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8.xml" ContentType="application/vnd.openxmlformats-officedocument.drawing+xml"/>
  <Override PartName="/xl/charts/chart4.xml" ContentType="application/vnd.openxmlformats-officedocument.drawingml.chart+xml"/>
  <Override PartName="/xl/drawings/drawing9.xml" ContentType="application/vnd.openxmlformats-officedocument.drawingml.chartshapes+xml"/>
  <Override PartName="/xl/charts/chart5.xml" ContentType="application/vnd.openxmlformats-officedocument.drawingml.chart+xml"/>
  <Override PartName="/xl/drawings/drawing10.xml" ContentType="application/vnd.openxmlformats-officedocument.drawingml.chartshapes+xml"/>
  <Override PartName="/xl/charts/chart6.xml" ContentType="application/vnd.openxmlformats-officedocument.drawingml.chart+xml"/>
  <Override PartName="/xl/drawings/drawing11.xml" ContentType="application/vnd.openxmlformats-officedocument.drawingml.chartshapes+xml"/>
  <Override PartName="/xl/charts/chart7.xml" ContentType="application/vnd.openxmlformats-officedocument.drawingml.chart+xml"/>
  <Override PartName="/xl/drawings/drawing12.xml" ContentType="application/vnd.openxmlformats-officedocument.drawingml.chartshape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https://kpmgus-my.sharepoint.com/personal/opinhas_kpmg_com/Documents/Projects/מצרפלס/"/>
    </mc:Choice>
  </mc:AlternateContent>
  <xr:revisionPtr revIDLastSave="9" documentId="13_ncr:1_{02403B82-0CE2-49D3-B777-5A97F58A3FAE}" xr6:coauthVersionLast="47" xr6:coauthVersionMax="47" xr10:uidLastSave="{040AD697-7590-480E-8C4C-522BF8E2F60F}"/>
  <bookViews>
    <workbookView xWindow="38280" yWindow="-120" windowWidth="38640" windowHeight="21120" firstSheet="5" activeTab="18" xr2:uid="{75FE9C7F-0E7B-4955-9210-AF9AF68A7A31}"/>
  </bookViews>
  <sheets>
    <sheet name="_TM_Utopia ENG" sheetId="16" state="veryHidden" r:id="rId1"/>
    <sheet name="Cover page" sheetId="8" r:id="rId2"/>
    <sheet name="GoT" sheetId="19" r:id="rId3"/>
    <sheet name="Summary" sheetId="151" state="hidden" r:id="rId4"/>
    <sheet name="Financial statements --&gt;" sheetId="4" r:id="rId5"/>
    <sheet name="BS" sheetId="1" r:id="rId6"/>
    <sheet name="IS" sheetId="35" r:id="rId7"/>
    <sheet name="CF" sheetId="38" r:id="rId8"/>
    <sheet name="BS --&gt;" sheetId="5" r:id="rId9"/>
    <sheet name="BS Conso KPMG" sheetId="153" r:id="rId10"/>
    <sheet name="NFD CONSO" sheetId="154" r:id="rId11"/>
    <sheet name="NWC CONSO" sheetId="152" r:id="rId12"/>
    <sheet name="NFD SUM" sheetId="10" state="hidden" r:id="rId13"/>
    <sheet name="NWC SUM" sheetId="144" state="hidden" r:id="rId14"/>
    <sheet name="IS --&gt;" sheetId="6" r:id="rId15"/>
    <sheet name="The group --&gt;" sheetId="142" r:id="rId16"/>
    <sheet name="IS Conso" sheetId="155" r:id="rId17"/>
    <sheet name="summery IS tables" sheetId="164" state="hidden" r:id="rId18"/>
    <sheet name="QOE CONSO" sheetId="156" r:id="rId19"/>
    <sheet name="Israeli entity--&gt;" sheetId="54" r:id="rId20"/>
    <sheet name="IS IL" sheetId="81" r:id="rId21"/>
    <sheet name="BS IL" sheetId="159" r:id="rId22"/>
    <sheet name="Revenues IL" sheetId="63" r:id="rId23"/>
    <sheet name="COGS IL" sheetId="82" r:id="rId24"/>
    <sheet name="OPEX IL" sheetId="84" r:id="rId25"/>
    <sheet name="GP by customer" sheetId="160" r:id="rId26"/>
    <sheet name="GP by Product" sheetId="161" r:id="rId27"/>
    <sheet name="Expenses by supplier" sheetId="162" r:id="rId28"/>
    <sheet name="NWC - Basic" sheetId="44" state="hidden" r:id="rId29"/>
    <sheet name="NWC  - Advanced " sheetId="23" state="hidden" r:id="rId30"/>
    <sheet name="Cash and cash equivalents" sheetId="30" state="hidden" r:id="rId31"/>
    <sheet name="AR" sheetId="27" state="hidden" r:id="rId32"/>
    <sheet name="Other receivables" sheetId="31" state="hidden" r:id="rId33"/>
    <sheet name="Inventory" sheetId="28" state="hidden" r:id="rId34"/>
    <sheet name="CAPEX" sheetId="12" state="hidden" r:id="rId35"/>
    <sheet name="AP" sheetId="26" state="hidden" r:id="rId36"/>
    <sheet name="Other payable" sheetId="45" state="hidden" r:id="rId37"/>
    <sheet name="FX rates" sheetId="110" state="hidden" r:id="rId38"/>
    <sheet name="QOE Conso - old" sheetId="86" state="hidden" r:id="rId39"/>
    <sheet name="Raw materials ---&gt;" sheetId="87" r:id="rId40"/>
    <sheet name="P&amp;L - India" sheetId="68" r:id="rId41"/>
    <sheet name="כרטיסים שונים" sheetId="163" r:id="rId42"/>
    <sheet name="GP by product 22" sheetId="165" r:id="rId43"/>
    <sheet name="GP customer 2022" sheetId="166" r:id="rId44"/>
    <sheet name="Purchases" sheetId="51" state="hidden" r:id="rId45"/>
    <sheet name="Other entities--&gt;" sheetId="56" state="hidden" r:id="rId46"/>
    <sheet name="P&amp;L - Ukraine" sheetId="83" state="hidden" r:id="rId47"/>
    <sheet name="Opex - Ukraine" sheetId="85" state="hidden" r:id="rId48"/>
    <sheet name="Profitability by prod - Ukraine" sheetId="72" state="hidden" r:id="rId49"/>
    <sheet name="Other --&gt;" sheetId="22" state="hidden" r:id="rId50"/>
    <sheet name="Section 14" sheetId="20" state="hidden" r:id="rId51"/>
    <sheet name="Cash Proof - Summary" sheetId="29" state="hidden" r:id="rId52"/>
    <sheet name="Raw data --&gt;" sheetId="7" state="hidden" r:id="rId53"/>
    <sheet name="Products translation" sheetId="79" state="hidden" r:id="rId54"/>
    <sheet name="Customer mapping" sheetId="78" state="hidden" r:id="rId55"/>
    <sheet name="KPMG- Customer code mapping" sheetId="55" state="hidden" r:id="rId56"/>
    <sheet name="גיול חוב תעשיות 2022" sheetId="47" state="hidden" r:id="rId57"/>
    <sheet name="גיול חוב אגשח 2022" sheetId="48" state="hidden" r:id="rId58"/>
  </sheets>
  <definedNames>
    <definedName name="__________________________wr1" localSheetId="9" hidden="1">{"hist_bs",#N/A,FALSE,"Exhibit D,E1,E2";#N/A,#N/A,FALSE,"Exhibit E3";#N/A,#N/A,FALSE,"Mgmt. Projtn";#N/A,#N/A,FALSE,"Exhibit B-1";#N/A,#N/A,FALSE,"Exhibit A";#N/A,#N/A,FALSE,"WACC";#N/A,#N/A,FALSE,"Control";"hist_inc",#N/A,FALSE,"Exhibit D,E1,E2"}</definedName>
    <definedName name="__________________________wr1" localSheetId="7" hidden="1">{"hist_bs",#N/A,FALSE,"Exhibit D,E1,E2";#N/A,#N/A,FALSE,"Exhibit E3";#N/A,#N/A,FALSE,"Mgmt. Projtn";#N/A,#N/A,FALSE,"Exhibit B-1";#N/A,#N/A,FALSE,"Exhibit A";#N/A,#N/A,FALSE,"WACC";#N/A,#N/A,FALSE,"Control";"hist_inc",#N/A,FALSE,"Exhibit D,E1,E2"}</definedName>
    <definedName name="__________________________wr1" localSheetId="6" hidden="1">{"hist_bs",#N/A,FALSE,"Exhibit D,E1,E2";#N/A,#N/A,FALSE,"Exhibit E3";#N/A,#N/A,FALSE,"Mgmt. Projtn";#N/A,#N/A,FALSE,"Exhibit B-1";#N/A,#N/A,FALSE,"Exhibit A";#N/A,#N/A,FALSE,"WACC";#N/A,#N/A,FALSE,"Control";"hist_inc",#N/A,FALSE,"Exhibit D,E1,E2"}</definedName>
    <definedName name="__________________________wr1" localSheetId="10" hidden="1">{"hist_bs",#N/A,FALSE,"Exhibit D,E1,E2";#N/A,#N/A,FALSE,"Exhibit E3";#N/A,#N/A,FALSE,"Mgmt. Projtn";#N/A,#N/A,FALSE,"Exhibit B-1";#N/A,#N/A,FALSE,"Exhibit A";#N/A,#N/A,FALSE,"WACC";#N/A,#N/A,FALSE,"Control";"hist_inc",#N/A,FALSE,"Exhibit D,E1,E2"}</definedName>
    <definedName name="__________________________wr1" localSheetId="28" hidden="1">{"hist_bs",#N/A,FALSE,"Exhibit D,E1,E2";#N/A,#N/A,FALSE,"Exhibit E3";#N/A,#N/A,FALSE,"Mgmt. Projtn";#N/A,#N/A,FALSE,"Exhibit B-1";#N/A,#N/A,FALSE,"Exhibit A";#N/A,#N/A,FALSE,"WACC";#N/A,#N/A,FALSE,"Control";"hist_inc",#N/A,FALSE,"Exhibit D,E1,E2"}</definedName>
    <definedName name="__________________________wr1" localSheetId="11" hidden="1">{"hist_bs",#N/A,FALSE,"Exhibit D,E1,E2";#N/A,#N/A,FALSE,"Exhibit E3";#N/A,#N/A,FALSE,"Mgmt. Projtn";#N/A,#N/A,FALSE,"Exhibit B-1";#N/A,#N/A,FALSE,"Exhibit A";#N/A,#N/A,FALSE,"WACC";#N/A,#N/A,FALSE,"Control";"hist_inc",#N/A,FALSE,"Exhibit D,E1,E2"}</definedName>
    <definedName name="__________________________wr1" localSheetId="36" hidden="1">{"hist_bs",#N/A,FALSE,"Exhibit D,E1,E2";#N/A,#N/A,FALSE,"Exhibit E3";#N/A,#N/A,FALSE,"Mgmt. Projtn";#N/A,#N/A,FALSE,"Exhibit B-1";#N/A,#N/A,FALSE,"Exhibit A";#N/A,#N/A,FALSE,"WACC";#N/A,#N/A,FALSE,"Control";"hist_inc",#N/A,FALSE,"Exhibit D,E1,E2"}</definedName>
    <definedName name="__________________________wr1" localSheetId="18" hidden="1">{"hist_bs",#N/A,FALSE,"Exhibit D,E1,E2";#N/A,#N/A,FALSE,"Exhibit E3";#N/A,#N/A,FALSE,"Mgmt. Projtn";#N/A,#N/A,FALSE,"Exhibit B-1";#N/A,#N/A,FALSE,"Exhibit A";#N/A,#N/A,FALSE,"WACC";#N/A,#N/A,FALSE,"Control";"hist_inc",#N/A,FALSE,"Exhibit D,E1,E2"}</definedName>
    <definedName name="__________________________wr1" localSheetId="38" hidden="1">{"hist_bs",#N/A,FALSE,"Exhibit D,E1,E2";#N/A,#N/A,FALSE,"Exhibit E3";#N/A,#N/A,FALSE,"Mgmt. Projtn";#N/A,#N/A,FALSE,"Exhibit B-1";#N/A,#N/A,FALSE,"Exhibit A";#N/A,#N/A,FALSE,"WACC";#N/A,#N/A,FALSE,"Control";"hist_inc",#N/A,FALSE,"Exhibit D,E1,E2"}</definedName>
    <definedName name="__________________________wr1" hidden="1">{"hist_bs",#N/A,FALSE,"Exhibit D,E1,E2";#N/A,#N/A,FALSE,"Exhibit E3";#N/A,#N/A,FALSE,"Mgmt. Projtn";#N/A,#N/A,FALSE,"Exhibit B-1";#N/A,#N/A,FALSE,"Exhibit A";#N/A,#N/A,FALSE,"WACC";#N/A,#N/A,FALSE,"Control";"hist_inc",#N/A,FALSE,"Exhibit D,E1,E2"}</definedName>
    <definedName name="________________________wr1" localSheetId="9" hidden="1">{"hist_bs",#N/A,FALSE,"Exhibit D,E1,E2";#N/A,#N/A,FALSE,"Exhibit E3";#N/A,#N/A,FALSE,"Mgmt. Projtn";#N/A,#N/A,FALSE,"Exhibit B-1";#N/A,#N/A,FALSE,"Exhibit A";#N/A,#N/A,FALSE,"WACC";#N/A,#N/A,FALSE,"Control";"hist_inc",#N/A,FALSE,"Exhibit D,E1,E2"}</definedName>
    <definedName name="________________________wr1" localSheetId="7" hidden="1">{"hist_bs",#N/A,FALSE,"Exhibit D,E1,E2";#N/A,#N/A,FALSE,"Exhibit E3";#N/A,#N/A,FALSE,"Mgmt. Projtn";#N/A,#N/A,FALSE,"Exhibit B-1";#N/A,#N/A,FALSE,"Exhibit A";#N/A,#N/A,FALSE,"WACC";#N/A,#N/A,FALSE,"Control";"hist_inc",#N/A,FALSE,"Exhibit D,E1,E2"}</definedName>
    <definedName name="________________________wr1" localSheetId="6" hidden="1">{"hist_bs",#N/A,FALSE,"Exhibit D,E1,E2";#N/A,#N/A,FALSE,"Exhibit E3";#N/A,#N/A,FALSE,"Mgmt. Projtn";#N/A,#N/A,FALSE,"Exhibit B-1";#N/A,#N/A,FALSE,"Exhibit A";#N/A,#N/A,FALSE,"WACC";#N/A,#N/A,FALSE,"Control";"hist_inc",#N/A,FALSE,"Exhibit D,E1,E2"}</definedName>
    <definedName name="________________________wr1" localSheetId="10" hidden="1">{"hist_bs",#N/A,FALSE,"Exhibit D,E1,E2";#N/A,#N/A,FALSE,"Exhibit E3";#N/A,#N/A,FALSE,"Mgmt. Projtn";#N/A,#N/A,FALSE,"Exhibit B-1";#N/A,#N/A,FALSE,"Exhibit A";#N/A,#N/A,FALSE,"WACC";#N/A,#N/A,FALSE,"Control";"hist_inc",#N/A,FALSE,"Exhibit D,E1,E2"}</definedName>
    <definedName name="________________________wr1" localSheetId="28" hidden="1">{"hist_bs",#N/A,FALSE,"Exhibit D,E1,E2";#N/A,#N/A,FALSE,"Exhibit E3";#N/A,#N/A,FALSE,"Mgmt. Projtn";#N/A,#N/A,FALSE,"Exhibit B-1";#N/A,#N/A,FALSE,"Exhibit A";#N/A,#N/A,FALSE,"WACC";#N/A,#N/A,FALSE,"Control";"hist_inc",#N/A,FALSE,"Exhibit D,E1,E2"}</definedName>
    <definedName name="________________________wr1" localSheetId="11" hidden="1">{"hist_bs",#N/A,FALSE,"Exhibit D,E1,E2";#N/A,#N/A,FALSE,"Exhibit E3";#N/A,#N/A,FALSE,"Mgmt. Projtn";#N/A,#N/A,FALSE,"Exhibit B-1";#N/A,#N/A,FALSE,"Exhibit A";#N/A,#N/A,FALSE,"WACC";#N/A,#N/A,FALSE,"Control";"hist_inc",#N/A,FALSE,"Exhibit D,E1,E2"}</definedName>
    <definedName name="________________________wr1" localSheetId="36" hidden="1">{"hist_bs",#N/A,FALSE,"Exhibit D,E1,E2";#N/A,#N/A,FALSE,"Exhibit E3";#N/A,#N/A,FALSE,"Mgmt. Projtn";#N/A,#N/A,FALSE,"Exhibit B-1";#N/A,#N/A,FALSE,"Exhibit A";#N/A,#N/A,FALSE,"WACC";#N/A,#N/A,FALSE,"Control";"hist_inc",#N/A,FALSE,"Exhibit D,E1,E2"}</definedName>
    <definedName name="________________________wr1" localSheetId="18" hidden="1">{"hist_bs",#N/A,FALSE,"Exhibit D,E1,E2";#N/A,#N/A,FALSE,"Exhibit E3";#N/A,#N/A,FALSE,"Mgmt. Projtn";#N/A,#N/A,FALSE,"Exhibit B-1";#N/A,#N/A,FALSE,"Exhibit A";#N/A,#N/A,FALSE,"WACC";#N/A,#N/A,FALSE,"Control";"hist_inc",#N/A,FALSE,"Exhibit D,E1,E2"}</definedName>
    <definedName name="________________________wr1" localSheetId="38" hidden="1">{"hist_bs",#N/A,FALSE,"Exhibit D,E1,E2";#N/A,#N/A,FALSE,"Exhibit E3";#N/A,#N/A,FALSE,"Mgmt. Projtn";#N/A,#N/A,FALSE,"Exhibit B-1";#N/A,#N/A,FALSE,"Exhibit A";#N/A,#N/A,FALSE,"WACC";#N/A,#N/A,FALSE,"Control";"hist_inc",#N/A,FALSE,"Exhibit D,E1,E2"}</definedName>
    <definedName name="________________________wr1" hidden="1">{"hist_bs",#N/A,FALSE,"Exhibit D,E1,E2";#N/A,#N/A,FALSE,"Exhibit E3";#N/A,#N/A,FALSE,"Mgmt. Projtn";#N/A,#N/A,FALSE,"Exhibit B-1";#N/A,#N/A,FALSE,"Exhibit A";#N/A,#N/A,FALSE,"WACC";#N/A,#N/A,FALSE,"Control";"hist_inc",#N/A,FALSE,"Exhibit D,E1,E2"}</definedName>
    <definedName name="______________________wr1" localSheetId="9" hidden="1">{"hist_bs",#N/A,FALSE,"Exhibit D,E1,E2";#N/A,#N/A,FALSE,"Exhibit E3";#N/A,#N/A,FALSE,"Mgmt. Projtn";#N/A,#N/A,FALSE,"Exhibit B-1";#N/A,#N/A,FALSE,"Exhibit A";#N/A,#N/A,FALSE,"WACC";#N/A,#N/A,FALSE,"Control";"hist_inc",#N/A,FALSE,"Exhibit D,E1,E2"}</definedName>
    <definedName name="______________________wr1" localSheetId="7" hidden="1">{"hist_bs",#N/A,FALSE,"Exhibit D,E1,E2";#N/A,#N/A,FALSE,"Exhibit E3";#N/A,#N/A,FALSE,"Mgmt. Projtn";#N/A,#N/A,FALSE,"Exhibit B-1";#N/A,#N/A,FALSE,"Exhibit A";#N/A,#N/A,FALSE,"WACC";#N/A,#N/A,FALSE,"Control";"hist_inc",#N/A,FALSE,"Exhibit D,E1,E2"}</definedName>
    <definedName name="______________________wr1" localSheetId="6" hidden="1">{"hist_bs",#N/A,FALSE,"Exhibit D,E1,E2";#N/A,#N/A,FALSE,"Exhibit E3";#N/A,#N/A,FALSE,"Mgmt. Projtn";#N/A,#N/A,FALSE,"Exhibit B-1";#N/A,#N/A,FALSE,"Exhibit A";#N/A,#N/A,FALSE,"WACC";#N/A,#N/A,FALSE,"Control";"hist_inc",#N/A,FALSE,"Exhibit D,E1,E2"}</definedName>
    <definedName name="______________________wr1" localSheetId="10" hidden="1">{"hist_bs",#N/A,FALSE,"Exhibit D,E1,E2";#N/A,#N/A,FALSE,"Exhibit E3";#N/A,#N/A,FALSE,"Mgmt. Projtn";#N/A,#N/A,FALSE,"Exhibit B-1";#N/A,#N/A,FALSE,"Exhibit A";#N/A,#N/A,FALSE,"WACC";#N/A,#N/A,FALSE,"Control";"hist_inc",#N/A,FALSE,"Exhibit D,E1,E2"}</definedName>
    <definedName name="______________________wr1" localSheetId="28" hidden="1">{"hist_bs",#N/A,FALSE,"Exhibit D,E1,E2";#N/A,#N/A,FALSE,"Exhibit E3";#N/A,#N/A,FALSE,"Mgmt. Projtn";#N/A,#N/A,FALSE,"Exhibit B-1";#N/A,#N/A,FALSE,"Exhibit A";#N/A,#N/A,FALSE,"WACC";#N/A,#N/A,FALSE,"Control";"hist_inc",#N/A,FALSE,"Exhibit D,E1,E2"}</definedName>
    <definedName name="______________________wr1" localSheetId="11" hidden="1">{"hist_bs",#N/A,FALSE,"Exhibit D,E1,E2";#N/A,#N/A,FALSE,"Exhibit E3";#N/A,#N/A,FALSE,"Mgmt. Projtn";#N/A,#N/A,FALSE,"Exhibit B-1";#N/A,#N/A,FALSE,"Exhibit A";#N/A,#N/A,FALSE,"WACC";#N/A,#N/A,FALSE,"Control";"hist_inc",#N/A,FALSE,"Exhibit D,E1,E2"}</definedName>
    <definedName name="______________________wr1" localSheetId="36" hidden="1">{"hist_bs",#N/A,FALSE,"Exhibit D,E1,E2";#N/A,#N/A,FALSE,"Exhibit E3";#N/A,#N/A,FALSE,"Mgmt. Projtn";#N/A,#N/A,FALSE,"Exhibit B-1";#N/A,#N/A,FALSE,"Exhibit A";#N/A,#N/A,FALSE,"WACC";#N/A,#N/A,FALSE,"Control";"hist_inc",#N/A,FALSE,"Exhibit D,E1,E2"}</definedName>
    <definedName name="______________________wr1" localSheetId="18" hidden="1">{"hist_bs",#N/A,FALSE,"Exhibit D,E1,E2";#N/A,#N/A,FALSE,"Exhibit E3";#N/A,#N/A,FALSE,"Mgmt. Projtn";#N/A,#N/A,FALSE,"Exhibit B-1";#N/A,#N/A,FALSE,"Exhibit A";#N/A,#N/A,FALSE,"WACC";#N/A,#N/A,FALSE,"Control";"hist_inc",#N/A,FALSE,"Exhibit D,E1,E2"}</definedName>
    <definedName name="______________________wr1" localSheetId="38" hidden="1">{"hist_bs",#N/A,FALSE,"Exhibit D,E1,E2";#N/A,#N/A,FALSE,"Exhibit E3";#N/A,#N/A,FALSE,"Mgmt. Projtn";#N/A,#N/A,FALSE,"Exhibit B-1";#N/A,#N/A,FALSE,"Exhibit A";#N/A,#N/A,FALSE,"WACC";#N/A,#N/A,FALSE,"Control";"hist_inc",#N/A,FALSE,"Exhibit D,E1,E2"}</definedName>
    <definedName name="______________________wr1" hidden="1">{"hist_bs",#N/A,FALSE,"Exhibit D,E1,E2";#N/A,#N/A,FALSE,"Exhibit E3";#N/A,#N/A,FALSE,"Mgmt. Projtn";#N/A,#N/A,FALSE,"Exhibit B-1";#N/A,#N/A,FALSE,"Exhibit A";#N/A,#N/A,FALSE,"WACC";#N/A,#N/A,FALSE,"Control";"hist_inc",#N/A,FALSE,"Exhibit D,E1,E2"}</definedName>
    <definedName name="_____________________wr1" localSheetId="9" hidden="1">{"hist_bs",#N/A,FALSE,"Exhibit D,E1,E2";#N/A,#N/A,FALSE,"Exhibit E3";#N/A,#N/A,FALSE,"Mgmt. Projtn";#N/A,#N/A,FALSE,"Exhibit B-1";#N/A,#N/A,FALSE,"Exhibit A";#N/A,#N/A,FALSE,"WACC";#N/A,#N/A,FALSE,"Control";"hist_inc",#N/A,FALSE,"Exhibit D,E1,E2"}</definedName>
    <definedName name="_____________________wr1" localSheetId="7" hidden="1">{"hist_bs",#N/A,FALSE,"Exhibit D,E1,E2";#N/A,#N/A,FALSE,"Exhibit E3";#N/A,#N/A,FALSE,"Mgmt. Projtn";#N/A,#N/A,FALSE,"Exhibit B-1";#N/A,#N/A,FALSE,"Exhibit A";#N/A,#N/A,FALSE,"WACC";#N/A,#N/A,FALSE,"Control";"hist_inc",#N/A,FALSE,"Exhibit D,E1,E2"}</definedName>
    <definedName name="_____________________wr1" localSheetId="6" hidden="1">{"hist_bs",#N/A,FALSE,"Exhibit D,E1,E2";#N/A,#N/A,FALSE,"Exhibit E3";#N/A,#N/A,FALSE,"Mgmt. Projtn";#N/A,#N/A,FALSE,"Exhibit B-1";#N/A,#N/A,FALSE,"Exhibit A";#N/A,#N/A,FALSE,"WACC";#N/A,#N/A,FALSE,"Control";"hist_inc",#N/A,FALSE,"Exhibit D,E1,E2"}</definedName>
    <definedName name="_____________________wr1" localSheetId="10" hidden="1">{"hist_bs",#N/A,FALSE,"Exhibit D,E1,E2";#N/A,#N/A,FALSE,"Exhibit E3";#N/A,#N/A,FALSE,"Mgmt. Projtn";#N/A,#N/A,FALSE,"Exhibit B-1";#N/A,#N/A,FALSE,"Exhibit A";#N/A,#N/A,FALSE,"WACC";#N/A,#N/A,FALSE,"Control";"hist_inc",#N/A,FALSE,"Exhibit D,E1,E2"}</definedName>
    <definedName name="_____________________wr1" localSheetId="28" hidden="1">{"hist_bs",#N/A,FALSE,"Exhibit D,E1,E2";#N/A,#N/A,FALSE,"Exhibit E3";#N/A,#N/A,FALSE,"Mgmt. Projtn";#N/A,#N/A,FALSE,"Exhibit B-1";#N/A,#N/A,FALSE,"Exhibit A";#N/A,#N/A,FALSE,"WACC";#N/A,#N/A,FALSE,"Control";"hist_inc",#N/A,FALSE,"Exhibit D,E1,E2"}</definedName>
    <definedName name="_____________________wr1" localSheetId="11" hidden="1">{"hist_bs",#N/A,FALSE,"Exhibit D,E1,E2";#N/A,#N/A,FALSE,"Exhibit E3";#N/A,#N/A,FALSE,"Mgmt. Projtn";#N/A,#N/A,FALSE,"Exhibit B-1";#N/A,#N/A,FALSE,"Exhibit A";#N/A,#N/A,FALSE,"WACC";#N/A,#N/A,FALSE,"Control";"hist_inc",#N/A,FALSE,"Exhibit D,E1,E2"}</definedName>
    <definedName name="_____________________wr1" localSheetId="36" hidden="1">{"hist_bs",#N/A,FALSE,"Exhibit D,E1,E2";#N/A,#N/A,FALSE,"Exhibit E3";#N/A,#N/A,FALSE,"Mgmt. Projtn";#N/A,#N/A,FALSE,"Exhibit B-1";#N/A,#N/A,FALSE,"Exhibit A";#N/A,#N/A,FALSE,"WACC";#N/A,#N/A,FALSE,"Control";"hist_inc",#N/A,FALSE,"Exhibit D,E1,E2"}</definedName>
    <definedName name="_____________________wr1" localSheetId="18" hidden="1">{"hist_bs",#N/A,FALSE,"Exhibit D,E1,E2";#N/A,#N/A,FALSE,"Exhibit E3";#N/A,#N/A,FALSE,"Mgmt. Projtn";#N/A,#N/A,FALSE,"Exhibit B-1";#N/A,#N/A,FALSE,"Exhibit A";#N/A,#N/A,FALSE,"WACC";#N/A,#N/A,FALSE,"Control";"hist_inc",#N/A,FALSE,"Exhibit D,E1,E2"}</definedName>
    <definedName name="_____________________wr1" localSheetId="38" hidden="1">{"hist_bs",#N/A,FALSE,"Exhibit D,E1,E2";#N/A,#N/A,FALSE,"Exhibit E3";#N/A,#N/A,FALSE,"Mgmt. Projtn";#N/A,#N/A,FALSE,"Exhibit B-1";#N/A,#N/A,FALSE,"Exhibit A";#N/A,#N/A,FALSE,"WACC";#N/A,#N/A,FALSE,"Control";"hist_inc",#N/A,FALSE,"Exhibit D,E1,E2"}</definedName>
    <definedName name="_____________________wr1" hidden="1">{"hist_bs",#N/A,FALSE,"Exhibit D,E1,E2";#N/A,#N/A,FALSE,"Exhibit E3";#N/A,#N/A,FALSE,"Mgmt. Projtn";#N/A,#N/A,FALSE,"Exhibit B-1";#N/A,#N/A,FALSE,"Exhibit A";#N/A,#N/A,FALSE,"WACC";#N/A,#N/A,FALSE,"Control";"hist_inc",#N/A,FALSE,"Exhibit D,E1,E2"}</definedName>
    <definedName name="____________________wr1" localSheetId="9" hidden="1">{"hist_bs",#N/A,FALSE,"Exhibit D,E1,E2";#N/A,#N/A,FALSE,"Exhibit E3";#N/A,#N/A,FALSE,"Mgmt. Projtn";#N/A,#N/A,FALSE,"Exhibit B-1";#N/A,#N/A,FALSE,"Exhibit A";#N/A,#N/A,FALSE,"WACC";#N/A,#N/A,FALSE,"Control";"hist_inc",#N/A,FALSE,"Exhibit D,E1,E2"}</definedName>
    <definedName name="____________________wr1" localSheetId="7" hidden="1">{"hist_bs",#N/A,FALSE,"Exhibit D,E1,E2";#N/A,#N/A,FALSE,"Exhibit E3";#N/A,#N/A,FALSE,"Mgmt. Projtn";#N/A,#N/A,FALSE,"Exhibit B-1";#N/A,#N/A,FALSE,"Exhibit A";#N/A,#N/A,FALSE,"WACC";#N/A,#N/A,FALSE,"Control";"hist_inc",#N/A,FALSE,"Exhibit D,E1,E2"}</definedName>
    <definedName name="____________________wr1" localSheetId="6" hidden="1">{"hist_bs",#N/A,FALSE,"Exhibit D,E1,E2";#N/A,#N/A,FALSE,"Exhibit E3";#N/A,#N/A,FALSE,"Mgmt. Projtn";#N/A,#N/A,FALSE,"Exhibit B-1";#N/A,#N/A,FALSE,"Exhibit A";#N/A,#N/A,FALSE,"WACC";#N/A,#N/A,FALSE,"Control";"hist_inc",#N/A,FALSE,"Exhibit D,E1,E2"}</definedName>
    <definedName name="____________________wr1" localSheetId="10" hidden="1">{"hist_bs",#N/A,FALSE,"Exhibit D,E1,E2";#N/A,#N/A,FALSE,"Exhibit E3";#N/A,#N/A,FALSE,"Mgmt. Projtn";#N/A,#N/A,FALSE,"Exhibit B-1";#N/A,#N/A,FALSE,"Exhibit A";#N/A,#N/A,FALSE,"WACC";#N/A,#N/A,FALSE,"Control";"hist_inc",#N/A,FALSE,"Exhibit D,E1,E2"}</definedName>
    <definedName name="____________________wr1" localSheetId="28" hidden="1">{"hist_bs",#N/A,FALSE,"Exhibit D,E1,E2";#N/A,#N/A,FALSE,"Exhibit E3";#N/A,#N/A,FALSE,"Mgmt. Projtn";#N/A,#N/A,FALSE,"Exhibit B-1";#N/A,#N/A,FALSE,"Exhibit A";#N/A,#N/A,FALSE,"WACC";#N/A,#N/A,FALSE,"Control";"hist_inc",#N/A,FALSE,"Exhibit D,E1,E2"}</definedName>
    <definedName name="____________________wr1" localSheetId="11" hidden="1">{"hist_bs",#N/A,FALSE,"Exhibit D,E1,E2";#N/A,#N/A,FALSE,"Exhibit E3";#N/A,#N/A,FALSE,"Mgmt. Projtn";#N/A,#N/A,FALSE,"Exhibit B-1";#N/A,#N/A,FALSE,"Exhibit A";#N/A,#N/A,FALSE,"WACC";#N/A,#N/A,FALSE,"Control";"hist_inc",#N/A,FALSE,"Exhibit D,E1,E2"}</definedName>
    <definedName name="____________________wr1" localSheetId="36" hidden="1">{"hist_bs",#N/A,FALSE,"Exhibit D,E1,E2";#N/A,#N/A,FALSE,"Exhibit E3";#N/A,#N/A,FALSE,"Mgmt. Projtn";#N/A,#N/A,FALSE,"Exhibit B-1";#N/A,#N/A,FALSE,"Exhibit A";#N/A,#N/A,FALSE,"WACC";#N/A,#N/A,FALSE,"Control";"hist_inc",#N/A,FALSE,"Exhibit D,E1,E2"}</definedName>
    <definedName name="____________________wr1" localSheetId="18" hidden="1">{"hist_bs",#N/A,FALSE,"Exhibit D,E1,E2";#N/A,#N/A,FALSE,"Exhibit E3";#N/A,#N/A,FALSE,"Mgmt. Projtn";#N/A,#N/A,FALSE,"Exhibit B-1";#N/A,#N/A,FALSE,"Exhibit A";#N/A,#N/A,FALSE,"WACC";#N/A,#N/A,FALSE,"Control";"hist_inc",#N/A,FALSE,"Exhibit D,E1,E2"}</definedName>
    <definedName name="____________________wr1" localSheetId="38" hidden="1">{"hist_bs",#N/A,FALSE,"Exhibit D,E1,E2";#N/A,#N/A,FALSE,"Exhibit E3";#N/A,#N/A,FALSE,"Mgmt. Projtn";#N/A,#N/A,FALSE,"Exhibit B-1";#N/A,#N/A,FALSE,"Exhibit A";#N/A,#N/A,FALSE,"WACC";#N/A,#N/A,FALSE,"Control";"hist_inc",#N/A,FALSE,"Exhibit D,E1,E2"}</definedName>
    <definedName name="____________________wr1" hidden="1">{"hist_bs",#N/A,FALSE,"Exhibit D,E1,E2";#N/A,#N/A,FALSE,"Exhibit E3";#N/A,#N/A,FALSE,"Mgmt. Projtn";#N/A,#N/A,FALSE,"Exhibit B-1";#N/A,#N/A,FALSE,"Exhibit A";#N/A,#N/A,FALSE,"WACC";#N/A,#N/A,FALSE,"Control";"hist_inc",#N/A,FALSE,"Exhibit D,E1,E2"}</definedName>
    <definedName name="__________________wr1" localSheetId="9" hidden="1">{"hist_bs",#N/A,FALSE,"Exhibit D,E1,E2";#N/A,#N/A,FALSE,"Exhibit E3";#N/A,#N/A,FALSE,"Mgmt. Projtn";#N/A,#N/A,FALSE,"Exhibit B-1";#N/A,#N/A,FALSE,"Exhibit A";#N/A,#N/A,FALSE,"WACC";#N/A,#N/A,FALSE,"Control";"hist_inc",#N/A,FALSE,"Exhibit D,E1,E2"}</definedName>
    <definedName name="__________________wr1" localSheetId="7" hidden="1">{"hist_bs",#N/A,FALSE,"Exhibit D,E1,E2";#N/A,#N/A,FALSE,"Exhibit E3";#N/A,#N/A,FALSE,"Mgmt. Projtn";#N/A,#N/A,FALSE,"Exhibit B-1";#N/A,#N/A,FALSE,"Exhibit A";#N/A,#N/A,FALSE,"WACC";#N/A,#N/A,FALSE,"Control";"hist_inc",#N/A,FALSE,"Exhibit D,E1,E2"}</definedName>
    <definedName name="__________________wr1" localSheetId="6" hidden="1">{"hist_bs",#N/A,FALSE,"Exhibit D,E1,E2";#N/A,#N/A,FALSE,"Exhibit E3";#N/A,#N/A,FALSE,"Mgmt. Projtn";#N/A,#N/A,FALSE,"Exhibit B-1";#N/A,#N/A,FALSE,"Exhibit A";#N/A,#N/A,FALSE,"WACC";#N/A,#N/A,FALSE,"Control";"hist_inc",#N/A,FALSE,"Exhibit D,E1,E2"}</definedName>
    <definedName name="__________________wr1" localSheetId="10" hidden="1">{"hist_bs",#N/A,FALSE,"Exhibit D,E1,E2";#N/A,#N/A,FALSE,"Exhibit E3";#N/A,#N/A,FALSE,"Mgmt. Projtn";#N/A,#N/A,FALSE,"Exhibit B-1";#N/A,#N/A,FALSE,"Exhibit A";#N/A,#N/A,FALSE,"WACC";#N/A,#N/A,FALSE,"Control";"hist_inc",#N/A,FALSE,"Exhibit D,E1,E2"}</definedName>
    <definedName name="__________________wr1" localSheetId="28" hidden="1">{"hist_bs",#N/A,FALSE,"Exhibit D,E1,E2";#N/A,#N/A,FALSE,"Exhibit E3";#N/A,#N/A,FALSE,"Mgmt. Projtn";#N/A,#N/A,FALSE,"Exhibit B-1";#N/A,#N/A,FALSE,"Exhibit A";#N/A,#N/A,FALSE,"WACC";#N/A,#N/A,FALSE,"Control";"hist_inc",#N/A,FALSE,"Exhibit D,E1,E2"}</definedName>
    <definedName name="__________________wr1" localSheetId="11" hidden="1">{"hist_bs",#N/A,FALSE,"Exhibit D,E1,E2";#N/A,#N/A,FALSE,"Exhibit E3";#N/A,#N/A,FALSE,"Mgmt. Projtn";#N/A,#N/A,FALSE,"Exhibit B-1";#N/A,#N/A,FALSE,"Exhibit A";#N/A,#N/A,FALSE,"WACC";#N/A,#N/A,FALSE,"Control";"hist_inc",#N/A,FALSE,"Exhibit D,E1,E2"}</definedName>
    <definedName name="__________________wr1" localSheetId="36" hidden="1">{"hist_bs",#N/A,FALSE,"Exhibit D,E1,E2";#N/A,#N/A,FALSE,"Exhibit E3";#N/A,#N/A,FALSE,"Mgmt. Projtn";#N/A,#N/A,FALSE,"Exhibit B-1";#N/A,#N/A,FALSE,"Exhibit A";#N/A,#N/A,FALSE,"WACC";#N/A,#N/A,FALSE,"Control";"hist_inc",#N/A,FALSE,"Exhibit D,E1,E2"}</definedName>
    <definedName name="__________________wr1" localSheetId="18" hidden="1">{"hist_bs",#N/A,FALSE,"Exhibit D,E1,E2";#N/A,#N/A,FALSE,"Exhibit E3";#N/A,#N/A,FALSE,"Mgmt. Projtn";#N/A,#N/A,FALSE,"Exhibit B-1";#N/A,#N/A,FALSE,"Exhibit A";#N/A,#N/A,FALSE,"WACC";#N/A,#N/A,FALSE,"Control";"hist_inc",#N/A,FALSE,"Exhibit D,E1,E2"}</definedName>
    <definedName name="__________________wr1" localSheetId="38" hidden="1">{"hist_bs",#N/A,FALSE,"Exhibit D,E1,E2";#N/A,#N/A,FALSE,"Exhibit E3";#N/A,#N/A,FALSE,"Mgmt. Projtn";#N/A,#N/A,FALSE,"Exhibit B-1";#N/A,#N/A,FALSE,"Exhibit A";#N/A,#N/A,FALSE,"WACC";#N/A,#N/A,FALSE,"Control";"hist_inc",#N/A,FALSE,"Exhibit D,E1,E2"}</definedName>
    <definedName name="__________________wr1" hidden="1">{"hist_bs",#N/A,FALSE,"Exhibit D,E1,E2";#N/A,#N/A,FALSE,"Exhibit E3";#N/A,#N/A,FALSE,"Mgmt. Projtn";#N/A,#N/A,FALSE,"Exhibit B-1";#N/A,#N/A,FALSE,"Exhibit A";#N/A,#N/A,FALSE,"WACC";#N/A,#N/A,FALSE,"Control";"hist_inc",#N/A,FALSE,"Exhibit D,E1,E2"}</definedName>
    <definedName name="________________wr1" localSheetId="9" hidden="1">{"hist_bs",#N/A,FALSE,"Exhibit D,E1,E2";#N/A,#N/A,FALSE,"Exhibit E3";#N/A,#N/A,FALSE,"Mgmt. Projtn";#N/A,#N/A,FALSE,"Exhibit B-1";#N/A,#N/A,FALSE,"Exhibit A";#N/A,#N/A,FALSE,"WACC";#N/A,#N/A,FALSE,"Control";"hist_inc",#N/A,FALSE,"Exhibit D,E1,E2"}</definedName>
    <definedName name="________________wr1" localSheetId="7" hidden="1">{"hist_bs",#N/A,FALSE,"Exhibit D,E1,E2";#N/A,#N/A,FALSE,"Exhibit E3";#N/A,#N/A,FALSE,"Mgmt. Projtn";#N/A,#N/A,FALSE,"Exhibit B-1";#N/A,#N/A,FALSE,"Exhibit A";#N/A,#N/A,FALSE,"WACC";#N/A,#N/A,FALSE,"Control";"hist_inc",#N/A,FALSE,"Exhibit D,E1,E2"}</definedName>
    <definedName name="________________wr1" localSheetId="6" hidden="1">{"hist_bs",#N/A,FALSE,"Exhibit D,E1,E2";#N/A,#N/A,FALSE,"Exhibit E3";#N/A,#N/A,FALSE,"Mgmt. Projtn";#N/A,#N/A,FALSE,"Exhibit B-1";#N/A,#N/A,FALSE,"Exhibit A";#N/A,#N/A,FALSE,"WACC";#N/A,#N/A,FALSE,"Control";"hist_inc",#N/A,FALSE,"Exhibit D,E1,E2"}</definedName>
    <definedName name="________________wr1" localSheetId="10" hidden="1">{"hist_bs",#N/A,FALSE,"Exhibit D,E1,E2";#N/A,#N/A,FALSE,"Exhibit E3";#N/A,#N/A,FALSE,"Mgmt. Projtn";#N/A,#N/A,FALSE,"Exhibit B-1";#N/A,#N/A,FALSE,"Exhibit A";#N/A,#N/A,FALSE,"WACC";#N/A,#N/A,FALSE,"Control";"hist_inc",#N/A,FALSE,"Exhibit D,E1,E2"}</definedName>
    <definedName name="________________wr1" localSheetId="28" hidden="1">{"hist_bs",#N/A,FALSE,"Exhibit D,E1,E2";#N/A,#N/A,FALSE,"Exhibit E3";#N/A,#N/A,FALSE,"Mgmt. Projtn";#N/A,#N/A,FALSE,"Exhibit B-1";#N/A,#N/A,FALSE,"Exhibit A";#N/A,#N/A,FALSE,"WACC";#N/A,#N/A,FALSE,"Control";"hist_inc",#N/A,FALSE,"Exhibit D,E1,E2"}</definedName>
    <definedName name="________________wr1" localSheetId="11" hidden="1">{"hist_bs",#N/A,FALSE,"Exhibit D,E1,E2";#N/A,#N/A,FALSE,"Exhibit E3";#N/A,#N/A,FALSE,"Mgmt. Projtn";#N/A,#N/A,FALSE,"Exhibit B-1";#N/A,#N/A,FALSE,"Exhibit A";#N/A,#N/A,FALSE,"WACC";#N/A,#N/A,FALSE,"Control";"hist_inc",#N/A,FALSE,"Exhibit D,E1,E2"}</definedName>
    <definedName name="________________wr1" localSheetId="36" hidden="1">{"hist_bs",#N/A,FALSE,"Exhibit D,E1,E2";#N/A,#N/A,FALSE,"Exhibit E3";#N/A,#N/A,FALSE,"Mgmt. Projtn";#N/A,#N/A,FALSE,"Exhibit B-1";#N/A,#N/A,FALSE,"Exhibit A";#N/A,#N/A,FALSE,"WACC";#N/A,#N/A,FALSE,"Control";"hist_inc",#N/A,FALSE,"Exhibit D,E1,E2"}</definedName>
    <definedName name="________________wr1" localSheetId="18" hidden="1">{"hist_bs",#N/A,FALSE,"Exhibit D,E1,E2";#N/A,#N/A,FALSE,"Exhibit E3";#N/A,#N/A,FALSE,"Mgmt. Projtn";#N/A,#N/A,FALSE,"Exhibit B-1";#N/A,#N/A,FALSE,"Exhibit A";#N/A,#N/A,FALSE,"WACC";#N/A,#N/A,FALSE,"Control";"hist_inc",#N/A,FALSE,"Exhibit D,E1,E2"}</definedName>
    <definedName name="________________wr1" localSheetId="38" hidden="1">{"hist_bs",#N/A,FALSE,"Exhibit D,E1,E2";#N/A,#N/A,FALSE,"Exhibit E3";#N/A,#N/A,FALSE,"Mgmt. Projtn";#N/A,#N/A,FALSE,"Exhibit B-1";#N/A,#N/A,FALSE,"Exhibit A";#N/A,#N/A,FALSE,"WACC";#N/A,#N/A,FALSE,"Control";"hist_inc",#N/A,FALSE,"Exhibit D,E1,E2"}</definedName>
    <definedName name="________________wr1" hidden="1">{"hist_bs",#N/A,FALSE,"Exhibit D,E1,E2";#N/A,#N/A,FALSE,"Exhibit E3";#N/A,#N/A,FALSE,"Mgmt. Projtn";#N/A,#N/A,FALSE,"Exhibit B-1";#N/A,#N/A,FALSE,"Exhibit A";#N/A,#N/A,FALSE,"WACC";#N/A,#N/A,FALSE,"Control";"hist_inc",#N/A,FALSE,"Exhibit D,E1,E2"}</definedName>
    <definedName name="______________aaa2" localSheetId="9" hidden="1">{#N/A,#N/A,FALSE,"Title Page";#N/A,#N/A,FALSE,"Conclusions";#N/A,#N/A,FALSE,"Assum.";#N/A,#N/A,FALSE,"Sun  DCF-WC-Dep";#N/A,#N/A,FALSE,"MarketValue";#N/A,#N/A,FALSE,"BalSheet";#N/A,#N/A,FALSE,"WACC";#N/A,#N/A,FALSE,"PC+ Info.";#N/A,#N/A,FALSE,"PC+Info_2"}</definedName>
    <definedName name="______________aaa2" localSheetId="7" hidden="1">{#N/A,#N/A,FALSE,"Title Page";#N/A,#N/A,FALSE,"Conclusions";#N/A,#N/A,FALSE,"Assum.";#N/A,#N/A,FALSE,"Sun  DCF-WC-Dep";#N/A,#N/A,FALSE,"MarketValue";#N/A,#N/A,FALSE,"BalSheet";#N/A,#N/A,FALSE,"WACC";#N/A,#N/A,FALSE,"PC+ Info.";#N/A,#N/A,FALSE,"PC+Info_2"}</definedName>
    <definedName name="______________aaa2" localSheetId="6" hidden="1">{#N/A,#N/A,FALSE,"Title Page";#N/A,#N/A,FALSE,"Conclusions";#N/A,#N/A,FALSE,"Assum.";#N/A,#N/A,FALSE,"Sun  DCF-WC-Dep";#N/A,#N/A,FALSE,"MarketValue";#N/A,#N/A,FALSE,"BalSheet";#N/A,#N/A,FALSE,"WACC";#N/A,#N/A,FALSE,"PC+ Info.";#N/A,#N/A,FALSE,"PC+Info_2"}</definedName>
    <definedName name="______________aaa2" localSheetId="10" hidden="1">{#N/A,#N/A,FALSE,"Title Page";#N/A,#N/A,FALSE,"Conclusions";#N/A,#N/A,FALSE,"Assum.";#N/A,#N/A,FALSE,"Sun  DCF-WC-Dep";#N/A,#N/A,FALSE,"MarketValue";#N/A,#N/A,FALSE,"BalSheet";#N/A,#N/A,FALSE,"WACC";#N/A,#N/A,FALSE,"PC+ Info.";#N/A,#N/A,FALSE,"PC+Info_2"}</definedName>
    <definedName name="______________aaa2" localSheetId="28" hidden="1">{#N/A,#N/A,FALSE,"Title Page";#N/A,#N/A,FALSE,"Conclusions";#N/A,#N/A,FALSE,"Assum.";#N/A,#N/A,FALSE,"Sun  DCF-WC-Dep";#N/A,#N/A,FALSE,"MarketValue";#N/A,#N/A,FALSE,"BalSheet";#N/A,#N/A,FALSE,"WACC";#N/A,#N/A,FALSE,"PC+ Info.";#N/A,#N/A,FALSE,"PC+Info_2"}</definedName>
    <definedName name="______________aaa2" localSheetId="11" hidden="1">{#N/A,#N/A,FALSE,"Title Page";#N/A,#N/A,FALSE,"Conclusions";#N/A,#N/A,FALSE,"Assum.";#N/A,#N/A,FALSE,"Sun  DCF-WC-Dep";#N/A,#N/A,FALSE,"MarketValue";#N/A,#N/A,FALSE,"BalSheet";#N/A,#N/A,FALSE,"WACC";#N/A,#N/A,FALSE,"PC+ Info.";#N/A,#N/A,FALSE,"PC+Info_2"}</definedName>
    <definedName name="______________aaa2" localSheetId="36" hidden="1">{#N/A,#N/A,FALSE,"Title Page";#N/A,#N/A,FALSE,"Conclusions";#N/A,#N/A,FALSE,"Assum.";#N/A,#N/A,FALSE,"Sun  DCF-WC-Dep";#N/A,#N/A,FALSE,"MarketValue";#N/A,#N/A,FALSE,"BalSheet";#N/A,#N/A,FALSE,"WACC";#N/A,#N/A,FALSE,"PC+ Info.";#N/A,#N/A,FALSE,"PC+Info_2"}</definedName>
    <definedName name="______________aaa2" localSheetId="18" hidden="1">{#N/A,#N/A,FALSE,"Title Page";#N/A,#N/A,FALSE,"Conclusions";#N/A,#N/A,FALSE,"Assum.";#N/A,#N/A,FALSE,"Sun  DCF-WC-Dep";#N/A,#N/A,FALSE,"MarketValue";#N/A,#N/A,FALSE,"BalSheet";#N/A,#N/A,FALSE,"WACC";#N/A,#N/A,FALSE,"PC+ Info.";#N/A,#N/A,FALSE,"PC+Info_2"}</definedName>
    <definedName name="______________aaa2" localSheetId="38" hidden="1">{#N/A,#N/A,FALSE,"Title Page";#N/A,#N/A,FALSE,"Conclusions";#N/A,#N/A,FALSE,"Assum.";#N/A,#N/A,FALSE,"Sun  DCF-WC-Dep";#N/A,#N/A,FALSE,"MarketValue";#N/A,#N/A,FALSE,"BalSheet";#N/A,#N/A,FALSE,"WACC";#N/A,#N/A,FALSE,"PC+ Info.";#N/A,#N/A,FALSE,"PC+Info_2"}</definedName>
    <definedName name="______________aaa2" hidden="1">{#N/A,#N/A,FALSE,"Title Page";#N/A,#N/A,FALSE,"Conclusions";#N/A,#N/A,FALSE,"Assum.";#N/A,#N/A,FALSE,"Sun  DCF-WC-Dep";#N/A,#N/A,FALSE,"MarketValue";#N/A,#N/A,FALSE,"BalSheet";#N/A,#N/A,FALSE,"WACC";#N/A,#N/A,FALSE,"PC+ Info.";#N/A,#N/A,FALSE,"PC+Info_2"}</definedName>
    <definedName name="______________wr1" localSheetId="9" hidden="1">{"hist_bs",#N/A,FALSE,"Exhibit D,E1,E2";#N/A,#N/A,FALSE,"Exhibit E3";#N/A,#N/A,FALSE,"Mgmt. Projtn";#N/A,#N/A,FALSE,"Exhibit B-1";#N/A,#N/A,FALSE,"Exhibit A";#N/A,#N/A,FALSE,"WACC";#N/A,#N/A,FALSE,"Control";"hist_inc",#N/A,FALSE,"Exhibit D,E1,E2"}</definedName>
    <definedName name="______________wr1" localSheetId="7" hidden="1">{"hist_bs",#N/A,FALSE,"Exhibit D,E1,E2";#N/A,#N/A,FALSE,"Exhibit E3";#N/A,#N/A,FALSE,"Mgmt. Projtn";#N/A,#N/A,FALSE,"Exhibit B-1";#N/A,#N/A,FALSE,"Exhibit A";#N/A,#N/A,FALSE,"WACC";#N/A,#N/A,FALSE,"Control";"hist_inc",#N/A,FALSE,"Exhibit D,E1,E2"}</definedName>
    <definedName name="______________wr1" localSheetId="6" hidden="1">{"hist_bs",#N/A,FALSE,"Exhibit D,E1,E2";#N/A,#N/A,FALSE,"Exhibit E3";#N/A,#N/A,FALSE,"Mgmt. Projtn";#N/A,#N/A,FALSE,"Exhibit B-1";#N/A,#N/A,FALSE,"Exhibit A";#N/A,#N/A,FALSE,"WACC";#N/A,#N/A,FALSE,"Control";"hist_inc",#N/A,FALSE,"Exhibit D,E1,E2"}</definedName>
    <definedName name="______________wr1" localSheetId="10" hidden="1">{"hist_bs",#N/A,FALSE,"Exhibit D,E1,E2";#N/A,#N/A,FALSE,"Exhibit E3";#N/A,#N/A,FALSE,"Mgmt. Projtn";#N/A,#N/A,FALSE,"Exhibit B-1";#N/A,#N/A,FALSE,"Exhibit A";#N/A,#N/A,FALSE,"WACC";#N/A,#N/A,FALSE,"Control";"hist_inc",#N/A,FALSE,"Exhibit D,E1,E2"}</definedName>
    <definedName name="______________wr1" localSheetId="28" hidden="1">{"hist_bs",#N/A,FALSE,"Exhibit D,E1,E2";#N/A,#N/A,FALSE,"Exhibit E3";#N/A,#N/A,FALSE,"Mgmt. Projtn";#N/A,#N/A,FALSE,"Exhibit B-1";#N/A,#N/A,FALSE,"Exhibit A";#N/A,#N/A,FALSE,"WACC";#N/A,#N/A,FALSE,"Control";"hist_inc",#N/A,FALSE,"Exhibit D,E1,E2"}</definedName>
    <definedName name="______________wr1" localSheetId="11" hidden="1">{"hist_bs",#N/A,FALSE,"Exhibit D,E1,E2";#N/A,#N/A,FALSE,"Exhibit E3";#N/A,#N/A,FALSE,"Mgmt. Projtn";#N/A,#N/A,FALSE,"Exhibit B-1";#N/A,#N/A,FALSE,"Exhibit A";#N/A,#N/A,FALSE,"WACC";#N/A,#N/A,FALSE,"Control";"hist_inc",#N/A,FALSE,"Exhibit D,E1,E2"}</definedName>
    <definedName name="______________wr1" localSheetId="36" hidden="1">{"hist_bs",#N/A,FALSE,"Exhibit D,E1,E2";#N/A,#N/A,FALSE,"Exhibit E3";#N/A,#N/A,FALSE,"Mgmt. Projtn";#N/A,#N/A,FALSE,"Exhibit B-1";#N/A,#N/A,FALSE,"Exhibit A";#N/A,#N/A,FALSE,"WACC";#N/A,#N/A,FALSE,"Control";"hist_inc",#N/A,FALSE,"Exhibit D,E1,E2"}</definedName>
    <definedName name="______________wr1" localSheetId="18" hidden="1">{"hist_bs",#N/A,FALSE,"Exhibit D,E1,E2";#N/A,#N/A,FALSE,"Exhibit E3";#N/A,#N/A,FALSE,"Mgmt. Projtn";#N/A,#N/A,FALSE,"Exhibit B-1";#N/A,#N/A,FALSE,"Exhibit A";#N/A,#N/A,FALSE,"WACC";#N/A,#N/A,FALSE,"Control";"hist_inc",#N/A,FALSE,"Exhibit D,E1,E2"}</definedName>
    <definedName name="______________wr1" localSheetId="38" hidden="1">{"hist_bs",#N/A,FALSE,"Exhibit D,E1,E2";#N/A,#N/A,FALSE,"Exhibit E3";#N/A,#N/A,FALSE,"Mgmt. Projtn";#N/A,#N/A,FALSE,"Exhibit B-1";#N/A,#N/A,FALSE,"Exhibit A";#N/A,#N/A,FALSE,"WACC";#N/A,#N/A,FALSE,"Control";"hist_inc",#N/A,FALSE,"Exhibit D,E1,E2"}</definedName>
    <definedName name="______________wr1" hidden="1">{"hist_bs",#N/A,FALSE,"Exhibit D,E1,E2";#N/A,#N/A,FALSE,"Exhibit E3";#N/A,#N/A,FALSE,"Mgmt. Projtn";#N/A,#N/A,FALSE,"Exhibit B-1";#N/A,#N/A,FALSE,"Exhibit A";#N/A,#N/A,FALSE,"WACC";#N/A,#N/A,FALSE,"Control";"hist_inc",#N/A,FALSE,"Exhibit D,E1,E2"}</definedName>
    <definedName name="_____________aaa2" localSheetId="9" hidden="1">{#N/A,#N/A,FALSE,"Title Page";#N/A,#N/A,FALSE,"Conclusions";#N/A,#N/A,FALSE,"Assum.";#N/A,#N/A,FALSE,"Sun  DCF-WC-Dep";#N/A,#N/A,FALSE,"MarketValue";#N/A,#N/A,FALSE,"BalSheet";#N/A,#N/A,FALSE,"WACC";#N/A,#N/A,FALSE,"PC+ Info.";#N/A,#N/A,FALSE,"PC+Info_2"}</definedName>
    <definedName name="_____________aaa2" localSheetId="7" hidden="1">{#N/A,#N/A,FALSE,"Title Page";#N/A,#N/A,FALSE,"Conclusions";#N/A,#N/A,FALSE,"Assum.";#N/A,#N/A,FALSE,"Sun  DCF-WC-Dep";#N/A,#N/A,FALSE,"MarketValue";#N/A,#N/A,FALSE,"BalSheet";#N/A,#N/A,FALSE,"WACC";#N/A,#N/A,FALSE,"PC+ Info.";#N/A,#N/A,FALSE,"PC+Info_2"}</definedName>
    <definedName name="_____________aaa2" localSheetId="6" hidden="1">{#N/A,#N/A,FALSE,"Title Page";#N/A,#N/A,FALSE,"Conclusions";#N/A,#N/A,FALSE,"Assum.";#N/A,#N/A,FALSE,"Sun  DCF-WC-Dep";#N/A,#N/A,FALSE,"MarketValue";#N/A,#N/A,FALSE,"BalSheet";#N/A,#N/A,FALSE,"WACC";#N/A,#N/A,FALSE,"PC+ Info.";#N/A,#N/A,FALSE,"PC+Info_2"}</definedName>
    <definedName name="_____________aaa2" localSheetId="10" hidden="1">{#N/A,#N/A,FALSE,"Title Page";#N/A,#N/A,FALSE,"Conclusions";#N/A,#N/A,FALSE,"Assum.";#N/A,#N/A,FALSE,"Sun  DCF-WC-Dep";#N/A,#N/A,FALSE,"MarketValue";#N/A,#N/A,FALSE,"BalSheet";#N/A,#N/A,FALSE,"WACC";#N/A,#N/A,FALSE,"PC+ Info.";#N/A,#N/A,FALSE,"PC+Info_2"}</definedName>
    <definedName name="_____________aaa2" localSheetId="28" hidden="1">{#N/A,#N/A,FALSE,"Title Page";#N/A,#N/A,FALSE,"Conclusions";#N/A,#N/A,FALSE,"Assum.";#N/A,#N/A,FALSE,"Sun  DCF-WC-Dep";#N/A,#N/A,FALSE,"MarketValue";#N/A,#N/A,FALSE,"BalSheet";#N/A,#N/A,FALSE,"WACC";#N/A,#N/A,FALSE,"PC+ Info.";#N/A,#N/A,FALSE,"PC+Info_2"}</definedName>
    <definedName name="_____________aaa2" localSheetId="11" hidden="1">{#N/A,#N/A,FALSE,"Title Page";#N/A,#N/A,FALSE,"Conclusions";#N/A,#N/A,FALSE,"Assum.";#N/A,#N/A,FALSE,"Sun  DCF-WC-Dep";#N/A,#N/A,FALSE,"MarketValue";#N/A,#N/A,FALSE,"BalSheet";#N/A,#N/A,FALSE,"WACC";#N/A,#N/A,FALSE,"PC+ Info.";#N/A,#N/A,FALSE,"PC+Info_2"}</definedName>
    <definedName name="_____________aaa2" localSheetId="36" hidden="1">{#N/A,#N/A,FALSE,"Title Page";#N/A,#N/A,FALSE,"Conclusions";#N/A,#N/A,FALSE,"Assum.";#N/A,#N/A,FALSE,"Sun  DCF-WC-Dep";#N/A,#N/A,FALSE,"MarketValue";#N/A,#N/A,FALSE,"BalSheet";#N/A,#N/A,FALSE,"WACC";#N/A,#N/A,FALSE,"PC+ Info.";#N/A,#N/A,FALSE,"PC+Info_2"}</definedName>
    <definedName name="_____________aaa2" localSheetId="18" hidden="1">{#N/A,#N/A,FALSE,"Title Page";#N/A,#N/A,FALSE,"Conclusions";#N/A,#N/A,FALSE,"Assum.";#N/A,#N/A,FALSE,"Sun  DCF-WC-Dep";#N/A,#N/A,FALSE,"MarketValue";#N/A,#N/A,FALSE,"BalSheet";#N/A,#N/A,FALSE,"WACC";#N/A,#N/A,FALSE,"PC+ Info.";#N/A,#N/A,FALSE,"PC+Info_2"}</definedName>
    <definedName name="_____________aaa2" localSheetId="38" hidden="1">{#N/A,#N/A,FALSE,"Title Page";#N/A,#N/A,FALSE,"Conclusions";#N/A,#N/A,FALSE,"Assum.";#N/A,#N/A,FALSE,"Sun  DCF-WC-Dep";#N/A,#N/A,FALSE,"MarketValue";#N/A,#N/A,FALSE,"BalSheet";#N/A,#N/A,FALSE,"WACC";#N/A,#N/A,FALSE,"PC+ Info.";#N/A,#N/A,FALSE,"PC+Info_2"}</definedName>
    <definedName name="_____________aaa2" hidden="1">{#N/A,#N/A,FALSE,"Title Page";#N/A,#N/A,FALSE,"Conclusions";#N/A,#N/A,FALSE,"Assum.";#N/A,#N/A,FALSE,"Sun  DCF-WC-Dep";#N/A,#N/A,FALSE,"MarketValue";#N/A,#N/A,FALSE,"BalSheet";#N/A,#N/A,FALSE,"WACC";#N/A,#N/A,FALSE,"PC+ Info.";#N/A,#N/A,FALSE,"PC+Info_2"}</definedName>
    <definedName name="_____________wr1" localSheetId="9" hidden="1">{"hist_bs",#N/A,FALSE,"Exhibit D,E1,E2";#N/A,#N/A,FALSE,"Exhibit E3";#N/A,#N/A,FALSE,"Mgmt. Projtn";#N/A,#N/A,FALSE,"Exhibit B-1";#N/A,#N/A,FALSE,"Exhibit A";#N/A,#N/A,FALSE,"WACC";#N/A,#N/A,FALSE,"Control";"hist_inc",#N/A,FALSE,"Exhibit D,E1,E2"}</definedName>
    <definedName name="_____________wr1" localSheetId="7" hidden="1">{"hist_bs",#N/A,FALSE,"Exhibit D,E1,E2";#N/A,#N/A,FALSE,"Exhibit E3";#N/A,#N/A,FALSE,"Mgmt. Projtn";#N/A,#N/A,FALSE,"Exhibit B-1";#N/A,#N/A,FALSE,"Exhibit A";#N/A,#N/A,FALSE,"WACC";#N/A,#N/A,FALSE,"Control";"hist_inc",#N/A,FALSE,"Exhibit D,E1,E2"}</definedName>
    <definedName name="_____________wr1" localSheetId="6" hidden="1">{"hist_bs",#N/A,FALSE,"Exhibit D,E1,E2";#N/A,#N/A,FALSE,"Exhibit E3";#N/A,#N/A,FALSE,"Mgmt. Projtn";#N/A,#N/A,FALSE,"Exhibit B-1";#N/A,#N/A,FALSE,"Exhibit A";#N/A,#N/A,FALSE,"WACC";#N/A,#N/A,FALSE,"Control";"hist_inc",#N/A,FALSE,"Exhibit D,E1,E2"}</definedName>
    <definedName name="_____________wr1" localSheetId="10" hidden="1">{"hist_bs",#N/A,FALSE,"Exhibit D,E1,E2";#N/A,#N/A,FALSE,"Exhibit E3";#N/A,#N/A,FALSE,"Mgmt. Projtn";#N/A,#N/A,FALSE,"Exhibit B-1";#N/A,#N/A,FALSE,"Exhibit A";#N/A,#N/A,FALSE,"WACC";#N/A,#N/A,FALSE,"Control";"hist_inc",#N/A,FALSE,"Exhibit D,E1,E2"}</definedName>
    <definedName name="_____________wr1" localSheetId="28" hidden="1">{"hist_bs",#N/A,FALSE,"Exhibit D,E1,E2";#N/A,#N/A,FALSE,"Exhibit E3";#N/A,#N/A,FALSE,"Mgmt. Projtn";#N/A,#N/A,FALSE,"Exhibit B-1";#N/A,#N/A,FALSE,"Exhibit A";#N/A,#N/A,FALSE,"WACC";#N/A,#N/A,FALSE,"Control";"hist_inc",#N/A,FALSE,"Exhibit D,E1,E2"}</definedName>
    <definedName name="_____________wr1" localSheetId="11" hidden="1">{"hist_bs",#N/A,FALSE,"Exhibit D,E1,E2";#N/A,#N/A,FALSE,"Exhibit E3";#N/A,#N/A,FALSE,"Mgmt. Projtn";#N/A,#N/A,FALSE,"Exhibit B-1";#N/A,#N/A,FALSE,"Exhibit A";#N/A,#N/A,FALSE,"WACC";#N/A,#N/A,FALSE,"Control";"hist_inc",#N/A,FALSE,"Exhibit D,E1,E2"}</definedName>
    <definedName name="_____________wr1" localSheetId="36" hidden="1">{"hist_bs",#N/A,FALSE,"Exhibit D,E1,E2";#N/A,#N/A,FALSE,"Exhibit E3";#N/A,#N/A,FALSE,"Mgmt. Projtn";#N/A,#N/A,FALSE,"Exhibit B-1";#N/A,#N/A,FALSE,"Exhibit A";#N/A,#N/A,FALSE,"WACC";#N/A,#N/A,FALSE,"Control";"hist_inc",#N/A,FALSE,"Exhibit D,E1,E2"}</definedName>
    <definedName name="_____________wr1" localSheetId="18" hidden="1">{"hist_bs",#N/A,FALSE,"Exhibit D,E1,E2";#N/A,#N/A,FALSE,"Exhibit E3";#N/A,#N/A,FALSE,"Mgmt. Projtn";#N/A,#N/A,FALSE,"Exhibit B-1";#N/A,#N/A,FALSE,"Exhibit A";#N/A,#N/A,FALSE,"WACC";#N/A,#N/A,FALSE,"Control";"hist_inc",#N/A,FALSE,"Exhibit D,E1,E2"}</definedName>
    <definedName name="_____________wr1" localSheetId="38" hidden="1">{"hist_bs",#N/A,FALSE,"Exhibit D,E1,E2";#N/A,#N/A,FALSE,"Exhibit E3";#N/A,#N/A,FALSE,"Mgmt. Projtn";#N/A,#N/A,FALSE,"Exhibit B-1";#N/A,#N/A,FALSE,"Exhibit A";#N/A,#N/A,FALSE,"WACC";#N/A,#N/A,FALSE,"Control";"hist_inc",#N/A,FALSE,"Exhibit D,E1,E2"}</definedName>
    <definedName name="_____________wr1" hidden="1">{"hist_bs",#N/A,FALSE,"Exhibit D,E1,E2";#N/A,#N/A,FALSE,"Exhibit E3";#N/A,#N/A,FALSE,"Mgmt. Projtn";#N/A,#N/A,FALSE,"Exhibit B-1";#N/A,#N/A,FALSE,"Exhibit A";#N/A,#N/A,FALSE,"WACC";#N/A,#N/A,FALSE,"Control";"hist_inc",#N/A,FALSE,"Exhibit D,E1,E2"}</definedName>
    <definedName name="____________aaa2" localSheetId="9" hidden="1">{#N/A,#N/A,FALSE,"Title Page";#N/A,#N/A,FALSE,"Conclusions";#N/A,#N/A,FALSE,"Assum.";#N/A,#N/A,FALSE,"Sun  DCF-WC-Dep";#N/A,#N/A,FALSE,"MarketValue";#N/A,#N/A,FALSE,"BalSheet";#N/A,#N/A,FALSE,"WACC";#N/A,#N/A,FALSE,"PC+ Info.";#N/A,#N/A,FALSE,"PC+Info_2"}</definedName>
    <definedName name="____________aaa2" localSheetId="7" hidden="1">{#N/A,#N/A,FALSE,"Title Page";#N/A,#N/A,FALSE,"Conclusions";#N/A,#N/A,FALSE,"Assum.";#N/A,#N/A,FALSE,"Sun  DCF-WC-Dep";#N/A,#N/A,FALSE,"MarketValue";#N/A,#N/A,FALSE,"BalSheet";#N/A,#N/A,FALSE,"WACC";#N/A,#N/A,FALSE,"PC+ Info.";#N/A,#N/A,FALSE,"PC+Info_2"}</definedName>
    <definedName name="____________aaa2" localSheetId="6" hidden="1">{#N/A,#N/A,FALSE,"Title Page";#N/A,#N/A,FALSE,"Conclusions";#N/A,#N/A,FALSE,"Assum.";#N/A,#N/A,FALSE,"Sun  DCF-WC-Dep";#N/A,#N/A,FALSE,"MarketValue";#N/A,#N/A,FALSE,"BalSheet";#N/A,#N/A,FALSE,"WACC";#N/A,#N/A,FALSE,"PC+ Info.";#N/A,#N/A,FALSE,"PC+Info_2"}</definedName>
    <definedName name="____________aaa2" localSheetId="10" hidden="1">{#N/A,#N/A,FALSE,"Title Page";#N/A,#N/A,FALSE,"Conclusions";#N/A,#N/A,FALSE,"Assum.";#N/A,#N/A,FALSE,"Sun  DCF-WC-Dep";#N/A,#N/A,FALSE,"MarketValue";#N/A,#N/A,FALSE,"BalSheet";#N/A,#N/A,FALSE,"WACC";#N/A,#N/A,FALSE,"PC+ Info.";#N/A,#N/A,FALSE,"PC+Info_2"}</definedName>
    <definedName name="____________aaa2" localSheetId="28" hidden="1">{#N/A,#N/A,FALSE,"Title Page";#N/A,#N/A,FALSE,"Conclusions";#N/A,#N/A,FALSE,"Assum.";#N/A,#N/A,FALSE,"Sun  DCF-WC-Dep";#N/A,#N/A,FALSE,"MarketValue";#N/A,#N/A,FALSE,"BalSheet";#N/A,#N/A,FALSE,"WACC";#N/A,#N/A,FALSE,"PC+ Info.";#N/A,#N/A,FALSE,"PC+Info_2"}</definedName>
    <definedName name="____________aaa2" localSheetId="11" hidden="1">{#N/A,#N/A,FALSE,"Title Page";#N/A,#N/A,FALSE,"Conclusions";#N/A,#N/A,FALSE,"Assum.";#N/A,#N/A,FALSE,"Sun  DCF-WC-Dep";#N/A,#N/A,FALSE,"MarketValue";#N/A,#N/A,FALSE,"BalSheet";#N/A,#N/A,FALSE,"WACC";#N/A,#N/A,FALSE,"PC+ Info.";#N/A,#N/A,FALSE,"PC+Info_2"}</definedName>
    <definedName name="____________aaa2" localSheetId="36" hidden="1">{#N/A,#N/A,FALSE,"Title Page";#N/A,#N/A,FALSE,"Conclusions";#N/A,#N/A,FALSE,"Assum.";#N/A,#N/A,FALSE,"Sun  DCF-WC-Dep";#N/A,#N/A,FALSE,"MarketValue";#N/A,#N/A,FALSE,"BalSheet";#N/A,#N/A,FALSE,"WACC";#N/A,#N/A,FALSE,"PC+ Info.";#N/A,#N/A,FALSE,"PC+Info_2"}</definedName>
    <definedName name="____________aaa2" localSheetId="18" hidden="1">{#N/A,#N/A,FALSE,"Title Page";#N/A,#N/A,FALSE,"Conclusions";#N/A,#N/A,FALSE,"Assum.";#N/A,#N/A,FALSE,"Sun  DCF-WC-Dep";#N/A,#N/A,FALSE,"MarketValue";#N/A,#N/A,FALSE,"BalSheet";#N/A,#N/A,FALSE,"WACC";#N/A,#N/A,FALSE,"PC+ Info.";#N/A,#N/A,FALSE,"PC+Info_2"}</definedName>
    <definedName name="____________aaa2" localSheetId="38" hidden="1">{#N/A,#N/A,FALSE,"Title Page";#N/A,#N/A,FALSE,"Conclusions";#N/A,#N/A,FALSE,"Assum.";#N/A,#N/A,FALSE,"Sun  DCF-WC-Dep";#N/A,#N/A,FALSE,"MarketValue";#N/A,#N/A,FALSE,"BalSheet";#N/A,#N/A,FALSE,"WACC";#N/A,#N/A,FALSE,"PC+ Info.";#N/A,#N/A,FALSE,"PC+Info_2"}</definedName>
    <definedName name="____________aaa2" hidden="1">{#N/A,#N/A,FALSE,"Title Page";#N/A,#N/A,FALSE,"Conclusions";#N/A,#N/A,FALSE,"Assum.";#N/A,#N/A,FALSE,"Sun  DCF-WC-Dep";#N/A,#N/A,FALSE,"MarketValue";#N/A,#N/A,FALSE,"BalSheet";#N/A,#N/A,FALSE,"WACC";#N/A,#N/A,FALSE,"PC+ Info.";#N/A,#N/A,FALSE,"PC+Info_2"}</definedName>
    <definedName name="____________wr1" localSheetId="9" hidden="1">{"hist_bs",#N/A,FALSE,"Exhibit D,E1,E2";#N/A,#N/A,FALSE,"Exhibit E3";#N/A,#N/A,FALSE,"Mgmt. Projtn";#N/A,#N/A,FALSE,"Exhibit B-1";#N/A,#N/A,FALSE,"Exhibit A";#N/A,#N/A,FALSE,"WACC";#N/A,#N/A,FALSE,"Control";"hist_inc",#N/A,FALSE,"Exhibit D,E1,E2"}</definedName>
    <definedName name="____________wr1" localSheetId="7" hidden="1">{"hist_bs",#N/A,FALSE,"Exhibit D,E1,E2";#N/A,#N/A,FALSE,"Exhibit E3";#N/A,#N/A,FALSE,"Mgmt. Projtn";#N/A,#N/A,FALSE,"Exhibit B-1";#N/A,#N/A,FALSE,"Exhibit A";#N/A,#N/A,FALSE,"WACC";#N/A,#N/A,FALSE,"Control";"hist_inc",#N/A,FALSE,"Exhibit D,E1,E2"}</definedName>
    <definedName name="____________wr1" localSheetId="6" hidden="1">{"hist_bs",#N/A,FALSE,"Exhibit D,E1,E2";#N/A,#N/A,FALSE,"Exhibit E3";#N/A,#N/A,FALSE,"Mgmt. Projtn";#N/A,#N/A,FALSE,"Exhibit B-1";#N/A,#N/A,FALSE,"Exhibit A";#N/A,#N/A,FALSE,"WACC";#N/A,#N/A,FALSE,"Control";"hist_inc",#N/A,FALSE,"Exhibit D,E1,E2"}</definedName>
    <definedName name="____________wr1" localSheetId="10" hidden="1">{"hist_bs",#N/A,FALSE,"Exhibit D,E1,E2";#N/A,#N/A,FALSE,"Exhibit E3";#N/A,#N/A,FALSE,"Mgmt. Projtn";#N/A,#N/A,FALSE,"Exhibit B-1";#N/A,#N/A,FALSE,"Exhibit A";#N/A,#N/A,FALSE,"WACC";#N/A,#N/A,FALSE,"Control";"hist_inc",#N/A,FALSE,"Exhibit D,E1,E2"}</definedName>
    <definedName name="____________wr1" localSheetId="28" hidden="1">{"hist_bs",#N/A,FALSE,"Exhibit D,E1,E2";#N/A,#N/A,FALSE,"Exhibit E3";#N/A,#N/A,FALSE,"Mgmt. Projtn";#N/A,#N/A,FALSE,"Exhibit B-1";#N/A,#N/A,FALSE,"Exhibit A";#N/A,#N/A,FALSE,"WACC";#N/A,#N/A,FALSE,"Control";"hist_inc",#N/A,FALSE,"Exhibit D,E1,E2"}</definedName>
    <definedName name="____________wr1" localSheetId="11" hidden="1">{"hist_bs",#N/A,FALSE,"Exhibit D,E1,E2";#N/A,#N/A,FALSE,"Exhibit E3";#N/A,#N/A,FALSE,"Mgmt. Projtn";#N/A,#N/A,FALSE,"Exhibit B-1";#N/A,#N/A,FALSE,"Exhibit A";#N/A,#N/A,FALSE,"WACC";#N/A,#N/A,FALSE,"Control";"hist_inc",#N/A,FALSE,"Exhibit D,E1,E2"}</definedName>
    <definedName name="____________wr1" localSheetId="36" hidden="1">{"hist_bs",#N/A,FALSE,"Exhibit D,E1,E2";#N/A,#N/A,FALSE,"Exhibit E3";#N/A,#N/A,FALSE,"Mgmt. Projtn";#N/A,#N/A,FALSE,"Exhibit B-1";#N/A,#N/A,FALSE,"Exhibit A";#N/A,#N/A,FALSE,"WACC";#N/A,#N/A,FALSE,"Control";"hist_inc",#N/A,FALSE,"Exhibit D,E1,E2"}</definedName>
    <definedName name="____________wr1" localSheetId="18" hidden="1">{"hist_bs",#N/A,FALSE,"Exhibit D,E1,E2";#N/A,#N/A,FALSE,"Exhibit E3";#N/A,#N/A,FALSE,"Mgmt. Projtn";#N/A,#N/A,FALSE,"Exhibit B-1";#N/A,#N/A,FALSE,"Exhibit A";#N/A,#N/A,FALSE,"WACC";#N/A,#N/A,FALSE,"Control";"hist_inc",#N/A,FALSE,"Exhibit D,E1,E2"}</definedName>
    <definedName name="____________wr1" localSheetId="38" hidden="1">{"hist_bs",#N/A,FALSE,"Exhibit D,E1,E2";#N/A,#N/A,FALSE,"Exhibit E3";#N/A,#N/A,FALSE,"Mgmt. Projtn";#N/A,#N/A,FALSE,"Exhibit B-1";#N/A,#N/A,FALSE,"Exhibit A";#N/A,#N/A,FALSE,"WACC";#N/A,#N/A,FALSE,"Control";"hist_inc",#N/A,FALSE,"Exhibit D,E1,E2"}</definedName>
    <definedName name="____________wr1" hidden="1">{"hist_bs",#N/A,FALSE,"Exhibit D,E1,E2";#N/A,#N/A,FALSE,"Exhibit E3";#N/A,#N/A,FALSE,"Mgmt. Projtn";#N/A,#N/A,FALSE,"Exhibit B-1";#N/A,#N/A,FALSE,"Exhibit A";#N/A,#N/A,FALSE,"WACC";#N/A,#N/A,FALSE,"Control";"hist_inc",#N/A,FALSE,"Exhibit D,E1,E2"}</definedName>
    <definedName name="___________aaa2" localSheetId="9" hidden="1">{#N/A,#N/A,FALSE,"Title Page";#N/A,#N/A,FALSE,"Conclusions";#N/A,#N/A,FALSE,"Assum.";#N/A,#N/A,FALSE,"Sun  DCF-WC-Dep";#N/A,#N/A,FALSE,"MarketValue";#N/A,#N/A,FALSE,"BalSheet";#N/A,#N/A,FALSE,"WACC";#N/A,#N/A,FALSE,"PC+ Info.";#N/A,#N/A,FALSE,"PC+Info_2"}</definedName>
    <definedName name="___________aaa2" localSheetId="7" hidden="1">{#N/A,#N/A,FALSE,"Title Page";#N/A,#N/A,FALSE,"Conclusions";#N/A,#N/A,FALSE,"Assum.";#N/A,#N/A,FALSE,"Sun  DCF-WC-Dep";#N/A,#N/A,FALSE,"MarketValue";#N/A,#N/A,FALSE,"BalSheet";#N/A,#N/A,FALSE,"WACC";#N/A,#N/A,FALSE,"PC+ Info.";#N/A,#N/A,FALSE,"PC+Info_2"}</definedName>
    <definedName name="___________aaa2" localSheetId="6" hidden="1">{#N/A,#N/A,FALSE,"Title Page";#N/A,#N/A,FALSE,"Conclusions";#N/A,#N/A,FALSE,"Assum.";#N/A,#N/A,FALSE,"Sun  DCF-WC-Dep";#N/A,#N/A,FALSE,"MarketValue";#N/A,#N/A,FALSE,"BalSheet";#N/A,#N/A,FALSE,"WACC";#N/A,#N/A,FALSE,"PC+ Info.";#N/A,#N/A,FALSE,"PC+Info_2"}</definedName>
    <definedName name="___________aaa2" localSheetId="10" hidden="1">{#N/A,#N/A,FALSE,"Title Page";#N/A,#N/A,FALSE,"Conclusions";#N/A,#N/A,FALSE,"Assum.";#N/A,#N/A,FALSE,"Sun  DCF-WC-Dep";#N/A,#N/A,FALSE,"MarketValue";#N/A,#N/A,FALSE,"BalSheet";#N/A,#N/A,FALSE,"WACC";#N/A,#N/A,FALSE,"PC+ Info.";#N/A,#N/A,FALSE,"PC+Info_2"}</definedName>
    <definedName name="___________aaa2" localSheetId="28" hidden="1">{#N/A,#N/A,FALSE,"Title Page";#N/A,#N/A,FALSE,"Conclusions";#N/A,#N/A,FALSE,"Assum.";#N/A,#N/A,FALSE,"Sun  DCF-WC-Dep";#N/A,#N/A,FALSE,"MarketValue";#N/A,#N/A,FALSE,"BalSheet";#N/A,#N/A,FALSE,"WACC";#N/A,#N/A,FALSE,"PC+ Info.";#N/A,#N/A,FALSE,"PC+Info_2"}</definedName>
    <definedName name="___________aaa2" localSheetId="11" hidden="1">{#N/A,#N/A,FALSE,"Title Page";#N/A,#N/A,FALSE,"Conclusions";#N/A,#N/A,FALSE,"Assum.";#N/A,#N/A,FALSE,"Sun  DCF-WC-Dep";#N/A,#N/A,FALSE,"MarketValue";#N/A,#N/A,FALSE,"BalSheet";#N/A,#N/A,FALSE,"WACC";#N/A,#N/A,FALSE,"PC+ Info.";#N/A,#N/A,FALSE,"PC+Info_2"}</definedName>
    <definedName name="___________aaa2" localSheetId="36" hidden="1">{#N/A,#N/A,FALSE,"Title Page";#N/A,#N/A,FALSE,"Conclusions";#N/A,#N/A,FALSE,"Assum.";#N/A,#N/A,FALSE,"Sun  DCF-WC-Dep";#N/A,#N/A,FALSE,"MarketValue";#N/A,#N/A,FALSE,"BalSheet";#N/A,#N/A,FALSE,"WACC";#N/A,#N/A,FALSE,"PC+ Info.";#N/A,#N/A,FALSE,"PC+Info_2"}</definedName>
    <definedName name="___________aaa2" localSheetId="18" hidden="1">{#N/A,#N/A,FALSE,"Title Page";#N/A,#N/A,FALSE,"Conclusions";#N/A,#N/A,FALSE,"Assum.";#N/A,#N/A,FALSE,"Sun  DCF-WC-Dep";#N/A,#N/A,FALSE,"MarketValue";#N/A,#N/A,FALSE,"BalSheet";#N/A,#N/A,FALSE,"WACC";#N/A,#N/A,FALSE,"PC+ Info.";#N/A,#N/A,FALSE,"PC+Info_2"}</definedName>
    <definedName name="___________aaa2" localSheetId="38" hidden="1">{#N/A,#N/A,FALSE,"Title Page";#N/A,#N/A,FALSE,"Conclusions";#N/A,#N/A,FALSE,"Assum.";#N/A,#N/A,FALSE,"Sun  DCF-WC-Dep";#N/A,#N/A,FALSE,"MarketValue";#N/A,#N/A,FALSE,"BalSheet";#N/A,#N/A,FALSE,"WACC";#N/A,#N/A,FALSE,"PC+ Info.";#N/A,#N/A,FALSE,"PC+Info_2"}</definedName>
    <definedName name="___________aaa2" hidden="1">{#N/A,#N/A,FALSE,"Title Page";#N/A,#N/A,FALSE,"Conclusions";#N/A,#N/A,FALSE,"Assum.";#N/A,#N/A,FALSE,"Sun  DCF-WC-Dep";#N/A,#N/A,FALSE,"MarketValue";#N/A,#N/A,FALSE,"BalSheet";#N/A,#N/A,FALSE,"WACC";#N/A,#N/A,FALSE,"PC+ Info.";#N/A,#N/A,FALSE,"PC+Info_2"}</definedName>
    <definedName name="___________wr1" localSheetId="9" hidden="1">{"hist_bs",#N/A,FALSE,"Exhibit D,E1,E2";#N/A,#N/A,FALSE,"Exhibit E3";#N/A,#N/A,FALSE,"Mgmt. Projtn";#N/A,#N/A,FALSE,"Exhibit B-1";#N/A,#N/A,FALSE,"Exhibit A";#N/A,#N/A,FALSE,"WACC";#N/A,#N/A,FALSE,"Control";"hist_inc",#N/A,FALSE,"Exhibit D,E1,E2"}</definedName>
    <definedName name="___________wr1" localSheetId="7" hidden="1">{"hist_bs",#N/A,FALSE,"Exhibit D,E1,E2";#N/A,#N/A,FALSE,"Exhibit E3";#N/A,#N/A,FALSE,"Mgmt. Projtn";#N/A,#N/A,FALSE,"Exhibit B-1";#N/A,#N/A,FALSE,"Exhibit A";#N/A,#N/A,FALSE,"WACC";#N/A,#N/A,FALSE,"Control";"hist_inc",#N/A,FALSE,"Exhibit D,E1,E2"}</definedName>
    <definedName name="___________wr1" localSheetId="6" hidden="1">{"hist_bs",#N/A,FALSE,"Exhibit D,E1,E2";#N/A,#N/A,FALSE,"Exhibit E3";#N/A,#N/A,FALSE,"Mgmt. Projtn";#N/A,#N/A,FALSE,"Exhibit B-1";#N/A,#N/A,FALSE,"Exhibit A";#N/A,#N/A,FALSE,"WACC";#N/A,#N/A,FALSE,"Control";"hist_inc",#N/A,FALSE,"Exhibit D,E1,E2"}</definedName>
    <definedName name="___________wr1" localSheetId="10" hidden="1">{"hist_bs",#N/A,FALSE,"Exhibit D,E1,E2";#N/A,#N/A,FALSE,"Exhibit E3";#N/A,#N/A,FALSE,"Mgmt. Projtn";#N/A,#N/A,FALSE,"Exhibit B-1";#N/A,#N/A,FALSE,"Exhibit A";#N/A,#N/A,FALSE,"WACC";#N/A,#N/A,FALSE,"Control";"hist_inc",#N/A,FALSE,"Exhibit D,E1,E2"}</definedName>
    <definedName name="___________wr1" localSheetId="28" hidden="1">{"hist_bs",#N/A,FALSE,"Exhibit D,E1,E2";#N/A,#N/A,FALSE,"Exhibit E3";#N/A,#N/A,FALSE,"Mgmt. Projtn";#N/A,#N/A,FALSE,"Exhibit B-1";#N/A,#N/A,FALSE,"Exhibit A";#N/A,#N/A,FALSE,"WACC";#N/A,#N/A,FALSE,"Control";"hist_inc",#N/A,FALSE,"Exhibit D,E1,E2"}</definedName>
    <definedName name="___________wr1" localSheetId="11" hidden="1">{"hist_bs",#N/A,FALSE,"Exhibit D,E1,E2";#N/A,#N/A,FALSE,"Exhibit E3";#N/A,#N/A,FALSE,"Mgmt. Projtn";#N/A,#N/A,FALSE,"Exhibit B-1";#N/A,#N/A,FALSE,"Exhibit A";#N/A,#N/A,FALSE,"WACC";#N/A,#N/A,FALSE,"Control";"hist_inc",#N/A,FALSE,"Exhibit D,E1,E2"}</definedName>
    <definedName name="___________wr1" localSheetId="36" hidden="1">{"hist_bs",#N/A,FALSE,"Exhibit D,E1,E2";#N/A,#N/A,FALSE,"Exhibit E3";#N/A,#N/A,FALSE,"Mgmt. Projtn";#N/A,#N/A,FALSE,"Exhibit B-1";#N/A,#N/A,FALSE,"Exhibit A";#N/A,#N/A,FALSE,"WACC";#N/A,#N/A,FALSE,"Control";"hist_inc",#N/A,FALSE,"Exhibit D,E1,E2"}</definedName>
    <definedName name="___________wr1" localSheetId="18" hidden="1">{"hist_bs",#N/A,FALSE,"Exhibit D,E1,E2";#N/A,#N/A,FALSE,"Exhibit E3";#N/A,#N/A,FALSE,"Mgmt. Projtn";#N/A,#N/A,FALSE,"Exhibit B-1";#N/A,#N/A,FALSE,"Exhibit A";#N/A,#N/A,FALSE,"WACC";#N/A,#N/A,FALSE,"Control";"hist_inc",#N/A,FALSE,"Exhibit D,E1,E2"}</definedName>
    <definedName name="___________wr1" localSheetId="38" hidden="1">{"hist_bs",#N/A,FALSE,"Exhibit D,E1,E2";#N/A,#N/A,FALSE,"Exhibit E3";#N/A,#N/A,FALSE,"Mgmt. Projtn";#N/A,#N/A,FALSE,"Exhibit B-1";#N/A,#N/A,FALSE,"Exhibit A";#N/A,#N/A,FALSE,"WACC";#N/A,#N/A,FALSE,"Control";"hist_inc",#N/A,FALSE,"Exhibit D,E1,E2"}</definedName>
    <definedName name="___________wr1" hidden="1">{"hist_bs",#N/A,FALSE,"Exhibit D,E1,E2";#N/A,#N/A,FALSE,"Exhibit E3";#N/A,#N/A,FALSE,"Mgmt. Projtn";#N/A,#N/A,FALSE,"Exhibit B-1";#N/A,#N/A,FALSE,"Exhibit A";#N/A,#N/A,FALSE,"WACC";#N/A,#N/A,FALSE,"Control";"hist_inc",#N/A,FALSE,"Exhibit D,E1,E2"}</definedName>
    <definedName name="__________aaa2" localSheetId="9" hidden="1">{#N/A,#N/A,FALSE,"Title Page";#N/A,#N/A,FALSE,"Conclusions";#N/A,#N/A,FALSE,"Assum.";#N/A,#N/A,FALSE,"Sun  DCF-WC-Dep";#N/A,#N/A,FALSE,"MarketValue";#N/A,#N/A,FALSE,"BalSheet";#N/A,#N/A,FALSE,"WACC";#N/A,#N/A,FALSE,"PC+ Info.";#N/A,#N/A,FALSE,"PC+Info_2"}</definedName>
    <definedName name="__________aaa2" localSheetId="7" hidden="1">{#N/A,#N/A,FALSE,"Title Page";#N/A,#N/A,FALSE,"Conclusions";#N/A,#N/A,FALSE,"Assum.";#N/A,#N/A,FALSE,"Sun  DCF-WC-Dep";#N/A,#N/A,FALSE,"MarketValue";#N/A,#N/A,FALSE,"BalSheet";#N/A,#N/A,FALSE,"WACC";#N/A,#N/A,FALSE,"PC+ Info.";#N/A,#N/A,FALSE,"PC+Info_2"}</definedName>
    <definedName name="__________aaa2" localSheetId="6" hidden="1">{#N/A,#N/A,FALSE,"Title Page";#N/A,#N/A,FALSE,"Conclusions";#N/A,#N/A,FALSE,"Assum.";#N/A,#N/A,FALSE,"Sun  DCF-WC-Dep";#N/A,#N/A,FALSE,"MarketValue";#N/A,#N/A,FALSE,"BalSheet";#N/A,#N/A,FALSE,"WACC";#N/A,#N/A,FALSE,"PC+ Info.";#N/A,#N/A,FALSE,"PC+Info_2"}</definedName>
    <definedName name="__________aaa2" localSheetId="10" hidden="1">{#N/A,#N/A,FALSE,"Title Page";#N/A,#N/A,FALSE,"Conclusions";#N/A,#N/A,FALSE,"Assum.";#N/A,#N/A,FALSE,"Sun  DCF-WC-Dep";#N/A,#N/A,FALSE,"MarketValue";#N/A,#N/A,FALSE,"BalSheet";#N/A,#N/A,FALSE,"WACC";#N/A,#N/A,FALSE,"PC+ Info.";#N/A,#N/A,FALSE,"PC+Info_2"}</definedName>
    <definedName name="__________aaa2" localSheetId="28" hidden="1">{#N/A,#N/A,FALSE,"Title Page";#N/A,#N/A,FALSE,"Conclusions";#N/A,#N/A,FALSE,"Assum.";#N/A,#N/A,FALSE,"Sun  DCF-WC-Dep";#N/A,#N/A,FALSE,"MarketValue";#N/A,#N/A,FALSE,"BalSheet";#N/A,#N/A,FALSE,"WACC";#N/A,#N/A,FALSE,"PC+ Info.";#N/A,#N/A,FALSE,"PC+Info_2"}</definedName>
    <definedName name="__________aaa2" localSheetId="11" hidden="1">{#N/A,#N/A,FALSE,"Title Page";#N/A,#N/A,FALSE,"Conclusions";#N/A,#N/A,FALSE,"Assum.";#N/A,#N/A,FALSE,"Sun  DCF-WC-Dep";#N/A,#N/A,FALSE,"MarketValue";#N/A,#N/A,FALSE,"BalSheet";#N/A,#N/A,FALSE,"WACC";#N/A,#N/A,FALSE,"PC+ Info.";#N/A,#N/A,FALSE,"PC+Info_2"}</definedName>
    <definedName name="__________aaa2" localSheetId="36" hidden="1">{#N/A,#N/A,FALSE,"Title Page";#N/A,#N/A,FALSE,"Conclusions";#N/A,#N/A,FALSE,"Assum.";#N/A,#N/A,FALSE,"Sun  DCF-WC-Dep";#N/A,#N/A,FALSE,"MarketValue";#N/A,#N/A,FALSE,"BalSheet";#N/A,#N/A,FALSE,"WACC";#N/A,#N/A,FALSE,"PC+ Info.";#N/A,#N/A,FALSE,"PC+Info_2"}</definedName>
    <definedName name="__________aaa2" localSheetId="18" hidden="1">{#N/A,#N/A,FALSE,"Title Page";#N/A,#N/A,FALSE,"Conclusions";#N/A,#N/A,FALSE,"Assum.";#N/A,#N/A,FALSE,"Sun  DCF-WC-Dep";#N/A,#N/A,FALSE,"MarketValue";#N/A,#N/A,FALSE,"BalSheet";#N/A,#N/A,FALSE,"WACC";#N/A,#N/A,FALSE,"PC+ Info.";#N/A,#N/A,FALSE,"PC+Info_2"}</definedName>
    <definedName name="__________aaa2" localSheetId="38" hidden="1">{#N/A,#N/A,FALSE,"Title Page";#N/A,#N/A,FALSE,"Conclusions";#N/A,#N/A,FALSE,"Assum.";#N/A,#N/A,FALSE,"Sun  DCF-WC-Dep";#N/A,#N/A,FALSE,"MarketValue";#N/A,#N/A,FALSE,"BalSheet";#N/A,#N/A,FALSE,"WACC";#N/A,#N/A,FALSE,"PC+ Info.";#N/A,#N/A,FALSE,"PC+Info_2"}</definedName>
    <definedName name="__________aaa2" hidden="1">{#N/A,#N/A,FALSE,"Title Page";#N/A,#N/A,FALSE,"Conclusions";#N/A,#N/A,FALSE,"Assum.";#N/A,#N/A,FALSE,"Sun  DCF-WC-Dep";#N/A,#N/A,FALSE,"MarketValue";#N/A,#N/A,FALSE,"BalSheet";#N/A,#N/A,FALSE,"WACC";#N/A,#N/A,FALSE,"PC+ Info.";#N/A,#N/A,FALSE,"PC+Info_2"}</definedName>
    <definedName name="__________wr1" localSheetId="9" hidden="1">{"hist_bs",#N/A,FALSE,"Exhibit D,E1,E2";#N/A,#N/A,FALSE,"Exhibit E3";#N/A,#N/A,FALSE,"Mgmt. Projtn";#N/A,#N/A,FALSE,"Exhibit B-1";#N/A,#N/A,FALSE,"Exhibit A";#N/A,#N/A,FALSE,"WACC";#N/A,#N/A,FALSE,"Control";"hist_inc",#N/A,FALSE,"Exhibit D,E1,E2"}</definedName>
    <definedName name="__________wr1" localSheetId="7" hidden="1">{"hist_bs",#N/A,FALSE,"Exhibit D,E1,E2";#N/A,#N/A,FALSE,"Exhibit E3";#N/A,#N/A,FALSE,"Mgmt. Projtn";#N/A,#N/A,FALSE,"Exhibit B-1";#N/A,#N/A,FALSE,"Exhibit A";#N/A,#N/A,FALSE,"WACC";#N/A,#N/A,FALSE,"Control";"hist_inc",#N/A,FALSE,"Exhibit D,E1,E2"}</definedName>
    <definedName name="__________wr1" localSheetId="6" hidden="1">{"hist_bs",#N/A,FALSE,"Exhibit D,E1,E2";#N/A,#N/A,FALSE,"Exhibit E3";#N/A,#N/A,FALSE,"Mgmt. Projtn";#N/A,#N/A,FALSE,"Exhibit B-1";#N/A,#N/A,FALSE,"Exhibit A";#N/A,#N/A,FALSE,"WACC";#N/A,#N/A,FALSE,"Control";"hist_inc",#N/A,FALSE,"Exhibit D,E1,E2"}</definedName>
    <definedName name="__________wr1" localSheetId="10" hidden="1">{"hist_bs",#N/A,FALSE,"Exhibit D,E1,E2";#N/A,#N/A,FALSE,"Exhibit E3";#N/A,#N/A,FALSE,"Mgmt. Projtn";#N/A,#N/A,FALSE,"Exhibit B-1";#N/A,#N/A,FALSE,"Exhibit A";#N/A,#N/A,FALSE,"WACC";#N/A,#N/A,FALSE,"Control";"hist_inc",#N/A,FALSE,"Exhibit D,E1,E2"}</definedName>
    <definedName name="__________wr1" localSheetId="28" hidden="1">{"hist_bs",#N/A,FALSE,"Exhibit D,E1,E2";#N/A,#N/A,FALSE,"Exhibit E3";#N/A,#N/A,FALSE,"Mgmt. Projtn";#N/A,#N/A,FALSE,"Exhibit B-1";#N/A,#N/A,FALSE,"Exhibit A";#N/A,#N/A,FALSE,"WACC";#N/A,#N/A,FALSE,"Control";"hist_inc",#N/A,FALSE,"Exhibit D,E1,E2"}</definedName>
    <definedName name="__________wr1" localSheetId="11" hidden="1">{"hist_bs",#N/A,FALSE,"Exhibit D,E1,E2";#N/A,#N/A,FALSE,"Exhibit E3";#N/A,#N/A,FALSE,"Mgmt. Projtn";#N/A,#N/A,FALSE,"Exhibit B-1";#N/A,#N/A,FALSE,"Exhibit A";#N/A,#N/A,FALSE,"WACC";#N/A,#N/A,FALSE,"Control";"hist_inc",#N/A,FALSE,"Exhibit D,E1,E2"}</definedName>
    <definedName name="__________wr1" localSheetId="36" hidden="1">{"hist_bs",#N/A,FALSE,"Exhibit D,E1,E2";#N/A,#N/A,FALSE,"Exhibit E3";#N/A,#N/A,FALSE,"Mgmt. Projtn";#N/A,#N/A,FALSE,"Exhibit B-1";#N/A,#N/A,FALSE,"Exhibit A";#N/A,#N/A,FALSE,"WACC";#N/A,#N/A,FALSE,"Control";"hist_inc",#N/A,FALSE,"Exhibit D,E1,E2"}</definedName>
    <definedName name="__________wr1" localSheetId="18" hidden="1">{"hist_bs",#N/A,FALSE,"Exhibit D,E1,E2";#N/A,#N/A,FALSE,"Exhibit E3";#N/A,#N/A,FALSE,"Mgmt. Projtn";#N/A,#N/A,FALSE,"Exhibit B-1";#N/A,#N/A,FALSE,"Exhibit A";#N/A,#N/A,FALSE,"WACC";#N/A,#N/A,FALSE,"Control";"hist_inc",#N/A,FALSE,"Exhibit D,E1,E2"}</definedName>
    <definedName name="__________wr1" localSheetId="38" hidden="1">{"hist_bs",#N/A,FALSE,"Exhibit D,E1,E2";#N/A,#N/A,FALSE,"Exhibit E3";#N/A,#N/A,FALSE,"Mgmt. Projtn";#N/A,#N/A,FALSE,"Exhibit B-1";#N/A,#N/A,FALSE,"Exhibit A";#N/A,#N/A,FALSE,"WACC";#N/A,#N/A,FALSE,"Control";"hist_inc",#N/A,FALSE,"Exhibit D,E1,E2"}</definedName>
    <definedName name="__________wr1" hidden="1">{"hist_bs",#N/A,FALSE,"Exhibit D,E1,E2";#N/A,#N/A,FALSE,"Exhibit E3";#N/A,#N/A,FALSE,"Mgmt. Projtn";#N/A,#N/A,FALSE,"Exhibit B-1";#N/A,#N/A,FALSE,"Exhibit A";#N/A,#N/A,FALSE,"WACC";#N/A,#N/A,FALSE,"Control";"hist_inc",#N/A,FALSE,"Exhibit D,E1,E2"}</definedName>
    <definedName name="_________aaa2" localSheetId="9" hidden="1">{#N/A,#N/A,FALSE,"Title Page";#N/A,#N/A,FALSE,"Conclusions";#N/A,#N/A,FALSE,"Assum.";#N/A,#N/A,FALSE,"Sun  DCF-WC-Dep";#N/A,#N/A,FALSE,"MarketValue";#N/A,#N/A,FALSE,"BalSheet";#N/A,#N/A,FALSE,"WACC";#N/A,#N/A,FALSE,"PC+ Info.";#N/A,#N/A,FALSE,"PC+Info_2"}</definedName>
    <definedName name="_________aaa2" localSheetId="7" hidden="1">{#N/A,#N/A,FALSE,"Title Page";#N/A,#N/A,FALSE,"Conclusions";#N/A,#N/A,FALSE,"Assum.";#N/A,#N/A,FALSE,"Sun  DCF-WC-Dep";#N/A,#N/A,FALSE,"MarketValue";#N/A,#N/A,FALSE,"BalSheet";#N/A,#N/A,FALSE,"WACC";#N/A,#N/A,FALSE,"PC+ Info.";#N/A,#N/A,FALSE,"PC+Info_2"}</definedName>
    <definedName name="_________aaa2" localSheetId="6" hidden="1">{#N/A,#N/A,FALSE,"Title Page";#N/A,#N/A,FALSE,"Conclusions";#N/A,#N/A,FALSE,"Assum.";#N/A,#N/A,FALSE,"Sun  DCF-WC-Dep";#N/A,#N/A,FALSE,"MarketValue";#N/A,#N/A,FALSE,"BalSheet";#N/A,#N/A,FALSE,"WACC";#N/A,#N/A,FALSE,"PC+ Info.";#N/A,#N/A,FALSE,"PC+Info_2"}</definedName>
    <definedName name="_________aaa2" localSheetId="10" hidden="1">{#N/A,#N/A,FALSE,"Title Page";#N/A,#N/A,FALSE,"Conclusions";#N/A,#N/A,FALSE,"Assum.";#N/A,#N/A,FALSE,"Sun  DCF-WC-Dep";#N/A,#N/A,FALSE,"MarketValue";#N/A,#N/A,FALSE,"BalSheet";#N/A,#N/A,FALSE,"WACC";#N/A,#N/A,FALSE,"PC+ Info.";#N/A,#N/A,FALSE,"PC+Info_2"}</definedName>
    <definedName name="_________aaa2" localSheetId="28" hidden="1">{#N/A,#N/A,FALSE,"Title Page";#N/A,#N/A,FALSE,"Conclusions";#N/A,#N/A,FALSE,"Assum.";#N/A,#N/A,FALSE,"Sun  DCF-WC-Dep";#N/A,#N/A,FALSE,"MarketValue";#N/A,#N/A,FALSE,"BalSheet";#N/A,#N/A,FALSE,"WACC";#N/A,#N/A,FALSE,"PC+ Info.";#N/A,#N/A,FALSE,"PC+Info_2"}</definedName>
    <definedName name="_________aaa2" localSheetId="11" hidden="1">{#N/A,#N/A,FALSE,"Title Page";#N/A,#N/A,FALSE,"Conclusions";#N/A,#N/A,FALSE,"Assum.";#N/A,#N/A,FALSE,"Sun  DCF-WC-Dep";#N/A,#N/A,FALSE,"MarketValue";#N/A,#N/A,FALSE,"BalSheet";#N/A,#N/A,FALSE,"WACC";#N/A,#N/A,FALSE,"PC+ Info.";#N/A,#N/A,FALSE,"PC+Info_2"}</definedName>
    <definedName name="_________aaa2" localSheetId="36" hidden="1">{#N/A,#N/A,FALSE,"Title Page";#N/A,#N/A,FALSE,"Conclusions";#N/A,#N/A,FALSE,"Assum.";#N/A,#N/A,FALSE,"Sun  DCF-WC-Dep";#N/A,#N/A,FALSE,"MarketValue";#N/A,#N/A,FALSE,"BalSheet";#N/A,#N/A,FALSE,"WACC";#N/A,#N/A,FALSE,"PC+ Info.";#N/A,#N/A,FALSE,"PC+Info_2"}</definedName>
    <definedName name="_________aaa2" localSheetId="18" hidden="1">{#N/A,#N/A,FALSE,"Title Page";#N/A,#N/A,FALSE,"Conclusions";#N/A,#N/A,FALSE,"Assum.";#N/A,#N/A,FALSE,"Sun  DCF-WC-Dep";#N/A,#N/A,FALSE,"MarketValue";#N/A,#N/A,FALSE,"BalSheet";#N/A,#N/A,FALSE,"WACC";#N/A,#N/A,FALSE,"PC+ Info.";#N/A,#N/A,FALSE,"PC+Info_2"}</definedName>
    <definedName name="_________aaa2" localSheetId="38" hidden="1">{#N/A,#N/A,FALSE,"Title Page";#N/A,#N/A,FALSE,"Conclusions";#N/A,#N/A,FALSE,"Assum.";#N/A,#N/A,FALSE,"Sun  DCF-WC-Dep";#N/A,#N/A,FALSE,"MarketValue";#N/A,#N/A,FALSE,"BalSheet";#N/A,#N/A,FALSE,"WACC";#N/A,#N/A,FALSE,"PC+ Info.";#N/A,#N/A,FALSE,"PC+Info_2"}</definedName>
    <definedName name="_________aaa2" hidden="1">{#N/A,#N/A,FALSE,"Title Page";#N/A,#N/A,FALSE,"Conclusions";#N/A,#N/A,FALSE,"Assum.";#N/A,#N/A,FALSE,"Sun  DCF-WC-Dep";#N/A,#N/A,FALSE,"MarketValue";#N/A,#N/A,FALSE,"BalSheet";#N/A,#N/A,FALSE,"WACC";#N/A,#N/A,FALSE,"PC+ Info.";#N/A,#N/A,FALSE,"PC+Info_2"}</definedName>
    <definedName name="_________wr1" localSheetId="9" hidden="1">{"hist_bs",#N/A,FALSE,"Exhibit D,E1,E2";#N/A,#N/A,FALSE,"Exhibit E3";#N/A,#N/A,FALSE,"Mgmt. Projtn";#N/A,#N/A,FALSE,"Exhibit B-1";#N/A,#N/A,FALSE,"Exhibit A";#N/A,#N/A,FALSE,"WACC";#N/A,#N/A,FALSE,"Control";"hist_inc",#N/A,FALSE,"Exhibit D,E1,E2"}</definedName>
    <definedName name="_________wr1" localSheetId="7" hidden="1">{"hist_bs",#N/A,FALSE,"Exhibit D,E1,E2";#N/A,#N/A,FALSE,"Exhibit E3";#N/A,#N/A,FALSE,"Mgmt. Projtn";#N/A,#N/A,FALSE,"Exhibit B-1";#N/A,#N/A,FALSE,"Exhibit A";#N/A,#N/A,FALSE,"WACC";#N/A,#N/A,FALSE,"Control";"hist_inc",#N/A,FALSE,"Exhibit D,E1,E2"}</definedName>
    <definedName name="_________wr1" localSheetId="6" hidden="1">{"hist_bs",#N/A,FALSE,"Exhibit D,E1,E2";#N/A,#N/A,FALSE,"Exhibit E3";#N/A,#N/A,FALSE,"Mgmt. Projtn";#N/A,#N/A,FALSE,"Exhibit B-1";#N/A,#N/A,FALSE,"Exhibit A";#N/A,#N/A,FALSE,"WACC";#N/A,#N/A,FALSE,"Control";"hist_inc",#N/A,FALSE,"Exhibit D,E1,E2"}</definedName>
    <definedName name="_________wr1" localSheetId="10" hidden="1">{"hist_bs",#N/A,FALSE,"Exhibit D,E1,E2";#N/A,#N/A,FALSE,"Exhibit E3";#N/A,#N/A,FALSE,"Mgmt. Projtn";#N/A,#N/A,FALSE,"Exhibit B-1";#N/A,#N/A,FALSE,"Exhibit A";#N/A,#N/A,FALSE,"WACC";#N/A,#N/A,FALSE,"Control";"hist_inc",#N/A,FALSE,"Exhibit D,E1,E2"}</definedName>
    <definedName name="_________wr1" localSheetId="28" hidden="1">{"hist_bs",#N/A,FALSE,"Exhibit D,E1,E2";#N/A,#N/A,FALSE,"Exhibit E3";#N/A,#N/A,FALSE,"Mgmt. Projtn";#N/A,#N/A,FALSE,"Exhibit B-1";#N/A,#N/A,FALSE,"Exhibit A";#N/A,#N/A,FALSE,"WACC";#N/A,#N/A,FALSE,"Control";"hist_inc",#N/A,FALSE,"Exhibit D,E1,E2"}</definedName>
    <definedName name="_________wr1" localSheetId="11" hidden="1">{"hist_bs",#N/A,FALSE,"Exhibit D,E1,E2";#N/A,#N/A,FALSE,"Exhibit E3";#N/A,#N/A,FALSE,"Mgmt. Projtn";#N/A,#N/A,FALSE,"Exhibit B-1";#N/A,#N/A,FALSE,"Exhibit A";#N/A,#N/A,FALSE,"WACC";#N/A,#N/A,FALSE,"Control";"hist_inc",#N/A,FALSE,"Exhibit D,E1,E2"}</definedName>
    <definedName name="_________wr1" localSheetId="36" hidden="1">{"hist_bs",#N/A,FALSE,"Exhibit D,E1,E2";#N/A,#N/A,FALSE,"Exhibit E3";#N/A,#N/A,FALSE,"Mgmt. Projtn";#N/A,#N/A,FALSE,"Exhibit B-1";#N/A,#N/A,FALSE,"Exhibit A";#N/A,#N/A,FALSE,"WACC";#N/A,#N/A,FALSE,"Control";"hist_inc",#N/A,FALSE,"Exhibit D,E1,E2"}</definedName>
    <definedName name="_________wr1" localSheetId="18" hidden="1">{"hist_bs",#N/A,FALSE,"Exhibit D,E1,E2";#N/A,#N/A,FALSE,"Exhibit E3";#N/A,#N/A,FALSE,"Mgmt. Projtn";#N/A,#N/A,FALSE,"Exhibit B-1";#N/A,#N/A,FALSE,"Exhibit A";#N/A,#N/A,FALSE,"WACC";#N/A,#N/A,FALSE,"Control";"hist_inc",#N/A,FALSE,"Exhibit D,E1,E2"}</definedName>
    <definedName name="_________wr1" localSheetId="38" hidden="1">{"hist_bs",#N/A,FALSE,"Exhibit D,E1,E2";#N/A,#N/A,FALSE,"Exhibit E3";#N/A,#N/A,FALSE,"Mgmt. Projtn";#N/A,#N/A,FALSE,"Exhibit B-1";#N/A,#N/A,FALSE,"Exhibit A";#N/A,#N/A,FALSE,"WACC";#N/A,#N/A,FALSE,"Control";"hist_inc",#N/A,FALSE,"Exhibit D,E1,E2"}</definedName>
    <definedName name="_________wr1" hidden="1">{"hist_bs",#N/A,FALSE,"Exhibit D,E1,E2";#N/A,#N/A,FALSE,"Exhibit E3";#N/A,#N/A,FALSE,"Mgmt. Projtn";#N/A,#N/A,FALSE,"Exhibit B-1";#N/A,#N/A,FALSE,"Exhibit A";#N/A,#N/A,FALSE,"WACC";#N/A,#N/A,FALSE,"Control";"hist_inc",#N/A,FALSE,"Exhibit D,E1,E2"}</definedName>
    <definedName name="________aaa2" localSheetId="9" hidden="1">{#N/A,#N/A,FALSE,"Title Page";#N/A,#N/A,FALSE,"Conclusions";#N/A,#N/A,FALSE,"Assum.";#N/A,#N/A,FALSE,"Sun  DCF-WC-Dep";#N/A,#N/A,FALSE,"MarketValue";#N/A,#N/A,FALSE,"BalSheet";#N/A,#N/A,FALSE,"WACC";#N/A,#N/A,FALSE,"PC+ Info.";#N/A,#N/A,FALSE,"PC+Info_2"}</definedName>
    <definedName name="________aaa2" localSheetId="7" hidden="1">{#N/A,#N/A,FALSE,"Title Page";#N/A,#N/A,FALSE,"Conclusions";#N/A,#N/A,FALSE,"Assum.";#N/A,#N/A,FALSE,"Sun  DCF-WC-Dep";#N/A,#N/A,FALSE,"MarketValue";#N/A,#N/A,FALSE,"BalSheet";#N/A,#N/A,FALSE,"WACC";#N/A,#N/A,FALSE,"PC+ Info.";#N/A,#N/A,FALSE,"PC+Info_2"}</definedName>
    <definedName name="________aaa2" localSheetId="6" hidden="1">{#N/A,#N/A,FALSE,"Title Page";#N/A,#N/A,FALSE,"Conclusions";#N/A,#N/A,FALSE,"Assum.";#N/A,#N/A,FALSE,"Sun  DCF-WC-Dep";#N/A,#N/A,FALSE,"MarketValue";#N/A,#N/A,FALSE,"BalSheet";#N/A,#N/A,FALSE,"WACC";#N/A,#N/A,FALSE,"PC+ Info.";#N/A,#N/A,FALSE,"PC+Info_2"}</definedName>
    <definedName name="________aaa2" localSheetId="10" hidden="1">{#N/A,#N/A,FALSE,"Title Page";#N/A,#N/A,FALSE,"Conclusions";#N/A,#N/A,FALSE,"Assum.";#N/A,#N/A,FALSE,"Sun  DCF-WC-Dep";#N/A,#N/A,FALSE,"MarketValue";#N/A,#N/A,FALSE,"BalSheet";#N/A,#N/A,FALSE,"WACC";#N/A,#N/A,FALSE,"PC+ Info.";#N/A,#N/A,FALSE,"PC+Info_2"}</definedName>
    <definedName name="________aaa2" localSheetId="28" hidden="1">{#N/A,#N/A,FALSE,"Title Page";#N/A,#N/A,FALSE,"Conclusions";#N/A,#N/A,FALSE,"Assum.";#N/A,#N/A,FALSE,"Sun  DCF-WC-Dep";#N/A,#N/A,FALSE,"MarketValue";#N/A,#N/A,FALSE,"BalSheet";#N/A,#N/A,FALSE,"WACC";#N/A,#N/A,FALSE,"PC+ Info.";#N/A,#N/A,FALSE,"PC+Info_2"}</definedName>
    <definedName name="________aaa2" localSheetId="11" hidden="1">{#N/A,#N/A,FALSE,"Title Page";#N/A,#N/A,FALSE,"Conclusions";#N/A,#N/A,FALSE,"Assum.";#N/A,#N/A,FALSE,"Sun  DCF-WC-Dep";#N/A,#N/A,FALSE,"MarketValue";#N/A,#N/A,FALSE,"BalSheet";#N/A,#N/A,FALSE,"WACC";#N/A,#N/A,FALSE,"PC+ Info.";#N/A,#N/A,FALSE,"PC+Info_2"}</definedName>
    <definedName name="________aaa2" localSheetId="36" hidden="1">{#N/A,#N/A,FALSE,"Title Page";#N/A,#N/A,FALSE,"Conclusions";#N/A,#N/A,FALSE,"Assum.";#N/A,#N/A,FALSE,"Sun  DCF-WC-Dep";#N/A,#N/A,FALSE,"MarketValue";#N/A,#N/A,FALSE,"BalSheet";#N/A,#N/A,FALSE,"WACC";#N/A,#N/A,FALSE,"PC+ Info.";#N/A,#N/A,FALSE,"PC+Info_2"}</definedName>
    <definedName name="________aaa2" localSheetId="18" hidden="1">{#N/A,#N/A,FALSE,"Title Page";#N/A,#N/A,FALSE,"Conclusions";#N/A,#N/A,FALSE,"Assum.";#N/A,#N/A,FALSE,"Sun  DCF-WC-Dep";#N/A,#N/A,FALSE,"MarketValue";#N/A,#N/A,FALSE,"BalSheet";#N/A,#N/A,FALSE,"WACC";#N/A,#N/A,FALSE,"PC+ Info.";#N/A,#N/A,FALSE,"PC+Info_2"}</definedName>
    <definedName name="________aaa2" localSheetId="38" hidden="1">{#N/A,#N/A,FALSE,"Title Page";#N/A,#N/A,FALSE,"Conclusions";#N/A,#N/A,FALSE,"Assum.";#N/A,#N/A,FALSE,"Sun  DCF-WC-Dep";#N/A,#N/A,FALSE,"MarketValue";#N/A,#N/A,FALSE,"BalSheet";#N/A,#N/A,FALSE,"WACC";#N/A,#N/A,FALSE,"PC+ Info.";#N/A,#N/A,FALSE,"PC+Info_2"}</definedName>
    <definedName name="________aaa2" hidden="1">{#N/A,#N/A,FALSE,"Title Page";#N/A,#N/A,FALSE,"Conclusions";#N/A,#N/A,FALSE,"Assum.";#N/A,#N/A,FALSE,"Sun  DCF-WC-Dep";#N/A,#N/A,FALSE,"MarketValue";#N/A,#N/A,FALSE,"BalSheet";#N/A,#N/A,FALSE,"WACC";#N/A,#N/A,FALSE,"PC+ Info.";#N/A,#N/A,FALSE,"PC+Info_2"}</definedName>
    <definedName name="________UPC1" localSheetId="35" hidden="1">#REF!</definedName>
    <definedName name="________UPC1" localSheetId="31" hidden="1">#REF!</definedName>
    <definedName name="________UPC1" localSheetId="9" hidden="1">#REF!</definedName>
    <definedName name="________UPC1" localSheetId="30" hidden="1">#REF!</definedName>
    <definedName name="________UPC1" localSheetId="51" hidden="1">#REF!</definedName>
    <definedName name="________UPC1" localSheetId="33" hidden="1">#REF!</definedName>
    <definedName name="________UPC1" localSheetId="16" hidden="1">#REF!</definedName>
    <definedName name="________UPC1" localSheetId="10" hidden="1">'NFD CONSO'!#REF!</definedName>
    <definedName name="________UPC1" localSheetId="29" hidden="1">#REF!</definedName>
    <definedName name="________UPC1" localSheetId="11" hidden="1">#REF!</definedName>
    <definedName name="________UPC1" localSheetId="36" hidden="1">#REF!</definedName>
    <definedName name="________UPC1" localSheetId="32" hidden="1">#REF!</definedName>
    <definedName name="________UPC1" localSheetId="18" hidden="1">#REF!</definedName>
    <definedName name="________UPC1" localSheetId="38" hidden="1">#REF!</definedName>
    <definedName name="________UPC1" hidden="1">#REF!</definedName>
    <definedName name="________wr1" localSheetId="9" hidden="1">{"hist_bs",#N/A,FALSE,"Exhibit D,E1,E2";#N/A,#N/A,FALSE,"Exhibit E3";#N/A,#N/A,FALSE,"Mgmt. Projtn";#N/A,#N/A,FALSE,"Exhibit B-1";#N/A,#N/A,FALSE,"Exhibit A";#N/A,#N/A,FALSE,"WACC";#N/A,#N/A,FALSE,"Control";"hist_inc",#N/A,FALSE,"Exhibit D,E1,E2"}</definedName>
    <definedName name="________wr1" localSheetId="7" hidden="1">{"hist_bs",#N/A,FALSE,"Exhibit D,E1,E2";#N/A,#N/A,FALSE,"Exhibit E3";#N/A,#N/A,FALSE,"Mgmt. Projtn";#N/A,#N/A,FALSE,"Exhibit B-1";#N/A,#N/A,FALSE,"Exhibit A";#N/A,#N/A,FALSE,"WACC";#N/A,#N/A,FALSE,"Control";"hist_inc",#N/A,FALSE,"Exhibit D,E1,E2"}</definedName>
    <definedName name="________wr1" localSheetId="6" hidden="1">{"hist_bs",#N/A,FALSE,"Exhibit D,E1,E2";#N/A,#N/A,FALSE,"Exhibit E3";#N/A,#N/A,FALSE,"Mgmt. Projtn";#N/A,#N/A,FALSE,"Exhibit B-1";#N/A,#N/A,FALSE,"Exhibit A";#N/A,#N/A,FALSE,"WACC";#N/A,#N/A,FALSE,"Control";"hist_inc",#N/A,FALSE,"Exhibit D,E1,E2"}</definedName>
    <definedName name="________wr1" localSheetId="10" hidden="1">{"hist_bs",#N/A,FALSE,"Exhibit D,E1,E2";#N/A,#N/A,FALSE,"Exhibit E3";#N/A,#N/A,FALSE,"Mgmt. Projtn";#N/A,#N/A,FALSE,"Exhibit B-1";#N/A,#N/A,FALSE,"Exhibit A";#N/A,#N/A,FALSE,"WACC";#N/A,#N/A,FALSE,"Control";"hist_inc",#N/A,FALSE,"Exhibit D,E1,E2"}</definedName>
    <definedName name="________wr1" localSheetId="28" hidden="1">{"hist_bs",#N/A,FALSE,"Exhibit D,E1,E2";#N/A,#N/A,FALSE,"Exhibit E3";#N/A,#N/A,FALSE,"Mgmt. Projtn";#N/A,#N/A,FALSE,"Exhibit B-1";#N/A,#N/A,FALSE,"Exhibit A";#N/A,#N/A,FALSE,"WACC";#N/A,#N/A,FALSE,"Control";"hist_inc",#N/A,FALSE,"Exhibit D,E1,E2"}</definedName>
    <definedName name="________wr1" localSheetId="11" hidden="1">{"hist_bs",#N/A,FALSE,"Exhibit D,E1,E2";#N/A,#N/A,FALSE,"Exhibit E3";#N/A,#N/A,FALSE,"Mgmt. Projtn";#N/A,#N/A,FALSE,"Exhibit B-1";#N/A,#N/A,FALSE,"Exhibit A";#N/A,#N/A,FALSE,"WACC";#N/A,#N/A,FALSE,"Control";"hist_inc",#N/A,FALSE,"Exhibit D,E1,E2"}</definedName>
    <definedName name="________wr1" localSheetId="36" hidden="1">{"hist_bs",#N/A,FALSE,"Exhibit D,E1,E2";#N/A,#N/A,FALSE,"Exhibit E3";#N/A,#N/A,FALSE,"Mgmt. Projtn";#N/A,#N/A,FALSE,"Exhibit B-1";#N/A,#N/A,FALSE,"Exhibit A";#N/A,#N/A,FALSE,"WACC";#N/A,#N/A,FALSE,"Control";"hist_inc",#N/A,FALSE,"Exhibit D,E1,E2"}</definedName>
    <definedName name="________wr1" localSheetId="18" hidden="1">{"hist_bs",#N/A,FALSE,"Exhibit D,E1,E2";#N/A,#N/A,FALSE,"Exhibit E3";#N/A,#N/A,FALSE,"Mgmt. Projtn";#N/A,#N/A,FALSE,"Exhibit B-1";#N/A,#N/A,FALSE,"Exhibit A";#N/A,#N/A,FALSE,"WACC";#N/A,#N/A,FALSE,"Control";"hist_inc",#N/A,FALSE,"Exhibit D,E1,E2"}</definedName>
    <definedName name="________wr1" localSheetId="38" hidden="1">{"hist_bs",#N/A,FALSE,"Exhibit D,E1,E2";#N/A,#N/A,FALSE,"Exhibit E3";#N/A,#N/A,FALSE,"Mgmt. Projtn";#N/A,#N/A,FALSE,"Exhibit B-1";#N/A,#N/A,FALSE,"Exhibit A";#N/A,#N/A,FALSE,"WACC";#N/A,#N/A,FALSE,"Control";"hist_inc",#N/A,FALSE,"Exhibit D,E1,E2"}</definedName>
    <definedName name="________wr1" hidden="1">{"hist_bs",#N/A,FALSE,"Exhibit D,E1,E2";#N/A,#N/A,FALSE,"Exhibit E3";#N/A,#N/A,FALSE,"Mgmt. Projtn";#N/A,#N/A,FALSE,"Exhibit B-1";#N/A,#N/A,FALSE,"Exhibit A";#N/A,#N/A,FALSE,"WACC";#N/A,#N/A,FALSE,"Control";"hist_inc",#N/A,FALSE,"Exhibit D,E1,E2"}</definedName>
    <definedName name="_______aaa2" localSheetId="9" hidden="1">{#N/A,#N/A,FALSE,"Title Page";#N/A,#N/A,FALSE,"Conclusions";#N/A,#N/A,FALSE,"Assum.";#N/A,#N/A,FALSE,"Sun  DCF-WC-Dep";#N/A,#N/A,FALSE,"MarketValue";#N/A,#N/A,FALSE,"BalSheet";#N/A,#N/A,FALSE,"WACC";#N/A,#N/A,FALSE,"PC+ Info.";#N/A,#N/A,FALSE,"PC+Info_2"}</definedName>
    <definedName name="_______aaa2" localSheetId="7" hidden="1">{#N/A,#N/A,FALSE,"Title Page";#N/A,#N/A,FALSE,"Conclusions";#N/A,#N/A,FALSE,"Assum.";#N/A,#N/A,FALSE,"Sun  DCF-WC-Dep";#N/A,#N/A,FALSE,"MarketValue";#N/A,#N/A,FALSE,"BalSheet";#N/A,#N/A,FALSE,"WACC";#N/A,#N/A,FALSE,"PC+ Info.";#N/A,#N/A,FALSE,"PC+Info_2"}</definedName>
    <definedName name="_______aaa2" localSheetId="6" hidden="1">{#N/A,#N/A,FALSE,"Title Page";#N/A,#N/A,FALSE,"Conclusions";#N/A,#N/A,FALSE,"Assum.";#N/A,#N/A,FALSE,"Sun  DCF-WC-Dep";#N/A,#N/A,FALSE,"MarketValue";#N/A,#N/A,FALSE,"BalSheet";#N/A,#N/A,FALSE,"WACC";#N/A,#N/A,FALSE,"PC+ Info.";#N/A,#N/A,FALSE,"PC+Info_2"}</definedName>
    <definedName name="_______aaa2" localSheetId="10" hidden="1">{#N/A,#N/A,FALSE,"Title Page";#N/A,#N/A,FALSE,"Conclusions";#N/A,#N/A,FALSE,"Assum.";#N/A,#N/A,FALSE,"Sun  DCF-WC-Dep";#N/A,#N/A,FALSE,"MarketValue";#N/A,#N/A,FALSE,"BalSheet";#N/A,#N/A,FALSE,"WACC";#N/A,#N/A,FALSE,"PC+ Info.";#N/A,#N/A,FALSE,"PC+Info_2"}</definedName>
    <definedName name="_______aaa2" localSheetId="28" hidden="1">{#N/A,#N/A,FALSE,"Title Page";#N/A,#N/A,FALSE,"Conclusions";#N/A,#N/A,FALSE,"Assum.";#N/A,#N/A,FALSE,"Sun  DCF-WC-Dep";#N/A,#N/A,FALSE,"MarketValue";#N/A,#N/A,FALSE,"BalSheet";#N/A,#N/A,FALSE,"WACC";#N/A,#N/A,FALSE,"PC+ Info.";#N/A,#N/A,FALSE,"PC+Info_2"}</definedName>
    <definedName name="_______aaa2" localSheetId="11" hidden="1">{#N/A,#N/A,FALSE,"Title Page";#N/A,#N/A,FALSE,"Conclusions";#N/A,#N/A,FALSE,"Assum.";#N/A,#N/A,FALSE,"Sun  DCF-WC-Dep";#N/A,#N/A,FALSE,"MarketValue";#N/A,#N/A,FALSE,"BalSheet";#N/A,#N/A,FALSE,"WACC";#N/A,#N/A,FALSE,"PC+ Info.";#N/A,#N/A,FALSE,"PC+Info_2"}</definedName>
    <definedName name="_______aaa2" localSheetId="36" hidden="1">{#N/A,#N/A,FALSE,"Title Page";#N/A,#N/A,FALSE,"Conclusions";#N/A,#N/A,FALSE,"Assum.";#N/A,#N/A,FALSE,"Sun  DCF-WC-Dep";#N/A,#N/A,FALSE,"MarketValue";#N/A,#N/A,FALSE,"BalSheet";#N/A,#N/A,FALSE,"WACC";#N/A,#N/A,FALSE,"PC+ Info.";#N/A,#N/A,FALSE,"PC+Info_2"}</definedName>
    <definedName name="_______aaa2" localSheetId="18" hidden="1">{#N/A,#N/A,FALSE,"Title Page";#N/A,#N/A,FALSE,"Conclusions";#N/A,#N/A,FALSE,"Assum.";#N/A,#N/A,FALSE,"Sun  DCF-WC-Dep";#N/A,#N/A,FALSE,"MarketValue";#N/A,#N/A,FALSE,"BalSheet";#N/A,#N/A,FALSE,"WACC";#N/A,#N/A,FALSE,"PC+ Info.";#N/A,#N/A,FALSE,"PC+Info_2"}</definedName>
    <definedName name="_______aaa2" localSheetId="38" hidden="1">{#N/A,#N/A,FALSE,"Title Page";#N/A,#N/A,FALSE,"Conclusions";#N/A,#N/A,FALSE,"Assum.";#N/A,#N/A,FALSE,"Sun  DCF-WC-Dep";#N/A,#N/A,FALSE,"MarketValue";#N/A,#N/A,FALSE,"BalSheet";#N/A,#N/A,FALSE,"WACC";#N/A,#N/A,FALSE,"PC+ Info.";#N/A,#N/A,FALSE,"PC+Info_2"}</definedName>
    <definedName name="_______aaa2" hidden="1">{#N/A,#N/A,FALSE,"Title Page";#N/A,#N/A,FALSE,"Conclusions";#N/A,#N/A,FALSE,"Assum.";#N/A,#N/A,FALSE,"Sun  DCF-WC-Dep";#N/A,#N/A,FALSE,"MarketValue";#N/A,#N/A,FALSE,"BalSheet";#N/A,#N/A,FALSE,"WACC";#N/A,#N/A,FALSE,"PC+ Info.";#N/A,#N/A,FALSE,"PC+Info_2"}</definedName>
    <definedName name="_______UPC1" localSheetId="35" hidden="1">#REF!</definedName>
    <definedName name="_______UPC1" localSheetId="31" hidden="1">#REF!</definedName>
    <definedName name="_______UPC1" localSheetId="9" hidden="1">#REF!</definedName>
    <definedName name="_______UPC1" localSheetId="30" hidden="1">#REF!</definedName>
    <definedName name="_______UPC1" localSheetId="51" hidden="1">#REF!</definedName>
    <definedName name="_______UPC1" localSheetId="33" hidden="1">#REF!</definedName>
    <definedName name="_______UPC1" localSheetId="16" hidden="1">#REF!</definedName>
    <definedName name="_______UPC1" localSheetId="10" hidden="1">'NFD CONSO'!#REF!</definedName>
    <definedName name="_______UPC1" localSheetId="29" hidden="1">#REF!</definedName>
    <definedName name="_______UPC1" localSheetId="11" hidden="1">#REF!</definedName>
    <definedName name="_______UPC1" localSheetId="36" hidden="1">#REF!</definedName>
    <definedName name="_______UPC1" localSheetId="32" hidden="1">#REF!</definedName>
    <definedName name="_______UPC1" localSheetId="18" hidden="1">#REF!</definedName>
    <definedName name="_______UPC1" localSheetId="38" hidden="1">#REF!</definedName>
    <definedName name="_______UPC1" hidden="1">#REF!</definedName>
    <definedName name="_______wr1" localSheetId="9" hidden="1">{"hist_bs",#N/A,FALSE,"Exhibit D,E1,E2";#N/A,#N/A,FALSE,"Exhibit E3";#N/A,#N/A,FALSE,"Mgmt. Projtn";#N/A,#N/A,FALSE,"Exhibit B-1";#N/A,#N/A,FALSE,"Exhibit A";#N/A,#N/A,FALSE,"WACC";#N/A,#N/A,FALSE,"Control";"hist_inc",#N/A,FALSE,"Exhibit D,E1,E2"}</definedName>
    <definedName name="_______wr1" localSheetId="7" hidden="1">{"hist_bs",#N/A,FALSE,"Exhibit D,E1,E2";#N/A,#N/A,FALSE,"Exhibit E3";#N/A,#N/A,FALSE,"Mgmt. Projtn";#N/A,#N/A,FALSE,"Exhibit B-1";#N/A,#N/A,FALSE,"Exhibit A";#N/A,#N/A,FALSE,"WACC";#N/A,#N/A,FALSE,"Control";"hist_inc",#N/A,FALSE,"Exhibit D,E1,E2"}</definedName>
    <definedName name="_______wr1" localSheetId="6" hidden="1">{"hist_bs",#N/A,FALSE,"Exhibit D,E1,E2";#N/A,#N/A,FALSE,"Exhibit E3";#N/A,#N/A,FALSE,"Mgmt. Projtn";#N/A,#N/A,FALSE,"Exhibit B-1";#N/A,#N/A,FALSE,"Exhibit A";#N/A,#N/A,FALSE,"WACC";#N/A,#N/A,FALSE,"Control";"hist_inc",#N/A,FALSE,"Exhibit D,E1,E2"}</definedName>
    <definedName name="_______wr1" localSheetId="10" hidden="1">{"hist_bs",#N/A,FALSE,"Exhibit D,E1,E2";#N/A,#N/A,FALSE,"Exhibit E3";#N/A,#N/A,FALSE,"Mgmt. Projtn";#N/A,#N/A,FALSE,"Exhibit B-1";#N/A,#N/A,FALSE,"Exhibit A";#N/A,#N/A,FALSE,"WACC";#N/A,#N/A,FALSE,"Control";"hist_inc",#N/A,FALSE,"Exhibit D,E1,E2"}</definedName>
    <definedName name="_______wr1" localSheetId="28" hidden="1">{"hist_bs",#N/A,FALSE,"Exhibit D,E1,E2";#N/A,#N/A,FALSE,"Exhibit E3";#N/A,#N/A,FALSE,"Mgmt. Projtn";#N/A,#N/A,FALSE,"Exhibit B-1";#N/A,#N/A,FALSE,"Exhibit A";#N/A,#N/A,FALSE,"WACC";#N/A,#N/A,FALSE,"Control";"hist_inc",#N/A,FALSE,"Exhibit D,E1,E2"}</definedName>
    <definedName name="_______wr1" localSheetId="11" hidden="1">{"hist_bs",#N/A,FALSE,"Exhibit D,E1,E2";#N/A,#N/A,FALSE,"Exhibit E3";#N/A,#N/A,FALSE,"Mgmt. Projtn";#N/A,#N/A,FALSE,"Exhibit B-1";#N/A,#N/A,FALSE,"Exhibit A";#N/A,#N/A,FALSE,"WACC";#N/A,#N/A,FALSE,"Control";"hist_inc",#N/A,FALSE,"Exhibit D,E1,E2"}</definedName>
    <definedName name="_______wr1" localSheetId="36" hidden="1">{"hist_bs",#N/A,FALSE,"Exhibit D,E1,E2";#N/A,#N/A,FALSE,"Exhibit E3";#N/A,#N/A,FALSE,"Mgmt. Projtn";#N/A,#N/A,FALSE,"Exhibit B-1";#N/A,#N/A,FALSE,"Exhibit A";#N/A,#N/A,FALSE,"WACC";#N/A,#N/A,FALSE,"Control";"hist_inc",#N/A,FALSE,"Exhibit D,E1,E2"}</definedName>
    <definedName name="_______wr1" localSheetId="18" hidden="1">{"hist_bs",#N/A,FALSE,"Exhibit D,E1,E2";#N/A,#N/A,FALSE,"Exhibit E3";#N/A,#N/A,FALSE,"Mgmt. Projtn";#N/A,#N/A,FALSE,"Exhibit B-1";#N/A,#N/A,FALSE,"Exhibit A";#N/A,#N/A,FALSE,"WACC";#N/A,#N/A,FALSE,"Control";"hist_inc",#N/A,FALSE,"Exhibit D,E1,E2"}</definedName>
    <definedName name="_______wr1" localSheetId="38" hidden="1">{"hist_bs",#N/A,FALSE,"Exhibit D,E1,E2";#N/A,#N/A,FALSE,"Exhibit E3";#N/A,#N/A,FALSE,"Mgmt. Projtn";#N/A,#N/A,FALSE,"Exhibit B-1";#N/A,#N/A,FALSE,"Exhibit A";#N/A,#N/A,FALSE,"WACC";#N/A,#N/A,FALSE,"Control";"hist_inc",#N/A,FALSE,"Exhibit D,E1,E2"}</definedName>
    <definedName name="_______wr1" hidden="1">{"hist_bs",#N/A,FALSE,"Exhibit D,E1,E2";#N/A,#N/A,FALSE,"Exhibit E3";#N/A,#N/A,FALSE,"Mgmt. Projtn";#N/A,#N/A,FALSE,"Exhibit B-1";#N/A,#N/A,FALSE,"Exhibit A";#N/A,#N/A,FALSE,"WACC";#N/A,#N/A,FALSE,"Control";"hist_inc",#N/A,FALSE,"Exhibit D,E1,E2"}</definedName>
    <definedName name="______aaa2" localSheetId="9" hidden="1">{#N/A,#N/A,FALSE,"Title Page";#N/A,#N/A,FALSE,"Conclusions";#N/A,#N/A,FALSE,"Assum.";#N/A,#N/A,FALSE,"Sun  DCF-WC-Dep";#N/A,#N/A,FALSE,"MarketValue";#N/A,#N/A,FALSE,"BalSheet";#N/A,#N/A,FALSE,"WACC";#N/A,#N/A,FALSE,"PC+ Info.";#N/A,#N/A,FALSE,"PC+Info_2"}</definedName>
    <definedName name="______aaa2" localSheetId="7" hidden="1">{#N/A,#N/A,FALSE,"Title Page";#N/A,#N/A,FALSE,"Conclusions";#N/A,#N/A,FALSE,"Assum.";#N/A,#N/A,FALSE,"Sun  DCF-WC-Dep";#N/A,#N/A,FALSE,"MarketValue";#N/A,#N/A,FALSE,"BalSheet";#N/A,#N/A,FALSE,"WACC";#N/A,#N/A,FALSE,"PC+ Info.";#N/A,#N/A,FALSE,"PC+Info_2"}</definedName>
    <definedName name="______aaa2" localSheetId="6" hidden="1">{#N/A,#N/A,FALSE,"Title Page";#N/A,#N/A,FALSE,"Conclusions";#N/A,#N/A,FALSE,"Assum.";#N/A,#N/A,FALSE,"Sun  DCF-WC-Dep";#N/A,#N/A,FALSE,"MarketValue";#N/A,#N/A,FALSE,"BalSheet";#N/A,#N/A,FALSE,"WACC";#N/A,#N/A,FALSE,"PC+ Info.";#N/A,#N/A,FALSE,"PC+Info_2"}</definedName>
    <definedName name="______aaa2" localSheetId="10" hidden="1">{#N/A,#N/A,FALSE,"Title Page";#N/A,#N/A,FALSE,"Conclusions";#N/A,#N/A,FALSE,"Assum.";#N/A,#N/A,FALSE,"Sun  DCF-WC-Dep";#N/A,#N/A,FALSE,"MarketValue";#N/A,#N/A,FALSE,"BalSheet";#N/A,#N/A,FALSE,"WACC";#N/A,#N/A,FALSE,"PC+ Info.";#N/A,#N/A,FALSE,"PC+Info_2"}</definedName>
    <definedName name="______aaa2" localSheetId="28" hidden="1">{#N/A,#N/A,FALSE,"Title Page";#N/A,#N/A,FALSE,"Conclusions";#N/A,#N/A,FALSE,"Assum.";#N/A,#N/A,FALSE,"Sun  DCF-WC-Dep";#N/A,#N/A,FALSE,"MarketValue";#N/A,#N/A,FALSE,"BalSheet";#N/A,#N/A,FALSE,"WACC";#N/A,#N/A,FALSE,"PC+ Info.";#N/A,#N/A,FALSE,"PC+Info_2"}</definedName>
    <definedName name="______aaa2" localSheetId="11" hidden="1">{#N/A,#N/A,FALSE,"Title Page";#N/A,#N/A,FALSE,"Conclusions";#N/A,#N/A,FALSE,"Assum.";#N/A,#N/A,FALSE,"Sun  DCF-WC-Dep";#N/A,#N/A,FALSE,"MarketValue";#N/A,#N/A,FALSE,"BalSheet";#N/A,#N/A,FALSE,"WACC";#N/A,#N/A,FALSE,"PC+ Info.";#N/A,#N/A,FALSE,"PC+Info_2"}</definedName>
    <definedName name="______aaa2" localSheetId="36" hidden="1">{#N/A,#N/A,FALSE,"Title Page";#N/A,#N/A,FALSE,"Conclusions";#N/A,#N/A,FALSE,"Assum.";#N/A,#N/A,FALSE,"Sun  DCF-WC-Dep";#N/A,#N/A,FALSE,"MarketValue";#N/A,#N/A,FALSE,"BalSheet";#N/A,#N/A,FALSE,"WACC";#N/A,#N/A,FALSE,"PC+ Info.";#N/A,#N/A,FALSE,"PC+Info_2"}</definedName>
    <definedName name="______aaa2" localSheetId="18" hidden="1">{#N/A,#N/A,FALSE,"Title Page";#N/A,#N/A,FALSE,"Conclusions";#N/A,#N/A,FALSE,"Assum.";#N/A,#N/A,FALSE,"Sun  DCF-WC-Dep";#N/A,#N/A,FALSE,"MarketValue";#N/A,#N/A,FALSE,"BalSheet";#N/A,#N/A,FALSE,"WACC";#N/A,#N/A,FALSE,"PC+ Info.";#N/A,#N/A,FALSE,"PC+Info_2"}</definedName>
    <definedName name="______aaa2" localSheetId="38" hidden="1">{#N/A,#N/A,FALSE,"Title Page";#N/A,#N/A,FALSE,"Conclusions";#N/A,#N/A,FALSE,"Assum.";#N/A,#N/A,FALSE,"Sun  DCF-WC-Dep";#N/A,#N/A,FALSE,"MarketValue";#N/A,#N/A,FALSE,"BalSheet";#N/A,#N/A,FALSE,"WACC";#N/A,#N/A,FALSE,"PC+ Info.";#N/A,#N/A,FALSE,"PC+Info_2"}</definedName>
    <definedName name="______aaa2" hidden="1">{#N/A,#N/A,FALSE,"Title Page";#N/A,#N/A,FALSE,"Conclusions";#N/A,#N/A,FALSE,"Assum.";#N/A,#N/A,FALSE,"Sun  DCF-WC-Dep";#N/A,#N/A,FALSE,"MarketValue";#N/A,#N/A,FALSE,"BalSheet";#N/A,#N/A,FALSE,"WACC";#N/A,#N/A,FALSE,"PC+ Info.";#N/A,#N/A,FALSE,"PC+Info_2"}</definedName>
    <definedName name="______UPC1" localSheetId="35" hidden="1">#REF!</definedName>
    <definedName name="______UPC1" localSheetId="31" hidden="1">#REF!</definedName>
    <definedName name="______UPC1" localSheetId="9" hidden="1">#REF!</definedName>
    <definedName name="______UPC1" localSheetId="30" hidden="1">#REF!</definedName>
    <definedName name="______UPC1" localSheetId="51" hidden="1">#REF!</definedName>
    <definedName name="______UPC1" localSheetId="33" hidden="1">#REF!</definedName>
    <definedName name="______UPC1" localSheetId="16" hidden="1">#REF!</definedName>
    <definedName name="______UPC1" localSheetId="10" hidden="1">'NFD CONSO'!#REF!</definedName>
    <definedName name="______UPC1" localSheetId="29" hidden="1">#REF!</definedName>
    <definedName name="______UPC1" localSheetId="11" hidden="1">#REF!</definedName>
    <definedName name="______UPC1" localSheetId="36" hidden="1">#REF!</definedName>
    <definedName name="______UPC1" localSheetId="32" hidden="1">#REF!</definedName>
    <definedName name="______UPC1" localSheetId="18" hidden="1">#REF!</definedName>
    <definedName name="______UPC1" localSheetId="38" hidden="1">#REF!</definedName>
    <definedName name="______UPC1" hidden="1">#REF!</definedName>
    <definedName name="______wr1" localSheetId="9" hidden="1">{"hist_bs",#N/A,FALSE,"Exhibit D,E1,E2";#N/A,#N/A,FALSE,"Exhibit E3";#N/A,#N/A,FALSE,"Mgmt. Projtn";#N/A,#N/A,FALSE,"Exhibit B-1";#N/A,#N/A,FALSE,"Exhibit A";#N/A,#N/A,FALSE,"WACC";#N/A,#N/A,FALSE,"Control";"hist_inc",#N/A,FALSE,"Exhibit D,E1,E2"}</definedName>
    <definedName name="______wr1" localSheetId="7" hidden="1">{"hist_bs",#N/A,FALSE,"Exhibit D,E1,E2";#N/A,#N/A,FALSE,"Exhibit E3";#N/A,#N/A,FALSE,"Mgmt. Projtn";#N/A,#N/A,FALSE,"Exhibit B-1";#N/A,#N/A,FALSE,"Exhibit A";#N/A,#N/A,FALSE,"WACC";#N/A,#N/A,FALSE,"Control";"hist_inc",#N/A,FALSE,"Exhibit D,E1,E2"}</definedName>
    <definedName name="______wr1" localSheetId="6" hidden="1">{"hist_bs",#N/A,FALSE,"Exhibit D,E1,E2";#N/A,#N/A,FALSE,"Exhibit E3";#N/A,#N/A,FALSE,"Mgmt. Projtn";#N/A,#N/A,FALSE,"Exhibit B-1";#N/A,#N/A,FALSE,"Exhibit A";#N/A,#N/A,FALSE,"WACC";#N/A,#N/A,FALSE,"Control";"hist_inc",#N/A,FALSE,"Exhibit D,E1,E2"}</definedName>
    <definedName name="______wr1" localSheetId="10" hidden="1">{"hist_bs",#N/A,FALSE,"Exhibit D,E1,E2";#N/A,#N/A,FALSE,"Exhibit E3";#N/A,#N/A,FALSE,"Mgmt. Projtn";#N/A,#N/A,FALSE,"Exhibit B-1";#N/A,#N/A,FALSE,"Exhibit A";#N/A,#N/A,FALSE,"WACC";#N/A,#N/A,FALSE,"Control";"hist_inc",#N/A,FALSE,"Exhibit D,E1,E2"}</definedName>
    <definedName name="______wr1" localSheetId="28" hidden="1">{"hist_bs",#N/A,FALSE,"Exhibit D,E1,E2";#N/A,#N/A,FALSE,"Exhibit E3";#N/A,#N/A,FALSE,"Mgmt. Projtn";#N/A,#N/A,FALSE,"Exhibit B-1";#N/A,#N/A,FALSE,"Exhibit A";#N/A,#N/A,FALSE,"WACC";#N/A,#N/A,FALSE,"Control";"hist_inc",#N/A,FALSE,"Exhibit D,E1,E2"}</definedName>
    <definedName name="______wr1" localSheetId="11" hidden="1">{"hist_bs",#N/A,FALSE,"Exhibit D,E1,E2";#N/A,#N/A,FALSE,"Exhibit E3";#N/A,#N/A,FALSE,"Mgmt. Projtn";#N/A,#N/A,FALSE,"Exhibit B-1";#N/A,#N/A,FALSE,"Exhibit A";#N/A,#N/A,FALSE,"WACC";#N/A,#N/A,FALSE,"Control";"hist_inc",#N/A,FALSE,"Exhibit D,E1,E2"}</definedName>
    <definedName name="______wr1" localSheetId="36" hidden="1">{"hist_bs",#N/A,FALSE,"Exhibit D,E1,E2";#N/A,#N/A,FALSE,"Exhibit E3";#N/A,#N/A,FALSE,"Mgmt. Projtn";#N/A,#N/A,FALSE,"Exhibit B-1";#N/A,#N/A,FALSE,"Exhibit A";#N/A,#N/A,FALSE,"WACC";#N/A,#N/A,FALSE,"Control";"hist_inc",#N/A,FALSE,"Exhibit D,E1,E2"}</definedName>
    <definedName name="______wr1" localSheetId="18" hidden="1">{"hist_bs",#N/A,FALSE,"Exhibit D,E1,E2";#N/A,#N/A,FALSE,"Exhibit E3";#N/A,#N/A,FALSE,"Mgmt. Projtn";#N/A,#N/A,FALSE,"Exhibit B-1";#N/A,#N/A,FALSE,"Exhibit A";#N/A,#N/A,FALSE,"WACC";#N/A,#N/A,FALSE,"Control";"hist_inc",#N/A,FALSE,"Exhibit D,E1,E2"}</definedName>
    <definedName name="______wr1" localSheetId="38" hidden="1">{"hist_bs",#N/A,FALSE,"Exhibit D,E1,E2";#N/A,#N/A,FALSE,"Exhibit E3";#N/A,#N/A,FALSE,"Mgmt. Projtn";#N/A,#N/A,FALSE,"Exhibit B-1";#N/A,#N/A,FALSE,"Exhibit A";#N/A,#N/A,FALSE,"WACC";#N/A,#N/A,FALSE,"Control";"hist_inc",#N/A,FALSE,"Exhibit D,E1,E2"}</definedName>
    <definedName name="______wr1" hidden="1">{"hist_bs",#N/A,FALSE,"Exhibit D,E1,E2";#N/A,#N/A,FALSE,"Exhibit E3";#N/A,#N/A,FALSE,"Mgmt. Projtn";#N/A,#N/A,FALSE,"Exhibit B-1";#N/A,#N/A,FALSE,"Exhibit A";#N/A,#N/A,FALSE,"WACC";#N/A,#N/A,FALSE,"Control";"hist_inc",#N/A,FALSE,"Exhibit D,E1,E2"}</definedName>
    <definedName name="_____aaa2" localSheetId="9" hidden="1">{#N/A,#N/A,FALSE,"Title Page";#N/A,#N/A,FALSE,"Conclusions";#N/A,#N/A,FALSE,"Assum.";#N/A,#N/A,FALSE,"Sun  DCF-WC-Dep";#N/A,#N/A,FALSE,"MarketValue";#N/A,#N/A,FALSE,"BalSheet";#N/A,#N/A,FALSE,"WACC";#N/A,#N/A,FALSE,"PC+ Info.";#N/A,#N/A,FALSE,"PC+Info_2"}</definedName>
    <definedName name="_____aaa2" localSheetId="7" hidden="1">{#N/A,#N/A,FALSE,"Title Page";#N/A,#N/A,FALSE,"Conclusions";#N/A,#N/A,FALSE,"Assum.";#N/A,#N/A,FALSE,"Sun  DCF-WC-Dep";#N/A,#N/A,FALSE,"MarketValue";#N/A,#N/A,FALSE,"BalSheet";#N/A,#N/A,FALSE,"WACC";#N/A,#N/A,FALSE,"PC+ Info.";#N/A,#N/A,FALSE,"PC+Info_2"}</definedName>
    <definedName name="_____aaa2" localSheetId="6" hidden="1">{#N/A,#N/A,FALSE,"Title Page";#N/A,#N/A,FALSE,"Conclusions";#N/A,#N/A,FALSE,"Assum.";#N/A,#N/A,FALSE,"Sun  DCF-WC-Dep";#N/A,#N/A,FALSE,"MarketValue";#N/A,#N/A,FALSE,"BalSheet";#N/A,#N/A,FALSE,"WACC";#N/A,#N/A,FALSE,"PC+ Info.";#N/A,#N/A,FALSE,"PC+Info_2"}</definedName>
    <definedName name="_____aaa2" localSheetId="10" hidden="1">{#N/A,#N/A,FALSE,"Title Page";#N/A,#N/A,FALSE,"Conclusions";#N/A,#N/A,FALSE,"Assum.";#N/A,#N/A,FALSE,"Sun  DCF-WC-Dep";#N/A,#N/A,FALSE,"MarketValue";#N/A,#N/A,FALSE,"BalSheet";#N/A,#N/A,FALSE,"WACC";#N/A,#N/A,FALSE,"PC+ Info.";#N/A,#N/A,FALSE,"PC+Info_2"}</definedName>
    <definedName name="_____aaa2" localSheetId="28" hidden="1">{#N/A,#N/A,FALSE,"Title Page";#N/A,#N/A,FALSE,"Conclusions";#N/A,#N/A,FALSE,"Assum.";#N/A,#N/A,FALSE,"Sun  DCF-WC-Dep";#N/A,#N/A,FALSE,"MarketValue";#N/A,#N/A,FALSE,"BalSheet";#N/A,#N/A,FALSE,"WACC";#N/A,#N/A,FALSE,"PC+ Info.";#N/A,#N/A,FALSE,"PC+Info_2"}</definedName>
    <definedName name="_____aaa2" localSheetId="11" hidden="1">{#N/A,#N/A,FALSE,"Title Page";#N/A,#N/A,FALSE,"Conclusions";#N/A,#N/A,FALSE,"Assum.";#N/A,#N/A,FALSE,"Sun  DCF-WC-Dep";#N/A,#N/A,FALSE,"MarketValue";#N/A,#N/A,FALSE,"BalSheet";#N/A,#N/A,FALSE,"WACC";#N/A,#N/A,FALSE,"PC+ Info.";#N/A,#N/A,FALSE,"PC+Info_2"}</definedName>
    <definedName name="_____aaa2" localSheetId="36" hidden="1">{#N/A,#N/A,FALSE,"Title Page";#N/A,#N/A,FALSE,"Conclusions";#N/A,#N/A,FALSE,"Assum.";#N/A,#N/A,FALSE,"Sun  DCF-WC-Dep";#N/A,#N/A,FALSE,"MarketValue";#N/A,#N/A,FALSE,"BalSheet";#N/A,#N/A,FALSE,"WACC";#N/A,#N/A,FALSE,"PC+ Info.";#N/A,#N/A,FALSE,"PC+Info_2"}</definedName>
    <definedName name="_____aaa2" localSheetId="18" hidden="1">{#N/A,#N/A,FALSE,"Title Page";#N/A,#N/A,FALSE,"Conclusions";#N/A,#N/A,FALSE,"Assum.";#N/A,#N/A,FALSE,"Sun  DCF-WC-Dep";#N/A,#N/A,FALSE,"MarketValue";#N/A,#N/A,FALSE,"BalSheet";#N/A,#N/A,FALSE,"WACC";#N/A,#N/A,FALSE,"PC+ Info.";#N/A,#N/A,FALSE,"PC+Info_2"}</definedName>
    <definedName name="_____aaa2" localSheetId="38" hidden="1">{#N/A,#N/A,FALSE,"Title Page";#N/A,#N/A,FALSE,"Conclusions";#N/A,#N/A,FALSE,"Assum.";#N/A,#N/A,FALSE,"Sun  DCF-WC-Dep";#N/A,#N/A,FALSE,"MarketValue";#N/A,#N/A,FALSE,"BalSheet";#N/A,#N/A,FALSE,"WACC";#N/A,#N/A,FALSE,"PC+ Info.";#N/A,#N/A,FALSE,"PC+Info_2"}</definedName>
    <definedName name="_____aaa2" hidden="1">{#N/A,#N/A,FALSE,"Title Page";#N/A,#N/A,FALSE,"Conclusions";#N/A,#N/A,FALSE,"Assum.";#N/A,#N/A,FALSE,"Sun  DCF-WC-Dep";#N/A,#N/A,FALSE,"MarketValue";#N/A,#N/A,FALSE,"BalSheet";#N/A,#N/A,FALSE,"WACC";#N/A,#N/A,FALSE,"PC+ Info.";#N/A,#N/A,FALSE,"PC+Info_2"}</definedName>
    <definedName name="_____UPC1" localSheetId="35" hidden="1">#REF!</definedName>
    <definedName name="_____UPC1" localSheetId="31" hidden="1">#REF!</definedName>
    <definedName name="_____UPC1" localSheetId="9" hidden="1">#REF!</definedName>
    <definedName name="_____UPC1" localSheetId="30" hidden="1">#REF!</definedName>
    <definedName name="_____UPC1" localSheetId="51" hidden="1">#REF!</definedName>
    <definedName name="_____UPC1" localSheetId="33" hidden="1">#REF!</definedName>
    <definedName name="_____UPC1" localSheetId="16" hidden="1">#REF!</definedName>
    <definedName name="_____UPC1" localSheetId="10" hidden="1">'NFD CONSO'!#REF!</definedName>
    <definedName name="_____UPC1" localSheetId="29" hidden="1">#REF!</definedName>
    <definedName name="_____UPC1" localSheetId="11" hidden="1">#REF!</definedName>
    <definedName name="_____UPC1" localSheetId="36" hidden="1">#REF!</definedName>
    <definedName name="_____UPC1" localSheetId="32" hidden="1">#REF!</definedName>
    <definedName name="_____UPC1" localSheetId="18" hidden="1">#REF!</definedName>
    <definedName name="_____UPC1" localSheetId="38" hidden="1">#REF!</definedName>
    <definedName name="_____UPC1" hidden="1">#REF!</definedName>
    <definedName name="_____wr1" localSheetId="9" hidden="1">{"hist_bs",#N/A,FALSE,"Exhibit D,E1,E2";#N/A,#N/A,FALSE,"Exhibit E3";#N/A,#N/A,FALSE,"Mgmt. Projtn";#N/A,#N/A,FALSE,"Exhibit B-1";#N/A,#N/A,FALSE,"Exhibit A";#N/A,#N/A,FALSE,"WACC";#N/A,#N/A,FALSE,"Control";"hist_inc",#N/A,FALSE,"Exhibit D,E1,E2"}</definedName>
    <definedName name="_____wr1" localSheetId="7" hidden="1">{"hist_bs",#N/A,FALSE,"Exhibit D,E1,E2";#N/A,#N/A,FALSE,"Exhibit E3";#N/A,#N/A,FALSE,"Mgmt. Projtn";#N/A,#N/A,FALSE,"Exhibit B-1";#N/A,#N/A,FALSE,"Exhibit A";#N/A,#N/A,FALSE,"WACC";#N/A,#N/A,FALSE,"Control";"hist_inc",#N/A,FALSE,"Exhibit D,E1,E2"}</definedName>
    <definedName name="_____wr1" localSheetId="6" hidden="1">{"hist_bs",#N/A,FALSE,"Exhibit D,E1,E2";#N/A,#N/A,FALSE,"Exhibit E3";#N/A,#N/A,FALSE,"Mgmt. Projtn";#N/A,#N/A,FALSE,"Exhibit B-1";#N/A,#N/A,FALSE,"Exhibit A";#N/A,#N/A,FALSE,"WACC";#N/A,#N/A,FALSE,"Control";"hist_inc",#N/A,FALSE,"Exhibit D,E1,E2"}</definedName>
    <definedName name="_____wr1" localSheetId="10" hidden="1">{"hist_bs",#N/A,FALSE,"Exhibit D,E1,E2";#N/A,#N/A,FALSE,"Exhibit E3";#N/A,#N/A,FALSE,"Mgmt. Projtn";#N/A,#N/A,FALSE,"Exhibit B-1";#N/A,#N/A,FALSE,"Exhibit A";#N/A,#N/A,FALSE,"WACC";#N/A,#N/A,FALSE,"Control";"hist_inc",#N/A,FALSE,"Exhibit D,E1,E2"}</definedName>
    <definedName name="_____wr1" localSheetId="28" hidden="1">{"hist_bs",#N/A,FALSE,"Exhibit D,E1,E2";#N/A,#N/A,FALSE,"Exhibit E3";#N/A,#N/A,FALSE,"Mgmt. Projtn";#N/A,#N/A,FALSE,"Exhibit B-1";#N/A,#N/A,FALSE,"Exhibit A";#N/A,#N/A,FALSE,"WACC";#N/A,#N/A,FALSE,"Control";"hist_inc",#N/A,FALSE,"Exhibit D,E1,E2"}</definedName>
    <definedName name="_____wr1" localSheetId="11" hidden="1">{"hist_bs",#N/A,FALSE,"Exhibit D,E1,E2";#N/A,#N/A,FALSE,"Exhibit E3";#N/A,#N/A,FALSE,"Mgmt. Projtn";#N/A,#N/A,FALSE,"Exhibit B-1";#N/A,#N/A,FALSE,"Exhibit A";#N/A,#N/A,FALSE,"WACC";#N/A,#N/A,FALSE,"Control";"hist_inc",#N/A,FALSE,"Exhibit D,E1,E2"}</definedName>
    <definedName name="_____wr1" localSheetId="36" hidden="1">{"hist_bs",#N/A,FALSE,"Exhibit D,E1,E2";#N/A,#N/A,FALSE,"Exhibit E3";#N/A,#N/A,FALSE,"Mgmt. Projtn";#N/A,#N/A,FALSE,"Exhibit B-1";#N/A,#N/A,FALSE,"Exhibit A";#N/A,#N/A,FALSE,"WACC";#N/A,#N/A,FALSE,"Control";"hist_inc",#N/A,FALSE,"Exhibit D,E1,E2"}</definedName>
    <definedName name="_____wr1" localSheetId="18" hidden="1">{"hist_bs",#N/A,FALSE,"Exhibit D,E1,E2";#N/A,#N/A,FALSE,"Exhibit E3";#N/A,#N/A,FALSE,"Mgmt. Projtn";#N/A,#N/A,FALSE,"Exhibit B-1";#N/A,#N/A,FALSE,"Exhibit A";#N/A,#N/A,FALSE,"WACC";#N/A,#N/A,FALSE,"Control";"hist_inc",#N/A,FALSE,"Exhibit D,E1,E2"}</definedName>
    <definedName name="_____wr1" localSheetId="38" hidden="1">{"hist_bs",#N/A,FALSE,"Exhibit D,E1,E2";#N/A,#N/A,FALSE,"Exhibit E3";#N/A,#N/A,FALSE,"Mgmt. Projtn";#N/A,#N/A,FALSE,"Exhibit B-1";#N/A,#N/A,FALSE,"Exhibit A";#N/A,#N/A,FALSE,"WACC";#N/A,#N/A,FALSE,"Control";"hist_inc",#N/A,FALSE,"Exhibit D,E1,E2"}</definedName>
    <definedName name="_____wr1" hidden="1">{"hist_bs",#N/A,FALSE,"Exhibit D,E1,E2";#N/A,#N/A,FALSE,"Exhibit E3";#N/A,#N/A,FALSE,"Mgmt. Projtn";#N/A,#N/A,FALSE,"Exhibit B-1";#N/A,#N/A,FALSE,"Exhibit A";#N/A,#N/A,FALSE,"WACC";#N/A,#N/A,FALSE,"Control";"hist_inc",#N/A,FALSE,"Exhibit D,E1,E2"}</definedName>
    <definedName name="____aaa2" localSheetId="9" hidden="1">{#N/A,#N/A,FALSE,"Title Page";#N/A,#N/A,FALSE,"Conclusions";#N/A,#N/A,FALSE,"Assum.";#N/A,#N/A,FALSE,"Sun  DCF-WC-Dep";#N/A,#N/A,FALSE,"MarketValue";#N/A,#N/A,FALSE,"BalSheet";#N/A,#N/A,FALSE,"WACC";#N/A,#N/A,FALSE,"PC+ Info.";#N/A,#N/A,FALSE,"PC+Info_2"}</definedName>
    <definedName name="____aaa2" localSheetId="7" hidden="1">{#N/A,#N/A,FALSE,"Title Page";#N/A,#N/A,FALSE,"Conclusions";#N/A,#N/A,FALSE,"Assum.";#N/A,#N/A,FALSE,"Sun  DCF-WC-Dep";#N/A,#N/A,FALSE,"MarketValue";#N/A,#N/A,FALSE,"BalSheet";#N/A,#N/A,FALSE,"WACC";#N/A,#N/A,FALSE,"PC+ Info.";#N/A,#N/A,FALSE,"PC+Info_2"}</definedName>
    <definedName name="____aaa2" localSheetId="6" hidden="1">{#N/A,#N/A,FALSE,"Title Page";#N/A,#N/A,FALSE,"Conclusions";#N/A,#N/A,FALSE,"Assum.";#N/A,#N/A,FALSE,"Sun  DCF-WC-Dep";#N/A,#N/A,FALSE,"MarketValue";#N/A,#N/A,FALSE,"BalSheet";#N/A,#N/A,FALSE,"WACC";#N/A,#N/A,FALSE,"PC+ Info.";#N/A,#N/A,FALSE,"PC+Info_2"}</definedName>
    <definedName name="____aaa2" localSheetId="10" hidden="1">{#N/A,#N/A,FALSE,"Title Page";#N/A,#N/A,FALSE,"Conclusions";#N/A,#N/A,FALSE,"Assum.";#N/A,#N/A,FALSE,"Sun  DCF-WC-Dep";#N/A,#N/A,FALSE,"MarketValue";#N/A,#N/A,FALSE,"BalSheet";#N/A,#N/A,FALSE,"WACC";#N/A,#N/A,FALSE,"PC+ Info.";#N/A,#N/A,FALSE,"PC+Info_2"}</definedName>
    <definedName name="____aaa2" localSheetId="28" hidden="1">{#N/A,#N/A,FALSE,"Title Page";#N/A,#N/A,FALSE,"Conclusions";#N/A,#N/A,FALSE,"Assum.";#N/A,#N/A,FALSE,"Sun  DCF-WC-Dep";#N/A,#N/A,FALSE,"MarketValue";#N/A,#N/A,FALSE,"BalSheet";#N/A,#N/A,FALSE,"WACC";#N/A,#N/A,FALSE,"PC+ Info.";#N/A,#N/A,FALSE,"PC+Info_2"}</definedName>
    <definedName name="____aaa2" localSheetId="11" hidden="1">{#N/A,#N/A,FALSE,"Title Page";#N/A,#N/A,FALSE,"Conclusions";#N/A,#N/A,FALSE,"Assum.";#N/A,#N/A,FALSE,"Sun  DCF-WC-Dep";#N/A,#N/A,FALSE,"MarketValue";#N/A,#N/A,FALSE,"BalSheet";#N/A,#N/A,FALSE,"WACC";#N/A,#N/A,FALSE,"PC+ Info.";#N/A,#N/A,FALSE,"PC+Info_2"}</definedName>
    <definedName name="____aaa2" localSheetId="36" hidden="1">{#N/A,#N/A,FALSE,"Title Page";#N/A,#N/A,FALSE,"Conclusions";#N/A,#N/A,FALSE,"Assum.";#N/A,#N/A,FALSE,"Sun  DCF-WC-Dep";#N/A,#N/A,FALSE,"MarketValue";#N/A,#N/A,FALSE,"BalSheet";#N/A,#N/A,FALSE,"WACC";#N/A,#N/A,FALSE,"PC+ Info.";#N/A,#N/A,FALSE,"PC+Info_2"}</definedName>
    <definedName name="____aaa2" localSheetId="18" hidden="1">{#N/A,#N/A,FALSE,"Title Page";#N/A,#N/A,FALSE,"Conclusions";#N/A,#N/A,FALSE,"Assum.";#N/A,#N/A,FALSE,"Sun  DCF-WC-Dep";#N/A,#N/A,FALSE,"MarketValue";#N/A,#N/A,FALSE,"BalSheet";#N/A,#N/A,FALSE,"WACC";#N/A,#N/A,FALSE,"PC+ Info.";#N/A,#N/A,FALSE,"PC+Info_2"}</definedName>
    <definedName name="____aaa2" localSheetId="38" hidden="1">{#N/A,#N/A,FALSE,"Title Page";#N/A,#N/A,FALSE,"Conclusions";#N/A,#N/A,FALSE,"Assum.";#N/A,#N/A,FALSE,"Sun  DCF-WC-Dep";#N/A,#N/A,FALSE,"MarketValue";#N/A,#N/A,FALSE,"BalSheet";#N/A,#N/A,FALSE,"WACC";#N/A,#N/A,FALSE,"PC+ Info.";#N/A,#N/A,FALSE,"PC+Info_2"}</definedName>
    <definedName name="____aaa2" hidden="1">{#N/A,#N/A,FALSE,"Title Page";#N/A,#N/A,FALSE,"Conclusions";#N/A,#N/A,FALSE,"Assum.";#N/A,#N/A,FALSE,"Sun  DCF-WC-Dep";#N/A,#N/A,FALSE,"MarketValue";#N/A,#N/A,FALSE,"BalSheet";#N/A,#N/A,FALSE,"WACC";#N/A,#N/A,FALSE,"PC+ Info.";#N/A,#N/A,FALSE,"PC+Info_2"}</definedName>
    <definedName name="____age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New2" localSheetId="9" hidden="1">{"TOTAL",#N/A,FALSE,"A";"FISCAL94",#N/A,FALSE,"A";"FISCAL95",#N/A,FALSE,"A";"FISCAL96",#N/A,FALSE,"A";"misc page",#N/A,FALSE,"A"}</definedName>
    <definedName name="____New2" localSheetId="51" hidden="1">{"TOTAL",#N/A,FALSE,"A";"FISCAL94",#N/A,FALSE,"A";"FISCAL95",#N/A,FALSE,"A";"FISCAL96",#N/A,FALSE,"A";"misc page",#N/A,FALSE,"A"}</definedName>
    <definedName name="____New2" localSheetId="7" hidden="1">{"TOTAL",#N/A,FALSE,"A";"FISCAL94",#N/A,FALSE,"A";"FISCAL95",#N/A,FALSE,"A";"FISCAL96",#N/A,FALSE,"A";"misc page",#N/A,FALSE,"A"}</definedName>
    <definedName name="____New2" localSheetId="6" hidden="1">{"TOTAL",#N/A,FALSE,"A";"FISCAL94",#N/A,FALSE,"A";"FISCAL95",#N/A,FALSE,"A";"FISCAL96",#N/A,FALSE,"A";"misc page",#N/A,FALSE,"A"}</definedName>
    <definedName name="____New2" localSheetId="10" hidden="1">{"TOTAL",#N/A,FALSE,"A";"FISCAL94",#N/A,FALSE,"A";"FISCAL95",#N/A,FALSE,"A";"FISCAL96",#N/A,FALSE,"A";"misc page",#N/A,FALSE,"A"}</definedName>
    <definedName name="____New2" localSheetId="28" hidden="1">{"TOTAL",#N/A,FALSE,"A";"FISCAL94",#N/A,FALSE,"A";"FISCAL95",#N/A,FALSE,"A";"FISCAL96",#N/A,FALSE,"A";"misc page",#N/A,FALSE,"A"}</definedName>
    <definedName name="____New2" localSheetId="11" hidden="1">{"TOTAL",#N/A,FALSE,"A";"FISCAL94",#N/A,FALSE,"A";"FISCAL95",#N/A,FALSE,"A";"FISCAL96",#N/A,FALSE,"A";"misc page",#N/A,FALSE,"A"}</definedName>
    <definedName name="____New2" localSheetId="36" hidden="1">{"TOTAL",#N/A,FALSE,"A";"FISCAL94",#N/A,FALSE,"A";"FISCAL95",#N/A,FALSE,"A";"FISCAL96",#N/A,FALSE,"A";"misc page",#N/A,FALSE,"A"}</definedName>
    <definedName name="____New2" localSheetId="18" hidden="1">{"TOTAL",#N/A,FALSE,"A";"FISCAL94",#N/A,FALSE,"A";"FISCAL95",#N/A,FALSE,"A";"FISCAL96",#N/A,FALSE,"A";"misc page",#N/A,FALSE,"A"}</definedName>
    <definedName name="____New2" localSheetId="38" hidden="1">{"TOTAL",#N/A,FALSE,"A";"FISCAL94",#N/A,FALSE,"A";"FISCAL95",#N/A,FALSE,"A";"FISCAL96",#N/A,FALSE,"A";"misc page",#N/A,FALSE,"A"}</definedName>
    <definedName name="____New2" hidden="1">{"TOTAL",#N/A,FALSE,"A";"FISCAL94",#N/A,FALSE,"A";"FISCAL95",#N/A,FALSE,"A";"FISCAL96",#N/A,FALSE,"A";"misc page",#N/A,FALSE,"A"}</definedName>
    <definedName name="____o1" localSheetId="9" hidden="1">{#N/A,#N/A,FALSE,"SUMMARY";#N/A,#N/A,FALSE,"mcsh";#N/A,#N/A,FALSE,"vol&amp;rev";#N/A,#N/A,FALSE,"wkgcap";#N/A,#N/A,FALSE,"DEPR&amp;DT";#N/A,#N/A,FALSE,"ASSETS";#N/A,#N/A,FALSE,"NI&amp;OTH&amp;DIV";#N/A,#N/A,FALSE,"CASHFLOW";#N/A,#N/A,FALSE,"CAPEMPL";#N/A,#N/A,FALSE,"ROCE"}</definedName>
    <definedName name="____o1" localSheetId="51" hidden="1">{#N/A,#N/A,FALSE,"SUMMARY";#N/A,#N/A,FALSE,"mcsh";#N/A,#N/A,FALSE,"vol&amp;rev";#N/A,#N/A,FALSE,"wkgcap";#N/A,#N/A,FALSE,"DEPR&amp;DT";#N/A,#N/A,FALSE,"ASSETS";#N/A,#N/A,FALSE,"NI&amp;OTH&amp;DIV";#N/A,#N/A,FALSE,"CASHFLOW";#N/A,#N/A,FALSE,"CAPEMPL";#N/A,#N/A,FALSE,"ROCE"}</definedName>
    <definedName name="____o1" localSheetId="7" hidden="1">{#N/A,#N/A,FALSE,"SUMMARY";#N/A,#N/A,FALSE,"mcsh";#N/A,#N/A,FALSE,"vol&amp;rev";#N/A,#N/A,FALSE,"wkgcap";#N/A,#N/A,FALSE,"DEPR&amp;DT";#N/A,#N/A,FALSE,"ASSETS";#N/A,#N/A,FALSE,"NI&amp;OTH&amp;DIV";#N/A,#N/A,FALSE,"CASHFLOW";#N/A,#N/A,FALSE,"CAPEMPL";#N/A,#N/A,FALSE,"ROCE"}</definedName>
    <definedName name="____o1" localSheetId="6" hidden="1">{#N/A,#N/A,FALSE,"SUMMARY";#N/A,#N/A,FALSE,"mcsh";#N/A,#N/A,FALSE,"vol&amp;rev";#N/A,#N/A,FALSE,"wkgcap";#N/A,#N/A,FALSE,"DEPR&amp;DT";#N/A,#N/A,FALSE,"ASSETS";#N/A,#N/A,FALSE,"NI&amp;OTH&amp;DIV";#N/A,#N/A,FALSE,"CASHFLOW";#N/A,#N/A,FALSE,"CAPEMPL";#N/A,#N/A,FALSE,"ROCE"}</definedName>
    <definedName name="____o1" localSheetId="10" hidden="1">{#N/A,#N/A,FALSE,"SUMMARY";#N/A,#N/A,FALSE,"mcsh";#N/A,#N/A,FALSE,"vol&amp;rev";#N/A,#N/A,FALSE,"wkgcap";#N/A,#N/A,FALSE,"DEPR&amp;DT";#N/A,#N/A,FALSE,"ASSETS";#N/A,#N/A,FALSE,"NI&amp;OTH&amp;DIV";#N/A,#N/A,FALSE,"CASHFLOW";#N/A,#N/A,FALSE,"CAPEMPL";#N/A,#N/A,FALSE,"ROCE"}</definedName>
    <definedName name="____o1" localSheetId="28" hidden="1">{#N/A,#N/A,FALSE,"SUMMARY";#N/A,#N/A,FALSE,"mcsh";#N/A,#N/A,FALSE,"vol&amp;rev";#N/A,#N/A,FALSE,"wkgcap";#N/A,#N/A,FALSE,"DEPR&amp;DT";#N/A,#N/A,FALSE,"ASSETS";#N/A,#N/A,FALSE,"NI&amp;OTH&amp;DIV";#N/A,#N/A,FALSE,"CASHFLOW";#N/A,#N/A,FALSE,"CAPEMPL";#N/A,#N/A,FALSE,"ROCE"}</definedName>
    <definedName name="____o1" localSheetId="11" hidden="1">{#N/A,#N/A,FALSE,"SUMMARY";#N/A,#N/A,FALSE,"mcsh";#N/A,#N/A,FALSE,"vol&amp;rev";#N/A,#N/A,FALSE,"wkgcap";#N/A,#N/A,FALSE,"DEPR&amp;DT";#N/A,#N/A,FALSE,"ASSETS";#N/A,#N/A,FALSE,"NI&amp;OTH&amp;DIV";#N/A,#N/A,FALSE,"CASHFLOW";#N/A,#N/A,FALSE,"CAPEMPL";#N/A,#N/A,FALSE,"ROCE"}</definedName>
    <definedName name="____o1" localSheetId="36" hidden="1">{#N/A,#N/A,FALSE,"SUMMARY";#N/A,#N/A,FALSE,"mcsh";#N/A,#N/A,FALSE,"vol&amp;rev";#N/A,#N/A,FALSE,"wkgcap";#N/A,#N/A,FALSE,"DEPR&amp;DT";#N/A,#N/A,FALSE,"ASSETS";#N/A,#N/A,FALSE,"NI&amp;OTH&amp;DIV";#N/A,#N/A,FALSE,"CASHFLOW";#N/A,#N/A,FALSE,"CAPEMPL";#N/A,#N/A,FALSE,"ROCE"}</definedName>
    <definedName name="____o1" localSheetId="18" hidden="1">{#N/A,#N/A,FALSE,"SUMMARY";#N/A,#N/A,FALSE,"mcsh";#N/A,#N/A,FALSE,"vol&amp;rev";#N/A,#N/A,FALSE,"wkgcap";#N/A,#N/A,FALSE,"DEPR&amp;DT";#N/A,#N/A,FALSE,"ASSETS";#N/A,#N/A,FALSE,"NI&amp;OTH&amp;DIV";#N/A,#N/A,FALSE,"CASHFLOW";#N/A,#N/A,FALSE,"CAPEMPL";#N/A,#N/A,FALSE,"ROCE"}</definedName>
    <definedName name="____o1" localSheetId="38" hidden="1">{#N/A,#N/A,FALSE,"SUMMARY";#N/A,#N/A,FALSE,"mcsh";#N/A,#N/A,FALSE,"vol&amp;rev";#N/A,#N/A,FALSE,"wkgcap";#N/A,#N/A,FALSE,"DEPR&amp;DT";#N/A,#N/A,FALSE,"ASSETS";#N/A,#N/A,FALSE,"NI&amp;OTH&amp;DIV";#N/A,#N/A,FALSE,"CASHFLOW";#N/A,#N/A,FALSE,"CAPEMPL";#N/A,#N/A,FALSE,"ROCE"}</definedName>
    <definedName name="____o1" hidden="1">{#N/A,#N/A,FALSE,"SUMMARY";#N/A,#N/A,FALSE,"mcsh";#N/A,#N/A,FALSE,"vol&amp;rev";#N/A,#N/A,FALSE,"wkgcap";#N/A,#N/A,FALSE,"DEPR&amp;DT";#N/A,#N/A,FALSE,"ASSETS";#N/A,#N/A,FALSE,"NI&amp;OTH&amp;DIV";#N/A,#N/A,FALSE,"CASHFLOW";#N/A,#N/A,FALSE,"CAPEMPL";#N/A,#N/A,FALSE,"ROCE"}</definedName>
    <definedName name="____Q12007" localSheetId="9"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5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7"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10"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2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1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3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1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localSheetId="3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Q12007"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___UPC1" localSheetId="35" hidden="1">#REF!</definedName>
    <definedName name="____UPC1" localSheetId="31" hidden="1">#REF!</definedName>
    <definedName name="____UPC1" localSheetId="9" hidden="1">#REF!</definedName>
    <definedName name="____UPC1" localSheetId="30" hidden="1">#REF!</definedName>
    <definedName name="____UPC1" localSheetId="51" hidden="1">#REF!</definedName>
    <definedName name="____UPC1" localSheetId="33" hidden="1">#REF!</definedName>
    <definedName name="____UPC1" localSheetId="16" hidden="1">#REF!</definedName>
    <definedName name="____UPC1" localSheetId="10" hidden="1">'NFD CONSO'!#REF!</definedName>
    <definedName name="____UPC1" localSheetId="29" hidden="1">#REF!</definedName>
    <definedName name="____UPC1" localSheetId="11" hidden="1">#REF!</definedName>
    <definedName name="____UPC1" localSheetId="36" hidden="1">#REF!</definedName>
    <definedName name="____UPC1" localSheetId="32" hidden="1">#REF!</definedName>
    <definedName name="____UPC1" localSheetId="18" hidden="1">#REF!</definedName>
    <definedName name="____UPC1" localSheetId="38" hidden="1">#REF!</definedName>
    <definedName name="____UPC1" hidden="1">#REF!</definedName>
    <definedName name="____wr1" localSheetId="9" hidden="1">{"hist_bs",#N/A,FALSE,"Exhibit D,E1,E2";#N/A,#N/A,FALSE,"Exhibit E3";#N/A,#N/A,FALSE,"Mgmt. Projtn";#N/A,#N/A,FALSE,"Exhibit B-1";#N/A,#N/A,FALSE,"Exhibit A";#N/A,#N/A,FALSE,"WACC";#N/A,#N/A,FALSE,"Control";"hist_inc",#N/A,FALSE,"Exhibit D,E1,E2"}</definedName>
    <definedName name="____wr1" localSheetId="7" hidden="1">{"hist_bs",#N/A,FALSE,"Exhibit D,E1,E2";#N/A,#N/A,FALSE,"Exhibit E3";#N/A,#N/A,FALSE,"Mgmt. Projtn";#N/A,#N/A,FALSE,"Exhibit B-1";#N/A,#N/A,FALSE,"Exhibit A";#N/A,#N/A,FALSE,"WACC";#N/A,#N/A,FALSE,"Control";"hist_inc",#N/A,FALSE,"Exhibit D,E1,E2"}</definedName>
    <definedName name="____wr1" localSheetId="6" hidden="1">{"hist_bs",#N/A,FALSE,"Exhibit D,E1,E2";#N/A,#N/A,FALSE,"Exhibit E3";#N/A,#N/A,FALSE,"Mgmt. Projtn";#N/A,#N/A,FALSE,"Exhibit B-1";#N/A,#N/A,FALSE,"Exhibit A";#N/A,#N/A,FALSE,"WACC";#N/A,#N/A,FALSE,"Control";"hist_inc",#N/A,FALSE,"Exhibit D,E1,E2"}</definedName>
    <definedName name="____wr1" localSheetId="10" hidden="1">{"hist_bs",#N/A,FALSE,"Exhibit D,E1,E2";#N/A,#N/A,FALSE,"Exhibit E3";#N/A,#N/A,FALSE,"Mgmt. Projtn";#N/A,#N/A,FALSE,"Exhibit B-1";#N/A,#N/A,FALSE,"Exhibit A";#N/A,#N/A,FALSE,"WACC";#N/A,#N/A,FALSE,"Control";"hist_inc",#N/A,FALSE,"Exhibit D,E1,E2"}</definedName>
    <definedName name="____wr1" localSheetId="28" hidden="1">{"hist_bs",#N/A,FALSE,"Exhibit D,E1,E2";#N/A,#N/A,FALSE,"Exhibit E3";#N/A,#N/A,FALSE,"Mgmt. Projtn";#N/A,#N/A,FALSE,"Exhibit B-1";#N/A,#N/A,FALSE,"Exhibit A";#N/A,#N/A,FALSE,"WACC";#N/A,#N/A,FALSE,"Control";"hist_inc",#N/A,FALSE,"Exhibit D,E1,E2"}</definedName>
    <definedName name="____wr1" localSheetId="11" hidden="1">{"hist_bs",#N/A,FALSE,"Exhibit D,E1,E2";#N/A,#N/A,FALSE,"Exhibit E3";#N/A,#N/A,FALSE,"Mgmt. Projtn";#N/A,#N/A,FALSE,"Exhibit B-1";#N/A,#N/A,FALSE,"Exhibit A";#N/A,#N/A,FALSE,"WACC";#N/A,#N/A,FALSE,"Control";"hist_inc",#N/A,FALSE,"Exhibit D,E1,E2"}</definedName>
    <definedName name="____wr1" localSheetId="36" hidden="1">{"hist_bs",#N/A,FALSE,"Exhibit D,E1,E2";#N/A,#N/A,FALSE,"Exhibit E3";#N/A,#N/A,FALSE,"Mgmt. Projtn";#N/A,#N/A,FALSE,"Exhibit B-1";#N/A,#N/A,FALSE,"Exhibit A";#N/A,#N/A,FALSE,"WACC";#N/A,#N/A,FALSE,"Control";"hist_inc",#N/A,FALSE,"Exhibit D,E1,E2"}</definedName>
    <definedName name="____wr1" localSheetId="18" hidden="1">{"hist_bs",#N/A,FALSE,"Exhibit D,E1,E2";#N/A,#N/A,FALSE,"Exhibit E3";#N/A,#N/A,FALSE,"Mgmt. Projtn";#N/A,#N/A,FALSE,"Exhibit B-1";#N/A,#N/A,FALSE,"Exhibit A";#N/A,#N/A,FALSE,"WACC";#N/A,#N/A,FALSE,"Control";"hist_inc",#N/A,FALSE,"Exhibit D,E1,E2"}</definedName>
    <definedName name="____wr1" localSheetId="38" hidden="1">{"hist_bs",#N/A,FALSE,"Exhibit D,E1,E2";#N/A,#N/A,FALSE,"Exhibit E3";#N/A,#N/A,FALSE,"Mgmt. Projtn";#N/A,#N/A,FALSE,"Exhibit B-1";#N/A,#N/A,FALSE,"Exhibit A";#N/A,#N/A,FALSE,"WACC";#N/A,#N/A,FALSE,"Control";"hist_inc",#N/A,FALSE,"Exhibit D,E1,E2"}</definedName>
    <definedName name="____wr1" hidden="1">{"hist_bs",#N/A,FALSE,"Exhibit D,E1,E2";#N/A,#N/A,FALSE,"Exhibit E3";#N/A,#N/A,FALSE,"Mgmt. Projtn";#N/A,#N/A,FALSE,"Exhibit B-1";#N/A,#N/A,FALSE,"Exhibit A";#N/A,#N/A,FALSE,"WACC";#N/A,#N/A,FALSE,"Control";"hist_inc",#N/A,FALSE,"Exhibit D,E1,E2"}</definedName>
    <definedName name="___aaa2" localSheetId="9" hidden="1">{#N/A,#N/A,FALSE,"Title Page";#N/A,#N/A,FALSE,"Conclusions";#N/A,#N/A,FALSE,"Assum.";#N/A,#N/A,FALSE,"Sun  DCF-WC-Dep";#N/A,#N/A,FALSE,"MarketValue";#N/A,#N/A,FALSE,"BalSheet";#N/A,#N/A,FALSE,"WACC";#N/A,#N/A,FALSE,"PC+ Info.";#N/A,#N/A,FALSE,"PC+Info_2"}</definedName>
    <definedName name="___aaa2" localSheetId="7" hidden="1">{#N/A,#N/A,FALSE,"Title Page";#N/A,#N/A,FALSE,"Conclusions";#N/A,#N/A,FALSE,"Assum.";#N/A,#N/A,FALSE,"Sun  DCF-WC-Dep";#N/A,#N/A,FALSE,"MarketValue";#N/A,#N/A,FALSE,"BalSheet";#N/A,#N/A,FALSE,"WACC";#N/A,#N/A,FALSE,"PC+ Info.";#N/A,#N/A,FALSE,"PC+Info_2"}</definedName>
    <definedName name="___aaa2" localSheetId="6" hidden="1">{#N/A,#N/A,FALSE,"Title Page";#N/A,#N/A,FALSE,"Conclusions";#N/A,#N/A,FALSE,"Assum.";#N/A,#N/A,FALSE,"Sun  DCF-WC-Dep";#N/A,#N/A,FALSE,"MarketValue";#N/A,#N/A,FALSE,"BalSheet";#N/A,#N/A,FALSE,"WACC";#N/A,#N/A,FALSE,"PC+ Info.";#N/A,#N/A,FALSE,"PC+Info_2"}</definedName>
    <definedName name="___aaa2" localSheetId="10" hidden="1">{#N/A,#N/A,FALSE,"Title Page";#N/A,#N/A,FALSE,"Conclusions";#N/A,#N/A,FALSE,"Assum.";#N/A,#N/A,FALSE,"Sun  DCF-WC-Dep";#N/A,#N/A,FALSE,"MarketValue";#N/A,#N/A,FALSE,"BalSheet";#N/A,#N/A,FALSE,"WACC";#N/A,#N/A,FALSE,"PC+ Info.";#N/A,#N/A,FALSE,"PC+Info_2"}</definedName>
    <definedName name="___aaa2" localSheetId="28" hidden="1">{#N/A,#N/A,FALSE,"Title Page";#N/A,#N/A,FALSE,"Conclusions";#N/A,#N/A,FALSE,"Assum.";#N/A,#N/A,FALSE,"Sun  DCF-WC-Dep";#N/A,#N/A,FALSE,"MarketValue";#N/A,#N/A,FALSE,"BalSheet";#N/A,#N/A,FALSE,"WACC";#N/A,#N/A,FALSE,"PC+ Info.";#N/A,#N/A,FALSE,"PC+Info_2"}</definedName>
    <definedName name="___aaa2" localSheetId="11" hidden="1">{#N/A,#N/A,FALSE,"Title Page";#N/A,#N/A,FALSE,"Conclusions";#N/A,#N/A,FALSE,"Assum.";#N/A,#N/A,FALSE,"Sun  DCF-WC-Dep";#N/A,#N/A,FALSE,"MarketValue";#N/A,#N/A,FALSE,"BalSheet";#N/A,#N/A,FALSE,"WACC";#N/A,#N/A,FALSE,"PC+ Info.";#N/A,#N/A,FALSE,"PC+Info_2"}</definedName>
    <definedName name="___aaa2" localSheetId="36" hidden="1">{#N/A,#N/A,FALSE,"Title Page";#N/A,#N/A,FALSE,"Conclusions";#N/A,#N/A,FALSE,"Assum.";#N/A,#N/A,FALSE,"Sun  DCF-WC-Dep";#N/A,#N/A,FALSE,"MarketValue";#N/A,#N/A,FALSE,"BalSheet";#N/A,#N/A,FALSE,"WACC";#N/A,#N/A,FALSE,"PC+ Info.";#N/A,#N/A,FALSE,"PC+Info_2"}</definedName>
    <definedName name="___aaa2" localSheetId="18" hidden="1">{#N/A,#N/A,FALSE,"Title Page";#N/A,#N/A,FALSE,"Conclusions";#N/A,#N/A,FALSE,"Assum.";#N/A,#N/A,FALSE,"Sun  DCF-WC-Dep";#N/A,#N/A,FALSE,"MarketValue";#N/A,#N/A,FALSE,"BalSheet";#N/A,#N/A,FALSE,"WACC";#N/A,#N/A,FALSE,"PC+ Info.";#N/A,#N/A,FALSE,"PC+Info_2"}</definedName>
    <definedName name="___aaa2" localSheetId="38" hidden="1">{#N/A,#N/A,FALSE,"Title Page";#N/A,#N/A,FALSE,"Conclusions";#N/A,#N/A,FALSE,"Assum.";#N/A,#N/A,FALSE,"Sun  DCF-WC-Dep";#N/A,#N/A,FALSE,"MarketValue";#N/A,#N/A,FALSE,"BalSheet";#N/A,#N/A,FALSE,"WACC";#N/A,#N/A,FALSE,"PC+ Info.";#N/A,#N/A,FALSE,"PC+Info_2"}</definedName>
    <definedName name="___aaa2" hidden="1">{#N/A,#N/A,FALSE,"Title Page";#N/A,#N/A,FALSE,"Conclusions";#N/A,#N/A,FALSE,"Assum.";#N/A,#N/A,FALSE,"Sun  DCF-WC-Dep";#N/A,#N/A,FALSE,"MarketValue";#N/A,#N/A,FALSE,"BalSheet";#N/A,#N/A,FALSE,"WACC";#N/A,#N/A,FALSE,"PC+ Info.";#N/A,#N/A,FALSE,"PC+Info_2"}</definedName>
    <definedName name="___o1" localSheetId="9" hidden="1">{#N/A,#N/A,FALSE,"SUMMARY";#N/A,#N/A,FALSE,"mcsh";#N/A,#N/A,FALSE,"vol&amp;rev";#N/A,#N/A,FALSE,"wkgcap";#N/A,#N/A,FALSE,"DEPR&amp;DT";#N/A,#N/A,FALSE,"ASSETS";#N/A,#N/A,FALSE,"NI&amp;OTH&amp;DIV";#N/A,#N/A,FALSE,"CASHFLOW";#N/A,#N/A,FALSE,"CAPEMPL";#N/A,#N/A,FALSE,"ROCE"}</definedName>
    <definedName name="___o1" localSheetId="51" hidden="1">{#N/A,#N/A,FALSE,"SUMMARY";#N/A,#N/A,FALSE,"mcsh";#N/A,#N/A,FALSE,"vol&amp;rev";#N/A,#N/A,FALSE,"wkgcap";#N/A,#N/A,FALSE,"DEPR&amp;DT";#N/A,#N/A,FALSE,"ASSETS";#N/A,#N/A,FALSE,"NI&amp;OTH&amp;DIV";#N/A,#N/A,FALSE,"CASHFLOW";#N/A,#N/A,FALSE,"CAPEMPL";#N/A,#N/A,FALSE,"ROCE"}</definedName>
    <definedName name="___o1" localSheetId="7" hidden="1">{#N/A,#N/A,FALSE,"SUMMARY";#N/A,#N/A,FALSE,"mcsh";#N/A,#N/A,FALSE,"vol&amp;rev";#N/A,#N/A,FALSE,"wkgcap";#N/A,#N/A,FALSE,"DEPR&amp;DT";#N/A,#N/A,FALSE,"ASSETS";#N/A,#N/A,FALSE,"NI&amp;OTH&amp;DIV";#N/A,#N/A,FALSE,"CASHFLOW";#N/A,#N/A,FALSE,"CAPEMPL";#N/A,#N/A,FALSE,"ROCE"}</definedName>
    <definedName name="___o1" localSheetId="6" hidden="1">{#N/A,#N/A,FALSE,"SUMMARY";#N/A,#N/A,FALSE,"mcsh";#N/A,#N/A,FALSE,"vol&amp;rev";#N/A,#N/A,FALSE,"wkgcap";#N/A,#N/A,FALSE,"DEPR&amp;DT";#N/A,#N/A,FALSE,"ASSETS";#N/A,#N/A,FALSE,"NI&amp;OTH&amp;DIV";#N/A,#N/A,FALSE,"CASHFLOW";#N/A,#N/A,FALSE,"CAPEMPL";#N/A,#N/A,FALSE,"ROCE"}</definedName>
    <definedName name="___o1" localSheetId="10" hidden="1">{#N/A,#N/A,FALSE,"SUMMARY";#N/A,#N/A,FALSE,"mcsh";#N/A,#N/A,FALSE,"vol&amp;rev";#N/A,#N/A,FALSE,"wkgcap";#N/A,#N/A,FALSE,"DEPR&amp;DT";#N/A,#N/A,FALSE,"ASSETS";#N/A,#N/A,FALSE,"NI&amp;OTH&amp;DIV";#N/A,#N/A,FALSE,"CASHFLOW";#N/A,#N/A,FALSE,"CAPEMPL";#N/A,#N/A,FALSE,"ROCE"}</definedName>
    <definedName name="___o1" localSheetId="28" hidden="1">{#N/A,#N/A,FALSE,"SUMMARY";#N/A,#N/A,FALSE,"mcsh";#N/A,#N/A,FALSE,"vol&amp;rev";#N/A,#N/A,FALSE,"wkgcap";#N/A,#N/A,FALSE,"DEPR&amp;DT";#N/A,#N/A,FALSE,"ASSETS";#N/A,#N/A,FALSE,"NI&amp;OTH&amp;DIV";#N/A,#N/A,FALSE,"CASHFLOW";#N/A,#N/A,FALSE,"CAPEMPL";#N/A,#N/A,FALSE,"ROCE"}</definedName>
    <definedName name="___o1" localSheetId="11" hidden="1">{#N/A,#N/A,FALSE,"SUMMARY";#N/A,#N/A,FALSE,"mcsh";#N/A,#N/A,FALSE,"vol&amp;rev";#N/A,#N/A,FALSE,"wkgcap";#N/A,#N/A,FALSE,"DEPR&amp;DT";#N/A,#N/A,FALSE,"ASSETS";#N/A,#N/A,FALSE,"NI&amp;OTH&amp;DIV";#N/A,#N/A,FALSE,"CASHFLOW";#N/A,#N/A,FALSE,"CAPEMPL";#N/A,#N/A,FALSE,"ROCE"}</definedName>
    <definedName name="___o1" localSheetId="36" hidden="1">{#N/A,#N/A,FALSE,"SUMMARY";#N/A,#N/A,FALSE,"mcsh";#N/A,#N/A,FALSE,"vol&amp;rev";#N/A,#N/A,FALSE,"wkgcap";#N/A,#N/A,FALSE,"DEPR&amp;DT";#N/A,#N/A,FALSE,"ASSETS";#N/A,#N/A,FALSE,"NI&amp;OTH&amp;DIV";#N/A,#N/A,FALSE,"CASHFLOW";#N/A,#N/A,FALSE,"CAPEMPL";#N/A,#N/A,FALSE,"ROCE"}</definedName>
    <definedName name="___o1" localSheetId="18" hidden="1">{#N/A,#N/A,FALSE,"SUMMARY";#N/A,#N/A,FALSE,"mcsh";#N/A,#N/A,FALSE,"vol&amp;rev";#N/A,#N/A,FALSE,"wkgcap";#N/A,#N/A,FALSE,"DEPR&amp;DT";#N/A,#N/A,FALSE,"ASSETS";#N/A,#N/A,FALSE,"NI&amp;OTH&amp;DIV";#N/A,#N/A,FALSE,"CASHFLOW";#N/A,#N/A,FALSE,"CAPEMPL";#N/A,#N/A,FALSE,"ROCE"}</definedName>
    <definedName name="___o1" localSheetId="38" hidden="1">{#N/A,#N/A,FALSE,"SUMMARY";#N/A,#N/A,FALSE,"mcsh";#N/A,#N/A,FALSE,"vol&amp;rev";#N/A,#N/A,FALSE,"wkgcap";#N/A,#N/A,FALSE,"DEPR&amp;DT";#N/A,#N/A,FALSE,"ASSETS";#N/A,#N/A,FALSE,"NI&amp;OTH&amp;DIV";#N/A,#N/A,FALSE,"CASHFLOW";#N/A,#N/A,FALSE,"CAPEMPL";#N/A,#N/A,FALSE,"ROCE"}</definedName>
    <definedName name="___o1" hidden="1">{#N/A,#N/A,FALSE,"SUMMARY";#N/A,#N/A,FALSE,"mcsh";#N/A,#N/A,FALSE,"vol&amp;rev";#N/A,#N/A,FALSE,"wkgcap";#N/A,#N/A,FALSE,"DEPR&amp;DT";#N/A,#N/A,FALSE,"ASSETS";#N/A,#N/A,FALSE,"NI&amp;OTH&amp;DIV";#N/A,#N/A,FALSE,"CASHFLOW";#N/A,#N/A,FALSE,"CAPEMPL";#N/A,#N/A,FALSE,"ROCE"}</definedName>
    <definedName name="___Q1"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Q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_UPC1" localSheetId="35" hidden="1">#REF!</definedName>
    <definedName name="___UPC1" localSheetId="31" hidden="1">#REF!</definedName>
    <definedName name="___UPC1" localSheetId="9" hidden="1">#REF!</definedName>
    <definedName name="___UPC1" localSheetId="30" hidden="1">#REF!</definedName>
    <definedName name="___UPC1" localSheetId="51" hidden="1">#REF!</definedName>
    <definedName name="___UPC1" localSheetId="33" hidden="1">#REF!</definedName>
    <definedName name="___UPC1" localSheetId="16" hidden="1">#REF!</definedName>
    <definedName name="___UPC1" localSheetId="10" hidden="1">'NFD CONSO'!#REF!</definedName>
    <definedName name="___UPC1" localSheetId="29" hidden="1">#REF!</definedName>
    <definedName name="___UPC1" localSheetId="11" hidden="1">#REF!</definedName>
    <definedName name="___UPC1" localSheetId="36" hidden="1">#REF!</definedName>
    <definedName name="___UPC1" localSheetId="32" hidden="1">#REF!</definedName>
    <definedName name="___UPC1" localSheetId="18" hidden="1">#REF!</definedName>
    <definedName name="___UPC1" localSheetId="38" hidden="1">#REF!</definedName>
    <definedName name="___UPC1" hidden="1">#REF!</definedName>
    <definedName name="___wr1" localSheetId="9" hidden="1">{"hist_bs",#N/A,FALSE,"Exhibit D,E1,E2";#N/A,#N/A,FALSE,"Exhibit E3";#N/A,#N/A,FALSE,"Mgmt. Projtn";#N/A,#N/A,FALSE,"Exhibit B-1";#N/A,#N/A,FALSE,"Exhibit A";#N/A,#N/A,FALSE,"WACC";#N/A,#N/A,FALSE,"Control";"hist_inc",#N/A,FALSE,"Exhibit D,E1,E2"}</definedName>
    <definedName name="___wr1" localSheetId="7" hidden="1">{"hist_bs",#N/A,FALSE,"Exhibit D,E1,E2";#N/A,#N/A,FALSE,"Exhibit E3";#N/A,#N/A,FALSE,"Mgmt. Projtn";#N/A,#N/A,FALSE,"Exhibit B-1";#N/A,#N/A,FALSE,"Exhibit A";#N/A,#N/A,FALSE,"WACC";#N/A,#N/A,FALSE,"Control";"hist_inc",#N/A,FALSE,"Exhibit D,E1,E2"}</definedName>
    <definedName name="___wr1" localSheetId="6" hidden="1">{"hist_bs",#N/A,FALSE,"Exhibit D,E1,E2";#N/A,#N/A,FALSE,"Exhibit E3";#N/A,#N/A,FALSE,"Mgmt. Projtn";#N/A,#N/A,FALSE,"Exhibit B-1";#N/A,#N/A,FALSE,"Exhibit A";#N/A,#N/A,FALSE,"WACC";#N/A,#N/A,FALSE,"Control";"hist_inc",#N/A,FALSE,"Exhibit D,E1,E2"}</definedName>
    <definedName name="___wr1" localSheetId="10" hidden="1">{"hist_bs",#N/A,FALSE,"Exhibit D,E1,E2";#N/A,#N/A,FALSE,"Exhibit E3";#N/A,#N/A,FALSE,"Mgmt. Projtn";#N/A,#N/A,FALSE,"Exhibit B-1";#N/A,#N/A,FALSE,"Exhibit A";#N/A,#N/A,FALSE,"WACC";#N/A,#N/A,FALSE,"Control";"hist_inc",#N/A,FALSE,"Exhibit D,E1,E2"}</definedName>
    <definedName name="___wr1" localSheetId="28" hidden="1">{"hist_bs",#N/A,FALSE,"Exhibit D,E1,E2";#N/A,#N/A,FALSE,"Exhibit E3";#N/A,#N/A,FALSE,"Mgmt. Projtn";#N/A,#N/A,FALSE,"Exhibit B-1";#N/A,#N/A,FALSE,"Exhibit A";#N/A,#N/A,FALSE,"WACC";#N/A,#N/A,FALSE,"Control";"hist_inc",#N/A,FALSE,"Exhibit D,E1,E2"}</definedName>
    <definedName name="___wr1" localSheetId="11" hidden="1">{"hist_bs",#N/A,FALSE,"Exhibit D,E1,E2";#N/A,#N/A,FALSE,"Exhibit E3";#N/A,#N/A,FALSE,"Mgmt. Projtn";#N/A,#N/A,FALSE,"Exhibit B-1";#N/A,#N/A,FALSE,"Exhibit A";#N/A,#N/A,FALSE,"WACC";#N/A,#N/A,FALSE,"Control";"hist_inc",#N/A,FALSE,"Exhibit D,E1,E2"}</definedName>
    <definedName name="___wr1" localSheetId="36" hidden="1">{"hist_bs",#N/A,FALSE,"Exhibit D,E1,E2";#N/A,#N/A,FALSE,"Exhibit E3";#N/A,#N/A,FALSE,"Mgmt. Projtn";#N/A,#N/A,FALSE,"Exhibit B-1";#N/A,#N/A,FALSE,"Exhibit A";#N/A,#N/A,FALSE,"WACC";#N/A,#N/A,FALSE,"Control";"hist_inc",#N/A,FALSE,"Exhibit D,E1,E2"}</definedName>
    <definedName name="___wr1" localSheetId="18" hidden="1">{"hist_bs",#N/A,FALSE,"Exhibit D,E1,E2";#N/A,#N/A,FALSE,"Exhibit E3";#N/A,#N/A,FALSE,"Mgmt. Projtn";#N/A,#N/A,FALSE,"Exhibit B-1";#N/A,#N/A,FALSE,"Exhibit A";#N/A,#N/A,FALSE,"WACC";#N/A,#N/A,FALSE,"Control";"hist_inc",#N/A,FALSE,"Exhibit D,E1,E2"}</definedName>
    <definedName name="___wr1" localSheetId="38" hidden="1">{"hist_bs",#N/A,FALSE,"Exhibit D,E1,E2";#N/A,#N/A,FALSE,"Exhibit E3";#N/A,#N/A,FALSE,"Mgmt. Projtn";#N/A,#N/A,FALSE,"Exhibit B-1";#N/A,#N/A,FALSE,"Exhibit A";#N/A,#N/A,FALSE,"WACC";#N/A,#N/A,FALSE,"Control";"hist_inc",#N/A,FALSE,"Exhibit D,E1,E2"}</definedName>
    <definedName name="___wr1" hidden="1">{"hist_bs",#N/A,FALSE,"Exhibit D,E1,E2";#N/A,#N/A,FALSE,"Exhibit E3";#N/A,#N/A,FALSE,"Mgmt. Projtn";#N/A,#N/A,FALSE,"Exhibit B-1";#N/A,#N/A,FALSE,"Exhibit A";#N/A,#N/A,FALSE,"WACC";#N/A,#N/A,FALSE,"Control";"hist_inc",#N/A,FALSE,"Exhibit D,E1,E2"}</definedName>
    <definedName name="__123Graph_A" localSheetId="16" hidden="1">#REF!</definedName>
    <definedName name="__123Graph_A" localSheetId="18" hidden="1">#REF!</definedName>
    <definedName name="__123Graph_A" localSheetId="38" hidden="1">#REF!</definedName>
    <definedName name="__123Graph_A" hidden="1">#REF!</definedName>
    <definedName name="__123Graph_A1" hidden="1">#REF!</definedName>
    <definedName name="__123Graph_AANIDRO" hidden="1">#REF!</definedName>
    <definedName name="__123Graph_AChart1" localSheetId="35" hidden="1">#REF!</definedName>
    <definedName name="__123Graph_AChart1" localSheetId="31" hidden="1">#REF!</definedName>
    <definedName name="__123Graph_AChart1" localSheetId="30" hidden="1">#REF!</definedName>
    <definedName name="__123Graph_AChart1" localSheetId="51" hidden="1">#REF!</definedName>
    <definedName name="__123Graph_AChart1" localSheetId="33" hidden="1">#REF!</definedName>
    <definedName name="__123Graph_AChart1" localSheetId="16" hidden="1">#REF!</definedName>
    <definedName name="__123Graph_AChart1" localSheetId="29" hidden="1">#REF!</definedName>
    <definedName name="__123Graph_AChart1" localSheetId="36" hidden="1">#REF!</definedName>
    <definedName name="__123Graph_AChart1" localSheetId="32" hidden="1">#REF!</definedName>
    <definedName name="__123Graph_AChart1" localSheetId="18" hidden="1">#REF!</definedName>
    <definedName name="__123Graph_AChart1" localSheetId="38" hidden="1">#REF!</definedName>
    <definedName name="__123Graph_AChart1" hidden="1">#REF!</definedName>
    <definedName name="__123Graph_AChart2" localSheetId="51" hidden="1">#REF!</definedName>
    <definedName name="__123Graph_AChart2" hidden="1">#REF!</definedName>
    <definedName name="__123Graph_AChart3" localSheetId="51" hidden="1">#REF!</definedName>
    <definedName name="__123Graph_AChart3" hidden="1">#REF!</definedName>
    <definedName name="__123Graph_AChart4" localSheetId="51" hidden="1">#REF!</definedName>
    <definedName name="__123Graph_AChart4" hidden="1">#REF!</definedName>
    <definedName name="__123Graph_AChart5" hidden="1">#REF!</definedName>
    <definedName name="__123Graph_AChart6" hidden="1">#REF!</definedName>
    <definedName name="__123Graph_AChart7" hidden="1">#REF!</definedName>
    <definedName name="__123Graph_AChart8" hidden="1">#REF!</definedName>
    <definedName name="__123Graph_AChart9" hidden="1">#REF!</definedName>
    <definedName name="__123Graph_ACOSTS4" hidden="1">#REF!</definedName>
    <definedName name="__123Graph_ACurrent" localSheetId="16" hidden="1">#REF!</definedName>
    <definedName name="__123Graph_ACurrent" localSheetId="29" hidden="1">#REF!</definedName>
    <definedName name="__123Graph_ACurrent" localSheetId="18" hidden="1">#REF!</definedName>
    <definedName name="__123Graph_ACurrent" localSheetId="38" hidden="1">#REF!</definedName>
    <definedName name="__123Graph_ACurrent" hidden="1">#REF!</definedName>
    <definedName name="__123Graph_AHIALCOOL" hidden="1">#REF!</definedName>
    <definedName name="__123Graph_AHIDRATADO" hidden="1">#REF!</definedName>
    <definedName name="__123Graph_ASACAS" hidden="1">#REF!</definedName>
    <definedName name="__123Graph_ASALESTREND" hidden="1">#REF!</definedName>
    <definedName name="__123Graph_B" localSheetId="16" hidden="1">#REF!</definedName>
    <definedName name="__123Graph_B" localSheetId="18" hidden="1">#REF!</definedName>
    <definedName name="__123Graph_B" localSheetId="38" hidden="1">#REF!</definedName>
    <definedName name="__123Graph_B" hidden="1">#REF!</definedName>
    <definedName name="__123Graph_B1" hidden="1">#REF!</definedName>
    <definedName name="__123Graph_BChart1" localSheetId="35" hidden="1">#REF!</definedName>
    <definedName name="__123Graph_BChart1" localSheetId="31" hidden="1">#REF!</definedName>
    <definedName name="__123Graph_BChart1" localSheetId="30" hidden="1">#REF!</definedName>
    <definedName name="__123Graph_BChart1" localSheetId="51" hidden="1">#REF!</definedName>
    <definedName name="__123Graph_BChart1" localSheetId="33" hidden="1">#REF!</definedName>
    <definedName name="__123Graph_BChart1" localSheetId="16" hidden="1">#REF!</definedName>
    <definedName name="__123Graph_BChart1" localSheetId="29" hidden="1">#REF!</definedName>
    <definedName name="__123Graph_BChart1" localSheetId="36" hidden="1">#REF!</definedName>
    <definedName name="__123Graph_BChart1" localSheetId="32" hidden="1">#REF!</definedName>
    <definedName name="__123Graph_BChart1" localSheetId="18" hidden="1">#REF!</definedName>
    <definedName name="__123Graph_BChart1" localSheetId="38" hidden="1">#REF!</definedName>
    <definedName name="__123Graph_BChart1" hidden="1">#REF!</definedName>
    <definedName name="__123Graph_BCOSTS4" hidden="1">#REF!</definedName>
    <definedName name="__123Graph_BCurrent" localSheetId="35" hidden="1">#REF!</definedName>
    <definedName name="__123Graph_BCurrent" localSheetId="31" hidden="1">#REF!</definedName>
    <definedName name="__123Graph_BCurrent" localSheetId="30" hidden="1">#REF!</definedName>
    <definedName name="__123Graph_BCurrent" localSheetId="51" hidden="1">#REF!</definedName>
    <definedName name="__123Graph_BCurrent" localSheetId="33" hidden="1">#REF!</definedName>
    <definedName name="__123Graph_BCurrent" localSheetId="29" hidden="1">#REF!</definedName>
    <definedName name="__123Graph_BCurrent" localSheetId="36" hidden="1">#REF!</definedName>
    <definedName name="__123Graph_BCurrent" localSheetId="32" hidden="1">#REF!</definedName>
    <definedName name="__123Graph_BCurrent" localSheetId="38" hidden="1">#REF!</definedName>
    <definedName name="__123Graph_BCurrent" hidden="1">#REF!</definedName>
    <definedName name="__123Graph_C" hidden="1">#REF!</definedName>
    <definedName name="__123Graph_C1" hidden="1">#REF!</definedName>
    <definedName name="__123Graph_CChart1" localSheetId="35" hidden="1">#REF!</definedName>
    <definedName name="__123Graph_CChart1" localSheetId="31" hidden="1">#REF!</definedName>
    <definedName name="__123Graph_CChart1" localSheetId="30" hidden="1">#REF!</definedName>
    <definedName name="__123Graph_CChart1" localSheetId="51" hidden="1">#REF!</definedName>
    <definedName name="__123Graph_CChart1" localSheetId="33" hidden="1">#REF!</definedName>
    <definedName name="__123Graph_CChart1" localSheetId="16" hidden="1">#REF!</definedName>
    <definedName name="__123Graph_CChart1" localSheetId="29" hidden="1">#REF!</definedName>
    <definedName name="__123Graph_CChart1" localSheetId="36" hidden="1">#REF!</definedName>
    <definedName name="__123Graph_CChart1" localSheetId="32" hidden="1">#REF!</definedName>
    <definedName name="__123Graph_CChart1" localSheetId="18" hidden="1">#REF!</definedName>
    <definedName name="__123Graph_CChart1" localSheetId="38" hidden="1">#REF!</definedName>
    <definedName name="__123Graph_CChart1" hidden="1">#REF!</definedName>
    <definedName name="__123Graph_CCOSTS4" hidden="1">#REF!</definedName>
    <definedName name="__123Graph_CCurrent" localSheetId="35" hidden="1">#REF!</definedName>
    <definedName name="__123Graph_CCurrent" localSheetId="31" hidden="1">#REF!</definedName>
    <definedName name="__123Graph_CCurrent" localSheetId="30" hidden="1">#REF!</definedName>
    <definedName name="__123Graph_CCurrent" localSheetId="51" hidden="1">#REF!</definedName>
    <definedName name="__123Graph_CCurrent" localSheetId="33" hidden="1">#REF!</definedName>
    <definedName name="__123Graph_CCurrent" localSheetId="16" hidden="1">#REF!</definedName>
    <definedName name="__123Graph_CCurrent" localSheetId="29" hidden="1">#REF!</definedName>
    <definedName name="__123Graph_CCurrent" localSheetId="36" hidden="1">#REF!</definedName>
    <definedName name="__123Graph_CCurrent" localSheetId="32" hidden="1">#REF!</definedName>
    <definedName name="__123Graph_CCurrent" localSheetId="18" hidden="1">#REF!</definedName>
    <definedName name="__123Graph_CCurrent" localSheetId="38" hidden="1">#REF!</definedName>
    <definedName name="__123Graph_CCurrent" hidden="1">#REF!</definedName>
    <definedName name="__123Graph_D" hidden="1">#REF!</definedName>
    <definedName name="__123Graph_D1" hidden="1">#REF!</definedName>
    <definedName name="__123Graph_DACTRM" localSheetId="6" hidden="1">#REF!</definedName>
    <definedName name="__123Graph_DACTRM" hidden="1">#REF!</definedName>
    <definedName name="__123Graph_DChart1" localSheetId="35" hidden="1">#REF!</definedName>
    <definedName name="__123Graph_DChart1" localSheetId="31" hidden="1">#REF!</definedName>
    <definedName name="__123Graph_DChart1" localSheetId="30" hidden="1">#REF!</definedName>
    <definedName name="__123Graph_DChart1" localSheetId="51" hidden="1">#REF!</definedName>
    <definedName name="__123Graph_DChart1" localSheetId="33" hidden="1">#REF!</definedName>
    <definedName name="__123Graph_DChart1" localSheetId="16" hidden="1">#REF!</definedName>
    <definedName name="__123Graph_DChart1" localSheetId="29" hidden="1">#REF!</definedName>
    <definedName name="__123Graph_DChart1" localSheetId="36" hidden="1">#REF!</definedName>
    <definedName name="__123Graph_DChart1" localSheetId="32" hidden="1">#REF!</definedName>
    <definedName name="__123Graph_DChart1" localSheetId="18" hidden="1">#REF!</definedName>
    <definedName name="__123Graph_DChart1" localSheetId="38" hidden="1">#REF!</definedName>
    <definedName name="__123Graph_DChart1" hidden="1">#REF!</definedName>
    <definedName name="__123Graph_DCurrent" localSheetId="51" hidden="1">#REF!</definedName>
    <definedName name="__123Graph_DCurrent" localSheetId="16" hidden="1">#REF!</definedName>
    <definedName name="__123Graph_DCurrent" localSheetId="29" hidden="1">#REF!</definedName>
    <definedName name="__123Graph_DCurrent" localSheetId="18" hidden="1">#REF!</definedName>
    <definedName name="__123Graph_DCurrent" localSheetId="38" hidden="1">#REF!</definedName>
    <definedName name="__123Graph_DCurrent" hidden="1">#REF!</definedName>
    <definedName name="__123Graph_E" hidden="1">#REF!</definedName>
    <definedName name="__123Graph_E1" hidden="1">#REF!</definedName>
    <definedName name="__123Graph_EACTRM" localSheetId="6" hidden="1">#REF!</definedName>
    <definedName name="__123Graph_EACTRM" hidden="1">#REF!</definedName>
    <definedName name="__123Graph_EChart1" localSheetId="35" hidden="1">#REF!</definedName>
    <definedName name="__123Graph_EChart1" localSheetId="31" hidden="1">#REF!</definedName>
    <definedName name="__123Graph_EChart1" localSheetId="30" hidden="1">#REF!</definedName>
    <definedName name="__123Graph_EChart1" localSheetId="51" hidden="1">#REF!</definedName>
    <definedName name="__123Graph_EChart1" localSheetId="33" hidden="1">#REF!</definedName>
    <definedName name="__123Graph_EChart1" localSheetId="16" hidden="1">#REF!</definedName>
    <definedName name="__123Graph_EChart1" localSheetId="29" hidden="1">#REF!</definedName>
    <definedName name="__123Graph_EChart1" localSheetId="36" hidden="1">#REF!</definedName>
    <definedName name="__123Graph_EChart1" localSheetId="32" hidden="1">#REF!</definedName>
    <definedName name="__123Graph_EChart1" localSheetId="18" hidden="1">#REF!</definedName>
    <definedName name="__123Graph_EChart1" localSheetId="38" hidden="1">#REF!</definedName>
    <definedName name="__123Graph_EChart1" hidden="1">#REF!</definedName>
    <definedName name="__123Graph_ECurrent" localSheetId="51" hidden="1">#REF!</definedName>
    <definedName name="__123Graph_ECurrent" localSheetId="16" hidden="1">#REF!</definedName>
    <definedName name="__123Graph_ECurrent" localSheetId="29" hidden="1">#REF!</definedName>
    <definedName name="__123Graph_ECurrent" localSheetId="18" hidden="1">#REF!</definedName>
    <definedName name="__123Graph_ECurrent" localSheetId="38" hidden="1">#REF!</definedName>
    <definedName name="__123Graph_ECurrent" hidden="1">#REF!</definedName>
    <definedName name="__123Graph_F" hidden="1">#REF!</definedName>
    <definedName name="__123Graph_F1" hidden="1">#REF!</definedName>
    <definedName name="__123Graph_FACTRM" localSheetId="6" hidden="1">#REF!</definedName>
    <definedName name="__123Graph_FACTRM" hidden="1">#REF!</definedName>
    <definedName name="__123Graph_LBL_ASALESTREND" hidden="1">#REF!</definedName>
    <definedName name="__123Graph_LBL_C" localSheetId="6" hidden="1">#REF!</definedName>
    <definedName name="__123Graph_LBL_C" hidden="1">#REF!</definedName>
    <definedName name="__123Graph_LBL_CACTRM" localSheetId="6" hidden="1">#REF!</definedName>
    <definedName name="__123Graph_LBL_CACTRM" hidden="1">#REF!</definedName>
    <definedName name="__123Graph_LBL_D" localSheetId="6" hidden="1">#REF!</definedName>
    <definedName name="__123Graph_LBL_D" hidden="1">#REF!</definedName>
    <definedName name="__123Graph_LBL_DACTRM" localSheetId="6" hidden="1">#REF!</definedName>
    <definedName name="__123Graph_LBL_DACTRM" hidden="1">#REF!</definedName>
    <definedName name="__123Graph_LBL_F" localSheetId="6" hidden="1">#REF!</definedName>
    <definedName name="__123Graph_LBL_F" hidden="1">#REF!</definedName>
    <definedName name="__123Graph_LBL_FACTRM" localSheetId="6" hidden="1">#REF!</definedName>
    <definedName name="__123Graph_LBL_FACTRM" hidden="1">#REF!</definedName>
    <definedName name="__123Graph_X" localSheetId="16" hidden="1">#REF!</definedName>
    <definedName name="__123Graph_X" localSheetId="18" hidden="1">#REF!</definedName>
    <definedName name="__123Graph_X" localSheetId="38" hidden="1">#REF!</definedName>
    <definedName name="__123Graph_X" hidden="1">#REF!</definedName>
    <definedName name="__123Graph_X1" hidden="1">#REF!</definedName>
    <definedName name="__123Graph_XANIDRO" hidden="1">#REF!</definedName>
    <definedName name="__123Graph_XChart1" localSheetId="35" hidden="1">#REF!</definedName>
    <definedName name="__123Graph_XChart1" localSheetId="31" hidden="1">#REF!</definedName>
    <definedName name="__123Graph_XChart1" localSheetId="30" hidden="1">#REF!</definedName>
    <definedName name="__123Graph_XChart1" localSheetId="51" hidden="1">#REF!</definedName>
    <definedName name="__123Graph_XChart1" localSheetId="33" hidden="1">#REF!</definedName>
    <definedName name="__123Graph_XChart1" localSheetId="16" hidden="1">#REF!</definedName>
    <definedName name="__123Graph_XChart1" localSheetId="29" hidden="1">#REF!</definedName>
    <definedName name="__123Graph_XChart1" localSheetId="36" hidden="1">#REF!</definedName>
    <definedName name="__123Graph_XChart1" localSheetId="32" hidden="1">#REF!</definedName>
    <definedName name="__123Graph_XChart1" localSheetId="18" hidden="1">#REF!</definedName>
    <definedName name="__123Graph_XChart1" localSheetId="38" hidden="1">#REF!</definedName>
    <definedName name="__123Graph_XChart1" hidden="1">#REF!</definedName>
    <definedName name="__123Graph_XChart2" localSheetId="51" hidden="1">#REF!</definedName>
    <definedName name="__123Graph_XChart2" hidden="1">#REF!</definedName>
    <definedName name="__123Graph_XChart3" localSheetId="51" hidden="1">#REF!</definedName>
    <definedName name="__123Graph_XChart3" hidden="1">#REF!</definedName>
    <definedName name="__123Graph_XChart4" localSheetId="51" hidden="1">#REF!</definedName>
    <definedName name="__123Graph_XChart4" hidden="1">#REF!</definedName>
    <definedName name="__123Graph_XChart5" hidden="1">#REF!</definedName>
    <definedName name="__123Graph_XChart6" hidden="1">#REF!</definedName>
    <definedName name="__123Graph_XChart7" hidden="1">#REF!</definedName>
    <definedName name="__123Graph_XChart8" hidden="1">#REF!</definedName>
    <definedName name="__123Graph_XChart9" hidden="1">#REF!</definedName>
    <definedName name="__123Graph_XCOSTS4" hidden="1">#REF!</definedName>
    <definedName name="__123Graph_XCurrent" localSheetId="16" hidden="1">#REF!</definedName>
    <definedName name="__123Graph_XCurrent" localSheetId="29" hidden="1">#REF!</definedName>
    <definedName name="__123Graph_XCurrent" localSheetId="18" hidden="1">#REF!</definedName>
    <definedName name="__123Graph_XCurrent" localSheetId="38" hidden="1">#REF!</definedName>
    <definedName name="__123Graph_XCurrent" hidden="1">#REF!</definedName>
    <definedName name="__123Graph_XHIALCOOL" hidden="1">#REF!</definedName>
    <definedName name="__123Graph_XHIDRATADO" hidden="1">#REF!</definedName>
    <definedName name="__123Graph_XSACAS" hidden="1">#REF!</definedName>
    <definedName name="__123Graph_XSALESTREND" hidden="1">#REF!</definedName>
    <definedName name="__a1" localSheetId="35" hidden="1">{#N/A,#N/A,FALSE,"Pharm";#N/A,#N/A,FALSE,"WWCM"}</definedName>
    <definedName name="__a1" localSheetId="31" hidden="1">{#N/A,#N/A,FALSE,"Pharm";#N/A,#N/A,FALSE,"WWCM"}</definedName>
    <definedName name="__a1" localSheetId="9" hidden="1">{#N/A,#N/A,FALSE,"Pharm";#N/A,#N/A,FALSE,"WWCM"}</definedName>
    <definedName name="__a1" localSheetId="30" hidden="1">{#N/A,#N/A,FALSE,"Pharm";#N/A,#N/A,FALSE,"WWCM"}</definedName>
    <definedName name="__a1" localSheetId="51" hidden="1">{#N/A,#N/A,FALSE,"Pharm";#N/A,#N/A,FALSE,"WWCM"}</definedName>
    <definedName name="__a1" localSheetId="7" hidden="1">{#N/A,#N/A,FALSE,"Pharm";#N/A,#N/A,FALSE,"WWCM"}</definedName>
    <definedName name="__a1" localSheetId="33" hidden="1">{#N/A,#N/A,FALSE,"Pharm";#N/A,#N/A,FALSE,"WWCM"}</definedName>
    <definedName name="__a1" localSheetId="6" hidden="1">{#N/A,#N/A,FALSE,"Pharm";#N/A,#N/A,FALSE,"WWCM"}</definedName>
    <definedName name="__a1" localSheetId="16" hidden="1">{#N/A,#N/A,FALSE,"Pharm";#N/A,#N/A,FALSE,"WWCM"}</definedName>
    <definedName name="__a1" localSheetId="10" hidden="1">{#N/A,#N/A,FALSE,"Pharm";#N/A,#N/A,FALSE,"WWCM"}</definedName>
    <definedName name="__a1" localSheetId="29" hidden="1">{#N/A,#N/A,FALSE,"Pharm";#N/A,#N/A,FALSE,"WWCM"}</definedName>
    <definedName name="__a1" localSheetId="28" hidden="1">{#N/A,#N/A,FALSE,"Pharm";#N/A,#N/A,FALSE,"WWCM"}</definedName>
    <definedName name="__a1" localSheetId="11" hidden="1">{#N/A,#N/A,FALSE,"Pharm";#N/A,#N/A,FALSE,"WWCM"}</definedName>
    <definedName name="__a1" localSheetId="36" hidden="1">{#N/A,#N/A,FALSE,"Pharm";#N/A,#N/A,FALSE,"WWCM"}</definedName>
    <definedName name="__a1" localSheetId="32" hidden="1">{#N/A,#N/A,FALSE,"Pharm";#N/A,#N/A,FALSE,"WWCM"}</definedName>
    <definedName name="__a1" localSheetId="18" hidden="1">{#N/A,#N/A,FALSE,"Pharm";#N/A,#N/A,FALSE,"WWCM"}</definedName>
    <definedName name="__a1" localSheetId="38" hidden="1">{#N/A,#N/A,FALSE,"Pharm";#N/A,#N/A,FALSE,"WWCM"}</definedName>
    <definedName name="__a1" hidden="1">{#N/A,#N/A,FALSE,"Pharm";#N/A,#N/A,FALSE,"WWCM"}</definedName>
    <definedName name="__A11" localSheetId="35" hidden="1">{#N/A,#N/A,FALSE,"Umsatz 99";#N/A,#N/A,FALSE,"ER 99 "}</definedName>
    <definedName name="__A11" localSheetId="31" hidden="1">{#N/A,#N/A,FALSE,"Umsatz 99";#N/A,#N/A,FALSE,"ER 99 "}</definedName>
    <definedName name="__A11" localSheetId="9" hidden="1">{#N/A,#N/A,FALSE,"Umsatz 99";#N/A,#N/A,FALSE,"ER 99 "}</definedName>
    <definedName name="__A11" localSheetId="30" hidden="1">{#N/A,#N/A,FALSE,"Umsatz 99";#N/A,#N/A,FALSE,"ER 99 "}</definedName>
    <definedName name="__A11" localSheetId="51" hidden="1">{#N/A,#N/A,FALSE,"Umsatz 99";#N/A,#N/A,FALSE,"ER 99 "}</definedName>
    <definedName name="__A11" localSheetId="7" hidden="1">{#N/A,#N/A,FALSE,"Umsatz 99";#N/A,#N/A,FALSE,"ER 99 "}</definedName>
    <definedName name="__A11" localSheetId="33" hidden="1">{#N/A,#N/A,FALSE,"Umsatz 99";#N/A,#N/A,FALSE,"ER 99 "}</definedName>
    <definedName name="__A11" localSheetId="6" hidden="1">{#N/A,#N/A,FALSE,"Umsatz 99";#N/A,#N/A,FALSE,"ER 99 "}</definedName>
    <definedName name="__A11" localSheetId="16" hidden="1">{#N/A,#N/A,FALSE,"Umsatz 99";#N/A,#N/A,FALSE,"ER 99 "}</definedName>
    <definedName name="__A11" localSheetId="10" hidden="1">{#N/A,#N/A,FALSE,"Umsatz 99";#N/A,#N/A,FALSE,"ER 99 "}</definedName>
    <definedName name="__A11" localSheetId="29" hidden="1">{#N/A,#N/A,FALSE,"Umsatz 99";#N/A,#N/A,FALSE,"ER 99 "}</definedName>
    <definedName name="__A11" localSheetId="28" hidden="1">{#N/A,#N/A,FALSE,"Umsatz 99";#N/A,#N/A,FALSE,"ER 99 "}</definedName>
    <definedName name="__A11" localSheetId="11" hidden="1">{#N/A,#N/A,FALSE,"Umsatz 99";#N/A,#N/A,FALSE,"ER 99 "}</definedName>
    <definedName name="__A11" localSheetId="36" hidden="1">{#N/A,#N/A,FALSE,"Umsatz 99";#N/A,#N/A,FALSE,"ER 99 "}</definedName>
    <definedName name="__A11" localSheetId="32" hidden="1">{#N/A,#N/A,FALSE,"Umsatz 99";#N/A,#N/A,FALSE,"ER 99 "}</definedName>
    <definedName name="__A11" localSheetId="18" hidden="1">{#N/A,#N/A,FALSE,"Umsatz 99";#N/A,#N/A,FALSE,"ER 99 "}</definedName>
    <definedName name="__A11" localSheetId="38" hidden="1">{#N/A,#N/A,FALSE,"Umsatz 99";#N/A,#N/A,FALSE,"ER 99 "}</definedName>
    <definedName name="__A11" hidden="1">{#N/A,#N/A,FALSE,"Umsatz 99";#N/A,#N/A,FALSE,"ER 99 "}</definedName>
    <definedName name="__aaa1" localSheetId="35" hidden="1">{#N/A,#N/A,FALSE,"REPORT"}</definedName>
    <definedName name="__aaa1" localSheetId="31" hidden="1">{#N/A,#N/A,FALSE,"REPORT"}</definedName>
    <definedName name="__aaa1" localSheetId="9" hidden="1">{#N/A,#N/A,FALSE,"REPORT"}</definedName>
    <definedName name="__aaa1" localSheetId="30" hidden="1">{#N/A,#N/A,FALSE,"REPORT"}</definedName>
    <definedName name="__aaa1" localSheetId="51" hidden="1">{#N/A,#N/A,FALSE,"REPORT"}</definedName>
    <definedName name="__aaa1" localSheetId="7" hidden="1">{#N/A,#N/A,FALSE,"REPORT"}</definedName>
    <definedName name="__aaa1" localSheetId="33" hidden="1">{#N/A,#N/A,FALSE,"REPORT"}</definedName>
    <definedName name="__aaa1" localSheetId="6" hidden="1">{#N/A,#N/A,FALSE,"REPORT"}</definedName>
    <definedName name="__aaa1" localSheetId="16" hidden="1">{#N/A,#N/A,FALSE,"REPORT"}</definedName>
    <definedName name="__aaa1" localSheetId="10" hidden="1">{#N/A,#N/A,FALSE,"REPORT"}</definedName>
    <definedName name="__aaa1" localSheetId="29" hidden="1">{#N/A,#N/A,FALSE,"REPORT"}</definedName>
    <definedName name="__aaa1" localSheetId="28" hidden="1">{#N/A,#N/A,FALSE,"REPORT"}</definedName>
    <definedName name="__aaa1" localSheetId="11" hidden="1">{#N/A,#N/A,FALSE,"REPORT"}</definedName>
    <definedName name="__aaa1" localSheetId="36" hidden="1">{#N/A,#N/A,FALSE,"REPORT"}</definedName>
    <definedName name="__aaa1" localSheetId="32" hidden="1">{#N/A,#N/A,FALSE,"REPORT"}</definedName>
    <definedName name="__aaa1" localSheetId="18" hidden="1">{#N/A,#N/A,FALSE,"REPORT"}</definedName>
    <definedName name="__aaa1" localSheetId="38" hidden="1">{#N/A,#N/A,FALSE,"REPORT"}</definedName>
    <definedName name="__aaa1" hidden="1">{#N/A,#N/A,FALSE,"REPORT"}</definedName>
    <definedName name="__aaa2" localSheetId="9" hidden="1">{#N/A,#N/A,FALSE,"Title Page";#N/A,#N/A,FALSE,"Conclusions";#N/A,#N/A,FALSE,"Assum.";#N/A,#N/A,FALSE,"Sun  DCF-WC-Dep";#N/A,#N/A,FALSE,"MarketValue";#N/A,#N/A,FALSE,"BalSheet";#N/A,#N/A,FALSE,"WACC";#N/A,#N/A,FALSE,"PC+ Info.";#N/A,#N/A,FALSE,"PC+Info_2"}</definedName>
    <definedName name="__aaa2" localSheetId="7" hidden="1">{#N/A,#N/A,FALSE,"Title Page";#N/A,#N/A,FALSE,"Conclusions";#N/A,#N/A,FALSE,"Assum.";#N/A,#N/A,FALSE,"Sun  DCF-WC-Dep";#N/A,#N/A,FALSE,"MarketValue";#N/A,#N/A,FALSE,"BalSheet";#N/A,#N/A,FALSE,"WACC";#N/A,#N/A,FALSE,"PC+ Info.";#N/A,#N/A,FALSE,"PC+Info_2"}</definedName>
    <definedName name="__aaa2" localSheetId="6" hidden="1">{#N/A,#N/A,FALSE,"Title Page";#N/A,#N/A,FALSE,"Conclusions";#N/A,#N/A,FALSE,"Assum.";#N/A,#N/A,FALSE,"Sun  DCF-WC-Dep";#N/A,#N/A,FALSE,"MarketValue";#N/A,#N/A,FALSE,"BalSheet";#N/A,#N/A,FALSE,"WACC";#N/A,#N/A,FALSE,"PC+ Info.";#N/A,#N/A,FALSE,"PC+Info_2"}</definedName>
    <definedName name="__aaa2" localSheetId="10" hidden="1">{#N/A,#N/A,FALSE,"Title Page";#N/A,#N/A,FALSE,"Conclusions";#N/A,#N/A,FALSE,"Assum.";#N/A,#N/A,FALSE,"Sun  DCF-WC-Dep";#N/A,#N/A,FALSE,"MarketValue";#N/A,#N/A,FALSE,"BalSheet";#N/A,#N/A,FALSE,"WACC";#N/A,#N/A,FALSE,"PC+ Info.";#N/A,#N/A,FALSE,"PC+Info_2"}</definedName>
    <definedName name="__aaa2" localSheetId="28" hidden="1">{#N/A,#N/A,FALSE,"Title Page";#N/A,#N/A,FALSE,"Conclusions";#N/A,#N/A,FALSE,"Assum.";#N/A,#N/A,FALSE,"Sun  DCF-WC-Dep";#N/A,#N/A,FALSE,"MarketValue";#N/A,#N/A,FALSE,"BalSheet";#N/A,#N/A,FALSE,"WACC";#N/A,#N/A,FALSE,"PC+ Info.";#N/A,#N/A,FALSE,"PC+Info_2"}</definedName>
    <definedName name="__aaa2" localSheetId="11" hidden="1">{#N/A,#N/A,FALSE,"Title Page";#N/A,#N/A,FALSE,"Conclusions";#N/A,#N/A,FALSE,"Assum.";#N/A,#N/A,FALSE,"Sun  DCF-WC-Dep";#N/A,#N/A,FALSE,"MarketValue";#N/A,#N/A,FALSE,"BalSheet";#N/A,#N/A,FALSE,"WACC";#N/A,#N/A,FALSE,"PC+ Info.";#N/A,#N/A,FALSE,"PC+Info_2"}</definedName>
    <definedName name="__aaa2" localSheetId="36" hidden="1">{#N/A,#N/A,FALSE,"Title Page";#N/A,#N/A,FALSE,"Conclusions";#N/A,#N/A,FALSE,"Assum.";#N/A,#N/A,FALSE,"Sun  DCF-WC-Dep";#N/A,#N/A,FALSE,"MarketValue";#N/A,#N/A,FALSE,"BalSheet";#N/A,#N/A,FALSE,"WACC";#N/A,#N/A,FALSE,"PC+ Info.";#N/A,#N/A,FALSE,"PC+Info_2"}</definedName>
    <definedName name="__aaa2" localSheetId="18" hidden="1">{#N/A,#N/A,FALSE,"Title Page";#N/A,#N/A,FALSE,"Conclusions";#N/A,#N/A,FALSE,"Assum.";#N/A,#N/A,FALSE,"Sun  DCF-WC-Dep";#N/A,#N/A,FALSE,"MarketValue";#N/A,#N/A,FALSE,"BalSheet";#N/A,#N/A,FALSE,"WACC";#N/A,#N/A,FALSE,"PC+ Info.";#N/A,#N/A,FALSE,"PC+Info_2"}</definedName>
    <definedName name="__aaa2" localSheetId="38" hidden="1">{#N/A,#N/A,FALSE,"Title Page";#N/A,#N/A,FALSE,"Conclusions";#N/A,#N/A,FALSE,"Assum.";#N/A,#N/A,FALSE,"Sun  DCF-WC-Dep";#N/A,#N/A,FALSE,"MarketValue";#N/A,#N/A,FALSE,"BalSheet";#N/A,#N/A,FALSE,"WACC";#N/A,#N/A,FALSE,"PC+ Info.";#N/A,#N/A,FALSE,"PC+Info_2"}</definedName>
    <definedName name="__aaa2" hidden="1">{#N/A,#N/A,FALSE,"Title Page";#N/A,#N/A,FALSE,"Conclusions";#N/A,#N/A,FALSE,"Assum.";#N/A,#N/A,FALSE,"Sun  DCF-WC-Dep";#N/A,#N/A,FALSE,"MarketValue";#N/A,#N/A,FALSE,"BalSheet";#N/A,#N/A,FALSE,"WACC";#N/A,#N/A,FALSE,"PC+ Info.";#N/A,#N/A,FALSE,"PC+Info_2"}</definedName>
    <definedName name="__aaa25125" localSheetId="9" hidden="1">{"by year",#N/A,FALSE,"Ted IS";"by quart",#N/A,FALSE,"Ted IS";"by month",#N/A,FALSE,"Ted IS";"by year",#N/A,FALSE,"Ted BS";"by quart",#N/A,FALSE,"Ted BS";"by month",#N/A,FALSE,"Ted BS";"by year",#N/A,FALSE,"Ted CF";"by quart",#N/A,FALSE,"Ted CF";"by month",#N/A,FALSE,"Ted CF"}</definedName>
    <definedName name="__aaa25125" localSheetId="7" hidden="1">{"by year",#N/A,FALSE,"Ted IS";"by quart",#N/A,FALSE,"Ted IS";"by month",#N/A,FALSE,"Ted IS";"by year",#N/A,FALSE,"Ted BS";"by quart",#N/A,FALSE,"Ted BS";"by month",#N/A,FALSE,"Ted BS";"by year",#N/A,FALSE,"Ted CF";"by quart",#N/A,FALSE,"Ted CF";"by month",#N/A,FALSE,"Ted CF"}</definedName>
    <definedName name="__aaa25125" localSheetId="6" hidden="1">{"by year",#N/A,FALSE,"Ted IS";"by quart",#N/A,FALSE,"Ted IS";"by month",#N/A,FALSE,"Ted IS";"by year",#N/A,FALSE,"Ted BS";"by quart",#N/A,FALSE,"Ted BS";"by month",#N/A,FALSE,"Ted BS";"by year",#N/A,FALSE,"Ted CF";"by quart",#N/A,FALSE,"Ted CF";"by month",#N/A,FALSE,"Ted CF"}</definedName>
    <definedName name="__aaa25125" localSheetId="10" hidden="1">{"by year",#N/A,FALSE,"Ted IS";"by quart",#N/A,FALSE,"Ted IS";"by month",#N/A,FALSE,"Ted IS";"by year",#N/A,FALSE,"Ted BS";"by quart",#N/A,FALSE,"Ted BS";"by month",#N/A,FALSE,"Ted BS";"by year",#N/A,FALSE,"Ted CF";"by quart",#N/A,FALSE,"Ted CF";"by month",#N/A,FALSE,"Ted CF"}</definedName>
    <definedName name="__aaa25125" localSheetId="28" hidden="1">{"by year",#N/A,FALSE,"Ted IS";"by quart",#N/A,FALSE,"Ted IS";"by month",#N/A,FALSE,"Ted IS";"by year",#N/A,FALSE,"Ted BS";"by quart",#N/A,FALSE,"Ted BS";"by month",#N/A,FALSE,"Ted BS";"by year",#N/A,FALSE,"Ted CF";"by quart",#N/A,FALSE,"Ted CF";"by month",#N/A,FALSE,"Ted CF"}</definedName>
    <definedName name="__aaa25125" localSheetId="11" hidden="1">{"by year",#N/A,FALSE,"Ted IS";"by quart",#N/A,FALSE,"Ted IS";"by month",#N/A,FALSE,"Ted IS";"by year",#N/A,FALSE,"Ted BS";"by quart",#N/A,FALSE,"Ted BS";"by month",#N/A,FALSE,"Ted BS";"by year",#N/A,FALSE,"Ted CF";"by quart",#N/A,FALSE,"Ted CF";"by month",#N/A,FALSE,"Ted CF"}</definedName>
    <definedName name="__aaa25125" localSheetId="36" hidden="1">{"by year",#N/A,FALSE,"Ted IS";"by quart",#N/A,FALSE,"Ted IS";"by month",#N/A,FALSE,"Ted IS";"by year",#N/A,FALSE,"Ted BS";"by quart",#N/A,FALSE,"Ted BS";"by month",#N/A,FALSE,"Ted BS";"by year",#N/A,FALSE,"Ted CF";"by quart",#N/A,FALSE,"Ted CF";"by month",#N/A,FALSE,"Ted CF"}</definedName>
    <definedName name="__aaa25125" localSheetId="18" hidden="1">{"by year",#N/A,FALSE,"Ted IS";"by quart",#N/A,FALSE,"Ted IS";"by month",#N/A,FALSE,"Ted IS";"by year",#N/A,FALSE,"Ted BS";"by quart",#N/A,FALSE,"Ted BS";"by month",#N/A,FALSE,"Ted BS";"by year",#N/A,FALSE,"Ted CF";"by quart",#N/A,FALSE,"Ted CF";"by month",#N/A,FALSE,"Ted CF"}</definedName>
    <definedName name="__aaa25125" localSheetId="38" hidden="1">{"by year",#N/A,FALSE,"Ted IS";"by quart",#N/A,FALSE,"Ted IS";"by month",#N/A,FALSE,"Ted IS";"by year",#N/A,FALSE,"Ted BS";"by quart",#N/A,FALSE,"Ted BS";"by month",#N/A,FALSE,"Ted BS";"by year",#N/A,FALSE,"Ted CF";"by quart",#N/A,FALSE,"Ted CF";"by month",#N/A,FALSE,"Ted CF"}</definedName>
    <definedName name="__aaa25125" hidden="1">{"by year",#N/A,FALSE,"Ted IS";"by quart",#N/A,FALSE,"Ted IS";"by month",#N/A,FALSE,"Ted IS";"by year",#N/A,FALSE,"Ted BS";"by quart",#N/A,FALSE,"Ted BS";"by month",#N/A,FALSE,"Ted BS";"by year",#N/A,FALSE,"Ted CF";"by quart",#N/A,FALSE,"Ted CF";"by month",#N/A,FALSE,"Ted CF"}</definedName>
    <definedName name="__aas1" localSheetId="35" hidden="1">{#N/A,#N/A,FALSE,"REPORT"}</definedName>
    <definedName name="__aas1" localSheetId="31" hidden="1">{#N/A,#N/A,FALSE,"REPORT"}</definedName>
    <definedName name="__aas1" localSheetId="9" hidden="1">{#N/A,#N/A,FALSE,"REPORT"}</definedName>
    <definedName name="__aas1" localSheetId="30" hidden="1">{#N/A,#N/A,FALSE,"REPORT"}</definedName>
    <definedName name="__aas1" localSheetId="51" hidden="1">{#N/A,#N/A,FALSE,"REPORT"}</definedName>
    <definedName name="__aas1" localSheetId="7" hidden="1">{#N/A,#N/A,FALSE,"REPORT"}</definedName>
    <definedName name="__aas1" localSheetId="33" hidden="1">{#N/A,#N/A,FALSE,"REPORT"}</definedName>
    <definedName name="__aas1" localSheetId="6" hidden="1">{#N/A,#N/A,FALSE,"REPORT"}</definedName>
    <definedName name="__aas1" localSheetId="16" hidden="1">{#N/A,#N/A,FALSE,"REPORT"}</definedName>
    <definedName name="__aas1" localSheetId="10" hidden="1">{#N/A,#N/A,FALSE,"REPORT"}</definedName>
    <definedName name="__aas1" localSheetId="29" hidden="1">{#N/A,#N/A,FALSE,"REPORT"}</definedName>
    <definedName name="__aas1" localSheetId="28" hidden="1">{#N/A,#N/A,FALSE,"REPORT"}</definedName>
    <definedName name="__aas1" localSheetId="11" hidden="1">{#N/A,#N/A,FALSE,"REPORT"}</definedName>
    <definedName name="__aas1" localSheetId="36" hidden="1">{#N/A,#N/A,FALSE,"REPORT"}</definedName>
    <definedName name="__aas1" localSheetId="32" hidden="1">{#N/A,#N/A,FALSE,"REPORT"}</definedName>
    <definedName name="__aas1" localSheetId="18" hidden="1">{#N/A,#N/A,FALSE,"REPORT"}</definedName>
    <definedName name="__aas1" localSheetId="38" hidden="1">{#N/A,#N/A,FALSE,"REPORT"}</definedName>
    <definedName name="__aas1" hidden="1">{#N/A,#N/A,FALSE,"REPORT"}</definedName>
    <definedName name="__ACS2000" localSheetId="35" hidden="1">{#N/A,#N/A,FALSE,"REPORT"}</definedName>
    <definedName name="__ACS2000" localSheetId="31" hidden="1">{#N/A,#N/A,FALSE,"REPORT"}</definedName>
    <definedName name="__ACS2000" localSheetId="9" hidden="1">{#N/A,#N/A,FALSE,"REPORT"}</definedName>
    <definedName name="__ACS2000" localSheetId="30" hidden="1">{#N/A,#N/A,FALSE,"REPORT"}</definedName>
    <definedName name="__ACS2000" localSheetId="51" hidden="1">{#N/A,#N/A,FALSE,"REPORT"}</definedName>
    <definedName name="__ACS2000" localSheetId="7" hidden="1">{#N/A,#N/A,FALSE,"REPORT"}</definedName>
    <definedName name="__ACS2000" localSheetId="33" hidden="1">{#N/A,#N/A,FALSE,"REPORT"}</definedName>
    <definedName name="__ACS2000" localSheetId="6" hidden="1">{#N/A,#N/A,FALSE,"REPORT"}</definedName>
    <definedName name="__ACS2000" localSheetId="16" hidden="1">{#N/A,#N/A,FALSE,"REPORT"}</definedName>
    <definedName name="__ACS2000" localSheetId="10" hidden="1">{#N/A,#N/A,FALSE,"REPORT"}</definedName>
    <definedName name="__ACS2000" localSheetId="29" hidden="1">{#N/A,#N/A,FALSE,"REPORT"}</definedName>
    <definedName name="__ACS2000" localSheetId="28" hidden="1">{#N/A,#N/A,FALSE,"REPORT"}</definedName>
    <definedName name="__ACS2000" localSheetId="11" hidden="1">{#N/A,#N/A,FALSE,"REPORT"}</definedName>
    <definedName name="__ACS2000" localSheetId="36" hidden="1">{#N/A,#N/A,FALSE,"REPORT"}</definedName>
    <definedName name="__ACS2000" localSheetId="32" hidden="1">{#N/A,#N/A,FALSE,"REPORT"}</definedName>
    <definedName name="__ACS2000" localSheetId="18" hidden="1">{#N/A,#N/A,FALSE,"REPORT"}</definedName>
    <definedName name="__ACS2000" localSheetId="38" hidden="1">{#N/A,#N/A,FALSE,"REPORT"}</definedName>
    <definedName name="__ACS2000" hidden="1">{#N/A,#N/A,FALSE,"REPORT"}</definedName>
    <definedName name="__b111" localSheetId="35" hidden="1">{#N/A,#N/A,FALSE,"Pharm";#N/A,#N/A,FALSE,"WWCM"}</definedName>
    <definedName name="__b111" localSheetId="31" hidden="1">{#N/A,#N/A,FALSE,"Pharm";#N/A,#N/A,FALSE,"WWCM"}</definedName>
    <definedName name="__b111" localSheetId="9" hidden="1">{#N/A,#N/A,FALSE,"Pharm";#N/A,#N/A,FALSE,"WWCM"}</definedName>
    <definedName name="__b111" localSheetId="30" hidden="1">{#N/A,#N/A,FALSE,"Pharm";#N/A,#N/A,FALSE,"WWCM"}</definedName>
    <definedName name="__b111" localSheetId="51" hidden="1">{#N/A,#N/A,FALSE,"Pharm";#N/A,#N/A,FALSE,"WWCM"}</definedName>
    <definedName name="__b111" localSheetId="7" hidden="1">{#N/A,#N/A,FALSE,"Pharm";#N/A,#N/A,FALSE,"WWCM"}</definedName>
    <definedName name="__b111" localSheetId="33" hidden="1">{#N/A,#N/A,FALSE,"Pharm";#N/A,#N/A,FALSE,"WWCM"}</definedName>
    <definedName name="__b111" localSheetId="6" hidden="1">{#N/A,#N/A,FALSE,"Pharm";#N/A,#N/A,FALSE,"WWCM"}</definedName>
    <definedName name="__b111" localSheetId="16" hidden="1">{#N/A,#N/A,FALSE,"Pharm";#N/A,#N/A,FALSE,"WWCM"}</definedName>
    <definedName name="__b111" localSheetId="10" hidden="1">{#N/A,#N/A,FALSE,"Pharm";#N/A,#N/A,FALSE,"WWCM"}</definedName>
    <definedName name="__b111" localSheetId="29" hidden="1">{#N/A,#N/A,FALSE,"Pharm";#N/A,#N/A,FALSE,"WWCM"}</definedName>
    <definedName name="__b111" localSheetId="28" hidden="1">{#N/A,#N/A,FALSE,"Pharm";#N/A,#N/A,FALSE,"WWCM"}</definedName>
    <definedName name="__b111" localSheetId="11" hidden="1">{#N/A,#N/A,FALSE,"Pharm";#N/A,#N/A,FALSE,"WWCM"}</definedName>
    <definedName name="__b111" localSheetId="36" hidden="1">{#N/A,#N/A,FALSE,"Pharm";#N/A,#N/A,FALSE,"WWCM"}</definedName>
    <definedName name="__b111" localSheetId="32" hidden="1">{#N/A,#N/A,FALSE,"Pharm";#N/A,#N/A,FALSE,"WWCM"}</definedName>
    <definedName name="__b111" localSheetId="18" hidden="1">{#N/A,#N/A,FALSE,"Pharm";#N/A,#N/A,FALSE,"WWCM"}</definedName>
    <definedName name="__b111" localSheetId="38" hidden="1">{#N/A,#N/A,FALSE,"Pharm";#N/A,#N/A,FALSE,"WWCM"}</definedName>
    <definedName name="__b111" hidden="1">{#N/A,#N/A,FALSE,"Pharm";#N/A,#N/A,FALSE,"WWCM"}</definedName>
    <definedName name="__c" localSheetId="35" hidden="1">{"Fiesta Facer Page",#N/A,FALSE,"Q_C_S";"Fiesta Main Page",#N/A,FALSE,"V_L";"Fiesta 95BP Struct",#N/A,FALSE,"StructBP";"Fiesta Post 95BP Struct",#N/A,FALSE,"AdjStructBP"}</definedName>
    <definedName name="__c" localSheetId="31" hidden="1">{"Fiesta Facer Page",#N/A,FALSE,"Q_C_S";"Fiesta Main Page",#N/A,FALSE,"V_L";"Fiesta 95BP Struct",#N/A,FALSE,"StructBP";"Fiesta Post 95BP Struct",#N/A,FALSE,"AdjStructBP"}</definedName>
    <definedName name="__c" localSheetId="9" hidden="1">{"Fiesta Facer Page",#N/A,FALSE,"Q_C_S";"Fiesta Main Page",#N/A,FALSE,"V_L";"Fiesta 95BP Struct",#N/A,FALSE,"StructBP";"Fiesta Post 95BP Struct",#N/A,FALSE,"AdjStructBP"}</definedName>
    <definedName name="__c" localSheetId="30" hidden="1">{"Fiesta Facer Page",#N/A,FALSE,"Q_C_S";"Fiesta Main Page",#N/A,FALSE,"V_L";"Fiesta 95BP Struct",#N/A,FALSE,"StructBP";"Fiesta Post 95BP Struct",#N/A,FALSE,"AdjStructBP"}</definedName>
    <definedName name="__c" localSheetId="51" hidden="1">{"Fiesta Facer Page",#N/A,FALSE,"Q_C_S";"Fiesta Main Page",#N/A,FALSE,"V_L";"Fiesta 95BP Struct",#N/A,FALSE,"StructBP";"Fiesta Post 95BP Struct",#N/A,FALSE,"AdjStructBP"}</definedName>
    <definedName name="__c" localSheetId="7" hidden="1">{"Fiesta Facer Page",#N/A,FALSE,"Q_C_S";"Fiesta Main Page",#N/A,FALSE,"V_L";"Fiesta 95BP Struct",#N/A,FALSE,"StructBP";"Fiesta Post 95BP Struct",#N/A,FALSE,"AdjStructBP"}</definedName>
    <definedName name="__c" localSheetId="33" hidden="1">{"Fiesta Facer Page",#N/A,FALSE,"Q_C_S";"Fiesta Main Page",#N/A,FALSE,"V_L";"Fiesta 95BP Struct",#N/A,FALSE,"StructBP";"Fiesta Post 95BP Struct",#N/A,FALSE,"AdjStructBP"}</definedName>
    <definedName name="__c" localSheetId="6" hidden="1">{"Fiesta Facer Page",#N/A,FALSE,"Q_C_S";"Fiesta Main Page",#N/A,FALSE,"V_L";"Fiesta 95BP Struct",#N/A,FALSE,"StructBP";"Fiesta Post 95BP Struct",#N/A,FALSE,"AdjStructBP"}</definedName>
    <definedName name="__c" localSheetId="16" hidden="1">{"Fiesta Facer Page",#N/A,FALSE,"Q_C_S";"Fiesta Main Page",#N/A,FALSE,"V_L";"Fiesta 95BP Struct",#N/A,FALSE,"StructBP";"Fiesta Post 95BP Struct",#N/A,FALSE,"AdjStructBP"}</definedName>
    <definedName name="__c" localSheetId="10" hidden="1">{"Fiesta Facer Page",#N/A,FALSE,"Q_C_S";"Fiesta Main Page",#N/A,FALSE,"V_L";"Fiesta 95BP Struct",#N/A,FALSE,"StructBP";"Fiesta Post 95BP Struct",#N/A,FALSE,"AdjStructBP"}</definedName>
    <definedName name="__c" localSheetId="29" hidden="1">{"Fiesta Facer Page",#N/A,FALSE,"Q_C_S";"Fiesta Main Page",#N/A,FALSE,"V_L";"Fiesta 95BP Struct",#N/A,FALSE,"StructBP";"Fiesta Post 95BP Struct",#N/A,FALSE,"AdjStructBP"}</definedName>
    <definedName name="__c" localSheetId="28" hidden="1">{"Fiesta Facer Page",#N/A,FALSE,"Q_C_S";"Fiesta Main Page",#N/A,FALSE,"V_L";"Fiesta 95BP Struct",#N/A,FALSE,"StructBP";"Fiesta Post 95BP Struct",#N/A,FALSE,"AdjStructBP"}</definedName>
    <definedName name="__c" localSheetId="11" hidden="1">{"Fiesta Facer Page",#N/A,FALSE,"Q_C_S";"Fiesta Main Page",#N/A,FALSE,"V_L";"Fiesta 95BP Struct",#N/A,FALSE,"StructBP";"Fiesta Post 95BP Struct",#N/A,FALSE,"AdjStructBP"}</definedName>
    <definedName name="__c" localSheetId="36" hidden="1">{"Fiesta Facer Page",#N/A,FALSE,"Q_C_S";"Fiesta Main Page",#N/A,FALSE,"V_L";"Fiesta 95BP Struct",#N/A,FALSE,"StructBP";"Fiesta Post 95BP Struct",#N/A,FALSE,"AdjStructBP"}</definedName>
    <definedName name="__c" localSheetId="32" hidden="1">{"Fiesta Facer Page",#N/A,FALSE,"Q_C_S";"Fiesta Main Page",#N/A,FALSE,"V_L";"Fiesta 95BP Struct",#N/A,FALSE,"StructBP";"Fiesta Post 95BP Struct",#N/A,FALSE,"AdjStructBP"}</definedName>
    <definedName name="__c" localSheetId="18" hidden="1">{"Fiesta Facer Page",#N/A,FALSE,"Q_C_S";"Fiesta Main Page",#N/A,FALSE,"V_L";"Fiesta 95BP Struct",#N/A,FALSE,"StructBP";"Fiesta Post 95BP Struct",#N/A,FALSE,"AdjStructBP"}</definedName>
    <definedName name="__c" localSheetId="38" hidden="1">{"Fiesta Facer Page",#N/A,FALSE,"Q_C_S";"Fiesta Main Page",#N/A,FALSE,"V_L";"Fiesta 95BP Struct",#N/A,FALSE,"StructBP";"Fiesta Post 95BP Struct",#N/A,FALSE,"AdjStructBP"}</definedName>
    <definedName name="__c" hidden="1">{"Fiesta Facer Page",#N/A,FALSE,"Q_C_S";"Fiesta Main Page",#N/A,FALSE,"V_L";"Fiesta 95BP Struct",#N/A,FALSE,"StructBP";"Fiesta Post 95BP Struct",#N/A,FALSE,"AdjStructBP"}</definedName>
    <definedName name="__crp3455" localSheetId="9" hidden="1">{"by quart",#N/A,FALSE,"Opco IS";"by month",#N/A,FALSE,"Opco IS";"page 1",#N/A,FALSE,"Opco BS";"page 2",#N/A,FALSE,"Opco BS";"by quart",#N/A,FALSE,"Opco CF";"by month",#N/A,FALSE,"Opco CF"}</definedName>
    <definedName name="__crp3455" localSheetId="7" hidden="1">{"by quart",#N/A,FALSE,"Opco IS";"by month",#N/A,FALSE,"Opco IS";"page 1",#N/A,FALSE,"Opco BS";"page 2",#N/A,FALSE,"Opco BS";"by quart",#N/A,FALSE,"Opco CF";"by month",#N/A,FALSE,"Opco CF"}</definedName>
    <definedName name="__crp3455" localSheetId="6" hidden="1">{"by quart",#N/A,FALSE,"Opco IS";"by month",#N/A,FALSE,"Opco IS";"page 1",#N/A,FALSE,"Opco BS";"page 2",#N/A,FALSE,"Opco BS";"by quart",#N/A,FALSE,"Opco CF";"by month",#N/A,FALSE,"Opco CF"}</definedName>
    <definedName name="__crp3455" localSheetId="10" hidden="1">{"by quart",#N/A,FALSE,"Opco IS";"by month",#N/A,FALSE,"Opco IS";"page 1",#N/A,FALSE,"Opco BS";"page 2",#N/A,FALSE,"Opco BS";"by quart",#N/A,FALSE,"Opco CF";"by month",#N/A,FALSE,"Opco CF"}</definedName>
    <definedName name="__crp3455" localSheetId="28" hidden="1">{"by quart",#N/A,FALSE,"Opco IS";"by month",#N/A,FALSE,"Opco IS";"page 1",#N/A,FALSE,"Opco BS";"page 2",#N/A,FALSE,"Opco BS";"by quart",#N/A,FALSE,"Opco CF";"by month",#N/A,FALSE,"Opco CF"}</definedName>
    <definedName name="__crp3455" localSheetId="11" hidden="1">{"by quart",#N/A,FALSE,"Opco IS";"by month",#N/A,FALSE,"Opco IS";"page 1",#N/A,FALSE,"Opco BS";"page 2",#N/A,FALSE,"Opco BS";"by quart",#N/A,FALSE,"Opco CF";"by month",#N/A,FALSE,"Opco CF"}</definedName>
    <definedName name="__crp3455" localSheetId="36" hidden="1">{"by quart",#N/A,FALSE,"Opco IS";"by month",#N/A,FALSE,"Opco IS";"page 1",#N/A,FALSE,"Opco BS";"page 2",#N/A,FALSE,"Opco BS";"by quart",#N/A,FALSE,"Opco CF";"by month",#N/A,FALSE,"Opco CF"}</definedName>
    <definedName name="__crp3455" localSheetId="18" hidden="1">{"by quart",#N/A,FALSE,"Opco IS";"by month",#N/A,FALSE,"Opco IS";"page 1",#N/A,FALSE,"Opco BS";"page 2",#N/A,FALSE,"Opco BS";"by quart",#N/A,FALSE,"Opco CF";"by month",#N/A,FALSE,"Opco CF"}</definedName>
    <definedName name="__crp3455" localSheetId="38" hidden="1">{"by quart",#N/A,FALSE,"Opco IS";"by month",#N/A,FALSE,"Opco IS";"page 1",#N/A,FALSE,"Opco BS";"page 2",#N/A,FALSE,"Opco BS";"by quart",#N/A,FALSE,"Opco CF";"by month",#N/A,FALSE,"Opco CF"}</definedName>
    <definedName name="__crp3455" hidden="1">{"by quart",#N/A,FALSE,"Opco IS";"by month",#N/A,FALSE,"Opco IS";"page 1",#N/A,FALSE,"Opco BS";"page 2",#N/A,FALSE,"Opco BS";"by quart",#N/A,FALSE,"Opco CF";"by month",#N/A,FALSE,"Opco CF"}</definedName>
    <definedName name="__DF4" localSheetId="9" hidden="1">#REF!</definedName>
    <definedName name="__DF4" localSheetId="10" hidden="1">'NFD CONSO'!#REF!</definedName>
    <definedName name="__DF4" localSheetId="11" hidden="1">#REF!</definedName>
    <definedName name="__DF4" localSheetId="18" hidden="1">#REF!</definedName>
    <definedName name="__DF4" hidden="1">#REF!</definedName>
    <definedName name="__DRE0700" localSheetId="35" hidden="1">{"'PXR_6500'!$A$1:$I$124"}</definedName>
    <definedName name="__DRE0700" localSheetId="31" hidden="1">{"'PXR_6500'!$A$1:$I$124"}</definedName>
    <definedName name="__DRE0700" localSheetId="9" hidden="1">{"'PXR_6500'!$A$1:$I$124"}</definedName>
    <definedName name="__DRE0700" localSheetId="30" hidden="1">{"'PXR_6500'!$A$1:$I$124"}</definedName>
    <definedName name="__DRE0700" localSheetId="51" hidden="1">{"'PXR_6500'!$A$1:$I$124"}</definedName>
    <definedName name="__DRE0700" localSheetId="7" hidden="1">{"'PXR_6500'!$A$1:$I$124"}</definedName>
    <definedName name="__DRE0700" localSheetId="33" hidden="1">{"'PXR_6500'!$A$1:$I$124"}</definedName>
    <definedName name="__DRE0700" localSheetId="6" hidden="1">{"'PXR_6500'!$A$1:$I$124"}</definedName>
    <definedName name="__DRE0700" localSheetId="16" hidden="1">{"'PXR_6500'!$A$1:$I$124"}</definedName>
    <definedName name="__DRE0700" localSheetId="10" hidden="1">{"'PXR_6500'!$A$1:$I$124"}</definedName>
    <definedName name="__DRE0700" localSheetId="29" hidden="1">{"'PXR_6500'!$A$1:$I$124"}</definedName>
    <definedName name="__DRE0700" localSheetId="28" hidden="1">{"'PXR_6500'!$A$1:$I$124"}</definedName>
    <definedName name="__DRE0700" localSheetId="11" hidden="1">{"'PXR_6500'!$A$1:$I$124"}</definedName>
    <definedName name="__DRE0700" localSheetId="36" hidden="1">{"'PXR_6500'!$A$1:$I$124"}</definedName>
    <definedName name="__DRE0700" localSheetId="32" hidden="1">{"'PXR_6500'!$A$1:$I$124"}</definedName>
    <definedName name="__DRE0700" localSheetId="18" hidden="1">{"'PXR_6500'!$A$1:$I$124"}</definedName>
    <definedName name="__DRE0700" localSheetId="38" hidden="1">{"'PXR_6500'!$A$1:$I$124"}</definedName>
    <definedName name="__DRE0700" hidden="1">{"'PXR_6500'!$A$1:$I$124"}</definedName>
    <definedName name="__FDS_HYPERLINK_TOGGLE_STATE__" hidden="1">"ON"</definedName>
    <definedName name="__FDS_UNIQUE_RANGE_ID_GENERATOR_COUNTER" hidden="1">1</definedName>
    <definedName name="__FDS_USED_FOR_REUSING_RANGE_IDS_RECYCLE" localSheetId="35" hidden="1">{152,168,338,189,173,195,158,390,7,11,232,378,159,175,261,183,177,129,8,155,265,394,57}</definedName>
    <definedName name="__FDS_USED_FOR_REUSING_RANGE_IDS_RECYCLE" localSheetId="31" hidden="1">{152,168,338,189,173,195,158,390,7,11,232,378,159,175,261,183,177,129,8,155,265,394,57}</definedName>
    <definedName name="__FDS_USED_FOR_REUSING_RANGE_IDS_RECYCLE" localSheetId="9" hidden="1">{152,168,338,189,173,195,158,390,7,11,232,378,159,175,261,183,177,129,8,155,265,394,57}</definedName>
    <definedName name="__FDS_USED_FOR_REUSING_RANGE_IDS_RECYCLE" localSheetId="30" hidden="1">{152,168,338,189,173,195,158,390,7,11,232,378,159,175,261,183,177,129,8,155,265,394,57}</definedName>
    <definedName name="__FDS_USED_FOR_REUSING_RANGE_IDS_RECYCLE" localSheetId="51" hidden="1">{152,168,338,189,173,195,158,390,7,11,232,378,159,175,261,183,177,129,8,155,265,394,57}</definedName>
    <definedName name="__FDS_USED_FOR_REUSING_RANGE_IDS_RECYCLE" localSheetId="7" hidden="1">{152,168,338,189,173,195,158,390,7,11,232,378,159,175,261,183,177,129,8,155,265,394,57}</definedName>
    <definedName name="__FDS_USED_FOR_REUSING_RANGE_IDS_RECYCLE" localSheetId="33" hidden="1">{152,168,338,189,173,195,158,390,7,11,232,378,159,175,261,183,177,129,8,155,265,394,57}</definedName>
    <definedName name="__FDS_USED_FOR_REUSING_RANGE_IDS_RECYCLE" localSheetId="6" hidden="1">{152,168,338,189,173,195,158,390,7,11,232,378,159,175,261,183,177,129,8,155,265,394,57}</definedName>
    <definedName name="__FDS_USED_FOR_REUSING_RANGE_IDS_RECYCLE" localSheetId="16" hidden="1">{152,168,338,189,173,195,158,390,7,11,232,378,159,175,261,183,177,129,8,155,265,394,57}</definedName>
    <definedName name="__FDS_USED_FOR_REUSING_RANGE_IDS_RECYCLE" localSheetId="10" hidden="1">{152,168,338,189,173,195,158,390,7,11,232,378,159,175,261,183,177,129,8,155,265,394,57}</definedName>
    <definedName name="__FDS_USED_FOR_REUSING_RANGE_IDS_RECYCLE" localSheetId="29" hidden="1">{152,168,338,189,173,195,158,390,7,11,232,378,159,175,261,183,177,129,8,155,265,394,57}</definedName>
    <definedName name="__FDS_USED_FOR_REUSING_RANGE_IDS_RECYCLE" localSheetId="28" hidden="1">{152,168,338,189,173,195,158,390,7,11,232,378,159,175,261,183,177,129,8,155,265,394,57}</definedName>
    <definedName name="__FDS_USED_FOR_REUSING_RANGE_IDS_RECYCLE" localSheetId="11" hidden="1">{152,168,338,189,173,195,158,390,7,11,232,378,159,175,261,183,177,129,8,155,265,394,57}</definedName>
    <definedName name="__FDS_USED_FOR_REUSING_RANGE_IDS_RECYCLE" localSheetId="36" hidden="1">{152,168,338,189,173,195,158,390,7,11,232,378,159,175,261,183,177,129,8,155,265,394,57}</definedName>
    <definedName name="__FDS_USED_FOR_REUSING_RANGE_IDS_RECYCLE" localSheetId="32" hidden="1">{152,168,338,189,173,195,158,390,7,11,232,378,159,175,261,183,177,129,8,155,265,394,57}</definedName>
    <definedName name="__FDS_USED_FOR_REUSING_RANGE_IDS_RECYCLE" localSheetId="18" hidden="1">{152,168,338,189,173,195,158,390,7,11,232,378,159,175,261,183,177,129,8,155,265,394,57}</definedName>
    <definedName name="__FDS_USED_FOR_REUSING_RANGE_IDS_RECYCLE" localSheetId="38" hidden="1">{152,168,338,189,173,195,158,390,7,11,232,378,159,175,261,183,177,129,8,155,265,394,57}</definedName>
    <definedName name="__FDS_USED_FOR_REUSING_RANGE_IDS_RECYCLE" hidden="1">{152,168,338,189,173,195,158,390,7,11,232,378,159,175,261,183,177,129,8,155,265,394,57}</definedName>
    <definedName name="__IntlFixup" hidden="1">TRUE</definedName>
    <definedName name="__mdc2" localSheetId="35" hidden="1">{#N/A,#N/A,FALSE,"Sheet1"}</definedName>
    <definedName name="__mdc2" localSheetId="31" hidden="1">{#N/A,#N/A,FALSE,"Sheet1"}</definedName>
    <definedName name="__mdc2" localSheetId="9" hidden="1">{#N/A,#N/A,FALSE,"Sheet1"}</definedName>
    <definedName name="__mdc2" localSheetId="30" hidden="1">{#N/A,#N/A,FALSE,"Sheet1"}</definedName>
    <definedName name="__mdc2" localSheetId="51" hidden="1">{#N/A,#N/A,FALSE,"Sheet1"}</definedName>
    <definedName name="__mdc2" localSheetId="7" hidden="1">{#N/A,#N/A,FALSE,"Sheet1"}</definedName>
    <definedName name="__mdc2" localSheetId="33" hidden="1">{#N/A,#N/A,FALSE,"Sheet1"}</definedName>
    <definedName name="__mdc2" localSheetId="6" hidden="1">{#N/A,#N/A,FALSE,"Sheet1"}</definedName>
    <definedName name="__mdc2" localSheetId="16" hidden="1">{#N/A,#N/A,FALSE,"Sheet1"}</definedName>
    <definedName name="__mdc2" localSheetId="10" hidden="1">{#N/A,#N/A,FALSE,"Sheet1"}</definedName>
    <definedName name="__mdc2" localSheetId="29" hidden="1">{#N/A,#N/A,FALSE,"Sheet1"}</definedName>
    <definedName name="__mdc2" localSheetId="28" hidden="1">{#N/A,#N/A,FALSE,"Sheet1"}</definedName>
    <definedName name="__mdc2" localSheetId="11" hidden="1">{#N/A,#N/A,FALSE,"Sheet1"}</definedName>
    <definedName name="__mdc2" localSheetId="36" hidden="1">{#N/A,#N/A,FALSE,"Sheet1"}</definedName>
    <definedName name="__mdc2" localSheetId="32" hidden="1">{#N/A,#N/A,FALSE,"Sheet1"}</definedName>
    <definedName name="__mdc2" localSheetId="18" hidden="1">{#N/A,#N/A,FALSE,"Sheet1"}</definedName>
    <definedName name="__mdc2" localSheetId="38" hidden="1">{#N/A,#N/A,FALSE,"Sheet1"}</definedName>
    <definedName name="__mdc2" hidden="1">{#N/A,#N/A,FALSE,"Sheet1"}</definedName>
    <definedName name="__new1" localSheetId="35" hidden="1">{#N/A,#N/A,FALSE,"Pharm";#N/A,#N/A,FALSE,"WWCM"}</definedName>
    <definedName name="__new1" localSheetId="31" hidden="1">{#N/A,#N/A,FALSE,"Pharm";#N/A,#N/A,FALSE,"WWCM"}</definedName>
    <definedName name="__new1" localSheetId="9" hidden="1">{#N/A,#N/A,FALSE,"Pharm";#N/A,#N/A,FALSE,"WWCM"}</definedName>
    <definedName name="__new1" localSheetId="30" hidden="1">{#N/A,#N/A,FALSE,"Pharm";#N/A,#N/A,FALSE,"WWCM"}</definedName>
    <definedName name="__new1" localSheetId="51" hidden="1">{#N/A,#N/A,FALSE,"Pharm";#N/A,#N/A,FALSE,"WWCM"}</definedName>
    <definedName name="__new1" localSheetId="7" hidden="1">{#N/A,#N/A,FALSE,"Pharm";#N/A,#N/A,FALSE,"WWCM"}</definedName>
    <definedName name="__new1" localSheetId="33" hidden="1">{#N/A,#N/A,FALSE,"Pharm";#N/A,#N/A,FALSE,"WWCM"}</definedName>
    <definedName name="__new1" localSheetId="6" hidden="1">{#N/A,#N/A,FALSE,"Pharm";#N/A,#N/A,FALSE,"WWCM"}</definedName>
    <definedName name="__new1" localSheetId="16" hidden="1">{#N/A,#N/A,FALSE,"Pharm";#N/A,#N/A,FALSE,"WWCM"}</definedName>
    <definedName name="__new1" localSheetId="10" hidden="1">{#N/A,#N/A,FALSE,"Pharm";#N/A,#N/A,FALSE,"WWCM"}</definedName>
    <definedName name="__new1" localSheetId="29" hidden="1">{#N/A,#N/A,FALSE,"Pharm";#N/A,#N/A,FALSE,"WWCM"}</definedName>
    <definedName name="__new1" localSheetId="28" hidden="1">{#N/A,#N/A,FALSE,"Pharm";#N/A,#N/A,FALSE,"WWCM"}</definedName>
    <definedName name="__new1" localSheetId="11" hidden="1">{#N/A,#N/A,FALSE,"Pharm";#N/A,#N/A,FALSE,"WWCM"}</definedName>
    <definedName name="__new1" localSheetId="36" hidden="1">{#N/A,#N/A,FALSE,"Pharm";#N/A,#N/A,FALSE,"WWCM"}</definedName>
    <definedName name="__new1" localSheetId="32" hidden="1">{#N/A,#N/A,FALSE,"Pharm";#N/A,#N/A,FALSE,"WWCM"}</definedName>
    <definedName name="__new1" localSheetId="18" hidden="1">{#N/A,#N/A,FALSE,"Pharm";#N/A,#N/A,FALSE,"WWCM"}</definedName>
    <definedName name="__new1" localSheetId="38" hidden="1">{#N/A,#N/A,FALSE,"Pharm";#N/A,#N/A,FALSE,"WWCM"}</definedName>
    <definedName name="__new1" hidden="1">{#N/A,#N/A,FALSE,"Pharm";#N/A,#N/A,FALSE,"WWCM"}</definedName>
    <definedName name="__o1" localSheetId="9" hidden="1">{#N/A,#N/A,FALSE,"SUMMARY";#N/A,#N/A,FALSE,"mcsh";#N/A,#N/A,FALSE,"vol&amp;rev";#N/A,#N/A,FALSE,"wkgcap";#N/A,#N/A,FALSE,"DEPR&amp;DT";#N/A,#N/A,FALSE,"ASSETS";#N/A,#N/A,FALSE,"NI&amp;OTH&amp;DIV";#N/A,#N/A,FALSE,"CASHFLOW";#N/A,#N/A,FALSE,"CAPEMPL";#N/A,#N/A,FALSE,"ROCE"}</definedName>
    <definedName name="__o1" localSheetId="51" hidden="1">{#N/A,#N/A,FALSE,"SUMMARY";#N/A,#N/A,FALSE,"mcsh";#N/A,#N/A,FALSE,"vol&amp;rev";#N/A,#N/A,FALSE,"wkgcap";#N/A,#N/A,FALSE,"DEPR&amp;DT";#N/A,#N/A,FALSE,"ASSETS";#N/A,#N/A,FALSE,"NI&amp;OTH&amp;DIV";#N/A,#N/A,FALSE,"CASHFLOW";#N/A,#N/A,FALSE,"CAPEMPL";#N/A,#N/A,FALSE,"ROCE"}</definedName>
    <definedName name="__o1" localSheetId="7" hidden="1">{#N/A,#N/A,FALSE,"SUMMARY";#N/A,#N/A,FALSE,"mcsh";#N/A,#N/A,FALSE,"vol&amp;rev";#N/A,#N/A,FALSE,"wkgcap";#N/A,#N/A,FALSE,"DEPR&amp;DT";#N/A,#N/A,FALSE,"ASSETS";#N/A,#N/A,FALSE,"NI&amp;OTH&amp;DIV";#N/A,#N/A,FALSE,"CASHFLOW";#N/A,#N/A,FALSE,"CAPEMPL";#N/A,#N/A,FALSE,"ROCE"}</definedName>
    <definedName name="__o1" localSheetId="6" hidden="1">{#N/A,#N/A,FALSE,"SUMMARY";#N/A,#N/A,FALSE,"mcsh";#N/A,#N/A,FALSE,"vol&amp;rev";#N/A,#N/A,FALSE,"wkgcap";#N/A,#N/A,FALSE,"DEPR&amp;DT";#N/A,#N/A,FALSE,"ASSETS";#N/A,#N/A,FALSE,"NI&amp;OTH&amp;DIV";#N/A,#N/A,FALSE,"CASHFLOW";#N/A,#N/A,FALSE,"CAPEMPL";#N/A,#N/A,FALSE,"ROCE"}</definedName>
    <definedName name="__o1" localSheetId="10" hidden="1">{#N/A,#N/A,FALSE,"SUMMARY";#N/A,#N/A,FALSE,"mcsh";#N/A,#N/A,FALSE,"vol&amp;rev";#N/A,#N/A,FALSE,"wkgcap";#N/A,#N/A,FALSE,"DEPR&amp;DT";#N/A,#N/A,FALSE,"ASSETS";#N/A,#N/A,FALSE,"NI&amp;OTH&amp;DIV";#N/A,#N/A,FALSE,"CASHFLOW";#N/A,#N/A,FALSE,"CAPEMPL";#N/A,#N/A,FALSE,"ROCE"}</definedName>
    <definedName name="__o1" localSheetId="28" hidden="1">{#N/A,#N/A,FALSE,"SUMMARY";#N/A,#N/A,FALSE,"mcsh";#N/A,#N/A,FALSE,"vol&amp;rev";#N/A,#N/A,FALSE,"wkgcap";#N/A,#N/A,FALSE,"DEPR&amp;DT";#N/A,#N/A,FALSE,"ASSETS";#N/A,#N/A,FALSE,"NI&amp;OTH&amp;DIV";#N/A,#N/A,FALSE,"CASHFLOW";#N/A,#N/A,FALSE,"CAPEMPL";#N/A,#N/A,FALSE,"ROCE"}</definedName>
    <definedName name="__o1" localSheetId="11" hidden="1">{#N/A,#N/A,FALSE,"SUMMARY";#N/A,#N/A,FALSE,"mcsh";#N/A,#N/A,FALSE,"vol&amp;rev";#N/A,#N/A,FALSE,"wkgcap";#N/A,#N/A,FALSE,"DEPR&amp;DT";#N/A,#N/A,FALSE,"ASSETS";#N/A,#N/A,FALSE,"NI&amp;OTH&amp;DIV";#N/A,#N/A,FALSE,"CASHFLOW";#N/A,#N/A,FALSE,"CAPEMPL";#N/A,#N/A,FALSE,"ROCE"}</definedName>
    <definedName name="__o1" localSheetId="36" hidden="1">{#N/A,#N/A,FALSE,"SUMMARY";#N/A,#N/A,FALSE,"mcsh";#N/A,#N/A,FALSE,"vol&amp;rev";#N/A,#N/A,FALSE,"wkgcap";#N/A,#N/A,FALSE,"DEPR&amp;DT";#N/A,#N/A,FALSE,"ASSETS";#N/A,#N/A,FALSE,"NI&amp;OTH&amp;DIV";#N/A,#N/A,FALSE,"CASHFLOW";#N/A,#N/A,FALSE,"CAPEMPL";#N/A,#N/A,FALSE,"ROCE"}</definedName>
    <definedName name="__o1" localSheetId="18" hidden="1">{#N/A,#N/A,FALSE,"SUMMARY";#N/A,#N/A,FALSE,"mcsh";#N/A,#N/A,FALSE,"vol&amp;rev";#N/A,#N/A,FALSE,"wkgcap";#N/A,#N/A,FALSE,"DEPR&amp;DT";#N/A,#N/A,FALSE,"ASSETS";#N/A,#N/A,FALSE,"NI&amp;OTH&amp;DIV";#N/A,#N/A,FALSE,"CASHFLOW";#N/A,#N/A,FALSE,"CAPEMPL";#N/A,#N/A,FALSE,"ROCE"}</definedName>
    <definedName name="__o1" localSheetId="38" hidden="1">{#N/A,#N/A,FALSE,"SUMMARY";#N/A,#N/A,FALSE,"mcsh";#N/A,#N/A,FALSE,"vol&amp;rev";#N/A,#N/A,FALSE,"wkgcap";#N/A,#N/A,FALSE,"DEPR&amp;DT";#N/A,#N/A,FALSE,"ASSETS";#N/A,#N/A,FALSE,"NI&amp;OTH&amp;DIV";#N/A,#N/A,FALSE,"CASHFLOW";#N/A,#N/A,FALSE,"CAPEMPL";#N/A,#N/A,FALSE,"ROCE"}</definedName>
    <definedName name="__o1" hidden="1">{#N/A,#N/A,FALSE,"SUMMARY";#N/A,#N/A,FALSE,"mcsh";#N/A,#N/A,FALSE,"vol&amp;rev";#N/A,#N/A,FALSE,"wkgcap";#N/A,#N/A,FALSE,"DEPR&amp;DT";#N/A,#N/A,FALSE,"ASSETS";#N/A,#N/A,FALSE,"NI&amp;OTH&amp;DIV";#N/A,#N/A,FALSE,"CASHFLOW";#N/A,#N/A,FALSE,"CAPEMPL";#N/A,#N/A,FALSE,"ROCE"}</definedName>
    <definedName name="__Q1"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_q3" hidden="1">#REF!</definedName>
    <definedName name="__r" localSheetId="35" hidden="1">{#N/A,#N/A,FALSE,"Pharm";#N/A,#N/A,FALSE,"WWCM"}</definedName>
    <definedName name="__r" localSheetId="31" hidden="1">{#N/A,#N/A,FALSE,"Pharm";#N/A,#N/A,FALSE,"WWCM"}</definedName>
    <definedName name="__r" localSheetId="9" hidden="1">{#N/A,#N/A,FALSE,"Pharm";#N/A,#N/A,FALSE,"WWCM"}</definedName>
    <definedName name="__r" localSheetId="30" hidden="1">{#N/A,#N/A,FALSE,"Pharm";#N/A,#N/A,FALSE,"WWCM"}</definedName>
    <definedName name="__r" localSheetId="51" hidden="1">{#N/A,#N/A,FALSE,"Pharm";#N/A,#N/A,FALSE,"WWCM"}</definedName>
    <definedName name="__r" localSheetId="7" hidden="1">{#N/A,#N/A,FALSE,"Pharm";#N/A,#N/A,FALSE,"WWCM"}</definedName>
    <definedName name="__r" localSheetId="33" hidden="1">{#N/A,#N/A,FALSE,"Pharm";#N/A,#N/A,FALSE,"WWCM"}</definedName>
    <definedName name="__r" localSheetId="6" hidden="1">{#N/A,#N/A,FALSE,"Pharm";#N/A,#N/A,FALSE,"WWCM"}</definedName>
    <definedName name="__r" localSheetId="16" hidden="1">{#N/A,#N/A,FALSE,"Pharm";#N/A,#N/A,FALSE,"WWCM"}</definedName>
    <definedName name="__r" localSheetId="10" hidden="1">{#N/A,#N/A,FALSE,"Pharm";#N/A,#N/A,FALSE,"WWCM"}</definedName>
    <definedName name="__r" localSheetId="29" hidden="1">{#N/A,#N/A,FALSE,"Pharm";#N/A,#N/A,FALSE,"WWCM"}</definedName>
    <definedName name="__r" localSheetId="28" hidden="1">{#N/A,#N/A,FALSE,"Pharm";#N/A,#N/A,FALSE,"WWCM"}</definedName>
    <definedName name="__r" localSheetId="11" hidden="1">{#N/A,#N/A,FALSE,"Pharm";#N/A,#N/A,FALSE,"WWCM"}</definedName>
    <definedName name="__r" localSheetId="36" hidden="1">{#N/A,#N/A,FALSE,"Pharm";#N/A,#N/A,FALSE,"WWCM"}</definedName>
    <definedName name="__r" localSheetId="32" hidden="1">{#N/A,#N/A,FALSE,"Pharm";#N/A,#N/A,FALSE,"WWCM"}</definedName>
    <definedName name="__r" localSheetId="18" hidden="1">{#N/A,#N/A,FALSE,"Pharm";#N/A,#N/A,FALSE,"WWCM"}</definedName>
    <definedName name="__r" localSheetId="38" hidden="1">{#N/A,#N/A,FALSE,"Pharm";#N/A,#N/A,FALSE,"WWCM"}</definedName>
    <definedName name="__r" hidden="1">{#N/A,#N/A,FALSE,"Pharm";#N/A,#N/A,FALSE,"WWCM"}</definedName>
    <definedName name="__tm1" localSheetId="35" hidden="1">{#N/A,#N/A,FALSE,"Pharm";#N/A,#N/A,FALSE,"WWCM"}</definedName>
    <definedName name="__tm1" localSheetId="31" hidden="1">{#N/A,#N/A,FALSE,"Pharm";#N/A,#N/A,FALSE,"WWCM"}</definedName>
    <definedName name="__tm1" localSheetId="9" hidden="1">{#N/A,#N/A,FALSE,"Pharm";#N/A,#N/A,FALSE,"WWCM"}</definedName>
    <definedName name="__tm1" localSheetId="30" hidden="1">{#N/A,#N/A,FALSE,"Pharm";#N/A,#N/A,FALSE,"WWCM"}</definedName>
    <definedName name="__tm1" localSheetId="51" hidden="1">{#N/A,#N/A,FALSE,"Pharm";#N/A,#N/A,FALSE,"WWCM"}</definedName>
    <definedName name="__tm1" localSheetId="7" hidden="1">{#N/A,#N/A,FALSE,"Pharm";#N/A,#N/A,FALSE,"WWCM"}</definedName>
    <definedName name="__tm1" localSheetId="33" hidden="1">{#N/A,#N/A,FALSE,"Pharm";#N/A,#N/A,FALSE,"WWCM"}</definedName>
    <definedName name="__tm1" localSheetId="6" hidden="1">{#N/A,#N/A,FALSE,"Pharm";#N/A,#N/A,FALSE,"WWCM"}</definedName>
    <definedName name="__tm1" localSheetId="16" hidden="1">{#N/A,#N/A,FALSE,"Pharm";#N/A,#N/A,FALSE,"WWCM"}</definedName>
    <definedName name="__tm1" localSheetId="10" hidden="1">{#N/A,#N/A,FALSE,"Pharm";#N/A,#N/A,FALSE,"WWCM"}</definedName>
    <definedName name="__tm1" localSheetId="29" hidden="1">{#N/A,#N/A,FALSE,"Pharm";#N/A,#N/A,FALSE,"WWCM"}</definedName>
    <definedName name="__tm1" localSheetId="28" hidden="1">{#N/A,#N/A,FALSE,"Pharm";#N/A,#N/A,FALSE,"WWCM"}</definedName>
    <definedName name="__tm1" localSheetId="11" hidden="1">{#N/A,#N/A,FALSE,"Pharm";#N/A,#N/A,FALSE,"WWCM"}</definedName>
    <definedName name="__tm1" localSheetId="36" hidden="1">{#N/A,#N/A,FALSE,"Pharm";#N/A,#N/A,FALSE,"WWCM"}</definedName>
    <definedName name="__tm1" localSheetId="32" hidden="1">{#N/A,#N/A,FALSE,"Pharm";#N/A,#N/A,FALSE,"WWCM"}</definedName>
    <definedName name="__tm1" localSheetId="18" hidden="1">{#N/A,#N/A,FALSE,"Pharm";#N/A,#N/A,FALSE,"WWCM"}</definedName>
    <definedName name="__tm1" localSheetId="38" hidden="1">{#N/A,#N/A,FALSE,"Pharm";#N/A,#N/A,FALSE,"WWCM"}</definedName>
    <definedName name="__tm1" hidden="1">{#N/A,#N/A,FALSE,"Pharm";#N/A,#N/A,FALSE,"WWCM"}</definedName>
    <definedName name="__TP2" localSheetId="9" hidden="1">#REF!</definedName>
    <definedName name="__TP2" localSheetId="10" hidden="1">'NFD CONSO'!#REF!</definedName>
    <definedName name="__TP2" localSheetId="11" hidden="1">#REF!</definedName>
    <definedName name="__TP2" localSheetId="18" hidden="1">#REF!</definedName>
    <definedName name="__TP2" hidden="1">#REF!</definedName>
    <definedName name="__tp3" localSheetId="9" hidden="1">#REF!</definedName>
    <definedName name="__tp3" localSheetId="10" hidden="1">'NFD CONSO'!#REF!</definedName>
    <definedName name="__tp3" localSheetId="11" hidden="1">#REF!</definedName>
    <definedName name="__tp3" localSheetId="18" hidden="1">#REF!</definedName>
    <definedName name="__tp3" hidden="1">#REF!</definedName>
    <definedName name="__UPC1" localSheetId="35" hidden="1">#REF!</definedName>
    <definedName name="__UPC1" localSheetId="31" hidden="1">#REF!</definedName>
    <definedName name="__UPC1" localSheetId="9" hidden="1">#REF!</definedName>
    <definedName name="__UPC1" localSheetId="30" hidden="1">#REF!</definedName>
    <definedName name="__UPC1" localSheetId="51" hidden="1">#REF!</definedName>
    <definedName name="__UPC1" localSheetId="33" hidden="1">#REF!</definedName>
    <definedName name="__UPC1" localSheetId="16" hidden="1">#REF!</definedName>
    <definedName name="__UPC1" localSheetId="10" hidden="1">'NFD CONSO'!#REF!</definedName>
    <definedName name="__UPC1" localSheetId="29" hidden="1">#REF!</definedName>
    <definedName name="__UPC1" localSheetId="11" hidden="1">#REF!</definedName>
    <definedName name="__UPC1" localSheetId="36" hidden="1">#REF!</definedName>
    <definedName name="__UPC1" localSheetId="32" hidden="1">#REF!</definedName>
    <definedName name="__UPC1" localSheetId="18" hidden="1">#REF!</definedName>
    <definedName name="__UPC1" localSheetId="38" hidden="1">#REF!</definedName>
    <definedName name="__UPC1" hidden="1">#REF!</definedName>
    <definedName name="__wr1" localSheetId="9" hidden="1">{"hist_bs",#N/A,FALSE,"Exhibit D,E1,E2";#N/A,#N/A,FALSE,"Exhibit E3";#N/A,#N/A,FALSE,"Mgmt. Projtn";#N/A,#N/A,FALSE,"Exhibit B-1";#N/A,#N/A,FALSE,"Exhibit A";#N/A,#N/A,FALSE,"WACC";#N/A,#N/A,FALSE,"Control";"hist_inc",#N/A,FALSE,"Exhibit D,E1,E2"}</definedName>
    <definedName name="__wr1" localSheetId="7" hidden="1">{"hist_bs",#N/A,FALSE,"Exhibit D,E1,E2";#N/A,#N/A,FALSE,"Exhibit E3";#N/A,#N/A,FALSE,"Mgmt. Projtn";#N/A,#N/A,FALSE,"Exhibit B-1";#N/A,#N/A,FALSE,"Exhibit A";#N/A,#N/A,FALSE,"WACC";#N/A,#N/A,FALSE,"Control";"hist_inc",#N/A,FALSE,"Exhibit D,E1,E2"}</definedName>
    <definedName name="__wr1" localSheetId="6" hidden="1">{"hist_bs",#N/A,FALSE,"Exhibit D,E1,E2";#N/A,#N/A,FALSE,"Exhibit E3";#N/A,#N/A,FALSE,"Mgmt. Projtn";#N/A,#N/A,FALSE,"Exhibit B-1";#N/A,#N/A,FALSE,"Exhibit A";#N/A,#N/A,FALSE,"WACC";#N/A,#N/A,FALSE,"Control";"hist_inc",#N/A,FALSE,"Exhibit D,E1,E2"}</definedName>
    <definedName name="__wr1" localSheetId="10" hidden="1">{"hist_bs",#N/A,FALSE,"Exhibit D,E1,E2";#N/A,#N/A,FALSE,"Exhibit E3";#N/A,#N/A,FALSE,"Mgmt. Projtn";#N/A,#N/A,FALSE,"Exhibit B-1";#N/A,#N/A,FALSE,"Exhibit A";#N/A,#N/A,FALSE,"WACC";#N/A,#N/A,FALSE,"Control";"hist_inc",#N/A,FALSE,"Exhibit D,E1,E2"}</definedName>
    <definedName name="__wr1" localSheetId="28" hidden="1">{"hist_bs",#N/A,FALSE,"Exhibit D,E1,E2";#N/A,#N/A,FALSE,"Exhibit E3";#N/A,#N/A,FALSE,"Mgmt. Projtn";#N/A,#N/A,FALSE,"Exhibit B-1";#N/A,#N/A,FALSE,"Exhibit A";#N/A,#N/A,FALSE,"WACC";#N/A,#N/A,FALSE,"Control";"hist_inc",#N/A,FALSE,"Exhibit D,E1,E2"}</definedName>
    <definedName name="__wr1" localSheetId="11" hidden="1">{"hist_bs",#N/A,FALSE,"Exhibit D,E1,E2";#N/A,#N/A,FALSE,"Exhibit E3";#N/A,#N/A,FALSE,"Mgmt. Projtn";#N/A,#N/A,FALSE,"Exhibit B-1";#N/A,#N/A,FALSE,"Exhibit A";#N/A,#N/A,FALSE,"WACC";#N/A,#N/A,FALSE,"Control";"hist_inc",#N/A,FALSE,"Exhibit D,E1,E2"}</definedName>
    <definedName name="__wr1" localSheetId="36" hidden="1">{"hist_bs",#N/A,FALSE,"Exhibit D,E1,E2";#N/A,#N/A,FALSE,"Exhibit E3";#N/A,#N/A,FALSE,"Mgmt. Projtn";#N/A,#N/A,FALSE,"Exhibit B-1";#N/A,#N/A,FALSE,"Exhibit A";#N/A,#N/A,FALSE,"WACC";#N/A,#N/A,FALSE,"Control";"hist_inc",#N/A,FALSE,"Exhibit D,E1,E2"}</definedName>
    <definedName name="__wr1" localSheetId="18" hidden="1">{"hist_bs",#N/A,FALSE,"Exhibit D,E1,E2";#N/A,#N/A,FALSE,"Exhibit E3";#N/A,#N/A,FALSE,"Mgmt. Projtn";#N/A,#N/A,FALSE,"Exhibit B-1";#N/A,#N/A,FALSE,"Exhibit A";#N/A,#N/A,FALSE,"WACC";#N/A,#N/A,FALSE,"Control";"hist_inc",#N/A,FALSE,"Exhibit D,E1,E2"}</definedName>
    <definedName name="__wr1" localSheetId="38" hidden="1">{"hist_bs",#N/A,FALSE,"Exhibit D,E1,E2";#N/A,#N/A,FALSE,"Exhibit E3";#N/A,#N/A,FALSE,"Mgmt. Projtn";#N/A,#N/A,FALSE,"Exhibit B-1";#N/A,#N/A,FALSE,"Exhibit A";#N/A,#N/A,FALSE,"WACC";#N/A,#N/A,FALSE,"Control";"hist_inc",#N/A,FALSE,"Exhibit D,E1,E2"}</definedName>
    <definedName name="__wr1" hidden="1">{"hist_bs",#N/A,FALSE,"Exhibit D,E1,E2";#N/A,#N/A,FALSE,"Exhibit E3";#N/A,#N/A,FALSE,"Mgmt. Projtn";#N/A,#N/A,FALSE,"Exhibit B-1";#N/A,#N/A,FALSE,"Exhibit A";#N/A,#N/A,FALSE,"WACC";#N/A,#N/A,FALSE,"Control";"hist_inc",#N/A,FALSE,"Exhibit D,E1,E2"}</definedName>
    <definedName name="__X2" localSheetId="35" hidden="1">{#N/A,#N/A,FALSE,"Other";#N/A,#N/A,FALSE,"Ace";#N/A,#N/A,FALSE,"Derm"}</definedName>
    <definedName name="__X2" localSheetId="31" hidden="1">{#N/A,#N/A,FALSE,"Other";#N/A,#N/A,FALSE,"Ace";#N/A,#N/A,FALSE,"Derm"}</definedName>
    <definedName name="__X2" localSheetId="9" hidden="1">{#N/A,#N/A,FALSE,"Other";#N/A,#N/A,FALSE,"Ace";#N/A,#N/A,FALSE,"Derm"}</definedName>
    <definedName name="__X2" localSheetId="30" hidden="1">{#N/A,#N/A,FALSE,"Other";#N/A,#N/A,FALSE,"Ace";#N/A,#N/A,FALSE,"Derm"}</definedName>
    <definedName name="__X2" localSheetId="51" hidden="1">{#N/A,#N/A,FALSE,"Other";#N/A,#N/A,FALSE,"Ace";#N/A,#N/A,FALSE,"Derm"}</definedName>
    <definedName name="__X2" localSheetId="7" hidden="1">{#N/A,#N/A,FALSE,"Other";#N/A,#N/A,FALSE,"Ace";#N/A,#N/A,FALSE,"Derm"}</definedName>
    <definedName name="__X2" localSheetId="33" hidden="1">{#N/A,#N/A,FALSE,"Other";#N/A,#N/A,FALSE,"Ace";#N/A,#N/A,FALSE,"Derm"}</definedName>
    <definedName name="__X2" localSheetId="6" hidden="1">{#N/A,#N/A,FALSE,"Other";#N/A,#N/A,FALSE,"Ace";#N/A,#N/A,FALSE,"Derm"}</definedName>
    <definedName name="__X2" localSheetId="16" hidden="1">{#N/A,#N/A,FALSE,"Other";#N/A,#N/A,FALSE,"Ace";#N/A,#N/A,FALSE,"Derm"}</definedName>
    <definedName name="__X2" localSheetId="10" hidden="1">{#N/A,#N/A,FALSE,"Other";#N/A,#N/A,FALSE,"Ace";#N/A,#N/A,FALSE,"Derm"}</definedName>
    <definedName name="__X2" localSheetId="29" hidden="1">{#N/A,#N/A,FALSE,"Other";#N/A,#N/A,FALSE,"Ace";#N/A,#N/A,FALSE,"Derm"}</definedName>
    <definedName name="__X2" localSheetId="28" hidden="1">{#N/A,#N/A,FALSE,"Other";#N/A,#N/A,FALSE,"Ace";#N/A,#N/A,FALSE,"Derm"}</definedName>
    <definedName name="__X2" localSheetId="11" hidden="1">{#N/A,#N/A,FALSE,"Other";#N/A,#N/A,FALSE,"Ace";#N/A,#N/A,FALSE,"Derm"}</definedName>
    <definedName name="__X2" localSheetId="36" hidden="1">{#N/A,#N/A,FALSE,"Other";#N/A,#N/A,FALSE,"Ace";#N/A,#N/A,FALSE,"Derm"}</definedName>
    <definedName name="__X2" localSheetId="32" hidden="1">{#N/A,#N/A,FALSE,"Other";#N/A,#N/A,FALSE,"Ace";#N/A,#N/A,FALSE,"Derm"}</definedName>
    <definedName name="__X2" localSheetId="18" hidden="1">{#N/A,#N/A,FALSE,"Other";#N/A,#N/A,FALSE,"Ace";#N/A,#N/A,FALSE,"Derm"}</definedName>
    <definedName name="__X2" localSheetId="38" hidden="1">{#N/A,#N/A,FALSE,"Other";#N/A,#N/A,FALSE,"Ace";#N/A,#N/A,FALSE,"Derm"}</definedName>
    <definedName name="__X2" hidden="1">{#N/A,#N/A,FALSE,"Other";#N/A,#N/A,FALSE,"Ace";#N/A,#N/A,FALSE,"Derm"}</definedName>
    <definedName name="__X2002" localSheetId="9" hidden="1">{"Weekly",#N/A,FALSE,"Cash Projection";"Months",#N/A,FALSE,"Cash Projection"}</definedName>
    <definedName name="__X2002" localSheetId="7" hidden="1">{"Weekly",#N/A,FALSE,"Cash Projection";"Months",#N/A,FALSE,"Cash Projection"}</definedName>
    <definedName name="__X2002" localSheetId="6" hidden="1">{"Weekly",#N/A,FALSE,"Cash Projection";"Months",#N/A,FALSE,"Cash Projection"}</definedName>
    <definedName name="__X2002" localSheetId="10" hidden="1">{"Weekly",#N/A,FALSE,"Cash Projection";"Months",#N/A,FALSE,"Cash Projection"}</definedName>
    <definedName name="__X2002" localSheetId="28" hidden="1">{"Weekly",#N/A,FALSE,"Cash Projection";"Months",#N/A,FALSE,"Cash Projection"}</definedName>
    <definedName name="__X2002" localSheetId="11" hidden="1">{"Weekly",#N/A,FALSE,"Cash Projection";"Months",#N/A,FALSE,"Cash Projection"}</definedName>
    <definedName name="__X2002" localSheetId="36" hidden="1">{"Weekly",#N/A,FALSE,"Cash Projection";"Months",#N/A,FALSE,"Cash Projection"}</definedName>
    <definedName name="__X2002" localSheetId="18" hidden="1">{"Weekly",#N/A,FALSE,"Cash Projection";"Months",#N/A,FALSE,"Cash Projection"}</definedName>
    <definedName name="__X2002" localSheetId="38" hidden="1">{"Weekly",#N/A,FALSE,"Cash Projection";"Months",#N/A,FALSE,"Cash Projection"}</definedName>
    <definedName name="__X2002" hidden="1">{"Weekly",#N/A,FALSE,"Cash Projection";"Months",#N/A,FALSE,"Cash Projection"}</definedName>
    <definedName name="_1__123Graph_ACHART_1" hidden="1">#REF!</definedName>
    <definedName name="_1__123Graph_ACHART_4" hidden="1">#REF!</definedName>
    <definedName name="_1__123Graph_AGrafiek_1A" hidden="1">#REF!</definedName>
    <definedName name="_10__123Graph_ACHART_4" hidden="1">#REF!</definedName>
    <definedName name="_10__123Graph_BCHART_8" hidden="1">#REF!</definedName>
    <definedName name="_10__123Graph_CCHART_2" hidden="1">#REF!</definedName>
    <definedName name="_10__123Graph_CCHART_3" hidden="1">#REF!</definedName>
    <definedName name="_11__123Graph_ACHART_5" hidden="1">#REF!</definedName>
    <definedName name="_11__123Graph_CCHART_1" hidden="1">#REF!</definedName>
    <definedName name="_11__123Graph_CCHART_8" hidden="1">#REF!</definedName>
    <definedName name="_112__FDSAUDITLINK__" localSheetId="35"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31"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9"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30"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51"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7"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33"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6"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16"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10"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29"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28"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11"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36"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32"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18"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localSheetId="38"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2__123Graph_ACHART_6" hidden="1">#REF!</definedName>
    <definedName name="_12__123Graph_CCHART_3" hidden="1">#REF!</definedName>
    <definedName name="_12__123Graph_DCHART_1" hidden="1">#REF!</definedName>
    <definedName name="_120__FDSAUDITLINK__" localSheetId="35"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31"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9"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30"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51"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7"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33"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6"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16"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10"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29"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28"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11"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36"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32"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18"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localSheetId="38"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S" hidden="1">#REF!</definedName>
    <definedName name="_12Table2_" hidden="1">#REF!</definedName>
    <definedName name="_13__123Graph_ACHART_7" hidden="1">#REF!</definedName>
    <definedName name="_13__123Graph_CCHART_8" hidden="1">#REF!</definedName>
    <definedName name="_13__123Graph_DCHART_8" hidden="1">#REF!</definedName>
    <definedName name="_13_0_Table2_" hidden="1">#REF!</definedName>
    <definedName name="_14__123Graph_ACHART_8" hidden="1">#REF!</definedName>
    <definedName name="_14__123Graph_DCHART_1" hidden="1">#REF!</definedName>
    <definedName name="_14__123Graph_ECHART_1" hidden="1">#REF!</definedName>
    <definedName name="_14__123Graph_LBL_ACHART_3" hidden="1">#REF!</definedName>
    <definedName name="_144__FDSAUDITLINK__" localSheetId="35"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31"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9"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30"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51"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7"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33"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6"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16"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10"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29"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28"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11"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36"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32"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18"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localSheetId="38"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5__123Graph_ACHART_9" hidden="1">#REF!</definedName>
    <definedName name="_15__123Graph_DCHART_8" hidden="1">#REF!</definedName>
    <definedName name="_15__123Graph_LBL_ACHART_4" hidden="1">#REF!</definedName>
    <definedName name="_15_0_Table2_" hidden="1">#REF!</definedName>
    <definedName name="_16__123Graph_FCHART_1" hidden="1">#REF!</definedName>
    <definedName name="_16__123Graph_LBL_ACHART_1" hidden="1">#REF!</definedName>
    <definedName name="_16__123Graph_LBL_BCHART_3" hidden="1">#REF!</definedName>
    <definedName name="_16__123Graph_XCHART_10" hidden="1">#REF!</definedName>
    <definedName name="_160__FDSAUDITLINK__" localSheetId="35"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31"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9"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30"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51"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7"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33"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6"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16"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10"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29"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28"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11"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36"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32"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18"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localSheetId="38"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Table2_" hidden="1">#REF!</definedName>
    <definedName name="_17__123Graph_LBL_ACHART_3" localSheetId="9" hidden="1">#REF!</definedName>
    <definedName name="_17__123Graph_LBL_ACHART_3" localSheetId="10" hidden="1">'NFD CONSO'!#REF!</definedName>
    <definedName name="_17__123Graph_LBL_ACHART_3" localSheetId="11" hidden="1">#REF!</definedName>
    <definedName name="_17__123Graph_LBL_ACHART_3" localSheetId="18" hidden="1">#REF!</definedName>
    <definedName name="_17__123Graph_LBL_ACHART_3" hidden="1">#REF!</definedName>
    <definedName name="_17__123Graph_LBL_BCHART_4" localSheetId="11" hidden="1">#REF!</definedName>
    <definedName name="_17__123Graph_LBL_BCHART_4" localSheetId="18" hidden="1">#REF!</definedName>
    <definedName name="_17__123Graph_LBL_BCHART_4" hidden="1">#REF!</definedName>
    <definedName name="_17__123Graph_XCHART_11" hidden="1">#REF!</definedName>
    <definedName name="_17S" hidden="1">#REF!</definedName>
    <definedName name="_18__123Graph_LBL_ACHART_4" localSheetId="9" hidden="1">#REF!</definedName>
    <definedName name="_18__123Graph_LBL_ACHART_4" localSheetId="10" hidden="1">'NFD CONSO'!#REF!</definedName>
    <definedName name="_18__123Graph_LBL_ACHART_4" localSheetId="11" hidden="1">#REF!</definedName>
    <definedName name="_18__123Graph_LBL_ACHART_4" localSheetId="18" hidden="1">#REF!</definedName>
    <definedName name="_18__123Graph_LBL_ACHART_4" hidden="1">#REF!</definedName>
    <definedName name="_18__123Graph_LBL_CCHART_3" localSheetId="11" hidden="1">#REF!</definedName>
    <definedName name="_18__123Graph_LBL_CCHART_3" localSheetId="18" hidden="1">#REF!</definedName>
    <definedName name="_18__123Graph_LBL_CCHART_3" hidden="1">#REF!</definedName>
    <definedName name="_18__123Graph_XCHART_12" hidden="1">#REF!</definedName>
    <definedName name="_18__123Graph_XCHART_2" hidden="1">#REF!</definedName>
    <definedName name="_19__123Graph_LBL_BCHART_3" localSheetId="9" hidden="1">#REF!</definedName>
    <definedName name="_19__123Graph_LBL_BCHART_3" localSheetId="10" hidden="1">'NFD CONSO'!#REF!</definedName>
    <definedName name="_19__123Graph_LBL_BCHART_3" localSheetId="11" hidden="1">#REF!</definedName>
    <definedName name="_19__123Graph_LBL_BCHART_3" localSheetId="18" hidden="1">#REF!</definedName>
    <definedName name="_19__123Graph_LBL_BCHART_3" hidden="1">#REF!</definedName>
    <definedName name="_19__123Graph_XCHART_1" localSheetId="11" hidden="1">#REF!</definedName>
    <definedName name="_19__123Graph_XCHART_1" localSheetId="18" hidden="1">#REF!</definedName>
    <definedName name="_19__123Graph_XCHART_1" hidden="1">#REF!</definedName>
    <definedName name="_19__123Graph_XCHART_13" hidden="1">#REF!</definedName>
    <definedName name="_1Table2_" hidden="1">#REF!</definedName>
    <definedName name="_2__123Graph_ACHART_1" hidden="1">#REF!</definedName>
    <definedName name="_2__123Graph_ACHART_10" hidden="1">#REF!</definedName>
    <definedName name="_2__123Graph_ACHART_3" hidden="1">#REF!</definedName>
    <definedName name="_2__123Graph_BCHART_1" hidden="1">#REF!</definedName>
    <definedName name="_2__123Graph_BGrafiek_1A" hidden="1">#REF!</definedName>
    <definedName name="_20__123Graph_LBL_BCHART_4" localSheetId="9" hidden="1">#REF!</definedName>
    <definedName name="_20__123Graph_LBL_BCHART_4" localSheetId="10" hidden="1">'NFD CONSO'!#REF!</definedName>
    <definedName name="_20__123Graph_LBL_BCHART_4" localSheetId="11" hidden="1">#REF!</definedName>
    <definedName name="_20__123Graph_LBL_BCHART_4" localSheetId="18" hidden="1">#REF!</definedName>
    <definedName name="_20__123Graph_LBL_BCHART_4" hidden="1">#REF!</definedName>
    <definedName name="_20__123Graph_XCHART_14" localSheetId="11" hidden="1">#REF!</definedName>
    <definedName name="_20__123Graph_XCHART_14" localSheetId="18" hidden="1">#REF!</definedName>
    <definedName name="_20__123Graph_XCHART_14" hidden="1">#REF!</definedName>
    <definedName name="_20__123Graph_XCHART_3" hidden="1">#REF!</definedName>
    <definedName name="_2009_Amort2" localSheetId="35" hidden="1">#REF!</definedName>
    <definedName name="_2009_Amort2" localSheetId="31" hidden="1">#REF!</definedName>
    <definedName name="_2009_Amort2" localSheetId="9" hidden="1">#REF!</definedName>
    <definedName name="_2009_Amort2" localSheetId="30" hidden="1">#REF!</definedName>
    <definedName name="_2009_Amort2" localSheetId="51" hidden="1">#REF!</definedName>
    <definedName name="_2009_Amort2" localSheetId="33" hidden="1">#REF!</definedName>
    <definedName name="_2009_Amort2" localSheetId="16" hidden="1">#REF!</definedName>
    <definedName name="_2009_Amort2" localSheetId="10" hidden="1">'NFD CONSO'!#REF!</definedName>
    <definedName name="_2009_Amort2" localSheetId="29" hidden="1">#REF!</definedName>
    <definedName name="_2009_Amort2" localSheetId="11" hidden="1">#REF!</definedName>
    <definedName name="_2009_Amort2" localSheetId="36" hidden="1">#REF!</definedName>
    <definedName name="_2009_Amort2" localSheetId="32" hidden="1">#REF!</definedName>
    <definedName name="_2009_Amort2" localSheetId="18" hidden="1">#REF!</definedName>
    <definedName name="_2009_Amort2" localSheetId="38" hidden="1">#REF!</definedName>
    <definedName name="_2009_Amort2" hidden="1">#REF!</definedName>
    <definedName name="_2010_Amort2" localSheetId="35" hidden="1">#REF!</definedName>
    <definedName name="_2010_Amort2" localSheetId="31" hidden="1">#REF!</definedName>
    <definedName name="_2010_Amort2" localSheetId="9" hidden="1">#REF!</definedName>
    <definedName name="_2010_Amort2" localSheetId="30" hidden="1">#REF!</definedName>
    <definedName name="_2010_Amort2" localSheetId="51" hidden="1">#REF!</definedName>
    <definedName name="_2010_Amort2" localSheetId="33" hidden="1">#REF!</definedName>
    <definedName name="_2010_Amort2" localSheetId="16" hidden="1">#REF!</definedName>
    <definedName name="_2010_Amort2" localSheetId="10" hidden="1">'NFD CONSO'!#REF!</definedName>
    <definedName name="_2010_Amort2" localSheetId="29" hidden="1">#REF!</definedName>
    <definedName name="_2010_Amort2" localSheetId="11" hidden="1">#REF!</definedName>
    <definedName name="_2010_Amort2" localSheetId="36" hidden="1">#REF!</definedName>
    <definedName name="_2010_Amort2" localSheetId="32" hidden="1">#REF!</definedName>
    <definedName name="_2010_Amort2" localSheetId="18" hidden="1">#REF!</definedName>
    <definedName name="_2010_Amort2" localSheetId="38" hidden="1">#REF!</definedName>
    <definedName name="_2010_Amort2" hidden="1">#REF!</definedName>
    <definedName name="_2011_Amort2" localSheetId="35" hidden="1">#REF!</definedName>
    <definedName name="_2011_Amort2" localSheetId="31" hidden="1">#REF!</definedName>
    <definedName name="_2011_Amort2" localSheetId="9" hidden="1">#REF!</definedName>
    <definedName name="_2011_Amort2" localSheetId="30" hidden="1">#REF!</definedName>
    <definedName name="_2011_Amort2" localSheetId="51" hidden="1">#REF!</definedName>
    <definedName name="_2011_Amort2" localSheetId="33" hidden="1">#REF!</definedName>
    <definedName name="_2011_Amort2" localSheetId="16" hidden="1">#REF!</definedName>
    <definedName name="_2011_Amort2" localSheetId="10" hidden="1">'NFD CONSO'!#REF!</definedName>
    <definedName name="_2011_Amort2" localSheetId="29" hidden="1">#REF!</definedName>
    <definedName name="_2011_Amort2" localSheetId="11" hidden="1">#REF!</definedName>
    <definedName name="_2011_Amort2" localSheetId="36" hidden="1">#REF!</definedName>
    <definedName name="_2011_Amort2" localSheetId="32" hidden="1">#REF!</definedName>
    <definedName name="_2011_Amort2" localSheetId="18" hidden="1">#REF!</definedName>
    <definedName name="_2011_Amort2" localSheetId="38" hidden="1">#REF!</definedName>
    <definedName name="_2011_Amort2" hidden="1">#REF!</definedName>
    <definedName name="_2012_Amort2" localSheetId="35" hidden="1">#REF!</definedName>
    <definedName name="_2012_Amort2" localSheetId="31" hidden="1">#REF!</definedName>
    <definedName name="_2012_Amort2" localSheetId="9" hidden="1">#REF!</definedName>
    <definedName name="_2012_Amort2" localSheetId="30" hidden="1">#REF!</definedName>
    <definedName name="_2012_Amort2" localSheetId="33" hidden="1">#REF!</definedName>
    <definedName name="_2012_Amort2" localSheetId="16" hidden="1">#REF!</definedName>
    <definedName name="_2012_Amort2" localSheetId="10" hidden="1">'NFD CONSO'!#REF!</definedName>
    <definedName name="_2012_Amort2" localSheetId="29" hidden="1">#REF!</definedName>
    <definedName name="_2012_Amort2" localSheetId="11" hidden="1">#REF!</definedName>
    <definedName name="_2012_Amort2" localSheetId="36" hidden="1">#REF!</definedName>
    <definedName name="_2012_Amort2" localSheetId="32" hidden="1">#REF!</definedName>
    <definedName name="_2012_Amort2" localSheetId="18" hidden="1">#REF!</definedName>
    <definedName name="_2012_Amort2" localSheetId="38" hidden="1">#REF!</definedName>
    <definedName name="_2012_Amort2" hidden="1">#REF!</definedName>
    <definedName name="_2012_Amort3" localSheetId="35" hidden="1">#REF!</definedName>
    <definedName name="_2012_Amort3" localSheetId="31" hidden="1">#REF!</definedName>
    <definedName name="_2012_Amort3" localSheetId="30" hidden="1">#REF!</definedName>
    <definedName name="_2012_Amort3" localSheetId="51" hidden="1">#REF!</definedName>
    <definedName name="_2012_Amort3" localSheetId="33" hidden="1">#REF!</definedName>
    <definedName name="_2012_Amort3" localSheetId="29" hidden="1">#REF!</definedName>
    <definedName name="_2012_Amort3" localSheetId="36" hidden="1">#REF!</definedName>
    <definedName name="_2012_Amort3" localSheetId="32" hidden="1">#REF!</definedName>
    <definedName name="_2012_Amort3" localSheetId="38" hidden="1">#REF!</definedName>
    <definedName name="_2012_Amort3" hidden="1">#REF!</definedName>
    <definedName name="_2013_Amort2" localSheetId="35" hidden="1">#REF!</definedName>
    <definedName name="_2013_Amort2" localSheetId="31" hidden="1">#REF!</definedName>
    <definedName name="_2013_Amort2" localSheetId="9" hidden="1">#REF!</definedName>
    <definedName name="_2013_Amort2" localSheetId="30" hidden="1">#REF!</definedName>
    <definedName name="_2013_Amort2" localSheetId="51" hidden="1">#REF!</definedName>
    <definedName name="_2013_Amort2" localSheetId="33" hidden="1">#REF!</definedName>
    <definedName name="_2013_Amort2" localSheetId="16" hidden="1">#REF!</definedName>
    <definedName name="_2013_Amort2" localSheetId="10" hidden="1">'NFD CONSO'!#REF!</definedName>
    <definedName name="_2013_Amort2" localSheetId="29" hidden="1">#REF!</definedName>
    <definedName name="_2013_Amort2" localSheetId="11" hidden="1">#REF!</definedName>
    <definedName name="_2013_Amort2" localSheetId="36" hidden="1">#REF!</definedName>
    <definedName name="_2013_Amort2" localSheetId="32" hidden="1">#REF!</definedName>
    <definedName name="_2013_Amort2" localSheetId="18" hidden="1">#REF!</definedName>
    <definedName name="_2013_Amort2" localSheetId="38" hidden="1">#REF!</definedName>
    <definedName name="_2013_Amort2" hidden="1">#REF!</definedName>
    <definedName name="_2013_Amort3" localSheetId="35" hidden="1">#REF!</definedName>
    <definedName name="_2013_Amort3" localSheetId="31" hidden="1">#REF!</definedName>
    <definedName name="_2013_Amort3" localSheetId="30" hidden="1">#REF!</definedName>
    <definedName name="_2013_Amort3" localSheetId="51" hidden="1">#REF!</definedName>
    <definedName name="_2013_Amort3" localSheetId="33" hidden="1">#REF!</definedName>
    <definedName name="_2013_Amort3" localSheetId="16" hidden="1">#REF!</definedName>
    <definedName name="_2013_Amort3" localSheetId="29" hidden="1">#REF!</definedName>
    <definedName name="_2013_Amort3" localSheetId="36" hidden="1">#REF!</definedName>
    <definedName name="_2013_Amort3" localSheetId="32" hidden="1">#REF!</definedName>
    <definedName name="_2013_Amort3" localSheetId="18" hidden="1">#REF!</definedName>
    <definedName name="_2013_Amort3" localSheetId="38" hidden="1">#REF!</definedName>
    <definedName name="_2013_Amort3" hidden="1">#REF!</definedName>
    <definedName name="_2014_Amort2" localSheetId="35" hidden="1">#REF!</definedName>
    <definedName name="_2014_Amort2" localSheetId="31" hidden="1">#REF!</definedName>
    <definedName name="_2014_Amort2" localSheetId="9" hidden="1">#REF!</definedName>
    <definedName name="_2014_Amort2" localSheetId="30" hidden="1">#REF!</definedName>
    <definedName name="_2014_Amort2" localSheetId="51" hidden="1">#REF!</definedName>
    <definedName name="_2014_Amort2" localSheetId="33" hidden="1">#REF!</definedName>
    <definedName name="_2014_Amort2" localSheetId="16" hidden="1">#REF!</definedName>
    <definedName name="_2014_Amort2" localSheetId="10" hidden="1">'NFD CONSO'!#REF!</definedName>
    <definedName name="_2014_Amort2" localSheetId="29" hidden="1">#REF!</definedName>
    <definedName name="_2014_Amort2" localSheetId="11" hidden="1">#REF!</definedName>
    <definedName name="_2014_Amort2" localSheetId="36" hidden="1">#REF!</definedName>
    <definedName name="_2014_Amort2" localSheetId="32" hidden="1">#REF!</definedName>
    <definedName name="_2014_Amort2" localSheetId="18" hidden="1">#REF!</definedName>
    <definedName name="_2014_Amort2" localSheetId="38" hidden="1">#REF!</definedName>
    <definedName name="_2014_Amort2" hidden="1">#REF!</definedName>
    <definedName name="_2014_Amort3" localSheetId="35" hidden="1">#REF!</definedName>
    <definedName name="_2014_Amort3" localSheetId="31" hidden="1">#REF!</definedName>
    <definedName name="_2014_Amort3" localSheetId="30" hidden="1">#REF!</definedName>
    <definedName name="_2014_Amort3" localSheetId="51" hidden="1">#REF!</definedName>
    <definedName name="_2014_Amort3" localSheetId="33" hidden="1">#REF!</definedName>
    <definedName name="_2014_Amort3" localSheetId="16" hidden="1">#REF!</definedName>
    <definedName name="_2014_Amort3" localSheetId="29" hidden="1">#REF!</definedName>
    <definedName name="_2014_Amort3" localSheetId="36" hidden="1">#REF!</definedName>
    <definedName name="_2014_Amort3" localSheetId="32" hidden="1">#REF!</definedName>
    <definedName name="_2014_Amort3" localSheetId="18" hidden="1">#REF!</definedName>
    <definedName name="_2014_Amort3" localSheetId="38" hidden="1">#REF!</definedName>
    <definedName name="_2014_Amort3" hidden="1">#REF!</definedName>
    <definedName name="_2015_Amort2" localSheetId="35" hidden="1">#REF!</definedName>
    <definedName name="_2015_Amort2" localSheetId="31" hidden="1">#REF!</definedName>
    <definedName name="_2015_Amort2" localSheetId="9" hidden="1">#REF!</definedName>
    <definedName name="_2015_Amort2" localSheetId="30" hidden="1">#REF!</definedName>
    <definedName name="_2015_Amort2" localSheetId="51" hidden="1">#REF!</definedName>
    <definedName name="_2015_Amort2" localSheetId="33" hidden="1">#REF!</definedName>
    <definedName name="_2015_Amort2" localSheetId="16" hidden="1">#REF!</definedName>
    <definedName name="_2015_Amort2" localSheetId="10" hidden="1">'NFD CONSO'!#REF!</definedName>
    <definedName name="_2015_Amort2" localSheetId="29" hidden="1">#REF!</definedName>
    <definedName name="_2015_Amort2" localSheetId="11" hidden="1">#REF!</definedName>
    <definedName name="_2015_Amort2" localSheetId="36" hidden="1">#REF!</definedName>
    <definedName name="_2015_Amort2" localSheetId="32" hidden="1">#REF!</definedName>
    <definedName name="_2015_Amort2" localSheetId="18" hidden="1">#REF!</definedName>
    <definedName name="_2015_Amort2" localSheetId="38" hidden="1">#REF!</definedName>
    <definedName name="_2015_Amort2" hidden="1">#REF!</definedName>
    <definedName name="_2015_Amort3" localSheetId="35" hidden="1">#REF!</definedName>
    <definedName name="_2015_Amort3" localSheetId="31" hidden="1">#REF!</definedName>
    <definedName name="_2015_Amort3" localSheetId="30" hidden="1">#REF!</definedName>
    <definedName name="_2015_Amort3" localSheetId="51" hidden="1">#REF!</definedName>
    <definedName name="_2015_Amort3" localSheetId="33" hidden="1">#REF!</definedName>
    <definedName name="_2015_Amort3" localSheetId="16" hidden="1">#REF!</definedName>
    <definedName name="_2015_Amort3" localSheetId="29" hidden="1">#REF!</definedName>
    <definedName name="_2015_Amort3" localSheetId="36" hidden="1">#REF!</definedName>
    <definedName name="_2015_Amort3" localSheetId="32" hidden="1">#REF!</definedName>
    <definedName name="_2015_Amort3" localSheetId="18" hidden="1">#REF!</definedName>
    <definedName name="_2015_Amort3" localSheetId="38" hidden="1">#REF!</definedName>
    <definedName name="_2015_Amort3" hidden="1">#REF!</definedName>
    <definedName name="_2016_Amort3" localSheetId="35" hidden="1">#REF!</definedName>
    <definedName name="_2016_Amort3" localSheetId="31" hidden="1">#REF!</definedName>
    <definedName name="_2016_Amort3" localSheetId="30" hidden="1">#REF!</definedName>
    <definedName name="_2016_Amort3" localSheetId="51" hidden="1">#REF!</definedName>
    <definedName name="_2016_Amort3" localSheetId="33" hidden="1">#REF!</definedName>
    <definedName name="_2016_Amort3" localSheetId="16" hidden="1">#REF!</definedName>
    <definedName name="_2016_Amort3" localSheetId="29" hidden="1">#REF!</definedName>
    <definedName name="_2016_Amort3" localSheetId="36" hidden="1">#REF!</definedName>
    <definedName name="_2016_Amort3" localSheetId="32" hidden="1">#REF!</definedName>
    <definedName name="_2016_Amort3" localSheetId="18" hidden="1">#REF!</definedName>
    <definedName name="_2016_Amort3" localSheetId="38" hidden="1">#REF!</definedName>
    <definedName name="_2016_Amort3" hidden="1">#REF!</definedName>
    <definedName name="_2017_Amort3" localSheetId="51" hidden="1">#REF!</definedName>
    <definedName name="_2017_Amort3" localSheetId="29" hidden="1">#REF!</definedName>
    <definedName name="_2017_Amort3" localSheetId="38" hidden="1">#REF!</definedName>
    <definedName name="_2017_Amort3" hidden="1">#REF!</definedName>
    <definedName name="_2018_Amort3" localSheetId="51" hidden="1">#REF!</definedName>
    <definedName name="_2018_Amort3" localSheetId="29" hidden="1">#REF!</definedName>
    <definedName name="_2018_Amort3" localSheetId="38" hidden="1">#REF!</definedName>
    <definedName name="_2018_Amort3" hidden="1">#REF!</definedName>
    <definedName name="_2019_Amort3" localSheetId="51" hidden="1">#REF!</definedName>
    <definedName name="_2019_Amort3" localSheetId="29" hidden="1">#REF!</definedName>
    <definedName name="_2019_Amort3" localSheetId="38" hidden="1">#REF!</definedName>
    <definedName name="_2019_Amort3" hidden="1">#REF!</definedName>
    <definedName name="_206__FDSAUDITLINK__" localSheetId="35"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31"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9"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30"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51"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7"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33"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6"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16"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10"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29"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28"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11"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36"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32"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18"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localSheetId="38"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S" hidden="1">#REF!</definedName>
    <definedName name="_20Table2_" hidden="1">#REF!</definedName>
    <definedName name="_21__123Graph_LBL_CCHART_3" localSheetId="9" hidden="1">#REF!</definedName>
    <definedName name="_21__123Graph_LBL_CCHART_3" localSheetId="10" hidden="1">'NFD CONSO'!#REF!</definedName>
    <definedName name="_21__123Graph_LBL_CCHART_3" localSheetId="11" hidden="1">#REF!</definedName>
    <definedName name="_21__123Graph_LBL_CCHART_3" localSheetId="18" hidden="1">#REF!</definedName>
    <definedName name="_21__123Graph_LBL_CCHART_3" hidden="1">#REF!</definedName>
    <definedName name="_21__123Graph_XCHART_15" localSheetId="11" hidden="1">#REF!</definedName>
    <definedName name="_21__123Graph_XCHART_15" localSheetId="18" hidden="1">#REF!</definedName>
    <definedName name="_21__123Graph_XCHART_15" hidden="1">#REF!</definedName>
    <definedName name="_21__123Graph_XCHART_4" hidden="1">#REF!</definedName>
    <definedName name="_21Table2_" hidden="1">#REF!</definedName>
    <definedName name="_22__123Graph_LBL_DCHART_1" localSheetId="9" hidden="1">#REF!</definedName>
    <definedName name="_22__123Graph_LBL_DCHART_1" localSheetId="10" hidden="1">'NFD CONSO'!#REF!</definedName>
    <definedName name="_22__123Graph_LBL_DCHART_1" localSheetId="11" hidden="1">#REF!</definedName>
    <definedName name="_22__123Graph_LBL_DCHART_1" localSheetId="18" hidden="1">#REF!</definedName>
    <definedName name="_22__123Graph_LBL_DCHART_1" hidden="1">#REF!</definedName>
    <definedName name="_22__123Graph_XCHART_16" localSheetId="11" hidden="1">#REF!</definedName>
    <definedName name="_22__123Graph_XCHART_16" localSheetId="18" hidden="1">#REF!</definedName>
    <definedName name="_22__123Graph_XCHART_16" hidden="1">#REF!</definedName>
    <definedName name="_22__123Graph_XCHART_8" hidden="1">#REF!</definedName>
    <definedName name="_23__123Graph_XCHART_1" hidden="1">#REF!</definedName>
    <definedName name="_23__123Graph_XCHART_17" hidden="1">#REF!</definedName>
    <definedName name="_24__123Graph_XCHART_3" hidden="1">#REF!</definedName>
    <definedName name="_24__123Graph_XCHART_5" hidden="1">#REF!</definedName>
    <definedName name="_24_0_S" hidden="1">#REF!</definedName>
    <definedName name="_25__123Graph_XCHART_4" hidden="1">#REF!</definedName>
    <definedName name="_25__123Graph_XCHART_9" hidden="1">#REF!</definedName>
    <definedName name="_25Table2_" hidden="1">#REF!</definedName>
    <definedName name="_26__123Graph_XCHART_8" localSheetId="9" hidden="1">#REF!</definedName>
    <definedName name="_26__123Graph_XCHART_8" localSheetId="10" hidden="1">'NFD CONSO'!#REF!</definedName>
    <definedName name="_26__123Graph_XCHART_8" localSheetId="11" hidden="1">#REF!</definedName>
    <definedName name="_26__123Graph_XCHART_8" localSheetId="18" hidden="1">#REF!</definedName>
    <definedName name="_26__123Graph_XCHART_8" hidden="1">#REF!</definedName>
    <definedName name="_28_0_Table2_" localSheetId="11" hidden="1">#REF!</definedName>
    <definedName name="_28_0_Table2_" localSheetId="18" hidden="1">#REF!</definedName>
    <definedName name="_28_0_Table2_" hidden="1">#REF!</definedName>
    <definedName name="_29__123Graph_ACHART_1" localSheetId="9" hidden="1">#REF!</definedName>
    <definedName name="_29__123Graph_ACHART_1" localSheetId="10" hidden="1">'NFD CONSO'!#REF!</definedName>
    <definedName name="_29__123Graph_ACHART_1" localSheetId="11" hidden="1">#REF!</definedName>
    <definedName name="_29__123Graph_ACHART_1" localSheetId="18" hidden="1">#REF!</definedName>
    <definedName name="_29__123Graph_ACHART_1" hidden="1">#REF!</definedName>
    <definedName name="_2S" localSheetId="11" hidden="1">#REF!</definedName>
    <definedName name="_2S" localSheetId="18" hidden="1">#REF!</definedName>
    <definedName name="_2S" hidden="1">#REF!</definedName>
    <definedName name="_3__123Graph_ACHART_1" localSheetId="9" hidden="1">#REF!</definedName>
    <definedName name="_3__123Graph_ACHART_1" localSheetId="10" hidden="1">'NFD CONSO'!#REF!</definedName>
    <definedName name="_3__123Graph_ACHART_1" localSheetId="11" hidden="1">#REF!</definedName>
    <definedName name="_3__123Graph_ACHART_1" localSheetId="18" hidden="1">#REF!</definedName>
    <definedName name="_3__123Graph_ACHART_1" hidden="1">#REF!</definedName>
    <definedName name="_3__123Graph_ACHART_11" localSheetId="11" hidden="1">#REF!</definedName>
    <definedName name="_3__123Graph_ACHART_11" localSheetId="18" hidden="1">#REF!</definedName>
    <definedName name="_3__123Graph_ACHART_11" hidden="1">#REF!</definedName>
    <definedName name="_3__123Graph_ACHART_4" hidden="1">#REF!</definedName>
    <definedName name="_3__123Graph_CGrafiek_1A" hidden="1">#REF!</definedName>
    <definedName name="_3__123Graph_XCHART_1" hidden="1">#REF!</definedName>
    <definedName name="_30__123Graph_ACHART_3" localSheetId="9" hidden="1">#REF!</definedName>
    <definedName name="_30__123Graph_ACHART_3" localSheetId="10" hidden="1">'NFD CONSO'!#REF!</definedName>
    <definedName name="_30__123Graph_ACHART_3" localSheetId="11" hidden="1">#REF!</definedName>
    <definedName name="_30__123Graph_ACHART_3" localSheetId="18" hidden="1">#REF!</definedName>
    <definedName name="_30__123Graph_ACHART_3" hidden="1">#REF!</definedName>
    <definedName name="_30Table2_" localSheetId="9" hidden="1">#REF!</definedName>
    <definedName name="_30Table2_" localSheetId="10" hidden="1">'NFD CONSO'!#REF!</definedName>
    <definedName name="_30Table2_" localSheetId="11" hidden="1">#REF!</definedName>
    <definedName name="_30Table2_" localSheetId="18" hidden="1">#REF!</definedName>
    <definedName name="_30Table2_" hidden="1">#REF!</definedName>
    <definedName name="_31__123Graph_ACHART_4" localSheetId="11" hidden="1">#REF!</definedName>
    <definedName name="_31__123Graph_ACHART_4" localSheetId="18" hidden="1">#REF!</definedName>
    <definedName name="_31__123Graph_ACHART_4" hidden="1">#REF!</definedName>
    <definedName name="_32__123Graph_ACHART_8" localSheetId="9" hidden="1">#REF!</definedName>
    <definedName name="_32__123Graph_ACHART_8" localSheetId="10" hidden="1">'NFD CONSO'!#REF!</definedName>
    <definedName name="_32__123Graph_ACHART_8" localSheetId="11" hidden="1">#REF!</definedName>
    <definedName name="_32__123Graph_ACHART_8" localSheetId="18" hidden="1">#REF!</definedName>
    <definedName name="_32__123Graph_ACHART_8" hidden="1">#REF!</definedName>
    <definedName name="_32_0_Table2_" localSheetId="11" hidden="1">#REF!</definedName>
    <definedName name="_32_0_Table2_" localSheetId="18" hidden="1">#REF!</definedName>
    <definedName name="_32_0_Table2_" hidden="1">#REF!</definedName>
    <definedName name="_33__123Graph_BCHART_1" localSheetId="9" hidden="1">#REF!</definedName>
    <definedName name="_33__123Graph_BCHART_1" localSheetId="10" hidden="1">'NFD CONSO'!#REF!</definedName>
    <definedName name="_33__123Graph_BCHART_1" localSheetId="11" hidden="1">#REF!</definedName>
    <definedName name="_33__123Graph_BCHART_1" localSheetId="18" hidden="1">#REF!</definedName>
    <definedName name="_33__123Graph_BCHART_1" hidden="1">#REF!</definedName>
    <definedName name="_34__123Graph_BCHART_3" localSheetId="9" hidden="1">#REF!</definedName>
    <definedName name="_34__123Graph_BCHART_3" localSheetId="10" hidden="1">'NFD CONSO'!#REF!</definedName>
    <definedName name="_34__123Graph_BCHART_3" localSheetId="11" hidden="1">#REF!</definedName>
    <definedName name="_34__123Graph_BCHART_3" localSheetId="18" hidden="1">#REF!</definedName>
    <definedName name="_34__123Graph_BCHART_3" hidden="1">#REF!</definedName>
    <definedName name="_34_0_S" localSheetId="9" hidden="1">#REF!</definedName>
    <definedName name="_34_0_S" localSheetId="10" hidden="1">'NFD CONSO'!#REF!</definedName>
    <definedName name="_34_0_S" localSheetId="11" hidden="1">#REF!</definedName>
    <definedName name="_34_0_S" localSheetId="18" hidden="1">#REF!</definedName>
    <definedName name="_34_0_S" hidden="1">#REF!</definedName>
    <definedName name="_35__123Graph_BCHART_4" localSheetId="9" hidden="1">#REF!</definedName>
    <definedName name="_35__123Graph_BCHART_4" localSheetId="10" hidden="1">'NFD CONSO'!#REF!</definedName>
    <definedName name="_35__123Graph_BCHART_4" localSheetId="11" hidden="1">#REF!</definedName>
    <definedName name="_35__123Graph_BCHART_4" localSheetId="18" hidden="1">#REF!</definedName>
    <definedName name="_35__123Graph_BCHART_4" hidden="1">#REF!</definedName>
    <definedName name="_353__FDSAUDITLINK__" localSheetId="35"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31"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9"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30"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51"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7"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33"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6"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16"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10"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29"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28"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11"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36"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32"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18"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localSheetId="38"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6__123Graph_BCHART_8" hidden="1">#REF!</definedName>
    <definedName name="_37__123Graph_CCHART_1" hidden="1">#REF!</definedName>
    <definedName name="_371__FDSAUDITLINK__" localSheetId="35"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31"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9"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30"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51"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7"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33"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6"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16"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10"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29"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28"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11"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36"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32"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18"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localSheetId="38"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8__123Graph_CCHART_3" hidden="1">#REF!</definedName>
    <definedName name="_39__123Graph_CCHART_8" hidden="1">#REF!</definedName>
    <definedName name="_3Table2_" hidden="1">#REF!</definedName>
    <definedName name="_4__123Graph_ACHART_13" hidden="1">#REF!</definedName>
    <definedName name="_4__123Graph_ACHART_2" hidden="1">#REF!</definedName>
    <definedName name="_4__123Graph_ACHART_3" hidden="1">#REF!</definedName>
    <definedName name="_4__123Graph_ACHART_8" hidden="1">#REF!</definedName>
    <definedName name="_4__123Graph_XGrafiek_1A" hidden="1">#REF!</definedName>
    <definedName name="_40__123Graph_DCHART_1" hidden="1">#REF!</definedName>
    <definedName name="_40_0_S" hidden="1">#REF!</definedName>
    <definedName name="_41__123Graph_DCHART_8" hidden="1">#REF!</definedName>
    <definedName name="_42__123Graph_LBL_ACHART_3" hidden="1">#REF!</definedName>
    <definedName name="_42wrn.²Ä1­Ó¤ë1_Ü20¤H." localSheetId="35" hidden="1">{#N/A,#N/A,FALSE,"²Ä1­Ó¤ë"}</definedName>
    <definedName name="_42wrn.²Ä1­Ó¤ë1_Ü20¤H." localSheetId="31" hidden="1">{#N/A,#N/A,FALSE,"²Ä1­Ó¤ë"}</definedName>
    <definedName name="_42wrn.²Ä1­Ó¤ë1_Ü20¤H." localSheetId="9" hidden="1">{#N/A,#N/A,FALSE,"²Ä1­Ó¤ë"}</definedName>
    <definedName name="_42wrn.²Ä1­Ó¤ë1_Ü20¤H." localSheetId="30" hidden="1">{#N/A,#N/A,FALSE,"²Ä1­Ó¤ë"}</definedName>
    <definedName name="_42wrn.²Ä1­Ó¤ë1_Ü20¤H." localSheetId="51" hidden="1">{#N/A,#N/A,FALSE,"²Ä1­Ó¤ë"}</definedName>
    <definedName name="_42wrn.²Ä1­Ó¤ë1_Ü20¤H." localSheetId="7" hidden="1">{#N/A,#N/A,FALSE,"²Ä1­Ó¤ë"}</definedName>
    <definedName name="_42wrn.²Ä1­Ó¤ë1_Ü20¤H." localSheetId="33" hidden="1">{#N/A,#N/A,FALSE,"²Ä1­Ó¤ë"}</definedName>
    <definedName name="_42wrn.²Ä1­Ó¤ë1_Ü20¤H." localSheetId="6" hidden="1">{#N/A,#N/A,FALSE,"²Ä1­Ó¤ë"}</definedName>
    <definedName name="_42wrn.²Ä1­Ó¤ë1_Ü20¤H." localSheetId="16" hidden="1">{#N/A,#N/A,FALSE,"²Ä1­Ó¤ë"}</definedName>
    <definedName name="_42wrn.²Ä1­Ó¤ë1_Ü20¤H." localSheetId="10" hidden="1">{#N/A,#N/A,FALSE,"²Ä1­Ó¤ë"}</definedName>
    <definedName name="_42wrn.²Ä1­Ó¤ë1_Ü20¤H." localSheetId="29" hidden="1">{#N/A,#N/A,FALSE,"²Ä1­Ó¤ë"}</definedName>
    <definedName name="_42wrn.²Ä1­Ó¤ë1_Ü20¤H." localSheetId="28" hidden="1">{#N/A,#N/A,FALSE,"²Ä1­Ó¤ë"}</definedName>
    <definedName name="_42wrn.²Ä1­Ó¤ë1_Ü20¤H." localSheetId="11" hidden="1">{#N/A,#N/A,FALSE,"²Ä1­Ó¤ë"}</definedName>
    <definedName name="_42wrn.²Ä1­Ó¤ë1_Ü20¤H." localSheetId="36" hidden="1">{#N/A,#N/A,FALSE,"²Ä1­Ó¤ë"}</definedName>
    <definedName name="_42wrn.²Ä1­Ó¤ë1_Ü20¤H." localSheetId="32" hidden="1">{#N/A,#N/A,FALSE,"²Ä1­Ó¤ë"}</definedName>
    <definedName name="_42wrn.²Ä1­Ó¤ë1_Ü20¤H." localSheetId="18" hidden="1">{#N/A,#N/A,FALSE,"²Ä1­Ó¤ë"}</definedName>
    <definedName name="_42wrn.²Ä1­Ó¤ë1_Ü20¤H." localSheetId="38" hidden="1">{#N/A,#N/A,FALSE,"²Ä1­Ó¤ë"}</definedName>
    <definedName name="_42wrn.²Ä1­Ó¤ë1_Ü20¤H." hidden="1">{#N/A,#N/A,FALSE,"²Ä1­Ó¤ë"}</definedName>
    <definedName name="_43__123Graph_LBL_ACHART_4" hidden="1">#REF!</definedName>
    <definedName name="_43_0_Table2_" hidden="1">#REF!</definedName>
    <definedName name="_44__123Graph_LBL_BCHART_3" hidden="1">#REF!</definedName>
    <definedName name="_45__123Graph_LBL_BCHART_4" hidden="1">#REF!</definedName>
    <definedName name="_46__123Graph_LBL_CCHART_3" hidden="1">#REF!</definedName>
    <definedName name="_47__123Graph_XCHART_1" hidden="1">#REF!</definedName>
    <definedName name="_48__123Graph_XCHART_3" hidden="1">#REF!</definedName>
    <definedName name="_49__123Graph_XCHART_4" localSheetId="9" hidden="1">#REF!</definedName>
    <definedName name="_49__123Graph_XCHART_4" localSheetId="10" hidden="1">'NFD CONSO'!#REF!</definedName>
    <definedName name="_49__123Graph_XCHART_4" localSheetId="11" hidden="1">#REF!</definedName>
    <definedName name="_49__123Graph_XCHART_4" localSheetId="18" hidden="1">#REF!</definedName>
    <definedName name="_49__123Graph_XCHART_4" hidden="1">#REF!</definedName>
    <definedName name="_4Table2_" localSheetId="9" hidden="1">#REF!</definedName>
    <definedName name="_4Table2_" localSheetId="10" hidden="1">'NFD CONSO'!#REF!</definedName>
    <definedName name="_4Table2_" localSheetId="11" hidden="1">#REF!</definedName>
    <definedName name="_4Table2_" localSheetId="18" hidden="1">#REF!</definedName>
    <definedName name="_4Table2_" hidden="1">#REF!</definedName>
    <definedName name="_5__123Graph_ACHART_15" localSheetId="11" hidden="1">#REF!</definedName>
    <definedName name="_5__123Graph_ACHART_15" localSheetId="18" hidden="1">#REF!</definedName>
    <definedName name="_5__123Graph_ACHART_15" hidden="1">#REF!</definedName>
    <definedName name="_5__123Graph_ACHART_4" hidden="1">#REF!</definedName>
    <definedName name="_5__123Graph_BCHART_1" hidden="1">#REF!</definedName>
    <definedName name="_50__123Graph_XCHART_8" localSheetId="9" hidden="1">#REF!</definedName>
    <definedName name="_50__123Graph_XCHART_8" localSheetId="10" hidden="1">'NFD CONSO'!#REF!</definedName>
    <definedName name="_50__123Graph_XCHART_8" localSheetId="11" hidden="1">#REF!</definedName>
    <definedName name="_50__123Graph_XCHART_8" localSheetId="18" hidden="1">#REF!</definedName>
    <definedName name="_50__123Graph_XCHART_8" hidden="1">#REF!</definedName>
    <definedName name="_50_0_Table2_" localSheetId="9" hidden="1">#REF!</definedName>
    <definedName name="_50_0_Table2_" localSheetId="10" hidden="1">'NFD CONSO'!#REF!</definedName>
    <definedName name="_50_0_Table2_" localSheetId="11" hidden="1">#REF!</definedName>
    <definedName name="_50_0_Table2_" localSheetId="18" hidden="1">#REF!</definedName>
    <definedName name="_50_0_Table2_" hidden="1">#REF!</definedName>
    <definedName name="_52_0_Table2_" localSheetId="9" hidden="1">#REF!</definedName>
    <definedName name="_52_0_Table2_" localSheetId="10" hidden="1">'NFD CONSO'!#REF!</definedName>
    <definedName name="_52_0_Table2_" localSheetId="11" hidden="1">#REF!</definedName>
    <definedName name="_52_0_Table2_" localSheetId="18" hidden="1">#REF!</definedName>
    <definedName name="_52_0_Table2_" hidden="1">#REF!</definedName>
    <definedName name="_5Table2_" localSheetId="9" hidden="1">#REF!</definedName>
    <definedName name="_5Table2_" localSheetId="10" hidden="1">'NFD CONSO'!#REF!</definedName>
    <definedName name="_5Table2_" localSheetId="11" hidden="1">#REF!</definedName>
    <definedName name="_5Table2_" localSheetId="18" hidden="1">#REF!</definedName>
    <definedName name="_5Table2_" hidden="1">#REF!</definedName>
    <definedName name="_6__123Graph_ACHART_16" localSheetId="11" hidden="1">#REF!</definedName>
    <definedName name="_6__123Graph_ACHART_16" localSheetId="18" hidden="1">#REF!</definedName>
    <definedName name="_6__123Graph_ACHART_16" hidden="1">#REF!</definedName>
    <definedName name="_6__123Graph_ACHART_8" hidden="1">#REF!</definedName>
    <definedName name="_6__123Graph_BCHART_2" hidden="1">#REF!</definedName>
    <definedName name="_6__123Graph_BCHART_3" hidden="1">#REF!</definedName>
    <definedName name="_60_0_Table2_" localSheetId="9" hidden="1">#REF!</definedName>
    <definedName name="_60_0_Table2_" localSheetId="10" hidden="1">'NFD CONSO'!#REF!</definedName>
    <definedName name="_60_0_Table2_" localSheetId="11" hidden="1">#REF!</definedName>
    <definedName name="_60_0_Table2_" localSheetId="18" hidden="1">#REF!</definedName>
    <definedName name="_60_0_Table2_" hidden="1">#REF!</definedName>
    <definedName name="_68__FDSAUDITLINK__" localSheetId="35"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31"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9"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30"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51"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7"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33"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6"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16"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10"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29"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28"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11"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36"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32"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18"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localSheetId="38"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S" hidden="1">#REF!</definedName>
    <definedName name="_7_????????" localSheetId="9" hidden="1">#REF!</definedName>
    <definedName name="_7_????????" localSheetId="51" hidden="1">#REF!</definedName>
    <definedName name="_7_????????" localSheetId="10" hidden="1">'NFD CONSO'!#REF!</definedName>
    <definedName name="_7_????????" localSheetId="11" hidden="1">#REF!</definedName>
    <definedName name="_7_????????" hidden="1">#REF!</definedName>
    <definedName name="_7__123Graph_ACHART_17" hidden="1">#REF!</definedName>
    <definedName name="_7__123Graph_BCHART_1" hidden="1">#REF!</definedName>
    <definedName name="_7__123Graph_BCHART_4" hidden="1">#REF!</definedName>
    <definedName name="_8__123Graph_ACHART_2" hidden="1">#REF!</definedName>
    <definedName name="_8__123Graph_BCHART_3" hidden="1">#REF!</definedName>
    <definedName name="_8__123Graph_BCHART_8" hidden="1">#REF!</definedName>
    <definedName name="_8__123Graph_CCHART_1" hidden="1">#REF!</definedName>
    <definedName name="_8_0_Table2_" hidden="1">#REF!</definedName>
    <definedName name="_9_??????2002" localSheetId="9" hidden="1">#REF!</definedName>
    <definedName name="_9_??????2002" localSheetId="51" hidden="1">#REF!</definedName>
    <definedName name="_9_??????2002" localSheetId="10" hidden="1">'NFD CONSO'!#REF!</definedName>
    <definedName name="_9_??????2002" localSheetId="11" hidden="1">#REF!</definedName>
    <definedName name="_9_??????2002" hidden="1">#REF!</definedName>
    <definedName name="_9__123Graph_ACHART_3" hidden="1">#REF!</definedName>
    <definedName name="_9__123Graph_BCHART_4" hidden="1">#REF!</definedName>
    <definedName name="_9__123Graph_CCHART_1" hidden="1">#REF!</definedName>
    <definedName name="_9Table2_" hidden="1">#REF!</definedName>
    <definedName name="_a1" localSheetId="35" hidden="1">{#N/A,#N/A,FALSE,"Pharm";#N/A,#N/A,FALSE,"WWCM"}</definedName>
    <definedName name="_a1" localSheetId="31" hidden="1">{#N/A,#N/A,FALSE,"Pharm";#N/A,#N/A,FALSE,"WWCM"}</definedName>
    <definedName name="_a1" localSheetId="9" hidden="1">{#N/A,#N/A,FALSE,"Pharm";#N/A,#N/A,FALSE,"WWCM"}</definedName>
    <definedName name="_a1" localSheetId="30" hidden="1">{#N/A,#N/A,FALSE,"Pharm";#N/A,#N/A,FALSE,"WWCM"}</definedName>
    <definedName name="_a1" localSheetId="51" hidden="1">{#N/A,#N/A,FALSE,"Pharm";#N/A,#N/A,FALSE,"WWCM"}</definedName>
    <definedName name="_a1" localSheetId="7" hidden="1">{#N/A,#N/A,FALSE,"Pharm";#N/A,#N/A,FALSE,"WWCM"}</definedName>
    <definedName name="_a1" localSheetId="33" hidden="1">{#N/A,#N/A,FALSE,"Pharm";#N/A,#N/A,FALSE,"WWCM"}</definedName>
    <definedName name="_a1" localSheetId="6" hidden="1">{#N/A,#N/A,FALSE,"Pharm";#N/A,#N/A,FALSE,"WWCM"}</definedName>
    <definedName name="_a1" localSheetId="16" hidden="1">{#N/A,#N/A,FALSE,"Pharm";#N/A,#N/A,FALSE,"WWCM"}</definedName>
    <definedName name="_a1" localSheetId="10" hidden="1">{#N/A,#N/A,FALSE,"Pharm";#N/A,#N/A,FALSE,"WWCM"}</definedName>
    <definedName name="_a1" localSheetId="29" hidden="1">{#N/A,#N/A,FALSE,"Pharm";#N/A,#N/A,FALSE,"WWCM"}</definedName>
    <definedName name="_a1" localSheetId="28" hidden="1">{#N/A,#N/A,FALSE,"Pharm";#N/A,#N/A,FALSE,"WWCM"}</definedName>
    <definedName name="_a1" localSheetId="11" hidden="1">{#N/A,#N/A,FALSE,"Pharm";#N/A,#N/A,FALSE,"WWCM"}</definedName>
    <definedName name="_a1" localSheetId="36" hidden="1">{#N/A,#N/A,FALSE,"Pharm";#N/A,#N/A,FALSE,"WWCM"}</definedName>
    <definedName name="_a1" localSheetId="32" hidden="1">{#N/A,#N/A,FALSE,"Pharm";#N/A,#N/A,FALSE,"WWCM"}</definedName>
    <definedName name="_a1" localSheetId="18" hidden="1">{#N/A,#N/A,FALSE,"Pharm";#N/A,#N/A,FALSE,"WWCM"}</definedName>
    <definedName name="_a1" localSheetId="38" hidden="1">{#N/A,#N/A,FALSE,"Pharm";#N/A,#N/A,FALSE,"WWCM"}</definedName>
    <definedName name="_a1" hidden="1">{#N/A,#N/A,FALSE,"Pharm";#N/A,#N/A,FALSE,"WWCM"}</definedName>
    <definedName name="_A11" localSheetId="35" hidden="1">{#N/A,#N/A,FALSE,"Umsatz 99";#N/A,#N/A,FALSE,"ER 99 "}</definedName>
    <definedName name="_A11" localSheetId="31" hidden="1">{#N/A,#N/A,FALSE,"Umsatz 99";#N/A,#N/A,FALSE,"ER 99 "}</definedName>
    <definedName name="_A11" localSheetId="9" hidden="1">{#N/A,#N/A,FALSE,"Umsatz 99";#N/A,#N/A,FALSE,"ER 99 "}</definedName>
    <definedName name="_A11" localSheetId="30" hidden="1">{#N/A,#N/A,FALSE,"Umsatz 99";#N/A,#N/A,FALSE,"ER 99 "}</definedName>
    <definedName name="_A11" localSheetId="51" hidden="1">{#N/A,#N/A,FALSE,"Umsatz 99";#N/A,#N/A,FALSE,"ER 99 "}</definedName>
    <definedName name="_A11" localSheetId="7" hidden="1">{#N/A,#N/A,FALSE,"Umsatz 99";#N/A,#N/A,FALSE,"ER 99 "}</definedName>
    <definedName name="_A11" localSheetId="33" hidden="1">{#N/A,#N/A,FALSE,"Umsatz 99";#N/A,#N/A,FALSE,"ER 99 "}</definedName>
    <definedName name="_A11" localSheetId="6" hidden="1">{#N/A,#N/A,FALSE,"Umsatz 99";#N/A,#N/A,FALSE,"ER 99 "}</definedName>
    <definedName name="_A11" localSheetId="16" hidden="1">{#N/A,#N/A,FALSE,"Umsatz 99";#N/A,#N/A,FALSE,"ER 99 "}</definedName>
    <definedName name="_A11" localSheetId="10" hidden="1">{#N/A,#N/A,FALSE,"Umsatz 99";#N/A,#N/A,FALSE,"ER 99 "}</definedName>
    <definedName name="_A11" localSheetId="29" hidden="1">{#N/A,#N/A,FALSE,"Umsatz 99";#N/A,#N/A,FALSE,"ER 99 "}</definedName>
    <definedName name="_A11" localSheetId="28" hidden="1">{#N/A,#N/A,FALSE,"Umsatz 99";#N/A,#N/A,FALSE,"ER 99 "}</definedName>
    <definedName name="_A11" localSheetId="11" hidden="1">{#N/A,#N/A,FALSE,"Umsatz 99";#N/A,#N/A,FALSE,"ER 99 "}</definedName>
    <definedName name="_A11" localSheetId="36" hidden="1">{#N/A,#N/A,FALSE,"Umsatz 99";#N/A,#N/A,FALSE,"ER 99 "}</definedName>
    <definedName name="_A11" localSheetId="32" hidden="1">{#N/A,#N/A,FALSE,"Umsatz 99";#N/A,#N/A,FALSE,"ER 99 "}</definedName>
    <definedName name="_A11" localSheetId="18" hidden="1">{#N/A,#N/A,FALSE,"Umsatz 99";#N/A,#N/A,FALSE,"ER 99 "}</definedName>
    <definedName name="_A11" localSheetId="38" hidden="1">{#N/A,#N/A,FALSE,"Umsatz 99";#N/A,#N/A,FALSE,"ER 99 "}</definedName>
    <definedName name="_A11" hidden="1">{#N/A,#N/A,FALSE,"Umsatz 99";#N/A,#N/A,FALSE,"ER 99 "}</definedName>
    <definedName name="_aa11" localSheetId="9" hidden="1">{"'FORM'!$A$7:$H$11","'FORM'!$A$1:$H$47"}</definedName>
    <definedName name="_aa11" localSheetId="16" hidden="1">{"'FORM'!$A$7:$H$11","'FORM'!$A$1:$H$47"}</definedName>
    <definedName name="_aa11" localSheetId="10" hidden="1">{"'FORM'!$A$7:$H$11","'FORM'!$A$1:$H$47"}</definedName>
    <definedName name="_aa11" localSheetId="11" hidden="1">{"'FORM'!$A$7:$H$11","'FORM'!$A$1:$H$47"}</definedName>
    <definedName name="_aa11" localSheetId="18" hidden="1">{"'FORM'!$A$7:$H$11","'FORM'!$A$1:$H$47"}</definedName>
    <definedName name="_aa11" localSheetId="38" hidden="1">{"'FORM'!$A$7:$H$11","'FORM'!$A$1:$H$47"}</definedName>
    <definedName name="_aa11" hidden="1">{"'FORM'!$A$7:$H$11","'FORM'!$A$1:$H$47"}</definedName>
    <definedName name="_aa12" localSheetId="9" hidden="1">{"'FORM'!$A$7:$H$11","'FORM'!$A$1:$H$47"}</definedName>
    <definedName name="_aa12" localSheetId="16" hidden="1">{"'FORM'!$A$7:$H$11","'FORM'!$A$1:$H$47"}</definedName>
    <definedName name="_aa12" localSheetId="10" hidden="1">{"'FORM'!$A$7:$H$11","'FORM'!$A$1:$H$47"}</definedName>
    <definedName name="_aa12" localSheetId="11" hidden="1">{"'FORM'!$A$7:$H$11","'FORM'!$A$1:$H$47"}</definedName>
    <definedName name="_aa12" localSheetId="18" hidden="1">{"'FORM'!$A$7:$H$11","'FORM'!$A$1:$H$47"}</definedName>
    <definedName name="_aa12" localSheetId="38" hidden="1">{"'FORM'!$A$7:$H$11","'FORM'!$A$1:$H$47"}</definedName>
    <definedName name="_aa12" hidden="1">{"'FORM'!$A$7:$H$11","'FORM'!$A$1:$H$47"}</definedName>
    <definedName name="_aa121" localSheetId="9" hidden="1">{"'FORM'!$A$7:$H$11","'FORM'!$A$1:$H$47"}</definedName>
    <definedName name="_aa121" localSheetId="16" hidden="1">{"'FORM'!$A$7:$H$11","'FORM'!$A$1:$H$47"}</definedName>
    <definedName name="_aa121" localSheetId="10" hidden="1">{"'FORM'!$A$7:$H$11","'FORM'!$A$1:$H$47"}</definedName>
    <definedName name="_aa121" localSheetId="11" hidden="1">{"'FORM'!$A$7:$H$11","'FORM'!$A$1:$H$47"}</definedName>
    <definedName name="_aa121" localSheetId="18" hidden="1">{"'FORM'!$A$7:$H$11","'FORM'!$A$1:$H$47"}</definedName>
    <definedName name="_aa121" localSheetId="38" hidden="1">{"'FORM'!$A$7:$H$11","'FORM'!$A$1:$H$47"}</definedName>
    <definedName name="_aa121" hidden="1">{"'FORM'!$A$7:$H$11","'FORM'!$A$1:$H$47"}</definedName>
    <definedName name="_aa1235" localSheetId="9" hidden="1">{"'FORM'!$A$7:$H$11","'FORM'!$A$1:$H$47"}</definedName>
    <definedName name="_aa1235" localSheetId="16" hidden="1">{"'FORM'!$A$7:$H$11","'FORM'!$A$1:$H$47"}</definedName>
    <definedName name="_aa1235" localSheetId="10" hidden="1">{"'FORM'!$A$7:$H$11","'FORM'!$A$1:$H$47"}</definedName>
    <definedName name="_aa1235" localSheetId="11" hidden="1">{"'FORM'!$A$7:$H$11","'FORM'!$A$1:$H$47"}</definedName>
    <definedName name="_aa1235" localSheetId="18" hidden="1">{"'FORM'!$A$7:$H$11","'FORM'!$A$1:$H$47"}</definedName>
    <definedName name="_aa1235" localSheetId="38" hidden="1">{"'FORM'!$A$7:$H$11","'FORM'!$A$1:$H$47"}</definedName>
    <definedName name="_aa1235" hidden="1">{"'FORM'!$A$7:$H$11","'FORM'!$A$1:$H$47"}</definedName>
    <definedName name="_aa12351" localSheetId="9" hidden="1">{"'FORM'!$A$7:$H$11","'FORM'!$A$1:$H$47"}</definedName>
    <definedName name="_aa12351" localSheetId="16" hidden="1">{"'FORM'!$A$7:$H$11","'FORM'!$A$1:$H$47"}</definedName>
    <definedName name="_aa12351" localSheetId="10" hidden="1">{"'FORM'!$A$7:$H$11","'FORM'!$A$1:$H$47"}</definedName>
    <definedName name="_aa12351" localSheetId="11" hidden="1">{"'FORM'!$A$7:$H$11","'FORM'!$A$1:$H$47"}</definedName>
    <definedName name="_aa12351" localSheetId="18" hidden="1">{"'FORM'!$A$7:$H$11","'FORM'!$A$1:$H$47"}</definedName>
    <definedName name="_aa12351" localSheetId="38" hidden="1">{"'FORM'!$A$7:$H$11","'FORM'!$A$1:$H$47"}</definedName>
    <definedName name="_aa12351" hidden="1">{"'FORM'!$A$7:$H$11","'FORM'!$A$1:$H$47"}</definedName>
    <definedName name="_aa123512" localSheetId="9" hidden="1">{"'FORM'!$A$7:$H$11","'FORM'!$A$1:$H$47"}</definedName>
    <definedName name="_aa123512" localSheetId="16" hidden="1">{"'FORM'!$A$7:$H$11","'FORM'!$A$1:$H$47"}</definedName>
    <definedName name="_aa123512" localSheetId="10" hidden="1">{"'FORM'!$A$7:$H$11","'FORM'!$A$1:$H$47"}</definedName>
    <definedName name="_aa123512" localSheetId="11" hidden="1">{"'FORM'!$A$7:$H$11","'FORM'!$A$1:$H$47"}</definedName>
    <definedName name="_aa123512" localSheetId="18" hidden="1">{"'FORM'!$A$7:$H$11","'FORM'!$A$1:$H$47"}</definedName>
    <definedName name="_aa123512" localSheetId="38" hidden="1">{"'FORM'!$A$7:$H$11","'FORM'!$A$1:$H$47"}</definedName>
    <definedName name="_aa123512" hidden="1">{"'FORM'!$A$7:$H$11","'FORM'!$A$1:$H$47"}</definedName>
    <definedName name="_aa1236" localSheetId="9" hidden="1">{"'FORM'!$A$7:$H$11","'FORM'!$A$1:$H$47"}</definedName>
    <definedName name="_aa1236" localSheetId="16" hidden="1">{"'FORM'!$A$7:$H$11","'FORM'!$A$1:$H$47"}</definedName>
    <definedName name="_aa1236" localSheetId="10" hidden="1">{"'FORM'!$A$7:$H$11","'FORM'!$A$1:$H$47"}</definedName>
    <definedName name="_aa1236" localSheetId="11" hidden="1">{"'FORM'!$A$7:$H$11","'FORM'!$A$1:$H$47"}</definedName>
    <definedName name="_aa1236" localSheetId="18" hidden="1">{"'FORM'!$A$7:$H$11","'FORM'!$A$1:$H$47"}</definedName>
    <definedName name="_aa1236" localSheetId="38" hidden="1">{"'FORM'!$A$7:$H$11","'FORM'!$A$1:$H$47"}</definedName>
    <definedName name="_aa1236" hidden="1">{"'FORM'!$A$7:$H$11","'FORM'!$A$1:$H$47"}</definedName>
    <definedName name="_aa12361" localSheetId="9" hidden="1">{"'FORM'!$A$7:$H$11","'FORM'!$A$1:$H$47"}</definedName>
    <definedName name="_aa12361" localSheetId="16" hidden="1">{"'FORM'!$A$7:$H$11","'FORM'!$A$1:$H$47"}</definedName>
    <definedName name="_aa12361" localSheetId="10" hidden="1">{"'FORM'!$A$7:$H$11","'FORM'!$A$1:$H$47"}</definedName>
    <definedName name="_aa12361" localSheetId="11" hidden="1">{"'FORM'!$A$7:$H$11","'FORM'!$A$1:$H$47"}</definedName>
    <definedName name="_aa12361" localSheetId="18" hidden="1">{"'FORM'!$A$7:$H$11","'FORM'!$A$1:$H$47"}</definedName>
    <definedName name="_aa12361" localSheetId="38" hidden="1">{"'FORM'!$A$7:$H$11","'FORM'!$A$1:$H$47"}</definedName>
    <definedName name="_aa12361" hidden="1">{"'FORM'!$A$7:$H$11","'FORM'!$A$1:$H$47"}</definedName>
    <definedName name="_aa1254" localSheetId="9" hidden="1">{"'FORM'!$A$7:$H$11","'FORM'!$A$1:$H$47"}</definedName>
    <definedName name="_aa1254" localSheetId="16" hidden="1">{"'FORM'!$A$7:$H$11","'FORM'!$A$1:$H$47"}</definedName>
    <definedName name="_aa1254" localSheetId="10" hidden="1">{"'FORM'!$A$7:$H$11","'FORM'!$A$1:$H$47"}</definedName>
    <definedName name="_aa1254" localSheetId="11" hidden="1">{"'FORM'!$A$7:$H$11","'FORM'!$A$1:$H$47"}</definedName>
    <definedName name="_aa1254" localSheetId="18" hidden="1">{"'FORM'!$A$7:$H$11","'FORM'!$A$1:$H$47"}</definedName>
    <definedName name="_aa1254" localSheetId="38" hidden="1">{"'FORM'!$A$7:$H$11","'FORM'!$A$1:$H$47"}</definedName>
    <definedName name="_aa1254" hidden="1">{"'FORM'!$A$7:$H$11","'FORM'!$A$1:$H$47"}</definedName>
    <definedName name="_aa12541" localSheetId="9" hidden="1">{"'FORM'!$A$7:$H$11","'FORM'!$A$1:$H$47"}</definedName>
    <definedName name="_aa12541" localSheetId="16" hidden="1">{"'FORM'!$A$7:$H$11","'FORM'!$A$1:$H$47"}</definedName>
    <definedName name="_aa12541" localSheetId="10" hidden="1">{"'FORM'!$A$7:$H$11","'FORM'!$A$1:$H$47"}</definedName>
    <definedName name="_aa12541" localSheetId="11" hidden="1">{"'FORM'!$A$7:$H$11","'FORM'!$A$1:$H$47"}</definedName>
    <definedName name="_aa12541" localSheetId="18" hidden="1">{"'FORM'!$A$7:$H$11","'FORM'!$A$1:$H$47"}</definedName>
    <definedName name="_aa12541" localSheetId="38" hidden="1">{"'FORM'!$A$7:$H$11","'FORM'!$A$1:$H$47"}</definedName>
    <definedName name="_aa12541" hidden="1">{"'FORM'!$A$7:$H$11","'FORM'!$A$1:$H$47"}</definedName>
    <definedName name="_aa125412" localSheetId="9" hidden="1">{"'FORM'!$A$7:$H$11","'FORM'!$A$1:$H$47"}</definedName>
    <definedName name="_aa125412" localSheetId="16" hidden="1">{"'FORM'!$A$7:$H$11","'FORM'!$A$1:$H$47"}</definedName>
    <definedName name="_aa125412" localSheetId="10" hidden="1">{"'FORM'!$A$7:$H$11","'FORM'!$A$1:$H$47"}</definedName>
    <definedName name="_aa125412" localSheetId="11" hidden="1">{"'FORM'!$A$7:$H$11","'FORM'!$A$1:$H$47"}</definedName>
    <definedName name="_aa125412" localSheetId="18" hidden="1">{"'FORM'!$A$7:$H$11","'FORM'!$A$1:$H$47"}</definedName>
    <definedName name="_aa125412" localSheetId="38" hidden="1">{"'FORM'!$A$7:$H$11","'FORM'!$A$1:$H$47"}</definedName>
    <definedName name="_aa125412" hidden="1">{"'FORM'!$A$7:$H$11","'FORM'!$A$1:$H$47"}</definedName>
    <definedName name="_aa789" localSheetId="9" hidden="1">{"'FORM'!$A$7:$H$11","'FORM'!$A$1:$H$47"}</definedName>
    <definedName name="_aa789" localSheetId="16" hidden="1">{"'FORM'!$A$7:$H$11","'FORM'!$A$1:$H$47"}</definedName>
    <definedName name="_aa789" localSheetId="10" hidden="1">{"'FORM'!$A$7:$H$11","'FORM'!$A$1:$H$47"}</definedName>
    <definedName name="_aa789" localSheetId="11" hidden="1">{"'FORM'!$A$7:$H$11","'FORM'!$A$1:$H$47"}</definedName>
    <definedName name="_aa789" localSheetId="18" hidden="1">{"'FORM'!$A$7:$H$11","'FORM'!$A$1:$H$47"}</definedName>
    <definedName name="_aa789" localSheetId="38" hidden="1">{"'FORM'!$A$7:$H$11","'FORM'!$A$1:$H$47"}</definedName>
    <definedName name="_aa789" hidden="1">{"'FORM'!$A$7:$H$11","'FORM'!$A$1:$H$47"}</definedName>
    <definedName name="_aa7891" localSheetId="9" hidden="1">{"'FORM'!$A$7:$H$11","'FORM'!$A$1:$H$47"}</definedName>
    <definedName name="_aa7891" localSheetId="16" hidden="1">{"'FORM'!$A$7:$H$11","'FORM'!$A$1:$H$47"}</definedName>
    <definedName name="_aa7891" localSheetId="10" hidden="1">{"'FORM'!$A$7:$H$11","'FORM'!$A$1:$H$47"}</definedName>
    <definedName name="_aa7891" localSheetId="11" hidden="1">{"'FORM'!$A$7:$H$11","'FORM'!$A$1:$H$47"}</definedName>
    <definedName name="_aa7891" localSheetId="18" hidden="1">{"'FORM'!$A$7:$H$11","'FORM'!$A$1:$H$47"}</definedName>
    <definedName name="_aa7891" localSheetId="38" hidden="1">{"'FORM'!$A$7:$H$11","'FORM'!$A$1:$H$47"}</definedName>
    <definedName name="_aa7891" hidden="1">{"'FORM'!$A$7:$H$11","'FORM'!$A$1:$H$47"}</definedName>
    <definedName name="_aa78912" localSheetId="9" hidden="1">{"'FORM'!$A$7:$H$11","'FORM'!$A$1:$H$47"}</definedName>
    <definedName name="_aa78912" localSheetId="16" hidden="1">{"'FORM'!$A$7:$H$11","'FORM'!$A$1:$H$47"}</definedName>
    <definedName name="_aa78912" localSheetId="10" hidden="1">{"'FORM'!$A$7:$H$11","'FORM'!$A$1:$H$47"}</definedName>
    <definedName name="_aa78912" localSheetId="11" hidden="1">{"'FORM'!$A$7:$H$11","'FORM'!$A$1:$H$47"}</definedName>
    <definedName name="_aa78912" localSheetId="18" hidden="1">{"'FORM'!$A$7:$H$11","'FORM'!$A$1:$H$47"}</definedName>
    <definedName name="_aa78912" localSheetId="38" hidden="1">{"'FORM'!$A$7:$H$11","'FORM'!$A$1:$H$47"}</definedName>
    <definedName name="_aa78912" hidden="1">{"'FORM'!$A$7:$H$11","'FORM'!$A$1:$H$47"}</definedName>
    <definedName name="_aa789122" localSheetId="9" hidden="1">{"'FORM'!$A$7:$H$11","'FORM'!$A$1:$H$47"}</definedName>
    <definedName name="_aa789122" localSheetId="16" hidden="1">{"'FORM'!$A$7:$H$11","'FORM'!$A$1:$H$47"}</definedName>
    <definedName name="_aa789122" localSheetId="10" hidden="1">{"'FORM'!$A$7:$H$11","'FORM'!$A$1:$H$47"}</definedName>
    <definedName name="_aa789122" localSheetId="11" hidden="1">{"'FORM'!$A$7:$H$11","'FORM'!$A$1:$H$47"}</definedName>
    <definedName name="_aa789122" localSheetId="18" hidden="1">{"'FORM'!$A$7:$H$11","'FORM'!$A$1:$H$47"}</definedName>
    <definedName name="_aa789122" localSheetId="38" hidden="1">{"'FORM'!$A$7:$H$11","'FORM'!$A$1:$H$47"}</definedName>
    <definedName name="_aa789122" hidden="1">{"'FORM'!$A$7:$H$11","'FORM'!$A$1:$H$47"}</definedName>
    <definedName name="_aa852" localSheetId="9" hidden="1">{"P&amp;L",#N/A,TRUE,"Summary";"Bal",#N/A,TRUE,"Summary";"Cash",#N/A,TRUE,"Summary"}</definedName>
    <definedName name="_aa852" localSheetId="16" hidden="1">{"P&amp;L",#N/A,TRUE,"Summary";"Bal",#N/A,TRUE,"Summary";"Cash",#N/A,TRUE,"Summary"}</definedName>
    <definedName name="_aa852" localSheetId="10" hidden="1">{"P&amp;L",#N/A,TRUE,"Summary";"Bal",#N/A,TRUE,"Summary";"Cash",#N/A,TRUE,"Summary"}</definedName>
    <definedName name="_aa852" localSheetId="11" hidden="1">{"P&amp;L",#N/A,TRUE,"Summary";"Bal",#N/A,TRUE,"Summary";"Cash",#N/A,TRUE,"Summary"}</definedName>
    <definedName name="_aa852" localSheetId="18" hidden="1">{"P&amp;L",#N/A,TRUE,"Summary";"Bal",#N/A,TRUE,"Summary";"Cash",#N/A,TRUE,"Summary"}</definedName>
    <definedName name="_aa852" localSheetId="38" hidden="1">{"P&amp;L",#N/A,TRUE,"Summary";"Bal",#N/A,TRUE,"Summary";"Cash",#N/A,TRUE,"Summary"}</definedName>
    <definedName name="_aa852" hidden="1">{"P&amp;L",#N/A,TRUE,"Summary";"Bal",#N/A,TRUE,"Summary";"Cash",#N/A,TRUE,"Summary"}</definedName>
    <definedName name="_aa8521" localSheetId="9" hidden="1">{"P&amp;L",#N/A,TRUE,"Summary";"Bal",#N/A,TRUE,"Summary";"Cash",#N/A,TRUE,"Summary"}</definedName>
    <definedName name="_aa8521" localSheetId="16" hidden="1">{"P&amp;L",#N/A,TRUE,"Summary";"Bal",#N/A,TRUE,"Summary";"Cash",#N/A,TRUE,"Summary"}</definedName>
    <definedName name="_aa8521" localSheetId="10" hidden="1">{"P&amp;L",#N/A,TRUE,"Summary";"Bal",#N/A,TRUE,"Summary";"Cash",#N/A,TRUE,"Summary"}</definedName>
    <definedName name="_aa8521" localSheetId="11" hidden="1">{"P&amp;L",#N/A,TRUE,"Summary";"Bal",#N/A,TRUE,"Summary";"Cash",#N/A,TRUE,"Summary"}</definedName>
    <definedName name="_aa8521" localSheetId="18" hidden="1">{"P&amp;L",#N/A,TRUE,"Summary";"Bal",#N/A,TRUE,"Summary";"Cash",#N/A,TRUE,"Summary"}</definedName>
    <definedName name="_aa8521" localSheetId="38" hidden="1">{"P&amp;L",#N/A,TRUE,"Summary";"Bal",#N/A,TRUE,"Summary";"Cash",#N/A,TRUE,"Summary"}</definedName>
    <definedName name="_aa8521" hidden="1">{"P&amp;L",#N/A,TRUE,"Summary";"Bal",#N/A,TRUE,"Summary";"Cash",#N/A,TRUE,"Summary"}</definedName>
    <definedName name="_aa85212" localSheetId="9" hidden="1">{"P&amp;L",#N/A,TRUE,"Summary";"Bal",#N/A,TRUE,"Summary";"Cash",#N/A,TRUE,"Summary"}</definedName>
    <definedName name="_aa85212" localSheetId="16" hidden="1">{"P&amp;L",#N/A,TRUE,"Summary";"Bal",#N/A,TRUE,"Summary";"Cash",#N/A,TRUE,"Summary"}</definedName>
    <definedName name="_aa85212" localSheetId="10" hidden="1">{"P&amp;L",#N/A,TRUE,"Summary";"Bal",#N/A,TRUE,"Summary";"Cash",#N/A,TRUE,"Summary"}</definedName>
    <definedName name="_aa85212" localSheetId="11" hidden="1">{"P&amp;L",#N/A,TRUE,"Summary";"Bal",#N/A,TRUE,"Summary";"Cash",#N/A,TRUE,"Summary"}</definedName>
    <definedName name="_aa85212" localSheetId="18" hidden="1">{"P&amp;L",#N/A,TRUE,"Summary";"Bal",#N/A,TRUE,"Summary";"Cash",#N/A,TRUE,"Summary"}</definedName>
    <definedName name="_aa85212" localSheetId="38" hidden="1">{"P&amp;L",#N/A,TRUE,"Summary";"Bal",#N/A,TRUE,"Summary";"Cash",#N/A,TRUE,"Summary"}</definedName>
    <definedName name="_aa85212" hidden="1">{"P&amp;L",#N/A,TRUE,"Summary";"Bal",#N/A,TRUE,"Summary";"Cash",#N/A,TRUE,"Summary"}</definedName>
    <definedName name="_aa852122" localSheetId="9" hidden="1">{"P&amp;L",#N/A,TRUE,"Summary";"Bal",#N/A,TRUE,"Summary";"Cash",#N/A,TRUE,"Summary"}</definedName>
    <definedName name="_aa852122" localSheetId="16" hidden="1">{"P&amp;L",#N/A,TRUE,"Summary";"Bal",#N/A,TRUE,"Summary";"Cash",#N/A,TRUE,"Summary"}</definedName>
    <definedName name="_aa852122" localSheetId="10" hidden="1">{"P&amp;L",#N/A,TRUE,"Summary";"Bal",#N/A,TRUE,"Summary";"Cash",#N/A,TRUE,"Summary"}</definedName>
    <definedName name="_aa852122" localSheetId="11" hidden="1">{"P&amp;L",#N/A,TRUE,"Summary";"Bal",#N/A,TRUE,"Summary";"Cash",#N/A,TRUE,"Summary"}</definedName>
    <definedName name="_aa852122" localSheetId="18" hidden="1">{"P&amp;L",#N/A,TRUE,"Summary";"Bal",#N/A,TRUE,"Summary";"Cash",#N/A,TRUE,"Summary"}</definedName>
    <definedName name="_aa852122" localSheetId="38" hidden="1">{"P&amp;L",#N/A,TRUE,"Summary";"Bal",#N/A,TRUE,"Summary";"Cash",#N/A,TRUE,"Summary"}</definedName>
    <definedName name="_aa852122" hidden="1">{"P&amp;L",#N/A,TRUE,"Summary";"Bal",#N/A,TRUE,"Summary";"Cash",#N/A,TRUE,"Summary"}</definedName>
    <definedName name="_aa9654" localSheetId="9" hidden="1">{"'FORM'!$A$7:$H$11","'FORM'!$A$1:$H$47"}</definedName>
    <definedName name="_aa9654" localSheetId="16" hidden="1">{"'FORM'!$A$7:$H$11","'FORM'!$A$1:$H$47"}</definedName>
    <definedName name="_aa9654" localSheetId="10" hidden="1">{"'FORM'!$A$7:$H$11","'FORM'!$A$1:$H$47"}</definedName>
    <definedName name="_aa9654" localSheetId="11" hidden="1">{"'FORM'!$A$7:$H$11","'FORM'!$A$1:$H$47"}</definedName>
    <definedName name="_aa9654" localSheetId="18" hidden="1">{"'FORM'!$A$7:$H$11","'FORM'!$A$1:$H$47"}</definedName>
    <definedName name="_aa9654" localSheetId="38" hidden="1">{"'FORM'!$A$7:$H$11","'FORM'!$A$1:$H$47"}</definedName>
    <definedName name="_aa9654" hidden="1">{"'FORM'!$A$7:$H$11","'FORM'!$A$1:$H$47"}</definedName>
    <definedName name="_aa96541" localSheetId="9" hidden="1">{"'FORM'!$A$7:$H$11","'FORM'!$A$1:$H$47"}</definedName>
    <definedName name="_aa96541" localSheetId="16" hidden="1">{"'FORM'!$A$7:$H$11","'FORM'!$A$1:$H$47"}</definedName>
    <definedName name="_aa96541" localSheetId="10" hidden="1">{"'FORM'!$A$7:$H$11","'FORM'!$A$1:$H$47"}</definedName>
    <definedName name="_aa96541" localSheetId="11" hidden="1">{"'FORM'!$A$7:$H$11","'FORM'!$A$1:$H$47"}</definedName>
    <definedName name="_aa96541" localSheetId="18" hidden="1">{"'FORM'!$A$7:$H$11","'FORM'!$A$1:$H$47"}</definedName>
    <definedName name="_aa96541" localSheetId="38" hidden="1">{"'FORM'!$A$7:$H$11","'FORM'!$A$1:$H$47"}</definedName>
    <definedName name="_aa96541" hidden="1">{"'FORM'!$A$7:$H$11","'FORM'!$A$1:$H$47"}</definedName>
    <definedName name="_aa965412" localSheetId="9" hidden="1">{"'FORM'!$A$7:$H$11","'FORM'!$A$1:$H$47"}</definedName>
    <definedName name="_aa965412" localSheetId="16" hidden="1">{"'FORM'!$A$7:$H$11","'FORM'!$A$1:$H$47"}</definedName>
    <definedName name="_aa965412" localSheetId="10" hidden="1">{"'FORM'!$A$7:$H$11","'FORM'!$A$1:$H$47"}</definedName>
    <definedName name="_aa965412" localSheetId="11" hidden="1">{"'FORM'!$A$7:$H$11","'FORM'!$A$1:$H$47"}</definedName>
    <definedName name="_aa965412" localSheetId="18" hidden="1">{"'FORM'!$A$7:$H$11","'FORM'!$A$1:$H$47"}</definedName>
    <definedName name="_aa965412" localSheetId="38" hidden="1">{"'FORM'!$A$7:$H$11","'FORM'!$A$1:$H$47"}</definedName>
    <definedName name="_aa965412" hidden="1">{"'FORM'!$A$7:$H$11","'FORM'!$A$1:$H$47"}</definedName>
    <definedName name="_aa9876" localSheetId="9" hidden="1">{"'FORM'!$A$7:$H$11","'FORM'!$A$1:$H$47"}</definedName>
    <definedName name="_aa9876" localSheetId="16" hidden="1">{"'FORM'!$A$7:$H$11","'FORM'!$A$1:$H$47"}</definedName>
    <definedName name="_aa9876" localSheetId="10" hidden="1">{"'FORM'!$A$7:$H$11","'FORM'!$A$1:$H$47"}</definedName>
    <definedName name="_aa9876" localSheetId="11" hidden="1">{"'FORM'!$A$7:$H$11","'FORM'!$A$1:$H$47"}</definedName>
    <definedName name="_aa9876" localSheetId="18" hidden="1">{"'FORM'!$A$7:$H$11","'FORM'!$A$1:$H$47"}</definedName>
    <definedName name="_aa9876" localSheetId="38" hidden="1">{"'FORM'!$A$7:$H$11","'FORM'!$A$1:$H$47"}</definedName>
    <definedName name="_aa9876" hidden="1">{"'FORM'!$A$7:$H$11","'FORM'!$A$1:$H$47"}</definedName>
    <definedName name="_aa98761" localSheetId="9" hidden="1">{"'FORM'!$A$7:$H$11","'FORM'!$A$1:$H$47"}</definedName>
    <definedName name="_aa98761" localSheetId="16" hidden="1">{"'FORM'!$A$7:$H$11","'FORM'!$A$1:$H$47"}</definedName>
    <definedName name="_aa98761" localSheetId="10" hidden="1">{"'FORM'!$A$7:$H$11","'FORM'!$A$1:$H$47"}</definedName>
    <definedName name="_aa98761" localSheetId="11" hidden="1">{"'FORM'!$A$7:$H$11","'FORM'!$A$1:$H$47"}</definedName>
    <definedName name="_aa98761" localSheetId="18" hidden="1">{"'FORM'!$A$7:$H$11","'FORM'!$A$1:$H$47"}</definedName>
    <definedName name="_aa98761" localSheetId="38" hidden="1">{"'FORM'!$A$7:$H$11","'FORM'!$A$1:$H$47"}</definedName>
    <definedName name="_aa98761" hidden="1">{"'FORM'!$A$7:$H$11","'FORM'!$A$1:$H$47"}</definedName>
    <definedName name="_aa987612" localSheetId="9" hidden="1">{"'FORM'!$A$7:$H$11","'FORM'!$A$1:$H$47"}</definedName>
    <definedName name="_aa987612" localSheetId="16" hidden="1">{"'FORM'!$A$7:$H$11","'FORM'!$A$1:$H$47"}</definedName>
    <definedName name="_aa987612" localSheetId="10" hidden="1">{"'FORM'!$A$7:$H$11","'FORM'!$A$1:$H$47"}</definedName>
    <definedName name="_aa987612" localSheetId="11" hidden="1">{"'FORM'!$A$7:$H$11","'FORM'!$A$1:$H$47"}</definedName>
    <definedName name="_aa987612" localSheetId="18" hidden="1">{"'FORM'!$A$7:$H$11","'FORM'!$A$1:$H$47"}</definedName>
    <definedName name="_aa987612" localSheetId="38" hidden="1">{"'FORM'!$A$7:$H$11","'FORM'!$A$1:$H$47"}</definedName>
    <definedName name="_aa987612" hidden="1">{"'FORM'!$A$7:$H$11","'FORM'!$A$1:$H$47"}</definedName>
    <definedName name="_aaa1" localSheetId="35" hidden="1">{#N/A,#N/A,FALSE,"REPORT"}</definedName>
    <definedName name="_aaa1" localSheetId="31" hidden="1">{#N/A,#N/A,FALSE,"REPORT"}</definedName>
    <definedName name="_aaa1" localSheetId="9" hidden="1">{#N/A,#N/A,FALSE,"REPORT"}</definedName>
    <definedName name="_aaa1" localSheetId="30" hidden="1">{#N/A,#N/A,FALSE,"REPORT"}</definedName>
    <definedName name="_aaa1" localSheetId="51" hidden="1">{#N/A,#N/A,FALSE,"REPORT"}</definedName>
    <definedName name="_aaa1" localSheetId="7" hidden="1">{#N/A,#N/A,FALSE,"REPORT"}</definedName>
    <definedName name="_aaa1" localSheetId="33" hidden="1">{#N/A,#N/A,FALSE,"REPORT"}</definedName>
    <definedName name="_aaa1" localSheetId="6" hidden="1">{#N/A,#N/A,FALSE,"REPORT"}</definedName>
    <definedName name="_aaa1" localSheetId="16" hidden="1">{#N/A,#N/A,FALSE,"REPORT"}</definedName>
    <definedName name="_aaa1" localSheetId="10" hidden="1">{#N/A,#N/A,FALSE,"REPORT"}</definedName>
    <definedName name="_aaa1" localSheetId="29" hidden="1">{#N/A,#N/A,FALSE,"REPORT"}</definedName>
    <definedName name="_aaa1" localSheetId="28" hidden="1">{#N/A,#N/A,FALSE,"REPORT"}</definedName>
    <definedName name="_aaa1" localSheetId="11" hidden="1">{#N/A,#N/A,FALSE,"REPORT"}</definedName>
    <definedName name="_aaa1" localSheetId="36" hidden="1">{#N/A,#N/A,FALSE,"REPORT"}</definedName>
    <definedName name="_aaa1" localSheetId="32" hidden="1">{#N/A,#N/A,FALSE,"REPORT"}</definedName>
    <definedName name="_aaa1" localSheetId="18" hidden="1">{#N/A,#N/A,FALSE,"REPORT"}</definedName>
    <definedName name="_aaa1" localSheetId="38" hidden="1">{#N/A,#N/A,FALSE,"REPORT"}</definedName>
    <definedName name="_aaa1" hidden="1">{#N/A,#N/A,FALSE,"REPORT"}</definedName>
    <definedName name="_aaa12" localSheetId="9" hidden="1">{"'FORM'!$A$7:$H$11","'FORM'!$A$1:$H$47"}</definedName>
    <definedName name="_aaa12" localSheetId="16" hidden="1">{"'FORM'!$A$7:$H$11","'FORM'!$A$1:$H$47"}</definedName>
    <definedName name="_aaa12" localSheetId="10" hidden="1">{"'FORM'!$A$7:$H$11","'FORM'!$A$1:$H$47"}</definedName>
    <definedName name="_aaa12" localSheetId="11" hidden="1">{"'FORM'!$A$7:$H$11","'FORM'!$A$1:$H$47"}</definedName>
    <definedName name="_aaa12" localSheetId="18" hidden="1">{"'FORM'!$A$7:$H$11","'FORM'!$A$1:$H$47"}</definedName>
    <definedName name="_aaa12" localSheetId="38" hidden="1">{"'FORM'!$A$7:$H$11","'FORM'!$A$1:$H$47"}</definedName>
    <definedName name="_aaa12" hidden="1">{"'FORM'!$A$7:$H$11","'FORM'!$A$1:$H$47"}</definedName>
    <definedName name="_aaa122" localSheetId="9" hidden="1">{"'FORM'!$A$7:$H$11","'FORM'!$A$1:$H$47"}</definedName>
    <definedName name="_aaa122" localSheetId="16" hidden="1">{"'FORM'!$A$7:$H$11","'FORM'!$A$1:$H$47"}</definedName>
    <definedName name="_aaa122" localSheetId="10" hidden="1">{"'FORM'!$A$7:$H$11","'FORM'!$A$1:$H$47"}</definedName>
    <definedName name="_aaa122" localSheetId="11" hidden="1">{"'FORM'!$A$7:$H$11","'FORM'!$A$1:$H$47"}</definedName>
    <definedName name="_aaa122" localSheetId="18" hidden="1">{"'FORM'!$A$7:$H$11","'FORM'!$A$1:$H$47"}</definedName>
    <definedName name="_aaa122" localSheetId="38" hidden="1">{"'FORM'!$A$7:$H$11","'FORM'!$A$1:$H$47"}</definedName>
    <definedName name="_aaa122" hidden="1">{"'FORM'!$A$7:$H$11","'FORM'!$A$1:$H$47"}</definedName>
    <definedName name="_aaa2" localSheetId="9" hidden="1">{#N/A,#N/A,FALSE,"Title Page";#N/A,#N/A,FALSE,"Conclusions";#N/A,#N/A,FALSE,"Assum.";#N/A,#N/A,FALSE,"Sun  DCF-WC-Dep";#N/A,#N/A,FALSE,"MarketValue";#N/A,#N/A,FALSE,"BalSheet";#N/A,#N/A,FALSE,"WACC";#N/A,#N/A,FALSE,"PC+ Info.";#N/A,#N/A,FALSE,"PC+Info_2"}</definedName>
    <definedName name="_aaa2" localSheetId="7" hidden="1">{#N/A,#N/A,FALSE,"Title Page";#N/A,#N/A,FALSE,"Conclusions";#N/A,#N/A,FALSE,"Assum.";#N/A,#N/A,FALSE,"Sun  DCF-WC-Dep";#N/A,#N/A,FALSE,"MarketValue";#N/A,#N/A,FALSE,"BalSheet";#N/A,#N/A,FALSE,"WACC";#N/A,#N/A,FALSE,"PC+ Info.";#N/A,#N/A,FALSE,"PC+Info_2"}</definedName>
    <definedName name="_aaa2" localSheetId="6" hidden="1">{#N/A,#N/A,FALSE,"Title Page";#N/A,#N/A,FALSE,"Conclusions";#N/A,#N/A,FALSE,"Assum.";#N/A,#N/A,FALSE,"Sun  DCF-WC-Dep";#N/A,#N/A,FALSE,"MarketValue";#N/A,#N/A,FALSE,"BalSheet";#N/A,#N/A,FALSE,"WACC";#N/A,#N/A,FALSE,"PC+ Info.";#N/A,#N/A,FALSE,"PC+Info_2"}</definedName>
    <definedName name="_aaa2" localSheetId="10" hidden="1">{#N/A,#N/A,FALSE,"Title Page";#N/A,#N/A,FALSE,"Conclusions";#N/A,#N/A,FALSE,"Assum.";#N/A,#N/A,FALSE,"Sun  DCF-WC-Dep";#N/A,#N/A,FALSE,"MarketValue";#N/A,#N/A,FALSE,"BalSheet";#N/A,#N/A,FALSE,"WACC";#N/A,#N/A,FALSE,"PC+ Info.";#N/A,#N/A,FALSE,"PC+Info_2"}</definedName>
    <definedName name="_aaa2" localSheetId="28" hidden="1">{#N/A,#N/A,FALSE,"Title Page";#N/A,#N/A,FALSE,"Conclusions";#N/A,#N/A,FALSE,"Assum.";#N/A,#N/A,FALSE,"Sun  DCF-WC-Dep";#N/A,#N/A,FALSE,"MarketValue";#N/A,#N/A,FALSE,"BalSheet";#N/A,#N/A,FALSE,"WACC";#N/A,#N/A,FALSE,"PC+ Info.";#N/A,#N/A,FALSE,"PC+Info_2"}</definedName>
    <definedName name="_aaa2" localSheetId="11" hidden="1">{#N/A,#N/A,FALSE,"Title Page";#N/A,#N/A,FALSE,"Conclusions";#N/A,#N/A,FALSE,"Assum.";#N/A,#N/A,FALSE,"Sun  DCF-WC-Dep";#N/A,#N/A,FALSE,"MarketValue";#N/A,#N/A,FALSE,"BalSheet";#N/A,#N/A,FALSE,"WACC";#N/A,#N/A,FALSE,"PC+ Info.";#N/A,#N/A,FALSE,"PC+Info_2"}</definedName>
    <definedName name="_aaa2" localSheetId="36" hidden="1">{#N/A,#N/A,FALSE,"Title Page";#N/A,#N/A,FALSE,"Conclusions";#N/A,#N/A,FALSE,"Assum.";#N/A,#N/A,FALSE,"Sun  DCF-WC-Dep";#N/A,#N/A,FALSE,"MarketValue";#N/A,#N/A,FALSE,"BalSheet";#N/A,#N/A,FALSE,"WACC";#N/A,#N/A,FALSE,"PC+ Info.";#N/A,#N/A,FALSE,"PC+Info_2"}</definedName>
    <definedName name="_aaa2" localSheetId="18" hidden="1">{#N/A,#N/A,FALSE,"Title Page";#N/A,#N/A,FALSE,"Conclusions";#N/A,#N/A,FALSE,"Assum.";#N/A,#N/A,FALSE,"Sun  DCF-WC-Dep";#N/A,#N/A,FALSE,"MarketValue";#N/A,#N/A,FALSE,"BalSheet";#N/A,#N/A,FALSE,"WACC";#N/A,#N/A,FALSE,"PC+ Info.";#N/A,#N/A,FALSE,"PC+Info_2"}</definedName>
    <definedName name="_aaa2" localSheetId="38" hidden="1">{#N/A,#N/A,FALSE,"Title Page";#N/A,#N/A,FALSE,"Conclusions";#N/A,#N/A,FALSE,"Assum.";#N/A,#N/A,FALSE,"Sun  DCF-WC-Dep";#N/A,#N/A,FALSE,"MarketValue";#N/A,#N/A,FALSE,"BalSheet";#N/A,#N/A,FALSE,"WACC";#N/A,#N/A,FALSE,"PC+ Info.";#N/A,#N/A,FALSE,"PC+Info_2"}</definedName>
    <definedName name="_aaa2" hidden="1">{#N/A,#N/A,FALSE,"Title Page";#N/A,#N/A,FALSE,"Conclusions";#N/A,#N/A,FALSE,"Assum.";#N/A,#N/A,FALSE,"Sun  DCF-WC-Dep";#N/A,#N/A,FALSE,"MarketValue";#N/A,#N/A,FALSE,"BalSheet";#N/A,#N/A,FALSE,"WACC";#N/A,#N/A,FALSE,"PC+ Info.";#N/A,#N/A,FALSE,"PC+Info_2"}</definedName>
    <definedName name="_aaa25125" localSheetId="9" hidden="1">{"by year",#N/A,FALSE,"Ted IS";"by quart",#N/A,FALSE,"Ted IS";"by month",#N/A,FALSE,"Ted IS";"by year",#N/A,FALSE,"Ted BS";"by quart",#N/A,FALSE,"Ted BS";"by month",#N/A,FALSE,"Ted BS";"by year",#N/A,FALSE,"Ted CF";"by quart",#N/A,FALSE,"Ted CF";"by month",#N/A,FALSE,"Ted CF"}</definedName>
    <definedName name="_aaa25125" localSheetId="7" hidden="1">{"by year",#N/A,FALSE,"Ted IS";"by quart",#N/A,FALSE,"Ted IS";"by month",#N/A,FALSE,"Ted IS";"by year",#N/A,FALSE,"Ted BS";"by quart",#N/A,FALSE,"Ted BS";"by month",#N/A,FALSE,"Ted BS";"by year",#N/A,FALSE,"Ted CF";"by quart",#N/A,FALSE,"Ted CF";"by month",#N/A,FALSE,"Ted CF"}</definedName>
    <definedName name="_aaa25125" localSheetId="6" hidden="1">{"by year",#N/A,FALSE,"Ted IS";"by quart",#N/A,FALSE,"Ted IS";"by month",#N/A,FALSE,"Ted IS";"by year",#N/A,FALSE,"Ted BS";"by quart",#N/A,FALSE,"Ted BS";"by month",#N/A,FALSE,"Ted BS";"by year",#N/A,FALSE,"Ted CF";"by quart",#N/A,FALSE,"Ted CF";"by month",#N/A,FALSE,"Ted CF"}</definedName>
    <definedName name="_aaa25125" localSheetId="10" hidden="1">{"by year",#N/A,FALSE,"Ted IS";"by quart",#N/A,FALSE,"Ted IS";"by month",#N/A,FALSE,"Ted IS";"by year",#N/A,FALSE,"Ted BS";"by quart",#N/A,FALSE,"Ted BS";"by month",#N/A,FALSE,"Ted BS";"by year",#N/A,FALSE,"Ted CF";"by quart",#N/A,FALSE,"Ted CF";"by month",#N/A,FALSE,"Ted CF"}</definedName>
    <definedName name="_aaa25125" localSheetId="28" hidden="1">{"by year",#N/A,FALSE,"Ted IS";"by quart",#N/A,FALSE,"Ted IS";"by month",#N/A,FALSE,"Ted IS";"by year",#N/A,FALSE,"Ted BS";"by quart",#N/A,FALSE,"Ted BS";"by month",#N/A,FALSE,"Ted BS";"by year",#N/A,FALSE,"Ted CF";"by quart",#N/A,FALSE,"Ted CF";"by month",#N/A,FALSE,"Ted CF"}</definedName>
    <definedName name="_aaa25125" localSheetId="11" hidden="1">{"by year",#N/A,FALSE,"Ted IS";"by quart",#N/A,FALSE,"Ted IS";"by month",#N/A,FALSE,"Ted IS";"by year",#N/A,FALSE,"Ted BS";"by quart",#N/A,FALSE,"Ted BS";"by month",#N/A,FALSE,"Ted BS";"by year",#N/A,FALSE,"Ted CF";"by quart",#N/A,FALSE,"Ted CF";"by month",#N/A,FALSE,"Ted CF"}</definedName>
    <definedName name="_aaa25125" localSheetId="36" hidden="1">{"by year",#N/A,FALSE,"Ted IS";"by quart",#N/A,FALSE,"Ted IS";"by month",#N/A,FALSE,"Ted IS";"by year",#N/A,FALSE,"Ted BS";"by quart",#N/A,FALSE,"Ted BS";"by month",#N/A,FALSE,"Ted BS";"by year",#N/A,FALSE,"Ted CF";"by quart",#N/A,FALSE,"Ted CF";"by month",#N/A,FALSE,"Ted CF"}</definedName>
    <definedName name="_aaa25125" localSheetId="18" hidden="1">{"by year",#N/A,FALSE,"Ted IS";"by quart",#N/A,FALSE,"Ted IS";"by month",#N/A,FALSE,"Ted IS";"by year",#N/A,FALSE,"Ted BS";"by quart",#N/A,FALSE,"Ted BS";"by month",#N/A,FALSE,"Ted BS";"by year",#N/A,FALSE,"Ted CF";"by quart",#N/A,FALSE,"Ted CF";"by month",#N/A,FALSE,"Ted CF"}</definedName>
    <definedName name="_aaa25125" localSheetId="38" hidden="1">{"by year",#N/A,FALSE,"Ted IS";"by quart",#N/A,FALSE,"Ted IS";"by month",#N/A,FALSE,"Ted IS";"by year",#N/A,FALSE,"Ted BS";"by quart",#N/A,FALSE,"Ted BS";"by month",#N/A,FALSE,"Ted BS";"by year",#N/A,FALSE,"Ted CF";"by quart",#N/A,FALSE,"Ted CF";"by month",#N/A,FALSE,"Ted CF"}</definedName>
    <definedName name="_aaa25125" hidden="1">{"by year",#N/A,FALSE,"Ted IS";"by quart",#N/A,FALSE,"Ted IS";"by month",#N/A,FALSE,"Ted IS";"by year",#N/A,FALSE,"Ted BS";"by quart",#N/A,FALSE,"Ted BS";"by month",#N/A,FALSE,"Ted BS";"by year",#N/A,FALSE,"Ted CF";"by quart",#N/A,FALSE,"Ted CF";"by month",#N/A,FALSE,"Ted CF"}</definedName>
    <definedName name="_aab7965" localSheetId="9" hidden="1">{"'FORM'!$A$7:$H$11","'FORM'!$A$1:$H$47"}</definedName>
    <definedName name="_aab7965" localSheetId="16" hidden="1">{"'FORM'!$A$7:$H$11","'FORM'!$A$1:$H$47"}</definedName>
    <definedName name="_aab7965" localSheetId="10" hidden="1">{"'FORM'!$A$7:$H$11","'FORM'!$A$1:$H$47"}</definedName>
    <definedName name="_aab7965" localSheetId="11" hidden="1">{"'FORM'!$A$7:$H$11","'FORM'!$A$1:$H$47"}</definedName>
    <definedName name="_aab7965" localSheetId="18" hidden="1">{"'FORM'!$A$7:$H$11","'FORM'!$A$1:$H$47"}</definedName>
    <definedName name="_aab7965" localSheetId="38" hidden="1">{"'FORM'!$A$7:$H$11","'FORM'!$A$1:$H$47"}</definedName>
    <definedName name="_aab7965" hidden="1">{"'FORM'!$A$7:$H$11","'FORM'!$A$1:$H$47"}</definedName>
    <definedName name="_aab79651" localSheetId="9" hidden="1">{"'FORM'!$A$7:$H$11","'FORM'!$A$1:$H$47"}</definedName>
    <definedName name="_aab79651" localSheetId="16" hidden="1">{"'FORM'!$A$7:$H$11","'FORM'!$A$1:$H$47"}</definedName>
    <definedName name="_aab79651" localSheetId="10" hidden="1">{"'FORM'!$A$7:$H$11","'FORM'!$A$1:$H$47"}</definedName>
    <definedName name="_aab79651" localSheetId="11" hidden="1">{"'FORM'!$A$7:$H$11","'FORM'!$A$1:$H$47"}</definedName>
    <definedName name="_aab79651" localSheetId="18" hidden="1">{"'FORM'!$A$7:$H$11","'FORM'!$A$1:$H$47"}</definedName>
    <definedName name="_aab79651" localSheetId="38" hidden="1">{"'FORM'!$A$7:$H$11","'FORM'!$A$1:$H$47"}</definedName>
    <definedName name="_aab79651" hidden="1">{"'FORM'!$A$7:$H$11","'FORM'!$A$1:$H$47"}</definedName>
    <definedName name="_aab796512" localSheetId="9" hidden="1">{"'FORM'!$A$7:$H$11","'FORM'!$A$1:$H$47"}</definedName>
    <definedName name="_aab796512" localSheetId="16" hidden="1">{"'FORM'!$A$7:$H$11","'FORM'!$A$1:$H$47"}</definedName>
    <definedName name="_aab796512" localSheetId="10" hidden="1">{"'FORM'!$A$7:$H$11","'FORM'!$A$1:$H$47"}</definedName>
    <definedName name="_aab796512" localSheetId="11" hidden="1">{"'FORM'!$A$7:$H$11","'FORM'!$A$1:$H$47"}</definedName>
    <definedName name="_aab796512" localSheetId="18" hidden="1">{"'FORM'!$A$7:$H$11","'FORM'!$A$1:$H$47"}</definedName>
    <definedName name="_aab796512" localSheetId="38" hidden="1">{"'FORM'!$A$7:$H$11","'FORM'!$A$1:$H$47"}</definedName>
    <definedName name="_aab796512" hidden="1">{"'FORM'!$A$7:$H$11","'FORM'!$A$1:$H$47"}</definedName>
    <definedName name="_aas1" localSheetId="35" hidden="1">{#N/A,#N/A,FALSE,"REPORT"}</definedName>
    <definedName name="_aas1" localSheetId="31" hidden="1">{#N/A,#N/A,FALSE,"REPORT"}</definedName>
    <definedName name="_aas1" localSheetId="9" hidden="1">{#N/A,#N/A,FALSE,"REPORT"}</definedName>
    <definedName name="_aas1" localSheetId="30" hidden="1">{#N/A,#N/A,FALSE,"REPORT"}</definedName>
    <definedName name="_aas1" localSheetId="51" hidden="1">{#N/A,#N/A,FALSE,"REPORT"}</definedName>
    <definedName name="_aas1" localSheetId="7" hidden="1">{#N/A,#N/A,FALSE,"REPORT"}</definedName>
    <definedName name="_aas1" localSheetId="33" hidden="1">{#N/A,#N/A,FALSE,"REPORT"}</definedName>
    <definedName name="_aas1" localSheetId="6" hidden="1">{#N/A,#N/A,FALSE,"REPORT"}</definedName>
    <definedName name="_aas1" localSheetId="16" hidden="1">{#N/A,#N/A,FALSE,"REPORT"}</definedName>
    <definedName name="_aas1" localSheetId="10" hidden="1">{#N/A,#N/A,FALSE,"REPORT"}</definedName>
    <definedName name="_aas1" localSheetId="29" hidden="1">{#N/A,#N/A,FALSE,"REPORT"}</definedName>
    <definedName name="_aas1" localSheetId="28" hidden="1">{#N/A,#N/A,FALSE,"REPORT"}</definedName>
    <definedName name="_aas1" localSheetId="11" hidden="1">{#N/A,#N/A,FALSE,"REPORT"}</definedName>
    <definedName name="_aas1" localSheetId="36" hidden="1">{#N/A,#N/A,FALSE,"REPORT"}</definedName>
    <definedName name="_aas1" localSheetId="32" hidden="1">{#N/A,#N/A,FALSE,"REPORT"}</definedName>
    <definedName name="_aas1" localSheetId="18" hidden="1">{#N/A,#N/A,FALSE,"REPORT"}</definedName>
    <definedName name="_aas1" localSheetId="38" hidden="1">{#N/A,#N/A,FALSE,"REPORT"}</definedName>
    <definedName name="_aas1" hidden="1">{#N/A,#N/A,FALSE,"REPORT"}</definedName>
    <definedName name="_ab1" localSheetId="9" hidden="1">{"'FORM'!$A$7:$H$11","'FORM'!$A$1:$H$47"}</definedName>
    <definedName name="_ab1" localSheetId="16" hidden="1">{"'FORM'!$A$7:$H$11","'FORM'!$A$1:$H$47"}</definedName>
    <definedName name="_ab1" localSheetId="10" hidden="1">{"'FORM'!$A$7:$H$11","'FORM'!$A$1:$H$47"}</definedName>
    <definedName name="_ab1" localSheetId="11" hidden="1">{"'FORM'!$A$7:$H$11","'FORM'!$A$1:$H$47"}</definedName>
    <definedName name="_ab1" localSheetId="18" hidden="1">{"'FORM'!$A$7:$H$11","'FORM'!$A$1:$H$47"}</definedName>
    <definedName name="_ab1" localSheetId="38" hidden="1">{"'FORM'!$A$7:$H$11","'FORM'!$A$1:$H$47"}</definedName>
    <definedName name="_ab1" hidden="1">{"'FORM'!$A$7:$H$11","'FORM'!$A$1:$H$47"}</definedName>
    <definedName name="_ab12" localSheetId="9" hidden="1">{"'FORM'!$A$7:$H$11","'FORM'!$A$1:$H$47"}</definedName>
    <definedName name="_ab12" localSheetId="16" hidden="1">{"'FORM'!$A$7:$H$11","'FORM'!$A$1:$H$47"}</definedName>
    <definedName name="_ab12" localSheetId="10" hidden="1">{"'FORM'!$A$7:$H$11","'FORM'!$A$1:$H$47"}</definedName>
    <definedName name="_ab12" localSheetId="11" hidden="1">{"'FORM'!$A$7:$H$11","'FORM'!$A$1:$H$47"}</definedName>
    <definedName name="_ab12" localSheetId="18" hidden="1">{"'FORM'!$A$7:$H$11","'FORM'!$A$1:$H$47"}</definedName>
    <definedName name="_ab12" localSheetId="38" hidden="1">{"'FORM'!$A$7:$H$11","'FORM'!$A$1:$H$47"}</definedName>
    <definedName name="_ab12" hidden="1">{"'FORM'!$A$7:$H$11","'FORM'!$A$1:$H$47"}</definedName>
    <definedName name="_ab122" localSheetId="9" hidden="1">{"'FORM'!$A$7:$H$11","'FORM'!$A$1:$H$47"}</definedName>
    <definedName name="_ab122" localSheetId="16" hidden="1">{"'FORM'!$A$7:$H$11","'FORM'!$A$1:$H$47"}</definedName>
    <definedName name="_ab122" localSheetId="10" hidden="1">{"'FORM'!$A$7:$H$11","'FORM'!$A$1:$H$47"}</definedName>
    <definedName name="_ab122" localSheetId="11" hidden="1">{"'FORM'!$A$7:$H$11","'FORM'!$A$1:$H$47"}</definedName>
    <definedName name="_ab122" localSheetId="18" hidden="1">{"'FORM'!$A$7:$H$11","'FORM'!$A$1:$H$47"}</definedName>
    <definedName name="_ab122" localSheetId="38" hidden="1">{"'FORM'!$A$7:$H$11","'FORM'!$A$1:$H$47"}</definedName>
    <definedName name="_ab122" hidden="1">{"'FORM'!$A$7:$H$11","'FORM'!$A$1:$H$47"}</definedName>
    <definedName name="_ACS2000" localSheetId="35" hidden="1">{#N/A,#N/A,FALSE,"REPORT"}</definedName>
    <definedName name="_ACS2000" localSheetId="31" hidden="1">{#N/A,#N/A,FALSE,"REPORT"}</definedName>
    <definedName name="_ACS2000" localSheetId="9" hidden="1">{#N/A,#N/A,FALSE,"REPORT"}</definedName>
    <definedName name="_ACS2000" localSheetId="30" hidden="1">{#N/A,#N/A,FALSE,"REPORT"}</definedName>
    <definedName name="_ACS2000" localSheetId="51" hidden="1">{#N/A,#N/A,FALSE,"REPORT"}</definedName>
    <definedName name="_ACS2000" localSheetId="7" hidden="1">{#N/A,#N/A,FALSE,"REPORT"}</definedName>
    <definedName name="_ACS2000" localSheetId="33" hidden="1">{#N/A,#N/A,FALSE,"REPORT"}</definedName>
    <definedName name="_ACS2000" localSheetId="6" hidden="1">{#N/A,#N/A,FALSE,"REPORT"}</definedName>
    <definedName name="_ACS2000" localSheetId="16" hidden="1">{#N/A,#N/A,FALSE,"REPORT"}</definedName>
    <definedName name="_ACS2000" localSheetId="10" hidden="1">{#N/A,#N/A,FALSE,"REPORT"}</definedName>
    <definedName name="_ACS2000" localSheetId="29" hidden="1">{#N/A,#N/A,FALSE,"REPORT"}</definedName>
    <definedName name="_ACS2000" localSheetId="28" hidden="1">{#N/A,#N/A,FALSE,"REPORT"}</definedName>
    <definedName name="_ACS2000" localSheetId="11" hidden="1">{#N/A,#N/A,FALSE,"REPORT"}</definedName>
    <definedName name="_ACS2000" localSheetId="36" hidden="1">{#N/A,#N/A,FALSE,"REPORT"}</definedName>
    <definedName name="_ACS2000" localSheetId="32" hidden="1">{#N/A,#N/A,FALSE,"REPORT"}</definedName>
    <definedName name="_ACS2000" localSheetId="18" hidden="1">{#N/A,#N/A,FALSE,"REPORT"}</definedName>
    <definedName name="_ACS2000" localSheetId="38" hidden="1">{#N/A,#N/A,FALSE,"REPORT"}</definedName>
    <definedName name="_ACS2000" hidden="1">{#N/A,#N/A,FALSE,"REPORT"}</definedName>
    <definedName name="_age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MO_XmlVersion" hidden="1">"'1'"</definedName>
    <definedName name="_as1" localSheetId="9" hidden="1">{"'FORM'!$A$7:$H$11","'FORM'!$A$1:$H$47"}</definedName>
    <definedName name="_as1" localSheetId="16" hidden="1">{"'FORM'!$A$7:$H$11","'FORM'!$A$1:$H$47"}</definedName>
    <definedName name="_as1" localSheetId="10" hidden="1">{"'FORM'!$A$7:$H$11","'FORM'!$A$1:$H$47"}</definedName>
    <definedName name="_as1" localSheetId="11" hidden="1">{"'FORM'!$A$7:$H$11","'FORM'!$A$1:$H$47"}</definedName>
    <definedName name="_as1" localSheetId="18" hidden="1">{"'FORM'!$A$7:$H$11","'FORM'!$A$1:$H$47"}</definedName>
    <definedName name="_as1" localSheetId="38" hidden="1">{"'FORM'!$A$7:$H$11","'FORM'!$A$1:$H$47"}</definedName>
    <definedName name="_as1" hidden="1">{"'FORM'!$A$7:$H$11","'FORM'!$A$1:$H$47"}</definedName>
    <definedName name="_as11" localSheetId="9" hidden="1">{"'FORM'!$A$7:$H$11","'FORM'!$A$1:$H$47"}</definedName>
    <definedName name="_as11" localSheetId="16" hidden="1">{"'FORM'!$A$7:$H$11","'FORM'!$A$1:$H$47"}</definedName>
    <definedName name="_as11" localSheetId="10" hidden="1">{"'FORM'!$A$7:$H$11","'FORM'!$A$1:$H$47"}</definedName>
    <definedName name="_as11" localSheetId="11" hidden="1">{"'FORM'!$A$7:$H$11","'FORM'!$A$1:$H$47"}</definedName>
    <definedName name="_as11" localSheetId="18" hidden="1">{"'FORM'!$A$7:$H$11","'FORM'!$A$1:$H$47"}</definedName>
    <definedName name="_as11" localSheetId="38" hidden="1">{"'FORM'!$A$7:$H$11","'FORM'!$A$1:$H$47"}</definedName>
    <definedName name="_as11" hidden="1">{"'FORM'!$A$7:$H$11","'FORM'!$A$1:$H$47"}</definedName>
    <definedName name="_as12" localSheetId="9" hidden="1">{"P&amp;L",#N/A,TRUE,"Summary";"Bal",#N/A,TRUE,"Summary";"Cash",#N/A,TRUE,"Summary"}</definedName>
    <definedName name="_as12" localSheetId="16" hidden="1">{"P&amp;L",#N/A,TRUE,"Summary";"Bal",#N/A,TRUE,"Summary";"Cash",#N/A,TRUE,"Summary"}</definedName>
    <definedName name="_as12" localSheetId="10" hidden="1">{"P&amp;L",#N/A,TRUE,"Summary";"Bal",#N/A,TRUE,"Summary";"Cash",#N/A,TRUE,"Summary"}</definedName>
    <definedName name="_as12" localSheetId="11" hidden="1">{"P&amp;L",#N/A,TRUE,"Summary";"Bal",#N/A,TRUE,"Summary";"Cash",#N/A,TRUE,"Summary"}</definedName>
    <definedName name="_as12" localSheetId="18" hidden="1">{"P&amp;L",#N/A,TRUE,"Summary";"Bal",#N/A,TRUE,"Summary";"Cash",#N/A,TRUE,"Summary"}</definedName>
    <definedName name="_as12" localSheetId="38" hidden="1">{"P&amp;L",#N/A,TRUE,"Summary";"Bal",#N/A,TRUE,"Summary";"Cash",#N/A,TRUE,"Summary"}</definedName>
    <definedName name="_as12" hidden="1">{"P&amp;L",#N/A,TRUE,"Summary";"Bal",#N/A,TRUE,"Summary";"Cash",#N/A,TRUE,"Summary"}</definedName>
    <definedName name="_as121" localSheetId="9" hidden="1">{"P&amp;L",#N/A,TRUE,"Summary";"Bal",#N/A,TRUE,"Summary";"Cash",#N/A,TRUE,"Summary"}</definedName>
    <definedName name="_as121" localSheetId="16" hidden="1">{"P&amp;L",#N/A,TRUE,"Summary";"Bal",#N/A,TRUE,"Summary";"Cash",#N/A,TRUE,"Summary"}</definedName>
    <definedName name="_as121" localSheetId="10" hidden="1">{"P&amp;L",#N/A,TRUE,"Summary";"Bal",#N/A,TRUE,"Summary";"Cash",#N/A,TRUE,"Summary"}</definedName>
    <definedName name="_as121" localSheetId="11" hidden="1">{"P&amp;L",#N/A,TRUE,"Summary";"Bal",#N/A,TRUE,"Summary";"Cash",#N/A,TRUE,"Summary"}</definedName>
    <definedName name="_as121" localSheetId="18" hidden="1">{"P&amp;L",#N/A,TRUE,"Summary";"Bal",#N/A,TRUE,"Summary";"Cash",#N/A,TRUE,"Summary"}</definedName>
    <definedName name="_as121" localSheetId="38" hidden="1">{"P&amp;L",#N/A,TRUE,"Summary";"Bal",#N/A,TRUE,"Summary";"Cash",#N/A,TRUE,"Summary"}</definedName>
    <definedName name="_as121" hidden="1">{"P&amp;L",#N/A,TRUE,"Summary";"Bal",#N/A,TRUE,"Summary";"Cash",#N/A,TRUE,"Summary"}</definedName>
    <definedName name="_as12122" localSheetId="9" hidden="1">{"P&amp;L",#N/A,TRUE,"Summary";"Bal",#N/A,TRUE,"Summary";"Cash",#N/A,TRUE,"Summary"}</definedName>
    <definedName name="_as12122" localSheetId="16" hidden="1">{"P&amp;L",#N/A,TRUE,"Summary";"Bal",#N/A,TRUE,"Summary";"Cash",#N/A,TRUE,"Summary"}</definedName>
    <definedName name="_as12122" localSheetId="10" hidden="1">{"P&amp;L",#N/A,TRUE,"Summary";"Bal",#N/A,TRUE,"Summary";"Cash",#N/A,TRUE,"Summary"}</definedName>
    <definedName name="_as12122" localSheetId="11" hidden="1">{"P&amp;L",#N/A,TRUE,"Summary";"Bal",#N/A,TRUE,"Summary";"Cash",#N/A,TRUE,"Summary"}</definedName>
    <definedName name="_as12122" localSheetId="18" hidden="1">{"P&amp;L",#N/A,TRUE,"Summary";"Bal",#N/A,TRUE,"Summary";"Cash",#N/A,TRUE,"Summary"}</definedName>
    <definedName name="_as12122" localSheetId="38" hidden="1">{"P&amp;L",#N/A,TRUE,"Summary";"Bal",#N/A,TRUE,"Summary";"Cash",#N/A,TRUE,"Summary"}</definedName>
    <definedName name="_as12122" hidden="1">{"P&amp;L",#N/A,TRUE,"Summary";"Bal",#N/A,TRUE,"Summary";"Cash",#N/A,TRUE,"Summary"}</definedName>
    <definedName name="_as122" localSheetId="9" hidden="1">{"'FORM'!$A$7:$H$11","'FORM'!$A$1:$H$47"}</definedName>
    <definedName name="_as122" localSheetId="16" hidden="1">{"'FORM'!$A$7:$H$11","'FORM'!$A$1:$H$47"}</definedName>
    <definedName name="_as122" localSheetId="10" hidden="1">{"'FORM'!$A$7:$H$11","'FORM'!$A$1:$H$47"}</definedName>
    <definedName name="_as122" localSheetId="11" hidden="1">{"'FORM'!$A$7:$H$11","'FORM'!$A$1:$H$47"}</definedName>
    <definedName name="_as122" localSheetId="18" hidden="1">{"'FORM'!$A$7:$H$11","'FORM'!$A$1:$H$47"}</definedName>
    <definedName name="_as122" localSheetId="38" hidden="1">{"'FORM'!$A$7:$H$11","'FORM'!$A$1:$H$47"}</definedName>
    <definedName name="_as122" hidden="1">{"'FORM'!$A$7:$H$11","'FORM'!$A$1:$H$47"}</definedName>
    <definedName name="_as1222" localSheetId="9" hidden="1">{"P&amp;L",#N/A,TRUE,"Summary";"Bal",#N/A,TRUE,"Summary";"Cash",#N/A,TRUE,"Summary"}</definedName>
    <definedName name="_as1222" localSheetId="16" hidden="1">{"P&amp;L",#N/A,TRUE,"Summary";"Bal",#N/A,TRUE,"Summary";"Cash",#N/A,TRUE,"Summary"}</definedName>
    <definedName name="_as1222" localSheetId="10" hidden="1">{"P&amp;L",#N/A,TRUE,"Summary";"Bal",#N/A,TRUE,"Summary";"Cash",#N/A,TRUE,"Summary"}</definedName>
    <definedName name="_as1222" localSheetId="11" hidden="1">{"P&amp;L",#N/A,TRUE,"Summary";"Bal",#N/A,TRUE,"Summary";"Cash",#N/A,TRUE,"Summary"}</definedName>
    <definedName name="_as1222" localSheetId="18" hidden="1">{"P&amp;L",#N/A,TRUE,"Summary";"Bal",#N/A,TRUE,"Summary";"Cash",#N/A,TRUE,"Summary"}</definedName>
    <definedName name="_as1222" localSheetId="38" hidden="1">{"P&amp;L",#N/A,TRUE,"Summary";"Bal",#N/A,TRUE,"Summary";"Cash",#N/A,TRUE,"Summary"}</definedName>
    <definedName name="_as1222" hidden="1">{"P&amp;L",#N/A,TRUE,"Summary";"Bal",#N/A,TRUE,"Summary";"Cash",#N/A,TRUE,"Summary"}</definedName>
    <definedName name="_as23" localSheetId="9" hidden="1">{"'FORM'!$A$7:$H$11","'FORM'!$A$1:$H$47"}</definedName>
    <definedName name="_as23" localSheetId="16" hidden="1">{"'FORM'!$A$7:$H$11","'FORM'!$A$1:$H$47"}</definedName>
    <definedName name="_as23" localSheetId="10" hidden="1">{"'FORM'!$A$7:$H$11","'FORM'!$A$1:$H$47"}</definedName>
    <definedName name="_as23" localSheetId="11" hidden="1">{"'FORM'!$A$7:$H$11","'FORM'!$A$1:$H$47"}</definedName>
    <definedName name="_as23" localSheetId="18" hidden="1">{"'FORM'!$A$7:$H$11","'FORM'!$A$1:$H$47"}</definedName>
    <definedName name="_as23" localSheetId="38" hidden="1">{"'FORM'!$A$7:$H$11","'FORM'!$A$1:$H$47"}</definedName>
    <definedName name="_as23" hidden="1">{"'FORM'!$A$7:$H$11","'FORM'!$A$1:$H$47"}</definedName>
    <definedName name="_as231" localSheetId="9" hidden="1">{"'FORM'!$A$7:$H$11","'FORM'!$A$1:$H$47"}</definedName>
    <definedName name="_as231" localSheetId="16" hidden="1">{"'FORM'!$A$7:$H$11","'FORM'!$A$1:$H$47"}</definedName>
    <definedName name="_as231" localSheetId="10" hidden="1">{"'FORM'!$A$7:$H$11","'FORM'!$A$1:$H$47"}</definedName>
    <definedName name="_as231" localSheetId="11" hidden="1">{"'FORM'!$A$7:$H$11","'FORM'!$A$1:$H$47"}</definedName>
    <definedName name="_as231" localSheetId="18" hidden="1">{"'FORM'!$A$7:$H$11","'FORM'!$A$1:$H$47"}</definedName>
    <definedName name="_as231" localSheetId="38" hidden="1">{"'FORM'!$A$7:$H$11","'FORM'!$A$1:$H$47"}</definedName>
    <definedName name="_as231" hidden="1">{"'FORM'!$A$7:$H$11","'FORM'!$A$1:$H$47"}</definedName>
    <definedName name="_as2312" localSheetId="9" hidden="1">{"'FORM'!$A$7:$H$11","'FORM'!$A$1:$H$47"}</definedName>
    <definedName name="_as2312" localSheetId="16" hidden="1">{"'FORM'!$A$7:$H$11","'FORM'!$A$1:$H$47"}</definedName>
    <definedName name="_as2312" localSheetId="10" hidden="1">{"'FORM'!$A$7:$H$11","'FORM'!$A$1:$H$47"}</definedName>
    <definedName name="_as2312" localSheetId="11" hidden="1">{"'FORM'!$A$7:$H$11","'FORM'!$A$1:$H$47"}</definedName>
    <definedName name="_as2312" localSheetId="18" hidden="1">{"'FORM'!$A$7:$H$11","'FORM'!$A$1:$H$47"}</definedName>
    <definedName name="_as2312" localSheetId="38" hidden="1">{"'FORM'!$A$7:$H$11","'FORM'!$A$1:$H$47"}</definedName>
    <definedName name="_as2312" hidden="1">{"'FORM'!$A$7:$H$11","'FORM'!$A$1:$H$47"}</definedName>
    <definedName name="_as232" localSheetId="9" hidden="1">{"'FORM'!$A$7:$H$11","'FORM'!$A$1:$H$47"}</definedName>
    <definedName name="_as232" localSheetId="16" hidden="1">{"'FORM'!$A$7:$H$11","'FORM'!$A$1:$H$47"}</definedName>
    <definedName name="_as232" localSheetId="10" hidden="1">{"'FORM'!$A$7:$H$11","'FORM'!$A$1:$H$47"}</definedName>
    <definedName name="_as232" localSheetId="11" hidden="1">{"'FORM'!$A$7:$H$11","'FORM'!$A$1:$H$47"}</definedName>
    <definedName name="_as232" localSheetId="18" hidden="1">{"'FORM'!$A$7:$H$11","'FORM'!$A$1:$H$47"}</definedName>
    <definedName name="_as232" localSheetId="38" hidden="1">{"'FORM'!$A$7:$H$11","'FORM'!$A$1:$H$47"}</definedName>
    <definedName name="_as232" hidden="1">{"'FORM'!$A$7:$H$11","'FORM'!$A$1:$H$47"}</definedName>
    <definedName name="_as56" localSheetId="9" hidden="1">{"P&amp;L",#N/A,TRUE,"Summary";"Bal",#N/A,TRUE,"Summary";"Cash",#N/A,TRUE,"Summary"}</definedName>
    <definedName name="_as56" localSheetId="16" hidden="1">{"P&amp;L",#N/A,TRUE,"Summary";"Bal",#N/A,TRUE,"Summary";"Cash",#N/A,TRUE,"Summary"}</definedName>
    <definedName name="_as56" localSheetId="10" hidden="1">{"P&amp;L",#N/A,TRUE,"Summary";"Bal",#N/A,TRUE,"Summary";"Cash",#N/A,TRUE,"Summary"}</definedName>
    <definedName name="_as56" localSheetId="11" hidden="1">{"P&amp;L",#N/A,TRUE,"Summary";"Bal",#N/A,TRUE,"Summary";"Cash",#N/A,TRUE,"Summary"}</definedName>
    <definedName name="_as56" localSheetId="18" hidden="1">{"P&amp;L",#N/A,TRUE,"Summary";"Bal",#N/A,TRUE,"Summary";"Cash",#N/A,TRUE,"Summary"}</definedName>
    <definedName name="_as56" localSheetId="38" hidden="1">{"P&amp;L",#N/A,TRUE,"Summary";"Bal",#N/A,TRUE,"Summary";"Cash",#N/A,TRUE,"Summary"}</definedName>
    <definedName name="_as56" hidden="1">{"P&amp;L",#N/A,TRUE,"Summary";"Bal",#N/A,TRUE,"Summary";"Cash",#N/A,TRUE,"Summary"}</definedName>
    <definedName name="_as561" localSheetId="9" hidden="1">{"P&amp;L",#N/A,TRUE,"Summary";"Bal",#N/A,TRUE,"Summary";"Cash",#N/A,TRUE,"Summary"}</definedName>
    <definedName name="_as561" localSheetId="16" hidden="1">{"P&amp;L",#N/A,TRUE,"Summary";"Bal",#N/A,TRUE,"Summary";"Cash",#N/A,TRUE,"Summary"}</definedName>
    <definedName name="_as561" localSheetId="10" hidden="1">{"P&amp;L",#N/A,TRUE,"Summary";"Bal",#N/A,TRUE,"Summary";"Cash",#N/A,TRUE,"Summary"}</definedName>
    <definedName name="_as561" localSheetId="11" hidden="1">{"P&amp;L",#N/A,TRUE,"Summary";"Bal",#N/A,TRUE,"Summary";"Cash",#N/A,TRUE,"Summary"}</definedName>
    <definedName name="_as561" localSheetId="18" hidden="1">{"P&amp;L",#N/A,TRUE,"Summary";"Bal",#N/A,TRUE,"Summary";"Cash",#N/A,TRUE,"Summary"}</definedName>
    <definedName name="_as561" localSheetId="38" hidden="1">{"P&amp;L",#N/A,TRUE,"Summary";"Bal",#N/A,TRUE,"Summary";"Cash",#N/A,TRUE,"Summary"}</definedName>
    <definedName name="_as561" hidden="1">{"P&amp;L",#N/A,TRUE,"Summary";"Bal",#N/A,TRUE,"Summary";"Cash",#N/A,TRUE,"Summary"}</definedName>
    <definedName name="_as5612" localSheetId="9" hidden="1">{"P&amp;L",#N/A,TRUE,"Summary";"Bal",#N/A,TRUE,"Summary";"Cash",#N/A,TRUE,"Summary"}</definedName>
    <definedName name="_as5612" localSheetId="16" hidden="1">{"P&amp;L",#N/A,TRUE,"Summary";"Bal",#N/A,TRUE,"Summary";"Cash",#N/A,TRUE,"Summary"}</definedName>
    <definedName name="_as5612" localSheetId="10" hidden="1">{"P&amp;L",#N/A,TRUE,"Summary";"Bal",#N/A,TRUE,"Summary";"Cash",#N/A,TRUE,"Summary"}</definedName>
    <definedName name="_as5612" localSheetId="11" hidden="1">{"P&amp;L",#N/A,TRUE,"Summary";"Bal",#N/A,TRUE,"Summary";"Cash",#N/A,TRUE,"Summary"}</definedName>
    <definedName name="_as5612" localSheetId="18" hidden="1">{"P&amp;L",#N/A,TRUE,"Summary";"Bal",#N/A,TRUE,"Summary";"Cash",#N/A,TRUE,"Summary"}</definedName>
    <definedName name="_as5612" localSheetId="38" hidden="1">{"P&amp;L",#N/A,TRUE,"Summary";"Bal",#N/A,TRUE,"Summary";"Cash",#N/A,TRUE,"Summary"}</definedName>
    <definedName name="_as5612" hidden="1">{"P&amp;L",#N/A,TRUE,"Summary";"Bal",#N/A,TRUE,"Summary";"Cash",#N/A,TRUE,"Summary"}</definedName>
    <definedName name="_as56122" localSheetId="9" hidden="1">{"P&amp;L",#N/A,TRUE,"Summary";"Bal",#N/A,TRUE,"Summary";"Cash",#N/A,TRUE,"Summary"}</definedName>
    <definedName name="_as56122" localSheetId="16" hidden="1">{"P&amp;L",#N/A,TRUE,"Summary";"Bal",#N/A,TRUE,"Summary";"Cash",#N/A,TRUE,"Summary"}</definedName>
    <definedName name="_as56122" localSheetId="10" hidden="1">{"P&amp;L",#N/A,TRUE,"Summary";"Bal",#N/A,TRUE,"Summary";"Cash",#N/A,TRUE,"Summary"}</definedName>
    <definedName name="_as56122" localSheetId="11" hidden="1">{"P&amp;L",#N/A,TRUE,"Summary";"Bal",#N/A,TRUE,"Summary";"Cash",#N/A,TRUE,"Summary"}</definedName>
    <definedName name="_as56122" localSheetId="18" hidden="1">{"P&amp;L",#N/A,TRUE,"Summary";"Bal",#N/A,TRUE,"Summary";"Cash",#N/A,TRUE,"Summary"}</definedName>
    <definedName name="_as56122" localSheetId="38" hidden="1">{"P&amp;L",#N/A,TRUE,"Summary";"Bal",#N/A,TRUE,"Summary";"Cash",#N/A,TRUE,"Summary"}</definedName>
    <definedName name="_as56122" hidden="1">{"P&amp;L",#N/A,TRUE,"Summary";"Bal",#N/A,TRUE,"Summary";"Cash",#N/A,TRUE,"Summary"}</definedName>
    <definedName name="_as78" localSheetId="9" hidden="1">{"'FORM'!$A$7:$H$11","'FORM'!$A$1:$H$47"}</definedName>
    <definedName name="_as78" localSheetId="16" hidden="1">{"'FORM'!$A$7:$H$11","'FORM'!$A$1:$H$47"}</definedName>
    <definedName name="_as78" localSheetId="10" hidden="1">{"'FORM'!$A$7:$H$11","'FORM'!$A$1:$H$47"}</definedName>
    <definedName name="_as78" localSheetId="11" hidden="1">{"'FORM'!$A$7:$H$11","'FORM'!$A$1:$H$47"}</definedName>
    <definedName name="_as78" localSheetId="18" hidden="1">{"'FORM'!$A$7:$H$11","'FORM'!$A$1:$H$47"}</definedName>
    <definedName name="_as78" localSheetId="38" hidden="1">{"'FORM'!$A$7:$H$11","'FORM'!$A$1:$H$47"}</definedName>
    <definedName name="_as78" hidden="1">{"'FORM'!$A$7:$H$11","'FORM'!$A$1:$H$47"}</definedName>
    <definedName name="_as781" localSheetId="9" hidden="1">{"'FORM'!$A$7:$H$11","'FORM'!$A$1:$H$47"}</definedName>
    <definedName name="_as781" localSheetId="16" hidden="1">{"'FORM'!$A$7:$H$11","'FORM'!$A$1:$H$47"}</definedName>
    <definedName name="_as781" localSheetId="10" hidden="1">{"'FORM'!$A$7:$H$11","'FORM'!$A$1:$H$47"}</definedName>
    <definedName name="_as781" localSheetId="11" hidden="1">{"'FORM'!$A$7:$H$11","'FORM'!$A$1:$H$47"}</definedName>
    <definedName name="_as781" localSheetId="18" hidden="1">{"'FORM'!$A$7:$H$11","'FORM'!$A$1:$H$47"}</definedName>
    <definedName name="_as781" localSheetId="38" hidden="1">{"'FORM'!$A$7:$H$11","'FORM'!$A$1:$H$47"}</definedName>
    <definedName name="_as781" hidden="1">{"'FORM'!$A$7:$H$11","'FORM'!$A$1:$H$47"}</definedName>
    <definedName name="_as7812" localSheetId="9" hidden="1">{"'FORM'!$A$7:$H$11","'FORM'!$A$1:$H$47"}</definedName>
    <definedName name="_as7812" localSheetId="16" hidden="1">{"'FORM'!$A$7:$H$11","'FORM'!$A$1:$H$47"}</definedName>
    <definedName name="_as7812" localSheetId="10" hidden="1">{"'FORM'!$A$7:$H$11","'FORM'!$A$1:$H$47"}</definedName>
    <definedName name="_as7812" localSheetId="11" hidden="1">{"'FORM'!$A$7:$H$11","'FORM'!$A$1:$H$47"}</definedName>
    <definedName name="_as7812" localSheetId="18" hidden="1">{"'FORM'!$A$7:$H$11","'FORM'!$A$1:$H$47"}</definedName>
    <definedName name="_as7812" localSheetId="38" hidden="1">{"'FORM'!$A$7:$H$11","'FORM'!$A$1:$H$47"}</definedName>
    <definedName name="_as7812" hidden="1">{"'FORM'!$A$7:$H$11","'FORM'!$A$1:$H$47"}</definedName>
    <definedName name="_as78122" localSheetId="9" hidden="1">{"'FORM'!$A$7:$H$11","'FORM'!$A$1:$H$47"}</definedName>
    <definedName name="_as78122" localSheetId="16" hidden="1">{"'FORM'!$A$7:$H$11","'FORM'!$A$1:$H$47"}</definedName>
    <definedName name="_as78122" localSheetId="10" hidden="1">{"'FORM'!$A$7:$H$11","'FORM'!$A$1:$H$47"}</definedName>
    <definedName name="_as78122" localSheetId="11" hidden="1">{"'FORM'!$A$7:$H$11","'FORM'!$A$1:$H$47"}</definedName>
    <definedName name="_as78122" localSheetId="18" hidden="1">{"'FORM'!$A$7:$H$11","'FORM'!$A$1:$H$47"}</definedName>
    <definedName name="_as78122" localSheetId="38" hidden="1">{"'FORM'!$A$7:$H$11","'FORM'!$A$1:$H$47"}</definedName>
    <definedName name="_as78122" hidden="1">{"'FORM'!$A$7:$H$11","'FORM'!$A$1:$H$47"}</definedName>
    <definedName name="_ATPRegress_Dlg_Types" localSheetId="9" hidden="1">{"EXCELHLP.HLP!1802";5;10;5;10;13;13;13;8;5;5;10;14;13;13;13;13;5;10;14;13;5;10;1;2;24}</definedName>
    <definedName name="_ATPRegress_Dlg_Types" localSheetId="51" hidden="1">{"EXCELHLP.HLP!1802";5;10;5;10;13;13;13;8;5;5;10;14;13;13;13;13;5;10;14;13;5;10;1;2;24}</definedName>
    <definedName name="_ATPRegress_Dlg_Types" localSheetId="7" hidden="1">{"EXCELHLP.HLP!1802";5;10;5;10;13;13;13;8;5;5;10;14;13;13;13;13;5;10;14;13;5;10;1;2;24}</definedName>
    <definedName name="_ATPRegress_Dlg_Types" localSheetId="6" hidden="1">{"EXCELHLP.HLP!1802";5;10;5;10;13;13;13;8;5;5;10;14;13;13;13;13;5;10;14;13;5;10;1;2;24}</definedName>
    <definedName name="_ATPRegress_Dlg_Types" localSheetId="10" hidden="1">{"EXCELHLP.HLP!1802";5;10;5;10;13;13;13;8;5;5;10;14;13;13;13;13;5;10;14;13;5;10;1;2;24}</definedName>
    <definedName name="_ATPRegress_Dlg_Types" localSheetId="28" hidden="1">{"EXCELHLP.HLP!1802";5;10;5;10;13;13;13;8;5;5;10;14;13;13;13;13;5;10;14;13;5;10;1;2;24}</definedName>
    <definedName name="_ATPRegress_Dlg_Types" localSheetId="11" hidden="1">{"EXCELHLP.HLP!1802";5;10;5;10;13;13;13;8;5;5;10;14;13;13;13;13;5;10;14;13;5;10;1;2;24}</definedName>
    <definedName name="_ATPRegress_Dlg_Types" localSheetId="36" hidden="1">{"EXCELHLP.HLP!1802";5;10;5;10;13;13;13;8;5;5;10;14;13;13;13;13;5;10;14;13;5;10;1;2;24}</definedName>
    <definedName name="_ATPRegress_Dlg_Types" localSheetId="18" hidden="1">{"EXCELHLP.HLP!1802";5;10;5;10;13;13;13;8;5;5;10;14;13;13;13;13;5;10;14;13;5;10;1;2;24}</definedName>
    <definedName name="_ATPRegress_Dlg_Types" localSheetId="38" hidden="1">{"EXCELHLP.HLP!1802";5;10;5;10;13;13;13;8;5;5;10;14;13;13;13;13;5;10;14;13;5;10;1;2;24}</definedName>
    <definedName name="_ATPRegress_Dlg_Types" hidden="1">{"EXCELHLP.HLP!1802";5;10;5;10;13;13;13;8;5;5;10;14;13;13;13;13;5;10;14;13;5;10;1;2;24}</definedName>
    <definedName name="_ATPRegress_Range4" hidden="1">"="</definedName>
    <definedName name="_ATPRegress_Range5" hidden="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111" localSheetId="35" hidden="1">{#N/A,#N/A,FALSE,"Pharm";#N/A,#N/A,FALSE,"WWCM"}</definedName>
    <definedName name="_b111" localSheetId="31" hidden="1">{#N/A,#N/A,FALSE,"Pharm";#N/A,#N/A,FALSE,"WWCM"}</definedName>
    <definedName name="_b111" localSheetId="9" hidden="1">{#N/A,#N/A,FALSE,"Pharm";#N/A,#N/A,FALSE,"WWCM"}</definedName>
    <definedName name="_b111" localSheetId="30" hidden="1">{#N/A,#N/A,FALSE,"Pharm";#N/A,#N/A,FALSE,"WWCM"}</definedName>
    <definedName name="_b111" localSheetId="51" hidden="1">{#N/A,#N/A,FALSE,"Pharm";#N/A,#N/A,FALSE,"WWCM"}</definedName>
    <definedName name="_b111" localSheetId="7" hidden="1">{#N/A,#N/A,FALSE,"Pharm";#N/A,#N/A,FALSE,"WWCM"}</definedName>
    <definedName name="_b111" localSheetId="33" hidden="1">{#N/A,#N/A,FALSE,"Pharm";#N/A,#N/A,FALSE,"WWCM"}</definedName>
    <definedName name="_b111" localSheetId="6" hidden="1">{#N/A,#N/A,FALSE,"Pharm";#N/A,#N/A,FALSE,"WWCM"}</definedName>
    <definedName name="_b111" localSheetId="16" hidden="1">{#N/A,#N/A,FALSE,"Pharm";#N/A,#N/A,FALSE,"WWCM"}</definedName>
    <definedName name="_b111" localSheetId="10" hidden="1">{#N/A,#N/A,FALSE,"Pharm";#N/A,#N/A,FALSE,"WWCM"}</definedName>
    <definedName name="_b111" localSheetId="29" hidden="1">{#N/A,#N/A,FALSE,"Pharm";#N/A,#N/A,FALSE,"WWCM"}</definedName>
    <definedName name="_b111" localSheetId="28" hidden="1">{#N/A,#N/A,FALSE,"Pharm";#N/A,#N/A,FALSE,"WWCM"}</definedName>
    <definedName name="_b111" localSheetId="11" hidden="1">{#N/A,#N/A,FALSE,"Pharm";#N/A,#N/A,FALSE,"WWCM"}</definedName>
    <definedName name="_b111" localSheetId="36" hidden="1">{#N/A,#N/A,FALSE,"Pharm";#N/A,#N/A,FALSE,"WWCM"}</definedName>
    <definedName name="_b111" localSheetId="32" hidden="1">{#N/A,#N/A,FALSE,"Pharm";#N/A,#N/A,FALSE,"WWCM"}</definedName>
    <definedName name="_b111" localSheetId="18" hidden="1">{#N/A,#N/A,FALSE,"Pharm";#N/A,#N/A,FALSE,"WWCM"}</definedName>
    <definedName name="_b111" localSheetId="38" hidden="1">{#N/A,#N/A,FALSE,"Pharm";#N/A,#N/A,FALSE,"WWCM"}</definedName>
    <definedName name="_b111" hidden="1">{#N/A,#N/A,FALSE,"Pharm";#N/A,#N/A,FALSE,"WWCM"}</definedName>
    <definedName name="_bb1" localSheetId="9" hidden="1">Svetla-#REF!</definedName>
    <definedName name="_bb1" localSheetId="21" hidden="1">Svetla-#REF!</definedName>
    <definedName name="_bb1" localSheetId="23" hidden="1">Svetla-#REF!</definedName>
    <definedName name="_bb1" localSheetId="26" hidden="1">Svetla-#REF!</definedName>
    <definedName name="_bb1" localSheetId="16" hidden="1">Svetla-#REF!</definedName>
    <definedName name="_bb1" localSheetId="10" hidden="1">Svetla-'NFD CONSO'!#REF!</definedName>
    <definedName name="_bb1" localSheetId="11" hidden="1">Svetla-#REF!</definedName>
    <definedName name="_bb1" localSheetId="13" hidden="1">Svetla-#REF!</definedName>
    <definedName name="_bb1" localSheetId="47" hidden="1">Svetla-#REF!</definedName>
    <definedName name="_bb1" localSheetId="24" hidden="1">Svetla-#REF!</definedName>
    <definedName name="_bb1" localSheetId="45" hidden="1">Svetla-#REF!</definedName>
    <definedName name="_bb1" localSheetId="40" hidden="1">Svetla-#REF!</definedName>
    <definedName name="_bb1" localSheetId="46" hidden="1">Svetla-#REF!</definedName>
    <definedName name="_bb1" localSheetId="18" hidden="1">Svetla-#REF!</definedName>
    <definedName name="_bb1" localSheetId="38" hidden="1">Svetla-#REF!</definedName>
    <definedName name="_bb1" localSheetId="39" hidden="1">Svetla-#REF!</definedName>
    <definedName name="_bb1" localSheetId="22" hidden="1">Svetla-#REF!</definedName>
    <definedName name="_bb1" hidden="1">Svetla-#REF!</definedName>
    <definedName name="_bdm._6DE9FD41CF0248559D918CB423239EC7" localSheetId="11" hidden="1">#REF!</definedName>
    <definedName name="_bdm._6DE9FD41CF0248559D918CB423239EC7" localSheetId="18" hidden="1">#REF!</definedName>
    <definedName name="_bdm._6DE9FD41CF0248559D918CB423239EC7" hidden="1">#REF!</definedName>
    <definedName name="_bdm.0D36997B78AB466394832F21270DBFC5.edm" localSheetId="11" hidden="1">#REF!</definedName>
    <definedName name="_bdm.0D36997B78AB466394832F21270DBFC5.edm" localSheetId="18" hidden="1">#REF!</definedName>
    <definedName name="_bdm.0D36997B78AB466394832F21270DBFC5.edm" hidden="1">#REF!</definedName>
    <definedName name="_bdm.1CEE895BAA7B41D59F88EC619FDEF041.edm" localSheetId="9" hidden="1">#REF!</definedName>
    <definedName name="_bdm.1CEE895BAA7B41D59F88EC619FDEF041.edm" localSheetId="10" hidden="1">'NFD CONSO'!#REF!</definedName>
    <definedName name="_bdm.1CEE895BAA7B41D59F88EC619FDEF041.edm" localSheetId="11" hidden="1">#REF!</definedName>
    <definedName name="_bdm.1CEE895BAA7B41D59F88EC619FDEF041.edm" localSheetId="18" hidden="1">#REF!</definedName>
    <definedName name="_bdm.1CEE895BAA7B41D59F88EC619FDEF041.edm" hidden="1">#REF!</definedName>
    <definedName name="_bdm.2f3f8be055474f4396d16780cd893b06.edm" localSheetId="9" hidden="1">#REF!</definedName>
    <definedName name="_bdm.2f3f8be055474f4396d16780cd893b06.edm" localSheetId="51" hidden="1">#REF!</definedName>
    <definedName name="_bdm.2f3f8be055474f4396d16780cd893b06.edm" localSheetId="10" hidden="1">'NFD CONSO'!#REF!</definedName>
    <definedName name="_bdm.2f3f8be055474f4396d16780cd893b06.edm" localSheetId="11" hidden="1">#REF!</definedName>
    <definedName name="_bdm.2f3f8be055474f4396d16780cd893b06.edm" hidden="1">#REF!</definedName>
    <definedName name="_bdm.6DE9FD41CF0248559D918CB423239EC7.edm" localSheetId="9" hidden="1">#REF!</definedName>
    <definedName name="_bdm.6DE9FD41CF0248559D918CB423239EC7.edm" localSheetId="10" hidden="1">'NFD CONSO'!#REF!</definedName>
    <definedName name="_bdm.6DE9FD41CF0248559D918CB423239EC7.edm" localSheetId="11" hidden="1">#REF!</definedName>
    <definedName name="_bdm.6DE9FD41CF0248559D918CB423239EC7.edm" localSheetId="18" hidden="1">#REF!</definedName>
    <definedName name="_bdm.6DE9FD41CF0248559D918CB423239EC7.edm" hidden="1">#REF!</definedName>
    <definedName name="_bdm.8f107395b8b04b929be2e7c7bb9a75ef.edm" localSheetId="9" hidden="1">#REF!</definedName>
    <definedName name="_bdm.8f107395b8b04b929be2e7c7bb9a75ef.edm" localSheetId="51" hidden="1">#REF!</definedName>
    <definedName name="_bdm.8f107395b8b04b929be2e7c7bb9a75ef.edm" localSheetId="10" hidden="1">'NFD CONSO'!#REF!</definedName>
    <definedName name="_bdm.8f107395b8b04b929be2e7c7bb9a75ef.edm" localSheetId="11" hidden="1">#REF!</definedName>
    <definedName name="_bdm.8f107395b8b04b929be2e7c7bb9a75ef.edm" hidden="1">#REF!</definedName>
    <definedName name="_bdm.9CDC35CDB7B143079762F320F757C403.edm" localSheetId="9" hidden="1">#REF!</definedName>
    <definedName name="_bdm.9CDC35CDB7B143079762F320F757C403.edm" localSheetId="51" hidden="1">#REF!</definedName>
    <definedName name="_bdm.9CDC35CDB7B143079762F320F757C403.edm" localSheetId="10" hidden="1">'NFD CONSO'!#REF!</definedName>
    <definedName name="_bdm.9CDC35CDB7B143079762F320F757C403.edm" localSheetId="11" hidden="1">#REF!</definedName>
    <definedName name="_bdm.9CDC35CDB7B143079762F320F757C403.edm" hidden="1">#REF!</definedName>
    <definedName name="_bdm.a6135f0c337e41eba29d002e0a6a86ad.edm" localSheetId="9" hidden="1">#REF!</definedName>
    <definedName name="_bdm.a6135f0c337e41eba29d002e0a6a86ad.edm" localSheetId="10" hidden="1">'NFD CONSO'!#REF!</definedName>
    <definedName name="_bdm.a6135f0c337e41eba29d002e0a6a86ad.edm" localSheetId="11" hidden="1">#REF!</definedName>
    <definedName name="_bdm.a6135f0c337e41eba29d002e0a6a86ad.edm" localSheetId="18" hidden="1">#REF!</definedName>
    <definedName name="_bdm.a6135f0c337e41eba29d002e0a6a86ad.edm" hidden="1">#REF!</definedName>
    <definedName name="_bdm.BA7DF401FF66448AB626C492D77D0998.edm" localSheetId="9" hidden="1">#REF!</definedName>
    <definedName name="_bdm.BA7DF401FF66448AB626C492D77D0998.edm" localSheetId="10" hidden="1">'NFD CONSO'!#REF!</definedName>
    <definedName name="_bdm.BA7DF401FF66448AB626C492D77D0998.edm" localSheetId="11" hidden="1">#REF!</definedName>
    <definedName name="_bdm.BA7DF401FF66448AB626C492D77D0998.edm" localSheetId="18" hidden="1">#REF!</definedName>
    <definedName name="_bdm.BA7DF401FF66448AB626C492D77D0998.edm" hidden="1">#REF!</definedName>
    <definedName name="_bdm.d12143216c724773a553ad6b580dfe48.edm" localSheetId="9" hidden="1">#REF!</definedName>
    <definedName name="_bdm.d12143216c724773a553ad6b580dfe48.edm" localSheetId="10" hidden="1">'NFD CONSO'!#REF!</definedName>
    <definedName name="_bdm.d12143216c724773a553ad6b580dfe48.edm" localSheetId="11" hidden="1">#REF!</definedName>
    <definedName name="_bdm.d12143216c724773a553ad6b580dfe48.edm" localSheetId="18" hidden="1">#REF!</definedName>
    <definedName name="_bdm.d12143216c724773a553ad6b580dfe48.edm" hidden="1">#REF!</definedName>
    <definedName name="_bdm.D9E6F7E2FBDB4FF6A6D632BFBE3A1A0F.edm" localSheetId="11" hidden="1">#REF!</definedName>
    <definedName name="_bdm.D9E6F7E2FBDB4FF6A6D632BFBE3A1A0F.edm" localSheetId="18" hidden="1">#REF!</definedName>
    <definedName name="_bdm.D9E6F7E2FBDB4FF6A6D632BFBE3A1A0F.edm" hidden="1">#REF!</definedName>
    <definedName name="_bdm.DBF8F79D2FE244698C14155A4A3CFA25.edm" hidden="1">#REF!</definedName>
    <definedName name="_bdm.EAEC9C3D50474F6CA7AEE5FBEDB1FC8E.edm" hidden="1">#REF!</definedName>
    <definedName name="_BQ4.1" localSheetId="35" hidden="1">#REF!</definedName>
    <definedName name="_BQ4.1" localSheetId="31" hidden="1">#REF!</definedName>
    <definedName name="_BQ4.1" localSheetId="9" hidden="1">#REF!</definedName>
    <definedName name="_BQ4.1" localSheetId="30" hidden="1">#REF!</definedName>
    <definedName name="_BQ4.1" localSheetId="51" hidden="1">#REF!</definedName>
    <definedName name="_BQ4.1" localSheetId="33" hidden="1">#REF!</definedName>
    <definedName name="_BQ4.1" localSheetId="16" hidden="1">#REF!</definedName>
    <definedName name="_BQ4.1" localSheetId="10" hidden="1">'NFD CONSO'!#REF!</definedName>
    <definedName name="_BQ4.1" localSheetId="29" hidden="1">#REF!</definedName>
    <definedName name="_BQ4.1" localSheetId="11" hidden="1">#REF!</definedName>
    <definedName name="_BQ4.1" localSheetId="36" hidden="1">#REF!</definedName>
    <definedName name="_BQ4.1" localSheetId="32" hidden="1">#REF!</definedName>
    <definedName name="_BQ4.1" localSheetId="18" hidden="1">#REF!</definedName>
    <definedName name="_BQ4.1" localSheetId="38" hidden="1">#REF!</definedName>
    <definedName name="_BQ4.1" hidden="1">#REF!</definedName>
    <definedName name="_BQ4.2" localSheetId="35" hidden="1">#REF!</definedName>
    <definedName name="_BQ4.2" localSheetId="31" hidden="1">#REF!</definedName>
    <definedName name="_BQ4.2" localSheetId="9" hidden="1">#REF!</definedName>
    <definedName name="_BQ4.2" localSheetId="30" hidden="1">#REF!</definedName>
    <definedName name="_BQ4.2" localSheetId="51" hidden="1">#REF!</definedName>
    <definedName name="_BQ4.2" localSheetId="33" hidden="1">#REF!</definedName>
    <definedName name="_BQ4.2" localSheetId="16" hidden="1">#REF!</definedName>
    <definedName name="_BQ4.2" localSheetId="10" hidden="1">'NFD CONSO'!#REF!</definedName>
    <definedName name="_BQ4.2" localSheetId="29" hidden="1">#REF!</definedName>
    <definedName name="_BQ4.2" localSheetId="11" hidden="1">#REF!</definedName>
    <definedName name="_BQ4.2" localSheetId="36" hidden="1">#REF!</definedName>
    <definedName name="_BQ4.2" localSheetId="32" hidden="1">#REF!</definedName>
    <definedName name="_BQ4.2" localSheetId="18" hidden="1">#REF!</definedName>
    <definedName name="_BQ4.2" localSheetId="38" hidden="1">#REF!</definedName>
    <definedName name="_BQ4.2" hidden="1">#REF!</definedName>
    <definedName name="_BQ4.3" localSheetId="35" hidden="1">#REF!</definedName>
    <definedName name="_BQ4.3" localSheetId="31" hidden="1">#REF!</definedName>
    <definedName name="_BQ4.3" localSheetId="9" hidden="1">#REF!</definedName>
    <definedName name="_BQ4.3" localSheetId="30" hidden="1">#REF!</definedName>
    <definedName name="_BQ4.3" localSheetId="51" hidden="1">#REF!</definedName>
    <definedName name="_BQ4.3" localSheetId="33" hidden="1">#REF!</definedName>
    <definedName name="_BQ4.3" localSheetId="16" hidden="1">#REF!</definedName>
    <definedName name="_BQ4.3" localSheetId="10" hidden="1">'NFD CONSO'!#REF!</definedName>
    <definedName name="_BQ4.3" localSheetId="29" hidden="1">#REF!</definedName>
    <definedName name="_BQ4.3" localSheetId="11" hidden="1">#REF!</definedName>
    <definedName name="_BQ4.3" localSheetId="36" hidden="1">#REF!</definedName>
    <definedName name="_BQ4.3" localSheetId="32" hidden="1">#REF!</definedName>
    <definedName name="_BQ4.3" localSheetId="18" hidden="1">#REF!</definedName>
    <definedName name="_BQ4.3" localSheetId="38" hidden="1">#REF!</definedName>
    <definedName name="_BQ4.3" hidden="1">#REF!</definedName>
    <definedName name="_BQ4.4" localSheetId="35" hidden="1">#REF!</definedName>
    <definedName name="_BQ4.4" localSheetId="31" hidden="1">#REF!</definedName>
    <definedName name="_BQ4.4" localSheetId="9" hidden="1">#REF!</definedName>
    <definedName name="_BQ4.4" localSheetId="30" hidden="1">#REF!</definedName>
    <definedName name="_BQ4.4" localSheetId="33" hidden="1">#REF!</definedName>
    <definedName name="_BQ4.4" localSheetId="16" hidden="1">#REF!</definedName>
    <definedName name="_BQ4.4" localSheetId="10" hidden="1">'NFD CONSO'!#REF!</definedName>
    <definedName name="_BQ4.4" localSheetId="29" hidden="1">#REF!</definedName>
    <definedName name="_BQ4.4" localSheetId="11" hidden="1">#REF!</definedName>
    <definedName name="_BQ4.4" localSheetId="36" hidden="1">#REF!</definedName>
    <definedName name="_BQ4.4" localSheetId="32" hidden="1">#REF!</definedName>
    <definedName name="_BQ4.4" localSheetId="18" hidden="1">#REF!</definedName>
    <definedName name="_BQ4.4" localSheetId="38" hidden="1">#REF!</definedName>
    <definedName name="_BQ4.4" hidden="1">#REF!</definedName>
    <definedName name="_BQ4.5" localSheetId="35" hidden="1">#REF!</definedName>
    <definedName name="_BQ4.5" localSheetId="31" hidden="1">#REF!</definedName>
    <definedName name="_BQ4.5" localSheetId="9" hidden="1">#REF!</definedName>
    <definedName name="_BQ4.5" localSheetId="30" hidden="1">#REF!</definedName>
    <definedName name="_BQ4.5" localSheetId="33" hidden="1">#REF!</definedName>
    <definedName name="_BQ4.5" localSheetId="16" hidden="1">#REF!</definedName>
    <definedName name="_BQ4.5" localSheetId="10" hidden="1">'NFD CONSO'!#REF!</definedName>
    <definedName name="_BQ4.5" localSheetId="29" hidden="1">#REF!</definedName>
    <definedName name="_BQ4.5" localSheetId="11" hidden="1">#REF!</definedName>
    <definedName name="_BQ4.5" localSheetId="36" hidden="1">#REF!</definedName>
    <definedName name="_BQ4.5" localSheetId="32" hidden="1">#REF!</definedName>
    <definedName name="_BQ4.5" localSheetId="18" hidden="1">#REF!</definedName>
    <definedName name="_BQ4.5" localSheetId="38" hidden="1">#REF!</definedName>
    <definedName name="_BQ4.5" hidden="1">#REF!</definedName>
    <definedName name="_BQ4.6" localSheetId="35" hidden="1">#REF!</definedName>
    <definedName name="_BQ4.6" localSheetId="31" hidden="1">#REF!</definedName>
    <definedName name="_BQ4.6" localSheetId="9" hidden="1">#REF!</definedName>
    <definedName name="_BQ4.6" localSheetId="30" hidden="1">#REF!</definedName>
    <definedName name="_BQ4.6" localSheetId="33" hidden="1">#REF!</definedName>
    <definedName name="_BQ4.6" localSheetId="16" hidden="1">#REF!</definedName>
    <definedName name="_BQ4.6" localSheetId="10" hidden="1">'NFD CONSO'!#REF!</definedName>
    <definedName name="_BQ4.6" localSheetId="29" hidden="1">#REF!</definedName>
    <definedName name="_BQ4.6" localSheetId="11" hidden="1">#REF!</definedName>
    <definedName name="_BQ4.6" localSheetId="36" hidden="1">#REF!</definedName>
    <definedName name="_BQ4.6" localSheetId="32" hidden="1">#REF!</definedName>
    <definedName name="_BQ4.6" localSheetId="18" hidden="1">#REF!</definedName>
    <definedName name="_BQ4.6" localSheetId="38" hidden="1">#REF!</definedName>
    <definedName name="_BQ4.6" hidden="1">#REF!</definedName>
    <definedName name="_BQ4.7" localSheetId="35" hidden="1">#REF!</definedName>
    <definedName name="_BQ4.7" localSheetId="31" hidden="1">#REF!</definedName>
    <definedName name="_BQ4.7" localSheetId="9" hidden="1">#REF!</definedName>
    <definedName name="_BQ4.7" localSheetId="30" hidden="1">#REF!</definedName>
    <definedName name="_BQ4.7" localSheetId="33" hidden="1">#REF!</definedName>
    <definedName name="_BQ4.7" localSheetId="16" hidden="1">#REF!</definedName>
    <definedName name="_BQ4.7" localSheetId="10" hidden="1">'NFD CONSO'!#REF!</definedName>
    <definedName name="_BQ4.7" localSheetId="29" hidden="1">#REF!</definedName>
    <definedName name="_BQ4.7" localSheetId="11" hidden="1">#REF!</definedName>
    <definedName name="_BQ4.7" localSheetId="36" hidden="1">#REF!</definedName>
    <definedName name="_BQ4.7" localSheetId="32" hidden="1">#REF!</definedName>
    <definedName name="_BQ4.7" localSheetId="18" hidden="1">#REF!</definedName>
    <definedName name="_BQ4.7" localSheetId="38" hidden="1">#REF!</definedName>
    <definedName name="_BQ4.7" hidden="1">#REF!</definedName>
    <definedName name="_BQ4.8" localSheetId="35" hidden="1">#REF!</definedName>
    <definedName name="_BQ4.8" localSheetId="31" hidden="1">#REF!</definedName>
    <definedName name="_BQ4.8" localSheetId="9" hidden="1">#REF!</definedName>
    <definedName name="_BQ4.8" localSheetId="30" hidden="1">#REF!</definedName>
    <definedName name="_BQ4.8" localSheetId="33" hidden="1">#REF!</definedName>
    <definedName name="_BQ4.8" localSheetId="16" hidden="1">#REF!</definedName>
    <definedName name="_BQ4.8" localSheetId="10" hidden="1">'NFD CONSO'!#REF!</definedName>
    <definedName name="_BQ4.8" localSheetId="29" hidden="1">#REF!</definedName>
    <definedName name="_BQ4.8" localSheetId="11" hidden="1">#REF!</definedName>
    <definedName name="_BQ4.8" localSheetId="36" hidden="1">#REF!</definedName>
    <definedName name="_BQ4.8" localSheetId="32" hidden="1">#REF!</definedName>
    <definedName name="_BQ4.8" localSheetId="18" hidden="1">#REF!</definedName>
    <definedName name="_BQ4.8" localSheetId="38" hidden="1">#REF!</definedName>
    <definedName name="_BQ4.8" hidden="1">#REF!</definedName>
    <definedName name="_c" localSheetId="35" hidden="1">{"Fiesta Facer Page",#N/A,FALSE,"Q_C_S";"Fiesta Main Page",#N/A,FALSE,"V_L";"Fiesta 95BP Struct",#N/A,FALSE,"StructBP";"Fiesta Post 95BP Struct",#N/A,FALSE,"AdjStructBP"}</definedName>
    <definedName name="_c" localSheetId="31" hidden="1">{"Fiesta Facer Page",#N/A,FALSE,"Q_C_S";"Fiesta Main Page",#N/A,FALSE,"V_L";"Fiesta 95BP Struct",#N/A,FALSE,"StructBP";"Fiesta Post 95BP Struct",#N/A,FALSE,"AdjStructBP"}</definedName>
    <definedName name="_c" localSheetId="9" hidden="1">{"Fiesta Facer Page",#N/A,FALSE,"Q_C_S";"Fiesta Main Page",#N/A,FALSE,"V_L";"Fiesta 95BP Struct",#N/A,FALSE,"StructBP";"Fiesta Post 95BP Struct",#N/A,FALSE,"AdjStructBP"}</definedName>
    <definedName name="_c" localSheetId="30" hidden="1">{"Fiesta Facer Page",#N/A,FALSE,"Q_C_S";"Fiesta Main Page",#N/A,FALSE,"V_L";"Fiesta 95BP Struct",#N/A,FALSE,"StructBP";"Fiesta Post 95BP Struct",#N/A,FALSE,"AdjStructBP"}</definedName>
    <definedName name="_c" localSheetId="51" hidden="1">{"Fiesta Facer Page",#N/A,FALSE,"Q_C_S";"Fiesta Main Page",#N/A,FALSE,"V_L";"Fiesta 95BP Struct",#N/A,FALSE,"StructBP";"Fiesta Post 95BP Struct",#N/A,FALSE,"AdjStructBP"}</definedName>
    <definedName name="_c" localSheetId="7" hidden="1">{"Fiesta Facer Page",#N/A,FALSE,"Q_C_S";"Fiesta Main Page",#N/A,FALSE,"V_L";"Fiesta 95BP Struct",#N/A,FALSE,"StructBP";"Fiesta Post 95BP Struct",#N/A,FALSE,"AdjStructBP"}</definedName>
    <definedName name="_c" localSheetId="33" hidden="1">{"Fiesta Facer Page",#N/A,FALSE,"Q_C_S";"Fiesta Main Page",#N/A,FALSE,"V_L";"Fiesta 95BP Struct",#N/A,FALSE,"StructBP";"Fiesta Post 95BP Struct",#N/A,FALSE,"AdjStructBP"}</definedName>
    <definedName name="_c" localSheetId="6" hidden="1">{"Fiesta Facer Page",#N/A,FALSE,"Q_C_S";"Fiesta Main Page",#N/A,FALSE,"V_L";"Fiesta 95BP Struct",#N/A,FALSE,"StructBP";"Fiesta Post 95BP Struct",#N/A,FALSE,"AdjStructBP"}</definedName>
    <definedName name="_c" localSheetId="16" hidden="1">{"Fiesta Facer Page",#N/A,FALSE,"Q_C_S";"Fiesta Main Page",#N/A,FALSE,"V_L";"Fiesta 95BP Struct",#N/A,FALSE,"StructBP";"Fiesta Post 95BP Struct",#N/A,FALSE,"AdjStructBP"}</definedName>
    <definedName name="_c" localSheetId="10" hidden="1">{"Fiesta Facer Page",#N/A,FALSE,"Q_C_S";"Fiesta Main Page",#N/A,FALSE,"V_L";"Fiesta 95BP Struct",#N/A,FALSE,"StructBP";"Fiesta Post 95BP Struct",#N/A,FALSE,"AdjStructBP"}</definedName>
    <definedName name="_c" localSheetId="29" hidden="1">{"Fiesta Facer Page",#N/A,FALSE,"Q_C_S";"Fiesta Main Page",#N/A,FALSE,"V_L";"Fiesta 95BP Struct",#N/A,FALSE,"StructBP";"Fiesta Post 95BP Struct",#N/A,FALSE,"AdjStructBP"}</definedName>
    <definedName name="_c" localSheetId="28" hidden="1">{"Fiesta Facer Page",#N/A,FALSE,"Q_C_S";"Fiesta Main Page",#N/A,FALSE,"V_L";"Fiesta 95BP Struct",#N/A,FALSE,"StructBP";"Fiesta Post 95BP Struct",#N/A,FALSE,"AdjStructBP"}</definedName>
    <definedName name="_c" localSheetId="11" hidden="1">{"Fiesta Facer Page",#N/A,FALSE,"Q_C_S";"Fiesta Main Page",#N/A,FALSE,"V_L";"Fiesta 95BP Struct",#N/A,FALSE,"StructBP";"Fiesta Post 95BP Struct",#N/A,FALSE,"AdjStructBP"}</definedName>
    <definedName name="_c" localSheetId="36" hidden="1">{"Fiesta Facer Page",#N/A,FALSE,"Q_C_S";"Fiesta Main Page",#N/A,FALSE,"V_L";"Fiesta 95BP Struct",#N/A,FALSE,"StructBP";"Fiesta Post 95BP Struct",#N/A,FALSE,"AdjStructBP"}</definedName>
    <definedName name="_c" localSheetId="32" hidden="1">{"Fiesta Facer Page",#N/A,FALSE,"Q_C_S";"Fiesta Main Page",#N/A,FALSE,"V_L";"Fiesta 95BP Struct",#N/A,FALSE,"StructBP";"Fiesta Post 95BP Struct",#N/A,FALSE,"AdjStructBP"}</definedName>
    <definedName name="_c" localSheetId="18" hidden="1">{"Fiesta Facer Page",#N/A,FALSE,"Q_C_S";"Fiesta Main Page",#N/A,FALSE,"V_L";"Fiesta 95BP Struct",#N/A,FALSE,"StructBP";"Fiesta Post 95BP Struct",#N/A,FALSE,"AdjStructBP"}</definedName>
    <definedName name="_c" localSheetId="38" hidden="1">{"Fiesta Facer Page",#N/A,FALSE,"Q_C_S";"Fiesta Main Page",#N/A,FALSE,"V_L";"Fiesta 95BP Struct",#N/A,FALSE,"StructBP";"Fiesta Post 95BP Struct",#N/A,FALSE,"AdjStructBP"}</definedName>
    <definedName name="_c" hidden="1">{"Fiesta Facer Page",#N/A,FALSE,"Q_C_S";"Fiesta Main Page",#N/A,FALSE,"V_L";"Fiesta 95BP Struct",#N/A,FALSE,"StructBP";"Fiesta Post 95BP Struct",#N/A,FALSE,"AdjStructBP"}</definedName>
    <definedName name="_Caramel" hidden="1">#REF!</definedName>
    <definedName name="_crp3455" localSheetId="9" hidden="1">{"by quart",#N/A,FALSE,"Opco IS";"by month",#N/A,FALSE,"Opco IS";"page 1",#N/A,FALSE,"Opco BS";"page 2",#N/A,FALSE,"Opco BS";"by quart",#N/A,FALSE,"Opco CF";"by month",#N/A,FALSE,"Opco CF"}</definedName>
    <definedName name="_crp3455" localSheetId="7" hidden="1">{"by quart",#N/A,FALSE,"Opco IS";"by month",#N/A,FALSE,"Opco IS";"page 1",#N/A,FALSE,"Opco BS";"page 2",#N/A,FALSE,"Opco BS";"by quart",#N/A,FALSE,"Opco CF";"by month",#N/A,FALSE,"Opco CF"}</definedName>
    <definedName name="_crp3455" localSheetId="6" hidden="1">{"by quart",#N/A,FALSE,"Opco IS";"by month",#N/A,FALSE,"Opco IS";"page 1",#N/A,FALSE,"Opco BS";"page 2",#N/A,FALSE,"Opco BS";"by quart",#N/A,FALSE,"Opco CF";"by month",#N/A,FALSE,"Opco CF"}</definedName>
    <definedName name="_crp3455" localSheetId="10" hidden="1">{"by quart",#N/A,FALSE,"Opco IS";"by month",#N/A,FALSE,"Opco IS";"page 1",#N/A,FALSE,"Opco BS";"page 2",#N/A,FALSE,"Opco BS";"by quart",#N/A,FALSE,"Opco CF";"by month",#N/A,FALSE,"Opco CF"}</definedName>
    <definedName name="_crp3455" localSheetId="28" hidden="1">{"by quart",#N/A,FALSE,"Opco IS";"by month",#N/A,FALSE,"Opco IS";"page 1",#N/A,FALSE,"Opco BS";"page 2",#N/A,FALSE,"Opco BS";"by quart",#N/A,FALSE,"Opco CF";"by month",#N/A,FALSE,"Opco CF"}</definedName>
    <definedName name="_crp3455" localSheetId="11" hidden="1">{"by quart",#N/A,FALSE,"Opco IS";"by month",#N/A,FALSE,"Opco IS";"page 1",#N/A,FALSE,"Opco BS";"page 2",#N/A,FALSE,"Opco BS";"by quart",#N/A,FALSE,"Opco CF";"by month",#N/A,FALSE,"Opco CF"}</definedName>
    <definedName name="_crp3455" localSheetId="36" hidden="1">{"by quart",#N/A,FALSE,"Opco IS";"by month",#N/A,FALSE,"Opco IS";"page 1",#N/A,FALSE,"Opco BS";"page 2",#N/A,FALSE,"Opco BS";"by quart",#N/A,FALSE,"Opco CF";"by month",#N/A,FALSE,"Opco CF"}</definedName>
    <definedName name="_crp3455" localSheetId="18" hidden="1">{"by quart",#N/A,FALSE,"Opco IS";"by month",#N/A,FALSE,"Opco IS";"page 1",#N/A,FALSE,"Opco BS";"page 2",#N/A,FALSE,"Opco BS";"by quart",#N/A,FALSE,"Opco CF";"by month",#N/A,FALSE,"Opco CF"}</definedName>
    <definedName name="_crp3455" localSheetId="38" hidden="1">{"by quart",#N/A,FALSE,"Opco IS";"by month",#N/A,FALSE,"Opco IS";"page 1",#N/A,FALSE,"Opco BS";"page 2",#N/A,FALSE,"Opco BS";"by quart",#N/A,FALSE,"Opco CF";"by month",#N/A,FALSE,"Opco CF"}</definedName>
    <definedName name="_crp3455" hidden="1">{"by quart",#N/A,FALSE,"Opco IS";"by month",#N/A,FALSE,"Opco IS";"page 1",#N/A,FALSE,"Opco BS";"page 2",#N/A,FALSE,"Opco BS";"by quart",#N/A,FALSE,"Opco CF";"by month",#N/A,FALSE,"Opco CF"}</definedName>
    <definedName name="_DF4" localSheetId="9" hidden="1">#REF!</definedName>
    <definedName name="_DF4" localSheetId="51" hidden="1">#REF!</definedName>
    <definedName name="_DF4" localSheetId="10" hidden="1">'NFD CONSO'!#REF!</definedName>
    <definedName name="_DF4" localSheetId="11" hidden="1">#REF!</definedName>
    <definedName name="_DF4" hidden="1">#REF!</definedName>
    <definedName name="_dfk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RE0700" localSheetId="35" hidden="1">{"'PXR_6500'!$A$1:$I$124"}</definedName>
    <definedName name="_DRE0700" localSheetId="31" hidden="1">{"'PXR_6500'!$A$1:$I$124"}</definedName>
    <definedName name="_DRE0700" localSheetId="9" hidden="1">{"'PXR_6500'!$A$1:$I$124"}</definedName>
    <definedName name="_DRE0700" localSheetId="30" hidden="1">{"'PXR_6500'!$A$1:$I$124"}</definedName>
    <definedName name="_DRE0700" localSheetId="51" hidden="1">{"'PXR_6500'!$A$1:$I$124"}</definedName>
    <definedName name="_DRE0700" localSheetId="7" hidden="1">{"'PXR_6500'!$A$1:$I$124"}</definedName>
    <definedName name="_DRE0700" localSheetId="33" hidden="1">{"'PXR_6500'!$A$1:$I$124"}</definedName>
    <definedName name="_DRE0700" localSheetId="6" hidden="1">{"'PXR_6500'!$A$1:$I$124"}</definedName>
    <definedName name="_DRE0700" localSheetId="16" hidden="1">{"'PXR_6500'!$A$1:$I$124"}</definedName>
    <definedName name="_DRE0700" localSheetId="10" hidden="1">{"'PXR_6500'!$A$1:$I$124"}</definedName>
    <definedName name="_DRE0700" localSheetId="29" hidden="1">{"'PXR_6500'!$A$1:$I$124"}</definedName>
    <definedName name="_DRE0700" localSheetId="28" hidden="1">{"'PXR_6500'!$A$1:$I$124"}</definedName>
    <definedName name="_DRE0700" localSheetId="11" hidden="1">{"'PXR_6500'!$A$1:$I$124"}</definedName>
    <definedName name="_DRE0700" localSheetId="36" hidden="1">{"'PXR_6500'!$A$1:$I$124"}</definedName>
    <definedName name="_DRE0700" localSheetId="32" hidden="1">{"'PXR_6500'!$A$1:$I$124"}</definedName>
    <definedName name="_DRE0700" localSheetId="18" hidden="1">{"'PXR_6500'!$A$1:$I$124"}</definedName>
    <definedName name="_DRE0700" localSheetId="38" hidden="1">{"'PXR_6500'!$A$1:$I$124"}</definedName>
    <definedName name="_DRE0700" hidden="1">{"'PXR_6500'!$A$1:$I$124"}</definedName>
    <definedName name="_ff1" localSheetId="9" hidden="1">{"P&amp;L",#N/A,TRUE,"Summary";"Bal",#N/A,TRUE,"Summary";"Cash",#N/A,TRUE,"Summary"}</definedName>
    <definedName name="_ff1" localSheetId="16" hidden="1">{"P&amp;L",#N/A,TRUE,"Summary";"Bal",#N/A,TRUE,"Summary";"Cash",#N/A,TRUE,"Summary"}</definedName>
    <definedName name="_ff1" localSheetId="10" hidden="1">{"P&amp;L",#N/A,TRUE,"Summary";"Bal",#N/A,TRUE,"Summary";"Cash",#N/A,TRUE,"Summary"}</definedName>
    <definedName name="_ff1" localSheetId="11" hidden="1">{"P&amp;L",#N/A,TRUE,"Summary";"Bal",#N/A,TRUE,"Summary";"Cash",#N/A,TRUE,"Summary"}</definedName>
    <definedName name="_ff1" localSheetId="18" hidden="1">{"P&amp;L",#N/A,TRUE,"Summary";"Bal",#N/A,TRUE,"Summary";"Cash",#N/A,TRUE,"Summary"}</definedName>
    <definedName name="_ff1" localSheetId="38" hidden="1">{"P&amp;L",#N/A,TRUE,"Summary";"Bal",#N/A,TRUE,"Summary";"Cash",#N/A,TRUE,"Summary"}</definedName>
    <definedName name="_ff1" hidden="1">{"P&amp;L",#N/A,TRUE,"Summary";"Bal",#N/A,TRUE,"Summary";"Cash",#N/A,TRUE,"Summary"}</definedName>
    <definedName name="_ff12" localSheetId="9" hidden="1">{"P&amp;L",#N/A,TRUE,"Summary";"Bal",#N/A,TRUE,"Summary";"Cash",#N/A,TRUE,"Summary"}</definedName>
    <definedName name="_ff12" localSheetId="16" hidden="1">{"P&amp;L",#N/A,TRUE,"Summary";"Bal",#N/A,TRUE,"Summary";"Cash",#N/A,TRUE,"Summary"}</definedName>
    <definedName name="_ff12" localSheetId="10" hidden="1">{"P&amp;L",#N/A,TRUE,"Summary";"Bal",#N/A,TRUE,"Summary";"Cash",#N/A,TRUE,"Summary"}</definedName>
    <definedName name="_ff12" localSheetId="11" hidden="1">{"P&amp;L",#N/A,TRUE,"Summary";"Bal",#N/A,TRUE,"Summary";"Cash",#N/A,TRUE,"Summary"}</definedName>
    <definedName name="_ff12" localSheetId="18" hidden="1">{"P&amp;L",#N/A,TRUE,"Summary";"Bal",#N/A,TRUE,"Summary";"Cash",#N/A,TRUE,"Summary"}</definedName>
    <definedName name="_ff12" localSheetId="38" hidden="1">{"P&amp;L",#N/A,TRUE,"Summary";"Bal",#N/A,TRUE,"Summary";"Cash",#N/A,TRUE,"Summary"}</definedName>
    <definedName name="_ff12" hidden="1">{"P&amp;L",#N/A,TRUE,"Summary";"Bal",#N/A,TRUE,"Summary";"Cash",#N/A,TRUE,"Summary"}</definedName>
    <definedName name="_Fill" localSheetId="35" hidden="1">#REF!</definedName>
    <definedName name="_Fill" localSheetId="31" hidden="1">#REF!</definedName>
    <definedName name="_Fill" localSheetId="9" hidden="1">#REF!</definedName>
    <definedName name="_Fill" localSheetId="30" hidden="1">#REF!</definedName>
    <definedName name="_Fill" localSheetId="51" hidden="1">#REF!</definedName>
    <definedName name="_Fill" localSheetId="33" hidden="1">#REF!</definedName>
    <definedName name="_Fill" localSheetId="16" hidden="1">#REF!</definedName>
    <definedName name="_Fill" localSheetId="10" hidden="1">'NFD CONSO'!#REF!</definedName>
    <definedName name="_Fill" localSheetId="29" hidden="1">#REF!</definedName>
    <definedName name="_Fill" localSheetId="11" hidden="1">#REF!</definedName>
    <definedName name="_Fill" localSheetId="36" hidden="1">#REF!</definedName>
    <definedName name="_Fill" localSheetId="32" hidden="1">#REF!</definedName>
    <definedName name="_Fill" localSheetId="18" hidden="1">#REF!</definedName>
    <definedName name="_Fill" localSheetId="38" hidden="1">#REF!</definedName>
    <definedName name="_Fill" hidden="1">#REF!</definedName>
    <definedName name="_Fill2" localSheetId="9" hidden="1">#REF!</definedName>
    <definedName name="_Fill2" localSheetId="51" hidden="1">#REF!</definedName>
    <definedName name="_Fill2" localSheetId="10" hidden="1">'NFD CONSO'!#REF!</definedName>
    <definedName name="_Fill2" localSheetId="29" hidden="1">#REF!</definedName>
    <definedName name="_Fill2" localSheetId="11" hidden="1">#REF!</definedName>
    <definedName name="_Fill2" hidden="1">#REF!</definedName>
    <definedName name="_xlnm._FilterDatabase" localSheetId="9" hidden="1">'BS Conso KPMG'!$F$6:$BF$6</definedName>
    <definedName name="_xlnm._FilterDatabase" localSheetId="51" hidden="1">#REF!</definedName>
    <definedName name="_xlnm._FilterDatabase" localSheetId="25" hidden="1">'GP by customer'!$B$6:$AL$1029</definedName>
    <definedName name="_xlnm._FilterDatabase" localSheetId="26" hidden="1">'GP by Product'!$B$6:$AM$19</definedName>
    <definedName name="_xlnm._FilterDatabase" localSheetId="42" hidden="1">'GP by product 22'!$B$1:$B$71</definedName>
    <definedName name="_xlnm._FilterDatabase" localSheetId="43" hidden="1">'GP customer 2022'!$A$1:$N$3573</definedName>
    <definedName name="_xlnm._FilterDatabase" localSheetId="16" hidden="1">'IS Conso'!$A$6:$AZ$124</definedName>
    <definedName name="_xlnm._FilterDatabase" localSheetId="55" hidden="1">'KPMG- Customer code mapping'!$D$5:$E$1220</definedName>
    <definedName name="_xlnm._FilterDatabase" localSheetId="10" hidden="1">'NFD CONSO'!$F$6:$BM$6</definedName>
    <definedName name="_xlnm._FilterDatabase" localSheetId="11" hidden="1">'NWC CONSO'!$F$6:$BX$6</definedName>
    <definedName name="_xlnm._FilterDatabase" localSheetId="18" hidden="1">'QOE CONSO'!$A$6:$AE$102</definedName>
    <definedName name="_xlnm._FilterDatabase" localSheetId="38" hidden="1">#REF!</definedName>
    <definedName name="_xlnm._FilterDatabase" hidden="1">#REF!</definedName>
    <definedName name="_gfd1" localSheetId="9" hidden="1">{"sum",#N/A,TRUE,"Summary";"Omn",#N/A,TRUE,"Summary";"om_cost",#N/A,TRUE,"Summary";"conv_cost",#N/A,TRUE,"Summary";"input1",#N/A,TRUE,"Summary";"input2",#N/A,TRUE,"Summary"}</definedName>
    <definedName name="_gfd1" localSheetId="16" hidden="1">{"sum",#N/A,TRUE,"Summary";"Omn",#N/A,TRUE,"Summary";"om_cost",#N/A,TRUE,"Summary";"conv_cost",#N/A,TRUE,"Summary";"input1",#N/A,TRUE,"Summary";"input2",#N/A,TRUE,"Summary"}</definedName>
    <definedName name="_gfd1" localSheetId="10" hidden="1">{"sum",#N/A,TRUE,"Summary";"Omn",#N/A,TRUE,"Summary";"om_cost",#N/A,TRUE,"Summary";"conv_cost",#N/A,TRUE,"Summary";"input1",#N/A,TRUE,"Summary";"input2",#N/A,TRUE,"Summary"}</definedName>
    <definedName name="_gfd1" localSheetId="11" hidden="1">{"sum",#N/A,TRUE,"Summary";"Omn",#N/A,TRUE,"Summary";"om_cost",#N/A,TRUE,"Summary";"conv_cost",#N/A,TRUE,"Summary";"input1",#N/A,TRUE,"Summary";"input2",#N/A,TRUE,"Summary"}</definedName>
    <definedName name="_gfd1" localSheetId="18" hidden="1">{"sum",#N/A,TRUE,"Summary";"Omn",#N/A,TRUE,"Summary";"om_cost",#N/A,TRUE,"Summary";"conv_cost",#N/A,TRUE,"Summary";"input1",#N/A,TRUE,"Summary";"input2",#N/A,TRUE,"Summary"}</definedName>
    <definedName name="_gfd1" localSheetId="38" hidden="1">{"sum",#N/A,TRUE,"Summary";"Omn",#N/A,TRUE,"Summary";"om_cost",#N/A,TRUE,"Summary";"conv_cost",#N/A,TRUE,"Summary";"input1",#N/A,TRUE,"Summary";"input2",#N/A,TRUE,"Summary"}</definedName>
    <definedName name="_gfd1" hidden="1">{"sum",#N/A,TRUE,"Summary";"Omn",#N/A,TRUE,"Summary";"om_cost",#N/A,TRUE,"Summary";"conv_cost",#N/A,TRUE,"Summary";"input1",#N/A,TRUE,"Summary";"input2",#N/A,TRUE,"Summary"}</definedName>
    <definedName name="_gfd12" localSheetId="9" hidden="1">{"sum",#N/A,TRUE,"Summary";"Omn",#N/A,TRUE,"Summary";"om_cost",#N/A,TRUE,"Summary";"conv_cost",#N/A,TRUE,"Summary";"input1",#N/A,TRUE,"Summary";"input2",#N/A,TRUE,"Summary"}</definedName>
    <definedName name="_gfd12" localSheetId="16" hidden="1">{"sum",#N/A,TRUE,"Summary";"Omn",#N/A,TRUE,"Summary";"om_cost",#N/A,TRUE,"Summary";"conv_cost",#N/A,TRUE,"Summary";"input1",#N/A,TRUE,"Summary";"input2",#N/A,TRUE,"Summary"}</definedName>
    <definedName name="_gfd12" localSheetId="10" hidden="1">{"sum",#N/A,TRUE,"Summary";"Omn",#N/A,TRUE,"Summary";"om_cost",#N/A,TRUE,"Summary";"conv_cost",#N/A,TRUE,"Summary";"input1",#N/A,TRUE,"Summary";"input2",#N/A,TRUE,"Summary"}</definedName>
    <definedName name="_gfd12" localSheetId="11" hidden="1">{"sum",#N/A,TRUE,"Summary";"Omn",#N/A,TRUE,"Summary";"om_cost",#N/A,TRUE,"Summary";"conv_cost",#N/A,TRUE,"Summary";"input1",#N/A,TRUE,"Summary";"input2",#N/A,TRUE,"Summary"}</definedName>
    <definedName name="_gfd12" localSheetId="18" hidden="1">{"sum",#N/A,TRUE,"Summary";"Omn",#N/A,TRUE,"Summary";"om_cost",#N/A,TRUE,"Summary";"conv_cost",#N/A,TRUE,"Summary";"input1",#N/A,TRUE,"Summary";"input2",#N/A,TRUE,"Summary"}</definedName>
    <definedName name="_gfd12" localSheetId="38" hidden="1">{"sum",#N/A,TRUE,"Summary";"Omn",#N/A,TRUE,"Summary";"om_cost",#N/A,TRUE,"Summary";"conv_cost",#N/A,TRUE,"Summary";"input1",#N/A,TRUE,"Summary";"input2",#N/A,TRUE,"Summary"}</definedName>
    <definedName name="_gfd12" hidden="1">{"sum",#N/A,TRUE,"Summary";"Omn",#N/A,TRUE,"Summary";"om_cost",#N/A,TRUE,"Summary";"conv_cost",#N/A,TRUE,"Summary";"input1",#N/A,TRUE,"Summary";"input2",#N/A,TRUE,"Summary"}</definedName>
    <definedName name="_gfd122" localSheetId="9" hidden="1">{"sum",#N/A,TRUE,"Summary";"Omn",#N/A,TRUE,"Summary";"om_cost",#N/A,TRUE,"Summary";"conv_cost",#N/A,TRUE,"Summary";"input1",#N/A,TRUE,"Summary";"input2",#N/A,TRUE,"Summary"}</definedName>
    <definedName name="_gfd122" localSheetId="16" hidden="1">{"sum",#N/A,TRUE,"Summary";"Omn",#N/A,TRUE,"Summary";"om_cost",#N/A,TRUE,"Summary";"conv_cost",#N/A,TRUE,"Summary";"input1",#N/A,TRUE,"Summary";"input2",#N/A,TRUE,"Summary"}</definedName>
    <definedName name="_gfd122" localSheetId="10" hidden="1">{"sum",#N/A,TRUE,"Summary";"Omn",#N/A,TRUE,"Summary";"om_cost",#N/A,TRUE,"Summary";"conv_cost",#N/A,TRUE,"Summary";"input1",#N/A,TRUE,"Summary";"input2",#N/A,TRUE,"Summary"}</definedName>
    <definedName name="_gfd122" localSheetId="11" hidden="1">{"sum",#N/A,TRUE,"Summary";"Omn",#N/A,TRUE,"Summary";"om_cost",#N/A,TRUE,"Summary";"conv_cost",#N/A,TRUE,"Summary";"input1",#N/A,TRUE,"Summary";"input2",#N/A,TRUE,"Summary"}</definedName>
    <definedName name="_gfd122" localSheetId="18" hidden="1">{"sum",#N/A,TRUE,"Summary";"Omn",#N/A,TRUE,"Summary";"om_cost",#N/A,TRUE,"Summary";"conv_cost",#N/A,TRUE,"Summary";"input1",#N/A,TRUE,"Summary";"input2",#N/A,TRUE,"Summary"}</definedName>
    <definedName name="_gfd122" localSheetId="38" hidden="1">{"sum",#N/A,TRUE,"Summary";"Omn",#N/A,TRUE,"Summary";"om_cost",#N/A,TRUE,"Summary";"conv_cost",#N/A,TRUE,"Summary";"input1",#N/A,TRUE,"Summary";"input2",#N/A,TRUE,"Summary"}</definedName>
    <definedName name="_gfd122" hidden="1">{"sum",#N/A,TRUE,"Summary";"Omn",#N/A,TRUE,"Summary";"om_cost",#N/A,TRUE,"Summary";"conv_cost",#N/A,TRUE,"Summary";"input1",#N/A,TRUE,"Summary";"input2",#N/A,TRUE,"Summary"}</definedName>
    <definedName name="_GSRATES_1" hidden="1">"CT30000120000728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hs1" localSheetId="9" hidden="1">{"'FORM'!$A$7:$H$11","'FORM'!$A$1:$H$47"}</definedName>
    <definedName name="_hs1" localSheetId="16" hidden="1">{"'FORM'!$A$7:$H$11","'FORM'!$A$1:$H$47"}</definedName>
    <definedName name="_hs1" localSheetId="10" hidden="1">{"'FORM'!$A$7:$H$11","'FORM'!$A$1:$H$47"}</definedName>
    <definedName name="_hs1" localSheetId="11" hidden="1">{"'FORM'!$A$7:$H$11","'FORM'!$A$1:$H$47"}</definedName>
    <definedName name="_hs1" localSheetId="18" hidden="1">{"'FORM'!$A$7:$H$11","'FORM'!$A$1:$H$47"}</definedName>
    <definedName name="_hs1" localSheetId="38" hidden="1">{"'FORM'!$A$7:$H$11","'FORM'!$A$1:$H$47"}</definedName>
    <definedName name="_hs1" hidden="1">{"'FORM'!$A$7:$H$11","'FORM'!$A$1:$H$47"}</definedName>
    <definedName name="_hs12" localSheetId="9" hidden="1">{"'FORM'!$A$7:$H$11","'FORM'!$A$1:$H$47"}</definedName>
    <definedName name="_hs12" localSheetId="16" hidden="1">{"'FORM'!$A$7:$H$11","'FORM'!$A$1:$H$47"}</definedName>
    <definedName name="_hs12" localSheetId="10" hidden="1">{"'FORM'!$A$7:$H$11","'FORM'!$A$1:$H$47"}</definedName>
    <definedName name="_hs12" localSheetId="11" hidden="1">{"'FORM'!$A$7:$H$11","'FORM'!$A$1:$H$47"}</definedName>
    <definedName name="_hs12" localSheetId="18" hidden="1">{"'FORM'!$A$7:$H$11","'FORM'!$A$1:$H$47"}</definedName>
    <definedName name="_hs12" localSheetId="38" hidden="1">{"'FORM'!$A$7:$H$11","'FORM'!$A$1:$H$47"}</definedName>
    <definedName name="_hs12" hidden="1">{"'FORM'!$A$7:$H$11","'FORM'!$A$1:$H$47"}</definedName>
    <definedName name="_hs122" localSheetId="9" hidden="1">{"'FORM'!$A$7:$H$11","'FORM'!$A$1:$H$47"}</definedName>
    <definedName name="_hs122" localSheetId="16" hidden="1">{"'FORM'!$A$7:$H$11","'FORM'!$A$1:$H$47"}</definedName>
    <definedName name="_hs122" localSheetId="10" hidden="1">{"'FORM'!$A$7:$H$11","'FORM'!$A$1:$H$47"}</definedName>
    <definedName name="_hs122" localSheetId="11" hidden="1">{"'FORM'!$A$7:$H$11","'FORM'!$A$1:$H$47"}</definedName>
    <definedName name="_hs122" localSheetId="18" hidden="1">{"'FORM'!$A$7:$H$11","'FORM'!$A$1:$H$47"}</definedName>
    <definedName name="_hs122" localSheetId="38" hidden="1">{"'FORM'!$A$7:$H$11","'FORM'!$A$1:$H$47"}</definedName>
    <definedName name="_hs122" hidden="1">{"'FORM'!$A$7:$H$11","'FORM'!$A$1:$H$47"}</definedName>
    <definedName name="_IQ2" hidden="1">"c11750"</definedName>
    <definedName name="_Key1" hidden="1">#REF!</definedName>
    <definedName name="_Key2" localSheetId="35" hidden="1">#REF!</definedName>
    <definedName name="_Key2" localSheetId="31" hidden="1">#REF!</definedName>
    <definedName name="_Key2" localSheetId="9" hidden="1">#REF!</definedName>
    <definedName name="_Key2" localSheetId="30" hidden="1">#REF!</definedName>
    <definedName name="_Key2" localSheetId="51" hidden="1">#REF!</definedName>
    <definedName name="_Key2" localSheetId="33" hidden="1">#REF!</definedName>
    <definedName name="_Key2" localSheetId="10" hidden="1">'NFD CONSO'!#REF!</definedName>
    <definedName name="_Key2" localSheetId="29" hidden="1">#REF!</definedName>
    <definedName name="_Key2" localSheetId="11" hidden="1">#REF!</definedName>
    <definedName name="_Key2" localSheetId="36" hidden="1">#REF!</definedName>
    <definedName name="_Key2" localSheetId="32" hidden="1">#REF!</definedName>
    <definedName name="_Key2" hidden="1">#REF!</definedName>
    <definedName name="_key3" localSheetId="35" hidden="1">#REF!</definedName>
    <definedName name="_key3" localSheetId="31" hidden="1">#REF!</definedName>
    <definedName name="_key3" localSheetId="30" hidden="1">#REF!</definedName>
    <definedName name="_key3" localSheetId="51" hidden="1">#REF!</definedName>
    <definedName name="_key3" localSheetId="33" hidden="1">#REF!</definedName>
    <definedName name="_key3" localSheetId="29" hidden="1">#REF!</definedName>
    <definedName name="_key3" localSheetId="36" hidden="1">#REF!</definedName>
    <definedName name="_key3" localSheetId="32" hidden="1">#REF!</definedName>
    <definedName name="_key3" localSheetId="38" hidden="1">#REF!</definedName>
    <definedName name="_key3" hidden="1">#REF!</definedName>
    <definedName name="_m1" localSheetId="35" hidden="1">{"table",#N/A,FALSE,"COVER";"income_statement",#N/A,FALSE,"COVER"}</definedName>
    <definedName name="_m1" localSheetId="31" hidden="1">{"table",#N/A,FALSE,"COVER";"income_statement",#N/A,FALSE,"COVER"}</definedName>
    <definedName name="_m1" localSheetId="9" hidden="1">{"table",#N/A,FALSE,"COVER";"income_statement",#N/A,FALSE,"COVER"}</definedName>
    <definedName name="_m1" localSheetId="30" hidden="1">{"table",#N/A,FALSE,"COVER";"income_statement",#N/A,FALSE,"COVER"}</definedName>
    <definedName name="_m1" localSheetId="51" hidden="1">{"table",#N/A,FALSE,"COVER";"income_statement",#N/A,FALSE,"COVER"}</definedName>
    <definedName name="_m1" localSheetId="7" hidden="1">{"table",#N/A,FALSE,"COVER";"income_statement",#N/A,FALSE,"COVER"}</definedName>
    <definedName name="_m1" localSheetId="33" hidden="1">{"table",#N/A,FALSE,"COVER";"income_statement",#N/A,FALSE,"COVER"}</definedName>
    <definedName name="_m1" localSheetId="6" hidden="1">{"table",#N/A,FALSE,"COVER";"income_statement",#N/A,FALSE,"COVER"}</definedName>
    <definedName name="_m1" localSheetId="16" hidden="1">{"table",#N/A,FALSE,"COVER";"income_statement",#N/A,FALSE,"COVER"}</definedName>
    <definedName name="_m1" localSheetId="10" hidden="1">{"table",#N/A,FALSE,"COVER";"income_statement",#N/A,FALSE,"COVER"}</definedName>
    <definedName name="_m1" localSheetId="29" hidden="1">{"table",#N/A,FALSE,"COVER";"income_statement",#N/A,FALSE,"COVER"}</definedName>
    <definedName name="_m1" localSheetId="28" hidden="1">{"table",#N/A,FALSE,"COVER";"income_statement",#N/A,FALSE,"COVER"}</definedName>
    <definedName name="_m1" localSheetId="11" hidden="1">{"table",#N/A,FALSE,"COVER";"income_statement",#N/A,FALSE,"COVER"}</definedName>
    <definedName name="_m1" localSheetId="36" hidden="1">{"table",#N/A,FALSE,"COVER";"income_statement",#N/A,FALSE,"COVER"}</definedName>
    <definedName name="_m1" localSheetId="32" hidden="1">{"table",#N/A,FALSE,"COVER";"income_statement",#N/A,FALSE,"COVER"}</definedName>
    <definedName name="_m1" localSheetId="18" hidden="1">{"table",#N/A,FALSE,"COVER";"income_statement",#N/A,FALSE,"COVER"}</definedName>
    <definedName name="_m1" localSheetId="38" hidden="1">{"table",#N/A,FALSE,"COVER";"income_statement",#N/A,FALSE,"COVER"}</definedName>
    <definedName name="_m1" hidden="1">{"table",#N/A,FALSE,"COVER";"income_statement",#N/A,FALSE,"COVER"}</definedName>
    <definedName name="_m2" localSheetId="35" hidden="1">{"table",#N/A,FALSE,"COVER";"income_statement",#N/A,FALSE,"COVER"}</definedName>
    <definedName name="_m2" localSheetId="31" hidden="1">{"table",#N/A,FALSE,"COVER";"income_statement",#N/A,FALSE,"COVER"}</definedName>
    <definedName name="_m2" localSheetId="9" hidden="1">{"table",#N/A,FALSE,"COVER";"income_statement",#N/A,FALSE,"COVER"}</definedName>
    <definedName name="_m2" localSheetId="30" hidden="1">{"table",#N/A,FALSE,"COVER";"income_statement",#N/A,FALSE,"COVER"}</definedName>
    <definedName name="_m2" localSheetId="51" hidden="1">{"table",#N/A,FALSE,"COVER";"income_statement",#N/A,FALSE,"COVER"}</definedName>
    <definedName name="_m2" localSheetId="7" hidden="1">{"table",#N/A,FALSE,"COVER";"income_statement",#N/A,FALSE,"COVER"}</definedName>
    <definedName name="_m2" localSheetId="33" hidden="1">{"table",#N/A,FALSE,"COVER";"income_statement",#N/A,FALSE,"COVER"}</definedName>
    <definedName name="_m2" localSheetId="6" hidden="1">{"table",#N/A,FALSE,"COVER";"income_statement",#N/A,FALSE,"COVER"}</definedName>
    <definedName name="_m2" localSheetId="16" hidden="1">{"table",#N/A,FALSE,"COVER";"income_statement",#N/A,FALSE,"COVER"}</definedName>
    <definedName name="_m2" localSheetId="10" hidden="1">{"table",#N/A,FALSE,"COVER";"income_statement",#N/A,FALSE,"COVER"}</definedName>
    <definedName name="_m2" localSheetId="29" hidden="1">{"table",#N/A,FALSE,"COVER";"income_statement",#N/A,FALSE,"COVER"}</definedName>
    <definedName name="_m2" localSheetId="28" hidden="1">{"table",#N/A,FALSE,"COVER";"income_statement",#N/A,FALSE,"COVER"}</definedName>
    <definedName name="_m2" localSheetId="11" hidden="1">{"table",#N/A,FALSE,"COVER";"income_statement",#N/A,FALSE,"COVER"}</definedName>
    <definedName name="_m2" localSheetId="36" hidden="1">{"table",#N/A,FALSE,"COVER";"income_statement",#N/A,FALSE,"COVER"}</definedName>
    <definedName name="_m2" localSheetId="32" hidden="1">{"table",#N/A,FALSE,"COVER";"income_statement",#N/A,FALSE,"COVER"}</definedName>
    <definedName name="_m2" localSheetId="18" hidden="1">{"table",#N/A,FALSE,"COVER";"income_statement",#N/A,FALSE,"COVER"}</definedName>
    <definedName name="_m2" localSheetId="38" hidden="1">{"table",#N/A,FALSE,"COVER";"income_statement",#N/A,FALSE,"COVER"}</definedName>
    <definedName name="_m2" hidden="1">{"table",#N/A,FALSE,"COVER";"income_statement",#N/A,FALSE,"COVER"}</definedName>
    <definedName name="_m3" localSheetId="35" hidden="1">{"table",#N/A,FALSE,"COVER";"income_statement",#N/A,FALSE,"COVER"}</definedName>
    <definedName name="_m3" localSheetId="31" hidden="1">{"table",#N/A,FALSE,"COVER";"income_statement",#N/A,FALSE,"COVER"}</definedName>
    <definedName name="_m3" localSheetId="9" hidden="1">{"table",#N/A,FALSE,"COVER";"income_statement",#N/A,FALSE,"COVER"}</definedName>
    <definedName name="_m3" localSheetId="30" hidden="1">{"table",#N/A,FALSE,"COVER";"income_statement",#N/A,FALSE,"COVER"}</definedName>
    <definedName name="_m3" localSheetId="51" hidden="1">{"table",#N/A,FALSE,"COVER";"income_statement",#N/A,FALSE,"COVER"}</definedName>
    <definedName name="_m3" localSheetId="7" hidden="1">{"table",#N/A,FALSE,"COVER";"income_statement",#N/A,FALSE,"COVER"}</definedName>
    <definedName name="_m3" localSheetId="33" hidden="1">{"table",#N/A,FALSE,"COVER";"income_statement",#N/A,FALSE,"COVER"}</definedName>
    <definedName name="_m3" localSheetId="6" hidden="1">{"table",#N/A,FALSE,"COVER";"income_statement",#N/A,FALSE,"COVER"}</definedName>
    <definedName name="_m3" localSheetId="16" hidden="1">{"table",#N/A,FALSE,"COVER";"income_statement",#N/A,FALSE,"COVER"}</definedName>
    <definedName name="_m3" localSheetId="10" hidden="1">{"table",#N/A,FALSE,"COVER";"income_statement",#N/A,FALSE,"COVER"}</definedName>
    <definedName name="_m3" localSheetId="29" hidden="1">{"table",#N/A,FALSE,"COVER";"income_statement",#N/A,FALSE,"COVER"}</definedName>
    <definedName name="_m3" localSheetId="28" hidden="1">{"table",#N/A,FALSE,"COVER";"income_statement",#N/A,FALSE,"COVER"}</definedName>
    <definedName name="_m3" localSheetId="11" hidden="1">{"table",#N/A,FALSE,"COVER";"income_statement",#N/A,FALSE,"COVER"}</definedName>
    <definedName name="_m3" localSheetId="36" hidden="1">{"table",#N/A,FALSE,"COVER";"income_statement",#N/A,FALSE,"COVER"}</definedName>
    <definedName name="_m3" localSheetId="32" hidden="1">{"table",#N/A,FALSE,"COVER";"income_statement",#N/A,FALSE,"COVER"}</definedName>
    <definedName name="_m3" localSheetId="18" hidden="1">{"table",#N/A,FALSE,"COVER";"income_statement",#N/A,FALSE,"COVER"}</definedName>
    <definedName name="_m3" localSheetId="38" hidden="1">{"table",#N/A,FALSE,"COVER";"income_statement",#N/A,FALSE,"COVER"}</definedName>
    <definedName name="_m3" hidden="1">{"table",#N/A,FALSE,"COVER";"income_statement",#N/A,FALSE,"COVER"}</definedName>
    <definedName name="_m4" localSheetId="35" hidden="1">{"table",#N/A,FALSE,"COVER";"income_statement",#N/A,FALSE,"COVER"}</definedName>
    <definedName name="_m4" localSheetId="31" hidden="1">{"table",#N/A,FALSE,"COVER";"income_statement",#N/A,FALSE,"COVER"}</definedName>
    <definedName name="_m4" localSheetId="9" hidden="1">{"table",#N/A,FALSE,"COVER";"income_statement",#N/A,FALSE,"COVER"}</definedName>
    <definedName name="_m4" localSheetId="30" hidden="1">{"table",#N/A,FALSE,"COVER";"income_statement",#N/A,FALSE,"COVER"}</definedName>
    <definedName name="_m4" localSheetId="51" hidden="1">{"table",#N/A,FALSE,"COVER";"income_statement",#N/A,FALSE,"COVER"}</definedName>
    <definedName name="_m4" localSheetId="7" hidden="1">{"table",#N/A,FALSE,"COVER";"income_statement",#N/A,FALSE,"COVER"}</definedName>
    <definedName name="_m4" localSheetId="33" hidden="1">{"table",#N/A,FALSE,"COVER";"income_statement",#N/A,FALSE,"COVER"}</definedName>
    <definedName name="_m4" localSheetId="6" hidden="1">{"table",#N/A,FALSE,"COVER";"income_statement",#N/A,FALSE,"COVER"}</definedName>
    <definedName name="_m4" localSheetId="16" hidden="1">{"table",#N/A,FALSE,"COVER";"income_statement",#N/A,FALSE,"COVER"}</definedName>
    <definedName name="_m4" localSheetId="10" hidden="1">{"table",#N/A,FALSE,"COVER";"income_statement",#N/A,FALSE,"COVER"}</definedName>
    <definedName name="_m4" localSheetId="29" hidden="1">{"table",#N/A,FALSE,"COVER";"income_statement",#N/A,FALSE,"COVER"}</definedName>
    <definedName name="_m4" localSheetId="28" hidden="1">{"table",#N/A,FALSE,"COVER";"income_statement",#N/A,FALSE,"COVER"}</definedName>
    <definedName name="_m4" localSheetId="11" hidden="1">{"table",#N/A,FALSE,"COVER";"income_statement",#N/A,FALSE,"COVER"}</definedName>
    <definedName name="_m4" localSheetId="36" hidden="1">{"table",#N/A,FALSE,"COVER";"income_statement",#N/A,FALSE,"COVER"}</definedName>
    <definedName name="_m4" localSheetId="32" hidden="1">{"table",#N/A,FALSE,"COVER";"income_statement",#N/A,FALSE,"COVER"}</definedName>
    <definedName name="_m4" localSheetId="18" hidden="1">{"table",#N/A,FALSE,"COVER";"income_statement",#N/A,FALSE,"COVER"}</definedName>
    <definedName name="_m4" localSheetId="38" hidden="1">{"table",#N/A,FALSE,"COVER";"income_statement",#N/A,FALSE,"COVER"}</definedName>
    <definedName name="_m4" hidden="1">{"table",#N/A,FALSE,"COVER";"income_statement",#N/A,FALSE,"COVER"}</definedName>
    <definedName name="_m5" localSheetId="35" hidden="1">{"table",#N/A,FALSE,"COVER";"income_statement",#N/A,FALSE,"COVER"}</definedName>
    <definedName name="_m5" localSheetId="31" hidden="1">{"table",#N/A,FALSE,"COVER";"income_statement",#N/A,FALSE,"COVER"}</definedName>
    <definedName name="_m5" localSheetId="9" hidden="1">{"table",#N/A,FALSE,"COVER";"income_statement",#N/A,FALSE,"COVER"}</definedName>
    <definedName name="_m5" localSheetId="30" hidden="1">{"table",#N/A,FALSE,"COVER";"income_statement",#N/A,FALSE,"COVER"}</definedName>
    <definedName name="_m5" localSheetId="51" hidden="1">{"table",#N/A,FALSE,"COVER";"income_statement",#N/A,FALSE,"COVER"}</definedName>
    <definedName name="_m5" localSheetId="7" hidden="1">{"table",#N/A,FALSE,"COVER";"income_statement",#N/A,FALSE,"COVER"}</definedName>
    <definedName name="_m5" localSheetId="33" hidden="1">{"table",#N/A,FALSE,"COVER";"income_statement",#N/A,FALSE,"COVER"}</definedName>
    <definedName name="_m5" localSheetId="6" hidden="1">{"table",#N/A,FALSE,"COVER";"income_statement",#N/A,FALSE,"COVER"}</definedName>
    <definedName name="_m5" localSheetId="16" hidden="1">{"table",#N/A,FALSE,"COVER";"income_statement",#N/A,FALSE,"COVER"}</definedName>
    <definedName name="_m5" localSheetId="10" hidden="1">{"table",#N/A,FALSE,"COVER";"income_statement",#N/A,FALSE,"COVER"}</definedName>
    <definedName name="_m5" localSheetId="29" hidden="1">{"table",#N/A,FALSE,"COVER";"income_statement",#N/A,FALSE,"COVER"}</definedName>
    <definedName name="_m5" localSheetId="28" hidden="1">{"table",#N/A,FALSE,"COVER";"income_statement",#N/A,FALSE,"COVER"}</definedName>
    <definedName name="_m5" localSheetId="11" hidden="1">{"table",#N/A,FALSE,"COVER";"income_statement",#N/A,FALSE,"COVER"}</definedName>
    <definedName name="_m5" localSheetId="36" hidden="1">{"table",#N/A,FALSE,"COVER";"income_statement",#N/A,FALSE,"COVER"}</definedName>
    <definedName name="_m5" localSheetId="32" hidden="1">{"table",#N/A,FALSE,"COVER";"income_statement",#N/A,FALSE,"COVER"}</definedName>
    <definedName name="_m5" localSheetId="18" hidden="1">{"table",#N/A,FALSE,"COVER";"income_statement",#N/A,FALSE,"COVER"}</definedName>
    <definedName name="_m5" localSheetId="38" hidden="1">{"table",#N/A,FALSE,"COVER";"income_statement",#N/A,FALSE,"COVER"}</definedName>
    <definedName name="_m5" hidden="1">{"table",#N/A,FALSE,"COVER";"income_statement",#N/A,FALSE,"COVER"}</definedName>
    <definedName name="_m6" localSheetId="35" hidden="1">{"table",#N/A,FALSE,"COVER";"income_statement",#N/A,FALSE,"COVER"}</definedName>
    <definedName name="_m6" localSheetId="31" hidden="1">{"table",#N/A,FALSE,"COVER";"income_statement",#N/A,FALSE,"COVER"}</definedName>
    <definedName name="_m6" localSheetId="9" hidden="1">{"table",#N/A,FALSE,"COVER";"income_statement",#N/A,FALSE,"COVER"}</definedName>
    <definedName name="_m6" localSheetId="30" hidden="1">{"table",#N/A,FALSE,"COVER";"income_statement",#N/A,FALSE,"COVER"}</definedName>
    <definedName name="_m6" localSheetId="51" hidden="1">{"table",#N/A,FALSE,"COVER";"income_statement",#N/A,FALSE,"COVER"}</definedName>
    <definedName name="_m6" localSheetId="7" hidden="1">{"table",#N/A,FALSE,"COVER";"income_statement",#N/A,FALSE,"COVER"}</definedName>
    <definedName name="_m6" localSheetId="33" hidden="1">{"table",#N/A,FALSE,"COVER";"income_statement",#N/A,FALSE,"COVER"}</definedName>
    <definedName name="_m6" localSheetId="6" hidden="1">{"table",#N/A,FALSE,"COVER";"income_statement",#N/A,FALSE,"COVER"}</definedName>
    <definedName name="_m6" localSheetId="16" hidden="1">{"table",#N/A,FALSE,"COVER";"income_statement",#N/A,FALSE,"COVER"}</definedName>
    <definedName name="_m6" localSheetId="10" hidden="1">{"table",#N/A,FALSE,"COVER";"income_statement",#N/A,FALSE,"COVER"}</definedName>
    <definedName name="_m6" localSheetId="29" hidden="1">{"table",#N/A,FALSE,"COVER";"income_statement",#N/A,FALSE,"COVER"}</definedName>
    <definedName name="_m6" localSheetId="28" hidden="1">{"table",#N/A,FALSE,"COVER";"income_statement",#N/A,FALSE,"COVER"}</definedName>
    <definedName name="_m6" localSheetId="11" hidden="1">{"table",#N/A,FALSE,"COVER";"income_statement",#N/A,FALSE,"COVER"}</definedName>
    <definedName name="_m6" localSheetId="36" hidden="1">{"table",#N/A,FALSE,"COVER";"income_statement",#N/A,FALSE,"COVER"}</definedName>
    <definedName name="_m6" localSheetId="32" hidden="1">{"table",#N/A,FALSE,"COVER";"income_statement",#N/A,FALSE,"COVER"}</definedName>
    <definedName name="_m6" localSheetId="18" hidden="1">{"table",#N/A,FALSE,"COVER";"income_statement",#N/A,FALSE,"COVER"}</definedName>
    <definedName name="_m6" localSheetId="38" hidden="1">{"table",#N/A,FALSE,"COVER";"income_statement",#N/A,FALSE,"COVER"}</definedName>
    <definedName name="_m6" hidden="1">{"table",#N/A,FALSE,"COVER";"income_statement",#N/A,FALSE,"COVER"}</definedName>
    <definedName name="_m7" localSheetId="35" hidden="1">{"table",#N/A,FALSE,"COVER";"income_statement",#N/A,FALSE,"COVER"}</definedName>
    <definedName name="_m7" localSheetId="31" hidden="1">{"table",#N/A,FALSE,"COVER";"income_statement",#N/A,FALSE,"COVER"}</definedName>
    <definedName name="_m7" localSheetId="9" hidden="1">{"table",#N/A,FALSE,"COVER";"income_statement",#N/A,FALSE,"COVER"}</definedName>
    <definedName name="_m7" localSheetId="30" hidden="1">{"table",#N/A,FALSE,"COVER";"income_statement",#N/A,FALSE,"COVER"}</definedName>
    <definedName name="_m7" localSheetId="51" hidden="1">{"table",#N/A,FALSE,"COVER";"income_statement",#N/A,FALSE,"COVER"}</definedName>
    <definedName name="_m7" localSheetId="7" hidden="1">{"table",#N/A,FALSE,"COVER";"income_statement",#N/A,FALSE,"COVER"}</definedName>
    <definedName name="_m7" localSheetId="33" hidden="1">{"table",#N/A,FALSE,"COVER";"income_statement",#N/A,FALSE,"COVER"}</definedName>
    <definedName name="_m7" localSheetId="6" hidden="1">{"table",#N/A,FALSE,"COVER";"income_statement",#N/A,FALSE,"COVER"}</definedName>
    <definedName name="_m7" localSheetId="16" hidden="1">{"table",#N/A,FALSE,"COVER";"income_statement",#N/A,FALSE,"COVER"}</definedName>
    <definedName name="_m7" localSheetId="10" hidden="1">{"table",#N/A,FALSE,"COVER";"income_statement",#N/A,FALSE,"COVER"}</definedName>
    <definedName name="_m7" localSheetId="29" hidden="1">{"table",#N/A,FALSE,"COVER";"income_statement",#N/A,FALSE,"COVER"}</definedName>
    <definedName name="_m7" localSheetId="28" hidden="1">{"table",#N/A,FALSE,"COVER";"income_statement",#N/A,FALSE,"COVER"}</definedName>
    <definedName name="_m7" localSheetId="11" hidden="1">{"table",#N/A,FALSE,"COVER";"income_statement",#N/A,FALSE,"COVER"}</definedName>
    <definedName name="_m7" localSheetId="36" hidden="1">{"table",#N/A,FALSE,"COVER";"income_statement",#N/A,FALSE,"COVER"}</definedName>
    <definedName name="_m7" localSheetId="32" hidden="1">{"table",#N/A,FALSE,"COVER";"income_statement",#N/A,FALSE,"COVER"}</definedName>
    <definedName name="_m7" localSheetId="18" hidden="1">{"table",#N/A,FALSE,"COVER";"income_statement",#N/A,FALSE,"COVER"}</definedName>
    <definedName name="_m7" localSheetId="38" hidden="1">{"table",#N/A,FALSE,"COVER";"income_statement",#N/A,FALSE,"COVER"}</definedName>
    <definedName name="_m7" hidden="1">{"table",#N/A,FALSE,"COVER";"income_statement",#N/A,FALSE,"COVER"}</definedName>
    <definedName name="_m8" localSheetId="35" hidden="1">{"table",#N/A,FALSE,"COVER";"income_statement",#N/A,FALSE,"COVER"}</definedName>
    <definedName name="_m8" localSheetId="31" hidden="1">{"table",#N/A,FALSE,"COVER";"income_statement",#N/A,FALSE,"COVER"}</definedName>
    <definedName name="_m8" localSheetId="9" hidden="1">{"table",#N/A,FALSE,"COVER";"income_statement",#N/A,FALSE,"COVER"}</definedName>
    <definedName name="_m8" localSheetId="30" hidden="1">{"table",#N/A,FALSE,"COVER";"income_statement",#N/A,FALSE,"COVER"}</definedName>
    <definedName name="_m8" localSheetId="51" hidden="1">{"table",#N/A,FALSE,"COVER";"income_statement",#N/A,FALSE,"COVER"}</definedName>
    <definedName name="_m8" localSheetId="7" hidden="1">{"table",#N/A,FALSE,"COVER";"income_statement",#N/A,FALSE,"COVER"}</definedName>
    <definedName name="_m8" localSheetId="33" hidden="1">{"table",#N/A,FALSE,"COVER";"income_statement",#N/A,FALSE,"COVER"}</definedName>
    <definedName name="_m8" localSheetId="6" hidden="1">{"table",#N/A,FALSE,"COVER";"income_statement",#N/A,FALSE,"COVER"}</definedName>
    <definedName name="_m8" localSheetId="16" hidden="1">{"table",#N/A,FALSE,"COVER";"income_statement",#N/A,FALSE,"COVER"}</definedName>
    <definedName name="_m8" localSheetId="10" hidden="1">{"table",#N/A,FALSE,"COVER";"income_statement",#N/A,FALSE,"COVER"}</definedName>
    <definedName name="_m8" localSheetId="29" hidden="1">{"table",#N/A,FALSE,"COVER";"income_statement",#N/A,FALSE,"COVER"}</definedName>
    <definedName name="_m8" localSheetId="28" hidden="1">{"table",#N/A,FALSE,"COVER";"income_statement",#N/A,FALSE,"COVER"}</definedName>
    <definedName name="_m8" localSheetId="11" hidden="1">{"table",#N/A,FALSE,"COVER";"income_statement",#N/A,FALSE,"COVER"}</definedName>
    <definedName name="_m8" localSheetId="36" hidden="1">{"table",#N/A,FALSE,"COVER";"income_statement",#N/A,FALSE,"COVER"}</definedName>
    <definedName name="_m8" localSheetId="32" hidden="1">{"table",#N/A,FALSE,"COVER";"income_statement",#N/A,FALSE,"COVER"}</definedName>
    <definedName name="_m8" localSheetId="18" hidden="1">{"table",#N/A,FALSE,"COVER";"income_statement",#N/A,FALSE,"COVER"}</definedName>
    <definedName name="_m8" localSheetId="38" hidden="1">{"table",#N/A,FALSE,"COVER";"income_statement",#N/A,FALSE,"COVER"}</definedName>
    <definedName name="_m8" hidden="1">{"table",#N/A,FALSE,"COVER";"income_statement",#N/A,FALSE,"COVER"}</definedName>
    <definedName name="_m9" localSheetId="35" hidden="1">{"table",#N/A,FALSE,"COVER";"income_statement",#N/A,FALSE,"COVER"}</definedName>
    <definedName name="_m9" localSheetId="31" hidden="1">{"table",#N/A,FALSE,"COVER";"income_statement",#N/A,FALSE,"COVER"}</definedName>
    <definedName name="_m9" localSheetId="9" hidden="1">{"table",#N/A,FALSE,"COVER";"income_statement",#N/A,FALSE,"COVER"}</definedName>
    <definedName name="_m9" localSheetId="30" hidden="1">{"table",#N/A,FALSE,"COVER";"income_statement",#N/A,FALSE,"COVER"}</definedName>
    <definedName name="_m9" localSheetId="51" hidden="1">{"table",#N/A,FALSE,"COVER";"income_statement",#N/A,FALSE,"COVER"}</definedName>
    <definedName name="_m9" localSheetId="7" hidden="1">{"table",#N/A,FALSE,"COVER";"income_statement",#N/A,FALSE,"COVER"}</definedName>
    <definedName name="_m9" localSheetId="33" hidden="1">{"table",#N/A,FALSE,"COVER";"income_statement",#N/A,FALSE,"COVER"}</definedName>
    <definedName name="_m9" localSheetId="6" hidden="1">{"table",#N/A,FALSE,"COVER";"income_statement",#N/A,FALSE,"COVER"}</definedName>
    <definedName name="_m9" localSheetId="16" hidden="1">{"table",#N/A,FALSE,"COVER";"income_statement",#N/A,FALSE,"COVER"}</definedName>
    <definedName name="_m9" localSheetId="10" hidden="1">{"table",#N/A,FALSE,"COVER";"income_statement",#N/A,FALSE,"COVER"}</definedName>
    <definedName name="_m9" localSheetId="29" hidden="1">{"table",#N/A,FALSE,"COVER";"income_statement",#N/A,FALSE,"COVER"}</definedName>
    <definedName name="_m9" localSheetId="28" hidden="1">{"table",#N/A,FALSE,"COVER";"income_statement",#N/A,FALSE,"COVER"}</definedName>
    <definedName name="_m9" localSheetId="11" hidden="1">{"table",#N/A,FALSE,"COVER";"income_statement",#N/A,FALSE,"COVER"}</definedName>
    <definedName name="_m9" localSheetId="36" hidden="1">{"table",#N/A,FALSE,"COVER";"income_statement",#N/A,FALSE,"COVER"}</definedName>
    <definedName name="_m9" localSheetId="32" hidden="1">{"table",#N/A,FALSE,"COVER";"income_statement",#N/A,FALSE,"COVER"}</definedName>
    <definedName name="_m9" localSheetId="18" hidden="1">{"table",#N/A,FALSE,"COVER";"income_statement",#N/A,FALSE,"COVER"}</definedName>
    <definedName name="_m9" localSheetId="38" hidden="1">{"table",#N/A,FALSE,"COVER";"income_statement",#N/A,FALSE,"COVER"}</definedName>
    <definedName name="_m9" hidden="1">{"table",#N/A,FALSE,"COVER";"income_statement",#N/A,FALSE,"COVER"}</definedName>
    <definedName name="_mdc2" localSheetId="35" hidden="1">{#N/A,#N/A,FALSE,"Sheet1"}</definedName>
    <definedName name="_mdc2" localSheetId="31" hidden="1">{#N/A,#N/A,FALSE,"Sheet1"}</definedName>
    <definedName name="_mdc2" localSheetId="9" hidden="1">{#N/A,#N/A,FALSE,"Sheet1"}</definedName>
    <definedName name="_mdc2" localSheetId="30" hidden="1">{#N/A,#N/A,FALSE,"Sheet1"}</definedName>
    <definedName name="_mdc2" localSheetId="51" hidden="1">{#N/A,#N/A,FALSE,"Sheet1"}</definedName>
    <definedName name="_mdc2" localSheetId="7" hidden="1">{#N/A,#N/A,FALSE,"Sheet1"}</definedName>
    <definedName name="_mdc2" localSheetId="33" hidden="1">{#N/A,#N/A,FALSE,"Sheet1"}</definedName>
    <definedName name="_mdc2" localSheetId="6" hidden="1">{#N/A,#N/A,FALSE,"Sheet1"}</definedName>
    <definedName name="_mdc2" localSheetId="16" hidden="1">{#N/A,#N/A,FALSE,"Sheet1"}</definedName>
    <definedName name="_mdc2" localSheetId="10" hidden="1">{#N/A,#N/A,FALSE,"Sheet1"}</definedName>
    <definedName name="_mdc2" localSheetId="29" hidden="1">{#N/A,#N/A,FALSE,"Sheet1"}</definedName>
    <definedName name="_mdc2" localSheetId="28" hidden="1">{#N/A,#N/A,FALSE,"Sheet1"}</definedName>
    <definedName name="_mdc2" localSheetId="11" hidden="1">{#N/A,#N/A,FALSE,"Sheet1"}</definedName>
    <definedName name="_mdc2" localSheetId="36" hidden="1">{#N/A,#N/A,FALSE,"Sheet1"}</definedName>
    <definedName name="_mdc2" localSheetId="32" hidden="1">{#N/A,#N/A,FALSE,"Sheet1"}</definedName>
    <definedName name="_mdc2" localSheetId="18" hidden="1">{#N/A,#N/A,FALSE,"Sheet1"}</definedName>
    <definedName name="_mdc2" localSheetId="38" hidden="1">{#N/A,#N/A,FALSE,"Sheet1"}</definedName>
    <definedName name="_mdc2" hidden="1">{#N/A,#N/A,FALSE,"Sheet1"}</definedName>
    <definedName name="_mnb1" localSheetId="9" hidden="1">{"P&amp;L",#N/A,TRUE,"Summary";"Bal",#N/A,TRUE,"Summary";"Cash",#N/A,TRUE,"Summary"}</definedName>
    <definedName name="_mnb1" localSheetId="16" hidden="1">{"P&amp;L",#N/A,TRUE,"Summary";"Bal",#N/A,TRUE,"Summary";"Cash",#N/A,TRUE,"Summary"}</definedName>
    <definedName name="_mnb1" localSheetId="10" hidden="1">{"P&amp;L",#N/A,TRUE,"Summary";"Bal",#N/A,TRUE,"Summary";"Cash",#N/A,TRUE,"Summary"}</definedName>
    <definedName name="_mnb1" localSheetId="11" hidden="1">{"P&amp;L",#N/A,TRUE,"Summary";"Bal",#N/A,TRUE,"Summary";"Cash",#N/A,TRUE,"Summary"}</definedName>
    <definedName name="_mnb1" localSheetId="18" hidden="1">{"P&amp;L",#N/A,TRUE,"Summary";"Bal",#N/A,TRUE,"Summary";"Cash",#N/A,TRUE,"Summary"}</definedName>
    <definedName name="_mnb1" localSheetId="38" hidden="1">{"P&amp;L",#N/A,TRUE,"Summary";"Bal",#N/A,TRUE,"Summary";"Cash",#N/A,TRUE,"Summary"}</definedName>
    <definedName name="_mnb1" hidden="1">{"P&amp;L",#N/A,TRUE,"Summary";"Bal",#N/A,TRUE,"Summary";"Cash",#N/A,TRUE,"Summary"}</definedName>
    <definedName name="_mnb12" localSheetId="9" hidden="1">{"P&amp;L",#N/A,TRUE,"Summary";"Bal",#N/A,TRUE,"Summary";"Cash",#N/A,TRUE,"Summary"}</definedName>
    <definedName name="_mnb12" localSheetId="16" hidden="1">{"P&amp;L",#N/A,TRUE,"Summary";"Bal",#N/A,TRUE,"Summary";"Cash",#N/A,TRUE,"Summary"}</definedName>
    <definedName name="_mnb12" localSheetId="10" hidden="1">{"P&amp;L",#N/A,TRUE,"Summary";"Bal",#N/A,TRUE,"Summary";"Cash",#N/A,TRUE,"Summary"}</definedName>
    <definedName name="_mnb12" localSheetId="11" hidden="1">{"P&amp;L",#N/A,TRUE,"Summary";"Bal",#N/A,TRUE,"Summary";"Cash",#N/A,TRUE,"Summary"}</definedName>
    <definedName name="_mnb12" localSheetId="18" hidden="1">{"P&amp;L",#N/A,TRUE,"Summary";"Bal",#N/A,TRUE,"Summary";"Cash",#N/A,TRUE,"Summary"}</definedName>
    <definedName name="_mnb12" localSheetId="38" hidden="1">{"P&amp;L",#N/A,TRUE,"Summary";"Bal",#N/A,TRUE,"Summary";"Cash",#N/A,TRUE,"Summary"}</definedName>
    <definedName name="_mnb12" hidden="1">{"P&amp;L",#N/A,TRUE,"Summary";"Bal",#N/A,TRUE,"Summary";"Cash",#N/A,TRUE,"Summary"}</definedName>
    <definedName name="_mnb122" localSheetId="9" hidden="1">{"P&amp;L",#N/A,TRUE,"Summary";"Bal",#N/A,TRUE,"Summary";"Cash",#N/A,TRUE,"Summary"}</definedName>
    <definedName name="_mnb122" localSheetId="16" hidden="1">{"P&amp;L",#N/A,TRUE,"Summary";"Bal",#N/A,TRUE,"Summary";"Cash",#N/A,TRUE,"Summary"}</definedName>
    <definedName name="_mnb122" localSheetId="10" hidden="1">{"P&amp;L",#N/A,TRUE,"Summary";"Bal",#N/A,TRUE,"Summary";"Cash",#N/A,TRUE,"Summary"}</definedName>
    <definedName name="_mnb122" localSheetId="11" hidden="1">{"P&amp;L",#N/A,TRUE,"Summary";"Bal",#N/A,TRUE,"Summary";"Cash",#N/A,TRUE,"Summary"}</definedName>
    <definedName name="_mnb122" localSheetId="18" hidden="1">{"P&amp;L",#N/A,TRUE,"Summary";"Bal",#N/A,TRUE,"Summary";"Cash",#N/A,TRUE,"Summary"}</definedName>
    <definedName name="_mnb122" localSheetId="38" hidden="1">{"P&amp;L",#N/A,TRUE,"Summary";"Bal",#N/A,TRUE,"Summary";"Cash",#N/A,TRUE,"Summary"}</definedName>
    <definedName name="_mnb122" hidden="1">{"P&amp;L",#N/A,TRUE,"Summary";"Bal",#N/A,TRUE,"Summary";"Cash",#N/A,TRUE,"Summary"}</definedName>
    <definedName name="_new" localSheetId="9" hidden="1">#REF!</definedName>
    <definedName name="_new" localSheetId="51" hidden="1">#REF!</definedName>
    <definedName name="_new" localSheetId="10" hidden="1">'NFD CONSO'!#REF!</definedName>
    <definedName name="_new" localSheetId="11" hidden="1">#REF!</definedName>
    <definedName name="_new" hidden="1">#REF!</definedName>
    <definedName name="_new1" localSheetId="35" hidden="1">{#N/A,#N/A,FALSE,"Pharm";#N/A,#N/A,FALSE,"WWCM"}</definedName>
    <definedName name="_new1" localSheetId="31" hidden="1">{#N/A,#N/A,FALSE,"Pharm";#N/A,#N/A,FALSE,"WWCM"}</definedName>
    <definedName name="_new1" localSheetId="9" hidden="1">{#N/A,#N/A,FALSE,"Pharm";#N/A,#N/A,FALSE,"WWCM"}</definedName>
    <definedName name="_new1" localSheetId="30" hidden="1">{#N/A,#N/A,FALSE,"Pharm";#N/A,#N/A,FALSE,"WWCM"}</definedName>
    <definedName name="_new1" localSheetId="51" hidden="1">{#N/A,#N/A,FALSE,"Pharm";#N/A,#N/A,FALSE,"WWCM"}</definedName>
    <definedName name="_new1" localSheetId="7" hidden="1">{#N/A,#N/A,FALSE,"Pharm";#N/A,#N/A,FALSE,"WWCM"}</definedName>
    <definedName name="_new1" localSheetId="33" hidden="1">{#N/A,#N/A,FALSE,"Pharm";#N/A,#N/A,FALSE,"WWCM"}</definedName>
    <definedName name="_new1" localSheetId="6" hidden="1">{#N/A,#N/A,FALSE,"Pharm";#N/A,#N/A,FALSE,"WWCM"}</definedName>
    <definedName name="_new1" localSheetId="16" hidden="1">{#N/A,#N/A,FALSE,"Pharm";#N/A,#N/A,FALSE,"WWCM"}</definedName>
    <definedName name="_new1" localSheetId="10" hidden="1">{#N/A,#N/A,FALSE,"Pharm";#N/A,#N/A,FALSE,"WWCM"}</definedName>
    <definedName name="_new1" localSheetId="29" hidden="1">{#N/A,#N/A,FALSE,"Pharm";#N/A,#N/A,FALSE,"WWCM"}</definedName>
    <definedName name="_new1" localSheetId="28" hidden="1">{#N/A,#N/A,FALSE,"Pharm";#N/A,#N/A,FALSE,"WWCM"}</definedName>
    <definedName name="_new1" localSheetId="11" hidden="1">{#N/A,#N/A,FALSE,"Pharm";#N/A,#N/A,FALSE,"WWCM"}</definedName>
    <definedName name="_new1" localSheetId="36" hidden="1">{#N/A,#N/A,FALSE,"Pharm";#N/A,#N/A,FALSE,"WWCM"}</definedName>
    <definedName name="_new1" localSheetId="32" hidden="1">{#N/A,#N/A,FALSE,"Pharm";#N/A,#N/A,FALSE,"WWCM"}</definedName>
    <definedName name="_new1" localSheetId="18" hidden="1">{#N/A,#N/A,FALSE,"Pharm";#N/A,#N/A,FALSE,"WWCM"}</definedName>
    <definedName name="_new1" localSheetId="38" hidden="1">{#N/A,#N/A,FALSE,"Pharm";#N/A,#N/A,FALSE,"WWCM"}</definedName>
    <definedName name="_new1" hidden="1">{#N/A,#N/A,FALSE,"Pharm";#N/A,#N/A,FALSE,"WWCM"}</definedName>
    <definedName name="_New2" localSheetId="9" hidden="1">{"TOTAL",#N/A,FALSE,"A";"FISCAL94",#N/A,FALSE,"A";"FISCAL95",#N/A,FALSE,"A";"FISCAL96",#N/A,FALSE,"A";"misc page",#N/A,FALSE,"A"}</definedName>
    <definedName name="_New2" localSheetId="51" hidden="1">{"TOTAL",#N/A,FALSE,"A";"FISCAL94",#N/A,FALSE,"A";"FISCAL95",#N/A,FALSE,"A";"FISCAL96",#N/A,FALSE,"A";"misc page",#N/A,FALSE,"A"}</definedName>
    <definedName name="_New2" localSheetId="7" hidden="1">{"TOTAL",#N/A,FALSE,"A";"FISCAL94",#N/A,FALSE,"A";"FISCAL95",#N/A,FALSE,"A";"FISCAL96",#N/A,FALSE,"A";"misc page",#N/A,FALSE,"A"}</definedName>
    <definedName name="_New2" localSheetId="6" hidden="1">{"TOTAL",#N/A,FALSE,"A";"FISCAL94",#N/A,FALSE,"A";"FISCAL95",#N/A,FALSE,"A";"FISCAL96",#N/A,FALSE,"A";"misc page",#N/A,FALSE,"A"}</definedName>
    <definedName name="_New2" localSheetId="10" hidden="1">{"TOTAL",#N/A,FALSE,"A";"FISCAL94",#N/A,FALSE,"A";"FISCAL95",#N/A,FALSE,"A";"FISCAL96",#N/A,FALSE,"A";"misc page",#N/A,FALSE,"A"}</definedName>
    <definedName name="_New2" localSheetId="28" hidden="1">{"TOTAL",#N/A,FALSE,"A";"FISCAL94",#N/A,FALSE,"A";"FISCAL95",#N/A,FALSE,"A";"FISCAL96",#N/A,FALSE,"A";"misc page",#N/A,FALSE,"A"}</definedName>
    <definedName name="_New2" localSheetId="11" hidden="1">{"TOTAL",#N/A,FALSE,"A";"FISCAL94",#N/A,FALSE,"A";"FISCAL95",#N/A,FALSE,"A";"FISCAL96",#N/A,FALSE,"A";"misc page",#N/A,FALSE,"A"}</definedName>
    <definedName name="_New2" localSheetId="36" hidden="1">{"TOTAL",#N/A,FALSE,"A";"FISCAL94",#N/A,FALSE,"A";"FISCAL95",#N/A,FALSE,"A";"FISCAL96",#N/A,FALSE,"A";"misc page",#N/A,FALSE,"A"}</definedName>
    <definedName name="_New2" localSheetId="18" hidden="1">{"TOTAL",#N/A,FALSE,"A";"FISCAL94",#N/A,FALSE,"A";"FISCAL95",#N/A,FALSE,"A";"FISCAL96",#N/A,FALSE,"A";"misc page",#N/A,FALSE,"A"}</definedName>
    <definedName name="_New2" localSheetId="38" hidden="1">{"TOTAL",#N/A,FALSE,"A";"FISCAL94",#N/A,FALSE,"A";"FISCAL95",#N/A,FALSE,"A";"FISCAL96",#N/A,FALSE,"A";"misc page",#N/A,FALSE,"A"}</definedName>
    <definedName name="_New2" hidden="1">{"TOTAL",#N/A,FALSE,"A";"FISCAL94",#N/A,FALSE,"A";"FISCAL95",#N/A,FALSE,"A";"FISCAL96",#N/A,FALSE,"A";"misc page",#N/A,FALSE,"A"}</definedName>
    <definedName name="_nip121" localSheetId="9" hidden="1">{"'FORM'!$A$7:$H$11","'FORM'!$A$1:$H$47"}</definedName>
    <definedName name="_nip121" localSheetId="16" hidden="1">{"'FORM'!$A$7:$H$11","'FORM'!$A$1:$H$47"}</definedName>
    <definedName name="_nip121" localSheetId="10" hidden="1">{"'FORM'!$A$7:$H$11","'FORM'!$A$1:$H$47"}</definedName>
    <definedName name="_nip121" localSheetId="11" hidden="1">{"'FORM'!$A$7:$H$11","'FORM'!$A$1:$H$47"}</definedName>
    <definedName name="_nip121" localSheetId="18" hidden="1">{"'FORM'!$A$7:$H$11","'FORM'!$A$1:$H$47"}</definedName>
    <definedName name="_nip121" localSheetId="38" hidden="1">{"'FORM'!$A$7:$H$11","'FORM'!$A$1:$H$47"}</definedName>
    <definedName name="_nip121" hidden="1">{"'FORM'!$A$7:$H$11","'FORM'!$A$1:$H$47"}</definedName>
    <definedName name="_nip1212" localSheetId="9" hidden="1">{"'FORM'!$A$7:$H$11","'FORM'!$A$1:$H$47"}</definedName>
    <definedName name="_nip1212" localSheetId="16" hidden="1">{"'FORM'!$A$7:$H$11","'FORM'!$A$1:$H$47"}</definedName>
    <definedName name="_nip1212" localSheetId="10" hidden="1">{"'FORM'!$A$7:$H$11","'FORM'!$A$1:$H$47"}</definedName>
    <definedName name="_nip1212" localSheetId="11" hidden="1">{"'FORM'!$A$7:$H$11","'FORM'!$A$1:$H$47"}</definedName>
    <definedName name="_nip1212" localSheetId="18" hidden="1">{"'FORM'!$A$7:$H$11","'FORM'!$A$1:$H$47"}</definedName>
    <definedName name="_nip1212" localSheetId="38" hidden="1">{"'FORM'!$A$7:$H$11","'FORM'!$A$1:$H$47"}</definedName>
    <definedName name="_nip1212" hidden="1">{"'FORM'!$A$7:$H$11","'FORM'!$A$1:$H$47"}</definedName>
    <definedName name="_nop1" localSheetId="9" hidden="1">{"'FORM'!$A$7:$H$11","'FORM'!$A$1:$H$47"}</definedName>
    <definedName name="_nop1" localSheetId="16" hidden="1">{"'FORM'!$A$7:$H$11","'FORM'!$A$1:$H$47"}</definedName>
    <definedName name="_nop1" localSheetId="10" hidden="1">{"'FORM'!$A$7:$H$11","'FORM'!$A$1:$H$47"}</definedName>
    <definedName name="_nop1" localSheetId="11" hidden="1">{"'FORM'!$A$7:$H$11","'FORM'!$A$1:$H$47"}</definedName>
    <definedName name="_nop1" localSheetId="18" hidden="1">{"'FORM'!$A$7:$H$11","'FORM'!$A$1:$H$47"}</definedName>
    <definedName name="_nop1" localSheetId="38" hidden="1">{"'FORM'!$A$7:$H$11","'FORM'!$A$1:$H$47"}</definedName>
    <definedName name="_nop1" hidden="1">{"'FORM'!$A$7:$H$11","'FORM'!$A$1:$H$47"}</definedName>
    <definedName name="_nop11" localSheetId="9" hidden="1">{"'FORM'!$A$7:$H$11","'FORM'!$A$1:$H$47"}</definedName>
    <definedName name="_nop11" localSheetId="16" hidden="1">{"'FORM'!$A$7:$H$11","'FORM'!$A$1:$H$47"}</definedName>
    <definedName name="_nop11" localSheetId="10" hidden="1">{"'FORM'!$A$7:$H$11","'FORM'!$A$1:$H$47"}</definedName>
    <definedName name="_nop11" localSheetId="11" hidden="1">{"'FORM'!$A$7:$H$11","'FORM'!$A$1:$H$47"}</definedName>
    <definedName name="_nop11" localSheetId="18" hidden="1">{"'FORM'!$A$7:$H$11","'FORM'!$A$1:$H$47"}</definedName>
    <definedName name="_nop11" localSheetId="38" hidden="1">{"'FORM'!$A$7:$H$11","'FORM'!$A$1:$H$47"}</definedName>
    <definedName name="_nop11" hidden="1">{"'FORM'!$A$7:$H$11","'FORM'!$A$1:$H$47"}</definedName>
    <definedName name="_nop112" localSheetId="9" hidden="1">{"'FORM'!$A$7:$H$11","'FORM'!$A$1:$H$47"}</definedName>
    <definedName name="_nop112" localSheetId="16" hidden="1">{"'FORM'!$A$7:$H$11","'FORM'!$A$1:$H$47"}</definedName>
    <definedName name="_nop112" localSheetId="10" hidden="1">{"'FORM'!$A$7:$H$11","'FORM'!$A$1:$H$47"}</definedName>
    <definedName name="_nop112" localSheetId="11" hidden="1">{"'FORM'!$A$7:$H$11","'FORM'!$A$1:$H$47"}</definedName>
    <definedName name="_nop112" localSheetId="18" hidden="1">{"'FORM'!$A$7:$H$11","'FORM'!$A$1:$H$47"}</definedName>
    <definedName name="_nop112" localSheetId="38" hidden="1">{"'FORM'!$A$7:$H$11","'FORM'!$A$1:$H$47"}</definedName>
    <definedName name="_nop112" hidden="1">{"'FORM'!$A$7:$H$11","'FORM'!$A$1:$H$47"}</definedName>
    <definedName name="_nop12" localSheetId="9" hidden="1">{"'FORM'!$A$7:$H$11","'FORM'!$A$1:$H$47"}</definedName>
    <definedName name="_nop12" localSheetId="16" hidden="1">{"'FORM'!$A$7:$H$11","'FORM'!$A$1:$H$47"}</definedName>
    <definedName name="_nop12" localSheetId="10" hidden="1">{"'FORM'!$A$7:$H$11","'FORM'!$A$1:$H$47"}</definedName>
    <definedName name="_nop12" localSheetId="11" hidden="1">{"'FORM'!$A$7:$H$11","'FORM'!$A$1:$H$47"}</definedName>
    <definedName name="_nop12" localSheetId="18" hidden="1">{"'FORM'!$A$7:$H$11","'FORM'!$A$1:$H$47"}</definedName>
    <definedName name="_nop12" localSheetId="38" hidden="1">{"'FORM'!$A$7:$H$11","'FORM'!$A$1:$H$47"}</definedName>
    <definedName name="_nop12" hidden="1">{"'FORM'!$A$7:$H$11","'FORM'!$A$1:$H$47"}</definedName>
    <definedName name="_nop122" localSheetId="9" hidden="1">{"'FORM'!$A$7:$H$11","'FORM'!$A$1:$H$47"}</definedName>
    <definedName name="_nop122" localSheetId="16" hidden="1">{"'FORM'!$A$7:$H$11","'FORM'!$A$1:$H$47"}</definedName>
    <definedName name="_nop122" localSheetId="10" hidden="1">{"'FORM'!$A$7:$H$11","'FORM'!$A$1:$H$47"}</definedName>
    <definedName name="_nop122" localSheetId="11" hidden="1">{"'FORM'!$A$7:$H$11","'FORM'!$A$1:$H$47"}</definedName>
    <definedName name="_nop122" localSheetId="18" hidden="1">{"'FORM'!$A$7:$H$11","'FORM'!$A$1:$H$47"}</definedName>
    <definedName name="_nop122" localSheetId="38" hidden="1">{"'FORM'!$A$7:$H$11","'FORM'!$A$1:$H$47"}</definedName>
    <definedName name="_nop122" hidden="1">{"'FORM'!$A$7:$H$11","'FORM'!$A$1:$H$47"}</definedName>
    <definedName name="_o1" localSheetId="9" hidden="1">{#N/A,#N/A,FALSE,"SUMMARY";#N/A,#N/A,FALSE,"mcsh";#N/A,#N/A,FALSE,"vol&amp;rev";#N/A,#N/A,FALSE,"wkgcap";#N/A,#N/A,FALSE,"DEPR&amp;DT";#N/A,#N/A,FALSE,"ASSETS";#N/A,#N/A,FALSE,"NI&amp;OTH&amp;DIV";#N/A,#N/A,FALSE,"CASHFLOW";#N/A,#N/A,FALSE,"CAPEMPL";#N/A,#N/A,FALSE,"ROCE"}</definedName>
    <definedName name="_o1" localSheetId="51" hidden="1">{#N/A,#N/A,FALSE,"SUMMARY";#N/A,#N/A,FALSE,"mcsh";#N/A,#N/A,FALSE,"vol&amp;rev";#N/A,#N/A,FALSE,"wkgcap";#N/A,#N/A,FALSE,"DEPR&amp;DT";#N/A,#N/A,FALSE,"ASSETS";#N/A,#N/A,FALSE,"NI&amp;OTH&amp;DIV";#N/A,#N/A,FALSE,"CASHFLOW";#N/A,#N/A,FALSE,"CAPEMPL";#N/A,#N/A,FALSE,"ROCE"}</definedName>
    <definedName name="_o1" localSheetId="7" hidden="1">{#N/A,#N/A,FALSE,"SUMMARY";#N/A,#N/A,FALSE,"mcsh";#N/A,#N/A,FALSE,"vol&amp;rev";#N/A,#N/A,FALSE,"wkgcap";#N/A,#N/A,FALSE,"DEPR&amp;DT";#N/A,#N/A,FALSE,"ASSETS";#N/A,#N/A,FALSE,"NI&amp;OTH&amp;DIV";#N/A,#N/A,FALSE,"CASHFLOW";#N/A,#N/A,FALSE,"CAPEMPL";#N/A,#N/A,FALSE,"ROCE"}</definedName>
    <definedName name="_o1" localSheetId="6" hidden="1">{#N/A,#N/A,FALSE,"SUMMARY";#N/A,#N/A,FALSE,"mcsh";#N/A,#N/A,FALSE,"vol&amp;rev";#N/A,#N/A,FALSE,"wkgcap";#N/A,#N/A,FALSE,"DEPR&amp;DT";#N/A,#N/A,FALSE,"ASSETS";#N/A,#N/A,FALSE,"NI&amp;OTH&amp;DIV";#N/A,#N/A,FALSE,"CASHFLOW";#N/A,#N/A,FALSE,"CAPEMPL";#N/A,#N/A,FALSE,"ROCE"}</definedName>
    <definedName name="_o1" localSheetId="10" hidden="1">{#N/A,#N/A,FALSE,"SUMMARY";#N/A,#N/A,FALSE,"mcsh";#N/A,#N/A,FALSE,"vol&amp;rev";#N/A,#N/A,FALSE,"wkgcap";#N/A,#N/A,FALSE,"DEPR&amp;DT";#N/A,#N/A,FALSE,"ASSETS";#N/A,#N/A,FALSE,"NI&amp;OTH&amp;DIV";#N/A,#N/A,FALSE,"CASHFLOW";#N/A,#N/A,FALSE,"CAPEMPL";#N/A,#N/A,FALSE,"ROCE"}</definedName>
    <definedName name="_o1" localSheetId="28" hidden="1">{#N/A,#N/A,FALSE,"SUMMARY";#N/A,#N/A,FALSE,"mcsh";#N/A,#N/A,FALSE,"vol&amp;rev";#N/A,#N/A,FALSE,"wkgcap";#N/A,#N/A,FALSE,"DEPR&amp;DT";#N/A,#N/A,FALSE,"ASSETS";#N/A,#N/A,FALSE,"NI&amp;OTH&amp;DIV";#N/A,#N/A,FALSE,"CASHFLOW";#N/A,#N/A,FALSE,"CAPEMPL";#N/A,#N/A,FALSE,"ROCE"}</definedName>
    <definedName name="_o1" localSheetId="11" hidden="1">{#N/A,#N/A,FALSE,"SUMMARY";#N/A,#N/A,FALSE,"mcsh";#N/A,#N/A,FALSE,"vol&amp;rev";#N/A,#N/A,FALSE,"wkgcap";#N/A,#N/A,FALSE,"DEPR&amp;DT";#N/A,#N/A,FALSE,"ASSETS";#N/A,#N/A,FALSE,"NI&amp;OTH&amp;DIV";#N/A,#N/A,FALSE,"CASHFLOW";#N/A,#N/A,FALSE,"CAPEMPL";#N/A,#N/A,FALSE,"ROCE"}</definedName>
    <definedName name="_o1" localSheetId="36" hidden="1">{#N/A,#N/A,FALSE,"SUMMARY";#N/A,#N/A,FALSE,"mcsh";#N/A,#N/A,FALSE,"vol&amp;rev";#N/A,#N/A,FALSE,"wkgcap";#N/A,#N/A,FALSE,"DEPR&amp;DT";#N/A,#N/A,FALSE,"ASSETS";#N/A,#N/A,FALSE,"NI&amp;OTH&amp;DIV";#N/A,#N/A,FALSE,"CASHFLOW";#N/A,#N/A,FALSE,"CAPEMPL";#N/A,#N/A,FALSE,"ROCE"}</definedName>
    <definedName name="_o1" localSheetId="18" hidden="1">{#N/A,#N/A,FALSE,"SUMMARY";#N/A,#N/A,FALSE,"mcsh";#N/A,#N/A,FALSE,"vol&amp;rev";#N/A,#N/A,FALSE,"wkgcap";#N/A,#N/A,FALSE,"DEPR&amp;DT";#N/A,#N/A,FALSE,"ASSETS";#N/A,#N/A,FALSE,"NI&amp;OTH&amp;DIV";#N/A,#N/A,FALSE,"CASHFLOW";#N/A,#N/A,FALSE,"CAPEMPL";#N/A,#N/A,FALSE,"ROCE"}</definedName>
    <definedName name="_o1" localSheetId="38" hidden="1">{#N/A,#N/A,FALSE,"SUMMARY";#N/A,#N/A,FALSE,"mcsh";#N/A,#N/A,FALSE,"vol&amp;rev";#N/A,#N/A,FALSE,"wkgcap";#N/A,#N/A,FALSE,"DEPR&amp;DT";#N/A,#N/A,FALSE,"ASSETS";#N/A,#N/A,FALSE,"NI&amp;OTH&amp;DIV";#N/A,#N/A,FALSE,"CASHFLOW";#N/A,#N/A,FALSE,"CAPEMPL";#N/A,#N/A,FALSE,"ROCE"}</definedName>
    <definedName name="_o1" hidden="1">{#N/A,#N/A,FALSE,"SUMMARY";#N/A,#N/A,FALSE,"mcsh";#N/A,#N/A,FALSE,"vol&amp;rev";#N/A,#N/A,FALSE,"wkgcap";#N/A,#N/A,FALSE,"DEPR&amp;DT";#N/A,#N/A,FALSE,"ASSETS";#N/A,#N/A,FALSE,"NI&amp;OTH&amp;DIV";#N/A,#N/A,FALSE,"CASHFLOW";#N/A,#N/A,FALSE,"CAPEMPL";#N/A,#N/A,FALSE,"ROCE"}</definedName>
    <definedName name="_order_1" hidden="1">0</definedName>
    <definedName name="_Order1" hidden="1">255</definedName>
    <definedName name="_order12" hidden="1">0</definedName>
    <definedName name="_Order1a" hidden="1">0</definedName>
    <definedName name="_Order2" hidden="1">255</definedName>
    <definedName name="_Order3" hidden="1">0</definedName>
    <definedName name="_Parse_In" localSheetId="9" hidden="1">#REF!</definedName>
    <definedName name="_Parse_In" localSheetId="10" hidden="1">'NFD CONSO'!#REF!</definedName>
    <definedName name="_Parse_In" localSheetId="11" hidden="1">#REF!</definedName>
    <definedName name="_Parse_In" localSheetId="18" hidden="1">#REF!</definedName>
    <definedName name="_Parse_In" hidden="1">#REF!</definedName>
    <definedName name="_Parse_In_2" localSheetId="9" hidden="1">#REF!</definedName>
    <definedName name="_Parse_In_2" localSheetId="10" hidden="1">'NFD CONSO'!#REF!</definedName>
    <definedName name="_Parse_In_2" localSheetId="11" hidden="1">#REF!</definedName>
    <definedName name="_Parse_In_2" localSheetId="18" hidden="1">#REF!</definedName>
    <definedName name="_Parse_In_2" hidden="1">#REF!</definedName>
    <definedName name="_Parse_Out_2" localSheetId="9" hidden="1">#REF!</definedName>
    <definedName name="_Parse_Out_2" localSheetId="10" hidden="1">'NFD CONSO'!#REF!</definedName>
    <definedName name="_Parse_Out_2" localSheetId="11" hidden="1">#REF!</definedName>
    <definedName name="_Parse_Out_2" localSheetId="18" hidden="1">#REF!</definedName>
    <definedName name="_Parse_Out_2" hidden="1">#REF!</definedName>
    <definedName name="_Q1"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_Q12007" localSheetId="9"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5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7"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10"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2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1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3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1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localSheetId="3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12007"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_q3" hidden="1">#REF!</definedName>
    <definedName name="_qaz1" localSheetId="9" hidden="1">{"sum",#N/A,TRUE,"Summary";"Omn",#N/A,TRUE,"Summary";"om_cost",#N/A,TRUE,"Summary";"conv_cost",#N/A,TRUE,"Summary";"input1",#N/A,TRUE,"Summary";"input2",#N/A,TRUE,"Summary"}</definedName>
    <definedName name="_qaz1" localSheetId="16" hidden="1">{"sum",#N/A,TRUE,"Summary";"Omn",#N/A,TRUE,"Summary";"om_cost",#N/A,TRUE,"Summary";"conv_cost",#N/A,TRUE,"Summary";"input1",#N/A,TRUE,"Summary";"input2",#N/A,TRUE,"Summary"}</definedName>
    <definedName name="_qaz1" localSheetId="10" hidden="1">{"sum",#N/A,TRUE,"Summary";"Omn",#N/A,TRUE,"Summary";"om_cost",#N/A,TRUE,"Summary";"conv_cost",#N/A,TRUE,"Summary";"input1",#N/A,TRUE,"Summary";"input2",#N/A,TRUE,"Summary"}</definedName>
    <definedName name="_qaz1" localSheetId="11" hidden="1">{"sum",#N/A,TRUE,"Summary";"Omn",#N/A,TRUE,"Summary";"om_cost",#N/A,TRUE,"Summary";"conv_cost",#N/A,TRUE,"Summary";"input1",#N/A,TRUE,"Summary";"input2",#N/A,TRUE,"Summary"}</definedName>
    <definedName name="_qaz1" localSheetId="18" hidden="1">{"sum",#N/A,TRUE,"Summary";"Omn",#N/A,TRUE,"Summary";"om_cost",#N/A,TRUE,"Summary";"conv_cost",#N/A,TRUE,"Summary";"input1",#N/A,TRUE,"Summary";"input2",#N/A,TRUE,"Summary"}</definedName>
    <definedName name="_qaz1" localSheetId="38" hidden="1">{"sum",#N/A,TRUE,"Summary";"Omn",#N/A,TRUE,"Summary";"om_cost",#N/A,TRUE,"Summary";"conv_cost",#N/A,TRUE,"Summary";"input1",#N/A,TRUE,"Summary";"input2",#N/A,TRUE,"Summary"}</definedName>
    <definedName name="_qaz1" hidden="1">{"sum",#N/A,TRUE,"Summary";"Omn",#N/A,TRUE,"Summary";"om_cost",#N/A,TRUE,"Summary";"conv_cost",#N/A,TRUE,"Summary";"input1",#N/A,TRUE,"Summary";"input2",#N/A,TRUE,"Summary"}</definedName>
    <definedName name="_qaz11" localSheetId="9" hidden="1">{"sum",#N/A,TRUE,"Summary";"Omn",#N/A,TRUE,"Summary";"om_cost",#N/A,TRUE,"Summary";"conv_cost",#N/A,TRUE,"Summary";"input1",#N/A,TRUE,"Summary";"input2",#N/A,TRUE,"Summary"}</definedName>
    <definedName name="_qaz11" localSheetId="16" hidden="1">{"sum",#N/A,TRUE,"Summary";"Omn",#N/A,TRUE,"Summary";"om_cost",#N/A,TRUE,"Summary";"conv_cost",#N/A,TRUE,"Summary";"input1",#N/A,TRUE,"Summary";"input2",#N/A,TRUE,"Summary"}</definedName>
    <definedName name="_qaz11" localSheetId="10" hidden="1">{"sum",#N/A,TRUE,"Summary";"Omn",#N/A,TRUE,"Summary";"om_cost",#N/A,TRUE,"Summary";"conv_cost",#N/A,TRUE,"Summary";"input1",#N/A,TRUE,"Summary";"input2",#N/A,TRUE,"Summary"}</definedName>
    <definedName name="_qaz11" localSheetId="11" hidden="1">{"sum",#N/A,TRUE,"Summary";"Omn",#N/A,TRUE,"Summary";"om_cost",#N/A,TRUE,"Summary";"conv_cost",#N/A,TRUE,"Summary";"input1",#N/A,TRUE,"Summary";"input2",#N/A,TRUE,"Summary"}</definedName>
    <definedName name="_qaz11" localSheetId="18" hidden="1">{"sum",#N/A,TRUE,"Summary";"Omn",#N/A,TRUE,"Summary";"om_cost",#N/A,TRUE,"Summary";"conv_cost",#N/A,TRUE,"Summary";"input1",#N/A,TRUE,"Summary";"input2",#N/A,TRUE,"Summary"}</definedName>
    <definedName name="_qaz11" localSheetId="38" hidden="1">{"sum",#N/A,TRUE,"Summary";"Omn",#N/A,TRUE,"Summary";"om_cost",#N/A,TRUE,"Summary";"conv_cost",#N/A,TRUE,"Summary";"input1",#N/A,TRUE,"Summary";"input2",#N/A,TRUE,"Summary"}</definedName>
    <definedName name="_qaz11" hidden="1">{"sum",#N/A,TRUE,"Summary";"Omn",#N/A,TRUE,"Summary";"om_cost",#N/A,TRUE,"Summary";"conv_cost",#N/A,TRUE,"Summary";"input1",#N/A,TRUE,"Summary";"input2",#N/A,TRUE,"Summary"}</definedName>
    <definedName name="_qaz1122" localSheetId="9" hidden="1">{"sum",#N/A,TRUE,"Summary";"Omn",#N/A,TRUE,"Summary";"om_cost",#N/A,TRUE,"Summary";"conv_cost",#N/A,TRUE,"Summary";"input1",#N/A,TRUE,"Summary";"input2",#N/A,TRUE,"Summary"}</definedName>
    <definedName name="_qaz1122" localSheetId="16" hidden="1">{"sum",#N/A,TRUE,"Summary";"Omn",#N/A,TRUE,"Summary";"om_cost",#N/A,TRUE,"Summary";"conv_cost",#N/A,TRUE,"Summary";"input1",#N/A,TRUE,"Summary";"input2",#N/A,TRUE,"Summary"}</definedName>
    <definedName name="_qaz1122" localSheetId="10" hidden="1">{"sum",#N/A,TRUE,"Summary";"Omn",#N/A,TRUE,"Summary";"om_cost",#N/A,TRUE,"Summary";"conv_cost",#N/A,TRUE,"Summary";"input1",#N/A,TRUE,"Summary";"input2",#N/A,TRUE,"Summary"}</definedName>
    <definedName name="_qaz1122" localSheetId="11" hidden="1">{"sum",#N/A,TRUE,"Summary";"Omn",#N/A,TRUE,"Summary";"om_cost",#N/A,TRUE,"Summary";"conv_cost",#N/A,TRUE,"Summary";"input1",#N/A,TRUE,"Summary";"input2",#N/A,TRUE,"Summary"}</definedName>
    <definedName name="_qaz1122" localSheetId="18" hidden="1">{"sum",#N/A,TRUE,"Summary";"Omn",#N/A,TRUE,"Summary";"om_cost",#N/A,TRUE,"Summary";"conv_cost",#N/A,TRUE,"Summary";"input1",#N/A,TRUE,"Summary";"input2",#N/A,TRUE,"Summary"}</definedName>
    <definedName name="_qaz1122" localSheetId="38" hidden="1">{"sum",#N/A,TRUE,"Summary";"Omn",#N/A,TRUE,"Summary";"om_cost",#N/A,TRUE,"Summary";"conv_cost",#N/A,TRUE,"Summary";"input1",#N/A,TRUE,"Summary";"input2",#N/A,TRUE,"Summary"}</definedName>
    <definedName name="_qaz1122" hidden="1">{"sum",#N/A,TRUE,"Summary";"Omn",#N/A,TRUE,"Summary";"om_cost",#N/A,TRUE,"Summary";"conv_cost",#N/A,TRUE,"Summary";"input1",#N/A,TRUE,"Summary";"input2",#N/A,TRUE,"Summary"}</definedName>
    <definedName name="_qaz12" localSheetId="9" hidden="1">{"sum",#N/A,TRUE,"Summary";"Omn",#N/A,TRUE,"Summary";"om_cost",#N/A,TRUE,"Summary";"conv_cost",#N/A,TRUE,"Summary";"input1",#N/A,TRUE,"Summary";"input2",#N/A,TRUE,"Summary"}</definedName>
    <definedName name="_qaz12" localSheetId="16" hidden="1">{"sum",#N/A,TRUE,"Summary";"Omn",#N/A,TRUE,"Summary";"om_cost",#N/A,TRUE,"Summary";"conv_cost",#N/A,TRUE,"Summary";"input1",#N/A,TRUE,"Summary";"input2",#N/A,TRUE,"Summary"}</definedName>
    <definedName name="_qaz12" localSheetId="10" hidden="1">{"sum",#N/A,TRUE,"Summary";"Omn",#N/A,TRUE,"Summary";"om_cost",#N/A,TRUE,"Summary";"conv_cost",#N/A,TRUE,"Summary";"input1",#N/A,TRUE,"Summary";"input2",#N/A,TRUE,"Summary"}</definedName>
    <definedName name="_qaz12" localSheetId="11" hidden="1">{"sum",#N/A,TRUE,"Summary";"Omn",#N/A,TRUE,"Summary";"om_cost",#N/A,TRUE,"Summary";"conv_cost",#N/A,TRUE,"Summary";"input1",#N/A,TRUE,"Summary";"input2",#N/A,TRUE,"Summary"}</definedName>
    <definedName name="_qaz12" localSheetId="18" hidden="1">{"sum",#N/A,TRUE,"Summary";"Omn",#N/A,TRUE,"Summary";"om_cost",#N/A,TRUE,"Summary";"conv_cost",#N/A,TRUE,"Summary";"input1",#N/A,TRUE,"Summary";"input2",#N/A,TRUE,"Summary"}</definedName>
    <definedName name="_qaz12" localSheetId="38" hidden="1">{"sum",#N/A,TRUE,"Summary";"Omn",#N/A,TRUE,"Summary";"om_cost",#N/A,TRUE,"Summary";"conv_cost",#N/A,TRUE,"Summary";"input1",#N/A,TRUE,"Summary";"input2",#N/A,TRUE,"Summary"}</definedName>
    <definedName name="_qaz12" hidden="1">{"sum",#N/A,TRUE,"Summary";"Omn",#N/A,TRUE,"Summary";"om_cost",#N/A,TRUE,"Summary";"conv_cost",#N/A,TRUE,"Summary";"input1",#N/A,TRUE,"Summary";"input2",#N/A,TRUE,"Summary"}</definedName>
    <definedName name="_qaz121" localSheetId="9" hidden="1">{"sum",#N/A,TRUE,"Summary";"Omn",#N/A,TRUE,"Summary";"om_cost",#N/A,TRUE,"Summary";"conv_cost",#N/A,TRUE,"Summary";"input1",#N/A,TRUE,"Summary";"input2",#N/A,TRUE,"Summary"}</definedName>
    <definedName name="_qaz121" localSheetId="16" hidden="1">{"sum",#N/A,TRUE,"Summary";"Omn",#N/A,TRUE,"Summary";"om_cost",#N/A,TRUE,"Summary";"conv_cost",#N/A,TRUE,"Summary";"input1",#N/A,TRUE,"Summary";"input2",#N/A,TRUE,"Summary"}</definedName>
    <definedName name="_qaz121" localSheetId="10" hidden="1">{"sum",#N/A,TRUE,"Summary";"Omn",#N/A,TRUE,"Summary";"om_cost",#N/A,TRUE,"Summary";"conv_cost",#N/A,TRUE,"Summary";"input1",#N/A,TRUE,"Summary";"input2",#N/A,TRUE,"Summary"}</definedName>
    <definedName name="_qaz121" localSheetId="11" hidden="1">{"sum",#N/A,TRUE,"Summary";"Omn",#N/A,TRUE,"Summary";"om_cost",#N/A,TRUE,"Summary";"conv_cost",#N/A,TRUE,"Summary";"input1",#N/A,TRUE,"Summary";"input2",#N/A,TRUE,"Summary"}</definedName>
    <definedName name="_qaz121" localSheetId="18" hidden="1">{"sum",#N/A,TRUE,"Summary";"Omn",#N/A,TRUE,"Summary";"om_cost",#N/A,TRUE,"Summary";"conv_cost",#N/A,TRUE,"Summary";"input1",#N/A,TRUE,"Summary";"input2",#N/A,TRUE,"Summary"}</definedName>
    <definedName name="_qaz121" localSheetId="38" hidden="1">{"sum",#N/A,TRUE,"Summary";"Omn",#N/A,TRUE,"Summary";"om_cost",#N/A,TRUE,"Summary";"conv_cost",#N/A,TRUE,"Summary";"input1",#N/A,TRUE,"Summary";"input2",#N/A,TRUE,"Summary"}</definedName>
    <definedName name="_qaz121" hidden="1">{"sum",#N/A,TRUE,"Summary";"Omn",#N/A,TRUE,"Summary";"om_cost",#N/A,TRUE,"Summary";"conv_cost",#N/A,TRUE,"Summary";"input1",#N/A,TRUE,"Summary";"input2",#N/A,TRUE,"Summary"}</definedName>
    <definedName name="_qaz12122" localSheetId="9" hidden="1">{"sum",#N/A,TRUE,"Summary";"Omn",#N/A,TRUE,"Summary";"om_cost",#N/A,TRUE,"Summary";"conv_cost",#N/A,TRUE,"Summary";"input1",#N/A,TRUE,"Summary";"input2",#N/A,TRUE,"Summary"}</definedName>
    <definedName name="_qaz12122" localSheetId="16" hidden="1">{"sum",#N/A,TRUE,"Summary";"Omn",#N/A,TRUE,"Summary";"om_cost",#N/A,TRUE,"Summary";"conv_cost",#N/A,TRUE,"Summary";"input1",#N/A,TRUE,"Summary";"input2",#N/A,TRUE,"Summary"}</definedName>
    <definedName name="_qaz12122" localSheetId="10" hidden="1">{"sum",#N/A,TRUE,"Summary";"Omn",#N/A,TRUE,"Summary";"om_cost",#N/A,TRUE,"Summary";"conv_cost",#N/A,TRUE,"Summary";"input1",#N/A,TRUE,"Summary";"input2",#N/A,TRUE,"Summary"}</definedName>
    <definedName name="_qaz12122" localSheetId="11" hidden="1">{"sum",#N/A,TRUE,"Summary";"Omn",#N/A,TRUE,"Summary";"om_cost",#N/A,TRUE,"Summary";"conv_cost",#N/A,TRUE,"Summary";"input1",#N/A,TRUE,"Summary";"input2",#N/A,TRUE,"Summary"}</definedName>
    <definedName name="_qaz12122" localSheetId="18" hidden="1">{"sum",#N/A,TRUE,"Summary";"Omn",#N/A,TRUE,"Summary";"om_cost",#N/A,TRUE,"Summary";"conv_cost",#N/A,TRUE,"Summary";"input1",#N/A,TRUE,"Summary";"input2",#N/A,TRUE,"Summary"}</definedName>
    <definedName name="_qaz12122" localSheetId="38" hidden="1">{"sum",#N/A,TRUE,"Summary";"Omn",#N/A,TRUE,"Summary";"om_cost",#N/A,TRUE,"Summary";"conv_cost",#N/A,TRUE,"Summary";"input1",#N/A,TRUE,"Summary";"input2",#N/A,TRUE,"Summary"}</definedName>
    <definedName name="_qaz12122" hidden="1">{"sum",#N/A,TRUE,"Summary";"Omn",#N/A,TRUE,"Summary";"om_cost",#N/A,TRUE,"Summary";"conv_cost",#N/A,TRUE,"Summary";"input1",#N/A,TRUE,"Summary";"input2",#N/A,TRUE,"Summary"}</definedName>
    <definedName name="_qaz122" localSheetId="9" hidden="1">{"sum",#N/A,TRUE,"Summary";"Omn",#N/A,TRUE,"Summary";"om_cost",#N/A,TRUE,"Summary";"conv_cost",#N/A,TRUE,"Summary";"input1",#N/A,TRUE,"Summary";"input2",#N/A,TRUE,"Summary"}</definedName>
    <definedName name="_qaz122" localSheetId="16" hidden="1">{"sum",#N/A,TRUE,"Summary";"Omn",#N/A,TRUE,"Summary";"om_cost",#N/A,TRUE,"Summary";"conv_cost",#N/A,TRUE,"Summary";"input1",#N/A,TRUE,"Summary";"input2",#N/A,TRUE,"Summary"}</definedName>
    <definedName name="_qaz122" localSheetId="10" hidden="1">{"sum",#N/A,TRUE,"Summary";"Omn",#N/A,TRUE,"Summary";"om_cost",#N/A,TRUE,"Summary";"conv_cost",#N/A,TRUE,"Summary";"input1",#N/A,TRUE,"Summary";"input2",#N/A,TRUE,"Summary"}</definedName>
    <definedName name="_qaz122" localSheetId="11" hidden="1">{"sum",#N/A,TRUE,"Summary";"Omn",#N/A,TRUE,"Summary";"om_cost",#N/A,TRUE,"Summary";"conv_cost",#N/A,TRUE,"Summary";"input1",#N/A,TRUE,"Summary";"input2",#N/A,TRUE,"Summary"}</definedName>
    <definedName name="_qaz122" localSheetId="18" hidden="1">{"sum",#N/A,TRUE,"Summary";"Omn",#N/A,TRUE,"Summary";"om_cost",#N/A,TRUE,"Summary";"conv_cost",#N/A,TRUE,"Summary";"input1",#N/A,TRUE,"Summary";"input2",#N/A,TRUE,"Summary"}</definedName>
    <definedName name="_qaz122" localSheetId="38" hidden="1">{"sum",#N/A,TRUE,"Summary";"Omn",#N/A,TRUE,"Summary";"om_cost",#N/A,TRUE,"Summary";"conv_cost",#N/A,TRUE,"Summary";"input1",#N/A,TRUE,"Summary";"input2",#N/A,TRUE,"Summary"}</definedName>
    <definedName name="_qaz122" hidden="1">{"sum",#N/A,TRUE,"Summary";"Omn",#N/A,TRUE,"Summary";"om_cost",#N/A,TRUE,"Summary";"conv_cost",#N/A,TRUE,"Summary";"input1",#N/A,TRUE,"Summary";"input2",#N/A,TRUE,"Summary"}</definedName>
    <definedName name="_r" localSheetId="35" hidden="1">{#N/A,#N/A,FALSE,"Pharm";#N/A,#N/A,FALSE,"WWCM"}</definedName>
    <definedName name="_r" localSheetId="31" hidden="1">{#N/A,#N/A,FALSE,"Pharm";#N/A,#N/A,FALSE,"WWCM"}</definedName>
    <definedName name="_r" localSheetId="9" hidden="1">{#N/A,#N/A,FALSE,"Pharm";#N/A,#N/A,FALSE,"WWCM"}</definedName>
    <definedName name="_r" localSheetId="30" hidden="1">{#N/A,#N/A,FALSE,"Pharm";#N/A,#N/A,FALSE,"WWCM"}</definedName>
    <definedName name="_r" localSheetId="51" hidden="1">{#N/A,#N/A,FALSE,"Pharm";#N/A,#N/A,FALSE,"WWCM"}</definedName>
    <definedName name="_r" localSheetId="7" hidden="1">{#N/A,#N/A,FALSE,"Pharm";#N/A,#N/A,FALSE,"WWCM"}</definedName>
    <definedName name="_r" localSheetId="33" hidden="1">{#N/A,#N/A,FALSE,"Pharm";#N/A,#N/A,FALSE,"WWCM"}</definedName>
    <definedName name="_r" localSheetId="6" hidden="1">{#N/A,#N/A,FALSE,"Pharm";#N/A,#N/A,FALSE,"WWCM"}</definedName>
    <definedName name="_r" localSheetId="16" hidden="1">{#N/A,#N/A,FALSE,"Pharm";#N/A,#N/A,FALSE,"WWCM"}</definedName>
    <definedName name="_r" localSheetId="10" hidden="1">{#N/A,#N/A,FALSE,"Pharm";#N/A,#N/A,FALSE,"WWCM"}</definedName>
    <definedName name="_r" localSheetId="29" hidden="1">{#N/A,#N/A,FALSE,"Pharm";#N/A,#N/A,FALSE,"WWCM"}</definedName>
    <definedName name="_r" localSheetId="28" hidden="1">{#N/A,#N/A,FALSE,"Pharm";#N/A,#N/A,FALSE,"WWCM"}</definedName>
    <definedName name="_r" localSheetId="11" hidden="1">{#N/A,#N/A,FALSE,"Pharm";#N/A,#N/A,FALSE,"WWCM"}</definedName>
    <definedName name="_r" localSheetId="36" hidden="1">{#N/A,#N/A,FALSE,"Pharm";#N/A,#N/A,FALSE,"WWCM"}</definedName>
    <definedName name="_r" localSheetId="32" hidden="1">{#N/A,#N/A,FALSE,"Pharm";#N/A,#N/A,FALSE,"WWCM"}</definedName>
    <definedName name="_r" localSheetId="18" hidden="1">{#N/A,#N/A,FALSE,"Pharm";#N/A,#N/A,FALSE,"WWCM"}</definedName>
    <definedName name="_r" localSheetId="38" hidden="1">{#N/A,#N/A,FALSE,"Pharm";#N/A,#N/A,FALSE,"WWCM"}</definedName>
    <definedName name="_r" hidden="1">{#N/A,#N/A,FALSE,"Pharm";#N/A,#N/A,FALSE,"WWCM"}</definedName>
    <definedName name="_Regression_Int" hidden="1">1</definedName>
    <definedName name="_Regression_Out" localSheetId="9" hidden="1">#REF!</definedName>
    <definedName name="_Regression_Out" localSheetId="10" hidden="1">'NFD CONSO'!#REF!</definedName>
    <definedName name="_Regression_Out" localSheetId="11" hidden="1">#REF!</definedName>
    <definedName name="_Regression_Out" localSheetId="18" hidden="1">#REF!</definedName>
    <definedName name="_Regression_Out" hidden="1">#REF!</definedName>
    <definedName name="_Regression_X" localSheetId="35" hidden="1">#REF!</definedName>
    <definedName name="_Regression_X" localSheetId="31" hidden="1">#REF!</definedName>
    <definedName name="_Regression_X" localSheetId="9" hidden="1">#REF!</definedName>
    <definedName name="_Regression_X" localSheetId="30" hidden="1">#REF!</definedName>
    <definedName name="_Regression_X" localSheetId="33" hidden="1">#REF!</definedName>
    <definedName name="_Regression_X" localSheetId="16" hidden="1">#REF!</definedName>
    <definedName name="_Regression_X" localSheetId="10" hidden="1">'NFD CONSO'!#REF!</definedName>
    <definedName name="_Regression_X" localSheetId="29" hidden="1">#REF!</definedName>
    <definedName name="_Regression_X" localSheetId="11" hidden="1">#REF!</definedName>
    <definedName name="_Regression_X" localSheetId="36" hidden="1">#REF!</definedName>
    <definedName name="_Regression_X" localSheetId="32" hidden="1">#REF!</definedName>
    <definedName name="_Regression_X" localSheetId="18" hidden="1">#REF!</definedName>
    <definedName name="_Regression_X" localSheetId="38" hidden="1">#REF!</definedName>
    <definedName name="_Regression_X" hidden="1">#REF!</definedName>
    <definedName name="_Regression_Y" localSheetId="9" hidden="1">#REF!</definedName>
    <definedName name="_Regression_Y" localSheetId="10" hidden="1">'NFD CONSO'!#REF!</definedName>
    <definedName name="_Regression_Y" localSheetId="11" hidden="1">#REF!</definedName>
    <definedName name="_Regression_Y" localSheetId="18" hidden="1">#REF!</definedName>
    <definedName name="_Regression_Y" hidden="1">#REF!</definedName>
    <definedName name="_roi1" localSheetId="9" hidden="1">{"Ypl",#N/A,FALSE,"YR";"Ycash",#N/A,FALSE,"YR";"Qpl",#N/A,FALSE,"QTR";"Qcash",#N/A,FALSE,"QTR";"Mpl",#N/A,FALSE,"Month";"Mcash",#N/A,FALSE,"Month";"grph1",#N/A,FALSE,"graphs";"Grph2",#N/A,FALSE,"graphs"}</definedName>
    <definedName name="_roi1" localSheetId="16" hidden="1">{"Ypl",#N/A,FALSE,"YR";"Ycash",#N/A,FALSE,"YR";"Qpl",#N/A,FALSE,"QTR";"Qcash",#N/A,FALSE,"QTR";"Mpl",#N/A,FALSE,"Month";"Mcash",#N/A,FALSE,"Month";"grph1",#N/A,FALSE,"graphs";"Grph2",#N/A,FALSE,"graphs"}</definedName>
    <definedName name="_roi1" localSheetId="10" hidden="1">{"Ypl",#N/A,FALSE,"YR";"Ycash",#N/A,FALSE,"YR";"Qpl",#N/A,FALSE,"QTR";"Qcash",#N/A,FALSE,"QTR";"Mpl",#N/A,FALSE,"Month";"Mcash",#N/A,FALSE,"Month";"grph1",#N/A,FALSE,"graphs";"Grph2",#N/A,FALSE,"graphs"}</definedName>
    <definedName name="_roi1" localSheetId="11" hidden="1">{"Ypl",#N/A,FALSE,"YR";"Ycash",#N/A,FALSE,"YR";"Qpl",#N/A,FALSE,"QTR";"Qcash",#N/A,FALSE,"QTR";"Mpl",#N/A,FALSE,"Month";"Mcash",#N/A,FALSE,"Month";"grph1",#N/A,FALSE,"graphs";"Grph2",#N/A,FALSE,"graphs"}</definedName>
    <definedName name="_roi1" localSheetId="18" hidden="1">{"Ypl",#N/A,FALSE,"YR";"Ycash",#N/A,FALSE,"YR";"Qpl",#N/A,FALSE,"QTR";"Qcash",#N/A,FALSE,"QTR";"Mpl",#N/A,FALSE,"Month";"Mcash",#N/A,FALSE,"Month";"grph1",#N/A,FALSE,"graphs";"Grph2",#N/A,FALSE,"graphs"}</definedName>
    <definedName name="_roi1" localSheetId="38" hidden="1">{"Ypl",#N/A,FALSE,"YR";"Ycash",#N/A,FALSE,"YR";"Qpl",#N/A,FALSE,"QTR";"Qcash",#N/A,FALSE,"QTR";"Mpl",#N/A,FALSE,"Month";"Mcash",#N/A,FALSE,"Month";"grph1",#N/A,FALSE,"graphs";"Grph2",#N/A,FALSE,"graphs"}</definedName>
    <definedName name="_roi1" hidden="1">{"Ypl",#N/A,FALSE,"YR";"Ycash",#N/A,FALSE,"YR";"Qpl",#N/A,FALSE,"QTR";"Qcash",#N/A,FALSE,"QTR";"Mpl",#N/A,FALSE,"Month";"Mcash",#N/A,FALSE,"Month";"grph1",#N/A,FALSE,"graphs";"Grph2",#N/A,FALSE,"graphs"}</definedName>
    <definedName name="_roi11" localSheetId="9" hidden="1">{"Ypl",#N/A,FALSE,"YR";"Ycash",#N/A,FALSE,"YR";"Qpl",#N/A,FALSE,"QTR";"Qcash",#N/A,FALSE,"QTR";"Mpl",#N/A,FALSE,"Month";"Mcash",#N/A,FALSE,"Month";"grph1",#N/A,FALSE,"graphs";"Grph2",#N/A,FALSE,"graphs"}</definedName>
    <definedName name="_roi11" localSheetId="16" hidden="1">{"Ypl",#N/A,FALSE,"YR";"Ycash",#N/A,FALSE,"YR";"Qpl",#N/A,FALSE,"QTR";"Qcash",#N/A,FALSE,"QTR";"Mpl",#N/A,FALSE,"Month";"Mcash",#N/A,FALSE,"Month";"grph1",#N/A,FALSE,"graphs";"Grph2",#N/A,FALSE,"graphs"}</definedName>
    <definedName name="_roi11" localSheetId="10" hidden="1">{"Ypl",#N/A,FALSE,"YR";"Ycash",#N/A,FALSE,"YR";"Qpl",#N/A,FALSE,"QTR";"Qcash",#N/A,FALSE,"QTR";"Mpl",#N/A,FALSE,"Month";"Mcash",#N/A,FALSE,"Month";"grph1",#N/A,FALSE,"graphs";"Grph2",#N/A,FALSE,"graphs"}</definedName>
    <definedName name="_roi11" localSheetId="11" hidden="1">{"Ypl",#N/A,FALSE,"YR";"Ycash",#N/A,FALSE,"YR";"Qpl",#N/A,FALSE,"QTR";"Qcash",#N/A,FALSE,"QTR";"Mpl",#N/A,FALSE,"Month";"Mcash",#N/A,FALSE,"Month";"grph1",#N/A,FALSE,"graphs";"Grph2",#N/A,FALSE,"graphs"}</definedName>
    <definedName name="_roi11" localSheetId="18" hidden="1">{"Ypl",#N/A,FALSE,"YR";"Ycash",#N/A,FALSE,"YR";"Qpl",#N/A,FALSE,"QTR";"Qcash",#N/A,FALSE,"QTR";"Mpl",#N/A,FALSE,"Month";"Mcash",#N/A,FALSE,"Month";"grph1",#N/A,FALSE,"graphs";"Grph2",#N/A,FALSE,"graphs"}</definedName>
    <definedName name="_roi11" localSheetId="38" hidden="1">{"Ypl",#N/A,FALSE,"YR";"Ycash",#N/A,FALSE,"YR";"Qpl",#N/A,FALSE,"QTR";"Qcash",#N/A,FALSE,"QTR";"Mpl",#N/A,FALSE,"Month";"Mcash",#N/A,FALSE,"Month";"grph1",#N/A,FALSE,"graphs";"Grph2",#N/A,FALSE,"graphs"}</definedName>
    <definedName name="_roi11" hidden="1">{"Ypl",#N/A,FALSE,"YR";"Ycash",#N/A,FALSE,"YR";"Qpl",#N/A,FALSE,"QTR";"Qcash",#N/A,FALSE,"QTR";"Mpl",#N/A,FALSE,"Month";"Mcash",#N/A,FALSE,"Month";"grph1",#N/A,FALSE,"graphs";"Grph2",#N/A,FALSE,"graphs"}</definedName>
    <definedName name="_roi112" localSheetId="9" hidden="1">{"Ypl",#N/A,FALSE,"YR";"Ycash",#N/A,FALSE,"YR";"Qpl",#N/A,FALSE,"QTR";"Qcash",#N/A,FALSE,"QTR";"Mpl",#N/A,FALSE,"Month";"Mcash",#N/A,FALSE,"Month";"grph1",#N/A,FALSE,"graphs";"Grph2",#N/A,FALSE,"graphs"}</definedName>
    <definedName name="_roi112" localSheetId="16" hidden="1">{"Ypl",#N/A,FALSE,"YR";"Ycash",#N/A,FALSE,"YR";"Qpl",#N/A,FALSE,"QTR";"Qcash",#N/A,FALSE,"QTR";"Mpl",#N/A,FALSE,"Month";"Mcash",#N/A,FALSE,"Month";"grph1",#N/A,FALSE,"graphs";"Grph2",#N/A,FALSE,"graphs"}</definedName>
    <definedName name="_roi112" localSheetId="10" hidden="1">{"Ypl",#N/A,FALSE,"YR";"Ycash",#N/A,FALSE,"YR";"Qpl",#N/A,FALSE,"QTR";"Qcash",#N/A,FALSE,"QTR";"Mpl",#N/A,FALSE,"Month";"Mcash",#N/A,FALSE,"Month";"grph1",#N/A,FALSE,"graphs";"Grph2",#N/A,FALSE,"graphs"}</definedName>
    <definedName name="_roi112" localSheetId="11" hidden="1">{"Ypl",#N/A,FALSE,"YR";"Ycash",#N/A,FALSE,"YR";"Qpl",#N/A,FALSE,"QTR";"Qcash",#N/A,FALSE,"QTR";"Mpl",#N/A,FALSE,"Month";"Mcash",#N/A,FALSE,"Month";"grph1",#N/A,FALSE,"graphs";"Grph2",#N/A,FALSE,"graphs"}</definedName>
    <definedName name="_roi112" localSheetId="18" hidden="1">{"Ypl",#N/A,FALSE,"YR";"Ycash",#N/A,FALSE,"YR";"Qpl",#N/A,FALSE,"QTR";"Qcash",#N/A,FALSE,"QTR";"Mpl",#N/A,FALSE,"Month";"Mcash",#N/A,FALSE,"Month";"grph1",#N/A,FALSE,"graphs";"Grph2",#N/A,FALSE,"graphs"}</definedName>
    <definedName name="_roi112" localSheetId="38" hidden="1">{"Ypl",#N/A,FALSE,"YR";"Ycash",#N/A,FALSE,"YR";"Qpl",#N/A,FALSE,"QTR";"Qcash",#N/A,FALSE,"QTR";"Mpl",#N/A,FALSE,"Month";"Mcash",#N/A,FALSE,"Month";"grph1",#N/A,FALSE,"graphs";"Grph2",#N/A,FALSE,"graphs"}</definedName>
    <definedName name="_roi112" hidden="1">{"Ypl",#N/A,FALSE,"YR";"Ycash",#N/A,FALSE,"YR";"Qpl",#N/A,FALSE,"QTR";"Qcash",#N/A,FALSE,"QTR";"Mpl",#N/A,FALSE,"Month";"Mcash",#N/A,FALSE,"Month";"grph1",#N/A,FALSE,"graphs";"Grph2",#N/A,FALSE,"graphs"}</definedName>
    <definedName name="_roi12" localSheetId="9" hidden="1">{"Ypl",#N/A,FALSE,"YR";"Ycash",#N/A,FALSE,"YR";"Qpl",#N/A,FALSE,"QTR";"Qcash",#N/A,FALSE,"QTR";"Mpl",#N/A,FALSE,"Month";"Mcash",#N/A,FALSE,"Month";"grph1",#N/A,FALSE,"graphs";"Grph2",#N/A,FALSE,"graphs"}</definedName>
    <definedName name="_roi12" localSheetId="16" hidden="1">{"Ypl",#N/A,FALSE,"YR";"Ycash",#N/A,FALSE,"YR";"Qpl",#N/A,FALSE,"QTR";"Qcash",#N/A,FALSE,"QTR";"Mpl",#N/A,FALSE,"Month";"Mcash",#N/A,FALSE,"Month";"grph1",#N/A,FALSE,"graphs";"Grph2",#N/A,FALSE,"graphs"}</definedName>
    <definedName name="_roi12" localSheetId="10" hidden="1">{"Ypl",#N/A,FALSE,"YR";"Ycash",#N/A,FALSE,"YR";"Qpl",#N/A,FALSE,"QTR";"Qcash",#N/A,FALSE,"QTR";"Mpl",#N/A,FALSE,"Month";"Mcash",#N/A,FALSE,"Month";"grph1",#N/A,FALSE,"graphs";"Grph2",#N/A,FALSE,"graphs"}</definedName>
    <definedName name="_roi12" localSheetId="11" hidden="1">{"Ypl",#N/A,FALSE,"YR";"Ycash",#N/A,FALSE,"YR";"Qpl",#N/A,FALSE,"QTR";"Qcash",#N/A,FALSE,"QTR";"Mpl",#N/A,FALSE,"Month";"Mcash",#N/A,FALSE,"Month";"grph1",#N/A,FALSE,"graphs";"Grph2",#N/A,FALSE,"graphs"}</definedName>
    <definedName name="_roi12" localSheetId="18" hidden="1">{"Ypl",#N/A,FALSE,"YR";"Ycash",#N/A,FALSE,"YR";"Qpl",#N/A,FALSE,"QTR";"Qcash",#N/A,FALSE,"QTR";"Mpl",#N/A,FALSE,"Month";"Mcash",#N/A,FALSE,"Month";"grph1",#N/A,FALSE,"graphs";"Grph2",#N/A,FALSE,"graphs"}</definedName>
    <definedName name="_roi12" localSheetId="38" hidden="1">{"Ypl",#N/A,FALSE,"YR";"Ycash",#N/A,FALSE,"YR";"Qpl",#N/A,FALSE,"QTR";"Qcash",#N/A,FALSE,"QTR";"Mpl",#N/A,FALSE,"Month";"Mcash",#N/A,FALSE,"Month";"grph1",#N/A,FALSE,"graphs";"Grph2",#N/A,FALSE,"graphs"}</definedName>
    <definedName name="_roi12" hidden="1">{"Ypl",#N/A,FALSE,"YR";"Ycash",#N/A,FALSE,"YR";"Qpl",#N/A,FALSE,"QTR";"Qcash",#N/A,FALSE,"QTR";"Mpl",#N/A,FALSE,"Month";"Mcash",#N/A,FALSE,"Month";"grph1",#N/A,FALSE,"graphs";"Grph2",#N/A,FALSE,"graphs"}</definedName>
    <definedName name="_roi121" localSheetId="9" hidden="1">{"Ypl",#N/A,FALSE,"YR";"Ycash",#N/A,FALSE,"YR";"Qpl",#N/A,FALSE,"QTR";"Qcash",#N/A,FALSE,"QTR";"Mpl",#N/A,FALSE,"Month";"Mcash",#N/A,FALSE,"Month";"grph1",#N/A,FALSE,"graphs";"Grph2",#N/A,FALSE,"graphs"}</definedName>
    <definedName name="_roi121" localSheetId="16" hidden="1">{"Ypl",#N/A,FALSE,"YR";"Ycash",#N/A,FALSE,"YR";"Qpl",#N/A,FALSE,"QTR";"Qcash",#N/A,FALSE,"QTR";"Mpl",#N/A,FALSE,"Month";"Mcash",#N/A,FALSE,"Month";"grph1",#N/A,FALSE,"graphs";"Grph2",#N/A,FALSE,"graphs"}</definedName>
    <definedName name="_roi121" localSheetId="10" hidden="1">{"Ypl",#N/A,FALSE,"YR";"Ycash",#N/A,FALSE,"YR";"Qpl",#N/A,FALSE,"QTR";"Qcash",#N/A,FALSE,"QTR";"Mpl",#N/A,FALSE,"Month";"Mcash",#N/A,FALSE,"Month";"grph1",#N/A,FALSE,"graphs";"Grph2",#N/A,FALSE,"graphs"}</definedName>
    <definedName name="_roi121" localSheetId="11" hidden="1">{"Ypl",#N/A,FALSE,"YR";"Ycash",#N/A,FALSE,"YR";"Qpl",#N/A,FALSE,"QTR";"Qcash",#N/A,FALSE,"QTR";"Mpl",#N/A,FALSE,"Month";"Mcash",#N/A,FALSE,"Month";"grph1",#N/A,FALSE,"graphs";"Grph2",#N/A,FALSE,"graphs"}</definedName>
    <definedName name="_roi121" localSheetId="18" hidden="1">{"Ypl",#N/A,FALSE,"YR";"Ycash",#N/A,FALSE,"YR";"Qpl",#N/A,FALSE,"QTR";"Qcash",#N/A,FALSE,"QTR";"Mpl",#N/A,FALSE,"Month";"Mcash",#N/A,FALSE,"Month";"grph1",#N/A,FALSE,"graphs";"Grph2",#N/A,FALSE,"graphs"}</definedName>
    <definedName name="_roi121" localSheetId="38" hidden="1">{"Ypl",#N/A,FALSE,"YR";"Ycash",#N/A,FALSE,"YR";"Qpl",#N/A,FALSE,"QTR";"Qcash",#N/A,FALSE,"QTR";"Mpl",#N/A,FALSE,"Month";"Mcash",#N/A,FALSE,"Month";"grph1",#N/A,FALSE,"graphs";"Grph2",#N/A,FALSE,"graphs"}</definedName>
    <definedName name="_roi121" hidden="1">{"Ypl",#N/A,FALSE,"YR";"Ycash",#N/A,FALSE,"YR";"Qpl",#N/A,FALSE,"QTR";"Qcash",#N/A,FALSE,"QTR";"Mpl",#N/A,FALSE,"Month";"Mcash",#N/A,FALSE,"Month";"grph1",#N/A,FALSE,"graphs";"Grph2",#N/A,FALSE,"graphs"}</definedName>
    <definedName name="_roi1211" localSheetId="9" hidden="1">{"Ypl",#N/A,FALSE,"YR";"Ycash",#N/A,FALSE,"YR";"Qpl",#N/A,FALSE,"QTR";"Qcash",#N/A,FALSE,"QTR";"Mpl",#N/A,FALSE,"Month";"Mcash",#N/A,FALSE,"Month";"grph1",#N/A,FALSE,"graphs";"Grph2",#N/A,FALSE,"graphs"}</definedName>
    <definedName name="_roi1211" localSheetId="16" hidden="1">{"Ypl",#N/A,FALSE,"YR";"Ycash",#N/A,FALSE,"YR";"Qpl",#N/A,FALSE,"QTR";"Qcash",#N/A,FALSE,"QTR";"Mpl",#N/A,FALSE,"Month";"Mcash",#N/A,FALSE,"Month";"grph1",#N/A,FALSE,"graphs";"Grph2",#N/A,FALSE,"graphs"}</definedName>
    <definedName name="_roi1211" localSheetId="10" hidden="1">{"Ypl",#N/A,FALSE,"YR";"Ycash",#N/A,FALSE,"YR";"Qpl",#N/A,FALSE,"QTR";"Qcash",#N/A,FALSE,"QTR";"Mpl",#N/A,FALSE,"Month";"Mcash",#N/A,FALSE,"Month";"grph1",#N/A,FALSE,"graphs";"Grph2",#N/A,FALSE,"graphs"}</definedName>
    <definedName name="_roi1211" localSheetId="11" hidden="1">{"Ypl",#N/A,FALSE,"YR";"Ycash",#N/A,FALSE,"YR";"Qpl",#N/A,FALSE,"QTR";"Qcash",#N/A,FALSE,"QTR";"Mpl",#N/A,FALSE,"Month";"Mcash",#N/A,FALSE,"Month";"grph1",#N/A,FALSE,"graphs";"Grph2",#N/A,FALSE,"graphs"}</definedName>
    <definedName name="_roi1211" localSheetId="18" hidden="1">{"Ypl",#N/A,FALSE,"YR";"Ycash",#N/A,FALSE,"YR";"Qpl",#N/A,FALSE,"QTR";"Qcash",#N/A,FALSE,"QTR";"Mpl",#N/A,FALSE,"Month";"Mcash",#N/A,FALSE,"Month";"grph1",#N/A,FALSE,"graphs";"Grph2",#N/A,FALSE,"graphs"}</definedName>
    <definedName name="_roi1211" localSheetId="38" hidden="1">{"Ypl",#N/A,FALSE,"YR";"Ycash",#N/A,FALSE,"YR";"Qpl",#N/A,FALSE,"QTR";"Qcash",#N/A,FALSE,"QTR";"Mpl",#N/A,FALSE,"Month";"Mcash",#N/A,FALSE,"Month";"grph1",#N/A,FALSE,"graphs";"Grph2",#N/A,FALSE,"graphs"}</definedName>
    <definedName name="_roi1211" hidden="1">{"Ypl",#N/A,FALSE,"YR";"Ycash",#N/A,FALSE,"YR";"Qpl",#N/A,FALSE,"QTR";"Qcash",#N/A,FALSE,"QTR";"Mpl",#N/A,FALSE,"Month";"Mcash",#N/A,FALSE,"Month";"grph1",#N/A,FALSE,"graphs";"Grph2",#N/A,FALSE,"graphs"}</definedName>
    <definedName name="_roi122" localSheetId="9" hidden="1">{"Ypl",#N/A,FALSE,"YR";"Ycash",#N/A,FALSE,"YR";"Qpl",#N/A,FALSE,"QTR";"Qcash",#N/A,FALSE,"QTR";"Mpl",#N/A,FALSE,"Month";"Mcash",#N/A,FALSE,"Month";"grph1",#N/A,FALSE,"graphs";"Grph2",#N/A,FALSE,"graphs"}</definedName>
    <definedName name="_roi122" localSheetId="16" hidden="1">{"Ypl",#N/A,FALSE,"YR";"Ycash",#N/A,FALSE,"YR";"Qpl",#N/A,FALSE,"QTR";"Qcash",#N/A,FALSE,"QTR";"Mpl",#N/A,FALSE,"Month";"Mcash",#N/A,FALSE,"Month";"grph1",#N/A,FALSE,"graphs";"Grph2",#N/A,FALSE,"graphs"}</definedName>
    <definedName name="_roi122" localSheetId="10" hidden="1">{"Ypl",#N/A,FALSE,"YR";"Ycash",#N/A,FALSE,"YR";"Qpl",#N/A,FALSE,"QTR";"Qcash",#N/A,FALSE,"QTR";"Mpl",#N/A,FALSE,"Month";"Mcash",#N/A,FALSE,"Month";"grph1",#N/A,FALSE,"graphs";"Grph2",#N/A,FALSE,"graphs"}</definedName>
    <definedName name="_roi122" localSheetId="11" hidden="1">{"Ypl",#N/A,FALSE,"YR";"Ycash",#N/A,FALSE,"YR";"Qpl",#N/A,FALSE,"QTR";"Qcash",#N/A,FALSE,"QTR";"Mpl",#N/A,FALSE,"Month";"Mcash",#N/A,FALSE,"Month";"grph1",#N/A,FALSE,"graphs";"Grph2",#N/A,FALSE,"graphs"}</definedName>
    <definedName name="_roi122" localSheetId="18" hidden="1">{"Ypl",#N/A,FALSE,"YR";"Ycash",#N/A,FALSE,"YR";"Qpl",#N/A,FALSE,"QTR";"Qcash",#N/A,FALSE,"QTR";"Mpl",#N/A,FALSE,"Month";"Mcash",#N/A,FALSE,"Month";"grph1",#N/A,FALSE,"graphs";"Grph2",#N/A,FALSE,"graphs"}</definedName>
    <definedName name="_roi122" localSheetId="38" hidden="1">{"Ypl",#N/A,FALSE,"YR";"Ycash",#N/A,FALSE,"YR";"Qpl",#N/A,FALSE,"QTR";"Qcash",#N/A,FALSE,"QTR";"Mpl",#N/A,FALSE,"Month";"Mcash",#N/A,FALSE,"Month";"grph1",#N/A,FALSE,"graphs";"Grph2",#N/A,FALSE,"graphs"}</definedName>
    <definedName name="_roi122" hidden="1">{"Ypl",#N/A,FALSE,"YR";"Ycash",#N/A,FALSE,"YR";"Qpl",#N/A,FALSE,"QTR";"Qcash",#N/A,FALSE,"QTR";"Mpl",#N/A,FALSE,"Month";"Mcash",#N/A,FALSE,"Month";"grph1",#N/A,FALSE,"graphs";"Grph2",#N/A,FALSE,"graphs"}</definedName>
    <definedName name="_s" localSheetId="9" hidden="1">{"two",#N/A,FALSE,"Sheet1";"three",#N/A,FALSE,"Sheet1";"one",#N/A,FALSE,"Sheet1"}</definedName>
    <definedName name="_s" localSheetId="51" hidden="1">{"two",#N/A,FALSE,"Sheet1";"three",#N/A,FALSE,"Sheet1";"one",#N/A,FALSE,"Sheet1"}</definedName>
    <definedName name="_s" localSheetId="7" hidden="1">{"two",#N/A,FALSE,"Sheet1";"three",#N/A,FALSE,"Sheet1";"one",#N/A,FALSE,"Sheet1"}</definedName>
    <definedName name="_s" localSheetId="6" hidden="1">{"two",#N/A,FALSE,"Sheet1";"three",#N/A,FALSE,"Sheet1";"one",#N/A,FALSE,"Sheet1"}</definedName>
    <definedName name="_s" localSheetId="16" hidden="1">{"two",#N/A,FALSE,"Sheet1";"three",#N/A,FALSE,"Sheet1";"one",#N/A,FALSE,"Sheet1"}</definedName>
    <definedName name="_s" localSheetId="10" hidden="1">{"two",#N/A,FALSE,"Sheet1";"three",#N/A,FALSE,"Sheet1";"one",#N/A,FALSE,"Sheet1"}</definedName>
    <definedName name="_s" localSheetId="29" hidden="1">{"two",#N/A,FALSE,"Sheet1";"three",#N/A,FALSE,"Sheet1";"one",#N/A,FALSE,"Sheet1"}</definedName>
    <definedName name="_s" localSheetId="28" hidden="1">{"two",#N/A,FALSE,"Sheet1";"three",#N/A,FALSE,"Sheet1";"one",#N/A,FALSE,"Sheet1"}</definedName>
    <definedName name="_s" localSheetId="11" hidden="1">{"two",#N/A,FALSE,"Sheet1";"three",#N/A,FALSE,"Sheet1";"one",#N/A,FALSE,"Sheet1"}</definedName>
    <definedName name="_s" localSheetId="36" hidden="1">{"two",#N/A,FALSE,"Sheet1";"three",#N/A,FALSE,"Sheet1";"one",#N/A,FALSE,"Sheet1"}</definedName>
    <definedName name="_s" localSheetId="18" hidden="1">{"two",#N/A,FALSE,"Sheet1";"three",#N/A,FALSE,"Sheet1";"one",#N/A,FALSE,"Sheet1"}</definedName>
    <definedName name="_s" localSheetId="38" hidden="1">{"two",#N/A,FALSE,"Sheet1";"three",#N/A,FALSE,"Sheet1";"one",#N/A,FALSE,"Sheet1"}</definedName>
    <definedName name="_s" hidden="1">{"two",#N/A,FALSE,"Sheet1";"three",#N/A,FALSE,"Sheet1";"one",#N/A,FALSE,"Sheet1"}</definedName>
    <definedName name="_Sort" localSheetId="35" hidden="1">#REF!</definedName>
    <definedName name="_Sort" localSheetId="31" hidden="1">#REF!</definedName>
    <definedName name="_Sort" localSheetId="9" hidden="1">#REF!</definedName>
    <definedName name="_Sort" localSheetId="30" hidden="1">#REF!</definedName>
    <definedName name="_Sort" localSheetId="51" hidden="1">#REF!</definedName>
    <definedName name="_Sort" localSheetId="33" hidden="1">#REF!</definedName>
    <definedName name="_Sort" localSheetId="10" hidden="1">'NFD CONSO'!#REF!</definedName>
    <definedName name="_Sort" localSheetId="29" hidden="1">#REF!</definedName>
    <definedName name="_Sort" localSheetId="11" hidden="1">#REF!</definedName>
    <definedName name="_Sort" localSheetId="36" hidden="1">#REF!</definedName>
    <definedName name="_Sort" localSheetId="32" hidden="1">#REF!</definedName>
    <definedName name="_Sort" hidden="1">#REF!</definedName>
    <definedName name="_Table1_In1" localSheetId="35" hidden="1">#REF!</definedName>
    <definedName name="_Table1_In1" localSheetId="31" hidden="1">#REF!</definedName>
    <definedName name="_Table1_In1" localSheetId="9" hidden="1">#REF!</definedName>
    <definedName name="_Table1_In1" localSheetId="30" hidden="1">#REF!</definedName>
    <definedName name="_Table1_In1" localSheetId="51" hidden="1">#REF!</definedName>
    <definedName name="_Table1_In1" localSheetId="33" hidden="1">#REF!</definedName>
    <definedName name="_Table1_In1" localSheetId="16" hidden="1">#REF!</definedName>
    <definedName name="_Table1_In1" localSheetId="10" hidden="1">'NFD CONSO'!#REF!</definedName>
    <definedName name="_Table1_In1" localSheetId="29" hidden="1">#REF!</definedName>
    <definedName name="_Table1_In1" localSheetId="11" hidden="1">#REF!</definedName>
    <definedName name="_Table1_In1" localSheetId="36" hidden="1">#REF!</definedName>
    <definedName name="_Table1_In1" localSheetId="32" hidden="1">#REF!</definedName>
    <definedName name="_Table1_In1" localSheetId="18" hidden="1">#REF!</definedName>
    <definedName name="_Table1_In1" localSheetId="38" hidden="1">#REF!</definedName>
    <definedName name="_Table1_In1" hidden="1">#REF!</definedName>
    <definedName name="_Table1_In2" localSheetId="35" hidden="1">#REF!</definedName>
    <definedName name="_Table1_In2" localSheetId="31" hidden="1">#REF!</definedName>
    <definedName name="_Table1_In2" localSheetId="9" hidden="1">#REF!</definedName>
    <definedName name="_Table1_In2" localSheetId="30" hidden="1">#REF!</definedName>
    <definedName name="_Table1_In2" localSheetId="51" hidden="1">#REF!</definedName>
    <definedName name="_Table1_In2" localSheetId="33" hidden="1">#REF!</definedName>
    <definedName name="_Table1_In2" localSheetId="16" hidden="1">#REF!</definedName>
    <definedName name="_Table1_In2" localSheetId="10" hidden="1">'NFD CONSO'!#REF!</definedName>
    <definedName name="_Table1_In2" localSheetId="29" hidden="1">#REF!</definedName>
    <definedName name="_Table1_In2" localSheetId="11" hidden="1">#REF!</definedName>
    <definedName name="_Table1_In2" localSheetId="36" hidden="1">#REF!</definedName>
    <definedName name="_Table1_In2" localSheetId="32" hidden="1">#REF!</definedName>
    <definedName name="_Table1_In2" localSheetId="18" hidden="1">#REF!</definedName>
    <definedName name="_Table1_In2" localSheetId="38" hidden="1">#REF!</definedName>
    <definedName name="_Table1_In2" hidden="1">#REF!</definedName>
    <definedName name="_Table1_Out" localSheetId="35" hidden="1">#REF!</definedName>
    <definedName name="_Table1_Out" localSheetId="31" hidden="1">#REF!</definedName>
    <definedName name="_Table1_Out" localSheetId="9" hidden="1">#REF!</definedName>
    <definedName name="_Table1_Out" localSheetId="30" hidden="1">#REF!</definedName>
    <definedName name="_Table1_Out" localSheetId="33" hidden="1">#REF!</definedName>
    <definedName name="_Table1_Out" localSheetId="16" hidden="1">#REF!</definedName>
    <definedName name="_Table1_Out" localSheetId="10" hidden="1">'NFD CONSO'!#REF!</definedName>
    <definedName name="_Table1_Out" localSheetId="29" hidden="1">#REF!</definedName>
    <definedName name="_Table1_Out" localSheetId="11" hidden="1">#REF!</definedName>
    <definedName name="_Table1_Out" localSheetId="36" hidden="1">#REF!</definedName>
    <definedName name="_Table1_Out" localSheetId="32" hidden="1">#REF!</definedName>
    <definedName name="_Table1_Out" localSheetId="18" hidden="1">#REF!</definedName>
    <definedName name="_Table1_Out" localSheetId="38" hidden="1">#REF!</definedName>
    <definedName name="_Table1_Out" hidden="1">#REF!</definedName>
    <definedName name="_Table2_In1" localSheetId="35" hidden="1">#REF!</definedName>
    <definedName name="_Table2_In1" localSheetId="31" hidden="1">#REF!</definedName>
    <definedName name="_Table2_In1" localSheetId="9" hidden="1">#REF!</definedName>
    <definedName name="_Table2_In1" localSheetId="30" hidden="1">#REF!</definedName>
    <definedName name="_Table2_In1" localSheetId="33" hidden="1">#REF!</definedName>
    <definedName name="_Table2_In1" localSheetId="16" hidden="1">#REF!</definedName>
    <definedName name="_Table2_In1" localSheetId="10" hidden="1">'NFD CONSO'!#REF!</definedName>
    <definedName name="_Table2_In1" localSheetId="29" hidden="1">#REF!</definedName>
    <definedName name="_Table2_In1" localSheetId="11" hidden="1">#REF!</definedName>
    <definedName name="_Table2_In1" localSheetId="36" hidden="1">#REF!</definedName>
    <definedName name="_Table2_In1" localSheetId="32" hidden="1">#REF!</definedName>
    <definedName name="_Table2_In1" localSheetId="18" hidden="1">#REF!</definedName>
    <definedName name="_Table2_In1" localSheetId="38" hidden="1">#REF!</definedName>
    <definedName name="_Table2_In1" hidden="1">#REF!</definedName>
    <definedName name="_Table2_In2" localSheetId="35" hidden="1">#REF!</definedName>
    <definedName name="_Table2_In2" localSheetId="31" hidden="1">#REF!</definedName>
    <definedName name="_Table2_In2" localSheetId="30" hidden="1">#REF!</definedName>
    <definedName name="_Table2_In2" localSheetId="51" hidden="1">#REF!</definedName>
    <definedName name="_Table2_In2" localSheetId="33" hidden="1">#REF!</definedName>
    <definedName name="_Table2_In2" localSheetId="6" hidden="1">#REF!</definedName>
    <definedName name="_Table2_In2" localSheetId="16" hidden="1">#REF!</definedName>
    <definedName name="_Table2_In2" localSheetId="29" hidden="1">#REF!</definedName>
    <definedName name="_Table2_In2" localSheetId="36" hidden="1">#REF!</definedName>
    <definedName name="_Table2_In2" localSheetId="32" hidden="1">#REF!</definedName>
    <definedName name="_Table2_In2" localSheetId="18" hidden="1">#REF!</definedName>
    <definedName name="_Table2_In2" localSheetId="38" hidden="1">#REF!</definedName>
    <definedName name="_Table2_In2" hidden="1">#REF!</definedName>
    <definedName name="_Table2_Out" localSheetId="35" hidden="1">#REF!</definedName>
    <definedName name="_Table2_Out" localSheetId="31" hidden="1">#REF!</definedName>
    <definedName name="_Table2_Out" localSheetId="9" hidden="1">#REF!</definedName>
    <definedName name="_Table2_Out" localSheetId="30" hidden="1">#REF!</definedName>
    <definedName name="_Table2_Out" localSheetId="51" hidden="1">#REF!</definedName>
    <definedName name="_Table2_Out" localSheetId="33" hidden="1">#REF!</definedName>
    <definedName name="_Table2_Out" localSheetId="16" hidden="1">#REF!</definedName>
    <definedName name="_Table2_Out" localSheetId="10" hidden="1">'NFD CONSO'!#REF!</definedName>
    <definedName name="_Table2_Out" localSheetId="29" hidden="1">#REF!</definedName>
    <definedName name="_Table2_Out" localSheetId="11" hidden="1">#REF!</definedName>
    <definedName name="_Table2_Out" localSheetId="36" hidden="1">#REF!</definedName>
    <definedName name="_Table2_Out" localSheetId="32" hidden="1">#REF!</definedName>
    <definedName name="_Table2_Out" localSheetId="18" hidden="1">#REF!</definedName>
    <definedName name="_Table2_Out" localSheetId="38" hidden="1">#REF!</definedName>
    <definedName name="_Table2_Out" hidden="1">#REF!</definedName>
    <definedName name="_TBT2000" localSheetId="9" hidden="1">{"'FORM'!$A$7:$H$11","'FORM'!$A$1:$H$47"}</definedName>
    <definedName name="_TBT2000" localSheetId="16" hidden="1">{"'FORM'!$A$7:$H$11","'FORM'!$A$1:$H$47"}</definedName>
    <definedName name="_TBT2000" localSheetId="10" hidden="1">{"'FORM'!$A$7:$H$11","'FORM'!$A$1:$H$47"}</definedName>
    <definedName name="_TBT2000" localSheetId="11" hidden="1">{"'FORM'!$A$7:$H$11","'FORM'!$A$1:$H$47"}</definedName>
    <definedName name="_TBT2000" localSheetId="18" hidden="1">{"'FORM'!$A$7:$H$11","'FORM'!$A$1:$H$47"}</definedName>
    <definedName name="_TBT2000" localSheetId="38" hidden="1">{"'FORM'!$A$7:$H$11","'FORM'!$A$1:$H$47"}</definedName>
    <definedName name="_TBT2000" hidden="1">{"'FORM'!$A$7:$H$11","'FORM'!$A$1:$H$47"}</definedName>
    <definedName name="_tbt200012" localSheetId="9" hidden="1">{"'FORM'!$A$7:$H$11","'FORM'!$A$1:$H$47"}</definedName>
    <definedName name="_tbt200012" localSheetId="16" hidden="1">{"'FORM'!$A$7:$H$11","'FORM'!$A$1:$H$47"}</definedName>
    <definedName name="_tbt200012" localSheetId="10" hidden="1">{"'FORM'!$A$7:$H$11","'FORM'!$A$1:$H$47"}</definedName>
    <definedName name="_tbt200012" localSheetId="11" hidden="1">{"'FORM'!$A$7:$H$11","'FORM'!$A$1:$H$47"}</definedName>
    <definedName name="_tbt200012" localSheetId="18" hidden="1">{"'FORM'!$A$7:$H$11","'FORM'!$A$1:$H$47"}</definedName>
    <definedName name="_tbt200012" localSheetId="38" hidden="1">{"'FORM'!$A$7:$H$11","'FORM'!$A$1:$H$47"}</definedName>
    <definedName name="_tbt200012" hidden="1">{"'FORM'!$A$7:$H$11","'FORM'!$A$1:$H$47"}</definedName>
    <definedName name="_tbt2001" localSheetId="9" hidden="1">{"'FORM'!$A$7:$H$11","'FORM'!$A$1:$H$47"}</definedName>
    <definedName name="_tbt2001" localSheetId="16" hidden="1">{"'FORM'!$A$7:$H$11","'FORM'!$A$1:$H$47"}</definedName>
    <definedName name="_tbt2001" localSheetId="10" hidden="1">{"'FORM'!$A$7:$H$11","'FORM'!$A$1:$H$47"}</definedName>
    <definedName name="_tbt2001" localSheetId="11" hidden="1">{"'FORM'!$A$7:$H$11","'FORM'!$A$1:$H$47"}</definedName>
    <definedName name="_tbt2001" localSheetId="18" hidden="1">{"'FORM'!$A$7:$H$11","'FORM'!$A$1:$H$47"}</definedName>
    <definedName name="_tbt2001" localSheetId="38" hidden="1">{"'FORM'!$A$7:$H$11","'FORM'!$A$1:$H$47"}</definedName>
    <definedName name="_tbt2001" hidden="1">{"'FORM'!$A$7:$H$11","'FORM'!$A$1:$H$47"}</definedName>
    <definedName name="_tbt20011" localSheetId="9" hidden="1">{"'FORM'!$A$7:$H$11","'FORM'!$A$1:$H$47"}</definedName>
    <definedName name="_tbt20011" localSheetId="16" hidden="1">{"'FORM'!$A$7:$H$11","'FORM'!$A$1:$H$47"}</definedName>
    <definedName name="_tbt20011" localSheetId="10" hidden="1">{"'FORM'!$A$7:$H$11","'FORM'!$A$1:$H$47"}</definedName>
    <definedName name="_tbt20011" localSheetId="11" hidden="1">{"'FORM'!$A$7:$H$11","'FORM'!$A$1:$H$47"}</definedName>
    <definedName name="_tbt20011" localSheetId="18" hidden="1">{"'FORM'!$A$7:$H$11","'FORM'!$A$1:$H$47"}</definedName>
    <definedName name="_tbt20011" localSheetId="38" hidden="1">{"'FORM'!$A$7:$H$11","'FORM'!$A$1:$H$47"}</definedName>
    <definedName name="_tbt20011" hidden="1">{"'FORM'!$A$7:$H$11","'FORM'!$A$1:$H$47"}</definedName>
    <definedName name="_tbt200112" localSheetId="9" hidden="1">{"'FORM'!$A$7:$H$11","'FORM'!$A$1:$H$47"}</definedName>
    <definedName name="_tbt200112" localSheetId="16" hidden="1">{"'FORM'!$A$7:$H$11","'FORM'!$A$1:$H$47"}</definedName>
    <definedName name="_tbt200112" localSheetId="10" hidden="1">{"'FORM'!$A$7:$H$11","'FORM'!$A$1:$H$47"}</definedName>
    <definedName name="_tbt200112" localSheetId="11" hidden="1">{"'FORM'!$A$7:$H$11","'FORM'!$A$1:$H$47"}</definedName>
    <definedName name="_tbt200112" localSheetId="18" hidden="1">{"'FORM'!$A$7:$H$11","'FORM'!$A$1:$H$47"}</definedName>
    <definedName name="_tbt200112" localSheetId="38" hidden="1">{"'FORM'!$A$7:$H$11","'FORM'!$A$1:$H$47"}</definedName>
    <definedName name="_tbt200112" hidden="1">{"'FORM'!$A$7:$H$11","'FORM'!$A$1:$H$47"}</definedName>
    <definedName name="_tbt20012" localSheetId="9" hidden="1">{"'FORM'!$A$7:$H$11","'FORM'!$A$1:$H$47"}</definedName>
    <definedName name="_tbt20012" localSheetId="16" hidden="1">{"'FORM'!$A$7:$H$11","'FORM'!$A$1:$H$47"}</definedName>
    <definedName name="_tbt20012" localSheetId="10" hidden="1">{"'FORM'!$A$7:$H$11","'FORM'!$A$1:$H$47"}</definedName>
    <definedName name="_tbt20012" localSheetId="11" hidden="1">{"'FORM'!$A$7:$H$11","'FORM'!$A$1:$H$47"}</definedName>
    <definedName name="_tbt20012" localSheetId="18" hidden="1">{"'FORM'!$A$7:$H$11","'FORM'!$A$1:$H$47"}</definedName>
    <definedName name="_tbt20012" localSheetId="38" hidden="1">{"'FORM'!$A$7:$H$11","'FORM'!$A$1:$H$47"}</definedName>
    <definedName name="_tbt20012" hidden="1">{"'FORM'!$A$7:$H$11","'FORM'!$A$1:$H$47"}</definedName>
    <definedName name="_tbt200121" localSheetId="9" hidden="1">{"'FORM'!$A$7:$H$11","'FORM'!$A$1:$H$47"}</definedName>
    <definedName name="_tbt200121" localSheetId="16" hidden="1">{"'FORM'!$A$7:$H$11","'FORM'!$A$1:$H$47"}</definedName>
    <definedName name="_tbt200121" localSheetId="10" hidden="1">{"'FORM'!$A$7:$H$11","'FORM'!$A$1:$H$47"}</definedName>
    <definedName name="_tbt200121" localSheetId="11" hidden="1">{"'FORM'!$A$7:$H$11","'FORM'!$A$1:$H$47"}</definedName>
    <definedName name="_tbt200121" localSheetId="18" hidden="1">{"'FORM'!$A$7:$H$11","'FORM'!$A$1:$H$47"}</definedName>
    <definedName name="_tbt200121" localSheetId="38" hidden="1">{"'FORM'!$A$7:$H$11","'FORM'!$A$1:$H$47"}</definedName>
    <definedName name="_tbt200121" hidden="1">{"'FORM'!$A$7:$H$11","'FORM'!$A$1:$H$47"}</definedName>
    <definedName name="_tm1" localSheetId="35" hidden="1">{#N/A,#N/A,FALSE,"Pharm";#N/A,#N/A,FALSE,"WWCM"}</definedName>
    <definedName name="_tm1" localSheetId="31" hidden="1">{#N/A,#N/A,FALSE,"Pharm";#N/A,#N/A,FALSE,"WWCM"}</definedName>
    <definedName name="_tm1" localSheetId="9" hidden="1">{#N/A,#N/A,FALSE,"Pharm";#N/A,#N/A,FALSE,"WWCM"}</definedName>
    <definedName name="_tm1" localSheetId="30" hidden="1">{#N/A,#N/A,FALSE,"Pharm";#N/A,#N/A,FALSE,"WWCM"}</definedName>
    <definedName name="_tm1" localSheetId="51" hidden="1">{#N/A,#N/A,FALSE,"Pharm";#N/A,#N/A,FALSE,"WWCM"}</definedName>
    <definedName name="_tm1" localSheetId="7" hidden="1">{#N/A,#N/A,FALSE,"Pharm";#N/A,#N/A,FALSE,"WWCM"}</definedName>
    <definedName name="_tm1" localSheetId="33" hidden="1">{#N/A,#N/A,FALSE,"Pharm";#N/A,#N/A,FALSE,"WWCM"}</definedName>
    <definedName name="_tm1" localSheetId="6" hidden="1">{#N/A,#N/A,FALSE,"Pharm";#N/A,#N/A,FALSE,"WWCM"}</definedName>
    <definedName name="_tm1" localSheetId="16" hidden="1">{#N/A,#N/A,FALSE,"Pharm";#N/A,#N/A,FALSE,"WWCM"}</definedName>
    <definedName name="_tm1" localSheetId="10" hidden="1">{#N/A,#N/A,FALSE,"Pharm";#N/A,#N/A,FALSE,"WWCM"}</definedName>
    <definedName name="_tm1" localSheetId="29" hidden="1">{#N/A,#N/A,FALSE,"Pharm";#N/A,#N/A,FALSE,"WWCM"}</definedName>
    <definedName name="_tm1" localSheetId="28" hidden="1">{#N/A,#N/A,FALSE,"Pharm";#N/A,#N/A,FALSE,"WWCM"}</definedName>
    <definedName name="_tm1" localSheetId="11" hidden="1">{#N/A,#N/A,FALSE,"Pharm";#N/A,#N/A,FALSE,"WWCM"}</definedName>
    <definedName name="_tm1" localSheetId="36" hidden="1">{#N/A,#N/A,FALSE,"Pharm";#N/A,#N/A,FALSE,"WWCM"}</definedName>
    <definedName name="_tm1" localSheetId="32" hidden="1">{#N/A,#N/A,FALSE,"Pharm";#N/A,#N/A,FALSE,"WWCM"}</definedName>
    <definedName name="_tm1" localSheetId="18" hidden="1">{#N/A,#N/A,FALSE,"Pharm";#N/A,#N/A,FALSE,"WWCM"}</definedName>
    <definedName name="_tm1" localSheetId="38" hidden="1">{#N/A,#N/A,FALSE,"Pharm";#N/A,#N/A,FALSE,"WWCM"}</definedName>
    <definedName name="_tm1" hidden="1">{#N/A,#N/A,FALSE,"Pharm";#N/A,#N/A,FALSE,"WWCM"}</definedName>
    <definedName name="_TOTO" localSheetId="9" hidden="1">#REF!</definedName>
    <definedName name="_TOTO" localSheetId="10" hidden="1">'NFD CONSO'!#REF!</definedName>
    <definedName name="_TOTO" localSheetId="11" hidden="1">#REF!</definedName>
    <definedName name="_TOTO" localSheetId="18" hidden="1">#REF!</definedName>
    <definedName name="_TOTO" hidden="1">#REF!</definedName>
    <definedName name="_TP2" localSheetId="9" hidden="1">#REF!</definedName>
    <definedName name="_TP2" localSheetId="10" hidden="1">'NFD CONSO'!#REF!</definedName>
    <definedName name="_TP2" localSheetId="11" hidden="1">#REF!</definedName>
    <definedName name="_TP2" localSheetId="18" hidden="1">#REF!</definedName>
    <definedName name="_TP2" hidden="1">#REF!</definedName>
    <definedName name="_tp3" localSheetId="9" hidden="1">#REF!</definedName>
    <definedName name="_tp3" localSheetId="10" hidden="1">'NFD CONSO'!#REF!</definedName>
    <definedName name="_tp3" localSheetId="11" hidden="1">#REF!</definedName>
    <definedName name="_tp3" localSheetId="18" hidden="1">#REF!</definedName>
    <definedName name="_tp3" hidden="1">#REF!</definedName>
    <definedName name="_UPC1" localSheetId="35" hidden="1">#REF!</definedName>
    <definedName name="_UPC1" localSheetId="31" hidden="1">#REF!</definedName>
    <definedName name="_UPC1" localSheetId="9" hidden="1">#REF!</definedName>
    <definedName name="_UPC1" localSheetId="30" hidden="1">#REF!</definedName>
    <definedName name="_UPC1" localSheetId="51" hidden="1">#REF!</definedName>
    <definedName name="_UPC1" localSheetId="33" hidden="1">#REF!</definedName>
    <definedName name="_UPC1" localSheetId="16" hidden="1">#REF!</definedName>
    <definedName name="_UPC1" localSheetId="10" hidden="1">'NFD CONSO'!#REF!</definedName>
    <definedName name="_UPC1" localSheetId="29" hidden="1">#REF!</definedName>
    <definedName name="_UPC1" localSheetId="11" hidden="1">#REF!</definedName>
    <definedName name="_UPC1" localSheetId="36" hidden="1">#REF!</definedName>
    <definedName name="_UPC1" localSheetId="32" hidden="1">#REF!</definedName>
    <definedName name="_UPC1" localSheetId="18" hidden="1">#REF!</definedName>
    <definedName name="_UPC1" localSheetId="38" hidden="1">#REF!</definedName>
    <definedName name="_UPC1" hidden="1">#REF!</definedName>
    <definedName name="_wr1" localSheetId="9" hidden="1">{"hist_bs",#N/A,FALSE,"Exhibit D,E1,E2";#N/A,#N/A,FALSE,"Exhibit E3";#N/A,#N/A,FALSE,"Mgmt. Projtn";#N/A,#N/A,FALSE,"Exhibit B-1";#N/A,#N/A,FALSE,"Exhibit A";#N/A,#N/A,FALSE,"WACC";#N/A,#N/A,FALSE,"Control";"hist_inc",#N/A,FALSE,"Exhibit D,E1,E2"}</definedName>
    <definedName name="_wr1" localSheetId="7" hidden="1">{"hist_bs",#N/A,FALSE,"Exhibit D,E1,E2";#N/A,#N/A,FALSE,"Exhibit E3";#N/A,#N/A,FALSE,"Mgmt. Projtn";#N/A,#N/A,FALSE,"Exhibit B-1";#N/A,#N/A,FALSE,"Exhibit A";#N/A,#N/A,FALSE,"WACC";#N/A,#N/A,FALSE,"Control";"hist_inc",#N/A,FALSE,"Exhibit D,E1,E2"}</definedName>
    <definedName name="_wr1" localSheetId="6" hidden="1">{"hist_bs",#N/A,FALSE,"Exhibit D,E1,E2";#N/A,#N/A,FALSE,"Exhibit E3";#N/A,#N/A,FALSE,"Mgmt. Projtn";#N/A,#N/A,FALSE,"Exhibit B-1";#N/A,#N/A,FALSE,"Exhibit A";#N/A,#N/A,FALSE,"WACC";#N/A,#N/A,FALSE,"Control";"hist_inc",#N/A,FALSE,"Exhibit D,E1,E2"}</definedName>
    <definedName name="_wr1" localSheetId="10" hidden="1">{"hist_bs",#N/A,FALSE,"Exhibit D,E1,E2";#N/A,#N/A,FALSE,"Exhibit E3";#N/A,#N/A,FALSE,"Mgmt. Projtn";#N/A,#N/A,FALSE,"Exhibit B-1";#N/A,#N/A,FALSE,"Exhibit A";#N/A,#N/A,FALSE,"WACC";#N/A,#N/A,FALSE,"Control";"hist_inc",#N/A,FALSE,"Exhibit D,E1,E2"}</definedName>
    <definedName name="_wr1" localSheetId="28" hidden="1">{"hist_bs",#N/A,FALSE,"Exhibit D,E1,E2";#N/A,#N/A,FALSE,"Exhibit E3";#N/A,#N/A,FALSE,"Mgmt. Projtn";#N/A,#N/A,FALSE,"Exhibit B-1";#N/A,#N/A,FALSE,"Exhibit A";#N/A,#N/A,FALSE,"WACC";#N/A,#N/A,FALSE,"Control";"hist_inc",#N/A,FALSE,"Exhibit D,E1,E2"}</definedName>
    <definedName name="_wr1" localSheetId="11" hidden="1">{"hist_bs",#N/A,FALSE,"Exhibit D,E1,E2";#N/A,#N/A,FALSE,"Exhibit E3";#N/A,#N/A,FALSE,"Mgmt. Projtn";#N/A,#N/A,FALSE,"Exhibit B-1";#N/A,#N/A,FALSE,"Exhibit A";#N/A,#N/A,FALSE,"WACC";#N/A,#N/A,FALSE,"Control";"hist_inc",#N/A,FALSE,"Exhibit D,E1,E2"}</definedName>
    <definedName name="_wr1" localSheetId="36" hidden="1">{"hist_bs",#N/A,FALSE,"Exhibit D,E1,E2";#N/A,#N/A,FALSE,"Exhibit E3";#N/A,#N/A,FALSE,"Mgmt. Projtn";#N/A,#N/A,FALSE,"Exhibit B-1";#N/A,#N/A,FALSE,"Exhibit A";#N/A,#N/A,FALSE,"WACC";#N/A,#N/A,FALSE,"Control";"hist_inc",#N/A,FALSE,"Exhibit D,E1,E2"}</definedName>
    <definedName name="_wr1" localSheetId="18" hidden="1">{"hist_bs",#N/A,FALSE,"Exhibit D,E1,E2";#N/A,#N/A,FALSE,"Exhibit E3";#N/A,#N/A,FALSE,"Mgmt. Projtn";#N/A,#N/A,FALSE,"Exhibit B-1";#N/A,#N/A,FALSE,"Exhibit A";#N/A,#N/A,FALSE,"WACC";#N/A,#N/A,FALSE,"Control";"hist_inc",#N/A,FALSE,"Exhibit D,E1,E2"}</definedName>
    <definedName name="_wr1" localSheetId="38" hidden="1">{"hist_bs",#N/A,FALSE,"Exhibit D,E1,E2";#N/A,#N/A,FALSE,"Exhibit E3";#N/A,#N/A,FALSE,"Mgmt. Projtn";#N/A,#N/A,FALSE,"Exhibit B-1";#N/A,#N/A,FALSE,"Exhibit A";#N/A,#N/A,FALSE,"WACC";#N/A,#N/A,FALSE,"Control";"hist_inc",#N/A,FALSE,"Exhibit D,E1,E2"}</definedName>
    <definedName name="_wr1" hidden="1">{"hist_bs",#N/A,FALSE,"Exhibit D,E1,E2";#N/A,#N/A,FALSE,"Exhibit E3";#N/A,#N/A,FALSE,"Mgmt. Projtn";#N/A,#N/A,FALSE,"Exhibit B-1";#N/A,#N/A,FALSE,"Exhibit A";#N/A,#N/A,FALSE,"WACC";#N/A,#N/A,FALSE,"Control";"hist_inc",#N/A,FALSE,"Exhibit D,E1,E2"}</definedName>
    <definedName name="_X2" localSheetId="35" hidden="1">{#N/A,#N/A,FALSE,"Other";#N/A,#N/A,FALSE,"Ace";#N/A,#N/A,FALSE,"Derm"}</definedName>
    <definedName name="_X2" localSheetId="31" hidden="1">{#N/A,#N/A,FALSE,"Other";#N/A,#N/A,FALSE,"Ace";#N/A,#N/A,FALSE,"Derm"}</definedName>
    <definedName name="_X2" localSheetId="9" hidden="1">{#N/A,#N/A,FALSE,"Other";#N/A,#N/A,FALSE,"Ace";#N/A,#N/A,FALSE,"Derm"}</definedName>
    <definedName name="_X2" localSheetId="30" hidden="1">{#N/A,#N/A,FALSE,"Other";#N/A,#N/A,FALSE,"Ace";#N/A,#N/A,FALSE,"Derm"}</definedName>
    <definedName name="_X2" localSheetId="51" hidden="1">{#N/A,#N/A,FALSE,"Other";#N/A,#N/A,FALSE,"Ace";#N/A,#N/A,FALSE,"Derm"}</definedName>
    <definedName name="_X2" localSheetId="7" hidden="1">{#N/A,#N/A,FALSE,"Other";#N/A,#N/A,FALSE,"Ace";#N/A,#N/A,FALSE,"Derm"}</definedName>
    <definedName name="_X2" localSheetId="33" hidden="1">{#N/A,#N/A,FALSE,"Other";#N/A,#N/A,FALSE,"Ace";#N/A,#N/A,FALSE,"Derm"}</definedName>
    <definedName name="_X2" localSheetId="6" hidden="1">{#N/A,#N/A,FALSE,"Other";#N/A,#N/A,FALSE,"Ace";#N/A,#N/A,FALSE,"Derm"}</definedName>
    <definedName name="_X2" localSheetId="16" hidden="1">{#N/A,#N/A,FALSE,"Other";#N/A,#N/A,FALSE,"Ace";#N/A,#N/A,FALSE,"Derm"}</definedName>
    <definedName name="_X2" localSheetId="10" hidden="1">{#N/A,#N/A,FALSE,"Other";#N/A,#N/A,FALSE,"Ace";#N/A,#N/A,FALSE,"Derm"}</definedName>
    <definedName name="_X2" localSheetId="29" hidden="1">{#N/A,#N/A,FALSE,"Other";#N/A,#N/A,FALSE,"Ace";#N/A,#N/A,FALSE,"Derm"}</definedName>
    <definedName name="_X2" localSheetId="28" hidden="1">{#N/A,#N/A,FALSE,"Other";#N/A,#N/A,FALSE,"Ace";#N/A,#N/A,FALSE,"Derm"}</definedName>
    <definedName name="_X2" localSheetId="11" hidden="1">{#N/A,#N/A,FALSE,"Other";#N/A,#N/A,FALSE,"Ace";#N/A,#N/A,FALSE,"Derm"}</definedName>
    <definedName name="_X2" localSheetId="36" hidden="1">{#N/A,#N/A,FALSE,"Other";#N/A,#N/A,FALSE,"Ace";#N/A,#N/A,FALSE,"Derm"}</definedName>
    <definedName name="_X2" localSheetId="32" hidden="1">{#N/A,#N/A,FALSE,"Other";#N/A,#N/A,FALSE,"Ace";#N/A,#N/A,FALSE,"Derm"}</definedName>
    <definedName name="_X2" localSheetId="18" hidden="1">{#N/A,#N/A,FALSE,"Other";#N/A,#N/A,FALSE,"Ace";#N/A,#N/A,FALSE,"Derm"}</definedName>
    <definedName name="_X2" localSheetId="38" hidden="1">{#N/A,#N/A,FALSE,"Other";#N/A,#N/A,FALSE,"Ace";#N/A,#N/A,FALSE,"Derm"}</definedName>
    <definedName name="_X2" hidden="1">{#N/A,#N/A,FALSE,"Other";#N/A,#N/A,FALSE,"Ace";#N/A,#N/A,FALSE,"Derm"}</definedName>
    <definedName name="_X2002" localSheetId="9" hidden="1">{"Weekly",#N/A,FALSE,"Cash Projection";"Months",#N/A,FALSE,"Cash Projection"}</definedName>
    <definedName name="_X2002" localSheetId="7" hidden="1">{"Weekly",#N/A,FALSE,"Cash Projection";"Months",#N/A,FALSE,"Cash Projection"}</definedName>
    <definedName name="_X2002" localSheetId="6" hidden="1">{"Weekly",#N/A,FALSE,"Cash Projection";"Months",#N/A,FALSE,"Cash Projection"}</definedName>
    <definedName name="_X2002" localSheetId="10" hidden="1">{"Weekly",#N/A,FALSE,"Cash Projection";"Months",#N/A,FALSE,"Cash Projection"}</definedName>
    <definedName name="_X2002" localSheetId="28" hidden="1">{"Weekly",#N/A,FALSE,"Cash Projection";"Months",#N/A,FALSE,"Cash Projection"}</definedName>
    <definedName name="_X2002" localSheetId="11" hidden="1">{"Weekly",#N/A,FALSE,"Cash Projection";"Months",#N/A,FALSE,"Cash Projection"}</definedName>
    <definedName name="_X2002" localSheetId="36" hidden="1">{"Weekly",#N/A,FALSE,"Cash Projection";"Months",#N/A,FALSE,"Cash Projection"}</definedName>
    <definedName name="_X2002" localSheetId="18" hidden="1">{"Weekly",#N/A,FALSE,"Cash Projection";"Months",#N/A,FALSE,"Cash Projection"}</definedName>
    <definedName name="_X2002" localSheetId="38" hidden="1">{"Weekly",#N/A,FALSE,"Cash Projection";"Months",#N/A,FALSE,"Cash Projection"}</definedName>
    <definedName name="_X2002" hidden="1">{"Weekly",#N/A,FALSE,"Cash Projection";"Months",#N/A,FALSE,"Cash Projection"}</definedName>
    <definedName name="_xlcn.LinkedTable_Table1" hidden="1">#REF!</definedName>
    <definedName name="_xlcn.LinkedTable_Table11" localSheetId="30" hidden="1">#REF!</definedName>
    <definedName name="_xlcn.LinkedTable_Table11" localSheetId="51" hidden="1">#REF!</definedName>
    <definedName name="_xlcn.LinkedTable_Table11" localSheetId="23" hidden="1">#REF!</definedName>
    <definedName name="_xlcn.LinkedTable_Table11" localSheetId="6" hidden="1">#REF!</definedName>
    <definedName name="_xlcn.LinkedTable_Table11" localSheetId="47" hidden="1">#REF!</definedName>
    <definedName name="_xlcn.LinkedTable_Table11" localSheetId="24" hidden="1">#REF!</definedName>
    <definedName name="_xlcn.LinkedTable_Table11" localSheetId="45" hidden="1">#REF!</definedName>
    <definedName name="_xlcn.LinkedTable_Table11" localSheetId="36" hidden="1">#REF!</definedName>
    <definedName name="_xlcn.LinkedTable_Table11" localSheetId="32" hidden="1">#REF!</definedName>
    <definedName name="_xlcn.LinkedTable_Table11" localSheetId="40" hidden="1">#REF!</definedName>
    <definedName name="_xlcn.LinkedTable_Table11" localSheetId="46" hidden="1">#REF!</definedName>
    <definedName name="_xlcn.LinkedTable_Table11" localSheetId="44" hidden="1">#REF!</definedName>
    <definedName name="_xlcn.LinkedTable_Table11" localSheetId="39" hidden="1">#REF!</definedName>
    <definedName name="_xlcn.LinkedTable_Table11" localSheetId="22" hidden="1">#REF!</definedName>
    <definedName name="_xlcn.LinkedTable_Table11" hidden="1">#REF!</definedName>
    <definedName name="_xlcn.LinkedTable_Table2" hidden="1">#REF!</definedName>
    <definedName name="_xlcn.LinkedTable_Table21" hidden="1">#REF!</definedName>
    <definedName name="_xlcn.LinkedTable_Table3" hidden="1">#REF!</definedName>
    <definedName name="_xlcn.LinkedTable_Table31" hidden="1">#REF!</definedName>
    <definedName name="_xlcn.LinkedTable_Table4" hidden="1">#REF!</definedName>
    <definedName name="_xlcn.LinkedTable_Table5" hidden="1">#REF!</definedName>
    <definedName name="_xlcn.LinkedTable_Table51" hidden="1">#REF!</definedName>
    <definedName name="_xlcn.LinkedTable_Table6" hidden="1">#REF!</definedName>
    <definedName name="_xlcn.LinkedTable_Table61" hidden="1">#REF!</definedName>
    <definedName name="_xlcn.LinkedTable_Table7" hidden="1">#REF!</definedName>
    <definedName name="_xlcn.LinkedTable_Table8" hidden="1">#REF!</definedName>
    <definedName name="_xlcn.LinkedTable_Table9" hidden="1">#REF!</definedName>
    <definedName name="_xlcn.WorksheetConnection_PCDatabase.xlsxProjectCodes1" hidden="1">#REF!</definedName>
    <definedName name="_xlcn.WorksheetConnection_PCDatabase.xlsxProjListDataUpdates1" hidden="1">#REF!</definedName>
    <definedName name="_xz4" localSheetId="9" hidden="1">{0,0,0,0;0,0,0,0;0,0,0,0;0,0,0,0;0,0,0,0;0,0,0,0}</definedName>
    <definedName name="_xz4" localSheetId="51" hidden="1">{0,0,0,0;0,0,0,0;0,0,0,0;0,0,0,0;0,0,0,0;0,0,0,0}</definedName>
    <definedName name="_xz4" localSheetId="7" hidden="1">{0,0,0,0;0,0,0,0;0,0,0,0;0,0,0,0;0,0,0,0;0,0,0,0}</definedName>
    <definedName name="_xz4" localSheetId="6" hidden="1">{0,0,0,0;0,0,0,0;0,0,0,0;0,0,0,0;0,0,0,0;0,0,0,0}</definedName>
    <definedName name="_xz4" localSheetId="10" hidden="1">{0,0,0,0;0,0,0,0;0,0,0,0;0,0,0,0;0,0,0,0;0,0,0,0}</definedName>
    <definedName name="_xz4" localSheetId="28" hidden="1">{0,0,0,0;0,0,0,0;0,0,0,0;0,0,0,0;0,0,0,0;0,0,0,0}</definedName>
    <definedName name="_xz4" localSheetId="11" hidden="1">{0,0,0,0;0,0,0,0;0,0,0,0;0,0,0,0;0,0,0,0;0,0,0,0}</definedName>
    <definedName name="_xz4" localSheetId="36" hidden="1">{0,0,0,0;0,0,0,0;0,0,0,0;0,0,0,0;0,0,0,0;0,0,0,0}</definedName>
    <definedName name="_xz4" localSheetId="18" hidden="1">{0,0,0,0;0,0,0,0;0,0,0,0;0,0,0,0;0,0,0,0;0,0,0,0}</definedName>
    <definedName name="_xz4" localSheetId="38" hidden="1">{0,0,0,0;0,0,0,0;0,0,0,0;0,0,0,0;0,0,0,0;0,0,0,0}</definedName>
    <definedName name="_xz4" hidden="1">{0,0,0,0;0,0,0,0;0,0,0,0;0,0,0,0;0,0,0,0;0,0,0,0}</definedName>
    <definedName name="_צחח" hidden="1">#REF!</definedName>
    <definedName name="A" localSheetId="35" hidden="1">{"'TG'!$A$1:$L$37"}</definedName>
    <definedName name="A" localSheetId="31" hidden="1">{"'TG'!$A$1:$L$37"}</definedName>
    <definedName name="A" localSheetId="9" hidden="1">{#N/A,#N/A,FALSE,"מאזן בוחן";"כל_מאזן_בוחן",#N/A,FALSE,"מאזן בוחן"}</definedName>
    <definedName name="A" localSheetId="30" hidden="1">{"'TG'!$A$1:$L$37"}</definedName>
    <definedName name="A" localSheetId="51" hidden="1">{"'TG'!$A$1:$L$37"}</definedName>
    <definedName name="A" localSheetId="7" hidden="1">{#N/A,#N/A,FALSE,"מאזן בוחן";"כל_מאזן_בוחן",#N/A,FALSE,"מאזן בוחן"}</definedName>
    <definedName name="A" localSheetId="33" hidden="1">{"'TG'!$A$1:$L$37"}</definedName>
    <definedName name="A" localSheetId="6" hidden="1">{#N/A,#N/A,FALSE,"מאזן בוחן";"כל_מאזן_בוחן",#N/A,FALSE,"מאזן בוחן"}</definedName>
    <definedName name="A" localSheetId="10" hidden="1">{#N/A,#N/A,FALSE,"מאזן בוחן";"כל_מאזן_בוחן",#N/A,FALSE,"מאזן בוחן"}</definedName>
    <definedName name="A" localSheetId="29" hidden="1">{"'TG'!$A$1:$L$37"}</definedName>
    <definedName name="A" localSheetId="28" hidden="1">{#N/A,#N/A,FALSE,"מאזן בוחן";"כל_מאזן_בוחן",#N/A,FALSE,"מאזן בוחן"}</definedName>
    <definedName name="A" localSheetId="11" hidden="1">{#N/A,#N/A,FALSE,"מאזן בוחן";"כל_מאזן_בוחן",#N/A,FALSE,"מאזן בוחן"}</definedName>
    <definedName name="A" localSheetId="36" hidden="1">{"'TG'!$A$1:$L$37"}</definedName>
    <definedName name="A" localSheetId="32" hidden="1">{"'TG'!$A$1:$L$37"}</definedName>
    <definedName name="A" localSheetId="18" hidden="1">{#N/A,#N/A,FALSE,"מאזן בוחן";"כל_מאזן_בוחן",#N/A,FALSE,"מאזן בוחן"}</definedName>
    <definedName name="A" hidden="1">{#N/A,#N/A,FALSE,"מאזן בוחן";"כל_מאזן_בוחן",#N/A,FALSE,"מאזן בוחן"}</definedName>
    <definedName name="aa" localSheetId="35" hidden="1">{#N/A,#N/A,FALSE,"Sheet1"}</definedName>
    <definedName name="aa" localSheetId="31" hidden="1">{#N/A,#N/A,FALSE,"Sheet1"}</definedName>
    <definedName name="aa" localSheetId="9" hidden="1">{#N/A,#N/A,FALSE,"מאזן בוחן";"כל_מאזן_בוחן",#N/A,FALSE,"מאזן בוחן"}</definedName>
    <definedName name="aa" localSheetId="30" hidden="1">{#N/A,#N/A,FALSE,"Sheet1"}</definedName>
    <definedName name="aa" localSheetId="51" hidden="1">{#N/A,#N/A,FALSE,"Sheet1"}</definedName>
    <definedName name="aa" localSheetId="7" hidden="1">{#N/A,#N/A,FALSE,"מאזן בוחן";"כל_מאזן_בוחן",#N/A,FALSE,"מאזן בוחן"}</definedName>
    <definedName name="aa" localSheetId="33" hidden="1">{#N/A,#N/A,FALSE,"Sheet1"}</definedName>
    <definedName name="aa" localSheetId="6" hidden="1">{#N/A,#N/A,FALSE,"מאזן בוחן";"כל_מאזן_בוחן",#N/A,FALSE,"מאזן בוחן"}</definedName>
    <definedName name="aa" localSheetId="10" hidden="1">{#N/A,#N/A,FALSE,"מאזן בוחן";"כל_מאזן_בוחן",#N/A,FALSE,"מאזן בוחן"}</definedName>
    <definedName name="aa" localSheetId="29" hidden="1">{#N/A,#N/A,FALSE,"Sheet1"}</definedName>
    <definedName name="aa" localSheetId="28" hidden="1">{#N/A,#N/A,FALSE,"מאזן בוחן";"כל_מאזן_בוחן",#N/A,FALSE,"מאזן בוחן"}</definedName>
    <definedName name="aa" localSheetId="11" hidden="1">{#N/A,#N/A,FALSE,"מאזן בוחן";"כל_מאזן_בוחן",#N/A,FALSE,"מאזן בוחן"}</definedName>
    <definedName name="aa" localSheetId="36" hidden="1">{#N/A,#N/A,FALSE,"Sheet1"}</definedName>
    <definedName name="aa" localSheetId="32" hidden="1">{#N/A,#N/A,FALSE,"Sheet1"}</definedName>
    <definedName name="aa" localSheetId="18" hidden="1">{#N/A,#N/A,FALSE,"מאזן בוחן";"כל_מאזן_בוחן",#N/A,FALSE,"מאזן בוחן"}</definedName>
    <definedName name="aa" hidden="1">{#N/A,#N/A,FALSE,"מאזן בוחן";"כל_מאזן_בוחן",#N/A,FALSE,"מאזן בוחן"}</definedName>
    <definedName name="aa9654122" localSheetId="9" hidden="1">{"'FORM'!$A$7:$H$11","'FORM'!$A$1:$H$47"}</definedName>
    <definedName name="aa9654122" localSheetId="16" hidden="1">{"'FORM'!$A$7:$H$11","'FORM'!$A$1:$H$47"}</definedName>
    <definedName name="aa9654122" localSheetId="10" hidden="1">{"'FORM'!$A$7:$H$11","'FORM'!$A$1:$H$47"}</definedName>
    <definedName name="aa9654122" localSheetId="11" hidden="1">{"'FORM'!$A$7:$H$11","'FORM'!$A$1:$H$47"}</definedName>
    <definedName name="aa9654122" localSheetId="18" hidden="1">{"'FORM'!$A$7:$H$11","'FORM'!$A$1:$H$47"}</definedName>
    <definedName name="aa9654122" localSheetId="38" hidden="1">{"'FORM'!$A$7:$H$11","'FORM'!$A$1:$H$47"}</definedName>
    <definedName name="aa9654122" hidden="1">{"'FORM'!$A$7:$H$11","'FORM'!$A$1:$H$47"}</definedName>
    <definedName name="aa9876122" localSheetId="9" hidden="1">{"'FORM'!$A$7:$H$11","'FORM'!$A$1:$H$47"}</definedName>
    <definedName name="aa9876122" localSheetId="16" hidden="1">{"'FORM'!$A$7:$H$11","'FORM'!$A$1:$H$47"}</definedName>
    <definedName name="aa9876122" localSheetId="10" hidden="1">{"'FORM'!$A$7:$H$11","'FORM'!$A$1:$H$47"}</definedName>
    <definedName name="aa9876122" localSheetId="11" hidden="1">{"'FORM'!$A$7:$H$11","'FORM'!$A$1:$H$47"}</definedName>
    <definedName name="aa9876122" localSheetId="18" hidden="1">{"'FORM'!$A$7:$H$11","'FORM'!$A$1:$H$47"}</definedName>
    <definedName name="aa9876122" localSheetId="38" hidden="1">{"'FORM'!$A$7:$H$11","'FORM'!$A$1:$H$47"}</definedName>
    <definedName name="aa9876122" hidden="1">{"'FORM'!$A$7:$H$11","'FORM'!$A$1:$H$47"}</definedName>
    <definedName name="aaa" localSheetId="35" hidden="1">{#N/A,#N/A,FALSE,"Pharm";#N/A,#N/A,FALSE,"WWCM"}</definedName>
    <definedName name="aaa" localSheetId="31" hidden="1">{#N/A,#N/A,FALSE,"Pharm";#N/A,#N/A,FALSE,"WWCM"}</definedName>
    <definedName name="aaa" localSheetId="9" hidden="1">{#N/A,#N/A,FALSE,"Pharm";#N/A,#N/A,FALSE,"WWCM"}</definedName>
    <definedName name="aaa" localSheetId="30" hidden="1">{#N/A,#N/A,FALSE,"Pharm";#N/A,#N/A,FALSE,"WWCM"}</definedName>
    <definedName name="aaa" localSheetId="51" hidden="1">{#N/A,#N/A,FALSE,"Pharm";#N/A,#N/A,FALSE,"WWCM"}</definedName>
    <definedName name="aaa" localSheetId="7" hidden="1">{#N/A,#N/A,FALSE,"Pharm";#N/A,#N/A,FALSE,"WWCM"}</definedName>
    <definedName name="aaa" localSheetId="33" hidden="1">{#N/A,#N/A,FALSE,"Pharm";#N/A,#N/A,FALSE,"WWCM"}</definedName>
    <definedName name="aaa" localSheetId="6" hidden="1">{#N/A,#N/A,FALSE,"Pharm";#N/A,#N/A,FALSE,"WWCM"}</definedName>
    <definedName name="aaa" localSheetId="10" hidden="1">{#N/A,#N/A,FALSE,"Pharm";#N/A,#N/A,FALSE,"WWCM"}</definedName>
    <definedName name="aaa" localSheetId="29" hidden="1">{#N/A,#N/A,FALSE,"Pharm";#N/A,#N/A,FALSE,"WWCM"}</definedName>
    <definedName name="aaa" localSheetId="28" hidden="1">{#N/A,#N/A,FALSE,"Pharm";#N/A,#N/A,FALSE,"WWCM"}</definedName>
    <definedName name="aaa" localSheetId="11" hidden="1">{#N/A,#N/A,FALSE,"Pharm";#N/A,#N/A,FALSE,"WWCM"}</definedName>
    <definedName name="aaa" localSheetId="36" hidden="1">{#N/A,#N/A,FALSE,"Pharm";#N/A,#N/A,FALSE,"WWCM"}</definedName>
    <definedName name="aaa" localSheetId="32" hidden="1">{#N/A,#N/A,FALSE,"Pharm";#N/A,#N/A,FALSE,"WWCM"}</definedName>
    <definedName name="aaa" localSheetId="18" hidden="1">{#N/A,#N/A,FALSE,"Pharm";#N/A,#N/A,FALSE,"WWCM"}</definedName>
    <definedName name="aaa" hidden="1">{#N/A,#N/A,FALSE,"Pharm";#N/A,#N/A,FALSE,"WWCM"}</definedName>
    <definedName name="AAA_DOCTOPS" hidden="1">"AAA_SET"</definedName>
    <definedName name="AAA_duser" hidden="1">"OFF"</definedName>
    <definedName name="aaa222aaaee" localSheetId="9" hidden="1">{"Balt COGS",#N/A,FALSE,"COGS";"Balt Sum",#N/A,FALSE,"SUM";"Balt Defd Var",#N/A,FALSE,"DEFD VAR";"Balt Input Usage",#N/A,FALSE,"INPUT";"Balt Input PPV",#N/A,FALSE,"INPUT"}</definedName>
    <definedName name="aaa222aaaee" localSheetId="7" hidden="1">{"Balt COGS",#N/A,FALSE,"COGS";"Balt Sum",#N/A,FALSE,"SUM";"Balt Defd Var",#N/A,FALSE,"DEFD VAR";"Balt Input Usage",#N/A,FALSE,"INPUT";"Balt Input PPV",#N/A,FALSE,"INPUT"}</definedName>
    <definedName name="aaa222aaaee" localSheetId="6" hidden="1">{"Balt COGS",#N/A,FALSE,"COGS";"Balt Sum",#N/A,FALSE,"SUM";"Balt Defd Var",#N/A,FALSE,"DEFD VAR";"Balt Input Usage",#N/A,FALSE,"INPUT";"Balt Input PPV",#N/A,FALSE,"INPUT"}</definedName>
    <definedName name="aaa222aaaee" localSheetId="10" hidden="1">{"Balt COGS",#N/A,FALSE,"COGS";"Balt Sum",#N/A,FALSE,"SUM";"Balt Defd Var",#N/A,FALSE,"DEFD VAR";"Balt Input Usage",#N/A,FALSE,"INPUT";"Balt Input PPV",#N/A,FALSE,"INPUT"}</definedName>
    <definedName name="aaa222aaaee" localSheetId="28" hidden="1">{"Balt COGS",#N/A,FALSE,"COGS";"Balt Sum",#N/A,FALSE,"SUM";"Balt Defd Var",#N/A,FALSE,"DEFD VAR";"Balt Input Usage",#N/A,FALSE,"INPUT";"Balt Input PPV",#N/A,FALSE,"INPUT"}</definedName>
    <definedName name="aaa222aaaee" localSheetId="11" hidden="1">{"Balt COGS",#N/A,FALSE,"COGS";"Balt Sum",#N/A,FALSE,"SUM";"Balt Defd Var",#N/A,FALSE,"DEFD VAR";"Balt Input Usage",#N/A,FALSE,"INPUT";"Balt Input PPV",#N/A,FALSE,"INPUT"}</definedName>
    <definedName name="aaa222aaaee" localSheetId="36" hidden="1">{"Balt COGS",#N/A,FALSE,"COGS";"Balt Sum",#N/A,FALSE,"SUM";"Balt Defd Var",#N/A,FALSE,"DEFD VAR";"Balt Input Usage",#N/A,FALSE,"INPUT";"Balt Input PPV",#N/A,FALSE,"INPUT"}</definedName>
    <definedName name="aaa222aaaee" localSheetId="18" hidden="1">{"Balt COGS",#N/A,FALSE,"COGS";"Balt Sum",#N/A,FALSE,"SUM";"Balt Defd Var",#N/A,FALSE,"DEFD VAR";"Balt Input Usage",#N/A,FALSE,"INPUT";"Balt Input PPV",#N/A,FALSE,"INPUT"}</definedName>
    <definedName name="aaa222aaaee" localSheetId="38" hidden="1">{"Balt COGS",#N/A,FALSE,"COGS";"Balt Sum",#N/A,FALSE,"SUM";"Balt Defd Var",#N/A,FALSE,"DEFD VAR";"Balt Input Usage",#N/A,FALSE,"INPUT";"Balt Input PPV",#N/A,FALSE,"INPUT"}</definedName>
    <definedName name="aaa222aaaee" hidden="1">{"Balt COGS",#N/A,FALSE,"COGS";"Balt Sum",#N/A,FALSE,"SUM";"Balt Defd Var",#N/A,FALSE,"DEFD VAR";"Balt Input Usage",#N/A,FALSE,"INPUT";"Balt Input PPV",#N/A,FALSE,"INPUT"}</definedName>
    <definedName name="aaaa" localSheetId="35" hidden="1">{#N/A,#N/A,FALSE,"REPORT"}</definedName>
    <definedName name="aaaa" localSheetId="31" hidden="1">{#N/A,#N/A,FALSE,"REPORT"}</definedName>
    <definedName name="aaaa" localSheetId="9" hidden="1">{#N/A,#N/A,FALSE,"REPORT"}</definedName>
    <definedName name="aaaa" localSheetId="30" hidden="1">{#N/A,#N/A,FALSE,"REPORT"}</definedName>
    <definedName name="aaaa" localSheetId="51" hidden="1">{#N/A,#N/A,FALSE,"REPORT"}</definedName>
    <definedName name="aaaa" localSheetId="7" hidden="1">{#N/A,#N/A,FALSE,"REPORT"}</definedName>
    <definedName name="aaaa" localSheetId="33" hidden="1">{#N/A,#N/A,FALSE,"REPORT"}</definedName>
    <definedName name="aaaa" localSheetId="6" hidden="1">{#N/A,#N/A,FALSE,"REPORT"}</definedName>
    <definedName name="aaaa" localSheetId="10" hidden="1">{#N/A,#N/A,FALSE,"REPORT"}</definedName>
    <definedName name="aaaa" localSheetId="29" hidden="1">{#N/A,#N/A,FALSE,"REPORT"}</definedName>
    <definedName name="aaaa" localSheetId="28" hidden="1">{#N/A,#N/A,FALSE,"REPORT"}</definedName>
    <definedName name="aaaa" localSheetId="11" hidden="1">{#N/A,#N/A,FALSE,"REPORT"}</definedName>
    <definedName name="aaaa" localSheetId="36" hidden="1">{#N/A,#N/A,FALSE,"REPORT"}</definedName>
    <definedName name="aaaa" localSheetId="32" hidden="1">{#N/A,#N/A,FALSE,"REPORT"}</definedName>
    <definedName name="aaaa" localSheetId="18" hidden="1">{#N/A,#N/A,FALSE,"REPORT"}</definedName>
    <definedName name="aaaa" hidden="1">{#N/A,#N/A,FALSE,"REPORT"}</definedName>
    <definedName name="aaaaa" localSheetId="35" hidden="1">{#N/A,#N/A,FALSE,"REPORT"}</definedName>
    <definedName name="aaaaa" localSheetId="31" hidden="1">{#N/A,#N/A,FALSE,"REPORT"}</definedName>
    <definedName name="aaaaa" localSheetId="9" hidden="1">{#N/A,#N/A,FALSE,"REPORT"}</definedName>
    <definedName name="aaaaa" localSheetId="30" hidden="1">{#N/A,#N/A,FALSE,"REPORT"}</definedName>
    <definedName name="aaaaa" localSheetId="51" hidden="1">{#N/A,#N/A,FALSE,"REPORT"}</definedName>
    <definedName name="aaaaa" localSheetId="7" hidden="1">{#N/A,#N/A,FALSE,"REPORT"}</definedName>
    <definedName name="aaaaa" localSheetId="33" hidden="1">{#N/A,#N/A,FALSE,"REPORT"}</definedName>
    <definedName name="aaaaa" localSheetId="6" hidden="1">{#N/A,#N/A,FALSE,"REPORT"}</definedName>
    <definedName name="aaaaa" localSheetId="10" hidden="1">{#N/A,#N/A,FALSE,"REPORT"}</definedName>
    <definedName name="aaaaa" localSheetId="29" hidden="1">{#N/A,#N/A,FALSE,"REPORT"}</definedName>
    <definedName name="aaaaa" localSheetId="28" hidden="1">{#N/A,#N/A,FALSE,"REPORT"}</definedName>
    <definedName name="aaaaa" localSheetId="11" hidden="1">{#N/A,#N/A,FALSE,"REPORT"}</definedName>
    <definedName name="aaaaa" localSheetId="36" hidden="1">{#N/A,#N/A,FALSE,"REPORT"}</definedName>
    <definedName name="aaaaa" localSheetId="32" hidden="1">{#N/A,#N/A,FALSE,"REPORT"}</definedName>
    <definedName name="aaaaa" localSheetId="18" hidden="1">{#N/A,#N/A,FALSE,"REPORT"}</definedName>
    <definedName name="aaaaa" hidden="1">{#N/A,#N/A,FALSE,"REPORT"}</definedName>
    <definedName name="aaaaa255" localSheetId="9" hidden="1">{"by quart",#N/A,FALSE,"Opco IS";"by month",#N/A,FALSE,"Opco IS";"page 1",#N/A,FALSE,"Opco BS";"page 2",#N/A,FALSE,"Opco BS";"by quart",#N/A,FALSE,"Opco CF";"by month",#N/A,FALSE,"Opco CF"}</definedName>
    <definedName name="aaaaa255" localSheetId="7" hidden="1">{"by quart",#N/A,FALSE,"Opco IS";"by month",#N/A,FALSE,"Opco IS";"page 1",#N/A,FALSE,"Opco BS";"page 2",#N/A,FALSE,"Opco BS";"by quart",#N/A,FALSE,"Opco CF";"by month",#N/A,FALSE,"Opco CF"}</definedName>
    <definedName name="aaaaa255" localSheetId="6" hidden="1">{"by quart",#N/A,FALSE,"Opco IS";"by month",#N/A,FALSE,"Opco IS";"page 1",#N/A,FALSE,"Opco BS";"page 2",#N/A,FALSE,"Opco BS";"by quart",#N/A,FALSE,"Opco CF";"by month",#N/A,FALSE,"Opco CF"}</definedName>
    <definedName name="aaaaa255" localSheetId="10" hidden="1">{"by quart",#N/A,FALSE,"Opco IS";"by month",#N/A,FALSE,"Opco IS";"page 1",#N/A,FALSE,"Opco BS";"page 2",#N/A,FALSE,"Opco BS";"by quart",#N/A,FALSE,"Opco CF";"by month",#N/A,FALSE,"Opco CF"}</definedName>
    <definedName name="aaaaa255" localSheetId="28" hidden="1">{"by quart",#N/A,FALSE,"Opco IS";"by month",#N/A,FALSE,"Opco IS";"page 1",#N/A,FALSE,"Opco BS";"page 2",#N/A,FALSE,"Opco BS";"by quart",#N/A,FALSE,"Opco CF";"by month",#N/A,FALSE,"Opco CF"}</definedName>
    <definedName name="aaaaa255" localSheetId="11" hidden="1">{"by quart",#N/A,FALSE,"Opco IS";"by month",#N/A,FALSE,"Opco IS";"page 1",#N/A,FALSE,"Opco BS";"page 2",#N/A,FALSE,"Opco BS";"by quart",#N/A,FALSE,"Opco CF";"by month",#N/A,FALSE,"Opco CF"}</definedName>
    <definedName name="aaaaa255" localSheetId="36" hidden="1">{"by quart",#N/A,FALSE,"Opco IS";"by month",#N/A,FALSE,"Opco IS";"page 1",#N/A,FALSE,"Opco BS";"page 2",#N/A,FALSE,"Opco BS";"by quart",#N/A,FALSE,"Opco CF";"by month",#N/A,FALSE,"Opco CF"}</definedName>
    <definedName name="aaaaa255" localSheetId="18" hidden="1">{"by quart",#N/A,FALSE,"Opco IS";"by month",#N/A,FALSE,"Opco IS";"page 1",#N/A,FALSE,"Opco BS";"page 2",#N/A,FALSE,"Opco BS";"by quart",#N/A,FALSE,"Opco CF";"by month",#N/A,FALSE,"Opco CF"}</definedName>
    <definedName name="aaaaa255" localSheetId="38" hidden="1">{"by quart",#N/A,FALSE,"Opco IS";"by month",#N/A,FALSE,"Opco IS";"page 1",#N/A,FALSE,"Opco BS";"page 2",#N/A,FALSE,"Opco BS";"by quart",#N/A,FALSE,"Opco CF";"by month",#N/A,FALSE,"Opco CF"}</definedName>
    <definedName name="aaaaa255" hidden="1">{"by quart",#N/A,FALSE,"Opco IS";"by month",#N/A,FALSE,"Opco IS";"page 1",#N/A,FALSE,"Opco BS";"page 2",#N/A,FALSE,"Opco BS";"by quart",#N/A,FALSE,"Opco CF";"by month",#N/A,FALSE,"Opco CF"}</definedName>
    <definedName name="aaaaaa" localSheetId="35" hidden="1">{#N/A,#N/A,FALSE,"REPORT"}</definedName>
    <definedName name="aaaaaa" localSheetId="31" hidden="1">{#N/A,#N/A,FALSE,"REPORT"}</definedName>
    <definedName name="aaaaaa" localSheetId="9" hidden="1">{#N/A,#N/A,FALSE,"REPORT"}</definedName>
    <definedName name="aaaaaa" localSheetId="30" hidden="1">{#N/A,#N/A,FALSE,"REPORT"}</definedName>
    <definedName name="aaaaaa" localSheetId="51" hidden="1">{#N/A,#N/A,FALSE,"REPORT"}</definedName>
    <definedName name="aaaaaa" localSheetId="7" hidden="1">{#N/A,#N/A,FALSE,"REPORT"}</definedName>
    <definedName name="aaaaaa" localSheetId="33" hidden="1">{#N/A,#N/A,FALSE,"REPORT"}</definedName>
    <definedName name="aaaaaa" localSheetId="6" hidden="1">{#N/A,#N/A,FALSE,"REPORT"}</definedName>
    <definedName name="aaaaaa" localSheetId="16" hidden="1">{#N/A,#N/A,FALSE,"REPORT"}</definedName>
    <definedName name="aaaaaa" localSheetId="10" hidden="1">{#N/A,#N/A,FALSE,"REPORT"}</definedName>
    <definedName name="aaaaaa" localSheetId="29" hidden="1">{#N/A,#N/A,FALSE,"REPORT"}</definedName>
    <definedName name="aaaaaa" localSheetId="28" hidden="1">{#N/A,#N/A,FALSE,"REPORT"}</definedName>
    <definedName name="aaaaaa" localSheetId="11" hidden="1">{#N/A,#N/A,FALSE,"REPORT"}</definedName>
    <definedName name="aaaaaa" localSheetId="36" hidden="1">{#N/A,#N/A,FALSE,"REPORT"}</definedName>
    <definedName name="aaaaaa" localSheetId="32" hidden="1">{#N/A,#N/A,FALSE,"REPORT"}</definedName>
    <definedName name="aaaaaa" localSheetId="18" hidden="1">{#N/A,#N/A,FALSE,"REPORT"}</definedName>
    <definedName name="aaaaaa" localSheetId="38" hidden="1">{#N/A,#N/A,FALSE,"REPORT"}</definedName>
    <definedName name="aaaaaa" hidden="1">{#N/A,#N/A,FALSE,"REPORT"}</definedName>
    <definedName name="aaaaaaa" localSheetId="35" hidden="1">{#N/A,#N/A,FALSE,"REPORT"}</definedName>
    <definedName name="aaaaaaa" localSheetId="31" hidden="1">{#N/A,#N/A,FALSE,"REPORT"}</definedName>
    <definedName name="aaaaaaa" localSheetId="9" hidden="1">{#N/A,#N/A,FALSE,"REPORT"}</definedName>
    <definedName name="aaaaaaa" localSheetId="30" hidden="1">{#N/A,#N/A,FALSE,"REPORT"}</definedName>
    <definedName name="aaaaaaa" localSheetId="51" hidden="1">{#N/A,#N/A,FALSE,"REPORT"}</definedName>
    <definedName name="aaaaaaa" localSheetId="7" hidden="1">{#N/A,#N/A,FALSE,"REPORT"}</definedName>
    <definedName name="aaaaaaa" localSheetId="33" hidden="1">{#N/A,#N/A,FALSE,"REPORT"}</definedName>
    <definedName name="aaaaaaa" localSheetId="6" hidden="1">{#N/A,#N/A,FALSE,"REPORT"}</definedName>
    <definedName name="aaaaaaa" localSheetId="16" hidden="1">{#N/A,#N/A,FALSE,"REPORT"}</definedName>
    <definedName name="aaaaaaa" localSheetId="10" hidden="1">{#N/A,#N/A,FALSE,"REPORT"}</definedName>
    <definedName name="aaaaaaa" localSheetId="29" hidden="1">{#N/A,#N/A,FALSE,"REPORT"}</definedName>
    <definedName name="aaaaaaa" localSheetId="28" hidden="1">{#N/A,#N/A,FALSE,"REPORT"}</definedName>
    <definedName name="aaaaaaa" localSheetId="11" hidden="1">{#N/A,#N/A,FALSE,"REPORT"}</definedName>
    <definedName name="aaaaaaa" localSheetId="36" hidden="1">{#N/A,#N/A,FALSE,"REPORT"}</definedName>
    <definedName name="aaaaaaa" localSheetId="32" hidden="1">{#N/A,#N/A,FALSE,"REPORT"}</definedName>
    <definedName name="aaaaaaa" localSheetId="18" hidden="1">{#N/A,#N/A,FALSE,"REPORT"}</definedName>
    <definedName name="aaaaaaa" localSheetId="38" hidden="1">{#N/A,#N/A,FALSE,"REPORT"}</definedName>
    <definedName name="aaaaaaa" hidden="1">{#N/A,#N/A,FALSE,"REPORT"}</definedName>
    <definedName name="aaaaaaaaa" localSheetId="35" hidden="1">{#N/A,#N/A,FALSE,"Sheet1";#N/A,#N/A,FALSE,"Summary";#N/A,#N/A,FALSE,"proj1";#N/A,#N/A,FALSE,"proj2"}</definedName>
    <definedName name="aaaaaaaaa" localSheetId="31" hidden="1">{#N/A,#N/A,FALSE,"Sheet1";#N/A,#N/A,FALSE,"Summary";#N/A,#N/A,FALSE,"proj1";#N/A,#N/A,FALSE,"proj2"}</definedName>
    <definedName name="aaaaaaaaa" localSheetId="9" hidden="1">{#N/A,#N/A,FALSE,"Sheet1";#N/A,#N/A,FALSE,"Summary";#N/A,#N/A,FALSE,"proj1";#N/A,#N/A,FALSE,"proj2"}</definedName>
    <definedName name="aaaaaaaaa" localSheetId="30" hidden="1">{#N/A,#N/A,FALSE,"Sheet1";#N/A,#N/A,FALSE,"Summary";#N/A,#N/A,FALSE,"proj1";#N/A,#N/A,FALSE,"proj2"}</definedName>
    <definedName name="aaaaaaaaa" localSheetId="51" hidden="1">{#N/A,#N/A,FALSE,"Sheet1";#N/A,#N/A,FALSE,"Summary";#N/A,#N/A,FALSE,"proj1";#N/A,#N/A,FALSE,"proj2"}</definedName>
    <definedName name="aaaaaaaaa" localSheetId="7" hidden="1">{#N/A,#N/A,FALSE,"Sheet1";#N/A,#N/A,FALSE,"Summary";#N/A,#N/A,FALSE,"proj1";#N/A,#N/A,FALSE,"proj2"}</definedName>
    <definedName name="aaaaaaaaa" localSheetId="33" hidden="1">{#N/A,#N/A,FALSE,"Sheet1";#N/A,#N/A,FALSE,"Summary";#N/A,#N/A,FALSE,"proj1";#N/A,#N/A,FALSE,"proj2"}</definedName>
    <definedName name="aaaaaaaaa" localSheetId="6" hidden="1">{#N/A,#N/A,FALSE,"Sheet1";#N/A,#N/A,FALSE,"Summary";#N/A,#N/A,FALSE,"proj1";#N/A,#N/A,FALSE,"proj2"}</definedName>
    <definedName name="aaaaaaaaa" localSheetId="16" hidden="1">{#N/A,#N/A,FALSE,"Sheet1";#N/A,#N/A,FALSE,"Summary";#N/A,#N/A,FALSE,"proj1";#N/A,#N/A,FALSE,"proj2"}</definedName>
    <definedName name="aaaaaaaaa" localSheetId="10" hidden="1">{#N/A,#N/A,FALSE,"Sheet1";#N/A,#N/A,FALSE,"Summary";#N/A,#N/A,FALSE,"proj1";#N/A,#N/A,FALSE,"proj2"}</definedName>
    <definedName name="aaaaaaaaa" localSheetId="29" hidden="1">{#N/A,#N/A,FALSE,"Sheet1";#N/A,#N/A,FALSE,"Summary";#N/A,#N/A,FALSE,"proj1";#N/A,#N/A,FALSE,"proj2"}</definedName>
    <definedName name="aaaaaaaaa" localSheetId="28" hidden="1">{#N/A,#N/A,FALSE,"Sheet1";#N/A,#N/A,FALSE,"Summary";#N/A,#N/A,FALSE,"proj1";#N/A,#N/A,FALSE,"proj2"}</definedName>
    <definedName name="aaaaaaaaa" localSheetId="11" hidden="1">{#N/A,#N/A,FALSE,"Sheet1";#N/A,#N/A,FALSE,"Summary";#N/A,#N/A,FALSE,"proj1";#N/A,#N/A,FALSE,"proj2"}</definedName>
    <definedName name="aaaaaaaaa" localSheetId="36" hidden="1">{#N/A,#N/A,FALSE,"Sheet1";#N/A,#N/A,FALSE,"Summary";#N/A,#N/A,FALSE,"proj1";#N/A,#N/A,FALSE,"proj2"}</definedName>
    <definedName name="aaaaaaaaa" localSheetId="32" hidden="1">{#N/A,#N/A,FALSE,"Sheet1";#N/A,#N/A,FALSE,"Summary";#N/A,#N/A,FALSE,"proj1";#N/A,#N/A,FALSE,"proj2"}</definedName>
    <definedName name="aaaaaaaaa" localSheetId="18" hidden="1">{#N/A,#N/A,FALSE,"Sheet1";#N/A,#N/A,FALSE,"Summary";#N/A,#N/A,FALSE,"proj1";#N/A,#N/A,FALSE,"proj2"}</definedName>
    <definedName name="aaaaaaaaa" localSheetId="38" hidden="1">{#N/A,#N/A,FALSE,"Sheet1";#N/A,#N/A,FALSE,"Summary";#N/A,#N/A,FALSE,"proj1";#N/A,#N/A,FALSE,"proj2"}</definedName>
    <definedName name="aaaaaaaaa" hidden="1">{#N/A,#N/A,FALSE,"Sheet1";#N/A,#N/A,FALSE,"Summary";#N/A,#N/A,FALSE,"proj1";#N/A,#N/A,FALSE,"proj2"}</definedName>
    <definedName name="aaaaaaaaaaa" localSheetId="35" hidden="1">{#N/A,#N/A,FALSE,"REPORT"}</definedName>
    <definedName name="aaaaaaaaaaa" localSheetId="31" hidden="1">{#N/A,#N/A,FALSE,"REPORT"}</definedName>
    <definedName name="aaaaaaaaaaa" localSheetId="9" hidden="1">{#N/A,#N/A,FALSE,"REPORT"}</definedName>
    <definedName name="aaaaaaaaaaa" localSheetId="30" hidden="1">{#N/A,#N/A,FALSE,"REPORT"}</definedName>
    <definedName name="aaaaaaaaaaa" localSheetId="51" hidden="1">{#N/A,#N/A,FALSE,"REPORT"}</definedName>
    <definedName name="aaaaaaaaaaa" localSheetId="7" hidden="1">{#N/A,#N/A,FALSE,"REPORT"}</definedName>
    <definedName name="aaaaaaaaaaa" localSheetId="33" hidden="1">{#N/A,#N/A,FALSE,"REPORT"}</definedName>
    <definedName name="aaaaaaaaaaa" localSheetId="6" hidden="1">{#N/A,#N/A,FALSE,"REPORT"}</definedName>
    <definedName name="aaaaaaaaaaa" localSheetId="16" hidden="1">{#N/A,#N/A,FALSE,"REPORT"}</definedName>
    <definedName name="aaaaaaaaaaa" localSheetId="10" hidden="1">{#N/A,#N/A,FALSE,"REPORT"}</definedName>
    <definedName name="aaaaaaaaaaa" localSheetId="29" hidden="1">{#N/A,#N/A,FALSE,"REPORT"}</definedName>
    <definedName name="aaaaaaaaaaa" localSheetId="28" hidden="1">{#N/A,#N/A,FALSE,"REPORT"}</definedName>
    <definedName name="aaaaaaaaaaa" localSheetId="11" hidden="1">{#N/A,#N/A,FALSE,"REPORT"}</definedName>
    <definedName name="aaaaaaaaaaa" localSheetId="36" hidden="1">{#N/A,#N/A,FALSE,"REPORT"}</definedName>
    <definedName name="aaaaaaaaaaa" localSheetId="32" hidden="1">{#N/A,#N/A,FALSE,"REPORT"}</definedName>
    <definedName name="aaaaaaaaaaa" localSheetId="18" hidden="1">{#N/A,#N/A,FALSE,"REPORT"}</definedName>
    <definedName name="aaaaaaaaaaa" localSheetId="38" hidden="1">{#N/A,#N/A,FALSE,"REPORT"}</definedName>
    <definedName name="aaaaaaaaaaa" hidden="1">{#N/A,#N/A,FALSE,"REPORT"}</definedName>
    <definedName name="aaaaaaaaaaaaaaa" localSheetId="35" hidden="1">{#N/A,#N/A,FALSE,"Pharm";#N/A,#N/A,FALSE,"WWCM"}</definedName>
    <definedName name="aaaaaaaaaaaaaaa" localSheetId="31" hidden="1">{#N/A,#N/A,FALSE,"Pharm";#N/A,#N/A,FALSE,"WWCM"}</definedName>
    <definedName name="aaaaaaaaaaaaaaa" localSheetId="9" hidden="1">{#N/A,#N/A,FALSE,"Pharm";#N/A,#N/A,FALSE,"WWCM"}</definedName>
    <definedName name="aaaaaaaaaaaaaaa" localSheetId="30" hidden="1">{#N/A,#N/A,FALSE,"Pharm";#N/A,#N/A,FALSE,"WWCM"}</definedName>
    <definedName name="aaaaaaaaaaaaaaa" localSheetId="51" hidden="1">{#N/A,#N/A,FALSE,"Pharm";#N/A,#N/A,FALSE,"WWCM"}</definedName>
    <definedName name="aaaaaaaaaaaaaaa" localSheetId="7" hidden="1">{#N/A,#N/A,FALSE,"Pharm";#N/A,#N/A,FALSE,"WWCM"}</definedName>
    <definedName name="aaaaaaaaaaaaaaa" localSheetId="33" hidden="1">{#N/A,#N/A,FALSE,"Pharm";#N/A,#N/A,FALSE,"WWCM"}</definedName>
    <definedName name="aaaaaaaaaaaaaaa" localSheetId="6" hidden="1">{#N/A,#N/A,FALSE,"Pharm";#N/A,#N/A,FALSE,"WWCM"}</definedName>
    <definedName name="aaaaaaaaaaaaaaa" localSheetId="16" hidden="1">{#N/A,#N/A,FALSE,"Pharm";#N/A,#N/A,FALSE,"WWCM"}</definedName>
    <definedName name="aaaaaaaaaaaaaaa" localSheetId="10" hidden="1">{#N/A,#N/A,FALSE,"Pharm";#N/A,#N/A,FALSE,"WWCM"}</definedName>
    <definedName name="aaaaaaaaaaaaaaa" localSheetId="29" hidden="1">{#N/A,#N/A,FALSE,"Pharm";#N/A,#N/A,FALSE,"WWCM"}</definedName>
    <definedName name="aaaaaaaaaaaaaaa" localSheetId="28" hidden="1">{#N/A,#N/A,FALSE,"Pharm";#N/A,#N/A,FALSE,"WWCM"}</definedName>
    <definedName name="aaaaaaaaaaaaaaa" localSheetId="11" hidden="1">{#N/A,#N/A,FALSE,"Pharm";#N/A,#N/A,FALSE,"WWCM"}</definedName>
    <definedName name="aaaaaaaaaaaaaaa" localSheetId="36" hidden="1">{#N/A,#N/A,FALSE,"Pharm";#N/A,#N/A,FALSE,"WWCM"}</definedName>
    <definedName name="aaaaaaaaaaaaaaa" localSheetId="32" hidden="1">{#N/A,#N/A,FALSE,"Pharm";#N/A,#N/A,FALSE,"WWCM"}</definedName>
    <definedName name="aaaaaaaaaaaaaaa" localSheetId="18" hidden="1">{#N/A,#N/A,FALSE,"Pharm";#N/A,#N/A,FALSE,"WWCM"}</definedName>
    <definedName name="aaaaaaaaaaaaaaa" localSheetId="38" hidden="1">{#N/A,#N/A,FALSE,"Pharm";#N/A,#N/A,FALSE,"WWCM"}</definedName>
    <definedName name="aaaaaaaaaaaaaaa" hidden="1">{#N/A,#N/A,FALSE,"Pharm";#N/A,#N/A,FALSE,"WWCM"}</definedName>
    <definedName name="aaaab" localSheetId="9" hidden="1">{0,0,0,0;0,0,0,0;"",0,0,0;0,0,0,0;0,0,0,0;0,0,0,0;0,0,0,0;0,0,0,0;0,0,0,0;0,0,0,0;0,0,0,0;0,0,0,0;0,0,0,0;0,0,0,1.62996126570989E-260;0,4.59129827025484E-246,0,1.29328278705458E-231;0,1.62996126568623E-260,0,4.59129827025484E-246;0,1.29328278705458E-231,0,1.62996126568623E-260;0,0,0,0}</definedName>
    <definedName name="aaaab" localSheetId="51" hidden="1">{0,0,0,0;0,0,0,0;"",0,0,0;0,0,0,0;0,0,0,0;0,0,0,0;0,0,0,0;0,0,0,0;0,0,0,0;0,0,0,0;0,0,0,0;0,0,0,0;0,0,0,0;0,0,0,1.62996126570989E-260;0,4.59129827025484E-246,0,1.29328278705458E-231;0,1.62996126568623E-260,0,4.59129827025484E-246;0,1.29328278705458E-231,0,1.62996126568623E-260;0,0,0,0}</definedName>
    <definedName name="aaaab" localSheetId="7" hidden="1">{0,0,0,0;0,0,0,0;"",0,0,0;0,0,0,0;0,0,0,0;0,0,0,0;0,0,0,0;0,0,0,0;0,0,0,0;0,0,0,0;0,0,0,0;0,0,0,0;0,0,0,0;0,0,0,1.62996126570989E-260;0,4.59129827025484E-246,0,1.29328278705458E-231;0,1.62996126568623E-260,0,4.59129827025484E-246;0,1.29328278705458E-231,0,1.62996126568623E-260;0,0,0,0}</definedName>
    <definedName name="aaaab" localSheetId="6" hidden="1">{0,0,0,0;0,0,0,0;"",0,0,0;0,0,0,0;0,0,0,0;0,0,0,0;0,0,0,0;0,0,0,0;0,0,0,0;0,0,0,0;0,0,0,0;0,0,0,0;0,0,0,0;0,0,0,1.62996126570989E-260;0,4.59129827025484E-246,0,1.29328278705458E-231;0,1.62996126568623E-260,0,4.59129827025484E-246;0,1.29328278705458E-231,0,1.62996126568623E-260;0,0,0,0}</definedName>
    <definedName name="aaaab" localSheetId="10" hidden="1">{0,0,0,0;0,0,0,0;"",0,0,0;0,0,0,0;0,0,0,0;0,0,0,0;0,0,0,0;0,0,0,0;0,0,0,0;0,0,0,0;0,0,0,0;0,0,0,0;0,0,0,0;0,0,0,1.62996126570989E-260;0,4.59129827025484E-246,0,1.29328278705458E-231;0,1.62996126568623E-260,0,4.59129827025484E-246;0,1.29328278705458E-231,0,1.62996126568623E-260;0,0,0,0}</definedName>
    <definedName name="aaaab" localSheetId="28" hidden="1">{0,0,0,0;0,0,0,0;"",0,0,0;0,0,0,0;0,0,0,0;0,0,0,0;0,0,0,0;0,0,0,0;0,0,0,0;0,0,0,0;0,0,0,0;0,0,0,0;0,0,0,0;0,0,0,1.62996126570989E-260;0,4.59129827025484E-246,0,1.29328278705458E-231;0,1.62996126568623E-260,0,4.59129827025484E-246;0,1.29328278705458E-231,0,1.62996126568623E-260;0,0,0,0}</definedName>
    <definedName name="aaaab" localSheetId="11" hidden="1">{0,0,0,0;0,0,0,0;"",0,0,0;0,0,0,0;0,0,0,0;0,0,0,0;0,0,0,0;0,0,0,0;0,0,0,0;0,0,0,0;0,0,0,0;0,0,0,0;0,0,0,0;0,0,0,1.62996126570989E-260;0,4.59129827025484E-246,0,1.29328278705458E-231;0,1.62996126568623E-260,0,4.59129827025484E-246;0,1.29328278705458E-231,0,1.62996126568623E-260;0,0,0,0}</definedName>
    <definedName name="aaaab" localSheetId="36" hidden="1">{0,0,0,0;0,0,0,0;"",0,0,0;0,0,0,0;0,0,0,0;0,0,0,0;0,0,0,0;0,0,0,0;0,0,0,0;0,0,0,0;0,0,0,0;0,0,0,0;0,0,0,0;0,0,0,1.62996126570989E-260;0,4.59129827025484E-246,0,1.29328278705458E-231;0,1.62996126568623E-260,0,4.59129827025484E-246;0,1.29328278705458E-231,0,1.62996126568623E-260;0,0,0,0}</definedName>
    <definedName name="aaaab" localSheetId="18" hidden="1">{0,0,0,0;0,0,0,0;"",0,0,0;0,0,0,0;0,0,0,0;0,0,0,0;0,0,0,0;0,0,0,0;0,0,0,0;0,0,0,0;0,0,0,0;0,0,0,0;0,0,0,0;0,0,0,1.62996126570989E-260;0,4.59129827025484E-246,0,1.29328278705458E-231;0,1.62996126568623E-260,0,4.59129827025484E-246;0,1.29328278705458E-231,0,1.62996126568623E-260;0,0,0,0}</definedName>
    <definedName name="aaaab" localSheetId="38" hidden="1">{0,0,0,0;0,0,0,0;"",0,0,0;0,0,0,0;0,0,0,0;0,0,0,0;0,0,0,0;0,0,0,0;0,0,0,0;0,0,0,0;0,0,0,0;0,0,0,0;0,0,0,0;0,0,0,1.62996126570989E-260;0,4.59129827025484E-246,0,1.29328278705458E-231;0,1.62996126568623E-260,0,4.59129827025484E-246;0,1.29328278705458E-231,0,1.62996126568623E-260;0,0,0,0}</definedName>
    <definedName name="aaaab" hidden="1">{0,0,0,0;0,0,0,0;"",0,0,0;0,0,0,0;0,0,0,0;0,0,0,0;0,0,0,0;0,0,0,0;0,0,0,0;0,0,0,0;0,0,0,0;0,0,0,0;0,0,0,0;0,0,0,1.62996126570989E-260;0,4.59129827025484E-246,0,1.29328278705458E-231;0,1.62996126568623E-260,0,4.59129827025484E-246;0,1.29328278705458E-231,0,1.62996126568623E-260;0,0,0,0}</definedName>
    <definedName name="aaaac" localSheetId="9" hidden="1">{0,0,0,0;0,0,0,0;0,0,0,0;0,0,0,0;0,0,0,0;0,0,0,0;0,0,0,0;0,0,0,0;0,0,0,0;0,0,0,0;0,0,0,0;0,0,0,0;0,0,0,0;0,FALSE,0,0;0,0,FALSE,0;0,0,0,FALSE;0,0,0,0;0,0,0,0}</definedName>
    <definedName name="aaaac" localSheetId="51" hidden="1">{0,0,0,0;0,0,0,0;0,0,0,0;0,0,0,0;0,0,0,0;0,0,0,0;0,0,0,0;0,0,0,0;0,0,0,0;0,0,0,0;0,0,0,0;0,0,0,0;0,0,0,0;0,FALSE,0,0;0,0,FALSE,0;0,0,0,FALSE;0,0,0,0;0,0,0,0}</definedName>
    <definedName name="aaaac" localSheetId="7" hidden="1">{0,0,0,0;0,0,0,0;0,0,0,0;0,0,0,0;0,0,0,0;0,0,0,0;0,0,0,0;0,0,0,0;0,0,0,0;0,0,0,0;0,0,0,0;0,0,0,0;0,0,0,0;0,FALSE,0,0;0,0,FALSE,0;0,0,0,FALSE;0,0,0,0;0,0,0,0}</definedName>
    <definedName name="aaaac" localSheetId="6" hidden="1">{0,0,0,0;0,0,0,0;0,0,0,0;0,0,0,0;0,0,0,0;0,0,0,0;0,0,0,0;0,0,0,0;0,0,0,0;0,0,0,0;0,0,0,0;0,0,0,0;0,0,0,0;0,FALSE,0,0;0,0,FALSE,0;0,0,0,FALSE;0,0,0,0;0,0,0,0}</definedName>
    <definedName name="aaaac" localSheetId="10" hidden="1">{0,0,0,0;0,0,0,0;0,0,0,0;0,0,0,0;0,0,0,0;0,0,0,0;0,0,0,0;0,0,0,0;0,0,0,0;0,0,0,0;0,0,0,0;0,0,0,0;0,0,0,0;0,FALSE,0,0;0,0,FALSE,0;0,0,0,FALSE;0,0,0,0;0,0,0,0}</definedName>
    <definedName name="aaaac" localSheetId="28" hidden="1">{0,0,0,0;0,0,0,0;0,0,0,0;0,0,0,0;0,0,0,0;0,0,0,0;0,0,0,0;0,0,0,0;0,0,0,0;0,0,0,0;0,0,0,0;0,0,0,0;0,0,0,0;0,FALSE,0,0;0,0,FALSE,0;0,0,0,FALSE;0,0,0,0;0,0,0,0}</definedName>
    <definedName name="aaaac" localSheetId="11" hidden="1">{0,0,0,0;0,0,0,0;0,0,0,0;0,0,0,0;0,0,0,0;0,0,0,0;0,0,0,0;0,0,0,0;0,0,0,0;0,0,0,0;0,0,0,0;0,0,0,0;0,0,0,0;0,FALSE,0,0;0,0,FALSE,0;0,0,0,FALSE;0,0,0,0;0,0,0,0}</definedName>
    <definedName name="aaaac" localSheetId="36" hidden="1">{0,0,0,0;0,0,0,0;0,0,0,0;0,0,0,0;0,0,0,0;0,0,0,0;0,0,0,0;0,0,0,0;0,0,0,0;0,0,0,0;0,0,0,0;0,0,0,0;0,0,0,0;0,FALSE,0,0;0,0,FALSE,0;0,0,0,FALSE;0,0,0,0;0,0,0,0}</definedName>
    <definedName name="aaaac" localSheetId="18" hidden="1">{0,0,0,0;0,0,0,0;0,0,0,0;0,0,0,0;0,0,0,0;0,0,0,0;0,0,0,0;0,0,0,0;0,0,0,0;0,0,0,0;0,0,0,0;0,0,0,0;0,0,0,0;0,FALSE,0,0;0,0,FALSE,0;0,0,0,FALSE;0,0,0,0;0,0,0,0}</definedName>
    <definedName name="aaaac" localSheetId="38" hidden="1">{0,0,0,0;0,0,0,0;0,0,0,0;0,0,0,0;0,0,0,0;0,0,0,0;0,0,0,0;0,0,0,0;0,0,0,0;0,0,0,0;0,0,0,0;0,0,0,0;0,0,0,0;0,FALSE,0,0;0,0,FALSE,0;0,0,0,FALSE;0,0,0,0;0,0,0,0}</definedName>
    <definedName name="aaaac" hidden="1">{0,0,0,0;0,0,0,0;0,0,0,0;0,0,0,0;0,0,0,0;0,0,0,0;0,0,0,0;0,0,0,0;0,0,0,0;0,0,0,0;0,0,0,0;0,0,0,0;0,0,0,0;0,FALSE,0,0;0,0,FALSE,0;0,0,0,FALSE;0,0,0,0;0,0,0,0}</definedName>
    <definedName name="aaaeeettt" localSheetId="9" hidden="1">{"by quart",#N/A,FALSE,"Opco IS";"by month",#N/A,FALSE,"Opco IS";"page 1",#N/A,FALSE,"Opco BS";"page 2",#N/A,FALSE,"Opco BS";"by quart",#N/A,FALSE,"Opco CF";"by month",#N/A,FALSE,"Opco CF"}</definedName>
    <definedName name="aaaeeettt" localSheetId="7" hidden="1">{"by quart",#N/A,FALSE,"Opco IS";"by month",#N/A,FALSE,"Opco IS";"page 1",#N/A,FALSE,"Opco BS";"page 2",#N/A,FALSE,"Opco BS";"by quart",#N/A,FALSE,"Opco CF";"by month",#N/A,FALSE,"Opco CF"}</definedName>
    <definedName name="aaaeeettt" localSheetId="6" hidden="1">{"by quart",#N/A,FALSE,"Opco IS";"by month",#N/A,FALSE,"Opco IS";"page 1",#N/A,FALSE,"Opco BS";"page 2",#N/A,FALSE,"Opco BS";"by quart",#N/A,FALSE,"Opco CF";"by month",#N/A,FALSE,"Opco CF"}</definedName>
    <definedName name="aaaeeettt" localSheetId="10" hidden="1">{"by quart",#N/A,FALSE,"Opco IS";"by month",#N/A,FALSE,"Opco IS";"page 1",#N/A,FALSE,"Opco BS";"page 2",#N/A,FALSE,"Opco BS";"by quart",#N/A,FALSE,"Opco CF";"by month",#N/A,FALSE,"Opco CF"}</definedName>
    <definedName name="aaaeeettt" localSheetId="28" hidden="1">{"by quart",#N/A,FALSE,"Opco IS";"by month",#N/A,FALSE,"Opco IS";"page 1",#N/A,FALSE,"Opco BS";"page 2",#N/A,FALSE,"Opco BS";"by quart",#N/A,FALSE,"Opco CF";"by month",#N/A,FALSE,"Opco CF"}</definedName>
    <definedName name="aaaeeettt" localSheetId="11" hidden="1">{"by quart",#N/A,FALSE,"Opco IS";"by month",#N/A,FALSE,"Opco IS";"page 1",#N/A,FALSE,"Opco BS";"page 2",#N/A,FALSE,"Opco BS";"by quart",#N/A,FALSE,"Opco CF";"by month",#N/A,FALSE,"Opco CF"}</definedName>
    <definedName name="aaaeeettt" localSheetId="36" hidden="1">{"by quart",#N/A,FALSE,"Opco IS";"by month",#N/A,FALSE,"Opco IS";"page 1",#N/A,FALSE,"Opco BS";"page 2",#N/A,FALSE,"Opco BS";"by quart",#N/A,FALSE,"Opco CF";"by month",#N/A,FALSE,"Opco CF"}</definedName>
    <definedName name="aaaeeettt" localSheetId="18" hidden="1">{"by quart",#N/A,FALSE,"Opco IS";"by month",#N/A,FALSE,"Opco IS";"page 1",#N/A,FALSE,"Opco BS";"page 2",#N/A,FALSE,"Opco BS";"by quart",#N/A,FALSE,"Opco CF";"by month",#N/A,FALSE,"Opco CF"}</definedName>
    <definedName name="aaaeeettt" localSheetId="38" hidden="1">{"by quart",#N/A,FALSE,"Opco IS";"by month",#N/A,FALSE,"Opco IS";"page 1",#N/A,FALSE,"Opco BS";"page 2",#N/A,FALSE,"Opco BS";"by quart",#N/A,FALSE,"Opco CF";"by month",#N/A,FALSE,"Opco CF"}</definedName>
    <definedName name="aaaeeettt" hidden="1">{"by quart",#N/A,FALSE,"Opco IS";"by month",#N/A,FALSE,"Opco IS";"page 1",#N/A,FALSE,"Opco BS";"page 2",#N/A,FALSE,"Opco BS";"by quart",#N/A,FALSE,"Opco CF";"by month",#N/A,FALSE,"Opco CF"}</definedName>
    <definedName name="aaajugcd" localSheetId="9" hidden="1">{"by quart",#N/A,FALSE,"Opco IS";"by month",#N/A,FALSE,"Opco IS";"page 1",#N/A,FALSE,"Opco BS";"page 2",#N/A,FALSE,"Opco BS";"by quart",#N/A,FALSE,"Opco CF";"by month",#N/A,FALSE,"Opco CF"}</definedName>
    <definedName name="aaajugcd" localSheetId="7" hidden="1">{"by quart",#N/A,FALSE,"Opco IS";"by month",#N/A,FALSE,"Opco IS";"page 1",#N/A,FALSE,"Opco BS";"page 2",#N/A,FALSE,"Opco BS";"by quart",#N/A,FALSE,"Opco CF";"by month",#N/A,FALSE,"Opco CF"}</definedName>
    <definedName name="aaajugcd" localSheetId="6" hidden="1">{"by quart",#N/A,FALSE,"Opco IS";"by month",#N/A,FALSE,"Opco IS";"page 1",#N/A,FALSE,"Opco BS";"page 2",#N/A,FALSE,"Opco BS";"by quart",#N/A,FALSE,"Opco CF";"by month",#N/A,FALSE,"Opco CF"}</definedName>
    <definedName name="aaajugcd" localSheetId="10" hidden="1">{"by quart",#N/A,FALSE,"Opco IS";"by month",#N/A,FALSE,"Opco IS";"page 1",#N/A,FALSE,"Opco BS";"page 2",#N/A,FALSE,"Opco BS";"by quart",#N/A,FALSE,"Opco CF";"by month",#N/A,FALSE,"Opco CF"}</definedName>
    <definedName name="aaajugcd" localSheetId="28" hidden="1">{"by quart",#N/A,FALSE,"Opco IS";"by month",#N/A,FALSE,"Opco IS";"page 1",#N/A,FALSE,"Opco BS";"page 2",#N/A,FALSE,"Opco BS";"by quart",#N/A,FALSE,"Opco CF";"by month",#N/A,FALSE,"Opco CF"}</definedName>
    <definedName name="aaajugcd" localSheetId="11" hidden="1">{"by quart",#N/A,FALSE,"Opco IS";"by month",#N/A,FALSE,"Opco IS";"page 1",#N/A,FALSE,"Opco BS";"page 2",#N/A,FALSE,"Opco BS";"by quart",#N/A,FALSE,"Opco CF";"by month",#N/A,FALSE,"Opco CF"}</definedName>
    <definedName name="aaajugcd" localSheetId="36" hidden="1">{"by quart",#N/A,FALSE,"Opco IS";"by month",#N/A,FALSE,"Opco IS";"page 1",#N/A,FALSE,"Opco BS";"page 2",#N/A,FALSE,"Opco BS";"by quart",#N/A,FALSE,"Opco CF";"by month",#N/A,FALSE,"Opco CF"}</definedName>
    <definedName name="aaajugcd" localSheetId="18" hidden="1">{"by quart",#N/A,FALSE,"Opco IS";"by month",#N/A,FALSE,"Opco IS";"page 1",#N/A,FALSE,"Opco BS";"page 2",#N/A,FALSE,"Opco BS";"by quart",#N/A,FALSE,"Opco CF";"by month",#N/A,FALSE,"Opco CF"}</definedName>
    <definedName name="aaajugcd" localSheetId="38" hidden="1">{"by quart",#N/A,FALSE,"Opco IS";"by month",#N/A,FALSE,"Opco IS";"page 1",#N/A,FALSE,"Opco BS";"page 2",#N/A,FALSE,"Opco BS";"by quart",#N/A,FALSE,"Opco CF";"by month",#N/A,FALSE,"Opco CF"}</definedName>
    <definedName name="aaajugcd" hidden="1">{"by quart",#N/A,FALSE,"Opco IS";"by month",#N/A,FALSE,"Opco IS";"page 1",#N/A,FALSE,"Opco BS";"page 2",#N/A,FALSE,"Opco BS";"by quart",#N/A,FALSE,"Opco CF";"by month",#N/A,FALSE,"Opco CF"}</definedName>
    <definedName name="aaasb" localSheetId="35" hidden="1">{#N/A,#N/A,FALSE,"Pharm";#N/A,#N/A,FALSE,"WWCM"}</definedName>
    <definedName name="aaasb" localSheetId="31" hidden="1">{#N/A,#N/A,FALSE,"Pharm";#N/A,#N/A,FALSE,"WWCM"}</definedName>
    <definedName name="aaasb" localSheetId="9" hidden="1">{#N/A,#N/A,FALSE,"Pharm";#N/A,#N/A,FALSE,"WWCM"}</definedName>
    <definedName name="aaasb" localSheetId="30" hidden="1">{#N/A,#N/A,FALSE,"Pharm";#N/A,#N/A,FALSE,"WWCM"}</definedName>
    <definedName name="aaasb" localSheetId="51" hidden="1">{#N/A,#N/A,FALSE,"Pharm";#N/A,#N/A,FALSE,"WWCM"}</definedName>
    <definedName name="aaasb" localSheetId="7" hidden="1">{#N/A,#N/A,FALSE,"Pharm";#N/A,#N/A,FALSE,"WWCM"}</definedName>
    <definedName name="aaasb" localSheetId="33" hidden="1">{#N/A,#N/A,FALSE,"Pharm";#N/A,#N/A,FALSE,"WWCM"}</definedName>
    <definedName name="aaasb" localSheetId="6" hidden="1">{#N/A,#N/A,FALSE,"Pharm";#N/A,#N/A,FALSE,"WWCM"}</definedName>
    <definedName name="aaasb" localSheetId="16" hidden="1">{#N/A,#N/A,FALSE,"Pharm";#N/A,#N/A,FALSE,"WWCM"}</definedName>
    <definedName name="aaasb" localSheetId="10" hidden="1">{#N/A,#N/A,FALSE,"Pharm";#N/A,#N/A,FALSE,"WWCM"}</definedName>
    <definedName name="aaasb" localSheetId="29" hidden="1">{#N/A,#N/A,FALSE,"Pharm";#N/A,#N/A,FALSE,"WWCM"}</definedName>
    <definedName name="aaasb" localSheetId="28" hidden="1">{#N/A,#N/A,FALSE,"Pharm";#N/A,#N/A,FALSE,"WWCM"}</definedName>
    <definedName name="aaasb" localSheetId="11" hidden="1">{#N/A,#N/A,FALSE,"Pharm";#N/A,#N/A,FALSE,"WWCM"}</definedName>
    <definedName name="aaasb" localSheetId="36" hidden="1">{#N/A,#N/A,FALSE,"Pharm";#N/A,#N/A,FALSE,"WWCM"}</definedName>
    <definedName name="aaasb" localSheetId="32" hidden="1">{#N/A,#N/A,FALSE,"Pharm";#N/A,#N/A,FALSE,"WWCM"}</definedName>
    <definedName name="aaasb" localSheetId="18" hidden="1">{#N/A,#N/A,FALSE,"Pharm";#N/A,#N/A,FALSE,"WWCM"}</definedName>
    <definedName name="aaasb" localSheetId="38" hidden="1">{#N/A,#N/A,FALSE,"Pharm";#N/A,#N/A,FALSE,"WWCM"}</definedName>
    <definedName name="aaasb" hidden="1">{#N/A,#N/A,FALSE,"Pharm";#N/A,#N/A,FALSE,"WWCM"}</definedName>
    <definedName name="aab" localSheetId="35" hidden="1">{#N/A,#N/A,FALSE,"Pharm";#N/A,#N/A,FALSE,"WWCM"}</definedName>
    <definedName name="aab" localSheetId="31" hidden="1">{#N/A,#N/A,FALSE,"Pharm";#N/A,#N/A,FALSE,"WWCM"}</definedName>
    <definedName name="aab" localSheetId="9" hidden="1">{#N/A,#N/A,FALSE,"Pharm";#N/A,#N/A,FALSE,"WWCM"}</definedName>
    <definedName name="aab" localSheetId="30" hidden="1">{#N/A,#N/A,FALSE,"Pharm";#N/A,#N/A,FALSE,"WWCM"}</definedName>
    <definedName name="aab" localSheetId="51" hidden="1">{#N/A,#N/A,FALSE,"Pharm";#N/A,#N/A,FALSE,"WWCM"}</definedName>
    <definedName name="aab" localSheetId="7" hidden="1">{#N/A,#N/A,FALSE,"Pharm";#N/A,#N/A,FALSE,"WWCM"}</definedName>
    <definedName name="aab" localSheetId="33" hidden="1">{#N/A,#N/A,FALSE,"Pharm";#N/A,#N/A,FALSE,"WWCM"}</definedName>
    <definedName name="aab" localSheetId="6" hidden="1">{#N/A,#N/A,FALSE,"Pharm";#N/A,#N/A,FALSE,"WWCM"}</definedName>
    <definedName name="aab" localSheetId="16" hidden="1">{#N/A,#N/A,FALSE,"Pharm";#N/A,#N/A,FALSE,"WWCM"}</definedName>
    <definedName name="aab" localSheetId="10" hidden="1">{#N/A,#N/A,FALSE,"Pharm";#N/A,#N/A,FALSE,"WWCM"}</definedName>
    <definedName name="aab" localSheetId="29" hidden="1">{#N/A,#N/A,FALSE,"Pharm";#N/A,#N/A,FALSE,"WWCM"}</definedName>
    <definedName name="aab" localSheetId="28" hidden="1">{#N/A,#N/A,FALSE,"Pharm";#N/A,#N/A,FALSE,"WWCM"}</definedName>
    <definedName name="aab" localSheetId="11" hidden="1">{#N/A,#N/A,FALSE,"Pharm";#N/A,#N/A,FALSE,"WWCM"}</definedName>
    <definedName name="aab" localSheetId="36" hidden="1">{#N/A,#N/A,FALSE,"Pharm";#N/A,#N/A,FALSE,"WWCM"}</definedName>
    <definedName name="aab" localSheetId="32" hidden="1">{#N/A,#N/A,FALSE,"Pharm";#N/A,#N/A,FALSE,"WWCM"}</definedName>
    <definedName name="aab" localSheetId="18" hidden="1">{#N/A,#N/A,FALSE,"Pharm";#N/A,#N/A,FALSE,"WWCM"}</definedName>
    <definedName name="aab" localSheetId="38" hidden="1">{#N/A,#N/A,FALSE,"Pharm";#N/A,#N/A,FALSE,"WWCM"}</definedName>
    <definedName name="aab" hidden="1">{#N/A,#N/A,FALSE,"Pharm";#N/A,#N/A,FALSE,"WWCM"}</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b7965122" localSheetId="9" hidden="1">{"'FORM'!$A$7:$H$11","'FORM'!$A$1:$H$47"}</definedName>
    <definedName name="aab7965122" localSheetId="16" hidden="1">{"'FORM'!$A$7:$H$11","'FORM'!$A$1:$H$47"}</definedName>
    <definedName name="aab7965122" localSheetId="10" hidden="1">{"'FORM'!$A$7:$H$11","'FORM'!$A$1:$H$47"}</definedName>
    <definedName name="aab7965122" localSheetId="11" hidden="1">{"'FORM'!$A$7:$H$11","'FORM'!$A$1:$H$47"}</definedName>
    <definedName name="aab7965122" localSheetId="18" hidden="1">{"'FORM'!$A$7:$H$11","'FORM'!$A$1:$H$47"}</definedName>
    <definedName name="aab7965122" localSheetId="38" hidden="1">{"'FORM'!$A$7:$H$11","'FORM'!$A$1:$H$47"}</definedName>
    <definedName name="aab7965122" hidden="1">{"'FORM'!$A$7:$H$11","'FORM'!$A$1:$H$47"}</definedName>
    <definedName name="aabb" localSheetId="35" hidden="1">{#N/A,#N/A,FALSE,"Projections";#N/A,#N/A,FALSE,"Multiples Valuation";#N/A,#N/A,FALSE,"LBO";#N/A,#N/A,FALSE,"Multiples_Sensitivity";#N/A,#N/A,FALSE,"Summary"}</definedName>
    <definedName name="aabb" localSheetId="31" hidden="1">{#N/A,#N/A,FALSE,"Projections";#N/A,#N/A,FALSE,"Multiples Valuation";#N/A,#N/A,FALSE,"LBO";#N/A,#N/A,FALSE,"Multiples_Sensitivity";#N/A,#N/A,FALSE,"Summary"}</definedName>
    <definedName name="aabb" localSheetId="9" hidden="1">{#N/A,#N/A,FALSE,"Projections";#N/A,#N/A,FALSE,"Multiples Valuation";#N/A,#N/A,FALSE,"LBO";#N/A,#N/A,FALSE,"Multiples_Sensitivity";#N/A,#N/A,FALSE,"Summary"}</definedName>
    <definedName name="aabb" localSheetId="30" hidden="1">{#N/A,#N/A,FALSE,"Projections";#N/A,#N/A,FALSE,"Multiples Valuation";#N/A,#N/A,FALSE,"LBO";#N/A,#N/A,FALSE,"Multiples_Sensitivity";#N/A,#N/A,FALSE,"Summary"}</definedName>
    <definedName name="aabb" localSheetId="51" hidden="1">{#N/A,#N/A,FALSE,"Projections";#N/A,#N/A,FALSE,"Multiples Valuation";#N/A,#N/A,FALSE,"LBO";#N/A,#N/A,FALSE,"Multiples_Sensitivity";#N/A,#N/A,FALSE,"Summary"}</definedName>
    <definedName name="aabb" localSheetId="7" hidden="1">{#N/A,#N/A,FALSE,"Projections";#N/A,#N/A,FALSE,"Multiples Valuation";#N/A,#N/A,FALSE,"LBO";#N/A,#N/A,FALSE,"Multiples_Sensitivity";#N/A,#N/A,FALSE,"Summary"}</definedName>
    <definedName name="aabb" localSheetId="33" hidden="1">{#N/A,#N/A,FALSE,"Projections";#N/A,#N/A,FALSE,"Multiples Valuation";#N/A,#N/A,FALSE,"LBO";#N/A,#N/A,FALSE,"Multiples_Sensitivity";#N/A,#N/A,FALSE,"Summary"}</definedName>
    <definedName name="aabb" localSheetId="6" hidden="1">{#N/A,#N/A,FALSE,"Projections";#N/A,#N/A,FALSE,"Multiples Valuation";#N/A,#N/A,FALSE,"LBO";#N/A,#N/A,FALSE,"Multiples_Sensitivity";#N/A,#N/A,FALSE,"Summary"}</definedName>
    <definedName name="aabb" localSheetId="16" hidden="1">{#N/A,#N/A,FALSE,"Projections";#N/A,#N/A,FALSE,"Multiples Valuation";#N/A,#N/A,FALSE,"LBO";#N/A,#N/A,FALSE,"Multiples_Sensitivity";#N/A,#N/A,FALSE,"Summary"}</definedName>
    <definedName name="aabb" localSheetId="10" hidden="1">{#N/A,#N/A,FALSE,"Projections";#N/A,#N/A,FALSE,"Multiples Valuation";#N/A,#N/A,FALSE,"LBO";#N/A,#N/A,FALSE,"Multiples_Sensitivity";#N/A,#N/A,FALSE,"Summary"}</definedName>
    <definedName name="aabb" localSheetId="29" hidden="1">{#N/A,#N/A,FALSE,"Projections";#N/A,#N/A,FALSE,"Multiples Valuation";#N/A,#N/A,FALSE,"LBO";#N/A,#N/A,FALSE,"Multiples_Sensitivity";#N/A,#N/A,FALSE,"Summary"}</definedName>
    <definedName name="aabb" localSheetId="28" hidden="1">{#N/A,#N/A,FALSE,"Projections";#N/A,#N/A,FALSE,"Multiples Valuation";#N/A,#N/A,FALSE,"LBO";#N/A,#N/A,FALSE,"Multiples_Sensitivity";#N/A,#N/A,FALSE,"Summary"}</definedName>
    <definedName name="aabb" localSheetId="11" hidden="1">{#N/A,#N/A,FALSE,"Projections";#N/A,#N/A,FALSE,"Multiples Valuation";#N/A,#N/A,FALSE,"LBO";#N/A,#N/A,FALSE,"Multiples_Sensitivity";#N/A,#N/A,FALSE,"Summary"}</definedName>
    <definedName name="aabb" localSheetId="36" hidden="1">{#N/A,#N/A,FALSE,"Projections";#N/A,#N/A,FALSE,"Multiples Valuation";#N/A,#N/A,FALSE,"LBO";#N/A,#N/A,FALSE,"Multiples_Sensitivity";#N/A,#N/A,FALSE,"Summary"}</definedName>
    <definedName name="aabb" localSheetId="32" hidden="1">{#N/A,#N/A,FALSE,"Projections";#N/A,#N/A,FALSE,"Multiples Valuation";#N/A,#N/A,FALSE,"LBO";#N/A,#N/A,FALSE,"Multiples_Sensitivity";#N/A,#N/A,FALSE,"Summary"}</definedName>
    <definedName name="aabb" localSheetId="18" hidden="1">{#N/A,#N/A,FALSE,"Projections";#N/A,#N/A,FALSE,"Multiples Valuation";#N/A,#N/A,FALSE,"LBO";#N/A,#N/A,FALSE,"Multiples_Sensitivity";#N/A,#N/A,FALSE,"Summary"}</definedName>
    <definedName name="aabb" localSheetId="38" hidden="1">{#N/A,#N/A,FALSE,"Projections";#N/A,#N/A,FALSE,"Multiples Valuation";#N/A,#N/A,FALSE,"LBO";#N/A,#N/A,FALSE,"Multiples_Sensitivity";#N/A,#N/A,FALSE,"Summary"}</definedName>
    <definedName name="aabb" hidden="1">{#N/A,#N/A,FALSE,"Projections";#N/A,#N/A,FALSE,"Multiples Valuation";#N/A,#N/A,FALSE,"LBO";#N/A,#N/A,FALSE,"Multiples_Sensitivity";#N/A,#N/A,FALSE,"Summary"}</definedName>
    <definedName name="aabb1" localSheetId="9" hidden="1">{"P&amp;L",#N/A,TRUE,"Summary";"Bal",#N/A,TRUE,"Summary";"Cash",#N/A,TRUE,"Summary"}</definedName>
    <definedName name="aabb1" localSheetId="16" hidden="1">{"P&amp;L",#N/A,TRUE,"Summary";"Bal",#N/A,TRUE,"Summary";"Cash",#N/A,TRUE,"Summary"}</definedName>
    <definedName name="aabb1" localSheetId="10" hidden="1">{"P&amp;L",#N/A,TRUE,"Summary";"Bal",#N/A,TRUE,"Summary";"Cash",#N/A,TRUE,"Summary"}</definedName>
    <definedName name="aabb1" localSheetId="11" hidden="1">{"P&amp;L",#N/A,TRUE,"Summary";"Bal",#N/A,TRUE,"Summary";"Cash",#N/A,TRUE,"Summary"}</definedName>
    <definedName name="aabb1" localSheetId="18" hidden="1">{"P&amp;L",#N/A,TRUE,"Summary";"Bal",#N/A,TRUE,"Summary";"Cash",#N/A,TRUE,"Summary"}</definedName>
    <definedName name="aabb1" localSheetId="38" hidden="1">{"P&amp;L",#N/A,TRUE,"Summary";"Bal",#N/A,TRUE,"Summary";"Cash",#N/A,TRUE,"Summary"}</definedName>
    <definedName name="aabb1" hidden="1">{"P&amp;L",#N/A,TRUE,"Summary";"Bal",#N/A,TRUE,"Summary";"Cash",#N/A,TRUE,"Summary"}</definedName>
    <definedName name="aabb11" localSheetId="9" hidden="1">{"P&amp;L",#N/A,TRUE,"Summary";"Bal",#N/A,TRUE,"Summary";"Cash",#N/A,TRUE,"Summary"}</definedName>
    <definedName name="aabb11" localSheetId="16" hidden="1">{"P&amp;L",#N/A,TRUE,"Summary";"Bal",#N/A,TRUE,"Summary";"Cash",#N/A,TRUE,"Summary"}</definedName>
    <definedName name="aabb11" localSheetId="10" hidden="1">{"P&amp;L",#N/A,TRUE,"Summary";"Bal",#N/A,TRUE,"Summary";"Cash",#N/A,TRUE,"Summary"}</definedName>
    <definedName name="aabb11" localSheetId="11" hidden="1">{"P&amp;L",#N/A,TRUE,"Summary";"Bal",#N/A,TRUE,"Summary";"Cash",#N/A,TRUE,"Summary"}</definedName>
    <definedName name="aabb11" localSheetId="18" hidden="1">{"P&amp;L",#N/A,TRUE,"Summary";"Bal",#N/A,TRUE,"Summary";"Cash",#N/A,TRUE,"Summary"}</definedName>
    <definedName name="aabb11" localSheetId="38" hidden="1">{"P&amp;L",#N/A,TRUE,"Summary";"Bal",#N/A,TRUE,"Summary";"Cash",#N/A,TRUE,"Summary"}</definedName>
    <definedName name="aabb11" hidden="1">{"P&amp;L",#N/A,TRUE,"Summary";"Bal",#N/A,TRUE,"Summary";"Cash",#N/A,TRUE,"Summary"}</definedName>
    <definedName name="aabb1122" localSheetId="9" hidden="1">{"P&amp;L",#N/A,TRUE,"Summary";"Bal",#N/A,TRUE,"Summary";"Cash",#N/A,TRUE,"Summary"}</definedName>
    <definedName name="aabb1122" localSheetId="16" hidden="1">{"P&amp;L",#N/A,TRUE,"Summary";"Bal",#N/A,TRUE,"Summary";"Cash",#N/A,TRUE,"Summary"}</definedName>
    <definedName name="aabb1122" localSheetId="10" hidden="1">{"P&amp;L",#N/A,TRUE,"Summary";"Bal",#N/A,TRUE,"Summary";"Cash",#N/A,TRUE,"Summary"}</definedName>
    <definedName name="aabb1122" localSheetId="11" hidden="1">{"P&amp;L",#N/A,TRUE,"Summary";"Bal",#N/A,TRUE,"Summary";"Cash",#N/A,TRUE,"Summary"}</definedName>
    <definedName name="aabb1122" localSheetId="18" hidden="1">{"P&amp;L",#N/A,TRUE,"Summary";"Bal",#N/A,TRUE,"Summary";"Cash",#N/A,TRUE,"Summary"}</definedName>
    <definedName name="aabb1122" localSheetId="38" hidden="1">{"P&amp;L",#N/A,TRUE,"Summary";"Bal",#N/A,TRUE,"Summary";"Cash",#N/A,TRUE,"Summary"}</definedName>
    <definedName name="aabb1122" hidden="1">{"P&amp;L",#N/A,TRUE,"Summary";"Bal",#N/A,TRUE,"Summary";"Cash",#N/A,TRUE,"Summary"}</definedName>
    <definedName name="aabb122" localSheetId="9" hidden="1">{"P&amp;L",#N/A,TRUE,"Summary";"Bal",#N/A,TRUE,"Summary";"Cash",#N/A,TRUE,"Summary"}</definedName>
    <definedName name="aabb122" localSheetId="16" hidden="1">{"P&amp;L",#N/A,TRUE,"Summary";"Bal",#N/A,TRUE,"Summary";"Cash",#N/A,TRUE,"Summary"}</definedName>
    <definedName name="aabb122" localSheetId="10" hidden="1">{"P&amp;L",#N/A,TRUE,"Summary";"Bal",#N/A,TRUE,"Summary";"Cash",#N/A,TRUE,"Summary"}</definedName>
    <definedName name="aabb122" localSheetId="11" hidden="1">{"P&amp;L",#N/A,TRUE,"Summary";"Bal",#N/A,TRUE,"Summary";"Cash",#N/A,TRUE,"Summary"}</definedName>
    <definedName name="aabb122" localSheetId="18" hidden="1">{"P&amp;L",#N/A,TRUE,"Summary";"Bal",#N/A,TRUE,"Summary";"Cash",#N/A,TRUE,"Summary"}</definedName>
    <definedName name="aabb122" localSheetId="38" hidden="1">{"P&amp;L",#N/A,TRUE,"Summary";"Bal",#N/A,TRUE,"Summary";"Cash",#N/A,TRUE,"Summary"}</definedName>
    <definedName name="aabb122" hidden="1">{"P&amp;L",#N/A,TRUE,"Summary";"Bal",#N/A,TRUE,"Summary";"Cash",#N/A,TRUE,"Summary"}</definedName>
    <definedName name="aabb79" localSheetId="9" hidden="1">{"'FORM'!$A$7:$H$11","'FORM'!$A$1:$H$47"}</definedName>
    <definedName name="aabb79" localSheetId="16" hidden="1">{"'FORM'!$A$7:$H$11","'FORM'!$A$1:$H$47"}</definedName>
    <definedName name="aabb79" localSheetId="10" hidden="1">{"'FORM'!$A$7:$H$11","'FORM'!$A$1:$H$47"}</definedName>
    <definedName name="aabb79" localSheetId="11" hidden="1">{"'FORM'!$A$7:$H$11","'FORM'!$A$1:$H$47"}</definedName>
    <definedName name="aabb79" localSheetId="18" hidden="1">{"'FORM'!$A$7:$H$11","'FORM'!$A$1:$H$47"}</definedName>
    <definedName name="aabb79" localSheetId="38" hidden="1">{"'FORM'!$A$7:$H$11","'FORM'!$A$1:$H$47"}</definedName>
    <definedName name="aabb79" hidden="1">{"'FORM'!$A$7:$H$11","'FORM'!$A$1:$H$47"}</definedName>
    <definedName name="aabb791" localSheetId="9" hidden="1">{"'FORM'!$A$7:$H$11","'FORM'!$A$1:$H$47"}</definedName>
    <definedName name="aabb791" localSheetId="16" hidden="1">{"'FORM'!$A$7:$H$11","'FORM'!$A$1:$H$47"}</definedName>
    <definedName name="aabb791" localSheetId="10" hidden="1">{"'FORM'!$A$7:$H$11","'FORM'!$A$1:$H$47"}</definedName>
    <definedName name="aabb791" localSheetId="11" hidden="1">{"'FORM'!$A$7:$H$11","'FORM'!$A$1:$H$47"}</definedName>
    <definedName name="aabb791" localSheetId="18" hidden="1">{"'FORM'!$A$7:$H$11","'FORM'!$A$1:$H$47"}</definedName>
    <definedName name="aabb791" localSheetId="38" hidden="1">{"'FORM'!$A$7:$H$11","'FORM'!$A$1:$H$47"}</definedName>
    <definedName name="aabb791" hidden="1">{"'FORM'!$A$7:$H$11","'FORM'!$A$1:$H$47"}</definedName>
    <definedName name="aabb7912" localSheetId="9" hidden="1">{"'FORM'!$A$7:$H$11","'FORM'!$A$1:$H$47"}</definedName>
    <definedName name="aabb7912" localSheetId="16" hidden="1">{"'FORM'!$A$7:$H$11","'FORM'!$A$1:$H$47"}</definedName>
    <definedName name="aabb7912" localSheetId="10" hidden="1">{"'FORM'!$A$7:$H$11","'FORM'!$A$1:$H$47"}</definedName>
    <definedName name="aabb7912" localSheetId="11" hidden="1">{"'FORM'!$A$7:$H$11","'FORM'!$A$1:$H$47"}</definedName>
    <definedName name="aabb7912" localSheetId="18" hidden="1">{"'FORM'!$A$7:$H$11","'FORM'!$A$1:$H$47"}</definedName>
    <definedName name="aabb7912" localSheetId="38" hidden="1">{"'FORM'!$A$7:$H$11","'FORM'!$A$1:$H$47"}</definedName>
    <definedName name="aabb7912" hidden="1">{"'FORM'!$A$7:$H$11","'FORM'!$A$1:$H$47"}</definedName>
    <definedName name="aabb79122" localSheetId="9" hidden="1">{"'FORM'!$A$7:$H$11","'FORM'!$A$1:$H$47"}</definedName>
    <definedName name="aabb79122" localSheetId="16" hidden="1">{"'FORM'!$A$7:$H$11","'FORM'!$A$1:$H$47"}</definedName>
    <definedName name="aabb79122" localSheetId="10" hidden="1">{"'FORM'!$A$7:$H$11","'FORM'!$A$1:$H$47"}</definedName>
    <definedName name="aabb79122" localSheetId="11" hidden="1">{"'FORM'!$A$7:$H$11","'FORM'!$A$1:$H$47"}</definedName>
    <definedName name="aabb79122" localSheetId="18" hidden="1">{"'FORM'!$A$7:$H$11","'FORM'!$A$1:$H$47"}</definedName>
    <definedName name="aabb79122" localSheetId="38" hidden="1">{"'FORM'!$A$7:$H$11","'FORM'!$A$1:$H$47"}</definedName>
    <definedName name="aabb79122" hidden="1">{"'FORM'!$A$7:$H$11","'FORM'!$A$1:$H$47"}</definedName>
    <definedName name="aaddd" localSheetId="35" hidden="1">{#N/A,#N/A,FALSE,"REPORT"}</definedName>
    <definedName name="aaddd" localSheetId="31" hidden="1">{#N/A,#N/A,FALSE,"REPORT"}</definedName>
    <definedName name="aaddd" localSheetId="9" hidden="1">{#N/A,#N/A,FALSE,"REPORT"}</definedName>
    <definedName name="aaddd" localSheetId="30" hidden="1">{#N/A,#N/A,FALSE,"REPORT"}</definedName>
    <definedName name="aaddd" localSheetId="51" hidden="1">{#N/A,#N/A,FALSE,"REPORT"}</definedName>
    <definedName name="aaddd" localSheetId="7" hidden="1">{#N/A,#N/A,FALSE,"REPORT"}</definedName>
    <definedName name="aaddd" localSheetId="33" hidden="1">{#N/A,#N/A,FALSE,"REPORT"}</definedName>
    <definedName name="aaddd" localSheetId="6" hidden="1">{#N/A,#N/A,FALSE,"REPORT"}</definedName>
    <definedName name="aaddd" localSheetId="16" hidden="1">{#N/A,#N/A,FALSE,"REPORT"}</definedName>
    <definedName name="aaddd" localSheetId="10" hidden="1">{#N/A,#N/A,FALSE,"REPORT"}</definedName>
    <definedName name="aaddd" localSheetId="29" hidden="1">{#N/A,#N/A,FALSE,"REPORT"}</definedName>
    <definedName name="aaddd" localSheetId="28" hidden="1">{#N/A,#N/A,FALSE,"REPORT"}</definedName>
    <definedName name="aaddd" localSheetId="11" hidden="1">{#N/A,#N/A,FALSE,"REPORT"}</definedName>
    <definedName name="aaddd" localSheetId="36" hidden="1">{#N/A,#N/A,FALSE,"REPORT"}</definedName>
    <definedName name="aaddd" localSheetId="32" hidden="1">{#N/A,#N/A,FALSE,"REPORT"}</definedName>
    <definedName name="aaddd" localSheetId="18" hidden="1">{#N/A,#N/A,FALSE,"REPORT"}</definedName>
    <definedName name="aaddd" localSheetId="38" hidden="1">{#N/A,#N/A,FALSE,"REPORT"}</definedName>
    <definedName name="aaddd" hidden="1">{#N/A,#N/A,FALSE,"REPORT"}</definedName>
    <definedName name="aas" localSheetId="35" hidden="1">{#N/A,#N/A,FALSE,"1";#N/A,#N/A,FALSE,"2";#N/A,#N/A,FALSE,"16 - 17";#N/A,#N/A,FALSE,"18 - 19";#N/A,#N/A,FALSE,"26";#N/A,#N/A,FALSE,"27";#N/A,#N/A,FALSE,"28"}</definedName>
    <definedName name="aas" localSheetId="31" hidden="1">{#N/A,#N/A,FALSE,"1";#N/A,#N/A,FALSE,"2";#N/A,#N/A,FALSE,"16 - 17";#N/A,#N/A,FALSE,"18 - 19";#N/A,#N/A,FALSE,"26";#N/A,#N/A,FALSE,"27";#N/A,#N/A,FALSE,"28"}</definedName>
    <definedName name="aas" localSheetId="9" hidden="1">{#N/A,#N/A,FALSE,"1";#N/A,#N/A,FALSE,"2";#N/A,#N/A,FALSE,"16 - 17";#N/A,#N/A,FALSE,"18 - 19";#N/A,#N/A,FALSE,"26";#N/A,#N/A,FALSE,"27";#N/A,#N/A,FALSE,"28"}</definedName>
    <definedName name="aas" localSheetId="30" hidden="1">{#N/A,#N/A,FALSE,"1";#N/A,#N/A,FALSE,"2";#N/A,#N/A,FALSE,"16 - 17";#N/A,#N/A,FALSE,"18 - 19";#N/A,#N/A,FALSE,"26";#N/A,#N/A,FALSE,"27";#N/A,#N/A,FALSE,"28"}</definedName>
    <definedName name="aas" localSheetId="51" hidden="1">{#N/A,#N/A,FALSE,"1";#N/A,#N/A,FALSE,"2";#N/A,#N/A,FALSE,"16 - 17";#N/A,#N/A,FALSE,"18 - 19";#N/A,#N/A,FALSE,"26";#N/A,#N/A,FALSE,"27";#N/A,#N/A,FALSE,"28"}</definedName>
    <definedName name="aas" localSheetId="7" hidden="1">{#N/A,#N/A,FALSE,"1";#N/A,#N/A,FALSE,"2";#N/A,#N/A,FALSE,"16 - 17";#N/A,#N/A,FALSE,"18 - 19";#N/A,#N/A,FALSE,"26";#N/A,#N/A,FALSE,"27";#N/A,#N/A,FALSE,"28"}</definedName>
    <definedName name="aas" localSheetId="33" hidden="1">{#N/A,#N/A,FALSE,"1";#N/A,#N/A,FALSE,"2";#N/A,#N/A,FALSE,"16 - 17";#N/A,#N/A,FALSE,"18 - 19";#N/A,#N/A,FALSE,"26";#N/A,#N/A,FALSE,"27";#N/A,#N/A,FALSE,"28"}</definedName>
    <definedName name="aas" localSheetId="6" hidden="1">{#N/A,#N/A,FALSE,"1";#N/A,#N/A,FALSE,"2";#N/A,#N/A,FALSE,"16 - 17";#N/A,#N/A,FALSE,"18 - 19";#N/A,#N/A,FALSE,"26";#N/A,#N/A,FALSE,"27";#N/A,#N/A,FALSE,"28"}</definedName>
    <definedName name="aas" localSheetId="16" hidden="1">{#N/A,#N/A,FALSE,"1";#N/A,#N/A,FALSE,"2";#N/A,#N/A,FALSE,"16 - 17";#N/A,#N/A,FALSE,"18 - 19";#N/A,#N/A,FALSE,"26";#N/A,#N/A,FALSE,"27";#N/A,#N/A,FALSE,"28"}</definedName>
    <definedName name="aas" localSheetId="10" hidden="1">{#N/A,#N/A,FALSE,"1";#N/A,#N/A,FALSE,"2";#N/A,#N/A,FALSE,"16 - 17";#N/A,#N/A,FALSE,"18 - 19";#N/A,#N/A,FALSE,"26";#N/A,#N/A,FALSE,"27";#N/A,#N/A,FALSE,"28"}</definedName>
    <definedName name="aas" localSheetId="29" hidden="1">{#N/A,#N/A,FALSE,"1";#N/A,#N/A,FALSE,"2";#N/A,#N/A,FALSE,"16 - 17";#N/A,#N/A,FALSE,"18 - 19";#N/A,#N/A,FALSE,"26";#N/A,#N/A,FALSE,"27";#N/A,#N/A,FALSE,"28"}</definedName>
    <definedName name="aas" localSheetId="28" hidden="1">{#N/A,#N/A,FALSE,"1";#N/A,#N/A,FALSE,"2";#N/A,#N/A,FALSE,"16 - 17";#N/A,#N/A,FALSE,"18 - 19";#N/A,#N/A,FALSE,"26";#N/A,#N/A,FALSE,"27";#N/A,#N/A,FALSE,"28"}</definedName>
    <definedName name="aas" localSheetId="11" hidden="1">{#N/A,#N/A,FALSE,"1";#N/A,#N/A,FALSE,"2";#N/A,#N/A,FALSE,"16 - 17";#N/A,#N/A,FALSE,"18 - 19";#N/A,#N/A,FALSE,"26";#N/A,#N/A,FALSE,"27";#N/A,#N/A,FALSE,"28"}</definedName>
    <definedName name="aas" localSheetId="36" hidden="1">{#N/A,#N/A,FALSE,"1";#N/A,#N/A,FALSE,"2";#N/A,#N/A,FALSE,"16 - 17";#N/A,#N/A,FALSE,"18 - 19";#N/A,#N/A,FALSE,"26";#N/A,#N/A,FALSE,"27";#N/A,#N/A,FALSE,"28"}</definedName>
    <definedName name="aas" localSheetId="32" hidden="1">{#N/A,#N/A,FALSE,"1";#N/A,#N/A,FALSE,"2";#N/A,#N/A,FALSE,"16 - 17";#N/A,#N/A,FALSE,"18 - 19";#N/A,#N/A,FALSE,"26";#N/A,#N/A,FALSE,"27";#N/A,#N/A,FALSE,"28"}</definedName>
    <definedName name="aas" localSheetId="18" hidden="1">{#N/A,#N/A,FALSE,"1";#N/A,#N/A,FALSE,"2";#N/A,#N/A,FALSE,"16 - 17";#N/A,#N/A,FALSE,"18 - 19";#N/A,#N/A,FALSE,"26";#N/A,#N/A,FALSE,"27";#N/A,#N/A,FALSE,"28"}</definedName>
    <definedName name="aas" localSheetId="38" hidden="1">{#N/A,#N/A,FALSE,"1";#N/A,#N/A,FALSE,"2";#N/A,#N/A,FALSE,"16 - 17";#N/A,#N/A,FALSE,"18 - 19";#N/A,#N/A,FALSE,"26";#N/A,#N/A,FALSE,"27";#N/A,#N/A,FALSE,"28"}</definedName>
    <definedName name="aas" hidden="1">{#N/A,#N/A,FALSE,"1";#N/A,#N/A,FALSE,"2";#N/A,#N/A,FALSE,"16 - 17";#N/A,#N/A,FALSE,"18 - 19";#N/A,#N/A,FALSE,"26";#N/A,#N/A,FALSE,"27";#N/A,#N/A,FALSE,"28"}</definedName>
    <definedName name="aasd" localSheetId="35"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3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9"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3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5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7"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33"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1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1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29"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2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1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3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32"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1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localSheetId="3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zxcd44" localSheetId="9" hidden="1">{"by quart",#N/A,FALSE,"Opco IS";"by month",#N/A,FALSE,"Opco IS";"page 1",#N/A,FALSE,"Opco BS";"page 2",#N/A,FALSE,"Opco BS";"by quart",#N/A,FALSE,"Opco CF";"by month",#N/A,FALSE,"Opco CF"}</definedName>
    <definedName name="aazxcd44" localSheetId="7" hidden="1">{"by quart",#N/A,FALSE,"Opco IS";"by month",#N/A,FALSE,"Opco IS";"page 1",#N/A,FALSE,"Opco BS";"page 2",#N/A,FALSE,"Opco BS";"by quart",#N/A,FALSE,"Opco CF";"by month",#N/A,FALSE,"Opco CF"}</definedName>
    <definedName name="aazxcd44" localSheetId="6" hidden="1">{"by quart",#N/A,FALSE,"Opco IS";"by month",#N/A,FALSE,"Opco IS";"page 1",#N/A,FALSE,"Opco BS";"page 2",#N/A,FALSE,"Opco BS";"by quart",#N/A,FALSE,"Opco CF";"by month",#N/A,FALSE,"Opco CF"}</definedName>
    <definedName name="aazxcd44" localSheetId="10" hidden="1">{"by quart",#N/A,FALSE,"Opco IS";"by month",#N/A,FALSE,"Opco IS";"page 1",#N/A,FALSE,"Opco BS";"page 2",#N/A,FALSE,"Opco BS";"by quart",#N/A,FALSE,"Opco CF";"by month",#N/A,FALSE,"Opco CF"}</definedName>
    <definedName name="aazxcd44" localSheetId="28" hidden="1">{"by quart",#N/A,FALSE,"Opco IS";"by month",#N/A,FALSE,"Opco IS";"page 1",#N/A,FALSE,"Opco BS";"page 2",#N/A,FALSE,"Opco BS";"by quart",#N/A,FALSE,"Opco CF";"by month",#N/A,FALSE,"Opco CF"}</definedName>
    <definedName name="aazxcd44" localSheetId="11" hidden="1">{"by quart",#N/A,FALSE,"Opco IS";"by month",#N/A,FALSE,"Opco IS";"page 1",#N/A,FALSE,"Opco BS";"page 2",#N/A,FALSE,"Opco BS";"by quart",#N/A,FALSE,"Opco CF";"by month",#N/A,FALSE,"Opco CF"}</definedName>
    <definedName name="aazxcd44" localSheetId="36" hidden="1">{"by quart",#N/A,FALSE,"Opco IS";"by month",#N/A,FALSE,"Opco IS";"page 1",#N/A,FALSE,"Opco BS";"page 2",#N/A,FALSE,"Opco BS";"by quart",#N/A,FALSE,"Opco CF";"by month",#N/A,FALSE,"Opco CF"}</definedName>
    <definedName name="aazxcd44" localSheetId="18" hidden="1">{"by quart",#N/A,FALSE,"Opco IS";"by month",#N/A,FALSE,"Opco IS";"page 1",#N/A,FALSE,"Opco BS";"page 2",#N/A,FALSE,"Opco BS";"by quart",#N/A,FALSE,"Opco CF";"by month",#N/A,FALSE,"Opco CF"}</definedName>
    <definedName name="aazxcd44" localSheetId="38" hidden="1">{"by quart",#N/A,FALSE,"Opco IS";"by month",#N/A,FALSE,"Opco IS";"page 1",#N/A,FALSE,"Opco BS";"page 2",#N/A,FALSE,"Opco BS";"by quart",#N/A,FALSE,"Opco CF";"by month",#N/A,FALSE,"Opco CF"}</definedName>
    <definedName name="aazxcd44" hidden="1">{"by quart",#N/A,FALSE,"Opco IS";"by month",#N/A,FALSE,"Opco IS";"page 1",#N/A,FALSE,"Opco BS";"page 2",#N/A,FALSE,"Opco BS";"by quart",#N/A,FALSE,"Opco CF";"by month",#N/A,FALSE,"Opco CF"}</definedName>
    <definedName name="AB" hidden="1">#REF!</definedName>
    <definedName name="abbc" localSheetId="35" hidden="1">{#N/A,#N/A,FALSE,"ORDER BOOK";#N/A,#N/A,FALSE,"SALES SUMMARY";#N/A,#N/A,FALSE,"WEEKLY SALES REPORT"}</definedName>
    <definedName name="abbc" localSheetId="31" hidden="1">{#N/A,#N/A,FALSE,"ORDER BOOK";#N/A,#N/A,FALSE,"SALES SUMMARY";#N/A,#N/A,FALSE,"WEEKLY SALES REPORT"}</definedName>
    <definedName name="abbc" localSheetId="9" hidden="1">{#N/A,#N/A,FALSE,"ORDER BOOK";#N/A,#N/A,FALSE,"SALES SUMMARY";#N/A,#N/A,FALSE,"WEEKLY SALES REPORT"}</definedName>
    <definedName name="abbc" localSheetId="30" hidden="1">{#N/A,#N/A,FALSE,"ORDER BOOK";#N/A,#N/A,FALSE,"SALES SUMMARY";#N/A,#N/A,FALSE,"WEEKLY SALES REPORT"}</definedName>
    <definedName name="abbc" localSheetId="51" hidden="1">{#N/A,#N/A,FALSE,"ORDER BOOK";#N/A,#N/A,FALSE,"SALES SUMMARY";#N/A,#N/A,FALSE,"WEEKLY SALES REPORT"}</definedName>
    <definedName name="abbc" localSheetId="7" hidden="1">{#N/A,#N/A,FALSE,"ORDER BOOK";#N/A,#N/A,FALSE,"SALES SUMMARY";#N/A,#N/A,FALSE,"WEEKLY SALES REPORT"}</definedName>
    <definedName name="abbc" localSheetId="33" hidden="1">{#N/A,#N/A,FALSE,"ORDER BOOK";#N/A,#N/A,FALSE,"SALES SUMMARY";#N/A,#N/A,FALSE,"WEEKLY SALES REPORT"}</definedName>
    <definedName name="abbc" localSheetId="6" hidden="1">{#N/A,#N/A,FALSE,"ORDER BOOK";#N/A,#N/A,FALSE,"SALES SUMMARY";#N/A,#N/A,FALSE,"WEEKLY SALES REPORT"}</definedName>
    <definedName name="abbc" localSheetId="16" hidden="1">{#N/A,#N/A,FALSE,"ORDER BOOK";#N/A,#N/A,FALSE,"SALES SUMMARY";#N/A,#N/A,FALSE,"WEEKLY SALES REPORT"}</definedName>
    <definedName name="abbc" localSheetId="10" hidden="1">{#N/A,#N/A,FALSE,"ORDER BOOK";#N/A,#N/A,FALSE,"SALES SUMMARY";#N/A,#N/A,FALSE,"WEEKLY SALES REPORT"}</definedName>
    <definedName name="abbc" localSheetId="29" hidden="1">{#N/A,#N/A,FALSE,"ORDER BOOK";#N/A,#N/A,FALSE,"SALES SUMMARY";#N/A,#N/A,FALSE,"WEEKLY SALES REPORT"}</definedName>
    <definedName name="abbc" localSheetId="28" hidden="1">{#N/A,#N/A,FALSE,"ORDER BOOK";#N/A,#N/A,FALSE,"SALES SUMMARY";#N/A,#N/A,FALSE,"WEEKLY SALES REPORT"}</definedName>
    <definedName name="abbc" localSheetId="11" hidden="1">{#N/A,#N/A,FALSE,"ORDER BOOK";#N/A,#N/A,FALSE,"SALES SUMMARY";#N/A,#N/A,FALSE,"WEEKLY SALES REPORT"}</definedName>
    <definedName name="abbc" localSheetId="36" hidden="1">{#N/A,#N/A,FALSE,"ORDER BOOK";#N/A,#N/A,FALSE,"SALES SUMMARY";#N/A,#N/A,FALSE,"WEEKLY SALES REPORT"}</definedName>
    <definedName name="abbc" localSheetId="32" hidden="1">{#N/A,#N/A,FALSE,"ORDER BOOK";#N/A,#N/A,FALSE,"SALES SUMMARY";#N/A,#N/A,FALSE,"WEEKLY SALES REPORT"}</definedName>
    <definedName name="abbc" localSheetId="18" hidden="1">{#N/A,#N/A,FALSE,"ORDER BOOK";#N/A,#N/A,FALSE,"SALES SUMMARY";#N/A,#N/A,FALSE,"WEEKLY SALES REPORT"}</definedName>
    <definedName name="abbc" localSheetId="38" hidden="1">{#N/A,#N/A,FALSE,"ORDER BOOK";#N/A,#N/A,FALSE,"SALES SUMMARY";#N/A,#N/A,FALSE,"WEEKLY SALES REPORT"}</definedName>
    <definedName name="abbc" hidden="1">{#N/A,#N/A,FALSE,"ORDER BOOK";#N/A,#N/A,FALSE,"SALES SUMMARY";#N/A,#N/A,FALSE,"WEEKLY SALES REPORT"}</definedName>
    <definedName name="abc" localSheetId="35" hidden="1">{#N/A,#N/A,FALSE,"ORDER BOOK";#N/A,#N/A,FALSE,"SALES SUMMARY";#N/A,#N/A,FALSE,"WEEKLY SALES REPORT"}</definedName>
    <definedName name="abc" localSheetId="31" hidden="1">{#N/A,#N/A,FALSE,"ORDER BOOK";#N/A,#N/A,FALSE,"SALES SUMMARY";#N/A,#N/A,FALSE,"WEEKLY SALES REPORT"}</definedName>
    <definedName name="abc" localSheetId="9" hidden="1">{#N/A,#N/A,FALSE,"ORDER BOOK";#N/A,#N/A,FALSE,"SALES SUMMARY";#N/A,#N/A,FALSE,"WEEKLY SALES REPORT"}</definedName>
    <definedName name="abc" localSheetId="30" hidden="1">{#N/A,#N/A,FALSE,"ORDER BOOK";#N/A,#N/A,FALSE,"SALES SUMMARY";#N/A,#N/A,FALSE,"WEEKLY SALES REPORT"}</definedName>
    <definedName name="abc" localSheetId="51" hidden="1">{#N/A,#N/A,FALSE,"ORDER BOOK";#N/A,#N/A,FALSE,"SALES SUMMARY";#N/A,#N/A,FALSE,"WEEKLY SALES REPORT"}</definedName>
    <definedName name="abc" localSheetId="7" hidden="1">{#N/A,#N/A,FALSE,"ORDER BOOK";#N/A,#N/A,FALSE,"SALES SUMMARY";#N/A,#N/A,FALSE,"WEEKLY SALES REPORT"}</definedName>
    <definedName name="abc" localSheetId="33" hidden="1">{#N/A,#N/A,FALSE,"ORDER BOOK";#N/A,#N/A,FALSE,"SALES SUMMARY";#N/A,#N/A,FALSE,"WEEKLY SALES REPORT"}</definedName>
    <definedName name="abc" localSheetId="6" hidden="1">{#N/A,#N/A,FALSE,"ORDER BOOK";#N/A,#N/A,FALSE,"SALES SUMMARY";#N/A,#N/A,FALSE,"WEEKLY SALES REPORT"}</definedName>
    <definedName name="abc" localSheetId="16" hidden="1">{#N/A,#N/A,FALSE,"ORDER BOOK";#N/A,#N/A,FALSE,"SALES SUMMARY";#N/A,#N/A,FALSE,"WEEKLY SALES REPORT"}</definedName>
    <definedName name="abc" localSheetId="10" hidden="1">{#N/A,#N/A,FALSE,"ORDER BOOK";#N/A,#N/A,FALSE,"SALES SUMMARY";#N/A,#N/A,FALSE,"WEEKLY SALES REPORT"}</definedName>
    <definedName name="abc" localSheetId="29" hidden="1">{#N/A,#N/A,FALSE,"ORDER BOOK";#N/A,#N/A,FALSE,"SALES SUMMARY";#N/A,#N/A,FALSE,"WEEKLY SALES REPORT"}</definedName>
    <definedName name="abc" localSheetId="28" hidden="1">{#N/A,#N/A,FALSE,"ORDER BOOK";#N/A,#N/A,FALSE,"SALES SUMMARY";#N/A,#N/A,FALSE,"WEEKLY SALES REPORT"}</definedName>
    <definedName name="abc" localSheetId="11" hidden="1">{#N/A,#N/A,FALSE,"ORDER BOOK";#N/A,#N/A,FALSE,"SALES SUMMARY";#N/A,#N/A,FALSE,"WEEKLY SALES REPORT"}</definedName>
    <definedName name="abc" localSheetId="36" hidden="1">{#N/A,#N/A,FALSE,"ORDER BOOK";#N/A,#N/A,FALSE,"SALES SUMMARY";#N/A,#N/A,FALSE,"WEEKLY SALES REPORT"}</definedName>
    <definedName name="abc" localSheetId="32" hidden="1">{#N/A,#N/A,FALSE,"ORDER BOOK";#N/A,#N/A,FALSE,"SALES SUMMARY";#N/A,#N/A,FALSE,"WEEKLY SALES REPORT"}</definedName>
    <definedName name="abc" localSheetId="18" hidden="1">{#N/A,#N/A,FALSE,"ORDER BOOK";#N/A,#N/A,FALSE,"SALES SUMMARY";#N/A,#N/A,FALSE,"WEEKLY SALES REPORT"}</definedName>
    <definedName name="abc" localSheetId="38" hidden="1">{#N/A,#N/A,FALSE,"ORDER BOOK";#N/A,#N/A,FALSE,"SALES SUMMARY";#N/A,#N/A,FALSE,"WEEKLY SALES REPORT"}</definedName>
    <definedName name="abc" hidden="1">{#N/A,#N/A,FALSE,"ORDER BOOK";#N/A,#N/A,FALSE,"SALES SUMMARY";#N/A,#N/A,FALSE,"WEEKLY SALES REPORT"}</definedName>
    <definedName name="abcde" localSheetId="9" hidden="1">{#N/A,#N/A,FALSE,"Title Page";#N/A,#N/A,FALSE,"Conclusions";#N/A,#N/A,FALSE,"Assum.";#N/A,#N/A,FALSE,"Sun  DCF-WC-Dep";#N/A,#N/A,FALSE,"MarketValue";#N/A,#N/A,FALSE,"BalSheet";#N/A,#N/A,FALSE,"WACC";#N/A,#N/A,FALSE,"PC+ Info.";#N/A,#N/A,FALSE,"PC+Info_2"}</definedName>
    <definedName name="abcde" localSheetId="7" hidden="1">{#N/A,#N/A,FALSE,"Title Page";#N/A,#N/A,FALSE,"Conclusions";#N/A,#N/A,FALSE,"Assum.";#N/A,#N/A,FALSE,"Sun  DCF-WC-Dep";#N/A,#N/A,FALSE,"MarketValue";#N/A,#N/A,FALSE,"BalSheet";#N/A,#N/A,FALSE,"WACC";#N/A,#N/A,FALSE,"PC+ Info.";#N/A,#N/A,FALSE,"PC+Info_2"}</definedName>
    <definedName name="abcde" localSheetId="6" hidden="1">{#N/A,#N/A,FALSE,"Title Page";#N/A,#N/A,FALSE,"Conclusions";#N/A,#N/A,FALSE,"Assum.";#N/A,#N/A,FALSE,"Sun  DCF-WC-Dep";#N/A,#N/A,FALSE,"MarketValue";#N/A,#N/A,FALSE,"BalSheet";#N/A,#N/A,FALSE,"WACC";#N/A,#N/A,FALSE,"PC+ Info.";#N/A,#N/A,FALSE,"PC+Info_2"}</definedName>
    <definedName name="abcde" localSheetId="16" hidden="1">Дог-#REF!</definedName>
    <definedName name="abcde" localSheetId="10" hidden="1">{#N/A,#N/A,FALSE,"Title Page";#N/A,#N/A,FALSE,"Conclusions";#N/A,#N/A,FALSE,"Assum.";#N/A,#N/A,FALSE,"Sun  DCF-WC-Dep";#N/A,#N/A,FALSE,"MarketValue";#N/A,#N/A,FALSE,"BalSheet";#N/A,#N/A,FALSE,"WACC";#N/A,#N/A,FALSE,"PC+ Info.";#N/A,#N/A,FALSE,"PC+Info_2"}</definedName>
    <definedName name="abcde" localSheetId="28" hidden="1">{#N/A,#N/A,FALSE,"Title Page";#N/A,#N/A,FALSE,"Conclusions";#N/A,#N/A,FALSE,"Assum.";#N/A,#N/A,FALSE,"Sun  DCF-WC-Dep";#N/A,#N/A,FALSE,"MarketValue";#N/A,#N/A,FALSE,"BalSheet";#N/A,#N/A,FALSE,"WACC";#N/A,#N/A,FALSE,"PC+ Info.";#N/A,#N/A,FALSE,"PC+Info_2"}</definedName>
    <definedName name="abcde" localSheetId="11" hidden="1">{#N/A,#N/A,FALSE,"Title Page";#N/A,#N/A,FALSE,"Conclusions";#N/A,#N/A,FALSE,"Assum.";#N/A,#N/A,FALSE,"Sun  DCF-WC-Dep";#N/A,#N/A,FALSE,"MarketValue";#N/A,#N/A,FALSE,"BalSheet";#N/A,#N/A,FALSE,"WACC";#N/A,#N/A,FALSE,"PC+ Info.";#N/A,#N/A,FALSE,"PC+Info_2"}</definedName>
    <definedName name="abcde" localSheetId="36" hidden="1">{#N/A,#N/A,FALSE,"Title Page";#N/A,#N/A,FALSE,"Conclusions";#N/A,#N/A,FALSE,"Assum.";#N/A,#N/A,FALSE,"Sun  DCF-WC-Dep";#N/A,#N/A,FALSE,"MarketValue";#N/A,#N/A,FALSE,"BalSheet";#N/A,#N/A,FALSE,"WACC";#N/A,#N/A,FALSE,"PC+ Info.";#N/A,#N/A,FALSE,"PC+Info_2"}</definedName>
    <definedName name="abcde" localSheetId="18" hidden="1">Дог-#REF!</definedName>
    <definedName name="abcde" localSheetId="38" hidden="1">Дог-#REF!</definedName>
    <definedName name="abcde" hidden="1">{#N/A,#N/A,FALSE,"Title Page";#N/A,#N/A,FALSE,"Conclusions";#N/A,#N/A,FALSE,"Assum.";#N/A,#N/A,FALSE,"Sun  DCF-WC-Dep";#N/A,#N/A,FALSE,"MarketValue";#N/A,#N/A,FALSE,"BalSheet";#N/A,#N/A,FALSE,"WACC";#N/A,#N/A,FALSE,"PC+ Info.";#N/A,#N/A,FALSE,"PC+Info_2"}</definedName>
    <definedName name="abcdef" localSheetId="35" hidden="1">{"'PXR_6500'!$A$1:$I$124"}</definedName>
    <definedName name="abcdef" localSheetId="31" hidden="1">{"'PXR_6500'!$A$1:$I$124"}</definedName>
    <definedName name="abcdef" localSheetId="9" hidden="1">{"'PXR_6500'!$A$1:$I$124"}</definedName>
    <definedName name="abcdef" localSheetId="30" hidden="1">{"'PXR_6500'!$A$1:$I$124"}</definedName>
    <definedName name="abcdef" localSheetId="51" hidden="1">{"'PXR_6500'!$A$1:$I$124"}</definedName>
    <definedName name="abcdef" localSheetId="7" hidden="1">{"'PXR_6500'!$A$1:$I$124"}</definedName>
    <definedName name="abcdef" localSheetId="33" hidden="1">{"'PXR_6500'!$A$1:$I$124"}</definedName>
    <definedName name="abcdef" localSheetId="6" hidden="1">{"'PXR_6500'!$A$1:$I$124"}</definedName>
    <definedName name="abcdef" localSheetId="16" hidden="1">{"'PXR_6500'!$A$1:$I$124"}</definedName>
    <definedName name="abcdef" localSheetId="10" hidden="1">{"'PXR_6500'!$A$1:$I$124"}</definedName>
    <definedName name="abcdef" localSheetId="29" hidden="1">{"'PXR_6500'!$A$1:$I$124"}</definedName>
    <definedName name="abcdef" localSheetId="28" hidden="1">{"'PXR_6500'!$A$1:$I$124"}</definedName>
    <definedName name="abcdef" localSheetId="11" hidden="1">{"'PXR_6500'!$A$1:$I$124"}</definedName>
    <definedName name="abcdef" localSheetId="36" hidden="1">{"'PXR_6500'!$A$1:$I$124"}</definedName>
    <definedName name="abcdef" localSheetId="32" hidden="1">{"'PXR_6500'!$A$1:$I$124"}</definedName>
    <definedName name="abcdef" localSheetId="18" hidden="1">{"'PXR_6500'!$A$1:$I$124"}</definedName>
    <definedName name="abcdef" localSheetId="38" hidden="1">{"'PXR_6500'!$A$1:$I$124"}</definedName>
    <definedName name="abcdef" hidden="1">{"'PXR_6500'!$A$1:$I$124"}</definedName>
    <definedName name="ABN" localSheetId="35" hidden="1">{"'PXR_6500'!$A$1:$I$124"}</definedName>
    <definedName name="ABN" localSheetId="31" hidden="1">{"'PXR_6500'!$A$1:$I$124"}</definedName>
    <definedName name="ABN" localSheetId="9" hidden="1">{"'PXR_6500'!$A$1:$I$124"}</definedName>
    <definedName name="ABN" localSheetId="30" hidden="1">{"'PXR_6500'!$A$1:$I$124"}</definedName>
    <definedName name="ABN" localSheetId="51" hidden="1">{"'PXR_6500'!$A$1:$I$124"}</definedName>
    <definedName name="ABN" localSheetId="7" hidden="1">{"'PXR_6500'!$A$1:$I$124"}</definedName>
    <definedName name="ABN" localSheetId="33" hidden="1">{"'PXR_6500'!$A$1:$I$124"}</definedName>
    <definedName name="ABN" localSheetId="6" hidden="1">{"'PXR_6500'!$A$1:$I$124"}</definedName>
    <definedName name="ABN" localSheetId="16" hidden="1">{"'PXR_6500'!$A$1:$I$124"}</definedName>
    <definedName name="ABN" localSheetId="10" hidden="1">{"'PXR_6500'!$A$1:$I$124"}</definedName>
    <definedName name="ABN" localSheetId="29" hidden="1">{"'PXR_6500'!$A$1:$I$124"}</definedName>
    <definedName name="ABN" localSheetId="28" hidden="1">{"'PXR_6500'!$A$1:$I$124"}</definedName>
    <definedName name="ABN" localSheetId="11" hidden="1">{"'PXR_6500'!$A$1:$I$124"}</definedName>
    <definedName name="ABN" localSheetId="36" hidden="1">{"'PXR_6500'!$A$1:$I$124"}</definedName>
    <definedName name="ABN" localSheetId="32" hidden="1">{"'PXR_6500'!$A$1:$I$124"}</definedName>
    <definedName name="ABN" localSheetId="18" hidden="1">{"'PXR_6500'!$A$1:$I$124"}</definedName>
    <definedName name="ABN" localSheetId="38" hidden="1">{"'PXR_6500'!$A$1:$I$124"}</definedName>
    <definedName name="ABN" hidden="1">{"'PXR_6500'!$A$1:$I$124"}</definedName>
    <definedName name="ABRIL" localSheetId="9" hidden="1">#REF!</definedName>
    <definedName name="ABRIL" localSheetId="51" hidden="1">#REF!</definedName>
    <definedName name="ABRIL" localSheetId="16" hidden="1">#REF!</definedName>
    <definedName name="ABRIL" localSheetId="10" hidden="1">'NFD CONSO'!#REF!</definedName>
    <definedName name="ABRIL" localSheetId="29" hidden="1">#REF!</definedName>
    <definedName name="ABRIL" localSheetId="11" hidden="1">#REF!</definedName>
    <definedName name="ABRIL" localSheetId="18" hidden="1">#REF!</definedName>
    <definedName name="ABRIL" localSheetId="38" hidden="1">#REF!</definedName>
    <definedName name="ABRIL" hidden="1">#REF!</definedName>
    <definedName name="Abrisa" localSheetId="9" hidden="1">{"FY04_Assets",#N/A,FALSE,"Fin Stmt Budget";"FY04_Liabilities",#N/A,FALSE,"Fin Stmt Budget";"FY04_Inc_Stmt",#N/A,FALSE,"Fin Stmt Budget";"FY04_SOCF",#N/A,FALSE,"Fin Stmt Budget"}</definedName>
    <definedName name="Abrisa" localSheetId="51" hidden="1">{"FY04_Assets",#N/A,FALSE,"Fin Stmt Budget";"FY04_Liabilities",#N/A,FALSE,"Fin Stmt Budget";"FY04_Inc_Stmt",#N/A,FALSE,"Fin Stmt Budget";"FY04_SOCF",#N/A,FALSE,"Fin Stmt Budget"}</definedName>
    <definedName name="Abrisa" localSheetId="7" hidden="1">{"FY04_Assets",#N/A,FALSE,"Fin Stmt Budget";"FY04_Liabilities",#N/A,FALSE,"Fin Stmt Budget";"FY04_Inc_Stmt",#N/A,FALSE,"Fin Stmt Budget";"FY04_SOCF",#N/A,FALSE,"Fin Stmt Budget"}</definedName>
    <definedName name="Abrisa" localSheetId="6" hidden="1">{"FY04_Assets",#N/A,FALSE,"Fin Stmt Budget";"FY04_Liabilities",#N/A,FALSE,"Fin Stmt Budget";"FY04_Inc_Stmt",#N/A,FALSE,"Fin Stmt Budget";"FY04_SOCF",#N/A,FALSE,"Fin Stmt Budget"}</definedName>
    <definedName name="Abrisa" localSheetId="10" hidden="1">{"FY04_Assets",#N/A,FALSE,"Fin Stmt Budget";"FY04_Liabilities",#N/A,FALSE,"Fin Stmt Budget";"FY04_Inc_Stmt",#N/A,FALSE,"Fin Stmt Budget";"FY04_SOCF",#N/A,FALSE,"Fin Stmt Budget"}</definedName>
    <definedName name="Abrisa" localSheetId="28" hidden="1">{"FY04_Assets",#N/A,FALSE,"Fin Stmt Budget";"FY04_Liabilities",#N/A,FALSE,"Fin Stmt Budget";"FY04_Inc_Stmt",#N/A,FALSE,"Fin Stmt Budget";"FY04_SOCF",#N/A,FALSE,"Fin Stmt Budget"}</definedName>
    <definedName name="Abrisa" localSheetId="11" hidden="1">{"FY04_Assets",#N/A,FALSE,"Fin Stmt Budget";"FY04_Liabilities",#N/A,FALSE,"Fin Stmt Budget";"FY04_Inc_Stmt",#N/A,FALSE,"Fin Stmt Budget";"FY04_SOCF",#N/A,FALSE,"Fin Stmt Budget"}</definedName>
    <definedName name="Abrisa" localSheetId="36" hidden="1">{"FY04_Assets",#N/A,FALSE,"Fin Stmt Budget";"FY04_Liabilities",#N/A,FALSE,"Fin Stmt Budget";"FY04_Inc_Stmt",#N/A,FALSE,"Fin Stmt Budget";"FY04_SOCF",#N/A,FALSE,"Fin Stmt Budget"}</definedName>
    <definedName name="Abrisa" localSheetId="18" hidden="1">{"FY04_Assets",#N/A,FALSE,"Fin Stmt Budget";"FY04_Liabilities",#N/A,FALSE,"Fin Stmt Budget";"FY04_Inc_Stmt",#N/A,FALSE,"Fin Stmt Budget";"FY04_SOCF",#N/A,FALSE,"Fin Stmt Budget"}</definedName>
    <definedName name="Abrisa" localSheetId="38" hidden="1">{"FY04_Assets",#N/A,FALSE,"Fin Stmt Budget";"FY04_Liabilities",#N/A,FALSE,"Fin Stmt Budget";"FY04_Inc_Stmt",#N/A,FALSE,"Fin Stmt Budget";"FY04_SOCF",#N/A,FALSE,"Fin Stmt Budget"}</definedName>
    <definedName name="Abrisa" hidden="1">{"FY04_Assets",#N/A,FALSE,"Fin Stmt Budget";"FY04_Liabilities",#N/A,FALSE,"Fin Stmt Budget";"FY04_Inc_Stmt",#N/A,FALSE,"Fin Stmt Budget";"FY04_SOCF",#N/A,FALSE,"Fin Stmt Budget"}</definedName>
    <definedName name="Access_Button" localSheetId="16" hidden="1">"Reports97Data_Actual_List"</definedName>
    <definedName name="Access_Button" localSheetId="18" hidden="1">"Reports97Data_Actual_List"</definedName>
    <definedName name="Access_Button" localSheetId="38" hidden="1">"Reports97Data_Actual_List"</definedName>
    <definedName name="Access_Button" hidden="1">"Daten_lang"</definedName>
    <definedName name="AccessDatabase" localSheetId="16" hidden="1">"X:\Macros\Reports97Data.mdb"</definedName>
    <definedName name="AccessDatabase" localSheetId="18" hidden="1">"X:\Macros\Reports97Data.mdb"</definedName>
    <definedName name="AccessDatabase" localSheetId="38" hidden="1">"X:\Macros\Reports97Data.mdb"</definedName>
    <definedName name="AccessDatabase" hidden="1">"R:\S\Smith &amp; Nephew\Project Juice\Models\New Huge Model.mdb"</definedName>
    <definedName name="Acquisition_Indicator14" localSheetId="35" hidden="1">#REF!</definedName>
    <definedName name="Acquisition_Indicator14" localSheetId="31" hidden="1">#REF!</definedName>
    <definedName name="Acquisition_Indicator14" localSheetId="9" hidden="1">#REF!</definedName>
    <definedName name="Acquisition_Indicator14" localSheetId="30" hidden="1">#REF!</definedName>
    <definedName name="Acquisition_Indicator14" localSheetId="51" hidden="1">#REF!</definedName>
    <definedName name="Acquisition_Indicator14" localSheetId="33" hidden="1">#REF!</definedName>
    <definedName name="Acquisition_Indicator14" localSheetId="16" hidden="1">#REF!</definedName>
    <definedName name="Acquisition_Indicator14" localSheetId="10" hidden="1">'NFD CONSO'!#REF!</definedName>
    <definedName name="Acquisition_Indicator14" localSheetId="29" hidden="1">#REF!</definedName>
    <definedName name="Acquisition_Indicator14" localSheetId="11" hidden="1">#REF!</definedName>
    <definedName name="Acquisition_Indicator14" localSheetId="36" hidden="1">#REF!</definedName>
    <definedName name="Acquisition_Indicator14" localSheetId="32" hidden="1">#REF!</definedName>
    <definedName name="Acquisition_Indicator14" localSheetId="18" hidden="1">#REF!</definedName>
    <definedName name="Acquisition_Indicator14" localSheetId="38" hidden="1">#REF!</definedName>
    <definedName name="Acquisition_Indicator14" hidden="1">#REF!</definedName>
    <definedName name="actl" localSheetId="9" hidden="1">{"swe2",#N/A,FALSE,"actl 98"}</definedName>
    <definedName name="actl" localSheetId="51" hidden="1">{"swe2",#N/A,FALSE,"actl 98"}</definedName>
    <definedName name="actl" localSheetId="7" hidden="1">{"swe2",#N/A,FALSE,"actl 98"}</definedName>
    <definedName name="actl" localSheetId="6" hidden="1">{"swe2",#N/A,FALSE,"actl 98"}</definedName>
    <definedName name="actl" localSheetId="10" hidden="1">{"swe2",#N/A,FALSE,"actl 98"}</definedName>
    <definedName name="actl" localSheetId="28" hidden="1">{"swe2",#N/A,FALSE,"actl 98"}</definedName>
    <definedName name="actl" localSheetId="11" hidden="1">{"swe2",#N/A,FALSE,"actl 98"}</definedName>
    <definedName name="actl" localSheetId="36" hidden="1">{"swe2",#N/A,FALSE,"actl 98"}</definedName>
    <definedName name="actl" localSheetId="18" hidden="1">{"swe2",#N/A,FALSE,"actl 98"}</definedName>
    <definedName name="actl" localSheetId="38" hidden="1">{"swe2",#N/A,FALSE,"actl 98"}</definedName>
    <definedName name="actl" hidden="1">{"swe2",#N/A,FALSE,"actl 98"}</definedName>
    <definedName name="actl2" localSheetId="9" hidden="1">{"swe2",#N/A,FALSE,"actl 98"}</definedName>
    <definedName name="actl2" localSheetId="51" hidden="1">{"swe2",#N/A,FALSE,"actl 98"}</definedName>
    <definedName name="actl2" localSheetId="7" hidden="1">{"swe2",#N/A,FALSE,"actl 98"}</definedName>
    <definedName name="actl2" localSheetId="6" hidden="1">{"swe2",#N/A,FALSE,"actl 98"}</definedName>
    <definedName name="actl2" localSheetId="10" hidden="1">{"swe2",#N/A,FALSE,"actl 98"}</definedName>
    <definedName name="actl2" localSheetId="28" hidden="1">{"swe2",#N/A,FALSE,"actl 98"}</definedName>
    <definedName name="actl2" localSheetId="11" hidden="1">{"swe2",#N/A,FALSE,"actl 98"}</definedName>
    <definedName name="actl2" localSheetId="36" hidden="1">{"swe2",#N/A,FALSE,"actl 98"}</definedName>
    <definedName name="actl2" localSheetId="18" hidden="1">{"swe2",#N/A,FALSE,"actl 98"}</definedName>
    <definedName name="actl2" localSheetId="38" hidden="1">{"swe2",#N/A,FALSE,"actl 98"}</definedName>
    <definedName name="actl2" hidden="1">{"swe2",#N/A,FALSE,"actl 98"}</definedName>
    <definedName name="ACwvu.ADDITIVES._.IN." hidden="1">#REF!</definedName>
    <definedName name="ACwvu.CREWING." hidden="1">#REF!</definedName>
    <definedName name="ACwvu.FIXED._.COSTS." hidden="1">#REF!</definedName>
    <definedName name="ACwvu.PLANILHA2." localSheetId="35" hidden="1">#REF!</definedName>
    <definedName name="ACwvu.PLANILHA2." localSheetId="31" hidden="1">#REF!</definedName>
    <definedName name="ACwvu.PLANILHA2." localSheetId="30" hidden="1">#REF!</definedName>
    <definedName name="ACwvu.PLANILHA2." localSheetId="33" hidden="1">#REF!</definedName>
    <definedName name="ACwvu.PLANILHA2." localSheetId="16" hidden="1">#REF!</definedName>
    <definedName name="ACwvu.PLANILHA2." localSheetId="29" hidden="1">#REF!</definedName>
    <definedName name="ACwvu.PLANILHA2." localSheetId="36" hidden="1">#REF!</definedName>
    <definedName name="ACwvu.PLANILHA2." localSheetId="32" hidden="1">#REF!</definedName>
    <definedName name="ACwvu.PLANILHA2." localSheetId="18" hidden="1">#REF!</definedName>
    <definedName name="ACwvu.PLANILHA2." localSheetId="38" hidden="1">#REF!</definedName>
    <definedName name="ACwvu.PLANILHA2." hidden="1">#REF!</definedName>
    <definedName name="ada" localSheetId="9" hidden="1">{"'Trend_Total'!$A$7:$V$10","'Trend_Total'!$A$1:$V$4"}</definedName>
    <definedName name="ada" localSheetId="51" hidden="1">{"'Trend_Total'!$A$7:$V$10","'Trend_Total'!$A$1:$V$4"}</definedName>
    <definedName name="ada" localSheetId="7" hidden="1">{"'Trend_Total'!$A$7:$V$10","'Trend_Total'!$A$1:$V$4"}</definedName>
    <definedName name="ada" localSheetId="6" hidden="1">{"'Trend_Total'!$A$7:$V$10","'Trend_Total'!$A$1:$V$4"}</definedName>
    <definedName name="ada" localSheetId="10" hidden="1">{"'Trend_Total'!$A$7:$V$10","'Trend_Total'!$A$1:$V$4"}</definedName>
    <definedName name="ada" localSheetId="28" hidden="1">{"'Trend_Total'!$A$7:$V$10","'Trend_Total'!$A$1:$V$4"}</definedName>
    <definedName name="ada" localSheetId="11" hidden="1">{"'Trend_Total'!$A$7:$V$10","'Trend_Total'!$A$1:$V$4"}</definedName>
    <definedName name="ada" localSheetId="36" hidden="1">{"'Trend_Total'!$A$7:$V$10","'Trend_Total'!$A$1:$V$4"}</definedName>
    <definedName name="ada" localSheetId="18" hidden="1">{"'Trend_Total'!$A$7:$V$10","'Trend_Total'!$A$1:$V$4"}</definedName>
    <definedName name="ada" localSheetId="38" hidden="1">{"'Trend_Total'!$A$7:$V$10","'Trend_Total'!$A$1:$V$4"}</definedName>
    <definedName name="ada" hidden="1">{"'Trend_Total'!$A$7:$V$10","'Trend_Total'!$A$1:$V$4"}</definedName>
    <definedName name="adevgtyufvrrt" localSheetId="9" hidden="1">{"Balt Util Water",#N/A,TRUE,"UTIL";"Balt Util Elect",#N/A,TRUE,"UTIL";"Balt Util JE",#N/A,TRUE,"UTIL"}</definedName>
    <definedName name="adevgtyufvrrt" localSheetId="7" hidden="1">{"Balt Util Water",#N/A,TRUE,"UTIL";"Balt Util Elect",#N/A,TRUE,"UTIL";"Balt Util JE",#N/A,TRUE,"UTIL"}</definedName>
    <definedName name="adevgtyufvrrt" localSheetId="6" hidden="1">{"Balt Util Water",#N/A,TRUE,"UTIL";"Balt Util Elect",#N/A,TRUE,"UTIL";"Balt Util JE",#N/A,TRUE,"UTIL"}</definedName>
    <definedName name="adevgtyufvrrt" localSheetId="10" hidden="1">{"Balt Util Water",#N/A,TRUE,"UTIL";"Balt Util Elect",#N/A,TRUE,"UTIL";"Balt Util JE",#N/A,TRUE,"UTIL"}</definedName>
    <definedName name="adevgtyufvrrt" localSheetId="28" hidden="1">{"Balt Util Water",#N/A,TRUE,"UTIL";"Balt Util Elect",#N/A,TRUE,"UTIL";"Balt Util JE",#N/A,TRUE,"UTIL"}</definedName>
    <definedName name="adevgtyufvrrt" localSheetId="11" hidden="1">{"Balt Util Water",#N/A,TRUE,"UTIL";"Balt Util Elect",#N/A,TRUE,"UTIL";"Balt Util JE",#N/A,TRUE,"UTIL"}</definedName>
    <definedName name="adevgtyufvrrt" localSheetId="36" hidden="1">{"Balt Util Water",#N/A,TRUE,"UTIL";"Balt Util Elect",#N/A,TRUE,"UTIL";"Balt Util JE",#N/A,TRUE,"UTIL"}</definedName>
    <definedName name="adevgtyufvrrt" localSheetId="18" hidden="1">{"Balt Util Water",#N/A,TRUE,"UTIL";"Balt Util Elect",#N/A,TRUE,"UTIL";"Balt Util JE",#N/A,TRUE,"UTIL"}</definedName>
    <definedName name="adevgtyufvrrt" localSheetId="38" hidden="1">{"Balt Util Water",#N/A,TRUE,"UTIL";"Balt Util Elect",#N/A,TRUE,"UTIL";"Balt Util JE",#N/A,TRUE,"UTIL"}</definedName>
    <definedName name="adevgtyufvrrt" hidden="1">{"Balt Util Water",#N/A,TRUE,"UTIL";"Balt Util Elect",#N/A,TRUE,"UTIL";"Balt Util JE",#N/A,TRUE,"UTIL"}</definedName>
    <definedName name="adew" localSheetId="35" hidden="1">{#N/A,#N/A,FALSE,"FFCXOUT3"}</definedName>
    <definedName name="adew" localSheetId="31" hidden="1">{#N/A,#N/A,FALSE,"FFCXOUT3"}</definedName>
    <definedName name="adew" localSheetId="9" hidden="1">{#N/A,#N/A,FALSE,"FFCXOUT3"}</definedName>
    <definedName name="adew" localSheetId="30" hidden="1">{#N/A,#N/A,FALSE,"FFCXOUT3"}</definedName>
    <definedName name="adew" localSheetId="51" hidden="1">{#N/A,#N/A,FALSE,"FFCXOUT3"}</definedName>
    <definedName name="adew" localSheetId="7" hidden="1">{#N/A,#N/A,FALSE,"FFCXOUT3"}</definedName>
    <definedName name="adew" localSheetId="33" hidden="1">{#N/A,#N/A,FALSE,"FFCXOUT3"}</definedName>
    <definedName name="adew" localSheetId="6" hidden="1">{#N/A,#N/A,FALSE,"FFCXOUT3"}</definedName>
    <definedName name="adew" localSheetId="16" hidden="1">{#N/A,#N/A,FALSE,"FFCXOUT3"}</definedName>
    <definedName name="adew" localSheetId="10" hidden="1">{#N/A,#N/A,FALSE,"FFCXOUT3"}</definedName>
    <definedName name="adew" localSheetId="29" hidden="1">{#N/A,#N/A,FALSE,"FFCXOUT3"}</definedName>
    <definedName name="adew" localSheetId="28" hidden="1">{#N/A,#N/A,FALSE,"FFCXOUT3"}</definedName>
    <definedName name="adew" localSheetId="11" hidden="1">{#N/A,#N/A,FALSE,"FFCXOUT3"}</definedName>
    <definedName name="adew" localSheetId="36" hidden="1">{#N/A,#N/A,FALSE,"FFCXOUT3"}</definedName>
    <definedName name="adew" localSheetId="32" hidden="1">{#N/A,#N/A,FALSE,"FFCXOUT3"}</definedName>
    <definedName name="adew" localSheetId="18" hidden="1">{#N/A,#N/A,FALSE,"FFCXOUT3"}</definedName>
    <definedName name="adew" localSheetId="38" hidden="1">{#N/A,#N/A,FALSE,"FFCXOUT3"}</definedName>
    <definedName name="adew" hidden="1">{#N/A,#N/A,FALSE,"FFCXOUT3"}</definedName>
    <definedName name="adf"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dfasfdadf"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dfda"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asfasdfasfdasdf"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dfgasdysty" localSheetId="35" hidden="1">{#N/A,#N/A,FALSE,"REPORT"}</definedName>
    <definedName name="adfgasdysty" localSheetId="31" hidden="1">{#N/A,#N/A,FALSE,"REPORT"}</definedName>
    <definedName name="adfgasdysty" localSheetId="9" hidden="1">{#N/A,#N/A,FALSE,"REPORT"}</definedName>
    <definedName name="adfgasdysty" localSheetId="30" hidden="1">{#N/A,#N/A,FALSE,"REPORT"}</definedName>
    <definedName name="adfgasdysty" localSheetId="51" hidden="1">{#N/A,#N/A,FALSE,"REPORT"}</definedName>
    <definedName name="adfgasdysty" localSheetId="7" hidden="1">{#N/A,#N/A,FALSE,"REPORT"}</definedName>
    <definedName name="adfgasdysty" localSheetId="33" hidden="1">{#N/A,#N/A,FALSE,"REPORT"}</definedName>
    <definedName name="adfgasdysty" localSheetId="6" hidden="1">{#N/A,#N/A,FALSE,"REPORT"}</definedName>
    <definedName name="adfgasdysty" localSheetId="16" hidden="1">{#N/A,#N/A,FALSE,"REPORT"}</definedName>
    <definedName name="adfgasdysty" localSheetId="10" hidden="1">{#N/A,#N/A,FALSE,"REPORT"}</definedName>
    <definedName name="adfgasdysty" localSheetId="29" hidden="1">{#N/A,#N/A,FALSE,"REPORT"}</definedName>
    <definedName name="adfgasdysty" localSheetId="28" hidden="1">{#N/A,#N/A,FALSE,"REPORT"}</definedName>
    <definedName name="adfgasdysty" localSheetId="11" hidden="1">{#N/A,#N/A,FALSE,"REPORT"}</definedName>
    <definedName name="adfgasdysty" localSheetId="36" hidden="1">{#N/A,#N/A,FALSE,"REPORT"}</definedName>
    <definedName name="adfgasdysty" localSheetId="32" hidden="1">{#N/A,#N/A,FALSE,"REPORT"}</definedName>
    <definedName name="adfgasdysty" localSheetId="18" hidden="1">{#N/A,#N/A,FALSE,"REPORT"}</definedName>
    <definedName name="adfgasdysty" localSheetId="38" hidden="1">{#N/A,#N/A,FALSE,"REPORT"}</definedName>
    <definedName name="adfgasdysty" hidden="1">{#N/A,#N/A,FALSE,"REPORT"}</definedName>
    <definedName name="adfsfjfjky" localSheetId="35" hidden="1">{#N/A,#N/A,FALSE,"REPORT"}</definedName>
    <definedName name="adfsfjfjky" localSheetId="31" hidden="1">{#N/A,#N/A,FALSE,"REPORT"}</definedName>
    <definedName name="adfsfjfjky" localSheetId="9" hidden="1">{#N/A,#N/A,FALSE,"REPORT"}</definedName>
    <definedName name="adfsfjfjky" localSheetId="30" hidden="1">{#N/A,#N/A,FALSE,"REPORT"}</definedName>
    <definedName name="adfsfjfjky" localSheetId="51" hidden="1">{#N/A,#N/A,FALSE,"REPORT"}</definedName>
    <definedName name="adfsfjfjky" localSheetId="7" hidden="1">{#N/A,#N/A,FALSE,"REPORT"}</definedName>
    <definedName name="adfsfjfjky" localSheetId="33" hidden="1">{#N/A,#N/A,FALSE,"REPORT"}</definedName>
    <definedName name="adfsfjfjky" localSheetId="6" hidden="1">{#N/A,#N/A,FALSE,"REPORT"}</definedName>
    <definedName name="adfsfjfjky" localSheetId="16" hidden="1">{#N/A,#N/A,FALSE,"REPORT"}</definedName>
    <definedName name="adfsfjfjky" localSheetId="10" hidden="1">{#N/A,#N/A,FALSE,"REPORT"}</definedName>
    <definedName name="adfsfjfjky" localSheetId="29" hidden="1">{#N/A,#N/A,FALSE,"REPORT"}</definedName>
    <definedName name="adfsfjfjky" localSheetId="28" hidden="1">{#N/A,#N/A,FALSE,"REPORT"}</definedName>
    <definedName name="adfsfjfjky" localSheetId="11" hidden="1">{#N/A,#N/A,FALSE,"REPORT"}</definedName>
    <definedName name="adfsfjfjky" localSheetId="36" hidden="1">{#N/A,#N/A,FALSE,"REPORT"}</definedName>
    <definedName name="adfsfjfjky" localSheetId="32" hidden="1">{#N/A,#N/A,FALSE,"REPORT"}</definedName>
    <definedName name="adfsfjfjky" localSheetId="18" hidden="1">{#N/A,#N/A,FALSE,"REPORT"}</definedName>
    <definedName name="adfsfjfjky" localSheetId="38" hidden="1">{#N/A,#N/A,FALSE,"REPORT"}</definedName>
    <definedName name="adfsfjfjky" hidden="1">{#N/A,#N/A,FALSE,"REPORT"}</definedName>
    <definedName name="ADGAGS" localSheetId="35" hidden="1">{#N/A,#N/A,FALSE,"Aging Summary";#N/A,#N/A,FALSE,"Ratio Analysis";#N/A,#N/A,FALSE,"Test 120 Day Accts";#N/A,#N/A,FALSE,"Tickmarks"}</definedName>
    <definedName name="ADGAGS" localSheetId="31" hidden="1">{#N/A,#N/A,FALSE,"Aging Summary";#N/A,#N/A,FALSE,"Ratio Analysis";#N/A,#N/A,FALSE,"Test 120 Day Accts";#N/A,#N/A,FALSE,"Tickmarks"}</definedName>
    <definedName name="ADGAGS" localSheetId="9" hidden="1">{#N/A,#N/A,FALSE,"Aging Summary";#N/A,#N/A,FALSE,"Ratio Analysis";#N/A,#N/A,FALSE,"Test 120 Day Accts";#N/A,#N/A,FALSE,"Tickmarks"}</definedName>
    <definedName name="ADGAGS" localSheetId="30" hidden="1">{#N/A,#N/A,FALSE,"Aging Summary";#N/A,#N/A,FALSE,"Ratio Analysis";#N/A,#N/A,FALSE,"Test 120 Day Accts";#N/A,#N/A,FALSE,"Tickmarks"}</definedName>
    <definedName name="ADGAGS" localSheetId="51" hidden="1">{#N/A,#N/A,FALSE,"Aging Summary";#N/A,#N/A,FALSE,"Ratio Analysis";#N/A,#N/A,FALSE,"Test 120 Day Accts";#N/A,#N/A,FALSE,"Tickmarks"}</definedName>
    <definedName name="ADGAGS" localSheetId="7" hidden="1">{#N/A,#N/A,FALSE,"Aging Summary";#N/A,#N/A,FALSE,"Ratio Analysis";#N/A,#N/A,FALSE,"Test 120 Day Accts";#N/A,#N/A,FALSE,"Tickmarks"}</definedName>
    <definedName name="ADGAGS" localSheetId="33" hidden="1">{#N/A,#N/A,FALSE,"Aging Summary";#N/A,#N/A,FALSE,"Ratio Analysis";#N/A,#N/A,FALSE,"Test 120 Day Accts";#N/A,#N/A,FALSE,"Tickmarks"}</definedName>
    <definedName name="ADGAGS" localSheetId="6" hidden="1">{#N/A,#N/A,FALSE,"Aging Summary";#N/A,#N/A,FALSE,"Ratio Analysis";#N/A,#N/A,FALSE,"Test 120 Day Accts";#N/A,#N/A,FALSE,"Tickmarks"}</definedName>
    <definedName name="ADGAGS" localSheetId="16" hidden="1">{#N/A,#N/A,FALSE,"Aging Summary";#N/A,#N/A,FALSE,"Ratio Analysis";#N/A,#N/A,FALSE,"Test 120 Day Accts";#N/A,#N/A,FALSE,"Tickmarks"}</definedName>
    <definedName name="ADGAGS" localSheetId="10" hidden="1">{#N/A,#N/A,FALSE,"Aging Summary";#N/A,#N/A,FALSE,"Ratio Analysis";#N/A,#N/A,FALSE,"Test 120 Day Accts";#N/A,#N/A,FALSE,"Tickmarks"}</definedName>
    <definedName name="ADGAGS" localSheetId="29" hidden="1">{#N/A,#N/A,FALSE,"Aging Summary";#N/A,#N/A,FALSE,"Ratio Analysis";#N/A,#N/A,FALSE,"Test 120 Day Accts";#N/A,#N/A,FALSE,"Tickmarks"}</definedName>
    <definedName name="ADGAGS" localSheetId="28" hidden="1">{#N/A,#N/A,FALSE,"Aging Summary";#N/A,#N/A,FALSE,"Ratio Analysis";#N/A,#N/A,FALSE,"Test 120 Day Accts";#N/A,#N/A,FALSE,"Tickmarks"}</definedName>
    <definedName name="ADGAGS" localSheetId="11" hidden="1">{#N/A,#N/A,FALSE,"Aging Summary";#N/A,#N/A,FALSE,"Ratio Analysis";#N/A,#N/A,FALSE,"Test 120 Day Accts";#N/A,#N/A,FALSE,"Tickmarks"}</definedName>
    <definedName name="ADGAGS" localSheetId="36" hidden="1">{#N/A,#N/A,FALSE,"Aging Summary";#N/A,#N/A,FALSE,"Ratio Analysis";#N/A,#N/A,FALSE,"Test 120 Day Accts";#N/A,#N/A,FALSE,"Tickmarks"}</definedName>
    <definedName name="ADGAGS" localSheetId="32" hidden="1">{#N/A,#N/A,FALSE,"Aging Summary";#N/A,#N/A,FALSE,"Ratio Analysis";#N/A,#N/A,FALSE,"Test 120 Day Accts";#N/A,#N/A,FALSE,"Tickmarks"}</definedName>
    <definedName name="ADGAGS" localSheetId="18" hidden="1">{#N/A,#N/A,FALSE,"Aging Summary";#N/A,#N/A,FALSE,"Ratio Analysis";#N/A,#N/A,FALSE,"Test 120 Day Accts";#N/A,#N/A,FALSE,"Tickmarks"}</definedName>
    <definedName name="ADGAGS" localSheetId="38" hidden="1">{#N/A,#N/A,FALSE,"Aging Summary";#N/A,#N/A,FALSE,"Ratio Analysis";#N/A,#N/A,FALSE,"Test 120 Day Accts";#N/A,#N/A,FALSE,"Tickmarks"}</definedName>
    <definedName name="ADGAGS" hidden="1">{#N/A,#N/A,FALSE,"Aging Summary";#N/A,#N/A,FALSE,"Ratio Analysis";#N/A,#N/A,FALSE,"Test 120 Day Accts";#N/A,#N/A,FALSE,"Tickmarks"}</definedName>
    <definedName name="Adj_IncExc1" localSheetId="35" hidden="1">#REF!</definedName>
    <definedName name="Adj_IncExc1" localSheetId="31" hidden="1">#REF!</definedName>
    <definedName name="Adj_IncExc1" localSheetId="9" hidden="1">#REF!</definedName>
    <definedName name="Adj_IncExc1" localSheetId="30" hidden="1">#REF!</definedName>
    <definedName name="Adj_IncExc1" localSheetId="51" hidden="1">#REF!</definedName>
    <definedName name="Adj_IncExc1" localSheetId="33" hidden="1">#REF!</definedName>
    <definedName name="Adj_IncExc1" localSheetId="16" hidden="1">#REF!</definedName>
    <definedName name="Adj_IncExc1" localSheetId="10" hidden="1">'NFD CONSO'!#REF!</definedName>
    <definedName name="Adj_IncExc1" localSheetId="29" hidden="1">#REF!</definedName>
    <definedName name="Adj_IncExc1" localSheetId="11" hidden="1">#REF!</definedName>
    <definedName name="Adj_IncExc1" localSheetId="36" hidden="1">#REF!</definedName>
    <definedName name="Adj_IncExc1" localSheetId="32" hidden="1">#REF!</definedName>
    <definedName name="Adj_IncExc1" localSheetId="18" hidden="1">#REF!</definedName>
    <definedName name="Adj_IncExc1" localSheetId="38" hidden="1">#REF!</definedName>
    <definedName name="Adj_IncExc1" hidden="1">#REF!</definedName>
    <definedName name="Adj_IncExc2" localSheetId="35" hidden="1">#REF!</definedName>
    <definedName name="Adj_IncExc2" localSheetId="31" hidden="1">#REF!</definedName>
    <definedName name="Adj_IncExc2" localSheetId="9" hidden="1">#REF!</definedName>
    <definedName name="Adj_IncExc2" localSheetId="30" hidden="1">#REF!</definedName>
    <definedName name="Adj_IncExc2" localSheetId="51" hidden="1">#REF!</definedName>
    <definedName name="Adj_IncExc2" localSheetId="33" hidden="1">#REF!</definedName>
    <definedName name="Adj_IncExc2" localSheetId="16" hidden="1">#REF!</definedName>
    <definedName name="Adj_IncExc2" localSheetId="10" hidden="1">'NFD CONSO'!#REF!</definedName>
    <definedName name="Adj_IncExc2" localSheetId="29" hidden="1">#REF!</definedName>
    <definedName name="Adj_IncExc2" localSheetId="11" hidden="1">#REF!</definedName>
    <definedName name="Adj_IncExc2" localSheetId="36" hidden="1">#REF!</definedName>
    <definedName name="Adj_IncExc2" localSheetId="32" hidden="1">#REF!</definedName>
    <definedName name="Adj_IncExc2" localSheetId="18" hidden="1">#REF!</definedName>
    <definedName name="Adj_IncExc2" localSheetId="38" hidden="1">#REF!</definedName>
    <definedName name="Adj_IncExc2" hidden="1">#REF!</definedName>
    <definedName name="Adj_LC2" localSheetId="35" hidden="1">#REF!</definedName>
    <definedName name="Adj_LC2" localSheetId="31" hidden="1">#REF!</definedName>
    <definedName name="Adj_LC2" localSheetId="9" hidden="1">#REF!</definedName>
    <definedName name="Adj_LC2" localSheetId="30" hidden="1">#REF!</definedName>
    <definedName name="Adj_LC2" localSheetId="51" hidden="1">#REF!</definedName>
    <definedName name="Adj_LC2" localSheetId="33" hidden="1">#REF!</definedName>
    <definedName name="Adj_LC2" localSheetId="16" hidden="1">#REF!</definedName>
    <definedName name="Adj_LC2" localSheetId="10" hidden="1">'NFD CONSO'!#REF!</definedName>
    <definedName name="Adj_LC2" localSheetId="29" hidden="1">#REF!</definedName>
    <definedName name="Adj_LC2" localSheetId="11" hidden="1">#REF!</definedName>
    <definedName name="Adj_LC2" localSheetId="36" hidden="1">#REF!</definedName>
    <definedName name="Adj_LC2" localSheetId="32" hidden="1">#REF!</definedName>
    <definedName name="Adj_LC2" localSheetId="18" hidden="1">#REF!</definedName>
    <definedName name="Adj_LC2" localSheetId="38" hidden="1">#REF!</definedName>
    <definedName name="Adj_LC2" hidden="1">#REF!</definedName>
    <definedName name="Adj_LC3" localSheetId="35" hidden="1">#REF!</definedName>
    <definedName name="Adj_LC3" localSheetId="31" hidden="1">#REF!</definedName>
    <definedName name="Adj_LC3" localSheetId="9" hidden="1">#REF!</definedName>
    <definedName name="Adj_LC3" localSheetId="30" hidden="1">#REF!</definedName>
    <definedName name="Adj_LC3" localSheetId="33" hidden="1">#REF!</definedName>
    <definedName name="Adj_LC3" localSheetId="16" hidden="1">#REF!</definedName>
    <definedName name="Adj_LC3" localSheetId="10" hidden="1">'NFD CONSO'!#REF!</definedName>
    <definedName name="Adj_LC3" localSheetId="29" hidden="1">#REF!</definedName>
    <definedName name="Adj_LC3" localSheetId="11" hidden="1">#REF!</definedName>
    <definedName name="Adj_LC3" localSheetId="36" hidden="1">#REF!</definedName>
    <definedName name="Adj_LC3" localSheetId="32" hidden="1">#REF!</definedName>
    <definedName name="Adj_LC3" localSheetId="18" hidden="1">#REF!</definedName>
    <definedName name="Adj_LC3" localSheetId="38" hidden="1">#REF!</definedName>
    <definedName name="Adj_LC3" hidden="1">#REF!</definedName>
    <definedName name="Adj_Owning_Group1" localSheetId="35" hidden="1">#REF!</definedName>
    <definedName name="Adj_Owning_Group1" localSheetId="31" hidden="1">#REF!</definedName>
    <definedName name="Adj_Owning_Group1" localSheetId="9" hidden="1">#REF!</definedName>
    <definedName name="Adj_Owning_Group1" localSheetId="30" hidden="1">#REF!</definedName>
    <definedName name="Adj_Owning_Group1" localSheetId="33" hidden="1">#REF!</definedName>
    <definedName name="Adj_Owning_Group1" localSheetId="16" hidden="1">#REF!</definedName>
    <definedName name="Adj_Owning_Group1" localSheetId="10" hidden="1">'NFD CONSO'!#REF!</definedName>
    <definedName name="Adj_Owning_Group1" localSheetId="29" hidden="1">#REF!</definedName>
    <definedName name="Adj_Owning_Group1" localSheetId="11" hidden="1">#REF!</definedName>
    <definedName name="Adj_Owning_Group1" localSheetId="36" hidden="1">#REF!</definedName>
    <definedName name="Adj_Owning_Group1" localSheetId="32" hidden="1">#REF!</definedName>
    <definedName name="Adj_Owning_Group1" localSheetId="18" hidden="1">#REF!</definedName>
    <definedName name="Adj_Owning_Group1" localSheetId="38" hidden="1">#REF!</definedName>
    <definedName name="Adj_Owning_Group1" hidden="1">#REF!</definedName>
    <definedName name="ads" localSheetId="9" hidden="1">{"DCF","UPSIDE CASE",FALSE,"Sheet1";"DCF","BASE CASE",FALSE,"Sheet1";"DCF","DOWNSIDE CASE",FALSE,"Sheet1"}</definedName>
    <definedName name="ads" localSheetId="51" hidden="1">{"DCF","UPSIDE CASE",FALSE,"Sheet1";"DCF","BASE CASE",FALSE,"Sheet1";"DCF","DOWNSIDE CASE",FALSE,"Sheet1"}</definedName>
    <definedName name="ads" localSheetId="7" hidden="1">{"DCF","UPSIDE CASE",FALSE,"Sheet1";"DCF","BASE CASE",FALSE,"Sheet1";"DCF","DOWNSIDE CASE",FALSE,"Sheet1"}</definedName>
    <definedName name="ads" localSheetId="6" hidden="1">{"DCF","UPSIDE CASE",FALSE,"Sheet1";"DCF","BASE CASE",FALSE,"Sheet1";"DCF","DOWNSIDE CASE",FALSE,"Sheet1"}</definedName>
    <definedName name="ads" localSheetId="10" hidden="1">{"DCF","UPSIDE CASE",FALSE,"Sheet1";"DCF","BASE CASE",FALSE,"Sheet1";"DCF","DOWNSIDE CASE",FALSE,"Sheet1"}</definedName>
    <definedName name="ads" localSheetId="28" hidden="1">{"DCF","UPSIDE CASE",FALSE,"Sheet1";"DCF","BASE CASE",FALSE,"Sheet1";"DCF","DOWNSIDE CASE",FALSE,"Sheet1"}</definedName>
    <definedName name="ads" localSheetId="11" hidden="1">{"DCF","UPSIDE CASE",FALSE,"Sheet1";"DCF","BASE CASE",FALSE,"Sheet1";"DCF","DOWNSIDE CASE",FALSE,"Sheet1"}</definedName>
    <definedName name="ads" localSheetId="36" hidden="1">{"DCF","UPSIDE CASE",FALSE,"Sheet1";"DCF","BASE CASE",FALSE,"Sheet1";"DCF","DOWNSIDE CASE",FALSE,"Sheet1"}</definedName>
    <definedName name="ads" localSheetId="18" hidden="1">{"DCF","UPSIDE CASE",FALSE,"Sheet1";"DCF","BASE CASE",FALSE,"Sheet1";"DCF","DOWNSIDE CASE",FALSE,"Sheet1"}</definedName>
    <definedName name="ads" localSheetId="38" hidden="1">{"DCF","UPSIDE CASE",FALSE,"Sheet1";"DCF","BASE CASE",FALSE,"Sheet1";"DCF","DOWNSIDE CASE",FALSE,"Sheet1"}</definedName>
    <definedName name="ads" hidden="1">{"DCF","UPSIDE CASE",FALSE,"Sheet1";"DCF","BASE CASE",FALSE,"Sheet1";"DCF","DOWNSIDE CASE",FALSE,"Sheet1"}</definedName>
    <definedName name="adsfadf" localSheetId="9" hidden="1">{"'Staffing'!$A$1:$D$62"}</definedName>
    <definedName name="adsfadf" localSheetId="51" hidden="1">{"'Staffing'!$A$1:$D$62"}</definedName>
    <definedName name="adsfadf" localSheetId="7" hidden="1">{"'Staffing'!$A$1:$D$62"}</definedName>
    <definedName name="adsfadf" localSheetId="6" hidden="1">{"'Staffing'!$A$1:$D$62"}</definedName>
    <definedName name="adsfadf" localSheetId="10" hidden="1">{"'Staffing'!$A$1:$D$62"}</definedName>
    <definedName name="adsfadf" localSheetId="28" hidden="1">{"'Staffing'!$A$1:$D$62"}</definedName>
    <definedName name="adsfadf" localSheetId="11" hidden="1">{"'Staffing'!$A$1:$D$62"}</definedName>
    <definedName name="adsfadf" localSheetId="36" hidden="1">{"'Staffing'!$A$1:$D$62"}</definedName>
    <definedName name="adsfadf" localSheetId="18" hidden="1">{"'Staffing'!$A$1:$D$62"}</definedName>
    <definedName name="adsfadf" localSheetId="38" hidden="1">{"'Staffing'!$A$1:$D$62"}</definedName>
    <definedName name="adsfadf" hidden="1">{"'Staffing'!$A$1:$D$62"}</definedName>
    <definedName name="ADSFSDF" localSheetId="35" hidden="1">{#N/A,#N/A,FALSE,"Aging Summary";#N/A,#N/A,FALSE,"Ratio Analysis";#N/A,#N/A,FALSE,"Test 120 Day Accts";#N/A,#N/A,FALSE,"Tickmarks"}</definedName>
    <definedName name="ADSFSDF" localSheetId="31" hidden="1">{#N/A,#N/A,FALSE,"Aging Summary";#N/A,#N/A,FALSE,"Ratio Analysis";#N/A,#N/A,FALSE,"Test 120 Day Accts";#N/A,#N/A,FALSE,"Tickmarks"}</definedName>
    <definedName name="ADSFSDF" localSheetId="9" hidden="1">{#N/A,#N/A,FALSE,"Aging Summary";#N/A,#N/A,FALSE,"Ratio Analysis";#N/A,#N/A,FALSE,"Test 120 Day Accts";#N/A,#N/A,FALSE,"Tickmarks"}</definedName>
    <definedName name="ADSFSDF" localSheetId="30" hidden="1">{#N/A,#N/A,FALSE,"Aging Summary";#N/A,#N/A,FALSE,"Ratio Analysis";#N/A,#N/A,FALSE,"Test 120 Day Accts";#N/A,#N/A,FALSE,"Tickmarks"}</definedName>
    <definedName name="ADSFSDF" localSheetId="51" hidden="1">{#N/A,#N/A,FALSE,"Aging Summary";#N/A,#N/A,FALSE,"Ratio Analysis";#N/A,#N/A,FALSE,"Test 120 Day Accts";#N/A,#N/A,FALSE,"Tickmarks"}</definedName>
    <definedName name="ADSFSDF" localSheetId="7" hidden="1">{#N/A,#N/A,FALSE,"Aging Summary";#N/A,#N/A,FALSE,"Ratio Analysis";#N/A,#N/A,FALSE,"Test 120 Day Accts";#N/A,#N/A,FALSE,"Tickmarks"}</definedName>
    <definedName name="ADSFSDF" localSheetId="33" hidden="1">{#N/A,#N/A,FALSE,"Aging Summary";#N/A,#N/A,FALSE,"Ratio Analysis";#N/A,#N/A,FALSE,"Test 120 Day Accts";#N/A,#N/A,FALSE,"Tickmarks"}</definedName>
    <definedName name="ADSFSDF" localSheetId="6" hidden="1">{#N/A,#N/A,FALSE,"Aging Summary";#N/A,#N/A,FALSE,"Ratio Analysis";#N/A,#N/A,FALSE,"Test 120 Day Accts";#N/A,#N/A,FALSE,"Tickmarks"}</definedName>
    <definedName name="ADSFSDF" localSheetId="16" hidden="1">{#N/A,#N/A,FALSE,"Aging Summary";#N/A,#N/A,FALSE,"Ratio Analysis";#N/A,#N/A,FALSE,"Test 120 Day Accts";#N/A,#N/A,FALSE,"Tickmarks"}</definedName>
    <definedName name="ADSFSDF" localSheetId="10" hidden="1">{#N/A,#N/A,FALSE,"Aging Summary";#N/A,#N/A,FALSE,"Ratio Analysis";#N/A,#N/A,FALSE,"Test 120 Day Accts";#N/A,#N/A,FALSE,"Tickmarks"}</definedName>
    <definedName name="ADSFSDF" localSheetId="29" hidden="1">{#N/A,#N/A,FALSE,"Aging Summary";#N/A,#N/A,FALSE,"Ratio Analysis";#N/A,#N/A,FALSE,"Test 120 Day Accts";#N/A,#N/A,FALSE,"Tickmarks"}</definedName>
    <definedName name="ADSFSDF" localSheetId="28" hidden="1">{#N/A,#N/A,FALSE,"Aging Summary";#N/A,#N/A,FALSE,"Ratio Analysis";#N/A,#N/A,FALSE,"Test 120 Day Accts";#N/A,#N/A,FALSE,"Tickmarks"}</definedName>
    <definedName name="ADSFSDF" localSheetId="11" hidden="1">{#N/A,#N/A,FALSE,"Aging Summary";#N/A,#N/A,FALSE,"Ratio Analysis";#N/A,#N/A,FALSE,"Test 120 Day Accts";#N/A,#N/A,FALSE,"Tickmarks"}</definedName>
    <definedName name="ADSFSDF" localSheetId="36" hidden="1">{#N/A,#N/A,FALSE,"Aging Summary";#N/A,#N/A,FALSE,"Ratio Analysis";#N/A,#N/A,FALSE,"Test 120 Day Accts";#N/A,#N/A,FALSE,"Tickmarks"}</definedName>
    <definedName name="ADSFSDF" localSheetId="32" hidden="1">{#N/A,#N/A,FALSE,"Aging Summary";#N/A,#N/A,FALSE,"Ratio Analysis";#N/A,#N/A,FALSE,"Test 120 Day Accts";#N/A,#N/A,FALSE,"Tickmarks"}</definedName>
    <definedName name="ADSFSDF" localSheetId="18" hidden="1">{#N/A,#N/A,FALSE,"Aging Summary";#N/A,#N/A,FALSE,"Ratio Analysis";#N/A,#N/A,FALSE,"Test 120 Day Accts";#N/A,#N/A,FALSE,"Tickmarks"}</definedName>
    <definedName name="ADSFSDF" localSheetId="38" hidden="1">{#N/A,#N/A,FALSE,"Aging Summary";#N/A,#N/A,FALSE,"Ratio Analysis";#N/A,#N/A,FALSE,"Test 120 Day Accts";#N/A,#N/A,FALSE,"Tickmarks"}</definedName>
    <definedName name="ADSFSDF" hidden="1">{#N/A,#N/A,FALSE,"Aging Summary";#N/A,#N/A,FALSE,"Ratio Analysis";#N/A,#N/A,FALSE,"Test 120 Day Accts";#N/A,#N/A,FALSE,"Tickmarks"}</definedName>
    <definedName name="aertqet" localSheetId="35" hidden="1">{#N/A,#N/A,FALSE,"Adj Proj";#N/A,#N/A,FALSE,"Sheet1";#N/A,#N/A,FALSE,"LBO";#N/A,#N/A,FALSE,"LBOMER";#N/A,#N/A,FALSE,"WACC";#N/A,#N/A,FALSE,"DCF";#N/A,#N/A,FALSE,"DCFMER";#N/A,#N/A,FALSE,"Pooling";#N/A,#N/A,FALSE,"income";#N/A,#N/A,FALSE,"Offer"}</definedName>
    <definedName name="aertqet" localSheetId="31" hidden="1">{#N/A,#N/A,FALSE,"Adj Proj";#N/A,#N/A,FALSE,"Sheet1";#N/A,#N/A,FALSE,"LBO";#N/A,#N/A,FALSE,"LBOMER";#N/A,#N/A,FALSE,"WACC";#N/A,#N/A,FALSE,"DCF";#N/A,#N/A,FALSE,"DCFMER";#N/A,#N/A,FALSE,"Pooling";#N/A,#N/A,FALSE,"income";#N/A,#N/A,FALSE,"Offer"}</definedName>
    <definedName name="aertqet" localSheetId="9" hidden="1">{#N/A,#N/A,FALSE,"Adj Proj";#N/A,#N/A,FALSE,"Sheet1";#N/A,#N/A,FALSE,"LBO";#N/A,#N/A,FALSE,"LBOMER";#N/A,#N/A,FALSE,"WACC";#N/A,#N/A,FALSE,"DCF";#N/A,#N/A,FALSE,"DCFMER";#N/A,#N/A,FALSE,"Pooling";#N/A,#N/A,FALSE,"income";#N/A,#N/A,FALSE,"Offer"}</definedName>
    <definedName name="aertqet" localSheetId="30" hidden="1">{#N/A,#N/A,FALSE,"Adj Proj";#N/A,#N/A,FALSE,"Sheet1";#N/A,#N/A,FALSE,"LBO";#N/A,#N/A,FALSE,"LBOMER";#N/A,#N/A,FALSE,"WACC";#N/A,#N/A,FALSE,"DCF";#N/A,#N/A,FALSE,"DCFMER";#N/A,#N/A,FALSE,"Pooling";#N/A,#N/A,FALSE,"income";#N/A,#N/A,FALSE,"Offer"}</definedName>
    <definedName name="aertqet" localSheetId="51" hidden="1">{#N/A,#N/A,FALSE,"Adj Proj";#N/A,#N/A,FALSE,"Sheet1";#N/A,#N/A,FALSE,"LBO";#N/A,#N/A,FALSE,"LBOMER";#N/A,#N/A,FALSE,"WACC";#N/A,#N/A,FALSE,"DCF";#N/A,#N/A,FALSE,"DCFMER";#N/A,#N/A,FALSE,"Pooling";#N/A,#N/A,FALSE,"income";#N/A,#N/A,FALSE,"Offer"}</definedName>
    <definedName name="aertqet" localSheetId="7" hidden="1">{#N/A,#N/A,FALSE,"Adj Proj";#N/A,#N/A,FALSE,"Sheet1";#N/A,#N/A,FALSE,"LBO";#N/A,#N/A,FALSE,"LBOMER";#N/A,#N/A,FALSE,"WACC";#N/A,#N/A,FALSE,"DCF";#N/A,#N/A,FALSE,"DCFMER";#N/A,#N/A,FALSE,"Pooling";#N/A,#N/A,FALSE,"income";#N/A,#N/A,FALSE,"Offer"}</definedName>
    <definedName name="aertqet" localSheetId="33" hidden="1">{#N/A,#N/A,FALSE,"Adj Proj";#N/A,#N/A,FALSE,"Sheet1";#N/A,#N/A,FALSE,"LBO";#N/A,#N/A,FALSE,"LBOMER";#N/A,#N/A,FALSE,"WACC";#N/A,#N/A,FALSE,"DCF";#N/A,#N/A,FALSE,"DCFMER";#N/A,#N/A,FALSE,"Pooling";#N/A,#N/A,FALSE,"income";#N/A,#N/A,FALSE,"Offer"}</definedName>
    <definedName name="aertqet" localSheetId="6" hidden="1">{#N/A,#N/A,FALSE,"Adj Proj";#N/A,#N/A,FALSE,"Sheet1";#N/A,#N/A,FALSE,"LBO";#N/A,#N/A,FALSE,"LBOMER";#N/A,#N/A,FALSE,"WACC";#N/A,#N/A,FALSE,"DCF";#N/A,#N/A,FALSE,"DCFMER";#N/A,#N/A,FALSE,"Pooling";#N/A,#N/A,FALSE,"income";#N/A,#N/A,FALSE,"Offer"}</definedName>
    <definedName name="aertqet" localSheetId="16" hidden="1">{#N/A,#N/A,FALSE,"Adj Proj";#N/A,#N/A,FALSE,"Sheet1";#N/A,#N/A,FALSE,"LBO";#N/A,#N/A,FALSE,"LBOMER";#N/A,#N/A,FALSE,"WACC";#N/A,#N/A,FALSE,"DCF";#N/A,#N/A,FALSE,"DCFMER";#N/A,#N/A,FALSE,"Pooling";#N/A,#N/A,FALSE,"income";#N/A,#N/A,FALSE,"Offer"}</definedName>
    <definedName name="aertqet" localSheetId="10" hidden="1">{#N/A,#N/A,FALSE,"Adj Proj";#N/A,#N/A,FALSE,"Sheet1";#N/A,#N/A,FALSE,"LBO";#N/A,#N/A,FALSE,"LBOMER";#N/A,#N/A,FALSE,"WACC";#N/A,#N/A,FALSE,"DCF";#N/A,#N/A,FALSE,"DCFMER";#N/A,#N/A,FALSE,"Pooling";#N/A,#N/A,FALSE,"income";#N/A,#N/A,FALSE,"Offer"}</definedName>
    <definedName name="aertqet" localSheetId="29" hidden="1">{#N/A,#N/A,FALSE,"Adj Proj";#N/A,#N/A,FALSE,"Sheet1";#N/A,#N/A,FALSE,"LBO";#N/A,#N/A,FALSE,"LBOMER";#N/A,#N/A,FALSE,"WACC";#N/A,#N/A,FALSE,"DCF";#N/A,#N/A,FALSE,"DCFMER";#N/A,#N/A,FALSE,"Pooling";#N/A,#N/A,FALSE,"income";#N/A,#N/A,FALSE,"Offer"}</definedName>
    <definedName name="aertqet" localSheetId="28" hidden="1">{#N/A,#N/A,FALSE,"Adj Proj";#N/A,#N/A,FALSE,"Sheet1";#N/A,#N/A,FALSE,"LBO";#N/A,#N/A,FALSE,"LBOMER";#N/A,#N/A,FALSE,"WACC";#N/A,#N/A,FALSE,"DCF";#N/A,#N/A,FALSE,"DCFMER";#N/A,#N/A,FALSE,"Pooling";#N/A,#N/A,FALSE,"income";#N/A,#N/A,FALSE,"Offer"}</definedName>
    <definedName name="aertqet" localSheetId="11" hidden="1">{#N/A,#N/A,FALSE,"Adj Proj";#N/A,#N/A,FALSE,"Sheet1";#N/A,#N/A,FALSE,"LBO";#N/A,#N/A,FALSE,"LBOMER";#N/A,#N/A,FALSE,"WACC";#N/A,#N/A,FALSE,"DCF";#N/A,#N/A,FALSE,"DCFMER";#N/A,#N/A,FALSE,"Pooling";#N/A,#N/A,FALSE,"income";#N/A,#N/A,FALSE,"Offer"}</definedName>
    <definedName name="aertqet" localSheetId="36" hidden="1">{#N/A,#N/A,FALSE,"Adj Proj";#N/A,#N/A,FALSE,"Sheet1";#N/A,#N/A,FALSE,"LBO";#N/A,#N/A,FALSE,"LBOMER";#N/A,#N/A,FALSE,"WACC";#N/A,#N/A,FALSE,"DCF";#N/A,#N/A,FALSE,"DCFMER";#N/A,#N/A,FALSE,"Pooling";#N/A,#N/A,FALSE,"income";#N/A,#N/A,FALSE,"Offer"}</definedName>
    <definedName name="aertqet" localSheetId="32" hidden="1">{#N/A,#N/A,FALSE,"Adj Proj";#N/A,#N/A,FALSE,"Sheet1";#N/A,#N/A,FALSE,"LBO";#N/A,#N/A,FALSE,"LBOMER";#N/A,#N/A,FALSE,"WACC";#N/A,#N/A,FALSE,"DCF";#N/A,#N/A,FALSE,"DCFMER";#N/A,#N/A,FALSE,"Pooling";#N/A,#N/A,FALSE,"income";#N/A,#N/A,FALSE,"Offer"}</definedName>
    <definedName name="aertqet" localSheetId="18" hidden="1">{#N/A,#N/A,FALSE,"Adj Proj";#N/A,#N/A,FALSE,"Sheet1";#N/A,#N/A,FALSE,"LBO";#N/A,#N/A,FALSE,"LBOMER";#N/A,#N/A,FALSE,"WACC";#N/A,#N/A,FALSE,"DCF";#N/A,#N/A,FALSE,"DCFMER";#N/A,#N/A,FALSE,"Pooling";#N/A,#N/A,FALSE,"income";#N/A,#N/A,FALSE,"Offer"}</definedName>
    <definedName name="aertqet" localSheetId="38" hidden="1">{#N/A,#N/A,FALSE,"Adj Proj";#N/A,#N/A,FALSE,"Sheet1";#N/A,#N/A,FALSE,"LBO";#N/A,#N/A,FALSE,"LBOMER";#N/A,#N/A,FALSE,"WACC";#N/A,#N/A,FALSE,"DCF";#N/A,#N/A,FALSE,"DCFMER";#N/A,#N/A,FALSE,"Pooling";#N/A,#N/A,FALSE,"income";#N/A,#N/A,FALSE,"Offer"}</definedName>
    <definedName name="aertqet" hidden="1">{#N/A,#N/A,FALSE,"Adj Proj";#N/A,#N/A,FALSE,"Sheet1";#N/A,#N/A,FALSE,"LBO";#N/A,#N/A,FALSE,"LBOMER";#N/A,#N/A,FALSE,"WACC";#N/A,#N/A,FALSE,"DCF";#N/A,#N/A,FALSE,"DCFMER";#N/A,#N/A,FALSE,"Pooling";#N/A,#N/A,FALSE,"income";#N/A,#N/A,FALSE,"Offer"}</definedName>
    <definedName name="aerty" localSheetId="9" hidden="1">{"Balt Util Water",#N/A,TRUE,"UTIL";"Balt Util Elect",#N/A,TRUE,"UTIL";"Balt Util JE",#N/A,TRUE,"UTIL"}</definedName>
    <definedName name="aerty" localSheetId="7" hidden="1">{"Balt Util Water",#N/A,TRUE,"UTIL";"Balt Util Elect",#N/A,TRUE,"UTIL";"Balt Util JE",#N/A,TRUE,"UTIL"}</definedName>
    <definedName name="aerty" localSheetId="6" hidden="1">{"Balt Util Water",#N/A,TRUE,"UTIL";"Balt Util Elect",#N/A,TRUE,"UTIL";"Balt Util JE",#N/A,TRUE,"UTIL"}</definedName>
    <definedName name="aerty" localSheetId="10" hidden="1">{"Balt Util Water",#N/A,TRUE,"UTIL";"Balt Util Elect",#N/A,TRUE,"UTIL";"Balt Util JE",#N/A,TRUE,"UTIL"}</definedName>
    <definedName name="aerty" localSheetId="28" hidden="1">{"Balt Util Water",#N/A,TRUE,"UTIL";"Balt Util Elect",#N/A,TRUE,"UTIL";"Balt Util JE",#N/A,TRUE,"UTIL"}</definedName>
    <definedName name="aerty" localSheetId="11" hidden="1">{"Balt Util Water",#N/A,TRUE,"UTIL";"Balt Util Elect",#N/A,TRUE,"UTIL";"Balt Util JE",#N/A,TRUE,"UTIL"}</definedName>
    <definedName name="aerty" localSheetId="36" hidden="1">{"Balt Util Water",#N/A,TRUE,"UTIL";"Balt Util Elect",#N/A,TRUE,"UTIL";"Balt Util JE",#N/A,TRUE,"UTIL"}</definedName>
    <definedName name="aerty" localSheetId="18" hidden="1">{"Balt Util Water",#N/A,TRUE,"UTIL";"Balt Util Elect",#N/A,TRUE,"UTIL";"Balt Util JE",#N/A,TRUE,"UTIL"}</definedName>
    <definedName name="aerty" localSheetId="38" hidden="1">{"Balt Util Water",#N/A,TRUE,"UTIL";"Balt Util Elect",#N/A,TRUE,"UTIL";"Balt Util JE",#N/A,TRUE,"UTIL"}</definedName>
    <definedName name="aerty" hidden="1">{"Balt Util Water",#N/A,TRUE,"UTIL";"Balt Util Elect",#N/A,TRUE,"UTIL";"Balt Util JE",#N/A,TRUE,"UTIL"}</definedName>
    <definedName name="afasd" localSheetId="35" hidden="1">{#N/A,#N/A,FALSE,"Aging Summary";#N/A,#N/A,FALSE,"Ratio Analysis";#N/A,#N/A,FALSE,"Test 120 Day Accts";#N/A,#N/A,FALSE,"Tickmarks"}</definedName>
    <definedName name="afasd" localSheetId="31" hidden="1">{#N/A,#N/A,FALSE,"Aging Summary";#N/A,#N/A,FALSE,"Ratio Analysis";#N/A,#N/A,FALSE,"Test 120 Day Accts";#N/A,#N/A,FALSE,"Tickmarks"}</definedName>
    <definedName name="afasd" localSheetId="9" hidden="1">{#N/A,#N/A,FALSE,"Aging Summary";#N/A,#N/A,FALSE,"Ratio Analysis";#N/A,#N/A,FALSE,"Test 120 Day Accts";#N/A,#N/A,FALSE,"Tickmarks"}</definedName>
    <definedName name="afasd" localSheetId="30" hidden="1">{#N/A,#N/A,FALSE,"Aging Summary";#N/A,#N/A,FALSE,"Ratio Analysis";#N/A,#N/A,FALSE,"Test 120 Day Accts";#N/A,#N/A,FALSE,"Tickmarks"}</definedName>
    <definedName name="afasd" localSheetId="51" hidden="1">{#N/A,#N/A,FALSE,"Aging Summary";#N/A,#N/A,FALSE,"Ratio Analysis";#N/A,#N/A,FALSE,"Test 120 Day Accts";#N/A,#N/A,FALSE,"Tickmarks"}</definedName>
    <definedName name="afasd" localSheetId="7" hidden="1">{#N/A,#N/A,FALSE,"Aging Summary";#N/A,#N/A,FALSE,"Ratio Analysis";#N/A,#N/A,FALSE,"Test 120 Day Accts";#N/A,#N/A,FALSE,"Tickmarks"}</definedName>
    <definedName name="afasd" localSheetId="33" hidden="1">{#N/A,#N/A,FALSE,"Aging Summary";#N/A,#N/A,FALSE,"Ratio Analysis";#N/A,#N/A,FALSE,"Test 120 Day Accts";#N/A,#N/A,FALSE,"Tickmarks"}</definedName>
    <definedName name="afasd" localSheetId="6" hidden="1">{#N/A,#N/A,FALSE,"Aging Summary";#N/A,#N/A,FALSE,"Ratio Analysis";#N/A,#N/A,FALSE,"Test 120 Day Accts";#N/A,#N/A,FALSE,"Tickmarks"}</definedName>
    <definedName name="afasd" localSheetId="16" hidden="1">{#N/A,#N/A,FALSE,"Aging Summary";#N/A,#N/A,FALSE,"Ratio Analysis";#N/A,#N/A,FALSE,"Test 120 Day Accts";#N/A,#N/A,FALSE,"Tickmarks"}</definedName>
    <definedName name="afasd" localSheetId="10" hidden="1">{#N/A,#N/A,FALSE,"Aging Summary";#N/A,#N/A,FALSE,"Ratio Analysis";#N/A,#N/A,FALSE,"Test 120 Day Accts";#N/A,#N/A,FALSE,"Tickmarks"}</definedName>
    <definedName name="afasd" localSheetId="29" hidden="1">{#N/A,#N/A,FALSE,"Aging Summary";#N/A,#N/A,FALSE,"Ratio Analysis";#N/A,#N/A,FALSE,"Test 120 Day Accts";#N/A,#N/A,FALSE,"Tickmarks"}</definedName>
    <definedName name="afasd" localSheetId="28" hidden="1">{#N/A,#N/A,FALSE,"Aging Summary";#N/A,#N/A,FALSE,"Ratio Analysis";#N/A,#N/A,FALSE,"Test 120 Day Accts";#N/A,#N/A,FALSE,"Tickmarks"}</definedName>
    <definedName name="afasd" localSheetId="11" hidden="1">{#N/A,#N/A,FALSE,"Aging Summary";#N/A,#N/A,FALSE,"Ratio Analysis";#N/A,#N/A,FALSE,"Test 120 Day Accts";#N/A,#N/A,FALSE,"Tickmarks"}</definedName>
    <definedName name="afasd" localSheetId="36" hidden="1">{#N/A,#N/A,FALSE,"Aging Summary";#N/A,#N/A,FALSE,"Ratio Analysis";#N/A,#N/A,FALSE,"Test 120 Day Accts";#N/A,#N/A,FALSE,"Tickmarks"}</definedName>
    <definedName name="afasd" localSheetId="32" hidden="1">{#N/A,#N/A,FALSE,"Aging Summary";#N/A,#N/A,FALSE,"Ratio Analysis";#N/A,#N/A,FALSE,"Test 120 Day Accts";#N/A,#N/A,FALSE,"Tickmarks"}</definedName>
    <definedName name="afasd" localSheetId="18" hidden="1">{#N/A,#N/A,FALSE,"Aging Summary";#N/A,#N/A,FALSE,"Ratio Analysis";#N/A,#N/A,FALSE,"Test 120 Day Accts";#N/A,#N/A,FALSE,"Tickmarks"}</definedName>
    <definedName name="afasd" localSheetId="38" hidden="1">{#N/A,#N/A,FALSE,"Aging Summary";#N/A,#N/A,FALSE,"Ratio Analysis";#N/A,#N/A,FALSE,"Test 120 Day Accts";#N/A,#N/A,FALSE,"Tickmarks"}</definedName>
    <definedName name="afasd" hidden="1">{#N/A,#N/A,FALSE,"Aging Summary";#N/A,#N/A,FALSE,"Ratio Analysis";#N/A,#N/A,FALSE,"Test 120 Day Accts";#N/A,#N/A,FALSE,"Tickmarks"}</definedName>
    <definedName name="AFDADSFDAS" localSheetId="35" hidden="1">{#N/A,#N/A,FALSE,"REPORT"}</definedName>
    <definedName name="AFDADSFDAS" localSheetId="31" hidden="1">{#N/A,#N/A,FALSE,"REPORT"}</definedName>
    <definedName name="AFDADSFDAS" localSheetId="9" hidden="1">{#N/A,#N/A,FALSE,"REPORT"}</definedName>
    <definedName name="AFDADSFDAS" localSheetId="30" hidden="1">{#N/A,#N/A,FALSE,"REPORT"}</definedName>
    <definedName name="AFDADSFDAS" localSheetId="51" hidden="1">{#N/A,#N/A,FALSE,"REPORT"}</definedName>
    <definedName name="AFDADSFDAS" localSheetId="7" hidden="1">{#N/A,#N/A,FALSE,"REPORT"}</definedName>
    <definedName name="AFDADSFDAS" localSheetId="33" hidden="1">{#N/A,#N/A,FALSE,"REPORT"}</definedName>
    <definedName name="AFDADSFDAS" localSheetId="6" hidden="1">{#N/A,#N/A,FALSE,"REPORT"}</definedName>
    <definedName name="AFDADSFDAS" localSheetId="16" hidden="1">{#N/A,#N/A,FALSE,"REPORT"}</definedName>
    <definedName name="AFDADSFDAS" localSheetId="10" hidden="1">{#N/A,#N/A,FALSE,"REPORT"}</definedName>
    <definedName name="AFDADSFDAS" localSheetId="29" hidden="1">{#N/A,#N/A,FALSE,"REPORT"}</definedName>
    <definedName name="AFDADSFDAS" localSheetId="28" hidden="1">{#N/A,#N/A,FALSE,"REPORT"}</definedName>
    <definedName name="AFDADSFDAS" localSheetId="11" hidden="1">{#N/A,#N/A,FALSE,"REPORT"}</definedName>
    <definedName name="AFDADSFDAS" localSheetId="36" hidden="1">{#N/A,#N/A,FALSE,"REPORT"}</definedName>
    <definedName name="AFDADSFDAS" localSheetId="32" hidden="1">{#N/A,#N/A,FALSE,"REPORT"}</definedName>
    <definedName name="AFDADSFDAS" localSheetId="18" hidden="1">{#N/A,#N/A,FALSE,"REPORT"}</definedName>
    <definedName name="AFDADSFDAS" localSheetId="38" hidden="1">{#N/A,#N/A,FALSE,"REPORT"}</definedName>
    <definedName name="AFDADSFDAS" hidden="1">{#N/A,#N/A,FALSE,"REPORT"}</definedName>
    <definedName name="afikim12" localSheetId="9" hidden="1">{"P&amp;L",#N/A,TRUE,"Summary";"Bal",#N/A,TRUE,"Summary";"Cash",#N/A,TRUE,"Summary"}</definedName>
    <definedName name="afikim12" localSheetId="16" hidden="1">{"P&amp;L",#N/A,TRUE,"Summary";"Bal",#N/A,TRUE,"Summary";"Cash",#N/A,TRUE,"Summary"}</definedName>
    <definedName name="afikim12" localSheetId="10" hidden="1">{"P&amp;L",#N/A,TRUE,"Summary";"Bal",#N/A,TRUE,"Summary";"Cash",#N/A,TRUE,"Summary"}</definedName>
    <definedName name="afikim12" localSheetId="11" hidden="1">{"P&amp;L",#N/A,TRUE,"Summary";"Bal",#N/A,TRUE,"Summary";"Cash",#N/A,TRUE,"Summary"}</definedName>
    <definedName name="afikim12" localSheetId="18" hidden="1">{"P&amp;L",#N/A,TRUE,"Summary";"Bal",#N/A,TRUE,"Summary";"Cash",#N/A,TRUE,"Summary"}</definedName>
    <definedName name="afikim12" localSheetId="38" hidden="1">{"P&amp;L",#N/A,TRUE,"Summary";"Bal",#N/A,TRUE,"Summary";"Cash",#N/A,TRUE,"Summary"}</definedName>
    <definedName name="afikim12" hidden="1">{"P&amp;L",#N/A,TRUE,"Summary";"Bal",#N/A,TRUE,"Summary";"Cash",#N/A,TRUE,"Summary"}</definedName>
    <definedName name="afimilk1" localSheetId="9" hidden="1">{"P&amp;L",#N/A,TRUE,"Summary";"Bal",#N/A,TRUE,"Summary";"Cash",#N/A,TRUE,"Summary"}</definedName>
    <definedName name="afimilk1" localSheetId="16" hidden="1">{"P&amp;L",#N/A,TRUE,"Summary";"Bal",#N/A,TRUE,"Summary";"Cash",#N/A,TRUE,"Summary"}</definedName>
    <definedName name="afimilk1" localSheetId="10" hidden="1">{"P&amp;L",#N/A,TRUE,"Summary";"Bal",#N/A,TRUE,"Summary";"Cash",#N/A,TRUE,"Summary"}</definedName>
    <definedName name="afimilk1" localSheetId="11" hidden="1">{"P&amp;L",#N/A,TRUE,"Summary";"Bal",#N/A,TRUE,"Summary";"Cash",#N/A,TRUE,"Summary"}</definedName>
    <definedName name="afimilk1" localSheetId="18" hidden="1">{"P&amp;L",#N/A,TRUE,"Summary";"Bal",#N/A,TRUE,"Summary";"Cash",#N/A,TRUE,"Summary"}</definedName>
    <definedName name="afimilk1" localSheetId="38" hidden="1">{"P&amp;L",#N/A,TRUE,"Summary";"Bal",#N/A,TRUE,"Summary";"Cash",#N/A,TRUE,"Summary"}</definedName>
    <definedName name="afimilk1" hidden="1">{"P&amp;L",#N/A,TRUE,"Summary";"Bal",#N/A,TRUE,"Summary";"Cash",#N/A,TRUE,"Summary"}</definedName>
    <definedName name="afimllk12" localSheetId="9" hidden="1">{"P&amp;L",#N/A,TRUE,"Summary";"Bal",#N/A,TRUE,"Summary";"Cash",#N/A,TRUE,"Summary"}</definedName>
    <definedName name="afimllk12" localSheetId="16" hidden="1">{"P&amp;L",#N/A,TRUE,"Summary";"Bal",#N/A,TRUE,"Summary";"Cash",#N/A,TRUE,"Summary"}</definedName>
    <definedName name="afimllk12" localSheetId="10" hidden="1">{"P&amp;L",#N/A,TRUE,"Summary";"Bal",#N/A,TRUE,"Summary";"Cash",#N/A,TRUE,"Summary"}</definedName>
    <definedName name="afimllk12" localSheetId="11" hidden="1">{"P&amp;L",#N/A,TRUE,"Summary";"Bal",#N/A,TRUE,"Summary";"Cash",#N/A,TRUE,"Summary"}</definedName>
    <definedName name="afimllk12" localSheetId="18" hidden="1">{"P&amp;L",#N/A,TRUE,"Summary";"Bal",#N/A,TRUE,"Summary";"Cash",#N/A,TRUE,"Summary"}</definedName>
    <definedName name="afimllk12" localSheetId="38" hidden="1">{"P&amp;L",#N/A,TRUE,"Summary";"Bal",#N/A,TRUE,"Summary";"Cash",#N/A,TRUE,"Summary"}</definedName>
    <definedName name="afimllk12" hidden="1">{"P&amp;L",#N/A,TRUE,"Summary";"Bal",#N/A,TRUE,"Summary";"Cash",#N/A,TRUE,"Summary"}</definedName>
    <definedName name="africa" localSheetId="35" hidden="1">{#N/A,#N/A,FALSE,"CNS";#N/A,#N/A,FALSE,"Serz";#N/A,#N/A,FALSE,"Ace"}</definedName>
    <definedName name="africa" localSheetId="31" hidden="1">{#N/A,#N/A,FALSE,"CNS";#N/A,#N/A,FALSE,"Serz";#N/A,#N/A,FALSE,"Ace"}</definedName>
    <definedName name="africa" localSheetId="9" hidden="1">{#N/A,#N/A,FALSE,"CNS";#N/A,#N/A,FALSE,"Serz";#N/A,#N/A,FALSE,"Ace"}</definedName>
    <definedName name="africa" localSheetId="30" hidden="1">{#N/A,#N/A,FALSE,"CNS";#N/A,#N/A,FALSE,"Serz";#N/A,#N/A,FALSE,"Ace"}</definedName>
    <definedName name="africa" localSheetId="51" hidden="1">{#N/A,#N/A,FALSE,"CNS";#N/A,#N/A,FALSE,"Serz";#N/A,#N/A,FALSE,"Ace"}</definedName>
    <definedName name="africa" localSheetId="7" hidden="1">{#N/A,#N/A,FALSE,"CNS";#N/A,#N/A,FALSE,"Serz";#N/A,#N/A,FALSE,"Ace"}</definedName>
    <definedName name="africa" localSheetId="33" hidden="1">{#N/A,#N/A,FALSE,"CNS";#N/A,#N/A,FALSE,"Serz";#N/A,#N/A,FALSE,"Ace"}</definedName>
    <definedName name="africa" localSheetId="6" hidden="1">{#N/A,#N/A,FALSE,"CNS";#N/A,#N/A,FALSE,"Serz";#N/A,#N/A,FALSE,"Ace"}</definedName>
    <definedName name="africa" localSheetId="16" hidden="1">{#N/A,#N/A,FALSE,"CNS";#N/A,#N/A,FALSE,"Serz";#N/A,#N/A,FALSE,"Ace"}</definedName>
    <definedName name="africa" localSheetId="10" hidden="1">{#N/A,#N/A,FALSE,"CNS";#N/A,#N/A,FALSE,"Serz";#N/A,#N/A,FALSE,"Ace"}</definedName>
    <definedName name="africa" localSheetId="29" hidden="1">{#N/A,#N/A,FALSE,"CNS";#N/A,#N/A,FALSE,"Serz";#N/A,#N/A,FALSE,"Ace"}</definedName>
    <definedName name="africa" localSheetId="28" hidden="1">{#N/A,#N/A,FALSE,"CNS";#N/A,#N/A,FALSE,"Serz";#N/A,#N/A,FALSE,"Ace"}</definedName>
    <definedName name="africa" localSheetId="11" hidden="1">{#N/A,#N/A,FALSE,"CNS";#N/A,#N/A,FALSE,"Serz";#N/A,#N/A,FALSE,"Ace"}</definedName>
    <definedName name="africa" localSheetId="36" hidden="1">{#N/A,#N/A,FALSE,"CNS";#N/A,#N/A,FALSE,"Serz";#N/A,#N/A,FALSE,"Ace"}</definedName>
    <definedName name="africa" localSheetId="32" hidden="1">{#N/A,#N/A,FALSE,"CNS";#N/A,#N/A,FALSE,"Serz";#N/A,#N/A,FALSE,"Ace"}</definedName>
    <definedName name="africa" localSheetId="18" hidden="1">{#N/A,#N/A,FALSE,"CNS";#N/A,#N/A,FALSE,"Serz";#N/A,#N/A,FALSE,"Ace"}</definedName>
    <definedName name="africa" localSheetId="38" hidden="1">{#N/A,#N/A,FALSE,"CNS";#N/A,#N/A,FALSE,"Serz";#N/A,#N/A,FALSE,"Ace"}</definedName>
    <definedName name="africa" hidden="1">{#N/A,#N/A,FALSE,"CNS";#N/A,#N/A,FALSE,"Serz";#N/A,#N/A,FALSE,"Ace"}</definedName>
    <definedName name="AFSDFSDFDG" localSheetId="35" hidden="1">{#N/A,#N/A,FALSE,"Aging Summary";#N/A,#N/A,FALSE,"Ratio Analysis";#N/A,#N/A,FALSE,"Test 120 Day Accts";#N/A,#N/A,FALSE,"Tickmarks"}</definedName>
    <definedName name="AFSDFSDFDG" localSheetId="31" hidden="1">{#N/A,#N/A,FALSE,"Aging Summary";#N/A,#N/A,FALSE,"Ratio Analysis";#N/A,#N/A,FALSE,"Test 120 Day Accts";#N/A,#N/A,FALSE,"Tickmarks"}</definedName>
    <definedName name="AFSDFSDFDG" localSheetId="9" hidden="1">{#N/A,#N/A,FALSE,"Aging Summary";#N/A,#N/A,FALSE,"Ratio Analysis";#N/A,#N/A,FALSE,"Test 120 Day Accts";#N/A,#N/A,FALSE,"Tickmarks"}</definedName>
    <definedName name="AFSDFSDFDG" localSheetId="30" hidden="1">{#N/A,#N/A,FALSE,"Aging Summary";#N/A,#N/A,FALSE,"Ratio Analysis";#N/A,#N/A,FALSE,"Test 120 Day Accts";#N/A,#N/A,FALSE,"Tickmarks"}</definedName>
    <definedName name="AFSDFSDFDG" localSheetId="51" hidden="1">{#N/A,#N/A,FALSE,"Aging Summary";#N/A,#N/A,FALSE,"Ratio Analysis";#N/A,#N/A,FALSE,"Test 120 Day Accts";#N/A,#N/A,FALSE,"Tickmarks"}</definedName>
    <definedName name="AFSDFSDFDG" localSheetId="7" hidden="1">{#N/A,#N/A,FALSE,"Aging Summary";#N/A,#N/A,FALSE,"Ratio Analysis";#N/A,#N/A,FALSE,"Test 120 Day Accts";#N/A,#N/A,FALSE,"Tickmarks"}</definedName>
    <definedName name="AFSDFSDFDG" localSheetId="33" hidden="1">{#N/A,#N/A,FALSE,"Aging Summary";#N/A,#N/A,FALSE,"Ratio Analysis";#N/A,#N/A,FALSE,"Test 120 Day Accts";#N/A,#N/A,FALSE,"Tickmarks"}</definedName>
    <definedName name="AFSDFSDFDG" localSheetId="6" hidden="1">{#N/A,#N/A,FALSE,"Aging Summary";#N/A,#N/A,FALSE,"Ratio Analysis";#N/A,#N/A,FALSE,"Test 120 Day Accts";#N/A,#N/A,FALSE,"Tickmarks"}</definedName>
    <definedName name="AFSDFSDFDG" localSheetId="16" hidden="1">{#N/A,#N/A,FALSE,"Aging Summary";#N/A,#N/A,FALSE,"Ratio Analysis";#N/A,#N/A,FALSE,"Test 120 Day Accts";#N/A,#N/A,FALSE,"Tickmarks"}</definedName>
    <definedName name="AFSDFSDFDG" localSheetId="10" hidden="1">{#N/A,#N/A,FALSE,"Aging Summary";#N/A,#N/A,FALSE,"Ratio Analysis";#N/A,#N/A,FALSE,"Test 120 Day Accts";#N/A,#N/A,FALSE,"Tickmarks"}</definedName>
    <definedName name="AFSDFSDFDG" localSheetId="29" hidden="1">{#N/A,#N/A,FALSE,"Aging Summary";#N/A,#N/A,FALSE,"Ratio Analysis";#N/A,#N/A,FALSE,"Test 120 Day Accts";#N/A,#N/A,FALSE,"Tickmarks"}</definedName>
    <definedName name="AFSDFSDFDG" localSheetId="28" hidden="1">{#N/A,#N/A,FALSE,"Aging Summary";#N/A,#N/A,FALSE,"Ratio Analysis";#N/A,#N/A,FALSE,"Test 120 Day Accts";#N/A,#N/A,FALSE,"Tickmarks"}</definedName>
    <definedName name="AFSDFSDFDG" localSheetId="11" hidden="1">{#N/A,#N/A,FALSE,"Aging Summary";#N/A,#N/A,FALSE,"Ratio Analysis";#N/A,#N/A,FALSE,"Test 120 Day Accts";#N/A,#N/A,FALSE,"Tickmarks"}</definedName>
    <definedName name="AFSDFSDFDG" localSheetId="36" hidden="1">{#N/A,#N/A,FALSE,"Aging Summary";#N/A,#N/A,FALSE,"Ratio Analysis";#N/A,#N/A,FALSE,"Test 120 Day Accts";#N/A,#N/A,FALSE,"Tickmarks"}</definedName>
    <definedName name="AFSDFSDFDG" localSheetId="32" hidden="1">{#N/A,#N/A,FALSE,"Aging Summary";#N/A,#N/A,FALSE,"Ratio Analysis";#N/A,#N/A,FALSE,"Test 120 Day Accts";#N/A,#N/A,FALSE,"Tickmarks"}</definedName>
    <definedName name="AFSDFSDFDG" localSheetId="18" hidden="1">{#N/A,#N/A,FALSE,"Aging Summary";#N/A,#N/A,FALSE,"Ratio Analysis";#N/A,#N/A,FALSE,"Test 120 Day Accts";#N/A,#N/A,FALSE,"Tickmarks"}</definedName>
    <definedName name="AFSDFSDFDG" localSheetId="38" hidden="1">{#N/A,#N/A,FALSE,"Aging Summary";#N/A,#N/A,FALSE,"Ratio Analysis";#N/A,#N/A,FALSE,"Test 120 Day Accts";#N/A,#N/A,FALSE,"Tickmarks"}</definedName>
    <definedName name="AFSDFSDFDG" hidden="1">{#N/A,#N/A,FALSE,"Aging Summary";#N/A,#N/A,FALSE,"Ratio Analysis";#N/A,#N/A,FALSE,"Test 120 Day Accts";#N/A,#N/A,FALSE,"Tickmarks"}</definedName>
    <definedName name="agafdhsdh" localSheetId="35" hidden="1">{#N/A,#N/A,FALSE,"REPORT"}</definedName>
    <definedName name="agafdhsdh" localSheetId="31" hidden="1">{#N/A,#N/A,FALSE,"REPORT"}</definedName>
    <definedName name="agafdhsdh" localSheetId="9" hidden="1">{#N/A,#N/A,FALSE,"REPORT"}</definedName>
    <definedName name="agafdhsdh" localSheetId="30" hidden="1">{#N/A,#N/A,FALSE,"REPORT"}</definedName>
    <definedName name="agafdhsdh" localSheetId="51" hidden="1">{#N/A,#N/A,FALSE,"REPORT"}</definedName>
    <definedName name="agafdhsdh" localSheetId="7" hidden="1">{#N/A,#N/A,FALSE,"REPORT"}</definedName>
    <definedName name="agafdhsdh" localSheetId="33" hidden="1">{#N/A,#N/A,FALSE,"REPORT"}</definedName>
    <definedName name="agafdhsdh" localSheetId="6" hidden="1">{#N/A,#N/A,FALSE,"REPORT"}</definedName>
    <definedName name="agafdhsdh" localSheetId="16" hidden="1">{#N/A,#N/A,FALSE,"REPORT"}</definedName>
    <definedName name="agafdhsdh" localSheetId="10" hidden="1">{#N/A,#N/A,FALSE,"REPORT"}</definedName>
    <definedName name="agafdhsdh" localSheetId="29" hidden="1">{#N/A,#N/A,FALSE,"REPORT"}</definedName>
    <definedName name="agafdhsdh" localSheetId="28" hidden="1">{#N/A,#N/A,FALSE,"REPORT"}</definedName>
    <definedName name="agafdhsdh" localSheetId="11" hidden="1">{#N/A,#N/A,FALSE,"REPORT"}</definedName>
    <definedName name="agafdhsdh" localSheetId="36" hidden="1">{#N/A,#N/A,FALSE,"REPORT"}</definedName>
    <definedName name="agafdhsdh" localSheetId="32" hidden="1">{#N/A,#N/A,FALSE,"REPORT"}</definedName>
    <definedName name="agafdhsdh" localSheetId="18" hidden="1">{#N/A,#N/A,FALSE,"REPORT"}</definedName>
    <definedName name="agafdhsdh" localSheetId="38" hidden="1">{#N/A,#N/A,FALSE,"REPORT"}</definedName>
    <definedName name="agafdhsdh" hidden="1">{#N/A,#N/A,FALSE,"REPORT"}</definedName>
    <definedName name="agagadsg" localSheetId="35" hidden="1">{#N/A,#N/A,FALSE,"Aging Summary";#N/A,#N/A,FALSE,"Ratio Analysis";#N/A,#N/A,FALSE,"Test 120 Day Accts";#N/A,#N/A,FALSE,"Tickmarks"}</definedName>
    <definedName name="agagadsg" localSheetId="31" hidden="1">{#N/A,#N/A,FALSE,"Aging Summary";#N/A,#N/A,FALSE,"Ratio Analysis";#N/A,#N/A,FALSE,"Test 120 Day Accts";#N/A,#N/A,FALSE,"Tickmarks"}</definedName>
    <definedName name="agagadsg" localSheetId="9" hidden="1">{#N/A,#N/A,FALSE,"Aging Summary";#N/A,#N/A,FALSE,"Ratio Analysis";#N/A,#N/A,FALSE,"Test 120 Day Accts";#N/A,#N/A,FALSE,"Tickmarks"}</definedName>
    <definedName name="agagadsg" localSheetId="30" hidden="1">{#N/A,#N/A,FALSE,"Aging Summary";#N/A,#N/A,FALSE,"Ratio Analysis";#N/A,#N/A,FALSE,"Test 120 Day Accts";#N/A,#N/A,FALSE,"Tickmarks"}</definedName>
    <definedName name="agagadsg" localSheetId="51" hidden="1">{#N/A,#N/A,FALSE,"Aging Summary";#N/A,#N/A,FALSE,"Ratio Analysis";#N/A,#N/A,FALSE,"Test 120 Day Accts";#N/A,#N/A,FALSE,"Tickmarks"}</definedName>
    <definedName name="agagadsg" localSheetId="7" hidden="1">{#N/A,#N/A,FALSE,"Aging Summary";#N/A,#N/A,FALSE,"Ratio Analysis";#N/A,#N/A,FALSE,"Test 120 Day Accts";#N/A,#N/A,FALSE,"Tickmarks"}</definedName>
    <definedName name="agagadsg" localSheetId="33" hidden="1">{#N/A,#N/A,FALSE,"Aging Summary";#N/A,#N/A,FALSE,"Ratio Analysis";#N/A,#N/A,FALSE,"Test 120 Day Accts";#N/A,#N/A,FALSE,"Tickmarks"}</definedName>
    <definedName name="agagadsg" localSheetId="6" hidden="1">{#N/A,#N/A,FALSE,"Aging Summary";#N/A,#N/A,FALSE,"Ratio Analysis";#N/A,#N/A,FALSE,"Test 120 Day Accts";#N/A,#N/A,FALSE,"Tickmarks"}</definedName>
    <definedName name="agagadsg" localSheetId="16" hidden="1">{#N/A,#N/A,FALSE,"Aging Summary";#N/A,#N/A,FALSE,"Ratio Analysis";#N/A,#N/A,FALSE,"Test 120 Day Accts";#N/A,#N/A,FALSE,"Tickmarks"}</definedName>
    <definedName name="agagadsg" localSheetId="10" hidden="1">{#N/A,#N/A,FALSE,"Aging Summary";#N/A,#N/A,FALSE,"Ratio Analysis";#N/A,#N/A,FALSE,"Test 120 Day Accts";#N/A,#N/A,FALSE,"Tickmarks"}</definedName>
    <definedName name="agagadsg" localSheetId="29" hidden="1">{#N/A,#N/A,FALSE,"Aging Summary";#N/A,#N/A,FALSE,"Ratio Analysis";#N/A,#N/A,FALSE,"Test 120 Day Accts";#N/A,#N/A,FALSE,"Tickmarks"}</definedName>
    <definedName name="agagadsg" localSheetId="28" hidden="1">{#N/A,#N/A,FALSE,"Aging Summary";#N/A,#N/A,FALSE,"Ratio Analysis";#N/A,#N/A,FALSE,"Test 120 Day Accts";#N/A,#N/A,FALSE,"Tickmarks"}</definedName>
    <definedName name="agagadsg" localSheetId="11" hidden="1">{#N/A,#N/A,FALSE,"Aging Summary";#N/A,#N/A,FALSE,"Ratio Analysis";#N/A,#N/A,FALSE,"Test 120 Day Accts";#N/A,#N/A,FALSE,"Tickmarks"}</definedName>
    <definedName name="agagadsg" localSheetId="36" hidden="1">{#N/A,#N/A,FALSE,"Aging Summary";#N/A,#N/A,FALSE,"Ratio Analysis";#N/A,#N/A,FALSE,"Test 120 Day Accts";#N/A,#N/A,FALSE,"Tickmarks"}</definedName>
    <definedName name="agagadsg" localSheetId="32" hidden="1">{#N/A,#N/A,FALSE,"Aging Summary";#N/A,#N/A,FALSE,"Ratio Analysis";#N/A,#N/A,FALSE,"Test 120 Day Accts";#N/A,#N/A,FALSE,"Tickmarks"}</definedName>
    <definedName name="agagadsg" localSheetId="18" hidden="1">{#N/A,#N/A,FALSE,"Aging Summary";#N/A,#N/A,FALSE,"Ratio Analysis";#N/A,#N/A,FALSE,"Test 120 Day Accts";#N/A,#N/A,FALSE,"Tickmarks"}</definedName>
    <definedName name="agagadsg" localSheetId="38" hidden="1">{#N/A,#N/A,FALSE,"Aging Summary";#N/A,#N/A,FALSE,"Ratio Analysis";#N/A,#N/A,FALSE,"Test 120 Day Accts";#N/A,#N/A,FALSE,"Tickmarks"}</definedName>
    <definedName name="agagadsg" hidden="1">{#N/A,#N/A,FALSE,"Aging Summary";#N/A,#N/A,FALSE,"Ratio Analysis";#N/A,#N/A,FALSE,"Test 120 Day Accts";#N/A,#N/A,FALSE,"Tickmarks"}</definedName>
    <definedName name="age"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1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osto" localSheetId="9" hidden="1">#REF!</definedName>
    <definedName name="agosto" localSheetId="51" hidden="1">#REF!</definedName>
    <definedName name="agosto" localSheetId="16" hidden="1">#REF!</definedName>
    <definedName name="agosto" localSheetId="10" hidden="1">'NFD CONSO'!#REF!</definedName>
    <definedName name="agosto" localSheetId="29" hidden="1">#REF!</definedName>
    <definedName name="agosto" localSheetId="11" hidden="1">#REF!</definedName>
    <definedName name="agosto" localSheetId="18" hidden="1">#REF!</definedName>
    <definedName name="agosto" localSheetId="38" hidden="1">#REF!</definedName>
    <definedName name="agosto" hidden="1">#REF!</definedName>
    <definedName name="agsgaghgfj" localSheetId="35" hidden="1">{#N/A,#N/A,FALSE,"Pharm";#N/A,#N/A,FALSE,"WWCM"}</definedName>
    <definedName name="agsgaghgfj" localSheetId="31" hidden="1">{#N/A,#N/A,FALSE,"Pharm";#N/A,#N/A,FALSE,"WWCM"}</definedName>
    <definedName name="agsgaghgfj" localSheetId="9" hidden="1">{#N/A,#N/A,FALSE,"Pharm";#N/A,#N/A,FALSE,"WWCM"}</definedName>
    <definedName name="agsgaghgfj" localSheetId="30" hidden="1">{#N/A,#N/A,FALSE,"Pharm";#N/A,#N/A,FALSE,"WWCM"}</definedName>
    <definedName name="agsgaghgfj" localSheetId="51" hidden="1">{#N/A,#N/A,FALSE,"Pharm";#N/A,#N/A,FALSE,"WWCM"}</definedName>
    <definedName name="agsgaghgfj" localSheetId="7" hidden="1">{#N/A,#N/A,FALSE,"Pharm";#N/A,#N/A,FALSE,"WWCM"}</definedName>
    <definedName name="agsgaghgfj" localSheetId="33" hidden="1">{#N/A,#N/A,FALSE,"Pharm";#N/A,#N/A,FALSE,"WWCM"}</definedName>
    <definedName name="agsgaghgfj" localSheetId="6" hidden="1">{#N/A,#N/A,FALSE,"Pharm";#N/A,#N/A,FALSE,"WWCM"}</definedName>
    <definedName name="agsgaghgfj" localSheetId="16" hidden="1">{#N/A,#N/A,FALSE,"Pharm";#N/A,#N/A,FALSE,"WWCM"}</definedName>
    <definedName name="agsgaghgfj" localSheetId="10" hidden="1">{#N/A,#N/A,FALSE,"Pharm";#N/A,#N/A,FALSE,"WWCM"}</definedName>
    <definedName name="agsgaghgfj" localSheetId="29" hidden="1">{#N/A,#N/A,FALSE,"Pharm";#N/A,#N/A,FALSE,"WWCM"}</definedName>
    <definedName name="agsgaghgfj" localSheetId="28" hidden="1">{#N/A,#N/A,FALSE,"Pharm";#N/A,#N/A,FALSE,"WWCM"}</definedName>
    <definedName name="agsgaghgfj" localSheetId="11" hidden="1">{#N/A,#N/A,FALSE,"Pharm";#N/A,#N/A,FALSE,"WWCM"}</definedName>
    <definedName name="agsgaghgfj" localSheetId="36" hidden="1">{#N/A,#N/A,FALSE,"Pharm";#N/A,#N/A,FALSE,"WWCM"}</definedName>
    <definedName name="agsgaghgfj" localSheetId="32" hidden="1">{#N/A,#N/A,FALSE,"Pharm";#N/A,#N/A,FALSE,"WWCM"}</definedName>
    <definedName name="agsgaghgfj" localSheetId="18" hidden="1">{#N/A,#N/A,FALSE,"Pharm";#N/A,#N/A,FALSE,"WWCM"}</definedName>
    <definedName name="agsgaghgfj" localSheetId="38" hidden="1">{#N/A,#N/A,FALSE,"Pharm";#N/A,#N/A,FALSE,"WWCM"}</definedName>
    <definedName name="agsgaghgfj" hidden="1">{#N/A,#N/A,FALSE,"Pharm";#N/A,#N/A,FALSE,"WWCM"}</definedName>
    <definedName name="ah" localSheetId="9" hidden="1">{"by year",#N/A,FALSE,"Ted IS";"by quart",#N/A,FALSE,"Ted IS";"by month",#N/A,FALSE,"Ted IS";"by year",#N/A,FALSE,"Ted BS";"by quart",#N/A,FALSE,"Ted BS";"by month",#N/A,FALSE,"Ted BS";"by year",#N/A,FALSE,"Ted CF";"by quart",#N/A,FALSE,"Ted CF";"by month",#N/A,FALSE,"Ted CF"}</definedName>
    <definedName name="ah" localSheetId="7" hidden="1">{"by year",#N/A,FALSE,"Ted IS";"by quart",#N/A,FALSE,"Ted IS";"by month",#N/A,FALSE,"Ted IS";"by year",#N/A,FALSE,"Ted BS";"by quart",#N/A,FALSE,"Ted BS";"by month",#N/A,FALSE,"Ted BS";"by year",#N/A,FALSE,"Ted CF";"by quart",#N/A,FALSE,"Ted CF";"by month",#N/A,FALSE,"Ted CF"}</definedName>
    <definedName name="ah" localSheetId="6" hidden="1">{"by year",#N/A,FALSE,"Ted IS";"by quart",#N/A,FALSE,"Ted IS";"by month",#N/A,FALSE,"Ted IS";"by year",#N/A,FALSE,"Ted BS";"by quart",#N/A,FALSE,"Ted BS";"by month",#N/A,FALSE,"Ted BS";"by year",#N/A,FALSE,"Ted CF";"by quart",#N/A,FALSE,"Ted CF";"by month",#N/A,FALSE,"Ted CF"}</definedName>
    <definedName name="ah" localSheetId="10" hidden="1">{"by year",#N/A,FALSE,"Ted IS";"by quart",#N/A,FALSE,"Ted IS";"by month",#N/A,FALSE,"Ted IS";"by year",#N/A,FALSE,"Ted BS";"by quart",#N/A,FALSE,"Ted BS";"by month",#N/A,FALSE,"Ted BS";"by year",#N/A,FALSE,"Ted CF";"by quart",#N/A,FALSE,"Ted CF";"by month",#N/A,FALSE,"Ted CF"}</definedName>
    <definedName name="ah" localSheetId="28" hidden="1">{"by year",#N/A,FALSE,"Ted IS";"by quart",#N/A,FALSE,"Ted IS";"by month",#N/A,FALSE,"Ted IS";"by year",#N/A,FALSE,"Ted BS";"by quart",#N/A,FALSE,"Ted BS";"by month",#N/A,FALSE,"Ted BS";"by year",#N/A,FALSE,"Ted CF";"by quart",#N/A,FALSE,"Ted CF";"by month",#N/A,FALSE,"Ted CF"}</definedName>
    <definedName name="ah" localSheetId="11" hidden="1">{"by year",#N/A,FALSE,"Ted IS";"by quart",#N/A,FALSE,"Ted IS";"by month",#N/A,FALSE,"Ted IS";"by year",#N/A,FALSE,"Ted BS";"by quart",#N/A,FALSE,"Ted BS";"by month",#N/A,FALSE,"Ted BS";"by year",#N/A,FALSE,"Ted CF";"by quart",#N/A,FALSE,"Ted CF";"by month",#N/A,FALSE,"Ted CF"}</definedName>
    <definedName name="ah" localSheetId="36" hidden="1">{"by year",#N/A,FALSE,"Ted IS";"by quart",#N/A,FALSE,"Ted IS";"by month",#N/A,FALSE,"Ted IS";"by year",#N/A,FALSE,"Ted BS";"by quart",#N/A,FALSE,"Ted BS";"by month",#N/A,FALSE,"Ted BS";"by year",#N/A,FALSE,"Ted CF";"by quart",#N/A,FALSE,"Ted CF";"by month",#N/A,FALSE,"Ted CF"}</definedName>
    <definedName name="ah" localSheetId="18" hidden="1">{"by year",#N/A,FALSE,"Ted IS";"by quart",#N/A,FALSE,"Ted IS";"by month",#N/A,FALSE,"Ted IS";"by year",#N/A,FALSE,"Ted BS";"by quart",#N/A,FALSE,"Ted BS";"by month",#N/A,FALSE,"Ted BS";"by year",#N/A,FALSE,"Ted CF";"by quart",#N/A,FALSE,"Ted CF";"by month",#N/A,FALSE,"Ted CF"}</definedName>
    <definedName name="ah" localSheetId="38" hidden="1">{"by year",#N/A,FALSE,"Ted IS";"by quart",#N/A,FALSE,"Ted IS";"by month",#N/A,FALSE,"Ted IS";"by year",#N/A,FALSE,"Ted BS";"by quart",#N/A,FALSE,"Ted BS";"by month",#N/A,FALSE,"Ted BS";"by year",#N/A,FALSE,"Ted CF";"by quart",#N/A,FALSE,"Ted CF";"by month",#N/A,FALSE,"Ted CF"}</definedName>
    <definedName name="ah" hidden="1">{"by year",#N/A,FALSE,"Ted IS";"by quart",#N/A,FALSE,"Ted IS";"by month",#N/A,FALSE,"Ted IS";"by year",#N/A,FALSE,"Ted BS";"by quart",#N/A,FALSE,"Ted BS";"by month",#N/A,FALSE,"Ted BS";"by year",#N/A,FALSE,"Ted CF";"by quart",#N/A,FALSE,"Ted CF";"by month",#N/A,FALSE,"Ted CF"}</definedName>
    <definedName name="aj" localSheetId="9" hidden="1">{"by quart",#N/A,FALSE,"Corp IS";"by month",#N/A,FALSE,"Corp IS";"page 1",#N/A,FALSE,"Corp BS";"page 2",#N/A,FALSE,"Corp BS";"by quart",#N/A,FALSE,"Opco CF";"by month",#N/A,FALSE,"Opco CF"}</definedName>
    <definedName name="aj" localSheetId="7" hidden="1">{"by quart",#N/A,FALSE,"Corp IS";"by month",#N/A,FALSE,"Corp IS";"page 1",#N/A,FALSE,"Corp BS";"page 2",#N/A,FALSE,"Corp BS";"by quart",#N/A,FALSE,"Opco CF";"by month",#N/A,FALSE,"Opco CF"}</definedName>
    <definedName name="aj" localSheetId="6" hidden="1">{"by quart",#N/A,FALSE,"Corp IS";"by month",#N/A,FALSE,"Corp IS";"page 1",#N/A,FALSE,"Corp BS";"page 2",#N/A,FALSE,"Corp BS";"by quart",#N/A,FALSE,"Opco CF";"by month",#N/A,FALSE,"Opco CF"}</definedName>
    <definedName name="aj" localSheetId="10" hidden="1">{"by quart",#N/A,FALSE,"Corp IS";"by month",#N/A,FALSE,"Corp IS";"page 1",#N/A,FALSE,"Corp BS";"page 2",#N/A,FALSE,"Corp BS";"by quart",#N/A,FALSE,"Opco CF";"by month",#N/A,FALSE,"Opco CF"}</definedName>
    <definedName name="aj" localSheetId="28" hidden="1">{"by quart",#N/A,FALSE,"Corp IS";"by month",#N/A,FALSE,"Corp IS";"page 1",#N/A,FALSE,"Corp BS";"page 2",#N/A,FALSE,"Corp BS";"by quart",#N/A,FALSE,"Opco CF";"by month",#N/A,FALSE,"Opco CF"}</definedName>
    <definedName name="aj" localSheetId="11" hidden="1">{"by quart",#N/A,FALSE,"Corp IS";"by month",#N/A,FALSE,"Corp IS";"page 1",#N/A,FALSE,"Corp BS";"page 2",#N/A,FALSE,"Corp BS";"by quart",#N/A,FALSE,"Opco CF";"by month",#N/A,FALSE,"Opco CF"}</definedName>
    <definedName name="aj" localSheetId="36" hidden="1">{"by quart",#N/A,FALSE,"Corp IS";"by month",#N/A,FALSE,"Corp IS";"page 1",#N/A,FALSE,"Corp BS";"page 2",#N/A,FALSE,"Corp BS";"by quart",#N/A,FALSE,"Opco CF";"by month",#N/A,FALSE,"Opco CF"}</definedName>
    <definedName name="aj" localSheetId="18" hidden="1">{"by quart",#N/A,FALSE,"Corp IS";"by month",#N/A,FALSE,"Corp IS";"page 1",#N/A,FALSE,"Corp BS";"page 2",#N/A,FALSE,"Corp BS";"by quart",#N/A,FALSE,"Opco CF";"by month",#N/A,FALSE,"Opco CF"}</definedName>
    <definedName name="aj" localSheetId="38" hidden="1">{"by quart",#N/A,FALSE,"Corp IS";"by month",#N/A,FALSE,"Corp IS";"page 1",#N/A,FALSE,"Corp BS";"page 2",#N/A,FALSE,"Corp BS";"by quart",#N/A,FALSE,"Opco CF";"by month",#N/A,FALSE,"Opco CF"}</definedName>
    <definedName name="aj" hidden="1">{"by quart",#N/A,FALSE,"Corp IS";"by month",#N/A,FALSE,"Corp IS";"page 1",#N/A,FALSE,"Corp BS";"page 2",#N/A,FALSE,"Corp BS";"by quart",#N/A,FALSE,"Opco CF";"by month",#N/A,FALSE,"Opco CF"}</definedName>
    <definedName name="aje" hidden="1">"AS2DocumentBrowse"</definedName>
    <definedName name="ajhakxja" localSheetId="9" hidden="1">{#N/A,#N/A,FALSE,"ОТЛАДКА"}</definedName>
    <definedName name="ajhakxja" localSheetId="16" hidden="1">{#N/A,#N/A,FALSE,"ОТЛАДКА"}</definedName>
    <definedName name="ajhakxja" localSheetId="10" hidden="1">{#N/A,#N/A,FALSE,"ОТЛАДКА"}</definedName>
    <definedName name="ajhakxja" localSheetId="11" hidden="1">{#N/A,#N/A,FALSE,"ОТЛАДКА"}</definedName>
    <definedName name="ajhakxja" localSheetId="18" hidden="1">{#N/A,#N/A,FALSE,"ОТЛАДКА"}</definedName>
    <definedName name="ajhakxja" localSheetId="38" hidden="1">{#N/A,#N/A,FALSE,"ОТЛАДКА"}</definedName>
    <definedName name="ajhakxja" hidden="1">{#N/A,#N/A,FALSE,"ОТЛАДКА"}</definedName>
    <definedName name="akh" localSheetId="6" hidden="1">#REF!</definedName>
    <definedName name="akh" localSheetId="16" hidden="1">#REF!</definedName>
    <definedName name="akh" localSheetId="29" hidden="1">#REF!</definedName>
    <definedName name="akh" localSheetId="18" hidden="1">#REF!</definedName>
    <definedName name="akh" localSheetId="38" hidden="1">#REF!</definedName>
    <definedName name="akh" hidden="1">#REF!</definedName>
    <definedName name="alex" localSheetId="35" hidden="1">{#N/A,#N/A,FALSE,"REPORT"}</definedName>
    <definedName name="alex" localSheetId="31" hidden="1">{#N/A,#N/A,FALSE,"REPORT"}</definedName>
    <definedName name="alex" localSheetId="9" hidden="1">{#N/A,#N/A,FALSE,"REPORT"}</definedName>
    <definedName name="alex" localSheetId="30" hidden="1">{#N/A,#N/A,FALSE,"REPORT"}</definedName>
    <definedName name="alex" localSheetId="51" hidden="1">{#N/A,#N/A,FALSE,"REPORT"}</definedName>
    <definedName name="alex" localSheetId="7" hidden="1">{#N/A,#N/A,FALSE,"REPORT"}</definedName>
    <definedName name="alex" localSheetId="33" hidden="1">{#N/A,#N/A,FALSE,"REPORT"}</definedName>
    <definedName name="alex" localSheetId="6" hidden="1">{#N/A,#N/A,FALSE,"REPORT"}</definedName>
    <definedName name="alex" localSheetId="16" hidden="1">{#N/A,#N/A,FALSE,"REPORT"}</definedName>
    <definedName name="alex" localSheetId="10" hidden="1">{#N/A,#N/A,FALSE,"REPORT"}</definedName>
    <definedName name="alex" localSheetId="29" hidden="1">{#N/A,#N/A,FALSE,"REPORT"}</definedName>
    <definedName name="alex" localSheetId="28" hidden="1">{#N/A,#N/A,FALSE,"REPORT"}</definedName>
    <definedName name="alex" localSheetId="11" hidden="1">{#N/A,#N/A,FALSE,"REPORT"}</definedName>
    <definedName name="alex" localSheetId="36" hidden="1">{#N/A,#N/A,FALSE,"REPORT"}</definedName>
    <definedName name="alex" localSheetId="32" hidden="1">{#N/A,#N/A,FALSE,"REPORT"}</definedName>
    <definedName name="alex" localSheetId="18" hidden="1">{#N/A,#N/A,FALSE,"REPORT"}</definedName>
    <definedName name="alex" localSheetId="38" hidden="1">{#N/A,#N/A,FALSE,"REPORT"}</definedName>
    <definedName name="alex" hidden="1">{#N/A,#N/A,FALSE,"REPORT"}</definedName>
    <definedName name="alexan" localSheetId="35" hidden="1">{#N/A,#N/A,FALSE,"REPORT"}</definedName>
    <definedName name="alexan" localSheetId="31" hidden="1">{#N/A,#N/A,FALSE,"REPORT"}</definedName>
    <definedName name="alexan" localSheetId="9" hidden="1">{#N/A,#N/A,FALSE,"REPORT"}</definedName>
    <definedName name="alexan" localSheetId="30" hidden="1">{#N/A,#N/A,FALSE,"REPORT"}</definedName>
    <definedName name="alexan" localSheetId="51" hidden="1">{#N/A,#N/A,FALSE,"REPORT"}</definedName>
    <definedName name="alexan" localSheetId="7" hidden="1">{#N/A,#N/A,FALSE,"REPORT"}</definedName>
    <definedName name="alexan" localSheetId="33" hidden="1">{#N/A,#N/A,FALSE,"REPORT"}</definedName>
    <definedName name="alexan" localSheetId="6" hidden="1">{#N/A,#N/A,FALSE,"REPORT"}</definedName>
    <definedName name="alexan" localSheetId="16" hidden="1">{#N/A,#N/A,FALSE,"REPORT"}</definedName>
    <definedName name="alexan" localSheetId="10" hidden="1">{#N/A,#N/A,FALSE,"REPORT"}</definedName>
    <definedName name="alexan" localSheetId="29" hidden="1">{#N/A,#N/A,FALSE,"REPORT"}</definedName>
    <definedName name="alexan" localSheetId="28" hidden="1">{#N/A,#N/A,FALSE,"REPORT"}</definedName>
    <definedName name="alexan" localSheetId="11" hidden="1">{#N/A,#N/A,FALSE,"REPORT"}</definedName>
    <definedName name="alexan" localSheetId="36" hidden="1">{#N/A,#N/A,FALSE,"REPORT"}</definedName>
    <definedName name="alexan" localSheetId="32" hidden="1">{#N/A,#N/A,FALSE,"REPORT"}</definedName>
    <definedName name="alexan" localSheetId="18" hidden="1">{#N/A,#N/A,FALSE,"REPORT"}</definedName>
    <definedName name="alexan" localSheetId="38" hidden="1">{#N/A,#N/A,FALSE,"REPORT"}</definedName>
    <definedName name="alexan" hidden="1">{#N/A,#N/A,FALSE,"REPORT"}</definedName>
    <definedName name="Allowance" localSheetId="9" hidden="1">{"'Trend_Total'!$A$7:$V$10","'Trend_Total'!$A$1:$V$4"}</definedName>
    <definedName name="Allowance" localSheetId="51" hidden="1">{"'Trend_Total'!$A$7:$V$10","'Trend_Total'!$A$1:$V$4"}</definedName>
    <definedName name="Allowance" localSheetId="7" hidden="1">{"'Trend_Total'!$A$7:$V$10","'Trend_Total'!$A$1:$V$4"}</definedName>
    <definedName name="Allowance" localSheetId="6" hidden="1">{"'Trend_Total'!$A$7:$V$10","'Trend_Total'!$A$1:$V$4"}</definedName>
    <definedName name="Allowance" localSheetId="16" hidden="1">#REF!</definedName>
    <definedName name="Allowance" localSheetId="10" hidden="1">{"'Trend_Total'!$A$7:$V$10","'Trend_Total'!$A$1:$V$4"}</definedName>
    <definedName name="Allowance" localSheetId="28" hidden="1">{"'Trend_Total'!$A$7:$V$10","'Trend_Total'!$A$1:$V$4"}</definedName>
    <definedName name="Allowance" localSheetId="11" hidden="1">{"'Trend_Total'!$A$7:$V$10","'Trend_Total'!$A$1:$V$4"}</definedName>
    <definedName name="Allowance" localSheetId="36" hidden="1">{"'Trend_Total'!$A$7:$V$10","'Trend_Total'!$A$1:$V$4"}</definedName>
    <definedName name="Allowance" localSheetId="18" hidden="1">#REF!</definedName>
    <definedName name="Allowance" localSheetId="38" hidden="1">#REF!</definedName>
    <definedName name="Allowance" hidden="1">{"'Trend_Total'!$A$7:$V$10","'Trend_Total'!$A$1:$V$4"}</definedName>
    <definedName name="andy" localSheetId="35" hidden="1">{#N/A,#N/A,FALSE,"REPORT"}</definedName>
    <definedName name="andy" localSheetId="31" hidden="1">{#N/A,#N/A,FALSE,"REPORT"}</definedName>
    <definedName name="andy" localSheetId="9" hidden="1">{#N/A,#N/A,FALSE,"REPORT"}</definedName>
    <definedName name="andy" localSheetId="30" hidden="1">{#N/A,#N/A,FALSE,"REPORT"}</definedName>
    <definedName name="andy" localSheetId="51" hidden="1">{#N/A,#N/A,FALSE,"REPORT"}</definedName>
    <definedName name="andy" localSheetId="7" hidden="1">{#N/A,#N/A,FALSE,"REPORT"}</definedName>
    <definedName name="andy" localSheetId="33" hidden="1">{#N/A,#N/A,FALSE,"REPORT"}</definedName>
    <definedName name="andy" localSheetId="6" hidden="1">{#N/A,#N/A,FALSE,"REPORT"}</definedName>
    <definedName name="andy" localSheetId="16" hidden="1">{#N/A,#N/A,FALSE,"REPORT"}</definedName>
    <definedName name="andy" localSheetId="10" hidden="1">{#N/A,#N/A,FALSE,"REPORT"}</definedName>
    <definedName name="andy" localSheetId="29" hidden="1">{#N/A,#N/A,FALSE,"REPORT"}</definedName>
    <definedName name="andy" localSheetId="28" hidden="1">{#N/A,#N/A,FALSE,"REPORT"}</definedName>
    <definedName name="andy" localSheetId="11" hidden="1">{#N/A,#N/A,FALSE,"REPORT"}</definedName>
    <definedName name="andy" localSheetId="36" hidden="1">{#N/A,#N/A,FALSE,"REPORT"}</definedName>
    <definedName name="andy" localSheetId="32" hidden="1">{#N/A,#N/A,FALSE,"REPORT"}</definedName>
    <definedName name="andy" localSheetId="18" hidden="1">{#N/A,#N/A,FALSE,"REPORT"}</definedName>
    <definedName name="andy" localSheetId="38" hidden="1">{#N/A,#N/A,FALSE,"REPORT"}</definedName>
    <definedName name="andy" hidden="1">{#N/A,#N/A,FALSE,"REPORT"}</definedName>
    <definedName name="anscount" hidden="1">1</definedName>
    <definedName name="aqda" localSheetId="35" hidden="1">{#N/A,#N/A,FALSE,"FFCXOUT3"}</definedName>
    <definedName name="aqda" localSheetId="31" hidden="1">{#N/A,#N/A,FALSE,"FFCXOUT3"}</definedName>
    <definedName name="aqda" localSheetId="9" hidden="1">{#N/A,#N/A,FALSE,"FFCXOUT3"}</definedName>
    <definedName name="aqda" localSheetId="30" hidden="1">{#N/A,#N/A,FALSE,"FFCXOUT3"}</definedName>
    <definedName name="aqda" localSheetId="51" hidden="1">{#N/A,#N/A,FALSE,"FFCXOUT3"}</definedName>
    <definedName name="aqda" localSheetId="7" hidden="1">{#N/A,#N/A,FALSE,"FFCXOUT3"}</definedName>
    <definedName name="aqda" localSheetId="33" hidden="1">{#N/A,#N/A,FALSE,"FFCXOUT3"}</definedName>
    <definedName name="aqda" localSheetId="6" hidden="1">{#N/A,#N/A,FALSE,"FFCXOUT3"}</definedName>
    <definedName name="aqda" localSheetId="16" hidden="1">{#N/A,#N/A,FALSE,"FFCXOUT3"}</definedName>
    <definedName name="aqda" localSheetId="10" hidden="1">{#N/A,#N/A,FALSE,"FFCXOUT3"}</definedName>
    <definedName name="aqda" localSheetId="29" hidden="1">{#N/A,#N/A,FALSE,"FFCXOUT3"}</definedName>
    <definedName name="aqda" localSheetId="28" hidden="1">{#N/A,#N/A,FALSE,"FFCXOUT3"}</definedName>
    <definedName name="aqda" localSheetId="11" hidden="1">{#N/A,#N/A,FALSE,"FFCXOUT3"}</definedName>
    <definedName name="aqda" localSheetId="36" hidden="1">{#N/A,#N/A,FALSE,"FFCXOUT3"}</definedName>
    <definedName name="aqda" localSheetId="32" hidden="1">{#N/A,#N/A,FALSE,"FFCXOUT3"}</definedName>
    <definedName name="aqda" localSheetId="18" hidden="1">{#N/A,#N/A,FALSE,"FFCXOUT3"}</definedName>
    <definedName name="aqda" localSheetId="38" hidden="1">{#N/A,#N/A,FALSE,"FFCXOUT3"}</definedName>
    <definedName name="aqda" hidden="1">{#N/A,#N/A,FALSE,"FFCXOUT3"}</definedName>
    <definedName name="arad" localSheetId="9" hidden="1">#REF!</definedName>
    <definedName name="arad" localSheetId="10" hidden="1">'NFD CONSO'!#REF!</definedName>
    <definedName name="arad" localSheetId="11" hidden="1">#REF!</definedName>
    <definedName name="arad" localSheetId="18" hidden="1">#REF!</definedName>
    <definedName name="arad" hidden="1">#REF!</definedName>
    <definedName name="aradad" localSheetId="9" hidden="1">#REF!</definedName>
    <definedName name="aradad" localSheetId="10" hidden="1">'NFD CONSO'!#REF!</definedName>
    <definedName name="aradad" localSheetId="11" hidden="1">#REF!</definedName>
    <definedName name="aradad" localSheetId="18" hidden="1">#REF!</definedName>
    <definedName name="aradad" hidden="1">#REF!</definedName>
    <definedName name="Area_Name17" localSheetId="35" hidden="1">#REF!</definedName>
    <definedName name="Area_Name17" localSheetId="31" hidden="1">#REF!</definedName>
    <definedName name="Area_Name17" localSheetId="9" hidden="1">#REF!</definedName>
    <definedName name="Area_Name17" localSheetId="30" hidden="1">#REF!</definedName>
    <definedName name="Area_Name17" localSheetId="51" hidden="1">#REF!</definedName>
    <definedName name="Area_Name17" localSheetId="33" hidden="1">#REF!</definedName>
    <definedName name="Area_Name17" localSheetId="16" hidden="1">#REF!</definedName>
    <definedName name="Area_Name17" localSheetId="10" hidden="1">'NFD CONSO'!#REF!</definedName>
    <definedName name="Area_Name17" localSheetId="29" hidden="1">#REF!</definedName>
    <definedName name="Area_Name17" localSheetId="11" hidden="1">#REF!</definedName>
    <definedName name="Area_Name17" localSheetId="36" hidden="1">#REF!</definedName>
    <definedName name="Area_Name17" localSheetId="32" hidden="1">#REF!</definedName>
    <definedName name="Area_Name17" localSheetId="18" hidden="1">#REF!</definedName>
    <definedName name="Area_Name17" localSheetId="38" hidden="1">#REF!</definedName>
    <definedName name="Area_Name17" hidden="1">#REF!</definedName>
    <definedName name="Area_Name18" localSheetId="35" hidden="1">#REF!</definedName>
    <definedName name="Area_Name18" localSheetId="31" hidden="1">#REF!</definedName>
    <definedName name="Area_Name18" localSheetId="9" hidden="1">#REF!</definedName>
    <definedName name="Area_Name18" localSheetId="30" hidden="1">#REF!</definedName>
    <definedName name="Area_Name18" localSheetId="33" hidden="1">#REF!</definedName>
    <definedName name="Area_Name18" localSheetId="16" hidden="1">#REF!</definedName>
    <definedName name="Area_Name18" localSheetId="10" hidden="1">'NFD CONSO'!#REF!</definedName>
    <definedName name="Area_Name18" localSheetId="29" hidden="1">#REF!</definedName>
    <definedName name="Area_Name18" localSheetId="11" hidden="1">#REF!</definedName>
    <definedName name="Area_Name18" localSheetId="36" hidden="1">#REF!</definedName>
    <definedName name="Area_Name18" localSheetId="32" hidden="1">#REF!</definedName>
    <definedName name="Area_Name18" localSheetId="18" hidden="1">#REF!</definedName>
    <definedName name="Area_Name18" localSheetId="38" hidden="1">#REF!</definedName>
    <definedName name="Area_Name18" hidden="1">#REF!</definedName>
    <definedName name="Area_Name19" localSheetId="35" hidden="1">#REF!</definedName>
    <definedName name="Area_Name19" localSheetId="31" hidden="1">#REF!</definedName>
    <definedName name="Area_Name19" localSheetId="9" hidden="1">#REF!</definedName>
    <definedName name="Area_Name19" localSheetId="30" hidden="1">#REF!</definedName>
    <definedName name="Area_Name19" localSheetId="33" hidden="1">#REF!</definedName>
    <definedName name="Area_Name19" localSheetId="16" hidden="1">#REF!</definedName>
    <definedName name="Area_Name19" localSheetId="10" hidden="1">'NFD CONSO'!#REF!</definedName>
    <definedName name="Area_Name19" localSheetId="29" hidden="1">#REF!</definedName>
    <definedName name="Area_Name19" localSheetId="11" hidden="1">#REF!</definedName>
    <definedName name="Area_Name19" localSheetId="36" hidden="1">#REF!</definedName>
    <definedName name="Area_Name19" localSheetId="32" hidden="1">#REF!</definedName>
    <definedName name="Area_Name19" localSheetId="18" hidden="1">#REF!</definedName>
    <definedName name="Area_Name19" localSheetId="38" hidden="1">#REF!</definedName>
    <definedName name="Area_Name19" hidden="1">#REF!</definedName>
    <definedName name="Area_Name20" localSheetId="35" hidden="1">#REF!</definedName>
    <definedName name="Area_Name20" localSheetId="31" hidden="1">#REF!</definedName>
    <definedName name="Area_Name20" localSheetId="9" hidden="1">#REF!</definedName>
    <definedName name="Area_Name20" localSheetId="30" hidden="1">#REF!</definedName>
    <definedName name="Area_Name20" localSheetId="33" hidden="1">#REF!</definedName>
    <definedName name="Area_Name20" localSheetId="16" hidden="1">#REF!</definedName>
    <definedName name="Area_Name20" localSheetId="10" hidden="1">'NFD CONSO'!#REF!</definedName>
    <definedName name="Area_Name20" localSheetId="29" hidden="1">#REF!</definedName>
    <definedName name="Area_Name20" localSheetId="11" hidden="1">#REF!</definedName>
    <definedName name="Area_Name20" localSheetId="36" hidden="1">#REF!</definedName>
    <definedName name="Area_Name20" localSheetId="32" hidden="1">#REF!</definedName>
    <definedName name="Area_Name20" localSheetId="18" hidden="1">#REF!</definedName>
    <definedName name="Area_Name20" localSheetId="38" hidden="1">#REF!</definedName>
    <definedName name="Area_Name20" hidden="1">#REF!</definedName>
    <definedName name="Area_Name21" localSheetId="35" hidden="1">#REF!</definedName>
    <definedName name="Area_Name21" localSheetId="31" hidden="1">#REF!</definedName>
    <definedName name="Area_Name21" localSheetId="9" hidden="1">#REF!</definedName>
    <definedName name="Area_Name21" localSheetId="30" hidden="1">#REF!</definedName>
    <definedName name="Area_Name21" localSheetId="33" hidden="1">#REF!</definedName>
    <definedName name="Area_Name21" localSheetId="16" hidden="1">#REF!</definedName>
    <definedName name="Area_Name21" localSheetId="10" hidden="1">'NFD CONSO'!#REF!</definedName>
    <definedName name="Area_Name21" localSheetId="29" hidden="1">#REF!</definedName>
    <definedName name="Area_Name21" localSheetId="11" hidden="1">#REF!</definedName>
    <definedName name="Area_Name21" localSheetId="36" hidden="1">#REF!</definedName>
    <definedName name="Area_Name21" localSheetId="32" hidden="1">#REF!</definedName>
    <definedName name="Area_Name21" localSheetId="18" hidden="1">#REF!</definedName>
    <definedName name="Area_Name21" localSheetId="38" hidden="1">#REF!</definedName>
    <definedName name="Area_Name21" hidden="1">#REF!</definedName>
    <definedName name="Area_Name22" localSheetId="35" hidden="1">#REF!</definedName>
    <definedName name="Area_Name22" localSheetId="31" hidden="1">#REF!</definedName>
    <definedName name="Area_Name22" localSheetId="9" hidden="1">#REF!</definedName>
    <definedName name="Area_Name22" localSheetId="30" hidden="1">#REF!</definedName>
    <definedName name="Area_Name22" localSheetId="33" hidden="1">#REF!</definedName>
    <definedName name="Area_Name22" localSheetId="16" hidden="1">#REF!</definedName>
    <definedName name="Area_Name22" localSheetId="10" hidden="1">'NFD CONSO'!#REF!</definedName>
    <definedName name="Area_Name22" localSheetId="29" hidden="1">#REF!</definedName>
    <definedName name="Area_Name22" localSheetId="11" hidden="1">#REF!</definedName>
    <definedName name="Area_Name22" localSheetId="36" hidden="1">#REF!</definedName>
    <definedName name="Area_Name22" localSheetId="32" hidden="1">#REF!</definedName>
    <definedName name="Area_Name22" localSheetId="18" hidden="1">#REF!</definedName>
    <definedName name="Area_Name22" localSheetId="38" hidden="1">#REF!</definedName>
    <definedName name="Area_Name22" hidden="1">#REF!</definedName>
    <definedName name="Area_Name23" localSheetId="35" hidden="1">#REF!</definedName>
    <definedName name="Area_Name23" localSheetId="31" hidden="1">#REF!</definedName>
    <definedName name="Area_Name23" localSheetId="9" hidden="1">#REF!</definedName>
    <definedName name="Area_Name23" localSheetId="30" hidden="1">#REF!</definedName>
    <definedName name="Area_Name23" localSheetId="33" hidden="1">#REF!</definedName>
    <definedName name="Area_Name23" localSheetId="16" hidden="1">#REF!</definedName>
    <definedName name="Area_Name23" localSheetId="10" hidden="1">'NFD CONSO'!#REF!</definedName>
    <definedName name="Area_Name23" localSheetId="29" hidden="1">#REF!</definedName>
    <definedName name="Area_Name23" localSheetId="11" hidden="1">#REF!</definedName>
    <definedName name="Area_Name23" localSheetId="36" hidden="1">#REF!</definedName>
    <definedName name="Area_Name23" localSheetId="32" hidden="1">#REF!</definedName>
    <definedName name="Area_Name23" localSheetId="18" hidden="1">#REF!</definedName>
    <definedName name="Area_Name23" localSheetId="38" hidden="1">#REF!</definedName>
    <definedName name="Area_Name23" hidden="1">#REF!</definedName>
    <definedName name="Area_Name6" localSheetId="35" hidden="1">#REF!</definedName>
    <definedName name="Area_Name6" localSheetId="31" hidden="1">#REF!</definedName>
    <definedName name="Area_Name6" localSheetId="9" hidden="1">#REF!</definedName>
    <definedName name="Area_Name6" localSheetId="30" hidden="1">#REF!</definedName>
    <definedName name="Area_Name6" localSheetId="33" hidden="1">#REF!</definedName>
    <definedName name="Area_Name6" localSheetId="16" hidden="1">#REF!</definedName>
    <definedName name="Area_Name6" localSheetId="10" hidden="1">'NFD CONSO'!#REF!</definedName>
    <definedName name="Area_Name6" localSheetId="29" hidden="1">#REF!</definedName>
    <definedName name="Area_Name6" localSheetId="11" hidden="1">#REF!</definedName>
    <definedName name="Area_Name6" localSheetId="36" hidden="1">#REF!</definedName>
    <definedName name="Area_Name6" localSheetId="32" hidden="1">#REF!</definedName>
    <definedName name="Area_Name6" localSheetId="18" hidden="1">#REF!</definedName>
    <definedName name="Area_Name6" localSheetId="38" hidden="1">#REF!</definedName>
    <definedName name="Area_Name6" hidden="1">#REF!</definedName>
    <definedName name="argqe" localSheetId="35" hidden="1">{#N/A,#N/A,FALSE,"puboff";#N/A,#N/A,FALSE,"financials";#N/A,#N/A,FALSE,"valuation";#N/A,#N/A,FALSE,"split"}</definedName>
    <definedName name="argqe" localSheetId="31" hidden="1">{#N/A,#N/A,FALSE,"puboff";#N/A,#N/A,FALSE,"financials";#N/A,#N/A,FALSE,"valuation";#N/A,#N/A,FALSE,"split"}</definedName>
    <definedName name="argqe" localSheetId="9" hidden="1">{#N/A,#N/A,FALSE,"puboff";#N/A,#N/A,FALSE,"financials";#N/A,#N/A,FALSE,"valuation";#N/A,#N/A,FALSE,"split"}</definedName>
    <definedName name="argqe" localSheetId="30" hidden="1">{#N/A,#N/A,FALSE,"puboff";#N/A,#N/A,FALSE,"financials";#N/A,#N/A,FALSE,"valuation";#N/A,#N/A,FALSE,"split"}</definedName>
    <definedName name="argqe" localSheetId="51" hidden="1">{#N/A,#N/A,FALSE,"puboff";#N/A,#N/A,FALSE,"financials";#N/A,#N/A,FALSE,"valuation";#N/A,#N/A,FALSE,"split"}</definedName>
    <definedName name="argqe" localSheetId="7" hidden="1">{#N/A,#N/A,FALSE,"puboff";#N/A,#N/A,FALSE,"financials";#N/A,#N/A,FALSE,"valuation";#N/A,#N/A,FALSE,"split"}</definedName>
    <definedName name="argqe" localSheetId="33" hidden="1">{#N/A,#N/A,FALSE,"puboff";#N/A,#N/A,FALSE,"financials";#N/A,#N/A,FALSE,"valuation";#N/A,#N/A,FALSE,"split"}</definedName>
    <definedName name="argqe" localSheetId="6" hidden="1">{#N/A,#N/A,FALSE,"puboff";#N/A,#N/A,FALSE,"financials";#N/A,#N/A,FALSE,"valuation";#N/A,#N/A,FALSE,"split"}</definedName>
    <definedName name="argqe" localSheetId="16" hidden="1">{#N/A,#N/A,FALSE,"puboff";#N/A,#N/A,FALSE,"financials";#N/A,#N/A,FALSE,"valuation";#N/A,#N/A,FALSE,"split"}</definedName>
    <definedName name="argqe" localSheetId="10" hidden="1">{#N/A,#N/A,FALSE,"puboff";#N/A,#N/A,FALSE,"financials";#N/A,#N/A,FALSE,"valuation";#N/A,#N/A,FALSE,"split"}</definedName>
    <definedName name="argqe" localSheetId="29" hidden="1">{#N/A,#N/A,FALSE,"puboff";#N/A,#N/A,FALSE,"financials";#N/A,#N/A,FALSE,"valuation";#N/A,#N/A,FALSE,"split"}</definedName>
    <definedName name="argqe" localSheetId="28" hidden="1">{#N/A,#N/A,FALSE,"puboff";#N/A,#N/A,FALSE,"financials";#N/A,#N/A,FALSE,"valuation";#N/A,#N/A,FALSE,"split"}</definedName>
    <definedName name="argqe" localSheetId="11" hidden="1">{#N/A,#N/A,FALSE,"puboff";#N/A,#N/A,FALSE,"financials";#N/A,#N/A,FALSE,"valuation";#N/A,#N/A,FALSE,"split"}</definedName>
    <definedName name="argqe" localSheetId="36" hidden="1">{#N/A,#N/A,FALSE,"puboff";#N/A,#N/A,FALSE,"financials";#N/A,#N/A,FALSE,"valuation";#N/A,#N/A,FALSE,"split"}</definedName>
    <definedName name="argqe" localSheetId="32" hidden="1">{#N/A,#N/A,FALSE,"puboff";#N/A,#N/A,FALSE,"financials";#N/A,#N/A,FALSE,"valuation";#N/A,#N/A,FALSE,"split"}</definedName>
    <definedName name="argqe" localSheetId="18" hidden="1">{#N/A,#N/A,FALSE,"puboff";#N/A,#N/A,FALSE,"financials";#N/A,#N/A,FALSE,"valuation";#N/A,#N/A,FALSE,"split"}</definedName>
    <definedName name="argqe" localSheetId="38" hidden="1">{#N/A,#N/A,FALSE,"puboff";#N/A,#N/A,FALSE,"financials";#N/A,#N/A,FALSE,"valuation";#N/A,#N/A,FALSE,"split"}</definedName>
    <definedName name="argqe" hidden="1">{#N/A,#N/A,FALSE,"puboff";#N/A,#N/A,FALSE,"financials";#N/A,#N/A,FALSE,"valuation";#N/A,#N/A,FALSE,"split"}</definedName>
    <definedName name="AS" localSheetId="35" hidden="1">{"'TG'!$A$1:$L$37"}</definedName>
    <definedName name="AS" localSheetId="31" hidden="1">{"'TG'!$A$1:$L$37"}</definedName>
    <definedName name="AS" localSheetId="9" hidden="1">{"'TG'!$A$1:$L$37"}</definedName>
    <definedName name="AS" localSheetId="30" hidden="1">{"'TG'!$A$1:$L$37"}</definedName>
    <definedName name="AS" localSheetId="51" hidden="1">{"'TG'!$A$1:$L$37"}</definedName>
    <definedName name="AS" localSheetId="7" hidden="1">{"'TG'!$A$1:$L$37"}</definedName>
    <definedName name="AS" localSheetId="33" hidden="1">{"'TG'!$A$1:$L$37"}</definedName>
    <definedName name="AS" localSheetId="6" hidden="1">{"'TG'!$A$1:$L$37"}</definedName>
    <definedName name="AS" localSheetId="10" hidden="1">{"'TG'!$A$1:$L$37"}</definedName>
    <definedName name="AS" localSheetId="29" hidden="1">{"'TG'!$A$1:$L$37"}</definedName>
    <definedName name="AS" localSheetId="28" hidden="1">{"'TG'!$A$1:$L$37"}</definedName>
    <definedName name="AS" localSheetId="11" hidden="1">{"'TG'!$A$1:$L$37"}</definedName>
    <definedName name="AS" localSheetId="36" hidden="1">{"'TG'!$A$1:$L$37"}</definedName>
    <definedName name="AS" localSheetId="32" hidden="1">{"'TG'!$A$1:$L$37"}</definedName>
    <definedName name="AS" localSheetId="18" hidden="1">{"'TG'!$A$1:$L$37"}</definedName>
    <definedName name="AS" hidden="1">{"'TG'!$A$1:$L$37"}</definedName>
    <definedName name="AS2DocOpenMode" hidden="1">"AS2DocumentEdit"</definedName>
    <definedName name="AS2HasNoAutoHeaderFooter" hidden="1">" "</definedName>
    <definedName name="AS2NamedRange" hidden="1">8</definedName>
    <definedName name="AS2ReportLS" hidden="1">1</definedName>
    <definedName name="AS2StaticLS" localSheetId="9" hidden="1">#REF!</definedName>
    <definedName name="AS2StaticLS" localSheetId="51" hidden="1">#REF!</definedName>
    <definedName name="AS2StaticLS" localSheetId="16" hidden="1">#REF!</definedName>
    <definedName name="AS2StaticLS" localSheetId="10" hidden="1">'NFD CONSO'!#REF!</definedName>
    <definedName name="AS2StaticLS" localSheetId="29" hidden="1">#REF!</definedName>
    <definedName name="AS2StaticLS" localSheetId="11" hidden="1">#REF!</definedName>
    <definedName name="AS2StaticLS" localSheetId="18" hidden="1">#REF!</definedName>
    <definedName name="AS2StaticLS" localSheetId="38" hidden="1">#REF!</definedName>
    <definedName name="AS2StaticLS" hidden="1">#REF!</definedName>
    <definedName name="AS2SyncStepLS" hidden="1">0</definedName>
    <definedName name="AS2TickmarkLS" localSheetId="9" hidden="1">#REF!</definedName>
    <definedName name="AS2TickmarkLS" localSheetId="51" hidden="1">#REF!</definedName>
    <definedName name="AS2TickmarkLS" localSheetId="16" hidden="1">#REF!</definedName>
    <definedName name="AS2TickmarkLS" localSheetId="10" hidden="1">'NFD CONSO'!#REF!</definedName>
    <definedName name="AS2TickmarkLS" localSheetId="29" hidden="1">#REF!</definedName>
    <definedName name="AS2TickmarkLS" localSheetId="11" hidden="1">#REF!</definedName>
    <definedName name="AS2TickmarkLS" localSheetId="18" hidden="1">#REF!</definedName>
    <definedName name="AS2TickmarkLS" localSheetId="38" hidden="1">#REF!</definedName>
    <definedName name="AS2TickmarkLS" hidden="1">#REF!</definedName>
    <definedName name="AS2VersionLS" hidden="1">300</definedName>
    <definedName name="asa" localSheetId="9" hidden="1">#REF!</definedName>
    <definedName name="asa" localSheetId="51" hidden="1">#REF!</definedName>
    <definedName name="asa" localSheetId="10" hidden="1">'NFD CONSO'!#REF!</definedName>
    <definedName name="asa" localSheetId="11" hidden="1">#REF!</definedName>
    <definedName name="asa" hidden="1">#REF!</definedName>
    <definedName name="asas" localSheetId="35" hidden="1">{#N/A,#N/A,FALSE,"Pharm";#N/A,#N/A,FALSE,"WWCM"}</definedName>
    <definedName name="asas" localSheetId="31" hidden="1">{#N/A,#N/A,FALSE,"Pharm";#N/A,#N/A,FALSE,"WWCM"}</definedName>
    <definedName name="asas" localSheetId="9" hidden="1">{#N/A,#N/A,FALSE,"Pharm";#N/A,#N/A,FALSE,"WWCM"}</definedName>
    <definedName name="asas" localSheetId="30" hidden="1">{#N/A,#N/A,FALSE,"Pharm";#N/A,#N/A,FALSE,"WWCM"}</definedName>
    <definedName name="asas" localSheetId="51" hidden="1">{#N/A,#N/A,FALSE,"Pharm";#N/A,#N/A,FALSE,"WWCM"}</definedName>
    <definedName name="asas" localSheetId="7" hidden="1">{#N/A,#N/A,FALSE,"Pharm";#N/A,#N/A,FALSE,"WWCM"}</definedName>
    <definedName name="asas" localSheetId="33" hidden="1">{#N/A,#N/A,FALSE,"Pharm";#N/A,#N/A,FALSE,"WWCM"}</definedName>
    <definedName name="asas" localSheetId="6" hidden="1">{#N/A,#N/A,FALSE,"Pharm";#N/A,#N/A,FALSE,"WWCM"}</definedName>
    <definedName name="asas" localSheetId="16" hidden="1">{#N/A,#N/A,FALSE,"Pharm";#N/A,#N/A,FALSE,"WWCM"}</definedName>
    <definedName name="asas" localSheetId="10" hidden="1">{#N/A,#N/A,FALSE,"Pharm";#N/A,#N/A,FALSE,"WWCM"}</definedName>
    <definedName name="asas" localSheetId="29" hidden="1">{#N/A,#N/A,FALSE,"Pharm";#N/A,#N/A,FALSE,"WWCM"}</definedName>
    <definedName name="asas" localSheetId="28" hidden="1">{#N/A,#N/A,FALSE,"Pharm";#N/A,#N/A,FALSE,"WWCM"}</definedName>
    <definedName name="asas" localSheetId="11" hidden="1">{#N/A,#N/A,FALSE,"Pharm";#N/A,#N/A,FALSE,"WWCM"}</definedName>
    <definedName name="asas" localSheetId="36" hidden="1">{#N/A,#N/A,FALSE,"Pharm";#N/A,#N/A,FALSE,"WWCM"}</definedName>
    <definedName name="asas" localSheetId="32" hidden="1">{#N/A,#N/A,FALSE,"Pharm";#N/A,#N/A,FALSE,"WWCM"}</definedName>
    <definedName name="asas" localSheetId="18" hidden="1">{#N/A,#N/A,FALSE,"Pharm";#N/A,#N/A,FALSE,"WWCM"}</definedName>
    <definedName name="asas" localSheetId="38" hidden="1">{#N/A,#N/A,FALSE,"Pharm";#N/A,#N/A,FALSE,"WWCM"}</definedName>
    <definedName name="asas" hidden="1">{#N/A,#N/A,FALSE,"Pharm";#N/A,#N/A,FALSE,"WWCM"}</definedName>
    <definedName name="asas1" localSheetId="9" hidden="1">{"'FORM'!$A$7:$H$11","'FORM'!$A$1:$H$47"}</definedName>
    <definedName name="asas1" localSheetId="16" hidden="1">{"'FORM'!$A$7:$H$11","'FORM'!$A$1:$H$47"}</definedName>
    <definedName name="asas1" localSheetId="10" hidden="1">{"'FORM'!$A$7:$H$11","'FORM'!$A$1:$H$47"}</definedName>
    <definedName name="asas1" localSheetId="11" hidden="1">{"'FORM'!$A$7:$H$11","'FORM'!$A$1:$H$47"}</definedName>
    <definedName name="asas1" localSheetId="18" hidden="1">{"'FORM'!$A$7:$H$11","'FORM'!$A$1:$H$47"}</definedName>
    <definedName name="asas1" localSheetId="38" hidden="1">{"'FORM'!$A$7:$H$11","'FORM'!$A$1:$H$47"}</definedName>
    <definedName name="asas1" hidden="1">{"'FORM'!$A$7:$H$11","'FORM'!$A$1:$H$47"}</definedName>
    <definedName name="asas11" localSheetId="9" hidden="1">{"'FORM'!$A$7:$H$11","'FORM'!$A$1:$H$47"}</definedName>
    <definedName name="asas11" localSheetId="16" hidden="1">{"'FORM'!$A$7:$H$11","'FORM'!$A$1:$H$47"}</definedName>
    <definedName name="asas11" localSheetId="10" hidden="1">{"'FORM'!$A$7:$H$11","'FORM'!$A$1:$H$47"}</definedName>
    <definedName name="asas11" localSheetId="11" hidden="1">{"'FORM'!$A$7:$H$11","'FORM'!$A$1:$H$47"}</definedName>
    <definedName name="asas11" localSheetId="18" hidden="1">{"'FORM'!$A$7:$H$11","'FORM'!$A$1:$H$47"}</definedName>
    <definedName name="asas11" localSheetId="38" hidden="1">{"'FORM'!$A$7:$H$11","'FORM'!$A$1:$H$47"}</definedName>
    <definedName name="asas11" hidden="1">{"'FORM'!$A$7:$H$11","'FORM'!$A$1:$H$47"}</definedName>
    <definedName name="asas1122" localSheetId="9" hidden="1">{"'FORM'!$A$7:$H$11","'FORM'!$A$1:$H$47"}</definedName>
    <definedName name="asas1122" localSheetId="16" hidden="1">{"'FORM'!$A$7:$H$11","'FORM'!$A$1:$H$47"}</definedName>
    <definedName name="asas1122" localSheetId="10" hidden="1">{"'FORM'!$A$7:$H$11","'FORM'!$A$1:$H$47"}</definedName>
    <definedName name="asas1122" localSheetId="11" hidden="1">{"'FORM'!$A$7:$H$11","'FORM'!$A$1:$H$47"}</definedName>
    <definedName name="asas1122" localSheetId="18" hidden="1">{"'FORM'!$A$7:$H$11","'FORM'!$A$1:$H$47"}</definedName>
    <definedName name="asas1122" localSheetId="38" hidden="1">{"'FORM'!$A$7:$H$11","'FORM'!$A$1:$H$47"}</definedName>
    <definedName name="asas1122" hidden="1">{"'FORM'!$A$7:$H$11","'FORM'!$A$1:$H$47"}</definedName>
    <definedName name="asas12" localSheetId="9" hidden="1">{"P&amp;L",#N/A,TRUE,"Summary";"Bal",#N/A,TRUE,"Summary";"Cash",#N/A,TRUE,"Summary"}</definedName>
    <definedName name="asas12" localSheetId="16" hidden="1">{"P&amp;L",#N/A,TRUE,"Summary";"Bal",#N/A,TRUE,"Summary";"Cash",#N/A,TRUE,"Summary"}</definedName>
    <definedName name="asas12" localSheetId="10" hidden="1">{"P&amp;L",#N/A,TRUE,"Summary";"Bal",#N/A,TRUE,"Summary";"Cash",#N/A,TRUE,"Summary"}</definedName>
    <definedName name="asas12" localSheetId="11" hidden="1">{"P&amp;L",#N/A,TRUE,"Summary";"Bal",#N/A,TRUE,"Summary";"Cash",#N/A,TRUE,"Summary"}</definedName>
    <definedName name="asas12" localSheetId="18" hidden="1">{"P&amp;L",#N/A,TRUE,"Summary";"Bal",#N/A,TRUE,"Summary";"Cash",#N/A,TRUE,"Summary"}</definedName>
    <definedName name="asas12" localSheetId="38" hidden="1">{"P&amp;L",#N/A,TRUE,"Summary";"Bal",#N/A,TRUE,"Summary";"Cash",#N/A,TRUE,"Summary"}</definedName>
    <definedName name="asas12" hidden="1">{"P&amp;L",#N/A,TRUE,"Summary";"Bal",#N/A,TRUE,"Summary";"Cash",#N/A,TRUE,"Summary"}</definedName>
    <definedName name="asas121" localSheetId="9" hidden="1">{"'FORM'!$A$7:$H$11","'FORM'!$A$1:$H$47"}</definedName>
    <definedName name="asas121" localSheetId="16" hidden="1">{"'FORM'!$A$7:$H$11","'FORM'!$A$1:$H$47"}</definedName>
    <definedName name="asas121" localSheetId="10" hidden="1">{"'FORM'!$A$7:$H$11","'FORM'!$A$1:$H$47"}</definedName>
    <definedName name="asas121" localSheetId="11" hidden="1">{"'FORM'!$A$7:$H$11","'FORM'!$A$1:$H$47"}</definedName>
    <definedName name="asas121" localSheetId="18" hidden="1">{"'FORM'!$A$7:$H$11","'FORM'!$A$1:$H$47"}</definedName>
    <definedName name="asas121" localSheetId="38" hidden="1">{"'FORM'!$A$7:$H$11","'FORM'!$A$1:$H$47"}</definedName>
    <definedName name="asas121" hidden="1">{"'FORM'!$A$7:$H$11","'FORM'!$A$1:$H$47"}</definedName>
    <definedName name="asas1211" localSheetId="9" hidden="1">{"P&amp;L",#N/A,TRUE,"Summary";"Bal",#N/A,TRUE,"Summary";"Cash",#N/A,TRUE,"Summary"}</definedName>
    <definedName name="asas1211" localSheetId="16" hidden="1">{"P&amp;L",#N/A,TRUE,"Summary";"Bal",#N/A,TRUE,"Summary";"Cash",#N/A,TRUE,"Summary"}</definedName>
    <definedName name="asas1211" localSheetId="10" hidden="1">{"P&amp;L",#N/A,TRUE,"Summary";"Bal",#N/A,TRUE,"Summary";"Cash",#N/A,TRUE,"Summary"}</definedName>
    <definedName name="asas1211" localSheetId="11" hidden="1">{"P&amp;L",#N/A,TRUE,"Summary";"Bal",#N/A,TRUE,"Summary";"Cash",#N/A,TRUE,"Summary"}</definedName>
    <definedName name="asas1211" localSheetId="18" hidden="1">{"P&amp;L",#N/A,TRUE,"Summary";"Bal",#N/A,TRUE,"Summary";"Cash",#N/A,TRUE,"Summary"}</definedName>
    <definedName name="asas1211" localSheetId="38" hidden="1">{"P&amp;L",#N/A,TRUE,"Summary";"Bal",#N/A,TRUE,"Summary";"Cash",#N/A,TRUE,"Summary"}</definedName>
    <definedName name="asas1211" hidden="1">{"P&amp;L",#N/A,TRUE,"Summary";"Bal",#N/A,TRUE,"Summary";"Cash",#N/A,TRUE,"Summary"}</definedName>
    <definedName name="asas12112" localSheetId="9" hidden="1">{"P&amp;L",#N/A,TRUE,"Summary";"Bal",#N/A,TRUE,"Summary";"Cash",#N/A,TRUE,"Summary"}</definedName>
    <definedName name="asas12112" localSheetId="16" hidden="1">{"P&amp;L",#N/A,TRUE,"Summary";"Bal",#N/A,TRUE,"Summary";"Cash",#N/A,TRUE,"Summary"}</definedName>
    <definedName name="asas12112" localSheetId="10" hidden="1">{"P&amp;L",#N/A,TRUE,"Summary";"Bal",#N/A,TRUE,"Summary";"Cash",#N/A,TRUE,"Summary"}</definedName>
    <definedName name="asas12112" localSheetId="11" hidden="1">{"P&amp;L",#N/A,TRUE,"Summary";"Bal",#N/A,TRUE,"Summary";"Cash",#N/A,TRUE,"Summary"}</definedName>
    <definedName name="asas12112" localSheetId="18" hidden="1">{"P&amp;L",#N/A,TRUE,"Summary";"Bal",#N/A,TRUE,"Summary";"Cash",#N/A,TRUE,"Summary"}</definedName>
    <definedName name="asas12112" localSheetId="38" hidden="1">{"P&amp;L",#N/A,TRUE,"Summary";"Bal",#N/A,TRUE,"Summary";"Cash",#N/A,TRUE,"Summary"}</definedName>
    <definedName name="asas12112" hidden="1">{"P&amp;L",#N/A,TRUE,"Summary";"Bal",#N/A,TRUE,"Summary";"Cash",#N/A,TRUE,"Summary"}</definedName>
    <definedName name="asas1212" localSheetId="9" hidden="1">{"'FORM'!$A$7:$H$11","'FORM'!$A$1:$H$47"}</definedName>
    <definedName name="asas1212" localSheetId="16" hidden="1">{"'FORM'!$A$7:$H$11","'FORM'!$A$1:$H$47"}</definedName>
    <definedName name="asas1212" localSheetId="10" hidden="1">{"'FORM'!$A$7:$H$11","'FORM'!$A$1:$H$47"}</definedName>
    <definedName name="asas1212" localSheetId="11" hidden="1">{"'FORM'!$A$7:$H$11","'FORM'!$A$1:$H$47"}</definedName>
    <definedName name="asas1212" localSheetId="18" hidden="1">{"'FORM'!$A$7:$H$11","'FORM'!$A$1:$H$47"}</definedName>
    <definedName name="asas1212" localSheetId="38" hidden="1">{"'FORM'!$A$7:$H$11","'FORM'!$A$1:$H$47"}</definedName>
    <definedName name="asas1212" hidden="1">{"'FORM'!$A$7:$H$11","'FORM'!$A$1:$H$47"}</definedName>
    <definedName name="asas121212" localSheetId="9" hidden="1">{"'FORM'!$A$7:$H$11","'FORM'!$A$1:$H$47"}</definedName>
    <definedName name="asas121212" localSheetId="16" hidden="1">{"'FORM'!$A$7:$H$11","'FORM'!$A$1:$H$47"}</definedName>
    <definedName name="asas121212" localSheetId="10" hidden="1">{"'FORM'!$A$7:$H$11","'FORM'!$A$1:$H$47"}</definedName>
    <definedName name="asas121212" localSheetId="11" hidden="1">{"'FORM'!$A$7:$H$11","'FORM'!$A$1:$H$47"}</definedName>
    <definedName name="asas121212" localSheetId="18" hidden="1">{"'FORM'!$A$7:$H$11","'FORM'!$A$1:$H$47"}</definedName>
    <definedName name="asas121212" localSheetId="38" hidden="1">{"'FORM'!$A$7:$H$11","'FORM'!$A$1:$H$47"}</definedName>
    <definedName name="asas121212" hidden="1">{"'FORM'!$A$7:$H$11","'FORM'!$A$1:$H$47"}</definedName>
    <definedName name="asas12122" localSheetId="9" hidden="1">{"P&amp;L",#N/A,TRUE,"Summary";"Bal",#N/A,TRUE,"Summary";"Cash",#N/A,TRUE,"Summary"}</definedName>
    <definedName name="asas12122" localSheetId="16" hidden="1">{"P&amp;L",#N/A,TRUE,"Summary";"Bal",#N/A,TRUE,"Summary";"Cash",#N/A,TRUE,"Summary"}</definedName>
    <definedName name="asas12122" localSheetId="10" hidden="1">{"P&amp;L",#N/A,TRUE,"Summary";"Bal",#N/A,TRUE,"Summary";"Cash",#N/A,TRUE,"Summary"}</definedName>
    <definedName name="asas12122" localSheetId="11" hidden="1">{"P&amp;L",#N/A,TRUE,"Summary";"Bal",#N/A,TRUE,"Summary";"Cash",#N/A,TRUE,"Summary"}</definedName>
    <definedName name="asas12122" localSheetId="18" hidden="1">{"P&amp;L",#N/A,TRUE,"Summary";"Bal",#N/A,TRUE,"Summary";"Cash",#N/A,TRUE,"Summary"}</definedName>
    <definedName name="asas12122" localSheetId="38" hidden="1">{"P&amp;L",#N/A,TRUE,"Summary";"Bal",#N/A,TRUE,"Summary";"Cash",#N/A,TRUE,"Summary"}</definedName>
    <definedName name="asas12122" hidden="1">{"P&amp;L",#N/A,TRUE,"Summary";"Bal",#N/A,TRUE,"Summary";"Cash",#N/A,TRUE,"Summary"}</definedName>
    <definedName name="asas122" localSheetId="9" hidden="1">{"'FORM'!$A$7:$H$11","'FORM'!$A$1:$H$47"}</definedName>
    <definedName name="asas122" localSheetId="16" hidden="1">{"'FORM'!$A$7:$H$11","'FORM'!$A$1:$H$47"}</definedName>
    <definedName name="asas122" localSheetId="10" hidden="1">{"'FORM'!$A$7:$H$11","'FORM'!$A$1:$H$47"}</definedName>
    <definedName name="asas122" localSheetId="11" hidden="1">{"'FORM'!$A$7:$H$11","'FORM'!$A$1:$H$47"}</definedName>
    <definedName name="asas122" localSheetId="18" hidden="1">{"'FORM'!$A$7:$H$11","'FORM'!$A$1:$H$47"}</definedName>
    <definedName name="asas122" localSheetId="38" hidden="1">{"'FORM'!$A$7:$H$11","'FORM'!$A$1:$H$47"}</definedName>
    <definedName name="asas122" hidden="1">{"'FORM'!$A$7:$H$11","'FORM'!$A$1:$H$47"}</definedName>
    <definedName name="asca" localSheetId="9" hidden="1">#REF!</definedName>
    <definedName name="asca" localSheetId="10" hidden="1">'NFD CONSO'!#REF!</definedName>
    <definedName name="asca" localSheetId="11" hidden="1">#REF!</definedName>
    <definedName name="asca" localSheetId="18" hidden="1">#REF!</definedName>
    <definedName name="asca" hidden="1">#REF!</definedName>
    <definedName name="asd" localSheetId="35" hidden="1">{#N/A,#N/A,FALSE,"Pharm";#N/A,#N/A,FALSE,"WWCM"}</definedName>
    <definedName name="asd" localSheetId="31" hidden="1">{#N/A,#N/A,FALSE,"Pharm";#N/A,#N/A,FALSE,"WWCM"}</definedName>
    <definedName name="asd" localSheetId="9" hidden="1">{#N/A,#N/A,FALSE,"Pharm";#N/A,#N/A,FALSE,"WWCM"}</definedName>
    <definedName name="asd" localSheetId="30" hidden="1">{#N/A,#N/A,FALSE,"Pharm";#N/A,#N/A,FALSE,"WWCM"}</definedName>
    <definedName name="asd" localSheetId="51" hidden="1">{#N/A,#N/A,FALSE,"Pharm";#N/A,#N/A,FALSE,"WWCM"}</definedName>
    <definedName name="asd" localSheetId="7" hidden="1">{#N/A,#N/A,FALSE,"Pharm";#N/A,#N/A,FALSE,"WWCM"}</definedName>
    <definedName name="asd" localSheetId="33" hidden="1">{#N/A,#N/A,FALSE,"Pharm";#N/A,#N/A,FALSE,"WWCM"}</definedName>
    <definedName name="asd" localSheetId="6" hidden="1">{#N/A,#N/A,FALSE,"Pharm";#N/A,#N/A,FALSE,"WWCM"}</definedName>
    <definedName name="asd" localSheetId="16" hidden="1">{#N/A,#N/A,FALSE,"Pharm";#N/A,#N/A,FALSE,"WWCM"}</definedName>
    <definedName name="asd" localSheetId="10" hidden="1">{#N/A,#N/A,FALSE,"Pharm";#N/A,#N/A,FALSE,"WWCM"}</definedName>
    <definedName name="asd" localSheetId="29" hidden="1">{#N/A,#N/A,FALSE,"Pharm";#N/A,#N/A,FALSE,"WWCM"}</definedName>
    <definedName name="asd" localSheetId="28" hidden="1">{#N/A,#N/A,FALSE,"Pharm";#N/A,#N/A,FALSE,"WWCM"}</definedName>
    <definedName name="asd" localSheetId="11" hidden="1">{#N/A,#N/A,FALSE,"Pharm";#N/A,#N/A,FALSE,"WWCM"}</definedName>
    <definedName name="asd" localSheetId="36" hidden="1">{#N/A,#N/A,FALSE,"Pharm";#N/A,#N/A,FALSE,"WWCM"}</definedName>
    <definedName name="asd" localSheetId="32" hidden="1">{#N/A,#N/A,FALSE,"Pharm";#N/A,#N/A,FALSE,"WWCM"}</definedName>
    <definedName name="asd" localSheetId="18" hidden="1">{#N/A,#N/A,FALSE,"Pharm";#N/A,#N/A,FALSE,"WWCM"}</definedName>
    <definedName name="asd" localSheetId="38" hidden="1">{#N/A,#N/A,FALSE,"Pharm";#N/A,#N/A,FALSE,"WWCM"}</definedName>
    <definedName name="asd" hidden="1">{#N/A,#N/A,FALSE,"Pharm";#N/A,#N/A,FALSE,"WWCM"}</definedName>
    <definedName name="asdf" localSheetId="51" hidden="1">{"by departments",#N/A,TRUE,"FORECAST";"cap_headcount",#N/A,TRUE,"FORECAST";"summary",#N/A,TRUE,"FORECAST"}</definedName>
    <definedName name="asdf" localSheetId="29" hidden="1">#REF!</definedName>
    <definedName name="asdf" hidden="1">#REF!</definedName>
    <definedName name="asdf1" localSheetId="9" hidden="1">{"sum",#N/A,TRUE,"Summary";"Omn",#N/A,TRUE,"Summary";"om_cost",#N/A,TRUE,"Summary";"conv_cost",#N/A,TRUE,"Summary";"input1",#N/A,TRUE,"Summary";"input2",#N/A,TRUE,"Summary"}</definedName>
    <definedName name="asdf1" localSheetId="16" hidden="1">{"sum",#N/A,TRUE,"Summary";"Omn",#N/A,TRUE,"Summary";"om_cost",#N/A,TRUE,"Summary";"conv_cost",#N/A,TRUE,"Summary";"input1",#N/A,TRUE,"Summary";"input2",#N/A,TRUE,"Summary"}</definedName>
    <definedName name="asdf1" localSheetId="10" hidden="1">{"sum",#N/A,TRUE,"Summary";"Omn",#N/A,TRUE,"Summary";"om_cost",#N/A,TRUE,"Summary";"conv_cost",#N/A,TRUE,"Summary";"input1",#N/A,TRUE,"Summary";"input2",#N/A,TRUE,"Summary"}</definedName>
    <definedName name="asdf1" localSheetId="11" hidden="1">{"sum",#N/A,TRUE,"Summary";"Omn",#N/A,TRUE,"Summary";"om_cost",#N/A,TRUE,"Summary";"conv_cost",#N/A,TRUE,"Summary";"input1",#N/A,TRUE,"Summary";"input2",#N/A,TRUE,"Summary"}</definedName>
    <definedName name="asdf1" localSheetId="18" hidden="1">{"sum",#N/A,TRUE,"Summary";"Omn",#N/A,TRUE,"Summary";"om_cost",#N/A,TRUE,"Summary";"conv_cost",#N/A,TRUE,"Summary";"input1",#N/A,TRUE,"Summary";"input2",#N/A,TRUE,"Summary"}</definedName>
    <definedName name="asdf1" localSheetId="38" hidden="1">{"sum",#N/A,TRUE,"Summary";"Omn",#N/A,TRUE,"Summary";"om_cost",#N/A,TRUE,"Summary";"conv_cost",#N/A,TRUE,"Summary";"input1",#N/A,TRUE,"Summary";"input2",#N/A,TRUE,"Summary"}</definedName>
    <definedName name="asdf1" hidden="1">{"sum",#N/A,TRUE,"Summary";"Omn",#N/A,TRUE,"Summary";"om_cost",#N/A,TRUE,"Summary";"conv_cost",#N/A,TRUE,"Summary";"input1",#N/A,TRUE,"Summary";"input2",#N/A,TRUE,"Summary"}</definedName>
    <definedName name="asdf11" localSheetId="9" hidden="1">{"sum",#N/A,TRUE,"Summary";"Omn",#N/A,TRUE,"Summary";"om_cost",#N/A,TRUE,"Summary";"conv_cost",#N/A,TRUE,"Summary";"input1",#N/A,TRUE,"Summary";"input2",#N/A,TRUE,"Summary"}</definedName>
    <definedName name="asdf11" localSheetId="16" hidden="1">{"sum",#N/A,TRUE,"Summary";"Omn",#N/A,TRUE,"Summary";"om_cost",#N/A,TRUE,"Summary";"conv_cost",#N/A,TRUE,"Summary";"input1",#N/A,TRUE,"Summary";"input2",#N/A,TRUE,"Summary"}</definedName>
    <definedName name="asdf11" localSheetId="10" hidden="1">{"sum",#N/A,TRUE,"Summary";"Omn",#N/A,TRUE,"Summary";"om_cost",#N/A,TRUE,"Summary";"conv_cost",#N/A,TRUE,"Summary";"input1",#N/A,TRUE,"Summary";"input2",#N/A,TRUE,"Summary"}</definedName>
    <definedName name="asdf11" localSheetId="11" hidden="1">{"sum",#N/A,TRUE,"Summary";"Omn",#N/A,TRUE,"Summary";"om_cost",#N/A,TRUE,"Summary";"conv_cost",#N/A,TRUE,"Summary";"input1",#N/A,TRUE,"Summary";"input2",#N/A,TRUE,"Summary"}</definedName>
    <definedName name="asdf11" localSheetId="18" hidden="1">{"sum",#N/A,TRUE,"Summary";"Omn",#N/A,TRUE,"Summary";"om_cost",#N/A,TRUE,"Summary";"conv_cost",#N/A,TRUE,"Summary";"input1",#N/A,TRUE,"Summary";"input2",#N/A,TRUE,"Summary"}</definedName>
    <definedName name="asdf11" localSheetId="38" hidden="1">{"sum",#N/A,TRUE,"Summary";"Omn",#N/A,TRUE,"Summary";"om_cost",#N/A,TRUE,"Summary";"conv_cost",#N/A,TRUE,"Summary";"input1",#N/A,TRUE,"Summary";"input2",#N/A,TRUE,"Summary"}</definedName>
    <definedName name="asdf11" hidden="1">{"sum",#N/A,TRUE,"Summary";"Omn",#N/A,TRUE,"Summary";"om_cost",#N/A,TRUE,"Summary";"conv_cost",#N/A,TRUE,"Summary";"input1",#N/A,TRUE,"Summary";"input2",#N/A,TRUE,"Summary"}</definedName>
    <definedName name="asdf112" localSheetId="9" hidden="1">{"sum",#N/A,TRUE,"Summary";"Omn",#N/A,TRUE,"Summary";"om_cost",#N/A,TRUE,"Summary";"conv_cost",#N/A,TRUE,"Summary";"input1",#N/A,TRUE,"Summary";"input2",#N/A,TRUE,"Summary"}</definedName>
    <definedName name="asdf112" localSheetId="16" hidden="1">{"sum",#N/A,TRUE,"Summary";"Omn",#N/A,TRUE,"Summary";"om_cost",#N/A,TRUE,"Summary";"conv_cost",#N/A,TRUE,"Summary";"input1",#N/A,TRUE,"Summary";"input2",#N/A,TRUE,"Summary"}</definedName>
    <definedName name="asdf112" localSheetId="10" hidden="1">{"sum",#N/A,TRUE,"Summary";"Omn",#N/A,TRUE,"Summary";"om_cost",#N/A,TRUE,"Summary";"conv_cost",#N/A,TRUE,"Summary";"input1",#N/A,TRUE,"Summary";"input2",#N/A,TRUE,"Summary"}</definedName>
    <definedName name="asdf112" localSheetId="11" hidden="1">{"sum",#N/A,TRUE,"Summary";"Omn",#N/A,TRUE,"Summary";"om_cost",#N/A,TRUE,"Summary";"conv_cost",#N/A,TRUE,"Summary";"input1",#N/A,TRUE,"Summary";"input2",#N/A,TRUE,"Summary"}</definedName>
    <definedName name="asdf112" localSheetId="18" hidden="1">{"sum",#N/A,TRUE,"Summary";"Omn",#N/A,TRUE,"Summary";"om_cost",#N/A,TRUE,"Summary";"conv_cost",#N/A,TRUE,"Summary";"input1",#N/A,TRUE,"Summary";"input2",#N/A,TRUE,"Summary"}</definedName>
    <definedName name="asdf112" localSheetId="38" hidden="1">{"sum",#N/A,TRUE,"Summary";"Omn",#N/A,TRUE,"Summary";"om_cost",#N/A,TRUE,"Summary";"conv_cost",#N/A,TRUE,"Summary";"input1",#N/A,TRUE,"Summary";"input2",#N/A,TRUE,"Summary"}</definedName>
    <definedName name="asdf112" hidden="1">{"sum",#N/A,TRUE,"Summary";"Omn",#N/A,TRUE,"Summary";"om_cost",#N/A,TRUE,"Summary";"conv_cost",#N/A,TRUE,"Summary";"input1",#N/A,TRUE,"Summary";"input2",#N/A,TRUE,"Summary"}</definedName>
    <definedName name="asdf12" localSheetId="9" hidden="1">{"sum",#N/A,TRUE,"Summary";"Omn",#N/A,TRUE,"Summary";"om_cost",#N/A,TRUE,"Summary";"conv_cost",#N/A,TRUE,"Summary";"input1",#N/A,TRUE,"Summary";"input2",#N/A,TRUE,"Summary"}</definedName>
    <definedName name="asdf12" localSheetId="16" hidden="1">{"sum",#N/A,TRUE,"Summary";"Omn",#N/A,TRUE,"Summary";"om_cost",#N/A,TRUE,"Summary";"conv_cost",#N/A,TRUE,"Summary";"input1",#N/A,TRUE,"Summary";"input2",#N/A,TRUE,"Summary"}</definedName>
    <definedName name="asdf12" localSheetId="10" hidden="1">{"sum",#N/A,TRUE,"Summary";"Omn",#N/A,TRUE,"Summary";"om_cost",#N/A,TRUE,"Summary";"conv_cost",#N/A,TRUE,"Summary";"input1",#N/A,TRUE,"Summary";"input2",#N/A,TRUE,"Summary"}</definedName>
    <definedName name="asdf12" localSheetId="11" hidden="1">{"sum",#N/A,TRUE,"Summary";"Omn",#N/A,TRUE,"Summary";"om_cost",#N/A,TRUE,"Summary";"conv_cost",#N/A,TRUE,"Summary";"input1",#N/A,TRUE,"Summary";"input2",#N/A,TRUE,"Summary"}</definedName>
    <definedName name="asdf12" localSheetId="18" hidden="1">{"sum",#N/A,TRUE,"Summary";"Omn",#N/A,TRUE,"Summary";"om_cost",#N/A,TRUE,"Summary";"conv_cost",#N/A,TRUE,"Summary";"input1",#N/A,TRUE,"Summary";"input2",#N/A,TRUE,"Summary"}</definedName>
    <definedName name="asdf12" localSheetId="38" hidden="1">{"sum",#N/A,TRUE,"Summary";"Omn",#N/A,TRUE,"Summary";"om_cost",#N/A,TRUE,"Summary";"conv_cost",#N/A,TRUE,"Summary";"input1",#N/A,TRUE,"Summary";"input2",#N/A,TRUE,"Summary"}</definedName>
    <definedName name="asdf12" hidden="1">{"sum",#N/A,TRUE,"Summary";"Omn",#N/A,TRUE,"Summary";"om_cost",#N/A,TRUE,"Summary";"conv_cost",#N/A,TRUE,"Summary";"input1",#N/A,TRUE,"Summary";"input2",#N/A,TRUE,"Summary"}</definedName>
    <definedName name="asdf32" localSheetId="9" hidden="1">{"'FORM'!$A$7:$H$11","'FORM'!$A$1:$H$47"}</definedName>
    <definedName name="asdf32" localSheetId="16" hidden="1">{"'FORM'!$A$7:$H$11","'FORM'!$A$1:$H$47"}</definedName>
    <definedName name="asdf32" localSheetId="10" hidden="1">{"'FORM'!$A$7:$H$11","'FORM'!$A$1:$H$47"}</definedName>
    <definedName name="asdf32" localSheetId="11" hidden="1">{"'FORM'!$A$7:$H$11","'FORM'!$A$1:$H$47"}</definedName>
    <definedName name="asdf32" localSheetId="18" hidden="1">{"'FORM'!$A$7:$H$11","'FORM'!$A$1:$H$47"}</definedName>
    <definedName name="asdf32" localSheetId="38" hidden="1">{"'FORM'!$A$7:$H$11","'FORM'!$A$1:$H$47"}</definedName>
    <definedName name="asdf32" hidden="1">{"'FORM'!$A$7:$H$11","'FORM'!$A$1:$H$47"}</definedName>
    <definedName name="asdf321" localSheetId="9" hidden="1">{"'FORM'!$A$7:$H$11","'FORM'!$A$1:$H$47"}</definedName>
    <definedName name="asdf321" localSheetId="16" hidden="1">{"'FORM'!$A$7:$H$11","'FORM'!$A$1:$H$47"}</definedName>
    <definedName name="asdf321" localSheetId="10" hidden="1">{"'FORM'!$A$7:$H$11","'FORM'!$A$1:$H$47"}</definedName>
    <definedName name="asdf321" localSheetId="11" hidden="1">{"'FORM'!$A$7:$H$11","'FORM'!$A$1:$H$47"}</definedName>
    <definedName name="asdf321" localSheetId="18" hidden="1">{"'FORM'!$A$7:$H$11","'FORM'!$A$1:$H$47"}</definedName>
    <definedName name="asdf321" localSheetId="38" hidden="1">{"'FORM'!$A$7:$H$11","'FORM'!$A$1:$H$47"}</definedName>
    <definedName name="asdf321" hidden="1">{"'FORM'!$A$7:$H$11","'FORM'!$A$1:$H$47"}</definedName>
    <definedName name="asdf3212" localSheetId="9" hidden="1">{"'FORM'!$A$7:$H$11","'FORM'!$A$1:$H$47"}</definedName>
    <definedName name="asdf3212" localSheetId="16" hidden="1">{"'FORM'!$A$7:$H$11","'FORM'!$A$1:$H$47"}</definedName>
    <definedName name="asdf3212" localSheetId="10" hidden="1">{"'FORM'!$A$7:$H$11","'FORM'!$A$1:$H$47"}</definedName>
    <definedName name="asdf3212" localSheetId="11" hidden="1">{"'FORM'!$A$7:$H$11","'FORM'!$A$1:$H$47"}</definedName>
    <definedName name="asdf3212" localSheetId="18" hidden="1">{"'FORM'!$A$7:$H$11","'FORM'!$A$1:$H$47"}</definedName>
    <definedName name="asdf3212" localSheetId="38" hidden="1">{"'FORM'!$A$7:$H$11","'FORM'!$A$1:$H$47"}</definedName>
    <definedName name="asdf3212" hidden="1">{"'FORM'!$A$7:$H$11","'FORM'!$A$1:$H$47"}</definedName>
    <definedName name="asdf322" localSheetId="9" hidden="1">{"'FORM'!$A$7:$H$11","'FORM'!$A$1:$H$47"}</definedName>
    <definedName name="asdf322" localSheetId="16" hidden="1">{"'FORM'!$A$7:$H$11","'FORM'!$A$1:$H$47"}</definedName>
    <definedName name="asdf322" localSheetId="10" hidden="1">{"'FORM'!$A$7:$H$11","'FORM'!$A$1:$H$47"}</definedName>
    <definedName name="asdf322" localSheetId="11" hidden="1">{"'FORM'!$A$7:$H$11","'FORM'!$A$1:$H$47"}</definedName>
    <definedName name="asdf322" localSheetId="18" hidden="1">{"'FORM'!$A$7:$H$11","'FORM'!$A$1:$H$47"}</definedName>
    <definedName name="asdf322" localSheetId="38" hidden="1">{"'FORM'!$A$7:$H$11","'FORM'!$A$1:$H$47"}</definedName>
    <definedName name="asdf322" hidden="1">{"'FORM'!$A$7:$H$11","'FORM'!$A$1:$H$47"}</definedName>
    <definedName name="asdfadg"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dg"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sdfas" hidden="1">#REF!</definedName>
    <definedName name="asdfasdf" localSheetId="35" hidden="1">{#N/A,#N/A,FALSE,"TS";#N/A,#N/A,FALSE,"Combo";#N/A,#N/A,FALSE,"FAIR";#N/A,#N/A,FALSE,"RBC";#N/A,#N/A,FALSE,"xxxx";#N/A,#N/A,FALSE,"A_D";#N/A,#N/A,FALSE,"WACC";#N/A,#N/A,FALSE,"DCF";#N/A,#N/A,FALSE,"LBO";#N/A,#N/A,FALSE,"AcqMults";#N/A,#N/A,FALSE,"CompMults"}</definedName>
    <definedName name="asdfasdf" localSheetId="31" hidden="1">{#N/A,#N/A,FALSE,"TS";#N/A,#N/A,FALSE,"Combo";#N/A,#N/A,FALSE,"FAIR";#N/A,#N/A,FALSE,"RBC";#N/A,#N/A,FALSE,"xxxx";#N/A,#N/A,FALSE,"A_D";#N/A,#N/A,FALSE,"WACC";#N/A,#N/A,FALSE,"DCF";#N/A,#N/A,FALSE,"LBO";#N/A,#N/A,FALSE,"AcqMults";#N/A,#N/A,FALSE,"CompMults"}</definedName>
    <definedName name="asdfasdf" localSheetId="9" hidden="1">{#N/A,#N/A,FALSE,"TS";#N/A,#N/A,FALSE,"Combo";#N/A,#N/A,FALSE,"FAIR";#N/A,#N/A,FALSE,"RBC";#N/A,#N/A,FALSE,"xxxx";#N/A,#N/A,FALSE,"A_D";#N/A,#N/A,FALSE,"WACC";#N/A,#N/A,FALSE,"DCF";#N/A,#N/A,FALSE,"LBO";#N/A,#N/A,FALSE,"AcqMults";#N/A,#N/A,FALSE,"CompMults"}</definedName>
    <definedName name="asdfasdf" localSheetId="30" hidden="1">{#N/A,#N/A,FALSE,"TS";#N/A,#N/A,FALSE,"Combo";#N/A,#N/A,FALSE,"FAIR";#N/A,#N/A,FALSE,"RBC";#N/A,#N/A,FALSE,"xxxx";#N/A,#N/A,FALSE,"A_D";#N/A,#N/A,FALSE,"WACC";#N/A,#N/A,FALSE,"DCF";#N/A,#N/A,FALSE,"LBO";#N/A,#N/A,FALSE,"AcqMults";#N/A,#N/A,FALSE,"CompMults"}</definedName>
    <definedName name="asdfasdf" localSheetId="51" hidden="1">{#N/A,#N/A,FALSE,"TS";#N/A,#N/A,FALSE,"Combo";#N/A,#N/A,FALSE,"FAIR";#N/A,#N/A,FALSE,"RBC";#N/A,#N/A,FALSE,"xxxx";#N/A,#N/A,FALSE,"A_D";#N/A,#N/A,FALSE,"WACC";#N/A,#N/A,FALSE,"DCF";#N/A,#N/A,FALSE,"LBO";#N/A,#N/A,FALSE,"AcqMults";#N/A,#N/A,FALSE,"CompMults"}</definedName>
    <definedName name="asdfasdf" localSheetId="7" hidden="1">{#N/A,#N/A,FALSE,"TS";#N/A,#N/A,FALSE,"Combo";#N/A,#N/A,FALSE,"FAIR";#N/A,#N/A,FALSE,"RBC";#N/A,#N/A,FALSE,"xxxx";#N/A,#N/A,FALSE,"A_D";#N/A,#N/A,FALSE,"WACC";#N/A,#N/A,FALSE,"DCF";#N/A,#N/A,FALSE,"LBO";#N/A,#N/A,FALSE,"AcqMults";#N/A,#N/A,FALSE,"CompMults"}</definedName>
    <definedName name="asdfasdf" localSheetId="33" hidden="1">{#N/A,#N/A,FALSE,"TS";#N/A,#N/A,FALSE,"Combo";#N/A,#N/A,FALSE,"FAIR";#N/A,#N/A,FALSE,"RBC";#N/A,#N/A,FALSE,"xxxx";#N/A,#N/A,FALSE,"A_D";#N/A,#N/A,FALSE,"WACC";#N/A,#N/A,FALSE,"DCF";#N/A,#N/A,FALSE,"LBO";#N/A,#N/A,FALSE,"AcqMults";#N/A,#N/A,FALSE,"CompMults"}</definedName>
    <definedName name="asdfasdf" localSheetId="6" hidden="1">{#N/A,#N/A,FALSE,"TS";#N/A,#N/A,FALSE,"Combo";#N/A,#N/A,FALSE,"FAIR";#N/A,#N/A,FALSE,"RBC";#N/A,#N/A,FALSE,"xxxx";#N/A,#N/A,FALSE,"A_D";#N/A,#N/A,FALSE,"WACC";#N/A,#N/A,FALSE,"DCF";#N/A,#N/A,FALSE,"LBO";#N/A,#N/A,FALSE,"AcqMults";#N/A,#N/A,FALSE,"CompMults"}</definedName>
    <definedName name="asdfasdf" localSheetId="16" hidden="1">{#N/A,#N/A,FALSE,"TS";#N/A,#N/A,FALSE,"Combo";#N/A,#N/A,FALSE,"FAIR";#N/A,#N/A,FALSE,"RBC";#N/A,#N/A,FALSE,"xxxx";#N/A,#N/A,FALSE,"A_D";#N/A,#N/A,FALSE,"WACC";#N/A,#N/A,FALSE,"DCF";#N/A,#N/A,FALSE,"LBO";#N/A,#N/A,FALSE,"AcqMults";#N/A,#N/A,FALSE,"CompMults"}</definedName>
    <definedName name="asdfasdf" localSheetId="10" hidden="1">{#N/A,#N/A,FALSE,"TS";#N/A,#N/A,FALSE,"Combo";#N/A,#N/A,FALSE,"FAIR";#N/A,#N/A,FALSE,"RBC";#N/A,#N/A,FALSE,"xxxx";#N/A,#N/A,FALSE,"A_D";#N/A,#N/A,FALSE,"WACC";#N/A,#N/A,FALSE,"DCF";#N/A,#N/A,FALSE,"LBO";#N/A,#N/A,FALSE,"AcqMults";#N/A,#N/A,FALSE,"CompMults"}</definedName>
    <definedName name="asdfasdf" localSheetId="29" hidden="1">{#N/A,#N/A,FALSE,"TS";#N/A,#N/A,FALSE,"Combo";#N/A,#N/A,FALSE,"FAIR";#N/A,#N/A,FALSE,"RBC";#N/A,#N/A,FALSE,"xxxx";#N/A,#N/A,FALSE,"A_D";#N/A,#N/A,FALSE,"WACC";#N/A,#N/A,FALSE,"DCF";#N/A,#N/A,FALSE,"LBO";#N/A,#N/A,FALSE,"AcqMults";#N/A,#N/A,FALSE,"CompMults"}</definedName>
    <definedName name="asdfasdf" localSheetId="28" hidden="1">{#N/A,#N/A,FALSE,"TS";#N/A,#N/A,FALSE,"Combo";#N/A,#N/A,FALSE,"FAIR";#N/A,#N/A,FALSE,"RBC";#N/A,#N/A,FALSE,"xxxx";#N/A,#N/A,FALSE,"A_D";#N/A,#N/A,FALSE,"WACC";#N/A,#N/A,FALSE,"DCF";#N/A,#N/A,FALSE,"LBO";#N/A,#N/A,FALSE,"AcqMults";#N/A,#N/A,FALSE,"CompMults"}</definedName>
    <definedName name="asdfasdf" localSheetId="11" hidden="1">{#N/A,#N/A,FALSE,"TS";#N/A,#N/A,FALSE,"Combo";#N/A,#N/A,FALSE,"FAIR";#N/A,#N/A,FALSE,"RBC";#N/A,#N/A,FALSE,"xxxx";#N/A,#N/A,FALSE,"A_D";#N/A,#N/A,FALSE,"WACC";#N/A,#N/A,FALSE,"DCF";#N/A,#N/A,FALSE,"LBO";#N/A,#N/A,FALSE,"AcqMults";#N/A,#N/A,FALSE,"CompMults"}</definedName>
    <definedName name="asdfasdf" localSheetId="36" hidden="1">{#N/A,#N/A,FALSE,"TS";#N/A,#N/A,FALSE,"Combo";#N/A,#N/A,FALSE,"FAIR";#N/A,#N/A,FALSE,"RBC";#N/A,#N/A,FALSE,"xxxx";#N/A,#N/A,FALSE,"A_D";#N/A,#N/A,FALSE,"WACC";#N/A,#N/A,FALSE,"DCF";#N/A,#N/A,FALSE,"LBO";#N/A,#N/A,FALSE,"AcqMults";#N/A,#N/A,FALSE,"CompMults"}</definedName>
    <definedName name="asdfasdf" localSheetId="32" hidden="1">{#N/A,#N/A,FALSE,"TS";#N/A,#N/A,FALSE,"Combo";#N/A,#N/A,FALSE,"FAIR";#N/A,#N/A,FALSE,"RBC";#N/A,#N/A,FALSE,"xxxx";#N/A,#N/A,FALSE,"A_D";#N/A,#N/A,FALSE,"WACC";#N/A,#N/A,FALSE,"DCF";#N/A,#N/A,FALSE,"LBO";#N/A,#N/A,FALSE,"AcqMults";#N/A,#N/A,FALSE,"CompMults"}</definedName>
    <definedName name="asdfasdf" localSheetId="18" hidden="1">{#N/A,#N/A,FALSE,"TS";#N/A,#N/A,FALSE,"Combo";#N/A,#N/A,FALSE,"FAIR";#N/A,#N/A,FALSE,"RBC";#N/A,#N/A,FALSE,"xxxx";#N/A,#N/A,FALSE,"A_D";#N/A,#N/A,FALSE,"WACC";#N/A,#N/A,FALSE,"DCF";#N/A,#N/A,FALSE,"LBO";#N/A,#N/A,FALSE,"AcqMults";#N/A,#N/A,FALSE,"CompMults"}</definedName>
    <definedName name="asdfasdf" localSheetId="38"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f" localSheetId="9" hidden="1">{"SUMMARY",#N/A,TRUE,"SUMMARY";"compare",#N/A,TRUE,"Vs. Bus Plan";"ratios",#N/A,TRUE,"Ratios";"REVENUE",#N/A,TRUE,"Revenue";"expenses",#N/A,TRUE,"1996 budget";"payroll",#N/A,TRUE,"Payroll"}</definedName>
    <definedName name="asdfasdfasdf" localSheetId="7" hidden="1">{"SUMMARY",#N/A,TRUE,"SUMMARY";"compare",#N/A,TRUE,"Vs. Bus Plan";"ratios",#N/A,TRUE,"Ratios";"REVENUE",#N/A,TRUE,"Revenue";"expenses",#N/A,TRUE,"1996 budget";"payroll",#N/A,TRUE,"Payroll"}</definedName>
    <definedName name="asdfasdfasdf" localSheetId="6" hidden="1">{"SUMMARY",#N/A,TRUE,"SUMMARY";"compare",#N/A,TRUE,"Vs. Bus Plan";"ratios",#N/A,TRUE,"Ratios";"REVENUE",#N/A,TRUE,"Revenue";"expenses",#N/A,TRUE,"1996 budget";"payroll",#N/A,TRUE,"Payroll"}</definedName>
    <definedName name="asdfasdfasdf" localSheetId="10" hidden="1">{"SUMMARY",#N/A,TRUE,"SUMMARY";"compare",#N/A,TRUE,"Vs. Bus Plan";"ratios",#N/A,TRUE,"Ratios";"REVENUE",#N/A,TRUE,"Revenue";"expenses",#N/A,TRUE,"1996 budget";"payroll",#N/A,TRUE,"Payroll"}</definedName>
    <definedName name="asdfasdfasdf" localSheetId="28" hidden="1">{"SUMMARY",#N/A,TRUE,"SUMMARY";"compare",#N/A,TRUE,"Vs. Bus Plan";"ratios",#N/A,TRUE,"Ratios";"REVENUE",#N/A,TRUE,"Revenue";"expenses",#N/A,TRUE,"1996 budget";"payroll",#N/A,TRUE,"Payroll"}</definedName>
    <definedName name="asdfasdfasdf" localSheetId="11" hidden="1">{"SUMMARY",#N/A,TRUE,"SUMMARY";"compare",#N/A,TRUE,"Vs. Bus Plan";"ratios",#N/A,TRUE,"Ratios";"REVENUE",#N/A,TRUE,"Revenue";"expenses",#N/A,TRUE,"1996 budget";"payroll",#N/A,TRUE,"Payroll"}</definedName>
    <definedName name="asdfasdfasdf" localSheetId="36" hidden="1">{"SUMMARY",#N/A,TRUE,"SUMMARY";"compare",#N/A,TRUE,"Vs. Bus Plan";"ratios",#N/A,TRUE,"Ratios";"REVENUE",#N/A,TRUE,"Revenue";"expenses",#N/A,TRUE,"1996 budget";"payroll",#N/A,TRUE,"Payroll"}</definedName>
    <definedName name="asdfasdfasdf" localSheetId="18" hidden="1">{"SUMMARY",#N/A,TRUE,"SUMMARY";"compare",#N/A,TRUE,"Vs. Bus Plan";"ratios",#N/A,TRUE,"Ratios";"REVENUE",#N/A,TRUE,"Revenue";"expenses",#N/A,TRUE,"1996 budget";"payroll",#N/A,TRUE,"Payroll"}</definedName>
    <definedName name="asdfasdfasdf" localSheetId="38" hidden="1">{"SUMMARY",#N/A,TRUE,"SUMMARY";"compare",#N/A,TRUE,"Vs. Bus Plan";"ratios",#N/A,TRUE,"Ratios";"REVENUE",#N/A,TRUE,"Revenue";"expenses",#N/A,TRUE,"1996 budget";"payroll",#N/A,TRUE,"Payroll"}</definedName>
    <definedName name="asdfasdfasdf" hidden="1">{"SUMMARY",#N/A,TRUE,"SUMMARY";"compare",#N/A,TRUE,"Vs. Bus Plan";"ratios",#N/A,TRUE,"Ratios";"REVENUE",#N/A,TRUE,"Revenue";"expenses",#N/A,TRUE,"1996 budget";"payroll",#N/A,TRUE,"Payroll"}</definedName>
    <definedName name="asdfg" localSheetId="35" hidden="1">{#N/A,#N/A,FALSE,"Pharm";#N/A,#N/A,FALSE,"WWCM"}</definedName>
    <definedName name="asdfg" localSheetId="31" hidden="1">{#N/A,#N/A,FALSE,"Pharm";#N/A,#N/A,FALSE,"WWCM"}</definedName>
    <definedName name="asdfg" localSheetId="9" hidden="1">{#N/A,#N/A,FALSE,"Pharm";#N/A,#N/A,FALSE,"WWCM"}</definedName>
    <definedName name="asdfg" localSheetId="30" hidden="1">{#N/A,#N/A,FALSE,"Pharm";#N/A,#N/A,FALSE,"WWCM"}</definedName>
    <definedName name="asdfg" localSheetId="51" hidden="1">{#N/A,#N/A,FALSE,"Pharm";#N/A,#N/A,FALSE,"WWCM"}</definedName>
    <definedName name="asdfg" localSheetId="7" hidden="1">{#N/A,#N/A,FALSE,"Pharm";#N/A,#N/A,FALSE,"WWCM"}</definedName>
    <definedName name="asdfg" localSheetId="33" hidden="1">{#N/A,#N/A,FALSE,"Pharm";#N/A,#N/A,FALSE,"WWCM"}</definedName>
    <definedName name="asdfg" localSheetId="6" hidden="1">{#N/A,#N/A,FALSE,"Pharm";#N/A,#N/A,FALSE,"WWCM"}</definedName>
    <definedName name="asdfg" localSheetId="16" hidden="1">{#N/A,#N/A,FALSE,"Pharm";#N/A,#N/A,FALSE,"WWCM"}</definedName>
    <definedName name="asdfg" localSheetId="10" hidden="1">{#N/A,#N/A,FALSE,"Pharm";#N/A,#N/A,FALSE,"WWCM"}</definedName>
    <definedName name="asdfg" localSheetId="29" hidden="1">{#N/A,#N/A,FALSE,"Pharm";#N/A,#N/A,FALSE,"WWCM"}</definedName>
    <definedName name="asdfg" localSheetId="28" hidden="1">{#N/A,#N/A,FALSE,"Pharm";#N/A,#N/A,FALSE,"WWCM"}</definedName>
    <definedName name="asdfg" localSheetId="11" hidden="1">{#N/A,#N/A,FALSE,"Pharm";#N/A,#N/A,FALSE,"WWCM"}</definedName>
    <definedName name="asdfg" localSheetId="36" hidden="1">{#N/A,#N/A,FALSE,"Pharm";#N/A,#N/A,FALSE,"WWCM"}</definedName>
    <definedName name="asdfg" localSheetId="32" hidden="1">{#N/A,#N/A,FALSE,"Pharm";#N/A,#N/A,FALSE,"WWCM"}</definedName>
    <definedName name="asdfg" localSheetId="18" hidden="1">{#N/A,#N/A,FALSE,"Pharm";#N/A,#N/A,FALSE,"WWCM"}</definedName>
    <definedName name="asdfg" localSheetId="38" hidden="1">{#N/A,#N/A,FALSE,"Pharm";#N/A,#N/A,FALSE,"WWCM"}</definedName>
    <definedName name="asdfg" hidden="1">{#N/A,#N/A,FALSE,"Pharm";#N/A,#N/A,FALSE,"WWCM"}</definedName>
    <definedName name="asdgahdfhth" localSheetId="35" hidden="1">{#N/A,#N/A,FALSE,"REPORT"}</definedName>
    <definedName name="asdgahdfhth" localSheetId="31" hidden="1">{#N/A,#N/A,FALSE,"REPORT"}</definedName>
    <definedName name="asdgahdfhth" localSheetId="9" hidden="1">{#N/A,#N/A,FALSE,"REPORT"}</definedName>
    <definedName name="asdgahdfhth" localSheetId="30" hidden="1">{#N/A,#N/A,FALSE,"REPORT"}</definedName>
    <definedName name="asdgahdfhth" localSheetId="51" hidden="1">{#N/A,#N/A,FALSE,"REPORT"}</definedName>
    <definedName name="asdgahdfhth" localSheetId="7" hidden="1">{#N/A,#N/A,FALSE,"REPORT"}</definedName>
    <definedName name="asdgahdfhth" localSheetId="33" hidden="1">{#N/A,#N/A,FALSE,"REPORT"}</definedName>
    <definedName name="asdgahdfhth" localSheetId="6" hidden="1">{#N/A,#N/A,FALSE,"REPORT"}</definedName>
    <definedName name="asdgahdfhth" localSheetId="16" hidden="1">{#N/A,#N/A,FALSE,"REPORT"}</definedName>
    <definedName name="asdgahdfhth" localSheetId="10" hidden="1">{#N/A,#N/A,FALSE,"REPORT"}</definedName>
    <definedName name="asdgahdfhth" localSheetId="29" hidden="1">{#N/A,#N/A,FALSE,"REPORT"}</definedName>
    <definedName name="asdgahdfhth" localSheetId="28" hidden="1">{#N/A,#N/A,FALSE,"REPORT"}</definedName>
    <definedName name="asdgahdfhth" localSheetId="11" hidden="1">{#N/A,#N/A,FALSE,"REPORT"}</definedName>
    <definedName name="asdgahdfhth" localSheetId="36" hidden="1">{#N/A,#N/A,FALSE,"REPORT"}</definedName>
    <definedName name="asdgahdfhth" localSheetId="32" hidden="1">{#N/A,#N/A,FALSE,"REPORT"}</definedName>
    <definedName name="asdgahdfhth" localSheetId="18" hidden="1">{#N/A,#N/A,FALSE,"REPORT"}</definedName>
    <definedName name="asdgahdfhth" localSheetId="38" hidden="1">{#N/A,#N/A,FALSE,"REPORT"}</definedName>
    <definedName name="asdgahdfhth" hidden="1">{#N/A,#N/A,FALSE,"REPORT"}</definedName>
    <definedName name="asdgayery" localSheetId="35" hidden="1">{#N/A,#N/A,FALSE,"Pharm";#N/A,#N/A,FALSE,"WWCM"}</definedName>
    <definedName name="asdgayery" localSheetId="31" hidden="1">{#N/A,#N/A,FALSE,"Pharm";#N/A,#N/A,FALSE,"WWCM"}</definedName>
    <definedName name="asdgayery" localSheetId="9" hidden="1">{#N/A,#N/A,FALSE,"Pharm";#N/A,#N/A,FALSE,"WWCM"}</definedName>
    <definedName name="asdgayery" localSheetId="30" hidden="1">{#N/A,#N/A,FALSE,"Pharm";#N/A,#N/A,FALSE,"WWCM"}</definedName>
    <definedName name="asdgayery" localSheetId="51" hidden="1">{#N/A,#N/A,FALSE,"Pharm";#N/A,#N/A,FALSE,"WWCM"}</definedName>
    <definedName name="asdgayery" localSheetId="7" hidden="1">{#N/A,#N/A,FALSE,"Pharm";#N/A,#N/A,FALSE,"WWCM"}</definedName>
    <definedName name="asdgayery" localSheetId="33" hidden="1">{#N/A,#N/A,FALSE,"Pharm";#N/A,#N/A,FALSE,"WWCM"}</definedName>
    <definedName name="asdgayery" localSheetId="6" hidden="1">{#N/A,#N/A,FALSE,"Pharm";#N/A,#N/A,FALSE,"WWCM"}</definedName>
    <definedName name="asdgayery" localSheetId="16" hidden="1">{#N/A,#N/A,FALSE,"Pharm";#N/A,#N/A,FALSE,"WWCM"}</definedName>
    <definedName name="asdgayery" localSheetId="10" hidden="1">{#N/A,#N/A,FALSE,"Pharm";#N/A,#N/A,FALSE,"WWCM"}</definedName>
    <definedName name="asdgayery" localSheetId="29" hidden="1">{#N/A,#N/A,FALSE,"Pharm";#N/A,#N/A,FALSE,"WWCM"}</definedName>
    <definedName name="asdgayery" localSheetId="28" hidden="1">{#N/A,#N/A,FALSE,"Pharm";#N/A,#N/A,FALSE,"WWCM"}</definedName>
    <definedName name="asdgayery" localSheetId="11" hidden="1">{#N/A,#N/A,FALSE,"Pharm";#N/A,#N/A,FALSE,"WWCM"}</definedName>
    <definedName name="asdgayery" localSheetId="36" hidden="1">{#N/A,#N/A,FALSE,"Pharm";#N/A,#N/A,FALSE,"WWCM"}</definedName>
    <definedName name="asdgayery" localSheetId="32" hidden="1">{#N/A,#N/A,FALSE,"Pharm";#N/A,#N/A,FALSE,"WWCM"}</definedName>
    <definedName name="asdgayery" localSheetId="18" hidden="1">{#N/A,#N/A,FALSE,"Pharm";#N/A,#N/A,FALSE,"WWCM"}</definedName>
    <definedName name="asdgayery" localSheetId="38" hidden="1">{#N/A,#N/A,FALSE,"Pharm";#N/A,#N/A,FALSE,"WWCM"}</definedName>
    <definedName name="asdgayery" hidden="1">{#N/A,#N/A,FALSE,"Pharm";#N/A,#N/A,FALSE,"WWCM"}</definedName>
    <definedName name="ASDGDSAGSFDGSDGSFG" localSheetId="35" hidden="1">{#N/A,#N/A,FALSE,"Aging Summary";#N/A,#N/A,FALSE,"Ratio Analysis";#N/A,#N/A,FALSE,"Test 120 Day Accts";#N/A,#N/A,FALSE,"Tickmarks"}</definedName>
    <definedName name="ASDGDSAGSFDGSDGSFG" localSheetId="31" hidden="1">{#N/A,#N/A,FALSE,"Aging Summary";#N/A,#N/A,FALSE,"Ratio Analysis";#N/A,#N/A,FALSE,"Test 120 Day Accts";#N/A,#N/A,FALSE,"Tickmarks"}</definedName>
    <definedName name="ASDGDSAGSFDGSDGSFG" localSheetId="9" hidden="1">{#N/A,#N/A,FALSE,"Aging Summary";#N/A,#N/A,FALSE,"Ratio Analysis";#N/A,#N/A,FALSE,"Test 120 Day Accts";#N/A,#N/A,FALSE,"Tickmarks"}</definedName>
    <definedName name="ASDGDSAGSFDGSDGSFG" localSheetId="30" hidden="1">{#N/A,#N/A,FALSE,"Aging Summary";#N/A,#N/A,FALSE,"Ratio Analysis";#N/A,#N/A,FALSE,"Test 120 Day Accts";#N/A,#N/A,FALSE,"Tickmarks"}</definedName>
    <definedName name="ASDGDSAGSFDGSDGSFG" localSheetId="51" hidden="1">{#N/A,#N/A,FALSE,"Aging Summary";#N/A,#N/A,FALSE,"Ratio Analysis";#N/A,#N/A,FALSE,"Test 120 Day Accts";#N/A,#N/A,FALSE,"Tickmarks"}</definedName>
    <definedName name="ASDGDSAGSFDGSDGSFG" localSheetId="7" hidden="1">{#N/A,#N/A,FALSE,"Aging Summary";#N/A,#N/A,FALSE,"Ratio Analysis";#N/A,#N/A,FALSE,"Test 120 Day Accts";#N/A,#N/A,FALSE,"Tickmarks"}</definedName>
    <definedName name="ASDGDSAGSFDGSDGSFG" localSheetId="33" hidden="1">{#N/A,#N/A,FALSE,"Aging Summary";#N/A,#N/A,FALSE,"Ratio Analysis";#N/A,#N/A,FALSE,"Test 120 Day Accts";#N/A,#N/A,FALSE,"Tickmarks"}</definedName>
    <definedName name="ASDGDSAGSFDGSDGSFG" localSheetId="6" hidden="1">{#N/A,#N/A,FALSE,"Aging Summary";#N/A,#N/A,FALSE,"Ratio Analysis";#N/A,#N/A,FALSE,"Test 120 Day Accts";#N/A,#N/A,FALSE,"Tickmarks"}</definedName>
    <definedName name="ASDGDSAGSFDGSDGSFG" localSheetId="16" hidden="1">{#N/A,#N/A,FALSE,"Aging Summary";#N/A,#N/A,FALSE,"Ratio Analysis";#N/A,#N/A,FALSE,"Test 120 Day Accts";#N/A,#N/A,FALSE,"Tickmarks"}</definedName>
    <definedName name="ASDGDSAGSFDGSDGSFG" localSheetId="10" hidden="1">{#N/A,#N/A,FALSE,"Aging Summary";#N/A,#N/A,FALSE,"Ratio Analysis";#N/A,#N/A,FALSE,"Test 120 Day Accts";#N/A,#N/A,FALSE,"Tickmarks"}</definedName>
    <definedName name="ASDGDSAGSFDGSDGSFG" localSheetId="29" hidden="1">{#N/A,#N/A,FALSE,"Aging Summary";#N/A,#N/A,FALSE,"Ratio Analysis";#N/A,#N/A,FALSE,"Test 120 Day Accts";#N/A,#N/A,FALSE,"Tickmarks"}</definedName>
    <definedName name="ASDGDSAGSFDGSDGSFG" localSheetId="28" hidden="1">{#N/A,#N/A,FALSE,"Aging Summary";#N/A,#N/A,FALSE,"Ratio Analysis";#N/A,#N/A,FALSE,"Test 120 Day Accts";#N/A,#N/A,FALSE,"Tickmarks"}</definedName>
    <definedName name="ASDGDSAGSFDGSDGSFG" localSheetId="11" hidden="1">{#N/A,#N/A,FALSE,"Aging Summary";#N/A,#N/A,FALSE,"Ratio Analysis";#N/A,#N/A,FALSE,"Test 120 Day Accts";#N/A,#N/A,FALSE,"Tickmarks"}</definedName>
    <definedName name="ASDGDSAGSFDGSDGSFG" localSheetId="36" hidden="1">{#N/A,#N/A,FALSE,"Aging Summary";#N/A,#N/A,FALSE,"Ratio Analysis";#N/A,#N/A,FALSE,"Test 120 Day Accts";#N/A,#N/A,FALSE,"Tickmarks"}</definedName>
    <definedName name="ASDGDSAGSFDGSDGSFG" localSheetId="32" hidden="1">{#N/A,#N/A,FALSE,"Aging Summary";#N/A,#N/A,FALSE,"Ratio Analysis";#N/A,#N/A,FALSE,"Test 120 Day Accts";#N/A,#N/A,FALSE,"Tickmarks"}</definedName>
    <definedName name="ASDGDSAGSFDGSDGSFG" localSheetId="18" hidden="1">{#N/A,#N/A,FALSE,"Aging Summary";#N/A,#N/A,FALSE,"Ratio Analysis";#N/A,#N/A,FALSE,"Test 120 Day Accts";#N/A,#N/A,FALSE,"Tickmarks"}</definedName>
    <definedName name="ASDGDSAGSFDGSDGSFG" localSheetId="38" hidden="1">{#N/A,#N/A,FALSE,"Aging Summary";#N/A,#N/A,FALSE,"Ratio Analysis";#N/A,#N/A,FALSE,"Test 120 Day Accts";#N/A,#N/A,FALSE,"Tickmarks"}</definedName>
    <definedName name="ASDGDSAGSFDGSDGSFG" hidden="1">{#N/A,#N/A,FALSE,"Aging Summary";#N/A,#N/A,FALSE,"Ratio Analysis";#N/A,#N/A,FALSE,"Test 120 Day Accts";#N/A,#N/A,FALSE,"Tickmarks"}</definedName>
    <definedName name="asdgfdytyet" localSheetId="35" hidden="1">{#N/A,#N/A,FALSE,"REPORT"}</definedName>
    <definedName name="asdgfdytyet" localSheetId="31" hidden="1">{#N/A,#N/A,FALSE,"REPORT"}</definedName>
    <definedName name="asdgfdytyet" localSheetId="9" hidden="1">{#N/A,#N/A,FALSE,"REPORT"}</definedName>
    <definedName name="asdgfdytyet" localSheetId="30" hidden="1">{#N/A,#N/A,FALSE,"REPORT"}</definedName>
    <definedName name="asdgfdytyet" localSheetId="51" hidden="1">{#N/A,#N/A,FALSE,"REPORT"}</definedName>
    <definedName name="asdgfdytyet" localSheetId="7" hidden="1">{#N/A,#N/A,FALSE,"REPORT"}</definedName>
    <definedName name="asdgfdytyet" localSheetId="33" hidden="1">{#N/A,#N/A,FALSE,"REPORT"}</definedName>
    <definedName name="asdgfdytyet" localSheetId="6" hidden="1">{#N/A,#N/A,FALSE,"REPORT"}</definedName>
    <definedName name="asdgfdytyet" localSheetId="16" hidden="1">{#N/A,#N/A,FALSE,"REPORT"}</definedName>
    <definedName name="asdgfdytyet" localSheetId="10" hidden="1">{#N/A,#N/A,FALSE,"REPORT"}</definedName>
    <definedName name="asdgfdytyet" localSheetId="29" hidden="1">{#N/A,#N/A,FALSE,"REPORT"}</definedName>
    <definedName name="asdgfdytyet" localSheetId="28" hidden="1">{#N/A,#N/A,FALSE,"REPORT"}</definedName>
    <definedName name="asdgfdytyet" localSheetId="11" hidden="1">{#N/A,#N/A,FALSE,"REPORT"}</definedName>
    <definedName name="asdgfdytyet" localSheetId="36" hidden="1">{#N/A,#N/A,FALSE,"REPORT"}</definedName>
    <definedName name="asdgfdytyet" localSheetId="32" hidden="1">{#N/A,#N/A,FALSE,"REPORT"}</definedName>
    <definedName name="asdgfdytyet" localSheetId="18" hidden="1">{#N/A,#N/A,FALSE,"REPORT"}</definedName>
    <definedName name="asdgfdytyet" localSheetId="38" hidden="1">{#N/A,#N/A,FALSE,"REPORT"}</definedName>
    <definedName name="asdgfdytyet" hidden="1">{#N/A,#N/A,FALSE,"REPORT"}</definedName>
    <definedName name="asdgtryukuio" localSheetId="35" hidden="1">{#N/A,#N/A,FALSE,"REPORT"}</definedName>
    <definedName name="asdgtryukuio" localSheetId="31" hidden="1">{#N/A,#N/A,FALSE,"REPORT"}</definedName>
    <definedName name="asdgtryukuio" localSheetId="9" hidden="1">{#N/A,#N/A,FALSE,"REPORT"}</definedName>
    <definedName name="asdgtryukuio" localSheetId="30" hidden="1">{#N/A,#N/A,FALSE,"REPORT"}</definedName>
    <definedName name="asdgtryukuio" localSheetId="51" hidden="1">{#N/A,#N/A,FALSE,"REPORT"}</definedName>
    <definedName name="asdgtryukuio" localSheetId="7" hidden="1">{#N/A,#N/A,FALSE,"REPORT"}</definedName>
    <definedName name="asdgtryukuio" localSheetId="33" hidden="1">{#N/A,#N/A,FALSE,"REPORT"}</definedName>
    <definedName name="asdgtryukuio" localSheetId="6" hidden="1">{#N/A,#N/A,FALSE,"REPORT"}</definedName>
    <definedName name="asdgtryukuio" localSheetId="16" hidden="1">{#N/A,#N/A,FALSE,"REPORT"}</definedName>
    <definedName name="asdgtryukuio" localSheetId="10" hidden="1">{#N/A,#N/A,FALSE,"REPORT"}</definedName>
    <definedName name="asdgtryukuio" localSheetId="29" hidden="1">{#N/A,#N/A,FALSE,"REPORT"}</definedName>
    <definedName name="asdgtryukuio" localSheetId="28" hidden="1">{#N/A,#N/A,FALSE,"REPORT"}</definedName>
    <definedName name="asdgtryukuio" localSheetId="11" hidden="1">{#N/A,#N/A,FALSE,"REPORT"}</definedName>
    <definedName name="asdgtryukuio" localSheetId="36" hidden="1">{#N/A,#N/A,FALSE,"REPORT"}</definedName>
    <definedName name="asdgtryukuio" localSheetId="32" hidden="1">{#N/A,#N/A,FALSE,"REPORT"}</definedName>
    <definedName name="asdgtryukuio" localSheetId="18" hidden="1">{#N/A,#N/A,FALSE,"REPORT"}</definedName>
    <definedName name="asdgtryukuio" localSheetId="38" hidden="1">{#N/A,#N/A,FALSE,"REPORT"}</definedName>
    <definedName name="asdgtryukuio" hidden="1">{#N/A,#N/A,FALSE,"REPORT"}</definedName>
    <definedName name="asdjgkl" localSheetId="35" hidden="1">{#N/A,#N/A,FALSE,"Pharm";#N/A,#N/A,FALSE,"WWCM"}</definedName>
    <definedName name="asdjgkl" localSheetId="31" hidden="1">{#N/A,#N/A,FALSE,"Pharm";#N/A,#N/A,FALSE,"WWCM"}</definedName>
    <definedName name="asdjgkl" localSheetId="9" hidden="1">{#N/A,#N/A,FALSE,"Pharm";#N/A,#N/A,FALSE,"WWCM"}</definedName>
    <definedName name="asdjgkl" localSheetId="30" hidden="1">{#N/A,#N/A,FALSE,"Pharm";#N/A,#N/A,FALSE,"WWCM"}</definedName>
    <definedName name="asdjgkl" localSheetId="51" hidden="1">{#N/A,#N/A,FALSE,"Pharm";#N/A,#N/A,FALSE,"WWCM"}</definedName>
    <definedName name="asdjgkl" localSheetId="7" hidden="1">{#N/A,#N/A,FALSE,"Pharm";#N/A,#N/A,FALSE,"WWCM"}</definedName>
    <definedName name="asdjgkl" localSheetId="33" hidden="1">{#N/A,#N/A,FALSE,"Pharm";#N/A,#N/A,FALSE,"WWCM"}</definedName>
    <definedName name="asdjgkl" localSheetId="6" hidden="1">{#N/A,#N/A,FALSE,"Pharm";#N/A,#N/A,FALSE,"WWCM"}</definedName>
    <definedName name="asdjgkl" localSheetId="16" hidden="1">{#N/A,#N/A,FALSE,"Pharm";#N/A,#N/A,FALSE,"WWCM"}</definedName>
    <definedName name="asdjgkl" localSheetId="10" hidden="1">{#N/A,#N/A,FALSE,"Pharm";#N/A,#N/A,FALSE,"WWCM"}</definedName>
    <definedName name="asdjgkl" localSheetId="29" hidden="1">{#N/A,#N/A,FALSE,"Pharm";#N/A,#N/A,FALSE,"WWCM"}</definedName>
    <definedName name="asdjgkl" localSheetId="28" hidden="1">{#N/A,#N/A,FALSE,"Pharm";#N/A,#N/A,FALSE,"WWCM"}</definedName>
    <definedName name="asdjgkl" localSheetId="11" hidden="1">{#N/A,#N/A,FALSE,"Pharm";#N/A,#N/A,FALSE,"WWCM"}</definedName>
    <definedName name="asdjgkl" localSheetId="36" hidden="1">{#N/A,#N/A,FALSE,"Pharm";#N/A,#N/A,FALSE,"WWCM"}</definedName>
    <definedName name="asdjgkl" localSheetId="32" hidden="1">{#N/A,#N/A,FALSE,"Pharm";#N/A,#N/A,FALSE,"WWCM"}</definedName>
    <definedName name="asdjgkl" localSheetId="18" hidden="1">{#N/A,#N/A,FALSE,"Pharm";#N/A,#N/A,FALSE,"WWCM"}</definedName>
    <definedName name="asdjgkl" localSheetId="38" hidden="1">{#N/A,#N/A,FALSE,"Pharm";#N/A,#N/A,FALSE,"WWCM"}</definedName>
    <definedName name="asdjgkl" hidden="1">{#N/A,#N/A,FALSE,"Pharm";#N/A,#N/A,FALSE,"WWCM"}</definedName>
    <definedName name="asdsdf" localSheetId="35" hidden="1">{#N/A,#N/A,FALSE,"Assump2";#N/A,#N/A,FALSE,"Income2";#N/A,#N/A,FALSE,"Balance2";#N/A,#N/A,FALSE,"DCF Filter";#N/A,#N/A,FALSE,"Trans Assump2";#N/A,#N/A,FALSE,"Combined Income2";#N/A,#N/A,FALSE,"Combined Balance2"}</definedName>
    <definedName name="asdsdf" localSheetId="31" hidden="1">{#N/A,#N/A,FALSE,"Assump2";#N/A,#N/A,FALSE,"Income2";#N/A,#N/A,FALSE,"Balance2";#N/A,#N/A,FALSE,"DCF Filter";#N/A,#N/A,FALSE,"Trans Assump2";#N/A,#N/A,FALSE,"Combined Income2";#N/A,#N/A,FALSE,"Combined Balance2"}</definedName>
    <definedName name="asdsdf" localSheetId="9" hidden="1">{#N/A,#N/A,FALSE,"Assump2";#N/A,#N/A,FALSE,"Income2";#N/A,#N/A,FALSE,"Balance2";#N/A,#N/A,FALSE,"DCF Filter";#N/A,#N/A,FALSE,"Trans Assump2";#N/A,#N/A,FALSE,"Combined Income2";#N/A,#N/A,FALSE,"Combined Balance2"}</definedName>
    <definedName name="asdsdf" localSheetId="30" hidden="1">{#N/A,#N/A,FALSE,"Assump2";#N/A,#N/A,FALSE,"Income2";#N/A,#N/A,FALSE,"Balance2";#N/A,#N/A,FALSE,"DCF Filter";#N/A,#N/A,FALSE,"Trans Assump2";#N/A,#N/A,FALSE,"Combined Income2";#N/A,#N/A,FALSE,"Combined Balance2"}</definedName>
    <definedName name="asdsdf" localSheetId="51" hidden="1">{#N/A,#N/A,FALSE,"Assump2";#N/A,#N/A,FALSE,"Income2";#N/A,#N/A,FALSE,"Balance2";#N/A,#N/A,FALSE,"DCF Filter";#N/A,#N/A,FALSE,"Trans Assump2";#N/A,#N/A,FALSE,"Combined Income2";#N/A,#N/A,FALSE,"Combined Balance2"}</definedName>
    <definedName name="asdsdf" localSheetId="7" hidden="1">{#N/A,#N/A,FALSE,"Assump2";#N/A,#N/A,FALSE,"Income2";#N/A,#N/A,FALSE,"Balance2";#N/A,#N/A,FALSE,"DCF Filter";#N/A,#N/A,FALSE,"Trans Assump2";#N/A,#N/A,FALSE,"Combined Income2";#N/A,#N/A,FALSE,"Combined Balance2"}</definedName>
    <definedName name="asdsdf" localSheetId="33" hidden="1">{#N/A,#N/A,FALSE,"Assump2";#N/A,#N/A,FALSE,"Income2";#N/A,#N/A,FALSE,"Balance2";#N/A,#N/A,FALSE,"DCF Filter";#N/A,#N/A,FALSE,"Trans Assump2";#N/A,#N/A,FALSE,"Combined Income2";#N/A,#N/A,FALSE,"Combined Balance2"}</definedName>
    <definedName name="asdsdf" localSheetId="6" hidden="1">{#N/A,#N/A,FALSE,"Assump2";#N/A,#N/A,FALSE,"Income2";#N/A,#N/A,FALSE,"Balance2";#N/A,#N/A,FALSE,"DCF Filter";#N/A,#N/A,FALSE,"Trans Assump2";#N/A,#N/A,FALSE,"Combined Income2";#N/A,#N/A,FALSE,"Combined Balance2"}</definedName>
    <definedName name="asdsdf" localSheetId="16" hidden="1">{#N/A,#N/A,FALSE,"Assump2";#N/A,#N/A,FALSE,"Income2";#N/A,#N/A,FALSE,"Balance2";#N/A,#N/A,FALSE,"DCF Filter";#N/A,#N/A,FALSE,"Trans Assump2";#N/A,#N/A,FALSE,"Combined Income2";#N/A,#N/A,FALSE,"Combined Balance2"}</definedName>
    <definedName name="asdsdf" localSheetId="10" hidden="1">{#N/A,#N/A,FALSE,"Assump2";#N/A,#N/A,FALSE,"Income2";#N/A,#N/A,FALSE,"Balance2";#N/A,#N/A,FALSE,"DCF Filter";#N/A,#N/A,FALSE,"Trans Assump2";#N/A,#N/A,FALSE,"Combined Income2";#N/A,#N/A,FALSE,"Combined Balance2"}</definedName>
    <definedName name="asdsdf" localSheetId="29" hidden="1">{#N/A,#N/A,FALSE,"Assump2";#N/A,#N/A,FALSE,"Income2";#N/A,#N/A,FALSE,"Balance2";#N/A,#N/A,FALSE,"DCF Filter";#N/A,#N/A,FALSE,"Trans Assump2";#N/A,#N/A,FALSE,"Combined Income2";#N/A,#N/A,FALSE,"Combined Balance2"}</definedName>
    <definedName name="asdsdf" localSheetId="28" hidden="1">{#N/A,#N/A,FALSE,"Assump2";#N/A,#N/A,FALSE,"Income2";#N/A,#N/A,FALSE,"Balance2";#N/A,#N/A,FALSE,"DCF Filter";#N/A,#N/A,FALSE,"Trans Assump2";#N/A,#N/A,FALSE,"Combined Income2";#N/A,#N/A,FALSE,"Combined Balance2"}</definedName>
    <definedName name="asdsdf" localSheetId="11" hidden="1">{#N/A,#N/A,FALSE,"Assump2";#N/A,#N/A,FALSE,"Income2";#N/A,#N/A,FALSE,"Balance2";#N/A,#N/A,FALSE,"DCF Filter";#N/A,#N/A,FALSE,"Trans Assump2";#N/A,#N/A,FALSE,"Combined Income2";#N/A,#N/A,FALSE,"Combined Balance2"}</definedName>
    <definedName name="asdsdf" localSheetId="36" hidden="1">{#N/A,#N/A,FALSE,"Assump2";#N/A,#N/A,FALSE,"Income2";#N/A,#N/A,FALSE,"Balance2";#N/A,#N/A,FALSE,"DCF Filter";#N/A,#N/A,FALSE,"Trans Assump2";#N/A,#N/A,FALSE,"Combined Income2";#N/A,#N/A,FALSE,"Combined Balance2"}</definedName>
    <definedName name="asdsdf" localSheetId="32" hidden="1">{#N/A,#N/A,FALSE,"Assump2";#N/A,#N/A,FALSE,"Income2";#N/A,#N/A,FALSE,"Balance2";#N/A,#N/A,FALSE,"DCF Filter";#N/A,#N/A,FALSE,"Trans Assump2";#N/A,#N/A,FALSE,"Combined Income2";#N/A,#N/A,FALSE,"Combined Balance2"}</definedName>
    <definedName name="asdsdf" localSheetId="18" hidden="1">{#N/A,#N/A,FALSE,"Assump2";#N/A,#N/A,FALSE,"Income2";#N/A,#N/A,FALSE,"Balance2";#N/A,#N/A,FALSE,"DCF Filter";#N/A,#N/A,FALSE,"Trans Assump2";#N/A,#N/A,FALSE,"Combined Income2";#N/A,#N/A,FALSE,"Combined Balance2"}</definedName>
    <definedName name="asdsdf" localSheetId="38" hidden="1">{#N/A,#N/A,FALSE,"Assump2";#N/A,#N/A,FALSE,"Income2";#N/A,#N/A,FALSE,"Balance2";#N/A,#N/A,FALSE,"DCF Filter";#N/A,#N/A,FALSE,"Trans Assump2";#N/A,#N/A,FALSE,"Combined Income2";#N/A,#N/A,FALSE,"Combined Balance2"}</definedName>
    <definedName name="asdsdf" hidden="1">{#N/A,#N/A,FALSE,"Assump2";#N/A,#N/A,FALSE,"Income2";#N/A,#N/A,FALSE,"Balance2";#N/A,#N/A,FALSE,"DCF Filter";#N/A,#N/A,FALSE,"Trans Assump2";#N/A,#N/A,FALSE,"Combined Income2";#N/A,#N/A,FALSE,"Combined Balance2"}</definedName>
    <definedName name="asffghujyki" localSheetId="35" hidden="1">{#N/A,#N/A,FALSE,"Pharm";#N/A,#N/A,FALSE,"WWCM"}</definedName>
    <definedName name="asffghujyki" localSheetId="31" hidden="1">{#N/A,#N/A,FALSE,"Pharm";#N/A,#N/A,FALSE,"WWCM"}</definedName>
    <definedName name="asffghujyki" localSheetId="9" hidden="1">{#N/A,#N/A,FALSE,"Pharm";#N/A,#N/A,FALSE,"WWCM"}</definedName>
    <definedName name="asffghujyki" localSheetId="30" hidden="1">{#N/A,#N/A,FALSE,"Pharm";#N/A,#N/A,FALSE,"WWCM"}</definedName>
    <definedName name="asffghujyki" localSheetId="51" hidden="1">{#N/A,#N/A,FALSE,"Pharm";#N/A,#N/A,FALSE,"WWCM"}</definedName>
    <definedName name="asffghujyki" localSheetId="7" hidden="1">{#N/A,#N/A,FALSE,"Pharm";#N/A,#N/A,FALSE,"WWCM"}</definedName>
    <definedName name="asffghujyki" localSheetId="33" hidden="1">{#N/A,#N/A,FALSE,"Pharm";#N/A,#N/A,FALSE,"WWCM"}</definedName>
    <definedName name="asffghujyki" localSheetId="6" hidden="1">{#N/A,#N/A,FALSE,"Pharm";#N/A,#N/A,FALSE,"WWCM"}</definedName>
    <definedName name="asffghujyki" localSheetId="16" hidden="1">{#N/A,#N/A,FALSE,"Pharm";#N/A,#N/A,FALSE,"WWCM"}</definedName>
    <definedName name="asffghujyki" localSheetId="10" hidden="1">{#N/A,#N/A,FALSE,"Pharm";#N/A,#N/A,FALSE,"WWCM"}</definedName>
    <definedName name="asffghujyki" localSheetId="29" hidden="1">{#N/A,#N/A,FALSE,"Pharm";#N/A,#N/A,FALSE,"WWCM"}</definedName>
    <definedName name="asffghujyki" localSheetId="28" hidden="1">{#N/A,#N/A,FALSE,"Pharm";#N/A,#N/A,FALSE,"WWCM"}</definedName>
    <definedName name="asffghujyki" localSheetId="11" hidden="1">{#N/A,#N/A,FALSE,"Pharm";#N/A,#N/A,FALSE,"WWCM"}</definedName>
    <definedName name="asffghujyki" localSheetId="36" hidden="1">{#N/A,#N/A,FALSE,"Pharm";#N/A,#N/A,FALSE,"WWCM"}</definedName>
    <definedName name="asffghujyki" localSheetId="32" hidden="1">{#N/A,#N/A,FALSE,"Pharm";#N/A,#N/A,FALSE,"WWCM"}</definedName>
    <definedName name="asffghujyki" localSheetId="18" hidden="1">{#N/A,#N/A,FALSE,"Pharm";#N/A,#N/A,FALSE,"WWCM"}</definedName>
    <definedName name="asffghujyki" localSheetId="38" hidden="1">{#N/A,#N/A,FALSE,"Pharm";#N/A,#N/A,FALSE,"WWCM"}</definedName>
    <definedName name="asffghujyki" hidden="1">{#N/A,#N/A,FALSE,"Pharm";#N/A,#N/A,FALSE,"WWCM"}</definedName>
    <definedName name="asgsf" hidden="1">255</definedName>
    <definedName name="ASGSFDGSD" localSheetId="35" hidden="1">{#N/A,#N/A,FALSE,"Aging Summary";#N/A,#N/A,FALSE,"Ratio Analysis";#N/A,#N/A,FALSE,"Test 120 Day Accts";#N/A,#N/A,FALSE,"Tickmarks"}</definedName>
    <definedName name="ASGSFDGSD" localSheetId="31" hidden="1">{#N/A,#N/A,FALSE,"Aging Summary";#N/A,#N/A,FALSE,"Ratio Analysis";#N/A,#N/A,FALSE,"Test 120 Day Accts";#N/A,#N/A,FALSE,"Tickmarks"}</definedName>
    <definedName name="ASGSFDGSD" localSheetId="9" hidden="1">{#N/A,#N/A,FALSE,"Aging Summary";#N/A,#N/A,FALSE,"Ratio Analysis";#N/A,#N/A,FALSE,"Test 120 Day Accts";#N/A,#N/A,FALSE,"Tickmarks"}</definedName>
    <definedName name="ASGSFDGSD" localSheetId="30" hidden="1">{#N/A,#N/A,FALSE,"Aging Summary";#N/A,#N/A,FALSE,"Ratio Analysis";#N/A,#N/A,FALSE,"Test 120 Day Accts";#N/A,#N/A,FALSE,"Tickmarks"}</definedName>
    <definedName name="ASGSFDGSD" localSheetId="51" hidden="1">{#N/A,#N/A,FALSE,"Aging Summary";#N/A,#N/A,FALSE,"Ratio Analysis";#N/A,#N/A,FALSE,"Test 120 Day Accts";#N/A,#N/A,FALSE,"Tickmarks"}</definedName>
    <definedName name="ASGSFDGSD" localSheetId="7" hidden="1">{#N/A,#N/A,FALSE,"Aging Summary";#N/A,#N/A,FALSE,"Ratio Analysis";#N/A,#N/A,FALSE,"Test 120 Day Accts";#N/A,#N/A,FALSE,"Tickmarks"}</definedName>
    <definedName name="ASGSFDGSD" localSheetId="33" hidden="1">{#N/A,#N/A,FALSE,"Aging Summary";#N/A,#N/A,FALSE,"Ratio Analysis";#N/A,#N/A,FALSE,"Test 120 Day Accts";#N/A,#N/A,FALSE,"Tickmarks"}</definedName>
    <definedName name="ASGSFDGSD" localSheetId="6" hidden="1">{#N/A,#N/A,FALSE,"Aging Summary";#N/A,#N/A,FALSE,"Ratio Analysis";#N/A,#N/A,FALSE,"Test 120 Day Accts";#N/A,#N/A,FALSE,"Tickmarks"}</definedName>
    <definedName name="ASGSFDGSD" localSheetId="16" hidden="1">{#N/A,#N/A,FALSE,"Aging Summary";#N/A,#N/A,FALSE,"Ratio Analysis";#N/A,#N/A,FALSE,"Test 120 Day Accts";#N/A,#N/A,FALSE,"Tickmarks"}</definedName>
    <definedName name="ASGSFDGSD" localSheetId="10" hidden="1">{#N/A,#N/A,FALSE,"Aging Summary";#N/A,#N/A,FALSE,"Ratio Analysis";#N/A,#N/A,FALSE,"Test 120 Day Accts";#N/A,#N/A,FALSE,"Tickmarks"}</definedName>
    <definedName name="ASGSFDGSD" localSheetId="29" hidden="1">{#N/A,#N/A,FALSE,"Aging Summary";#N/A,#N/A,FALSE,"Ratio Analysis";#N/A,#N/A,FALSE,"Test 120 Day Accts";#N/A,#N/A,FALSE,"Tickmarks"}</definedName>
    <definedName name="ASGSFDGSD" localSheetId="28" hidden="1">{#N/A,#N/A,FALSE,"Aging Summary";#N/A,#N/A,FALSE,"Ratio Analysis";#N/A,#N/A,FALSE,"Test 120 Day Accts";#N/A,#N/A,FALSE,"Tickmarks"}</definedName>
    <definedName name="ASGSFDGSD" localSheetId="11" hidden="1">{#N/A,#N/A,FALSE,"Aging Summary";#N/A,#N/A,FALSE,"Ratio Analysis";#N/A,#N/A,FALSE,"Test 120 Day Accts";#N/A,#N/A,FALSE,"Tickmarks"}</definedName>
    <definedName name="ASGSFDGSD" localSheetId="36" hidden="1">{#N/A,#N/A,FALSE,"Aging Summary";#N/A,#N/A,FALSE,"Ratio Analysis";#N/A,#N/A,FALSE,"Test 120 Day Accts";#N/A,#N/A,FALSE,"Tickmarks"}</definedName>
    <definedName name="ASGSFDGSD" localSheetId="32" hidden="1">{#N/A,#N/A,FALSE,"Aging Summary";#N/A,#N/A,FALSE,"Ratio Analysis";#N/A,#N/A,FALSE,"Test 120 Day Accts";#N/A,#N/A,FALSE,"Tickmarks"}</definedName>
    <definedName name="ASGSFDGSD" localSheetId="18" hidden="1">{#N/A,#N/A,FALSE,"Aging Summary";#N/A,#N/A,FALSE,"Ratio Analysis";#N/A,#N/A,FALSE,"Test 120 Day Accts";#N/A,#N/A,FALSE,"Tickmarks"}</definedName>
    <definedName name="ASGSFDGSD" localSheetId="38" hidden="1">{#N/A,#N/A,FALSE,"Aging Summary";#N/A,#N/A,FALSE,"Ratio Analysis";#N/A,#N/A,FALSE,"Test 120 Day Accts";#N/A,#N/A,FALSE,"Tickmarks"}</definedName>
    <definedName name="ASGSFDGSD" hidden="1">{#N/A,#N/A,FALSE,"Aging Summary";#N/A,#N/A,FALSE,"Ratio Analysis";#N/A,#N/A,FALSE,"Test 120 Day Accts";#N/A,#N/A,FALSE,"Tickmarks"}</definedName>
    <definedName name="ASSA" localSheetId="35" hidden="1">{#N/A,#N/A,FALSE,"1";#N/A,#N/A,FALSE,"2";#N/A,#N/A,FALSE,"16 - 17";#N/A,#N/A,FALSE,"18 - 19";#N/A,#N/A,FALSE,"26";#N/A,#N/A,FALSE,"27";#N/A,#N/A,FALSE,"28"}</definedName>
    <definedName name="ASSA" localSheetId="31" hidden="1">{#N/A,#N/A,FALSE,"1";#N/A,#N/A,FALSE,"2";#N/A,#N/A,FALSE,"16 - 17";#N/A,#N/A,FALSE,"18 - 19";#N/A,#N/A,FALSE,"26";#N/A,#N/A,FALSE,"27";#N/A,#N/A,FALSE,"28"}</definedName>
    <definedName name="ASSA" localSheetId="9" hidden="1">{#N/A,#N/A,FALSE,"1";#N/A,#N/A,FALSE,"2";#N/A,#N/A,FALSE,"16 - 17";#N/A,#N/A,FALSE,"18 - 19";#N/A,#N/A,FALSE,"26";#N/A,#N/A,FALSE,"27";#N/A,#N/A,FALSE,"28"}</definedName>
    <definedName name="ASSA" localSheetId="30" hidden="1">{#N/A,#N/A,FALSE,"1";#N/A,#N/A,FALSE,"2";#N/A,#N/A,FALSE,"16 - 17";#N/A,#N/A,FALSE,"18 - 19";#N/A,#N/A,FALSE,"26";#N/A,#N/A,FALSE,"27";#N/A,#N/A,FALSE,"28"}</definedName>
    <definedName name="ASSA" localSheetId="51" hidden="1">{#N/A,#N/A,FALSE,"1";#N/A,#N/A,FALSE,"2";#N/A,#N/A,FALSE,"16 - 17";#N/A,#N/A,FALSE,"18 - 19";#N/A,#N/A,FALSE,"26";#N/A,#N/A,FALSE,"27";#N/A,#N/A,FALSE,"28"}</definedName>
    <definedName name="ASSA" localSheetId="7" hidden="1">{#N/A,#N/A,FALSE,"1";#N/A,#N/A,FALSE,"2";#N/A,#N/A,FALSE,"16 - 17";#N/A,#N/A,FALSE,"18 - 19";#N/A,#N/A,FALSE,"26";#N/A,#N/A,FALSE,"27";#N/A,#N/A,FALSE,"28"}</definedName>
    <definedName name="ASSA" localSheetId="33" hidden="1">{#N/A,#N/A,FALSE,"1";#N/A,#N/A,FALSE,"2";#N/A,#N/A,FALSE,"16 - 17";#N/A,#N/A,FALSE,"18 - 19";#N/A,#N/A,FALSE,"26";#N/A,#N/A,FALSE,"27";#N/A,#N/A,FALSE,"28"}</definedName>
    <definedName name="ASSA" localSheetId="6" hidden="1">{#N/A,#N/A,FALSE,"1";#N/A,#N/A,FALSE,"2";#N/A,#N/A,FALSE,"16 - 17";#N/A,#N/A,FALSE,"18 - 19";#N/A,#N/A,FALSE,"26";#N/A,#N/A,FALSE,"27";#N/A,#N/A,FALSE,"28"}</definedName>
    <definedName name="ASSA" localSheetId="16" hidden="1">{#N/A,#N/A,FALSE,"1";#N/A,#N/A,FALSE,"2";#N/A,#N/A,FALSE,"16 - 17";#N/A,#N/A,FALSE,"18 - 19";#N/A,#N/A,FALSE,"26";#N/A,#N/A,FALSE,"27";#N/A,#N/A,FALSE,"28"}</definedName>
    <definedName name="ASSA" localSheetId="10" hidden="1">{#N/A,#N/A,FALSE,"1";#N/A,#N/A,FALSE,"2";#N/A,#N/A,FALSE,"16 - 17";#N/A,#N/A,FALSE,"18 - 19";#N/A,#N/A,FALSE,"26";#N/A,#N/A,FALSE,"27";#N/A,#N/A,FALSE,"28"}</definedName>
    <definedName name="ASSA" localSheetId="29" hidden="1">{#N/A,#N/A,FALSE,"1";#N/A,#N/A,FALSE,"2";#N/A,#N/A,FALSE,"16 - 17";#N/A,#N/A,FALSE,"18 - 19";#N/A,#N/A,FALSE,"26";#N/A,#N/A,FALSE,"27";#N/A,#N/A,FALSE,"28"}</definedName>
    <definedName name="ASSA" localSheetId="28" hidden="1">{#N/A,#N/A,FALSE,"1";#N/A,#N/A,FALSE,"2";#N/A,#N/A,FALSE,"16 - 17";#N/A,#N/A,FALSE,"18 - 19";#N/A,#N/A,FALSE,"26";#N/A,#N/A,FALSE,"27";#N/A,#N/A,FALSE,"28"}</definedName>
    <definedName name="ASSA" localSheetId="11" hidden="1">{#N/A,#N/A,FALSE,"1";#N/A,#N/A,FALSE,"2";#N/A,#N/A,FALSE,"16 - 17";#N/A,#N/A,FALSE,"18 - 19";#N/A,#N/A,FALSE,"26";#N/A,#N/A,FALSE,"27";#N/A,#N/A,FALSE,"28"}</definedName>
    <definedName name="ASSA" localSheetId="36" hidden="1">{#N/A,#N/A,FALSE,"1";#N/A,#N/A,FALSE,"2";#N/A,#N/A,FALSE,"16 - 17";#N/A,#N/A,FALSE,"18 - 19";#N/A,#N/A,FALSE,"26";#N/A,#N/A,FALSE,"27";#N/A,#N/A,FALSE,"28"}</definedName>
    <definedName name="ASSA" localSheetId="32" hidden="1">{#N/A,#N/A,FALSE,"1";#N/A,#N/A,FALSE,"2";#N/A,#N/A,FALSE,"16 - 17";#N/A,#N/A,FALSE,"18 - 19";#N/A,#N/A,FALSE,"26";#N/A,#N/A,FALSE,"27";#N/A,#N/A,FALSE,"28"}</definedName>
    <definedName name="ASSA" localSheetId="18" hidden="1">{#N/A,#N/A,FALSE,"1";#N/A,#N/A,FALSE,"2";#N/A,#N/A,FALSE,"16 - 17";#N/A,#N/A,FALSE,"18 - 19";#N/A,#N/A,FALSE,"26";#N/A,#N/A,FALSE,"27";#N/A,#N/A,FALSE,"28"}</definedName>
    <definedName name="ASSA" localSheetId="38" hidden="1">{#N/A,#N/A,FALSE,"1";#N/A,#N/A,FALSE,"2";#N/A,#N/A,FALSE,"16 - 17";#N/A,#N/A,FALSE,"18 - 19";#N/A,#N/A,FALSE,"26";#N/A,#N/A,FALSE,"27";#N/A,#N/A,FALSE,"28"}</definedName>
    <definedName name="ASSA" hidden="1">{#N/A,#N/A,FALSE,"1";#N/A,#N/A,FALSE,"2";#N/A,#N/A,FALSE,"16 - 17";#N/A,#N/A,FALSE,"18 - 19";#N/A,#N/A,FALSE,"26";#N/A,#N/A,FALSE,"27";#N/A,#N/A,FALSE,"28"}</definedName>
    <definedName name="assd" localSheetId="9" hidden="1">{"'FORM'!$A$7:$H$11","'FORM'!$A$1:$H$47"}</definedName>
    <definedName name="assd" localSheetId="16" hidden="1">{"'FORM'!$A$7:$H$11","'FORM'!$A$1:$H$47"}</definedName>
    <definedName name="assd" localSheetId="10" hidden="1">{"'FORM'!$A$7:$H$11","'FORM'!$A$1:$H$47"}</definedName>
    <definedName name="assd" localSheetId="11" hidden="1">{"'FORM'!$A$7:$H$11","'FORM'!$A$1:$H$47"}</definedName>
    <definedName name="assd" localSheetId="18" hidden="1">{"'FORM'!$A$7:$H$11","'FORM'!$A$1:$H$47"}</definedName>
    <definedName name="assd" localSheetId="38" hidden="1">{"'FORM'!$A$7:$H$11","'FORM'!$A$1:$H$47"}</definedName>
    <definedName name="assd" hidden="1">{"'FORM'!$A$7:$H$11","'FORM'!$A$1:$H$47"}</definedName>
    <definedName name="assd1" localSheetId="9" hidden="1">{"'FORM'!$A$7:$H$11","'FORM'!$A$1:$H$47"}</definedName>
    <definedName name="assd1" localSheetId="16" hidden="1">{"'FORM'!$A$7:$H$11","'FORM'!$A$1:$H$47"}</definedName>
    <definedName name="assd1" localSheetId="10" hidden="1">{"'FORM'!$A$7:$H$11","'FORM'!$A$1:$H$47"}</definedName>
    <definedName name="assd1" localSheetId="11" hidden="1">{"'FORM'!$A$7:$H$11","'FORM'!$A$1:$H$47"}</definedName>
    <definedName name="assd1" localSheetId="18" hidden="1">{"'FORM'!$A$7:$H$11","'FORM'!$A$1:$H$47"}</definedName>
    <definedName name="assd1" localSheetId="38" hidden="1">{"'FORM'!$A$7:$H$11","'FORM'!$A$1:$H$47"}</definedName>
    <definedName name="assd1" hidden="1">{"'FORM'!$A$7:$H$11","'FORM'!$A$1:$H$47"}</definedName>
    <definedName name="assd12" localSheetId="9" hidden="1">{"'FORM'!$A$7:$H$11","'FORM'!$A$1:$H$47"}</definedName>
    <definedName name="assd12" localSheetId="16" hidden="1">{"'FORM'!$A$7:$H$11","'FORM'!$A$1:$H$47"}</definedName>
    <definedName name="assd12" localSheetId="10" hidden="1">{"'FORM'!$A$7:$H$11","'FORM'!$A$1:$H$47"}</definedName>
    <definedName name="assd12" localSheetId="11" hidden="1">{"'FORM'!$A$7:$H$11","'FORM'!$A$1:$H$47"}</definedName>
    <definedName name="assd12" localSheetId="18" hidden="1">{"'FORM'!$A$7:$H$11","'FORM'!$A$1:$H$47"}</definedName>
    <definedName name="assd12" localSheetId="38" hidden="1">{"'FORM'!$A$7:$H$11","'FORM'!$A$1:$H$47"}</definedName>
    <definedName name="assd12" hidden="1">{"'FORM'!$A$7:$H$11","'FORM'!$A$1:$H$47"}</definedName>
    <definedName name="assd122" localSheetId="9" hidden="1">{"'FORM'!$A$7:$H$11","'FORM'!$A$1:$H$47"}</definedName>
    <definedName name="assd122" localSheetId="16" hidden="1">{"'FORM'!$A$7:$H$11","'FORM'!$A$1:$H$47"}</definedName>
    <definedName name="assd122" localSheetId="10" hidden="1">{"'FORM'!$A$7:$H$11","'FORM'!$A$1:$H$47"}</definedName>
    <definedName name="assd122" localSheetId="11" hidden="1">{"'FORM'!$A$7:$H$11","'FORM'!$A$1:$H$47"}</definedName>
    <definedName name="assd122" localSheetId="18" hidden="1">{"'FORM'!$A$7:$H$11","'FORM'!$A$1:$H$47"}</definedName>
    <definedName name="assd122" localSheetId="38" hidden="1">{"'FORM'!$A$7:$H$11","'FORM'!$A$1:$H$47"}</definedName>
    <definedName name="assd122" hidden="1">{"'FORM'!$A$7:$H$11","'FORM'!$A$1:$H$47"}</definedName>
    <definedName name="Asset_Accm_Depr_Amt2" localSheetId="35" hidden="1">#REF!</definedName>
    <definedName name="Asset_Accm_Depr_Amt2" localSheetId="31" hidden="1">#REF!</definedName>
    <definedName name="Asset_Accm_Depr_Amt2" localSheetId="9" hidden="1">#REF!</definedName>
    <definedName name="Asset_Accm_Depr_Amt2" localSheetId="30" hidden="1">#REF!</definedName>
    <definedName name="Asset_Accm_Depr_Amt2" localSheetId="51" hidden="1">#REF!</definedName>
    <definedName name="Asset_Accm_Depr_Amt2" localSheetId="33" hidden="1">#REF!</definedName>
    <definedName name="Asset_Accm_Depr_Amt2" localSheetId="16" hidden="1">#REF!</definedName>
    <definedName name="Asset_Accm_Depr_Amt2" localSheetId="10" hidden="1">'NFD CONSO'!#REF!</definedName>
    <definedName name="Asset_Accm_Depr_Amt2" localSheetId="29" hidden="1">#REF!</definedName>
    <definedName name="Asset_Accm_Depr_Amt2" localSheetId="11" hidden="1">#REF!</definedName>
    <definedName name="Asset_Accm_Depr_Amt2" localSheetId="36" hidden="1">#REF!</definedName>
    <definedName name="Asset_Accm_Depr_Amt2" localSheetId="32" hidden="1">#REF!</definedName>
    <definedName name="Asset_Accm_Depr_Amt2" localSheetId="18" hidden="1">#REF!</definedName>
    <definedName name="Asset_Accm_Depr_Amt2" localSheetId="38" hidden="1">#REF!</definedName>
    <definedName name="Asset_Accm_Depr_Amt2" hidden="1">#REF!</definedName>
    <definedName name="Asset_Acq_Date2" localSheetId="35" hidden="1">#REF!</definedName>
    <definedName name="Asset_Acq_Date2" localSheetId="31" hidden="1">#REF!</definedName>
    <definedName name="Asset_Acq_Date2" localSheetId="9" hidden="1">#REF!</definedName>
    <definedName name="Asset_Acq_Date2" localSheetId="30" hidden="1">#REF!</definedName>
    <definedName name="Asset_Acq_Date2" localSheetId="51" hidden="1">#REF!</definedName>
    <definedName name="Asset_Acq_Date2" localSheetId="33" hidden="1">#REF!</definedName>
    <definedName name="Asset_Acq_Date2" localSheetId="16" hidden="1">#REF!</definedName>
    <definedName name="Asset_Acq_Date2" localSheetId="10" hidden="1">'NFD CONSO'!#REF!</definedName>
    <definedName name="Asset_Acq_Date2" localSheetId="29" hidden="1">#REF!</definedName>
    <definedName name="Asset_Acq_Date2" localSheetId="11" hidden="1">#REF!</definedName>
    <definedName name="Asset_Acq_Date2" localSheetId="36" hidden="1">#REF!</definedName>
    <definedName name="Asset_Acq_Date2" localSheetId="32" hidden="1">#REF!</definedName>
    <definedName name="Asset_Acq_Date2" localSheetId="18" hidden="1">#REF!</definedName>
    <definedName name="Asset_Acq_Date2" localSheetId="38" hidden="1">#REF!</definedName>
    <definedName name="Asset_Acq_Date2" hidden="1">#REF!</definedName>
    <definedName name="Asset_Amt2" localSheetId="35" hidden="1">#REF!</definedName>
    <definedName name="Asset_Amt2" localSheetId="31" hidden="1">#REF!</definedName>
    <definedName name="Asset_Amt2" localSheetId="9" hidden="1">#REF!</definedName>
    <definedName name="Asset_Amt2" localSheetId="30" hidden="1">#REF!</definedName>
    <definedName name="Asset_Amt2" localSheetId="51" hidden="1">#REF!</definedName>
    <definedName name="Asset_Amt2" localSheetId="33" hidden="1">#REF!</definedName>
    <definedName name="Asset_Amt2" localSheetId="16" hidden="1">#REF!</definedName>
    <definedName name="Asset_Amt2" localSheetId="10" hidden="1">'NFD CONSO'!#REF!</definedName>
    <definedName name="Asset_Amt2" localSheetId="29" hidden="1">#REF!</definedName>
    <definedName name="Asset_Amt2" localSheetId="11" hidden="1">#REF!</definedName>
    <definedName name="Asset_Amt2" localSheetId="36" hidden="1">#REF!</definedName>
    <definedName name="Asset_Amt2" localSheetId="32" hidden="1">#REF!</definedName>
    <definedName name="Asset_Amt2" localSheetId="18" hidden="1">#REF!</definedName>
    <definedName name="Asset_Amt2" localSheetId="38" hidden="1">#REF!</definedName>
    <definedName name="Asset_Amt2" hidden="1">#REF!</definedName>
    <definedName name="Asset_Business_Unit2" localSheetId="35" hidden="1">#REF!</definedName>
    <definedName name="Asset_Business_Unit2" localSheetId="31" hidden="1">#REF!</definedName>
    <definedName name="Asset_Business_Unit2" localSheetId="9" hidden="1">#REF!</definedName>
    <definedName name="Asset_Business_Unit2" localSheetId="30" hidden="1">#REF!</definedName>
    <definedName name="Asset_Business_Unit2" localSheetId="33" hidden="1">#REF!</definedName>
    <definedName name="Asset_Business_Unit2" localSheetId="16" hidden="1">#REF!</definedName>
    <definedName name="Asset_Business_Unit2" localSheetId="10" hidden="1">'NFD CONSO'!#REF!</definedName>
    <definedName name="Asset_Business_Unit2" localSheetId="29" hidden="1">#REF!</definedName>
    <definedName name="Asset_Business_Unit2" localSheetId="11" hidden="1">#REF!</definedName>
    <definedName name="Asset_Business_Unit2" localSheetId="36" hidden="1">#REF!</definedName>
    <definedName name="Asset_Business_Unit2" localSheetId="32" hidden="1">#REF!</definedName>
    <definedName name="Asset_Business_Unit2" localSheetId="18" hidden="1">#REF!</definedName>
    <definedName name="Asset_Business_Unit2" localSheetId="38" hidden="1">#REF!</definedName>
    <definedName name="Asset_Business_Unit2" hidden="1">#REF!</definedName>
    <definedName name="Asset_Class_Code2" localSheetId="35" hidden="1">#REF!</definedName>
    <definedName name="Asset_Class_Code2" localSheetId="31" hidden="1">#REF!</definedName>
    <definedName name="Asset_Class_Code2" localSheetId="9" hidden="1">#REF!</definedName>
    <definedName name="Asset_Class_Code2" localSheetId="30" hidden="1">#REF!</definedName>
    <definedName name="Asset_Class_Code2" localSheetId="33" hidden="1">#REF!</definedName>
    <definedName name="Asset_Class_Code2" localSheetId="16" hidden="1">#REF!</definedName>
    <definedName name="Asset_Class_Code2" localSheetId="10" hidden="1">'NFD CONSO'!#REF!</definedName>
    <definedName name="Asset_Class_Code2" localSheetId="29" hidden="1">#REF!</definedName>
    <definedName name="Asset_Class_Code2" localSheetId="11" hidden="1">#REF!</definedName>
    <definedName name="Asset_Class_Code2" localSheetId="36" hidden="1">#REF!</definedName>
    <definedName name="Asset_Class_Code2" localSheetId="32" hidden="1">#REF!</definedName>
    <definedName name="Asset_Class_Code2" localSheetId="18" hidden="1">#REF!</definedName>
    <definedName name="Asset_Class_Code2" localSheetId="38" hidden="1">#REF!</definedName>
    <definedName name="Asset_Class_Code2" hidden="1">#REF!</definedName>
    <definedName name="Asset_Curr_Depr_Amt2" localSheetId="35" hidden="1">#REF!</definedName>
    <definedName name="Asset_Curr_Depr_Amt2" localSheetId="31" hidden="1">#REF!</definedName>
    <definedName name="Asset_Curr_Depr_Amt2" localSheetId="9" hidden="1">#REF!</definedName>
    <definedName name="Asset_Curr_Depr_Amt2" localSheetId="30" hidden="1">#REF!</definedName>
    <definedName name="Asset_Curr_Depr_Amt2" localSheetId="33" hidden="1">#REF!</definedName>
    <definedName name="Asset_Curr_Depr_Amt2" localSheetId="16" hidden="1">#REF!</definedName>
    <definedName name="Asset_Curr_Depr_Amt2" localSheetId="10" hidden="1">'NFD CONSO'!#REF!</definedName>
    <definedName name="Asset_Curr_Depr_Amt2" localSheetId="29" hidden="1">#REF!</definedName>
    <definedName name="Asset_Curr_Depr_Amt2" localSheetId="11" hidden="1">#REF!</definedName>
    <definedName name="Asset_Curr_Depr_Amt2" localSheetId="36" hidden="1">#REF!</definedName>
    <definedName name="Asset_Curr_Depr_Amt2" localSheetId="32" hidden="1">#REF!</definedName>
    <definedName name="Asset_Curr_Depr_Amt2" localSheetId="18" hidden="1">#REF!</definedName>
    <definedName name="Asset_Curr_Depr_Amt2" localSheetId="38" hidden="1">#REF!</definedName>
    <definedName name="Asset_Curr_Depr_Amt2" hidden="1">#REF!</definedName>
    <definedName name="Asset_Depr_Ytd_Amt2" localSheetId="35" hidden="1">#REF!</definedName>
    <definedName name="Asset_Depr_Ytd_Amt2" localSheetId="31" hidden="1">#REF!</definedName>
    <definedName name="Asset_Depr_Ytd_Amt2" localSheetId="9" hidden="1">#REF!</definedName>
    <definedName name="Asset_Depr_Ytd_Amt2" localSheetId="30" hidden="1">#REF!</definedName>
    <definedName name="Asset_Depr_Ytd_Amt2" localSheetId="33" hidden="1">#REF!</definedName>
    <definedName name="Asset_Depr_Ytd_Amt2" localSheetId="16" hidden="1">#REF!</definedName>
    <definedName name="Asset_Depr_Ytd_Amt2" localSheetId="10" hidden="1">'NFD CONSO'!#REF!</definedName>
    <definedName name="Asset_Depr_Ytd_Amt2" localSheetId="29" hidden="1">#REF!</definedName>
    <definedName name="Asset_Depr_Ytd_Amt2" localSheetId="11" hidden="1">#REF!</definedName>
    <definedName name="Asset_Depr_Ytd_Amt2" localSheetId="36" hidden="1">#REF!</definedName>
    <definedName name="Asset_Depr_Ytd_Amt2" localSheetId="32" hidden="1">#REF!</definedName>
    <definedName name="Asset_Depr_Ytd_Amt2" localSheetId="18" hidden="1">#REF!</definedName>
    <definedName name="Asset_Depr_Ytd_Amt2" localSheetId="38" hidden="1">#REF!</definedName>
    <definedName name="Asset_Depr_Ytd_Amt2" hidden="1">#REF!</definedName>
    <definedName name="Asset_Desc2" localSheetId="35" hidden="1">#REF!</definedName>
    <definedName name="Asset_Desc2" localSheetId="31" hidden="1">#REF!</definedName>
    <definedName name="Asset_Desc2" localSheetId="9" hidden="1">#REF!</definedName>
    <definedName name="Asset_Desc2" localSheetId="30" hidden="1">#REF!</definedName>
    <definedName name="Asset_Desc2" localSheetId="33" hidden="1">#REF!</definedName>
    <definedName name="Asset_Desc2" localSheetId="16" hidden="1">#REF!</definedName>
    <definedName name="Asset_Desc2" localSheetId="10" hidden="1">'NFD CONSO'!#REF!</definedName>
    <definedName name="Asset_Desc2" localSheetId="29" hidden="1">#REF!</definedName>
    <definedName name="Asset_Desc2" localSheetId="11" hidden="1">#REF!</definedName>
    <definedName name="Asset_Desc2" localSheetId="36" hidden="1">#REF!</definedName>
    <definedName name="Asset_Desc2" localSheetId="32" hidden="1">#REF!</definedName>
    <definedName name="Asset_Desc2" localSheetId="18" hidden="1">#REF!</definedName>
    <definedName name="Asset_Desc2" localSheetId="38" hidden="1">#REF!</definedName>
    <definedName name="Asset_Desc2" hidden="1">#REF!</definedName>
    <definedName name="Asset_ID2" localSheetId="35" hidden="1">#REF!</definedName>
    <definedName name="Asset_ID2" localSheetId="31" hidden="1">#REF!</definedName>
    <definedName name="Asset_ID2" localSheetId="9" hidden="1">#REF!</definedName>
    <definedName name="Asset_ID2" localSheetId="30" hidden="1">#REF!</definedName>
    <definedName name="Asset_ID2" localSheetId="33" hidden="1">#REF!</definedName>
    <definedName name="Asset_ID2" localSheetId="16" hidden="1">#REF!</definedName>
    <definedName name="Asset_ID2" localSheetId="10" hidden="1">'NFD CONSO'!#REF!</definedName>
    <definedName name="Asset_ID2" localSheetId="29" hidden="1">#REF!</definedName>
    <definedName name="Asset_ID2" localSheetId="11" hidden="1">#REF!</definedName>
    <definedName name="Asset_ID2" localSheetId="36" hidden="1">#REF!</definedName>
    <definedName name="Asset_ID2" localSheetId="32" hidden="1">#REF!</definedName>
    <definedName name="Asset_ID2" localSheetId="18" hidden="1">#REF!</definedName>
    <definedName name="Asset_ID2" localSheetId="38" hidden="1">#REF!</definedName>
    <definedName name="Asset_ID2" hidden="1">#REF!</definedName>
    <definedName name="Asset_NBV_Amt2" localSheetId="35" hidden="1">#REF!</definedName>
    <definedName name="Asset_NBV_Amt2" localSheetId="31" hidden="1">#REF!</definedName>
    <definedName name="Asset_NBV_Amt2" localSheetId="9" hidden="1">#REF!</definedName>
    <definedName name="Asset_NBV_Amt2" localSheetId="30" hidden="1">#REF!</definedName>
    <definedName name="Asset_NBV_Amt2" localSheetId="33" hidden="1">#REF!</definedName>
    <definedName name="Asset_NBV_Amt2" localSheetId="16" hidden="1">#REF!</definedName>
    <definedName name="Asset_NBV_Amt2" localSheetId="10" hidden="1">'NFD CONSO'!#REF!</definedName>
    <definedName name="Asset_NBV_Amt2" localSheetId="29" hidden="1">#REF!</definedName>
    <definedName name="Asset_NBV_Amt2" localSheetId="11" hidden="1">#REF!</definedName>
    <definedName name="Asset_NBV_Amt2" localSheetId="36" hidden="1">#REF!</definedName>
    <definedName name="Asset_NBV_Amt2" localSheetId="32" hidden="1">#REF!</definedName>
    <definedName name="Asset_NBV_Amt2" localSheetId="18" hidden="1">#REF!</definedName>
    <definedName name="Asset_NBV_Amt2" localSheetId="38" hidden="1">#REF!</definedName>
    <definedName name="Asset_NBV_Amt2" hidden="1">#REF!</definedName>
    <definedName name="Asset_Useful_Life2" localSheetId="35" hidden="1">#REF!</definedName>
    <definedName name="Asset_Useful_Life2" localSheetId="31" hidden="1">#REF!</definedName>
    <definedName name="Asset_Useful_Life2" localSheetId="9" hidden="1">#REF!</definedName>
    <definedName name="Asset_Useful_Life2" localSheetId="30" hidden="1">#REF!</definedName>
    <definedName name="Asset_Useful_Life2" localSheetId="33" hidden="1">#REF!</definedName>
    <definedName name="Asset_Useful_Life2" localSheetId="16" hidden="1">#REF!</definedName>
    <definedName name="Asset_Useful_Life2" localSheetId="10" hidden="1">'NFD CONSO'!#REF!</definedName>
    <definedName name="Asset_Useful_Life2" localSheetId="29" hidden="1">#REF!</definedName>
    <definedName name="Asset_Useful_Life2" localSheetId="11" hidden="1">#REF!</definedName>
    <definedName name="Asset_Useful_Life2" localSheetId="36" hidden="1">#REF!</definedName>
    <definedName name="Asset_Useful_Life2" localSheetId="32" hidden="1">#REF!</definedName>
    <definedName name="Asset_Useful_Life2" localSheetId="18" hidden="1">#REF!</definedName>
    <definedName name="Asset_Useful_Life2" localSheetId="38" hidden="1">#REF!</definedName>
    <definedName name="Asset_Useful_Life2" hidden="1">#REF!</definedName>
    <definedName name="attyu" localSheetId="9" hidden="1">{"by quart",#N/A,FALSE,"Corp IS";"by month",#N/A,FALSE,"Corp IS";"page 1",#N/A,FALSE,"Corp BS";"page 2",#N/A,FALSE,"Corp BS";"by quart",#N/A,FALSE,"Opco CF";"by month",#N/A,FALSE,"Opco CF"}</definedName>
    <definedName name="attyu" localSheetId="7" hidden="1">{"by quart",#N/A,FALSE,"Corp IS";"by month",#N/A,FALSE,"Corp IS";"page 1",#N/A,FALSE,"Corp BS";"page 2",#N/A,FALSE,"Corp BS";"by quart",#N/A,FALSE,"Opco CF";"by month",#N/A,FALSE,"Opco CF"}</definedName>
    <definedName name="attyu" localSheetId="6" hidden="1">{"by quart",#N/A,FALSE,"Corp IS";"by month",#N/A,FALSE,"Corp IS";"page 1",#N/A,FALSE,"Corp BS";"page 2",#N/A,FALSE,"Corp BS";"by quart",#N/A,FALSE,"Opco CF";"by month",#N/A,FALSE,"Opco CF"}</definedName>
    <definedName name="attyu" localSheetId="10" hidden="1">{"by quart",#N/A,FALSE,"Corp IS";"by month",#N/A,FALSE,"Corp IS";"page 1",#N/A,FALSE,"Corp BS";"page 2",#N/A,FALSE,"Corp BS";"by quart",#N/A,FALSE,"Opco CF";"by month",#N/A,FALSE,"Opco CF"}</definedName>
    <definedName name="attyu" localSheetId="28" hidden="1">{"by quart",#N/A,FALSE,"Corp IS";"by month",#N/A,FALSE,"Corp IS";"page 1",#N/A,FALSE,"Corp BS";"page 2",#N/A,FALSE,"Corp BS";"by quart",#N/A,FALSE,"Opco CF";"by month",#N/A,FALSE,"Opco CF"}</definedName>
    <definedName name="attyu" localSheetId="11" hidden="1">{"by quart",#N/A,FALSE,"Corp IS";"by month",#N/A,FALSE,"Corp IS";"page 1",#N/A,FALSE,"Corp BS";"page 2",#N/A,FALSE,"Corp BS";"by quart",#N/A,FALSE,"Opco CF";"by month",#N/A,FALSE,"Opco CF"}</definedName>
    <definedName name="attyu" localSheetId="36" hidden="1">{"by quart",#N/A,FALSE,"Corp IS";"by month",#N/A,FALSE,"Corp IS";"page 1",#N/A,FALSE,"Corp BS";"page 2",#N/A,FALSE,"Corp BS";"by quart",#N/A,FALSE,"Opco CF";"by month",#N/A,FALSE,"Opco CF"}</definedName>
    <definedName name="attyu" localSheetId="18" hidden="1">{"by quart",#N/A,FALSE,"Corp IS";"by month",#N/A,FALSE,"Corp IS";"page 1",#N/A,FALSE,"Corp BS";"page 2",#N/A,FALSE,"Corp BS";"by quart",#N/A,FALSE,"Opco CF";"by month",#N/A,FALSE,"Opco CF"}</definedName>
    <definedName name="attyu" localSheetId="38" hidden="1">{"by quart",#N/A,FALSE,"Corp IS";"by month",#N/A,FALSE,"Corp IS";"page 1",#N/A,FALSE,"Corp BS";"page 2",#N/A,FALSE,"Corp BS";"by quart",#N/A,FALSE,"Opco CF";"by month",#N/A,FALSE,"Opco CF"}</definedName>
    <definedName name="attyu" hidden="1">{"by quart",#N/A,FALSE,"Corp IS";"by month",#N/A,FALSE,"Corp IS";"page 1",#N/A,FALSE,"Corp BS";"page 2",#N/A,FALSE,"Corp BS";"by quart",#N/A,FALSE,"Opco CF";"by month",#N/A,FALSE,"Opco CF"}</definedName>
    <definedName name="Atualizar_Contratos" localSheetId="47">#REF!</definedName>
    <definedName name="Atualizar_Contratos" localSheetId="45">#REF!</definedName>
    <definedName name="Atualizar_Contratos" localSheetId="46">#REF!</definedName>
    <definedName name="Atualizar_Importaçoes" localSheetId="47">#REF!</definedName>
    <definedName name="Atualizar_Importaçoes" localSheetId="45">#REF!</definedName>
    <definedName name="Atualizar_Importaçoes" localSheetId="46">#REF!</definedName>
    <definedName name="ave"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ve"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X" localSheetId="35" hidden="1">{#N/A,#N/A,FALSE,"Pharm";#N/A,#N/A,FALSE,"WWCM"}</definedName>
    <definedName name="AX" localSheetId="31" hidden="1">{#N/A,#N/A,FALSE,"Pharm";#N/A,#N/A,FALSE,"WWCM"}</definedName>
    <definedName name="AX" localSheetId="9" hidden="1">{#N/A,#N/A,FALSE,"Pharm";#N/A,#N/A,FALSE,"WWCM"}</definedName>
    <definedName name="AX" localSheetId="30" hidden="1">{#N/A,#N/A,FALSE,"Pharm";#N/A,#N/A,FALSE,"WWCM"}</definedName>
    <definedName name="AX" localSheetId="51" hidden="1">{#N/A,#N/A,FALSE,"Pharm";#N/A,#N/A,FALSE,"WWCM"}</definedName>
    <definedName name="AX" localSheetId="7" hidden="1">{#N/A,#N/A,FALSE,"Pharm";#N/A,#N/A,FALSE,"WWCM"}</definedName>
    <definedName name="AX" localSheetId="33" hidden="1">{#N/A,#N/A,FALSE,"Pharm";#N/A,#N/A,FALSE,"WWCM"}</definedName>
    <definedName name="AX" localSheetId="6" hidden="1">{#N/A,#N/A,FALSE,"Pharm";#N/A,#N/A,FALSE,"WWCM"}</definedName>
    <definedName name="AX" localSheetId="16" hidden="1">{#N/A,#N/A,FALSE,"Pharm";#N/A,#N/A,FALSE,"WWCM"}</definedName>
    <definedName name="AX" localSheetId="10" hidden="1">{#N/A,#N/A,FALSE,"Pharm";#N/A,#N/A,FALSE,"WWCM"}</definedName>
    <definedName name="AX" localSheetId="29" hidden="1">{#N/A,#N/A,FALSE,"Pharm";#N/A,#N/A,FALSE,"WWCM"}</definedName>
    <definedName name="AX" localSheetId="28" hidden="1">{#N/A,#N/A,FALSE,"Pharm";#N/A,#N/A,FALSE,"WWCM"}</definedName>
    <definedName name="AX" localSheetId="11" hidden="1">{#N/A,#N/A,FALSE,"Pharm";#N/A,#N/A,FALSE,"WWCM"}</definedName>
    <definedName name="AX" localSheetId="36" hidden="1">{#N/A,#N/A,FALSE,"Pharm";#N/A,#N/A,FALSE,"WWCM"}</definedName>
    <definedName name="AX" localSheetId="32" hidden="1">{#N/A,#N/A,FALSE,"Pharm";#N/A,#N/A,FALSE,"WWCM"}</definedName>
    <definedName name="AX" localSheetId="18" hidden="1">{#N/A,#N/A,FALSE,"Pharm";#N/A,#N/A,FALSE,"WWCM"}</definedName>
    <definedName name="AX" localSheetId="38" hidden="1">{#N/A,#N/A,FALSE,"Pharm";#N/A,#N/A,FALSE,"WWCM"}</definedName>
    <definedName name="AX" hidden="1">{#N/A,#N/A,FALSE,"Pharm";#N/A,#N/A,FALSE,"WWCM"}</definedName>
    <definedName name="axe" localSheetId="35" hidden="1">{#N/A,#N/A,FALSE,"TS";#N/A,#N/A,FALSE,"Combo";#N/A,#N/A,FALSE,"FAIR";#N/A,#N/A,FALSE,"RBC";#N/A,#N/A,FALSE,"xxxx";#N/A,#N/A,FALSE,"A_D";#N/A,#N/A,FALSE,"WACC";#N/A,#N/A,FALSE,"DCF";#N/A,#N/A,FALSE,"LBO";#N/A,#N/A,FALSE,"AcqMults";#N/A,#N/A,FALSE,"CompMults"}</definedName>
    <definedName name="axe" localSheetId="31" hidden="1">{#N/A,#N/A,FALSE,"TS";#N/A,#N/A,FALSE,"Combo";#N/A,#N/A,FALSE,"FAIR";#N/A,#N/A,FALSE,"RBC";#N/A,#N/A,FALSE,"xxxx";#N/A,#N/A,FALSE,"A_D";#N/A,#N/A,FALSE,"WACC";#N/A,#N/A,FALSE,"DCF";#N/A,#N/A,FALSE,"LBO";#N/A,#N/A,FALSE,"AcqMults";#N/A,#N/A,FALSE,"CompMults"}</definedName>
    <definedName name="axe" localSheetId="9" hidden="1">{#N/A,#N/A,FALSE,"TS";#N/A,#N/A,FALSE,"Combo";#N/A,#N/A,FALSE,"FAIR";#N/A,#N/A,FALSE,"RBC";#N/A,#N/A,FALSE,"xxxx";#N/A,#N/A,FALSE,"A_D";#N/A,#N/A,FALSE,"WACC";#N/A,#N/A,FALSE,"DCF";#N/A,#N/A,FALSE,"LBO";#N/A,#N/A,FALSE,"AcqMults";#N/A,#N/A,FALSE,"CompMults"}</definedName>
    <definedName name="axe" localSheetId="30" hidden="1">{#N/A,#N/A,FALSE,"TS";#N/A,#N/A,FALSE,"Combo";#N/A,#N/A,FALSE,"FAIR";#N/A,#N/A,FALSE,"RBC";#N/A,#N/A,FALSE,"xxxx";#N/A,#N/A,FALSE,"A_D";#N/A,#N/A,FALSE,"WACC";#N/A,#N/A,FALSE,"DCF";#N/A,#N/A,FALSE,"LBO";#N/A,#N/A,FALSE,"AcqMults";#N/A,#N/A,FALSE,"CompMults"}</definedName>
    <definedName name="axe" localSheetId="51" hidden="1">{#N/A,#N/A,FALSE,"TS";#N/A,#N/A,FALSE,"Combo";#N/A,#N/A,FALSE,"FAIR";#N/A,#N/A,FALSE,"RBC";#N/A,#N/A,FALSE,"xxxx";#N/A,#N/A,FALSE,"A_D";#N/A,#N/A,FALSE,"WACC";#N/A,#N/A,FALSE,"DCF";#N/A,#N/A,FALSE,"LBO";#N/A,#N/A,FALSE,"AcqMults";#N/A,#N/A,FALSE,"CompMults"}</definedName>
    <definedName name="axe" localSheetId="7" hidden="1">{#N/A,#N/A,FALSE,"TS";#N/A,#N/A,FALSE,"Combo";#N/A,#N/A,FALSE,"FAIR";#N/A,#N/A,FALSE,"RBC";#N/A,#N/A,FALSE,"xxxx";#N/A,#N/A,FALSE,"A_D";#N/A,#N/A,FALSE,"WACC";#N/A,#N/A,FALSE,"DCF";#N/A,#N/A,FALSE,"LBO";#N/A,#N/A,FALSE,"AcqMults";#N/A,#N/A,FALSE,"CompMults"}</definedName>
    <definedName name="axe" localSheetId="33" hidden="1">{#N/A,#N/A,FALSE,"TS";#N/A,#N/A,FALSE,"Combo";#N/A,#N/A,FALSE,"FAIR";#N/A,#N/A,FALSE,"RBC";#N/A,#N/A,FALSE,"xxxx";#N/A,#N/A,FALSE,"A_D";#N/A,#N/A,FALSE,"WACC";#N/A,#N/A,FALSE,"DCF";#N/A,#N/A,FALSE,"LBO";#N/A,#N/A,FALSE,"AcqMults";#N/A,#N/A,FALSE,"CompMults"}</definedName>
    <definedName name="axe" localSheetId="6" hidden="1">{#N/A,#N/A,FALSE,"TS";#N/A,#N/A,FALSE,"Combo";#N/A,#N/A,FALSE,"FAIR";#N/A,#N/A,FALSE,"RBC";#N/A,#N/A,FALSE,"xxxx";#N/A,#N/A,FALSE,"A_D";#N/A,#N/A,FALSE,"WACC";#N/A,#N/A,FALSE,"DCF";#N/A,#N/A,FALSE,"LBO";#N/A,#N/A,FALSE,"AcqMults";#N/A,#N/A,FALSE,"CompMults"}</definedName>
    <definedName name="axe" localSheetId="16" hidden="1">{#N/A,#N/A,FALSE,"TS";#N/A,#N/A,FALSE,"Combo";#N/A,#N/A,FALSE,"FAIR";#N/A,#N/A,FALSE,"RBC";#N/A,#N/A,FALSE,"xxxx";#N/A,#N/A,FALSE,"A_D";#N/A,#N/A,FALSE,"WACC";#N/A,#N/A,FALSE,"DCF";#N/A,#N/A,FALSE,"LBO";#N/A,#N/A,FALSE,"AcqMults";#N/A,#N/A,FALSE,"CompMults"}</definedName>
    <definedName name="axe" localSheetId="10" hidden="1">{#N/A,#N/A,FALSE,"TS";#N/A,#N/A,FALSE,"Combo";#N/A,#N/A,FALSE,"FAIR";#N/A,#N/A,FALSE,"RBC";#N/A,#N/A,FALSE,"xxxx";#N/A,#N/A,FALSE,"A_D";#N/A,#N/A,FALSE,"WACC";#N/A,#N/A,FALSE,"DCF";#N/A,#N/A,FALSE,"LBO";#N/A,#N/A,FALSE,"AcqMults";#N/A,#N/A,FALSE,"CompMults"}</definedName>
    <definedName name="axe" localSheetId="29" hidden="1">{#N/A,#N/A,FALSE,"TS";#N/A,#N/A,FALSE,"Combo";#N/A,#N/A,FALSE,"FAIR";#N/A,#N/A,FALSE,"RBC";#N/A,#N/A,FALSE,"xxxx";#N/A,#N/A,FALSE,"A_D";#N/A,#N/A,FALSE,"WACC";#N/A,#N/A,FALSE,"DCF";#N/A,#N/A,FALSE,"LBO";#N/A,#N/A,FALSE,"AcqMults";#N/A,#N/A,FALSE,"CompMults"}</definedName>
    <definedName name="axe" localSheetId="28" hidden="1">{#N/A,#N/A,FALSE,"TS";#N/A,#N/A,FALSE,"Combo";#N/A,#N/A,FALSE,"FAIR";#N/A,#N/A,FALSE,"RBC";#N/A,#N/A,FALSE,"xxxx";#N/A,#N/A,FALSE,"A_D";#N/A,#N/A,FALSE,"WACC";#N/A,#N/A,FALSE,"DCF";#N/A,#N/A,FALSE,"LBO";#N/A,#N/A,FALSE,"AcqMults";#N/A,#N/A,FALSE,"CompMults"}</definedName>
    <definedName name="axe" localSheetId="11" hidden="1">{#N/A,#N/A,FALSE,"TS";#N/A,#N/A,FALSE,"Combo";#N/A,#N/A,FALSE,"FAIR";#N/A,#N/A,FALSE,"RBC";#N/A,#N/A,FALSE,"xxxx";#N/A,#N/A,FALSE,"A_D";#N/A,#N/A,FALSE,"WACC";#N/A,#N/A,FALSE,"DCF";#N/A,#N/A,FALSE,"LBO";#N/A,#N/A,FALSE,"AcqMults";#N/A,#N/A,FALSE,"CompMults"}</definedName>
    <definedName name="axe" localSheetId="36" hidden="1">{#N/A,#N/A,FALSE,"TS";#N/A,#N/A,FALSE,"Combo";#N/A,#N/A,FALSE,"FAIR";#N/A,#N/A,FALSE,"RBC";#N/A,#N/A,FALSE,"xxxx";#N/A,#N/A,FALSE,"A_D";#N/A,#N/A,FALSE,"WACC";#N/A,#N/A,FALSE,"DCF";#N/A,#N/A,FALSE,"LBO";#N/A,#N/A,FALSE,"AcqMults";#N/A,#N/A,FALSE,"CompMults"}</definedName>
    <definedName name="axe" localSheetId="32" hidden="1">{#N/A,#N/A,FALSE,"TS";#N/A,#N/A,FALSE,"Combo";#N/A,#N/A,FALSE,"FAIR";#N/A,#N/A,FALSE,"RBC";#N/A,#N/A,FALSE,"xxxx";#N/A,#N/A,FALSE,"A_D";#N/A,#N/A,FALSE,"WACC";#N/A,#N/A,FALSE,"DCF";#N/A,#N/A,FALSE,"LBO";#N/A,#N/A,FALSE,"AcqMults";#N/A,#N/A,FALSE,"CompMults"}</definedName>
    <definedName name="axe" localSheetId="18" hidden="1">{#N/A,#N/A,FALSE,"TS";#N/A,#N/A,FALSE,"Combo";#N/A,#N/A,FALSE,"FAIR";#N/A,#N/A,FALSE,"RBC";#N/A,#N/A,FALSE,"xxxx";#N/A,#N/A,FALSE,"A_D";#N/A,#N/A,FALSE,"WACC";#N/A,#N/A,FALSE,"DCF";#N/A,#N/A,FALSE,"LBO";#N/A,#N/A,FALSE,"AcqMults";#N/A,#N/A,FALSE,"CompMults"}</definedName>
    <definedName name="axe" localSheetId="38" hidden="1">{#N/A,#N/A,FALSE,"TS";#N/A,#N/A,FALSE,"Combo";#N/A,#N/A,FALSE,"FAIR";#N/A,#N/A,FALSE,"RBC";#N/A,#N/A,FALSE,"xxxx";#N/A,#N/A,FALSE,"A_D";#N/A,#N/A,FALSE,"WACC";#N/A,#N/A,FALSE,"DCF";#N/A,#N/A,FALSE,"LBO";#N/A,#N/A,FALSE,"AcqMults";#N/A,#N/A,FALSE,"CompMults"}</definedName>
    <definedName name="axe" hidden="1">{#N/A,#N/A,FALSE,"TS";#N/A,#N/A,FALSE,"Combo";#N/A,#N/A,FALSE,"FAIR";#N/A,#N/A,FALSE,"RBC";#N/A,#N/A,FALSE,"xxxx";#N/A,#N/A,FALSE,"A_D";#N/A,#N/A,FALSE,"WACC";#N/A,#N/A,FALSE,"DCF";#N/A,#N/A,FALSE,"LBO";#N/A,#N/A,FALSE,"AcqMults";#N/A,#N/A,FALSE,"CompMults"}</definedName>
    <definedName name="ay" localSheetId="9" hidden="1">{"by quart",#N/A,FALSE,"Corp IS";"by month",#N/A,FALSE,"Corp IS";"page 1",#N/A,FALSE,"Corp BS";"page 2",#N/A,FALSE,"Corp BS";"by quart",#N/A,FALSE,"Opco CF";"by month",#N/A,FALSE,"Opco CF"}</definedName>
    <definedName name="ay" localSheetId="7" hidden="1">{"by quart",#N/A,FALSE,"Corp IS";"by month",#N/A,FALSE,"Corp IS";"page 1",#N/A,FALSE,"Corp BS";"page 2",#N/A,FALSE,"Corp BS";"by quart",#N/A,FALSE,"Opco CF";"by month",#N/A,FALSE,"Opco CF"}</definedName>
    <definedName name="ay" localSheetId="6" hidden="1">{"by quart",#N/A,FALSE,"Corp IS";"by month",#N/A,FALSE,"Corp IS";"page 1",#N/A,FALSE,"Corp BS";"page 2",#N/A,FALSE,"Corp BS";"by quart",#N/A,FALSE,"Opco CF";"by month",#N/A,FALSE,"Opco CF"}</definedName>
    <definedName name="ay" localSheetId="10" hidden="1">{"by quart",#N/A,FALSE,"Corp IS";"by month",#N/A,FALSE,"Corp IS";"page 1",#N/A,FALSE,"Corp BS";"page 2",#N/A,FALSE,"Corp BS";"by quart",#N/A,FALSE,"Opco CF";"by month",#N/A,FALSE,"Opco CF"}</definedName>
    <definedName name="ay" localSheetId="28" hidden="1">{"by quart",#N/A,FALSE,"Corp IS";"by month",#N/A,FALSE,"Corp IS";"page 1",#N/A,FALSE,"Corp BS";"page 2",#N/A,FALSE,"Corp BS";"by quart",#N/A,FALSE,"Opco CF";"by month",#N/A,FALSE,"Opco CF"}</definedName>
    <definedName name="ay" localSheetId="11" hidden="1">{"by quart",#N/A,FALSE,"Corp IS";"by month",#N/A,FALSE,"Corp IS";"page 1",#N/A,FALSE,"Corp BS";"page 2",#N/A,FALSE,"Corp BS";"by quart",#N/A,FALSE,"Opco CF";"by month",#N/A,FALSE,"Opco CF"}</definedName>
    <definedName name="ay" localSheetId="36" hidden="1">{"by quart",#N/A,FALSE,"Corp IS";"by month",#N/A,FALSE,"Corp IS";"page 1",#N/A,FALSE,"Corp BS";"page 2",#N/A,FALSE,"Corp BS";"by quart",#N/A,FALSE,"Opco CF";"by month",#N/A,FALSE,"Opco CF"}</definedName>
    <definedName name="ay" localSheetId="18" hidden="1">{"by quart",#N/A,FALSE,"Corp IS";"by month",#N/A,FALSE,"Corp IS";"page 1",#N/A,FALSE,"Corp BS";"page 2",#N/A,FALSE,"Corp BS";"by quart",#N/A,FALSE,"Opco CF";"by month",#N/A,FALSE,"Opco CF"}</definedName>
    <definedName name="ay" localSheetId="38" hidden="1">{"by quart",#N/A,FALSE,"Corp IS";"by month",#N/A,FALSE,"Corp IS";"page 1",#N/A,FALSE,"Corp BS";"page 2",#N/A,FALSE,"Corp BS";"by quart",#N/A,FALSE,"Opco CF";"by month",#N/A,FALSE,"Opco CF"}</definedName>
    <definedName name="ay" hidden="1">{"by quart",#N/A,FALSE,"Corp IS";"by month",#N/A,FALSE,"Corp IS";"page 1",#N/A,FALSE,"Corp BS";"page 2",#N/A,FALSE,"Corp BS";"by quart",#N/A,FALSE,"Opco CF";"by month",#N/A,FALSE,"Opco CF"}</definedName>
    <definedName name="ayman" localSheetId="35" hidden="1">{#N/A,#N/A,FALSE,"1";#N/A,#N/A,FALSE,"2";#N/A,#N/A,FALSE,"16 - 17";#N/A,#N/A,FALSE,"18 - 19";#N/A,#N/A,FALSE,"26";#N/A,#N/A,FALSE,"27";#N/A,#N/A,FALSE,"28"}</definedName>
    <definedName name="ayman" localSheetId="31" hidden="1">{#N/A,#N/A,FALSE,"1";#N/A,#N/A,FALSE,"2";#N/A,#N/A,FALSE,"16 - 17";#N/A,#N/A,FALSE,"18 - 19";#N/A,#N/A,FALSE,"26";#N/A,#N/A,FALSE,"27";#N/A,#N/A,FALSE,"28"}</definedName>
    <definedName name="ayman" localSheetId="9" hidden="1">{#N/A,#N/A,FALSE,"1";#N/A,#N/A,FALSE,"2";#N/A,#N/A,FALSE,"16 - 17";#N/A,#N/A,FALSE,"18 - 19";#N/A,#N/A,FALSE,"26";#N/A,#N/A,FALSE,"27";#N/A,#N/A,FALSE,"28"}</definedName>
    <definedName name="ayman" localSheetId="30" hidden="1">{#N/A,#N/A,FALSE,"1";#N/A,#N/A,FALSE,"2";#N/A,#N/A,FALSE,"16 - 17";#N/A,#N/A,FALSE,"18 - 19";#N/A,#N/A,FALSE,"26";#N/A,#N/A,FALSE,"27";#N/A,#N/A,FALSE,"28"}</definedName>
    <definedName name="ayman" localSheetId="51" hidden="1">{#N/A,#N/A,FALSE,"1";#N/A,#N/A,FALSE,"2";#N/A,#N/A,FALSE,"16 - 17";#N/A,#N/A,FALSE,"18 - 19";#N/A,#N/A,FALSE,"26";#N/A,#N/A,FALSE,"27";#N/A,#N/A,FALSE,"28"}</definedName>
    <definedName name="ayman" localSheetId="7" hidden="1">{#N/A,#N/A,FALSE,"1";#N/A,#N/A,FALSE,"2";#N/A,#N/A,FALSE,"16 - 17";#N/A,#N/A,FALSE,"18 - 19";#N/A,#N/A,FALSE,"26";#N/A,#N/A,FALSE,"27";#N/A,#N/A,FALSE,"28"}</definedName>
    <definedName name="ayman" localSheetId="33" hidden="1">{#N/A,#N/A,FALSE,"1";#N/A,#N/A,FALSE,"2";#N/A,#N/A,FALSE,"16 - 17";#N/A,#N/A,FALSE,"18 - 19";#N/A,#N/A,FALSE,"26";#N/A,#N/A,FALSE,"27";#N/A,#N/A,FALSE,"28"}</definedName>
    <definedName name="ayman" localSheetId="6" hidden="1">{#N/A,#N/A,FALSE,"1";#N/A,#N/A,FALSE,"2";#N/A,#N/A,FALSE,"16 - 17";#N/A,#N/A,FALSE,"18 - 19";#N/A,#N/A,FALSE,"26";#N/A,#N/A,FALSE,"27";#N/A,#N/A,FALSE,"28"}</definedName>
    <definedName name="ayman" localSheetId="16" hidden="1">{#N/A,#N/A,FALSE,"1";#N/A,#N/A,FALSE,"2";#N/A,#N/A,FALSE,"16 - 17";#N/A,#N/A,FALSE,"18 - 19";#N/A,#N/A,FALSE,"26";#N/A,#N/A,FALSE,"27";#N/A,#N/A,FALSE,"28"}</definedName>
    <definedName name="ayman" localSheetId="10" hidden="1">{#N/A,#N/A,FALSE,"1";#N/A,#N/A,FALSE,"2";#N/A,#N/A,FALSE,"16 - 17";#N/A,#N/A,FALSE,"18 - 19";#N/A,#N/A,FALSE,"26";#N/A,#N/A,FALSE,"27";#N/A,#N/A,FALSE,"28"}</definedName>
    <definedName name="ayman" localSheetId="29" hidden="1">{#N/A,#N/A,FALSE,"1";#N/A,#N/A,FALSE,"2";#N/A,#N/A,FALSE,"16 - 17";#N/A,#N/A,FALSE,"18 - 19";#N/A,#N/A,FALSE,"26";#N/A,#N/A,FALSE,"27";#N/A,#N/A,FALSE,"28"}</definedName>
    <definedName name="ayman" localSheetId="28" hidden="1">{#N/A,#N/A,FALSE,"1";#N/A,#N/A,FALSE,"2";#N/A,#N/A,FALSE,"16 - 17";#N/A,#N/A,FALSE,"18 - 19";#N/A,#N/A,FALSE,"26";#N/A,#N/A,FALSE,"27";#N/A,#N/A,FALSE,"28"}</definedName>
    <definedName name="ayman" localSheetId="11" hidden="1">{#N/A,#N/A,FALSE,"1";#N/A,#N/A,FALSE,"2";#N/A,#N/A,FALSE,"16 - 17";#N/A,#N/A,FALSE,"18 - 19";#N/A,#N/A,FALSE,"26";#N/A,#N/A,FALSE,"27";#N/A,#N/A,FALSE,"28"}</definedName>
    <definedName name="ayman" localSheetId="36" hidden="1">{#N/A,#N/A,FALSE,"1";#N/A,#N/A,FALSE,"2";#N/A,#N/A,FALSE,"16 - 17";#N/A,#N/A,FALSE,"18 - 19";#N/A,#N/A,FALSE,"26";#N/A,#N/A,FALSE,"27";#N/A,#N/A,FALSE,"28"}</definedName>
    <definedName name="ayman" localSheetId="32" hidden="1">{#N/A,#N/A,FALSE,"1";#N/A,#N/A,FALSE,"2";#N/A,#N/A,FALSE,"16 - 17";#N/A,#N/A,FALSE,"18 - 19";#N/A,#N/A,FALSE,"26";#N/A,#N/A,FALSE,"27";#N/A,#N/A,FALSE,"28"}</definedName>
    <definedName name="ayman" localSheetId="18" hidden="1">{#N/A,#N/A,FALSE,"1";#N/A,#N/A,FALSE,"2";#N/A,#N/A,FALSE,"16 - 17";#N/A,#N/A,FALSE,"18 - 19";#N/A,#N/A,FALSE,"26";#N/A,#N/A,FALSE,"27";#N/A,#N/A,FALSE,"28"}</definedName>
    <definedName name="ayman" localSheetId="38" hidden="1">{#N/A,#N/A,FALSE,"1";#N/A,#N/A,FALSE,"2";#N/A,#N/A,FALSE,"16 - 17";#N/A,#N/A,FALSE,"18 - 19";#N/A,#N/A,FALSE,"26";#N/A,#N/A,FALSE,"27";#N/A,#N/A,FALSE,"28"}</definedName>
    <definedName name="ayman" hidden="1">{#N/A,#N/A,FALSE,"1";#N/A,#N/A,FALSE,"2";#N/A,#N/A,FALSE,"16 - 17";#N/A,#N/A,FALSE,"18 - 19";#N/A,#N/A,FALSE,"26";#N/A,#N/A,FALSE,"27";#N/A,#N/A,FALSE,"28"}</definedName>
    <definedName name="ayman1" localSheetId="35" hidden="1">{#N/A,#N/A,FALSE,"Pharm";#N/A,#N/A,FALSE,"WWCM"}</definedName>
    <definedName name="ayman1" localSheetId="31" hidden="1">{#N/A,#N/A,FALSE,"Pharm";#N/A,#N/A,FALSE,"WWCM"}</definedName>
    <definedName name="ayman1" localSheetId="9" hidden="1">{#N/A,#N/A,FALSE,"Pharm";#N/A,#N/A,FALSE,"WWCM"}</definedName>
    <definedName name="ayman1" localSheetId="30" hidden="1">{#N/A,#N/A,FALSE,"Pharm";#N/A,#N/A,FALSE,"WWCM"}</definedName>
    <definedName name="ayman1" localSheetId="51" hidden="1">{#N/A,#N/A,FALSE,"Pharm";#N/A,#N/A,FALSE,"WWCM"}</definedName>
    <definedName name="ayman1" localSheetId="7" hidden="1">{#N/A,#N/A,FALSE,"Pharm";#N/A,#N/A,FALSE,"WWCM"}</definedName>
    <definedName name="ayman1" localSheetId="33" hidden="1">{#N/A,#N/A,FALSE,"Pharm";#N/A,#N/A,FALSE,"WWCM"}</definedName>
    <definedName name="ayman1" localSheetId="6" hidden="1">{#N/A,#N/A,FALSE,"Pharm";#N/A,#N/A,FALSE,"WWCM"}</definedName>
    <definedName name="ayman1" localSheetId="16" hidden="1">{#N/A,#N/A,FALSE,"Pharm";#N/A,#N/A,FALSE,"WWCM"}</definedName>
    <definedName name="ayman1" localSheetId="10" hidden="1">{#N/A,#N/A,FALSE,"Pharm";#N/A,#N/A,FALSE,"WWCM"}</definedName>
    <definedName name="ayman1" localSheetId="29" hidden="1">{#N/A,#N/A,FALSE,"Pharm";#N/A,#N/A,FALSE,"WWCM"}</definedName>
    <definedName name="ayman1" localSheetId="28" hidden="1">{#N/A,#N/A,FALSE,"Pharm";#N/A,#N/A,FALSE,"WWCM"}</definedName>
    <definedName name="ayman1" localSheetId="11" hidden="1">{#N/A,#N/A,FALSE,"Pharm";#N/A,#N/A,FALSE,"WWCM"}</definedName>
    <definedName name="ayman1" localSheetId="36" hidden="1">{#N/A,#N/A,FALSE,"Pharm";#N/A,#N/A,FALSE,"WWCM"}</definedName>
    <definedName name="ayman1" localSheetId="32" hidden="1">{#N/A,#N/A,FALSE,"Pharm";#N/A,#N/A,FALSE,"WWCM"}</definedName>
    <definedName name="ayman1" localSheetId="18" hidden="1">{#N/A,#N/A,FALSE,"Pharm";#N/A,#N/A,FALSE,"WWCM"}</definedName>
    <definedName name="ayman1" localSheetId="38" hidden="1">{#N/A,#N/A,FALSE,"Pharm";#N/A,#N/A,FALSE,"WWCM"}</definedName>
    <definedName name="ayman1" hidden="1">{#N/A,#N/A,FALSE,"Pharm";#N/A,#N/A,FALSE,"WWCM"}</definedName>
    <definedName name="ayman2" localSheetId="35" hidden="1">{#N/A,#N/A,FALSE,"Pharm";#N/A,#N/A,FALSE,"WWCM"}</definedName>
    <definedName name="ayman2" localSheetId="31" hidden="1">{#N/A,#N/A,FALSE,"Pharm";#N/A,#N/A,FALSE,"WWCM"}</definedName>
    <definedName name="ayman2" localSheetId="9" hidden="1">{#N/A,#N/A,FALSE,"Pharm";#N/A,#N/A,FALSE,"WWCM"}</definedName>
    <definedName name="ayman2" localSheetId="30" hidden="1">{#N/A,#N/A,FALSE,"Pharm";#N/A,#N/A,FALSE,"WWCM"}</definedName>
    <definedName name="ayman2" localSheetId="51" hidden="1">{#N/A,#N/A,FALSE,"Pharm";#N/A,#N/A,FALSE,"WWCM"}</definedName>
    <definedName name="ayman2" localSheetId="7" hidden="1">{#N/A,#N/A,FALSE,"Pharm";#N/A,#N/A,FALSE,"WWCM"}</definedName>
    <definedName name="ayman2" localSheetId="33" hidden="1">{#N/A,#N/A,FALSE,"Pharm";#N/A,#N/A,FALSE,"WWCM"}</definedName>
    <definedName name="ayman2" localSheetId="6" hidden="1">{#N/A,#N/A,FALSE,"Pharm";#N/A,#N/A,FALSE,"WWCM"}</definedName>
    <definedName name="ayman2" localSheetId="16" hidden="1">{#N/A,#N/A,FALSE,"Pharm";#N/A,#N/A,FALSE,"WWCM"}</definedName>
    <definedName name="ayman2" localSheetId="10" hidden="1">{#N/A,#N/A,FALSE,"Pharm";#N/A,#N/A,FALSE,"WWCM"}</definedName>
    <definedName name="ayman2" localSheetId="29" hidden="1">{#N/A,#N/A,FALSE,"Pharm";#N/A,#N/A,FALSE,"WWCM"}</definedName>
    <definedName name="ayman2" localSheetId="28" hidden="1">{#N/A,#N/A,FALSE,"Pharm";#N/A,#N/A,FALSE,"WWCM"}</definedName>
    <definedName name="ayman2" localSheetId="11" hidden="1">{#N/A,#N/A,FALSE,"Pharm";#N/A,#N/A,FALSE,"WWCM"}</definedName>
    <definedName name="ayman2" localSheetId="36" hidden="1">{#N/A,#N/A,FALSE,"Pharm";#N/A,#N/A,FALSE,"WWCM"}</definedName>
    <definedName name="ayman2" localSheetId="32" hidden="1">{#N/A,#N/A,FALSE,"Pharm";#N/A,#N/A,FALSE,"WWCM"}</definedName>
    <definedName name="ayman2" localSheetId="18" hidden="1">{#N/A,#N/A,FALSE,"Pharm";#N/A,#N/A,FALSE,"WWCM"}</definedName>
    <definedName name="ayman2" localSheetId="38" hidden="1">{#N/A,#N/A,FALSE,"Pharm";#N/A,#N/A,FALSE,"WWCM"}</definedName>
    <definedName name="ayman2" hidden="1">{#N/A,#N/A,FALSE,"Pharm";#N/A,#N/A,FALSE,"WWCM"}</definedName>
    <definedName name="ayman7" localSheetId="35" hidden="1">{#N/A,#N/A,FALSE,"REPORT"}</definedName>
    <definedName name="ayman7" localSheetId="31" hidden="1">{#N/A,#N/A,FALSE,"REPORT"}</definedName>
    <definedName name="ayman7" localSheetId="9" hidden="1">{#N/A,#N/A,FALSE,"REPORT"}</definedName>
    <definedName name="ayman7" localSheetId="30" hidden="1">{#N/A,#N/A,FALSE,"REPORT"}</definedName>
    <definedName name="ayman7" localSheetId="51" hidden="1">{#N/A,#N/A,FALSE,"REPORT"}</definedName>
    <definedName name="ayman7" localSheetId="7" hidden="1">{#N/A,#N/A,FALSE,"REPORT"}</definedName>
    <definedName name="ayman7" localSheetId="33" hidden="1">{#N/A,#N/A,FALSE,"REPORT"}</definedName>
    <definedName name="ayman7" localSheetId="6" hidden="1">{#N/A,#N/A,FALSE,"REPORT"}</definedName>
    <definedName name="ayman7" localSheetId="16" hidden="1">{#N/A,#N/A,FALSE,"REPORT"}</definedName>
    <definedName name="ayman7" localSheetId="10" hidden="1">{#N/A,#N/A,FALSE,"REPORT"}</definedName>
    <definedName name="ayman7" localSheetId="29" hidden="1">{#N/A,#N/A,FALSE,"REPORT"}</definedName>
    <definedName name="ayman7" localSheetId="28" hidden="1">{#N/A,#N/A,FALSE,"REPORT"}</definedName>
    <definedName name="ayman7" localSheetId="11" hidden="1">{#N/A,#N/A,FALSE,"REPORT"}</definedName>
    <definedName name="ayman7" localSheetId="36" hidden="1">{#N/A,#N/A,FALSE,"REPORT"}</definedName>
    <definedName name="ayman7" localSheetId="32" hidden="1">{#N/A,#N/A,FALSE,"REPORT"}</definedName>
    <definedName name="ayman7" localSheetId="18" hidden="1">{#N/A,#N/A,FALSE,"REPORT"}</definedName>
    <definedName name="ayman7" localSheetId="38" hidden="1">{#N/A,#N/A,FALSE,"REPORT"}</definedName>
    <definedName name="ayman7" hidden="1">{#N/A,#N/A,FALSE,"REPORT"}</definedName>
    <definedName name="ayman8" localSheetId="35" hidden="1">{#N/A,#N/A,FALSE,"REPORT"}</definedName>
    <definedName name="ayman8" localSheetId="31" hidden="1">{#N/A,#N/A,FALSE,"REPORT"}</definedName>
    <definedName name="ayman8" localSheetId="9" hidden="1">{#N/A,#N/A,FALSE,"REPORT"}</definedName>
    <definedName name="ayman8" localSheetId="30" hidden="1">{#N/A,#N/A,FALSE,"REPORT"}</definedName>
    <definedName name="ayman8" localSheetId="51" hidden="1">{#N/A,#N/A,FALSE,"REPORT"}</definedName>
    <definedName name="ayman8" localSheetId="7" hidden="1">{#N/A,#N/A,FALSE,"REPORT"}</definedName>
    <definedName name="ayman8" localSheetId="33" hidden="1">{#N/A,#N/A,FALSE,"REPORT"}</definedName>
    <definedName name="ayman8" localSheetId="6" hidden="1">{#N/A,#N/A,FALSE,"REPORT"}</definedName>
    <definedName name="ayman8" localSheetId="16" hidden="1">{#N/A,#N/A,FALSE,"REPORT"}</definedName>
    <definedName name="ayman8" localSheetId="10" hidden="1">{#N/A,#N/A,FALSE,"REPORT"}</definedName>
    <definedName name="ayman8" localSheetId="29" hidden="1">{#N/A,#N/A,FALSE,"REPORT"}</definedName>
    <definedName name="ayman8" localSheetId="28" hidden="1">{#N/A,#N/A,FALSE,"REPORT"}</definedName>
    <definedName name="ayman8" localSheetId="11" hidden="1">{#N/A,#N/A,FALSE,"REPORT"}</definedName>
    <definedName name="ayman8" localSheetId="36" hidden="1">{#N/A,#N/A,FALSE,"REPORT"}</definedName>
    <definedName name="ayman8" localSheetId="32" hidden="1">{#N/A,#N/A,FALSE,"REPORT"}</definedName>
    <definedName name="ayman8" localSheetId="18" hidden="1">{#N/A,#N/A,FALSE,"REPORT"}</definedName>
    <definedName name="ayman8" localSheetId="38" hidden="1">{#N/A,#N/A,FALSE,"REPORT"}</definedName>
    <definedName name="ayman8" hidden="1">{#N/A,#N/A,FALSE,"REPORT"}</definedName>
    <definedName name="az" localSheetId="35" hidden="1">{#N/A,#N/A,FALSE,"Pharm";#N/A,#N/A,FALSE,"WWCM"}</definedName>
    <definedName name="az" localSheetId="31" hidden="1">{#N/A,#N/A,FALSE,"Pharm";#N/A,#N/A,FALSE,"WWCM"}</definedName>
    <definedName name="az" localSheetId="9" hidden="1">{#N/A,#N/A,FALSE,"Pharm";#N/A,#N/A,FALSE,"WWCM"}</definedName>
    <definedName name="az" localSheetId="30" hidden="1">{#N/A,#N/A,FALSE,"Pharm";#N/A,#N/A,FALSE,"WWCM"}</definedName>
    <definedName name="az" localSheetId="51" hidden="1">{#N/A,#N/A,FALSE,"Pharm";#N/A,#N/A,FALSE,"WWCM"}</definedName>
    <definedName name="az" localSheetId="7" hidden="1">{#N/A,#N/A,FALSE,"Pharm";#N/A,#N/A,FALSE,"WWCM"}</definedName>
    <definedName name="az" localSheetId="33" hidden="1">{#N/A,#N/A,FALSE,"Pharm";#N/A,#N/A,FALSE,"WWCM"}</definedName>
    <definedName name="az" localSheetId="6" hidden="1">{#N/A,#N/A,FALSE,"Pharm";#N/A,#N/A,FALSE,"WWCM"}</definedName>
    <definedName name="az" localSheetId="16" hidden="1">{#N/A,#N/A,FALSE,"Pharm";#N/A,#N/A,FALSE,"WWCM"}</definedName>
    <definedName name="az" localSheetId="10" hidden="1">{#N/A,#N/A,FALSE,"Pharm";#N/A,#N/A,FALSE,"WWCM"}</definedName>
    <definedName name="az" localSheetId="29" hidden="1">{#N/A,#N/A,FALSE,"Pharm";#N/A,#N/A,FALSE,"WWCM"}</definedName>
    <definedName name="az" localSheetId="28" hidden="1">{#N/A,#N/A,FALSE,"Pharm";#N/A,#N/A,FALSE,"WWCM"}</definedName>
    <definedName name="az" localSheetId="11" hidden="1">{#N/A,#N/A,FALSE,"Pharm";#N/A,#N/A,FALSE,"WWCM"}</definedName>
    <definedName name="az" localSheetId="36" hidden="1">{#N/A,#N/A,FALSE,"Pharm";#N/A,#N/A,FALSE,"WWCM"}</definedName>
    <definedName name="az" localSheetId="32" hidden="1">{#N/A,#N/A,FALSE,"Pharm";#N/A,#N/A,FALSE,"WWCM"}</definedName>
    <definedName name="az" localSheetId="18" hidden="1">{#N/A,#N/A,FALSE,"Pharm";#N/A,#N/A,FALSE,"WWCM"}</definedName>
    <definedName name="az" localSheetId="38" hidden="1">{#N/A,#N/A,FALSE,"Pharm";#N/A,#N/A,FALSE,"WWCM"}</definedName>
    <definedName name="az" hidden="1">{#N/A,#N/A,FALSE,"Pharm";#N/A,#N/A,FALSE,"WWCM"}</definedName>
    <definedName name="azeazr" localSheetId="35" hidden="1">{#N/A,#N/A,FALSE,"Sales Graph";#N/A,#N/A,FALSE,"BUC Graph";#N/A,#N/A,FALSE,"P&amp;L - YTD"}</definedName>
    <definedName name="azeazr" localSheetId="31" hidden="1">{#N/A,#N/A,FALSE,"Sales Graph";#N/A,#N/A,FALSE,"BUC Graph";#N/A,#N/A,FALSE,"P&amp;L - YTD"}</definedName>
    <definedName name="azeazr" localSheetId="9" hidden="1">{#N/A,#N/A,FALSE,"Sales Graph";#N/A,#N/A,FALSE,"BUC Graph";#N/A,#N/A,FALSE,"P&amp;L - YTD"}</definedName>
    <definedName name="azeazr" localSheetId="30" hidden="1">{#N/A,#N/A,FALSE,"Sales Graph";#N/A,#N/A,FALSE,"BUC Graph";#N/A,#N/A,FALSE,"P&amp;L - YTD"}</definedName>
    <definedName name="azeazr" localSheetId="51" hidden="1">{#N/A,#N/A,FALSE,"Sales Graph";#N/A,#N/A,FALSE,"BUC Graph";#N/A,#N/A,FALSE,"P&amp;L - YTD"}</definedName>
    <definedName name="azeazr" localSheetId="7" hidden="1">{#N/A,#N/A,FALSE,"Sales Graph";#N/A,#N/A,FALSE,"BUC Graph";#N/A,#N/A,FALSE,"P&amp;L - YTD"}</definedName>
    <definedName name="azeazr" localSheetId="33" hidden="1">{#N/A,#N/A,FALSE,"Sales Graph";#N/A,#N/A,FALSE,"BUC Graph";#N/A,#N/A,FALSE,"P&amp;L - YTD"}</definedName>
    <definedName name="azeazr" localSheetId="6" hidden="1">{#N/A,#N/A,FALSE,"Sales Graph";#N/A,#N/A,FALSE,"BUC Graph";#N/A,#N/A,FALSE,"P&amp;L - YTD"}</definedName>
    <definedName name="azeazr" localSheetId="16" hidden="1">{#N/A,#N/A,FALSE,"Sales Graph";#N/A,#N/A,FALSE,"BUC Graph";#N/A,#N/A,FALSE,"P&amp;L - YTD"}</definedName>
    <definedName name="azeazr" localSheetId="10" hidden="1">{#N/A,#N/A,FALSE,"Sales Graph";#N/A,#N/A,FALSE,"BUC Graph";#N/A,#N/A,FALSE,"P&amp;L - YTD"}</definedName>
    <definedName name="azeazr" localSheetId="29" hidden="1">{#N/A,#N/A,FALSE,"Sales Graph";#N/A,#N/A,FALSE,"BUC Graph";#N/A,#N/A,FALSE,"P&amp;L - YTD"}</definedName>
    <definedName name="azeazr" localSheetId="28" hidden="1">{#N/A,#N/A,FALSE,"Sales Graph";#N/A,#N/A,FALSE,"BUC Graph";#N/A,#N/A,FALSE,"P&amp;L - YTD"}</definedName>
    <definedName name="azeazr" localSheetId="11" hidden="1">{#N/A,#N/A,FALSE,"Sales Graph";#N/A,#N/A,FALSE,"BUC Graph";#N/A,#N/A,FALSE,"P&amp;L - YTD"}</definedName>
    <definedName name="azeazr" localSheetId="36" hidden="1">{#N/A,#N/A,FALSE,"Sales Graph";#N/A,#N/A,FALSE,"BUC Graph";#N/A,#N/A,FALSE,"P&amp;L - YTD"}</definedName>
    <definedName name="azeazr" localSheetId="32" hidden="1">{#N/A,#N/A,FALSE,"Sales Graph";#N/A,#N/A,FALSE,"BUC Graph";#N/A,#N/A,FALSE,"P&amp;L - YTD"}</definedName>
    <definedName name="azeazr" localSheetId="18" hidden="1">{#N/A,#N/A,FALSE,"Sales Graph";#N/A,#N/A,FALSE,"BUC Graph";#N/A,#N/A,FALSE,"P&amp;L - YTD"}</definedName>
    <definedName name="azeazr" localSheetId="38" hidden="1">{#N/A,#N/A,FALSE,"Sales Graph";#N/A,#N/A,FALSE,"BUC Graph";#N/A,#N/A,FALSE,"P&amp;L - YTD"}</definedName>
    <definedName name="azeazr" hidden="1">{#N/A,#N/A,FALSE,"Sales Graph";#N/A,#N/A,FALSE,"BUC Graph";#N/A,#N/A,FALSE,"P&amp;L - YTD"}</definedName>
    <definedName name="azerety" localSheetId="35" hidden="1">{#N/A,#N/A,FALSE,"Pharm";#N/A,#N/A,FALSE,"WWCM"}</definedName>
    <definedName name="azerety" localSheetId="31" hidden="1">{#N/A,#N/A,FALSE,"Pharm";#N/A,#N/A,FALSE,"WWCM"}</definedName>
    <definedName name="azerety" localSheetId="9" hidden="1">{#N/A,#N/A,FALSE,"Pharm";#N/A,#N/A,FALSE,"WWCM"}</definedName>
    <definedName name="azerety" localSheetId="30" hidden="1">{#N/A,#N/A,FALSE,"Pharm";#N/A,#N/A,FALSE,"WWCM"}</definedName>
    <definedName name="azerety" localSheetId="51" hidden="1">{#N/A,#N/A,FALSE,"Pharm";#N/A,#N/A,FALSE,"WWCM"}</definedName>
    <definedName name="azerety" localSheetId="7" hidden="1">{#N/A,#N/A,FALSE,"Pharm";#N/A,#N/A,FALSE,"WWCM"}</definedName>
    <definedName name="azerety" localSheetId="33" hidden="1">{#N/A,#N/A,FALSE,"Pharm";#N/A,#N/A,FALSE,"WWCM"}</definedName>
    <definedName name="azerety" localSheetId="6" hidden="1">{#N/A,#N/A,FALSE,"Pharm";#N/A,#N/A,FALSE,"WWCM"}</definedName>
    <definedName name="azerety" localSheetId="16" hidden="1">{#N/A,#N/A,FALSE,"Pharm";#N/A,#N/A,FALSE,"WWCM"}</definedName>
    <definedName name="azerety" localSheetId="10" hidden="1">{#N/A,#N/A,FALSE,"Pharm";#N/A,#N/A,FALSE,"WWCM"}</definedName>
    <definedName name="azerety" localSheetId="29" hidden="1">{#N/A,#N/A,FALSE,"Pharm";#N/A,#N/A,FALSE,"WWCM"}</definedName>
    <definedName name="azerety" localSheetId="28" hidden="1">{#N/A,#N/A,FALSE,"Pharm";#N/A,#N/A,FALSE,"WWCM"}</definedName>
    <definedName name="azerety" localSheetId="11" hidden="1">{#N/A,#N/A,FALSE,"Pharm";#N/A,#N/A,FALSE,"WWCM"}</definedName>
    <definedName name="azerety" localSheetId="36" hidden="1">{#N/A,#N/A,FALSE,"Pharm";#N/A,#N/A,FALSE,"WWCM"}</definedName>
    <definedName name="azerety" localSheetId="32" hidden="1">{#N/A,#N/A,FALSE,"Pharm";#N/A,#N/A,FALSE,"WWCM"}</definedName>
    <definedName name="azerety" localSheetId="18" hidden="1">{#N/A,#N/A,FALSE,"Pharm";#N/A,#N/A,FALSE,"WWCM"}</definedName>
    <definedName name="azerety" localSheetId="38" hidden="1">{#N/A,#N/A,FALSE,"Pharm";#N/A,#N/A,FALSE,"WWCM"}</definedName>
    <definedName name="azerety" hidden="1">{#N/A,#N/A,FALSE,"Pharm";#N/A,#N/A,FALSE,"WWCM"}</definedName>
    <definedName name="Aש" localSheetId="35" hidden="1">{"Balance Sheet",#N/A,FALSE,"Appendix C.F.";"P&amp;L",#N/A,FALSE,"Appendix C.F.";"Equity Q",#N/A,FALSE,"Appendix C.F.";"Equity Anual",#N/A,FALSE,"Appendix C.F.";"Equity $",#N/A,FALSE,"Appendix C.F.";"Cash flow",#N/A,FALSE,"Appendix C.F.";"Appendix C.F.",#N/A,FALSE,"Appendix C.F."}</definedName>
    <definedName name="Aש" localSheetId="31" hidden="1">{"Balance Sheet",#N/A,FALSE,"Appendix C.F.";"P&amp;L",#N/A,FALSE,"Appendix C.F.";"Equity Q",#N/A,FALSE,"Appendix C.F.";"Equity Anual",#N/A,FALSE,"Appendix C.F.";"Equity $",#N/A,FALSE,"Appendix C.F.";"Cash flow",#N/A,FALSE,"Appendix C.F.";"Appendix C.F.",#N/A,FALSE,"Appendix C.F."}</definedName>
    <definedName name="Aש" localSheetId="9" hidden="1">{"Balance Sheet",#N/A,FALSE,"Appendix C.F.";"P&amp;L",#N/A,FALSE,"Appendix C.F.";"Equity Q",#N/A,FALSE,"Appendix C.F.";"Equity Anual",#N/A,FALSE,"Appendix C.F.";"Equity $",#N/A,FALSE,"Appendix C.F.";"Cash flow",#N/A,FALSE,"Appendix C.F.";"Appendix C.F.",#N/A,FALSE,"Appendix C.F."}</definedName>
    <definedName name="Aש" localSheetId="30" hidden="1">{"Balance Sheet",#N/A,FALSE,"Appendix C.F.";"P&amp;L",#N/A,FALSE,"Appendix C.F.";"Equity Q",#N/A,FALSE,"Appendix C.F.";"Equity Anual",#N/A,FALSE,"Appendix C.F.";"Equity $",#N/A,FALSE,"Appendix C.F.";"Cash flow",#N/A,FALSE,"Appendix C.F.";"Appendix C.F.",#N/A,FALSE,"Appendix C.F."}</definedName>
    <definedName name="Aש" localSheetId="51" hidden="1">{"Balance Sheet",#N/A,FALSE,"Appendix C.F.";"P&amp;L",#N/A,FALSE,"Appendix C.F.";"Equity Q",#N/A,FALSE,"Appendix C.F.";"Equity Anual",#N/A,FALSE,"Appendix C.F.";"Equity $",#N/A,FALSE,"Appendix C.F.";"Cash flow",#N/A,FALSE,"Appendix C.F.";"Appendix C.F.",#N/A,FALSE,"Appendix C.F."}</definedName>
    <definedName name="Aש" localSheetId="7" hidden="1">{"Balance Sheet",#N/A,FALSE,"Appendix C.F.";"P&amp;L",#N/A,FALSE,"Appendix C.F.";"Equity Q",#N/A,FALSE,"Appendix C.F.";"Equity Anual",#N/A,FALSE,"Appendix C.F.";"Equity $",#N/A,FALSE,"Appendix C.F.";"Cash flow",#N/A,FALSE,"Appendix C.F.";"Appendix C.F.",#N/A,FALSE,"Appendix C.F."}</definedName>
    <definedName name="Aש" localSheetId="33" hidden="1">{"Balance Sheet",#N/A,FALSE,"Appendix C.F.";"P&amp;L",#N/A,FALSE,"Appendix C.F.";"Equity Q",#N/A,FALSE,"Appendix C.F.";"Equity Anual",#N/A,FALSE,"Appendix C.F.";"Equity $",#N/A,FALSE,"Appendix C.F.";"Cash flow",#N/A,FALSE,"Appendix C.F.";"Appendix C.F.",#N/A,FALSE,"Appendix C.F."}</definedName>
    <definedName name="Aש" localSheetId="6" hidden="1">{"Balance Sheet",#N/A,FALSE,"Appendix C.F.";"P&amp;L",#N/A,FALSE,"Appendix C.F.";"Equity Q",#N/A,FALSE,"Appendix C.F.";"Equity Anual",#N/A,FALSE,"Appendix C.F.";"Equity $",#N/A,FALSE,"Appendix C.F.";"Cash flow",#N/A,FALSE,"Appendix C.F.";"Appendix C.F.",#N/A,FALSE,"Appendix C.F."}</definedName>
    <definedName name="Aש" localSheetId="16" hidden="1">{"Balance Sheet",#N/A,FALSE,"Appendix C.F.";"P&amp;L",#N/A,FALSE,"Appendix C.F.";"Equity Q",#N/A,FALSE,"Appendix C.F.";"Equity Anual",#N/A,FALSE,"Appendix C.F.";"Equity $",#N/A,FALSE,"Appendix C.F.";"Cash flow",#N/A,FALSE,"Appendix C.F.";"Appendix C.F.",#N/A,FALSE,"Appendix C.F."}</definedName>
    <definedName name="Aש" localSheetId="10" hidden="1">{"Balance Sheet",#N/A,FALSE,"Appendix C.F.";"P&amp;L",#N/A,FALSE,"Appendix C.F.";"Equity Q",#N/A,FALSE,"Appendix C.F.";"Equity Anual",#N/A,FALSE,"Appendix C.F.";"Equity $",#N/A,FALSE,"Appendix C.F.";"Cash flow",#N/A,FALSE,"Appendix C.F.";"Appendix C.F.",#N/A,FALSE,"Appendix C.F."}</definedName>
    <definedName name="Aש" localSheetId="29" hidden="1">{"Balance Sheet",#N/A,FALSE,"Appendix C.F.";"P&amp;L",#N/A,FALSE,"Appendix C.F.";"Equity Q",#N/A,FALSE,"Appendix C.F.";"Equity Anual",#N/A,FALSE,"Appendix C.F.";"Equity $",#N/A,FALSE,"Appendix C.F.";"Cash flow",#N/A,FALSE,"Appendix C.F.";"Appendix C.F.",#N/A,FALSE,"Appendix C.F."}</definedName>
    <definedName name="Aש" localSheetId="28" hidden="1">{"Balance Sheet",#N/A,FALSE,"Appendix C.F.";"P&amp;L",#N/A,FALSE,"Appendix C.F.";"Equity Q",#N/A,FALSE,"Appendix C.F.";"Equity Anual",#N/A,FALSE,"Appendix C.F.";"Equity $",#N/A,FALSE,"Appendix C.F.";"Cash flow",#N/A,FALSE,"Appendix C.F.";"Appendix C.F.",#N/A,FALSE,"Appendix C.F."}</definedName>
    <definedName name="Aש" localSheetId="11" hidden="1">{"Balance Sheet",#N/A,FALSE,"Appendix C.F.";"P&amp;L",#N/A,FALSE,"Appendix C.F.";"Equity Q",#N/A,FALSE,"Appendix C.F.";"Equity Anual",#N/A,FALSE,"Appendix C.F.";"Equity $",#N/A,FALSE,"Appendix C.F.";"Cash flow",#N/A,FALSE,"Appendix C.F.";"Appendix C.F.",#N/A,FALSE,"Appendix C.F."}</definedName>
    <definedName name="Aש" localSheetId="36" hidden="1">{"Balance Sheet",#N/A,FALSE,"Appendix C.F.";"P&amp;L",#N/A,FALSE,"Appendix C.F.";"Equity Q",#N/A,FALSE,"Appendix C.F.";"Equity Anual",#N/A,FALSE,"Appendix C.F.";"Equity $",#N/A,FALSE,"Appendix C.F.";"Cash flow",#N/A,FALSE,"Appendix C.F.";"Appendix C.F.",#N/A,FALSE,"Appendix C.F."}</definedName>
    <definedName name="Aש" localSheetId="32" hidden="1">{"Balance Sheet",#N/A,FALSE,"Appendix C.F.";"P&amp;L",#N/A,FALSE,"Appendix C.F.";"Equity Q",#N/A,FALSE,"Appendix C.F.";"Equity Anual",#N/A,FALSE,"Appendix C.F.";"Equity $",#N/A,FALSE,"Appendix C.F.";"Cash flow",#N/A,FALSE,"Appendix C.F.";"Appendix C.F.",#N/A,FALSE,"Appendix C.F."}</definedName>
    <definedName name="Aש" localSheetId="18" hidden="1">{"Balance Sheet",#N/A,FALSE,"Appendix C.F.";"P&amp;L",#N/A,FALSE,"Appendix C.F.";"Equity Q",#N/A,FALSE,"Appendix C.F.";"Equity Anual",#N/A,FALSE,"Appendix C.F.";"Equity $",#N/A,FALSE,"Appendix C.F.";"Cash flow",#N/A,FALSE,"Appendix C.F.";"Appendix C.F.",#N/A,FALSE,"Appendix C.F."}</definedName>
    <definedName name="Aש" localSheetId="38" hidden="1">{"Balance Sheet",#N/A,FALSE,"Appendix C.F.";"P&amp;L",#N/A,FALSE,"Appendix C.F.";"Equity Q",#N/A,FALSE,"Appendix C.F.";"Equity Anual",#N/A,FALSE,"Appendix C.F.";"Equity $",#N/A,FALSE,"Appendix C.F.";"Cash flow",#N/A,FALSE,"Appendix C.F.";"Appendix C.F.",#N/A,FALSE,"Appendix C.F."}</definedName>
    <definedName name="Aש" hidden="1">{"Balance Sheet",#N/A,FALSE,"Appendix C.F.";"P&amp;L",#N/A,FALSE,"Appendix C.F.";"Equity Q",#N/A,FALSE,"Appendix C.F.";"Equity Anual",#N/A,FALSE,"Appendix C.F.";"Equity $",#N/A,FALSE,"Appendix C.F.";"Cash flow",#N/A,FALSE,"Appendix C.F.";"Appendix C.F.",#N/A,FALSE,"Appendix C.F."}</definedName>
    <definedName name="B"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51" hidden="1">{"by year",#N/A,FALSE,"Ted IS";"by quart",#N/A,FALSE,"Ted IS";"by month",#N/A,FALSE,"Ted IS";"by year",#N/A,FALSE,"Ted BS";"by quart",#N/A,FALSE,"Ted BS";"by month",#N/A,FALSE,"Ted BS";"by year",#N/A,FALSE,"Ted CF";"by quart",#N/A,FALSE,"Ted CF";"by month",#N/A,FALSE,"Ted CF"}</definedName>
    <definedName name="B"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Balance2" localSheetId="35" hidden="1">#REF!</definedName>
    <definedName name="Balance2" localSheetId="31" hidden="1">#REF!</definedName>
    <definedName name="Balance2" localSheetId="9" hidden="1">#REF!</definedName>
    <definedName name="Balance2" localSheetId="30" hidden="1">#REF!</definedName>
    <definedName name="Balance2" localSheetId="51" hidden="1">#REF!</definedName>
    <definedName name="Balance2" localSheetId="33" hidden="1">#REF!</definedName>
    <definedName name="Balance2" localSheetId="16" hidden="1">#REF!</definedName>
    <definedName name="Balance2" localSheetId="10" hidden="1">'NFD CONSO'!#REF!</definedName>
    <definedName name="Balance2" localSheetId="29" hidden="1">#REF!</definedName>
    <definedName name="Balance2" localSheetId="11" hidden="1">#REF!</definedName>
    <definedName name="Balance2" localSheetId="36" hidden="1">#REF!</definedName>
    <definedName name="Balance2" localSheetId="32" hidden="1">#REF!</definedName>
    <definedName name="Balance2" localSheetId="18" hidden="1">#REF!</definedName>
    <definedName name="Balance2" localSheetId="38" hidden="1">#REF!</definedName>
    <definedName name="Balance2" hidden="1">#REF!</definedName>
    <definedName name="Balance3" localSheetId="35" hidden="1">#REF!</definedName>
    <definedName name="Balance3" localSheetId="31" hidden="1">#REF!</definedName>
    <definedName name="Balance3" localSheetId="30" hidden="1">#REF!</definedName>
    <definedName name="Balance3" localSheetId="51" hidden="1">#REF!</definedName>
    <definedName name="Balance3" localSheetId="33" hidden="1">#REF!</definedName>
    <definedName name="Balance3" localSheetId="29" hidden="1">#REF!</definedName>
    <definedName name="Balance3" localSheetId="36" hidden="1">#REF!</definedName>
    <definedName name="Balance3" localSheetId="32" hidden="1">#REF!</definedName>
    <definedName name="Balance3" localSheetId="38" hidden="1">#REF!</definedName>
    <definedName name="Balance3" hidden="1">#REF!</definedName>
    <definedName name="bb" localSheetId="35" hidden="1">{#N/A,#N/A,FALSE,"Sheet1"}</definedName>
    <definedName name="bb" localSheetId="31" hidden="1">{#N/A,#N/A,FALSE,"Sheet1"}</definedName>
    <definedName name="bb" localSheetId="9" hidden="1">{#N/A,#N/A,FALSE,"Sheet1"}</definedName>
    <definedName name="bb" localSheetId="30" hidden="1">{#N/A,#N/A,FALSE,"Sheet1"}</definedName>
    <definedName name="bb" localSheetId="51" hidden="1">{#N/A,#N/A,FALSE,"Sheet1"}</definedName>
    <definedName name="bb" localSheetId="7" hidden="1">{#N/A,#N/A,FALSE,"Sheet1"}</definedName>
    <definedName name="bb" localSheetId="33" hidden="1">{#N/A,#N/A,FALSE,"Sheet1"}</definedName>
    <definedName name="bb" localSheetId="6" hidden="1">{#N/A,#N/A,FALSE,"Sheet1"}</definedName>
    <definedName name="bb" localSheetId="16" hidden="1">{#N/A,#N/A,FALSE,"Sheet1"}</definedName>
    <definedName name="bb" localSheetId="10" hidden="1">{#N/A,#N/A,FALSE,"Sheet1"}</definedName>
    <definedName name="bb" localSheetId="29" hidden="1">{#N/A,#N/A,FALSE,"Sheet1"}</definedName>
    <definedName name="bb" localSheetId="28" hidden="1">{#N/A,#N/A,FALSE,"Sheet1"}</definedName>
    <definedName name="bb" localSheetId="11" hidden="1">{#N/A,#N/A,FALSE,"Sheet1"}</definedName>
    <definedName name="bb" localSheetId="36" hidden="1">{#N/A,#N/A,FALSE,"Sheet1"}</definedName>
    <definedName name="bb" localSheetId="32" hidden="1">{#N/A,#N/A,FALSE,"Sheet1"}</definedName>
    <definedName name="bb" localSheetId="18" hidden="1">{#N/A,#N/A,FALSE,"Sheet1"}</definedName>
    <definedName name="bb" localSheetId="38" hidden="1">{#N/A,#N/A,FALSE,"Sheet1"}</definedName>
    <definedName name="bb" hidden="1">{#N/A,#N/A,FALSE,"Sheet1"}</definedName>
    <definedName name="bbb" localSheetId="35" hidden="1">{#N/A,#N/A,FALSE,"Pharm";#N/A,#N/A,FALSE,"WWCM"}</definedName>
    <definedName name="bbb" localSheetId="31" hidden="1">{#N/A,#N/A,FALSE,"Pharm";#N/A,#N/A,FALSE,"WWCM"}</definedName>
    <definedName name="bbb" localSheetId="9" hidden="1">{#N/A,#N/A,FALSE,"Pharm";#N/A,#N/A,FALSE,"WWCM"}</definedName>
    <definedName name="bbb" localSheetId="30" hidden="1">{#N/A,#N/A,FALSE,"Pharm";#N/A,#N/A,FALSE,"WWCM"}</definedName>
    <definedName name="bbb" localSheetId="51" hidden="1">{#N/A,#N/A,FALSE,"Pharm";#N/A,#N/A,FALSE,"WWCM"}</definedName>
    <definedName name="bbb" localSheetId="7" hidden="1">{#N/A,#N/A,FALSE,"Pharm";#N/A,#N/A,FALSE,"WWCM"}</definedName>
    <definedName name="bbb" localSheetId="33" hidden="1">{#N/A,#N/A,FALSE,"Pharm";#N/A,#N/A,FALSE,"WWCM"}</definedName>
    <definedName name="bbb" localSheetId="6" hidden="1">{#N/A,#N/A,FALSE,"Pharm";#N/A,#N/A,FALSE,"WWCM"}</definedName>
    <definedName name="bbb" localSheetId="16" hidden="1">{#N/A,#N/A,FALSE,"Pharm";#N/A,#N/A,FALSE,"WWCM"}</definedName>
    <definedName name="bbb" localSheetId="10" hidden="1">{#N/A,#N/A,FALSE,"Pharm";#N/A,#N/A,FALSE,"WWCM"}</definedName>
    <definedName name="bbb" localSheetId="29" hidden="1">{#N/A,#N/A,FALSE,"Pharm";#N/A,#N/A,FALSE,"WWCM"}</definedName>
    <definedName name="bbb" localSheetId="28" hidden="1">{#N/A,#N/A,FALSE,"Pharm";#N/A,#N/A,FALSE,"WWCM"}</definedName>
    <definedName name="bbb" localSheetId="11" hidden="1">{#N/A,#N/A,FALSE,"Pharm";#N/A,#N/A,FALSE,"WWCM"}</definedName>
    <definedName name="bbb" localSheetId="36" hidden="1">{#N/A,#N/A,FALSE,"Pharm";#N/A,#N/A,FALSE,"WWCM"}</definedName>
    <definedName name="bbb" localSheetId="32" hidden="1">{#N/A,#N/A,FALSE,"Pharm";#N/A,#N/A,FALSE,"WWCM"}</definedName>
    <definedName name="bbb" localSheetId="18" hidden="1">{#N/A,#N/A,FALSE,"Pharm";#N/A,#N/A,FALSE,"WWCM"}</definedName>
    <definedName name="bbb" localSheetId="38" hidden="1">{#N/A,#N/A,FALSE,"Pharm";#N/A,#N/A,FALSE,"WWCM"}</definedName>
    <definedName name="bbb" hidden="1">{#N/A,#N/A,FALSE,"Pharm";#N/A,#N/A,FALSE,"WWCM"}</definedName>
    <definedName name="bbbb" localSheetId="35" hidden="1">{#N/A,#N/A,FALSE,"REPORT"}</definedName>
    <definedName name="bbbb" localSheetId="31" hidden="1">{#N/A,#N/A,FALSE,"REPORT"}</definedName>
    <definedName name="bbbb" localSheetId="9" hidden="1">{#N/A,#N/A,FALSE,"REPORT"}</definedName>
    <definedName name="bbbb" localSheetId="30" hidden="1">{#N/A,#N/A,FALSE,"REPORT"}</definedName>
    <definedName name="bbbb" localSheetId="51" hidden="1">{#N/A,#N/A,FALSE,"REPORT"}</definedName>
    <definedName name="bbbb" localSheetId="7" hidden="1">{#N/A,#N/A,FALSE,"REPORT"}</definedName>
    <definedName name="bbbb" localSheetId="33" hidden="1">{#N/A,#N/A,FALSE,"REPORT"}</definedName>
    <definedName name="bbbb" localSheetId="6" hidden="1">{#N/A,#N/A,FALSE,"REPORT"}</definedName>
    <definedName name="bbbb" localSheetId="16" hidden="1">{#N/A,#N/A,FALSE,"REPORT"}</definedName>
    <definedName name="bbbb" localSheetId="10" hidden="1">{#N/A,#N/A,FALSE,"REPORT"}</definedName>
    <definedName name="bbbb" localSheetId="29" hidden="1">{#N/A,#N/A,FALSE,"REPORT"}</definedName>
    <definedName name="bbbb" localSheetId="28" hidden="1">{#N/A,#N/A,FALSE,"REPORT"}</definedName>
    <definedName name="bbbb" localSheetId="11" hidden="1">{#N/A,#N/A,FALSE,"REPORT"}</definedName>
    <definedName name="bbbb" localSheetId="36" hidden="1">{#N/A,#N/A,FALSE,"REPORT"}</definedName>
    <definedName name="bbbb" localSheetId="32" hidden="1">{#N/A,#N/A,FALSE,"REPORT"}</definedName>
    <definedName name="bbbb" localSheetId="18" hidden="1">{#N/A,#N/A,FALSE,"REPORT"}</definedName>
    <definedName name="bbbb" localSheetId="38" hidden="1">{#N/A,#N/A,FALSE,"REPORT"}</definedName>
    <definedName name="bbbb" hidden="1">{#N/A,#N/A,FALSE,"REPORT"}</definedName>
    <definedName name="bbbbb" localSheetId="35" hidden="1">{#N/A,#N/A,FALSE,"Pharm";#N/A,#N/A,FALSE,"WWCM"}</definedName>
    <definedName name="bbbbb" localSheetId="31" hidden="1">{#N/A,#N/A,FALSE,"Pharm";#N/A,#N/A,FALSE,"WWCM"}</definedName>
    <definedName name="bbbbb" localSheetId="9" hidden="1">{#N/A,#N/A,FALSE,"Pharm";#N/A,#N/A,FALSE,"WWCM"}</definedName>
    <definedName name="bbbbb" localSheetId="30" hidden="1">{#N/A,#N/A,FALSE,"Pharm";#N/A,#N/A,FALSE,"WWCM"}</definedName>
    <definedName name="bbbbb" localSheetId="51" hidden="1">{#N/A,#N/A,FALSE,"Pharm";#N/A,#N/A,FALSE,"WWCM"}</definedName>
    <definedName name="bbbbb" localSheetId="7" hidden="1">{#N/A,#N/A,FALSE,"Pharm";#N/A,#N/A,FALSE,"WWCM"}</definedName>
    <definedName name="bbbbb" localSheetId="33" hidden="1">{#N/A,#N/A,FALSE,"Pharm";#N/A,#N/A,FALSE,"WWCM"}</definedName>
    <definedName name="bbbbb" localSheetId="6" hidden="1">{#N/A,#N/A,FALSE,"Pharm";#N/A,#N/A,FALSE,"WWCM"}</definedName>
    <definedName name="bbbbb" localSheetId="16" hidden="1">{#N/A,#N/A,FALSE,"Pharm";#N/A,#N/A,FALSE,"WWCM"}</definedName>
    <definedName name="bbbbb" localSheetId="10" hidden="1">{#N/A,#N/A,FALSE,"Pharm";#N/A,#N/A,FALSE,"WWCM"}</definedName>
    <definedName name="bbbbb" localSheetId="29" hidden="1">{#N/A,#N/A,FALSE,"Pharm";#N/A,#N/A,FALSE,"WWCM"}</definedName>
    <definedName name="bbbbb" localSheetId="28" hidden="1">{#N/A,#N/A,FALSE,"Pharm";#N/A,#N/A,FALSE,"WWCM"}</definedName>
    <definedName name="bbbbb" localSheetId="11" hidden="1">{#N/A,#N/A,FALSE,"Pharm";#N/A,#N/A,FALSE,"WWCM"}</definedName>
    <definedName name="bbbbb" localSheetId="36" hidden="1">{#N/A,#N/A,FALSE,"Pharm";#N/A,#N/A,FALSE,"WWCM"}</definedName>
    <definedName name="bbbbb" localSheetId="32" hidden="1">{#N/A,#N/A,FALSE,"Pharm";#N/A,#N/A,FALSE,"WWCM"}</definedName>
    <definedName name="bbbbb" localSheetId="18" hidden="1">{#N/A,#N/A,FALSE,"Pharm";#N/A,#N/A,FALSE,"WWCM"}</definedName>
    <definedName name="bbbbb" localSheetId="38" hidden="1">{#N/A,#N/A,FALSE,"Pharm";#N/A,#N/A,FALSE,"WWCM"}</definedName>
    <definedName name="bbbbb" hidden="1">{#N/A,#N/A,FALSE,"Pharm";#N/A,#N/A,FALSE,"WWCM"}</definedName>
    <definedName name="BBBBBB" localSheetId="35" hidden="1">{#N/A,#N/A,FALSE,"REPORT"}</definedName>
    <definedName name="BBBBBB" localSheetId="31" hidden="1">{#N/A,#N/A,FALSE,"REPORT"}</definedName>
    <definedName name="BBBBBB" localSheetId="9" hidden="1">{#N/A,#N/A,FALSE,"REPORT"}</definedName>
    <definedName name="BBBBBB" localSheetId="30" hidden="1">{#N/A,#N/A,FALSE,"REPORT"}</definedName>
    <definedName name="BBBBBB" localSheetId="51" hidden="1">{#N/A,#N/A,FALSE,"REPORT"}</definedName>
    <definedName name="BBBBBB" localSheetId="7" hidden="1">{#N/A,#N/A,FALSE,"REPORT"}</definedName>
    <definedName name="BBBBBB" localSheetId="33" hidden="1">{#N/A,#N/A,FALSE,"REPORT"}</definedName>
    <definedName name="BBBBBB" localSheetId="6" hidden="1">{#N/A,#N/A,FALSE,"REPORT"}</definedName>
    <definedName name="BBBBBB" localSheetId="16" hidden="1">{#N/A,#N/A,FALSE,"REPORT"}</definedName>
    <definedName name="BBBBBB" localSheetId="10" hidden="1">{#N/A,#N/A,FALSE,"REPORT"}</definedName>
    <definedName name="BBBBBB" localSheetId="29" hidden="1">{#N/A,#N/A,FALSE,"REPORT"}</definedName>
    <definedName name="BBBBBB" localSheetId="28" hidden="1">{#N/A,#N/A,FALSE,"REPORT"}</definedName>
    <definedName name="BBBBBB" localSheetId="11" hidden="1">{#N/A,#N/A,FALSE,"REPORT"}</definedName>
    <definedName name="BBBBBB" localSheetId="36" hidden="1">{#N/A,#N/A,FALSE,"REPORT"}</definedName>
    <definedName name="BBBBBB" localSheetId="32" hidden="1">{#N/A,#N/A,FALSE,"REPORT"}</definedName>
    <definedName name="BBBBBB" localSheetId="18" hidden="1">{#N/A,#N/A,FALSE,"REPORT"}</definedName>
    <definedName name="BBBBBB" localSheetId="38" hidden="1">{#N/A,#N/A,FALSE,"REPORT"}</definedName>
    <definedName name="BBBBBB" hidden="1">{#N/A,#N/A,FALSE,"REPORT"}</definedName>
    <definedName name="bbbbbbbb" localSheetId="9" hidden="1">{"two",#N/A,FALSE,"Sheet1";"three",#N/A,FALSE,"Sheet1";"one",#N/A,FALSE,"Sheet1"}</definedName>
    <definedName name="bbbbbbbb" localSheetId="51" hidden="1">{"two",#N/A,FALSE,"Sheet1";"three",#N/A,FALSE,"Sheet1";"one",#N/A,FALSE,"Sheet1"}</definedName>
    <definedName name="bbbbbbbb" localSheetId="7" hidden="1">{"two",#N/A,FALSE,"Sheet1";"three",#N/A,FALSE,"Sheet1";"one",#N/A,FALSE,"Sheet1"}</definedName>
    <definedName name="bbbbbbbb" localSheetId="6" hidden="1">{"two",#N/A,FALSE,"Sheet1";"three",#N/A,FALSE,"Sheet1";"one",#N/A,FALSE,"Sheet1"}</definedName>
    <definedName name="bbbbbbbb" localSheetId="16" hidden="1">{"two",#N/A,FALSE,"Sheet1";"three",#N/A,FALSE,"Sheet1";"one",#N/A,FALSE,"Sheet1"}</definedName>
    <definedName name="bbbbbbbb" localSheetId="10" hidden="1">{"two",#N/A,FALSE,"Sheet1";"three",#N/A,FALSE,"Sheet1";"one",#N/A,FALSE,"Sheet1"}</definedName>
    <definedName name="bbbbbbbb" localSheetId="29" hidden="1">{"two",#N/A,FALSE,"Sheet1";"three",#N/A,FALSE,"Sheet1";"one",#N/A,FALSE,"Sheet1"}</definedName>
    <definedName name="bbbbbbbb" localSheetId="28" hidden="1">{"two",#N/A,FALSE,"Sheet1";"three",#N/A,FALSE,"Sheet1";"one",#N/A,FALSE,"Sheet1"}</definedName>
    <definedName name="bbbbbbbb" localSheetId="11" hidden="1">{"two",#N/A,FALSE,"Sheet1";"three",#N/A,FALSE,"Sheet1";"one",#N/A,FALSE,"Sheet1"}</definedName>
    <definedName name="bbbbbbbb" localSheetId="36" hidden="1">{"two",#N/A,FALSE,"Sheet1";"three",#N/A,FALSE,"Sheet1";"one",#N/A,FALSE,"Sheet1"}</definedName>
    <definedName name="bbbbbbbb" localSheetId="18" hidden="1">{"two",#N/A,FALSE,"Sheet1";"three",#N/A,FALSE,"Sheet1";"one",#N/A,FALSE,"Sheet1"}</definedName>
    <definedName name="bbbbbbbb" localSheetId="38" hidden="1">{"two",#N/A,FALSE,"Sheet1";"three",#N/A,FALSE,"Sheet1";"one",#N/A,FALSE,"Sheet1"}</definedName>
    <definedName name="bbbbbbbb" hidden="1">{"two",#N/A,FALSE,"Sheet1";"three",#N/A,FALSE,"Sheet1";"one",#N/A,FALSE,"Sheet1"}</definedName>
    <definedName name="BBBBBBBBB" localSheetId="35" hidden="1">{#N/A,#N/A,FALSE,"REPORT"}</definedName>
    <definedName name="BBBBBBBBB" localSheetId="31" hidden="1">{#N/A,#N/A,FALSE,"REPORT"}</definedName>
    <definedName name="BBBBBBBBB" localSheetId="9" hidden="1">{#N/A,#N/A,FALSE,"REPORT"}</definedName>
    <definedName name="BBBBBBBBB" localSheetId="30" hidden="1">{#N/A,#N/A,FALSE,"REPORT"}</definedName>
    <definedName name="BBBBBBBBB" localSheetId="51" hidden="1">{#N/A,#N/A,FALSE,"REPORT"}</definedName>
    <definedName name="BBBBBBBBB" localSheetId="7" hidden="1">{#N/A,#N/A,FALSE,"REPORT"}</definedName>
    <definedName name="BBBBBBBBB" localSheetId="33" hidden="1">{#N/A,#N/A,FALSE,"REPORT"}</definedName>
    <definedName name="BBBBBBBBB" localSheetId="6" hidden="1">{#N/A,#N/A,FALSE,"REPORT"}</definedName>
    <definedName name="BBBBBBBBB" localSheetId="16" hidden="1">{#N/A,#N/A,FALSE,"REPORT"}</definedName>
    <definedName name="BBBBBBBBB" localSheetId="10" hidden="1">{#N/A,#N/A,FALSE,"REPORT"}</definedName>
    <definedName name="BBBBBBBBB" localSheetId="29" hidden="1">{#N/A,#N/A,FALSE,"REPORT"}</definedName>
    <definedName name="BBBBBBBBB" localSheetId="28" hidden="1">{#N/A,#N/A,FALSE,"REPORT"}</definedName>
    <definedName name="BBBBBBBBB" localSheetId="11" hidden="1">{#N/A,#N/A,FALSE,"REPORT"}</definedName>
    <definedName name="BBBBBBBBB" localSheetId="36" hidden="1">{#N/A,#N/A,FALSE,"REPORT"}</definedName>
    <definedName name="BBBBBBBBB" localSheetId="32" hidden="1">{#N/A,#N/A,FALSE,"REPORT"}</definedName>
    <definedName name="BBBBBBBBB" localSheetId="18" hidden="1">{#N/A,#N/A,FALSE,"REPORT"}</definedName>
    <definedName name="BBBBBBBBB" localSheetId="38" hidden="1">{#N/A,#N/A,FALSE,"REPORT"}</definedName>
    <definedName name="BBBBBBBBB" hidden="1">{#N/A,#N/A,FALSE,"REPORT"}</definedName>
    <definedName name="bbbbbbbbbbb" localSheetId="35" hidden="1">{#N/A,#N/A,FALSE,"AD_Purchase";#N/A,#N/A,FALSE,"Credit";#N/A,#N/A,FALSE,"PF Acquisition";#N/A,#N/A,FALSE,"PF Offering"}</definedName>
    <definedName name="bbbbbbbbbbb" localSheetId="31" hidden="1">{#N/A,#N/A,FALSE,"AD_Purchase";#N/A,#N/A,FALSE,"Credit";#N/A,#N/A,FALSE,"PF Acquisition";#N/A,#N/A,FALSE,"PF Offering"}</definedName>
    <definedName name="bbbbbbbbbbb" localSheetId="9" hidden="1">{#N/A,#N/A,FALSE,"AD_Purchase";#N/A,#N/A,FALSE,"Credit";#N/A,#N/A,FALSE,"PF Acquisition";#N/A,#N/A,FALSE,"PF Offering"}</definedName>
    <definedName name="bbbbbbbbbbb" localSheetId="30" hidden="1">{#N/A,#N/A,FALSE,"AD_Purchase";#N/A,#N/A,FALSE,"Credit";#N/A,#N/A,FALSE,"PF Acquisition";#N/A,#N/A,FALSE,"PF Offering"}</definedName>
    <definedName name="bbbbbbbbbbb" localSheetId="51" hidden="1">{#N/A,#N/A,FALSE,"AD_Purchase";#N/A,#N/A,FALSE,"Credit";#N/A,#N/A,FALSE,"PF Acquisition";#N/A,#N/A,FALSE,"PF Offering"}</definedName>
    <definedName name="bbbbbbbbbbb" localSheetId="7" hidden="1">{#N/A,#N/A,FALSE,"AD_Purchase";#N/A,#N/A,FALSE,"Credit";#N/A,#N/A,FALSE,"PF Acquisition";#N/A,#N/A,FALSE,"PF Offering"}</definedName>
    <definedName name="bbbbbbbbbbb" localSheetId="33" hidden="1">{#N/A,#N/A,FALSE,"AD_Purchase";#N/A,#N/A,FALSE,"Credit";#N/A,#N/A,FALSE,"PF Acquisition";#N/A,#N/A,FALSE,"PF Offering"}</definedName>
    <definedName name="bbbbbbbbbbb" localSheetId="6" hidden="1">{#N/A,#N/A,FALSE,"AD_Purchase";#N/A,#N/A,FALSE,"Credit";#N/A,#N/A,FALSE,"PF Acquisition";#N/A,#N/A,FALSE,"PF Offering"}</definedName>
    <definedName name="bbbbbbbbbbb" localSheetId="16" hidden="1">{#N/A,#N/A,FALSE,"AD_Purchase";#N/A,#N/A,FALSE,"Credit";#N/A,#N/A,FALSE,"PF Acquisition";#N/A,#N/A,FALSE,"PF Offering"}</definedName>
    <definedName name="bbbbbbbbbbb" localSheetId="10" hidden="1">{#N/A,#N/A,FALSE,"AD_Purchase";#N/A,#N/A,FALSE,"Credit";#N/A,#N/A,FALSE,"PF Acquisition";#N/A,#N/A,FALSE,"PF Offering"}</definedName>
    <definedName name="bbbbbbbbbbb" localSheetId="29" hidden="1">{#N/A,#N/A,FALSE,"AD_Purchase";#N/A,#N/A,FALSE,"Credit";#N/A,#N/A,FALSE,"PF Acquisition";#N/A,#N/A,FALSE,"PF Offering"}</definedName>
    <definedName name="bbbbbbbbbbb" localSheetId="28" hidden="1">{#N/A,#N/A,FALSE,"AD_Purchase";#N/A,#N/A,FALSE,"Credit";#N/A,#N/A,FALSE,"PF Acquisition";#N/A,#N/A,FALSE,"PF Offering"}</definedName>
    <definedName name="bbbbbbbbbbb" localSheetId="11" hidden="1">{#N/A,#N/A,FALSE,"AD_Purchase";#N/A,#N/A,FALSE,"Credit";#N/A,#N/A,FALSE,"PF Acquisition";#N/A,#N/A,FALSE,"PF Offering"}</definedName>
    <definedName name="bbbbbbbbbbb" localSheetId="36" hidden="1">{#N/A,#N/A,FALSE,"AD_Purchase";#N/A,#N/A,FALSE,"Credit";#N/A,#N/A,FALSE,"PF Acquisition";#N/A,#N/A,FALSE,"PF Offering"}</definedName>
    <definedName name="bbbbbbbbbbb" localSheetId="32" hidden="1">{#N/A,#N/A,FALSE,"AD_Purchase";#N/A,#N/A,FALSE,"Credit";#N/A,#N/A,FALSE,"PF Acquisition";#N/A,#N/A,FALSE,"PF Offering"}</definedName>
    <definedName name="bbbbbbbbbbb" localSheetId="18" hidden="1">{#N/A,#N/A,FALSE,"AD_Purchase";#N/A,#N/A,FALSE,"Credit";#N/A,#N/A,FALSE,"PF Acquisition";#N/A,#N/A,FALSE,"PF Offering"}</definedName>
    <definedName name="bbbbbbbbbbb" localSheetId="38" hidden="1">{#N/A,#N/A,FALSE,"AD_Purchase";#N/A,#N/A,FALSE,"Credit";#N/A,#N/A,FALSE,"PF Acquisition";#N/A,#N/A,FALSE,"PF Offering"}</definedName>
    <definedName name="bbbbbbbbbbb" hidden="1">{#N/A,#N/A,FALSE,"AD_Purchase";#N/A,#N/A,FALSE,"Credit";#N/A,#N/A,FALSE,"PF Acquisition";#N/A,#N/A,FALSE,"PF Offering"}</definedName>
    <definedName name="bbbbbbbbbbbbb" localSheetId="35" hidden="1">{#N/A,#N/A,FALSE,"Pharm";#N/A,#N/A,FALSE,"WWCM"}</definedName>
    <definedName name="bbbbbbbbbbbbb" localSheetId="31" hidden="1">{#N/A,#N/A,FALSE,"Pharm";#N/A,#N/A,FALSE,"WWCM"}</definedName>
    <definedName name="bbbbbbbbbbbbb" localSheetId="9" hidden="1">{#N/A,#N/A,FALSE,"Pharm";#N/A,#N/A,FALSE,"WWCM"}</definedName>
    <definedName name="bbbbbbbbbbbbb" localSheetId="30" hidden="1">{#N/A,#N/A,FALSE,"Pharm";#N/A,#N/A,FALSE,"WWCM"}</definedName>
    <definedName name="bbbbbbbbbbbbb" localSheetId="51" hidden="1">{#N/A,#N/A,FALSE,"Pharm";#N/A,#N/A,FALSE,"WWCM"}</definedName>
    <definedName name="bbbbbbbbbbbbb" localSheetId="7" hidden="1">{#N/A,#N/A,FALSE,"Pharm";#N/A,#N/A,FALSE,"WWCM"}</definedName>
    <definedName name="bbbbbbbbbbbbb" localSheetId="33" hidden="1">{#N/A,#N/A,FALSE,"Pharm";#N/A,#N/A,FALSE,"WWCM"}</definedName>
    <definedName name="bbbbbbbbbbbbb" localSheetId="6" hidden="1">{#N/A,#N/A,FALSE,"Pharm";#N/A,#N/A,FALSE,"WWCM"}</definedName>
    <definedName name="bbbbbbbbbbbbb" localSheetId="16" hidden="1">{#N/A,#N/A,FALSE,"Pharm";#N/A,#N/A,FALSE,"WWCM"}</definedName>
    <definedName name="bbbbbbbbbbbbb" localSheetId="10" hidden="1">{#N/A,#N/A,FALSE,"Pharm";#N/A,#N/A,FALSE,"WWCM"}</definedName>
    <definedName name="bbbbbbbbbbbbb" localSheetId="29" hidden="1">{#N/A,#N/A,FALSE,"Pharm";#N/A,#N/A,FALSE,"WWCM"}</definedName>
    <definedName name="bbbbbbbbbbbbb" localSheetId="28" hidden="1">{#N/A,#N/A,FALSE,"Pharm";#N/A,#N/A,FALSE,"WWCM"}</definedName>
    <definedName name="bbbbbbbbbbbbb" localSheetId="11" hidden="1">{#N/A,#N/A,FALSE,"Pharm";#N/A,#N/A,FALSE,"WWCM"}</definedName>
    <definedName name="bbbbbbbbbbbbb" localSheetId="36" hidden="1">{#N/A,#N/A,FALSE,"Pharm";#N/A,#N/A,FALSE,"WWCM"}</definedName>
    <definedName name="bbbbbbbbbbbbb" localSheetId="32" hidden="1">{#N/A,#N/A,FALSE,"Pharm";#N/A,#N/A,FALSE,"WWCM"}</definedName>
    <definedName name="bbbbbbbbbbbbb" localSheetId="18" hidden="1">{#N/A,#N/A,FALSE,"Pharm";#N/A,#N/A,FALSE,"WWCM"}</definedName>
    <definedName name="bbbbbbbbbbbbb" localSheetId="38" hidden="1">{#N/A,#N/A,FALSE,"Pharm";#N/A,#N/A,FALSE,"WWCM"}</definedName>
    <definedName name="bbbbbbbbbbbbb" hidden="1">{#N/A,#N/A,FALSE,"Pharm";#N/A,#N/A,FALSE,"WWCM"}</definedName>
    <definedName name="bbbf" localSheetId="9" hidden="1">#REF!</definedName>
    <definedName name="bbbf" localSheetId="51" hidden="1">#REF!</definedName>
    <definedName name="bbbf" localSheetId="10" hidden="1">'NFD CONSO'!#REF!</definedName>
    <definedName name="bbbf" localSheetId="29" hidden="1">#REF!</definedName>
    <definedName name="bbbf" localSheetId="11" hidden="1">#REF!</definedName>
    <definedName name="bbbf" hidden="1">#REF!</definedName>
    <definedName name="bbmm" localSheetId="9" hidden="1">{"P&amp;L",#N/A,TRUE,"Summary";"Bal",#N/A,TRUE,"Summary";"Cash",#N/A,TRUE,"Summary"}</definedName>
    <definedName name="bbmm" localSheetId="16" hidden="1">{"P&amp;L",#N/A,TRUE,"Summary";"Bal",#N/A,TRUE,"Summary";"Cash",#N/A,TRUE,"Summary"}</definedName>
    <definedName name="bbmm" localSheetId="10" hidden="1">{"P&amp;L",#N/A,TRUE,"Summary";"Bal",#N/A,TRUE,"Summary";"Cash",#N/A,TRUE,"Summary"}</definedName>
    <definedName name="bbmm" localSheetId="11" hidden="1">{"P&amp;L",#N/A,TRUE,"Summary";"Bal",#N/A,TRUE,"Summary";"Cash",#N/A,TRUE,"Summary"}</definedName>
    <definedName name="bbmm" localSheetId="18" hidden="1">{"P&amp;L",#N/A,TRUE,"Summary";"Bal",#N/A,TRUE,"Summary";"Cash",#N/A,TRUE,"Summary"}</definedName>
    <definedName name="bbmm" localSheetId="38" hidden="1">{"P&amp;L",#N/A,TRUE,"Summary";"Bal",#N/A,TRUE,"Summary";"Cash",#N/A,TRUE,"Summary"}</definedName>
    <definedName name="bbmm" hidden="1">{"P&amp;L",#N/A,TRUE,"Summary";"Bal",#N/A,TRUE,"Summary";"Cash",#N/A,TRUE,"Summary"}</definedName>
    <definedName name="bbmm1" localSheetId="9" hidden="1">{"P&amp;L",#N/A,TRUE,"Summary";"Bal",#N/A,TRUE,"Summary";"Cash",#N/A,TRUE,"Summary"}</definedName>
    <definedName name="bbmm1" localSheetId="16" hidden="1">{"P&amp;L",#N/A,TRUE,"Summary";"Bal",#N/A,TRUE,"Summary";"Cash",#N/A,TRUE,"Summary"}</definedName>
    <definedName name="bbmm1" localSheetId="10" hidden="1">{"P&amp;L",#N/A,TRUE,"Summary";"Bal",#N/A,TRUE,"Summary";"Cash",#N/A,TRUE,"Summary"}</definedName>
    <definedName name="bbmm1" localSheetId="11" hidden="1">{"P&amp;L",#N/A,TRUE,"Summary";"Bal",#N/A,TRUE,"Summary";"Cash",#N/A,TRUE,"Summary"}</definedName>
    <definedName name="bbmm1" localSheetId="18" hidden="1">{"P&amp;L",#N/A,TRUE,"Summary";"Bal",#N/A,TRUE,"Summary";"Cash",#N/A,TRUE,"Summary"}</definedName>
    <definedName name="bbmm1" localSheetId="38" hidden="1">{"P&amp;L",#N/A,TRUE,"Summary";"Bal",#N/A,TRUE,"Summary";"Cash",#N/A,TRUE,"Summary"}</definedName>
    <definedName name="bbmm1" hidden="1">{"P&amp;L",#N/A,TRUE,"Summary";"Bal",#N/A,TRUE,"Summary";"Cash",#N/A,TRUE,"Summary"}</definedName>
    <definedName name="bbmm12" localSheetId="9" hidden="1">{"P&amp;L",#N/A,TRUE,"Summary";"Bal",#N/A,TRUE,"Summary";"Cash",#N/A,TRUE,"Summary"}</definedName>
    <definedName name="bbmm12" localSheetId="16" hidden="1">{"P&amp;L",#N/A,TRUE,"Summary";"Bal",#N/A,TRUE,"Summary";"Cash",#N/A,TRUE,"Summary"}</definedName>
    <definedName name="bbmm12" localSheetId="10" hidden="1">{"P&amp;L",#N/A,TRUE,"Summary";"Bal",#N/A,TRUE,"Summary";"Cash",#N/A,TRUE,"Summary"}</definedName>
    <definedName name="bbmm12" localSheetId="11" hidden="1">{"P&amp;L",#N/A,TRUE,"Summary";"Bal",#N/A,TRUE,"Summary";"Cash",#N/A,TRUE,"Summary"}</definedName>
    <definedName name="bbmm12" localSheetId="18" hidden="1">{"P&amp;L",#N/A,TRUE,"Summary";"Bal",#N/A,TRUE,"Summary";"Cash",#N/A,TRUE,"Summary"}</definedName>
    <definedName name="bbmm12" localSheetId="38" hidden="1">{"P&amp;L",#N/A,TRUE,"Summary";"Bal",#N/A,TRUE,"Summary";"Cash",#N/A,TRUE,"Summary"}</definedName>
    <definedName name="bbmm12" hidden="1">{"P&amp;L",#N/A,TRUE,"Summary";"Bal",#N/A,TRUE,"Summary";"Cash",#N/A,TRUE,"Summary"}</definedName>
    <definedName name="bbmm122" localSheetId="9" hidden="1">{"P&amp;L",#N/A,TRUE,"Summary";"Bal",#N/A,TRUE,"Summary";"Cash",#N/A,TRUE,"Summary"}</definedName>
    <definedName name="bbmm122" localSheetId="16" hidden="1">{"P&amp;L",#N/A,TRUE,"Summary";"Bal",#N/A,TRUE,"Summary";"Cash",#N/A,TRUE,"Summary"}</definedName>
    <definedName name="bbmm122" localSheetId="10" hidden="1">{"P&amp;L",#N/A,TRUE,"Summary";"Bal",#N/A,TRUE,"Summary";"Cash",#N/A,TRUE,"Summary"}</definedName>
    <definedName name="bbmm122" localSheetId="11" hidden="1">{"P&amp;L",#N/A,TRUE,"Summary";"Bal",#N/A,TRUE,"Summary";"Cash",#N/A,TRUE,"Summary"}</definedName>
    <definedName name="bbmm122" localSheetId="18" hidden="1">{"P&amp;L",#N/A,TRUE,"Summary";"Bal",#N/A,TRUE,"Summary";"Cash",#N/A,TRUE,"Summary"}</definedName>
    <definedName name="bbmm122" localSheetId="38" hidden="1">{"P&amp;L",#N/A,TRUE,"Summary";"Bal",#N/A,TRUE,"Summary";"Cash",#N/A,TRUE,"Summary"}</definedName>
    <definedName name="bbmm122" hidden="1">{"P&amp;L",#N/A,TRUE,"Summary";"Bal",#N/A,TRUE,"Summary";"Cash",#N/A,TRUE,"Summary"}</definedName>
    <definedName name="bbn" localSheetId="35" hidden="1">{"table",#N/A,FALSE,"COVER";"income_statement",#N/A,FALSE,"COVER"}</definedName>
    <definedName name="bbn" localSheetId="31" hidden="1">{"table",#N/A,FALSE,"COVER";"income_statement",#N/A,FALSE,"COVER"}</definedName>
    <definedName name="bbn" localSheetId="9" hidden="1">{"table",#N/A,FALSE,"COVER";"income_statement",#N/A,FALSE,"COVER"}</definedName>
    <definedName name="bbn" localSheetId="30" hidden="1">{"table",#N/A,FALSE,"COVER";"income_statement",#N/A,FALSE,"COVER"}</definedName>
    <definedName name="bbn" localSheetId="51" hidden="1">{"table",#N/A,FALSE,"COVER";"income_statement",#N/A,FALSE,"COVER"}</definedName>
    <definedName name="bbn" localSheetId="7" hidden="1">{"table",#N/A,FALSE,"COVER";"income_statement",#N/A,FALSE,"COVER"}</definedName>
    <definedName name="bbn" localSheetId="33" hidden="1">{"table",#N/A,FALSE,"COVER";"income_statement",#N/A,FALSE,"COVER"}</definedName>
    <definedName name="bbn" localSheetId="6" hidden="1">{"table",#N/A,FALSE,"COVER";"income_statement",#N/A,FALSE,"COVER"}</definedName>
    <definedName name="bbn" localSheetId="16" hidden="1">{"table",#N/A,FALSE,"COVER";"income_statement",#N/A,FALSE,"COVER"}</definedName>
    <definedName name="bbn" localSheetId="10" hidden="1">{"table",#N/A,FALSE,"COVER";"income_statement",#N/A,FALSE,"COVER"}</definedName>
    <definedName name="bbn" localSheetId="29" hidden="1">{"table",#N/A,FALSE,"COVER";"income_statement",#N/A,FALSE,"COVER"}</definedName>
    <definedName name="bbn" localSheetId="28" hidden="1">{"table",#N/A,FALSE,"COVER";"income_statement",#N/A,FALSE,"COVER"}</definedName>
    <definedName name="bbn" localSheetId="11" hidden="1">{"table",#N/A,FALSE,"COVER";"income_statement",#N/A,FALSE,"COVER"}</definedName>
    <definedName name="bbn" localSheetId="36" hidden="1">{"table",#N/A,FALSE,"COVER";"income_statement",#N/A,FALSE,"COVER"}</definedName>
    <definedName name="bbn" localSheetId="32" hidden="1">{"table",#N/A,FALSE,"COVER";"income_statement",#N/A,FALSE,"COVER"}</definedName>
    <definedName name="bbn" localSheetId="18" hidden="1">{"table",#N/A,FALSE,"COVER";"income_statement",#N/A,FALSE,"COVER"}</definedName>
    <definedName name="bbn" localSheetId="38" hidden="1">{"table",#N/A,FALSE,"COVER";"income_statement",#N/A,FALSE,"COVER"}</definedName>
    <definedName name="bbn" hidden="1">{"table",#N/A,FALSE,"COVER";"income_statement",#N/A,FALSE,"COVER"}</definedName>
    <definedName name="BC23345G" localSheetId="9" hidden="1">{"by quart",#N/A,FALSE,"Opco IS";"by month",#N/A,FALSE,"Opco IS";"page 1",#N/A,FALSE,"Opco BS";"page 2",#N/A,FALSE,"Opco BS";"by quart",#N/A,FALSE,"Opco CF";"by month",#N/A,FALSE,"Opco CF"}</definedName>
    <definedName name="BC23345G" localSheetId="7" hidden="1">{"by quart",#N/A,FALSE,"Opco IS";"by month",#N/A,FALSE,"Opco IS";"page 1",#N/A,FALSE,"Opco BS";"page 2",#N/A,FALSE,"Opco BS";"by quart",#N/A,FALSE,"Opco CF";"by month",#N/A,FALSE,"Opco CF"}</definedName>
    <definedName name="BC23345G" localSheetId="6" hidden="1">{"by quart",#N/A,FALSE,"Opco IS";"by month",#N/A,FALSE,"Opco IS";"page 1",#N/A,FALSE,"Opco BS";"page 2",#N/A,FALSE,"Opco BS";"by quart",#N/A,FALSE,"Opco CF";"by month",#N/A,FALSE,"Opco CF"}</definedName>
    <definedName name="BC23345G" localSheetId="10" hidden="1">{"by quart",#N/A,FALSE,"Opco IS";"by month",#N/A,FALSE,"Opco IS";"page 1",#N/A,FALSE,"Opco BS";"page 2",#N/A,FALSE,"Opco BS";"by quart",#N/A,FALSE,"Opco CF";"by month",#N/A,FALSE,"Opco CF"}</definedName>
    <definedName name="BC23345G" localSheetId="28" hidden="1">{"by quart",#N/A,FALSE,"Opco IS";"by month",#N/A,FALSE,"Opco IS";"page 1",#N/A,FALSE,"Opco BS";"page 2",#N/A,FALSE,"Opco BS";"by quart",#N/A,FALSE,"Opco CF";"by month",#N/A,FALSE,"Opco CF"}</definedName>
    <definedName name="BC23345G" localSheetId="11" hidden="1">{"by quart",#N/A,FALSE,"Opco IS";"by month",#N/A,FALSE,"Opco IS";"page 1",#N/A,FALSE,"Opco BS";"page 2",#N/A,FALSE,"Opco BS";"by quart",#N/A,FALSE,"Opco CF";"by month",#N/A,FALSE,"Opco CF"}</definedName>
    <definedName name="BC23345G" localSheetId="36" hidden="1">{"by quart",#N/A,FALSE,"Opco IS";"by month",#N/A,FALSE,"Opco IS";"page 1",#N/A,FALSE,"Opco BS";"page 2",#N/A,FALSE,"Opco BS";"by quart",#N/A,FALSE,"Opco CF";"by month",#N/A,FALSE,"Opco CF"}</definedName>
    <definedName name="BC23345G" localSheetId="18" hidden="1">{"by quart",#N/A,FALSE,"Opco IS";"by month",#N/A,FALSE,"Opco IS";"page 1",#N/A,FALSE,"Opco BS";"page 2",#N/A,FALSE,"Opco BS";"by quart",#N/A,FALSE,"Opco CF";"by month",#N/A,FALSE,"Opco CF"}</definedName>
    <definedName name="BC23345G" localSheetId="38" hidden="1">{"by quart",#N/A,FALSE,"Opco IS";"by month",#N/A,FALSE,"Opco IS";"page 1",#N/A,FALSE,"Opco BS";"page 2",#N/A,FALSE,"Opco BS";"by quart",#N/A,FALSE,"Opco CF";"by month",#N/A,FALSE,"Opco CF"}</definedName>
    <definedName name="BC23345G" hidden="1">{"by quart",#N/A,FALSE,"Opco IS";"by month",#N/A,FALSE,"Opco IS";"page 1",#N/A,FALSE,"Opco BS";"page 2",#N/A,FALSE,"Opco BS";"by quart",#N/A,FALSE,"Opco CF";"by month",#N/A,FALSE,"Opco CF"}</definedName>
    <definedName name="BDU_Name14" localSheetId="35" hidden="1">#REF!</definedName>
    <definedName name="BDU_Name14" localSheetId="31" hidden="1">#REF!</definedName>
    <definedName name="BDU_Name14" localSheetId="9" hidden="1">#REF!</definedName>
    <definedName name="BDU_Name14" localSheetId="30" hidden="1">#REF!</definedName>
    <definedName name="BDU_Name14" localSheetId="51" hidden="1">#REF!</definedName>
    <definedName name="BDU_Name14" localSheetId="33" hidden="1">#REF!</definedName>
    <definedName name="BDU_Name14" localSheetId="16" hidden="1">#REF!</definedName>
    <definedName name="BDU_Name14" localSheetId="10" hidden="1">'NFD CONSO'!#REF!</definedName>
    <definedName name="BDU_Name14" localSheetId="29" hidden="1">#REF!</definedName>
    <definedName name="BDU_Name14" localSheetId="11" hidden="1">#REF!</definedName>
    <definedName name="BDU_Name14" localSheetId="36" hidden="1">#REF!</definedName>
    <definedName name="BDU_Name14" localSheetId="32" hidden="1">#REF!</definedName>
    <definedName name="BDU_Name14" localSheetId="18" hidden="1">#REF!</definedName>
    <definedName name="BDU_Name14" localSheetId="38" hidden="1">#REF!</definedName>
    <definedName name="BDU_Name14" hidden="1">#REF!</definedName>
    <definedName name="BDU_Name18" localSheetId="35" hidden="1">#REF!</definedName>
    <definedName name="BDU_Name18" localSheetId="31" hidden="1">#REF!</definedName>
    <definedName name="BDU_Name18" localSheetId="9" hidden="1">#REF!</definedName>
    <definedName name="BDU_Name18" localSheetId="30" hidden="1">#REF!</definedName>
    <definedName name="BDU_Name18" localSheetId="51" hidden="1">#REF!</definedName>
    <definedName name="BDU_Name18" localSheetId="33" hidden="1">#REF!</definedName>
    <definedName name="BDU_Name18" localSheetId="16" hidden="1">#REF!</definedName>
    <definedName name="BDU_Name18" localSheetId="10" hidden="1">'NFD CONSO'!#REF!</definedName>
    <definedName name="BDU_Name18" localSheetId="29" hidden="1">#REF!</definedName>
    <definedName name="BDU_Name18" localSheetId="11" hidden="1">#REF!</definedName>
    <definedName name="BDU_Name18" localSheetId="36" hidden="1">#REF!</definedName>
    <definedName name="BDU_Name18" localSheetId="32" hidden="1">#REF!</definedName>
    <definedName name="BDU_Name18" localSheetId="18" hidden="1">#REF!</definedName>
    <definedName name="BDU_Name18" localSheetId="38" hidden="1">#REF!</definedName>
    <definedName name="BDU_Name18" hidden="1">#REF!</definedName>
    <definedName name="Bear" localSheetId="35" hidden="1">{#N/A,#N/A,FALSE,"TS";#N/A,#N/A,FALSE,"Combo";#N/A,#N/A,FALSE,"FAIR";#N/A,#N/A,FALSE,"RBC";#N/A,#N/A,FALSE,"xxxx";#N/A,#N/A,FALSE,"A_D";#N/A,#N/A,FALSE,"WACC";#N/A,#N/A,FALSE,"DCF";#N/A,#N/A,FALSE,"LBO";#N/A,#N/A,FALSE,"AcqMults";#N/A,#N/A,FALSE,"CompMults"}</definedName>
    <definedName name="Bear" localSheetId="31" hidden="1">{#N/A,#N/A,FALSE,"TS";#N/A,#N/A,FALSE,"Combo";#N/A,#N/A,FALSE,"FAIR";#N/A,#N/A,FALSE,"RBC";#N/A,#N/A,FALSE,"xxxx";#N/A,#N/A,FALSE,"A_D";#N/A,#N/A,FALSE,"WACC";#N/A,#N/A,FALSE,"DCF";#N/A,#N/A,FALSE,"LBO";#N/A,#N/A,FALSE,"AcqMults";#N/A,#N/A,FALSE,"CompMults"}</definedName>
    <definedName name="Bear" localSheetId="9" hidden="1">{#N/A,#N/A,FALSE,"TS";#N/A,#N/A,FALSE,"Combo";#N/A,#N/A,FALSE,"FAIR";#N/A,#N/A,FALSE,"RBC";#N/A,#N/A,FALSE,"xxxx";#N/A,#N/A,FALSE,"A_D";#N/A,#N/A,FALSE,"WACC";#N/A,#N/A,FALSE,"DCF";#N/A,#N/A,FALSE,"LBO";#N/A,#N/A,FALSE,"AcqMults";#N/A,#N/A,FALSE,"CompMults"}</definedName>
    <definedName name="Bear" localSheetId="30" hidden="1">{#N/A,#N/A,FALSE,"TS";#N/A,#N/A,FALSE,"Combo";#N/A,#N/A,FALSE,"FAIR";#N/A,#N/A,FALSE,"RBC";#N/A,#N/A,FALSE,"xxxx";#N/A,#N/A,FALSE,"A_D";#N/A,#N/A,FALSE,"WACC";#N/A,#N/A,FALSE,"DCF";#N/A,#N/A,FALSE,"LBO";#N/A,#N/A,FALSE,"AcqMults";#N/A,#N/A,FALSE,"CompMults"}</definedName>
    <definedName name="Bear" localSheetId="51" hidden="1">{#N/A,#N/A,FALSE,"TS";#N/A,#N/A,FALSE,"Combo";#N/A,#N/A,FALSE,"FAIR";#N/A,#N/A,FALSE,"RBC";#N/A,#N/A,FALSE,"xxxx";#N/A,#N/A,FALSE,"A_D";#N/A,#N/A,FALSE,"WACC";#N/A,#N/A,FALSE,"DCF";#N/A,#N/A,FALSE,"LBO";#N/A,#N/A,FALSE,"AcqMults";#N/A,#N/A,FALSE,"CompMults"}</definedName>
    <definedName name="Bear" localSheetId="7" hidden="1">{#N/A,#N/A,FALSE,"TS";#N/A,#N/A,FALSE,"Combo";#N/A,#N/A,FALSE,"FAIR";#N/A,#N/A,FALSE,"RBC";#N/A,#N/A,FALSE,"xxxx";#N/A,#N/A,FALSE,"A_D";#N/A,#N/A,FALSE,"WACC";#N/A,#N/A,FALSE,"DCF";#N/A,#N/A,FALSE,"LBO";#N/A,#N/A,FALSE,"AcqMults";#N/A,#N/A,FALSE,"CompMults"}</definedName>
    <definedName name="Bear" localSheetId="33" hidden="1">{#N/A,#N/A,FALSE,"TS";#N/A,#N/A,FALSE,"Combo";#N/A,#N/A,FALSE,"FAIR";#N/A,#N/A,FALSE,"RBC";#N/A,#N/A,FALSE,"xxxx";#N/A,#N/A,FALSE,"A_D";#N/A,#N/A,FALSE,"WACC";#N/A,#N/A,FALSE,"DCF";#N/A,#N/A,FALSE,"LBO";#N/A,#N/A,FALSE,"AcqMults";#N/A,#N/A,FALSE,"CompMults"}</definedName>
    <definedName name="Bear" localSheetId="6" hidden="1">{#N/A,#N/A,FALSE,"TS";#N/A,#N/A,FALSE,"Combo";#N/A,#N/A,FALSE,"FAIR";#N/A,#N/A,FALSE,"RBC";#N/A,#N/A,FALSE,"xxxx";#N/A,#N/A,FALSE,"A_D";#N/A,#N/A,FALSE,"WACC";#N/A,#N/A,FALSE,"DCF";#N/A,#N/A,FALSE,"LBO";#N/A,#N/A,FALSE,"AcqMults";#N/A,#N/A,FALSE,"CompMults"}</definedName>
    <definedName name="Bear" localSheetId="16" hidden="1">{#N/A,#N/A,FALSE,"TS";#N/A,#N/A,FALSE,"Combo";#N/A,#N/A,FALSE,"FAIR";#N/A,#N/A,FALSE,"RBC";#N/A,#N/A,FALSE,"xxxx";#N/A,#N/A,FALSE,"A_D";#N/A,#N/A,FALSE,"WACC";#N/A,#N/A,FALSE,"DCF";#N/A,#N/A,FALSE,"LBO";#N/A,#N/A,FALSE,"AcqMults";#N/A,#N/A,FALSE,"CompMults"}</definedName>
    <definedName name="Bear" localSheetId="10" hidden="1">{#N/A,#N/A,FALSE,"TS";#N/A,#N/A,FALSE,"Combo";#N/A,#N/A,FALSE,"FAIR";#N/A,#N/A,FALSE,"RBC";#N/A,#N/A,FALSE,"xxxx";#N/A,#N/A,FALSE,"A_D";#N/A,#N/A,FALSE,"WACC";#N/A,#N/A,FALSE,"DCF";#N/A,#N/A,FALSE,"LBO";#N/A,#N/A,FALSE,"AcqMults";#N/A,#N/A,FALSE,"CompMults"}</definedName>
    <definedName name="Bear" localSheetId="29" hidden="1">{#N/A,#N/A,FALSE,"TS";#N/A,#N/A,FALSE,"Combo";#N/A,#N/A,FALSE,"FAIR";#N/A,#N/A,FALSE,"RBC";#N/A,#N/A,FALSE,"xxxx";#N/A,#N/A,FALSE,"A_D";#N/A,#N/A,FALSE,"WACC";#N/A,#N/A,FALSE,"DCF";#N/A,#N/A,FALSE,"LBO";#N/A,#N/A,FALSE,"AcqMults";#N/A,#N/A,FALSE,"CompMults"}</definedName>
    <definedName name="Bear" localSheetId="28" hidden="1">{#N/A,#N/A,FALSE,"TS";#N/A,#N/A,FALSE,"Combo";#N/A,#N/A,FALSE,"FAIR";#N/A,#N/A,FALSE,"RBC";#N/A,#N/A,FALSE,"xxxx";#N/A,#N/A,FALSE,"A_D";#N/A,#N/A,FALSE,"WACC";#N/A,#N/A,FALSE,"DCF";#N/A,#N/A,FALSE,"LBO";#N/A,#N/A,FALSE,"AcqMults";#N/A,#N/A,FALSE,"CompMults"}</definedName>
    <definedName name="Bear" localSheetId="11" hidden="1">{#N/A,#N/A,FALSE,"TS";#N/A,#N/A,FALSE,"Combo";#N/A,#N/A,FALSE,"FAIR";#N/A,#N/A,FALSE,"RBC";#N/A,#N/A,FALSE,"xxxx";#N/A,#N/A,FALSE,"A_D";#N/A,#N/A,FALSE,"WACC";#N/A,#N/A,FALSE,"DCF";#N/A,#N/A,FALSE,"LBO";#N/A,#N/A,FALSE,"AcqMults";#N/A,#N/A,FALSE,"CompMults"}</definedName>
    <definedName name="Bear" localSheetId="36" hidden="1">{#N/A,#N/A,FALSE,"TS";#N/A,#N/A,FALSE,"Combo";#N/A,#N/A,FALSE,"FAIR";#N/A,#N/A,FALSE,"RBC";#N/A,#N/A,FALSE,"xxxx";#N/A,#N/A,FALSE,"A_D";#N/A,#N/A,FALSE,"WACC";#N/A,#N/A,FALSE,"DCF";#N/A,#N/A,FALSE,"LBO";#N/A,#N/A,FALSE,"AcqMults";#N/A,#N/A,FALSE,"CompMults"}</definedName>
    <definedName name="Bear" localSheetId="32" hidden="1">{#N/A,#N/A,FALSE,"TS";#N/A,#N/A,FALSE,"Combo";#N/A,#N/A,FALSE,"FAIR";#N/A,#N/A,FALSE,"RBC";#N/A,#N/A,FALSE,"xxxx";#N/A,#N/A,FALSE,"A_D";#N/A,#N/A,FALSE,"WACC";#N/A,#N/A,FALSE,"DCF";#N/A,#N/A,FALSE,"LBO";#N/A,#N/A,FALSE,"AcqMults";#N/A,#N/A,FALSE,"CompMults"}</definedName>
    <definedName name="Bear" localSheetId="18" hidden="1">{#N/A,#N/A,FALSE,"TS";#N/A,#N/A,FALSE,"Combo";#N/A,#N/A,FALSE,"FAIR";#N/A,#N/A,FALSE,"RBC";#N/A,#N/A,FALSE,"xxxx";#N/A,#N/A,FALSE,"A_D";#N/A,#N/A,FALSE,"WACC";#N/A,#N/A,FALSE,"DCF";#N/A,#N/A,FALSE,"LBO";#N/A,#N/A,FALSE,"AcqMults";#N/A,#N/A,FALSE,"CompMults"}</definedName>
    <definedName name="Bear" localSheetId="38"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35" hidden="1">{#N/A,#N/A,FALSE,"TS";#N/A,#N/A,FALSE,"Combo";#N/A,#N/A,FALSE,"FAIR";#N/A,#N/A,FALSE,"RBC";#N/A,#N/A,FALSE,"xxxx";#N/A,#N/A,FALSE,"A_D";#N/A,#N/A,FALSE,"WACC";#N/A,#N/A,FALSE,"DCF";#N/A,#N/A,FALSE,"LBO";#N/A,#N/A,FALSE,"AcqMults";#N/A,#N/A,FALSE,"CompMults"}</definedName>
    <definedName name="bearr" localSheetId="31" hidden="1">{#N/A,#N/A,FALSE,"TS";#N/A,#N/A,FALSE,"Combo";#N/A,#N/A,FALSE,"FAIR";#N/A,#N/A,FALSE,"RBC";#N/A,#N/A,FALSE,"xxxx";#N/A,#N/A,FALSE,"A_D";#N/A,#N/A,FALSE,"WACC";#N/A,#N/A,FALSE,"DCF";#N/A,#N/A,FALSE,"LBO";#N/A,#N/A,FALSE,"AcqMults";#N/A,#N/A,FALSE,"CompMults"}</definedName>
    <definedName name="bearr" localSheetId="9" hidden="1">{#N/A,#N/A,FALSE,"TS";#N/A,#N/A,FALSE,"Combo";#N/A,#N/A,FALSE,"FAIR";#N/A,#N/A,FALSE,"RBC";#N/A,#N/A,FALSE,"xxxx";#N/A,#N/A,FALSE,"A_D";#N/A,#N/A,FALSE,"WACC";#N/A,#N/A,FALSE,"DCF";#N/A,#N/A,FALSE,"LBO";#N/A,#N/A,FALSE,"AcqMults";#N/A,#N/A,FALSE,"CompMults"}</definedName>
    <definedName name="bearr" localSheetId="30" hidden="1">{#N/A,#N/A,FALSE,"TS";#N/A,#N/A,FALSE,"Combo";#N/A,#N/A,FALSE,"FAIR";#N/A,#N/A,FALSE,"RBC";#N/A,#N/A,FALSE,"xxxx";#N/A,#N/A,FALSE,"A_D";#N/A,#N/A,FALSE,"WACC";#N/A,#N/A,FALSE,"DCF";#N/A,#N/A,FALSE,"LBO";#N/A,#N/A,FALSE,"AcqMults";#N/A,#N/A,FALSE,"CompMults"}</definedName>
    <definedName name="bearr" localSheetId="51" hidden="1">{#N/A,#N/A,FALSE,"TS";#N/A,#N/A,FALSE,"Combo";#N/A,#N/A,FALSE,"FAIR";#N/A,#N/A,FALSE,"RBC";#N/A,#N/A,FALSE,"xxxx";#N/A,#N/A,FALSE,"A_D";#N/A,#N/A,FALSE,"WACC";#N/A,#N/A,FALSE,"DCF";#N/A,#N/A,FALSE,"LBO";#N/A,#N/A,FALSE,"AcqMults";#N/A,#N/A,FALSE,"CompMults"}</definedName>
    <definedName name="bearr" localSheetId="7" hidden="1">{#N/A,#N/A,FALSE,"TS";#N/A,#N/A,FALSE,"Combo";#N/A,#N/A,FALSE,"FAIR";#N/A,#N/A,FALSE,"RBC";#N/A,#N/A,FALSE,"xxxx";#N/A,#N/A,FALSE,"A_D";#N/A,#N/A,FALSE,"WACC";#N/A,#N/A,FALSE,"DCF";#N/A,#N/A,FALSE,"LBO";#N/A,#N/A,FALSE,"AcqMults";#N/A,#N/A,FALSE,"CompMults"}</definedName>
    <definedName name="bearr" localSheetId="33" hidden="1">{#N/A,#N/A,FALSE,"TS";#N/A,#N/A,FALSE,"Combo";#N/A,#N/A,FALSE,"FAIR";#N/A,#N/A,FALSE,"RBC";#N/A,#N/A,FALSE,"xxxx";#N/A,#N/A,FALSE,"A_D";#N/A,#N/A,FALSE,"WACC";#N/A,#N/A,FALSE,"DCF";#N/A,#N/A,FALSE,"LBO";#N/A,#N/A,FALSE,"AcqMults";#N/A,#N/A,FALSE,"CompMults"}</definedName>
    <definedName name="bearr" localSheetId="6" hidden="1">{#N/A,#N/A,FALSE,"TS";#N/A,#N/A,FALSE,"Combo";#N/A,#N/A,FALSE,"FAIR";#N/A,#N/A,FALSE,"RBC";#N/A,#N/A,FALSE,"xxxx";#N/A,#N/A,FALSE,"A_D";#N/A,#N/A,FALSE,"WACC";#N/A,#N/A,FALSE,"DCF";#N/A,#N/A,FALSE,"LBO";#N/A,#N/A,FALSE,"AcqMults";#N/A,#N/A,FALSE,"CompMults"}</definedName>
    <definedName name="bearr" localSheetId="16" hidden="1">{#N/A,#N/A,FALSE,"TS";#N/A,#N/A,FALSE,"Combo";#N/A,#N/A,FALSE,"FAIR";#N/A,#N/A,FALSE,"RBC";#N/A,#N/A,FALSE,"xxxx";#N/A,#N/A,FALSE,"A_D";#N/A,#N/A,FALSE,"WACC";#N/A,#N/A,FALSE,"DCF";#N/A,#N/A,FALSE,"LBO";#N/A,#N/A,FALSE,"AcqMults";#N/A,#N/A,FALSE,"CompMults"}</definedName>
    <definedName name="bearr" localSheetId="10" hidden="1">{#N/A,#N/A,FALSE,"TS";#N/A,#N/A,FALSE,"Combo";#N/A,#N/A,FALSE,"FAIR";#N/A,#N/A,FALSE,"RBC";#N/A,#N/A,FALSE,"xxxx";#N/A,#N/A,FALSE,"A_D";#N/A,#N/A,FALSE,"WACC";#N/A,#N/A,FALSE,"DCF";#N/A,#N/A,FALSE,"LBO";#N/A,#N/A,FALSE,"AcqMults";#N/A,#N/A,FALSE,"CompMults"}</definedName>
    <definedName name="bearr" localSheetId="29" hidden="1">{#N/A,#N/A,FALSE,"TS";#N/A,#N/A,FALSE,"Combo";#N/A,#N/A,FALSE,"FAIR";#N/A,#N/A,FALSE,"RBC";#N/A,#N/A,FALSE,"xxxx";#N/A,#N/A,FALSE,"A_D";#N/A,#N/A,FALSE,"WACC";#N/A,#N/A,FALSE,"DCF";#N/A,#N/A,FALSE,"LBO";#N/A,#N/A,FALSE,"AcqMults";#N/A,#N/A,FALSE,"CompMults"}</definedName>
    <definedName name="bearr" localSheetId="28" hidden="1">{#N/A,#N/A,FALSE,"TS";#N/A,#N/A,FALSE,"Combo";#N/A,#N/A,FALSE,"FAIR";#N/A,#N/A,FALSE,"RBC";#N/A,#N/A,FALSE,"xxxx";#N/A,#N/A,FALSE,"A_D";#N/A,#N/A,FALSE,"WACC";#N/A,#N/A,FALSE,"DCF";#N/A,#N/A,FALSE,"LBO";#N/A,#N/A,FALSE,"AcqMults";#N/A,#N/A,FALSE,"CompMults"}</definedName>
    <definedName name="bearr" localSheetId="11" hidden="1">{#N/A,#N/A,FALSE,"TS";#N/A,#N/A,FALSE,"Combo";#N/A,#N/A,FALSE,"FAIR";#N/A,#N/A,FALSE,"RBC";#N/A,#N/A,FALSE,"xxxx";#N/A,#N/A,FALSE,"A_D";#N/A,#N/A,FALSE,"WACC";#N/A,#N/A,FALSE,"DCF";#N/A,#N/A,FALSE,"LBO";#N/A,#N/A,FALSE,"AcqMults";#N/A,#N/A,FALSE,"CompMults"}</definedName>
    <definedName name="bearr" localSheetId="36" hidden="1">{#N/A,#N/A,FALSE,"TS";#N/A,#N/A,FALSE,"Combo";#N/A,#N/A,FALSE,"FAIR";#N/A,#N/A,FALSE,"RBC";#N/A,#N/A,FALSE,"xxxx";#N/A,#N/A,FALSE,"A_D";#N/A,#N/A,FALSE,"WACC";#N/A,#N/A,FALSE,"DCF";#N/A,#N/A,FALSE,"LBO";#N/A,#N/A,FALSE,"AcqMults";#N/A,#N/A,FALSE,"CompMults"}</definedName>
    <definedName name="bearr" localSheetId="32" hidden="1">{#N/A,#N/A,FALSE,"TS";#N/A,#N/A,FALSE,"Combo";#N/A,#N/A,FALSE,"FAIR";#N/A,#N/A,FALSE,"RBC";#N/A,#N/A,FALSE,"xxxx";#N/A,#N/A,FALSE,"A_D";#N/A,#N/A,FALSE,"WACC";#N/A,#N/A,FALSE,"DCF";#N/A,#N/A,FALSE,"LBO";#N/A,#N/A,FALSE,"AcqMults";#N/A,#N/A,FALSE,"CompMults"}</definedName>
    <definedName name="bearr" localSheetId="18" hidden="1">{#N/A,#N/A,FALSE,"TS";#N/A,#N/A,FALSE,"Combo";#N/A,#N/A,FALSE,"FAIR";#N/A,#N/A,FALSE,"RBC";#N/A,#N/A,FALSE,"xxxx";#N/A,#N/A,FALSE,"A_D";#N/A,#N/A,FALSE,"WACC";#N/A,#N/A,FALSE,"DCF";#N/A,#N/A,FALSE,"LBO";#N/A,#N/A,FALSE,"AcqMults";#N/A,#N/A,FALSE,"CompMults"}</definedName>
    <definedName name="bearr" localSheetId="38"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rni" localSheetId="35" hidden="1">{#N/A,#N/A,FALSE,"Plan1";#N/A,#N/A,FALSE,"Plan2"}</definedName>
    <definedName name="Berni" localSheetId="31" hidden="1">{#N/A,#N/A,FALSE,"Plan1";#N/A,#N/A,FALSE,"Plan2"}</definedName>
    <definedName name="Berni" localSheetId="9" hidden="1">{#N/A,#N/A,FALSE,"Plan1";#N/A,#N/A,FALSE,"Plan2"}</definedName>
    <definedName name="Berni" localSheetId="30" hidden="1">{#N/A,#N/A,FALSE,"Plan1";#N/A,#N/A,FALSE,"Plan2"}</definedName>
    <definedName name="Berni" localSheetId="51" hidden="1">{#N/A,#N/A,FALSE,"Plan1";#N/A,#N/A,FALSE,"Plan2"}</definedName>
    <definedName name="Berni" localSheetId="7" hidden="1">{#N/A,#N/A,FALSE,"Plan1";#N/A,#N/A,FALSE,"Plan2"}</definedName>
    <definedName name="Berni" localSheetId="33" hidden="1">{#N/A,#N/A,FALSE,"Plan1";#N/A,#N/A,FALSE,"Plan2"}</definedName>
    <definedName name="Berni" localSheetId="6" hidden="1">{#N/A,#N/A,FALSE,"Plan1";#N/A,#N/A,FALSE,"Plan2"}</definedName>
    <definedName name="Berni" localSheetId="16" hidden="1">{#N/A,#N/A,FALSE,"Plan1";#N/A,#N/A,FALSE,"Plan2"}</definedName>
    <definedName name="Berni" localSheetId="10" hidden="1">{#N/A,#N/A,FALSE,"Plan1";#N/A,#N/A,FALSE,"Plan2"}</definedName>
    <definedName name="Berni" localSheetId="29" hidden="1">{#N/A,#N/A,FALSE,"Plan1";#N/A,#N/A,FALSE,"Plan2"}</definedName>
    <definedName name="Berni" localSheetId="28" hidden="1">{#N/A,#N/A,FALSE,"Plan1";#N/A,#N/A,FALSE,"Plan2"}</definedName>
    <definedName name="Berni" localSheetId="11" hidden="1">{#N/A,#N/A,FALSE,"Plan1";#N/A,#N/A,FALSE,"Plan2"}</definedName>
    <definedName name="Berni" localSheetId="36" hidden="1">{#N/A,#N/A,FALSE,"Plan1";#N/A,#N/A,FALSE,"Plan2"}</definedName>
    <definedName name="Berni" localSheetId="32" hidden="1">{#N/A,#N/A,FALSE,"Plan1";#N/A,#N/A,FALSE,"Plan2"}</definedName>
    <definedName name="Berni" localSheetId="18" hidden="1">{#N/A,#N/A,FALSE,"Plan1";#N/A,#N/A,FALSE,"Plan2"}</definedName>
    <definedName name="Berni" localSheetId="38" hidden="1">{#N/A,#N/A,FALSE,"Plan1";#N/A,#N/A,FALSE,"Plan2"}</definedName>
    <definedName name="Berni" hidden="1">{#N/A,#N/A,FALSE,"Plan1";#N/A,#N/A,FALSE,"Plan2"}</definedName>
    <definedName name="BFRTENZXELEQWRRVSSUSV1" hidden="1">#REF!</definedName>
    <definedName name="BFRTENZXELEQWRRVSSUSV2" localSheetId="9" hidden="1">Svetla-#REF!</definedName>
    <definedName name="BFRTENZXELEQWRRVSSUSV2" localSheetId="21" hidden="1">Svetla-#REF!</definedName>
    <definedName name="BFRTENZXELEQWRRVSSUSV2" localSheetId="23" hidden="1">Svetla-#REF!</definedName>
    <definedName name="BFRTENZXELEQWRRVSSUSV2" localSheetId="26" hidden="1">Svetla-#REF!</definedName>
    <definedName name="BFRTENZXELEQWRRVSSUSV2" localSheetId="16" hidden="1">Svetla-#REF!</definedName>
    <definedName name="BFRTENZXELEQWRRVSSUSV2" localSheetId="10" hidden="1">Svetla-'NFD CONSO'!#REF!</definedName>
    <definedName name="BFRTENZXELEQWRRVSSUSV2" localSheetId="11" hidden="1">Svetla-#REF!</definedName>
    <definedName name="BFRTENZXELEQWRRVSSUSV2" localSheetId="13" hidden="1">Svetla-#REF!</definedName>
    <definedName name="BFRTENZXELEQWRRVSSUSV2" localSheetId="47" hidden="1">Svetla-#REF!</definedName>
    <definedName name="BFRTENZXELEQWRRVSSUSV2" localSheetId="24" hidden="1">Svetla-#REF!</definedName>
    <definedName name="BFRTENZXELEQWRRVSSUSV2" localSheetId="45" hidden="1">Svetla-#REF!</definedName>
    <definedName name="BFRTENZXELEQWRRVSSUSV2" localSheetId="40" hidden="1">Svetla-#REF!</definedName>
    <definedName name="BFRTENZXELEQWRRVSSUSV2" localSheetId="46" hidden="1">Svetla-#REF!</definedName>
    <definedName name="BFRTENZXELEQWRRVSSUSV2" localSheetId="18" hidden="1">Svetla-#REF!</definedName>
    <definedName name="BFRTENZXELEQWRRVSSUSV2" localSheetId="38" hidden="1">Svetla-#REF!</definedName>
    <definedName name="BFRTENZXELEQWRRVSSUSV2" localSheetId="39" hidden="1">Svetla-#REF!</definedName>
    <definedName name="BFRTENZXELEQWRRVSSUSV2" localSheetId="22" hidden="1">Svetla-#REF!</definedName>
    <definedName name="BFRTENZXELEQWRRVSSUSV2" hidden="1">Svetla-#REF!</definedName>
    <definedName name="BFRTENZXELEQWRRVSSUSV3" localSheetId="11" hidden="1">#REF!</definedName>
    <definedName name="BFRTENZXELEQWRRVSSUSV3" localSheetId="18" hidden="1">#REF!</definedName>
    <definedName name="BFRTENZXELEQWRRVSSUSV3" hidden="1">#REF!</definedName>
    <definedName name="BFRTENZXELEQWRRVSSUSV4" localSheetId="9" hidden="1">Дог-#REF!</definedName>
    <definedName name="BFRTENZXELEQWRRVSSUSV4" localSheetId="21" hidden="1">Дог-#REF!</definedName>
    <definedName name="BFRTENZXELEQWRRVSSUSV4" localSheetId="23" hidden="1">Дог-#REF!</definedName>
    <definedName name="BFRTENZXELEQWRRVSSUSV4" localSheetId="26" hidden="1">Дог-#REF!</definedName>
    <definedName name="BFRTENZXELEQWRRVSSUSV4" localSheetId="16" hidden="1">Дог-#REF!</definedName>
    <definedName name="BFRTENZXELEQWRRVSSUSV4" localSheetId="10" hidden="1">Дог-'NFD CONSO'!#REF!</definedName>
    <definedName name="BFRTENZXELEQWRRVSSUSV4" localSheetId="11" hidden="1">Дог-#REF!</definedName>
    <definedName name="BFRTENZXELEQWRRVSSUSV4" localSheetId="13" hidden="1">Дог-#REF!</definedName>
    <definedName name="BFRTENZXELEQWRRVSSUSV4" localSheetId="47" hidden="1">Дог-#REF!</definedName>
    <definedName name="BFRTENZXELEQWRRVSSUSV4" localSheetId="24" hidden="1">Дог-#REF!</definedName>
    <definedName name="BFRTENZXELEQWRRVSSUSV4" localSheetId="45" hidden="1">Дог-#REF!</definedName>
    <definedName name="BFRTENZXELEQWRRVSSUSV4" localSheetId="40" hidden="1">Дог-#REF!</definedName>
    <definedName name="BFRTENZXELEQWRRVSSUSV4" localSheetId="46" hidden="1">Дог-#REF!</definedName>
    <definedName name="BFRTENZXELEQWRRVSSUSV4" localSheetId="18" hidden="1">Дог-#REF!</definedName>
    <definedName name="BFRTENZXELEQWRRVSSUSV4" localSheetId="38" hidden="1">Дог-#REF!</definedName>
    <definedName name="BFRTENZXELEQWRRVSSUSV4" localSheetId="39" hidden="1">Дог-#REF!</definedName>
    <definedName name="BFRTENZXELEQWRRVSSUSV4" localSheetId="22" hidden="1">Дог-#REF!</definedName>
    <definedName name="BFRTENZXELEQWRRVSSUSV4" hidden="1">Дог-#REF!</definedName>
    <definedName name="BG_Del" hidden="1">15</definedName>
    <definedName name="BG_Ins" hidden="1">4</definedName>
    <definedName name="BG_Mod" hidden="1">6</definedName>
    <definedName name="bgbg1" localSheetId="9" hidden="1">{"'FORM'!$A$7:$H$11","'FORM'!$A$1:$H$47"}</definedName>
    <definedName name="bgbg1" localSheetId="16" hidden="1">{"'FORM'!$A$7:$H$11","'FORM'!$A$1:$H$47"}</definedName>
    <definedName name="bgbg1" localSheetId="10" hidden="1">{"'FORM'!$A$7:$H$11","'FORM'!$A$1:$H$47"}</definedName>
    <definedName name="bgbg1" localSheetId="11" hidden="1">{"'FORM'!$A$7:$H$11","'FORM'!$A$1:$H$47"}</definedName>
    <definedName name="bgbg1" localSheetId="18" hidden="1">{"'FORM'!$A$7:$H$11","'FORM'!$A$1:$H$47"}</definedName>
    <definedName name="bgbg1" localSheetId="38" hidden="1">{"'FORM'!$A$7:$H$11","'FORM'!$A$1:$H$47"}</definedName>
    <definedName name="bgbg1" hidden="1">{"'FORM'!$A$7:$H$11","'FORM'!$A$1:$H$47"}</definedName>
    <definedName name="bgbg11" localSheetId="9" hidden="1">{"'FORM'!$A$7:$H$11","'FORM'!$A$1:$H$47"}</definedName>
    <definedName name="bgbg11" localSheetId="16" hidden="1">{"'FORM'!$A$7:$H$11","'FORM'!$A$1:$H$47"}</definedName>
    <definedName name="bgbg11" localSheetId="10" hidden="1">{"'FORM'!$A$7:$H$11","'FORM'!$A$1:$H$47"}</definedName>
    <definedName name="bgbg11" localSheetId="11" hidden="1">{"'FORM'!$A$7:$H$11","'FORM'!$A$1:$H$47"}</definedName>
    <definedName name="bgbg11" localSheetId="18" hidden="1">{"'FORM'!$A$7:$H$11","'FORM'!$A$1:$H$47"}</definedName>
    <definedName name="bgbg11" localSheetId="38" hidden="1">{"'FORM'!$A$7:$H$11","'FORM'!$A$1:$H$47"}</definedName>
    <definedName name="bgbg11" hidden="1">{"'FORM'!$A$7:$H$11","'FORM'!$A$1:$H$47"}</definedName>
    <definedName name="bgbg112" localSheetId="9" hidden="1">{"'FORM'!$A$7:$H$11","'FORM'!$A$1:$H$47"}</definedName>
    <definedName name="bgbg112" localSheetId="16" hidden="1">{"'FORM'!$A$7:$H$11","'FORM'!$A$1:$H$47"}</definedName>
    <definedName name="bgbg112" localSheetId="10" hidden="1">{"'FORM'!$A$7:$H$11","'FORM'!$A$1:$H$47"}</definedName>
    <definedName name="bgbg112" localSheetId="11" hidden="1">{"'FORM'!$A$7:$H$11","'FORM'!$A$1:$H$47"}</definedName>
    <definedName name="bgbg112" localSheetId="18" hidden="1">{"'FORM'!$A$7:$H$11","'FORM'!$A$1:$H$47"}</definedName>
    <definedName name="bgbg112" localSheetId="38" hidden="1">{"'FORM'!$A$7:$H$11","'FORM'!$A$1:$H$47"}</definedName>
    <definedName name="bgbg112" hidden="1">{"'FORM'!$A$7:$H$11","'FORM'!$A$1:$H$47"}</definedName>
    <definedName name="bgbg12" localSheetId="9" hidden="1">{"'FORM'!$A$7:$H$11","'FORM'!$A$1:$H$47"}</definedName>
    <definedName name="bgbg12" localSheetId="16" hidden="1">{"'FORM'!$A$7:$H$11","'FORM'!$A$1:$H$47"}</definedName>
    <definedName name="bgbg12" localSheetId="10" hidden="1">{"'FORM'!$A$7:$H$11","'FORM'!$A$1:$H$47"}</definedName>
    <definedName name="bgbg12" localSheetId="11" hidden="1">{"'FORM'!$A$7:$H$11","'FORM'!$A$1:$H$47"}</definedName>
    <definedName name="bgbg12" localSheetId="18" hidden="1">{"'FORM'!$A$7:$H$11","'FORM'!$A$1:$H$47"}</definedName>
    <definedName name="bgbg12" localSheetId="38" hidden="1">{"'FORM'!$A$7:$H$11","'FORM'!$A$1:$H$47"}</definedName>
    <definedName name="bgbg12" hidden="1">{"'FORM'!$A$7:$H$11","'FORM'!$A$1:$H$47"}</definedName>
    <definedName name="bgg" localSheetId="35" hidden="1">{"table",#N/A,FALSE,"COVER";"income_statement",#N/A,FALSE,"COVER"}</definedName>
    <definedName name="bgg" localSheetId="31" hidden="1">{"table",#N/A,FALSE,"COVER";"income_statement",#N/A,FALSE,"COVER"}</definedName>
    <definedName name="bgg" localSheetId="9" hidden="1">{"table",#N/A,FALSE,"COVER";"income_statement",#N/A,FALSE,"COVER"}</definedName>
    <definedName name="bgg" localSheetId="30" hidden="1">{"table",#N/A,FALSE,"COVER";"income_statement",#N/A,FALSE,"COVER"}</definedName>
    <definedName name="bgg" localSheetId="51" hidden="1">{"table",#N/A,FALSE,"COVER";"income_statement",#N/A,FALSE,"COVER"}</definedName>
    <definedName name="bgg" localSheetId="7" hidden="1">{"table",#N/A,FALSE,"COVER";"income_statement",#N/A,FALSE,"COVER"}</definedName>
    <definedName name="bgg" localSheetId="33" hidden="1">{"table",#N/A,FALSE,"COVER";"income_statement",#N/A,FALSE,"COVER"}</definedName>
    <definedName name="bgg" localSheetId="6" hidden="1">{"table",#N/A,FALSE,"COVER";"income_statement",#N/A,FALSE,"COVER"}</definedName>
    <definedName name="bgg" localSheetId="16" hidden="1">{"table",#N/A,FALSE,"COVER";"income_statement",#N/A,FALSE,"COVER"}</definedName>
    <definedName name="bgg" localSheetId="10" hidden="1">{"table",#N/A,FALSE,"COVER";"income_statement",#N/A,FALSE,"COVER"}</definedName>
    <definedName name="bgg" localSheetId="29" hidden="1">{"table",#N/A,FALSE,"COVER";"income_statement",#N/A,FALSE,"COVER"}</definedName>
    <definedName name="bgg" localSheetId="28" hidden="1">{"table",#N/A,FALSE,"COVER";"income_statement",#N/A,FALSE,"COVER"}</definedName>
    <definedName name="bgg" localSheetId="11" hidden="1">{"table",#N/A,FALSE,"COVER";"income_statement",#N/A,FALSE,"COVER"}</definedName>
    <definedName name="bgg" localSheetId="36" hidden="1">{"table",#N/A,FALSE,"COVER";"income_statement",#N/A,FALSE,"COVER"}</definedName>
    <definedName name="bgg" localSheetId="32" hidden="1">{"table",#N/A,FALSE,"COVER";"income_statement",#N/A,FALSE,"COVER"}</definedName>
    <definedName name="bgg" localSheetId="18" hidden="1">{"table",#N/A,FALSE,"COVER";"income_statement",#N/A,FALSE,"COVER"}</definedName>
    <definedName name="bgg" localSheetId="38" hidden="1">{"table",#N/A,FALSE,"COVER";"income_statement",#N/A,FALSE,"COVER"}</definedName>
    <definedName name="bgg" hidden="1">{"table",#N/A,FALSE,"COVER";"income_statement",#N/A,FALSE,"COVER"}</definedName>
    <definedName name="bgsfdg" localSheetId="9" hidden="1">{#N/A,#N/A,FALSE,"Récapitulatif";#N/A,#N/A,FALSE,"PVC";#N/A,#N/A,FALSE,"PET";#N/A,#N/A,FALSE,"PET EUR";#N/A,#N/A,FALSE,"MEG";#N/A,#N/A,FALSE,"PTA";#N/A,#N/A,FALSE,"VA.PET";#N/A,#N/A,FALSE,"PX";#N/A,#N/A,FALSE,"COTON";#N/A,#N/A,FALSE,"LDPE";#N/A,#N/A,FALSE,"HDPE";#N/A,#N/A,FALSE,"PP";#N/A,#N/A,FALSE,"Propylène";#N/A,#N/A,FALSE,"Ethylène";#N/A,#N/A,FALSE,"PC"}</definedName>
    <definedName name="bgsfdg" localSheetId="51" hidden="1">{#N/A,#N/A,FALSE,"Récapitulatif";#N/A,#N/A,FALSE,"PVC";#N/A,#N/A,FALSE,"PET";#N/A,#N/A,FALSE,"PET EUR";#N/A,#N/A,FALSE,"MEG";#N/A,#N/A,FALSE,"PTA";#N/A,#N/A,FALSE,"VA.PET";#N/A,#N/A,FALSE,"PX";#N/A,#N/A,FALSE,"COTON";#N/A,#N/A,FALSE,"LDPE";#N/A,#N/A,FALSE,"HDPE";#N/A,#N/A,FALSE,"PP";#N/A,#N/A,FALSE,"Propylène";#N/A,#N/A,FALSE,"Ethylène";#N/A,#N/A,FALSE,"PC"}</definedName>
    <definedName name="bgsfdg" localSheetId="7" hidden="1">{#N/A,#N/A,FALSE,"Récapitulatif";#N/A,#N/A,FALSE,"PVC";#N/A,#N/A,FALSE,"PET";#N/A,#N/A,FALSE,"PET EUR";#N/A,#N/A,FALSE,"MEG";#N/A,#N/A,FALSE,"PTA";#N/A,#N/A,FALSE,"VA.PET";#N/A,#N/A,FALSE,"PX";#N/A,#N/A,FALSE,"COTON";#N/A,#N/A,FALSE,"LDPE";#N/A,#N/A,FALSE,"HDPE";#N/A,#N/A,FALSE,"PP";#N/A,#N/A,FALSE,"Propylène";#N/A,#N/A,FALSE,"Ethylène";#N/A,#N/A,FALSE,"PC"}</definedName>
    <definedName name="bgsfdg" localSheetId="6" hidden="1">{#N/A,#N/A,FALSE,"Récapitulatif";#N/A,#N/A,FALSE,"PVC";#N/A,#N/A,FALSE,"PET";#N/A,#N/A,FALSE,"PET EUR";#N/A,#N/A,FALSE,"MEG";#N/A,#N/A,FALSE,"PTA";#N/A,#N/A,FALSE,"VA.PET";#N/A,#N/A,FALSE,"PX";#N/A,#N/A,FALSE,"COTON";#N/A,#N/A,FALSE,"LDPE";#N/A,#N/A,FALSE,"HDPE";#N/A,#N/A,FALSE,"PP";#N/A,#N/A,FALSE,"Propylène";#N/A,#N/A,FALSE,"Ethylène";#N/A,#N/A,FALSE,"PC"}</definedName>
    <definedName name="bgsfdg" localSheetId="10" hidden="1">{#N/A,#N/A,FALSE,"Récapitulatif";#N/A,#N/A,FALSE,"PVC";#N/A,#N/A,FALSE,"PET";#N/A,#N/A,FALSE,"PET EUR";#N/A,#N/A,FALSE,"MEG";#N/A,#N/A,FALSE,"PTA";#N/A,#N/A,FALSE,"VA.PET";#N/A,#N/A,FALSE,"PX";#N/A,#N/A,FALSE,"COTON";#N/A,#N/A,FALSE,"LDPE";#N/A,#N/A,FALSE,"HDPE";#N/A,#N/A,FALSE,"PP";#N/A,#N/A,FALSE,"Propylène";#N/A,#N/A,FALSE,"Ethylène";#N/A,#N/A,FALSE,"PC"}</definedName>
    <definedName name="bgsfdg" localSheetId="28" hidden="1">{#N/A,#N/A,FALSE,"Récapitulatif";#N/A,#N/A,FALSE,"PVC";#N/A,#N/A,FALSE,"PET";#N/A,#N/A,FALSE,"PET EUR";#N/A,#N/A,FALSE,"MEG";#N/A,#N/A,FALSE,"PTA";#N/A,#N/A,FALSE,"VA.PET";#N/A,#N/A,FALSE,"PX";#N/A,#N/A,FALSE,"COTON";#N/A,#N/A,FALSE,"LDPE";#N/A,#N/A,FALSE,"HDPE";#N/A,#N/A,FALSE,"PP";#N/A,#N/A,FALSE,"Propylène";#N/A,#N/A,FALSE,"Ethylène";#N/A,#N/A,FALSE,"PC"}</definedName>
    <definedName name="bgsfdg" localSheetId="11" hidden="1">{#N/A,#N/A,FALSE,"Récapitulatif";#N/A,#N/A,FALSE,"PVC";#N/A,#N/A,FALSE,"PET";#N/A,#N/A,FALSE,"PET EUR";#N/A,#N/A,FALSE,"MEG";#N/A,#N/A,FALSE,"PTA";#N/A,#N/A,FALSE,"VA.PET";#N/A,#N/A,FALSE,"PX";#N/A,#N/A,FALSE,"COTON";#N/A,#N/A,FALSE,"LDPE";#N/A,#N/A,FALSE,"HDPE";#N/A,#N/A,FALSE,"PP";#N/A,#N/A,FALSE,"Propylène";#N/A,#N/A,FALSE,"Ethylène";#N/A,#N/A,FALSE,"PC"}</definedName>
    <definedName name="bgsfdg" localSheetId="36" hidden="1">{#N/A,#N/A,FALSE,"Récapitulatif";#N/A,#N/A,FALSE,"PVC";#N/A,#N/A,FALSE,"PET";#N/A,#N/A,FALSE,"PET EUR";#N/A,#N/A,FALSE,"MEG";#N/A,#N/A,FALSE,"PTA";#N/A,#N/A,FALSE,"VA.PET";#N/A,#N/A,FALSE,"PX";#N/A,#N/A,FALSE,"COTON";#N/A,#N/A,FALSE,"LDPE";#N/A,#N/A,FALSE,"HDPE";#N/A,#N/A,FALSE,"PP";#N/A,#N/A,FALSE,"Propylène";#N/A,#N/A,FALSE,"Ethylène";#N/A,#N/A,FALSE,"PC"}</definedName>
    <definedName name="bgsfdg" localSheetId="18" hidden="1">{#N/A,#N/A,FALSE,"Récapitulatif";#N/A,#N/A,FALSE,"PVC";#N/A,#N/A,FALSE,"PET";#N/A,#N/A,FALSE,"PET EUR";#N/A,#N/A,FALSE,"MEG";#N/A,#N/A,FALSE,"PTA";#N/A,#N/A,FALSE,"VA.PET";#N/A,#N/A,FALSE,"PX";#N/A,#N/A,FALSE,"COTON";#N/A,#N/A,FALSE,"LDPE";#N/A,#N/A,FALSE,"HDPE";#N/A,#N/A,FALSE,"PP";#N/A,#N/A,FALSE,"Propylène";#N/A,#N/A,FALSE,"Ethylène";#N/A,#N/A,FALSE,"PC"}</definedName>
    <definedName name="bgsfdg" localSheetId="38" hidden="1">{#N/A,#N/A,FALSE,"Récapitulatif";#N/A,#N/A,FALSE,"PVC";#N/A,#N/A,FALSE,"PET";#N/A,#N/A,FALSE,"PET EUR";#N/A,#N/A,FALSE,"MEG";#N/A,#N/A,FALSE,"PTA";#N/A,#N/A,FALSE,"VA.PET";#N/A,#N/A,FALSE,"PX";#N/A,#N/A,FALSE,"COTON";#N/A,#N/A,FALSE,"LDPE";#N/A,#N/A,FALSE,"HDPE";#N/A,#N/A,FALSE,"PP";#N/A,#N/A,FALSE,"Propylène";#N/A,#N/A,FALSE,"Ethylène";#N/A,#N/A,FALSE,"PC"}</definedName>
    <definedName name="bgsfdg" hidden="1">{#N/A,#N/A,FALSE,"Récapitulatif";#N/A,#N/A,FALSE,"PVC";#N/A,#N/A,FALSE,"PET";#N/A,#N/A,FALSE,"PET EUR";#N/A,#N/A,FALSE,"MEG";#N/A,#N/A,FALSE,"PTA";#N/A,#N/A,FALSE,"VA.PET";#N/A,#N/A,FALSE,"PX";#N/A,#N/A,FALSE,"COTON";#N/A,#N/A,FALSE,"LDPE";#N/A,#N/A,FALSE,"HDPE";#N/A,#N/A,FALSE,"PP";#N/A,#N/A,FALSE,"Propylène";#N/A,#N/A,FALSE,"Ethylène";#N/A,#N/A,FALSE,"PC"}</definedName>
    <definedName name="bjlb" localSheetId="31" hidden="1">Main.SAPF4Help()</definedName>
    <definedName name="bjlb" localSheetId="9" hidden="1">Main.SAPF4Help()</definedName>
    <definedName name="bjlb" localSheetId="21" hidden="1">Main.SAPF4Help()</definedName>
    <definedName name="bjlb" localSheetId="30" hidden="1">Main.SAPF4Help()</definedName>
    <definedName name="bjlb" localSheetId="51" hidden="1">Main.SAPF4Help()</definedName>
    <definedName name="bjlb" localSheetId="7" hidden="1">Main.SAPF4Help()</definedName>
    <definedName name="bjlb" localSheetId="23" hidden="1">Main.SAPF4Help()</definedName>
    <definedName name="bjlb" localSheetId="26" hidden="1">Main.SAPF4Help()</definedName>
    <definedName name="bjlb" localSheetId="6" hidden="1">Main.SAPF4Help()</definedName>
    <definedName name="bjlb" localSheetId="10" hidden="1">Main.SAPF4Help()</definedName>
    <definedName name="bjlb" localSheetId="28" hidden="1">Main.SAPF4Help()</definedName>
    <definedName name="bjlb" localSheetId="11" hidden="1">Main.SAPF4Help()</definedName>
    <definedName name="bjlb" localSheetId="13" hidden="1">Main.SAPF4Help()</definedName>
    <definedName name="bjlb" localSheetId="47" hidden="1">Main.SAPF4Help()</definedName>
    <definedName name="bjlb" localSheetId="24" hidden="1">Main.SAPF4Help()</definedName>
    <definedName name="bjlb" localSheetId="45" hidden="1">Main.SAPF4Help()</definedName>
    <definedName name="bjlb" localSheetId="36" hidden="1">Main.SAPF4Help()</definedName>
    <definedName name="bjlb" localSheetId="32" hidden="1">Main.SAPF4Help()</definedName>
    <definedName name="bjlb" localSheetId="40" hidden="1">Main.SAPF4Help()</definedName>
    <definedName name="bjlb" localSheetId="46" hidden="1">Main.SAPF4Help()</definedName>
    <definedName name="bjlb" localSheetId="44" hidden="1">Main.SAPF4Help()</definedName>
    <definedName name="bjlb" localSheetId="18" hidden="1">Main.SAPF4Help()</definedName>
    <definedName name="bjlb" localSheetId="38" hidden="1">Main.SAPF4Help()</definedName>
    <definedName name="bjlb" localSheetId="39" hidden="1">Main.SAPF4Help()</definedName>
    <definedName name="bjlb" localSheetId="22" hidden="1">Main.SAPF4Help()</definedName>
    <definedName name="bjlb" hidden="1">Main.SAPF4Help()</definedName>
    <definedName name="BLPH1" localSheetId="11" hidden="1">#REF!</definedName>
    <definedName name="BLPH1" localSheetId="18" hidden="1">#REF!</definedName>
    <definedName name="BLPH1" hidden="1">#REF!</definedName>
    <definedName name="BLPH10" localSheetId="9" hidden="1">#REF!</definedName>
    <definedName name="BLPH10" localSheetId="10" hidden="1">'NFD CONSO'!#REF!</definedName>
    <definedName name="BLPH10" localSheetId="11" hidden="1">#REF!</definedName>
    <definedName name="BLPH10" localSheetId="18" hidden="1">#REF!</definedName>
    <definedName name="BLPH10" hidden="1">#REF!</definedName>
    <definedName name="BLPH11" localSheetId="9" hidden="1">#REF!</definedName>
    <definedName name="BLPH11" localSheetId="10" hidden="1">'NFD CONSO'!#REF!</definedName>
    <definedName name="BLPH11" localSheetId="11" hidden="1">#REF!</definedName>
    <definedName name="BLPH11" localSheetId="18" hidden="1">#REF!</definedName>
    <definedName name="BLPH11" hidden="1">#REF!</definedName>
    <definedName name="BLPH2" localSheetId="11" hidden="1">#REF!</definedName>
    <definedName name="BLPH2" localSheetId="18" hidden="1">#REF!</definedName>
    <definedName name="BLPH2" hidden="1">#REF!</definedName>
    <definedName name="BLPH3" localSheetId="9" hidden="1">#REF!</definedName>
    <definedName name="BLPH3" localSheetId="10" hidden="1">'NFD CONSO'!#REF!</definedName>
    <definedName name="BLPH3" localSheetId="11" hidden="1">#REF!</definedName>
    <definedName name="BLPH3" localSheetId="18" hidden="1">#REF!</definedName>
    <definedName name="BLPH3" hidden="1">#REF!</definedName>
    <definedName name="BLPH4" localSheetId="9" hidden="1">#REF!</definedName>
    <definedName name="BLPH4" localSheetId="16" hidden="1">#REF!</definedName>
    <definedName name="BLPH4" localSheetId="10" hidden="1">'NFD CONSO'!#REF!</definedName>
    <definedName name="BLPH4" localSheetId="11" hidden="1">#REF!</definedName>
    <definedName name="BLPH4" localSheetId="18" hidden="1">#REF!</definedName>
    <definedName name="BLPH4" localSheetId="38" hidden="1">#REF!</definedName>
    <definedName name="BLPH4" hidden="1">#REF!</definedName>
    <definedName name="BLPH5" localSheetId="9" hidden="1">#REF!</definedName>
    <definedName name="BLPH5" localSheetId="16" hidden="1">#REF!</definedName>
    <definedName name="BLPH5" localSheetId="10" hidden="1">'NFD CONSO'!#REF!</definedName>
    <definedName name="BLPH5" localSheetId="11" hidden="1">#REF!</definedName>
    <definedName name="BLPH5" localSheetId="18" hidden="1">#REF!</definedName>
    <definedName name="BLPH5" localSheetId="38" hidden="1">#REF!</definedName>
    <definedName name="BLPH5" hidden="1">#REF!</definedName>
    <definedName name="BLPH6" localSheetId="9" hidden="1">#REF!</definedName>
    <definedName name="BLPH6" localSheetId="16" hidden="1">#REF!</definedName>
    <definedName name="BLPH6" localSheetId="10" hidden="1">'NFD CONSO'!#REF!</definedName>
    <definedName name="BLPH6" localSheetId="11" hidden="1">#REF!</definedName>
    <definedName name="BLPH6" localSheetId="18" hidden="1">#REF!</definedName>
    <definedName name="BLPH6" localSheetId="38" hidden="1">#REF!</definedName>
    <definedName name="BLPH6" hidden="1">#REF!</definedName>
    <definedName name="BLPH7" localSheetId="9" hidden="1">#REF!</definedName>
    <definedName name="BLPH7" localSheetId="16" hidden="1">#REF!</definedName>
    <definedName name="BLPH7" localSheetId="10" hidden="1">'NFD CONSO'!#REF!</definedName>
    <definedName name="BLPH7" localSheetId="11" hidden="1">#REF!</definedName>
    <definedName name="BLPH7" localSheetId="18" hidden="1">#REF!</definedName>
    <definedName name="BLPH7" localSheetId="38" hidden="1">#REF!</definedName>
    <definedName name="BLPH7" hidden="1">#REF!</definedName>
    <definedName name="BLPH8" localSheetId="9" hidden="1">#REF!</definedName>
    <definedName name="BLPH8" localSheetId="10" hidden="1">'NFD CONSO'!#REF!</definedName>
    <definedName name="BLPH8" localSheetId="11" hidden="1">#REF!</definedName>
    <definedName name="BLPH8" localSheetId="18" hidden="1">#REF!</definedName>
    <definedName name="BLPH8" hidden="1">#REF!</definedName>
    <definedName name="BLPH9" localSheetId="9" hidden="1">#REF!</definedName>
    <definedName name="BLPH9" localSheetId="10" hidden="1">'NFD CONSO'!#REF!</definedName>
    <definedName name="BLPH9" localSheetId="11" hidden="1">#REF!</definedName>
    <definedName name="BLPH9" localSheetId="18" hidden="1">#REF!</definedName>
    <definedName name="BLPH9" hidden="1">#REF!</definedName>
    <definedName name="blue" localSheetId="9" hidden="1">#REF!</definedName>
    <definedName name="blue" localSheetId="51" hidden="1">#REF!</definedName>
    <definedName name="blue" localSheetId="10" hidden="1">'NFD CONSO'!#REF!</definedName>
    <definedName name="blue" localSheetId="11" hidden="1">#REF!</definedName>
    <definedName name="blue" hidden="1">#REF!</definedName>
    <definedName name="bnm" localSheetId="35" hidden="1">{#N/A,#N/A,FALSE,"REPORT"}</definedName>
    <definedName name="bnm" localSheetId="31" hidden="1">{#N/A,#N/A,FALSE,"REPORT"}</definedName>
    <definedName name="bnm" localSheetId="9" hidden="1">{#N/A,#N/A,FALSE,"REPORT"}</definedName>
    <definedName name="bnm" localSheetId="30" hidden="1">{#N/A,#N/A,FALSE,"REPORT"}</definedName>
    <definedName name="bnm" localSheetId="51" hidden="1">{#N/A,#N/A,FALSE,"REPORT"}</definedName>
    <definedName name="bnm" localSheetId="7" hidden="1">{#N/A,#N/A,FALSE,"REPORT"}</definedName>
    <definedName name="bnm" localSheetId="33" hidden="1">{#N/A,#N/A,FALSE,"REPORT"}</definedName>
    <definedName name="bnm" localSheetId="6" hidden="1">{#N/A,#N/A,FALSE,"REPORT"}</definedName>
    <definedName name="bnm" localSheetId="16" hidden="1">{#N/A,#N/A,FALSE,"REPORT"}</definedName>
    <definedName name="bnm" localSheetId="10" hidden="1">{#N/A,#N/A,FALSE,"REPORT"}</definedName>
    <definedName name="bnm" localSheetId="29" hidden="1">{#N/A,#N/A,FALSE,"REPORT"}</definedName>
    <definedName name="bnm" localSheetId="28" hidden="1">{#N/A,#N/A,FALSE,"REPORT"}</definedName>
    <definedName name="bnm" localSheetId="11" hidden="1">{#N/A,#N/A,FALSE,"REPORT"}</definedName>
    <definedName name="bnm" localSheetId="36" hidden="1">{#N/A,#N/A,FALSE,"REPORT"}</definedName>
    <definedName name="bnm" localSheetId="32" hidden="1">{#N/A,#N/A,FALSE,"REPORT"}</definedName>
    <definedName name="bnm" localSheetId="18" hidden="1">{#N/A,#N/A,FALSE,"REPORT"}</definedName>
    <definedName name="bnm" localSheetId="38" hidden="1">{#N/A,#N/A,FALSE,"REPORT"}</definedName>
    <definedName name="bnm" hidden="1">{#N/A,#N/A,FALSE,"REPORT"}</definedName>
    <definedName name="BO011772EC1438490985E8510E7C1D11A7" hidden="1">#REF!</definedName>
    <definedName name="BO08A831B251FA400EB7AD1B5DB11C4063" localSheetId="9" hidden="1">#REF!</definedName>
    <definedName name="BO08A831B251FA400EB7AD1B5DB11C4063" localSheetId="10" hidden="1">'NFD CONSO'!#REF!</definedName>
    <definedName name="BO08A831B251FA400EB7AD1B5DB11C4063" localSheetId="11" hidden="1">#REF!</definedName>
    <definedName name="BO08A831B251FA400EB7AD1B5DB11C4063" localSheetId="18" hidden="1">#REF!</definedName>
    <definedName name="BO08A831B251FA400EB7AD1B5DB11C4063" hidden="1">#REF!</definedName>
    <definedName name="BO14EE835F6F7542649651B24EDC625724" localSheetId="9" hidden="1">#REF!</definedName>
    <definedName name="BO14EE835F6F7542649651B24EDC625724" localSheetId="10" hidden="1">'NFD CONSO'!#REF!</definedName>
    <definedName name="BO14EE835F6F7542649651B24EDC625724" localSheetId="11" hidden="1">#REF!</definedName>
    <definedName name="BO14EE835F6F7542649651B24EDC625724" localSheetId="18" hidden="1">#REF!</definedName>
    <definedName name="BO14EE835F6F7542649651B24EDC625724" hidden="1">#REF!</definedName>
    <definedName name="BO22D817EB7ECC4BA9801FA2DC85FC8A7A" localSheetId="9" hidden="1">#REF!</definedName>
    <definedName name="BO22D817EB7ECC4BA9801FA2DC85FC8A7A" localSheetId="10" hidden="1">'NFD CONSO'!#REF!</definedName>
    <definedName name="BO22D817EB7ECC4BA9801FA2DC85FC8A7A" localSheetId="11" hidden="1">#REF!</definedName>
    <definedName name="BO22D817EB7ECC4BA9801FA2DC85FC8A7A" localSheetId="18" hidden="1">#REF!</definedName>
    <definedName name="BO22D817EB7ECC4BA9801FA2DC85FC8A7A" hidden="1">#REF!</definedName>
    <definedName name="BO2688187220E44C72B9E337D27BE3D5BF" localSheetId="9" hidden="1">#REF!</definedName>
    <definedName name="BO2688187220E44C72B9E337D27BE3D5BF" localSheetId="10" hidden="1">'NFD CONSO'!#REF!</definedName>
    <definedName name="BO2688187220E44C72B9E337D27BE3D5BF" localSheetId="11" hidden="1">#REF!</definedName>
    <definedName name="BO2688187220E44C72B9E337D27BE3D5BF" localSheetId="18" hidden="1">#REF!</definedName>
    <definedName name="BO2688187220E44C72B9E337D27BE3D5BF" hidden="1">#REF!</definedName>
    <definedName name="BO2777AE62EFBC4BFEB80BAC15F4FEB7AC" localSheetId="9" hidden="1">#REF!</definedName>
    <definedName name="BO2777AE62EFBC4BFEB80BAC15F4FEB7AC" localSheetId="10" hidden="1">'NFD CONSO'!#REF!</definedName>
    <definedName name="BO2777AE62EFBC4BFEB80BAC15F4FEB7AC" localSheetId="11" hidden="1">#REF!</definedName>
    <definedName name="BO2777AE62EFBC4BFEB80BAC15F4FEB7AC" localSheetId="18" hidden="1">#REF!</definedName>
    <definedName name="BO2777AE62EFBC4BFEB80BAC15F4FEB7AC" hidden="1">#REF!</definedName>
    <definedName name="BO34E32A29A0D543EF8E49C6696433567E" localSheetId="9" hidden="1">#REF!</definedName>
    <definedName name="BO34E32A29A0D543EF8E49C6696433567E" localSheetId="10" hidden="1">'NFD CONSO'!#REF!</definedName>
    <definedName name="BO34E32A29A0D543EF8E49C6696433567E" localSheetId="11" hidden="1">#REF!</definedName>
    <definedName name="BO34E32A29A0D543EF8E49C6696433567E" localSheetId="18" hidden="1">#REF!</definedName>
    <definedName name="BO34E32A29A0D543EF8E49C6696433567E" hidden="1">#REF!</definedName>
    <definedName name="BO35BF3E7170034D668F9703532F46DE10" localSheetId="9" hidden="1">#REF!</definedName>
    <definedName name="BO35BF3E7170034D668F9703532F46DE10" localSheetId="10" hidden="1">'NFD CONSO'!#REF!</definedName>
    <definedName name="BO35BF3E7170034D668F9703532F46DE10" localSheetId="11" hidden="1">#REF!</definedName>
    <definedName name="BO35BF3E7170034D668F9703532F46DE10" localSheetId="18" hidden="1">#REF!</definedName>
    <definedName name="BO35BF3E7170034D668F9703532F46DE10" hidden="1">#REF!</definedName>
    <definedName name="BO3E36938F1415431F8C98CC774EE7EB35" localSheetId="9" hidden="1">#REF!</definedName>
    <definedName name="BO3E36938F1415431F8C98CC774EE7EB35" localSheetId="10" hidden="1">'NFD CONSO'!#REF!</definedName>
    <definedName name="BO3E36938F1415431F8C98CC774EE7EB35" localSheetId="11" hidden="1">#REF!</definedName>
    <definedName name="BO3E36938F1415431F8C98CC774EE7EB35" localSheetId="18" hidden="1">#REF!</definedName>
    <definedName name="BO3E36938F1415431F8C98CC774EE7EB35" hidden="1">#REF!</definedName>
    <definedName name="BO46945D02A5434825A4D7F1542C8179C2" localSheetId="9" hidden="1">#REF!</definedName>
    <definedName name="BO46945D02A5434825A4D7F1542C8179C2" localSheetId="10" hidden="1">'NFD CONSO'!#REF!</definedName>
    <definedName name="BO46945D02A5434825A4D7F1542C8179C2" localSheetId="11" hidden="1">#REF!</definedName>
    <definedName name="BO46945D02A5434825A4D7F1542C8179C2" localSheetId="18" hidden="1">#REF!</definedName>
    <definedName name="BO46945D02A5434825A4D7F1542C8179C2" hidden="1">#REF!</definedName>
    <definedName name="BO49CF845BCC5C4293936E18E7AB697879" localSheetId="9" hidden="1">#REF!</definedName>
    <definedName name="BO49CF845BCC5C4293936E18E7AB697879" localSheetId="10" hidden="1">'NFD CONSO'!#REF!</definedName>
    <definedName name="BO49CF845BCC5C4293936E18E7AB697879" localSheetId="11" hidden="1">#REF!</definedName>
    <definedName name="BO49CF845BCC5C4293936E18E7AB697879" localSheetId="18" hidden="1">#REF!</definedName>
    <definedName name="BO49CF845BCC5C4293936E18E7AB697879" hidden="1">#REF!</definedName>
    <definedName name="BO4CAEEF4E1BF7400286D626DEEBB5B8A5" localSheetId="9" hidden="1">#REF!</definedName>
    <definedName name="BO4CAEEF4E1BF7400286D626DEEBB5B8A5" localSheetId="10" hidden="1">'NFD CONSO'!#REF!</definedName>
    <definedName name="BO4CAEEF4E1BF7400286D626DEEBB5B8A5" localSheetId="11" hidden="1">#REF!</definedName>
    <definedName name="BO4CAEEF4E1BF7400286D626DEEBB5B8A5" localSheetId="18" hidden="1">#REF!</definedName>
    <definedName name="BO4CAEEF4E1BF7400286D626DEEBB5B8A5" hidden="1">#REF!</definedName>
    <definedName name="BO57C32C4D758E49588D261EEB179A7678" localSheetId="9" hidden="1">#REF!</definedName>
    <definedName name="BO57C32C4D758E49588D261EEB179A7678" localSheetId="10" hidden="1">'NFD CONSO'!#REF!</definedName>
    <definedName name="BO57C32C4D758E49588D261EEB179A7678" localSheetId="11" hidden="1">#REF!</definedName>
    <definedName name="BO57C32C4D758E49588D261EEB179A7678" localSheetId="18" hidden="1">#REF!</definedName>
    <definedName name="BO57C32C4D758E49588D261EEB179A7678" hidden="1">#REF!</definedName>
    <definedName name="BO5877B2D43B8D47D587DD4003E4D69B28" localSheetId="9" hidden="1">#REF!</definedName>
    <definedName name="BO5877B2D43B8D47D587DD4003E4D69B28" localSheetId="10" hidden="1">'NFD CONSO'!#REF!</definedName>
    <definedName name="BO5877B2D43B8D47D587DD4003E4D69B28" localSheetId="11" hidden="1">#REF!</definedName>
    <definedName name="BO5877B2D43B8D47D587DD4003E4D69B28" localSheetId="18" hidden="1">#REF!</definedName>
    <definedName name="BO5877B2D43B8D47D587DD4003E4D69B28" hidden="1">#REF!</definedName>
    <definedName name="BO5944A82F09614A72B4B5C63EFF5CF015" localSheetId="9" hidden="1">#REF!</definedName>
    <definedName name="BO5944A82F09614A72B4B5C63EFF5CF015" localSheetId="10" hidden="1">'NFD CONSO'!#REF!</definedName>
    <definedName name="BO5944A82F09614A72B4B5C63EFF5CF015" localSheetId="11" hidden="1">#REF!</definedName>
    <definedName name="BO5944A82F09614A72B4B5C63EFF5CF015" localSheetId="18" hidden="1">#REF!</definedName>
    <definedName name="BO5944A82F09614A72B4B5C63EFF5CF015" hidden="1">#REF!</definedName>
    <definedName name="BO5CA5AC47960A4F83A8A82485E3A5BF6F" localSheetId="9" hidden="1">#REF!</definedName>
    <definedName name="BO5CA5AC47960A4F83A8A82485E3A5BF6F" localSheetId="10" hidden="1">'NFD CONSO'!#REF!</definedName>
    <definedName name="BO5CA5AC47960A4F83A8A82485E3A5BF6F" localSheetId="11" hidden="1">#REF!</definedName>
    <definedName name="BO5CA5AC47960A4F83A8A82485E3A5BF6F" localSheetId="18" hidden="1">#REF!</definedName>
    <definedName name="BO5CA5AC47960A4F83A8A82485E3A5BF6F" hidden="1">#REF!</definedName>
    <definedName name="BO5D6F84C2D53C40A6B9D1D0A67CAF150F" localSheetId="9" hidden="1">#REF!</definedName>
    <definedName name="BO5D6F84C2D53C40A6B9D1D0A67CAF150F" localSheetId="10" hidden="1">'NFD CONSO'!#REF!</definedName>
    <definedName name="BO5D6F84C2D53C40A6B9D1D0A67CAF150F" localSheetId="11" hidden="1">#REF!</definedName>
    <definedName name="BO5D6F84C2D53C40A6B9D1D0A67CAF150F" localSheetId="18" hidden="1">#REF!</definedName>
    <definedName name="BO5D6F84C2D53C40A6B9D1D0A67CAF150F" hidden="1">#REF!</definedName>
    <definedName name="BO72D2C18B9EBC448885C09E24262EF4B1" localSheetId="9" hidden="1">#REF!</definedName>
    <definedName name="BO72D2C18B9EBC448885C09E24262EF4B1" localSheetId="10" hidden="1">'NFD CONSO'!#REF!</definedName>
    <definedName name="BO72D2C18B9EBC448885C09E24262EF4B1" localSheetId="11" hidden="1">#REF!</definedName>
    <definedName name="BO72D2C18B9EBC448885C09E24262EF4B1" localSheetId="18" hidden="1">#REF!</definedName>
    <definedName name="BO72D2C18B9EBC448885C09E24262EF4B1" hidden="1">#REF!</definedName>
    <definedName name="BO76315B08AF5148079992E44594047565" localSheetId="9" hidden="1">#REF!</definedName>
    <definedName name="BO76315B08AF5148079992E44594047565" localSheetId="10" hidden="1">'NFD CONSO'!#REF!</definedName>
    <definedName name="BO76315B08AF5148079992E44594047565" localSheetId="11" hidden="1">#REF!</definedName>
    <definedName name="BO76315B08AF5148079992E44594047565" localSheetId="18" hidden="1">#REF!</definedName>
    <definedName name="BO76315B08AF5148079992E44594047565" hidden="1">#REF!</definedName>
    <definedName name="BO7A76F96DDE674580B5B7B13BE0348ADA" localSheetId="9" hidden="1">#REF!</definedName>
    <definedName name="BO7A76F96DDE674580B5B7B13BE0348ADA" localSheetId="10" hidden="1">'NFD CONSO'!#REF!</definedName>
    <definedName name="BO7A76F96DDE674580B5B7B13BE0348ADA" localSheetId="11" hidden="1">#REF!</definedName>
    <definedName name="BO7A76F96DDE674580B5B7B13BE0348ADA" localSheetId="18" hidden="1">#REF!</definedName>
    <definedName name="BO7A76F96DDE674580B5B7B13BE0348ADA" hidden="1">#REF!</definedName>
    <definedName name="BO7B44F1744BB8447999EFE73B8379E025" localSheetId="9" hidden="1">#REF!</definedName>
    <definedName name="BO7B44F1744BB8447999EFE73B8379E025" localSheetId="10" hidden="1">'NFD CONSO'!#REF!</definedName>
    <definedName name="BO7B44F1744BB8447999EFE73B8379E025" localSheetId="11" hidden="1">#REF!</definedName>
    <definedName name="BO7B44F1744BB8447999EFE73B8379E025" localSheetId="18" hidden="1">#REF!</definedName>
    <definedName name="BO7B44F1744BB8447999EFE73B8379E025" hidden="1">#REF!</definedName>
    <definedName name="BO7FAD6C0FDEE9447CB8DA9D8560C95EA5" localSheetId="9" hidden="1">#REF!</definedName>
    <definedName name="BO7FAD6C0FDEE9447CB8DA9D8560C95EA5" localSheetId="10" hidden="1">'NFD CONSO'!#REF!</definedName>
    <definedName name="BO7FAD6C0FDEE9447CB8DA9D8560C95EA5" localSheetId="11" hidden="1">#REF!</definedName>
    <definedName name="BO7FAD6C0FDEE9447CB8DA9D8560C95EA5" localSheetId="18" hidden="1">#REF!</definedName>
    <definedName name="BO7FAD6C0FDEE9447CB8DA9D8560C95EA5" hidden="1">#REF!</definedName>
    <definedName name="BO7FBD7A2A596E4229907F14804FAD0984" localSheetId="9" hidden="1">#REF!</definedName>
    <definedName name="BO7FBD7A2A596E4229907F14804FAD0984" localSheetId="10" hidden="1">'NFD CONSO'!#REF!</definedName>
    <definedName name="BO7FBD7A2A596E4229907F14804FAD0984" localSheetId="11" hidden="1">#REF!</definedName>
    <definedName name="BO7FBD7A2A596E4229907F14804FAD0984" localSheetId="18" hidden="1">#REF!</definedName>
    <definedName name="BO7FBD7A2A596E4229907F14804FAD0984" hidden="1">#REF!</definedName>
    <definedName name="BO8086098CC1034C91B99590C02A459C62" localSheetId="9" hidden="1">#REF!</definedName>
    <definedName name="BO8086098CC1034C91B99590C02A459C62" localSheetId="10" hidden="1">'NFD CONSO'!#REF!</definedName>
    <definedName name="BO8086098CC1034C91B99590C02A459C62" localSheetId="11" hidden="1">#REF!</definedName>
    <definedName name="BO8086098CC1034C91B99590C02A459C62" localSheetId="18" hidden="1">#REF!</definedName>
    <definedName name="BO8086098CC1034C91B99590C02A459C62" hidden="1">#REF!</definedName>
    <definedName name="BO8106111F819941CAA58A4EF400D5491E" localSheetId="9" hidden="1">#REF!</definedName>
    <definedName name="BO8106111F819941CAA58A4EF400D5491E" localSheetId="10" hidden="1">'NFD CONSO'!#REF!</definedName>
    <definedName name="BO8106111F819941CAA58A4EF400D5491E" localSheetId="11" hidden="1">#REF!</definedName>
    <definedName name="BO8106111F819941CAA58A4EF400D5491E" localSheetId="18" hidden="1">#REF!</definedName>
    <definedName name="BO8106111F819941CAA58A4EF400D5491E" hidden="1">#REF!</definedName>
    <definedName name="BO853274A57A5346FF932A5AD545290B3B" localSheetId="9" hidden="1">#REF!</definedName>
    <definedName name="BO853274A57A5346FF932A5AD545290B3B" localSheetId="10" hidden="1">'NFD CONSO'!#REF!</definedName>
    <definedName name="BO853274A57A5346FF932A5AD545290B3B" localSheetId="11" hidden="1">#REF!</definedName>
    <definedName name="BO853274A57A5346FF932A5AD545290B3B" localSheetId="18" hidden="1">#REF!</definedName>
    <definedName name="BO853274A57A5346FF932A5AD545290B3B" hidden="1">#REF!</definedName>
    <definedName name="BO88B6DFE4F5604FCBA825BB7FAD5F14D8" localSheetId="9" hidden="1">#REF!</definedName>
    <definedName name="BO88B6DFE4F5604FCBA825BB7FAD5F14D8" localSheetId="10" hidden="1">'NFD CONSO'!#REF!</definedName>
    <definedName name="BO88B6DFE4F5604FCBA825BB7FAD5F14D8" localSheetId="11" hidden="1">#REF!</definedName>
    <definedName name="BO88B6DFE4F5604FCBA825BB7FAD5F14D8" localSheetId="18" hidden="1">#REF!</definedName>
    <definedName name="BO88B6DFE4F5604FCBA825BB7FAD5F14D8" hidden="1">#REF!</definedName>
    <definedName name="BO8F46E4A915964D74B1D95A5881F34F5E" localSheetId="9" hidden="1">#REF!</definedName>
    <definedName name="BO8F46E4A915964D74B1D95A5881F34F5E" localSheetId="10" hidden="1">'NFD CONSO'!#REF!</definedName>
    <definedName name="BO8F46E4A915964D74B1D95A5881F34F5E" localSheetId="11" hidden="1">#REF!</definedName>
    <definedName name="BO8F46E4A915964D74B1D95A5881F34F5E" localSheetId="18" hidden="1">#REF!</definedName>
    <definedName name="BO8F46E4A915964D74B1D95A5881F34F5E" hidden="1">#REF!</definedName>
    <definedName name="BO915317053F91445188D4089CE51797B0" localSheetId="9" hidden="1">#REF!</definedName>
    <definedName name="BO915317053F91445188D4089CE51797B0" localSheetId="10" hidden="1">'NFD CONSO'!#REF!</definedName>
    <definedName name="BO915317053F91445188D4089CE51797B0" localSheetId="11" hidden="1">#REF!</definedName>
    <definedName name="BO915317053F91445188D4089CE51797B0" localSheetId="18" hidden="1">#REF!</definedName>
    <definedName name="BO915317053F91445188D4089CE51797B0" hidden="1">#REF!</definedName>
    <definedName name="BO93642074246D417F8B2A64EA7D0DB41B" localSheetId="9" hidden="1">#REF!</definedName>
    <definedName name="BO93642074246D417F8B2A64EA7D0DB41B" localSheetId="10" hidden="1">'NFD CONSO'!#REF!</definedName>
    <definedName name="BO93642074246D417F8B2A64EA7D0DB41B" localSheetId="11" hidden="1">#REF!</definedName>
    <definedName name="BO93642074246D417F8B2A64EA7D0DB41B" localSheetId="18" hidden="1">#REF!</definedName>
    <definedName name="BO93642074246D417F8B2A64EA7D0DB41B" hidden="1">#REF!</definedName>
    <definedName name="BO9CB225F788864279A223E2622360972C" localSheetId="9" hidden="1">#REF!</definedName>
    <definedName name="BO9CB225F788864279A223E2622360972C" localSheetId="10" hidden="1">'NFD CONSO'!#REF!</definedName>
    <definedName name="BO9CB225F788864279A223E2622360972C" localSheetId="11" hidden="1">#REF!</definedName>
    <definedName name="BO9CB225F788864279A223E2622360972C" localSheetId="18" hidden="1">#REF!</definedName>
    <definedName name="BO9CB225F788864279A223E2622360972C" hidden="1">#REF!</definedName>
    <definedName name="BO9DBC54D2A477414AA2A33F427F6A55B7" localSheetId="9" hidden="1">#REF!</definedName>
    <definedName name="BO9DBC54D2A477414AA2A33F427F6A55B7" localSheetId="10" hidden="1">'NFD CONSO'!#REF!</definedName>
    <definedName name="BO9DBC54D2A477414AA2A33F427F6A55B7" localSheetId="11" hidden="1">#REF!</definedName>
    <definedName name="BO9DBC54D2A477414AA2A33F427F6A55B7" localSheetId="18" hidden="1">#REF!</definedName>
    <definedName name="BO9DBC54D2A477414AA2A33F427F6A55B7" hidden="1">#REF!</definedName>
    <definedName name="BOA04BBB45E66F421A8ABB6934CE03C9D3" localSheetId="9" hidden="1">#REF!</definedName>
    <definedName name="BOA04BBB45E66F421A8ABB6934CE03C9D3" localSheetId="10" hidden="1">'NFD CONSO'!#REF!</definedName>
    <definedName name="BOA04BBB45E66F421A8ABB6934CE03C9D3" localSheetId="11" hidden="1">#REF!</definedName>
    <definedName name="BOA04BBB45E66F421A8ABB6934CE03C9D3" localSheetId="18" hidden="1">#REF!</definedName>
    <definedName name="BOA04BBB45E66F421A8ABB6934CE03C9D3" hidden="1">#REF!</definedName>
    <definedName name="BOA19520863CF047798DF40139E6AC64B8" localSheetId="9" hidden="1">#REF!</definedName>
    <definedName name="BOA19520863CF047798DF40139E6AC64B8" localSheetId="10" hidden="1">'NFD CONSO'!#REF!</definedName>
    <definedName name="BOA19520863CF047798DF40139E6AC64B8" localSheetId="11" hidden="1">#REF!</definedName>
    <definedName name="BOA19520863CF047798DF40139E6AC64B8" localSheetId="18" hidden="1">#REF!</definedName>
    <definedName name="BOA19520863CF047798DF40139E6AC64B8" hidden="1">#REF!</definedName>
    <definedName name="BOA732C2A0E4834A0D90EC81D351286EFA" localSheetId="9" hidden="1">#REF!</definedName>
    <definedName name="BOA732C2A0E4834A0D90EC81D351286EFA" localSheetId="10" hidden="1">'NFD CONSO'!#REF!</definedName>
    <definedName name="BOA732C2A0E4834A0D90EC81D351286EFA" localSheetId="11" hidden="1">#REF!</definedName>
    <definedName name="BOA732C2A0E4834A0D90EC81D351286EFA" localSheetId="18" hidden="1">#REF!</definedName>
    <definedName name="BOA732C2A0E4834A0D90EC81D351286EFA" hidden="1">#REF!</definedName>
    <definedName name="BOAA1013C6D3C6498593F16B625BDF5C35" localSheetId="9" hidden="1">#REF!</definedName>
    <definedName name="BOAA1013C6D3C6498593F16B625BDF5C35" localSheetId="10" hidden="1">'NFD CONSO'!#REF!</definedName>
    <definedName name="BOAA1013C6D3C6498593F16B625BDF5C35" localSheetId="11" hidden="1">#REF!</definedName>
    <definedName name="BOAA1013C6D3C6498593F16B625BDF5C35" localSheetId="18" hidden="1">#REF!</definedName>
    <definedName name="BOAA1013C6D3C6498593F16B625BDF5C35" hidden="1">#REF!</definedName>
    <definedName name="BOABAE0D2019CC42B3A976DA8A3E38A245" localSheetId="9" hidden="1">#REF!</definedName>
    <definedName name="BOABAE0D2019CC42B3A976DA8A3E38A245" localSheetId="10" hidden="1">'NFD CONSO'!#REF!</definedName>
    <definedName name="BOABAE0D2019CC42B3A976DA8A3E38A245" localSheetId="11" hidden="1">#REF!</definedName>
    <definedName name="BOABAE0D2019CC42B3A976DA8A3E38A245" localSheetId="18" hidden="1">#REF!</definedName>
    <definedName name="BOABAE0D2019CC42B3A976DA8A3E38A245" hidden="1">#REF!</definedName>
    <definedName name="BOACE2E5A865F64EF8A1772525FB57D0CF" localSheetId="9" hidden="1">#REF!</definedName>
    <definedName name="BOACE2E5A865F64EF8A1772525FB57D0CF" localSheetId="10" hidden="1">'NFD CONSO'!#REF!</definedName>
    <definedName name="BOACE2E5A865F64EF8A1772525FB57D0CF" localSheetId="11" hidden="1">#REF!</definedName>
    <definedName name="BOACE2E5A865F64EF8A1772525FB57D0CF" localSheetId="18" hidden="1">#REF!</definedName>
    <definedName name="BOACE2E5A865F64EF8A1772525FB57D0CF" hidden="1">#REF!</definedName>
    <definedName name="BOAF4C9DA32A804F8C9D4A656DB1C9714A" localSheetId="9" hidden="1">#REF!</definedName>
    <definedName name="BOAF4C9DA32A804F8C9D4A656DB1C9714A" localSheetId="10" hidden="1">'NFD CONSO'!#REF!</definedName>
    <definedName name="BOAF4C9DA32A804F8C9D4A656DB1C9714A" localSheetId="11" hidden="1">#REF!</definedName>
    <definedName name="BOAF4C9DA32A804F8C9D4A656DB1C9714A" localSheetId="18" hidden="1">#REF!</definedName>
    <definedName name="BOAF4C9DA32A804F8C9D4A656DB1C9714A" hidden="1">#REF!</definedName>
    <definedName name="BOB067A3A8C53945CF9D1A038895F96976" localSheetId="9" hidden="1">#REF!</definedName>
    <definedName name="BOB067A3A8C53945CF9D1A038895F96976" localSheetId="10" hidden="1">'NFD CONSO'!#REF!</definedName>
    <definedName name="BOB067A3A8C53945CF9D1A038895F96976" localSheetId="11" hidden="1">#REF!</definedName>
    <definedName name="BOB067A3A8C53945CF9D1A038895F96976" localSheetId="18" hidden="1">#REF!</definedName>
    <definedName name="BOB067A3A8C53945CF9D1A038895F96976" hidden="1">#REF!</definedName>
    <definedName name="BOB1B109352F5643CBAF6425A7D409D7ED" localSheetId="9" hidden="1">#REF!</definedName>
    <definedName name="BOB1B109352F5643CBAF6425A7D409D7ED" localSheetId="10" hidden="1">'NFD CONSO'!#REF!</definedName>
    <definedName name="BOB1B109352F5643CBAF6425A7D409D7ED" localSheetId="11" hidden="1">#REF!</definedName>
    <definedName name="BOB1B109352F5643CBAF6425A7D409D7ED" localSheetId="18" hidden="1">#REF!</definedName>
    <definedName name="BOB1B109352F5643CBAF6425A7D409D7ED" hidden="1">#REF!</definedName>
    <definedName name="BOB24E84D7BF964C2296FAFE1E07558810" localSheetId="9" hidden="1">#REF!</definedName>
    <definedName name="BOB24E84D7BF964C2296FAFE1E07558810" localSheetId="10" hidden="1">'NFD CONSO'!#REF!</definedName>
    <definedName name="BOB24E84D7BF964C2296FAFE1E07558810" localSheetId="11" hidden="1">#REF!</definedName>
    <definedName name="BOB24E84D7BF964C2296FAFE1E07558810" localSheetId="18" hidden="1">#REF!</definedName>
    <definedName name="BOB24E84D7BF964C2296FAFE1E07558810" hidden="1">#REF!</definedName>
    <definedName name="BOB3DBDCBD015240A38856538F7CACB9B8" localSheetId="9" hidden="1">#REF!</definedName>
    <definedName name="BOB3DBDCBD015240A38856538F7CACB9B8" localSheetId="10" hidden="1">'NFD CONSO'!#REF!</definedName>
    <definedName name="BOB3DBDCBD015240A38856538F7CACB9B8" localSheetId="11" hidden="1">#REF!</definedName>
    <definedName name="BOB3DBDCBD015240A38856538F7CACB9B8" localSheetId="18" hidden="1">#REF!</definedName>
    <definedName name="BOB3DBDCBD015240A38856538F7CACB9B8" hidden="1">#REF!</definedName>
    <definedName name="BOB8A8165CD686468BA16B16A22C84266D" localSheetId="9" hidden="1">#REF!</definedName>
    <definedName name="BOB8A8165CD686468BA16B16A22C84266D" localSheetId="10" hidden="1">'NFD CONSO'!#REF!</definedName>
    <definedName name="BOB8A8165CD686468BA16B16A22C84266D" localSheetId="11" hidden="1">#REF!</definedName>
    <definedName name="BOB8A8165CD686468BA16B16A22C84266D" localSheetId="18" hidden="1">#REF!</definedName>
    <definedName name="BOB8A8165CD686468BA16B16A22C84266D" hidden="1">#REF!</definedName>
    <definedName name="BOBC0AA0409014436082AD359229119BF6" localSheetId="9" hidden="1">#REF!</definedName>
    <definedName name="BOBC0AA0409014436082AD359229119BF6" localSheetId="10" hidden="1">'NFD CONSO'!#REF!</definedName>
    <definedName name="BOBC0AA0409014436082AD359229119BF6" localSheetId="11" hidden="1">#REF!</definedName>
    <definedName name="BOBC0AA0409014436082AD359229119BF6" localSheetId="18" hidden="1">#REF!</definedName>
    <definedName name="BOBC0AA0409014436082AD359229119BF6" hidden="1">#REF!</definedName>
    <definedName name="BOC7F1E3C7825745FF976256B32A271478" localSheetId="9" hidden="1">#REF!</definedName>
    <definedName name="BOC7F1E3C7825745FF976256B32A271478" localSheetId="10" hidden="1">'NFD CONSO'!#REF!</definedName>
    <definedName name="BOC7F1E3C7825745FF976256B32A271478" localSheetId="11" hidden="1">#REF!</definedName>
    <definedName name="BOC7F1E3C7825745FF976256B32A271478" localSheetId="18" hidden="1">#REF!</definedName>
    <definedName name="BOC7F1E3C7825745FF976256B32A271478" hidden="1">#REF!</definedName>
    <definedName name="BOD141A7F071EF46B38DDD8AAA42CC9729" localSheetId="9" hidden="1">#REF!</definedName>
    <definedName name="BOD141A7F071EF46B38DDD8AAA42CC9729" localSheetId="10" hidden="1">'NFD CONSO'!#REF!</definedName>
    <definedName name="BOD141A7F071EF46B38DDD8AAA42CC9729" localSheetId="11" hidden="1">#REF!</definedName>
    <definedName name="BOD141A7F071EF46B38DDD8AAA42CC9729" localSheetId="18" hidden="1">#REF!</definedName>
    <definedName name="BOD141A7F071EF46B38DDD8AAA42CC9729" hidden="1">#REF!</definedName>
    <definedName name="BOD1A4E3BE447640B9B99BEA1539A5C778" localSheetId="9" hidden="1">#REF!</definedName>
    <definedName name="BOD1A4E3BE447640B9B99BEA1539A5C778" localSheetId="10" hidden="1">'NFD CONSO'!#REF!</definedName>
    <definedName name="BOD1A4E3BE447640B9B99BEA1539A5C778" localSheetId="11" hidden="1">#REF!</definedName>
    <definedName name="BOD1A4E3BE447640B9B99BEA1539A5C778" localSheetId="18" hidden="1">#REF!</definedName>
    <definedName name="BOD1A4E3BE447640B9B99BEA1539A5C778" hidden="1">#REF!</definedName>
    <definedName name="BOD9A5FCDB1CAF4FE4ACEE30C27010361E" localSheetId="9" hidden="1">#REF!</definedName>
    <definedName name="BOD9A5FCDB1CAF4FE4ACEE30C27010361E" localSheetId="10" hidden="1">'NFD CONSO'!#REF!</definedName>
    <definedName name="BOD9A5FCDB1CAF4FE4ACEE30C27010361E" localSheetId="11" hidden="1">#REF!</definedName>
    <definedName name="BOD9A5FCDB1CAF4FE4ACEE30C27010361E" localSheetId="18" hidden="1">#REF!</definedName>
    <definedName name="BOD9A5FCDB1CAF4FE4ACEE30C27010361E" hidden="1">#REF!</definedName>
    <definedName name="BODD72706DF2B649DCB75D171F08910AFD" localSheetId="9" hidden="1">#REF!</definedName>
    <definedName name="BODD72706DF2B649DCB75D171F08910AFD" localSheetId="10" hidden="1">'NFD CONSO'!#REF!</definedName>
    <definedName name="BODD72706DF2B649DCB75D171F08910AFD" localSheetId="11" hidden="1">#REF!</definedName>
    <definedName name="BODD72706DF2B649DCB75D171F08910AFD" localSheetId="18" hidden="1">#REF!</definedName>
    <definedName name="BODD72706DF2B649DCB75D171F08910AFD" hidden="1">#REF!</definedName>
    <definedName name="BODE9FE2499C63411BBCC15C0A482CB668" localSheetId="9" hidden="1">#REF!</definedName>
    <definedName name="BODE9FE2499C63411BBCC15C0A482CB668" localSheetId="10" hidden="1">'NFD CONSO'!#REF!</definedName>
    <definedName name="BODE9FE2499C63411BBCC15C0A482CB668" localSheetId="11" hidden="1">#REF!</definedName>
    <definedName name="BODE9FE2499C63411BBCC15C0A482CB668" localSheetId="18" hidden="1">#REF!</definedName>
    <definedName name="BODE9FE2499C63411BBCC15C0A482CB668" hidden="1">#REF!</definedName>
    <definedName name="BOE3D051FDA97641158931CB8F5E581C43" localSheetId="9" hidden="1">#REF!</definedName>
    <definedName name="BOE3D051FDA97641158931CB8F5E581C43" localSheetId="10" hidden="1">'NFD CONSO'!#REF!</definedName>
    <definedName name="BOE3D051FDA97641158931CB8F5E581C43" localSheetId="11" hidden="1">#REF!</definedName>
    <definedName name="BOE3D051FDA97641158931CB8F5E581C43" localSheetId="18" hidden="1">#REF!</definedName>
    <definedName name="BOE3D051FDA97641158931CB8F5E581C43" hidden="1">#REF!</definedName>
    <definedName name="BOE58C976894874C54BEFCBC277DA4BC26" localSheetId="9" hidden="1">#REF!</definedName>
    <definedName name="BOE58C976894874C54BEFCBC277DA4BC26" localSheetId="10" hidden="1">'NFD CONSO'!#REF!</definedName>
    <definedName name="BOE58C976894874C54BEFCBC277DA4BC26" localSheetId="11" hidden="1">#REF!</definedName>
    <definedName name="BOE58C976894874C54BEFCBC277DA4BC26" localSheetId="18" hidden="1">#REF!</definedName>
    <definedName name="BOE58C976894874C54BEFCBC277DA4BC26" hidden="1">#REF!</definedName>
    <definedName name="BOE67EADAEFDAB42AB8CBAE0A59D4916FB" localSheetId="9" hidden="1">#REF!</definedName>
    <definedName name="BOE67EADAEFDAB42AB8CBAE0A59D4916FB" localSheetId="10" hidden="1">'NFD CONSO'!#REF!</definedName>
    <definedName name="BOE67EADAEFDAB42AB8CBAE0A59D4916FB" localSheetId="11" hidden="1">#REF!</definedName>
    <definedName name="BOE67EADAEFDAB42AB8CBAE0A59D4916FB" localSheetId="18" hidden="1">#REF!</definedName>
    <definedName name="BOE67EADAEFDAB42AB8CBAE0A59D4916FB" hidden="1">#REF!</definedName>
    <definedName name="BOECD4596C3AE546F5894EE115DC541201" localSheetId="9" hidden="1">#REF!</definedName>
    <definedName name="BOECD4596C3AE546F5894EE115DC541201" localSheetId="10" hidden="1">'NFD CONSO'!#REF!</definedName>
    <definedName name="BOECD4596C3AE546F5894EE115DC541201" localSheetId="11" hidden="1">#REF!</definedName>
    <definedName name="BOECD4596C3AE546F5894EE115DC541201" localSheetId="18" hidden="1">#REF!</definedName>
    <definedName name="BOECD4596C3AE546F5894EE115DC541201" hidden="1">#REF!</definedName>
    <definedName name="BOF2E8B4FC3F514F3F875A18A9AB5EB61C" localSheetId="9" hidden="1">#REF!</definedName>
    <definedName name="BOF2E8B4FC3F514F3F875A18A9AB5EB61C" localSheetId="10" hidden="1">'NFD CONSO'!#REF!</definedName>
    <definedName name="BOF2E8B4FC3F514F3F875A18A9AB5EB61C" localSheetId="11" hidden="1">#REF!</definedName>
    <definedName name="BOF2E8B4FC3F514F3F875A18A9AB5EB61C" localSheetId="18" hidden="1">#REF!</definedName>
    <definedName name="BOF2E8B4FC3F514F3F875A18A9AB5EB61C" hidden="1">#REF!</definedName>
    <definedName name="BOF73AF7C3499B405BBCA1751BD04E4688" localSheetId="9" hidden="1">#REF!</definedName>
    <definedName name="BOF73AF7C3499B405BBCA1751BD04E4688" localSheetId="10" hidden="1">'NFD CONSO'!#REF!</definedName>
    <definedName name="BOF73AF7C3499B405BBCA1751BD04E4688" localSheetId="11" hidden="1">#REF!</definedName>
    <definedName name="BOF73AF7C3499B405BBCA1751BD04E4688" localSheetId="18" hidden="1">#REF!</definedName>
    <definedName name="BOF73AF7C3499B405BBCA1751BD04E4688" hidden="1">#REF!</definedName>
    <definedName name="BOFAED307819974BC79777132614F12853" localSheetId="9" hidden="1">#REF!</definedName>
    <definedName name="BOFAED307819974BC79777132614F12853" localSheetId="10" hidden="1">'NFD CONSO'!#REF!</definedName>
    <definedName name="BOFAED307819974BC79777132614F12853" localSheetId="11" hidden="1">#REF!</definedName>
    <definedName name="BOFAED307819974BC79777132614F12853" localSheetId="18" hidden="1">#REF!</definedName>
    <definedName name="BOFAED307819974BC79777132614F12853" hidden="1">#REF!</definedName>
    <definedName name="BOFB083D6E434548789434A8A24C67B64C" localSheetId="9" hidden="1">#REF!</definedName>
    <definedName name="BOFB083D6E434548789434A8A24C67B64C" localSheetId="10" hidden="1">'NFD CONSO'!#REF!</definedName>
    <definedName name="BOFB083D6E434548789434A8A24C67B64C" localSheetId="11" hidden="1">#REF!</definedName>
    <definedName name="BOFB083D6E434548789434A8A24C67B64C" localSheetId="18" hidden="1">#REF!</definedName>
    <definedName name="BOFB083D6E434548789434A8A24C67B64C" hidden="1">#REF!</definedName>
    <definedName name="BS" localSheetId="9" hidden="1">{#N/A,#N/A,FALSE,"Title Page";#N/A,#N/A,FALSE,"Conclusions";#N/A,#N/A,FALSE,"Assum.";#N/A,#N/A,FALSE,"Sun  DCF-WC-Dep";#N/A,#N/A,FALSE,"MarketValue";#N/A,#N/A,FALSE,"BalSheet";#N/A,#N/A,FALSE,"WACC";#N/A,#N/A,FALSE,"PC+ Info.";#N/A,#N/A,FALSE,"PC+Info_2"}</definedName>
    <definedName name="BS" localSheetId="7" hidden="1">{#N/A,#N/A,FALSE,"Title Page";#N/A,#N/A,FALSE,"Conclusions";#N/A,#N/A,FALSE,"Assum.";#N/A,#N/A,FALSE,"Sun  DCF-WC-Dep";#N/A,#N/A,FALSE,"MarketValue";#N/A,#N/A,FALSE,"BalSheet";#N/A,#N/A,FALSE,"WACC";#N/A,#N/A,FALSE,"PC+ Info.";#N/A,#N/A,FALSE,"PC+Info_2"}</definedName>
    <definedName name="BS" localSheetId="6" hidden="1">{#N/A,#N/A,FALSE,"Title Page";#N/A,#N/A,FALSE,"Conclusions";#N/A,#N/A,FALSE,"Assum.";#N/A,#N/A,FALSE,"Sun  DCF-WC-Dep";#N/A,#N/A,FALSE,"MarketValue";#N/A,#N/A,FALSE,"BalSheet";#N/A,#N/A,FALSE,"WACC";#N/A,#N/A,FALSE,"PC+ Info.";#N/A,#N/A,FALSE,"PC+Info_2"}</definedName>
    <definedName name="BS" localSheetId="10" hidden="1">{#N/A,#N/A,FALSE,"Title Page";#N/A,#N/A,FALSE,"Conclusions";#N/A,#N/A,FALSE,"Assum.";#N/A,#N/A,FALSE,"Sun  DCF-WC-Dep";#N/A,#N/A,FALSE,"MarketValue";#N/A,#N/A,FALSE,"BalSheet";#N/A,#N/A,FALSE,"WACC";#N/A,#N/A,FALSE,"PC+ Info.";#N/A,#N/A,FALSE,"PC+Info_2"}</definedName>
    <definedName name="BS" localSheetId="28" hidden="1">{#N/A,#N/A,FALSE,"Title Page";#N/A,#N/A,FALSE,"Conclusions";#N/A,#N/A,FALSE,"Assum.";#N/A,#N/A,FALSE,"Sun  DCF-WC-Dep";#N/A,#N/A,FALSE,"MarketValue";#N/A,#N/A,FALSE,"BalSheet";#N/A,#N/A,FALSE,"WACC";#N/A,#N/A,FALSE,"PC+ Info.";#N/A,#N/A,FALSE,"PC+Info_2"}</definedName>
    <definedName name="BS" localSheetId="11" hidden="1">{#N/A,#N/A,FALSE,"Title Page";#N/A,#N/A,FALSE,"Conclusions";#N/A,#N/A,FALSE,"Assum.";#N/A,#N/A,FALSE,"Sun  DCF-WC-Dep";#N/A,#N/A,FALSE,"MarketValue";#N/A,#N/A,FALSE,"BalSheet";#N/A,#N/A,FALSE,"WACC";#N/A,#N/A,FALSE,"PC+ Info.";#N/A,#N/A,FALSE,"PC+Info_2"}</definedName>
    <definedName name="BS" localSheetId="36" hidden="1">{#N/A,#N/A,FALSE,"Title Page";#N/A,#N/A,FALSE,"Conclusions";#N/A,#N/A,FALSE,"Assum.";#N/A,#N/A,FALSE,"Sun  DCF-WC-Dep";#N/A,#N/A,FALSE,"MarketValue";#N/A,#N/A,FALSE,"BalSheet";#N/A,#N/A,FALSE,"WACC";#N/A,#N/A,FALSE,"PC+ Info.";#N/A,#N/A,FALSE,"PC+Info_2"}</definedName>
    <definedName name="BS" localSheetId="18" hidden="1">{#N/A,#N/A,FALSE,"Title Page";#N/A,#N/A,FALSE,"Conclusions";#N/A,#N/A,FALSE,"Assum.";#N/A,#N/A,FALSE,"Sun  DCF-WC-Dep";#N/A,#N/A,FALSE,"MarketValue";#N/A,#N/A,FALSE,"BalSheet";#N/A,#N/A,FALSE,"WACC";#N/A,#N/A,FALSE,"PC+ Info.";#N/A,#N/A,FALSE,"PC+Info_2"}</definedName>
    <definedName name="BS" hidden="1">{#N/A,#N/A,FALSE,"Title Page";#N/A,#N/A,FALSE,"Conclusions";#N/A,#N/A,FALSE,"Assum.";#N/A,#N/A,FALSE,"Sun  DCF-WC-Dep";#N/A,#N/A,FALSE,"MarketValue";#N/A,#N/A,FALSE,"BalSheet";#N/A,#N/A,FALSE,"WACC";#N/A,#N/A,FALSE,"PC+ Info.";#N/A,#N/A,FALSE,"PC+Info_2"}</definedName>
    <definedName name="BS_Acct_and_Desc1" localSheetId="35" hidden="1">#REF!</definedName>
    <definedName name="BS_Acct_and_Desc1" localSheetId="31" hidden="1">#REF!</definedName>
    <definedName name="BS_Acct_and_Desc1" localSheetId="9" hidden="1">#REF!</definedName>
    <definedName name="BS_Acct_and_Desc1" localSheetId="30" hidden="1">#REF!</definedName>
    <definedName name="BS_Acct_and_Desc1" localSheetId="51" hidden="1">#REF!</definedName>
    <definedName name="BS_Acct_and_Desc1" localSheetId="33" hidden="1">#REF!</definedName>
    <definedName name="BS_Acct_and_Desc1" localSheetId="16" hidden="1">#REF!</definedName>
    <definedName name="BS_Acct_and_Desc1" localSheetId="10" hidden="1">'NFD CONSO'!#REF!</definedName>
    <definedName name="BS_Acct_and_Desc1" localSheetId="29" hidden="1">#REF!</definedName>
    <definedName name="BS_Acct_and_Desc1" localSheetId="11" hidden="1">#REF!</definedName>
    <definedName name="BS_Acct_and_Desc1" localSheetId="36" hidden="1">#REF!</definedName>
    <definedName name="BS_Acct_and_Desc1" localSheetId="32" hidden="1">#REF!</definedName>
    <definedName name="BS_Acct_and_Desc1" localSheetId="18" hidden="1">#REF!</definedName>
    <definedName name="BS_Acct_and_Desc1" localSheetId="38" hidden="1">#REF!</definedName>
    <definedName name="BS_Acct_and_Desc1" hidden="1">#REF!</definedName>
    <definedName name="BS_Acct_Desc1" localSheetId="35" hidden="1">#REF!</definedName>
    <definedName name="BS_Acct_Desc1" localSheetId="31" hidden="1">#REF!</definedName>
    <definedName name="BS_Acct_Desc1" localSheetId="9" hidden="1">#REF!</definedName>
    <definedName name="BS_Acct_Desc1" localSheetId="30" hidden="1">#REF!</definedName>
    <definedName name="BS_Acct_Desc1" localSheetId="51" hidden="1">#REF!</definedName>
    <definedName name="BS_Acct_Desc1" localSheetId="33" hidden="1">#REF!</definedName>
    <definedName name="BS_Acct_Desc1" localSheetId="16" hidden="1">#REF!</definedName>
    <definedName name="BS_Acct_Desc1" localSheetId="10" hidden="1">'NFD CONSO'!#REF!</definedName>
    <definedName name="BS_Acct_Desc1" localSheetId="29" hidden="1">#REF!</definedName>
    <definedName name="BS_Acct_Desc1" localSheetId="11" hidden="1">#REF!</definedName>
    <definedName name="BS_Acct_Desc1" localSheetId="36" hidden="1">#REF!</definedName>
    <definedName name="BS_Acct_Desc1" localSheetId="32" hidden="1">#REF!</definedName>
    <definedName name="BS_Acct_Desc1" localSheetId="18" hidden="1">#REF!</definedName>
    <definedName name="BS_Acct_Desc1" localSheetId="38" hidden="1">#REF!</definedName>
    <definedName name="BS_Acct_Desc1" hidden="1">#REF!</definedName>
    <definedName name="BS_Acct_Desc5" localSheetId="35" hidden="1">#REF!</definedName>
    <definedName name="BS_Acct_Desc5" localSheetId="31" hidden="1">#REF!</definedName>
    <definedName name="BS_Acct_Desc5" localSheetId="9" hidden="1">#REF!</definedName>
    <definedName name="BS_Acct_Desc5" localSheetId="30" hidden="1">#REF!</definedName>
    <definedName name="BS_Acct_Desc5" localSheetId="51" hidden="1">#REF!</definedName>
    <definedName name="BS_Acct_Desc5" localSheetId="33" hidden="1">#REF!</definedName>
    <definedName name="BS_Acct_Desc5" localSheetId="16" hidden="1">#REF!</definedName>
    <definedName name="BS_Acct_Desc5" localSheetId="10" hidden="1">'NFD CONSO'!#REF!</definedName>
    <definedName name="BS_Acct_Desc5" localSheetId="29" hidden="1">#REF!</definedName>
    <definedName name="BS_Acct_Desc5" localSheetId="11" hidden="1">#REF!</definedName>
    <definedName name="BS_Acct_Desc5" localSheetId="36" hidden="1">#REF!</definedName>
    <definedName name="BS_Acct_Desc5" localSheetId="32" hidden="1">#REF!</definedName>
    <definedName name="BS_Acct_Desc5" localSheetId="18" hidden="1">#REF!</definedName>
    <definedName name="BS_Acct_Desc5" localSheetId="38" hidden="1">#REF!</definedName>
    <definedName name="BS_Acct_Desc5" hidden="1">#REF!</definedName>
    <definedName name="BS_Acct_Desc6" localSheetId="35" hidden="1">#REF!</definedName>
    <definedName name="BS_Acct_Desc6" localSheetId="31" hidden="1">#REF!</definedName>
    <definedName name="BS_Acct_Desc6" localSheetId="9" hidden="1">#REF!</definedName>
    <definedName name="BS_Acct_Desc6" localSheetId="30" hidden="1">#REF!</definedName>
    <definedName name="BS_Acct_Desc6" localSheetId="33" hidden="1">#REF!</definedName>
    <definedName name="BS_Acct_Desc6" localSheetId="16" hidden="1">#REF!</definedName>
    <definedName name="BS_Acct_Desc6" localSheetId="10" hidden="1">'NFD CONSO'!#REF!</definedName>
    <definedName name="BS_Acct_Desc6" localSheetId="29" hidden="1">#REF!</definedName>
    <definedName name="BS_Acct_Desc6" localSheetId="11" hidden="1">#REF!</definedName>
    <definedName name="BS_Acct_Desc6" localSheetId="36" hidden="1">#REF!</definedName>
    <definedName name="BS_Acct_Desc6" localSheetId="32" hidden="1">#REF!</definedName>
    <definedName name="BS_Acct_Desc6" localSheetId="18" hidden="1">#REF!</definedName>
    <definedName name="BS_Acct_Desc6" localSheetId="38" hidden="1">#REF!</definedName>
    <definedName name="BS_Acct_Desc6" hidden="1">#REF!</definedName>
    <definedName name="BS_Acct_Desc9" localSheetId="35" hidden="1">#REF!</definedName>
    <definedName name="BS_Acct_Desc9" localSheetId="31" hidden="1">#REF!</definedName>
    <definedName name="BS_Acct_Desc9" localSheetId="9" hidden="1">#REF!</definedName>
    <definedName name="BS_Acct_Desc9" localSheetId="30" hidden="1">#REF!</definedName>
    <definedName name="BS_Acct_Desc9" localSheetId="33" hidden="1">#REF!</definedName>
    <definedName name="BS_Acct_Desc9" localSheetId="16" hidden="1">#REF!</definedName>
    <definedName name="BS_Acct_Desc9" localSheetId="10" hidden="1">'NFD CONSO'!#REF!</definedName>
    <definedName name="BS_Acct_Desc9" localSheetId="29" hidden="1">#REF!</definedName>
    <definedName name="BS_Acct_Desc9" localSheetId="11" hidden="1">#REF!</definedName>
    <definedName name="BS_Acct_Desc9" localSheetId="36" hidden="1">#REF!</definedName>
    <definedName name="BS_Acct_Desc9" localSheetId="32" hidden="1">#REF!</definedName>
    <definedName name="BS_Acct_Desc9" localSheetId="18" hidden="1">#REF!</definedName>
    <definedName name="BS_Acct_Desc9" localSheetId="38" hidden="1">#REF!</definedName>
    <definedName name="BS_Acct_Desc9" hidden="1">#REF!</definedName>
    <definedName name="BS_Acct1" localSheetId="35" hidden="1">#REF!</definedName>
    <definedName name="BS_Acct1" localSheetId="31" hidden="1">#REF!</definedName>
    <definedName name="BS_Acct1" localSheetId="9" hidden="1">#REF!</definedName>
    <definedName name="BS_Acct1" localSheetId="30" hidden="1">#REF!</definedName>
    <definedName name="BS_Acct1" localSheetId="33" hidden="1">#REF!</definedName>
    <definedName name="BS_Acct1" localSheetId="16" hidden="1">#REF!</definedName>
    <definedName name="BS_Acct1" localSheetId="10" hidden="1">'NFD CONSO'!#REF!</definedName>
    <definedName name="BS_Acct1" localSheetId="29" hidden="1">#REF!</definedName>
    <definedName name="BS_Acct1" localSheetId="11" hidden="1">#REF!</definedName>
    <definedName name="BS_Acct1" localSheetId="36" hidden="1">#REF!</definedName>
    <definedName name="BS_Acct1" localSheetId="32" hidden="1">#REF!</definedName>
    <definedName name="BS_Acct1" localSheetId="18" hidden="1">#REF!</definedName>
    <definedName name="BS_Acct1" localSheetId="38" hidden="1">#REF!</definedName>
    <definedName name="BS_Acct1" hidden="1">#REF!</definedName>
    <definedName name="BS_Acct5" localSheetId="35" hidden="1">#REF!</definedName>
    <definedName name="BS_Acct5" localSheetId="31" hidden="1">#REF!</definedName>
    <definedName name="BS_Acct5" localSheetId="9" hidden="1">#REF!</definedName>
    <definedName name="BS_Acct5" localSheetId="30" hidden="1">#REF!</definedName>
    <definedName name="BS_Acct5" localSheetId="33" hidden="1">#REF!</definedName>
    <definedName name="BS_Acct5" localSheetId="16" hidden="1">#REF!</definedName>
    <definedName name="BS_Acct5" localSheetId="10" hidden="1">'NFD CONSO'!#REF!</definedName>
    <definedName name="BS_Acct5" localSheetId="29" hidden="1">#REF!</definedName>
    <definedName name="BS_Acct5" localSheetId="11" hidden="1">#REF!</definedName>
    <definedName name="BS_Acct5" localSheetId="36" hidden="1">#REF!</definedName>
    <definedName name="BS_Acct5" localSheetId="32" hidden="1">#REF!</definedName>
    <definedName name="BS_Acct5" localSheetId="18" hidden="1">#REF!</definedName>
    <definedName name="BS_Acct5" localSheetId="38" hidden="1">#REF!</definedName>
    <definedName name="BS_Acct5" hidden="1">#REF!</definedName>
    <definedName name="BS_Acct6" localSheetId="35" hidden="1">#REF!</definedName>
    <definedName name="BS_Acct6" localSheetId="31" hidden="1">#REF!</definedName>
    <definedName name="BS_Acct6" localSheetId="9" hidden="1">#REF!</definedName>
    <definedName name="BS_Acct6" localSheetId="30" hidden="1">#REF!</definedName>
    <definedName name="BS_Acct6" localSheetId="33" hidden="1">#REF!</definedName>
    <definedName name="BS_Acct6" localSheetId="16" hidden="1">#REF!</definedName>
    <definedName name="BS_Acct6" localSheetId="10" hidden="1">'NFD CONSO'!#REF!</definedName>
    <definedName name="BS_Acct6" localSheetId="29" hidden="1">#REF!</definedName>
    <definedName name="BS_Acct6" localSheetId="11" hidden="1">#REF!</definedName>
    <definedName name="BS_Acct6" localSheetId="36" hidden="1">#REF!</definedName>
    <definedName name="BS_Acct6" localSheetId="32" hidden="1">#REF!</definedName>
    <definedName name="BS_Acct6" localSheetId="18" hidden="1">#REF!</definedName>
    <definedName name="BS_Acct6" localSheetId="38" hidden="1">#REF!</definedName>
    <definedName name="BS_Acct6" hidden="1">#REF!</definedName>
    <definedName name="BS_Acct9" localSheetId="35" hidden="1">#REF!</definedName>
    <definedName name="BS_Acct9" localSheetId="31" hidden="1">#REF!</definedName>
    <definedName name="BS_Acct9" localSheetId="9" hidden="1">#REF!</definedName>
    <definedName name="BS_Acct9" localSheetId="30" hidden="1">#REF!</definedName>
    <definedName name="BS_Acct9" localSheetId="33" hidden="1">#REF!</definedName>
    <definedName name="BS_Acct9" localSheetId="16" hidden="1">#REF!</definedName>
    <definedName name="BS_Acct9" localSheetId="10" hidden="1">'NFD CONSO'!#REF!</definedName>
    <definedName name="BS_Acct9" localSheetId="29" hidden="1">#REF!</definedName>
    <definedName name="BS_Acct9" localSheetId="11" hidden="1">#REF!</definedName>
    <definedName name="BS_Acct9" localSheetId="36" hidden="1">#REF!</definedName>
    <definedName name="BS_Acct9" localSheetId="32" hidden="1">#REF!</definedName>
    <definedName name="BS_Acct9" localSheetId="18" hidden="1">#REF!</definedName>
    <definedName name="BS_Acct9" localSheetId="38" hidden="1">#REF!</definedName>
    <definedName name="BS_Acct9" hidden="1">#REF!</definedName>
    <definedName name="BS_Classification2" localSheetId="35" hidden="1">#REF!</definedName>
    <definedName name="BS_Classification2" localSheetId="31" hidden="1">#REF!</definedName>
    <definedName name="BS_Classification2" localSheetId="9" hidden="1">#REF!</definedName>
    <definedName name="BS_Classification2" localSheetId="30" hidden="1">#REF!</definedName>
    <definedName name="BS_Classification2" localSheetId="33" hidden="1">#REF!</definedName>
    <definedName name="BS_Classification2" localSheetId="16" hidden="1">#REF!</definedName>
    <definedName name="BS_Classification2" localSheetId="10" hidden="1">'NFD CONSO'!#REF!</definedName>
    <definedName name="BS_Classification2" localSheetId="29" hidden="1">#REF!</definedName>
    <definedName name="BS_Classification2" localSheetId="11" hidden="1">#REF!</definedName>
    <definedName name="BS_Classification2" localSheetId="36" hidden="1">#REF!</definedName>
    <definedName name="BS_Classification2" localSheetId="32" hidden="1">#REF!</definedName>
    <definedName name="BS_Classification2" localSheetId="18" hidden="1">#REF!</definedName>
    <definedName name="BS_Classification2" localSheetId="38" hidden="1">#REF!</definedName>
    <definedName name="BS_Classification2" hidden="1">#REF!</definedName>
    <definedName name="BS_Line_Level_31" localSheetId="35" hidden="1">#REF!</definedName>
    <definedName name="BS_Line_Level_31" localSheetId="31" hidden="1">#REF!</definedName>
    <definedName name="BS_Line_Level_31" localSheetId="9" hidden="1">#REF!</definedName>
    <definedName name="BS_Line_Level_31" localSheetId="30" hidden="1">#REF!</definedName>
    <definedName name="BS_Line_Level_31" localSheetId="33" hidden="1">#REF!</definedName>
    <definedName name="BS_Line_Level_31" localSheetId="16" hidden="1">#REF!</definedName>
    <definedName name="BS_Line_Level_31" localSheetId="10" hidden="1">'NFD CONSO'!#REF!</definedName>
    <definedName name="BS_Line_Level_31" localSheetId="29" hidden="1">#REF!</definedName>
    <definedName name="BS_Line_Level_31" localSheetId="11" hidden="1">#REF!</definedName>
    <definedName name="BS_Line_Level_31" localSheetId="36" hidden="1">#REF!</definedName>
    <definedName name="BS_Line_Level_31" localSheetId="32" hidden="1">#REF!</definedName>
    <definedName name="BS_Line_Level_31" localSheetId="18" hidden="1">#REF!</definedName>
    <definedName name="BS_Line_Level_31" localSheetId="38" hidden="1">#REF!</definedName>
    <definedName name="BS_Line_Level_31" hidden="1">#REF!</definedName>
    <definedName name="BS_Line_Level_41" localSheetId="35" hidden="1">#REF!</definedName>
    <definedName name="BS_Line_Level_41" localSheetId="31" hidden="1">#REF!</definedName>
    <definedName name="BS_Line_Level_41" localSheetId="9" hidden="1">#REF!</definedName>
    <definedName name="BS_Line_Level_41" localSheetId="30" hidden="1">#REF!</definedName>
    <definedName name="BS_Line_Level_41" localSheetId="33" hidden="1">#REF!</definedName>
    <definedName name="BS_Line_Level_41" localSheetId="16" hidden="1">#REF!</definedName>
    <definedName name="BS_Line_Level_41" localSheetId="10" hidden="1">'NFD CONSO'!#REF!</definedName>
    <definedName name="BS_Line_Level_41" localSheetId="29" hidden="1">#REF!</definedName>
    <definedName name="BS_Line_Level_41" localSheetId="11" hidden="1">#REF!</definedName>
    <definedName name="BS_Line_Level_41" localSheetId="36" hidden="1">#REF!</definedName>
    <definedName name="BS_Line_Level_41" localSheetId="32" hidden="1">#REF!</definedName>
    <definedName name="BS_Line_Level_41" localSheetId="18" hidden="1">#REF!</definedName>
    <definedName name="BS_Line_Level_41" localSheetId="38" hidden="1">#REF!</definedName>
    <definedName name="BS_Line_Level_41" hidden="1">#REF!</definedName>
    <definedName name="BS_Line_Level_51" localSheetId="35" hidden="1">#REF!</definedName>
    <definedName name="BS_Line_Level_51" localSheetId="31" hidden="1">#REF!</definedName>
    <definedName name="BS_Line_Level_51" localSheetId="9" hidden="1">#REF!</definedName>
    <definedName name="BS_Line_Level_51" localSheetId="30" hidden="1">#REF!</definedName>
    <definedName name="BS_Line_Level_51" localSheetId="33" hidden="1">#REF!</definedName>
    <definedName name="BS_Line_Level_51" localSheetId="16" hidden="1">#REF!</definedName>
    <definedName name="BS_Line_Level_51" localSheetId="10" hidden="1">'NFD CONSO'!#REF!</definedName>
    <definedName name="BS_Line_Level_51" localSheetId="29" hidden="1">#REF!</definedName>
    <definedName name="BS_Line_Level_51" localSheetId="11" hidden="1">#REF!</definedName>
    <definedName name="BS_Line_Level_51" localSheetId="36" hidden="1">#REF!</definedName>
    <definedName name="BS_Line_Level_51" localSheetId="32" hidden="1">#REF!</definedName>
    <definedName name="BS_Line_Level_51" localSheetId="18" hidden="1">#REF!</definedName>
    <definedName name="BS_Line_Level_51" localSheetId="38" hidden="1">#REF!</definedName>
    <definedName name="BS_Line_Level_51" hidden="1">#REF!</definedName>
    <definedName name="BS_Line_Name1" localSheetId="35" hidden="1">#REF!</definedName>
    <definedName name="BS_Line_Name1" localSheetId="31" hidden="1">#REF!</definedName>
    <definedName name="BS_Line_Name1" localSheetId="9" hidden="1">#REF!</definedName>
    <definedName name="BS_Line_Name1" localSheetId="30" hidden="1">#REF!</definedName>
    <definedName name="BS_Line_Name1" localSheetId="33" hidden="1">#REF!</definedName>
    <definedName name="BS_Line_Name1" localSheetId="16" hidden="1">#REF!</definedName>
    <definedName name="BS_Line_Name1" localSheetId="10" hidden="1">'NFD CONSO'!#REF!</definedName>
    <definedName name="BS_Line_Name1" localSheetId="29" hidden="1">#REF!</definedName>
    <definedName name="BS_Line_Name1" localSheetId="11" hidden="1">#REF!</definedName>
    <definedName name="BS_Line_Name1" localSheetId="36" hidden="1">#REF!</definedName>
    <definedName name="BS_Line_Name1" localSheetId="32" hidden="1">#REF!</definedName>
    <definedName name="BS_Line_Name1" localSheetId="18" hidden="1">#REF!</definedName>
    <definedName name="BS_Line_Name1" localSheetId="38" hidden="1">#REF!</definedName>
    <definedName name="BS_Line_Name1" hidden="1">#REF!</definedName>
    <definedName name="BS_Line_Name2" localSheetId="35" hidden="1">#REF!</definedName>
    <definedName name="BS_Line_Name2" localSheetId="31" hidden="1">#REF!</definedName>
    <definedName name="BS_Line_Name2" localSheetId="9" hidden="1">#REF!</definedName>
    <definedName name="BS_Line_Name2" localSheetId="30" hidden="1">#REF!</definedName>
    <definedName name="BS_Line_Name2" localSheetId="33" hidden="1">#REF!</definedName>
    <definedName name="BS_Line_Name2" localSheetId="16" hidden="1">#REF!</definedName>
    <definedName name="BS_Line_Name2" localSheetId="10" hidden="1">'NFD CONSO'!#REF!</definedName>
    <definedName name="BS_Line_Name2" localSheetId="29" hidden="1">#REF!</definedName>
    <definedName name="BS_Line_Name2" localSheetId="11" hidden="1">#REF!</definedName>
    <definedName name="BS_Line_Name2" localSheetId="36" hidden="1">#REF!</definedName>
    <definedName name="BS_Line_Name2" localSheetId="32" hidden="1">#REF!</definedName>
    <definedName name="BS_Line_Name2" localSheetId="18" hidden="1">#REF!</definedName>
    <definedName name="BS_Line_Name2" localSheetId="38" hidden="1">#REF!</definedName>
    <definedName name="BS_Line_Name2" hidden="1">#REF!</definedName>
    <definedName name="BS_Line_Name3" localSheetId="35" hidden="1">#REF!</definedName>
    <definedName name="BS_Line_Name3" localSheetId="31" hidden="1">#REF!</definedName>
    <definedName name="BS_Line_Name3" localSheetId="9" hidden="1">#REF!</definedName>
    <definedName name="BS_Line_Name3" localSheetId="30" hidden="1">#REF!</definedName>
    <definedName name="BS_Line_Name3" localSheetId="33" hidden="1">#REF!</definedName>
    <definedName name="BS_Line_Name3" localSheetId="16" hidden="1">#REF!</definedName>
    <definedName name="BS_Line_Name3" localSheetId="10" hidden="1">'NFD CONSO'!#REF!</definedName>
    <definedName name="BS_Line_Name3" localSheetId="29" hidden="1">#REF!</definedName>
    <definedName name="BS_Line_Name3" localSheetId="11" hidden="1">#REF!</definedName>
    <definedName name="BS_Line_Name3" localSheetId="36" hidden="1">#REF!</definedName>
    <definedName name="BS_Line_Name3" localSheetId="32" hidden="1">#REF!</definedName>
    <definedName name="BS_Line_Name3" localSheetId="18" hidden="1">#REF!</definedName>
    <definedName name="BS_Line_Name3" localSheetId="38" hidden="1">#REF!</definedName>
    <definedName name="BS_Line_Name3" hidden="1">#REF!</definedName>
    <definedName name="BS_Line_Name6" localSheetId="35" hidden="1">#REF!</definedName>
    <definedName name="BS_Line_Name6" localSheetId="31" hidden="1">#REF!</definedName>
    <definedName name="BS_Line_Name6" localSheetId="9" hidden="1">#REF!</definedName>
    <definedName name="BS_Line_Name6" localSheetId="30" hidden="1">#REF!</definedName>
    <definedName name="BS_Line_Name6" localSheetId="33" hidden="1">#REF!</definedName>
    <definedName name="BS_Line_Name6" localSheetId="16" hidden="1">#REF!</definedName>
    <definedName name="BS_Line_Name6" localSheetId="10" hidden="1">'NFD CONSO'!#REF!</definedName>
    <definedName name="BS_Line_Name6" localSheetId="29" hidden="1">#REF!</definedName>
    <definedName name="BS_Line_Name6" localSheetId="11" hidden="1">#REF!</definedName>
    <definedName name="BS_Line_Name6" localSheetId="36" hidden="1">#REF!</definedName>
    <definedName name="BS_Line_Name6" localSheetId="32" hidden="1">#REF!</definedName>
    <definedName name="BS_Line_Name6" localSheetId="18" hidden="1">#REF!</definedName>
    <definedName name="BS_Line_Name6" localSheetId="38" hidden="1">#REF!</definedName>
    <definedName name="BS_Line_Name6" hidden="1">#REF!</definedName>
    <definedName name="BS_Line_Nbr2" localSheetId="35" hidden="1">#REF!</definedName>
    <definedName name="BS_Line_Nbr2" localSheetId="31" hidden="1">#REF!</definedName>
    <definedName name="BS_Line_Nbr2" localSheetId="9" hidden="1">#REF!</definedName>
    <definedName name="BS_Line_Nbr2" localSheetId="30" hidden="1">#REF!</definedName>
    <definedName name="BS_Line_Nbr2" localSheetId="33" hidden="1">#REF!</definedName>
    <definedName name="BS_Line_Nbr2" localSheetId="16" hidden="1">#REF!</definedName>
    <definedName name="BS_Line_Nbr2" localSheetId="10" hidden="1">'NFD CONSO'!#REF!</definedName>
    <definedName name="BS_Line_Nbr2" localSheetId="29" hidden="1">#REF!</definedName>
    <definedName name="BS_Line_Nbr2" localSheetId="11" hidden="1">#REF!</definedName>
    <definedName name="BS_Line_Nbr2" localSheetId="36" hidden="1">#REF!</definedName>
    <definedName name="BS_Line_Nbr2" localSheetId="32" hidden="1">#REF!</definedName>
    <definedName name="BS_Line_Nbr2" localSheetId="18" hidden="1">#REF!</definedName>
    <definedName name="BS_Line_Nbr2" localSheetId="38" hidden="1">#REF!</definedName>
    <definedName name="BS_Line_Nbr2" hidden="1">#REF!</definedName>
    <definedName name="BS_Line_SubTotal1" localSheetId="35" hidden="1">#REF!</definedName>
    <definedName name="BS_Line_SubTotal1" localSheetId="31" hidden="1">#REF!</definedName>
    <definedName name="BS_Line_SubTotal1" localSheetId="9" hidden="1">#REF!</definedName>
    <definedName name="BS_Line_SubTotal1" localSheetId="30" hidden="1">#REF!</definedName>
    <definedName name="BS_Line_SubTotal1" localSheetId="33" hidden="1">#REF!</definedName>
    <definedName name="BS_Line_SubTotal1" localSheetId="16" hidden="1">#REF!</definedName>
    <definedName name="BS_Line_SubTotal1" localSheetId="10" hidden="1">'NFD CONSO'!#REF!</definedName>
    <definedName name="BS_Line_SubTotal1" localSheetId="29" hidden="1">#REF!</definedName>
    <definedName name="BS_Line_SubTotal1" localSheetId="11" hidden="1">#REF!</definedName>
    <definedName name="BS_Line_SubTotal1" localSheetId="36" hidden="1">#REF!</definedName>
    <definedName name="BS_Line_SubTotal1" localSheetId="32" hidden="1">#REF!</definedName>
    <definedName name="BS_Line_SubTotal1" localSheetId="18" hidden="1">#REF!</definedName>
    <definedName name="BS_Line_SubTotal1" localSheetId="38" hidden="1">#REF!</definedName>
    <definedName name="BS_Line_SubTotal1" hidden="1">#REF!</definedName>
    <definedName name="BS_Line_SubTotal5" localSheetId="35" hidden="1">#REF!</definedName>
    <definedName name="BS_Line_SubTotal5" localSheetId="31" hidden="1">#REF!</definedName>
    <definedName name="BS_Line_SubTotal5" localSheetId="9" hidden="1">#REF!</definedName>
    <definedName name="BS_Line_SubTotal5" localSheetId="30" hidden="1">#REF!</definedName>
    <definedName name="BS_Line_SubTotal5" localSheetId="33" hidden="1">#REF!</definedName>
    <definedName name="BS_Line_SubTotal5" localSheetId="16" hidden="1">#REF!</definedName>
    <definedName name="BS_Line_SubTotal5" localSheetId="10" hidden="1">'NFD CONSO'!#REF!</definedName>
    <definedName name="BS_Line_SubTotal5" localSheetId="29" hidden="1">#REF!</definedName>
    <definedName name="BS_Line_SubTotal5" localSheetId="11" hidden="1">#REF!</definedName>
    <definedName name="BS_Line_SubTotal5" localSheetId="36" hidden="1">#REF!</definedName>
    <definedName name="BS_Line_SubTotal5" localSheetId="32" hidden="1">#REF!</definedName>
    <definedName name="BS_Line_SubTotal5" localSheetId="18" hidden="1">#REF!</definedName>
    <definedName name="BS_Line_SubTotal5" localSheetId="38" hidden="1">#REF!</definedName>
    <definedName name="BS_Line_SubTotal5" hidden="1">#REF!</definedName>
    <definedName name="BS_Lower_Class_Name9" localSheetId="35" hidden="1">#REF!</definedName>
    <definedName name="BS_Lower_Class_Name9" localSheetId="31" hidden="1">#REF!</definedName>
    <definedName name="BS_Lower_Class_Name9" localSheetId="9" hidden="1">#REF!</definedName>
    <definedName name="BS_Lower_Class_Name9" localSheetId="30" hidden="1">#REF!</definedName>
    <definedName name="BS_Lower_Class_Name9" localSheetId="33" hidden="1">#REF!</definedName>
    <definedName name="BS_Lower_Class_Name9" localSheetId="16" hidden="1">#REF!</definedName>
    <definedName name="BS_Lower_Class_Name9" localSheetId="10" hidden="1">'NFD CONSO'!#REF!</definedName>
    <definedName name="BS_Lower_Class_Name9" localSheetId="29" hidden="1">#REF!</definedName>
    <definedName name="BS_Lower_Class_Name9" localSheetId="11" hidden="1">#REF!</definedName>
    <definedName name="BS_Lower_Class_Name9" localSheetId="36" hidden="1">#REF!</definedName>
    <definedName name="BS_Lower_Class_Name9" localSheetId="32" hidden="1">#REF!</definedName>
    <definedName name="BS_Lower_Class_Name9" localSheetId="18" hidden="1">#REF!</definedName>
    <definedName name="BS_Lower_Class_Name9" localSheetId="38" hidden="1">#REF!</definedName>
    <definedName name="BS_Lower_Class_Name9" hidden="1">#REF!</definedName>
    <definedName name="BS_SubClass6" localSheetId="35" hidden="1">#REF!</definedName>
    <definedName name="BS_SubClass6" localSheetId="31" hidden="1">#REF!</definedName>
    <definedName name="BS_SubClass6" localSheetId="9" hidden="1">#REF!</definedName>
    <definedName name="BS_SubClass6" localSheetId="30" hidden="1">#REF!</definedName>
    <definedName name="BS_SubClass6" localSheetId="33" hidden="1">#REF!</definedName>
    <definedName name="BS_SubClass6" localSheetId="16" hidden="1">#REF!</definedName>
    <definedName name="BS_SubClass6" localSheetId="10" hidden="1">'NFD CONSO'!#REF!</definedName>
    <definedName name="BS_SubClass6" localSheetId="29" hidden="1">#REF!</definedName>
    <definedName name="BS_SubClass6" localSheetId="11" hidden="1">#REF!</definedName>
    <definedName name="BS_SubClass6" localSheetId="36" hidden="1">#REF!</definedName>
    <definedName name="BS_SubClass6" localSheetId="32" hidden="1">#REF!</definedName>
    <definedName name="BS_SubClass6" localSheetId="18" hidden="1">#REF!</definedName>
    <definedName name="BS_SubClass6" localSheetId="38" hidden="1">#REF!</definedName>
    <definedName name="BS_SubClass6" hidden="1">#REF!</definedName>
    <definedName name="Business_Code12" localSheetId="35" hidden="1">#REF!</definedName>
    <definedName name="Business_Code12" localSheetId="31" hidden="1">#REF!</definedName>
    <definedName name="Business_Code12" localSheetId="9" hidden="1">#REF!</definedName>
    <definedName name="Business_Code12" localSheetId="30" hidden="1">#REF!</definedName>
    <definedName name="Business_Code12" localSheetId="51" hidden="1">#REF!</definedName>
    <definedName name="Business_Code12" localSheetId="33" hidden="1">#REF!</definedName>
    <definedName name="Business_Code12" localSheetId="16" hidden="1">#REF!</definedName>
    <definedName name="Business_Code12" localSheetId="10" hidden="1">'NFD CONSO'!#REF!</definedName>
    <definedName name="Business_Code12" localSheetId="29" hidden="1">#REF!</definedName>
    <definedName name="Business_Code12" localSheetId="11" hidden="1">#REF!</definedName>
    <definedName name="Business_Code12" localSheetId="36" hidden="1">#REF!</definedName>
    <definedName name="Business_Code12" localSheetId="32" hidden="1">#REF!</definedName>
    <definedName name="Business_Code12" localSheetId="18" hidden="1">#REF!</definedName>
    <definedName name="Business_Code12" localSheetId="38" hidden="1">#REF!</definedName>
    <definedName name="Business_Code12" hidden="1">#REF!</definedName>
    <definedName name="Business_Code15" localSheetId="35" hidden="1">#REF!</definedName>
    <definedName name="Business_Code15" localSheetId="31" hidden="1">#REF!</definedName>
    <definedName name="Business_Code15" localSheetId="9" hidden="1">#REF!</definedName>
    <definedName name="Business_Code15" localSheetId="30" hidden="1">#REF!</definedName>
    <definedName name="Business_Code15" localSheetId="51" hidden="1">#REF!</definedName>
    <definedName name="Business_Code15" localSheetId="33" hidden="1">#REF!</definedName>
    <definedName name="Business_Code15" localSheetId="16" hidden="1">#REF!</definedName>
    <definedName name="Business_Code15" localSheetId="10" hidden="1">'NFD CONSO'!#REF!</definedName>
    <definedName name="Business_Code15" localSheetId="29" hidden="1">#REF!</definedName>
    <definedName name="Business_Code15" localSheetId="11" hidden="1">#REF!</definedName>
    <definedName name="Business_Code15" localSheetId="36" hidden="1">#REF!</definedName>
    <definedName name="Business_Code15" localSheetId="32" hidden="1">#REF!</definedName>
    <definedName name="Business_Code15" localSheetId="18" hidden="1">#REF!</definedName>
    <definedName name="Business_Code15" localSheetId="38" hidden="1">#REF!</definedName>
    <definedName name="Business_Code15" hidden="1">#REF!</definedName>
    <definedName name="Business_Code16" localSheetId="35" hidden="1">#REF!</definedName>
    <definedName name="Business_Code16" localSheetId="31" hidden="1">#REF!</definedName>
    <definedName name="Business_Code16" localSheetId="9" hidden="1">#REF!</definedName>
    <definedName name="Business_Code16" localSheetId="30" hidden="1">#REF!</definedName>
    <definedName name="Business_Code16" localSheetId="51" hidden="1">#REF!</definedName>
    <definedName name="Business_Code16" localSheetId="33" hidden="1">#REF!</definedName>
    <definedName name="Business_Code16" localSheetId="16" hidden="1">#REF!</definedName>
    <definedName name="Business_Code16" localSheetId="10" hidden="1">'NFD CONSO'!#REF!</definedName>
    <definedName name="Business_Code16" localSheetId="29" hidden="1">#REF!</definedName>
    <definedName name="Business_Code16" localSheetId="11" hidden="1">#REF!</definedName>
    <definedName name="Business_Code16" localSheetId="36" hidden="1">#REF!</definedName>
    <definedName name="Business_Code16" localSheetId="32" hidden="1">#REF!</definedName>
    <definedName name="Business_Code16" localSheetId="18" hidden="1">#REF!</definedName>
    <definedName name="Business_Code16" localSheetId="38" hidden="1">#REF!</definedName>
    <definedName name="Business_Code16" hidden="1">#REF!</definedName>
    <definedName name="Business_Code2" localSheetId="35" hidden="1">#REF!</definedName>
    <definedName name="Business_Code2" localSheetId="31" hidden="1">#REF!</definedName>
    <definedName name="Business_Code2" localSheetId="9" hidden="1">#REF!</definedName>
    <definedName name="Business_Code2" localSheetId="30" hidden="1">#REF!</definedName>
    <definedName name="Business_Code2" localSheetId="33" hidden="1">#REF!</definedName>
    <definedName name="Business_Code2" localSheetId="16" hidden="1">#REF!</definedName>
    <definedName name="Business_Code2" localSheetId="10" hidden="1">'NFD CONSO'!#REF!</definedName>
    <definedName name="Business_Code2" localSheetId="29" hidden="1">#REF!</definedName>
    <definedName name="Business_Code2" localSheetId="11" hidden="1">#REF!</definedName>
    <definedName name="Business_Code2" localSheetId="36" hidden="1">#REF!</definedName>
    <definedName name="Business_Code2" localSheetId="32" hidden="1">#REF!</definedName>
    <definedName name="Business_Code2" localSheetId="18" hidden="1">#REF!</definedName>
    <definedName name="Business_Code2" localSheetId="38" hidden="1">#REF!</definedName>
    <definedName name="Business_Code2" hidden="1">#REF!</definedName>
    <definedName name="Business_Name1" localSheetId="35" hidden="1">#REF!</definedName>
    <definedName name="Business_Name1" localSheetId="31" hidden="1">#REF!</definedName>
    <definedName name="Business_Name1" localSheetId="9" hidden="1">#REF!</definedName>
    <definedName name="Business_Name1" localSheetId="30" hidden="1">#REF!</definedName>
    <definedName name="Business_Name1" localSheetId="33" hidden="1">#REF!</definedName>
    <definedName name="Business_Name1" localSheetId="16" hidden="1">#REF!</definedName>
    <definedName name="Business_Name1" localSheetId="10" hidden="1">'NFD CONSO'!#REF!</definedName>
    <definedName name="Business_Name1" localSheetId="29" hidden="1">#REF!</definedName>
    <definedName name="Business_Name1" localSheetId="11" hidden="1">#REF!</definedName>
    <definedName name="Business_Name1" localSheetId="36" hidden="1">#REF!</definedName>
    <definedName name="Business_Name1" localSheetId="32" hidden="1">#REF!</definedName>
    <definedName name="Business_Name1" localSheetId="18" hidden="1">#REF!</definedName>
    <definedName name="Business_Name1" localSheetId="38" hidden="1">#REF!</definedName>
    <definedName name="Business_Name1" hidden="1">#REF!</definedName>
    <definedName name="Business_Name12" localSheetId="35" hidden="1">#REF!</definedName>
    <definedName name="Business_Name12" localSheetId="31" hidden="1">#REF!</definedName>
    <definedName name="Business_Name12" localSheetId="9" hidden="1">#REF!</definedName>
    <definedName name="Business_Name12" localSheetId="30" hidden="1">#REF!</definedName>
    <definedName name="Business_Name12" localSheetId="33" hidden="1">#REF!</definedName>
    <definedName name="Business_Name12" localSheetId="16" hidden="1">#REF!</definedName>
    <definedName name="Business_Name12" localSheetId="10" hidden="1">'NFD CONSO'!#REF!</definedName>
    <definedName name="Business_Name12" localSheetId="29" hidden="1">#REF!</definedName>
    <definedName name="Business_Name12" localSheetId="11" hidden="1">#REF!</definedName>
    <definedName name="Business_Name12" localSheetId="36" hidden="1">#REF!</definedName>
    <definedName name="Business_Name12" localSheetId="32" hidden="1">#REF!</definedName>
    <definedName name="Business_Name12" localSheetId="18" hidden="1">#REF!</definedName>
    <definedName name="Business_Name12" localSheetId="38" hidden="1">#REF!</definedName>
    <definedName name="Business_Name12" hidden="1">#REF!</definedName>
    <definedName name="Business_Name2" localSheetId="35" hidden="1">#REF!</definedName>
    <definedName name="Business_Name2" localSheetId="31" hidden="1">#REF!</definedName>
    <definedName name="Business_Name2" localSheetId="9" hidden="1">#REF!</definedName>
    <definedName name="Business_Name2" localSheetId="30" hidden="1">#REF!</definedName>
    <definedName name="Business_Name2" localSheetId="33" hidden="1">#REF!</definedName>
    <definedName name="Business_Name2" localSheetId="16" hidden="1">#REF!</definedName>
    <definedName name="Business_Name2" localSheetId="10" hidden="1">'NFD CONSO'!#REF!</definedName>
    <definedName name="Business_Name2" localSheetId="29" hidden="1">#REF!</definedName>
    <definedName name="Business_Name2" localSheetId="11" hidden="1">#REF!</definedName>
    <definedName name="Business_Name2" localSheetId="36" hidden="1">#REF!</definedName>
    <definedName name="Business_Name2" localSheetId="32" hidden="1">#REF!</definedName>
    <definedName name="Business_Name2" localSheetId="18" hidden="1">#REF!</definedName>
    <definedName name="Business_Name2" localSheetId="38" hidden="1">#REF!</definedName>
    <definedName name="Business_Name2" hidden="1">#REF!</definedName>
    <definedName name="Business_Name7" localSheetId="35" hidden="1">#REF!</definedName>
    <definedName name="Business_Name7" localSheetId="31" hidden="1">#REF!</definedName>
    <definedName name="Business_Name7" localSheetId="9" hidden="1">#REF!</definedName>
    <definedName name="Business_Name7" localSheetId="30" hidden="1">#REF!</definedName>
    <definedName name="Business_Name7" localSheetId="33" hidden="1">#REF!</definedName>
    <definedName name="Business_Name7" localSheetId="16" hidden="1">#REF!</definedName>
    <definedName name="Business_Name7" localSheetId="10" hidden="1">'NFD CONSO'!#REF!</definedName>
    <definedName name="Business_Name7" localSheetId="29" hidden="1">#REF!</definedName>
    <definedName name="Business_Name7" localSheetId="11" hidden="1">#REF!</definedName>
    <definedName name="Business_Name7" localSheetId="36" hidden="1">#REF!</definedName>
    <definedName name="Business_Name7" localSheetId="32" hidden="1">#REF!</definedName>
    <definedName name="Business_Name7" localSheetId="18" hidden="1">#REF!</definedName>
    <definedName name="Business_Name7" localSheetId="38" hidden="1">#REF!</definedName>
    <definedName name="Business_Name7" hidden="1">#REF!</definedName>
    <definedName name="bv" localSheetId="35" hidden="1">{#N/A,#N/A,TRUE,"TS";#N/A,#N/A,TRUE,"Combo";#N/A,#N/A,TRUE,"FAIR";#N/A,#N/A,TRUE,"RBC";#N/A,#N/A,TRUE,"xxxx"}</definedName>
    <definedName name="bv" localSheetId="31" hidden="1">{#N/A,#N/A,TRUE,"TS";#N/A,#N/A,TRUE,"Combo";#N/A,#N/A,TRUE,"FAIR";#N/A,#N/A,TRUE,"RBC";#N/A,#N/A,TRUE,"xxxx"}</definedName>
    <definedName name="bv" localSheetId="9" hidden="1">{#N/A,#N/A,TRUE,"TS";#N/A,#N/A,TRUE,"Combo";#N/A,#N/A,TRUE,"FAIR";#N/A,#N/A,TRUE,"RBC";#N/A,#N/A,TRUE,"xxxx"}</definedName>
    <definedName name="bv" localSheetId="30" hidden="1">{#N/A,#N/A,TRUE,"TS";#N/A,#N/A,TRUE,"Combo";#N/A,#N/A,TRUE,"FAIR";#N/A,#N/A,TRUE,"RBC";#N/A,#N/A,TRUE,"xxxx"}</definedName>
    <definedName name="bv" localSheetId="51" hidden="1">{#N/A,#N/A,TRUE,"TS";#N/A,#N/A,TRUE,"Combo";#N/A,#N/A,TRUE,"FAIR";#N/A,#N/A,TRUE,"RBC";#N/A,#N/A,TRUE,"xxxx"}</definedName>
    <definedName name="bv" localSheetId="7" hidden="1">{#N/A,#N/A,TRUE,"TS";#N/A,#N/A,TRUE,"Combo";#N/A,#N/A,TRUE,"FAIR";#N/A,#N/A,TRUE,"RBC";#N/A,#N/A,TRUE,"xxxx"}</definedName>
    <definedName name="bv" localSheetId="33" hidden="1">{#N/A,#N/A,TRUE,"TS";#N/A,#N/A,TRUE,"Combo";#N/A,#N/A,TRUE,"FAIR";#N/A,#N/A,TRUE,"RBC";#N/A,#N/A,TRUE,"xxxx"}</definedName>
    <definedName name="bv" localSheetId="6" hidden="1">{#N/A,#N/A,TRUE,"TS";#N/A,#N/A,TRUE,"Combo";#N/A,#N/A,TRUE,"FAIR";#N/A,#N/A,TRUE,"RBC";#N/A,#N/A,TRUE,"xxxx"}</definedName>
    <definedName name="bv" localSheetId="16" hidden="1">{#N/A,#N/A,TRUE,"TS";#N/A,#N/A,TRUE,"Combo";#N/A,#N/A,TRUE,"FAIR";#N/A,#N/A,TRUE,"RBC";#N/A,#N/A,TRUE,"xxxx"}</definedName>
    <definedName name="bv" localSheetId="10" hidden="1">{#N/A,#N/A,TRUE,"TS";#N/A,#N/A,TRUE,"Combo";#N/A,#N/A,TRUE,"FAIR";#N/A,#N/A,TRUE,"RBC";#N/A,#N/A,TRUE,"xxxx"}</definedName>
    <definedName name="bv" localSheetId="29" hidden="1">{#N/A,#N/A,TRUE,"TS";#N/A,#N/A,TRUE,"Combo";#N/A,#N/A,TRUE,"FAIR";#N/A,#N/A,TRUE,"RBC";#N/A,#N/A,TRUE,"xxxx"}</definedName>
    <definedName name="bv" localSheetId="28" hidden="1">{#N/A,#N/A,TRUE,"TS";#N/A,#N/A,TRUE,"Combo";#N/A,#N/A,TRUE,"FAIR";#N/A,#N/A,TRUE,"RBC";#N/A,#N/A,TRUE,"xxxx"}</definedName>
    <definedName name="bv" localSheetId="11" hidden="1">{#N/A,#N/A,TRUE,"TS";#N/A,#N/A,TRUE,"Combo";#N/A,#N/A,TRUE,"FAIR";#N/A,#N/A,TRUE,"RBC";#N/A,#N/A,TRUE,"xxxx"}</definedName>
    <definedName name="bv" localSheetId="36" hidden="1">{#N/A,#N/A,TRUE,"TS";#N/A,#N/A,TRUE,"Combo";#N/A,#N/A,TRUE,"FAIR";#N/A,#N/A,TRUE,"RBC";#N/A,#N/A,TRUE,"xxxx"}</definedName>
    <definedName name="bv" localSheetId="32" hidden="1">{#N/A,#N/A,TRUE,"TS";#N/A,#N/A,TRUE,"Combo";#N/A,#N/A,TRUE,"FAIR";#N/A,#N/A,TRUE,"RBC";#N/A,#N/A,TRUE,"xxxx"}</definedName>
    <definedName name="bv" localSheetId="18" hidden="1">{#N/A,#N/A,TRUE,"TS";#N/A,#N/A,TRUE,"Combo";#N/A,#N/A,TRUE,"FAIR";#N/A,#N/A,TRUE,"RBC";#N/A,#N/A,TRUE,"xxxx"}</definedName>
    <definedName name="bv" localSheetId="38" hidden="1">{#N/A,#N/A,TRUE,"TS";#N/A,#N/A,TRUE,"Combo";#N/A,#N/A,TRUE,"FAIR";#N/A,#N/A,TRUE,"RBC";#N/A,#N/A,TRUE,"xxxx"}</definedName>
    <definedName name="bv" hidden="1">{#N/A,#N/A,TRUE,"TS";#N/A,#N/A,TRUE,"Combo";#N/A,#N/A,TRUE,"FAIR";#N/A,#N/A,TRUE,"RBC";#N/A,#N/A,TRUE,"xxxx"}</definedName>
    <definedName name="bvvv" localSheetId="35" hidden="1">{"table",#N/A,FALSE,"COVER";"income_statement",#N/A,FALSE,"COVER"}</definedName>
    <definedName name="bvvv" localSheetId="31" hidden="1">{"table",#N/A,FALSE,"COVER";"income_statement",#N/A,FALSE,"COVER"}</definedName>
    <definedName name="bvvv" localSheetId="9" hidden="1">{"table",#N/A,FALSE,"COVER";"income_statement",#N/A,FALSE,"COVER"}</definedName>
    <definedName name="bvvv" localSheetId="30" hidden="1">{"table",#N/A,FALSE,"COVER";"income_statement",#N/A,FALSE,"COVER"}</definedName>
    <definedName name="bvvv" localSheetId="51" hidden="1">{"table",#N/A,FALSE,"COVER";"income_statement",#N/A,FALSE,"COVER"}</definedName>
    <definedName name="bvvv" localSheetId="7" hidden="1">{"table",#N/A,FALSE,"COVER";"income_statement",#N/A,FALSE,"COVER"}</definedName>
    <definedName name="bvvv" localSheetId="33" hidden="1">{"table",#N/A,FALSE,"COVER";"income_statement",#N/A,FALSE,"COVER"}</definedName>
    <definedName name="bvvv" localSheetId="6" hidden="1">{"table",#N/A,FALSE,"COVER";"income_statement",#N/A,FALSE,"COVER"}</definedName>
    <definedName name="bvvv" localSheetId="16" hidden="1">{"table",#N/A,FALSE,"COVER";"income_statement",#N/A,FALSE,"COVER"}</definedName>
    <definedName name="bvvv" localSheetId="10" hidden="1">{"table",#N/A,FALSE,"COVER";"income_statement",#N/A,FALSE,"COVER"}</definedName>
    <definedName name="bvvv" localSheetId="29" hidden="1">{"table",#N/A,FALSE,"COVER";"income_statement",#N/A,FALSE,"COVER"}</definedName>
    <definedName name="bvvv" localSheetId="28" hidden="1">{"table",#N/A,FALSE,"COVER";"income_statement",#N/A,FALSE,"COVER"}</definedName>
    <definedName name="bvvv" localSheetId="11" hidden="1">{"table",#N/A,FALSE,"COVER";"income_statement",#N/A,FALSE,"COVER"}</definedName>
    <definedName name="bvvv" localSheetId="36" hidden="1">{"table",#N/A,FALSE,"COVER";"income_statement",#N/A,FALSE,"COVER"}</definedName>
    <definedName name="bvvv" localSheetId="32" hidden="1">{"table",#N/A,FALSE,"COVER";"income_statement",#N/A,FALSE,"COVER"}</definedName>
    <definedName name="bvvv" localSheetId="18" hidden="1">{"table",#N/A,FALSE,"COVER";"income_statement",#N/A,FALSE,"COVER"}</definedName>
    <definedName name="bvvv" localSheetId="38" hidden="1">{"table",#N/A,FALSE,"COVER";"income_statement",#N/A,FALSE,"COVER"}</definedName>
    <definedName name="bvvv" hidden="1">{"table",#N/A,FALSE,"COVER";"income_statement",#N/A,FALSE,"COVER"}</definedName>
    <definedName name="c\c" localSheetId="29" hidden="1">#REF!</definedName>
    <definedName name="c\c" hidden="1">#REF!</definedName>
    <definedName name="Calculation" localSheetId="47">#REF!</definedName>
    <definedName name="Calculation" localSheetId="45">#REF!</definedName>
    <definedName name="Calculation" localSheetId="46">#REF!</definedName>
    <definedName name="CAP" localSheetId="9" hidden="1">{"by quart",#N/A,FALSE,"Opco IS";"by month",#N/A,FALSE,"Opco IS";"page 1",#N/A,FALSE,"Opco BS";"page 2",#N/A,FALSE,"Opco BS";"by quart",#N/A,FALSE,"Opco CF";"by month",#N/A,FALSE,"Opco CF"}</definedName>
    <definedName name="CAP" localSheetId="7" hidden="1">{"by quart",#N/A,FALSE,"Opco IS";"by month",#N/A,FALSE,"Opco IS";"page 1",#N/A,FALSE,"Opco BS";"page 2",#N/A,FALSE,"Opco BS";"by quart",#N/A,FALSE,"Opco CF";"by month",#N/A,FALSE,"Opco CF"}</definedName>
    <definedName name="CAP" localSheetId="6" hidden="1">{"by quart",#N/A,FALSE,"Opco IS";"by month",#N/A,FALSE,"Opco IS";"page 1",#N/A,FALSE,"Opco BS";"page 2",#N/A,FALSE,"Opco BS";"by quart",#N/A,FALSE,"Opco CF";"by month",#N/A,FALSE,"Opco CF"}</definedName>
    <definedName name="CAP" localSheetId="10" hidden="1">{"by quart",#N/A,FALSE,"Opco IS";"by month",#N/A,FALSE,"Opco IS";"page 1",#N/A,FALSE,"Opco BS";"page 2",#N/A,FALSE,"Opco BS";"by quart",#N/A,FALSE,"Opco CF";"by month",#N/A,FALSE,"Opco CF"}</definedName>
    <definedName name="CAP" localSheetId="28" hidden="1">{"by quart",#N/A,FALSE,"Opco IS";"by month",#N/A,FALSE,"Opco IS";"page 1",#N/A,FALSE,"Opco BS";"page 2",#N/A,FALSE,"Opco BS";"by quart",#N/A,FALSE,"Opco CF";"by month",#N/A,FALSE,"Opco CF"}</definedName>
    <definedName name="CAP" localSheetId="11" hidden="1">{"by quart",#N/A,FALSE,"Opco IS";"by month",#N/A,FALSE,"Opco IS";"page 1",#N/A,FALSE,"Opco BS";"page 2",#N/A,FALSE,"Opco BS";"by quart",#N/A,FALSE,"Opco CF";"by month",#N/A,FALSE,"Opco CF"}</definedName>
    <definedName name="CAP" localSheetId="36" hidden="1">{"by quart",#N/A,FALSE,"Opco IS";"by month",#N/A,FALSE,"Opco IS";"page 1",#N/A,FALSE,"Opco BS";"page 2",#N/A,FALSE,"Opco BS";"by quart",#N/A,FALSE,"Opco CF";"by month",#N/A,FALSE,"Opco CF"}</definedName>
    <definedName name="CAP" localSheetId="18" hidden="1">{"by quart",#N/A,FALSE,"Opco IS";"by month",#N/A,FALSE,"Opco IS";"page 1",#N/A,FALSE,"Opco BS";"page 2",#N/A,FALSE,"Opco BS";"by quart",#N/A,FALSE,"Opco CF";"by month",#N/A,FALSE,"Opco CF"}</definedName>
    <definedName name="CAP" localSheetId="38" hidden="1">{"by quart",#N/A,FALSE,"Opco IS";"by month",#N/A,FALSE,"Opco IS";"page 1",#N/A,FALSE,"Opco BS";"page 2",#N/A,FALSE,"Opco BS";"by quart",#N/A,FALSE,"Opco CF";"by month",#N/A,FALSE,"Opco CF"}</definedName>
    <definedName name="CAP" hidden="1">{"by quart",#N/A,FALSE,"Opco IS";"by month",#N/A,FALSE,"Opco IS";"page 1",#N/A,FALSE,"Opco BS";"page 2",#N/A,FALSE,"Opco BS";"by quart",#N/A,FALSE,"Opco CF";"by month",#N/A,FALSE,"Opco CF"}</definedName>
    <definedName name="capiq" hidden="1">39357.5981481482</definedName>
    <definedName name="capitalized" localSheetId="9" hidden="1">{#N/A,#N/A,FALSE,"Title Page";#N/A,#N/A,FALSE,"Conclusions";#N/A,#N/A,FALSE,"Assum.";#N/A,#N/A,FALSE,"Sun  DCF-WC-Dep";#N/A,#N/A,FALSE,"MarketValue";#N/A,#N/A,FALSE,"BalSheet";#N/A,#N/A,FALSE,"WACC";#N/A,#N/A,FALSE,"PC+ Info.";#N/A,#N/A,FALSE,"PC+Info_2"}</definedName>
    <definedName name="capitalized" localSheetId="7" hidden="1">{#N/A,#N/A,FALSE,"Title Page";#N/A,#N/A,FALSE,"Conclusions";#N/A,#N/A,FALSE,"Assum.";#N/A,#N/A,FALSE,"Sun  DCF-WC-Dep";#N/A,#N/A,FALSE,"MarketValue";#N/A,#N/A,FALSE,"BalSheet";#N/A,#N/A,FALSE,"WACC";#N/A,#N/A,FALSE,"PC+ Info.";#N/A,#N/A,FALSE,"PC+Info_2"}</definedName>
    <definedName name="capitalized" localSheetId="6" hidden="1">{#N/A,#N/A,FALSE,"Title Page";#N/A,#N/A,FALSE,"Conclusions";#N/A,#N/A,FALSE,"Assum.";#N/A,#N/A,FALSE,"Sun  DCF-WC-Dep";#N/A,#N/A,FALSE,"MarketValue";#N/A,#N/A,FALSE,"BalSheet";#N/A,#N/A,FALSE,"WACC";#N/A,#N/A,FALSE,"PC+ Info.";#N/A,#N/A,FALSE,"PC+Info_2"}</definedName>
    <definedName name="capitalized" localSheetId="10" hidden="1">{#N/A,#N/A,FALSE,"Title Page";#N/A,#N/A,FALSE,"Conclusions";#N/A,#N/A,FALSE,"Assum.";#N/A,#N/A,FALSE,"Sun  DCF-WC-Dep";#N/A,#N/A,FALSE,"MarketValue";#N/A,#N/A,FALSE,"BalSheet";#N/A,#N/A,FALSE,"WACC";#N/A,#N/A,FALSE,"PC+ Info.";#N/A,#N/A,FALSE,"PC+Info_2"}</definedName>
    <definedName name="capitalized" localSheetId="28" hidden="1">{#N/A,#N/A,FALSE,"Title Page";#N/A,#N/A,FALSE,"Conclusions";#N/A,#N/A,FALSE,"Assum.";#N/A,#N/A,FALSE,"Sun  DCF-WC-Dep";#N/A,#N/A,FALSE,"MarketValue";#N/A,#N/A,FALSE,"BalSheet";#N/A,#N/A,FALSE,"WACC";#N/A,#N/A,FALSE,"PC+ Info.";#N/A,#N/A,FALSE,"PC+Info_2"}</definedName>
    <definedName name="capitalized" localSheetId="11" hidden="1">{#N/A,#N/A,FALSE,"Title Page";#N/A,#N/A,FALSE,"Conclusions";#N/A,#N/A,FALSE,"Assum.";#N/A,#N/A,FALSE,"Sun  DCF-WC-Dep";#N/A,#N/A,FALSE,"MarketValue";#N/A,#N/A,FALSE,"BalSheet";#N/A,#N/A,FALSE,"WACC";#N/A,#N/A,FALSE,"PC+ Info.";#N/A,#N/A,FALSE,"PC+Info_2"}</definedName>
    <definedName name="capitalized" localSheetId="36" hidden="1">{#N/A,#N/A,FALSE,"Title Page";#N/A,#N/A,FALSE,"Conclusions";#N/A,#N/A,FALSE,"Assum.";#N/A,#N/A,FALSE,"Sun  DCF-WC-Dep";#N/A,#N/A,FALSE,"MarketValue";#N/A,#N/A,FALSE,"BalSheet";#N/A,#N/A,FALSE,"WACC";#N/A,#N/A,FALSE,"PC+ Info.";#N/A,#N/A,FALSE,"PC+Info_2"}</definedName>
    <definedName name="capitalized" localSheetId="18" hidden="1">{#N/A,#N/A,FALSE,"Title Page";#N/A,#N/A,FALSE,"Conclusions";#N/A,#N/A,FALSE,"Assum.";#N/A,#N/A,FALSE,"Sun  DCF-WC-Dep";#N/A,#N/A,FALSE,"MarketValue";#N/A,#N/A,FALSE,"BalSheet";#N/A,#N/A,FALSE,"WACC";#N/A,#N/A,FALSE,"PC+ Info.";#N/A,#N/A,FALSE,"PC+Info_2"}</definedName>
    <definedName name="capitalized" localSheetId="38" hidden="1">{#N/A,#N/A,FALSE,"Title Page";#N/A,#N/A,FALSE,"Conclusions";#N/A,#N/A,FALSE,"Assum.";#N/A,#N/A,FALSE,"Sun  DCF-WC-Dep";#N/A,#N/A,FALSE,"MarketValue";#N/A,#N/A,FALSE,"BalSheet";#N/A,#N/A,FALSE,"WACC";#N/A,#N/A,FALSE,"PC+ Info.";#N/A,#N/A,FALSE,"PC+Info_2"}</definedName>
    <definedName name="capitalized" hidden="1">{#N/A,#N/A,FALSE,"Title Page";#N/A,#N/A,FALSE,"Conclusions";#N/A,#N/A,FALSE,"Assum.";#N/A,#N/A,FALSE,"Sun  DCF-WC-Dep";#N/A,#N/A,FALSE,"MarketValue";#N/A,#N/A,FALSE,"BalSheet";#N/A,#N/A,FALSE,"WACC";#N/A,#N/A,FALSE,"PC+ Info.";#N/A,#N/A,FALSE,"PC+Info_2"}</definedName>
    <definedName name="Captured2" localSheetId="35" hidden="1">#REF!</definedName>
    <definedName name="Captured2" localSheetId="31" hidden="1">#REF!</definedName>
    <definedName name="Captured2" localSheetId="9" hidden="1">#REF!</definedName>
    <definedName name="Captured2" localSheetId="30" hidden="1">#REF!</definedName>
    <definedName name="Captured2" localSheetId="51" hidden="1">#REF!</definedName>
    <definedName name="Captured2" localSheetId="33" hidden="1">#REF!</definedName>
    <definedName name="Captured2" localSheetId="16" hidden="1">#REF!</definedName>
    <definedName name="Captured2" localSheetId="10" hidden="1">'NFD CONSO'!#REF!</definedName>
    <definedName name="Captured2" localSheetId="29" hidden="1">#REF!</definedName>
    <definedName name="Captured2" localSheetId="11" hidden="1">#REF!</definedName>
    <definedName name="Captured2" localSheetId="36" hidden="1">#REF!</definedName>
    <definedName name="Captured2" localSheetId="32" hidden="1">#REF!</definedName>
    <definedName name="Captured2" localSheetId="18" hidden="1">#REF!</definedName>
    <definedName name="Captured2" localSheetId="38" hidden="1">#REF!</definedName>
    <definedName name="Captured2" hidden="1">#REF!</definedName>
    <definedName name="car" localSheetId="9" hidden="1">{#N/A,#N/A,FALSE,"France Cartons";#N/A,#N/A,FALSE,"Kraftliner Europe";#N/A,#N/A,FALSE,"PULP NBSK";#N/A,#N/A,FALSE,"kraftliner Fce EU Asie"}</definedName>
    <definedName name="car" localSheetId="51" hidden="1">{#N/A,#N/A,FALSE,"France Cartons";#N/A,#N/A,FALSE,"Kraftliner Europe";#N/A,#N/A,FALSE,"PULP NBSK";#N/A,#N/A,FALSE,"kraftliner Fce EU Asie"}</definedName>
    <definedName name="car" localSheetId="7" hidden="1">{#N/A,#N/A,FALSE,"France Cartons";#N/A,#N/A,FALSE,"Kraftliner Europe";#N/A,#N/A,FALSE,"PULP NBSK";#N/A,#N/A,FALSE,"kraftliner Fce EU Asie"}</definedName>
    <definedName name="car" localSheetId="6" hidden="1">{#N/A,#N/A,FALSE,"France Cartons";#N/A,#N/A,FALSE,"Kraftliner Europe";#N/A,#N/A,FALSE,"PULP NBSK";#N/A,#N/A,FALSE,"kraftliner Fce EU Asie"}</definedName>
    <definedName name="car" localSheetId="10" hidden="1">{#N/A,#N/A,FALSE,"France Cartons";#N/A,#N/A,FALSE,"Kraftliner Europe";#N/A,#N/A,FALSE,"PULP NBSK";#N/A,#N/A,FALSE,"kraftliner Fce EU Asie"}</definedName>
    <definedName name="car" localSheetId="28" hidden="1">{#N/A,#N/A,FALSE,"France Cartons";#N/A,#N/A,FALSE,"Kraftliner Europe";#N/A,#N/A,FALSE,"PULP NBSK";#N/A,#N/A,FALSE,"kraftliner Fce EU Asie"}</definedName>
    <definedName name="car" localSheetId="11" hidden="1">{#N/A,#N/A,FALSE,"France Cartons";#N/A,#N/A,FALSE,"Kraftliner Europe";#N/A,#N/A,FALSE,"PULP NBSK";#N/A,#N/A,FALSE,"kraftliner Fce EU Asie"}</definedName>
    <definedName name="car" localSheetId="36" hidden="1">{#N/A,#N/A,FALSE,"France Cartons";#N/A,#N/A,FALSE,"Kraftliner Europe";#N/A,#N/A,FALSE,"PULP NBSK";#N/A,#N/A,FALSE,"kraftliner Fce EU Asie"}</definedName>
    <definedName name="car" localSheetId="18" hidden="1">{#N/A,#N/A,FALSE,"France Cartons";#N/A,#N/A,FALSE,"Kraftliner Europe";#N/A,#N/A,FALSE,"PULP NBSK";#N/A,#N/A,FALSE,"kraftliner Fce EU Asie"}</definedName>
    <definedName name="car" hidden="1">{#N/A,#N/A,FALSE,"France Cartons";#N/A,#N/A,FALSE,"Kraftliner Europe";#N/A,#N/A,FALSE,"PULP NBSK";#N/A,#N/A,FALSE,"kraftliner Fce EU Asie"}</definedName>
    <definedName name="Caramel" localSheetId="9" hidden="1">#REF!</definedName>
    <definedName name="Caramel" localSheetId="10" hidden="1">'NFD CONSO'!#REF!</definedName>
    <definedName name="Caramel" localSheetId="11" hidden="1">#REF!</definedName>
    <definedName name="Caramel" localSheetId="18" hidden="1">#REF!</definedName>
    <definedName name="Caramel" hidden="1">#REF!</definedName>
    <definedName name="cari" localSheetId="9" hidden="1">{#N/A,#N/A,FALSE,"Récapitulatif";#N/A,#N/A,FALSE,"PVC";#N/A,#N/A,FALSE,"PET";#N/A,#N/A,FALSE,"PET EUR";#N/A,#N/A,FALSE,"MEG";#N/A,#N/A,FALSE,"PTA";#N/A,#N/A,FALSE,"VA.PET";#N/A,#N/A,FALSE,"PX";#N/A,#N/A,FALSE,"COTON";#N/A,#N/A,FALSE,"LDPE";#N/A,#N/A,FALSE,"HDPE";#N/A,#N/A,FALSE,"PP";#N/A,#N/A,FALSE,"Propylène";#N/A,#N/A,FALSE,"Ethylène";#N/A,#N/A,FALSE,"PC"}</definedName>
    <definedName name="cari" localSheetId="51" hidden="1">{#N/A,#N/A,FALSE,"Récapitulatif";#N/A,#N/A,FALSE,"PVC";#N/A,#N/A,FALSE,"PET";#N/A,#N/A,FALSE,"PET EUR";#N/A,#N/A,FALSE,"MEG";#N/A,#N/A,FALSE,"PTA";#N/A,#N/A,FALSE,"VA.PET";#N/A,#N/A,FALSE,"PX";#N/A,#N/A,FALSE,"COTON";#N/A,#N/A,FALSE,"LDPE";#N/A,#N/A,FALSE,"HDPE";#N/A,#N/A,FALSE,"PP";#N/A,#N/A,FALSE,"Propylène";#N/A,#N/A,FALSE,"Ethylène";#N/A,#N/A,FALSE,"PC"}</definedName>
    <definedName name="cari" localSheetId="7" hidden="1">{#N/A,#N/A,FALSE,"Récapitulatif";#N/A,#N/A,FALSE,"PVC";#N/A,#N/A,FALSE,"PET";#N/A,#N/A,FALSE,"PET EUR";#N/A,#N/A,FALSE,"MEG";#N/A,#N/A,FALSE,"PTA";#N/A,#N/A,FALSE,"VA.PET";#N/A,#N/A,FALSE,"PX";#N/A,#N/A,FALSE,"COTON";#N/A,#N/A,FALSE,"LDPE";#N/A,#N/A,FALSE,"HDPE";#N/A,#N/A,FALSE,"PP";#N/A,#N/A,FALSE,"Propylène";#N/A,#N/A,FALSE,"Ethylène";#N/A,#N/A,FALSE,"PC"}</definedName>
    <definedName name="cari" localSheetId="6" hidden="1">{#N/A,#N/A,FALSE,"Récapitulatif";#N/A,#N/A,FALSE,"PVC";#N/A,#N/A,FALSE,"PET";#N/A,#N/A,FALSE,"PET EUR";#N/A,#N/A,FALSE,"MEG";#N/A,#N/A,FALSE,"PTA";#N/A,#N/A,FALSE,"VA.PET";#N/A,#N/A,FALSE,"PX";#N/A,#N/A,FALSE,"COTON";#N/A,#N/A,FALSE,"LDPE";#N/A,#N/A,FALSE,"HDPE";#N/A,#N/A,FALSE,"PP";#N/A,#N/A,FALSE,"Propylène";#N/A,#N/A,FALSE,"Ethylène";#N/A,#N/A,FALSE,"PC"}</definedName>
    <definedName name="cari" localSheetId="10" hidden="1">{#N/A,#N/A,FALSE,"Récapitulatif";#N/A,#N/A,FALSE,"PVC";#N/A,#N/A,FALSE,"PET";#N/A,#N/A,FALSE,"PET EUR";#N/A,#N/A,FALSE,"MEG";#N/A,#N/A,FALSE,"PTA";#N/A,#N/A,FALSE,"VA.PET";#N/A,#N/A,FALSE,"PX";#N/A,#N/A,FALSE,"COTON";#N/A,#N/A,FALSE,"LDPE";#N/A,#N/A,FALSE,"HDPE";#N/A,#N/A,FALSE,"PP";#N/A,#N/A,FALSE,"Propylène";#N/A,#N/A,FALSE,"Ethylène";#N/A,#N/A,FALSE,"PC"}</definedName>
    <definedName name="cari" localSheetId="28" hidden="1">{#N/A,#N/A,FALSE,"Récapitulatif";#N/A,#N/A,FALSE,"PVC";#N/A,#N/A,FALSE,"PET";#N/A,#N/A,FALSE,"PET EUR";#N/A,#N/A,FALSE,"MEG";#N/A,#N/A,FALSE,"PTA";#N/A,#N/A,FALSE,"VA.PET";#N/A,#N/A,FALSE,"PX";#N/A,#N/A,FALSE,"COTON";#N/A,#N/A,FALSE,"LDPE";#N/A,#N/A,FALSE,"HDPE";#N/A,#N/A,FALSE,"PP";#N/A,#N/A,FALSE,"Propylène";#N/A,#N/A,FALSE,"Ethylène";#N/A,#N/A,FALSE,"PC"}</definedName>
    <definedName name="cari" localSheetId="11" hidden="1">{#N/A,#N/A,FALSE,"Récapitulatif";#N/A,#N/A,FALSE,"PVC";#N/A,#N/A,FALSE,"PET";#N/A,#N/A,FALSE,"PET EUR";#N/A,#N/A,FALSE,"MEG";#N/A,#N/A,FALSE,"PTA";#N/A,#N/A,FALSE,"VA.PET";#N/A,#N/A,FALSE,"PX";#N/A,#N/A,FALSE,"COTON";#N/A,#N/A,FALSE,"LDPE";#N/A,#N/A,FALSE,"HDPE";#N/A,#N/A,FALSE,"PP";#N/A,#N/A,FALSE,"Propylène";#N/A,#N/A,FALSE,"Ethylène";#N/A,#N/A,FALSE,"PC"}</definedName>
    <definedName name="cari" localSheetId="36" hidden="1">{#N/A,#N/A,FALSE,"Récapitulatif";#N/A,#N/A,FALSE,"PVC";#N/A,#N/A,FALSE,"PET";#N/A,#N/A,FALSE,"PET EUR";#N/A,#N/A,FALSE,"MEG";#N/A,#N/A,FALSE,"PTA";#N/A,#N/A,FALSE,"VA.PET";#N/A,#N/A,FALSE,"PX";#N/A,#N/A,FALSE,"COTON";#N/A,#N/A,FALSE,"LDPE";#N/A,#N/A,FALSE,"HDPE";#N/A,#N/A,FALSE,"PP";#N/A,#N/A,FALSE,"Propylène";#N/A,#N/A,FALSE,"Ethylène";#N/A,#N/A,FALSE,"PC"}</definedName>
    <definedName name="cari" localSheetId="18" hidden="1">{#N/A,#N/A,FALSE,"Récapitulatif";#N/A,#N/A,FALSE,"PVC";#N/A,#N/A,FALSE,"PET";#N/A,#N/A,FALSE,"PET EUR";#N/A,#N/A,FALSE,"MEG";#N/A,#N/A,FALSE,"PTA";#N/A,#N/A,FALSE,"VA.PET";#N/A,#N/A,FALSE,"PX";#N/A,#N/A,FALSE,"COTON";#N/A,#N/A,FALSE,"LDPE";#N/A,#N/A,FALSE,"HDPE";#N/A,#N/A,FALSE,"PP";#N/A,#N/A,FALSE,"Propylène";#N/A,#N/A,FALSE,"Ethylène";#N/A,#N/A,FALSE,"PC"}</definedName>
    <definedName name="cari" localSheetId="38" hidden="1">{#N/A,#N/A,FALSE,"Récapitulatif";#N/A,#N/A,FALSE,"PVC";#N/A,#N/A,FALSE,"PET";#N/A,#N/A,FALSE,"PET EUR";#N/A,#N/A,FALSE,"MEG";#N/A,#N/A,FALSE,"PTA";#N/A,#N/A,FALSE,"VA.PET";#N/A,#N/A,FALSE,"PX";#N/A,#N/A,FALSE,"COTON";#N/A,#N/A,FALSE,"LDPE";#N/A,#N/A,FALSE,"HDPE";#N/A,#N/A,FALSE,"PP";#N/A,#N/A,FALSE,"Propylène";#N/A,#N/A,FALSE,"Ethylène";#N/A,#N/A,FALSE,"PC"}</definedName>
    <definedName name="cari" hidden="1">{#N/A,#N/A,FALSE,"Récapitulatif";#N/A,#N/A,FALSE,"PVC";#N/A,#N/A,FALSE,"PET";#N/A,#N/A,FALSE,"PET EUR";#N/A,#N/A,FALSE,"MEG";#N/A,#N/A,FALSE,"PTA";#N/A,#N/A,FALSE,"VA.PET";#N/A,#N/A,FALSE,"PX";#N/A,#N/A,FALSE,"COTON";#N/A,#N/A,FALSE,"LDPE";#N/A,#N/A,FALSE,"HDPE";#N/A,#N/A,FALSE,"PP";#N/A,#N/A,FALSE,"Propylène";#N/A,#N/A,FALSE,"Ethylène";#N/A,#N/A,FALSE,"PC"}</definedName>
    <definedName name="carine" localSheetId="9" hidden="1">{#N/A,#N/A,FALSE,"Récapitulatif";#N/A,#N/A,FALSE,"PVC";#N/A,#N/A,FALSE,"PET";#N/A,#N/A,FALSE,"PET EUR";#N/A,#N/A,FALSE,"MEG";#N/A,#N/A,FALSE,"PTA";#N/A,#N/A,FALSE,"VA.PET";#N/A,#N/A,FALSE,"PX";#N/A,#N/A,FALSE,"COTON";#N/A,#N/A,FALSE,"LDPE";#N/A,#N/A,FALSE,"HDPE";#N/A,#N/A,FALSE,"PP";#N/A,#N/A,FALSE,"Propylène";#N/A,#N/A,FALSE,"Ethylène";#N/A,#N/A,FALSE,"PC"}</definedName>
    <definedName name="carine" localSheetId="51" hidden="1">{#N/A,#N/A,FALSE,"Récapitulatif";#N/A,#N/A,FALSE,"PVC";#N/A,#N/A,FALSE,"PET";#N/A,#N/A,FALSE,"PET EUR";#N/A,#N/A,FALSE,"MEG";#N/A,#N/A,FALSE,"PTA";#N/A,#N/A,FALSE,"VA.PET";#N/A,#N/A,FALSE,"PX";#N/A,#N/A,FALSE,"COTON";#N/A,#N/A,FALSE,"LDPE";#N/A,#N/A,FALSE,"HDPE";#N/A,#N/A,FALSE,"PP";#N/A,#N/A,FALSE,"Propylène";#N/A,#N/A,FALSE,"Ethylène";#N/A,#N/A,FALSE,"PC"}</definedName>
    <definedName name="carine" localSheetId="7" hidden="1">{#N/A,#N/A,FALSE,"Récapitulatif";#N/A,#N/A,FALSE,"PVC";#N/A,#N/A,FALSE,"PET";#N/A,#N/A,FALSE,"PET EUR";#N/A,#N/A,FALSE,"MEG";#N/A,#N/A,FALSE,"PTA";#N/A,#N/A,FALSE,"VA.PET";#N/A,#N/A,FALSE,"PX";#N/A,#N/A,FALSE,"COTON";#N/A,#N/A,FALSE,"LDPE";#N/A,#N/A,FALSE,"HDPE";#N/A,#N/A,FALSE,"PP";#N/A,#N/A,FALSE,"Propylène";#N/A,#N/A,FALSE,"Ethylène";#N/A,#N/A,FALSE,"PC"}</definedName>
    <definedName name="carine" localSheetId="6" hidden="1">{#N/A,#N/A,FALSE,"Récapitulatif";#N/A,#N/A,FALSE,"PVC";#N/A,#N/A,FALSE,"PET";#N/A,#N/A,FALSE,"PET EUR";#N/A,#N/A,FALSE,"MEG";#N/A,#N/A,FALSE,"PTA";#N/A,#N/A,FALSE,"VA.PET";#N/A,#N/A,FALSE,"PX";#N/A,#N/A,FALSE,"COTON";#N/A,#N/A,FALSE,"LDPE";#N/A,#N/A,FALSE,"HDPE";#N/A,#N/A,FALSE,"PP";#N/A,#N/A,FALSE,"Propylène";#N/A,#N/A,FALSE,"Ethylène";#N/A,#N/A,FALSE,"PC"}</definedName>
    <definedName name="carine" localSheetId="10" hidden="1">{#N/A,#N/A,FALSE,"Récapitulatif";#N/A,#N/A,FALSE,"PVC";#N/A,#N/A,FALSE,"PET";#N/A,#N/A,FALSE,"PET EUR";#N/A,#N/A,FALSE,"MEG";#N/A,#N/A,FALSE,"PTA";#N/A,#N/A,FALSE,"VA.PET";#N/A,#N/A,FALSE,"PX";#N/A,#N/A,FALSE,"COTON";#N/A,#N/A,FALSE,"LDPE";#N/A,#N/A,FALSE,"HDPE";#N/A,#N/A,FALSE,"PP";#N/A,#N/A,FALSE,"Propylène";#N/A,#N/A,FALSE,"Ethylène";#N/A,#N/A,FALSE,"PC"}</definedName>
    <definedName name="carine" localSheetId="28" hidden="1">{#N/A,#N/A,FALSE,"Récapitulatif";#N/A,#N/A,FALSE,"PVC";#N/A,#N/A,FALSE,"PET";#N/A,#N/A,FALSE,"PET EUR";#N/A,#N/A,FALSE,"MEG";#N/A,#N/A,FALSE,"PTA";#N/A,#N/A,FALSE,"VA.PET";#N/A,#N/A,FALSE,"PX";#N/A,#N/A,FALSE,"COTON";#N/A,#N/A,FALSE,"LDPE";#N/A,#N/A,FALSE,"HDPE";#N/A,#N/A,FALSE,"PP";#N/A,#N/A,FALSE,"Propylène";#N/A,#N/A,FALSE,"Ethylène";#N/A,#N/A,FALSE,"PC"}</definedName>
    <definedName name="carine" localSheetId="11" hidden="1">{#N/A,#N/A,FALSE,"Récapitulatif";#N/A,#N/A,FALSE,"PVC";#N/A,#N/A,FALSE,"PET";#N/A,#N/A,FALSE,"PET EUR";#N/A,#N/A,FALSE,"MEG";#N/A,#N/A,FALSE,"PTA";#N/A,#N/A,FALSE,"VA.PET";#N/A,#N/A,FALSE,"PX";#N/A,#N/A,FALSE,"COTON";#N/A,#N/A,FALSE,"LDPE";#N/A,#N/A,FALSE,"HDPE";#N/A,#N/A,FALSE,"PP";#N/A,#N/A,FALSE,"Propylène";#N/A,#N/A,FALSE,"Ethylène";#N/A,#N/A,FALSE,"PC"}</definedName>
    <definedName name="carine" localSheetId="36" hidden="1">{#N/A,#N/A,FALSE,"Récapitulatif";#N/A,#N/A,FALSE,"PVC";#N/A,#N/A,FALSE,"PET";#N/A,#N/A,FALSE,"PET EUR";#N/A,#N/A,FALSE,"MEG";#N/A,#N/A,FALSE,"PTA";#N/A,#N/A,FALSE,"VA.PET";#N/A,#N/A,FALSE,"PX";#N/A,#N/A,FALSE,"COTON";#N/A,#N/A,FALSE,"LDPE";#N/A,#N/A,FALSE,"HDPE";#N/A,#N/A,FALSE,"PP";#N/A,#N/A,FALSE,"Propylène";#N/A,#N/A,FALSE,"Ethylène";#N/A,#N/A,FALSE,"PC"}</definedName>
    <definedName name="carine" localSheetId="18" hidden="1">{#N/A,#N/A,FALSE,"Récapitulatif";#N/A,#N/A,FALSE,"PVC";#N/A,#N/A,FALSE,"PET";#N/A,#N/A,FALSE,"PET EUR";#N/A,#N/A,FALSE,"MEG";#N/A,#N/A,FALSE,"PTA";#N/A,#N/A,FALSE,"VA.PET";#N/A,#N/A,FALSE,"PX";#N/A,#N/A,FALSE,"COTON";#N/A,#N/A,FALSE,"LDPE";#N/A,#N/A,FALSE,"HDPE";#N/A,#N/A,FALSE,"PP";#N/A,#N/A,FALSE,"Propylène";#N/A,#N/A,FALSE,"Ethylène";#N/A,#N/A,FALSE,"PC"}</definedName>
    <definedName name="carine" localSheetId="38" hidden="1">{#N/A,#N/A,FALSE,"Récapitulatif";#N/A,#N/A,FALSE,"PVC";#N/A,#N/A,FALSE,"PET";#N/A,#N/A,FALSE,"PET EUR";#N/A,#N/A,FALSE,"MEG";#N/A,#N/A,FALSE,"PTA";#N/A,#N/A,FALSE,"VA.PET";#N/A,#N/A,FALSE,"PX";#N/A,#N/A,FALSE,"COTON";#N/A,#N/A,FALSE,"LDPE";#N/A,#N/A,FALSE,"HDPE";#N/A,#N/A,FALSE,"PP";#N/A,#N/A,FALSE,"Propylène";#N/A,#N/A,FALSE,"Ethylène";#N/A,#N/A,FALSE,"PC"}</definedName>
    <definedName name="carine" hidden="1">{#N/A,#N/A,FALSE,"Récapitulatif";#N/A,#N/A,FALSE,"PVC";#N/A,#N/A,FALSE,"PET";#N/A,#N/A,FALSE,"PET EUR";#N/A,#N/A,FALSE,"MEG";#N/A,#N/A,FALSE,"PTA";#N/A,#N/A,FALSE,"VA.PET";#N/A,#N/A,FALSE,"PX";#N/A,#N/A,FALSE,"COTON";#N/A,#N/A,FALSE,"LDPE";#N/A,#N/A,FALSE,"HDPE";#N/A,#N/A,FALSE,"PP";#N/A,#N/A,FALSE,"Propylène";#N/A,#N/A,FALSE,"Ethylène";#N/A,#N/A,FALSE,"PC"}</definedName>
    <definedName name="cbcbc" localSheetId="35" hidden="1">{#N/A,#N/A,FALSE,"Sheet1"}</definedName>
    <definedName name="cbcbc" localSheetId="31" hidden="1">{#N/A,#N/A,FALSE,"Sheet1"}</definedName>
    <definedName name="cbcbc" localSheetId="9" hidden="1">{#N/A,#N/A,FALSE,"Sheet1"}</definedName>
    <definedName name="cbcbc" localSheetId="30" hidden="1">{#N/A,#N/A,FALSE,"Sheet1"}</definedName>
    <definedName name="cbcbc" localSheetId="51" hidden="1">{#N/A,#N/A,FALSE,"Sheet1"}</definedName>
    <definedName name="cbcbc" localSheetId="7" hidden="1">{#N/A,#N/A,FALSE,"Sheet1"}</definedName>
    <definedName name="cbcbc" localSheetId="33" hidden="1">{#N/A,#N/A,FALSE,"Sheet1"}</definedName>
    <definedName name="cbcbc" localSheetId="6" hidden="1">{#N/A,#N/A,FALSE,"Sheet1"}</definedName>
    <definedName name="cbcbc" localSheetId="16" hidden="1">{#N/A,#N/A,FALSE,"Sheet1"}</definedName>
    <definedName name="cbcbc" localSheetId="10" hidden="1">{#N/A,#N/A,FALSE,"Sheet1"}</definedName>
    <definedName name="cbcbc" localSheetId="29" hidden="1">{#N/A,#N/A,FALSE,"Sheet1"}</definedName>
    <definedName name="cbcbc" localSheetId="28" hidden="1">{#N/A,#N/A,FALSE,"Sheet1"}</definedName>
    <definedName name="cbcbc" localSheetId="11" hidden="1">{#N/A,#N/A,FALSE,"Sheet1"}</definedName>
    <definedName name="cbcbc" localSheetId="36" hidden="1">{#N/A,#N/A,FALSE,"Sheet1"}</definedName>
    <definedName name="cbcbc" localSheetId="32" hidden="1">{#N/A,#N/A,FALSE,"Sheet1"}</definedName>
    <definedName name="cbcbc" localSheetId="18" hidden="1">{#N/A,#N/A,FALSE,"Sheet1"}</definedName>
    <definedName name="cbcbc" localSheetId="38" hidden="1">{#N/A,#N/A,FALSE,"Sheet1"}</definedName>
    <definedName name="cbcbc" hidden="1">{#N/A,#N/A,FALSE,"Sheet1"}</definedName>
    <definedName name="CBWorkbookPriority" hidden="1">-628245633</definedName>
    <definedName name="CCCCC" localSheetId="9" hidden="1">{"by quart",#N/A,FALSE,"Corp IS";"by month",#N/A,FALSE,"Corp IS";"page 1",#N/A,FALSE,"Corp BS";"page 2",#N/A,FALSE,"Corp BS";"by quart",#N/A,FALSE,"Opco CF";"by month",#N/A,FALSE,"Opco CF"}</definedName>
    <definedName name="CCCCC" localSheetId="7" hidden="1">{"by quart",#N/A,FALSE,"Corp IS";"by month",#N/A,FALSE,"Corp IS";"page 1",#N/A,FALSE,"Corp BS";"page 2",#N/A,FALSE,"Corp BS";"by quart",#N/A,FALSE,"Opco CF";"by month",#N/A,FALSE,"Opco CF"}</definedName>
    <definedName name="CCCCC" localSheetId="6" hidden="1">{"by quart",#N/A,FALSE,"Corp IS";"by month",#N/A,FALSE,"Corp IS";"page 1",#N/A,FALSE,"Corp BS";"page 2",#N/A,FALSE,"Corp BS";"by quart",#N/A,FALSE,"Opco CF";"by month",#N/A,FALSE,"Opco CF"}</definedName>
    <definedName name="CCCCC" localSheetId="10" hidden="1">{"by quart",#N/A,FALSE,"Corp IS";"by month",#N/A,FALSE,"Corp IS";"page 1",#N/A,FALSE,"Corp BS";"page 2",#N/A,FALSE,"Corp BS";"by quart",#N/A,FALSE,"Opco CF";"by month",#N/A,FALSE,"Opco CF"}</definedName>
    <definedName name="CCCCC" localSheetId="28" hidden="1">{"by quart",#N/A,FALSE,"Corp IS";"by month",#N/A,FALSE,"Corp IS";"page 1",#N/A,FALSE,"Corp BS";"page 2",#N/A,FALSE,"Corp BS";"by quart",#N/A,FALSE,"Opco CF";"by month",#N/A,FALSE,"Opco CF"}</definedName>
    <definedName name="CCCCC" localSheetId="11" hidden="1">{"by quart",#N/A,FALSE,"Corp IS";"by month",#N/A,FALSE,"Corp IS";"page 1",#N/A,FALSE,"Corp BS";"page 2",#N/A,FALSE,"Corp BS";"by quart",#N/A,FALSE,"Opco CF";"by month",#N/A,FALSE,"Opco CF"}</definedName>
    <definedName name="CCCCC" localSheetId="36" hidden="1">{"by quart",#N/A,FALSE,"Corp IS";"by month",#N/A,FALSE,"Corp IS";"page 1",#N/A,FALSE,"Corp BS";"page 2",#N/A,FALSE,"Corp BS";"by quart",#N/A,FALSE,"Opco CF";"by month",#N/A,FALSE,"Opco CF"}</definedName>
    <definedName name="CCCCC" localSheetId="18" hidden="1">{"by quart",#N/A,FALSE,"Corp IS";"by month",#N/A,FALSE,"Corp IS";"page 1",#N/A,FALSE,"Corp BS";"page 2",#N/A,FALSE,"Corp BS";"by quart",#N/A,FALSE,"Opco CF";"by month",#N/A,FALSE,"Opco CF"}</definedName>
    <definedName name="CCCCC" localSheetId="38" hidden="1">{"by quart",#N/A,FALSE,"Corp IS";"by month",#N/A,FALSE,"Corp IS";"page 1",#N/A,FALSE,"Corp BS";"page 2",#N/A,FALSE,"Corp BS";"by quart",#N/A,FALSE,"Opco CF";"by month",#N/A,FALSE,"Opco CF"}</definedName>
    <definedName name="CCCCC" hidden="1">{"by quart",#N/A,FALSE,"Corp IS";"by month",#N/A,FALSE,"Corp IS";"page 1",#N/A,FALSE,"Corp BS";"page 2",#N/A,FALSE,"Corp BS";"by quart",#N/A,FALSE,"Opco CF";"by month",#N/A,FALSE,"Opco CF"}</definedName>
    <definedName name="cdrt45677" localSheetId="9" hidden="1">{"by quart",#N/A,FALSE,"Opco IS";"by month",#N/A,FALSE,"Opco IS";"page 1",#N/A,FALSE,"Opco BS";"page 2",#N/A,FALSE,"Opco BS";"by quart",#N/A,FALSE,"Opco CF";"by month",#N/A,FALSE,"Opco CF"}</definedName>
    <definedName name="cdrt45677" localSheetId="7" hidden="1">{"by quart",#N/A,FALSE,"Opco IS";"by month",#N/A,FALSE,"Opco IS";"page 1",#N/A,FALSE,"Opco BS";"page 2",#N/A,FALSE,"Opco BS";"by quart",#N/A,FALSE,"Opco CF";"by month",#N/A,FALSE,"Opco CF"}</definedName>
    <definedName name="cdrt45677" localSheetId="6" hidden="1">{"by quart",#N/A,FALSE,"Opco IS";"by month",#N/A,FALSE,"Opco IS";"page 1",#N/A,FALSE,"Opco BS";"page 2",#N/A,FALSE,"Opco BS";"by quart",#N/A,FALSE,"Opco CF";"by month",#N/A,FALSE,"Opco CF"}</definedName>
    <definedName name="cdrt45677" localSheetId="10" hidden="1">{"by quart",#N/A,FALSE,"Opco IS";"by month",#N/A,FALSE,"Opco IS";"page 1",#N/A,FALSE,"Opco BS";"page 2",#N/A,FALSE,"Opco BS";"by quart",#N/A,FALSE,"Opco CF";"by month",#N/A,FALSE,"Opco CF"}</definedName>
    <definedName name="cdrt45677" localSheetId="28" hidden="1">{"by quart",#N/A,FALSE,"Opco IS";"by month",#N/A,FALSE,"Opco IS";"page 1",#N/A,FALSE,"Opco BS";"page 2",#N/A,FALSE,"Opco BS";"by quart",#N/A,FALSE,"Opco CF";"by month",#N/A,FALSE,"Opco CF"}</definedName>
    <definedName name="cdrt45677" localSheetId="11" hidden="1">{"by quart",#N/A,FALSE,"Opco IS";"by month",#N/A,FALSE,"Opco IS";"page 1",#N/A,FALSE,"Opco BS";"page 2",#N/A,FALSE,"Opco BS";"by quart",#N/A,FALSE,"Opco CF";"by month",#N/A,FALSE,"Opco CF"}</definedName>
    <definedName name="cdrt45677" localSheetId="36" hidden="1">{"by quart",#N/A,FALSE,"Opco IS";"by month",#N/A,FALSE,"Opco IS";"page 1",#N/A,FALSE,"Opco BS";"page 2",#N/A,FALSE,"Opco BS";"by quart",#N/A,FALSE,"Opco CF";"by month",#N/A,FALSE,"Opco CF"}</definedName>
    <definedName name="cdrt45677" localSheetId="18" hidden="1">{"by quart",#N/A,FALSE,"Opco IS";"by month",#N/A,FALSE,"Opco IS";"page 1",#N/A,FALSE,"Opco BS";"page 2",#N/A,FALSE,"Opco BS";"by quart",#N/A,FALSE,"Opco CF";"by month",#N/A,FALSE,"Opco CF"}</definedName>
    <definedName name="cdrt45677" localSheetId="38" hidden="1">{"by quart",#N/A,FALSE,"Opco IS";"by month",#N/A,FALSE,"Opco IS";"page 1",#N/A,FALSE,"Opco BS";"page 2",#N/A,FALSE,"Opco BS";"by quart",#N/A,FALSE,"Opco CF";"by month",#N/A,FALSE,"Opco CF"}</definedName>
    <definedName name="cdrt45677" hidden="1">{"by quart",#N/A,FALSE,"Opco IS";"by month",#N/A,FALSE,"Opco IS";"page 1",#N/A,FALSE,"Opco BS";"page 2",#N/A,FALSE,"Opco BS";"by quart",#N/A,FALSE,"Opco CF";"by month",#N/A,FALSE,"Opco CF"}</definedName>
    <definedName name="cdsc" localSheetId="35" hidden="1">{#N/A,#N/A,FALSE,"FFCXOUT3"}</definedName>
    <definedName name="cdsc" localSheetId="31" hidden="1">{#N/A,#N/A,FALSE,"FFCXOUT3"}</definedName>
    <definedName name="cdsc" localSheetId="9" hidden="1">{#N/A,#N/A,FALSE,"FFCXOUT3"}</definedName>
    <definedName name="cdsc" localSheetId="30" hidden="1">{#N/A,#N/A,FALSE,"FFCXOUT3"}</definedName>
    <definedName name="cdsc" localSheetId="51" hidden="1">{#N/A,#N/A,FALSE,"FFCXOUT3"}</definedName>
    <definedName name="cdsc" localSheetId="7" hidden="1">{#N/A,#N/A,FALSE,"FFCXOUT3"}</definedName>
    <definedName name="cdsc" localSheetId="33" hidden="1">{#N/A,#N/A,FALSE,"FFCXOUT3"}</definedName>
    <definedName name="cdsc" localSheetId="6" hidden="1">{#N/A,#N/A,FALSE,"FFCXOUT3"}</definedName>
    <definedName name="cdsc" localSheetId="16" hidden="1">{#N/A,#N/A,FALSE,"FFCXOUT3"}</definedName>
    <definedName name="cdsc" localSheetId="10" hidden="1">{#N/A,#N/A,FALSE,"FFCXOUT3"}</definedName>
    <definedName name="cdsc" localSheetId="29" hidden="1">{#N/A,#N/A,FALSE,"FFCXOUT3"}</definedName>
    <definedName name="cdsc" localSheetId="28" hidden="1">{#N/A,#N/A,FALSE,"FFCXOUT3"}</definedName>
    <definedName name="cdsc" localSheetId="11" hidden="1">{#N/A,#N/A,FALSE,"FFCXOUT3"}</definedName>
    <definedName name="cdsc" localSheetId="36" hidden="1">{#N/A,#N/A,FALSE,"FFCXOUT3"}</definedName>
    <definedName name="cdsc" localSheetId="32" hidden="1">{#N/A,#N/A,FALSE,"FFCXOUT3"}</definedName>
    <definedName name="cdsc" localSheetId="18" hidden="1">{#N/A,#N/A,FALSE,"FFCXOUT3"}</definedName>
    <definedName name="cdsc" localSheetId="38" hidden="1">{#N/A,#N/A,FALSE,"FFCXOUT3"}</definedName>
    <definedName name="cdsc" hidden="1">{#N/A,#N/A,FALSE,"FFCXOUT3"}</definedName>
    <definedName name="cdte" localSheetId="35" hidden="1">{#N/A,#N/A,FALSE,"FFCXOUT3"}</definedName>
    <definedName name="cdte" localSheetId="31" hidden="1">{#N/A,#N/A,FALSE,"FFCXOUT3"}</definedName>
    <definedName name="cdte" localSheetId="9" hidden="1">{#N/A,#N/A,FALSE,"FFCXOUT3"}</definedName>
    <definedName name="cdte" localSheetId="30" hidden="1">{#N/A,#N/A,FALSE,"FFCXOUT3"}</definedName>
    <definedName name="cdte" localSheetId="51" hidden="1">{#N/A,#N/A,FALSE,"FFCXOUT3"}</definedName>
    <definedName name="cdte" localSheetId="7" hidden="1">{#N/A,#N/A,FALSE,"FFCXOUT3"}</definedName>
    <definedName name="cdte" localSheetId="33" hidden="1">{#N/A,#N/A,FALSE,"FFCXOUT3"}</definedName>
    <definedName name="cdte" localSheetId="6" hidden="1">{#N/A,#N/A,FALSE,"FFCXOUT3"}</definedName>
    <definedName name="cdte" localSheetId="16" hidden="1">{#N/A,#N/A,FALSE,"FFCXOUT3"}</definedName>
    <definedName name="cdte" localSheetId="10" hidden="1">{#N/A,#N/A,FALSE,"FFCXOUT3"}</definedName>
    <definedName name="cdte" localSheetId="29" hidden="1">{#N/A,#N/A,FALSE,"FFCXOUT3"}</definedName>
    <definedName name="cdte" localSheetId="28" hidden="1">{#N/A,#N/A,FALSE,"FFCXOUT3"}</definedName>
    <definedName name="cdte" localSheetId="11" hidden="1">{#N/A,#N/A,FALSE,"FFCXOUT3"}</definedName>
    <definedName name="cdte" localSheetId="36" hidden="1">{#N/A,#N/A,FALSE,"FFCXOUT3"}</definedName>
    <definedName name="cdte" localSheetId="32" hidden="1">{#N/A,#N/A,FALSE,"FFCXOUT3"}</definedName>
    <definedName name="cdte" localSheetId="18" hidden="1">{#N/A,#N/A,FALSE,"FFCXOUT3"}</definedName>
    <definedName name="cdte" localSheetId="38" hidden="1">{#N/A,#N/A,FALSE,"FFCXOUT3"}</definedName>
    <definedName name="cdte" hidden="1">{#N/A,#N/A,FALSE,"FFCXOUT3"}</definedName>
    <definedName name="cdzzxdce" localSheetId="9" hidden="1">{#N/A,#N/A,FALSE,"Ting IS";"page 1",#N/A,FALSE,"Ting BS";"page 2",#N/A,FALSE,"Ting BS"}</definedName>
    <definedName name="cdzzxdce" localSheetId="7" hidden="1">{#N/A,#N/A,FALSE,"Ting IS";"page 1",#N/A,FALSE,"Ting BS";"page 2",#N/A,FALSE,"Ting BS"}</definedName>
    <definedName name="cdzzxdce" localSheetId="6" hidden="1">{#N/A,#N/A,FALSE,"Ting IS";"page 1",#N/A,FALSE,"Ting BS";"page 2",#N/A,FALSE,"Ting BS"}</definedName>
    <definedName name="cdzzxdce" localSheetId="10" hidden="1">{#N/A,#N/A,FALSE,"Ting IS";"page 1",#N/A,FALSE,"Ting BS";"page 2",#N/A,FALSE,"Ting BS"}</definedName>
    <definedName name="cdzzxdce" localSheetId="28" hidden="1">{#N/A,#N/A,FALSE,"Ting IS";"page 1",#N/A,FALSE,"Ting BS";"page 2",#N/A,FALSE,"Ting BS"}</definedName>
    <definedName name="cdzzxdce" localSheetId="11" hidden="1">{#N/A,#N/A,FALSE,"Ting IS";"page 1",#N/A,FALSE,"Ting BS";"page 2",#N/A,FALSE,"Ting BS"}</definedName>
    <definedName name="cdzzxdce" localSheetId="36" hidden="1">{#N/A,#N/A,FALSE,"Ting IS";"page 1",#N/A,FALSE,"Ting BS";"page 2",#N/A,FALSE,"Ting BS"}</definedName>
    <definedName name="cdzzxdce" localSheetId="18" hidden="1">{#N/A,#N/A,FALSE,"Ting IS";"page 1",#N/A,FALSE,"Ting BS";"page 2",#N/A,FALSE,"Ting BS"}</definedName>
    <definedName name="cdzzxdce" localSheetId="38" hidden="1">{#N/A,#N/A,FALSE,"Ting IS";"page 1",#N/A,FALSE,"Ting BS";"page 2",#N/A,FALSE,"Ting BS"}</definedName>
    <definedName name="cdzzxdce" hidden="1">{#N/A,#N/A,FALSE,"Ting IS";"page 1",#N/A,FALSE,"Ting BS";"page 2",#N/A,FALSE,"Ting BS"}</definedName>
    <definedName name="CF"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F"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G"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hange" localSheetId="51" hidden="1">#REF!</definedName>
    <definedName name="Change" localSheetId="6" hidden="1">#REF!</definedName>
    <definedName name="Change" localSheetId="16" hidden="1">#REF!</definedName>
    <definedName name="Change" localSheetId="18" hidden="1">#REF!</definedName>
    <definedName name="Change" localSheetId="38" hidden="1">#REF!</definedName>
    <definedName name="Change" hidden="1">#REF!</definedName>
    <definedName name="Change2" localSheetId="51" hidden="1">#REF!</definedName>
    <definedName name="Change2" localSheetId="6" hidden="1">#REF!</definedName>
    <definedName name="Change2" localSheetId="16" hidden="1">#REF!</definedName>
    <definedName name="Change2" localSheetId="18" hidden="1">#REF!</definedName>
    <definedName name="Change2" localSheetId="38" hidden="1">#REF!</definedName>
    <definedName name="Change2" hidden="1">#REF!</definedName>
    <definedName name="Change3" localSheetId="51" hidden="1">#REF!</definedName>
    <definedName name="Change3" localSheetId="6" hidden="1">#REF!</definedName>
    <definedName name="Change3" localSheetId="16" hidden="1">#REF!</definedName>
    <definedName name="Change3" localSheetId="18" hidden="1">#REF!</definedName>
    <definedName name="Change3" localSheetId="38" hidden="1">#REF!</definedName>
    <definedName name="Change3" hidden="1">#REF!</definedName>
    <definedName name="Change4" localSheetId="51" hidden="1">#REF!</definedName>
    <definedName name="Change4" localSheetId="6" hidden="1">#REF!</definedName>
    <definedName name="Change4" localSheetId="16" hidden="1">#REF!</definedName>
    <definedName name="Change4" localSheetId="18" hidden="1">#REF!</definedName>
    <definedName name="Change4" localSheetId="38" hidden="1">#REF!</definedName>
    <definedName name="Change4" hidden="1">#REF!</definedName>
    <definedName name="ChangeRange" localSheetId="51" hidden="1">#REF!</definedName>
    <definedName name="ChangeRange" localSheetId="6" hidden="1">#REF!</definedName>
    <definedName name="ChangeRange" localSheetId="16" hidden="1">#REF!</definedName>
    <definedName name="ChangeRange" localSheetId="18" hidden="1">#REF!</definedName>
    <definedName name="ChangeRange" localSheetId="38" hidden="1">#REF!</definedName>
    <definedName name="ChangeRange" hidden="1">#REF!</definedName>
    <definedName name="ChangeRange2" localSheetId="51" hidden="1">#REF!</definedName>
    <definedName name="ChangeRange2" localSheetId="6" hidden="1">#REF!</definedName>
    <definedName name="ChangeRange2" localSheetId="16" hidden="1">#REF!</definedName>
    <definedName name="ChangeRange2" localSheetId="18" hidden="1">#REF!</definedName>
    <definedName name="ChangeRange2" localSheetId="38" hidden="1">#REF!</definedName>
    <definedName name="ChangeRange2" hidden="1">#REF!</definedName>
    <definedName name="Chart" localSheetId="35" hidden="1">{#N/A,#N/A,FALSE,"Pharm";#N/A,#N/A,FALSE,"WWCM"}</definedName>
    <definedName name="Chart" localSheetId="31" hidden="1">{#N/A,#N/A,FALSE,"Pharm";#N/A,#N/A,FALSE,"WWCM"}</definedName>
    <definedName name="Chart" localSheetId="9" hidden="1">{#N/A,#N/A,FALSE,"Pharm";#N/A,#N/A,FALSE,"WWCM"}</definedName>
    <definedName name="Chart" localSheetId="30" hidden="1">{#N/A,#N/A,FALSE,"Pharm";#N/A,#N/A,FALSE,"WWCM"}</definedName>
    <definedName name="Chart" localSheetId="51" hidden="1">{#N/A,#N/A,FALSE,"Pharm";#N/A,#N/A,FALSE,"WWCM"}</definedName>
    <definedName name="Chart" localSheetId="7" hidden="1">{#N/A,#N/A,FALSE,"Pharm";#N/A,#N/A,FALSE,"WWCM"}</definedName>
    <definedName name="Chart" localSheetId="33" hidden="1">{#N/A,#N/A,FALSE,"Pharm";#N/A,#N/A,FALSE,"WWCM"}</definedName>
    <definedName name="Chart" localSheetId="6" hidden="1">{#N/A,#N/A,FALSE,"Pharm";#N/A,#N/A,FALSE,"WWCM"}</definedName>
    <definedName name="Chart" localSheetId="16" hidden="1">{#N/A,#N/A,FALSE,"Pharm";#N/A,#N/A,FALSE,"WWCM"}</definedName>
    <definedName name="Chart" localSheetId="10" hidden="1">{#N/A,#N/A,FALSE,"Pharm";#N/A,#N/A,FALSE,"WWCM"}</definedName>
    <definedName name="Chart" localSheetId="29" hidden="1">{#N/A,#N/A,FALSE,"Pharm";#N/A,#N/A,FALSE,"WWCM"}</definedName>
    <definedName name="Chart" localSheetId="28" hidden="1">{#N/A,#N/A,FALSE,"Pharm";#N/A,#N/A,FALSE,"WWCM"}</definedName>
    <definedName name="Chart" localSheetId="11" hidden="1">{#N/A,#N/A,FALSE,"Pharm";#N/A,#N/A,FALSE,"WWCM"}</definedName>
    <definedName name="Chart" localSheetId="36" hidden="1">{#N/A,#N/A,FALSE,"Pharm";#N/A,#N/A,FALSE,"WWCM"}</definedName>
    <definedName name="Chart" localSheetId="32" hidden="1">{#N/A,#N/A,FALSE,"Pharm";#N/A,#N/A,FALSE,"WWCM"}</definedName>
    <definedName name="Chart" localSheetId="18" hidden="1">{#N/A,#N/A,FALSE,"Pharm";#N/A,#N/A,FALSE,"WWCM"}</definedName>
    <definedName name="Chart" localSheetId="38" hidden="1">{#N/A,#N/A,FALSE,"Pharm";#N/A,#N/A,FALSE,"WWCM"}</definedName>
    <definedName name="Chart" hidden="1">{#N/A,#N/A,FALSE,"Pharm";#N/A,#N/A,FALSE,"WWCM"}</definedName>
    <definedName name="chartNew" localSheetId="9" hidden="1">{#N/A,#N/A,FALSE,"SUMMARY";#N/A,#N/A,FALSE,"mcsh";#N/A,#N/A,FALSE,"vol&amp;rev";#N/A,#N/A,FALSE,"wkgcap";#N/A,#N/A,FALSE,"DEPR&amp;DT";#N/A,#N/A,FALSE,"ASSETS";#N/A,#N/A,FALSE,"NI&amp;OTH&amp;DIV";#N/A,#N/A,FALSE,"CASHFLOW";#N/A,#N/A,FALSE,"CAPEMPL";#N/A,#N/A,FALSE,"ROCE"}</definedName>
    <definedName name="chartNew" localSheetId="51" hidden="1">{#N/A,#N/A,FALSE,"SUMMARY";#N/A,#N/A,FALSE,"mcsh";#N/A,#N/A,FALSE,"vol&amp;rev";#N/A,#N/A,FALSE,"wkgcap";#N/A,#N/A,FALSE,"DEPR&amp;DT";#N/A,#N/A,FALSE,"ASSETS";#N/A,#N/A,FALSE,"NI&amp;OTH&amp;DIV";#N/A,#N/A,FALSE,"CASHFLOW";#N/A,#N/A,FALSE,"CAPEMPL";#N/A,#N/A,FALSE,"ROCE"}</definedName>
    <definedName name="chartNew" localSheetId="7" hidden="1">{#N/A,#N/A,FALSE,"SUMMARY";#N/A,#N/A,FALSE,"mcsh";#N/A,#N/A,FALSE,"vol&amp;rev";#N/A,#N/A,FALSE,"wkgcap";#N/A,#N/A,FALSE,"DEPR&amp;DT";#N/A,#N/A,FALSE,"ASSETS";#N/A,#N/A,FALSE,"NI&amp;OTH&amp;DIV";#N/A,#N/A,FALSE,"CASHFLOW";#N/A,#N/A,FALSE,"CAPEMPL";#N/A,#N/A,FALSE,"ROCE"}</definedName>
    <definedName name="chartNew" localSheetId="6" hidden="1">{#N/A,#N/A,FALSE,"SUMMARY";#N/A,#N/A,FALSE,"mcsh";#N/A,#N/A,FALSE,"vol&amp;rev";#N/A,#N/A,FALSE,"wkgcap";#N/A,#N/A,FALSE,"DEPR&amp;DT";#N/A,#N/A,FALSE,"ASSETS";#N/A,#N/A,FALSE,"NI&amp;OTH&amp;DIV";#N/A,#N/A,FALSE,"CASHFLOW";#N/A,#N/A,FALSE,"CAPEMPL";#N/A,#N/A,FALSE,"ROCE"}</definedName>
    <definedName name="chartNew" localSheetId="10" hidden="1">{#N/A,#N/A,FALSE,"SUMMARY";#N/A,#N/A,FALSE,"mcsh";#N/A,#N/A,FALSE,"vol&amp;rev";#N/A,#N/A,FALSE,"wkgcap";#N/A,#N/A,FALSE,"DEPR&amp;DT";#N/A,#N/A,FALSE,"ASSETS";#N/A,#N/A,FALSE,"NI&amp;OTH&amp;DIV";#N/A,#N/A,FALSE,"CASHFLOW";#N/A,#N/A,FALSE,"CAPEMPL";#N/A,#N/A,FALSE,"ROCE"}</definedName>
    <definedName name="chartNew" localSheetId="28" hidden="1">{#N/A,#N/A,FALSE,"SUMMARY";#N/A,#N/A,FALSE,"mcsh";#N/A,#N/A,FALSE,"vol&amp;rev";#N/A,#N/A,FALSE,"wkgcap";#N/A,#N/A,FALSE,"DEPR&amp;DT";#N/A,#N/A,FALSE,"ASSETS";#N/A,#N/A,FALSE,"NI&amp;OTH&amp;DIV";#N/A,#N/A,FALSE,"CASHFLOW";#N/A,#N/A,FALSE,"CAPEMPL";#N/A,#N/A,FALSE,"ROCE"}</definedName>
    <definedName name="chartNew" localSheetId="11" hidden="1">{#N/A,#N/A,FALSE,"SUMMARY";#N/A,#N/A,FALSE,"mcsh";#N/A,#N/A,FALSE,"vol&amp;rev";#N/A,#N/A,FALSE,"wkgcap";#N/A,#N/A,FALSE,"DEPR&amp;DT";#N/A,#N/A,FALSE,"ASSETS";#N/A,#N/A,FALSE,"NI&amp;OTH&amp;DIV";#N/A,#N/A,FALSE,"CASHFLOW";#N/A,#N/A,FALSE,"CAPEMPL";#N/A,#N/A,FALSE,"ROCE"}</definedName>
    <definedName name="chartNew" localSheetId="36" hidden="1">{#N/A,#N/A,FALSE,"SUMMARY";#N/A,#N/A,FALSE,"mcsh";#N/A,#N/A,FALSE,"vol&amp;rev";#N/A,#N/A,FALSE,"wkgcap";#N/A,#N/A,FALSE,"DEPR&amp;DT";#N/A,#N/A,FALSE,"ASSETS";#N/A,#N/A,FALSE,"NI&amp;OTH&amp;DIV";#N/A,#N/A,FALSE,"CASHFLOW";#N/A,#N/A,FALSE,"CAPEMPL";#N/A,#N/A,FALSE,"ROCE"}</definedName>
    <definedName name="chartNew" localSheetId="18" hidden="1">{#N/A,#N/A,FALSE,"SUMMARY";#N/A,#N/A,FALSE,"mcsh";#N/A,#N/A,FALSE,"vol&amp;rev";#N/A,#N/A,FALSE,"wkgcap";#N/A,#N/A,FALSE,"DEPR&amp;DT";#N/A,#N/A,FALSE,"ASSETS";#N/A,#N/A,FALSE,"NI&amp;OTH&amp;DIV";#N/A,#N/A,FALSE,"CASHFLOW";#N/A,#N/A,FALSE,"CAPEMPL";#N/A,#N/A,FALSE,"ROCE"}</definedName>
    <definedName name="chartNew" localSheetId="38" hidden="1">{#N/A,#N/A,FALSE,"SUMMARY";#N/A,#N/A,FALSE,"mcsh";#N/A,#N/A,FALSE,"vol&amp;rev";#N/A,#N/A,FALSE,"wkgcap";#N/A,#N/A,FALSE,"DEPR&amp;DT";#N/A,#N/A,FALSE,"ASSETS";#N/A,#N/A,FALSE,"NI&amp;OTH&amp;DIV";#N/A,#N/A,FALSE,"CASHFLOW";#N/A,#N/A,FALSE,"CAPEMPL";#N/A,#N/A,FALSE,"ROCE"}</definedName>
    <definedName name="chartNew" hidden="1">{#N/A,#N/A,FALSE,"SUMMARY";#N/A,#N/A,FALSE,"mcsh";#N/A,#N/A,FALSE,"vol&amp;rev";#N/A,#N/A,FALSE,"wkgcap";#N/A,#N/A,FALSE,"DEPR&amp;DT";#N/A,#N/A,FALSE,"ASSETS";#N/A,#N/A,FALSE,"NI&amp;OTH&amp;DIV";#N/A,#N/A,FALSE,"CASHFLOW";#N/A,#N/A,FALSE,"CAPEMPL";#N/A,#N/A,FALSE,"ROCE"}</definedName>
    <definedName name="chcset" localSheetId="9" hidden="1">{"Balt COGS",#N/A,FALSE,"COGS";"Balt Sum",#N/A,FALSE,"SUM";"Balt Defd Var",#N/A,FALSE,"DEFD VAR";"Balt Input Usage",#N/A,FALSE,"INPUT";"Balt Input PPV",#N/A,FALSE,"INPUT"}</definedName>
    <definedName name="chcset" localSheetId="7" hidden="1">{"Balt COGS",#N/A,FALSE,"COGS";"Balt Sum",#N/A,FALSE,"SUM";"Balt Defd Var",#N/A,FALSE,"DEFD VAR";"Balt Input Usage",#N/A,FALSE,"INPUT";"Balt Input PPV",#N/A,FALSE,"INPUT"}</definedName>
    <definedName name="chcset" localSheetId="6" hidden="1">{"Balt COGS",#N/A,FALSE,"COGS";"Balt Sum",#N/A,FALSE,"SUM";"Balt Defd Var",#N/A,FALSE,"DEFD VAR";"Balt Input Usage",#N/A,FALSE,"INPUT";"Balt Input PPV",#N/A,FALSE,"INPUT"}</definedName>
    <definedName name="chcset" localSheetId="10" hidden="1">{"Balt COGS",#N/A,FALSE,"COGS";"Balt Sum",#N/A,FALSE,"SUM";"Balt Defd Var",#N/A,FALSE,"DEFD VAR";"Balt Input Usage",#N/A,FALSE,"INPUT";"Balt Input PPV",#N/A,FALSE,"INPUT"}</definedName>
    <definedName name="chcset" localSheetId="28" hidden="1">{"Balt COGS",#N/A,FALSE,"COGS";"Balt Sum",#N/A,FALSE,"SUM";"Balt Defd Var",#N/A,FALSE,"DEFD VAR";"Balt Input Usage",#N/A,FALSE,"INPUT";"Balt Input PPV",#N/A,FALSE,"INPUT"}</definedName>
    <definedName name="chcset" localSheetId="11" hidden="1">{"Balt COGS",#N/A,FALSE,"COGS";"Balt Sum",#N/A,FALSE,"SUM";"Balt Defd Var",#N/A,FALSE,"DEFD VAR";"Balt Input Usage",#N/A,FALSE,"INPUT";"Balt Input PPV",#N/A,FALSE,"INPUT"}</definedName>
    <definedName name="chcset" localSheetId="36" hidden="1">{"Balt COGS",#N/A,FALSE,"COGS";"Balt Sum",#N/A,FALSE,"SUM";"Balt Defd Var",#N/A,FALSE,"DEFD VAR";"Balt Input Usage",#N/A,FALSE,"INPUT";"Balt Input PPV",#N/A,FALSE,"INPUT"}</definedName>
    <definedName name="chcset" localSheetId="18" hidden="1">{"Balt COGS",#N/A,FALSE,"COGS";"Balt Sum",#N/A,FALSE,"SUM";"Balt Defd Var",#N/A,FALSE,"DEFD VAR";"Balt Input Usage",#N/A,FALSE,"INPUT";"Balt Input PPV",#N/A,FALSE,"INPUT"}</definedName>
    <definedName name="chcset" localSheetId="38" hidden="1">{"Balt COGS",#N/A,FALSE,"COGS";"Balt Sum",#N/A,FALSE,"SUM";"Balt Defd Var",#N/A,FALSE,"DEFD VAR";"Balt Input Usage",#N/A,FALSE,"INPUT";"Balt Input PPV",#N/A,FALSE,"INPUT"}</definedName>
    <definedName name="chcset" hidden="1">{"Balt COGS",#N/A,FALSE,"COGS";"Balt Sum",#N/A,FALSE,"SUM";"Balt Defd Var",#N/A,FALSE,"DEFD VAR";"Balt Input Usage",#N/A,FALSE,"INPUT";"Balt Input PPV",#N/A,FALSE,"INPUT"}</definedName>
    <definedName name="chosie" localSheetId="35" hidden="1">{#N/A,#N/A,FALSE,"Pharm";#N/A,#N/A,FALSE,"WWCM"}</definedName>
    <definedName name="chosie" localSheetId="31" hidden="1">{#N/A,#N/A,FALSE,"Pharm";#N/A,#N/A,FALSE,"WWCM"}</definedName>
    <definedName name="chosie" localSheetId="9" hidden="1">{#N/A,#N/A,FALSE,"Pharm";#N/A,#N/A,FALSE,"WWCM"}</definedName>
    <definedName name="chosie" localSheetId="30" hidden="1">{#N/A,#N/A,FALSE,"Pharm";#N/A,#N/A,FALSE,"WWCM"}</definedName>
    <definedName name="chosie" localSheetId="51" hidden="1">{#N/A,#N/A,FALSE,"Pharm";#N/A,#N/A,FALSE,"WWCM"}</definedName>
    <definedName name="chosie" localSheetId="7" hidden="1">{#N/A,#N/A,FALSE,"Pharm";#N/A,#N/A,FALSE,"WWCM"}</definedName>
    <definedName name="chosie" localSheetId="33" hidden="1">{#N/A,#N/A,FALSE,"Pharm";#N/A,#N/A,FALSE,"WWCM"}</definedName>
    <definedName name="chosie" localSheetId="6" hidden="1">{#N/A,#N/A,FALSE,"Pharm";#N/A,#N/A,FALSE,"WWCM"}</definedName>
    <definedName name="chosie" localSheetId="16" hidden="1">{#N/A,#N/A,FALSE,"Pharm";#N/A,#N/A,FALSE,"WWCM"}</definedName>
    <definedName name="chosie" localSheetId="10" hidden="1">{#N/A,#N/A,FALSE,"Pharm";#N/A,#N/A,FALSE,"WWCM"}</definedName>
    <definedName name="chosie" localSheetId="29" hidden="1">{#N/A,#N/A,FALSE,"Pharm";#N/A,#N/A,FALSE,"WWCM"}</definedName>
    <definedName name="chosie" localSheetId="28" hidden="1">{#N/A,#N/A,FALSE,"Pharm";#N/A,#N/A,FALSE,"WWCM"}</definedName>
    <definedName name="chosie" localSheetId="11" hidden="1">{#N/A,#N/A,FALSE,"Pharm";#N/A,#N/A,FALSE,"WWCM"}</definedName>
    <definedName name="chosie" localSheetId="36" hidden="1">{#N/A,#N/A,FALSE,"Pharm";#N/A,#N/A,FALSE,"WWCM"}</definedName>
    <definedName name="chosie" localSheetId="32" hidden="1">{#N/A,#N/A,FALSE,"Pharm";#N/A,#N/A,FALSE,"WWCM"}</definedName>
    <definedName name="chosie" localSheetId="18" hidden="1">{#N/A,#N/A,FALSE,"Pharm";#N/A,#N/A,FALSE,"WWCM"}</definedName>
    <definedName name="chosie" localSheetId="38" hidden="1">{#N/A,#N/A,FALSE,"Pharm";#N/A,#N/A,FALSE,"WWCM"}</definedName>
    <definedName name="chosie" hidden="1">{#N/A,#N/A,FALSE,"Pharm";#N/A,#N/A,FALSE,"WWCM"}</definedName>
    <definedName name="chris" localSheetId="35" hidden="1">{#N/A,#N/A,FALSE,"Sheet1"}</definedName>
    <definedName name="chris" localSheetId="31" hidden="1">{#N/A,#N/A,FALSE,"Sheet1"}</definedName>
    <definedName name="chris" localSheetId="9" hidden="1">{#N/A,#N/A,FALSE,"Sheet1"}</definedName>
    <definedName name="chris" localSheetId="30" hidden="1">{#N/A,#N/A,FALSE,"Sheet1"}</definedName>
    <definedName name="chris" localSheetId="51" hidden="1">{#N/A,#N/A,FALSE,"Sheet1"}</definedName>
    <definedName name="chris" localSheetId="7" hidden="1">{#N/A,#N/A,FALSE,"Sheet1"}</definedName>
    <definedName name="chris" localSheetId="33" hidden="1">{#N/A,#N/A,FALSE,"Sheet1"}</definedName>
    <definedName name="chris" localSheetId="6" hidden="1">{#N/A,#N/A,FALSE,"Sheet1"}</definedName>
    <definedName name="chris" localSheetId="16" hidden="1">{#N/A,#N/A,FALSE,"Sheet1"}</definedName>
    <definedName name="chris" localSheetId="10" hidden="1">{#N/A,#N/A,FALSE,"Sheet1"}</definedName>
    <definedName name="chris" localSheetId="29" hidden="1">{#N/A,#N/A,FALSE,"Sheet1"}</definedName>
    <definedName name="chris" localSheetId="28" hidden="1">{#N/A,#N/A,FALSE,"Sheet1"}</definedName>
    <definedName name="chris" localSheetId="11" hidden="1">{#N/A,#N/A,FALSE,"Sheet1"}</definedName>
    <definedName name="chris" localSheetId="36" hidden="1">{#N/A,#N/A,FALSE,"Sheet1"}</definedName>
    <definedName name="chris" localSheetId="32" hidden="1">{#N/A,#N/A,FALSE,"Sheet1"}</definedName>
    <definedName name="chris" localSheetId="18" hidden="1">{#N/A,#N/A,FALSE,"Sheet1"}</definedName>
    <definedName name="chris" localSheetId="38" hidden="1">{#N/A,#N/A,FALSE,"Sheet1"}</definedName>
    <definedName name="chris" hidden="1">{#N/A,#N/A,FALSE,"Sheet1"}</definedName>
    <definedName name="CIQWBGuid" hidden="1">"Trent Financial Statements 130419 v7.xlsx"</definedName>
    <definedName name="COGstandard" localSheetId="35" hidden="1">{#N/A,#N/A,FALSE,"Pharm";#N/A,#N/A,FALSE,"WWCM"}</definedName>
    <definedName name="COGstandard" localSheetId="31" hidden="1">{#N/A,#N/A,FALSE,"Pharm";#N/A,#N/A,FALSE,"WWCM"}</definedName>
    <definedName name="COGstandard" localSheetId="9" hidden="1">{#N/A,#N/A,FALSE,"Pharm";#N/A,#N/A,FALSE,"WWCM"}</definedName>
    <definedName name="COGstandard" localSheetId="30" hidden="1">{#N/A,#N/A,FALSE,"Pharm";#N/A,#N/A,FALSE,"WWCM"}</definedName>
    <definedName name="COGstandard" localSheetId="51" hidden="1">{#N/A,#N/A,FALSE,"Pharm";#N/A,#N/A,FALSE,"WWCM"}</definedName>
    <definedName name="COGstandard" localSheetId="7" hidden="1">{#N/A,#N/A,FALSE,"Pharm";#N/A,#N/A,FALSE,"WWCM"}</definedName>
    <definedName name="COGstandard" localSheetId="33" hidden="1">{#N/A,#N/A,FALSE,"Pharm";#N/A,#N/A,FALSE,"WWCM"}</definedName>
    <definedName name="COGstandard" localSheetId="6" hidden="1">{#N/A,#N/A,FALSE,"Pharm";#N/A,#N/A,FALSE,"WWCM"}</definedName>
    <definedName name="COGstandard" localSheetId="16" hidden="1">{#N/A,#N/A,FALSE,"Pharm";#N/A,#N/A,FALSE,"WWCM"}</definedName>
    <definedName name="COGstandard" localSheetId="10" hidden="1">{#N/A,#N/A,FALSE,"Pharm";#N/A,#N/A,FALSE,"WWCM"}</definedName>
    <definedName name="COGstandard" localSheetId="29" hidden="1">{#N/A,#N/A,FALSE,"Pharm";#N/A,#N/A,FALSE,"WWCM"}</definedName>
    <definedName name="COGstandard" localSheetId="28" hidden="1">{#N/A,#N/A,FALSE,"Pharm";#N/A,#N/A,FALSE,"WWCM"}</definedName>
    <definedName name="COGstandard" localSheetId="11" hidden="1">{#N/A,#N/A,FALSE,"Pharm";#N/A,#N/A,FALSE,"WWCM"}</definedName>
    <definedName name="COGstandard" localSheetId="36" hidden="1">{#N/A,#N/A,FALSE,"Pharm";#N/A,#N/A,FALSE,"WWCM"}</definedName>
    <definedName name="COGstandard" localSheetId="32" hidden="1">{#N/A,#N/A,FALSE,"Pharm";#N/A,#N/A,FALSE,"WWCM"}</definedName>
    <definedName name="COGstandard" localSheetId="18" hidden="1">{#N/A,#N/A,FALSE,"Pharm";#N/A,#N/A,FALSE,"WWCM"}</definedName>
    <definedName name="COGstandard" localSheetId="38" hidden="1">{#N/A,#N/A,FALSE,"Pharm";#N/A,#N/A,FALSE,"WWCM"}</definedName>
    <definedName name="COGstandard" hidden="1">{#N/A,#N/A,FALSE,"Pharm";#N/A,#N/A,FALSE,"WWCM"}</definedName>
    <definedName name="coll" localSheetId="9" hidden="1">{#N/A,#N/A,FALSE,"A"}</definedName>
    <definedName name="coll" localSheetId="51" hidden="1">{#N/A,#N/A,FALSE,"A"}</definedName>
    <definedName name="coll" localSheetId="7" hidden="1">{#N/A,#N/A,FALSE,"A"}</definedName>
    <definedName name="coll" localSheetId="6" hidden="1">{#N/A,#N/A,FALSE,"A"}</definedName>
    <definedName name="coll" localSheetId="10" hidden="1">{#N/A,#N/A,FALSE,"A"}</definedName>
    <definedName name="coll" localSheetId="28" hidden="1">{#N/A,#N/A,FALSE,"A"}</definedName>
    <definedName name="coll" localSheetId="11" hidden="1">{#N/A,#N/A,FALSE,"A"}</definedName>
    <definedName name="coll" localSheetId="36" hidden="1">{#N/A,#N/A,FALSE,"A"}</definedName>
    <definedName name="coll" localSheetId="18" hidden="1">{#N/A,#N/A,FALSE,"A"}</definedName>
    <definedName name="coll" localSheetId="38" hidden="1">{#N/A,#N/A,FALSE,"A"}</definedName>
    <definedName name="coll" hidden="1">{#N/A,#N/A,FALSE,"A"}</definedName>
    <definedName name="Colombia" localSheetId="9" hidden="1">{"Argentina",#N/A,FALSE,"Order Book"}</definedName>
    <definedName name="Colombia" localSheetId="16" hidden="1">{"Argentina",#N/A,FALSE,"Order Book"}</definedName>
    <definedName name="Colombia" localSheetId="10" hidden="1">{"Argentina",#N/A,FALSE,"Order Book"}</definedName>
    <definedName name="Colombia" localSheetId="11" hidden="1">{"Argentina",#N/A,FALSE,"Order Book"}</definedName>
    <definedName name="Colombia" localSheetId="18" hidden="1">{"Argentina",#N/A,FALSE,"Order Book"}</definedName>
    <definedName name="Colombia" localSheetId="38" hidden="1">{"Argentina",#N/A,FALSE,"Order Book"}</definedName>
    <definedName name="Colombia" hidden="1">{"Argentina",#N/A,FALSE,"Order Book"}</definedName>
    <definedName name="comm" hidden="1">#REF!</definedName>
    <definedName name="Comm_Class_Name1" localSheetId="35" hidden="1">#REF!</definedName>
    <definedName name="Comm_Class_Name1" localSheetId="31" hidden="1">#REF!</definedName>
    <definedName name="Comm_Class_Name1" localSheetId="9" hidden="1">#REF!</definedName>
    <definedName name="Comm_Class_Name1" localSheetId="30" hidden="1">#REF!</definedName>
    <definedName name="Comm_Class_Name1" localSheetId="51" hidden="1">#REF!</definedName>
    <definedName name="Comm_Class_Name1" localSheetId="33" hidden="1">#REF!</definedName>
    <definedName name="Comm_Class_Name1" localSheetId="16" hidden="1">#REF!</definedName>
    <definedName name="Comm_Class_Name1" localSheetId="10" hidden="1">'NFD CONSO'!#REF!</definedName>
    <definedName name="Comm_Class_Name1" localSheetId="29" hidden="1">#REF!</definedName>
    <definedName name="Comm_Class_Name1" localSheetId="11" hidden="1">#REF!</definedName>
    <definedName name="Comm_Class_Name1" localSheetId="36" hidden="1">#REF!</definedName>
    <definedName name="Comm_Class_Name1" localSheetId="32" hidden="1">#REF!</definedName>
    <definedName name="Comm_Class_Name1" localSheetId="18" hidden="1">#REF!</definedName>
    <definedName name="Comm_Class_Name1" localSheetId="38" hidden="1">#REF!</definedName>
    <definedName name="Comm_Class_Name1" hidden="1">#REF!</definedName>
    <definedName name="Comm_Class1" localSheetId="35" hidden="1">#REF!</definedName>
    <definedName name="Comm_Class1" localSheetId="31" hidden="1">#REF!</definedName>
    <definedName name="Comm_Class1" localSheetId="9" hidden="1">#REF!</definedName>
    <definedName name="Comm_Class1" localSheetId="30" hidden="1">#REF!</definedName>
    <definedName name="Comm_Class1" localSheetId="51" hidden="1">#REF!</definedName>
    <definedName name="Comm_Class1" localSheetId="33" hidden="1">#REF!</definedName>
    <definedName name="Comm_Class1" localSheetId="16" hidden="1">#REF!</definedName>
    <definedName name="Comm_Class1" localSheetId="10" hidden="1">'NFD CONSO'!#REF!</definedName>
    <definedName name="Comm_Class1" localSheetId="29" hidden="1">#REF!</definedName>
    <definedName name="Comm_Class1" localSheetId="11" hidden="1">#REF!</definedName>
    <definedName name="Comm_Class1" localSheetId="36" hidden="1">#REF!</definedName>
    <definedName name="Comm_Class1" localSheetId="32" hidden="1">#REF!</definedName>
    <definedName name="Comm_Class1" localSheetId="18" hidden="1">#REF!</definedName>
    <definedName name="Comm_Class1" localSheetId="38" hidden="1">#REF!</definedName>
    <definedName name="Comm_Class1" hidden="1">#REF!</definedName>
    <definedName name="Company_Name2" localSheetId="35" hidden="1">#REF!</definedName>
    <definedName name="Company_Name2" localSheetId="31" hidden="1">#REF!</definedName>
    <definedName name="Company_Name2" localSheetId="9" hidden="1">#REF!</definedName>
    <definedName name="Company_Name2" localSheetId="30" hidden="1">#REF!</definedName>
    <definedName name="Company_Name2" localSheetId="51" hidden="1">#REF!</definedName>
    <definedName name="Company_Name2" localSheetId="33" hidden="1">#REF!</definedName>
    <definedName name="Company_Name2" localSheetId="16" hidden="1">#REF!</definedName>
    <definedName name="Company_Name2" localSheetId="10" hidden="1">'NFD CONSO'!#REF!</definedName>
    <definedName name="Company_Name2" localSheetId="29" hidden="1">#REF!</definedName>
    <definedName name="Company_Name2" localSheetId="11" hidden="1">#REF!</definedName>
    <definedName name="Company_Name2" localSheetId="36" hidden="1">#REF!</definedName>
    <definedName name="Company_Name2" localSheetId="32" hidden="1">#REF!</definedName>
    <definedName name="Company_Name2" localSheetId="18" hidden="1">#REF!</definedName>
    <definedName name="Company_Name2" localSheetId="38" hidden="1">#REF!</definedName>
    <definedName name="Company_Name2" hidden="1">#REF!</definedName>
    <definedName name="CompanyName" localSheetId="9" hidden="1">#REF!</definedName>
    <definedName name="CompanyName" localSheetId="10" hidden="1">'NFD CONSO'!#REF!</definedName>
    <definedName name="CompanyName" localSheetId="11" hidden="1">#REF!</definedName>
    <definedName name="CompanyName" localSheetId="18" hidden="1">#REF!</definedName>
    <definedName name="CompanyName" hidden="1">#REF!</definedName>
    <definedName name="comQ1"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mQ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Confused" localSheetId="9" hidden="1">#REF!</definedName>
    <definedName name="Confused" localSheetId="10" hidden="1">'NFD CONSO'!#REF!</definedName>
    <definedName name="Confused" localSheetId="11" hidden="1">#REF!</definedName>
    <definedName name="Confused" localSheetId="18" hidden="1">#REF!</definedName>
    <definedName name="Confused" hidden="1">#REF!</definedName>
    <definedName name="conQ1" localSheetId="9" hidden="1">{#N/A,#N/A,FALSE,"מאזן בוחן";"כל_מאזן_בוחן",#N/A,FALSE,"מאזן בוחן"}</definedName>
    <definedName name="conQ1" localSheetId="51" hidden="1">{#N/A,#N/A,FALSE,"מאזן בוחן";"כל_מאזן_בוחן",#N/A,FALSE,"מאזן בוחן"}</definedName>
    <definedName name="conQ1" localSheetId="7" hidden="1">{#N/A,#N/A,FALSE,"מאזן בוחן";"כל_מאזן_בוחן",#N/A,FALSE,"מאזן בוחן"}</definedName>
    <definedName name="conQ1" localSheetId="6" hidden="1">{#N/A,#N/A,FALSE,"מאזן בוחן";"כל_מאזן_בוחן",#N/A,FALSE,"מאזן בוחן"}</definedName>
    <definedName name="conQ1" localSheetId="10" hidden="1">{#N/A,#N/A,FALSE,"מאזן בוחן";"כל_מאזן_בוחן",#N/A,FALSE,"מאזן בוחן"}</definedName>
    <definedName name="conQ1" localSheetId="29" hidden="1">{#N/A,#N/A,FALSE,"מאזן בוחן";"כל_מאזן_בוחן",#N/A,FALSE,"מאזן בוחן"}</definedName>
    <definedName name="conQ1" localSheetId="28" hidden="1">{#N/A,#N/A,FALSE,"מאזן בוחן";"כל_מאזן_בוחן",#N/A,FALSE,"מאזן בוחן"}</definedName>
    <definedName name="conQ1" localSheetId="11" hidden="1">{#N/A,#N/A,FALSE,"מאזן בוחן";"כל_מאזן_בוחן",#N/A,FALSE,"מאזן בוחן"}</definedName>
    <definedName name="conQ1" localSheetId="36" hidden="1">{#N/A,#N/A,FALSE,"מאזן בוחן";"כל_מאזן_בוחן",#N/A,FALSE,"מאזן בוחן"}</definedName>
    <definedName name="conQ1" localSheetId="18" hidden="1">{#N/A,#N/A,FALSE,"מאזן בוחן";"כל_מאזן_בוחן",#N/A,FALSE,"מאזן בוחן"}</definedName>
    <definedName name="conQ1" localSheetId="38" hidden="1">{#N/A,#N/A,FALSE,"מאזן בוחן";"כל_מאזן_בוחן",#N/A,FALSE,"מאזן בוחן"}</definedName>
    <definedName name="conQ1" hidden="1">{#N/A,#N/A,FALSE,"מאזן בוחן";"כל_מאזן_בוחן",#N/A,FALSE,"מאזן בוחן"}</definedName>
    <definedName name="control1" localSheetId="9" hidden="1">{"'FORM'!$A$7:$H$11","'FORM'!$A$1:$H$47"}</definedName>
    <definedName name="control1" localSheetId="16" hidden="1">{"'FORM'!$A$7:$H$11","'FORM'!$A$1:$H$47"}</definedName>
    <definedName name="control1" localSheetId="10" hidden="1">{"'FORM'!$A$7:$H$11","'FORM'!$A$1:$H$47"}</definedName>
    <definedName name="control1" localSheetId="11" hidden="1">{"'FORM'!$A$7:$H$11","'FORM'!$A$1:$H$47"}</definedName>
    <definedName name="control1" localSheetId="18" hidden="1">{"'FORM'!$A$7:$H$11","'FORM'!$A$1:$H$47"}</definedName>
    <definedName name="control1" localSheetId="38" hidden="1">{"'FORM'!$A$7:$H$11","'FORM'!$A$1:$H$47"}</definedName>
    <definedName name="control1" hidden="1">{"'FORM'!$A$7:$H$11","'FORM'!$A$1:$H$47"}</definedName>
    <definedName name="control12" localSheetId="9" hidden="1">{"'FORM'!$A$7:$H$11","'FORM'!$A$1:$H$47"}</definedName>
    <definedName name="control12" localSheetId="16" hidden="1">{"'FORM'!$A$7:$H$11","'FORM'!$A$1:$H$47"}</definedName>
    <definedName name="control12" localSheetId="10" hidden="1">{"'FORM'!$A$7:$H$11","'FORM'!$A$1:$H$47"}</definedName>
    <definedName name="control12" localSheetId="11" hidden="1">{"'FORM'!$A$7:$H$11","'FORM'!$A$1:$H$47"}</definedName>
    <definedName name="control12" localSheetId="18" hidden="1">{"'FORM'!$A$7:$H$11","'FORM'!$A$1:$H$47"}</definedName>
    <definedName name="control12" localSheetId="38" hidden="1">{"'FORM'!$A$7:$H$11","'FORM'!$A$1:$H$47"}</definedName>
    <definedName name="control12" hidden="1">{"'FORM'!$A$7:$H$11","'FORM'!$A$1:$H$47"}</definedName>
    <definedName name="COPY" localSheetId="35" hidden="1">{#N/A,#N/A,FALSE,"Pharm";#N/A,#N/A,FALSE,"WWCM"}</definedName>
    <definedName name="COPY" localSheetId="31" hidden="1">{#N/A,#N/A,FALSE,"Pharm";#N/A,#N/A,FALSE,"WWCM"}</definedName>
    <definedName name="COPY" localSheetId="9" hidden="1">{#N/A,#N/A,FALSE,"Pharm";#N/A,#N/A,FALSE,"WWCM"}</definedName>
    <definedName name="COPY" localSheetId="30" hidden="1">{#N/A,#N/A,FALSE,"Pharm";#N/A,#N/A,FALSE,"WWCM"}</definedName>
    <definedName name="COPY" localSheetId="51" hidden="1">{#N/A,#N/A,FALSE,"Pharm";#N/A,#N/A,FALSE,"WWCM"}</definedName>
    <definedName name="COPY" localSheetId="7" hidden="1">{#N/A,#N/A,FALSE,"Pharm";#N/A,#N/A,FALSE,"WWCM"}</definedName>
    <definedName name="COPY" localSheetId="33" hidden="1">{#N/A,#N/A,FALSE,"Pharm";#N/A,#N/A,FALSE,"WWCM"}</definedName>
    <definedName name="COPY" localSheetId="6" hidden="1">{#N/A,#N/A,FALSE,"Pharm";#N/A,#N/A,FALSE,"WWCM"}</definedName>
    <definedName name="COPY" localSheetId="16" hidden="1">{#N/A,#N/A,FALSE,"Pharm";#N/A,#N/A,FALSE,"WWCM"}</definedName>
    <definedName name="COPY" localSheetId="10" hidden="1">{#N/A,#N/A,FALSE,"Pharm";#N/A,#N/A,FALSE,"WWCM"}</definedName>
    <definedName name="COPY" localSheetId="29" hidden="1">{#N/A,#N/A,FALSE,"Pharm";#N/A,#N/A,FALSE,"WWCM"}</definedName>
    <definedName name="COPY" localSheetId="28" hidden="1">{#N/A,#N/A,FALSE,"Pharm";#N/A,#N/A,FALSE,"WWCM"}</definedName>
    <definedName name="COPY" localSheetId="11" hidden="1">{#N/A,#N/A,FALSE,"Pharm";#N/A,#N/A,FALSE,"WWCM"}</definedName>
    <definedName name="COPY" localSheetId="36" hidden="1">{#N/A,#N/A,FALSE,"Pharm";#N/A,#N/A,FALSE,"WWCM"}</definedName>
    <definedName name="COPY" localSheetId="32" hidden="1">{#N/A,#N/A,FALSE,"Pharm";#N/A,#N/A,FALSE,"WWCM"}</definedName>
    <definedName name="COPY" localSheetId="18" hidden="1">{#N/A,#N/A,FALSE,"Pharm";#N/A,#N/A,FALSE,"WWCM"}</definedName>
    <definedName name="COPY" localSheetId="38" hidden="1">{#N/A,#N/A,FALSE,"Pharm";#N/A,#N/A,FALSE,"WWCM"}</definedName>
    <definedName name="COPY" hidden="1">{#N/A,#N/A,FALSE,"Pharm";#N/A,#N/A,FALSE,"WWCM"}</definedName>
    <definedName name="copy1" localSheetId="35" hidden="1">{#N/A,#N/A,FALSE,"Pharm";#N/A,#N/A,FALSE,"WWCM"}</definedName>
    <definedName name="copy1" localSheetId="31" hidden="1">{#N/A,#N/A,FALSE,"Pharm";#N/A,#N/A,FALSE,"WWCM"}</definedName>
    <definedName name="copy1" localSheetId="9" hidden="1">{#N/A,#N/A,FALSE,"Pharm";#N/A,#N/A,FALSE,"WWCM"}</definedName>
    <definedName name="copy1" localSheetId="30" hidden="1">{#N/A,#N/A,FALSE,"Pharm";#N/A,#N/A,FALSE,"WWCM"}</definedName>
    <definedName name="copy1" localSheetId="51" hidden="1">{#N/A,#N/A,FALSE,"Pharm";#N/A,#N/A,FALSE,"WWCM"}</definedName>
    <definedName name="copy1" localSheetId="7" hidden="1">{#N/A,#N/A,FALSE,"Pharm";#N/A,#N/A,FALSE,"WWCM"}</definedName>
    <definedName name="copy1" localSheetId="33" hidden="1">{#N/A,#N/A,FALSE,"Pharm";#N/A,#N/A,FALSE,"WWCM"}</definedName>
    <definedName name="copy1" localSheetId="6" hidden="1">{#N/A,#N/A,FALSE,"Pharm";#N/A,#N/A,FALSE,"WWCM"}</definedName>
    <definedName name="copy1" localSheetId="16" hidden="1">{#N/A,#N/A,FALSE,"Pharm";#N/A,#N/A,FALSE,"WWCM"}</definedName>
    <definedName name="copy1" localSheetId="10" hidden="1">{#N/A,#N/A,FALSE,"Pharm";#N/A,#N/A,FALSE,"WWCM"}</definedName>
    <definedName name="copy1" localSheetId="29" hidden="1">{#N/A,#N/A,FALSE,"Pharm";#N/A,#N/A,FALSE,"WWCM"}</definedName>
    <definedName name="copy1" localSheetId="28" hidden="1">{#N/A,#N/A,FALSE,"Pharm";#N/A,#N/A,FALSE,"WWCM"}</definedName>
    <definedName name="copy1" localSheetId="11" hidden="1">{#N/A,#N/A,FALSE,"Pharm";#N/A,#N/A,FALSE,"WWCM"}</definedName>
    <definedName name="copy1" localSheetId="36" hidden="1">{#N/A,#N/A,FALSE,"Pharm";#N/A,#N/A,FALSE,"WWCM"}</definedName>
    <definedName name="copy1" localSheetId="32" hidden="1">{#N/A,#N/A,FALSE,"Pharm";#N/A,#N/A,FALSE,"WWCM"}</definedName>
    <definedName name="copy1" localSheetId="18" hidden="1">{#N/A,#N/A,FALSE,"Pharm";#N/A,#N/A,FALSE,"WWCM"}</definedName>
    <definedName name="copy1" localSheetId="38" hidden="1">{#N/A,#N/A,FALSE,"Pharm";#N/A,#N/A,FALSE,"WWCM"}</definedName>
    <definedName name="copy1" hidden="1">{#N/A,#N/A,FALSE,"Pharm";#N/A,#N/A,FALSE,"WWCM"}</definedName>
    <definedName name="COPY2" localSheetId="35" hidden="1">{#N/A,#N/A,FALSE,"Pharm";#N/A,#N/A,FALSE,"WWCM"}</definedName>
    <definedName name="COPY2" localSheetId="31" hidden="1">{#N/A,#N/A,FALSE,"Pharm";#N/A,#N/A,FALSE,"WWCM"}</definedName>
    <definedName name="COPY2" localSheetId="9" hidden="1">{#N/A,#N/A,FALSE,"Pharm";#N/A,#N/A,FALSE,"WWCM"}</definedName>
    <definedName name="COPY2" localSheetId="30" hidden="1">{#N/A,#N/A,FALSE,"Pharm";#N/A,#N/A,FALSE,"WWCM"}</definedName>
    <definedName name="COPY2" localSheetId="51" hidden="1">{#N/A,#N/A,FALSE,"Pharm";#N/A,#N/A,FALSE,"WWCM"}</definedName>
    <definedName name="COPY2" localSheetId="7" hidden="1">{#N/A,#N/A,FALSE,"Pharm";#N/A,#N/A,FALSE,"WWCM"}</definedName>
    <definedName name="COPY2" localSheetId="33" hidden="1">{#N/A,#N/A,FALSE,"Pharm";#N/A,#N/A,FALSE,"WWCM"}</definedName>
    <definedName name="COPY2" localSheetId="6" hidden="1">{#N/A,#N/A,FALSE,"Pharm";#N/A,#N/A,FALSE,"WWCM"}</definedName>
    <definedName name="COPY2" localSheetId="16" hidden="1">{#N/A,#N/A,FALSE,"Pharm";#N/A,#N/A,FALSE,"WWCM"}</definedName>
    <definedName name="COPY2" localSheetId="10" hidden="1">{#N/A,#N/A,FALSE,"Pharm";#N/A,#N/A,FALSE,"WWCM"}</definedName>
    <definedName name="COPY2" localSheetId="29" hidden="1">{#N/A,#N/A,FALSE,"Pharm";#N/A,#N/A,FALSE,"WWCM"}</definedName>
    <definedName name="COPY2" localSheetId="28" hidden="1">{#N/A,#N/A,FALSE,"Pharm";#N/A,#N/A,FALSE,"WWCM"}</definedName>
    <definedName name="COPY2" localSheetId="11" hidden="1">{#N/A,#N/A,FALSE,"Pharm";#N/A,#N/A,FALSE,"WWCM"}</definedName>
    <definedName name="COPY2" localSheetId="36" hidden="1">{#N/A,#N/A,FALSE,"Pharm";#N/A,#N/A,FALSE,"WWCM"}</definedName>
    <definedName name="COPY2" localSheetId="32" hidden="1">{#N/A,#N/A,FALSE,"Pharm";#N/A,#N/A,FALSE,"WWCM"}</definedName>
    <definedName name="COPY2" localSheetId="18" hidden="1">{#N/A,#N/A,FALSE,"Pharm";#N/A,#N/A,FALSE,"WWCM"}</definedName>
    <definedName name="COPY2" localSheetId="38" hidden="1">{#N/A,#N/A,FALSE,"Pharm";#N/A,#N/A,FALSE,"WWCM"}</definedName>
    <definedName name="COPY2" hidden="1">{#N/A,#N/A,FALSE,"Pharm";#N/A,#N/A,FALSE,"WWCM"}</definedName>
    <definedName name="copy233" localSheetId="35" hidden="1">{#N/A,#N/A,FALSE,"Pharm";#N/A,#N/A,FALSE,"WWCM"}</definedName>
    <definedName name="copy233" localSheetId="31" hidden="1">{#N/A,#N/A,FALSE,"Pharm";#N/A,#N/A,FALSE,"WWCM"}</definedName>
    <definedName name="copy233" localSheetId="9" hidden="1">{#N/A,#N/A,FALSE,"Pharm";#N/A,#N/A,FALSE,"WWCM"}</definedName>
    <definedName name="copy233" localSheetId="30" hidden="1">{#N/A,#N/A,FALSE,"Pharm";#N/A,#N/A,FALSE,"WWCM"}</definedName>
    <definedName name="copy233" localSheetId="51" hidden="1">{#N/A,#N/A,FALSE,"Pharm";#N/A,#N/A,FALSE,"WWCM"}</definedName>
    <definedName name="copy233" localSheetId="7" hidden="1">{#N/A,#N/A,FALSE,"Pharm";#N/A,#N/A,FALSE,"WWCM"}</definedName>
    <definedName name="copy233" localSheetId="33" hidden="1">{#N/A,#N/A,FALSE,"Pharm";#N/A,#N/A,FALSE,"WWCM"}</definedName>
    <definedName name="copy233" localSheetId="6" hidden="1">{#N/A,#N/A,FALSE,"Pharm";#N/A,#N/A,FALSE,"WWCM"}</definedName>
    <definedName name="copy233" localSheetId="16" hidden="1">{#N/A,#N/A,FALSE,"Pharm";#N/A,#N/A,FALSE,"WWCM"}</definedName>
    <definedName name="copy233" localSheetId="10" hidden="1">{#N/A,#N/A,FALSE,"Pharm";#N/A,#N/A,FALSE,"WWCM"}</definedName>
    <definedName name="copy233" localSheetId="29" hidden="1">{#N/A,#N/A,FALSE,"Pharm";#N/A,#N/A,FALSE,"WWCM"}</definedName>
    <definedName name="copy233" localSheetId="28" hidden="1">{#N/A,#N/A,FALSE,"Pharm";#N/A,#N/A,FALSE,"WWCM"}</definedName>
    <definedName name="copy233" localSheetId="11" hidden="1">{#N/A,#N/A,FALSE,"Pharm";#N/A,#N/A,FALSE,"WWCM"}</definedName>
    <definedName name="copy233" localSheetId="36" hidden="1">{#N/A,#N/A,FALSE,"Pharm";#N/A,#N/A,FALSE,"WWCM"}</definedName>
    <definedName name="copy233" localSheetId="32" hidden="1">{#N/A,#N/A,FALSE,"Pharm";#N/A,#N/A,FALSE,"WWCM"}</definedName>
    <definedName name="copy233" localSheetId="18" hidden="1">{#N/A,#N/A,FALSE,"Pharm";#N/A,#N/A,FALSE,"WWCM"}</definedName>
    <definedName name="copy233" localSheetId="38" hidden="1">{#N/A,#N/A,FALSE,"Pharm";#N/A,#N/A,FALSE,"WWCM"}</definedName>
    <definedName name="copy233" hidden="1">{#N/A,#N/A,FALSE,"Pharm";#N/A,#N/A,FALSE,"WWCM"}</definedName>
    <definedName name="copy33" localSheetId="35" hidden="1">{#N/A,#N/A,FALSE,"Pharm";#N/A,#N/A,FALSE,"WWCM"}</definedName>
    <definedName name="copy33" localSheetId="31" hidden="1">{#N/A,#N/A,FALSE,"Pharm";#N/A,#N/A,FALSE,"WWCM"}</definedName>
    <definedName name="copy33" localSheetId="9" hidden="1">{#N/A,#N/A,FALSE,"Pharm";#N/A,#N/A,FALSE,"WWCM"}</definedName>
    <definedName name="copy33" localSheetId="30" hidden="1">{#N/A,#N/A,FALSE,"Pharm";#N/A,#N/A,FALSE,"WWCM"}</definedName>
    <definedName name="copy33" localSheetId="51" hidden="1">{#N/A,#N/A,FALSE,"Pharm";#N/A,#N/A,FALSE,"WWCM"}</definedName>
    <definedName name="copy33" localSheetId="7" hidden="1">{#N/A,#N/A,FALSE,"Pharm";#N/A,#N/A,FALSE,"WWCM"}</definedName>
    <definedName name="copy33" localSheetId="33" hidden="1">{#N/A,#N/A,FALSE,"Pharm";#N/A,#N/A,FALSE,"WWCM"}</definedName>
    <definedName name="copy33" localSheetId="6" hidden="1">{#N/A,#N/A,FALSE,"Pharm";#N/A,#N/A,FALSE,"WWCM"}</definedName>
    <definedName name="copy33" localSheetId="16" hidden="1">{#N/A,#N/A,FALSE,"Pharm";#N/A,#N/A,FALSE,"WWCM"}</definedName>
    <definedName name="copy33" localSheetId="10" hidden="1">{#N/A,#N/A,FALSE,"Pharm";#N/A,#N/A,FALSE,"WWCM"}</definedName>
    <definedName name="copy33" localSheetId="29" hidden="1">{#N/A,#N/A,FALSE,"Pharm";#N/A,#N/A,FALSE,"WWCM"}</definedName>
    <definedName name="copy33" localSheetId="28" hidden="1">{#N/A,#N/A,FALSE,"Pharm";#N/A,#N/A,FALSE,"WWCM"}</definedName>
    <definedName name="copy33" localSheetId="11" hidden="1">{#N/A,#N/A,FALSE,"Pharm";#N/A,#N/A,FALSE,"WWCM"}</definedName>
    <definedName name="copy33" localSheetId="36" hidden="1">{#N/A,#N/A,FALSE,"Pharm";#N/A,#N/A,FALSE,"WWCM"}</definedName>
    <definedName name="copy33" localSheetId="32" hidden="1">{#N/A,#N/A,FALSE,"Pharm";#N/A,#N/A,FALSE,"WWCM"}</definedName>
    <definedName name="copy33" localSheetId="18" hidden="1">{#N/A,#N/A,FALSE,"Pharm";#N/A,#N/A,FALSE,"WWCM"}</definedName>
    <definedName name="copy33" localSheetId="38" hidden="1">{#N/A,#N/A,FALSE,"Pharm";#N/A,#N/A,FALSE,"WWCM"}</definedName>
    <definedName name="copy33" hidden="1">{#N/A,#N/A,FALSE,"Pharm";#N/A,#N/A,FALSE,"WWCM"}</definedName>
    <definedName name="copy38" localSheetId="35" hidden="1">{#N/A,#N/A,FALSE,"Pharm";#N/A,#N/A,FALSE,"WWCM"}</definedName>
    <definedName name="copy38" localSheetId="31" hidden="1">{#N/A,#N/A,FALSE,"Pharm";#N/A,#N/A,FALSE,"WWCM"}</definedName>
    <definedName name="copy38" localSheetId="9" hidden="1">{#N/A,#N/A,FALSE,"Pharm";#N/A,#N/A,FALSE,"WWCM"}</definedName>
    <definedName name="copy38" localSheetId="30" hidden="1">{#N/A,#N/A,FALSE,"Pharm";#N/A,#N/A,FALSE,"WWCM"}</definedName>
    <definedName name="copy38" localSheetId="51" hidden="1">{#N/A,#N/A,FALSE,"Pharm";#N/A,#N/A,FALSE,"WWCM"}</definedName>
    <definedName name="copy38" localSheetId="7" hidden="1">{#N/A,#N/A,FALSE,"Pharm";#N/A,#N/A,FALSE,"WWCM"}</definedName>
    <definedName name="copy38" localSheetId="33" hidden="1">{#N/A,#N/A,FALSE,"Pharm";#N/A,#N/A,FALSE,"WWCM"}</definedName>
    <definedName name="copy38" localSheetId="6" hidden="1">{#N/A,#N/A,FALSE,"Pharm";#N/A,#N/A,FALSE,"WWCM"}</definedName>
    <definedName name="copy38" localSheetId="16" hidden="1">{#N/A,#N/A,FALSE,"Pharm";#N/A,#N/A,FALSE,"WWCM"}</definedName>
    <definedName name="copy38" localSheetId="10" hidden="1">{#N/A,#N/A,FALSE,"Pharm";#N/A,#N/A,FALSE,"WWCM"}</definedName>
    <definedName name="copy38" localSheetId="29" hidden="1">{#N/A,#N/A,FALSE,"Pharm";#N/A,#N/A,FALSE,"WWCM"}</definedName>
    <definedName name="copy38" localSheetId="28" hidden="1">{#N/A,#N/A,FALSE,"Pharm";#N/A,#N/A,FALSE,"WWCM"}</definedName>
    <definedName name="copy38" localSheetId="11" hidden="1">{#N/A,#N/A,FALSE,"Pharm";#N/A,#N/A,FALSE,"WWCM"}</definedName>
    <definedName name="copy38" localSheetId="36" hidden="1">{#N/A,#N/A,FALSE,"Pharm";#N/A,#N/A,FALSE,"WWCM"}</definedName>
    <definedName name="copy38" localSheetId="32" hidden="1">{#N/A,#N/A,FALSE,"Pharm";#N/A,#N/A,FALSE,"WWCM"}</definedName>
    <definedName name="copy38" localSheetId="18" hidden="1">{#N/A,#N/A,FALSE,"Pharm";#N/A,#N/A,FALSE,"WWCM"}</definedName>
    <definedName name="copy38" localSheetId="38" hidden="1">{#N/A,#N/A,FALSE,"Pharm";#N/A,#N/A,FALSE,"WWCM"}</definedName>
    <definedName name="copy38" hidden="1">{#N/A,#N/A,FALSE,"Pharm";#N/A,#N/A,FALSE,"WWCM"}</definedName>
    <definedName name="CopyWord" localSheetId="35" hidden="1">#REF!</definedName>
    <definedName name="CopyWord" localSheetId="31" hidden="1">#REF!</definedName>
    <definedName name="CopyWord" localSheetId="9" hidden="1">#REF!</definedName>
    <definedName name="CopyWord" localSheetId="30" hidden="1">#REF!</definedName>
    <definedName name="CopyWord" localSheetId="51" hidden="1">#REF!</definedName>
    <definedName name="CopyWord" localSheetId="33" hidden="1">#REF!</definedName>
    <definedName name="CopyWord" localSheetId="16" hidden="1">#REF!</definedName>
    <definedName name="CopyWord" localSheetId="10" hidden="1">'NFD CONSO'!#REF!</definedName>
    <definedName name="CopyWord" localSheetId="29" hidden="1">#REF!</definedName>
    <definedName name="CopyWord" localSheetId="11" hidden="1">#REF!</definedName>
    <definedName name="CopyWord" localSheetId="36" hidden="1">#REF!</definedName>
    <definedName name="CopyWord" localSheetId="32" hidden="1">#REF!</definedName>
    <definedName name="CopyWord" localSheetId="18" hidden="1">#REF!</definedName>
    <definedName name="CopyWord" localSheetId="38" hidden="1">#REF!</definedName>
    <definedName name="CopyWord" hidden="1">#REF!</definedName>
    <definedName name="cost" localSheetId="9" hidden="1">{#N/A,#N/A,FALSE,"Projections";#N/A,#N/A,FALSE,"Multiples Valuation";#N/A,#N/A,FALSE,"LBO";#N/A,#N/A,FALSE,"Multiples_Sensitivity";#N/A,#N/A,FALSE,"Summary"}</definedName>
    <definedName name="cost" localSheetId="51" hidden="1">{#N/A,#N/A,FALSE,"Projections";#N/A,#N/A,FALSE,"Multiples Valuation";#N/A,#N/A,FALSE,"LBO";#N/A,#N/A,FALSE,"Multiples_Sensitivity";#N/A,#N/A,FALSE,"Summary"}</definedName>
    <definedName name="cost" localSheetId="7" hidden="1">{#N/A,#N/A,FALSE,"Projections";#N/A,#N/A,FALSE,"Multiples Valuation";#N/A,#N/A,FALSE,"LBO";#N/A,#N/A,FALSE,"Multiples_Sensitivity";#N/A,#N/A,FALSE,"Summary"}</definedName>
    <definedName name="cost" localSheetId="6" hidden="1">{#N/A,#N/A,FALSE,"Projections";#N/A,#N/A,FALSE,"Multiples Valuation";#N/A,#N/A,FALSE,"LBO";#N/A,#N/A,FALSE,"Multiples_Sensitivity";#N/A,#N/A,FALSE,"Summary"}</definedName>
    <definedName name="cost" localSheetId="10" hidden="1">{#N/A,#N/A,FALSE,"Projections";#N/A,#N/A,FALSE,"Multiples Valuation";#N/A,#N/A,FALSE,"LBO";#N/A,#N/A,FALSE,"Multiples_Sensitivity";#N/A,#N/A,FALSE,"Summary"}</definedName>
    <definedName name="cost" localSheetId="28" hidden="1">{#N/A,#N/A,FALSE,"Projections";#N/A,#N/A,FALSE,"Multiples Valuation";#N/A,#N/A,FALSE,"LBO";#N/A,#N/A,FALSE,"Multiples_Sensitivity";#N/A,#N/A,FALSE,"Summary"}</definedName>
    <definedName name="cost" localSheetId="11" hidden="1">{#N/A,#N/A,FALSE,"Projections";#N/A,#N/A,FALSE,"Multiples Valuation";#N/A,#N/A,FALSE,"LBO";#N/A,#N/A,FALSE,"Multiples_Sensitivity";#N/A,#N/A,FALSE,"Summary"}</definedName>
    <definedName name="cost" localSheetId="36" hidden="1">{#N/A,#N/A,FALSE,"Projections";#N/A,#N/A,FALSE,"Multiples Valuation";#N/A,#N/A,FALSE,"LBO";#N/A,#N/A,FALSE,"Multiples_Sensitivity";#N/A,#N/A,FALSE,"Summary"}</definedName>
    <definedName name="cost" localSheetId="18" hidden="1">{#N/A,#N/A,FALSE,"Projections";#N/A,#N/A,FALSE,"Multiples Valuation";#N/A,#N/A,FALSE,"LBO";#N/A,#N/A,FALSE,"Multiples_Sensitivity";#N/A,#N/A,FALSE,"Summary"}</definedName>
    <definedName name="cost" hidden="1">{#N/A,#N/A,FALSE,"Projections";#N/A,#N/A,FALSE,"Multiples Valuation";#N/A,#N/A,FALSE,"LBO";#N/A,#N/A,FALSE,"Multiples_Sensitivity";#N/A,#N/A,FALSE,"Summary"}</definedName>
    <definedName name="Country_desc10" localSheetId="9" hidden="1">#REF!</definedName>
    <definedName name="Country_desc10" localSheetId="16" hidden="1">#REF!</definedName>
    <definedName name="Country_desc10" localSheetId="10" hidden="1">'NFD CONSO'!#REF!</definedName>
    <definedName name="Country_desc10" localSheetId="11" hidden="1">#REF!</definedName>
    <definedName name="Country_desc10" localSheetId="18" hidden="1">#REF!</definedName>
    <definedName name="Country_desc10" hidden="1">#REF!</definedName>
    <definedName name="Country_Name1" localSheetId="35" hidden="1">#REF!</definedName>
    <definedName name="Country_Name1" localSheetId="31" hidden="1">#REF!</definedName>
    <definedName name="Country_Name1" localSheetId="9" hidden="1">#REF!</definedName>
    <definedName name="Country_Name1" localSheetId="30" hidden="1">#REF!</definedName>
    <definedName name="Country_Name1" localSheetId="51" hidden="1">#REF!</definedName>
    <definedName name="Country_Name1" localSheetId="33" hidden="1">#REF!</definedName>
    <definedName name="Country_Name1" localSheetId="16" hidden="1">#REF!</definedName>
    <definedName name="Country_Name1" localSheetId="10" hidden="1">'NFD CONSO'!#REF!</definedName>
    <definedName name="Country_Name1" localSheetId="29" hidden="1">#REF!</definedName>
    <definedName name="Country_Name1" localSheetId="11" hidden="1">#REF!</definedName>
    <definedName name="Country_Name1" localSheetId="36" hidden="1">#REF!</definedName>
    <definedName name="Country_Name1" localSheetId="32" hidden="1">#REF!</definedName>
    <definedName name="Country_Name1" localSheetId="18" hidden="1">#REF!</definedName>
    <definedName name="Country_Name1" localSheetId="38" hidden="1">#REF!</definedName>
    <definedName name="Country_Name1" hidden="1">#REF!</definedName>
    <definedName name="Country_Name17" localSheetId="35" hidden="1">#REF!</definedName>
    <definedName name="Country_Name17" localSheetId="31" hidden="1">#REF!</definedName>
    <definedName name="Country_Name17" localSheetId="9" hidden="1">#REF!</definedName>
    <definedName name="Country_Name17" localSheetId="30" hidden="1">#REF!</definedName>
    <definedName name="Country_Name17" localSheetId="51" hidden="1">#REF!</definedName>
    <definedName name="Country_Name17" localSheetId="33" hidden="1">#REF!</definedName>
    <definedName name="Country_Name17" localSheetId="16" hidden="1">#REF!</definedName>
    <definedName name="Country_Name17" localSheetId="10" hidden="1">'NFD CONSO'!#REF!</definedName>
    <definedName name="Country_Name17" localSheetId="29" hidden="1">#REF!</definedName>
    <definedName name="Country_Name17" localSheetId="11" hidden="1">#REF!</definedName>
    <definedName name="Country_Name17" localSheetId="36" hidden="1">#REF!</definedName>
    <definedName name="Country_Name17" localSheetId="32" hidden="1">#REF!</definedName>
    <definedName name="Country_Name17" localSheetId="18" hidden="1">#REF!</definedName>
    <definedName name="Country_Name17" localSheetId="38" hidden="1">#REF!</definedName>
    <definedName name="Country_Name17" hidden="1">#REF!</definedName>
    <definedName name="Country_Name2" localSheetId="35" hidden="1">#REF!</definedName>
    <definedName name="Country_Name2" localSheetId="31" hidden="1">#REF!</definedName>
    <definedName name="Country_Name2" localSheetId="9" hidden="1">#REF!</definedName>
    <definedName name="Country_Name2" localSheetId="30" hidden="1">#REF!</definedName>
    <definedName name="Country_Name2" localSheetId="51" hidden="1">#REF!</definedName>
    <definedName name="Country_Name2" localSheetId="33" hidden="1">#REF!</definedName>
    <definedName name="Country_Name2" localSheetId="16" hidden="1">#REF!</definedName>
    <definedName name="Country_Name2" localSheetId="10" hidden="1">'NFD CONSO'!#REF!</definedName>
    <definedName name="Country_Name2" localSheetId="29" hidden="1">#REF!</definedName>
    <definedName name="Country_Name2" localSheetId="11" hidden="1">#REF!</definedName>
    <definedName name="Country_Name2" localSheetId="36" hidden="1">#REF!</definedName>
    <definedName name="Country_Name2" localSheetId="32" hidden="1">#REF!</definedName>
    <definedName name="Country_Name2" localSheetId="18" hidden="1">#REF!</definedName>
    <definedName name="Country_Name2" localSheetId="38" hidden="1">#REF!</definedName>
    <definedName name="Country_Name2" hidden="1">#REF!</definedName>
    <definedName name="Country_Name3" localSheetId="35" hidden="1">#REF!</definedName>
    <definedName name="Country_Name3" localSheetId="31" hidden="1">#REF!</definedName>
    <definedName name="Country_Name3" localSheetId="9" hidden="1">#REF!</definedName>
    <definedName name="Country_Name3" localSheetId="30" hidden="1">#REF!</definedName>
    <definedName name="Country_Name3" localSheetId="33" hidden="1">#REF!</definedName>
    <definedName name="Country_Name3" localSheetId="16" hidden="1">#REF!</definedName>
    <definedName name="Country_Name3" localSheetId="10" hidden="1">'NFD CONSO'!#REF!</definedName>
    <definedName name="Country_Name3" localSheetId="29" hidden="1">#REF!</definedName>
    <definedName name="Country_Name3" localSheetId="11" hidden="1">#REF!</definedName>
    <definedName name="Country_Name3" localSheetId="36" hidden="1">#REF!</definedName>
    <definedName name="Country_Name3" localSheetId="32" hidden="1">#REF!</definedName>
    <definedName name="Country_Name3" localSheetId="18" hidden="1">#REF!</definedName>
    <definedName name="Country_Name3" localSheetId="38" hidden="1">#REF!</definedName>
    <definedName name="Country_Name3" hidden="1">#REF!</definedName>
    <definedName name="Country_Name4" localSheetId="35" hidden="1">#REF!</definedName>
    <definedName name="Country_Name4" localSheetId="31" hidden="1">#REF!</definedName>
    <definedName name="Country_Name4" localSheetId="9" hidden="1">#REF!</definedName>
    <definedName name="Country_Name4" localSheetId="30" hidden="1">#REF!</definedName>
    <definedName name="Country_Name4" localSheetId="33" hidden="1">#REF!</definedName>
    <definedName name="Country_Name4" localSheetId="16" hidden="1">#REF!</definedName>
    <definedName name="Country_Name4" localSheetId="10" hidden="1">'NFD CONSO'!#REF!</definedName>
    <definedName name="Country_Name4" localSheetId="29" hidden="1">#REF!</definedName>
    <definedName name="Country_Name4" localSheetId="11" hidden="1">#REF!</definedName>
    <definedName name="Country_Name4" localSheetId="36" hidden="1">#REF!</definedName>
    <definedName name="Country_Name4" localSheetId="32" hidden="1">#REF!</definedName>
    <definedName name="Country_Name4" localSheetId="18" hidden="1">#REF!</definedName>
    <definedName name="Country_Name4" localSheetId="38" hidden="1">#REF!</definedName>
    <definedName name="Country_Name4" hidden="1">#REF!</definedName>
    <definedName name="Country_Name5" localSheetId="35" hidden="1">#REF!</definedName>
    <definedName name="Country_Name5" localSheetId="31" hidden="1">#REF!</definedName>
    <definedName name="Country_Name5" localSheetId="9" hidden="1">#REF!</definedName>
    <definedName name="Country_Name5" localSheetId="30" hidden="1">#REF!</definedName>
    <definedName name="Country_Name5" localSheetId="33" hidden="1">#REF!</definedName>
    <definedName name="Country_Name5" localSheetId="16" hidden="1">#REF!</definedName>
    <definedName name="Country_Name5" localSheetId="10" hidden="1">'NFD CONSO'!#REF!</definedName>
    <definedName name="Country_Name5" localSheetId="29" hidden="1">#REF!</definedName>
    <definedName name="Country_Name5" localSheetId="11" hidden="1">#REF!</definedName>
    <definedName name="Country_Name5" localSheetId="36" hidden="1">#REF!</definedName>
    <definedName name="Country_Name5" localSheetId="32" hidden="1">#REF!</definedName>
    <definedName name="Country_Name5" localSheetId="18" hidden="1">#REF!</definedName>
    <definedName name="Country_Name5" localSheetId="38" hidden="1">#REF!</definedName>
    <definedName name="Country_Name5" hidden="1">#REF!</definedName>
    <definedName name="Country_Name8" localSheetId="9" hidden="1">#REF!</definedName>
    <definedName name="Country_Name8" localSheetId="10" hidden="1">'NFD CONSO'!#REF!</definedName>
    <definedName name="Country_Name8" localSheetId="11" hidden="1">#REF!</definedName>
    <definedName name="Country_Name8" localSheetId="18" hidden="1">#REF!</definedName>
    <definedName name="Country_Name8" hidden="1">#REF!</definedName>
    <definedName name="couv2" localSheetId="9" hidden="1">{#N/A,#N/A,FALSE,"France Cartons";#N/A,#N/A,FALSE,"Kraftliner Europe";#N/A,#N/A,FALSE,"PULP NBSK";#N/A,#N/A,FALSE,"kraftliner Fce EU Asie"}</definedName>
    <definedName name="couv2" localSheetId="51" hidden="1">{#N/A,#N/A,FALSE,"France Cartons";#N/A,#N/A,FALSE,"Kraftliner Europe";#N/A,#N/A,FALSE,"PULP NBSK";#N/A,#N/A,FALSE,"kraftliner Fce EU Asie"}</definedName>
    <definedName name="couv2" localSheetId="7" hidden="1">{#N/A,#N/A,FALSE,"France Cartons";#N/A,#N/A,FALSE,"Kraftliner Europe";#N/A,#N/A,FALSE,"PULP NBSK";#N/A,#N/A,FALSE,"kraftliner Fce EU Asie"}</definedName>
    <definedName name="couv2" localSheetId="6" hidden="1">{#N/A,#N/A,FALSE,"France Cartons";#N/A,#N/A,FALSE,"Kraftliner Europe";#N/A,#N/A,FALSE,"PULP NBSK";#N/A,#N/A,FALSE,"kraftliner Fce EU Asie"}</definedName>
    <definedName name="couv2" localSheetId="10" hidden="1">{#N/A,#N/A,FALSE,"France Cartons";#N/A,#N/A,FALSE,"Kraftliner Europe";#N/A,#N/A,FALSE,"PULP NBSK";#N/A,#N/A,FALSE,"kraftliner Fce EU Asie"}</definedName>
    <definedName name="couv2" localSheetId="28" hidden="1">{#N/A,#N/A,FALSE,"France Cartons";#N/A,#N/A,FALSE,"Kraftliner Europe";#N/A,#N/A,FALSE,"PULP NBSK";#N/A,#N/A,FALSE,"kraftliner Fce EU Asie"}</definedName>
    <definedName name="couv2" localSheetId="11" hidden="1">{#N/A,#N/A,FALSE,"France Cartons";#N/A,#N/A,FALSE,"Kraftliner Europe";#N/A,#N/A,FALSE,"PULP NBSK";#N/A,#N/A,FALSE,"kraftliner Fce EU Asie"}</definedName>
    <definedName name="couv2" localSheetId="36" hidden="1">{#N/A,#N/A,FALSE,"France Cartons";#N/A,#N/A,FALSE,"Kraftliner Europe";#N/A,#N/A,FALSE,"PULP NBSK";#N/A,#N/A,FALSE,"kraftliner Fce EU Asie"}</definedName>
    <definedName name="couv2" localSheetId="18" hidden="1">{#N/A,#N/A,FALSE,"France Cartons";#N/A,#N/A,FALSE,"Kraftliner Europe";#N/A,#N/A,FALSE,"PULP NBSK";#N/A,#N/A,FALSE,"kraftliner Fce EU Asie"}</definedName>
    <definedName name="couv2" localSheetId="38" hidden="1">{#N/A,#N/A,FALSE,"France Cartons";#N/A,#N/A,FALSE,"Kraftliner Europe";#N/A,#N/A,FALSE,"PULP NBSK";#N/A,#N/A,FALSE,"kraftliner Fce EU Asie"}</definedName>
    <definedName name="couv2" hidden="1">{#N/A,#N/A,FALSE,"France Cartons";#N/A,#N/A,FALSE,"Kraftliner Europe";#N/A,#N/A,FALSE,"PULP NBSK";#N/A,#N/A,FALSE,"kraftliner Fce EU Asie"}</definedName>
    <definedName name="couverture" localSheetId="9" hidden="1">{#N/A,#N/A,FALSE,"GLASS";#N/A,#N/A,FALSE,"ALU";#N/A,#N/A,FALSE,"WOOD"}</definedName>
    <definedName name="couverture" localSheetId="51" hidden="1">{#N/A,#N/A,FALSE,"GLASS";#N/A,#N/A,FALSE,"ALU";#N/A,#N/A,FALSE,"WOOD"}</definedName>
    <definedName name="couverture" localSheetId="7" hidden="1">{#N/A,#N/A,FALSE,"GLASS";#N/A,#N/A,FALSE,"ALU";#N/A,#N/A,FALSE,"WOOD"}</definedName>
    <definedName name="couverture" localSheetId="6" hidden="1">{#N/A,#N/A,FALSE,"GLASS";#N/A,#N/A,FALSE,"ALU";#N/A,#N/A,FALSE,"WOOD"}</definedName>
    <definedName name="couverture" localSheetId="10" hidden="1">{#N/A,#N/A,FALSE,"GLASS";#N/A,#N/A,FALSE,"ALU";#N/A,#N/A,FALSE,"WOOD"}</definedName>
    <definedName name="couverture" localSheetId="28" hidden="1">{#N/A,#N/A,FALSE,"GLASS";#N/A,#N/A,FALSE,"ALU";#N/A,#N/A,FALSE,"WOOD"}</definedName>
    <definedName name="couverture" localSheetId="11" hidden="1">{#N/A,#N/A,FALSE,"GLASS";#N/A,#N/A,FALSE,"ALU";#N/A,#N/A,FALSE,"WOOD"}</definedName>
    <definedName name="couverture" localSheetId="36" hidden="1">{#N/A,#N/A,FALSE,"GLASS";#N/A,#N/A,FALSE,"ALU";#N/A,#N/A,FALSE,"WOOD"}</definedName>
    <definedName name="couverture" localSheetId="18" hidden="1">{#N/A,#N/A,FALSE,"GLASS";#N/A,#N/A,FALSE,"ALU";#N/A,#N/A,FALSE,"WOOD"}</definedName>
    <definedName name="couverture" localSheetId="38" hidden="1">{#N/A,#N/A,FALSE,"GLASS";#N/A,#N/A,FALSE,"ALU";#N/A,#N/A,FALSE,"WOOD"}</definedName>
    <definedName name="couverture" hidden="1">{#N/A,#N/A,FALSE,"GLASS";#N/A,#N/A,FALSE,"ALU";#N/A,#N/A,FALSE,"WOOD"}</definedName>
    <definedName name="CP" localSheetId="35" hidden="1">{#N/A,#N/A,FALSE,"Aging Summary";#N/A,#N/A,FALSE,"Ratio Analysis";#N/A,#N/A,FALSE,"Test 120 Day Accts";#N/A,#N/A,FALSE,"Tickmarks"}</definedName>
    <definedName name="CP" localSheetId="31" hidden="1">{#N/A,#N/A,FALSE,"Aging Summary";#N/A,#N/A,FALSE,"Ratio Analysis";#N/A,#N/A,FALSE,"Test 120 Day Accts";#N/A,#N/A,FALSE,"Tickmarks"}</definedName>
    <definedName name="CP" localSheetId="9" hidden="1">{#N/A,#N/A,FALSE,"Aging Summary";#N/A,#N/A,FALSE,"Ratio Analysis";#N/A,#N/A,FALSE,"Test 120 Day Accts";#N/A,#N/A,FALSE,"Tickmarks"}</definedName>
    <definedName name="CP" localSheetId="30" hidden="1">{#N/A,#N/A,FALSE,"Aging Summary";#N/A,#N/A,FALSE,"Ratio Analysis";#N/A,#N/A,FALSE,"Test 120 Day Accts";#N/A,#N/A,FALSE,"Tickmarks"}</definedName>
    <definedName name="CP" localSheetId="51" hidden="1">{#N/A,#N/A,FALSE,"Aging Summary";#N/A,#N/A,FALSE,"Ratio Analysis";#N/A,#N/A,FALSE,"Test 120 Day Accts";#N/A,#N/A,FALSE,"Tickmarks"}</definedName>
    <definedName name="CP" localSheetId="7" hidden="1">{#N/A,#N/A,FALSE,"Aging Summary";#N/A,#N/A,FALSE,"Ratio Analysis";#N/A,#N/A,FALSE,"Test 120 Day Accts";#N/A,#N/A,FALSE,"Tickmarks"}</definedName>
    <definedName name="CP" localSheetId="33" hidden="1">{#N/A,#N/A,FALSE,"Aging Summary";#N/A,#N/A,FALSE,"Ratio Analysis";#N/A,#N/A,FALSE,"Test 120 Day Accts";#N/A,#N/A,FALSE,"Tickmarks"}</definedName>
    <definedName name="CP" localSheetId="6" hidden="1">{#N/A,#N/A,FALSE,"Aging Summary";#N/A,#N/A,FALSE,"Ratio Analysis";#N/A,#N/A,FALSE,"Test 120 Day Accts";#N/A,#N/A,FALSE,"Tickmarks"}</definedName>
    <definedName name="CP" localSheetId="16" hidden="1">{#N/A,#N/A,FALSE,"Aging Summary";#N/A,#N/A,FALSE,"Ratio Analysis";#N/A,#N/A,FALSE,"Test 120 Day Accts";#N/A,#N/A,FALSE,"Tickmarks"}</definedName>
    <definedName name="CP" localSheetId="10" hidden="1">{#N/A,#N/A,FALSE,"Aging Summary";#N/A,#N/A,FALSE,"Ratio Analysis";#N/A,#N/A,FALSE,"Test 120 Day Accts";#N/A,#N/A,FALSE,"Tickmarks"}</definedName>
    <definedName name="CP" localSheetId="29" hidden="1">{#N/A,#N/A,FALSE,"Aging Summary";#N/A,#N/A,FALSE,"Ratio Analysis";#N/A,#N/A,FALSE,"Test 120 Day Accts";#N/A,#N/A,FALSE,"Tickmarks"}</definedName>
    <definedName name="CP" localSheetId="28" hidden="1">{#N/A,#N/A,FALSE,"Aging Summary";#N/A,#N/A,FALSE,"Ratio Analysis";#N/A,#N/A,FALSE,"Test 120 Day Accts";#N/A,#N/A,FALSE,"Tickmarks"}</definedName>
    <definedName name="CP" localSheetId="11" hidden="1">{#N/A,#N/A,FALSE,"Aging Summary";#N/A,#N/A,FALSE,"Ratio Analysis";#N/A,#N/A,FALSE,"Test 120 Day Accts";#N/A,#N/A,FALSE,"Tickmarks"}</definedName>
    <definedName name="CP" localSheetId="36" hidden="1">{#N/A,#N/A,FALSE,"Aging Summary";#N/A,#N/A,FALSE,"Ratio Analysis";#N/A,#N/A,FALSE,"Test 120 Day Accts";#N/A,#N/A,FALSE,"Tickmarks"}</definedName>
    <definedName name="CP" localSheetId="32" hidden="1">{#N/A,#N/A,FALSE,"Aging Summary";#N/A,#N/A,FALSE,"Ratio Analysis";#N/A,#N/A,FALSE,"Test 120 Day Accts";#N/A,#N/A,FALSE,"Tickmarks"}</definedName>
    <definedName name="CP" localSheetId="18" hidden="1">{#N/A,#N/A,FALSE,"Aging Summary";#N/A,#N/A,FALSE,"Ratio Analysis";#N/A,#N/A,FALSE,"Test 120 Day Accts";#N/A,#N/A,FALSE,"Tickmarks"}</definedName>
    <definedName name="CP" localSheetId="38" hidden="1">{#N/A,#N/A,FALSE,"Aging Summary";#N/A,#N/A,FALSE,"Ratio Analysis";#N/A,#N/A,FALSE,"Test 120 Day Accts";#N/A,#N/A,FALSE,"Tickmarks"}</definedName>
    <definedName name="CP" hidden="1">{#N/A,#N/A,FALSE,"Aging Summary";#N/A,#N/A,FALSE,"Ratio Analysis";#N/A,#N/A,FALSE,"Test 120 Day Accts";#N/A,#N/A,FALSE,"Tickmarks"}</definedName>
    <definedName name="CPL_Line_Level_11" localSheetId="35" hidden="1">#REF!</definedName>
    <definedName name="CPL_Line_Level_11" localSheetId="31" hidden="1">#REF!</definedName>
    <definedName name="CPL_Line_Level_11" localSheetId="9" hidden="1">#REF!</definedName>
    <definedName name="CPL_Line_Level_11" localSheetId="30" hidden="1">#REF!</definedName>
    <definedName name="CPL_Line_Level_11" localSheetId="51" hidden="1">#REF!</definedName>
    <definedName name="CPL_Line_Level_11" localSheetId="33" hidden="1">#REF!</definedName>
    <definedName name="CPL_Line_Level_11" localSheetId="16" hidden="1">#REF!</definedName>
    <definedName name="CPL_Line_Level_11" localSheetId="10" hidden="1">'NFD CONSO'!#REF!</definedName>
    <definedName name="CPL_Line_Level_11" localSheetId="29" hidden="1">#REF!</definedName>
    <definedName name="CPL_Line_Level_11" localSheetId="11" hidden="1">#REF!</definedName>
    <definedName name="CPL_Line_Level_11" localSheetId="36" hidden="1">#REF!</definedName>
    <definedName name="CPL_Line_Level_11" localSheetId="32" hidden="1">#REF!</definedName>
    <definedName name="CPL_Line_Level_11" localSheetId="18" hidden="1">#REF!</definedName>
    <definedName name="CPL_Line_Level_11" localSheetId="38" hidden="1">#REF!</definedName>
    <definedName name="CPL_Line_Level_11" hidden="1">#REF!</definedName>
    <definedName name="CPL_Line_Level_112" localSheetId="35" hidden="1">#REF!</definedName>
    <definedName name="CPL_Line_Level_112" localSheetId="31" hidden="1">#REF!</definedName>
    <definedName name="CPL_Line_Level_112" localSheetId="9" hidden="1">#REF!</definedName>
    <definedName name="CPL_Line_Level_112" localSheetId="30" hidden="1">#REF!</definedName>
    <definedName name="CPL_Line_Level_112" localSheetId="51" hidden="1">#REF!</definedName>
    <definedName name="CPL_Line_Level_112" localSheetId="33" hidden="1">#REF!</definedName>
    <definedName name="CPL_Line_Level_112" localSheetId="16" hidden="1">#REF!</definedName>
    <definedName name="CPL_Line_Level_112" localSheetId="10" hidden="1">'NFD CONSO'!#REF!</definedName>
    <definedName name="CPL_Line_Level_112" localSheetId="29" hidden="1">#REF!</definedName>
    <definedName name="CPL_Line_Level_112" localSheetId="11" hidden="1">#REF!</definedName>
    <definedName name="CPL_Line_Level_112" localSheetId="36" hidden="1">#REF!</definedName>
    <definedName name="CPL_Line_Level_112" localSheetId="32" hidden="1">#REF!</definedName>
    <definedName name="CPL_Line_Level_112" localSheetId="18" hidden="1">#REF!</definedName>
    <definedName name="CPL_Line_Level_112" localSheetId="38" hidden="1">#REF!</definedName>
    <definedName name="CPL_Line_Level_112" hidden="1">#REF!</definedName>
    <definedName name="CPL_Line_Level_114" localSheetId="35" hidden="1">#REF!</definedName>
    <definedName name="CPL_Line_Level_114" localSheetId="31" hidden="1">#REF!</definedName>
    <definedName name="CPL_Line_Level_114" localSheetId="9" hidden="1">#REF!</definedName>
    <definedName name="CPL_Line_Level_114" localSheetId="30" hidden="1">#REF!</definedName>
    <definedName name="CPL_Line_Level_114" localSheetId="51" hidden="1">#REF!</definedName>
    <definedName name="CPL_Line_Level_114" localSheetId="33" hidden="1">#REF!</definedName>
    <definedName name="CPL_Line_Level_114" localSheetId="16" hidden="1">#REF!</definedName>
    <definedName name="CPL_Line_Level_114" localSheetId="10" hidden="1">'NFD CONSO'!#REF!</definedName>
    <definedName name="CPL_Line_Level_114" localSheetId="29" hidden="1">#REF!</definedName>
    <definedName name="CPL_Line_Level_114" localSheetId="11" hidden="1">#REF!</definedName>
    <definedName name="CPL_Line_Level_114" localSheetId="36" hidden="1">#REF!</definedName>
    <definedName name="CPL_Line_Level_114" localSheetId="32" hidden="1">#REF!</definedName>
    <definedName name="CPL_Line_Level_114" localSheetId="18" hidden="1">#REF!</definedName>
    <definedName name="CPL_Line_Level_114" localSheetId="38" hidden="1">#REF!</definedName>
    <definedName name="CPL_Line_Level_114" hidden="1">#REF!</definedName>
    <definedName name="CPL_Line_Level_12" localSheetId="35" hidden="1">#REF!</definedName>
    <definedName name="CPL_Line_Level_12" localSheetId="31" hidden="1">#REF!</definedName>
    <definedName name="CPL_Line_Level_12" localSheetId="9" hidden="1">#REF!</definedName>
    <definedName name="CPL_Line_Level_12" localSheetId="30" hidden="1">#REF!</definedName>
    <definedName name="CPL_Line_Level_12" localSheetId="33" hidden="1">#REF!</definedName>
    <definedName name="CPL_Line_Level_12" localSheetId="16" hidden="1">#REF!</definedName>
    <definedName name="CPL_Line_Level_12" localSheetId="10" hidden="1">'NFD CONSO'!#REF!</definedName>
    <definedName name="CPL_Line_Level_12" localSheetId="29" hidden="1">#REF!</definedName>
    <definedName name="CPL_Line_Level_12" localSheetId="11" hidden="1">#REF!</definedName>
    <definedName name="CPL_Line_Level_12" localSheetId="36" hidden="1">#REF!</definedName>
    <definedName name="CPL_Line_Level_12" localSheetId="32" hidden="1">#REF!</definedName>
    <definedName name="CPL_Line_Level_12" localSheetId="18" hidden="1">#REF!</definedName>
    <definedName name="CPL_Line_Level_12" localSheetId="38" hidden="1">#REF!</definedName>
    <definedName name="CPL_Line_Level_12" hidden="1">#REF!</definedName>
    <definedName name="CPL_Line_Level_120" localSheetId="35" hidden="1">#REF!</definedName>
    <definedName name="CPL_Line_Level_120" localSheetId="31" hidden="1">#REF!</definedName>
    <definedName name="CPL_Line_Level_120" localSheetId="9" hidden="1">#REF!</definedName>
    <definedName name="CPL_Line_Level_120" localSheetId="30" hidden="1">#REF!</definedName>
    <definedName name="CPL_Line_Level_120" localSheetId="33" hidden="1">#REF!</definedName>
    <definedName name="CPL_Line_Level_120" localSheetId="16" hidden="1">#REF!</definedName>
    <definedName name="CPL_Line_Level_120" localSheetId="10" hidden="1">'NFD CONSO'!#REF!</definedName>
    <definedName name="CPL_Line_Level_120" localSheetId="29" hidden="1">#REF!</definedName>
    <definedName name="CPL_Line_Level_120" localSheetId="11" hidden="1">#REF!</definedName>
    <definedName name="CPL_Line_Level_120" localSheetId="36" hidden="1">#REF!</definedName>
    <definedName name="CPL_Line_Level_120" localSheetId="32" hidden="1">#REF!</definedName>
    <definedName name="CPL_Line_Level_120" localSheetId="18" hidden="1">#REF!</definedName>
    <definedName name="CPL_Line_Level_120" localSheetId="38" hidden="1">#REF!</definedName>
    <definedName name="CPL_Line_Level_120" hidden="1">#REF!</definedName>
    <definedName name="CPL_Line_Level_121" localSheetId="35" hidden="1">#REF!</definedName>
    <definedName name="CPL_Line_Level_121" localSheetId="31" hidden="1">#REF!</definedName>
    <definedName name="CPL_Line_Level_121" localSheetId="9" hidden="1">#REF!</definedName>
    <definedName name="CPL_Line_Level_121" localSheetId="30" hidden="1">#REF!</definedName>
    <definedName name="CPL_Line_Level_121" localSheetId="33" hidden="1">#REF!</definedName>
    <definedName name="CPL_Line_Level_121" localSheetId="16" hidden="1">#REF!</definedName>
    <definedName name="CPL_Line_Level_121" localSheetId="10" hidden="1">'NFD CONSO'!#REF!</definedName>
    <definedName name="CPL_Line_Level_121" localSheetId="29" hidden="1">#REF!</definedName>
    <definedName name="CPL_Line_Level_121" localSheetId="11" hidden="1">#REF!</definedName>
    <definedName name="CPL_Line_Level_121" localSheetId="36" hidden="1">#REF!</definedName>
    <definedName name="CPL_Line_Level_121" localSheetId="32" hidden="1">#REF!</definedName>
    <definedName name="CPL_Line_Level_121" localSheetId="18" hidden="1">#REF!</definedName>
    <definedName name="CPL_Line_Level_121" localSheetId="38" hidden="1">#REF!</definedName>
    <definedName name="CPL_Line_Level_121" hidden="1">#REF!</definedName>
    <definedName name="CPL_Line_Level_122" localSheetId="35" hidden="1">#REF!</definedName>
    <definedName name="CPL_Line_Level_122" localSheetId="31" hidden="1">#REF!</definedName>
    <definedName name="CPL_Line_Level_122" localSheetId="9" hidden="1">#REF!</definedName>
    <definedName name="CPL_Line_Level_122" localSheetId="30" hidden="1">#REF!</definedName>
    <definedName name="CPL_Line_Level_122" localSheetId="33" hidden="1">#REF!</definedName>
    <definedName name="CPL_Line_Level_122" localSheetId="16" hidden="1">#REF!</definedName>
    <definedName name="CPL_Line_Level_122" localSheetId="10" hidden="1">'NFD CONSO'!#REF!</definedName>
    <definedName name="CPL_Line_Level_122" localSheetId="29" hidden="1">#REF!</definedName>
    <definedName name="CPL_Line_Level_122" localSheetId="11" hidden="1">#REF!</definedName>
    <definedName name="CPL_Line_Level_122" localSheetId="36" hidden="1">#REF!</definedName>
    <definedName name="CPL_Line_Level_122" localSheetId="32" hidden="1">#REF!</definedName>
    <definedName name="CPL_Line_Level_122" localSheetId="18" hidden="1">#REF!</definedName>
    <definedName name="CPL_Line_Level_122" localSheetId="38" hidden="1">#REF!</definedName>
    <definedName name="CPL_Line_Level_122" hidden="1">#REF!</definedName>
    <definedName name="CPL_Line_Level_123" localSheetId="35" hidden="1">#REF!</definedName>
    <definedName name="CPL_Line_Level_123" localSheetId="31" hidden="1">#REF!</definedName>
    <definedName name="CPL_Line_Level_123" localSheetId="9" hidden="1">#REF!</definedName>
    <definedName name="CPL_Line_Level_123" localSheetId="30" hidden="1">#REF!</definedName>
    <definedName name="CPL_Line_Level_123" localSheetId="33" hidden="1">#REF!</definedName>
    <definedName name="CPL_Line_Level_123" localSheetId="16" hidden="1">#REF!</definedName>
    <definedName name="CPL_Line_Level_123" localSheetId="10" hidden="1">'NFD CONSO'!#REF!</definedName>
    <definedName name="CPL_Line_Level_123" localSheetId="29" hidden="1">#REF!</definedName>
    <definedName name="CPL_Line_Level_123" localSheetId="11" hidden="1">#REF!</definedName>
    <definedName name="CPL_Line_Level_123" localSheetId="36" hidden="1">#REF!</definedName>
    <definedName name="CPL_Line_Level_123" localSheetId="32" hidden="1">#REF!</definedName>
    <definedName name="CPL_Line_Level_123" localSheetId="18" hidden="1">#REF!</definedName>
    <definedName name="CPL_Line_Level_123" localSheetId="38" hidden="1">#REF!</definedName>
    <definedName name="CPL_Line_Level_123" hidden="1">#REF!</definedName>
    <definedName name="CPL_Line_Level_21" localSheetId="35" hidden="1">#REF!</definedName>
    <definedName name="CPL_Line_Level_21" localSheetId="31" hidden="1">#REF!</definedName>
    <definedName name="CPL_Line_Level_21" localSheetId="9" hidden="1">#REF!</definedName>
    <definedName name="CPL_Line_Level_21" localSheetId="30" hidden="1">#REF!</definedName>
    <definedName name="CPL_Line_Level_21" localSheetId="33" hidden="1">#REF!</definedName>
    <definedName name="CPL_Line_Level_21" localSheetId="16" hidden="1">#REF!</definedName>
    <definedName name="CPL_Line_Level_21" localSheetId="10" hidden="1">'NFD CONSO'!#REF!</definedName>
    <definedName name="CPL_Line_Level_21" localSheetId="29" hidden="1">#REF!</definedName>
    <definedName name="CPL_Line_Level_21" localSheetId="11" hidden="1">#REF!</definedName>
    <definedName name="CPL_Line_Level_21" localSheetId="36" hidden="1">#REF!</definedName>
    <definedName name="CPL_Line_Level_21" localSheetId="32" hidden="1">#REF!</definedName>
    <definedName name="CPL_Line_Level_21" localSheetId="18" hidden="1">#REF!</definedName>
    <definedName name="CPL_Line_Level_21" localSheetId="38" hidden="1">#REF!</definedName>
    <definedName name="CPL_Line_Level_21" hidden="1">#REF!</definedName>
    <definedName name="CPL_Line_Level_210" localSheetId="9" hidden="1">#REF!</definedName>
    <definedName name="CPL_Line_Level_210" localSheetId="10" hidden="1">'NFD CONSO'!#REF!</definedName>
    <definedName name="CPL_Line_Level_210" localSheetId="11" hidden="1">#REF!</definedName>
    <definedName name="CPL_Line_Level_210" localSheetId="18" hidden="1">#REF!</definedName>
    <definedName name="CPL_Line_Level_210" hidden="1">#REF!</definedName>
    <definedName name="CPL_Line_Level_212" localSheetId="35" hidden="1">#REF!</definedName>
    <definedName name="CPL_Line_Level_212" localSheetId="31" hidden="1">#REF!</definedName>
    <definedName name="CPL_Line_Level_212" localSheetId="9" hidden="1">#REF!</definedName>
    <definedName name="CPL_Line_Level_212" localSheetId="30" hidden="1">#REF!</definedName>
    <definedName name="CPL_Line_Level_212" localSheetId="33" hidden="1">#REF!</definedName>
    <definedName name="CPL_Line_Level_212" localSheetId="16" hidden="1">#REF!</definedName>
    <definedName name="CPL_Line_Level_212" localSheetId="10" hidden="1">'NFD CONSO'!#REF!</definedName>
    <definedName name="CPL_Line_Level_212" localSheetId="29" hidden="1">#REF!</definedName>
    <definedName name="CPL_Line_Level_212" localSheetId="11" hidden="1">#REF!</definedName>
    <definedName name="CPL_Line_Level_212" localSheetId="36" hidden="1">#REF!</definedName>
    <definedName name="CPL_Line_Level_212" localSheetId="32" hidden="1">#REF!</definedName>
    <definedName name="CPL_Line_Level_212" localSheetId="18" hidden="1">#REF!</definedName>
    <definedName name="CPL_Line_Level_212" localSheetId="38" hidden="1">#REF!</definedName>
    <definedName name="CPL_Line_Level_212" hidden="1">#REF!</definedName>
    <definedName name="CPL_Line_Level_215" localSheetId="35" hidden="1">#REF!</definedName>
    <definedName name="CPL_Line_Level_215" localSheetId="31" hidden="1">#REF!</definedName>
    <definedName name="CPL_Line_Level_215" localSheetId="9" hidden="1">#REF!</definedName>
    <definedName name="CPL_Line_Level_215" localSheetId="30" hidden="1">#REF!</definedName>
    <definedName name="CPL_Line_Level_215" localSheetId="33" hidden="1">#REF!</definedName>
    <definedName name="CPL_Line_Level_215" localSheetId="16" hidden="1">#REF!</definedName>
    <definedName name="CPL_Line_Level_215" localSheetId="10" hidden="1">'NFD CONSO'!#REF!</definedName>
    <definedName name="CPL_Line_Level_215" localSheetId="29" hidden="1">#REF!</definedName>
    <definedName name="CPL_Line_Level_215" localSheetId="11" hidden="1">#REF!</definedName>
    <definedName name="CPL_Line_Level_215" localSheetId="36" hidden="1">#REF!</definedName>
    <definedName name="CPL_Line_Level_215" localSheetId="32" hidden="1">#REF!</definedName>
    <definedName name="CPL_Line_Level_215" localSheetId="18" hidden="1">#REF!</definedName>
    <definedName name="CPL_Line_Level_215" localSheetId="38" hidden="1">#REF!</definedName>
    <definedName name="CPL_Line_Level_215" hidden="1">#REF!</definedName>
    <definedName name="CPL_Line_Level_217" localSheetId="35" hidden="1">#REF!</definedName>
    <definedName name="CPL_Line_Level_217" localSheetId="31" hidden="1">#REF!</definedName>
    <definedName name="CPL_Line_Level_217" localSheetId="9" hidden="1">#REF!</definedName>
    <definedName name="CPL_Line_Level_217" localSheetId="30" hidden="1">#REF!</definedName>
    <definedName name="CPL_Line_Level_217" localSheetId="33" hidden="1">#REF!</definedName>
    <definedName name="CPL_Line_Level_217" localSheetId="16" hidden="1">#REF!</definedName>
    <definedName name="CPL_Line_Level_217" localSheetId="10" hidden="1">'NFD CONSO'!#REF!</definedName>
    <definedName name="CPL_Line_Level_217" localSheetId="29" hidden="1">#REF!</definedName>
    <definedName name="CPL_Line_Level_217" localSheetId="11" hidden="1">#REF!</definedName>
    <definedName name="CPL_Line_Level_217" localSheetId="36" hidden="1">#REF!</definedName>
    <definedName name="CPL_Line_Level_217" localSheetId="32" hidden="1">#REF!</definedName>
    <definedName name="CPL_Line_Level_217" localSheetId="18" hidden="1">#REF!</definedName>
    <definedName name="CPL_Line_Level_217" localSheetId="38" hidden="1">#REF!</definedName>
    <definedName name="CPL_Line_Level_217" hidden="1">#REF!</definedName>
    <definedName name="CPL_Line_Level_22" localSheetId="35" hidden="1">#REF!</definedName>
    <definedName name="CPL_Line_Level_22" localSheetId="31" hidden="1">#REF!</definedName>
    <definedName name="CPL_Line_Level_22" localSheetId="9" hidden="1">#REF!</definedName>
    <definedName name="CPL_Line_Level_22" localSheetId="30" hidden="1">#REF!</definedName>
    <definedName name="CPL_Line_Level_22" localSheetId="33" hidden="1">#REF!</definedName>
    <definedName name="CPL_Line_Level_22" localSheetId="16" hidden="1">#REF!</definedName>
    <definedName name="CPL_Line_Level_22" localSheetId="10" hidden="1">'NFD CONSO'!#REF!</definedName>
    <definedName name="CPL_Line_Level_22" localSheetId="29" hidden="1">#REF!</definedName>
    <definedName name="CPL_Line_Level_22" localSheetId="11" hidden="1">#REF!</definedName>
    <definedName name="CPL_Line_Level_22" localSheetId="36" hidden="1">#REF!</definedName>
    <definedName name="CPL_Line_Level_22" localSheetId="32" hidden="1">#REF!</definedName>
    <definedName name="CPL_Line_Level_22" localSheetId="18" hidden="1">#REF!</definedName>
    <definedName name="CPL_Line_Level_22" localSheetId="38" hidden="1">#REF!</definedName>
    <definedName name="CPL_Line_Level_22" hidden="1">#REF!</definedName>
    <definedName name="CPL_Line_Level_220" localSheetId="35" hidden="1">#REF!</definedName>
    <definedName name="CPL_Line_Level_220" localSheetId="31" hidden="1">#REF!</definedName>
    <definedName name="CPL_Line_Level_220" localSheetId="9" hidden="1">#REF!</definedName>
    <definedName name="CPL_Line_Level_220" localSheetId="30" hidden="1">#REF!</definedName>
    <definedName name="CPL_Line_Level_220" localSheetId="33" hidden="1">#REF!</definedName>
    <definedName name="CPL_Line_Level_220" localSheetId="16" hidden="1">#REF!</definedName>
    <definedName name="CPL_Line_Level_220" localSheetId="10" hidden="1">'NFD CONSO'!#REF!</definedName>
    <definedName name="CPL_Line_Level_220" localSheetId="29" hidden="1">#REF!</definedName>
    <definedName name="CPL_Line_Level_220" localSheetId="11" hidden="1">#REF!</definedName>
    <definedName name="CPL_Line_Level_220" localSheetId="36" hidden="1">#REF!</definedName>
    <definedName name="CPL_Line_Level_220" localSheetId="32" hidden="1">#REF!</definedName>
    <definedName name="CPL_Line_Level_220" localSheetId="18" hidden="1">#REF!</definedName>
    <definedName name="CPL_Line_Level_220" localSheetId="38" hidden="1">#REF!</definedName>
    <definedName name="CPL_Line_Level_220" hidden="1">#REF!</definedName>
    <definedName name="CPL_Line_Level_221" localSheetId="35" hidden="1">#REF!</definedName>
    <definedName name="CPL_Line_Level_221" localSheetId="31" hidden="1">#REF!</definedName>
    <definedName name="CPL_Line_Level_221" localSheetId="9" hidden="1">#REF!</definedName>
    <definedName name="CPL_Line_Level_221" localSheetId="30" hidden="1">#REF!</definedName>
    <definedName name="CPL_Line_Level_221" localSheetId="33" hidden="1">#REF!</definedName>
    <definedName name="CPL_Line_Level_221" localSheetId="16" hidden="1">#REF!</definedName>
    <definedName name="CPL_Line_Level_221" localSheetId="10" hidden="1">'NFD CONSO'!#REF!</definedName>
    <definedName name="CPL_Line_Level_221" localSheetId="29" hidden="1">#REF!</definedName>
    <definedName name="CPL_Line_Level_221" localSheetId="11" hidden="1">#REF!</definedName>
    <definedName name="CPL_Line_Level_221" localSheetId="36" hidden="1">#REF!</definedName>
    <definedName name="CPL_Line_Level_221" localSheetId="32" hidden="1">#REF!</definedName>
    <definedName name="CPL_Line_Level_221" localSheetId="18" hidden="1">#REF!</definedName>
    <definedName name="CPL_Line_Level_221" localSheetId="38" hidden="1">#REF!</definedName>
    <definedName name="CPL_Line_Level_221" hidden="1">#REF!</definedName>
    <definedName name="CPL_Line_Level_222" localSheetId="35" hidden="1">#REF!</definedName>
    <definedName name="CPL_Line_Level_222" localSheetId="31" hidden="1">#REF!</definedName>
    <definedName name="CPL_Line_Level_222" localSheetId="9" hidden="1">#REF!</definedName>
    <definedName name="CPL_Line_Level_222" localSheetId="30" hidden="1">#REF!</definedName>
    <definedName name="CPL_Line_Level_222" localSheetId="33" hidden="1">#REF!</definedName>
    <definedName name="CPL_Line_Level_222" localSheetId="16" hidden="1">#REF!</definedName>
    <definedName name="CPL_Line_Level_222" localSheetId="10" hidden="1">'NFD CONSO'!#REF!</definedName>
    <definedName name="CPL_Line_Level_222" localSheetId="29" hidden="1">#REF!</definedName>
    <definedName name="CPL_Line_Level_222" localSheetId="11" hidden="1">#REF!</definedName>
    <definedName name="CPL_Line_Level_222" localSheetId="36" hidden="1">#REF!</definedName>
    <definedName name="CPL_Line_Level_222" localSheetId="32" hidden="1">#REF!</definedName>
    <definedName name="CPL_Line_Level_222" localSheetId="18" hidden="1">#REF!</definedName>
    <definedName name="CPL_Line_Level_222" localSheetId="38" hidden="1">#REF!</definedName>
    <definedName name="CPL_Line_Level_222" hidden="1">#REF!</definedName>
    <definedName name="CPL_Line_Level_223" localSheetId="35" hidden="1">#REF!</definedName>
    <definedName name="CPL_Line_Level_223" localSheetId="31" hidden="1">#REF!</definedName>
    <definedName name="CPL_Line_Level_223" localSheetId="9" hidden="1">#REF!</definedName>
    <definedName name="CPL_Line_Level_223" localSheetId="30" hidden="1">#REF!</definedName>
    <definedName name="CPL_Line_Level_223" localSheetId="33" hidden="1">#REF!</definedName>
    <definedName name="CPL_Line_Level_223" localSheetId="16" hidden="1">#REF!</definedName>
    <definedName name="CPL_Line_Level_223" localSheetId="10" hidden="1">'NFD CONSO'!#REF!</definedName>
    <definedName name="CPL_Line_Level_223" localSheetId="29" hidden="1">#REF!</definedName>
    <definedName name="CPL_Line_Level_223" localSheetId="11" hidden="1">#REF!</definedName>
    <definedName name="CPL_Line_Level_223" localSheetId="36" hidden="1">#REF!</definedName>
    <definedName name="CPL_Line_Level_223" localSheetId="32" hidden="1">#REF!</definedName>
    <definedName name="CPL_Line_Level_223" localSheetId="18" hidden="1">#REF!</definedName>
    <definedName name="CPL_Line_Level_223" localSheetId="38" hidden="1">#REF!</definedName>
    <definedName name="CPL_Line_Level_223" hidden="1">#REF!</definedName>
    <definedName name="CPL_Line_Level_28" localSheetId="9" hidden="1">#REF!</definedName>
    <definedName name="CPL_Line_Level_28" localSheetId="10" hidden="1">'NFD CONSO'!#REF!</definedName>
    <definedName name="CPL_Line_Level_28" localSheetId="11" hidden="1">#REF!</definedName>
    <definedName name="CPL_Line_Level_28" localSheetId="18" hidden="1">#REF!</definedName>
    <definedName name="CPL_Line_Level_28" hidden="1">#REF!</definedName>
    <definedName name="CPL_Line_Level_31" localSheetId="35" hidden="1">#REF!</definedName>
    <definedName name="CPL_Line_Level_31" localSheetId="31" hidden="1">#REF!</definedName>
    <definedName name="CPL_Line_Level_31" localSheetId="9" hidden="1">#REF!</definedName>
    <definedName name="CPL_Line_Level_31" localSheetId="30" hidden="1">#REF!</definedName>
    <definedName name="CPL_Line_Level_31" localSheetId="33" hidden="1">#REF!</definedName>
    <definedName name="CPL_Line_Level_31" localSheetId="16" hidden="1">#REF!</definedName>
    <definedName name="CPL_Line_Level_31" localSheetId="10" hidden="1">'NFD CONSO'!#REF!</definedName>
    <definedName name="CPL_Line_Level_31" localSheetId="29" hidden="1">#REF!</definedName>
    <definedName name="CPL_Line_Level_31" localSheetId="11" hidden="1">#REF!</definedName>
    <definedName name="CPL_Line_Level_31" localSheetId="36" hidden="1">#REF!</definedName>
    <definedName name="CPL_Line_Level_31" localSheetId="32" hidden="1">#REF!</definedName>
    <definedName name="CPL_Line_Level_31" localSheetId="18" hidden="1">#REF!</definedName>
    <definedName name="CPL_Line_Level_31" localSheetId="38" hidden="1">#REF!</definedName>
    <definedName name="CPL_Line_Level_31" hidden="1">#REF!</definedName>
    <definedName name="CPL_Line_Level_310" localSheetId="9" hidden="1">#REF!</definedName>
    <definedName name="CPL_Line_Level_310" localSheetId="10" hidden="1">'NFD CONSO'!#REF!</definedName>
    <definedName name="CPL_Line_Level_310" localSheetId="11" hidden="1">#REF!</definedName>
    <definedName name="CPL_Line_Level_310" localSheetId="18" hidden="1">#REF!</definedName>
    <definedName name="CPL_Line_Level_310" hidden="1">#REF!</definedName>
    <definedName name="CPL_Line_Level_312" localSheetId="35" hidden="1">#REF!</definedName>
    <definedName name="CPL_Line_Level_312" localSheetId="31" hidden="1">#REF!</definedName>
    <definedName name="CPL_Line_Level_312" localSheetId="9" hidden="1">#REF!</definedName>
    <definedName name="CPL_Line_Level_312" localSheetId="30" hidden="1">#REF!</definedName>
    <definedName name="CPL_Line_Level_312" localSheetId="33" hidden="1">#REF!</definedName>
    <definedName name="CPL_Line_Level_312" localSheetId="16" hidden="1">#REF!</definedName>
    <definedName name="CPL_Line_Level_312" localSheetId="10" hidden="1">'NFD CONSO'!#REF!</definedName>
    <definedName name="CPL_Line_Level_312" localSheetId="29" hidden="1">#REF!</definedName>
    <definedName name="CPL_Line_Level_312" localSheetId="11" hidden="1">#REF!</definedName>
    <definedName name="CPL_Line_Level_312" localSheetId="36" hidden="1">#REF!</definedName>
    <definedName name="CPL_Line_Level_312" localSheetId="32" hidden="1">#REF!</definedName>
    <definedName name="CPL_Line_Level_312" localSheetId="18" hidden="1">#REF!</definedName>
    <definedName name="CPL_Line_Level_312" localSheetId="38" hidden="1">#REF!</definedName>
    <definedName name="CPL_Line_Level_312" hidden="1">#REF!</definedName>
    <definedName name="CPL_Line_Level_32" localSheetId="35" hidden="1">#REF!</definedName>
    <definedName name="CPL_Line_Level_32" localSheetId="31" hidden="1">#REF!</definedName>
    <definedName name="CPL_Line_Level_32" localSheetId="9" hidden="1">#REF!</definedName>
    <definedName name="CPL_Line_Level_32" localSheetId="30" hidden="1">#REF!</definedName>
    <definedName name="CPL_Line_Level_32" localSheetId="33" hidden="1">#REF!</definedName>
    <definedName name="CPL_Line_Level_32" localSheetId="16" hidden="1">#REF!</definedName>
    <definedName name="CPL_Line_Level_32" localSheetId="10" hidden="1">'NFD CONSO'!#REF!</definedName>
    <definedName name="CPL_Line_Level_32" localSheetId="29" hidden="1">#REF!</definedName>
    <definedName name="CPL_Line_Level_32" localSheetId="11" hidden="1">#REF!</definedName>
    <definedName name="CPL_Line_Level_32" localSheetId="36" hidden="1">#REF!</definedName>
    <definedName name="CPL_Line_Level_32" localSheetId="32" hidden="1">#REF!</definedName>
    <definedName name="CPL_Line_Level_32" localSheetId="18" hidden="1">#REF!</definedName>
    <definedName name="CPL_Line_Level_32" localSheetId="38" hidden="1">#REF!</definedName>
    <definedName name="CPL_Line_Level_32" hidden="1">#REF!</definedName>
    <definedName name="CPL_Line_Level_320" localSheetId="35" hidden="1">#REF!</definedName>
    <definedName name="CPL_Line_Level_320" localSheetId="31" hidden="1">#REF!</definedName>
    <definedName name="CPL_Line_Level_320" localSheetId="9" hidden="1">#REF!</definedName>
    <definedName name="CPL_Line_Level_320" localSheetId="30" hidden="1">#REF!</definedName>
    <definedName name="CPL_Line_Level_320" localSheetId="33" hidden="1">#REF!</definedName>
    <definedName name="CPL_Line_Level_320" localSheetId="16" hidden="1">#REF!</definedName>
    <definedName name="CPL_Line_Level_320" localSheetId="10" hidden="1">'NFD CONSO'!#REF!</definedName>
    <definedName name="CPL_Line_Level_320" localSheetId="29" hidden="1">#REF!</definedName>
    <definedName name="CPL_Line_Level_320" localSheetId="11" hidden="1">#REF!</definedName>
    <definedName name="CPL_Line_Level_320" localSheetId="36" hidden="1">#REF!</definedName>
    <definedName name="CPL_Line_Level_320" localSheetId="32" hidden="1">#REF!</definedName>
    <definedName name="CPL_Line_Level_320" localSheetId="18" hidden="1">#REF!</definedName>
    <definedName name="CPL_Line_Level_320" localSheetId="38" hidden="1">#REF!</definedName>
    <definedName name="CPL_Line_Level_320" hidden="1">#REF!</definedName>
    <definedName name="CPL_Line_Level_321" localSheetId="35" hidden="1">#REF!</definedName>
    <definedName name="CPL_Line_Level_321" localSheetId="31" hidden="1">#REF!</definedName>
    <definedName name="CPL_Line_Level_321" localSheetId="9" hidden="1">#REF!</definedName>
    <definedName name="CPL_Line_Level_321" localSheetId="30" hidden="1">#REF!</definedName>
    <definedName name="CPL_Line_Level_321" localSheetId="33" hidden="1">#REF!</definedName>
    <definedName name="CPL_Line_Level_321" localSheetId="16" hidden="1">#REF!</definedName>
    <definedName name="CPL_Line_Level_321" localSheetId="10" hidden="1">'NFD CONSO'!#REF!</definedName>
    <definedName name="CPL_Line_Level_321" localSheetId="29" hidden="1">#REF!</definedName>
    <definedName name="CPL_Line_Level_321" localSheetId="11" hidden="1">#REF!</definedName>
    <definedName name="CPL_Line_Level_321" localSheetId="36" hidden="1">#REF!</definedName>
    <definedName name="CPL_Line_Level_321" localSheetId="32" hidden="1">#REF!</definedName>
    <definedName name="CPL_Line_Level_321" localSheetId="18" hidden="1">#REF!</definedName>
    <definedName name="CPL_Line_Level_321" localSheetId="38" hidden="1">#REF!</definedName>
    <definedName name="CPL_Line_Level_321" hidden="1">#REF!</definedName>
    <definedName name="CPL_Line_Level_322" localSheetId="35" hidden="1">#REF!</definedName>
    <definedName name="CPL_Line_Level_322" localSheetId="31" hidden="1">#REF!</definedName>
    <definedName name="CPL_Line_Level_322" localSheetId="9" hidden="1">#REF!</definedName>
    <definedName name="CPL_Line_Level_322" localSheetId="30" hidden="1">#REF!</definedName>
    <definedName name="CPL_Line_Level_322" localSheetId="33" hidden="1">#REF!</definedName>
    <definedName name="CPL_Line_Level_322" localSheetId="16" hidden="1">#REF!</definedName>
    <definedName name="CPL_Line_Level_322" localSheetId="10" hidden="1">'NFD CONSO'!#REF!</definedName>
    <definedName name="CPL_Line_Level_322" localSheetId="29" hidden="1">#REF!</definedName>
    <definedName name="CPL_Line_Level_322" localSheetId="11" hidden="1">#REF!</definedName>
    <definedName name="CPL_Line_Level_322" localSheetId="36" hidden="1">#REF!</definedName>
    <definedName name="CPL_Line_Level_322" localSheetId="32" hidden="1">#REF!</definedName>
    <definedName name="CPL_Line_Level_322" localSheetId="18" hidden="1">#REF!</definedName>
    <definedName name="CPL_Line_Level_322" localSheetId="38" hidden="1">#REF!</definedName>
    <definedName name="CPL_Line_Level_322" hidden="1">#REF!</definedName>
    <definedName name="CPL_Line_Level_323" localSheetId="35" hidden="1">#REF!</definedName>
    <definedName name="CPL_Line_Level_323" localSheetId="31" hidden="1">#REF!</definedName>
    <definedName name="CPL_Line_Level_323" localSheetId="9" hidden="1">#REF!</definedName>
    <definedName name="CPL_Line_Level_323" localSheetId="30" hidden="1">#REF!</definedName>
    <definedName name="CPL_Line_Level_323" localSheetId="33" hidden="1">#REF!</definedName>
    <definedName name="CPL_Line_Level_323" localSheetId="16" hidden="1">#REF!</definedName>
    <definedName name="CPL_Line_Level_323" localSheetId="10" hidden="1">'NFD CONSO'!#REF!</definedName>
    <definedName name="CPL_Line_Level_323" localSheetId="29" hidden="1">#REF!</definedName>
    <definedName name="CPL_Line_Level_323" localSheetId="11" hidden="1">#REF!</definedName>
    <definedName name="CPL_Line_Level_323" localSheetId="36" hidden="1">#REF!</definedName>
    <definedName name="CPL_Line_Level_323" localSheetId="32" hidden="1">#REF!</definedName>
    <definedName name="CPL_Line_Level_323" localSheetId="18" hidden="1">#REF!</definedName>
    <definedName name="CPL_Line_Level_323" localSheetId="38" hidden="1">#REF!</definedName>
    <definedName name="CPL_Line_Level_323" hidden="1">#REF!</definedName>
    <definedName name="CPL_Line_Level_38" localSheetId="9" hidden="1">#REF!</definedName>
    <definedName name="CPL_Line_Level_38" localSheetId="10" hidden="1">'NFD CONSO'!#REF!</definedName>
    <definedName name="CPL_Line_Level_38" localSheetId="11" hidden="1">#REF!</definedName>
    <definedName name="CPL_Line_Level_38" localSheetId="18" hidden="1">#REF!</definedName>
    <definedName name="CPL_Line_Level_38" hidden="1">#REF!</definedName>
    <definedName name="CPL_Line_Level_41" localSheetId="35" hidden="1">#REF!</definedName>
    <definedName name="CPL_Line_Level_41" localSheetId="31" hidden="1">#REF!</definedName>
    <definedName name="CPL_Line_Level_41" localSheetId="9" hidden="1">#REF!</definedName>
    <definedName name="CPL_Line_Level_41" localSheetId="30" hidden="1">#REF!</definedName>
    <definedName name="CPL_Line_Level_41" localSheetId="33" hidden="1">#REF!</definedName>
    <definedName name="CPL_Line_Level_41" localSheetId="16" hidden="1">#REF!</definedName>
    <definedName name="CPL_Line_Level_41" localSheetId="10" hidden="1">'NFD CONSO'!#REF!</definedName>
    <definedName name="CPL_Line_Level_41" localSheetId="29" hidden="1">#REF!</definedName>
    <definedName name="CPL_Line_Level_41" localSheetId="11" hidden="1">#REF!</definedName>
    <definedName name="CPL_Line_Level_41" localSheetId="36" hidden="1">#REF!</definedName>
    <definedName name="CPL_Line_Level_41" localSheetId="32" hidden="1">#REF!</definedName>
    <definedName name="CPL_Line_Level_41" localSheetId="18" hidden="1">#REF!</definedName>
    <definedName name="CPL_Line_Level_41" localSheetId="38" hidden="1">#REF!</definedName>
    <definedName name="CPL_Line_Level_41" hidden="1">#REF!</definedName>
    <definedName name="CPL_Line_Level_42" localSheetId="35" hidden="1">#REF!</definedName>
    <definedName name="CPL_Line_Level_42" localSheetId="31" hidden="1">#REF!</definedName>
    <definedName name="CPL_Line_Level_42" localSheetId="9" hidden="1">#REF!</definedName>
    <definedName name="CPL_Line_Level_42" localSheetId="30" hidden="1">#REF!</definedName>
    <definedName name="CPL_Line_Level_42" localSheetId="33" hidden="1">#REF!</definedName>
    <definedName name="CPL_Line_Level_42" localSheetId="16" hidden="1">#REF!</definedName>
    <definedName name="CPL_Line_Level_42" localSheetId="10" hidden="1">'NFD CONSO'!#REF!</definedName>
    <definedName name="CPL_Line_Level_42" localSheetId="29" hidden="1">#REF!</definedName>
    <definedName name="CPL_Line_Level_42" localSheetId="11" hidden="1">#REF!</definedName>
    <definedName name="CPL_Line_Level_42" localSheetId="36" hidden="1">#REF!</definedName>
    <definedName name="CPL_Line_Level_42" localSheetId="32" hidden="1">#REF!</definedName>
    <definedName name="CPL_Line_Level_42" localSheetId="18" hidden="1">#REF!</definedName>
    <definedName name="CPL_Line_Level_42" localSheetId="38" hidden="1">#REF!</definedName>
    <definedName name="CPL_Line_Level_42" hidden="1">#REF!</definedName>
    <definedName name="CPL_Line_Level_420" localSheetId="35" hidden="1">#REF!</definedName>
    <definedName name="CPL_Line_Level_420" localSheetId="31" hidden="1">#REF!</definedName>
    <definedName name="CPL_Line_Level_420" localSheetId="9" hidden="1">#REF!</definedName>
    <definedName name="CPL_Line_Level_420" localSheetId="30" hidden="1">#REF!</definedName>
    <definedName name="CPL_Line_Level_420" localSheetId="33" hidden="1">#REF!</definedName>
    <definedName name="CPL_Line_Level_420" localSheetId="16" hidden="1">#REF!</definedName>
    <definedName name="CPL_Line_Level_420" localSheetId="10" hidden="1">'NFD CONSO'!#REF!</definedName>
    <definedName name="CPL_Line_Level_420" localSheetId="29" hidden="1">#REF!</definedName>
    <definedName name="CPL_Line_Level_420" localSheetId="11" hidden="1">#REF!</definedName>
    <definedName name="CPL_Line_Level_420" localSheetId="36" hidden="1">#REF!</definedName>
    <definedName name="CPL_Line_Level_420" localSheetId="32" hidden="1">#REF!</definedName>
    <definedName name="CPL_Line_Level_420" localSheetId="18" hidden="1">#REF!</definedName>
    <definedName name="CPL_Line_Level_420" localSheetId="38" hidden="1">#REF!</definedName>
    <definedName name="CPL_Line_Level_420" hidden="1">#REF!</definedName>
    <definedName name="CPL_Line_Level_421" localSheetId="35" hidden="1">#REF!</definedName>
    <definedName name="CPL_Line_Level_421" localSheetId="31" hidden="1">#REF!</definedName>
    <definedName name="CPL_Line_Level_421" localSheetId="9" hidden="1">#REF!</definedName>
    <definedName name="CPL_Line_Level_421" localSheetId="30" hidden="1">#REF!</definedName>
    <definedName name="CPL_Line_Level_421" localSheetId="33" hidden="1">#REF!</definedName>
    <definedName name="CPL_Line_Level_421" localSheetId="16" hidden="1">#REF!</definedName>
    <definedName name="CPL_Line_Level_421" localSheetId="10" hidden="1">'NFD CONSO'!#REF!</definedName>
    <definedName name="CPL_Line_Level_421" localSheetId="29" hidden="1">#REF!</definedName>
    <definedName name="CPL_Line_Level_421" localSheetId="11" hidden="1">#REF!</definedName>
    <definedName name="CPL_Line_Level_421" localSheetId="36" hidden="1">#REF!</definedName>
    <definedName name="CPL_Line_Level_421" localSheetId="32" hidden="1">#REF!</definedName>
    <definedName name="CPL_Line_Level_421" localSheetId="18" hidden="1">#REF!</definedName>
    <definedName name="CPL_Line_Level_421" localSheetId="38" hidden="1">#REF!</definedName>
    <definedName name="CPL_Line_Level_421" hidden="1">#REF!</definedName>
    <definedName name="CPL_Line_Level_422" localSheetId="35" hidden="1">#REF!</definedName>
    <definedName name="CPL_Line_Level_422" localSheetId="31" hidden="1">#REF!</definedName>
    <definedName name="CPL_Line_Level_422" localSheetId="9" hidden="1">#REF!</definedName>
    <definedName name="CPL_Line_Level_422" localSheetId="30" hidden="1">#REF!</definedName>
    <definedName name="CPL_Line_Level_422" localSheetId="33" hidden="1">#REF!</definedName>
    <definedName name="CPL_Line_Level_422" localSheetId="16" hidden="1">#REF!</definedName>
    <definedName name="CPL_Line_Level_422" localSheetId="10" hidden="1">'NFD CONSO'!#REF!</definedName>
    <definedName name="CPL_Line_Level_422" localSheetId="29" hidden="1">#REF!</definedName>
    <definedName name="CPL_Line_Level_422" localSheetId="11" hidden="1">#REF!</definedName>
    <definedName name="CPL_Line_Level_422" localSheetId="36" hidden="1">#REF!</definedName>
    <definedName name="CPL_Line_Level_422" localSheetId="32" hidden="1">#REF!</definedName>
    <definedName name="CPL_Line_Level_422" localSheetId="18" hidden="1">#REF!</definedName>
    <definedName name="CPL_Line_Level_422" localSheetId="38" hidden="1">#REF!</definedName>
    <definedName name="CPL_Line_Level_422" hidden="1">#REF!</definedName>
    <definedName name="CPL_Line_Level_423" localSheetId="35" hidden="1">#REF!</definedName>
    <definedName name="CPL_Line_Level_423" localSheetId="31" hidden="1">#REF!</definedName>
    <definedName name="CPL_Line_Level_423" localSheetId="9" hidden="1">#REF!</definedName>
    <definedName name="CPL_Line_Level_423" localSheetId="30" hidden="1">#REF!</definedName>
    <definedName name="CPL_Line_Level_423" localSheetId="33" hidden="1">#REF!</definedName>
    <definedName name="CPL_Line_Level_423" localSheetId="16" hidden="1">#REF!</definedName>
    <definedName name="CPL_Line_Level_423" localSheetId="10" hidden="1">'NFD CONSO'!#REF!</definedName>
    <definedName name="CPL_Line_Level_423" localSheetId="29" hidden="1">#REF!</definedName>
    <definedName name="CPL_Line_Level_423" localSheetId="11" hidden="1">#REF!</definedName>
    <definedName name="CPL_Line_Level_423" localSheetId="36" hidden="1">#REF!</definedName>
    <definedName name="CPL_Line_Level_423" localSheetId="32" hidden="1">#REF!</definedName>
    <definedName name="CPL_Line_Level_423" localSheetId="18" hidden="1">#REF!</definedName>
    <definedName name="CPL_Line_Level_423" localSheetId="38" hidden="1">#REF!</definedName>
    <definedName name="CPL_Line_Level_423" hidden="1">#REF!</definedName>
    <definedName name="CPL_Line_Level_4A15" localSheetId="35" hidden="1">#REF!</definedName>
    <definedName name="CPL_Line_Level_4A15" localSheetId="31" hidden="1">#REF!</definedName>
    <definedName name="CPL_Line_Level_4A15" localSheetId="9" hidden="1">#REF!</definedName>
    <definedName name="CPL_Line_Level_4A15" localSheetId="30" hidden="1">#REF!</definedName>
    <definedName name="CPL_Line_Level_4A15" localSheetId="33" hidden="1">#REF!</definedName>
    <definedName name="CPL_Line_Level_4A15" localSheetId="16" hidden="1">#REF!</definedName>
    <definedName name="CPL_Line_Level_4A15" localSheetId="10" hidden="1">'NFD CONSO'!#REF!</definedName>
    <definedName name="CPL_Line_Level_4A15" localSheetId="29" hidden="1">#REF!</definedName>
    <definedName name="CPL_Line_Level_4A15" localSheetId="11" hidden="1">#REF!</definedName>
    <definedName name="CPL_Line_Level_4A15" localSheetId="36" hidden="1">#REF!</definedName>
    <definedName name="CPL_Line_Level_4A15" localSheetId="32" hidden="1">#REF!</definedName>
    <definedName name="CPL_Line_Level_4A15" localSheetId="18" hidden="1">#REF!</definedName>
    <definedName name="CPL_Line_Level_4A15" localSheetId="38" hidden="1">#REF!</definedName>
    <definedName name="CPL_Line_Level_4A15" hidden="1">#REF!</definedName>
    <definedName name="CPL_Line_Level_4A17" localSheetId="35" hidden="1">#REF!</definedName>
    <definedName name="CPL_Line_Level_4A17" localSheetId="31" hidden="1">#REF!</definedName>
    <definedName name="CPL_Line_Level_4A17" localSheetId="9" hidden="1">#REF!</definedName>
    <definedName name="CPL_Line_Level_4A17" localSheetId="30" hidden="1">#REF!</definedName>
    <definedName name="CPL_Line_Level_4A17" localSheetId="33" hidden="1">#REF!</definedName>
    <definedName name="CPL_Line_Level_4A17" localSheetId="16" hidden="1">#REF!</definedName>
    <definedName name="CPL_Line_Level_4A17" localSheetId="10" hidden="1">'NFD CONSO'!#REF!</definedName>
    <definedName name="CPL_Line_Level_4A17" localSheetId="29" hidden="1">#REF!</definedName>
    <definedName name="CPL_Line_Level_4A17" localSheetId="11" hidden="1">#REF!</definedName>
    <definedName name="CPL_Line_Level_4A17" localSheetId="36" hidden="1">#REF!</definedName>
    <definedName name="CPL_Line_Level_4A17" localSheetId="32" hidden="1">#REF!</definedName>
    <definedName name="CPL_Line_Level_4A17" localSheetId="18" hidden="1">#REF!</definedName>
    <definedName name="CPL_Line_Level_4A17" localSheetId="38" hidden="1">#REF!</definedName>
    <definedName name="CPL_Line_Level_4A17" hidden="1">#REF!</definedName>
    <definedName name="CPL_Line_Level_4A18" localSheetId="35" hidden="1">#REF!</definedName>
    <definedName name="CPL_Line_Level_4A18" localSheetId="31" hidden="1">#REF!</definedName>
    <definedName name="CPL_Line_Level_4A18" localSheetId="9" hidden="1">#REF!</definedName>
    <definedName name="CPL_Line_Level_4A18" localSheetId="30" hidden="1">#REF!</definedName>
    <definedName name="CPL_Line_Level_4A18" localSheetId="33" hidden="1">#REF!</definedName>
    <definedName name="CPL_Line_Level_4A18" localSheetId="16" hidden="1">#REF!</definedName>
    <definedName name="CPL_Line_Level_4A18" localSheetId="10" hidden="1">'NFD CONSO'!#REF!</definedName>
    <definedName name="CPL_Line_Level_4A18" localSheetId="29" hidden="1">#REF!</definedName>
    <definedName name="CPL_Line_Level_4A18" localSheetId="11" hidden="1">#REF!</definedName>
    <definedName name="CPL_Line_Level_4A18" localSheetId="36" hidden="1">#REF!</definedName>
    <definedName name="CPL_Line_Level_4A18" localSheetId="32" hidden="1">#REF!</definedName>
    <definedName name="CPL_Line_Level_4A18" localSheetId="18" hidden="1">#REF!</definedName>
    <definedName name="CPL_Line_Level_4A18" localSheetId="38" hidden="1">#REF!</definedName>
    <definedName name="CPL_Line_Level_4A18" hidden="1">#REF!</definedName>
    <definedName name="CPL_Line_Level_51" localSheetId="35" hidden="1">#REF!</definedName>
    <definedName name="CPL_Line_Level_51" localSheetId="31" hidden="1">#REF!</definedName>
    <definedName name="CPL_Line_Level_51" localSheetId="9" hidden="1">#REF!</definedName>
    <definedName name="CPL_Line_Level_51" localSheetId="30" hidden="1">#REF!</definedName>
    <definedName name="CPL_Line_Level_51" localSheetId="33" hidden="1">#REF!</definedName>
    <definedName name="CPL_Line_Level_51" localSheetId="16" hidden="1">#REF!</definedName>
    <definedName name="CPL_Line_Level_51" localSheetId="10" hidden="1">'NFD CONSO'!#REF!</definedName>
    <definedName name="CPL_Line_Level_51" localSheetId="29" hidden="1">#REF!</definedName>
    <definedName name="CPL_Line_Level_51" localSheetId="11" hidden="1">#REF!</definedName>
    <definedName name="CPL_Line_Level_51" localSheetId="36" hidden="1">#REF!</definedName>
    <definedName name="CPL_Line_Level_51" localSheetId="32" hidden="1">#REF!</definedName>
    <definedName name="CPL_Line_Level_51" localSheetId="18" hidden="1">#REF!</definedName>
    <definedName name="CPL_Line_Level_51" localSheetId="38" hidden="1">#REF!</definedName>
    <definedName name="CPL_Line_Level_51" hidden="1">#REF!</definedName>
    <definedName name="CPL_Line_Level_52" localSheetId="35" hidden="1">#REF!</definedName>
    <definedName name="CPL_Line_Level_52" localSheetId="31" hidden="1">#REF!</definedName>
    <definedName name="CPL_Line_Level_52" localSheetId="9" hidden="1">#REF!</definedName>
    <definedName name="CPL_Line_Level_52" localSheetId="30" hidden="1">#REF!</definedName>
    <definedName name="CPL_Line_Level_52" localSheetId="33" hidden="1">#REF!</definedName>
    <definedName name="CPL_Line_Level_52" localSheetId="16" hidden="1">#REF!</definedName>
    <definedName name="CPL_Line_Level_52" localSheetId="10" hidden="1">'NFD CONSO'!#REF!</definedName>
    <definedName name="CPL_Line_Level_52" localSheetId="29" hidden="1">#REF!</definedName>
    <definedName name="CPL_Line_Level_52" localSheetId="11" hidden="1">#REF!</definedName>
    <definedName name="CPL_Line_Level_52" localSheetId="36" hidden="1">#REF!</definedName>
    <definedName name="CPL_Line_Level_52" localSheetId="32" hidden="1">#REF!</definedName>
    <definedName name="CPL_Line_Level_52" localSheetId="18" hidden="1">#REF!</definedName>
    <definedName name="CPL_Line_Level_52" localSheetId="38" hidden="1">#REF!</definedName>
    <definedName name="CPL_Line_Level_52" hidden="1">#REF!</definedName>
    <definedName name="CPL_Line_Level_520" localSheetId="35" hidden="1">#REF!</definedName>
    <definedName name="CPL_Line_Level_520" localSheetId="31" hidden="1">#REF!</definedName>
    <definedName name="CPL_Line_Level_520" localSheetId="9" hidden="1">#REF!</definedName>
    <definedName name="CPL_Line_Level_520" localSheetId="30" hidden="1">#REF!</definedName>
    <definedName name="CPL_Line_Level_520" localSheetId="33" hidden="1">#REF!</definedName>
    <definedName name="CPL_Line_Level_520" localSheetId="16" hidden="1">#REF!</definedName>
    <definedName name="CPL_Line_Level_520" localSheetId="10" hidden="1">'NFD CONSO'!#REF!</definedName>
    <definedName name="CPL_Line_Level_520" localSheetId="29" hidden="1">#REF!</definedName>
    <definedName name="CPL_Line_Level_520" localSheetId="11" hidden="1">#REF!</definedName>
    <definedName name="CPL_Line_Level_520" localSheetId="36" hidden="1">#REF!</definedName>
    <definedName name="CPL_Line_Level_520" localSheetId="32" hidden="1">#REF!</definedName>
    <definedName name="CPL_Line_Level_520" localSheetId="18" hidden="1">#REF!</definedName>
    <definedName name="CPL_Line_Level_520" localSheetId="38" hidden="1">#REF!</definedName>
    <definedName name="CPL_Line_Level_520" hidden="1">#REF!</definedName>
    <definedName name="CPL_Line_Level_521" localSheetId="35" hidden="1">#REF!</definedName>
    <definedName name="CPL_Line_Level_521" localSheetId="31" hidden="1">#REF!</definedName>
    <definedName name="CPL_Line_Level_521" localSheetId="9" hidden="1">#REF!</definedName>
    <definedName name="CPL_Line_Level_521" localSheetId="30" hidden="1">#REF!</definedName>
    <definedName name="CPL_Line_Level_521" localSheetId="33" hidden="1">#REF!</definedName>
    <definedName name="CPL_Line_Level_521" localSheetId="16" hidden="1">#REF!</definedName>
    <definedName name="CPL_Line_Level_521" localSheetId="10" hidden="1">'NFD CONSO'!#REF!</definedName>
    <definedName name="CPL_Line_Level_521" localSheetId="29" hidden="1">#REF!</definedName>
    <definedName name="CPL_Line_Level_521" localSheetId="11" hidden="1">#REF!</definedName>
    <definedName name="CPL_Line_Level_521" localSheetId="36" hidden="1">#REF!</definedName>
    <definedName name="CPL_Line_Level_521" localSheetId="32" hidden="1">#REF!</definedName>
    <definedName name="CPL_Line_Level_521" localSheetId="18" hidden="1">#REF!</definedName>
    <definedName name="CPL_Line_Level_521" localSheetId="38" hidden="1">#REF!</definedName>
    <definedName name="CPL_Line_Level_521" hidden="1">#REF!</definedName>
    <definedName name="CPL_Line_Level_522" localSheetId="35" hidden="1">#REF!</definedName>
    <definedName name="CPL_Line_Level_522" localSheetId="31" hidden="1">#REF!</definedName>
    <definedName name="CPL_Line_Level_522" localSheetId="9" hidden="1">#REF!</definedName>
    <definedName name="CPL_Line_Level_522" localSheetId="30" hidden="1">#REF!</definedName>
    <definedName name="CPL_Line_Level_522" localSheetId="33" hidden="1">#REF!</definedName>
    <definedName name="CPL_Line_Level_522" localSheetId="16" hidden="1">#REF!</definedName>
    <definedName name="CPL_Line_Level_522" localSheetId="10" hidden="1">'NFD CONSO'!#REF!</definedName>
    <definedName name="CPL_Line_Level_522" localSheetId="29" hidden="1">#REF!</definedName>
    <definedName name="CPL_Line_Level_522" localSheetId="11" hidden="1">#REF!</definedName>
    <definedName name="CPL_Line_Level_522" localSheetId="36" hidden="1">#REF!</definedName>
    <definedName name="CPL_Line_Level_522" localSheetId="32" hidden="1">#REF!</definedName>
    <definedName name="CPL_Line_Level_522" localSheetId="18" hidden="1">#REF!</definedName>
    <definedName name="CPL_Line_Level_522" localSheetId="38" hidden="1">#REF!</definedName>
    <definedName name="CPL_Line_Level_522" hidden="1">#REF!</definedName>
    <definedName name="CPL_Line_Level_523" localSheetId="35" hidden="1">#REF!</definedName>
    <definedName name="CPL_Line_Level_523" localSheetId="31" hidden="1">#REF!</definedName>
    <definedName name="CPL_Line_Level_523" localSheetId="9" hidden="1">#REF!</definedName>
    <definedName name="CPL_Line_Level_523" localSheetId="30" hidden="1">#REF!</definedName>
    <definedName name="CPL_Line_Level_523" localSheetId="33" hidden="1">#REF!</definedName>
    <definedName name="CPL_Line_Level_523" localSheetId="16" hidden="1">#REF!</definedName>
    <definedName name="CPL_Line_Level_523" localSheetId="10" hidden="1">'NFD CONSO'!#REF!</definedName>
    <definedName name="CPL_Line_Level_523" localSheetId="29" hidden="1">#REF!</definedName>
    <definedName name="CPL_Line_Level_523" localSheetId="11" hidden="1">#REF!</definedName>
    <definedName name="CPL_Line_Level_523" localSheetId="36" hidden="1">#REF!</definedName>
    <definedName name="CPL_Line_Level_523" localSheetId="32" hidden="1">#REF!</definedName>
    <definedName name="CPL_Line_Level_523" localSheetId="18" hidden="1">#REF!</definedName>
    <definedName name="CPL_Line_Level_523" localSheetId="38" hidden="1">#REF!</definedName>
    <definedName name="CPL_Line_Level_523" hidden="1">#REF!</definedName>
    <definedName name="CPL_Line_Level_61" localSheetId="35" hidden="1">#REF!</definedName>
    <definedName name="CPL_Line_Level_61" localSheetId="31" hidden="1">#REF!</definedName>
    <definedName name="CPL_Line_Level_61" localSheetId="9" hidden="1">#REF!</definedName>
    <definedName name="CPL_Line_Level_61" localSheetId="30" hidden="1">#REF!</definedName>
    <definedName name="CPL_Line_Level_61" localSheetId="33" hidden="1">#REF!</definedName>
    <definedName name="CPL_Line_Level_61" localSheetId="16" hidden="1">#REF!</definedName>
    <definedName name="CPL_Line_Level_61" localSheetId="10" hidden="1">'NFD CONSO'!#REF!</definedName>
    <definedName name="CPL_Line_Level_61" localSheetId="29" hidden="1">#REF!</definedName>
    <definedName name="CPL_Line_Level_61" localSheetId="11" hidden="1">#REF!</definedName>
    <definedName name="CPL_Line_Level_61" localSheetId="36" hidden="1">#REF!</definedName>
    <definedName name="CPL_Line_Level_61" localSheetId="32" hidden="1">#REF!</definedName>
    <definedName name="CPL_Line_Level_61" localSheetId="18" hidden="1">#REF!</definedName>
    <definedName name="CPL_Line_Level_61" localSheetId="38" hidden="1">#REF!</definedName>
    <definedName name="CPL_Line_Level_61" hidden="1">#REF!</definedName>
    <definedName name="CPL_Line_Level_62" localSheetId="35" hidden="1">#REF!</definedName>
    <definedName name="CPL_Line_Level_62" localSheetId="31" hidden="1">#REF!</definedName>
    <definedName name="CPL_Line_Level_62" localSheetId="9" hidden="1">#REF!</definedName>
    <definedName name="CPL_Line_Level_62" localSheetId="30" hidden="1">#REF!</definedName>
    <definedName name="CPL_Line_Level_62" localSheetId="33" hidden="1">#REF!</definedName>
    <definedName name="CPL_Line_Level_62" localSheetId="16" hidden="1">#REF!</definedName>
    <definedName name="CPL_Line_Level_62" localSheetId="10" hidden="1">'NFD CONSO'!#REF!</definedName>
    <definedName name="CPL_Line_Level_62" localSheetId="29" hidden="1">#REF!</definedName>
    <definedName name="CPL_Line_Level_62" localSheetId="11" hidden="1">#REF!</definedName>
    <definedName name="CPL_Line_Level_62" localSheetId="36" hidden="1">#REF!</definedName>
    <definedName name="CPL_Line_Level_62" localSheetId="32" hidden="1">#REF!</definedName>
    <definedName name="CPL_Line_Level_62" localSheetId="18" hidden="1">#REF!</definedName>
    <definedName name="CPL_Line_Level_62" localSheetId="38" hidden="1">#REF!</definedName>
    <definedName name="CPL_Line_Level_62" hidden="1">#REF!</definedName>
    <definedName name="CPL_Line_Level_620" localSheetId="35" hidden="1">#REF!</definedName>
    <definedName name="CPL_Line_Level_620" localSheetId="31" hidden="1">#REF!</definedName>
    <definedName name="CPL_Line_Level_620" localSheetId="9" hidden="1">#REF!</definedName>
    <definedName name="CPL_Line_Level_620" localSheetId="30" hidden="1">#REF!</definedName>
    <definedName name="CPL_Line_Level_620" localSheetId="33" hidden="1">#REF!</definedName>
    <definedName name="CPL_Line_Level_620" localSheetId="16" hidden="1">#REF!</definedName>
    <definedName name="CPL_Line_Level_620" localSheetId="10" hidden="1">'NFD CONSO'!#REF!</definedName>
    <definedName name="CPL_Line_Level_620" localSheetId="29" hidden="1">#REF!</definedName>
    <definedName name="CPL_Line_Level_620" localSheetId="11" hidden="1">#REF!</definedName>
    <definedName name="CPL_Line_Level_620" localSheetId="36" hidden="1">#REF!</definedName>
    <definedName name="CPL_Line_Level_620" localSheetId="32" hidden="1">#REF!</definedName>
    <definedName name="CPL_Line_Level_620" localSheetId="18" hidden="1">#REF!</definedName>
    <definedName name="CPL_Line_Level_620" localSheetId="38" hidden="1">#REF!</definedName>
    <definedName name="CPL_Line_Level_620" hidden="1">#REF!</definedName>
    <definedName name="CPL_Line_Level_621" localSheetId="35" hidden="1">#REF!</definedName>
    <definedName name="CPL_Line_Level_621" localSheetId="31" hidden="1">#REF!</definedName>
    <definedName name="CPL_Line_Level_621" localSheetId="9" hidden="1">#REF!</definedName>
    <definedName name="CPL_Line_Level_621" localSheetId="30" hidden="1">#REF!</definedName>
    <definedName name="CPL_Line_Level_621" localSheetId="33" hidden="1">#REF!</definedName>
    <definedName name="CPL_Line_Level_621" localSheetId="16" hidden="1">#REF!</definedName>
    <definedName name="CPL_Line_Level_621" localSheetId="10" hidden="1">'NFD CONSO'!#REF!</definedName>
    <definedName name="CPL_Line_Level_621" localSheetId="29" hidden="1">#REF!</definedName>
    <definedName name="CPL_Line_Level_621" localSheetId="11" hidden="1">#REF!</definedName>
    <definedName name="CPL_Line_Level_621" localSheetId="36" hidden="1">#REF!</definedName>
    <definedName name="CPL_Line_Level_621" localSheetId="32" hidden="1">#REF!</definedName>
    <definedName name="CPL_Line_Level_621" localSheetId="18" hidden="1">#REF!</definedName>
    <definedName name="CPL_Line_Level_621" localSheetId="38" hidden="1">#REF!</definedName>
    <definedName name="CPL_Line_Level_621" hidden="1">#REF!</definedName>
    <definedName name="CPL_Line_Level_622" localSheetId="35" hidden="1">#REF!</definedName>
    <definedName name="CPL_Line_Level_622" localSheetId="31" hidden="1">#REF!</definedName>
    <definedName name="CPL_Line_Level_622" localSheetId="9" hidden="1">#REF!</definedName>
    <definedName name="CPL_Line_Level_622" localSheetId="30" hidden="1">#REF!</definedName>
    <definedName name="CPL_Line_Level_622" localSheetId="33" hidden="1">#REF!</definedName>
    <definedName name="CPL_Line_Level_622" localSheetId="16" hidden="1">#REF!</definedName>
    <definedName name="CPL_Line_Level_622" localSheetId="10" hidden="1">'NFD CONSO'!#REF!</definedName>
    <definedName name="CPL_Line_Level_622" localSheetId="29" hidden="1">#REF!</definedName>
    <definedName name="CPL_Line_Level_622" localSheetId="11" hidden="1">#REF!</definedName>
    <definedName name="CPL_Line_Level_622" localSheetId="36" hidden="1">#REF!</definedName>
    <definedName name="CPL_Line_Level_622" localSheetId="32" hidden="1">#REF!</definedName>
    <definedName name="CPL_Line_Level_622" localSheetId="18" hidden="1">#REF!</definedName>
    <definedName name="CPL_Line_Level_622" localSheetId="38" hidden="1">#REF!</definedName>
    <definedName name="CPL_Line_Level_622" hidden="1">#REF!</definedName>
    <definedName name="CPL_Line_Level_623" localSheetId="35" hidden="1">#REF!</definedName>
    <definedName name="CPL_Line_Level_623" localSheetId="31" hidden="1">#REF!</definedName>
    <definedName name="CPL_Line_Level_623" localSheetId="9" hidden="1">#REF!</definedName>
    <definedName name="CPL_Line_Level_623" localSheetId="30" hidden="1">#REF!</definedName>
    <definedName name="CPL_Line_Level_623" localSheetId="33" hidden="1">#REF!</definedName>
    <definedName name="CPL_Line_Level_623" localSheetId="16" hidden="1">#REF!</definedName>
    <definedName name="CPL_Line_Level_623" localSheetId="10" hidden="1">'NFD CONSO'!#REF!</definedName>
    <definedName name="CPL_Line_Level_623" localSheetId="29" hidden="1">#REF!</definedName>
    <definedName name="CPL_Line_Level_623" localSheetId="11" hidden="1">#REF!</definedName>
    <definedName name="CPL_Line_Level_623" localSheetId="36" hidden="1">#REF!</definedName>
    <definedName name="CPL_Line_Level_623" localSheetId="32" hidden="1">#REF!</definedName>
    <definedName name="CPL_Line_Level_623" localSheetId="18" hidden="1">#REF!</definedName>
    <definedName name="CPL_Line_Level_623" localSheetId="38" hidden="1">#REF!</definedName>
    <definedName name="CPL_Line_Level_623" hidden="1">#REF!</definedName>
    <definedName name="CPL_Line_Level_63" localSheetId="35" hidden="1">#REF!</definedName>
    <definedName name="CPL_Line_Level_63" localSheetId="31" hidden="1">#REF!</definedName>
    <definedName name="CPL_Line_Level_63" localSheetId="9" hidden="1">#REF!</definedName>
    <definedName name="CPL_Line_Level_63" localSheetId="30" hidden="1">#REF!</definedName>
    <definedName name="CPL_Line_Level_63" localSheetId="33" hidden="1">#REF!</definedName>
    <definedName name="CPL_Line_Level_63" localSheetId="16" hidden="1">#REF!</definedName>
    <definedName name="CPL_Line_Level_63" localSheetId="10" hidden="1">'NFD CONSO'!#REF!</definedName>
    <definedName name="CPL_Line_Level_63" localSheetId="29" hidden="1">#REF!</definedName>
    <definedName name="CPL_Line_Level_63" localSheetId="11" hidden="1">#REF!</definedName>
    <definedName name="CPL_Line_Level_63" localSheetId="36" hidden="1">#REF!</definedName>
    <definedName name="CPL_Line_Level_63" localSheetId="32" hidden="1">#REF!</definedName>
    <definedName name="CPL_Line_Level_63" localSheetId="18" hidden="1">#REF!</definedName>
    <definedName name="CPL_Line_Level_63" localSheetId="38" hidden="1">#REF!</definedName>
    <definedName name="CPL_Line_Level_63" hidden="1">#REF!</definedName>
    <definedName name="CPL_Line_Level_720" localSheetId="35" hidden="1">#REF!</definedName>
    <definedName name="CPL_Line_Level_720" localSheetId="31" hidden="1">#REF!</definedName>
    <definedName name="CPL_Line_Level_720" localSheetId="9" hidden="1">#REF!</definedName>
    <definedName name="CPL_Line_Level_720" localSheetId="30" hidden="1">#REF!</definedName>
    <definedName name="CPL_Line_Level_720" localSheetId="33" hidden="1">#REF!</definedName>
    <definedName name="CPL_Line_Level_720" localSheetId="16" hidden="1">#REF!</definedName>
    <definedName name="CPL_Line_Level_720" localSheetId="10" hidden="1">'NFD CONSO'!#REF!</definedName>
    <definedName name="CPL_Line_Level_720" localSheetId="29" hidden="1">#REF!</definedName>
    <definedName name="CPL_Line_Level_720" localSheetId="11" hidden="1">#REF!</definedName>
    <definedName name="CPL_Line_Level_720" localSheetId="36" hidden="1">#REF!</definedName>
    <definedName name="CPL_Line_Level_720" localSheetId="32" hidden="1">#REF!</definedName>
    <definedName name="CPL_Line_Level_720" localSheetId="18" hidden="1">#REF!</definedName>
    <definedName name="CPL_Line_Level_720" localSheetId="38" hidden="1">#REF!</definedName>
    <definedName name="CPL_Line_Level_720" hidden="1">#REF!</definedName>
    <definedName name="CPL_Line_Level_721" localSheetId="35" hidden="1">#REF!</definedName>
    <definedName name="CPL_Line_Level_721" localSheetId="31" hidden="1">#REF!</definedName>
    <definedName name="CPL_Line_Level_721" localSheetId="9" hidden="1">#REF!</definedName>
    <definedName name="CPL_Line_Level_721" localSheetId="30" hidden="1">#REF!</definedName>
    <definedName name="CPL_Line_Level_721" localSheetId="33" hidden="1">#REF!</definedName>
    <definedName name="CPL_Line_Level_721" localSheetId="16" hidden="1">#REF!</definedName>
    <definedName name="CPL_Line_Level_721" localSheetId="10" hidden="1">'NFD CONSO'!#REF!</definedName>
    <definedName name="CPL_Line_Level_721" localSheetId="29" hidden="1">#REF!</definedName>
    <definedName name="CPL_Line_Level_721" localSheetId="11" hidden="1">#REF!</definedName>
    <definedName name="CPL_Line_Level_721" localSheetId="36" hidden="1">#REF!</definedName>
    <definedName name="CPL_Line_Level_721" localSheetId="32" hidden="1">#REF!</definedName>
    <definedName name="CPL_Line_Level_721" localSheetId="18" hidden="1">#REF!</definedName>
    <definedName name="CPL_Line_Level_721" localSheetId="38" hidden="1">#REF!</definedName>
    <definedName name="CPL_Line_Level_721" hidden="1">#REF!</definedName>
    <definedName name="CPL_Line_Level_722" localSheetId="35" hidden="1">#REF!</definedName>
    <definedName name="CPL_Line_Level_722" localSheetId="31" hidden="1">#REF!</definedName>
    <definedName name="CPL_Line_Level_722" localSheetId="9" hidden="1">#REF!</definedName>
    <definedName name="CPL_Line_Level_722" localSheetId="30" hidden="1">#REF!</definedName>
    <definedName name="CPL_Line_Level_722" localSheetId="33" hidden="1">#REF!</definedName>
    <definedName name="CPL_Line_Level_722" localSheetId="16" hidden="1">#REF!</definedName>
    <definedName name="CPL_Line_Level_722" localSheetId="10" hidden="1">'NFD CONSO'!#REF!</definedName>
    <definedName name="CPL_Line_Level_722" localSheetId="29" hidden="1">#REF!</definedName>
    <definedName name="CPL_Line_Level_722" localSheetId="11" hidden="1">#REF!</definedName>
    <definedName name="CPL_Line_Level_722" localSheetId="36" hidden="1">#REF!</definedName>
    <definedName name="CPL_Line_Level_722" localSheetId="32" hidden="1">#REF!</definedName>
    <definedName name="CPL_Line_Level_722" localSheetId="18" hidden="1">#REF!</definedName>
    <definedName name="CPL_Line_Level_722" localSheetId="38" hidden="1">#REF!</definedName>
    <definedName name="CPL_Line_Level_722" hidden="1">#REF!</definedName>
    <definedName name="CPL_Line_Level_723" localSheetId="35" hidden="1">#REF!</definedName>
    <definedName name="CPL_Line_Level_723" localSheetId="31" hidden="1">#REF!</definedName>
    <definedName name="CPL_Line_Level_723" localSheetId="9" hidden="1">#REF!</definedName>
    <definedName name="CPL_Line_Level_723" localSheetId="30" hidden="1">#REF!</definedName>
    <definedName name="CPL_Line_Level_723" localSheetId="33" hidden="1">#REF!</definedName>
    <definedName name="CPL_Line_Level_723" localSheetId="16" hidden="1">#REF!</definedName>
    <definedName name="CPL_Line_Level_723" localSheetId="10" hidden="1">'NFD CONSO'!#REF!</definedName>
    <definedName name="CPL_Line_Level_723" localSheetId="29" hidden="1">#REF!</definedName>
    <definedName name="CPL_Line_Level_723" localSheetId="11" hidden="1">#REF!</definedName>
    <definedName name="CPL_Line_Level_723" localSheetId="36" hidden="1">#REF!</definedName>
    <definedName name="CPL_Line_Level_723" localSheetId="32" hidden="1">#REF!</definedName>
    <definedName name="CPL_Line_Level_723" localSheetId="18" hidden="1">#REF!</definedName>
    <definedName name="CPL_Line_Level_723" localSheetId="38" hidden="1">#REF!</definedName>
    <definedName name="CPL_Line_Level_723" hidden="1">#REF!</definedName>
    <definedName name="CPL_Line_Level_81" localSheetId="35" hidden="1">#REF!</definedName>
    <definedName name="CPL_Line_Level_81" localSheetId="31" hidden="1">#REF!</definedName>
    <definedName name="CPL_Line_Level_81" localSheetId="9" hidden="1">#REF!</definedName>
    <definedName name="CPL_Line_Level_81" localSheetId="30" hidden="1">#REF!</definedName>
    <definedName name="CPL_Line_Level_81" localSheetId="33" hidden="1">#REF!</definedName>
    <definedName name="CPL_Line_Level_81" localSheetId="16" hidden="1">#REF!</definedName>
    <definedName name="CPL_Line_Level_81" localSheetId="10" hidden="1">'NFD CONSO'!#REF!</definedName>
    <definedName name="CPL_Line_Level_81" localSheetId="29" hidden="1">#REF!</definedName>
    <definedName name="CPL_Line_Level_81" localSheetId="11" hidden="1">#REF!</definedName>
    <definedName name="CPL_Line_Level_81" localSheetId="36" hidden="1">#REF!</definedName>
    <definedName name="CPL_Line_Level_81" localSheetId="32" hidden="1">#REF!</definedName>
    <definedName name="CPL_Line_Level_81" localSheetId="18" hidden="1">#REF!</definedName>
    <definedName name="CPL_Line_Level_81" localSheetId="38" hidden="1">#REF!</definedName>
    <definedName name="CPL_Line_Level_81" hidden="1">#REF!</definedName>
    <definedName name="CPL_Line_Level_82" localSheetId="35" hidden="1">#REF!</definedName>
    <definedName name="CPL_Line_Level_82" localSheetId="31" hidden="1">#REF!</definedName>
    <definedName name="CPL_Line_Level_82" localSheetId="9" hidden="1">#REF!</definedName>
    <definedName name="CPL_Line_Level_82" localSheetId="30" hidden="1">#REF!</definedName>
    <definedName name="CPL_Line_Level_82" localSheetId="33" hidden="1">#REF!</definedName>
    <definedName name="CPL_Line_Level_82" localSheetId="16" hidden="1">#REF!</definedName>
    <definedName name="CPL_Line_Level_82" localSheetId="10" hidden="1">'NFD CONSO'!#REF!</definedName>
    <definedName name="CPL_Line_Level_82" localSheetId="29" hidden="1">#REF!</definedName>
    <definedName name="CPL_Line_Level_82" localSheetId="11" hidden="1">#REF!</definedName>
    <definedName name="CPL_Line_Level_82" localSheetId="36" hidden="1">#REF!</definedName>
    <definedName name="CPL_Line_Level_82" localSheetId="32" hidden="1">#REF!</definedName>
    <definedName name="CPL_Line_Level_82" localSheetId="18" hidden="1">#REF!</definedName>
    <definedName name="CPL_Line_Level_82" localSheetId="38" hidden="1">#REF!</definedName>
    <definedName name="CPL_Line_Level_82" hidden="1">#REF!</definedName>
    <definedName name="CPL_Line_Level_820" localSheetId="35" hidden="1">#REF!</definedName>
    <definedName name="CPL_Line_Level_820" localSheetId="31" hidden="1">#REF!</definedName>
    <definedName name="CPL_Line_Level_820" localSheetId="9" hidden="1">#REF!</definedName>
    <definedName name="CPL_Line_Level_820" localSheetId="30" hidden="1">#REF!</definedName>
    <definedName name="CPL_Line_Level_820" localSheetId="33" hidden="1">#REF!</definedName>
    <definedName name="CPL_Line_Level_820" localSheetId="16" hidden="1">#REF!</definedName>
    <definedName name="CPL_Line_Level_820" localSheetId="10" hidden="1">'NFD CONSO'!#REF!</definedName>
    <definedName name="CPL_Line_Level_820" localSheetId="29" hidden="1">#REF!</definedName>
    <definedName name="CPL_Line_Level_820" localSheetId="11" hidden="1">#REF!</definedName>
    <definedName name="CPL_Line_Level_820" localSheetId="36" hidden="1">#REF!</definedName>
    <definedName name="CPL_Line_Level_820" localSheetId="32" hidden="1">#REF!</definedName>
    <definedName name="CPL_Line_Level_820" localSheetId="18" hidden="1">#REF!</definedName>
    <definedName name="CPL_Line_Level_820" localSheetId="38" hidden="1">#REF!</definedName>
    <definedName name="CPL_Line_Level_820" hidden="1">#REF!</definedName>
    <definedName name="CPL_Line_Level_821" localSheetId="35" hidden="1">#REF!</definedName>
    <definedName name="CPL_Line_Level_821" localSheetId="31" hidden="1">#REF!</definedName>
    <definedName name="CPL_Line_Level_821" localSheetId="9" hidden="1">#REF!</definedName>
    <definedName name="CPL_Line_Level_821" localSheetId="30" hidden="1">#REF!</definedName>
    <definedName name="CPL_Line_Level_821" localSheetId="33" hidden="1">#REF!</definedName>
    <definedName name="CPL_Line_Level_821" localSheetId="16" hidden="1">#REF!</definedName>
    <definedName name="CPL_Line_Level_821" localSheetId="10" hidden="1">'NFD CONSO'!#REF!</definedName>
    <definedName name="CPL_Line_Level_821" localSheetId="29" hidden="1">#REF!</definedName>
    <definedName name="CPL_Line_Level_821" localSheetId="11" hidden="1">#REF!</definedName>
    <definedName name="CPL_Line_Level_821" localSheetId="36" hidden="1">#REF!</definedName>
    <definedName name="CPL_Line_Level_821" localSheetId="32" hidden="1">#REF!</definedName>
    <definedName name="CPL_Line_Level_821" localSheetId="18" hidden="1">#REF!</definedName>
    <definedName name="CPL_Line_Level_821" localSheetId="38" hidden="1">#REF!</definedName>
    <definedName name="CPL_Line_Level_821" hidden="1">#REF!</definedName>
    <definedName name="CPL_Line_Level_822" localSheetId="35" hidden="1">#REF!</definedName>
    <definedName name="CPL_Line_Level_822" localSheetId="31" hidden="1">#REF!</definedName>
    <definedName name="CPL_Line_Level_822" localSheetId="9" hidden="1">#REF!</definedName>
    <definedName name="CPL_Line_Level_822" localSheetId="30" hidden="1">#REF!</definedName>
    <definedName name="CPL_Line_Level_822" localSheetId="33" hidden="1">#REF!</definedName>
    <definedName name="CPL_Line_Level_822" localSheetId="16" hidden="1">#REF!</definedName>
    <definedName name="CPL_Line_Level_822" localSheetId="10" hidden="1">'NFD CONSO'!#REF!</definedName>
    <definedName name="CPL_Line_Level_822" localSheetId="29" hidden="1">#REF!</definedName>
    <definedName name="CPL_Line_Level_822" localSheetId="11" hidden="1">#REF!</definedName>
    <definedName name="CPL_Line_Level_822" localSheetId="36" hidden="1">#REF!</definedName>
    <definedName name="CPL_Line_Level_822" localSheetId="32" hidden="1">#REF!</definedName>
    <definedName name="CPL_Line_Level_822" localSheetId="18" hidden="1">#REF!</definedName>
    <definedName name="CPL_Line_Level_822" localSheetId="38" hidden="1">#REF!</definedName>
    <definedName name="CPL_Line_Level_822" hidden="1">#REF!</definedName>
    <definedName name="CPL_Line_Level_823" localSheetId="35" hidden="1">#REF!</definedName>
    <definedName name="CPL_Line_Level_823" localSheetId="31" hidden="1">#REF!</definedName>
    <definedName name="CPL_Line_Level_823" localSheetId="9" hidden="1">#REF!</definedName>
    <definedName name="CPL_Line_Level_823" localSheetId="30" hidden="1">#REF!</definedName>
    <definedName name="CPL_Line_Level_823" localSheetId="33" hidden="1">#REF!</definedName>
    <definedName name="CPL_Line_Level_823" localSheetId="16" hidden="1">#REF!</definedName>
    <definedName name="CPL_Line_Level_823" localSheetId="10" hidden="1">'NFD CONSO'!#REF!</definedName>
    <definedName name="CPL_Line_Level_823" localSheetId="29" hidden="1">#REF!</definedName>
    <definedName name="CPL_Line_Level_823" localSheetId="11" hidden="1">#REF!</definedName>
    <definedName name="CPL_Line_Level_823" localSheetId="36" hidden="1">#REF!</definedName>
    <definedName name="CPL_Line_Level_823" localSheetId="32" hidden="1">#REF!</definedName>
    <definedName name="CPL_Line_Level_823" localSheetId="18" hidden="1">#REF!</definedName>
    <definedName name="CPL_Line_Level_823" localSheetId="38" hidden="1">#REF!</definedName>
    <definedName name="CPL_Line_Level_823" hidden="1">#REF!</definedName>
    <definedName name="CPL_Line_Level_83" localSheetId="35" hidden="1">#REF!</definedName>
    <definedName name="CPL_Line_Level_83" localSheetId="31" hidden="1">#REF!</definedName>
    <definedName name="CPL_Line_Level_83" localSheetId="9" hidden="1">#REF!</definedName>
    <definedName name="CPL_Line_Level_83" localSheetId="30" hidden="1">#REF!</definedName>
    <definedName name="CPL_Line_Level_83" localSheetId="33" hidden="1">#REF!</definedName>
    <definedName name="CPL_Line_Level_83" localSheetId="16" hidden="1">#REF!</definedName>
    <definedName name="CPL_Line_Level_83" localSheetId="10" hidden="1">'NFD CONSO'!#REF!</definedName>
    <definedName name="CPL_Line_Level_83" localSheetId="29" hidden="1">#REF!</definedName>
    <definedName name="CPL_Line_Level_83" localSheetId="11" hidden="1">#REF!</definedName>
    <definedName name="CPL_Line_Level_83" localSheetId="36" hidden="1">#REF!</definedName>
    <definedName name="CPL_Line_Level_83" localSheetId="32" hidden="1">#REF!</definedName>
    <definedName name="CPL_Line_Level_83" localSheetId="18" hidden="1">#REF!</definedName>
    <definedName name="CPL_Line_Level_83" localSheetId="38" hidden="1">#REF!</definedName>
    <definedName name="CPL_Line_Level_83" hidden="1">#REF!</definedName>
    <definedName name="CPL_Line_Level_84" localSheetId="35" hidden="1">#REF!</definedName>
    <definedName name="CPL_Line_Level_84" localSheetId="31" hidden="1">#REF!</definedName>
    <definedName name="CPL_Line_Level_84" localSheetId="30" hidden="1">#REF!</definedName>
    <definedName name="CPL_Line_Level_84" localSheetId="51" hidden="1">#REF!</definedName>
    <definedName name="CPL_Line_Level_84" localSheetId="33" hidden="1">#REF!</definedName>
    <definedName name="CPL_Line_Level_84" localSheetId="29" hidden="1">#REF!</definedName>
    <definedName name="CPL_Line_Level_84" localSheetId="36" hidden="1">#REF!</definedName>
    <definedName name="CPL_Line_Level_84" localSheetId="32" hidden="1">#REF!</definedName>
    <definedName name="CPL_Line_Level_84" localSheetId="38" hidden="1">#REF!</definedName>
    <definedName name="CPL_Line_Level_84" hidden="1">#REF!</definedName>
    <definedName name="CPL_Line_Name1" localSheetId="35" hidden="1">#REF!</definedName>
    <definedName name="CPL_Line_Name1" localSheetId="31" hidden="1">#REF!</definedName>
    <definedName name="CPL_Line_Name1" localSheetId="9" hidden="1">#REF!</definedName>
    <definedName name="CPL_Line_Name1" localSheetId="30" hidden="1">#REF!</definedName>
    <definedName name="CPL_Line_Name1" localSheetId="51" hidden="1">#REF!</definedName>
    <definedName name="CPL_Line_Name1" localSheetId="33" hidden="1">#REF!</definedName>
    <definedName name="CPL_Line_Name1" localSheetId="16" hidden="1">#REF!</definedName>
    <definedName name="CPL_Line_Name1" localSheetId="10" hidden="1">'NFD CONSO'!#REF!</definedName>
    <definedName name="CPL_Line_Name1" localSheetId="29" hidden="1">#REF!</definedName>
    <definedName name="CPL_Line_Name1" localSheetId="11" hidden="1">#REF!</definedName>
    <definedName name="CPL_Line_Name1" localSheetId="36" hidden="1">#REF!</definedName>
    <definedName name="CPL_Line_Name1" localSheetId="32" hidden="1">#REF!</definedName>
    <definedName name="CPL_Line_Name1" localSheetId="18" hidden="1">#REF!</definedName>
    <definedName name="CPL_Line_Name1" localSheetId="38" hidden="1">#REF!</definedName>
    <definedName name="CPL_Line_Name1" hidden="1">#REF!</definedName>
    <definedName name="CPL_Line_Name10" localSheetId="9" hidden="1">#REF!</definedName>
    <definedName name="CPL_Line_Name10" localSheetId="10" hidden="1">'NFD CONSO'!#REF!</definedName>
    <definedName name="CPL_Line_Name10" localSheetId="11" hidden="1">#REF!</definedName>
    <definedName name="CPL_Line_Name10" localSheetId="18" hidden="1">#REF!</definedName>
    <definedName name="CPL_Line_Name10" hidden="1">#REF!</definedName>
    <definedName name="CPL_Line_Name17" localSheetId="35" hidden="1">#REF!</definedName>
    <definedName name="CPL_Line_Name17" localSheetId="31" hidden="1">#REF!</definedName>
    <definedName name="CPL_Line_Name17" localSheetId="9" hidden="1">#REF!</definedName>
    <definedName name="CPL_Line_Name17" localSheetId="30" hidden="1">#REF!</definedName>
    <definedName name="CPL_Line_Name17" localSheetId="51" hidden="1">#REF!</definedName>
    <definedName name="CPL_Line_Name17" localSheetId="33" hidden="1">#REF!</definedName>
    <definedName name="CPL_Line_Name17" localSheetId="16" hidden="1">#REF!</definedName>
    <definedName name="CPL_Line_Name17" localSheetId="10" hidden="1">'NFD CONSO'!#REF!</definedName>
    <definedName name="CPL_Line_Name17" localSheetId="29" hidden="1">#REF!</definedName>
    <definedName name="CPL_Line_Name17" localSheetId="11" hidden="1">#REF!</definedName>
    <definedName name="CPL_Line_Name17" localSheetId="36" hidden="1">#REF!</definedName>
    <definedName name="CPL_Line_Name17" localSheetId="32" hidden="1">#REF!</definedName>
    <definedName name="CPL_Line_Name17" localSheetId="18" hidden="1">#REF!</definedName>
    <definedName name="CPL_Line_Name17" localSheetId="38" hidden="1">#REF!</definedName>
    <definedName name="CPL_Line_Name17" hidden="1">#REF!</definedName>
    <definedName name="CPL_Line_Name18" localSheetId="35" hidden="1">#REF!</definedName>
    <definedName name="CPL_Line_Name18" localSheetId="31" hidden="1">#REF!</definedName>
    <definedName name="CPL_Line_Name18" localSheetId="9" hidden="1">#REF!</definedName>
    <definedName name="CPL_Line_Name18" localSheetId="30" hidden="1">#REF!</definedName>
    <definedName name="CPL_Line_Name18" localSheetId="51" hidden="1">#REF!</definedName>
    <definedName name="CPL_Line_Name18" localSheetId="33" hidden="1">#REF!</definedName>
    <definedName name="CPL_Line_Name18" localSheetId="16" hidden="1">#REF!</definedName>
    <definedName name="CPL_Line_Name18" localSheetId="10" hidden="1">'NFD CONSO'!#REF!</definedName>
    <definedName name="CPL_Line_Name18" localSheetId="29" hidden="1">#REF!</definedName>
    <definedName name="CPL_Line_Name18" localSheetId="11" hidden="1">#REF!</definedName>
    <definedName name="CPL_Line_Name18" localSheetId="36" hidden="1">#REF!</definedName>
    <definedName name="CPL_Line_Name18" localSheetId="32" hidden="1">#REF!</definedName>
    <definedName name="CPL_Line_Name18" localSheetId="18" hidden="1">#REF!</definedName>
    <definedName name="CPL_Line_Name18" localSheetId="38" hidden="1">#REF!</definedName>
    <definedName name="CPL_Line_Name18" hidden="1">#REF!</definedName>
    <definedName name="CPL_Line_Name19" localSheetId="35" hidden="1">#REF!</definedName>
    <definedName name="CPL_Line_Name19" localSheetId="31" hidden="1">#REF!</definedName>
    <definedName name="CPL_Line_Name19" localSheetId="9" hidden="1">#REF!</definedName>
    <definedName name="CPL_Line_Name19" localSheetId="30" hidden="1">#REF!</definedName>
    <definedName name="CPL_Line_Name19" localSheetId="33" hidden="1">#REF!</definedName>
    <definedName name="CPL_Line_Name19" localSheetId="16" hidden="1">#REF!</definedName>
    <definedName name="CPL_Line_Name19" localSheetId="10" hidden="1">'NFD CONSO'!#REF!</definedName>
    <definedName name="CPL_Line_Name19" localSheetId="29" hidden="1">#REF!</definedName>
    <definedName name="CPL_Line_Name19" localSheetId="11" hidden="1">#REF!</definedName>
    <definedName name="CPL_Line_Name19" localSheetId="36" hidden="1">#REF!</definedName>
    <definedName name="CPL_Line_Name19" localSheetId="32" hidden="1">#REF!</definedName>
    <definedName name="CPL_Line_Name19" localSheetId="18" hidden="1">#REF!</definedName>
    <definedName name="CPL_Line_Name19" localSheetId="38" hidden="1">#REF!</definedName>
    <definedName name="CPL_Line_Name19" hidden="1">#REF!</definedName>
    <definedName name="CPL_Line_Name2" localSheetId="35" hidden="1">#REF!</definedName>
    <definedName name="CPL_Line_Name2" localSheetId="31" hidden="1">#REF!</definedName>
    <definedName name="CPL_Line_Name2" localSheetId="9" hidden="1">#REF!</definedName>
    <definedName name="CPL_Line_Name2" localSheetId="30" hidden="1">#REF!</definedName>
    <definedName name="CPL_Line_Name2" localSheetId="33" hidden="1">#REF!</definedName>
    <definedName name="CPL_Line_Name2" localSheetId="16" hidden="1">#REF!</definedName>
    <definedName name="CPL_Line_Name2" localSheetId="10" hidden="1">'NFD CONSO'!#REF!</definedName>
    <definedName name="CPL_Line_Name2" localSheetId="29" hidden="1">#REF!</definedName>
    <definedName name="CPL_Line_Name2" localSheetId="11" hidden="1">#REF!</definedName>
    <definedName name="CPL_Line_Name2" localSheetId="36" hidden="1">#REF!</definedName>
    <definedName name="CPL_Line_Name2" localSheetId="32" hidden="1">#REF!</definedName>
    <definedName name="CPL_Line_Name2" localSheetId="18" hidden="1">#REF!</definedName>
    <definedName name="CPL_Line_Name2" localSheetId="38" hidden="1">#REF!</definedName>
    <definedName name="CPL_Line_Name2" hidden="1">#REF!</definedName>
    <definedName name="CPL_Line_Name20" localSheetId="35" hidden="1">#REF!</definedName>
    <definedName name="CPL_Line_Name20" localSheetId="31" hidden="1">#REF!</definedName>
    <definedName name="CPL_Line_Name20" localSheetId="9" hidden="1">#REF!</definedName>
    <definedName name="CPL_Line_Name20" localSheetId="30" hidden="1">#REF!</definedName>
    <definedName name="CPL_Line_Name20" localSheetId="33" hidden="1">#REF!</definedName>
    <definedName name="CPL_Line_Name20" localSheetId="16" hidden="1">#REF!</definedName>
    <definedName name="CPL_Line_Name20" localSheetId="10" hidden="1">'NFD CONSO'!#REF!</definedName>
    <definedName name="CPL_Line_Name20" localSheetId="29" hidden="1">#REF!</definedName>
    <definedName name="CPL_Line_Name20" localSheetId="11" hidden="1">#REF!</definedName>
    <definedName name="CPL_Line_Name20" localSheetId="36" hidden="1">#REF!</definedName>
    <definedName name="CPL_Line_Name20" localSheetId="32" hidden="1">#REF!</definedName>
    <definedName name="CPL_Line_Name20" localSheetId="18" hidden="1">#REF!</definedName>
    <definedName name="CPL_Line_Name20" localSheetId="38" hidden="1">#REF!</definedName>
    <definedName name="CPL_Line_Name20" hidden="1">#REF!</definedName>
    <definedName name="CPL_Line_Name21" localSheetId="35" hidden="1">#REF!</definedName>
    <definedName name="CPL_Line_Name21" localSheetId="31" hidden="1">#REF!</definedName>
    <definedName name="CPL_Line_Name21" localSheetId="9" hidden="1">#REF!</definedName>
    <definedName name="CPL_Line_Name21" localSheetId="30" hidden="1">#REF!</definedName>
    <definedName name="CPL_Line_Name21" localSheetId="33" hidden="1">#REF!</definedName>
    <definedName name="CPL_Line_Name21" localSheetId="16" hidden="1">#REF!</definedName>
    <definedName name="CPL_Line_Name21" localSheetId="10" hidden="1">'NFD CONSO'!#REF!</definedName>
    <definedName name="CPL_Line_Name21" localSheetId="29" hidden="1">#REF!</definedName>
    <definedName name="CPL_Line_Name21" localSheetId="11" hidden="1">#REF!</definedName>
    <definedName name="CPL_Line_Name21" localSheetId="36" hidden="1">#REF!</definedName>
    <definedName name="CPL_Line_Name21" localSheetId="32" hidden="1">#REF!</definedName>
    <definedName name="CPL_Line_Name21" localSheetId="18" hidden="1">#REF!</definedName>
    <definedName name="CPL_Line_Name21" localSheetId="38" hidden="1">#REF!</definedName>
    <definedName name="CPL_Line_Name21" hidden="1">#REF!</definedName>
    <definedName name="CPL_Line_Name22" localSheetId="35" hidden="1">#REF!</definedName>
    <definedName name="CPL_Line_Name22" localSheetId="31" hidden="1">#REF!</definedName>
    <definedName name="CPL_Line_Name22" localSheetId="9" hidden="1">#REF!</definedName>
    <definedName name="CPL_Line_Name22" localSheetId="30" hidden="1">#REF!</definedName>
    <definedName name="CPL_Line_Name22" localSheetId="33" hidden="1">#REF!</definedName>
    <definedName name="CPL_Line_Name22" localSheetId="16" hidden="1">#REF!</definedName>
    <definedName name="CPL_Line_Name22" localSheetId="10" hidden="1">'NFD CONSO'!#REF!</definedName>
    <definedName name="CPL_Line_Name22" localSheetId="29" hidden="1">#REF!</definedName>
    <definedName name="CPL_Line_Name22" localSheetId="11" hidden="1">#REF!</definedName>
    <definedName name="CPL_Line_Name22" localSheetId="36" hidden="1">#REF!</definedName>
    <definedName name="CPL_Line_Name22" localSheetId="32" hidden="1">#REF!</definedName>
    <definedName name="CPL_Line_Name22" localSheetId="18" hidden="1">#REF!</definedName>
    <definedName name="CPL_Line_Name22" localSheetId="38" hidden="1">#REF!</definedName>
    <definedName name="CPL_Line_Name22" hidden="1">#REF!</definedName>
    <definedName name="CPL_Line_Name23" localSheetId="35" hidden="1">#REF!</definedName>
    <definedName name="CPL_Line_Name23" localSheetId="31" hidden="1">#REF!</definedName>
    <definedName name="CPL_Line_Name23" localSheetId="9" hidden="1">#REF!</definedName>
    <definedName name="CPL_Line_Name23" localSheetId="30" hidden="1">#REF!</definedName>
    <definedName name="CPL_Line_Name23" localSheetId="33" hidden="1">#REF!</definedName>
    <definedName name="CPL_Line_Name23" localSheetId="16" hidden="1">#REF!</definedName>
    <definedName name="CPL_Line_Name23" localSheetId="10" hidden="1">'NFD CONSO'!#REF!</definedName>
    <definedName name="CPL_Line_Name23" localSheetId="29" hidden="1">#REF!</definedName>
    <definedName name="CPL_Line_Name23" localSheetId="11" hidden="1">#REF!</definedName>
    <definedName name="CPL_Line_Name23" localSheetId="36" hidden="1">#REF!</definedName>
    <definedName name="CPL_Line_Name23" localSheetId="32" hidden="1">#REF!</definedName>
    <definedName name="CPL_Line_Name23" localSheetId="18" hidden="1">#REF!</definedName>
    <definedName name="CPL_Line_Name23" localSheetId="38" hidden="1">#REF!</definedName>
    <definedName name="CPL_Line_Name23" hidden="1">#REF!</definedName>
    <definedName name="CPL_Line_Name3" localSheetId="35" hidden="1">#REF!</definedName>
    <definedName name="CPL_Line_Name3" localSheetId="31" hidden="1">#REF!</definedName>
    <definedName name="CPL_Line_Name3" localSheetId="9" hidden="1">#REF!</definedName>
    <definedName name="CPL_Line_Name3" localSheetId="30" hidden="1">#REF!</definedName>
    <definedName name="CPL_Line_Name3" localSheetId="33" hidden="1">#REF!</definedName>
    <definedName name="CPL_Line_Name3" localSheetId="16" hidden="1">#REF!</definedName>
    <definedName name="CPL_Line_Name3" localSheetId="10" hidden="1">'NFD CONSO'!#REF!</definedName>
    <definedName name="CPL_Line_Name3" localSheetId="29" hidden="1">#REF!</definedName>
    <definedName name="CPL_Line_Name3" localSheetId="11" hidden="1">#REF!</definedName>
    <definedName name="CPL_Line_Name3" localSheetId="36" hidden="1">#REF!</definedName>
    <definedName name="CPL_Line_Name3" localSheetId="32" hidden="1">#REF!</definedName>
    <definedName name="CPL_Line_Name3" localSheetId="18" hidden="1">#REF!</definedName>
    <definedName name="CPL_Line_Name3" localSheetId="38" hidden="1">#REF!</definedName>
    <definedName name="CPL_Line_Name3" hidden="1">#REF!</definedName>
    <definedName name="CPL_Line_Name4" localSheetId="9" hidden="1">#REF!</definedName>
    <definedName name="CPL_Line_Name4" localSheetId="10" hidden="1">'NFD CONSO'!#REF!</definedName>
    <definedName name="CPL_Line_Name4" localSheetId="11" hidden="1">#REF!</definedName>
    <definedName name="CPL_Line_Name4" localSheetId="18" hidden="1">#REF!</definedName>
    <definedName name="CPL_Line_Name4" hidden="1">#REF!</definedName>
    <definedName name="CPL_Line_Name9" localSheetId="9" hidden="1">#REF!</definedName>
    <definedName name="CPL_Line_Name9" localSheetId="10" hidden="1">'NFD CONSO'!#REF!</definedName>
    <definedName name="CPL_Line_Name9" localSheetId="11" hidden="1">#REF!</definedName>
    <definedName name="CPL_Line_Name9" localSheetId="18" hidden="1">#REF!</definedName>
    <definedName name="CPL_Line_Name9" hidden="1">#REF!</definedName>
    <definedName name="CPL_Line_Nbr1" localSheetId="35" hidden="1">#REF!</definedName>
    <definedName name="CPL_Line_Nbr1" localSheetId="31" hidden="1">#REF!</definedName>
    <definedName name="CPL_Line_Nbr1" localSheetId="9" hidden="1">#REF!</definedName>
    <definedName name="CPL_Line_Nbr1" localSheetId="30" hidden="1">#REF!</definedName>
    <definedName name="CPL_Line_Nbr1" localSheetId="33" hidden="1">#REF!</definedName>
    <definedName name="CPL_Line_Nbr1" localSheetId="16" hidden="1">#REF!</definedName>
    <definedName name="CPL_Line_Nbr1" localSheetId="10" hidden="1">'NFD CONSO'!#REF!</definedName>
    <definedName name="CPL_Line_Nbr1" localSheetId="29" hidden="1">#REF!</definedName>
    <definedName name="CPL_Line_Nbr1" localSheetId="11" hidden="1">#REF!</definedName>
    <definedName name="CPL_Line_Nbr1" localSheetId="36" hidden="1">#REF!</definedName>
    <definedName name="CPL_Line_Nbr1" localSheetId="32" hidden="1">#REF!</definedName>
    <definedName name="CPL_Line_Nbr1" localSheetId="18" hidden="1">#REF!</definedName>
    <definedName name="CPL_Line_Nbr1" localSheetId="38" hidden="1">#REF!</definedName>
    <definedName name="CPL_Line_Nbr1" hidden="1">#REF!</definedName>
    <definedName name="CPL_Line_Nbr10" localSheetId="35" hidden="1">#REF!</definedName>
    <definedName name="CPL_Line_Nbr10" localSheetId="31" hidden="1">#REF!</definedName>
    <definedName name="CPL_Line_Nbr10" localSheetId="9" hidden="1">#REF!</definedName>
    <definedName name="CPL_Line_Nbr10" localSheetId="30" hidden="1">#REF!</definedName>
    <definedName name="CPL_Line_Nbr10" localSheetId="33" hidden="1">#REF!</definedName>
    <definedName name="CPL_Line_Nbr10" localSheetId="16" hidden="1">#REF!</definedName>
    <definedName name="CPL_Line_Nbr10" localSheetId="10" hidden="1">'NFD CONSO'!#REF!</definedName>
    <definedName name="CPL_Line_Nbr10" localSheetId="29" hidden="1">#REF!</definedName>
    <definedName name="CPL_Line_Nbr10" localSheetId="11" hidden="1">#REF!</definedName>
    <definedName name="CPL_Line_Nbr10" localSheetId="36" hidden="1">#REF!</definedName>
    <definedName name="CPL_Line_Nbr10" localSheetId="32" hidden="1">#REF!</definedName>
    <definedName name="CPL_Line_Nbr10" localSheetId="18" hidden="1">#REF!</definedName>
    <definedName name="CPL_Line_Nbr10" localSheetId="38" hidden="1">#REF!</definedName>
    <definedName name="CPL_Line_Nbr10" hidden="1">#REF!</definedName>
    <definedName name="CPL_Line_Nbr11" localSheetId="35" hidden="1">#REF!</definedName>
    <definedName name="CPL_Line_Nbr11" localSheetId="31" hidden="1">#REF!</definedName>
    <definedName name="CPL_Line_Nbr11" localSheetId="9" hidden="1">#REF!</definedName>
    <definedName name="CPL_Line_Nbr11" localSheetId="30" hidden="1">#REF!</definedName>
    <definedName name="CPL_Line_Nbr11" localSheetId="33" hidden="1">#REF!</definedName>
    <definedName name="CPL_Line_Nbr11" localSheetId="16" hidden="1">#REF!</definedName>
    <definedName name="CPL_Line_Nbr11" localSheetId="10" hidden="1">'NFD CONSO'!#REF!</definedName>
    <definedName name="CPL_Line_Nbr11" localSheetId="29" hidden="1">#REF!</definedName>
    <definedName name="CPL_Line_Nbr11" localSheetId="11" hidden="1">#REF!</definedName>
    <definedName name="CPL_Line_Nbr11" localSheetId="36" hidden="1">#REF!</definedName>
    <definedName name="CPL_Line_Nbr11" localSheetId="32" hidden="1">#REF!</definedName>
    <definedName name="CPL_Line_Nbr11" localSheetId="18" hidden="1">#REF!</definedName>
    <definedName name="CPL_Line_Nbr11" localSheetId="38" hidden="1">#REF!</definedName>
    <definedName name="CPL_Line_Nbr11" hidden="1">#REF!</definedName>
    <definedName name="CPL_Line_Nbr12" localSheetId="35" hidden="1">#REF!</definedName>
    <definedName name="CPL_Line_Nbr12" localSheetId="31" hidden="1">#REF!</definedName>
    <definedName name="CPL_Line_Nbr12" localSheetId="9" hidden="1">#REF!</definedName>
    <definedName name="CPL_Line_Nbr12" localSheetId="30" hidden="1">#REF!</definedName>
    <definedName name="CPL_Line_Nbr12" localSheetId="33" hidden="1">#REF!</definedName>
    <definedName name="CPL_Line_Nbr12" localSheetId="16" hidden="1">#REF!</definedName>
    <definedName name="CPL_Line_Nbr12" localSheetId="10" hidden="1">'NFD CONSO'!#REF!</definedName>
    <definedName name="CPL_Line_Nbr12" localSheetId="29" hidden="1">#REF!</definedName>
    <definedName name="CPL_Line_Nbr12" localSheetId="11" hidden="1">#REF!</definedName>
    <definedName name="CPL_Line_Nbr12" localSheetId="36" hidden="1">#REF!</definedName>
    <definedName name="CPL_Line_Nbr12" localSheetId="32" hidden="1">#REF!</definedName>
    <definedName name="CPL_Line_Nbr12" localSheetId="18" hidden="1">#REF!</definedName>
    <definedName name="CPL_Line_Nbr12" localSheetId="38" hidden="1">#REF!</definedName>
    <definedName name="CPL_Line_Nbr12" hidden="1">#REF!</definedName>
    <definedName name="CPL_Line_Nbr15" localSheetId="35" hidden="1">#REF!</definedName>
    <definedName name="CPL_Line_Nbr15" localSheetId="31" hidden="1">#REF!</definedName>
    <definedName name="CPL_Line_Nbr15" localSheetId="9" hidden="1">#REF!</definedName>
    <definedName name="CPL_Line_Nbr15" localSheetId="30" hidden="1">#REF!</definedName>
    <definedName name="CPL_Line_Nbr15" localSheetId="33" hidden="1">#REF!</definedName>
    <definedName name="CPL_Line_Nbr15" localSheetId="16" hidden="1">#REF!</definedName>
    <definedName name="CPL_Line_Nbr15" localSheetId="10" hidden="1">'NFD CONSO'!#REF!</definedName>
    <definedName name="CPL_Line_Nbr15" localSheetId="29" hidden="1">#REF!</definedName>
    <definedName name="CPL_Line_Nbr15" localSheetId="11" hidden="1">#REF!</definedName>
    <definedName name="CPL_Line_Nbr15" localSheetId="36" hidden="1">#REF!</definedName>
    <definedName name="CPL_Line_Nbr15" localSheetId="32" hidden="1">#REF!</definedName>
    <definedName name="CPL_Line_Nbr15" localSheetId="18" hidden="1">#REF!</definedName>
    <definedName name="CPL_Line_Nbr15" localSheetId="38" hidden="1">#REF!</definedName>
    <definedName name="CPL_Line_Nbr15" hidden="1">#REF!</definedName>
    <definedName name="CPL_Line_Nbr17" localSheetId="35" hidden="1">#REF!</definedName>
    <definedName name="CPL_Line_Nbr17" localSheetId="31" hidden="1">#REF!</definedName>
    <definedName name="CPL_Line_Nbr17" localSheetId="9" hidden="1">#REF!</definedName>
    <definedName name="CPL_Line_Nbr17" localSheetId="30" hidden="1">#REF!</definedName>
    <definedName name="CPL_Line_Nbr17" localSheetId="33" hidden="1">#REF!</definedName>
    <definedName name="CPL_Line_Nbr17" localSheetId="16" hidden="1">#REF!</definedName>
    <definedName name="CPL_Line_Nbr17" localSheetId="10" hidden="1">'NFD CONSO'!#REF!</definedName>
    <definedName name="CPL_Line_Nbr17" localSheetId="29" hidden="1">#REF!</definedName>
    <definedName name="CPL_Line_Nbr17" localSheetId="11" hidden="1">#REF!</definedName>
    <definedName name="CPL_Line_Nbr17" localSheetId="36" hidden="1">#REF!</definedName>
    <definedName name="CPL_Line_Nbr17" localSheetId="32" hidden="1">#REF!</definedName>
    <definedName name="CPL_Line_Nbr17" localSheetId="18" hidden="1">#REF!</definedName>
    <definedName name="CPL_Line_Nbr17" localSheetId="38" hidden="1">#REF!</definedName>
    <definedName name="CPL_Line_Nbr17" hidden="1">#REF!</definedName>
    <definedName name="CPL_Line_Nbr18" localSheetId="35" hidden="1">#REF!</definedName>
    <definedName name="CPL_Line_Nbr18" localSheetId="31" hidden="1">#REF!</definedName>
    <definedName name="CPL_Line_Nbr18" localSheetId="9" hidden="1">#REF!</definedName>
    <definedName name="CPL_Line_Nbr18" localSheetId="30" hidden="1">#REF!</definedName>
    <definedName name="CPL_Line_Nbr18" localSheetId="33" hidden="1">#REF!</definedName>
    <definedName name="CPL_Line_Nbr18" localSheetId="16" hidden="1">#REF!</definedName>
    <definedName name="CPL_Line_Nbr18" localSheetId="10" hidden="1">'NFD CONSO'!#REF!</definedName>
    <definedName name="CPL_Line_Nbr18" localSheetId="29" hidden="1">#REF!</definedName>
    <definedName name="CPL_Line_Nbr18" localSheetId="11" hidden="1">#REF!</definedName>
    <definedName name="CPL_Line_Nbr18" localSheetId="36" hidden="1">#REF!</definedName>
    <definedName name="CPL_Line_Nbr18" localSheetId="32" hidden="1">#REF!</definedName>
    <definedName name="CPL_Line_Nbr18" localSheetId="18" hidden="1">#REF!</definedName>
    <definedName name="CPL_Line_Nbr18" localSheetId="38" hidden="1">#REF!</definedName>
    <definedName name="CPL_Line_Nbr18" hidden="1">#REF!</definedName>
    <definedName name="CPL_Line_Nbr19" localSheetId="35" hidden="1">#REF!</definedName>
    <definedName name="CPL_Line_Nbr19" localSheetId="31" hidden="1">#REF!</definedName>
    <definedName name="CPL_Line_Nbr19" localSheetId="9" hidden="1">#REF!</definedName>
    <definedName name="CPL_Line_Nbr19" localSheetId="30" hidden="1">#REF!</definedName>
    <definedName name="CPL_Line_Nbr19" localSheetId="33" hidden="1">#REF!</definedName>
    <definedName name="CPL_Line_Nbr19" localSheetId="16" hidden="1">#REF!</definedName>
    <definedName name="CPL_Line_Nbr19" localSheetId="10" hidden="1">'NFD CONSO'!#REF!</definedName>
    <definedName name="CPL_Line_Nbr19" localSheetId="29" hidden="1">#REF!</definedName>
    <definedName name="CPL_Line_Nbr19" localSheetId="11" hidden="1">#REF!</definedName>
    <definedName name="CPL_Line_Nbr19" localSheetId="36" hidden="1">#REF!</definedName>
    <definedName name="CPL_Line_Nbr19" localSheetId="32" hidden="1">#REF!</definedName>
    <definedName name="CPL_Line_Nbr19" localSheetId="18" hidden="1">#REF!</definedName>
    <definedName name="CPL_Line_Nbr19" localSheetId="38" hidden="1">#REF!</definedName>
    <definedName name="CPL_Line_Nbr19" hidden="1">#REF!</definedName>
    <definedName name="CPL_Line_Nbr2" localSheetId="9" hidden="1">#REF!</definedName>
    <definedName name="CPL_Line_Nbr2" localSheetId="10" hidden="1">'NFD CONSO'!#REF!</definedName>
    <definedName name="CPL_Line_Nbr2" localSheetId="11" hidden="1">#REF!</definedName>
    <definedName name="CPL_Line_Nbr2" localSheetId="18" hidden="1">#REF!</definedName>
    <definedName name="CPL_Line_Nbr2" hidden="1">#REF!</definedName>
    <definedName name="CPL_Line_Nbr20" localSheetId="35" hidden="1">#REF!</definedName>
    <definedName name="CPL_Line_Nbr20" localSheetId="31" hidden="1">#REF!</definedName>
    <definedName name="CPL_Line_Nbr20" localSheetId="9" hidden="1">#REF!</definedName>
    <definedName name="CPL_Line_Nbr20" localSheetId="30" hidden="1">#REF!</definedName>
    <definedName name="CPL_Line_Nbr20" localSheetId="33" hidden="1">#REF!</definedName>
    <definedName name="CPL_Line_Nbr20" localSheetId="16" hidden="1">#REF!</definedName>
    <definedName name="CPL_Line_Nbr20" localSheetId="10" hidden="1">'NFD CONSO'!#REF!</definedName>
    <definedName name="CPL_Line_Nbr20" localSheetId="29" hidden="1">#REF!</definedName>
    <definedName name="CPL_Line_Nbr20" localSheetId="11" hidden="1">#REF!</definedName>
    <definedName name="CPL_Line_Nbr20" localSheetId="36" hidden="1">#REF!</definedName>
    <definedName name="CPL_Line_Nbr20" localSheetId="32" hidden="1">#REF!</definedName>
    <definedName name="CPL_Line_Nbr20" localSheetId="18" hidden="1">#REF!</definedName>
    <definedName name="CPL_Line_Nbr20" localSheetId="38" hidden="1">#REF!</definedName>
    <definedName name="CPL_Line_Nbr20" hidden="1">#REF!</definedName>
    <definedName name="CPL_Line_Nbr21" localSheetId="35" hidden="1">#REF!</definedName>
    <definedName name="CPL_Line_Nbr21" localSheetId="31" hidden="1">#REF!</definedName>
    <definedName name="CPL_Line_Nbr21" localSheetId="9" hidden="1">#REF!</definedName>
    <definedName name="CPL_Line_Nbr21" localSheetId="30" hidden="1">#REF!</definedName>
    <definedName name="CPL_Line_Nbr21" localSheetId="33" hidden="1">#REF!</definedName>
    <definedName name="CPL_Line_Nbr21" localSheetId="16" hidden="1">#REF!</definedName>
    <definedName name="CPL_Line_Nbr21" localSheetId="10" hidden="1">'NFD CONSO'!#REF!</definedName>
    <definedName name="CPL_Line_Nbr21" localSheetId="29" hidden="1">#REF!</definedName>
    <definedName name="CPL_Line_Nbr21" localSheetId="11" hidden="1">#REF!</definedName>
    <definedName name="CPL_Line_Nbr21" localSheetId="36" hidden="1">#REF!</definedName>
    <definedName name="CPL_Line_Nbr21" localSheetId="32" hidden="1">#REF!</definedName>
    <definedName name="CPL_Line_Nbr21" localSheetId="18" hidden="1">#REF!</definedName>
    <definedName name="CPL_Line_Nbr21" localSheetId="38" hidden="1">#REF!</definedName>
    <definedName name="CPL_Line_Nbr21" hidden="1">#REF!</definedName>
    <definedName name="CPL_Line_Nbr22" localSheetId="35" hidden="1">#REF!</definedName>
    <definedName name="CPL_Line_Nbr22" localSheetId="31" hidden="1">#REF!</definedName>
    <definedName name="CPL_Line_Nbr22" localSheetId="9" hidden="1">#REF!</definedName>
    <definedName name="CPL_Line_Nbr22" localSheetId="30" hidden="1">#REF!</definedName>
    <definedName name="CPL_Line_Nbr22" localSheetId="33" hidden="1">#REF!</definedName>
    <definedName name="CPL_Line_Nbr22" localSheetId="16" hidden="1">#REF!</definedName>
    <definedName name="CPL_Line_Nbr22" localSheetId="10" hidden="1">'NFD CONSO'!#REF!</definedName>
    <definedName name="CPL_Line_Nbr22" localSheetId="29" hidden="1">#REF!</definedName>
    <definedName name="CPL_Line_Nbr22" localSheetId="11" hidden="1">#REF!</definedName>
    <definedName name="CPL_Line_Nbr22" localSheetId="36" hidden="1">#REF!</definedName>
    <definedName name="CPL_Line_Nbr22" localSheetId="32" hidden="1">#REF!</definedName>
    <definedName name="CPL_Line_Nbr22" localSheetId="18" hidden="1">#REF!</definedName>
    <definedName name="CPL_Line_Nbr22" localSheetId="38" hidden="1">#REF!</definedName>
    <definedName name="CPL_Line_Nbr22" hidden="1">#REF!</definedName>
    <definedName name="CPL_Line_Nbr23" localSheetId="35" hidden="1">#REF!</definedName>
    <definedName name="CPL_Line_Nbr23" localSheetId="31" hidden="1">#REF!</definedName>
    <definedName name="CPL_Line_Nbr23" localSheetId="9" hidden="1">#REF!</definedName>
    <definedName name="CPL_Line_Nbr23" localSheetId="30" hidden="1">#REF!</definedName>
    <definedName name="CPL_Line_Nbr23" localSheetId="33" hidden="1">#REF!</definedName>
    <definedName name="CPL_Line_Nbr23" localSheetId="16" hidden="1">#REF!</definedName>
    <definedName name="CPL_Line_Nbr23" localSheetId="10" hidden="1">'NFD CONSO'!#REF!</definedName>
    <definedName name="CPL_Line_Nbr23" localSheetId="29" hidden="1">#REF!</definedName>
    <definedName name="CPL_Line_Nbr23" localSheetId="11" hidden="1">#REF!</definedName>
    <definedName name="CPL_Line_Nbr23" localSheetId="36" hidden="1">#REF!</definedName>
    <definedName name="CPL_Line_Nbr23" localSheetId="32" hidden="1">#REF!</definedName>
    <definedName name="CPL_Line_Nbr23" localSheetId="18" hidden="1">#REF!</definedName>
    <definedName name="CPL_Line_Nbr23" localSheetId="38" hidden="1">#REF!</definedName>
    <definedName name="CPL_Line_Nbr23" hidden="1">#REF!</definedName>
    <definedName name="CPL_Line_Nbr3" localSheetId="35" hidden="1">#REF!</definedName>
    <definedName name="CPL_Line_Nbr3" localSheetId="31" hidden="1">#REF!</definedName>
    <definedName name="CPL_Line_Nbr3" localSheetId="9" hidden="1">#REF!</definedName>
    <definedName name="CPL_Line_Nbr3" localSheetId="30" hidden="1">#REF!</definedName>
    <definedName name="CPL_Line_Nbr3" localSheetId="33" hidden="1">#REF!</definedName>
    <definedName name="CPL_Line_Nbr3" localSheetId="16" hidden="1">#REF!</definedName>
    <definedName name="CPL_Line_Nbr3" localSheetId="10" hidden="1">'NFD CONSO'!#REF!</definedName>
    <definedName name="CPL_Line_Nbr3" localSheetId="29" hidden="1">#REF!</definedName>
    <definedName name="CPL_Line_Nbr3" localSheetId="11" hidden="1">#REF!</definedName>
    <definedName name="CPL_Line_Nbr3" localSheetId="36" hidden="1">#REF!</definedName>
    <definedName name="CPL_Line_Nbr3" localSheetId="32" hidden="1">#REF!</definedName>
    <definedName name="CPL_Line_Nbr3" localSheetId="18" hidden="1">#REF!</definedName>
    <definedName name="CPL_Line_Nbr3" localSheetId="38" hidden="1">#REF!</definedName>
    <definedName name="CPL_Line_Nbr3" hidden="1">#REF!</definedName>
    <definedName name="CPL_Line_Nbr4" localSheetId="35" hidden="1">#REF!</definedName>
    <definedName name="CPL_Line_Nbr4" localSheetId="31" hidden="1">#REF!</definedName>
    <definedName name="CPL_Line_Nbr4" localSheetId="9" hidden="1">#REF!</definedName>
    <definedName name="CPL_Line_Nbr4" localSheetId="30" hidden="1">#REF!</definedName>
    <definedName name="CPL_Line_Nbr4" localSheetId="33" hidden="1">#REF!</definedName>
    <definedName name="CPL_Line_Nbr4" localSheetId="16" hidden="1">#REF!</definedName>
    <definedName name="CPL_Line_Nbr4" localSheetId="10" hidden="1">'NFD CONSO'!#REF!</definedName>
    <definedName name="CPL_Line_Nbr4" localSheetId="29" hidden="1">#REF!</definedName>
    <definedName name="CPL_Line_Nbr4" localSheetId="11" hidden="1">#REF!</definedName>
    <definedName name="CPL_Line_Nbr4" localSheetId="36" hidden="1">#REF!</definedName>
    <definedName name="CPL_Line_Nbr4" localSheetId="32" hidden="1">#REF!</definedName>
    <definedName name="CPL_Line_Nbr4" localSheetId="18" hidden="1">#REF!</definedName>
    <definedName name="CPL_Line_Nbr4" localSheetId="38" hidden="1">#REF!</definedName>
    <definedName name="CPL_Line_Nbr4" hidden="1">#REF!</definedName>
    <definedName name="CPL_Line_Nbr5" localSheetId="35" hidden="1">#REF!</definedName>
    <definedName name="CPL_Line_Nbr5" localSheetId="31" hidden="1">#REF!</definedName>
    <definedName name="CPL_Line_Nbr5" localSheetId="9" hidden="1">#REF!</definedName>
    <definedName name="CPL_Line_Nbr5" localSheetId="30" hidden="1">#REF!</definedName>
    <definedName name="CPL_Line_Nbr5" localSheetId="33" hidden="1">#REF!</definedName>
    <definedName name="CPL_Line_Nbr5" localSheetId="16" hidden="1">#REF!</definedName>
    <definedName name="CPL_Line_Nbr5" localSheetId="10" hidden="1">'NFD CONSO'!#REF!</definedName>
    <definedName name="CPL_Line_Nbr5" localSheetId="29" hidden="1">#REF!</definedName>
    <definedName name="CPL_Line_Nbr5" localSheetId="11" hidden="1">#REF!</definedName>
    <definedName name="CPL_Line_Nbr5" localSheetId="36" hidden="1">#REF!</definedName>
    <definedName name="CPL_Line_Nbr5" localSheetId="32" hidden="1">#REF!</definedName>
    <definedName name="CPL_Line_Nbr5" localSheetId="18" hidden="1">#REF!</definedName>
    <definedName name="CPL_Line_Nbr5" localSheetId="38" hidden="1">#REF!</definedName>
    <definedName name="CPL_Line_Nbr5" hidden="1">#REF!</definedName>
    <definedName name="CPL_Line_Nbr6" localSheetId="35" hidden="1">#REF!</definedName>
    <definedName name="CPL_Line_Nbr6" localSheetId="31" hidden="1">#REF!</definedName>
    <definedName name="CPL_Line_Nbr6" localSheetId="9" hidden="1">#REF!</definedName>
    <definedName name="CPL_Line_Nbr6" localSheetId="30" hidden="1">#REF!</definedName>
    <definedName name="CPL_Line_Nbr6" localSheetId="33" hidden="1">#REF!</definedName>
    <definedName name="CPL_Line_Nbr6" localSheetId="16" hidden="1">#REF!</definedName>
    <definedName name="CPL_Line_Nbr6" localSheetId="10" hidden="1">'NFD CONSO'!#REF!</definedName>
    <definedName name="CPL_Line_Nbr6" localSheetId="29" hidden="1">#REF!</definedName>
    <definedName name="CPL_Line_Nbr6" localSheetId="11" hidden="1">#REF!</definedName>
    <definedName name="CPL_Line_Nbr6" localSheetId="36" hidden="1">#REF!</definedName>
    <definedName name="CPL_Line_Nbr6" localSheetId="32" hidden="1">#REF!</definedName>
    <definedName name="CPL_Line_Nbr6" localSheetId="18" hidden="1">#REF!</definedName>
    <definedName name="CPL_Line_Nbr6" localSheetId="38" hidden="1">#REF!</definedName>
    <definedName name="CPL_Line_Nbr6" hidden="1">#REF!</definedName>
    <definedName name="CPL_Line_Nbr7" localSheetId="35" hidden="1">#REF!</definedName>
    <definedName name="CPL_Line_Nbr7" localSheetId="31" hidden="1">#REF!</definedName>
    <definedName name="CPL_Line_Nbr7" localSheetId="9" hidden="1">#REF!</definedName>
    <definedName name="CPL_Line_Nbr7" localSheetId="30" hidden="1">#REF!</definedName>
    <definedName name="CPL_Line_Nbr7" localSheetId="33" hidden="1">#REF!</definedName>
    <definedName name="CPL_Line_Nbr7" localSheetId="16" hidden="1">#REF!</definedName>
    <definedName name="CPL_Line_Nbr7" localSheetId="10" hidden="1">'NFD CONSO'!#REF!</definedName>
    <definedName name="CPL_Line_Nbr7" localSheetId="29" hidden="1">#REF!</definedName>
    <definedName name="CPL_Line_Nbr7" localSheetId="11" hidden="1">#REF!</definedName>
    <definedName name="CPL_Line_Nbr7" localSheetId="36" hidden="1">#REF!</definedName>
    <definedName name="CPL_Line_Nbr7" localSheetId="32" hidden="1">#REF!</definedName>
    <definedName name="CPL_Line_Nbr7" localSheetId="18" hidden="1">#REF!</definedName>
    <definedName name="CPL_Line_Nbr7" localSheetId="38" hidden="1">#REF!</definedName>
    <definedName name="CPL_Line_Nbr7" hidden="1">#REF!</definedName>
    <definedName name="CPL_Line_Nbr8" localSheetId="35" hidden="1">#REF!</definedName>
    <definedName name="CPL_Line_Nbr8" localSheetId="31" hidden="1">#REF!</definedName>
    <definedName name="CPL_Line_Nbr8" localSheetId="9" hidden="1">#REF!</definedName>
    <definedName name="CPL_Line_Nbr8" localSheetId="30" hidden="1">#REF!</definedName>
    <definedName name="CPL_Line_Nbr8" localSheetId="33" hidden="1">#REF!</definedName>
    <definedName name="CPL_Line_Nbr8" localSheetId="16" hidden="1">#REF!</definedName>
    <definedName name="CPL_Line_Nbr8" localSheetId="10" hidden="1">'NFD CONSO'!#REF!</definedName>
    <definedName name="CPL_Line_Nbr8" localSheetId="29" hidden="1">#REF!</definedName>
    <definedName name="CPL_Line_Nbr8" localSheetId="11" hidden="1">#REF!</definedName>
    <definedName name="CPL_Line_Nbr8" localSheetId="36" hidden="1">#REF!</definedName>
    <definedName name="CPL_Line_Nbr8" localSheetId="32" hidden="1">#REF!</definedName>
    <definedName name="CPL_Line_Nbr8" localSheetId="18" hidden="1">#REF!</definedName>
    <definedName name="CPL_Line_Nbr8" localSheetId="38" hidden="1">#REF!</definedName>
    <definedName name="CPL_Line_Nbr8" hidden="1">#REF!</definedName>
    <definedName name="CPL_Line_Nbr9" localSheetId="35" hidden="1">#REF!</definedName>
    <definedName name="CPL_Line_Nbr9" localSheetId="31" hidden="1">#REF!</definedName>
    <definedName name="CPL_Line_Nbr9" localSheetId="9" hidden="1">#REF!</definedName>
    <definedName name="CPL_Line_Nbr9" localSheetId="30" hidden="1">#REF!</definedName>
    <definedName name="CPL_Line_Nbr9" localSheetId="33" hidden="1">#REF!</definedName>
    <definedName name="CPL_Line_Nbr9" localSheetId="16" hidden="1">#REF!</definedName>
    <definedName name="CPL_Line_Nbr9" localSheetId="10" hidden="1">'NFD CONSO'!#REF!</definedName>
    <definedName name="CPL_Line_Nbr9" localSheetId="29" hidden="1">#REF!</definedName>
    <definedName name="CPL_Line_Nbr9" localSheetId="11" hidden="1">#REF!</definedName>
    <definedName name="CPL_Line_Nbr9" localSheetId="36" hidden="1">#REF!</definedName>
    <definedName name="CPL_Line_Nbr9" localSheetId="32" hidden="1">#REF!</definedName>
    <definedName name="CPL_Line_Nbr9" localSheetId="18" hidden="1">#REF!</definedName>
    <definedName name="CPL_Line_Nbr9" localSheetId="38" hidden="1">#REF!</definedName>
    <definedName name="CPL_Line_Nbr9" hidden="1">#REF!</definedName>
    <definedName name="CPL_US_Line_Nbr12" localSheetId="35" hidden="1">#REF!</definedName>
    <definedName name="CPL_US_Line_Nbr12" localSheetId="31" hidden="1">#REF!</definedName>
    <definedName name="CPL_US_Line_Nbr12" localSheetId="9" hidden="1">#REF!</definedName>
    <definedName name="CPL_US_Line_Nbr12" localSheetId="30" hidden="1">#REF!</definedName>
    <definedName name="CPL_US_Line_Nbr12" localSheetId="33" hidden="1">#REF!</definedName>
    <definedName name="CPL_US_Line_Nbr12" localSheetId="16" hidden="1">#REF!</definedName>
    <definedName name="CPL_US_Line_Nbr12" localSheetId="10" hidden="1">'NFD CONSO'!#REF!</definedName>
    <definedName name="CPL_US_Line_Nbr12" localSheetId="29" hidden="1">#REF!</definedName>
    <definedName name="CPL_US_Line_Nbr12" localSheetId="11" hidden="1">#REF!</definedName>
    <definedName name="CPL_US_Line_Nbr12" localSheetId="36" hidden="1">#REF!</definedName>
    <definedName name="CPL_US_Line_Nbr12" localSheetId="32" hidden="1">#REF!</definedName>
    <definedName name="CPL_US_Line_Nbr12" localSheetId="18" hidden="1">#REF!</definedName>
    <definedName name="CPL_US_Line_Nbr12" localSheetId="38" hidden="1">#REF!</definedName>
    <definedName name="CPL_US_Line_Nbr12" hidden="1">#REF!</definedName>
    <definedName name="Crit_Line_Level_526" localSheetId="35" hidden="1">#REF!</definedName>
    <definedName name="Crit_Line_Level_526" localSheetId="31" hidden="1">#REF!</definedName>
    <definedName name="Crit_Line_Level_526" localSheetId="9" hidden="1">#REF!</definedName>
    <definedName name="Crit_Line_Level_526" localSheetId="30" hidden="1">#REF!</definedName>
    <definedName name="Crit_Line_Level_526" localSheetId="33" hidden="1">#REF!</definedName>
    <definedName name="Crit_Line_Level_526" localSheetId="16" hidden="1">#REF!</definedName>
    <definedName name="Crit_Line_Level_526" localSheetId="10" hidden="1">'NFD CONSO'!#REF!</definedName>
    <definedName name="Crit_Line_Level_526" localSheetId="29" hidden="1">#REF!</definedName>
    <definedName name="Crit_Line_Level_526" localSheetId="11" hidden="1">#REF!</definedName>
    <definedName name="Crit_Line_Level_526" localSheetId="36" hidden="1">#REF!</definedName>
    <definedName name="Crit_Line_Level_526" localSheetId="32" hidden="1">#REF!</definedName>
    <definedName name="Crit_Line_Level_526" localSheetId="18" hidden="1">#REF!</definedName>
    <definedName name="Crit_Line_Level_526" localSheetId="38" hidden="1">#REF!</definedName>
    <definedName name="Crit_Line_Level_526" hidden="1">#REF!</definedName>
    <definedName name="Crit_Line_Name1" localSheetId="35" hidden="1">#REF!</definedName>
    <definedName name="Crit_Line_Name1" localSheetId="31" hidden="1">#REF!</definedName>
    <definedName name="Crit_Line_Name1" localSheetId="9" hidden="1">#REF!</definedName>
    <definedName name="Crit_Line_Name1" localSheetId="30" hidden="1">#REF!</definedName>
    <definedName name="Crit_Line_Name1" localSheetId="33" hidden="1">#REF!</definedName>
    <definedName name="Crit_Line_Name1" localSheetId="16" hidden="1">#REF!</definedName>
    <definedName name="Crit_Line_Name1" localSheetId="10" hidden="1">'NFD CONSO'!#REF!</definedName>
    <definedName name="Crit_Line_Name1" localSheetId="29" hidden="1">#REF!</definedName>
    <definedName name="Crit_Line_Name1" localSheetId="11" hidden="1">#REF!</definedName>
    <definedName name="Crit_Line_Name1" localSheetId="36" hidden="1">#REF!</definedName>
    <definedName name="Crit_Line_Name1" localSheetId="32" hidden="1">#REF!</definedName>
    <definedName name="Crit_Line_Name1" localSheetId="18" hidden="1">#REF!</definedName>
    <definedName name="Crit_Line_Name1" localSheetId="38" hidden="1">#REF!</definedName>
    <definedName name="Crit_Line_Name1" hidden="1">#REF!</definedName>
    <definedName name="Crit_Line_Name3" localSheetId="35" hidden="1">#REF!</definedName>
    <definedName name="Crit_Line_Name3" localSheetId="31" hidden="1">#REF!</definedName>
    <definedName name="Crit_Line_Name3" localSheetId="9" hidden="1">#REF!</definedName>
    <definedName name="Crit_Line_Name3" localSheetId="30" hidden="1">#REF!</definedName>
    <definedName name="Crit_Line_Name3" localSheetId="33" hidden="1">#REF!</definedName>
    <definedName name="Crit_Line_Name3" localSheetId="16" hidden="1">#REF!</definedName>
    <definedName name="Crit_Line_Name3" localSheetId="10" hidden="1">'NFD CONSO'!#REF!</definedName>
    <definedName name="Crit_Line_Name3" localSheetId="29" hidden="1">#REF!</definedName>
    <definedName name="Crit_Line_Name3" localSheetId="11" hidden="1">#REF!</definedName>
    <definedName name="Crit_Line_Name3" localSheetId="36" hidden="1">#REF!</definedName>
    <definedName name="Crit_Line_Name3" localSheetId="32" hidden="1">#REF!</definedName>
    <definedName name="Crit_Line_Name3" localSheetId="18" hidden="1">#REF!</definedName>
    <definedName name="Crit_Line_Name3" localSheetId="38" hidden="1">#REF!</definedName>
    <definedName name="Crit_Line_Name3" hidden="1">#REF!</definedName>
    <definedName name="Crit_Line_Nbr_and_Name1" localSheetId="35" hidden="1">#REF!</definedName>
    <definedName name="Crit_Line_Nbr_and_Name1" localSheetId="31" hidden="1">#REF!</definedName>
    <definedName name="Crit_Line_Nbr_and_Name1" localSheetId="9" hidden="1">#REF!</definedName>
    <definedName name="Crit_Line_Nbr_and_Name1" localSheetId="30" hidden="1">#REF!</definedName>
    <definedName name="Crit_Line_Nbr_and_Name1" localSheetId="33" hidden="1">#REF!</definedName>
    <definedName name="Crit_Line_Nbr_and_Name1" localSheetId="16" hidden="1">#REF!</definedName>
    <definedName name="Crit_Line_Nbr_and_Name1" localSheetId="10" hidden="1">'NFD CONSO'!#REF!</definedName>
    <definedName name="Crit_Line_Nbr_and_Name1" localSheetId="29" hidden="1">#REF!</definedName>
    <definedName name="Crit_Line_Nbr_and_Name1" localSheetId="11" hidden="1">#REF!</definedName>
    <definedName name="Crit_Line_Nbr_and_Name1" localSheetId="36" hidden="1">#REF!</definedName>
    <definedName name="Crit_Line_Nbr_and_Name1" localSheetId="32" hidden="1">#REF!</definedName>
    <definedName name="Crit_Line_Nbr_and_Name1" localSheetId="18" hidden="1">#REF!</definedName>
    <definedName name="Crit_Line_Nbr_and_Name1" localSheetId="38" hidden="1">#REF!</definedName>
    <definedName name="Crit_Line_Nbr_and_Name1" hidden="1">#REF!</definedName>
    <definedName name="Crit_Line_Nbr1" localSheetId="35" hidden="1">#REF!</definedName>
    <definedName name="Crit_Line_Nbr1" localSheetId="31" hidden="1">#REF!</definedName>
    <definedName name="Crit_Line_Nbr1" localSheetId="9" hidden="1">#REF!</definedName>
    <definedName name="Crit_Line_Nbr1" localSheetId="30" hidden="1">#REF!</definedName>
    <definedName name="Crit_Line_Nbr1" localSheetId="33" hidden="1">#REF!</definedName>
    <definedName name="Crit_Line_Nbr1" localSheetId="16" hidden="1">#REF!</definedName>
    <definedName name="Crit_Line_Nbr1" localSheetId="10" hidden="1">'NFD CONSO'!#REF!</definedName>
    <definedName name="Crit_Line_Nbr1" localSheetId="29" hidden="1">#REF!</definedName>
    <definedName name="Crit_Line_Nbr1" localSheetId="11" hidden="1">#REF!</definedName>
    <definedName name="Crit_Line_Nbr1" localSheetId="36" hidden="1">#REF!</definedName>
    <definedName name="Crit_Line_Nbr1" localSheetId="32" hidden="1">#REF!</definedName>
    <definedName name="Crit_Line_Nbr1" localSheetId="18" hidden="1">#REF!</definedName>
    <definedName name="Crit_Line_Nbr1" localSheetId="38" hidden="1">#REF!</definedName>
    <definedName name="Crit_Line_Nbr1" hidden="1">#REF!</definedName>
    <definedName name="Crit_Line_SubTotal3" localSheetId="35" hidden="1">#REF!</definedName>
    <definedName name="Crit_Line_SubTotal3" localSheetId="31" hidden="1">#REF!</definedName>
    <definedName name="Crit_Line_SubTotal3" localSheetId="9" hidden="1">#REF!</definedName>
    <definedName name="Crit_Line_SubTotal3" localSheetId="30" hidden="1">#REF!</definedName>
    <definedName name="Crit_Line_SubTotal3" localSheetId="33" hidden="1">#REF!</definedName>
    <definedName name="Crit_Line_SubTotal3" localSheetId="16" hidden="1">#REF!</definedName>
    <definedName name="Crit_Line_SubTotal3" localSheetId="10" hidden="1">'NFD CONSO'!#REF!</definedName>
    <definedName name="Crit_Line_SubTotal3" localSheetId="29" hidden="1">#REF!</definedName>
    <definedName name="Crit_Line_SubTotal3" localSheetId="11" hidden="1">#REF!</definedName>
    <definedName name="Crit_Line_SubTotal3" localSheetId="36" hidden="1">#REF!</definedName>
    <definedName name="Crit_Line_SubTotal3" localSheetId="32" hidden="1">#REF!</definedName>
    <definedName name="Crit_Line_SubTotal3" localSheetId="18" hidden="1">#REF!</definedName>
    <definedName name="Crit_Line_SubTotal3" localSheetId="38" hidden="1">#REF!</definedName>
    <definedName name="Crit_Line_SubTotal3" hidden="1">#REF!</definedName>
    <definedName name="Critical.Crit_Line_Name1" localSheetId="35" hidden="1">#REF!</definedName>
    <definedName name="Critical.Crit_Line_Name1" localSheetId="31" hidden="1">#REF!</definedName>
    <definedName name="Critical.Crit_Line_Name1" localSheetId="9" hidden="1">#REF!</definedName>
    <definedName name="Critical.Crit_Line_Name1" localSheetId="30" hidden="1">#REF!</definedName>
    <definedName name="Critical.Crit_Line_Name1" localSheetId="33" hidden="1">#REF!</definedName>
    <definedName name="Critical.Crit_Line_Name1" localSheetId="16" hidden="1">#REF!</definedName>
    <definedName name="Critical.Crit_Line_Name1" localSheetId="10" hidden="1">'NFD CONSO'!#REF!</definedName>
    <definedName name="Critical.Crit_Line_Name1" localSheetId="29" hidden="1">#REF!</definedName>
    <definedName name="Critical.Crit_Line_Name1" localSheetId="11" hidden="1">#REF!</definedName>
    <definedName name="Critical.Crit_Line_Name1" localSheetId="36" hidden="1">#REF!</definedName>
    <definedName name="Critical.Crit_Line_Name1" localSheetId="32" hidden="1">#REF!</definedName>
    <definedName name="Critical.Crit_Line_Name1" localSheetId="18" hidden="1">#REF!</definedName>
    <definedName name="Critical.Crit_Line_Name1" localSheetId="38" hidden="1">#REF!</definedName>
    <definedName name="Critical.Crit_Line_Name1" hidden="1">#REF!</definedName>
    <definedName name="Crystal_1_1_WEBI_DataGrid" localSheetId="35" hidden="1">#REF!</definedName>
    <definedName name="Crystal_1_1_WEBI_DataGrid" localSheetId="31" hidden="1">#REF!</definedName>
    <definedName name="Crystal_1_1_WEBI_DataGrid" localSheetId="9" hidden="1">#REF!</definedName>
    <definedName name="Crystal_1_1_WEBI_DataGrid" localSheetId="30" hidden="1">#REF!</definedName>
    <definedName name="Crystal_1_1_WEBI_DataGrid" localSheetId="33" hidden="1">#REF!</definedName>
    <definedName name="Crystal_1_1_WEBI_DataGrid" localSheetId="16" hidden="1">#REF!</definedName>
    <definedName name="Crystal_1_1_WEBI_DataGrid" localSheetId="10" hidden="1">'NFD CONSO'!#REF!</definedName>
    <definedName name="Crystal_1_1_WEBI_DataGrid" localSheetId="29" hidden="1">#REF!</definedName>
    <definedName name="Crystal_1_1_WEBI_DataGrid" localSheetId="11" hidden="1">#REF!</definedName>
    <definedName name="Crystal_1_1_WEBI_DataGrid" localSheetId="36" hidden="1">#REF!</definedName>
    <definedName name="Crystal_1_1_WEBI_DataGrid" localSheetId="32" hidden="1">#REF!</definedName>
    <definedName name="Crystal_1_1_WEBI_DataGrid" localSheetId="18" hidden="1">#REF!</definedName>
    <definedName name="Crystal_1_1_WEBI_DataGrid" localSheetId="38" hidden="1">#REF!</definedName>
    <definedName name="Crystal_1_1_WEBI_DataGrid" hidden="1">#REF!</definedName>
    <definedName name="Crystal_1_1_WEBI_HHeading" localSheetId="35" hidden="1">#REF!</definedName>
    <definedName name="Crystal_1_1_WEBI_HHeading" localSheetId="31" hidden="1">#REF!</definedName>
    <definedName name="Crystal_1_1_WEBI_HHeading" localSheetId="9" hidden="1">#REF!</definedName>
    <definedName name="Crystal_1_1_WEBI_HHeading" localSheetId="30" hidden="1">#REF!</definedName>
    <definedName name="Crystal_1_1_WEBI_HHeading" localSheetId="33" hidden="1">#REF!</definedName>
    <definedName name="Crystal_1_1_WEBI_HHeading" localSheetId="16" hidden="1">#REF!</definedName>
    <definedName name="Crystal_1_1_WEBI_HHeading" localSheetId="10" hidden="1">'NFD CONSO'!#REF!</definedName>
    <definedName name="Crystal_1_1_WEBI_HHeading" localSheetId="29" hidden="1">#REF!</definedName>
    <definedName name="Crystal_1_1_WEBI_HHeading" localSheetId="11" hidden="1">#REF!</definedName>
    <definedName name="Crystal_1_1_WEBI_HHeading" localSheetId="36" hidden="1">#REF!</definedName>
    <definedName name="Crystal_1_1_WEBI_HHeading" localSheetId="32" hidden="1">#REF!</definedName>
    <definedName name="Crystal_1_1_WEBI_HHeading" localSheetId="18" hidden="1">#REF!</definedName>
    <definedName name="Crystal_1_1_WEBI_HHeading" localSheetId="38" hidden="1">#REF!</definedName>
    <definedName name="Crystal_1_1_WEBI_HHeading" hidden="1">#REF!</definedName>
    <definedName name="Crystal_1_1_WEBI_Table" localSheetId="35" hidden="1">#REF!</definedName>
    <definedName name="Crystal_1_1_WEBI_Table" localSheetId="31" hidden="1">#REF!</definedName>
    <definedName name="Crystal_1_1_WEBI_Table" localSheetId="9" hidden="1">#REF!</definedName>
    <definedName name="Crystal_1_1_WEBI_Table" localSheetId="30" hidden="1">#REF!</definedName>
    <definedName name="Crystal_1_1_WEBI_Table" localSheetId="33" hidden="1">#REF!</definedName>
    <definedName name="Crystal_1_1_WEBI_Table" localSheetId="16" hidden="1">#REF!</definedName>
    <definedName name="Crystal_1_1_WEBI_Table" localSheetId="10" hidden="1">'NFD CONSO'!#REF!</definedName>
    <definedName name="Crystal_1_1_WEBI_Table" localSheetId="29" hidden="1">#REF!</definedName>
    <definedName name="Crystal_1_1_WEBI_Table" localSheetId="11" hidden="1">#REF!</definedName>
    <definedName name="Crystal_1_1_WEBI_Table" localSheetId="36" hidden="1">#REF!</definedName>
    <definedName name="Crystal_1_1_WEBI_Table" localSheetId="32" hidden="1">#REF!</definedName>
    <definedName name="Crystal_1_1_WEBI_Table" localSheetId="18" hidden="1">#REF!</definedName>
    <definedName name="Crystal_1_1_WEBI_Table" localSheetId="38" hidden="1">#REF!</definedName>
    <definedName name="Crystal_1_1_WEBI_Table" hidden="1">#REF!</definedName>
    <definedName name="Crystal_2_1_WEBI_DataGrid" localSheetId="35" hidden="1">#REF!</definedName>
    <definedName name="Crystal_2_1_WEBI_DataGrid" localSheetId="31" hidden="1">#REF!</definedName>
    <definedName name="Crystal_2_1_WEBI_DataGrid" localSheetId="9" hidden="1">#REF!</definedName>
    <definedName name="Crystal_2_1_WEBI_DataGrid" localSheetId="30" hidden="1">#REF!</definedName>
    <definedName name="Crystal_2_1_WEBI_DataGrid" localSheetId="33" hidden="1">#REF!</definedName>
    <definedName name="Crystal_2_1_WEBI_DataGrid" localSheetId="16" hidden="1">#REF!</definedName>
    <definedName name="Crystal_2_1_WEBI_DataGrid" localSheetId="10" hidden="1">'NFD CONSO'!#REF!</definedName>
    <definedName name="Crystal_2_1_WEBI_DataGrid" localSheetId="29" hidden="1">#REF!</definedName>
    <definedName name="Crystal_2_1_WEBI_DataGrid" localSheetId="11" hidden="1">#REF!</definedName>
    <definedName name="Crystal_2_1_WEBI_DataGrid" localSheetId="36" hidden="1">#REF!</definedName>
    <definedName name="Crystal_2_1_WEBI_DataGrid" localSheetId="32" hidden="1">#REF!</definedName>
    <definedName name="Crystal_2_1_WEBI_DataGrid" localSheetId="18" hidden="1">#REF!</definedName>
    <definedName name="Crystal_2_1_WEBI_DataGrid" localSheetId="38" hidden="1">#REF!</definedName>
    <definedName name="Crystal_2_1_WEBI_DataGrid" hidden="1">#REF!</definedName>
    <definedName name="Crystal_2_1_WEBI_HHeading" localSheetId="35" hidden="1">#REF!</definedName>
    <definedName name="Crystal_2_1_WEBI_HHeading" localSheetId="31" hidden="1">#REF!</definedName>
    <definedName name="Crystal_2_1_WEBI_HHeading" localSheetId="9" hidden="1">#REF!</definedName>
    <definedName name="Crystal_2_1_WEBI_HHeading" localSheetId="30" hidden="1">#REF!</definedName>
    <definedName name="Crystal_2_1_WEBI_HHeading" localSheetId="33" hidden="1">#REF!</definedName>
    <definedName name="Crystal_2_1_WEBI_HHeading" localSheetId="16" hidden="1">#REF!</definedName>
    <definedName name="Crystal_2_1_WEBI_HHeading" localSheetId="10" hidden="1">'NFD CONSO'!#REF!</definedName>
    <definedName name="Crystal_2_1_WEBI_HHeading" localSheetId="29" hidden="1">#REF!</definedName>
    <definedName name="Crystal_2_1_WEBI_HHeading" localSheetId="11" hidden="1">#REF!</definedName>
    <definedName name="Crystal_2_1_WEBI_HHeading" localSheetId="36" hidden="1">#REF!</definedName>
    <definedName name="Crystal_2_1_WEBI_HHeading" localSheetId="32" hidden="1">#REF!</definedName>
    <definedName name="Crystal_2_1_WEBI_HHeading" localSheetId="18" hidden="1">#REF!</definedName>
    <definedName name="Crystal_2_1_WEBI_HHeading" localSheetId="38" hidden="1">#REF!</definedName>
    <definedName name="Crystal_2_1_WEBI_HHeading" hidden="1">#REF!</definedName>
    <definedName name="Crystal_2_1_WEBI_Table" localSheetId="35" hidden="1">#REF!</definedName>
    <definedName name="Crystal_2_1_WEBI_Table" localSheetId="31" hidden="1">#REF!</definedName>
    <definedName name="Crystal_2_1_WEBI_Table" localSheetId="9" hidden="1">#REF!</definedName>
    <definedName name="Crystal_2_1_WEBI_Table" localSheetId="30" hidden="1">#REF!</definedName>
    <definedName name="Crystal_2_1_WEBI_Table" localSheetId="33" hidden="1">#REF!</definedName>
    <definedName name="Crystal_2_1_WEBI_Table" localSheetId="16" hidden="1">#REF!</definedName>
    <definedName name="Crystal_2_1_WEBI_Table" localSheetId="10" hidden="1">'NFD CONSO'!#REF!</definedName>
    <definedName name="Crystal_2_1_WEBI_Table" localSheetId="29" hidden="1">#REF!</definedName>
    <definedName name="Crystal_2_1_WEBI_Table" localSheetId="11" hidden="1">#REF!</definedName>
    <definedName name="Crystal_2_1_WEBI_Table" localSheetId="36" hidden="1">#REF!</definedName>
    <definedName name="Crystal_2_1_WEBI_Table" localSheetId="32" hidden="1">#REF!</definedName>
    <definedName name="Crystal_2_1_WEBI_Table" localSheetId="18" hidden="1">#REF!</definedName>
    <definedName name="Crystal_2_1_WEBI_Table" localSheetId="38" hidden="1">#REF!</definedName>
    <definedName name="Crystal_2_1_WEBI_Table" hidden="1">#REF!</definedName>
    <definedName name="Crystal_3_1_WEBI_DataGrid" localSheetId="35" hidden="1">#REF!</definedName>
    <definedName name="Crystal_3_1_WEBI_DataGrid" localSheetId="31" hidden="1">#REF!</definedName>
    <definedName name="Crystal_3_1_WEBI_DataGrid" localSheetId="9" hidden="1">#REF!</definedName>
    <definedName name="Crystal_3_1_WEBI_DataGrid" localSheetId="30" hidden="1">#REF!</definedName>
    <definedName name="Crystal_3_1_WEBI_DataGrid" localSheetId="33" hidden="1">#REF!</definedName>
    <definedName name="Crystal_3_1_WEBI_DataGrid" localSheetId="16" hidden="1">#REF!</definedName>
    <definedName name="Crystal_3_1_WEBI_DataGrid" localSheetId="10" hidden="1">'NFD CONSO'!#REF!</definedName>
    <definedName name="Crystal_3_1_WEBI_DataGrid" localSheetId="29" hidden="1">#REF!</definedName>
    <definedName name="Crystal_3_1_WEBI_DataGrid" localSheetId="11" hidden="1">#REF!</definedName>
    <definedName name="Crystal_3_1_WEBI_DataGrid" localSheetId="36" hidden="1">#REF!</definedName>
    <definedName name="Crystal_3_1_WEBI_DataGrid" localSheetId="32" hidden="1">#REF!</definedName>
    <definedName name="Crystal_3_1_WEBI_DataGrid" localSheetId="18" hidden="1">#REF!</definedName>
    <definedName name="Crystal_3_1_WEBI_DataGrid" localSheetId="38" hidden="1">#REF!</definedName>
    <definedName name="Crystal_3_1_WEBI_DataGrid" hidden="1">#REF!</definedName>
    <definedName name="Crystal_3_1_WEBI_HHeading" localSheetId="35" hidden="1">#REF!</definedName>
    <definedName name="Crystal_3_1_WEBI_HHeading" localSheetId="31" hidden="1">#REF!</definedName>
    <definedName name="Crystal_3_1_WEBI_HHeading" localSheetId="9" hidden="1">#REF!</definedName>
    <definedName name="Crystal_3_1_WEBI_HHeading" localSheetId="30" hidden="1">#REF!</definedName>
    <definedName name="Crystal_3_1_WEBI_HHeading" localSheetId="33" hidden="1">#REF!</definedName>
    <definedName name="Crystal_3_1_WEBI_HHeading" localSheetId="16" hidden="1">#REF!</definedName>
    <definedName name="Crystal_3_1_WEBI_HHeading" localSheetId="10" hidden="1">'NFD CONSO'!#REF!</definedName>
    <definedName name="Crystal_3_1_WEBI_HHeading" localSheetId="29" hidden="1">#REF!</definedName>
    <definedName name="Crystal_3_1_WEBI_HHeading" localSheetId="11" hidden="1">#REF!</definedName>
    <definedName name="Crystal_3_1_WEBI_HHeading" localSheetId="36" hidden="1">#REF!</definedName>
    <definedName name="Crystal_3_1_WEBI_HHeading" localSheetId="32" hidden="1">#REF!</definedName>
    <definedName name="Crystal_3_1_WEBI_HHeading" localSheetId="18" hidden="1">#REF!</definedName>
    <definedName name="Crystal_3_1_WEBI_HHeading" localSheetId="38" hidden="1">#REF!</definedName>
    <definedName name="Crystal_3_1_WEBI_HHeading" hidden="1">#REF!</definedName>
    <definedName name="Crystal_3_1_WEBI_Table" localSheetId="35" hidden="1">#REF!</definedName>
    <definedName name="Crystal_3_1_WEBI_Table" localSheetId="31" hidden="1">#REF!</definedName>
    <definedName name="Crystal_3_1_WEBI_Table" localSheetId="9" hidden="1">#REF!</definedName>
    <definedName name="Crystal_3_1_WEBI_Table" localSheetId="30" hidden="1">#REF!</definedName>
    <definedName name="Crystal_3_1_WEBI_Table" localSheetId="33" hidden="1">#REF!</definedName>
    <definedName name="Crystal_3_1_WEBI_Table" localSheetId="16" hidden="1">#REF!</definedName>
    <definedName name="Crystal_3_1_WEBI_Table" localSheetId="10" hidden="1">'NFD CONSO'!#REF!</definedName>
    <definedName name="Crystal_3_1_WEBI_Table" localSheetId="29" hidden="1">#REF!</definedName>
    <definedName name="Crystal_3_1_WEBI_Table" localSheetId="11" hidden="1">#REF!</definedName>
    <definedName name="Crystal_3_1_WEBI_Table" localSheetId="36" hidden="1">#REF!</definedName>
    <definedName name="Crystal_3_1_WEBI_Table" localSheetId="32" hidden="1">#REF!</definedName>
    <definedName name="Crystal_3_1_WEBI_Table" localSheetId="18" hidden="1">#REF!</definedName>
    <definedName name="Crystal_3_1_WEBI_Table" localSheetId="38" hidden="1">#REF!</definedName>
    <definedName name="Crystal_3_1_WEBI_Table" hidden="1">#REF!</definedName>
    <definedName name="cter" localSheetId="9" hidden="1">{"by quart",#N/A,FALSE,"Corp IS";"by month",#N/A,FALSE,"Corp IS";"page 1",#N/A,FALSE,"Corp BS";"page 2",#N/A,FALSE,"Corp BS";"by quart",#N/A,FALSE,"Opco CF";"by month",#N/A,FALSE,"Opco CF"}</definedName>
    <definedName name="cter" localSheetId="7" hidden="1">{"by quart",#N/A,FALSE,"Corp IS";"by month",#N/A,FALSE,"Corp IS";"page 1",#N/A,FALSE,"Corp BS";"page 2",#N/A,FALSE,"Corp BS";"by quart",#N/A,FALSE,"Opco CF";"by month",#N/A,FALSE,"Opco CF"}</definedName>
    <definedName name="cter" localSheetId="6" hidden="1">{"by quart",#N/A,FALSE,"Corp IS";"by month",#N/A,FALSE,"Corp IS";"page 1",#N/A,FALSE,"Corp BS";"page 2",#N/A,FALSE,"Corp BS";"by quart",#N/A,FALSE,"Opco CF";"by month",#N/A,FALSE,"Opco CF"}</definedName>
    <definedName name="cter" localSheetId="10" hidden="1">{"by quart",#N/A,FALSE,"Corp IS";"by month",#N/A,FALSE,"Corp IS";"page 1",#N/A,FALSE,"Corp BS";"page 2",#N/A,FALSE,"Corp BS";"by quart",#N/A,FALSE,"Opco CF";"by month",#N/A,FALSE,"Opco CF"}</definedName>
    <definedName name="cter" localSheetId="28" hidden="1">{"by quart",#N/A,FALSE,"Corp IS";"by month",#N/A,FALSE,"Corp IS";"page 1",#N/A,FALSE,"Corp BS";"page 2",#N/A,FALSE,"Corp BS";"by quart",#N/A,FALSE,"Opco CF";"by month",#N/A,FALSE,"Opco CF"}</definedName>
    <definedName name="cter" localSheetId="11" hidden="1">{"by quart",#N/A,FALSE,"Corp IS";"by month",#N/A,FALSE,"Corp IS";"page 1",#N/A,FALSE,"Corp BS";"page 2",#N/A,FALSE,"Corp BS";"by quart",#N/A,FALSE,"Opco CF";"by month",#N/A,FALSE,"Opco CF"}</definedName>
    <definedName name="cter" localSheetId="36" hidden="1">{"by quart",#N/A,FALSE,"Corp IS";"by month",#N/A,FALSE,"Corp IS";"page 1",#N/A,FALSE,"Corp BS";"page 2",#N/A,FALSE,"Corp BS";"by quart",#N/A,FALSE,"Opco CF";"by month",#N/A,FALSE,"Opco CF"}</definedName>
    <definedName name="cter" localSheetId="18" hidden="1">{"by quart",#N/A,FALSE,"Corp IS";"by month",#N/A,FALSE,"Corp IS";"page 1",#N/A,FALSE,"Corp BS";"page 2",#N/A,FALSE,"Corp BS";"by quart",#N/A,FALSE,"Opco CF";"by month",#N/A,FALSE,"Opco CF"}</definedName>
    <definedName name="cter" localSheetId="38" hidden="1">{"by quart",#N/A,FALSE,"Corp IS";"by month",#N/A,FALSE,"Corp IS";"page 1",#N/A,FALSE,"Corp BS";"page 2",#N/A,FALSE,"Corp BS";"by quart",#N/A,FALSE,"Opco CF";"by month",#N/A,FALSE,"Opco CF"}</definedName>
    <definedName name="cter" hidden="1">{"by quart",#N/A,FALSE,"Corp IS";"by month",#N/A,FALSE,"Corp IS";"page 1",#N/A,FALSE,"Corp BS";"page 2",#N/A,FALSE,"Corp BS";"by quart",#N/A,FALSE,"Opco CF";"by month",#N/A,FALSE,"Opco CF"}</definedName>
    <definedName name="CTS" hidden="1">#REF!</definedName>
    <definedName name="Cur_Code2" localSheetId="35" hidden="1">#REF!</definedName>
    <definedName name="Cur_Code2" localSheetId="31" hidden="1">#REF!</definedName>
    <definedName name="Cur_Code2" localSheetId="9" hidden="1">#REF!</definedName>
    <definedName name="Cur_Code2" localSheetId="30" hidden="1">#REF!</definedName>
    <definedName name="Cur_Code2" localSheetId="51" hidden="1">#REF!</definedName>
    <definedName name="Cur_Code2" localSheetId="33" hidden="1">#REF!</definedName>
    <definedName name="Cur_Code2" localSheetId="16" hidden="1">#REF!</definedName>
    <definedName name="Cur_Code2" localSheetId="10" hidden="1">'NFD CONSO'!#REF!</definedName>
    <definedName name="Cur_Code2" localSheetId="29" hidden="1">#REF!</definedName>
    <definedName name="Cur_Code2" localSheetId="11" hidden="1">#REF!</definedName>
    <definedName name="Cur_Code2" localSheetId="36" hidden="1">#REF!</definedName>
    <definedName name="Cur_Code2" localSheetId="32" hidden="1">#REF!</definedName>
    <definedName name="Cur_Code2" localSheetId="18" hidden="1">#REF!</definedName>
    <definedName name="Cur_Code2" localSheetId="38" hidden="1">#REF!</definedName>
    <definedName name="Cur_Code2" hidden="1">#REF!</definedName>
    <definedName name="Cur_Per_Actv_Amt1" localSheetId="35" hidden="1">#REF!</definedName>
    <definedName name="Cur_Per_Actv_Amt1" localSheetId="31" hidden="1">#REF!</definedName>
    <definedName name="Cur_Per_Actv_Amt1" localSheetId="9" hidden="1">#REF!</definedName>
    <definedName name="Cur_Per_Actv_Amt1" localSheetId="30" hidden="1">#REF!</definedName>
    <definedName name="Cur_Per_Actv_Amt1" localSheetId="51" hidden="1">#REF!</definedName>
    <definedName name="Cur_Per_Actv_Amt1" localSheetId="33" hidden="1">#REF!</definedName>
    <definedName name="Cur_Per_Actv_Amt1" localSheetId="16" hidden="1">#REF!</definedName>
    <definedName name="Cur_Per_Actv_Amt1" localSheetId="10" hidden="1">'NFD CONSO'!#REF!</definedName>
    <definedName name="Cur_Per_Actv_Amt1" localSheetId="29" hidden="1">#REF!</definedName>
    <definedName name="Cur_Per_Actv_Amt1" localSheetId="11" hidden="1">#REF!</definedName>
    <definedName name="Cur_Per_Actv_Amt1" localSheetId="36" hidden="1">#REF!</definedName>
    <definedName name="Cur_Per_Actv_Amt1" localSheetId="32" hidden="1">#REF!</definedName>
    <definedName name="Cur_Per_Actv_Amt1" localSheetId="18" hidden="1">#REF!</definedName>
    <definedName name="Cur_Per_Actv_Amt1" localSheetId="38" hidden="1">#REF!</definedName>
    <definedName name="Cur_Per_Actv_Amt1" hidden="1">#REF!</definedName>
    <definedName name="Cur_Per_Actv_Amt10" localSheetId="35" hidden="1">#REF!</definedName>
    <definedName name="Cur_Per_Actv_Amt10" localSheetId="31" hidden="1">#REF!</definedName>
    <definedName name="Cur_Per_Actv_Amt10" localSheetId="9" hidden="1">#REF!</definedName>
    <definedName name="Cur_Per_Actv_Amt10" localSheetId="30" hidden="1">#REF!</definedName>
    <definedName name="Cur_Per_Actv_Amt10" localSheetId="51" hidden="1">#REF!</definedName>
    <definedName name="Cur_Per_Actv_Amt10" localSheetId="33" hidden="1">#REF!</definedName>
    <definedName name="Cur_Per_Actv_Amt10" localSheetId="16" hidden="1">#REF!</definedName>
    <definedName name="Cur_Per_Actv_Amt10" localSheetId="10" hidden="1">'NFD CONSO'!#REF!</definedName>
    <definedName name="Cur_Per_Actv_Amt10" localSheetId="29" hidden="1">#REF!</definedName>
    <definedName name="Cur_Per_Actv_Amt10" localSheetId="11" hidden="1">#REF!</definedName>
    <definedName name="Cur_Per_Actv_Amt10" localSheetId="36" hidden="1">#REF!</definedName>
    <definedName name="Cur_Per_Actv_Amt10" localSheetId="32" hidden="1">#REF!</definedName>
    <definedName name="Cur_Per_Actv_Amt10" localSheetId="18" hidden="1">#REF!</definedName>
    <definedName name="Cur_Per_Actv_Amt10" localSheetId="38" hidden="1">#REF!</definedName>
    <definedName name="Cur_Per_Actv_Amt10" hidden="1">#REF!</definedName>
    <definedName name="Cur_Per_Actv_Amt11" localSheetId="35" hidden="1">#REF!</definedName>
    <definedName name="Cur_Per_Actv_Amt11" localSheetId="31" hidden="1">#REF!</definedName>
    <definedName name="Cur_Per_Actv_Amt11" localSheetId="9" hidden="1">#REF!</definedName>
    <definedName name="Cur_Per_Actv_Amt11" localSheetId="30" hidden="1">#REF!</definedName>
    <definedName name="Cur_Per_Actv_Amt11" localSheetId="33" hidden="1">#REF!</definedName>
    <definedName name="Cur_Per_Actv_Amt11" localSheetId="16" hidden="1">#REF!</definedName>
    <definedName name="Cur_Per_Actv_Amt11" localSheetId="10" hidden="1">'NFD CONSO'!#REF!</definedName>
    <definedName name="Cur_Per_Actv_Amt11" localSheetId="29" hidden="1">#REF!</definedName>
    <definedName name="Cur_Per_Actv_Amt11" localSheetId="11" hidden="1">#REF!</definedName>
    <definedName name="Cur_Per_Actv_Amt11" localSheetId="36" hidden="1">#REF!</definedName>
    <definedName name="Cur_Per_Actv_Amt11" localSheetId="32" hidden="1">#REF!</definedName>
    <definedName name="Cur_Per_Actv_Amt11" localSheetId="18" hidden="1">#REF!</definedName>
    <definedName name="Cur_Per_Actv_Amt11" localSheetId="38" hidden="1">#REF!</definedName>
    <definedName name="Cur_Per_Actv_Amt11" hidden="1">#REF!</definedName>
    <definedName name="Cur_Per_Actv_Amt17" localSheetId="35" hidden="1">#REF!</definedName>
    <definedName name="Cur_Per_Actv_Amt17" localSheetId="31" hidden="1">#REF!</definedName>
    <definedName name="Cur_Per_Actv_Amt17" localSheetId="9" hidden="1">#REF!</definedName>
    <definedName name="Cur_Per_Actv_Amt17" localSheetId="30" hidden="1">#REF!</definedName>
    <definedName name="Cur_Per_Actv_Amt17" localSheetId="33" hidden="1">#REF!</definedName>
    <definedName name="Cur_Per_Actv_Amt17" localSheetId="16" hidden="1">#REF!</definedName>
    <definedName name="Cur_Per_Actv_Amt17" localSheetId="10" hidden="1">'NFD CONSO'!#REF!</definedName>
    <definedName name="Cur_Per_Actv_Amt17" localSheetId="29" hidden="1">#REF!</definedName>
    <definedName name="Cur_Per_Actv_Amt17" localSheetId="11" hidden="1">#REF!</definedName>
    <definedName name="Cur_Per_Actv_Amt17" localSheetId="36" hidden="1">#REF!</definedName>
    <definedName name="Cur_Per_Actv_Amt17" localSheetId="32" hidden="1">#REF!</definedName>
    <definedName name="Cur_Per_Actv_Amt17" localSheetId="18" hidden="1">#REF!</definedName>
    <definedName name="Cur_Per_Actv_Amt17" localSheetId="38" hidden="1">#REF!</definedName>
    <definedName name="Cur_Per_Actv_Amt17" hidden="1">#REF!</definedName>
    <definedName name="Cur_Per_Actv_Amt18" localSheetId="35" hidden="1">#REF!</definedName>
    <definedName name="Cur_Per_Actv_Amt18" localSheetId="31" hidden="1">#REF!</definedName>
    <definedName name="Cur_Per_Actv_Amt18" localSheetId="9" hidden="1">#REF!</definedName>
    <definedName name="Cur_Per_Actv_Amt18" localSheetId="30" hidden="1">#REF!</definedName>
    <definedName name="Cur_Per_Actv_Amt18" localSheetId="33" hidden="1">#REF!</definedName>
    <definedName name="Cur_Per_Actv_Amt18" localSheetId="16" hidden="1">#REF!</definedName>
    <definedName name="Cur_Per_Actv_Amt18" localSheetId="10" hidden="1">'NFD CONSO'!#REF!</definedName>
    <definedName name="Cur_Per_Actv_Amt18" localSheetId="29" hidden="1">#REF!</definedName>
    <definedName name="Cur_Per_Actv_Amt18" localSheetId="11" hidden="1">#REF!</definedName>
    <definedName name="Cur_Per_Actv_Amt18" localSheetId="36" hidden="1">#REF!</definedName>
    <definedName name="Cur_Per_Actv_Amt18" localSheetId="32" hidden="1">#REF!</definedName>
    <definedName name="Cur_Per_Actv_Amt18" localSheetId="18" hidden="1">#REF!</definedName>
    <definedName name="Cur_Per_Actv_Amt18" localSheetId="38" hidden="1">#REF!</definedName>
    <definedName name="Cur_Per_Actv_Amt18" hidden="1">#REF!</definedName>
    <definedName name="Cur_Per_Actv_Amt19" localSheetId="35" hidden="1">#REF!</definedName>
    <definedName name="Cur_Per_Actv_Amt19" localSheetId="31" hidden="1">#REF!</definedName>
    <definedName name="Cur_Per_Actv_Amt19" localSheetId="9" hidden="1">#REF!</definedName>
    <definedName name="Cur_Per_Actv_Amt19" localSheetId="30" hidden="1">#REF!</definedName>
    <definedName name="Cur_Per_Actv_Amt19" localSheetId="33" hidden="1">#REF!</definedName>
    <definedName name="Cur_Per_Actv_Amt19" localSheetId="16" hidden="1">#REF!</definedName>
    <definedName name="Cur_Per_Actv_Amt19" localSheetId="10" hidden="1">'NFD CONSO'!#REF!</definedName>
    <definedName name="Cur_Per_Actv_Amt19" localSheetId="29" hidden="1">#REF!</definedName>
    <definedName name="Cur_Per_Actv_Amt19" localSheetId="11" hidden="1">#REF!</definedName>
    <definedName name="Cur_Per_Actv_Amt19" localSheetId="36" hidden="1">#REF!</definedName>
    <definedName name="Cur_Per_Actv_Amt19" localSheetId="32" hidden="1">#REF!</definedName>
    <definedName name="Cur_Per_Actv_Amt19" localSheetId="18" hidden="1">#REF!</definedName>
    <definedName name="Cur_Per_Actv_Amt19" localSheetId="38" hidden="1">#REF!</definedName>
    <definedName name="Cur_Per_Actv_Amt19" hidden="1">#REF!</definedName>
    <definedName name="Cur_Per_Actv_Amt2" localSheetId="35" hidden="1">#REF!</definedName>
    <definedName name="Cur_Per_Actv_Amt2" localSheetId="31" hidden="1">#REF!</definedName>
    <definedName name="Cur_Per_Actv_Amt2" localSheetId="9" hidden="1">#REF!</definedName>
    <definedName name="Cur_Per_Actv_Amt2" localSheetId="30" hidden="1">#REF!</definedName>
    <definedName name="Cur_Per_Actv_Amt2" localSheetId="33" hidden="1">#REF!</definedName>
    <definedName name="Cur_Per_Actv_Amt2" localSheetId="16" hidden="1">#REF!</definedName>
    <definedName name="Cur_Per_Actv_Amt2" localSheetId="10" hidden="1">'NFD CONSO'!#REF!</definedName>
    <definedName name="Cur_Per_Actv_Amt2" localSheetId="29" hidden="1">#REF!</definedName>
    <definedName name="Cur_Per_Actv_Amt2" localSheetId="11" hidden="1">#REF!</definedName>
    <definedName name="Cur_Per_Actv_Amt2" localSheetId="36" hidden="1">#REF!</definedName>
    <definedName name="Cur_Per_Actv_Amt2" localSheetId="32" hidden="1">#REF!</definedName>
    <definedName name="Cur_Per_Actv_Amt2" localSheetId="18" hidden="1">#REF!</definedName>
    <definedName name="Cur_Per_Actv_Amt2" localSheetId="38" hidden="1">#REF!</definedName>
    <definedName name="Cur_Per_Actv_Amt2" hidden="1">#REF!</definedName>
    <definedName name="Cur_Per_Actv_Amt20" localSheetId="35" hidden="1">#REF!</definedName>
    <definedName name="Cur_Per_Actv_Amt20" localSheetId="31" hidden="1">#REF!</definedName>
    <definedName name="Cur_Per_Actv_Amt20" localSheetId="9" hidden="1">#REF!</definedName>
    <definedName name="Cur_Per_Actv_Amt20" localSheetId="30" hidden="1">#REF!</definedName>
    <definedName name="Cur_Per_Actv_Amt20" localSheetId="33" hidden="1">#REF!</definedName>
    <definedName name="Cur_Per_Actv_Amt20" localSheetId="16" hidden="1">#REF!</definedName>
    <definedName name="Cur_Per_Actv_Amt20" localSheetId="10" hidden="1">'NFD CONSO'!#REF!</definedName>
    <definedName name="Cur_Per_Actv_Amt20" localSheetId="29" hidden="1">#REF!</definedName>
    <definedName name="Cur_Per_Actv_Amt20" localSheetId="11" hidden="1">#REF!</definedName>
    <definedName name="Cur_Per_Actv_Amt20" localSheetId="36" hidden="1">#REF!</definedName>
    <definedName name="Cur_Per_Actv_Amt20" localSheetId="32" hidden="1">#REF!</definedName>
    <definedName name="Cur_Per_Actv_Amt20" localSheetId="18" hidden="1">#REF!</definedName>
    <definedName name="Cur_Per_Actv_Amt20" localSheetId="38" hidden="1">#REF!</definedName>
    <definedName name="Cur_Per_Actv_Amt20" hidden="1">#REF!</definedName>
    <definedName name="Cur_Per_Actv_Amt21" localSheetId="35" hidden="1">#REF!</definedName>
    <definedName name="Cur_Per_Actv_Amt21" localSheetId="31" hidden="1">#REF!</definedName>
    <definedName name="Cur_Per_Actv_Amt21" localSheetId="9" hidden="1">#REF!</definedName>
    <definedName name="Cur_Per_Actv_Amt21" localSheetId="30" hidden="1">#REF!</definedName>
    <definedName name="Cur_Per_Actv_Amt21" localSheetId="33" hidden="1">#REF!</definedName>
    <definedName name="Cur_Per_Actv_Amt21" localSheetId="16" hidden="1">#REF!</definedName>
    <definedName name="Cur_Per_Actv_Amt21" localSheetId="10" hidden="1">'NFD CONSO'!#REF!</definedName>
    <definedName name="Cur_Per_Actv_Amt21" localSheetId="29" hidden="1">#REF!</definedName>
    <definedName name="Cur_Per_Actv_Amt21" localSheetId="11" hidden="1">#REF!</definedName>
    <definedName name="Cur_Per_Actv_Amt21" localSheetId="36" hidden="1">#REF!</definedName>
    <definedName name="Cur_Per_Actv_Amt21" localSheetId="32" hidden="1">#REF!</definedName>
    <definedName name="Cur_Per_Actv_Amt21" localSheetId="18" hidden="1">#REF!</definedName>
    <definedName name="Cur_Per_Actv_Amt21" localSheetId="38" hidden="1">#REF!</definedName>
    <definedName name="Cur_Per_Actv_Amt21" hidden="1">#REF!</definedName>
    <definedName name="Cur_Per_Actv_Amt22" localSheetId="35" hidden="1">#REF!</definedName>
    <definedName name="Cur_Per_Actv_Amt22" localSheetId="31" hidden="1">#REF!</definedName>
    <definedName name="Cur_Per_Actv_Amt22" localSheetId="9" hidden="1">#REF!</definedName>
    <definedName name="Cur_Per_Actv_Amt22" localSheetId="30" hidden="1">#REF!</definedName>
    <definedName name="Cur_Per_Actv_Amt22" localSheetId="33" hidden="1">#REF!</definedName>
    <definedName name="Cur_Per_Actv_Amt22" localSheetId="16" hidden="1">#REF!</definedName>
    <definedName name="Cur_Per_Actv_Amt22" localSheetId="10" hidden="1">'NFD CONSO'!#REF!</definedName>
    <definedName name="Cur_Per_Actv_Amt22" localSheetId="29" hidden="1">#REF!</definedName>
    <definedName name="Cur_Per_Actv_Amt22" localSheetId="11" hidden="1">#REF!</definedName>
    <definedName name="Cur_Per_Actv_Amt22" localSheetId="36" hidden="1">#REF!</definedName>
    <definedName name="Cur_Per_Actv_Amt22" localSheetId="32" hidden="1">#REF!</definedName>
    <definedName name="Cur_Per_Actv_Amt22" localSheetId="18" hidden="1">#REF!</definedName>
    <definedName name="Cur_Per_Actv_Amt22" localSheetId="38" hidden="1">#REF!</definedName>
    <definedName name="Cur_Per_Actv_Amt22" hidden="1">#REF!</definedName>
    <definedName name="Cur_Per_Actv_Amt23" localSheetId="35" hidden="1">#REF!</definedName>
    <definedName name="Cur_Per_Actv_Amt23" localSheetId="31" hidden="1">#REF!</definedName>
    <definedName name="Cur_Per_Actv_Amt23" localSheetId="9" hidden="1">#REF!</definedName>
    <definedName name="Cur_Per_Actv_Amt23" localSheetId="30" hidden="1">#REF!</definedName>
    <definedName name="Cur_Per_Actv_Amt23" localSheetId="33" hidden="1">#REF!</definedName>
    <definedName name="Cur_Per_Actv_Amt23" localSheetId="16" hidden="1">#REF!</definedName>
    <definedName name="Cur_Per_Actv_Amt23" localSheetId="10" hidden="1">'NFD CONSO'!#REF!</definedName>
    <definedName name="Cur_Per_Actv_Amt23" localSheetId="29" hidden="1">#REF!</definedName>
    <definedName name="Cur_Per_Actv_Amt23" localSheetId="11" hidden="1">#REF!</definedName>
    <definedName name="Cur_Per_Actv_Amt23" localSheetId="36" hidden="1">#REF!</definedName>
    <definedName name="Cur_Per_Actv_Amt23" localSheetId="32" hidden="1">#REF!</definedName>
    <definedName name="Cur_Per_Actv_Amt23" localSheetId="18" hidden="1">#REF!</definedName>
    <definedName name="Cur_Per_Actv_Amt23" localSheetId="38" hidden="1">#REF!</definedName>
    <definedName name="Cur_Per_Actv_Amt23" hidden="1">#REF!</definedName>
    <definedName name="Cur_Per_Actv_Amt4" localSheetId="35" hidden="1">#REF!</definedName>
    <definedName name="Cur_Per_Actv_Amt4" localSheetId="31" hidden="1">#REF!</definedName>
    <definedName name="Cur_Per_Actv_Amt4" localSheetId="30" hidden="1">#REF!</definedName>
    <definedName name="Cur_Per_Actv_Amt4" localSheetId="51" hidden="1">#REF!</definedName>
    <definedName name="Cur_Per_Actv_Amt4" localSheetId="33" hidden="1">#REF!</definedName>
    <definedName name="Cur_Per_Actv_Amt4" localSheetId="29" hidden="1">#REF!</definedName>
    <definedName name="Cur_Per_Actv_Amt4" localSheetId="36" hidden="1">#REF!</definedName>
    <definedName name="Cur_Per_Actv_Amt4" localSheetId="32" hidden="1">#REF!</definedName>
    <definedName name="Cur_Per_Actv_Amt4" localSheetId="38" hidden="1">#REF!</definedName>
    <definedName name="Cur_Per_Actv_Amt4" hidden="1">#REF!</definedName>
    <definedName name="Cur_Per_Actv_Amt6" localSheetId="35" hidden="1">#REF!</definedName>
    <definedName name="Cur_Per_Actv_Amt6" localSheetId="31" hidden="1">#REF!</definedName>
    <definedName name="Cur_Per_Actv_Amt6" localSheetId="9" hidden="1">#REF!</definedName>
    <definedName name="Cur_Per_Actv_Amt6" localSheetId="30" hidden="1">#REF!</definedName>
    <definedName name="Cur_Per_Actv_Amt6" localSheetId="51" hidden="1">#REF!</definedName>
    <definedName name="Cur_Per_Actv_Amt6" localSheetId="33" hidden="1">#REF!</definedName>
    <definedName name="Cur_Per_Actv_Amt6" localSheetId="16" hidden="1">#REF!</definedName>
    <definedName name="Cur_Per_Actv_Amt6" localSheetId="10" hidden="1">'NFD CONSO'!#REF!</definedName>
    <definedName name="Cur_Per_Actv_Amt6" localSheetId="29" hidden="1">#REF!</definedName>
    <definedName name="Cur_Per_Actv_Amt6" localSheetId="11" hidden="1">#REF!</definedName>
    <definedName name="Cur_Per_Actv_Amt6" localSheetId="36" hidden="1">#REF!</definedName>
    <definedName name="Cur_Per_Actv_Amt6" localSheetId="32" hidden="1">#REF!</definedName>
    <definedName name="Cur_Per_Actv_Amt6" localSheetId="18" hidden="1">#REF!</definedName>
    <definedName name="Cur_Per_Actv_Amt6" localSheetId="38" hidden="1">#REF!</definedName>
    <definedName name="Cur_Per_Actv_Amt6" hidden="1">#REF!</definedName>
    <definedName name="Cur_Per_Actv_Amt9" localSheetId="35" hidden="1">#REF!</definedName>
    <definedName name="Cur_Per_Actv_Amt9" localSheetId="31" hidden="1">#REF!</definedName>
    <definedName name="Cur_Per_Actv_Amt9" localSheetId="9" hidden="1">#REF!</definedName>
    <definedName name="Cur_Per_Actv_Amt9" localSheetId="30" hidden="1">#REF!</definedName>
    <definedName name="Cur_Per_Actv_Amt9" localSheetId="51" hidden="1">#REF!</definedName>
    <definedName name="Cur_Per_Actv_Amt9" localSheetId="33" hidden="1">#REF!</definedName>
    <definedName name="Cur_Per_Actv_Amt9" localSheetId="16" hidden="1">#REF!</definedName>
    <definedName name="Cur_Per_Actv_Amt9" localSheetId="10" hidden="1">'NFD CONSO'!#REF!</definedName>
    <definedName name="Cur_Per_Actv_Amt9" localSheetId="29" hidden="1">#REF!</definedName>
    <definedName name="Cur_Per_Actv_Amt9" localSheetId="11" hidden="1">#REF!</definedName>
    <definedName name="Cur_Per_Actv_Amt9" localSheetId="36" hidden="1">#REF!</definedName>
    <definedName name="Cur_Per_Actv_Amt9" localSheetId="32" hidden="1">#REF!</definedName>
    <definedName name="Cur_Per_Actv_Amt9" localSheetId="18" hidden="1">#REF!</definedName>
    <definedName name="Cur_Per_Actv_Amt9" localSheetId="38" hidden="1">#REF!</definedName>
    <definedName name="Cur_Per_Actv_Amt9" hidden="1">#REF!</definedName>
    <definedName name="Cur_Per_Bal_Amt1" localSheetId="35" hidden="1">#REF!</definedName>
    <definedName name="Cur_Per_Bal_Amt1" localSheetId="31" hidden="1">#REF!</definedName>
    <definedName name="Cur_Per_Bal_Amt1" localSheetId="9" hidden="1">#REF!</definedName>
    <definedName name="Cur_Per_Bal_Amt1" localSheetId="30" hidden="1">#REF!</definedName>
    <definedName name="Cur_Per_Bal_Amt1" localSheetId="51" hidden="1">#REF!</definedName>
    <definedName name="Cur_Per_Bal_Amt1" localSheetId="33" hidden="1">#REF!</definedName>
    <definedName name="Cur_Per_Bal_Amt1" localSheetId="16" hidden="1">#REF!</definedName>
    <definedName name="Cur_Per_Bal_Amt1" localSheetId="10" hidden="1">'NFD CONSO'!#REF!</definedName>
    <definedName name="Cur_Per_Bal_Amt1" localSheetId="29" hidden="1">#REF!</definedName>
    <definedName name="Cur_Per_Bal_Amt1" localSheetId="11" hidden="1">#REF!</definedName>
    <definedName name="Cur_Per_Bal_Amt1" localSheetId="36" hidden="1">#REF!</definedName>
    <definedName name="Cur_Per_Bal_Amt1" localSheetId="32" hidden="1">#REF!</definedName>
    <definedName name="Cur_Per_Bal_Amt1" localSheetId="18" hidden="1">#REF!</definedName>
    <definedName name="Cur_Per_Bal_Amt1" localSheetId="38" hidden="1">#REF!</definedName>
    <definedName name="Cur_Per_Bal_Amt1" hidden="1">#REF!</definedName>
    <definedName name="Cur_Per_Bal_Amt5" localSheetId="35" hidden="1">#REF!</definedName>
    <definedName name="Cur_Per_Bal_Amt5" localSheetId="31" hidden="1">#REF!</definedName>
    <definedName name="Cur_Per_Bal_Amt5" localSheetId="9" hidden="1">#REF!</definedName>
    <definedName name="Cur_Per_Bal_Amt5" localSheetId="30" hidden="1">#REF!</definedName>
    <definedName name="Cur_Per_Bal_Amt5" localSheetId="33" hidden="1">#REF!</definedName>
    <definedName name="Cur_Per_Bal_Amt5" localSheetId="16" hidden="1">#REF!</definedName>
    <definedName name="Cur_Per_Bal_Amt5" localSheetId="10" hidden="1">'NFD CONSO'!#REF!</definedName>
    <definedName name="Cur_Per_Bal_Amt5" localSheetId="29" hidden="1">#REF!</definedName>
    <definedName name="Cur_Per_Bal_Amt5" localSheetId="11" hidden="1">#REF!</definedName>
    <definedName name="Cur_Per_Bal_Amt5" localSheetId="36" hidden="1">#REF!</definedName>
    <definedName name="Cur_Per_Bal_Amt5" localSheetId="32" hidden="1">#REF!</definedName>
    <definedName name="Cur_Per_Bal_Amt5" localSheetId="18" hidden="1">#REF!</definedName>
    <definedName name="Cur_Per_Bal_Amt5" localSheetId="38" hidden="1">#REF!</definedName>
    <definedName name="Cur_Per_Bal_Amt5" hidden="1">#REF!</definedName>
    <definedName name="Cur_Per_Bal_Amt6" localSheetId="35" hidden="1">#REF!</definedName>
    <definedName name="Cur_Per_Bal_Amt6" localSheetId="31" hidden="1">#REF!</definedName>
    <definedName name="Cur_Per_Bal_Amt6" localSheetId="9" hidden="1">#REF!</definedName>
    <definedName name="Cur_Per_Bal_Amt6" localSheetId="30" hidden="1">#REF!</definedName>
    <definedName name="Cur_Per_Bal_Amt6" localSheetId="33" hidden="1">#REF!</definedName>
    <definedName name="Cur_Per_Bal_Amt6" localSheetId="16" hidden="1">#REF!</definedName>
    <definedName name="Cur_Per_Bal_Amt6" localSheetId="10" hidden="1">'NFD CONSO'!#REF!</definedName>
    <definedName name="Cur_Per_Bal_Amt6" localSheetId="29" hidden="1">#REF!</definedName>
    <definedName name="Cur_Per_Bal_Amt6" localSheetId="11" hidden="1">#REF!</definedName>
    <definedName name="Cur_Per_Bal_Amt6" localSheetId="36" hidden="1">#REF!</definedName>
    <definedName name="Cur_Per_Bal_Amt6" localSheetId="32" hidden="1">#REF!</definedName>
    <definedName name="Cur_Per_Bal_Amt6" localSheetId="18" hidden="1">#REF!</definedName>
    <definedName name="Cur_Per_Bal_Amt6" localSheetId="38" hidden="1">#REF!</definedName>
    <definedName name="Cur_Per_Bal_Amt6" hidden="1">#REF!</definedName>
    <definedName name="Cur_Per_Bal_Amt9" localSheetId="35" hidden="1">#REF!</definedName>
    <definedName name="Cur_Per_Bal_Amt9" localSheetId="31" hidden="1">#REF!</definedName>
    <definedName name="Cur_Per_Bal_Amt9" localSheetId="9" hidden="1">#REF!</definedName>
    <definedName name="Cur_Per_Bal_Amt9" localSheetId="30" hidden="1">#REF!</definedName>
    <definedName name="Cur_Per_Bal_Amt9" localSheetId="33" hidden="1">#REF!</definedName>
    <definedName name="Cur_Per_Bal_Amt9" localSheetId="16" hidden="1">#REF!</definedName>
    <definedName name="Cur_Per_Bal_Amt9" localSheetId="10" hidden="1">'NFD CONSO'!#REF!</definedName>
    <definedName name="Cur_Per_Bal_Amt9" localSheetId="29" hidden="1">#REF!</definedName>
    <definedName name="Cur_Per_Bal_Amt9" localSheetId="11" hidden="1">#REF!</definedName>
    <definedName name="Cur_Per_Bal_Amt9" localSheetId="36" hidden="1">#REF!</definedName>
    <definedName name="Cur_Per_Bal_Amt9" localSheetId="32" hidden="1">#REF!</definedName>
    <definedName name="Cur_Per_Bal_Amt9" localSheetId="18" hidden="1">#REF!</definedName>
    <definedName name="Cur_Per_Bal_Amt9" localSheetId="38" hidden="1">#REF!</definedName>
    <definedName name="Cur_Per_Bal_Amt9" hidden="1">#REF!</definedName>
    <definedName name="Cur_Per_OP_Amt10" localSheetId="9" hidden="1">#REF!</definedName>
    <definedName name="Cur_Per_OP_Amt10" localSheetId="10" hidden="1">'NFD CONSO'!#REF!</definedName>
    <definedName name="Cur_Per_OP_Amt10" localSheetId="11" hidden="1">#REF!</definedName>
    <definedName name="Cur_Per_OP_Amt10" localSheetId="18" hidden="1">#REF!</definedName>
    <definedName name="Cur_Per_OP_Amt10" hidden="1">#REF!</definedName>
    <definedName name="Cur_QTD_Actv_Amt11" localSheetId="35" hidden="1">#REF!</definedName>
    <definedName name="Cur_QTD_Actv_Amt11" localSheetId="31" hidden="1">#REF!</definedName>
    <definedName name="Cur_QTD_Actv_Amt11" localSheetId="9" hidden="1">#REF!</definedName>
    <definedName name="Cur_QTD_Actv_Amt11" localSheetId="30" hidden="1">#REF!</definedName>
    <definedName name="Cur_QTD_Actv_Amt11" localSheetId="33" hidden="1">#REF!</definedName>
    <definedName name="Cur_QTD_Actv_Amt11" localSheetId="16" hidden="1">#REF!</definedName>
    <definedName name="Cur_QTD_Actv_Amt11" localSheetId="10" hidden="1">'NFD CONSO'!#REF!</definedName>
    <definedName name="Cur_QTD_Actv_Amt11" localSheetId="29" hidden="1">#REF!</definedName>
    <definedName name="Cur_QTD_Actv_Amt11" localSheetId="11" hidden="1">#REF!</definedName>
    <definedName name="Cur_QTD_Actv_Amt11" localSheetId="36" hidden="1">#REF!</definedName>
    <definedName name="Cur_QTD_Actv_Amt11" localSheetId="32" hidden="1">#REF!</definedName>
    <definedName name="Cur_QTD_Actv_Amt11" localSheetId="18" hidden="1">#REF!</definedName>
    <definedName name="Cur_QTD_Actv_Amt11" localSheetId="38" hidden="1">#REF!</definedName>
    <definedName name="Cur_QTD_Actv_Amt11" hidden="1">#REF!</definedName>
    <definedName name="Cur_QTD_Actv_Amt4" localSheetId="35" hidden="1">#REF!</definedName>
    <definedName name="Cur_QTD_Actv_Amt4" localSheetId="31" hidden="1">#REF!</definedName>
    <definedName name="Cur_QTD_Actv_Amt4" localSheetId="9" hidden="1">#REF!</definedName>
    <definedName name="Cur_QTD_Actv_Amt4" localSheetId="30" hidden="1">#REF!</definedName>
    <definedName name="Cur_QTD_Actv_Amt4" localSheetId="33" hidden="1">#REF!</definedName>
    <definedName name="Cur_QTD_Actv_Amt4" localSheetId="16" hidden="1">#REF!</definedName>
    <definedName name="Cur_QTD_Actv_Amt4" localSheetId="10" hidden="1">'NFD CONSO'!#REF!</definedName>
    <definedName name="Cur_QTD_Actv_Amt4" localSheetId="29" hidden="1">#REF!</definedName>
    <definedName name="Cur_QTD_Actv_Amt4" localSheetId="11" hidden="1">#REF!</definedName>
    <definedName name="Cur_QTD_Actv_Amt4" localSheetId="36" hidden="1">#REF!</definedName>
    <definedName name="Cur_QTD_Actv_Amt4" localSheetId="32" hidden="1">#REF!</definedName>
    <definedName name="Cur_QTD_Actv_Amt4" localSheetId="18" hidden="1">#REF!</definedName>
    <definedName name="Cur_QTD_Actv_Amt4" localSheetId="38" hidden="1">#REF!</definedName>
    <definedName name="Cur_QTD_Actv_Amt4" hidden="1">#REF!</definedName>
    <definedName name="Cur_QTD_Actv_Amt6" localSheetId="35" hidden="1">#REF!</definedName>
    <definedName name="Cur_QTD_Actv_Amt6" localSheetId="31" hidden="1">#REF!</definedName>
    <definedName name="Cur_QTD_Actv_Amt6" localSheetId="9" hidden="1">#REF!</definedName>
    <definedName name="Cur_QTD_Actv_Amt6" localSheetId="30" hidden="1">#REF!</definedName>
    <definedName name="Cur_QTD_Actv_Amt6" localSheetId="33" hidden="1">#REF!</definedName>
    <definedName name="Cur_QTD_Actv_Amt6" localSheetId="16" hidden="1">#REF!</definedName>
    <definedName name="Cur_QTD_Actv_Amt6" localSheetId="10" hidden="1">'NFD CONSO'!#REF!</definedName>
    <definedName name="Cur_QTD_Actv_Amt6" localSheetId="29" hidden="1">#REF!</definedName>
    <definedName name="Cur_QTD_Actv_Amt6" localSheetId="11" hidden="1">#REF!</definedName>
    <definedName name="Cur_QTD_Actv_Amt6" localSheetId="36" hidden="1">#REF!</definedName>
    <definedName name="Cur_QTD_Actv_Amt6" localSheetId="32" hidden="1">#REF!</definedName>
    <definedName name="Cur_QTD_Actv_Amt6" localSheetId="18" hidden="1">#REF!</definedName>
    <definedName name="Cur_QTD_Actv_Amt6" localSheetId="38" hidden="1">#REF!</definedName>
    <definedName name="Cur_QTD_Actv_Amt6" hidden="1">#REF!</definedName>
    <definedName name="Cur_QTD_Actv_Amt9" localSheetId="35" hidden="1">#REF!</definedName>
    <definedName name="Cur_QTD_Actv_Amt9" localSheetId="31" hidden="1">#REF!</definedName>
    <definedName name="Cur_QTD_Actv_Amt9" localSheetId="9" hidden="1">#REF!</definedName>
    <definedName name="Cur_QTD_Actv_Amt9" localSheetId="30" hidden="1">#REF!</definedName>
    <definedName name="Cur_QTD_Actv_Amt9" localSheetId="33" hidden="1">#REF!</definedName>
    <definedName name="Cur_QTD_Actv_Amt9" localSheetId="16" hidden="1">#REF!</definedName>
    <definedName name="Cur_QTD_Actv_Amt9" localSheetId="10" hidden="1">'NFD CONSO'!#REF!</definedName>
    <definedName name="Cur_QTD_Actv_Amt9" localSheetId="29" hidden="1">#REF!</definedName>
    <definedName name="Cur_QTD_Actv_Amt9" localSheetId="11" hidden="1">#REF!</definedName>
    <definedName name="Cur_QTD_Actv_Amt9" localSheetId="36" hidden="1">#REF!</definedName>
    <definedName name="Cur_QTD_Actv_Amt9" localSheetId="32" hidden="1">#REF!</definedName>
    <definedName name="Cur_QTD_Actv_Amt9" localSheetId="18" hidden="1">#REF!</definedName>
    <definedName name="Cur_QTD_Actv_Amt9" localSheetId="38" hidden="1">#REF!</definedName>
    <definedName name="Cur_QTD_Actv_Amt9" hidden="1">#REF!</definedName>
    <definedName name="Cur_Qtr_Actv_Amt1" localSheetId="35" hidden="1">#REF!</definedName>
    <definedName name="Cur_Qtr_Actv_Amt1" localSheetId="31" hidden="1">#REF!</definedName>
    <definedName name="Cur_Qtr_Actv_Amt1" localSheetId="9" hidden="1">#REF!</definedName>
    <definedName name="Cur_Qtr_Actv_Amt1" localSheetId="30" hidden="1">#REF!</definedName>
    <definedName name="Cur_Qtr_Actv_Amt1" localSheetId="33" hidden="1">#REF!</definedName>
    <definedName name="Cur_Qtr_Actv_Amt1" localSheetId="16" hidden="1">#REF!</definedName>
    <definedName name="Cur_Qtr_Actv_Amt1" localSheetId="10" hidden="1">'NFD CONSO'!#REF!</definedName>
    <definedName name="Cur_Qtr_Actv_Amt1" localSheetId="29" hidden="1">#REF!</definedName>
    <definedName name="Cur_Qtr_Actv_Amt1" localSheetId="11" hidden="1">#REF!</definedName>
    <definedName name="Cur_Qtr_Actv_Amt1" localSheetId="36" hidden="1">#REF!</definedName>
    <definedName name="Cur_Qtr_Actv_Amt1" localSheetId="32" hidden="1">#REF!</definedName>
    <definedName name="Cur_Qtr_Actv_Amt1" localSheetId="18" hidden="1">#REF!</definedName>
    <definedName name="Cur_Qtr_Actv_Amt1" localSheetId="38" hidden="1">#REF!</definedName>
    <definedName name="Cur_Qtr_Actv_Amt1" hidden="1">#REF!</definedName>
    <definedName name="Cur_Qtr_Actv_Amt10" localSheetId="9" hidden="1">#REF!</definedName>
    <definedName name="Cur_Qtr_Actv_Amt10" localSheetId="10" hidden="1">'NFD CONSO'!#REF!</definedName>
    <definedName name="Cur_Qtr_Actv_Amt10" localSheetId="11" hidden="1">#REF!</definedName>
    <definedName name="Cur_Qtr_Actv_Amt10" localSheetId="18" hidden="1">#REF!</definedName>
    <definedName name="Cur_Qtr_Actv_Amt10" hidden="1">#REF!</definedName>
    <definedName name="Cur_Qtr_Actv_Amt2" localSheetId="35" hidden="1">#REF!</definedName>
    <definedName name="Cur_Qtr_Actv_Amt2" localSheetId="31" hidden="1">#REF!</definedName>
    <definedName name="Cur_Qtr_Actv_Amt2" localSheetId="9" hidden="1">#REF!</definedName>
    <definedName name="Cur_Qtr_Actv_Amt2" localSheetId="30" hidden="1">#REF!</definedName>
    <definedName name="Cur_Qtr_Actv_Amt2" localSheetId="33" hidden="1">#REF!</definedName>
    <definedName name="Cur_Qtr_Actv_Amt2" localSheetId="16" hidden="1">#REF!</definedName>
    <definedName name="Cur_Qtr_Actv_Amt2" localSheetId="10" hidden="1">'NFD CONSO'!#REF!</definedName>
    <definedName name="Cur_Qtr_Actv_Amt2" localSheetId="29" hidden="1">#REF!</definedName>
    <definedName name="Cur_Qtr_Actv_Amt2" localSheetId="11" hidden="1">#REF!</definedName>
    <definedName name="Cur_Qtr_Actv_Amt2" localSheetId="36" hidden="1">#REF!</definedName>
    <definedName name="Cur_Qtr_Actv_Amt2" localSheetId="32" hidden="1">#REF!</definedName>
    <definedName name="Cur_Qtr_Actv_Amt2" localSheetId="18" hidden="1">#REF!</definedName>
    <definedName name="Cur_Qtr_Actv_Amt2" localSheetId="38" hidden="1">#REF!</definedName>
    <definedName name="Cur_Qtr_Actv_Amt2" hidden="1">#REF!</definedName>
    <definedName name="Cur_Qtr_Actv_Amt5" localSheetId="35" hidden="1">#REF!</definedName>
    <definedName name="Cur_Qtr_Actv_Amt5" localSheetId="31" hidden="1">#REF!</definedName>
    <definedName name="Cur_Qtr_Actv_Amt5" localSheetId="9" hidden="1">#REF!</definedName>
    <definedName name="Cur_Qtr_Actv_Amt5" localSheetId="30" hidden="1">#REF!</definedName>
    <definedName name="Cur_Qtr_Actv_Amt5" localSheetId="33" hidden="1">#REF!</definedName>
    <definedName name="Cur_Qtr_Actv_Amt5" localSheetId="16" hidden="1">#REF!</definedName>
    <definedName name="Cur_Qtr_Actv_Amt5" localSheetId="10" hidden="1">'NFD CONSO'!#REF!</definedName>
    <definedName name="Cur_Qtr_Actv_Amt5" localSheetId="29" hidden="1">#REF!</definedName>
    <definedName name="Cur_Qtr_Actv_Amt5" localSheetId="11" hidden="1">#REF!</definedName>
    <definedName name="Cur_Qtr_Actv_Amt5" localSheetId="36" hidden="1">#REF!</definedName>
    <definedName name="Cur_Qtr_Actv_Amt5" localSheetId="32" hidden="1">#REF!</definedName>
    <definedName name="Cur_Qtr_Actv_Amt5" localSheetId="18" hidden="1">#REF!</definedName>
    <definedName name="Cur_Qtr_Actv_Amt5" localSheetId="38" hidden="1">#REF!</definedName>
    <definedName name="Cur_Qtr_Actv_Amt5" hidden="1">#REF!</definedName>
    <definedName name="Cur_Qtr_Actv_Amt9" localSheetId="35" hidden="1">#REF!</definedName>
    <definedName name="Cur_Qtr_Actv_Amt9" localSheetId="31" hidden="1">#REF!</definedName>
    <definedName name="Cur_Qtr_Actv_Amt9" localSheetId="9" hidden="1">#REF!</definedName>
    <definedName name="Cur_Qtr_Actv_Amt9" localSheetId="30" hidden="1">#REF!</definedName>
    <definedName name="Cur_Qtr_Actv_Amt9" localSheetId="33" hidden="1">#REF!</definedName>
    <definedName name="Cur_Qtr_Actv_Amt9" localSheetId="16" hidden="1">#REF!</definedName>
    <definedName name="Cur_Qtr_Actv_Amt9" localSheetId="10" hidden="1">'NFD CONSO'!#REF!</definedName>
    <definedName name="Cur_Qtr_Actv_Amt9" localSheetId="29" hidden="1">#REF!</definedName>
    <definedName name="Cur_Qtr_Actv_Amt9" localSheetId="11" hidden="1">#REF!</definedName>
    <definedName name="Cur_Qtr_Actv_Amt9" localSheetId="36" hidden="1">#REF!</definedName>
    <definedName name="Cur_Qtr_Actv_Amt9" localSheetId="32" hidden="1">#REF!</definedName>
    <definedName name="Cur_Qtr_Actv_Amt9" localSheetId="18" hidden="1">#REF!</definedName>
    <definedName name="Cur_Qtr_Actv_Amt9" localSheetId="38" hidden="1">#REF!</definedName>
    <definedName name="Cur_Qtr_Actv_Amt9" hidden="1">#REF!</definedName>
    <definedName name="Cur_Qtr_OP_Amt10" localSheetId="9" hidden="1">#REF!</definedName>
    <definedName name="Cur_Qtr_OP_Amt10" localSheetId="10" hidden="1">'NFD CONSO'!#REF!</definedName>
    <definedName name="Cur_Qtr_OP_Amt10" localSheetId="11" hidden="1">#REF!</definedName>
    <definedName name="Cur_Qtr_OP_Amt10" localSheetId="18" hidden="1">#REF!</definedName>
    <definedName name="Cur_Qtr_OP_Amt10" hidden="1">#REF!</definedName>
    <definedName name="Curr_Cur_Amt2" localSheetId="35" hidden="1">#REF!</definedName>
    <definedName name="Curr_Cur_Amt2" localSheetId="31" hidden="1">#REF!</definedName>
    <definedName name="Curr_Cur_Amt2" localSheetId="9" hidden="1">#REF!</definedName>
    <definedName name="Curr_Cur_Amt2" localSheetId="30" hidden="1">#REF!</definedName>
    <definedName name="Curr_Cur_Amt2" localSheetId="33" hidden="1">#REF!</definedName>
    <definedName name="Curr_Cur_Amt2" localSheetId="16" hidden="1">#REF!</definedName>
    <definedName name="Curr_Cur_Amt2" localSheetId="10" hidden="1">'NFD CONSO'!#REF!</definedName>
    <definedName name="Curr_Cur_Amt2" localSheetId="29" hidden="1">#REF!</definedName>
    <definedName name="Curr_Cur_Amt2" localSheetId="11" hidden="1">#REF!</definedName>
    <definedName name="Curr_Cur_Amt2" localSheetId="36" hidden="1">#REF!</definedName>
    <definedName name="Curr_Cur_Amt2" localSheetId="32" hidden="1">#REF!</definedName>
    <definedName name="Curr_Cur_Amt2" localSheetId="18" hidden="1">#REF!</definedName>
    <definedName name="Curr_Cur_Amt2" localSheetId="38" hidden="1">#REF!</definedName>
    <definedName name="Curr_Cur_Amt2" hidden="1">#REF!</definedName>
    <definedName name="Curr_Quarter_Curr_Yr10" localSheetId="9" hidden="1">#REF!</definedName>
    <definedName name="Curr_Quarter_Curr_Yr10" localSheetId="10" hidden="1">'NFD CONSO'!#REF!</definedName>
    <definedName name="Curr_Quarter_Curr_Yr10" localSheetId="11" hidden="1">#REF!</definedName>
    <definedName name="Curr_Quarter_Curr_Yr10" localSheetId="18" hidden="1">#REF!</definedName>
    <definedName name="Curr_Quarter_Curr_Yr10" hidden="1">#REF!</definedName>
    <definedName name="CurrCrit" localSheetId="35" hidden="1">#REF!</definedName>
    <definedName name="CurrCrit" localSheetId="31" hidden="1">#REF!</definedName>
    <definedName name="CurrCrit" localSheetId="9" hidden="1">#REF!</definedName>
    <definedName name="CurrCrit" localSheetId="30" hidden="1">#REF!</definedName>
    <definedName name="CurrCrit" localSheetId="33" hidden="1">#REF!</definedName>
    <definedName name="CurrCrit" localSheetId="16" hidden="1">#REF!</definedName>
    <definedName name="CurrCrit" localSheetId="10" hidden="1">'NFD CONSO'!#REF!</definedName>
    <definedName name="CurrCrit" localSheetId="29" hidden="1">#REF!</definedName>
    <definedName name="CurrCrit" localSheetId="11" hidden="1">#REF!</definedName>
    <definedName name="CurrCrit" localSheetId="36" hidden="1">#REF!</definedName>
    <definedName name="CurrCrit" localSheetId="32" hidden="1">#REF!</definedName>
    <definedName name="CurrCrit" localSheetId="18" hidden="1">#REF!</definedName>
    <definedName name="CurrCrit" localSheetId="38" hidden="1">#REF!</definedName>
    <definedName name="CurrCrit" hidden="1">#REF!</definedName>
    <definedName name="Currency_Code1" localSheetId="35" hidden="1">#REF!</definedName>
    <definedName name="Currency_Code1" localSheetId="31" hidden="1">#REF!</definedName>
    <definedName name="Currency_Code1" localSheetId="9" hidden="1">#REF!</definedName>
    <definedName name="Currency_Code1" localSheetId="30" hidden="1">#REF!</definedName>
    <definedName name="Currency_Code1" localSheetId="51" hidden="1">#REF!</definedName>
    <definedName name="Currency_Code1" localSheetId="33" hidden="1">#REF!</definedName>
    <definedName name="Currency_Code1" localSheetId="16" hidden="1">#REF!</definedName>
    <definedName name="Currency_Code1" localSheetId="10" hidden="1">'NFD CONSO'!#REF!</definedName>
    <definedName name="Currency_Code1" localSheetId="29" hidden="1">#REF!</definedName>
    <definedName name="Currency_Code1" localSheetId="11" hidden="1">#REF!</definedName>
    <definedName name="Currency_Code1" localSheetId="36" hidden="1">#REF!</definedName>
    <definedName name="Currency_Code1" localSheetId="32" hidden="1">#REF!</definedName>
    <definedName name="Currency_Code1" localSheetId="18" hidden="1">#REF!</definedName>
    <definedName name="Currency_Code1" localSheetId="38" hidden="1">#REF!</definedName>
    <definedName name="Currency_Code1" hidden="1">#REF!</definedName>
    <definedName name="Currency_Code2" localSheetId="35" hidden="1">#REF!</definedName>
    <definedName name="Currency_Code2" localSheetId="31" hidden="1">#REF!</definedName>
    <definedName name="Currency_Code2" localSheetId="9" hidden="1">#REF!</definedName>
    <definedName name="Currency_Code2" localSheetId="30" hidden="1">#REF!</definedName>
    <definedName name="Currency_Code2" localSheetId="51" hidden="1">#REF!</definedName>
    <definedName name="Currency_Code2" localSheetId="33" hidden="1">#REF!</definedName>
    <definedName name="Currency_Code2" localSheetId="16" hidden="1">#REF!</definedName>
    <definedName name="Currency_Code2" localSheetId="10" hidden="1">'NFD CONSO'!#REF!</definedName>
    <definedName name="Currency_Code2" localSheetId="29" hidden="1">#REF!</definedName>
    <definedName name="Currency_Code2" localSheetId="11" hidden="1">#REF!</definedName>
    <definedName name="Currency_Code2" localSheetId="36" hidden="1">#REF!</definedName>
    <definedName name="Currency_Code2" localSheetId="32" hidden="1">#REF!</definedName>
    <definedName name="Currency_Code2" localSheetId="18" hidden="1">#REF!</definedName>
    <definedName name="Currency_Code2" localSheetId="38" hidden="1">#REF!</definedName>
    <definedName name="Currency_Code2" hidden="1">#REF!</definedName>
    <definedName name="Currency_Code5" localSheetId="35" hidden="1">#REF!</definedName>
    <definedName name="Currency_Code5" localSheetId="31" hidden="1">#REF!</definedName>
    <definedName name="Currency_Code5" localSheetId="9" hidden="1">#REF!</definedName>
    <definedName name="Currency_Code5" localSheetId="30" hidden="1">#REF!</definedName>
    <definedName name="Currency_Code5" localSheetId="51" hidden="1">#REF!</definedName>
    <definedName name="Currency_Code5" localSheetId="33" hidden="1">#REF!</definedName>
    <definedName name="Currency_Code5" localSheetId="16" hidden="1">#REF!</definedName>
    <definedName name="Currency_Code5" localSheetId="10" hidden="1">'NFD CONSO'!#REF!</definedName>
    <definedName name="Currency_Code5" localSheetId="29" hidden="1">#REF!</definedName>
    <definedName name="Currency_Code5" localSheetId="11" hidden="1">#REF!</definedName>
    <definedName name="Currency_Code5" localSheetId="36" hidden="1">#REF!</definedName>
    <definedName name="Currency_Code5" localSheetId="32" hidden="1">#REF!</definedName>
    <definedName name="Currency_Code5" localSheetId="18" hidden="1">#REF!</definedName>
    <definedName name="Currency_Code5" localSheetId="38" hidden="1">#REF!</definedName>
    <definedName name="Currency_Code5" hidden="1">#REF!</definedName>
    <definedName name="Currency_Code8" localSheetId="35" hidden="1">#REF!</definedName>
    <definedName name="Currency_Code8" localSheetId="31" hidden="1">#REF!</definedName>
    <definedName name="Currency_Code8" localSheetId="9" hidden="1">#REF!</definedName>
    <definedName name="Currency_Code8" localSheetId="30" hidden="1">#REF!</definedName>
    <definedName name="Currency_Code8" localSheetId="33" hidden="1">#REF!</definedName>
    <definedName name="Currency_Code8" localSheetId="16" hidden="1">#REF!</definedName>
    <definedName name="Currency_Code8" localSheetId="10" hidden="1">'NFD CONSO'!#REF!</definedName>
    <definedName name="Currency_Code8" localSheetId="29" hidden="1">#REF!</definedName>
    <definedName name="Currency_Code8" localSheetId="11" hidden="1">#REF!</definedName>
    <definedName name="Currency_Code8" localSheetId="36" hidden="1">#REF!</definedName>
    <definedName name="Currency_Code8" localSheetId="32" hidden="1">#REF!</definedName>
    <definedName name="Currency_Code8" localSheetId="18" hidden="1">#REF!</definedName>
    <definedName name="Currency_Code8" localSheetId="38" hidden="1">#REF!</definedName>
    <definedName name="Currency_Code8" hidden="1">#REF!</definedName>
    <definedName name="cv"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cvcv" localSheetId="9" hidden="1">{"'Sheet1'!$A$1:$F$150"}</definedName>
    <definedName name="cvcv" localSheetId="51" hidden="1">{"'Sheet1'!$A$1:$F$150"}</definedName>
    <definedName name="cvcv" localSheetId="7" hidden="1">{"'Sheet1'!$A$1:$F$150"}</definedName>
    <definedName name="cvcv" localSheetId="6" hidden="1">{"'Sheet1'!$A$1:$F$150"}</definedName>
    <definedName name="cvcv" localSheetId="10" hidden="1">{"'Sheet1'!$A$1:$F$150"}</definedName>
    <definedName name="cvcv" localSheetId="29" hidden="1">{"'Sheet1'!$A$1:$F$150"}</definedName>
    <definedName name="cvcv" localSheetId="28" hidden="1">{"'Sheet1'!$A$1:$F$150"}</definedName>
    <definedName name="cvcv" localSheetId="11" hidden="1">{"'Sheet1'!$A$1:$F$150"}</definedName>
    <definedName name="cvcv" localSheetId="36" hidden="1">{"'Sheet1'!$A$1:$F$150"}</definedName>
    <definedName name="cvcv" localSheetId="18" hidden="1">{"'Sheet1'!$A$1:$F$150"}</definedName>
    <definedName name="cvcv" localSheetId="38" hidden="1">{"'Sheet1'!$A$1:$F$150"}</definedName>
    <definedName name="cvcv" hidden="1">{"'Sheet1'!$A$1:$F$150"}</definedName>
    <definedName name="cvcv1" localSheetId="9" hidden="1">{"'Sheet1'!$A$1:$F$150"}</definedName>
    <definedName name="cvcv1" localSheetId="51" hidden="1">{"'Sheet1'!$A$1:$F$150"}</definedName>
    <definedName name="cvcv1" localSheetId="7" hidden="1">{"'Sheet1'!$A$1:$F$150"}</definedName>
    <definedName name="cvcv1" localSheetId="6" hidden="1">{"'Sheet1'!$A$1:$F$150"}</definedName>
    <definedName name="cvcv1" localSheetId="10" hidden="1">{"'Sheet1'!$A$1:$F$150"}</definedName>
    <definedName name="cvcv1" localSheetId="29" hidden="1">{"'Sheet1'!$A$1:$F$150"}</definedName>
    <definedName name="cvcv1" localSheetId="28" hidden="1">{"'Sheet1'!$A$1:$F$150"}</definedName>
    <definedName name="cvcv1" localSheetId="11" hidden="1">{"'Sheet1'!$A$1:$F$150"}</definedName>
    <definedName name="cvcv1" localSheetId="36" hidden="1">{"'Sheet1'!$A$1:$F$150"}</definedName>
    <definedName name="cvcv1" localSheetId="18" hidden="1">{"'Sheet1'!$A$1:$F$150"}</definedName>
    <definedName name="cvcv1" localSheetId="38" hidden="1">{"'Sheet1'!$A$1:$F$150"}</definedName>
    <definedName name="cvcv1" hidden="1">{"'Sheet1'!$A$1:$F$150"}</definedName>
    <definedName name="CVZXV" localSheetId="9" hidden="1">{#N/A,#N/A,FALSE,"France Cartons";#N/A,#N/A,FALSE,"Kraftliner Europe";#N/A,#N/A,FALSE,"PULP NBSK";#N/A,#N/A,FALSE,"kraftliner Fce EU Asie"}</definedName>
    <definedName name="CVZXV" localSheetId="51" hidden="1">{#N/A,#N/A,FALSE,"France Cartons";#N/A,#N/A,FALSE,"Kraftliner Europe";#N/A,#N/A,FALSE,"PULP NBSK";#N/A,#N/A,FALSE,"kraftliner Fce EU Asie"}</definedName>
    <definedName name="CVZXV" localSheetId="7" hidden="1">{#N/A,#N/A,FALSE,"France Cartons";#N/A,#N/A,FALSE,"Kraftliner Europe";#N/A,#N/A,FALSE,"PULP NBSK";#N/A,#N/A,FALSE,"kraftliner Fce EU Asie"}</definedName>
    <definedName name="CVZXV" localSheetId="6" hidden="1">{#N/A,#N/A,FALSE,"France Cartons";#N/A,#N/A,FALSE,"Kraftliner Europe";#N/A,#N/A,FALSE,"PULP NBSK";#N/A,#N/A,FALSE,"kraftliner Fce EU Asie"}</definedName>
    <definedName name="CVZXV" localSheetId="10" hidden="1">{#N/A,#N/A,FALSE,"France Cartons";#N/A,#N/A,FALSE,"Kraftliner Europe";#N/A,#N/A,FALSE,"PULP NBSK";#N/A,#N/A,FALSE,"kraftliner Fce EU Asie"}</definedName>
    <definedName name="CVZXV" localSheetId="28" hidden="1">{#N/A,#N/A,FALSE,"France Cartons";#N/A,#N/A,FALSE,"Kraftliner Europe";#N/A,#N/A,FALSE,"PULP NBSK";#N/A,#N/A,FALSE,"kraftliner Fce EU Asie"}</definedName>
    <definedName name="CVZXV" localSheetId="11" hidden="1">{#N/A,#N/A,FALSE,"France Cartons";#N/A,#N/A,FALSE,"Kraftliner Europe";#N/A,#N/A,FALSE,"PULP NBSK";#N/A,#N/A,FALSE,"kraftliner Fce EU Asie"}</definedName>
    <definedName name="CVZXV" localSheetId="36" hidden="1">{#N/A,#N/A,FALSE,"France Cartons";#N/A,#N/A,FALSE,"Kraftliner Europe";#N/A,#N/A,FALSE,"PULP NBSK";#N/A,#N/A,FALSE,"kraftliner Fce EU Asie"}</definedName>
    <definedName name="CVZXV" localSheetId="18" hidden="1">{#N/A,#N/A,FALSE,"France Cartons";#N/A,#N/A,FALSE,"Kraftliner Europe";#N/A,#N/A,FALSE,"PULP NBSK";#N/A,#N/A,FALSE,"kraftliner Fce EU Asie"}</definedName>
    <definedName name="CVZXV" localSheetId="38" hidden="1">{#N/A,#N/A,FALSE,"France Cartons";#N/A,#N/A,FALSE,"Kraftliner Europe";#N/A,#N/A,FALSE,"PULP NBSK";#N/A,#N/A,FALSE,"kraftliner Fce EU Asie"}</definedName>
    <definedName name="CVZXV" hidden="1">{#N/A,#N/A,FALSE,"France Cartons";#N/A,#N/A,FALSE,"Kraftliner Europe";#N/A,#N/A,FALSE,"PULP NBSK";#N/A,#N/A,FALSE,"kraftliner Fce EU Asie"}</definedName>
    <definedName name="Cy_Qtr1_Pl_Amt16" localSheetId="35" hidden="1">#REF!</definedName>
    <definedName name="Cy_Qtr1_Pl_Amt16" localSheetId="31" hidden="1">#REF!</definedName>
    <definedName name="Cy_Qtr1_Pl_Amt16" localSheetId="9" hidden="1">#REF!</definedName>
    <definedName name="Cy_Qtr1_Pl_Amt16" localSheetId="30" hidden="1">#REF!</definedName>
    <definedName name="Cy_Qtr1_Pl_Amt16" localSheetId="51" hidden="1">#REF!</definedName>
    <definedName name="Cy_Qtr1_Pl_Amt16" localSheetId="33" hidden="1">#REF!</definedName>
    <definedName name="Cy_Qtr1_Pl_Amt16" localSheetId="16" hidden="1">#REF!</definedName>
    <definedName name="Cy_Qtr1_Pl_Amt16" localSheetId="10" hidden="1">'NFD CONSO'!#REF!</definedName>
    <definedName name="Cy_Qtr1_Pl_Amt16" localSheetId="29" hidden="1">#REF!</definedName>
    <definedName name="Cy_Qtr1_Pl_Amt16" localSheetId="11" hidden="1">#REF!</definedName>
    <definedName name="Cy_Qtr1_Pl_Amt16" localSheetId="36" hidden="1">#REF!</definedName>
    <definedName name="Cy_Qtr1_Pl_Amt16" localSheetId="32" hidden="1">#REF!</definedName>
    <definedName name="Cy_Qtr1_Pl_Amt16" localSheetId="18" hidden="1">#REF!</definedName>
    <definedName name="Cy_Qtr1_Pl_Amt16" localSheetId="38" hidden="1">#REF!</definedName>
    <definedName name="Cy_Qtr1_Pl_Amt16" hidden="1">#REF!</definedName>
    <definedName name="Cy_Qtr2_Pl_Amt16" localSheetId="35" hidden="1">#REF!</definedName>
    <definedName name="Cy_Qtr2_Pl_Amt16" localSheetId="31" hidden="1">#REF!</definedName>
    <definedName name="Cy_Qtr2_Pl_Amt16" localSheetId="9" hidden="1">#REF!</definedName>
    <definedName name="Cy_Qtr2_Pl_Amt16" localSheetId="30" hidden="1">#REF!</definedName>
    <definedName name="Cy_Qtr2_Pl_Amt16" localSheetId="51" hidden="1">#REF!</definedName>
    <definedName name="Cy_Qtr2_Pl_Amt16" localSheetId="33" hidden="1">#REF!</definedName>
    <definedName name="Cy_Qtr2_Pl_Amt16" localSheetId="16" hidden="1">#REF!</definedName>
    <definedName name="Cy_Qtr2_Pl_Amt16" localSheetId="10" hidden="1">'NFD CONSO'!#REF!</definedName>
    <definedName name="Cy_Qtr2_Pl_Amt16" localSheetId="29" hidden="1">#REF!</definedName>
    <definedName name="Cy_Qtr2_Pl_Amt16" localSheetId="11" hidden="1">#REF!</definedName>
    <definedName name="Cy_Qtr2_Pl_Amt16" localSheetId="36" hidden="1">#REF!</definedName>
    <definedName name="Cy_Qtr2_Pl_Amt16" localSheetId="32" hidden="1">#REF!</definedName>
    <definedName name="Cy_Qtr2_Pl_Amt16" localSheetId="18" hidden="1">#REF!</definedName>
    <definedName name="Cy_Qtr2_Pl_Amt16" localSheetId="38" hidden="1">#REF!</definedName>
    <definedName name="Cy_Qtr2_Pl_Amt16" hidden="1">#REF!</definedName>
    <definedName name="Cy_Qtr3_Pl_Amt16" localSheetId="35" hidden="1">#REF!</definedName>
    <definedName name="Cy_Qtr3_Pl_Amt16" localSheetId="31" hidden="1">#REF!</definedName>
    <definedName name="Cy_Qtr3_Pl_Amt16" localSheetId="9" hidden="1">#REF!</definedName>
    <definedName name="Cy_Qtr3_Pl_Amt16" localSheetId="30" hidden="1">#REF!</definedName>
    <definedName name="Cy_Qtr3_Pl_Amt16" localSheetId="51" hidden="1">#REF!</definedName>
    <definedName name="Cy_Qtr3_Pl_Amt16" localSheetId="33" hidden="1">#REF!</definedName>
    <definedName name="Cy_Qtr3_Pl_Amt16" localSheetId="16" hidden="1">#REF!</definedName>
    <definedName name="Cy_Qtr3_Pl_Amt16" localSheetId="10" hidden="1">'NFD CONSO'!#REF!</definedName>
    <definedName name="Cy_Qtr3_Pl_Amt16" localSheetId="29" hidden="1">#REF!</definedName>
    <definedName name="Cy_Qtr3_Pl_Amt16" localSheetId="11" hidden="1">#REF!</definedName>
    <definedName name="Cy_Qtr3_Pl_Amt16" localSheetId="36" hidden="1">#REF!</definedName>
    <definedName name="Cy_Qtr3_Pl_Amt16" localSheetId="32" hidden="1">#REF!</definedName>
    <definedName name="Cy_Qtr3_Pl_Amt16" localSheetId="18" hidden="1">#REF!</definedName>
    <definedName name="Cy_Qtr3_Pl_Amt16" localSheetId="38" hidden="1">#REF!</definedName>
    <definedName name="Cy_Qtr3_Pl_Amt16" hidden="1">#REF!</definedName>
    <definedName name="Cy_Qtr4_Pl_Amt16" localSheetId="35" hidden="1">#REF!</definedName>
    <definedName name="Cy_Qtr4_Pl_Amt16" localSheetId="31" hidden="1">#REF!</definedName>
    <definedName name="Cy_Qtr4_Pl_Amt16" localSheetId="9" hidden="1">#REF!</definedName>
    <definedName name="Cy_Qtr4_Pl_Amt16" localSheetId="30" hidden="1">#REF!</definedName>
    <definedName name="Cy_Qtr4_Pl_Amt16" localSheetId="33" hidden="1">#REF!</definedName>
    <definedName name="Cy_Qtr4_Pl_Amt16" localSheetId="16" hidden="1">#REF!</definedName>
    <definedName name="Cy_Qtr4_Pl_Amt16" localSheetId="10" hidden="1">'NFD CONSO'!#REF!</definedName>
    <definedName name="Cy_Qtr4_Pl_Amt16" localSheetId="29" hidden="1">#REF!</definedName>
    <definedName name="Cy_Qtr4_Pl_Amt16" localSheetId="11" hidden="1">#REF!</definedName>
    <definedName name="Cy_Qtr4_Pl_Amt16" localSheetId="36" hidden="1">#REF!</definedName>
    <definedName name="Cy_Qtr4_Pl_Amt16" localSheetId="32" hidden="1">#REF!</definedName>
    <definedName name="Cy_Qtr4_Pl_Amt16" localSheetId="18" hidden="1">#REF!</definedName>
    <definedName name="Cy_Qtr4_Pl_Amt16" localSheetId="38" hidden="1">#REF!</definedName>
    <definedName name="Cy_Qtr4_Pl_Amt16" hidden="1">#REF!</definedName>
    <definedName name="d" localSheetId="35" hidden="1">{#N/A,#N/A,FALSE,"Plan1";#N/A,#N/A,FALSE,"Plan2"}</definedName>
    <definedName name="d" localSheetId="31" hidden="1">{#N/A,#N/A,FALSE,"Plan1";#N/A,#N/A,FALSE,"Plan2"}</definedName>
    <definedName name="d" localSheetId="9" hidden="1">{#N/A,#N/A,FALSE,"Plan1";#N/A,#N/A,FALSE,"Plan2"}</definedName>
    <definedName name="d" localSheetId="30" hidden="1">{#N/A,#N/A,FALSE,"Plan1";#N/A,#N/A,FALSE,"Plan2"}</definedName>
    <definedName name="d" localSheetId="51" hidden="1">{#N/A,#N/A,FALSE,"Plan1";#N/A,#N/A,FALSE,"Plan2"}</definedName>
    <definedName name="d" localSheetId="7" hidden="1">{#N/A,#N/A,FALSE,"Plan1";#N/A,#N/A,FALSE,"Plan2"}</definedName>
    <definedName name="d" localSheetId="33" hidden="1">{#N/A,#N/A,FALSE,"Plan1";#N/A,#N/A,FALSE,"Plan2"}</definedName>
    <definedName name="d" localSheetId="6" hidden="1">{#N/A,#N/A,FALSE,"Plan1";#N/A,#N/A,FALSE,"Plan2"}</definedName>
    <definedName name="d" localSheetId="10" hidden="1">{#N/A,#N/A,FALSE,"Plan1";#N/A,#N/A,FALSE,"Plan2"}</definedName>
    <definedName name="d" localSheetId="29" hidden="1">{#N/A,#N/A,FALSE,"Plan1";#N/A,#N/A,FALSE,"Plan2"}</definedName>
    <definedName name="d" localSheetId="28" hidden="1">{#N/A,#N/A,FALSE,"Plan1";#N/A,#N/A,FALSE,"Plan2"}</definedName>
    <definedName name="d" localSheetId="11" hidden="1">{#N/A,#N/A,FALSE,"Plan1";#N/A,#N/A,FALSE,"Plan2"}</definedName>
    <definedName name="d" localSheetId="36" hidden="1">{#N/A,#N/A,FALSE,"Plan1";#N/A,#N/A,FALSE,"Plan2"}</definedName>
    <definedName name="d" localSheetId="32" hidden="1">{#N/A,#N/A,FALSE,"Plan1";#N/A,#N/A,FALSE,"Plan2"}</definedName>
    <definedName name="d" localSheetId="18" hidden="1">{#N/A,#N/A,FALSE,"Plan1";#N/A,#N/A,FALSE,"Plan2"}</definedName>
    <definedName name="d" hidden="1">{#N/A,#N/A,FALSE,"Plan1";#N/A,#N/A,FALSE,"Plan2"}</definedName>
    <definedName name="DAD" localSheetId="35" hidden="1">{#N/A,#N/A,FALSE,"REPORT"}</definedName>
    <definedName name="DAD" localSheetId="31" hidden="1">{#N/A,#N/A,FALSE,"REPORT"}</definedName>
    <definedName name="DAD" localSheetId="9" hidden="1">{#N/A,#N/A,FALSE,"REPORT"}</definedName>
    <definedName name="DAD" localSheetId="30" hidden="1">{#N/A,#N/A,FALSE,"REPORT"}</definedName>
    <definedName name="DAD" localSheetId="51" hidden="1">{#N/A,#N/A,FALSE,"REPORT"}</definedName>
    <definedName name="DAD" localSheetId="7" hidden="1">{#N/A,#N/A,FALSE,"REPORT"}</definedName>
    <definedName name="DAD" localSheetId="33" hidden="1">{#N/A,#N/A,FALSE,"REPORT"}</definedName>
    <definedName name="DAD" localSheetId="6" hidden="1">{#N/A,#N/A,FALSE,"REPORT"}</definedName>
    <definedName name="DAD" localSheetId="16" hidden="1">{#N/A,#N/A,FALSE,"REPORT"}</definedName>
    <definedName name="DAD" localSheetId="10" hidden="1">{#N/A,#N/A,FALSE,"REPORT"}</definedName>
    <definedName name="DAD" localSheetId="29" hidden="1">{#N/A,#N/A,FALSE,"REPORT"}</definedName>
    <definedName name="DAD" localSheetId="28" hidden="1">{#N/A,#N/A,FALSE,"REPORT"}</definedName>
    <definedName name="DAD" localSheetId="11" hidden="1">{#N/A,#N/A,FALSE,"REPORT"}</definedName>
    <definedName name="DAD" localSheetId="36" hidden="1">{#N/A,#N/A,FALSE,"REPORT"}</definedName>
    <definedName name="DAD" localSheetId="32" hidden="1">{#N/A,#N/A,FALSE,"REPORT"}</definedName>
    <definedName name="DAD" localSheetId="18" hidden="1">{#N/A,#N/A,FALSE,"REPORT"}</definedName>
    <definedName name="DAD" localSheetId="38" hidden="1">{#N/A,#N/A,FALSE,"REPORT"}</definedName>
    <definedName name="DAD" hidden="1">{#N/A,#N/A,FALSE,"REPORT"}</definedName>
    <definedName name="DADF" localSheetId="35" hidden="1">{#N/A,#N/A,FALSE,"REPORT"}</definedName>
    <definedName name="DADF" localSheetId="31" hidden="1">{#N/A,#N/A,FALSE,"REPORT"}</definedName>
    <definedName name="DADF" localSheetId="9" hidden="1">{#N/A,#N/A,FALSE,"REPORT"}</definedName>
    <definedName name="DADF" localSheetId="30" hidden="1">{#N/A,#N/A,FALSE,"REPORT"}</definedName>
    <definedName name="DADF" localSheetId="51" hidden="1">{#N/A,#N/A,FALSE,"REPORT"}</definedName>
    <definedName name="DADF" localSheetId="7" hidden="1">{#N/A,#N/A,FALSE,"REPORT"}</definedName>
    <definedName name="DADF" localSheetId="33" hidden="1">{#N/A,#N/A,FALSE,"REPORT"}</definedName>
    <definedName name="DADF" localSheetId="6" hidden="1">{#N/A,#N/A,FALSE,"REPORT"}</definedName>
    <definedName name="DADF" localSheetId="16" hidden="1">{#N/A,#N/A,FALSE,"REPORT"}</definedName>
    <definedName name="DADF" localSheetId="10" hidden="1">{#N/A,#N/A,FALSE,"REPORT"}</definedName>
    <definedName name="DADF" localSheetId="29" hidden="1">{#N/A,#N/A,FALSE,"REPORT"}</definedName>
    <definedName name="DADF" localSheetId="28" hidden="1">{#N/A,#N/A,FALSE,"REPORT"}</definedName>
    <definedName name="DADF" localSheetId="11" hidden="1">{#N/A,#N/A,FALSE,"REPORT"}</definedName>
    <definedName name="DADF" localSheetId="36" hidden="1">{#N/A,#N/A,FALSE,"REPORT"}</definedName>
    <definedName name="DADF" localSheetId="32" hidden="1">{#N/A,#N/A,FALSE,"REPORT"}</definedName>
    <definedName name="DADF" localSheetId="18" hidden="1">{#N/A,#N/A,FALSE,"REPORT"}</definedName>
    <definedName name="DADF" localSheetId="38" hidden="1">{#N/A,#N/A,FALSE,"REPORT"}</definedName>
    <definedName name="DADF" hidden="1">{#N/A,#N/A,FALSE,"REPORT"}</definedName>
    <definedName name="daf" localSheetId="35" hidden="1">{#N/A,#N/A,FALSE,"1";#N/A,#N/A,FALSE,"2";#N/A,#N/A,FALSE,"16 - 17";#N/A,#N/A,FALSE,"18 - 19";#N/A,#N/A,FALSE,"26";#N/A,#N/A,FALSE,"27";#N/A,#N/A,FALSE,"28"}</definedName>
    <definedName name="daf" localSheetId="31" hidden="1">{#N/A,#N/A,FALSE,"1";#N/A,#N/A,FALSE,"2";#N/A,#N/A,FALSE,"16 - 17";#N/A,#N/A,FALSE,"18 - 19";#N/A,#N/A,FALSE,"26";#N/A,#N/A,FALSE,"27";#N/A,#N/A,FALSE,"28"}</definedName>
    <definedName name="daf" localSheetId="9" hidden="1">{#N/A,#N/A,FALSE,"1";#N/A,#N/A,FALSE,"2";#N/A,#N/A,FALSE,"16 - 17";#N/A,#N/A,FALSE,"18 - 19";#N/A,#N/A,FALSE,"26";#N/A,#N/A,FALSE,"27";#N/A,#N/A,FALSE,"28"}</definedName>
    <definedName name="daf" localSheetId="30" hidden="1">{#N/A,#N/A,FALSE,"1";#N/A,#N/A,FALSE,"2";#N/A,#N/A,FALSE,"16 - 17";#N/A,#N/A,FALSE,"18 - 19";#N/A,#N/A,FALSE,"26";#N/A,#N/A,FALSE,"27";#N/A,#N/A,FALSE,"28"}</definedName>
    <definedName name="daf" localSheetId="51" hidden="1">{#N/A,#N/A,FALSE,"1";#N/A,#N/A,FALSE,"2";#N/A,#N/A,FALSE,"16 - 17";#N/A,#N/A,FALSE,"18 - 19";#N/A,#N/A,FALSE,"26";#N/A,#N/A,FALSE,"27";#N/A,#N/A,FALSE,"28"}</definedName>
    <definedName name="daf" localSheetId="7" hidden="1">{#N/A,#N/A,FALSE,"1";#N/A,#N/A,FALSE,"2";#N/A,#N/A,FALSE,"16 - 17";#N/A,#N/A,FALSE,"18 - 19";#N/A,#N/A,FALSE,"26";#N/A,#N/A,FALSE,"27";#N/A,#N/A,FALSE,"28"}</definedName>
    <definedName name="daf" localSheetId="33" hidden="1">{#N/A,#N/A,FALSE,"1";#N/A,#N/A,FALSE,"2";#N/A,#N/A,FALSE,"16 - 17";#N/A,#N/A,FALSE,"18 - 19";#N/A,#N/A,FALSE,"26";#N/A,#N/A,FALSE,"27";#N/A,#N/A,FALSE,"28"}</definedName>
    <definedName name="daf" localSheetId="6" hidden="1">{#N/A,#N/A,FALSE,"1";#N/A,#N/A,FALSE,"2";#N/A,#N/A,FALSE,"16 - 17";#N/A,#N/A,FALSE,"18 - 19";#N/A,#N/A,FALSE,"26";#N/A,#N/A,FALSE,"27";#N/A,#N/A,FALSE,"28"}</definedName>
    <definedName name="daf" localSheetId="16" hidden="1">{#N/A,#N/A,FALSE,"1";#N/A,#N/A,FALSE,"2";#N/A,#N/A,FALSE,"16 - 17";#N/A,#N/A,FALSE,"18 - 19";#N/A,#N/A,FALSE,"26";#N/A,#N/A,FALSE,"27";#N/A,#N/A,FALSE,"28"}</definedName>
    <definedName name="daf" localSheetId="10" hidden="1">{#N/A,#N/A,FALSE,"1";#N/A,#N/A,FALSE,"2";#N/A,#N/A,FALSE,"16 - 17";#N/A,#N/A,FALSE,"18 - 19";#N/A,#N/A,FALSE,"26";#N/A,#N/A,FALSE,"27";#N/A,#N/A,FALSE,"28"}</definedName>
    <definedName name="daf" localSheetId="29" hidden="1">{#N/A,#N/A,FALSE,"1";#N/A,#N/A,FALSE,"2";#N/A,#N/A,FALSE,"16 - 17";#N/A,#N/A,FALSE,"18 - 19";#N/A,#N/A,FALSE,"26";#N/A,#N/A,FALSE,"27";#N/A,#N/A,FALSE,"28"}</definedName>
    <definedName name="daf" localSheetId="28" hidden="1">{#N/A,#N/A,FALSE,"1";#N/A,#N/A,FALSE,"2";#N/A,#N/A,FALSE,"16 - 17";#N/A,#N/A,FALSE,"18 - 19";#N/A,#N/A,FALSE,"26";#N/A,#N/A,FALSE,"27";#N/A,#N/A,FALSE,"28"}</definedName>
    <definedName name="daf" localSheetId="11" hidden="1">{#N/A,#N/A,FALSE,"1";#N/A,#N/A,FALSE,"2";#N/A,#N/A,FALSE,"16 - 17";#N/A,#N/A,FALSE,"18 - 19";#N/A,#N/A,FALSE,"26";#N/A,#N/A,FALSE,"27";#N/A,#N/A,FALSE,"28"}</definedName>
    <definedName name="daf" localSheetId="36" hidden="1">{#N/A,#N/A,FALSE,"1";#N/A,#N/A,FALSE,"2";#N/A,#N/A,FALSE,"16 - 17";#N/A,#N/A,FALSE,"18 - 19";#N/A,#N/A,FALSE,"26";#N/A,#N/A,FALSE,"27";#N/A,#N/A,FALSE,"28"}</definedName>
    <definedName name="daf" localSheetId="32" hidden="1">{#N/A,#N/A,FALSE,"1";#N/A,#N/A,FALSE,"2";#N/A,#N/A,FALSE,"16 - 17";#N/A,#N/A,FALSE,"18 - 19";#N/A,#N/A,FALSE,"26";#N/A,#N/A,FALSE,"27";#N/A,#N/A,FALSE,"28"}</definedName>
    <definedName name="daf" localSheetId="18" hidden="1">{#N/A,#N/A,FALSE,"1";#N/A,#N/A,FALSE,"2";#N/A,#N/A,FALSE,"16 - 17";#N/A,#N/A,FALSE,"18 - 19";#N/A,#N/A,FALSE,"26";#N/A,#N/A,FALSE,"27";#N/A,#N/A,FALSE,"28"}</definedName>
    <definedName name="daf" localSheetId="38" hidden="1">{#N/A,#N/A,FALSE,"1";#N/A,#N/A,FALSE,"2";#N/A,#N/A,FALSE,"16 - 17";#N/A,#N/A,FALSE,"18 - 19";#N/A,#N/A,FALSE,"26";#N/A,#N/A,FALSE,"27";#N/A,#N/A,FALSE,"28"}</definedName>
    <definedName name="daf" hidden="1">{#N/A,#N/A,FALSE,"1";#N/A,#N/A,FALSE,"2";#N/A,#N/A,FALSE,"16 - 17";#N/A,#N/A,FALSE,"18 - 19";#N/A,#N/A,FALSE,"26";#N/A,#N/A,FALSE,"27";#N/A,#N/A,FALSE,"28"}</definedName>
    <definedName name="dafdsa" localSheetId="35" hidden="1">{#N/A,#N/A,FALSE,"Aging Summary";#N/A,#N/A,FALSE,"Ratio Analysis";#N/A,#N/A,FALSE,"Test 120 Day Accts";#N/A,#N/A,FALSE,"Tickmarks"}</definedName>
    <definedName name="dafdsa" localSheetId="31" hidden="1">{#N/A,#N/A,FALSE,"Aging Summary";#N/A,#N/A,FALSE,"Ratio Analysis";#N/A,#N/A,FALSE,"Test 120 Day Accts";#N/A,#N/A,FALSE,"Tickmarks"}</definedName>
    <definedName name="dafdsa" localSheetId="9" hidden="1">{#N/A,#N/A,FALSE,"Aging Summary";#N/A,#N/A,FALSE,"Ratio Analysis";#N/A,#N/A,FALSE,"Test 120 Day Accts";#N/A,#N/A,FALSE,"Tickmarks"}</definedName>
    <definedName name="dafdsa" localSheetId="30" hidden="1">{#N/A,#N/A,FALSE,"Aging Summary";#N/A,#N/A,FALSE,"Ratio Analysis";#N/A,#N/A,FALSE,"Test 120 Day Accts";#N/A,#N/A,FALSE,"Tickmarks"}</definedName>
    <definedName name="dafdsa" localSheetId="51" hidden="1">{#N/A,#N/A,FALSE,"Aging Summary";#N/A,#N/A,FALSE,"Ratio Analysis";#N/A,#N/A,FALSE,"Test 120 Day Accts";#N/A,#N/A,FALSE,"Tickmarks"}</definedName>
    <definedName name="dafdsa" localSheetId="7" hidden="1">{#N/A,#N/A,FALSE,"Aging Summary";#N/A,#N/A,FALSE,"Ratio Analysis";#N/A,#N/A,FALSE,"Test 120 Day Accts";#N/A,#N/A,FALSE,"Tickmarks"}</definedName>
    <definedName name="dafdsa" localSheetId="33" hidden="1">{#N/A,#N/A,FALSE,"Aging Summary";#N/A,#N/A,FALSE,"Ratio Analysis";#N/A,#N/A,FALSE,"Test 120 Day Accts";#N/A,#N/A,FALSE,"Tickmarks"}</definedName>
    <definedName name="dafdsa" localSheetId="6" hidden="1">{#N/A,#N/A,FALSE,"Aging Summary";#N/A,#N/A,FALSE,"Ratio Analysis";#N/A,#N/A,FALSE,"Test 120 Day Accts";#N/A,#N/A,FALSE,"Tickmarks"}</definedName>
    <definedName name="dafdsa" localSheetId="16" hidden="1">{#N/A,#N/A,FALSE,"Aging Summary";#N/A,#N/A,FALSE,"Ratio Analysis";#N/A,#N/A,FALSE,"Test 120 Day Accts";#N/A,#N/A,FALSE,"Tickmarks"}</definedName>
    <definedName name="dafdsa" localSheetId="10" hidden="1">{#N/A,#N/A,FALSE,"Aging Summary";#N/A,#N/A,FALSE,"Ratio Analysis";#N/A,#N/A,FALSE,"Test 120 Day Accts";#N/A,#N/A,FALSE,"Tickmarks"}</definedName>
    <definedName name="dafdsa" localSheetId="29" hidden="1">{#N/A,#N/A,FALSE,"Aging Summary";#N/A,#N/A,FALSE,"Ratio Analysis";#N/A,#N/A,FALSE,"Test 120 Day Accts";#N/A,#N/A,FALSE,"Tickmarks"}</definedName>
    <definedName name="dafdsa" localSheetId="28" hidden="1">{#N/A,#N/A,FALSE,"Aging Summary";#N/A,#N/A,FALSE,"Ratio Analysis";#N/A,#N/A,FALSE,"Test 120 Day Accts";#N/A,#N/A,FALSE,"Tickmarks"}</definedName>
    <definedName name="dafdsa" localSheetId="11" hidden="1">{#N/A,#N/A,FALSE,"Aging Summary";#N/A,#N/A,FALSE,"Ratio Analysis";#N/A,#N/A,FALSE,"Test 120 Day Accts";#N/A,#N/A,FALSE,"Tickmarks"}</definedName>
    <definedName name="dafdsa" localSheetId="36" hidden="1">{#N/A,#N/A,FALSE,"Aging Summary";#N/A,#N/A,FALSE,"Ratio Analysis";#N/A,#N/A,FALSE,"Test 120 Day Accts";#N/A,#N/A,FALSE,"Tickmarks"}</definedName>
    <definedName name="dafdsa" localSheetId="32" hidden="1">{#N/A,#N/A,FALSE,"Aging Summary";#N/A,#N/A,FALSE,"Ratio Analysis";#N/A,#N/A,FALSE,"Test 120 Day Accts";#N/A,#N/A,FALSE,"Tickmarks"}</definedName>
    <definedName name="dafdsa" localSheetId="18" hidden="1">{#N/A,#N/A,FALSE,"Aging Summary";#N/A,#N/A,FALSE,"Ratio Analysis";#N/A,#N/A,FALSE,"Test 120 Day Accts";#N/A,#N/A,FALSE,"Tickmarks"}</definedName>
    <definedName name="dafdsa" localSheetId="38" hidden="1">{#N/A,#N/A,FALSE,"Aging Summary";#N/A,#N/A,FALSE,"Ratio Analysis";#N/A,#N/A,FALSE,"Test 120 Day Accts";#N/A,#N/A,FALSE,"Tickmarks"}</definedName>
    <definedName name="dafdsa" hidden="1">{#N/A,#N/A,FALSE,"Aging Summary";#N/A,#N/A,FALSE,"Ratio Analysis";#N/A,#N/A,FALSE,"Test 120 Day Accts";#N/A,#N/A,FALSE,"Tickmarks"}</definedName>
    <definedName name="dakfkjafgkeaj" localSheetId="35" hidden="1">{#N/A,#N/A,FALSE,"Pharm";#N/A,#N/A,FALSE,"WWCM"}</definedName>
    <definedName name="dakfkjafgkeaj" localSheetId="31" hidden="1">{#N/A,#N/A,FALSE,"Pharm";#N/A,#N/A,FALSE,"WWCM"}</definedName>
    <definedName name="dakfkjafgkeaj" localSheetId="9" hidden="1">{#N/A,#N/A,FALSE,"Pharm";#N/A,#N/A,FALSE,"WWCM"}</definedName>
    <definedName name="dakfkjafgkeaj" localSheetId="30" hidden="1">{#N/A,#N/A,FALSE,"Pharm";#N/A,#N/A,FALSE,"WWCM"}</definedName>
    <definedName name="dakfkjafgkeaj" localSheetId="51" hidden="1">{#N/A,#N/A,FALSE,"Pharm";#N/A,#N/A,FALSE,"WWCM"}</definedName>
    <definedName name="dakfkjafgkeaj" localSheetId="7" hidden="1">{#N/A,#N/A,FALSE,"Pharm";#N/A,#N/A,FALSE,"WWCM"}</definedName>
    <definedName name="dakfkjafgkeaj" localSheetId="33" hidden="1">{#N/A,#N/A,FALSE,"Pharm";#N/A,#N/A,FALSE,"WWCM"}</definedName>
    <definedName name="dakfkjafgkeaj" localSheetId="6" hidden="1">{#N/A,#N/A,FALSE,"Pharm";#N/A,#N/A,FALSE,"WWCM"}</definedName>
    <definedName name="dakfkjafgkeaj" localSheetId="16" hidden="1">{#N/A,#N/A,FALSE,"Pharm";#N/A,#N/A,FALSE,"WWCM"}</definedName>
    <definedName name="dakfkjafgkeaj" localSheetId="10" hidden="1">{#N/A,#N/A,FALSE,"Pharm";#N/A,#N/A,FALSE,"WWCM"}</definedName>
    <definedName name="dakfkjafgkeaj" localSheetId="29" hidden="1">{#N/A,#N/A,FALSE,"Pharm";#N/A,#N/A,FALSE,"WWCM"}</definedName>
    <definedName name="dakfkjafgkeaj" localSheetId="28" hidden="1">{#N/A,#N/A,FALSE,"Pharm";#N/A,#N/A,FALSE,"WWCM"}</definedName>
    <definedName name="dakfkjafgkeaj" localSheetId="11" hidden="1">{#N/A,#N/A,FALSE,"Pharm";#N/A,#N/A,FALSE,"WWCM"}</definedName>
    <definedName name="dakfkjafgkeaj" localSheetId="36" hidden="1">{#N/A,#N/A,FALSE,"Pharm";#N/A,#N/A,FALSE,"WWCM"}</definedName>
    <definedName name="dakfkjafgkeaj" localSheetId="32" hidden="1">{#N/A,#N/A,FALSE,"Pharm";#N/A,#N/A,FALSE,"WWCM"}</definedName>
    <definedName name="dakfkjafgkeaj" localSheetId="18" hidden="1">{#N/A,#N/A,FALSE,"Pharm";#N/A,#N/A,FALSE,"WWCM"}</definedName>
    <definedName name="dakfkjafgkeaj" localSheetId="38" hidden="1">{#N/A,#N/A,FALSE,"Pharm";#N/A,#N/A,FALSE,"WWCM"}</definedName>
    <definedName name="dakfkjafgkeaj" hidden="1">{#N/A,#N/A,FALSE,"Pharm";#N/A,#N/A,FALSE,"WWCM"}</definedName>
    <definedName name="Data.Dump" localSheetId="47">OFFSET(#REF!,1,0)</definedName>
    <definedName name="Data.Dump" localSheetId="45">OFFSET(#REF!,1,0)</definedName>
    <definedName name="Data.Dump" localSheetId="46">OFFSET(#REF!,1,0)</definedName>
    <definedName name="DATA_01" localSheetId="9" hidden="1">#REF!</definedName>
    <definedName name="DATA_01" localSheetId="10" hidden="1">'NFD CONSO'!#REF!</definedName>
    <definedName name="DATA_01" localSheetId="11" hidden="1">#REF!</definedName>
    <definedName name="DATA_01" localSheetId="18" hidden="1">#REF!</definedName>
    <definedName name="DATA_01" hidden="1">#REF!</definedName>
    <definedName name="Database.File" localSheetId="9" hidden="1">#REF!</definedName>
    <definedName name="Database.File" localSheetId="10" hidden="1">'NFD CONSO'!#REF!</definedName>
    <definedName name="Database.File" localSheetId="11" hidden="1">#REF!</definedName>
    <definedName name="Database.File" localSheetId="18" hidden="1">#REF!</definedName>
    <definedName name="Database.File" hidden="1">#REF!</definedName>
    <definedName name="Date1" localSheetId="35" hidden="1">#REF!</definedName>
    <definedName name="Date1" localSheetId="31" hidden="1">#REF!</definedName>
    <definedName name="Date1" localSheetId="9" hidden="1">#REF!</definedName>
    <definedName name="Date1" localSheetId="30" hidden="1">#REF!</definedName>
    <definedName name="Date1" localSheetId="51" hidden="1">#REF!</definedName>
    <definedName name="Date1" localSheetId="33" hidden="1">#REF!</definedName>
    <definedName name="Date1" localSheetId="16" hidden="1">#REF!</definedName>
    <definedName name="Date1" localSheetId="10" hidden="1">'NFD CONSO'!#REF!</definedName>
    <definedName name="Date1" localSheetId="29" hidden="1">#REF!</definedName>
    <definedName name="Date1" localSheetId="11" hidden="1">#REF!</definedName>
    <definedName name="Date1" localSheetId="36" hidden="1">#REF!</definedName>
    <definedName name="Date1" localSheetId="32" hidden="1">#REF!</definedName>
    <definedName name="Date1" localSheetId="18" hidden="1">#REF!</definedName>
    <definedName name="Date1" localSheetId="38" hidden="1">#REF!</definedName>
    <definedName name="Date1" hidden="1">#REF!</definedName>
    <definedName name="dbf" localSheetId="35" hidden="1">{#N/A,#N/A,FALSE,"Trans-Sum";#N/A,#N/A,FALSE,"Accr-Dilu2";#N/A,#N/A,FALSE,"Contribution";#N/A,#N/A,FALSE,"Combined";#N/A,#N/A,FALSE,"ASTF";#N/A,#N/A,FALSE,"BRA";#N/A,#N/A,FALSE,"Bra_C";#N/A,#N/A,FALSE,"AcqMults";#N/A,#N/A,FALSE,"CompMults";#N/A,#N/A,FALSE,"DCF";#N/A,#N/A,FALSE,"WACC";#N/A,#N/A,FALSE,"LBO";#N/A,#N/A,FALSE,"Summary";#N/A,#N/A,FALSE,"StructSum"}</definedName>
    <definedName name="dbf" localSheetId="31" hidden="1">{#N/A,#N/A,FALSE,"Trans-Sum";#N/A,#N/A,FALSE,"Accr-Dilu2";#N/A,#N/A,FALSE,"Contribution";#N/A,#N/A,FALSE,"Combined";#N/A,#N/A,FALSE,"ASTF";#N/A,#N/A,FALSE,"BRA";#N/A,#N/A,FALSE,"Bra_C";#N/A,#N/A,FALSE,"AcqMults";#N/A,#N/A,FALSE,"CompMults";#N/A,#N/A,FALSE,"DCF";#N/A,#N/A,FALSE,"WACC";#N/A,#N/A,FALSE,"LBO";#N/A,#N/A,FALSE,"Summary";#N/A,#N/A,FALSE,"StructSum"}</definedName>
    <definedName name="dbf" localSheetId="9" hidden="1">{#N/A,#N/A,FALSE,"Trans-Sum";#N/A,#N/A,FALSE,"Accr-Dilu2";#N/A,#N/A,FALSE,"Contribution";#N/A,#N/A,FALSE,"Combined";#N/A,#N/A,FALSE,"ASTF";#N/A,#N/A,FALSE,"BRA";#N/A,#N/A,FALSE,"Bra_C";#N/A,#N/A,FALSE,"AcqMults";#N/A,#N/A,FALSE,"CompMults";#N/A,#N/A,FALSE,"DCF";#N/A,#N/A,FALSE,"WACC";#N/A,#N/A,FALSE,"LBO";#N/A,#N/A,FALSE,"Summary";#N/A,#N/A,FALSE,"StructSum"}</definedName>
    <definedName name="dbf" localSheetId="30" hidden="1">{#N/A,#N/A,FALSE,"Trans-Sum";#N/A,#N/A,FALSE,"Accr-Dilu2";#N/A,#N/A,FALSE,"Contribution";#N/A,#N/A,FALSE,"Combined";#N/A,#N/A,FALSE,"ASTF";#N/A,#N/A,FALSE,"BRA";#N/A,#N/A,FALSE,"Bra_C";#N/A,#N/A,FALSE,"AcqMults";#N/A,#N/A,FALSE,"CompMults";#N/A,#N/A,FALSE,"DCF";#N/A,#N/A,FALSE,"WACC";#N/A,#N/A,FALSE,"LBO";#N/A,#N/A,FALSE,"Summary";#N/A,#N/A,FALSE,"StructSum"}</definedName>
    <definedName name="dbf" localSheetId="51" hidden="1">{#N/A,#N/A,FALSE,"Trans-Sum";#N/A,#N/A,FALSE,"Accr-Dilu2";#N/A,#N/A,FALSE,"Contribution";#N/A,#N/A,FALSE,"Combined";#N/A,#N/A,FALSE,"ASTF";#N/A,#N/A,FALSE,"BRA";#N/A,#N/A,FALSE,"Bra_C";#N/A,#N/A,FALSE,"AcqMults";#N/A,#N/A,FALSE,"CompMults";#N/A,#N/A,FALSE,"DCF";#N/A,#N/A,FALSE,"WACC";#N/A,#N/A,FALSE,"LBO";#N/A,#N/A,FALSE,"Summary";#N/A,#N/A,FALSE,"StructSum"}</definedName>
    <definedName name="dbf" localSheetId="7" hidden="1">{#N/A,#N/A,FALSE,"Trans-Sum";#N/A,#N/A,FALSE,"Accr-Dilu2";#N/A,#N/A,FALSE,"Contribution";#N/A,#N/A,FALSE,"Combined";#N/A,#N/A,FALSE,"ASTF";#N/A,#N/A,FALSE,"BRA";#N/A,#N/A,FALSE,"Bra_C";#N/A,#N/A,FALSE,"AcqMults";#N/A,#N/A,FALSE,"CompMults";#N/A,#N/A,FALSE,"DCF";#N/A,#N/A,FALSE,"WACC";#N/A,#N/A,FALSE,"LBO";#N/A,#N/A,FALSE,"Summary";#N/A,#N/A,FALSE,"StructSum"}</definedName>
    <definedName name="dbf" localSheetId="33" hidden="1">{#N/A,#N/A,FALSE,"Trans-Sum";#N/A,#N/A,FALSE,"Accr-Dilu2";#N/A,#N/A,FALSE,"Contribution";#N/A,#N/A,FALSE,"Combined";#N/A,#N/A,FALSE,"ASTF";#N/A,#N/A,FALSE,"BRA";#N/A,#N/A,FALSE,"Bra_C";#N/A,#N/A,FALSE,"AcqMults";#N/A,#N/A,FALSE,"CompMults";#N/A,#N/A,FALSE,"DCF";#N/A,#N/A,FALSE,"WACC";#N/A,#N/A,FALSE,"LBO";#N/A,#N/A,FALSE,"Summary";#N/A,#N/A,FALSE,"StructSum"}</definedName>
    <definedName name="dbf" localSheetId="6" hidden="1">{#N/A,#N/A,FALSE,"Trans-Sum";#N/A,#N/A,FALSE,"Accr-Dilu2";#N/A,#N/A,FALSE,"Contribution";#N/A,#N/A,FALSE,"Combined";#N/A,#N/A,FALSE,"ASTF";#N/A,#N/A,FALSE,"BRA";#N/A,#N/A,FALSE,"Bra_C";#N/A,#N/A,FALSE,"AcqMults";#N/A,#N/A,FALSE,"CompMults";#N/A,#N/A,FALSE,"DCF";#N/A,#N/A,FALSE,"WACC";#N/A,#N/A,FALSE,"LBO";#N/A,#N/A,FALSE,"Summary";#N/A,#N/A,FALSE,"StructSum"}</definedName>
    <definedName name="dbf" localSheetId="16" hidden="1">{#N/A,#N/A,FALSE,"Trans-Sum";#N/A,#N/A,FALSE,"Accr-Dilu2";#N/A,#N/A,FALSE,"Contribution";#N/A,#N/A,FALSE,"Combined";#N/A,#N/A,FALSE,"ASTF";#N/A,#N/A,FALSE,"BRA";#N/A,#N/A,FALSE,"Bra_C";#N/A,#N/A,FALSE,"AcqMults";#N/A,#N/A,FALSE,"CompMults";#N/A,#N/A,FALSE,"DCF";#N/A,#N/A,FALSE,"WACC";#N/A,#N/A,FALSE,"LBO";#N/A,#N/A,FALSE,"Summary";#N/A,#N/A,FALSE,"StructSum"}</definedName>
    <definedName name="dbf" localSheetId="10" hidden="1">{#N/A,#N/A,FALSE,"Trans-Sum";#N/A,#N/A,FALSE,"Accr-Dilu2";#N/A,#N/A,FALSE,"Contribution";#N/A,#N/A,FALSE,"Combined";#N/A,#N/A,FALSE,"ASTF";#N/A,#N/A,FALSE,"BRA";#N/A,#N/A,FALSE,"Bra_C";#N/A,#N/A,FALSE,"AcqMults";#N/A,#N/A,FALSE,"CompMults";#N/A,#N/A,FALSE,"DCF";#N/A,#N/A,FALSE,"WACC";#N/A,#N/A,FALSE,"LBO";#N/A,#N/A,FALSE,"Summary";#N/A,#N/A,FALSE,"StructSum"}</definedName>
    <definedName name="dbf" localSheetId="29" hidden="1">{#N/A,#N/A,FALSE,"Trans-Sum";#N/A,#N/A,FALSE,"Accr-Dilu2";#N/A,#N/A,FALSE,"Contribution";#N/A,#N/A,FALSE,"Combined";#N/A,#N/A,FALSE,"ASTF";#N/A,#N/A,FALSE,"BRA";#N/A,#N/A,FALSE,"Bra_C";#N/A,#N/A,FALSE,"AcqMults";#N/A,#N/A,FALSE,"CompMults";#N/A,#N/A,FALSE,"DCF";#N/A,#N/A,FALSE,"WACC";#N/A,#N/A,FALSE,"LBO";#N/A,#N/A,FALSE,"Summary";#N/A,#N/A,FALSE,"StructSum"}</definedName>
    <definedName name="dbf" localSheetId="28" hidden="1">{#N/A,#N/A,FALSE,"Trans-Sum";#N/A,#N/A,FALSE,"Accr-Dilu2";#N/A,#N/A,FALSE,"Contribution";#N/A,#N/A,FALSE,"Combined";#N/A,#N/A,FALSE,"ASTF";#N/A,#N/A,FALSE,"BRA";#N/A,#N/A,FALSE,"Bra_C";#N/A,#N/A,FALSE,"AcqMults";#N/A,#N/A,FALSE,"CompMults";#N/A,#N/A,FALSE,"DCF";#N/A,#N/A,FALSE,"WACC";#N/A,#N/A,FALSE,"LBO";#N/A,#N/A,FALSE,"Summary";#N/A,#N/A,FALSE,"StructSum"}</definedName>
    <definedName name="dbf" localSheetId="11" hidden="1">{#N/A,#N/A,FALSE,"Trans-Sum";#N/A,#N/A,FALSE,"Accr-Dilu2";#N/A,#N/A,FALSE,"Contribution";#N/A,#N/A,FALSE,"Combined";#N/A,#N/A,FALSE,"ASTF";#N/A,#N/A,FALSE,"BRA";#N/A,#N/A,FALSE,"Bra_C";#N/A,#N/A,FALSE,"AcqMults";#N/A,#N/A,FALSE,"CompMults";#N/A,#N/A,FALSE,"DCF";#N/A,#N/A,FALSE,"WACC";#N/A,#N/A,FALSE,"LBO";#N/A,#N/A,FALSE,"Summary";#N/A,#N/A,FALSE,"StructSum"}</definedName>
    <definedName name="dbf" localSheetId="36" hidden="1">{#N/A,#N/A,FALSE,"Trans-Sum";#N/A,#N/A,FALSE,"Accr-Dilu2";#N/A,#N/A,FALSE,"Contribution";#N/A,#N/A,FALSE,"Combined";#N/A,#N/A,FALSE,"ASTF";#N/A,#N/A,FALSE,"BRA";#N/A,#N/A,FALSE,"Bra_C";#N/A,#N/A,FALSE,"AcqMults";#N/A,#N/A,FALSE,"CompMults";#N/A,#N/A,FALSE,"DCF";#N/A,#N/A,FALSE,"WACC";#N/A,#N/A,FALSE,"LBO";#N/A,#N/A,FALSE,"Summary";#N/A,#N/A,FALSE,"StructSum"}</definedName>
    <definedName name="dbf" localSheetId="32" hidden="1">{#N/A,#N/A,FALSE,"Trans-Sum";#N/A,#N/A,FALSE,"Accr-Dilu2";#N/A,#N/A,FALSE,"Contribution";#N/A,#N/A,FALSE,"Combined";#N/A,#N/A,FALSE,"ASTF";#N/A,#N/A,FALSE,"BRA";#N/A,#N/A,FALSE,"Bra_C";#N/A,#N/A,FALSE,"AcqMults";#N/A,#N/A,FALSE,"CompMults";#N/A,#N/A,FALSE,"DCF";#N/A,#N/A,FALSE,"WACC";#N/A,#N/A,FALSE,"LBO";#N/A,#N/A,FALSE,"Summary";#N/A,#N/A,FALSE,"StructSum"}</definedName>
    <definedName name="dbf" localSheetId="18" hidden="1">{#N/A,#N/A,FALSE,"Trans-Sum";#N/A,#N/A,FALSE,"Accr-Dilu2";#N/A,#N/A,FALSE,"Contribution";#N/A,#N/A,FALSE,"Combined";#N/A,#N/A,FALSE,"ASTF";#N/A,#N/A,FALSE,"BRA";#N/A,#N/A,FALSE,"Bra_C";#N/A,#N/A,FALSE,"AcqMults";#N/A,#N/A,FALSE,"CompMults";#N/A,#N/A,FALSE,"DCF";#N/A,#N/A,FALSE,"WACC";#N/A,#N/A,FALSE,"LBO";#N/A,#N/A,FALSE,"Summary";#N/A,#N/A,FALSE,"StructSum"}</definedName>
    <definedName name="dbf" localSheetId="38" hidden="1">{#N/A,#N/A,FALSE,"Trans-Sum";#N/A,#N/A,FALSE,"Accr-Dilu2";#N/A,#N/A,FALSE,"Contribution";#N/A,#N/A,FALSE,"Combined";#N/A,#N/A,FALSE,"ASTF";#N/A,#N/A,FALSE,"BRA";#N/A,#N/A,FALSE,"Bra_C";#N/A,#N/A,FALSE,"AcqMults";#N/A,#N/A,FALSE,"CompMults";#N/A,#N/A,FALSE,"DCF";#N/A,#N/A,FALSE,"WACC";#N/A,#N/A,FALSE,"LBO";#N/A,#N/A,FALSE,"Summary";#N/A,#N/A,FALSE,"StructSum"}</definedName>
    <definedName name="dbf" hidden="1">{#N/A,#N/A,FALSE,"Trans-Sum";#N/A,#N/A,FALSE,"Accr-Dilu2";#N/A,#N/A,FALSE,"Contribution";#N/A,#N/A,FALSE,"Combined";#N/A,#N/A,FALSE,"ASTF";#N/A,#N/A,FALSE,"BRA";#N/A,#N/A,FALSE,"Bra_C";#N/A,#N/A,FALSE,"AcqMults";#N/A,#N/A,FALSE,"CompMults";#N/A,#N/A,FALSE,"DCF";#N/A,#N/A,FALSE,"WACC";#N/A,#N/A,FALSE,"LBO";#N/A,#N/A,FALSE,"Summary";#N/A,#N/A,FALSE,"StructSum"}</definedName>
    <definedName name="DCF" localSheetId="9" hidden="1">{#N/A,#N/A,FALSE,"Projections";#N/A,#N/A,FALSE,"Multiples Valuation";#N/A,#N/A,FALSE,"LBO";#N/A,#N/A,FALSE,"Multiples_Sensitivity";#N/A,#N/A,FALSE,"Summary"}</definedName>
    <definedName name="DCF" localSheetId="7" hidden="1">{#N/A,#N/A,FALSE,"Projections";#N/A,#N/A,FALSE,"Multiples Valuation";#N/A,#N/A,FALSE,"LBO";#N/A,#N/A,FALSE,"Multiples_Sensitivity";#N/A,#N/A,FALSE,"Summary"}</definedName>
    <definedName name="DCF" localSheetId="6" hidden="1">{#N/A,#N/A,FALSE,"Projections";#N/A,#N/A,FALSE,"Multiples Valuation";#N/A,#N/A,FALSE,"LBO";#N/A,#N/A,FALSE,"Multiples_Sensitivity";#N/A,#N/A,FALSE,"Summary"}</definedName>
    <definedName name="DCF" localSheetId="10" hidden="1">{#N/A,#N/A,FALSE,"Projections";#N/A,#N/A,FALSE,"Multiples Valuation";#N/A,#N/A,FALSE,"LBO";#N/A,#N/A,FALSE,"Multiples_Sensitivity";#N/A,#N/A,FALSE,"Summary"}</definedName>
    <definedName name="DCF" localSheetId="28" hidden="1">{#N/A,#N/A,FALSE,"Projections";#N/A,#N/A,FALSE,"Multiples Valuation";#N/A,#N/A,FALSE,"LBO";#N/A,#N/A,FALSE,"Multiples_Sensitivity";#N/A,#N/A,FALSE,"Summary"}</definedName>
    <definedName name="DCF" localSheetId="11" hidden="1">{#N/A,#N/A,FALSE,"Projections";#N/A,#N/A,FALSE,"Multiples Valuation";#N/A,#N/A,FALSE,"LBO";#N/A,#N/A,FALSE,"Multiples_Sensitivity";#N/A,#N/A,FALSE,"Summary"}</definedName>
    <definedName name="DCF" localSheetId="36" hidden="1">{#N/A,#N/A,FALSE,"Projections";#N/A,#N/A,FALSE,"Multiples Valuation";#N/A,#N/A,FALSE,"LBO";#N/A,#N/A,FALSE,"Multiples_Sensitivity";#N/A,#N/A,FALSE,"Summary"}</definedName>
    <definedName name="DCF" localSheetId="18" hidden="1">{#N/A,#N/A,FALSE,"Projections";#N/A,#N/A,FALSE,"Multiples Valuation";#N/A,#N/A,FALSE,"LBO";#N/A,#N/A,FALSE,"Multiples_Sensitivity";#N/A,#N/A,FALSE,"Summary"}</definedName>
    <definedName name="DCF" localSheetId="38" hidden="1">{#N/A,#N/A,FALSE,"Projections";#N/A,#N/A,FALSE,"Multiples Valuation";#N/A,#N/A,FALSE,"LBO";#N/A,#N/A,FALSE,"Multiples_Sensitivity";#N/A,#N/A,FALSE,"Summary"}</definedName>
    <definedName name="DCF" hidden="1">{#N/A,#N/A,FALSE,"Projections";#N/A,#N/A,FALSE,"Multiples Valuation";#N/A,#N/A,FALSE,"LBO";#N/A,#N/A,FALSE,"Multiples_Sensitivity";#N/A,#N/A,FALSE,"Summary"}</definedName>
    <definedName name="dd" localSheetId="35" hidden="1">{#N/A,#N/A,FALSE,"Pharm";#N/A,#N/A,FALSE,"WWCM"}</definedName>
    <definedName name="dd" localSheetId="31" hidden="1">{#N/A,#N/A,FALSE,"Pharm";#N/A,#N/A,FALSE,"WWCM"}</definedName>
    <definedName name="dd" localSheetId="9" hidden="1">{#N/A,#N/A,FALSE,"Pharm";#N/A,#N/A,FALSE,"WWCM"}</definedName>
    <definedName name="dd" localSheetId="30" hidden="1">{#N/A,#N/A,FALSE,"Pharm";#N/A,#N/A,FALSE,"WWCM"}</definedName>
    <definedName name="dd" localSheetId="51" hidden="1">{#N/A,#N/A,FALSE,"Pharm";#N/A,#N/A,FALSE,"WWCM"}</definedName>
    <definedName name="dd" localSheetId="7" hidden="1">{#N/A,#N/A,FALSE,"Pharm";#N/A,#N/A,FALSE,"WWCM"}</definedName>
    <definedName name="dd" localSheetId="33" hidden="1">{#N/A,#N/A,FALSE,"Pharm";#N/A,#N/A,FALSE,"WWCM"}</definedName>
    <definedName name="dd" localSheetId="6" hidden="1">{#N/A,#N/A,FALSE,"Pharm";#N/A,#N/A,FALSE,"WWCM"}</definedName>
    <definedName name="dd" localSheetId="10" hidden="1">{#N/A,#N/A,FALSE,"Pharm";#N/A,#N/A,FALSE,"WWCM"}</definedName>
    <definedName name="dd" localSheetId="29" hidden="1">{#N/A,#N/A,FALSE,"Pharm";#N/A,#N/A,FALSE,"WWCM"}</definedName>
    <definedName name="dd" localSheetId="28" hidden="1">{#N/A,#N/A,FALSE,"Pharm";#N/A,#N/A,FALSE,"WWCM"}</definedName>
    <definedName name="dd" localSheetId="11" hidden="1">{#N/A,#N/A,FALSE,"Pharm";#N/A,#N/A,FALSE,"WWCM"}</definedName>
    <definedName name="dd" localSheetId="36" hidden="1">{#N/A,#N/A,FALSE,"Pharm";#N/A,#N/A,FALSE,"WWCM"}</definedName>
    <definedName name="dd" localSheetId="32" hidden="1">{#N/A,#N/A,FALSE,"Pharm";#N/A,#N/A,FALSE,"WWCM"}</definedName>
    <definedName name="dd" localSheetId="18" hidden="1">{#N/A,#N/A,FALSE,"Pharm";#N/A,#N/A,FALSE,"WWCM"}</definedName>
    <definedName name="dd" hidden="1">{#N/A,#N/A,FALSE,"Pharm";#N/A,#N/A,FALSE,"WWCM"}</definedName>
    <definedName name="ddd" localSheetId="35" hidden="1">{#N/A,#N/A,FALSE,"Pharm";#N/A,#N/A,FALSE,"WWCM"}</definedName>
    <definedName name="ddd" localSheetId="31" hidden="1">{#N/A,#N/A,FALSE,"Pharm";#N/A,#N/A,FALSE,"WWCM"}</definedName>
    <definedName name="ddd" localSheetId="9" hidden="1">{"'Sheet1'!$A$1:$F$150"}</definedName>
    <definedName name="ddd" localSheetId="30" hidden="1">{#N/A,#N/A,FALSE,"Pharm";#N/A,#N/A,FALSE,"WWCM"}</definedName>
    <definedName name="ddd" localSheetId="51" hidden="1">{#N/A,#N/A,FALSE,"Pharm";#N/A,#N/A,FALSE,"WWCM"}</definedName>
    <definedName name="ddd" localSheetId="7" hidden="1">{"'Sheet1'!$A$1:$F$150"}</definedName>
    <definedName name="ddd" localSheetId="33" hidden="1">{#N/A,#N/A,FALSE,"Pharm";#N/A,#N/A,FALSE,"WWCM"}</definedName>
    <definedName name="ddd" localSheetId="6" hidden="1">{"'Sheet1'!$A$1:$F$150"}</definedName>
    <definedName name="ddd" localSheetId="16" hidden="1">{#N/A,#N/A,FALSE,"Pharm";#N/A,#N/A,FALSE,"WWCM"}</definedName>
    <definedName name="ddd" localSheetId="10" hidden="1">{"'Sheet1'!$A$1:$F$150"}</definedName>
    <definedName name="ddd" localSheetId="29" hidden="1">{#N/A,#N/A,FALSE,"Pharm";#N/A,#N/A,FALSE,"WWCM"}</definedName>
    <definedName name="ddd" localSheetId="28" hidden="1">{"'Sheet1'!$A$1:$F$150"}</definedName>
    <definedName name="ddd" localSheetId="11" hidden="1">{"'Sheet1'!$A$1:$F$150"}</definedName>
    <definedName name="ddd" localSheetId="36" hidden="1">{#N/A,#N/A,FALSE,"Pharm";#N/A,#N/A,FALSE,"WWCM"}</definedName>
    <definedName name="ddd" localSheetId="32" hidden="1">{#N/A,#N/A,FALSE,"Pharm";#N/A,#N/A,FALSE,"WWCM"}</definedName>
    <definedName name="ddd" localSheetId="18" hidden="1">{#N/A,#N/A,FALSE,"Pharm";#N/A,#N/A,FALSE,"WWCM"}</definedName>
    <definedName name="ddd" localSheetId="38" hidden="1">{#N/A,#N/A,FALSE,"Pharm";#N/A,#N/A,FALSE,"WWCM"}</definedName>
    <definedName name="ddd" hidden="1">{"'Sheet1'!$A$1:$F$150"}</definedName>
    <definedName name="dddaz" localSheetId="35" hidden="1">{#N/A,#N/A,FALSE,"Pharm";#N/A,#N/A,FALSE,"WWCM"}</definedName>
    <definedName name="dddaz" localSheetId="31" hidden="1">{#N/A,#N/A,FALSE,"Pharm";#N/A,#N/A,FALSE,"WWCM"}</definedName>
    <definedName name="dddaz" localSheetId="9" hidden="1">{#N/A,#N/A,FALSE,"Pharm";#N/A,#N/A,FALSE,"WWCM"}</definedName>
    <definedName name="dddaz" localSheetId="30" hidden="1">{#N/A,#N/A,FALSE,"Pharm";#N/A,#N/A,FALSE,"WWCM"}</definedName>
    <definedName name="dddaz" localSheetId="51" hidden="1">{#N/A,#N/A,FALSE,"Pharm";#N/A,#N/A,FALSE,"WWCM"}</definedName>
    <definedName name="dddaz" localSheetId="7" hidden="1">{#N/A,#N/A,FALSE,"Pharm";#N/A,#N/A,FALSE,"WWCM"}</definedName>
    <definedName name="dddaz" localSheetId="33" hidden="1">{#N/A,#N/A,FALSE,"Pharm";#N/A,#N/A,FALSE,"WWCM"}</definedName>
    <definedName name="dddaz" localSheetId="6" hidden="1">{#N/A,#N/A,FALSE,"Pharm";#N/A,#N/A,FALSE,"WWCM"}</definedName>
    <definedName name="dddaz" localSheetId="16" hidden="1">{#N/A,#N/A,FALSE,"Pharm";#N/A,#N/A,FALSE,"WWCM"}</definedName>
    <definedName name="dddaz" localSheetId="10" hidden="1">{#N/A,#N/A,FALSE,"Pharm";#N/A,#N/A,FALSE,"WWCM"}</definedName>
    <definedName name="dddaz" localSheetId="29" hidden="1">{#N/A,#N/A,FALSE,"Pharm";#N/A,#N/A,FALSE,"WWCM"}</definedName>
    <definedName name="dddaz" localSheetId="28" hidden="1">{#N/A,#N/A,FALSE,"Pharm";#N/A,#N/A,FALSE,"WWCM"}</definedName>
    <definedName name="dddaz" localSheetId="11" hidden="1">{#N/A,#N/A,FALSE,"Pharm";#N/A,#N/A,FALSE,"WWCM"}</definedName>
    <definedName name="dddaz" localSheetId="36" hidden="1">{#N/A,#N/A,FALSE,"Pharm";#N/A,#N/A,FALSE,"WWCM"}</definedName>
    <definedName name="dddaz" localSheetId="32" hidden="1">{#N/A,#N/A,FALSE,"Pharm";#N/A,#N/A,FALSE,"WWCM"}</definedName>
    <definedName name="dddaz" localSheetId="18" hidden="1">{#N/A,#N/A,FALSE,"Pharm";#N/A,#N/A,FALSE,"WWCM"}</definedName>
    <definedName name="dddaz" localSheetId="38" hidden="1">{#N/A,#N/A,FALSE,"Pharm";#N/A,#N/A,FALSE,"WWCM"}</definedName>
    <definedName name="dddaz" hidden="1">{#N/A,#N/A,FALSE,"Pharm";#N/A,#N/A,FALSE,"WWCM"}</definedName>
    <definedName name="dddd" localSheetId="35" hidden="1">{#N/A,#N/A,FALSE,"Assump";#N/A,#N/A,FALSE,"Income";#N/A,#N/A,FALSE,"Balance";#N/A,#N/A,FALSE,"DCF Pump";#N/A,#N/A,FALSE,"Trans Assump";#N/A,#N/A,FALSE,"Combined Income";#N/A,#N/A,FALSE,"Combined Balance"}</definedName>
    <definedName name="dddd" localSheetId="31" hidden="1">{#N/A,#N/A,FALSE,"Assump";#N/A,#N/A,FALSE,"Income";#N/A,#N/A,FALSE,"Balance";#N/A,#N/A,FALSE,"DCF Pump";#N/A,#N/A,FALSE,"Trans Assump";#N/A,#N/A,FALSE,"Combined Income";#N/A,#N/A,FALSE,"Combined Balance"}</definedName>
    <definedName name="dddd" localSheetId="9" hidden="1">{#N/A,#N/A,FALSE,"Assump";#N/A,#N/A,FALSE,"Income";#N/A,#N/A,FALSE,"Balance";#N/A,#N/A,FALSE,"DCF Pump";#N/A,#N/A,FALSE,"Trans Assump";#N/A,#N/A,FALSE,"Combined Income";#N/A,#N/A,FALSE,"Combined Balance"}</definedName>
    <definedName name="dddd" localSheetId="30" hidden="1">{#N/A,#N/A,FALSE,"Assump";#N/A,#N/A,FALSE,"Income";#N/A,#N/A,FALSE,"Balance";#N/A,#N/A,FALSE,"DCF Pump";#N/A,#N/A,FALSE,"Trans Assump";#N/A,#N/A,FALSE,"Combined Income";#N/A,#N/A,FALSE,"Combined Balance"}</definedName>
    <definedName name="dddd" localSheetId="51" hidden="1">{#N/A,#N/A,FALSE,"Assump";#N/A,#N/A,FALSE,"Income";#N/A,#N/A,FALSE,"Balance";#N/A,#N/A,FALSE,"DCF Pump";#N/A,#N/A,FALSE,"Trans Assump";#N/A,#N/A,FALSE,"Combined Income";#N/A,#N/A,FALSE,"Combined Balance"}</definedName>
    <definedName name="dddd" localSheetId="7" hidden="1">{#N/A,#N/A,FALSE,"Assump";#N/A,#N/A,FALSE,"Income";#N/A,#N/A,FALSE,"Balance";#N/A,#N/A,FALSE,"DCF Pump";#N/A,#N/A,FALSE,"Trans Assump";#N/A,#N/A,FALSE,"Combined Income";#N/A,#N/A,FALSE,"Combined Balance"}</definedName>
    <definedName name="dddd" localSheetId="33" hidden="1">{#N/A,#N/A,FALSE,"Assump";#N/A,#N/A,FALSE,"Income";#N/A,#N/A,FALSE,"Balance";#N/A,#N/A,FALSE,"DCF Pump";#N/A,#N/A,FALSE,"Trans Assump";#N/A,#N/A,FALSE,"Combined Income";#N/A,#N/A,FALSE,"Combined Balance"}</definedName>
    <definedName name="dddd" localSheetId="6" hidden="1">{#N/A,#N/A,FALSE,"Assump";#N/A,#N/A,FALSE,"Income";#N/A,#N/A,FALSE,"Balance";#N/A,#N/A,FALSE,"DCF Pump";#N/A,#N/A,FALSE,"Trans Assump";#N/A,#N/A,FALSE,"Combined Income";#N/A,#N/A,FALSE,"Combined Balance"}</definedName>
    <definedName name="dddd" localSheetId="16" hidden="1">{#N/A,#N/A,FALSE,"Assump";#N/A,#N/A,FALSE,"Income";#N/A,#N/A,FALSE,"Balance";#N/A,#N/A,FALSE,"DCF Pump";#N/A,#N/A,FALSE,"Trans Assump";#N/A,#N/A,FALSE,"Combined Income";#N/A,#N/A,FALSE,"Combined Balance"}</definedName>
    <definedName name="dddd" localSheetId="10" hidden="1">{#N/A,#N/A,FALSE,"Assump";#N/A,#N/A,FALSE,"Income";#N/A,#N/A,FALSE,"Balance";#N/A,#N/A,FALSE,"DCF Pump";#N/A,#N/A,FALSE,"Trans Assump";#N/A,#N/A,FALSE,"Combined Income";#N/A,#N/A,FALSE,"Combined Balance"}</definedName>
    <definedName name="dddd" localSheetId="29" hidden="1">{#N/A,#N/A,FALSE,"Assump";#N/A,#N/A,FALSE,"Income";#N/A,#N/A,FALSE,"Balance";#N/A,#N/A,FALSE,"DCF Pump";#N/A,#N/A,FALSE,"Trans Assump";#N/A,#N/A,FALSE,"Combined Income";#N/A,#N/A,FALSE,"Combined Balance"}</definedName>
    <definedName name="dddd" localSheetId="28" hidden="1">{#N/A,#N/A,FALSE,"Assump";#N/A,#N/A,FALSE,"Income";#N/A,#N/A,FALSE,"Balance";#N/A,#N/A,FALSE,"DCF Pump";#N/A,#N/A,FALSE,"Trans Assump";#N/A,#N/A,FALSE,"Combined Income";#N/A,#N/A,FALSE,"Combined Balance"}</definedName>
    <definedName name="dddd" localSheetId="11" hidden="1">{#N/A,#N/A,FALSE,"Assump";#N/A,#N/A,FALSE,"Income";#N/A,#N/A,FALSE,"Balance";#N/A,#N/A,FALSE,"DCF Pump";#N/A,#N/A,FALSE,"Trans Assump";#N/A,#N/A,FALSE,"Combined Income";#N/A,#N/A,FALSE,"Combined Balance"}</definedName>
    <definedName name="dddd" localSheetId="36" hidden="1">{#N/A,#N/A,FALSE,"Assump";#N/A,#N/A,FALSE,"Income";#N/A,#N/A,FALSE,"Balance";#N/A,#N/A,FALSE,"DCF Pump";#N/A,#N/A,FALSE,"Trans Assump";#N/A,#N/A,FALSE,"Combined Income";#N/A,#N/A,FALSE,"Combined Balance"}</definedName>
    <definedName name="dddd" localSheetId="32" hidden="1">{#N/A,#N/A,FALSE,"Assump";#N/A,#N/A,FALSE,"Income";#N/A,#N/A,FALSE,"Balance";#N/A,#N/A,FALSE,"DCF Pump";#N/A,#N/A,FALSE,"Trans Assump";#N/A,#N/A,FALSE,"Combined Income";#N/A,#N/A,FALSE,"Combined Balance"}</definedName>
    <definedName name="dddd" localSheetId="18" hidden="1">{#N/A,#N/A,FALSE,"Assump";#N/A,#N/A,FALSE,"Income";#N/A,#N/A,FALSE,"Balance";#N/A,#N/A,FALSE,"DCF Pump";#N/A,#N/A,FALSE,"Trans Assump";#N/A,#N/A,FALSE,"Combined Income";#N/A,#N/A,FALSE,"Combined Balance"}</definedName>
    <definedName name="dddd" localSheetId="38" hidden="1">{#N/A,#N/A,FALSE,"Assump";#N/A,#N/A,FALSE,"Income";#N/A,#N/A,FALSE,"Balance";#N/A,#N/A,FALSE,"DCF Pump";#N/A,#N/A,FALSE,"Trans Assump";#N/A,#N/A,FALSE,"Combined Income";#N/A,#N/A,FALSE,"Combined Balance"}</definedName>
    <definedName name="dddd" hidden="1">{#N/A,#N/A,FALSE,"Assump";#N/A,#N/A,FALSE,"Income";#N/A,#N/A,FALSE,"Balance";#N/A,#N/A,FALSE,"DCF Pump";#N/A,#N/A,FALSE,"Trans Assump";#N/A,#N/A,FALSE,"Combined Income";#N/A,#N/A,FALSE,"Combined Balance"}</definedName>
    <definedName name="ddddd" localSheetId="35" hidden="1">{#N/A,#N/A,FALSE,"Pooling";#N/A,#N/A,FALSE,"income";#N/A,#N/A,FALSE,"valuation"}</definedName>
    <definedName name="ddddd" localSheetId="31" hidden="1">{#N/A,#N/A,FALSE,"Pooling";#N/A,#N/A,FALSE,"income";#N/A,#N/A,FALSE,"valuation"}</definedName>
    <definedName name="ddddd" localSheetId="9" hidden="1">{#N/A,#N/A,FALSE,"Pooling";#N/A,#N/A,FALSE,"income";#N/A,#N/A,FALSE,"valuation"}</definedName>
    <definedName name="ddddd" localSheetId="30" hidden="1">{#N/A,#N/A,FALSE,"Pooling";#N/A,#N/A,FALSE,"income";#N/A,#N/A,FALSE,"valuation"}</definedName>
    <definedName name="ddddd" localSheetId="51" hidden="1">{#N/A,#N/A,FALSE,"Pooling";#N/A,#N/A,FALSE,"income";#N/A,#N/A,FALSE,"valuation"}</definedName>
    <definedName name="ddddd" localSheetId="7" hidden="1">{#N/A,#N/A,FALSE,"Pooling";#N/A,#N/A,FALSE,"income";#N/A,#N/A,FALSE,"valuation"}</definedName>
    <definedName name="ddddd" localSheetId="33" hidden="1">{#N/A,#N/A,FALSE,"Pooling";#N/A,#N/A,FALSE,"income";#N/A,#N/A,FALSE,"valuation"}</definedName>
    <definedName name="ddddd" localSheetId="6" hidden="1">{#N/A,#N/A,FALSE,"Pooling";#N/A,#N/A,FALSE,"income";#N/A,#N/A,FALSE,"valuation"}</definedName>
    <definedName name="ddddd" localSheetId="16" hidden="1">{#N/A,#N/A,FALSE,"Pooling";#N/A,#N/A,FALSE,"income";#N/A,#N/A,FALSE,"valuation"}</definedName>
    <definedName name="ddddd" localSheetId="10" hidden="1">{#N/A,#N/A,FALSE,"Pooling";#N/A,#N/A,FALSE,"income";#N/A,#N/A,FALSE,"valuation"}</definedName>
    <definedName name="ddddd" localSheetId="29" hidden="1">{#N/A,#N/A,FALSE,"Pooling";#N/A,#N/A,FALSE,"income";#N/A,#N/A,FALSE,"valuation"}</definedName>
    <definedName name="ddddd" localSheetId="28" hidden="1">{#N/A,#N/A,FALSE,"Pooling";#N/A,#N/A,FALSE,"income";#N/A,#N/A,FALSE,"valuation"}</definedName>
    <definedName name="ddddd" localSheetId="11" hidden="1">{#N/A,#N/A,FALSE,"Pooling";#N/A,#N/A,FALSE,"income";#N/A,#N/A,FALSE,"valuation"}</definedName>
    <definedName name="ddddd" localSheetId="36" hidden="1">{#N/A,#N/A,FALSE,"Pooling";#N/A,#N/A,FALSE,"income";#N/A,#N/A,FALSE,"valuation"}</definedName>
    <definedName name="ddddd" localSheetId="32" hidden="1">{#N/A,#N/A,FALSE,"Pooling";#N/A,#N/A,FALSE,"income";#N/A,#N/A,FALSE,"valuation"}</definedName>
    <definedName name="ddddd" localSheetId="18" hidden="1">{#N/A,#N/A,FALSE,"Pooling";#N/A,#N/A,FALSE,"income";#N/A,#N/A,FALSE,"valuation"}</definedName>
    <definedName name="ddddd" localSheetId="38" hidden="1">{#N/A,#N/A,FALSE,"Pooling";#N/A,#N/A,FALSE,"income";#N/A,#N/A,FALSE,"valuation"}</definedName>
    <definedName name="ddddd" hidden="1">{#N/A,#N/A,FALSE,"Pooling";#N/A,#N/A,FALSE,"income";#N/A,#N/A,FALSE,"valuation"}</definedName>
    <definedName name="dddddd" localSheetId="35" hidden="1">{#N/A,#N/A,FALSE,"Pharm";#N/A,#N/A,FALSE,"WWCM"}</definedName>
    <definedName name="dddddd" localSheetId="31" hidden="1">{#N/A,#N/A,FALSE,"Pharm";#N/A,#N/A,FALSE,"WWCM"}</definedName>
    <definedName name="dddddd" localSheetId="9" hidden="1">{#N/A,#N/A,FALSE,"Pharm";#N/A,#N/A,FALSE,"WWCM"}</definedName>
    <definedName name="dddddd" localSheetId="30" hidden="1">{#N/A,#N/A,FALSE,"Pharm";#N/A,#N/A,FALSE,"WWCM"}</definedName>
    <definedName name="dddddd" localSheetId="51" hidden="1">{#N/A,#N/A,FALSE,"Pharm";#N/A,#N/A,FALSE,"WWCM"}</definedName>
    <definedName name="dddddd" localSheetId="7" hidden="1">{#N/A,#N/A,FALSE,"Pharm";#N/A,#N/A,FALSE,"WWCM"}</definedName>
    <definedName name="dddddd" localSheetId="33" hidden="1">{#N/A,#N/A,FALSE,"Pharm";#N/A,#N/A,FALSE,"WWCM"}</definedName>
    <definedName name="dddddd" localSheetId="6" hidden="1">{#N/A,#N/A,FALSE,"Pharm";#N/A,#N/A,FALSE,"WWCM"}</definedName>
    <definedName name="dddddd" localSheetId="16" hidden="1">{#N/A,#N/A,FALSE,"Pharm";#N/A,#N/A,FALSE,"WWCM"}</definedName>
    <definedName name="dddddd" localSheetId="10" hidden="1">{#N/A,#N/A,FALSE,"Pharm";#N/A,#N/A,FALSE,"WWCM"}</definedName>
    <definedName name="dddddd" localSheetId="29" hidden="1">{#N/A,#N/A,FALSE,"Pharm";#N/A,#N/A,FALSE,"WWCM"}</definedName>
    <definedName name="dddddd" localSheetId="28" hidden="1">{#N/A,#N/A,FALSE,"Pharm";#N/A,#N/A,FALSE,"WWCM"}</definedName>
    <definedName name="dddddd" localSheetId="11" hidden="1">{#N/A,#N/A,FALSE,"Pharm";#N/A,#N/A,FALSE,"WWCM"}</definedName>
    <definedName name="dddddd" localSheetId="36" hidden="1">{#N/A,#N/A,FALSE,"Pharm";#N/A,#N/A,FALSE,"WWCM"}</definedName>
    <definedName name="dddddd" localSheetId="32" hidden="1">{#N/A,#N/A,FALSE,"Pharm";#N/A,#N/A,FALSE,"WWCM"}</definedName>
    <definedName name="dddddd" localSheetId="18" hidden="1">{#N/A,#N/A,FALSE,"Pharm";#N/A,#N/A,FALSE,"WWCM"}</definedName>
    <definedName name="dddddd" localSheetId="38" hidden="1">{#N/A,#N/A,FALSE,"Pharm";#N/A,#N/A,FALSE,"WWCM"}</definedName>
    <definedName name="dddddd" hidden="1">{#N/A,#N/A,FALSE,"Pharm";#N/A,#N/A,FALSE,"WWCM"}</definedName>
    <definedName name="dddddddd" localSheetId="35" hidden="1">{#N/A,#N/A,FALSE,"Aging Summary";#N/A,#N/A,FALSE,"Ratio Analysis";#N/A,#N/A,FALSE,"Test 120 Day Accts";#N/A,#N/A,FALSE,"Tickmarks"}</definedName>
    <definedName name="dddddddd" localSheetId="31" hidden="1">{#N/A,#N/A,FALSE,"Aging Summary";#N/A,#N/A,FALSE,"Ratio Analysis";#N/A,#N/A,FALSE,"Test 120 Day Accts";#N/A,#N/A,FALSE,"Tickmarks"}</definedName>
    <definedName name="dddddddd" localSheetId="9" hidden="1">{#N/A,#N/A,FALSE,"Aging Summary";#N/A,#N/A,FALSE,"Ratio Analysis";#N/A,#N/A,FALSE,"Test 120 Day Accts";#N/A,#N/A,FALSE,"Tickmarks"}</definedName>
    <definedName name="dddddddd" localSheetId="30" hidden="1">{#N/A,#N/A,FALSE,"Aging Summary";#N/A,#N/A,FALSE,"Ratio Analysis";#N/A,#N/A,FALSE,"Test 120 Day Accts";#N/A,#N/A,FALSE,"Tickmarks"}</definedName>
    <definedName name="dddddddd" localSheetId="51" hidden="1">{#N/A,#N/A,FALSE,"Aging Summary";#N/A,#N/A,FALSE,"Ratio Analysis";#N/A,#N/A,FALSE,"Test 120 Day Accts";#N/A,#N/A,FALSE,"Tickmarks"}</definedName>
    <definedName name="dddddddd" localSheetId="7" hidden="1">{#N/A,#N/A,FALSE,"Aging Summary";#N/A,#N/A,FALSE,"Ratio Analysis";#N/A,#N/A,FALSE,"Test 120 Day Accts";#N/A,#N/A,FALSE,"Tickmarks"}</definedName>
    <definedName name="dddddddd" localSheetId="33" hidden="1">{#N/A,#N/A,FALSE,"Aging Summary";#N/A,#N/A,FALSE,"Ratio Analysis";#N/A,#N/A,FALSE,"Test 120 Day Accts";#N/A,#N/A,FALSE,"Tickmarks"}</definedName>
    <definedName name="dddddddd" localSheetId="6" hidden="1">{#N/A,#N/A,FALSE,"Aging Summary";#N/A,#N/A,FALSE,"Ratio Analysis";#N/A,#N/A,FALSE,"Test 120 Day Accts";#N/A,#N/A,FALSE,"Tickmarks"}</definedName>
    <definedName name="dddddddd" localSheetId="16" hidden="1">{#N/A,#N/A,FALSE,"Aging Summary";#N/A,#N/A,FALSE,"Ratio Analysis";#N/A,#N/A,FALSE,"Test 120 Day Accts";#N/A,#N/A,FALSE,"Tickmarks"}</definedName>
    <definedName name="dddddddd" localSheetId="10" hidden="1">{#N/A,#N/A,FALSE,"Aging Summary";#N/A,#N/A,FALSE,"Ratio Analysis";#N/A,#N/A,FALSE,"Test 120 Day Accts";#N/A,#N/A,FALSE,"Tickmarks"}</definedName>
    <definedName name="dddddddd" localSheetId="29" hidden="1">{#N/A,#N/A,FALSE,"Aging Summary";#N/A,#N/A,FALSE,"Ratio Analysis";#N/A,#N/A,FALSE,"Test 120 Day Accts";#N/A,#N/A,FALSE,"Tickmarks"}</definedName>
    <definedName name="dddddddd" localSheetId="28" hidden="1">{#N/A,#N/A,FALSE,"Aging Summary";#N/A,#N/A,FALSE,"Ratio Analysis";#N/A,#N/A,FALSE,"Test 120 Day Accts";#N/A,#N/A,FALSE,"Tickmarks"}</definedName>
    <definedName name="dddddddd" localSheetId="11" hidden="1">{#N/A,#N/A,FALSE,"Aging Summary";#N/A,#N/A,FALSE,"Ratio Analysis";#N/A,#N/A,FALSE,"Test 120 Day Accts";#N/A,#N/A,FALSE,"Tickmarks"}</definedName>
    <definedName name="dddddddd" localSheetId="36" hidden="1">{#N/A,#N/A,FALSE,"Aging Summary";#N/A,#N/A,FALSE,"Ratio Analysis";#N/A,#N/A,FALSE,"Test 120 Day Accts";#N/A,#N/A,FALSE,"Tickmarks"}</definedName>
    <definedName name="dddddddd" localSheetId="32" hidden="1">{#N/A,#N/A,FALSE,"Aging Summary";#N/A,#N/A,FALSE,"Ratio Analysis";#N/A,#N/A,FALSE,"Test 120 Day Accts";#N/A,#N/A,FALSE,"Tickmarks"}</definedName>
    <definedName name="dddddddd" localSheetId="18" hidden="1">{#N/A,#N/A,FALSE,"Aging Summary";#N/A,#N/A,FALSE,"Ratio Analysis";#N/A,#N/A,FALSE,"Test 120 Day Accts";#N/A,#N/A,FALSE,"Tickmarks"}</definedName>
    <definedName name="dddddddd" localSheetId="38" hidden="1">{#N/A,#N/A,FALSE,"Aging Summary";#N/A,#N/A,FALSE,"Ratio Analysis";#N/A,#N/A,FALSE,"Test 120 Day Accts";#N/A,#N/A,FALSE,"Tickmarks"}</definedName>
    <definedName name="dddddddd" hidden="1">{#N/A,#N/A,FALSE,"Aging Summary";#N/A,#N/A,FALSE,"Ratio Analysis";#N/A,#N/A,FALSE,"Test 120 Day Accts";#N/A,#N/A,FALSE,"Tickmarks"}</definedName>
    <definedName name="ddddddddd" localSheetId="35" hidden="1">{#N/A,#N/A,FALSE,"Debt Accr";#N/A,#N/A,FALSE,"Stock Accr";#N/A,#N/A,FALSE,"Debt Stock Accr"}</definedName>
    <definedName name="ddddddddd" localSheetId="31" hidden="1">{#N/A,#N/A,FALSE,"Debt Accr";#N/A,#N/A,FALSE,"Stock Accr";#N/A,#N/A,FALSE,"Debt Stock Accr"}</definedName>
    <definedName name="ddddddddd" localSheetId="9" hidden="1">{#N/A,#N/A,FALSE,"Debt Accr";#N/A,#N/A,FALSE,"Stock Accr";#N/A,#N/A,FALSE,"Debt Stock Accr"}</definedName>
    <definedName name="ddddddddd" localSheetId="30" hidden="1">{#N/A,#N/A,FALSE,"Debt Accr";#N/A,#N/A,FALSE,"Stock Accr";#N/A,#N/A,FALSE,"Debt Stock Accr"}</definedName>
    <definedName name="ddddddddd" localSheetId="51" hidden="1">{#N/A,#N/A,FALSE,"Debt Accr";#N/A,#N/A,FALSE,"Stock Accr";#N/A,#N/A,FALSE,"Debt Stock Accr"}</definedName>
    <definedName name="ddddddddd" localSheetId="7" hidden="1">{#N/A,#N/A,FALSE,"Debt Accr";#N/A,#N/A,FALSE,"Stock Accr";#N/A,#N/A,FALSE,"Debt Stock Accr"}</definedName>
    <definedName name="ddddddddd" localSheetId="33" hidden="1">{#N/A,#N/A,FALSE,"Debt Accr";#N/A,#N/A,FALSE,"Stock Accr";#N/A,#N/A,FALSE,"Debt Stock Accr"}</definedName>
    <definedName name="ddddddddd" localSheetId="6" hidden="1">{#N/A,#N/A,FALSE,"Debt Accr";#N/A,#N/A,FALSE,"Stock Accr";#N/A,#N/A,FALSE,"Debt Stock Accr"}</definedName>
    <definedName name="ddddddddd" localSheetId="16" hidden="1">{#N/A,#N/A,FALSE,"Debt Accr";#N/A,#N/A,FALSE,"Stock Accr";#N/A,#N/A,FALSE,"Debt Stock Accr"}</definedName>
    <definedName name="ddddddddd" localSheetId="10" hidden="1">{#N/A,#N/A,FALSE,"Debt Accr";#N/A,#N/A,FALSE,"Stock Accr";#N/A,#N/A,FALSE,"Debt Stock Accr"}</definedName>
    <definedName name="ddddddddd" localSheetId="29" hidden="1">{#N/A,#N/A,FALSE,"Debt Accr";#N/A,#N/A,FALSE,"Stock Accr";#N/A,#N/A,FALSE,"Debt Stock Accr"}</definedName>
    <definedName name="ddddddddd" localSheetId="28" hidden="1">{#N/A,#N/A,FALSE,"Debt Accr";#N/A,#N/A,FALSE,"Stock Accr";#N/A,#N/A,FALSE,"Debt Stock Accr"}</definedName>
    <definedName name="ddddddddd" localSheetId="11" hidden="1">{#N/A,#N/A,FALSE,"Debt Accr";#N/A,#N/A,FALSE,"Stock Accr";#N/A,#N/A,FALSE,"Debt Stock Accr"}</definedName>
    <definedName name="ddddddddd" localSheetId="36" hidden="1">{#N/A,#N/A,FALSE,"Debt Accr";#N/A,#N/A,FALSE,"Stock Accr";#N/A,#N/A,FALSE,"Debt Stock Accr"}</definedName>
    <definedName name="ddddddddd" localSheetId="32" hidden="1">{#N/A,#N/A,FALSE,"Debt Accr";#N/A,#N/A,FALSE,"Stock Accr";#N/A,#N/A,FALSE,"Debt Stock Accr"}</definedName>
    <definedName name="ddddddddd" localSheetId="18" hidden="1">{#N/A,#N/A,FALSE,"Debt Accr";#N/A,#N/A,FALSE,"Stock Accr";#N/A,#N/A,FALSE,"Debt Stock Accr"}</definedName>
    <definedName name="ddddddddd" localSheetId="38" hidden="1">{#N/A,#N/A,FALSE,"Debt Accr";#N/A,#N/A,FALSE,"Stock Accr";#N/A,#N/A,FALSE,"Debt Stock Accr"}</definedName>
    <definedName name="ddddddddd" hidden="1">{#N/A,#N/A,FALSE,"Debt Accr";#N/A,#N/A,FALSE,"Stock Accr";#N/A,#N/A,FALSE,"Debt Stock Accr"}</definedName>
    <definedName name="dddddddddd" localSheetId="35" hidden="1">{#N/A,#N/A,FALSE,"puboff";#N/A,#N/A,FALSE,"financials";#N/A,#N/A,FALSE,"valuation";#N/A,#N/A,FALSE,"split"}</definedName>
    <definedName name="dddddddddd" localSheetId="31" hidden="1">{#N/A,#N/A,FALSE,"puboff";#N/A,#N/A,FALSE,"financials";#N/A,#N/A,FALSE,"valuation";#N/A,#N/A,FALSE,"split"}</definedName>
    <definedName name="dddddddddd" localSheetId="9" hidden="1">{#N/A,#N/A,FALSE,"puboff";#N/A,#N/A,FALSE,"financials";#N/A,#N/A,FALSE,"valuation";#N/A,#N/A,FALSE,"split"}</definedName>
    <definedName name="dddddddddd" localSheetId="30" hidden="1">{#N/A,#N/A,FALSE,"puboff";#N/A,#N/A,FALSE,"financials";#N/A,#N/A,FALSE,"valuation";#N/A,#N/A,FALSE,"split"}</definedName>
    <definedName name="dddddddddd" localSheetId="51" hidden="1">{#N/A,#N/A,FALSE,"puboff";#N/A,#N/A,FALSE,"financials";#N/A,#N/A,FALSE,"valuation";#N/A,#N/A,FALSE,"split"}</definedName>
    <definedName name="dddddddddd" localSheetId="7" hidden="1">{#N/A,#N/A,FALSE,"puboff";#N/A,#N/A,FALSE,"financials";#N/A,#N/A,FALSE,"valuation";#N/A,#N/A,FALSE,"split"}</definedName>
    <definedName name="dddddddddd" localSheetId="33" hidden="1">{#N/A,#N/A,FALSE,"puboff";#N/A,#N/A,FALSE,"financials";#N/A,#N/A,FALSE,"valuation";#N/A,#N/A,FALSE,"split"}</definedName>
    <definedName name="dddddddddd" localSheetId="6" hidden="1">{#N/A,#N/A,FALSE,"puboff";#N/A,#N/A,FALSE,"financials";#N/A,#N/A,FALSE,"valuation";#N/A,#N/A,FALSE,"split"}</definedName>
    <definedName name="dddddddddd" localSheetId="16" hidden="1">{#N/A,#N/A,FALSE,"puboff";#N/A,#N/A,FALSE,"financials";#N/A,#N/A,FALSE,"valuation";#N/A,#N/A,FALSE,"split"}</definedName>
    <definedName name="dddddddddd" localSheetId="10" hidden="1">{#N/A,#N/A,FALSE,"puboff";#N/A,#N/A,FALSE,"financials";#N/A,#N/A,FALSE,"valuation";#N/A,#N/A,FALSE,"split"}</definedName>
    <definedName name="dddddddddd" localSheetId="29" hidden="1">{#N/A,#N/A,FALSE,"puboff";#N/A,#N/A,FALSE,"financials";#N/A,#N/A,FALSE,"valuation";#N/A,#N/A,FALSE,"split"}</definedName>
    <definedName name="dddddddddd" localSheetId="28" hidden="1">{#N/A,#N/A,FALSE,"puboff";#N/A,#N/A,FALSE,"financials";#N/A,#N/A,FALSE,"valuation";#N/A,#N/A,FALSE,"split"}</definedName>
    <definedName name="dddddddddd" localSheetId="11" hidden="1">{#N/A,#N/A,FALSE,"puboff";#N/A,#N/A,FALSE,"financials";#N/A,#N/A,FALSE,"valuation";#N/A,#N/A,FALSE,"split"}</definedName>
    <definedName name="dddddddddd" localSheetId="36" hidden="1">{#N/A,#N/A,FALSE,"puboff";#N/A,#N/A,FALSE,"financials";#N/A,#N/A,FALSE,"valuation";#N/A,#N/A,FALSE,"split"}</definedName>
    <definedName name="dddddddddd" localSheetId="32" hidden="1">{#N/A,#N/A,FALSE,"puboff";#N/A,#N/A,FALSE,"financials";#N/A,#N/A,FALSE,"valuation";#N/A,#N/A,FALSE,"split"}</definedName>
    <definedName name="dddddddddd" localSheetId="18" hidden="1">{#N/A,#N/A,FALSE,"puboff";#N/A,#N/A,FALSE,"financials";#N/A,#N/A,FALSE,"valuation";#N/A,#N/A,FALSE,"split"}</definedName>
    <definedName name="dddddddddd" localSheetId="38" hidden="1">{#N/A,#N/A,FALSE,"puboff";#N/A,#N/A,FALSE,"financials";#N/A,#N/A,FALSE,"valuation";#N/A,#N/A,FALSE,"split"}</definedName>
    <definedName name="dddddddddd" hidden="1">{#N/A,#N/A,FALSE,"puboff";#N/A,#N/A,FALSE,"financials";#N/A,#N/A,FALSE,"valuation";#N/A,#N/A,FALSE,"split"}</definedName>
    <definedName name="ddddddddddd" localSheetId="35"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3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9"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3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5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7"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33"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1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1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29"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2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1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3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32"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1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localSheetId="3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dddddddddddd" localSheetId="9" hidden="1">{"two",#N/A,FALSE,"Sheet1";"three",#N/A,FALSE,"Sheet1";"one",#N/A,FALSE,"Sheet1"}</definedName>
    <definedName name="dddddddddddd" localSheetId="51" hidden="1">{"two",#N/A,FALSE,"Sheet1";"three",#N/A,FALSE,"Sheet1";"one",#N/A,FALSE,"Sheet1"}</definedName>
    <definedName name="dddddddddddd" localSheetId="7" hidden="1">{"two",#N/A,FALSE,"Sheet1";"three",#N/A,FALSE,"Sheet1";"one",#N/A,FALSE,"Sheet1"}</definedName>
    <definedName name="dddddddddddd" localSheetId="6" hidden="1">{"two",#N/A,FALSE,"Sheet1";"three",#N/A,FALSE,"Sheet1";"one",#N/A,FALSE,"Sheet1"}</definedName>
    <definedName name="dddddddddddd" localSheetId="16" hidden="1">{"two",#N/A,FALSE,"Sheet1";"three",#N/A,FALSE,"Sheet1";"one",#N/A,FALSE,"Sheet1"}</definedName>
    <definedName name="dddddddddddd" localSheetId="10" hidden="1">{"two",#N/A,FALSE,"Sheet1";"three",#N/A,FALSE,"Sheet1";"one",#N/A,FALSE,"Sheet1"}</definedName>
    <definedName name="dddddddddddd" localSheetId="29" hidden="1">{"two",#N/A,FALSE,"Sheet1";"three",#N/A,FALSE,"Sheet1";"one",#N/A,FALSE,"Sheet1"}</definedName>
    <definedName name="dddddddddddd" localSheetId="28" hidden="1">{"two",#N/A,FALSE,"Sheet1";"three",#N/A,FALSE,"Sheet1";"one",#N/A,FALSE,"Sheet1"}</definedName>
    <definedName name="dddddddddddd" localSheetId="11" hidden="1">{"two",#N/A,FALSE,"Sheet1";"three",#N/A,FALSE,"Sheet1";"one",#N/A,FALSE,"Sheet1"}</definedName>
    <definedName name="dddddddddddd" localSheetId="36" hidden="1">{"two",#N/A,FALSE,"Sheet1";"three",#N/A,FALSE,"Sheet1";"one",#N/A,FALSE,"Sheet1"}</definedName>
    <definedName name="dddddddddddd" localSheetId="18" hidden="1">{"two",#N/A,FALSE,"Sheet1";"three",#N/A,FALSE,"Sheet1";"one",#N/A,FALSE,"Sheet1"}</definedName>
    <definedName name="dddddddddddd" localSheetId="38" hidden="1">{"two",#N/A,FALSE,"Sheet1";"three",#N/A,FALSE,"Sheet1";"one",#N/A,FALSE,"Sheet1"}</definedName>
    <definedName name="dddddddddddd" hidden="1">{"two",#N/A,FALSE,"Sheet1";"three",#N/A,FALSE,"Sheet1";"one",#N/A,FALSE,"Sheet1"}</definedName>
    <definedName name="ddddddddddddd" localSheetId="35" hidden="1">{#N/A,#N/A,FALSE,"Adj Proj";#N/A,#N/A,FALSE,"Sheet1";#N/A,#N/A,FALSE,"LBO";#N/A,#N/A,FALSE,"LBOMER";#N/A,#N/A,FALSE,"WACC";#N/A,#N/A,FALSE,"DCF";#N/A,#N/A,FALSE,"DCFMER";#N/A,#N/A,FALSE,"Pooling";#N/A,#N/A,FALSE,"income";#N/A,#N/A,FALSE,"Offer"}</definedName>
    <definedName name="ddddddddddddd" localSheetId="31" hidden="1">{#N/A,#N/A,FALSE,"Adj Proj";#N/A,#N/A,FALSE,"Sheet1";#N/A,#N/A,FALSE,"LBO";#N/A,#N/A,FALSE,"LBOMER";#N/A,#N/A,FALSE,"WACC";#N/A,#N/A,FALSE,"DCF";#N/A,#N/A,FALSE,"DCFMER";#N/A,#N/A,FALSE,"Pooling";#N/A,#N/A,FALSE,"income";#N/A,#N/A,FALSE,"Offer"}</definedName>
    <definedName name="ddddddddddddd" localSheetId="9" hidden="1">{#N/A,#N/A,FALSE,"Adj Proj";#N/A,#N/A,FALSE,"Sheet1";#N/A,#N/A,FALSE,"LBO";#N/A,#N/A,FALSE,"LBOMER";#N/A,#N/A,FALSE,"WACC";#N/A,#N/A,FALSE,"DCF";#N/A,#N/A,FALSE,"DCFMER";#N/A,#N/A,FALSE,"Pooling";#N/A,#N/A,FALSE,"income";#N/A,#N/A,FALSE,"Offer"}</definedName>
    <definedName name="ddddddddddddd" localSheetId="30" hidden="1">{#N/A,#N/A,FALSE,"Adj Proj";#N/A,#N/A,FALSE,"Sheet1";#N/A,#N/A,FALSE,"LBO";#N/A,#N/A,FALSE,"LBOMER";#N/A,#N/A,FALSE,"WACC";#N/A,#N/A,FALSE,"DCF";#N/A,#N/A,FALSE,"DCFMER";#N/A,#N/A,FALSE,"Pooling";#N/A,#N/A,FALSE,"income";#N/A,#N/A,FALSE,"Offer"}</definedName>
    <definedName name="ddddddddddddd" localSheetId="51" hidden="1">{#N/A,#N/A,FALSE,"Adj Proj";#N/A,#N/A,FALSE,"Sheet1";#N/A,#N/A,FALSE,"LBO";#N/A,#N/A,FALSE,"LBOMER";#N/A,#N/A,FALSE,"WACC";#N/A,#N/A,FALSE,"DCF";#N/A,#N/A,FALSE,"DCFMER";#N/A,#N/A,FALSE,"Pooling";#N/A,#N/A,FALSE,"income";#N/A,#N/A,FALSE,"Offer"}</definedName>
    <definedName name="ddddddddddddd" localSheetId="7" hidden="1">{#N/A,#N/A,FALSE,"Adj Proj";#N/A,#N/A,FALSE,"Sheet1";#N/A,#N/A,FALSE,"LBO";#N/A,#N/A,FALSE,"LBOMER";#N/A,#N/A,FALSE,"WACC";#N/A,#N/A,FALSE,"DCF";#N/A,#N/A,FALSE,"DCFMER";#N/A,#N/A,FALSE,"Pooling";#N/A,#N/A,FALSE,"income";#N/A,#N/A,FALSE,"Offer"}</definedName>
    <definedName name="ddddddddddddd" localSheetId="33" hidden="1">{#N/A,#N/A,FALSE,"Adj Proj";#N/A,#N/A,FALSE,"Sheet1";#N/A,#N/A,FALSE,"LBO";#N/A,#N/A,FALSE,"LBOMER";#N/A,#N/A,FALSE,"WACC";#N/A,#N/A,FALSE,"DCF";#N/A,#N/A,FALSE,"DCFMER";#N/A,#N/A,FALSE,"Pooling";#N/A,#N/A,FALSE,"income";#N/A,#N/A,FALSE,"Offer"}</definedName>
    <definedName name="ddddddddddddd" localSheetId="6" hidden="1">{#N/A,#N/A,FALSE,"Adj Proj";#N/A,#N/A,FALSE,"Sheet1";#N/A,#N/A,FALSE,"LBO";#N/A,#N/A,FALSE,"LBOMER";#N/A,#N/A,FALSE,"WACC";#N/A,#N/A,FALSE,"DCF";#N/A,#N/A,FALSE,"DCFMER";#N/A,#N/A,FALSE,"Pooling";#N/A,#N/A,FALSE,"income";#N/A,#N/A,FALSE,"Offer"}</definedName>
    <definedName name="ddddddddddddd" localSheetId="16" hidden="1">{#N/A,#N/A,FALSE,"Adj Proj";#N/A,#N/A,FALSE,"Sheet1";#N/A,#N/A,FALSE,"LBO";#N/A,#N/A,FALSE,"LBOMER";#N/A,#N/A,FALSE,"WACC";#N/A,#N/A,FALSE,"DCF";#N/A,#N/A,FALSE,"DCFMER";#N/A,#N/A,FALSE,"Pooling";#N/A,#N/A,FALSE,"income";#N/A,#N/A,FALSE,"Offer"}</definedName>
    <definedName name="ddddddddddddd" localSheetId="10" hidden="1">{#N/A,#N/A,FALSE,"Adj Proj";#N/A,#N/A,FALSE,"Sheet1";#N/A,#N/A,FALSE,"LBO";#N/A,#N/A,FALSE,"LBOMER";#N/A,#N/A,FALSE,"WACC";#N/A,#N/A,FALSE,"DCF";#N/A,#N/A,FALSE,"DCFMER";#N/A,#N/A,FALSE,"Pooling";#N/A,#N/A,FALSE,"income";#N/A,#N/A,FALSE,"Offer"}</definedName>
    <definedName name="ddddddddddddd" localSheetId="29" hidden="1">{#N/A,#N/A,FALSE,"Adj Proj";#N/A,#N/A,FALSE,"Sheet1";#N/A,#N/A,FALSE,"LBO";#N/A,#N/A,FALSE,"LBOMER";#N/A,#N/A,FALSE,"WACC";#N/A,#N/A,FALSE,"DCF";#N/A,#N/A,FALSE,"DCFMER";#N/A,#N/A,FALSE,"Pooling";#N/A,#N/A,FALSE,"income";#N/A,#N/A,FALSE,"Offer"}</definedName>
    <definedName name="ddddddddddddd" localSheetId="28" hidden="1">{#N/A,#N/A,FALSE,"Adj Proj";#N/A,#N/A,FALSE,"Sheet1";#N/A,#N/A,FALSE,"LBO";#N/A,#N/A,FALSE,"LBOMER";#N/A,#N/A,FALSE,"WACC";#N/A,#N/A,FALSE,"DCF";#N/A,#N/A,FALSE,"DCFMER";#N/A,#N/A,FALSE,"Pooling";#N/A,#N/A,FALSE,"income";#N/A,#N/A,FALSE,"Offer"}</definedName>
    <definedName name="ddddddddddddd" localSheetId="11" hidden="1">{#N/A,#N/A,FALSE,"Adj Proj";#N/A,#N/A,FALSE,"Sheet1";#N/A,#N/A,FALSE,"LBO";#N/A,#N/A,FALSE,"LBOMER";#N/A,#N/A,FALSE,"WACC";#N/A,#N/A,FALSE,"DCF";#N/A,#N/A,FALSE,"DCFMER";#N/A,#N/A,FALSE,"Pooling";#N/A,#N/A,FALSE,"income";#N/A,#N/A,FALSE,"Offer"}</definedName>
    <definedName name="ddddddddddddd" localSheetId="36" hidden="1">{#N/A,#N/A,FALSE,"Adj Proj";#N/A,#N/A,FALSE,"Sheet1";#N/A,#N/A,FALSE,"LBO";#N/A,#N/A,FALSE,"LBOMER";#N/A,#N/A,FALSE,"WACC";#N/A,#N/A,FALSE,"DCF";#N/A,#N/A,FALSE,"DCFMER";#N/A,#N/A,FALSE,"Pooling";#N/A,#N/A,FALSE,"income";#N/A,#N/A,FALSE,"Offer"}</definedName>
    <definedName name="ddddddddddddd" localSheetId="32" hidden="1">{#N/A,#N/A,FALSE,"Adj Proj";#N/A,#N/A,FALSE,"Sheet1";#N/A,#N/A,FALSE,"LBO";#N/A,#N/A,FALSE,"LBOMER";#N/A,#N/A,FALSE,"WACC";#N/A,#N/A,FALSE,"DCF";#N/A,#N/A,FALSE,"DCFMER";#N/A,#N/A,FALSE,"Pooling";#N/A,#N/A,FALSE,"income";#N/A,#N/A,FALSE,"Offer"}</definedName>
    <definedName name="ddddddddddddd" localSheetId="18" hidden="1">{#N/A,#N/A,FALSE,"Adj Proj";#N/A,#N/A,FALSE,"Sheet1";#N/A,#N/A,FALSE,"LBO";#N/A,#N/A,FALSE,"LBOMER";#N/A,#N/A,FALSE,"WACC";#N/A,#N/A,FALSE,"DCF";#N/A,#N/A,FALSE,"DCFMER";#N/A,#N/A,FALSE,"Pooling";#N/A,#N/A,FALSE,"income";#N/A,#N/A,FALSE,"Offer"}</definedName>
    <definedName name="ddddddddddddd" localSheetId="38" hidden="1">{#N/A,#N/A,FALSE,"Adj Proj";#N/A,#N/A,FALSE,"Sheet1";#N/A,#N/A,FALSE,"LBO";#N/A,#N/A,FALSE,"LBOMER";#N/A,#N/A,FALSE,"WACC";#N/A,#N/A,FALSE,"DCF";#N/A,#N/A,FALSE,"DCFMER";#N/A,#N/A,FALSE,"Pooling";#N/A,#N/A,FALSE,"income";#N/A,#N/A,FALSE,"Offer"}</definedName>
    <definedName name="ddddddddddddd" hidden="1">{#N/A,#N/A,FALSE,"Adj Proj";#N/A,#N/A,FALSE,"Sheet1";#N/A,#N/A,FALSE,"LBO";#N/A,#N/A,FALSE,"LBOMER";#N/A,#N/A,FALSE,"WACC";#N/A,#N/A,FALSE,"DCF";#N/A,#N/A,FALSE,"DCFMER";#N/A,#N/A,FALSE,"Pooling";#N/A,#N/A,FALSE,"income";#N/A,#N/A,FALSE,"Offer"}</definedName>
    <definedName name="DDEE4R4" localSheetId="9" hidden="1">{"by quart",#N/A,FALSE,"Corp IS";"by month",#N/A,FALSE,"Corp IS";"page 1",#N/A,FALSE,"Corp BS";"page 2",#N/A,FALSE,"Corp BS";"by quart",#N/A,FALSE,"Opco CF";"by month",#N/A,FALSE,"Opco CF"}</definedName>
    <definedName name="DDEE4R4" localSheetId="7" hidden="1">{"by quart",#N/A,FALSE,"Corp IS";"by month",#N/A,FALSE,"Corp IS";"page 1",#N/A,FALSE,"Corp BS";"page 2",#N/A,FALSE,"Corp BS";"by quart",#N/A,FALSE,"Opco CF";"by month",#N/A,FALSE,"Opco CF"}</definedName>
    <definedName name="DDEE4R4" localSheetId="6" hidden="1">{"by quart",#N/A,FALSE,"Corp IS";"by month",#N/A,FALSE,"Corp IS";"page 1",#N/A,FALSE,"Corp BS";"page 2",#N/A,FALSE,"Corp BS";"by quart",#N/A,FALSE,"Opco CF";"by month",#N/A,FALSE,"Opco CF"}</definedName>
    <definedName name="DDEE4R4" localSheetId="10" hidden="1">{"by quart",#N/A,FALSE,"Corp IS";"by month",#N/A,FALSE,"Corp IS";"page 1",#N/A,FALSE,"Corp BS";"page 2",#N/A,FALSE,"Corp BS";"by quart",#N/A,FALSE,"Opco CF";"by month",#N/A,FALSE,"Opco CF"}</definedName>
    <definedName name="DDEE4R4" localSheetId="28" hidden="1">{"by quart",#N/A,FALSE,"Corp IS";"by month",#N/A,FALSE,"Corp IS";"page 1",#N/A,FALSE,"Corp BS";"page 2",#N/A,FALSE,"Corp BS";"by quart",#N/A,FALSE,"Opco CF";"by month",#N/A,FALSE,"Opco CF"}</definedName>
    <definedName name="DDEE4R4" localSheetId="11" hidden="1">{"by quart",#N/A,FALSE,"Corp IS";"by month",#N/A,FALSE,"Corp IS";"page 1",#N/A,FALSE,"Corp BS";"page 2",#N/A,FALSE,"Corp BS";"by quart",#N/A,FALSE,"Opco CF";"by month",#N/A,FALSE,"Opco CF"}</definedName>
    <definedName name="DDEE4R4" localSheetId="36" hidden="1">{"by quart",#N/A,FALSE,"Corp IS";"by month",#N/A,FALSE,"Corp IS";"page 1",#N/A,FALSE,"Corp BS";"page 2",#N/A,FALSE,"Corp BS";"by quart",#N/A,FALSE,"Opco CF";"by month",#N/A,FALSE,"Opco CF"}</definedName>
    <definedName name="DDEE4R4" localSheetId="18" hidden="1">{"by quart",#N/A,FALSE,"Corp IS";"by month",#N/A,FALSE,"Corp IS";"page 1",#N/A,FALSE,"Corp BS";"page 2",#N/A,FALSE,"Corp BS";"by quart",#N/A,FALSE,"Opco CF";"by month",#N/A,FALSE,"Opco CF"}</definedName>
    <definedName name="DDEE4R4" localSheetId="38" hidden="1">{"by quart",#N/A,FALSE,"Corp IS";"by month",#N/A,FALSE,"Corp IS";"page 1",#N/A,FALSE,"Corp BS";"page 2",#N/A,FALSE,"Corp BS";"by quart",#N/A,FALSE,"Opco CF";"by month",#N/A,FALSE,"Opco CF"}</definedName>
    <definedName name="DDEE4R4" hidden="1">{"by quart",#N/A,FALSE,"Corp IS";"by month",#N/A,FALSE,"Corp IS";"page 1",#N/A,FALSE,"Corp BS";"page 2",#N/A,FALSE,"Corp BS";"by quart",#N/A,FALSE,"Opco CF";"by month",#N/A,FALSE,"Opco CF"}</definedName>
    <definedName name="ddsds" localSheetId="35" hidden="1">{#N/A,#N/A,FALSE,"Sheet1"}</definedName>
    <definedName name="ddsds" localSheetId="31" hidden="1">{#N/A,#N/A,FALSE,"Sheet1"}</definedName>
    <definedName name="ddsds" localSheetId="9" hidden="1">{#N/A,#N/A,FALSE,"Sheet1"}</definedName>
    <definedName name="ddsds" localSheetId="30" hidden="1">{#N/A,#N/A,FALSE,"Sheet1"}</definedName>
    <definedName name="ddsds" localSheetId="51" hidden="1">{#N/A,#N/A,FALSE,"Sheet1"}</definedName>
    <definedName name="ddsds" localSheetId="7" hidden="1">{#N/A,#N/A,FALSE,"Sheet1"}</definedName>
    <definedName name="ddsds" localSheetId="33" hidden="1">{#N/A,#N/A,FALSE,"Sheet1"}</definedName>
    <definedName name="ddsds" localSheetId="6" hidden="1">{#N/A,#N/A,FALSE,"Sheet1"}</definedName>
    <definedName name="ddsds" localSheetId="16" hidden="1">{#N/A,#N/A,FALSE,"Sheet1"}</definedName>
    <definedName name="ddsds" localSheetId="10" hidden="1">{#N/A,#N/A,FALSE,"Sheet1"}</definedName>
    <definedName name="ddsds" localSheetId="29" hidden="1">{#N/A,#N/A,FALSE,"Sheet1"}</definedName>
    <definedName name="ddsds" localSheetId="28" hidden="1">{#N/A,#N/A,FALSE,"Sheet1"}</definedName>
    <definedName name="ddsds" localSheetId="11" hidden="1">{#N/A,#N/A,FALSE,"Sheet1"}</definedName>
    <definedName name="ddsds" localSheetId="36" hidden="1">{#N/A,#N/A,FALSE,"Sheet1"}</definedName>
    <definedName name="ddsds" localSheetId="32" hidden="1">{#N/A,#N/A,FALSE,"Sheet1"}</definedName>
    <definedName name="ddsds" localSheetId="18" hidden="1">{#N/A,#N/A,FALSE,"Sheet1"}</definedName>
    <definedName name="ddsds" localSheetId="38" hidden="1">{#N/A,#N/A,FALSE,"Sheet1"}</definedName>
    <definedName name="ddsds" hidden="1">{#N/A,#N/A,FALSE,"Sheet1"}</definedName>
    <definedName name="DE" localSheetId="35"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3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9"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3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5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7"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33"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1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1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29"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2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1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3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32"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1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localSheetId="3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bbie" localSheetId="9" hidden="1">{"FY03_Assets",#N/A,FALSE,"Fin Stmt Budget";"FY03_Liabilities",#N/A,FALSE,"Fin Stmt Budget";"FY03_Inc_Stmt",#N/A,FALSE,"Fin Stmt Budget";"FY03_SOCF",#N/A,FALSE,"Fin Stmt Budget"}</definedName>
    <definedName name="Debbie" localSheetId="51" hidden="1">{"FY03_Assets",#N/A,FALSE,"Fin Stmt Budget";"FY03_Liabilities",#N/A,FALSE,"Fin Stmt Budget";"FY03_Inc_Stmt",#N/A,FALSE,"Fin Stmt Budget";"FY03_SOCF",#N/A,FALSE,"Fin Stmt Budget"}</definedName>
    <definedName name="Debbie" localSheetId="7" hidden="1">{"FY03_Assets",#N/A,FALSE,"Fin Stmt Budget";"FY03_Liabilities",#N/A,FALSE,"Fin Stmt Budget";"FY03_Inc_Stmt",#N/A,FALSE,"Fin Stmt Budget";"FY03_SOCF",#N/A,FALSE,"Fin Stmt Budget"}</definedName>
    <definedName name="Debbie" localSheetId="6" hidden="1">{"FY03_Assets",#N/A,FALSE,"Fin Stmt Budget";"FY03_Liabilities",#N/A,FALSE,"Fin Stmt Budget";"FY03_Inc_Stmt",#N/A,FALSE,"Fin Stmt Budget";"FY03_SOCF",#N/A,FALSE,"Fin Stmt Budget"}</definedName>
    <definedName name="Debbie" localSheetId="10" hidden="1">{"FY03_Assets",#N/A,FALSE,"Fin Stmt Budget";"FY03_Liabilities",#N/A,FALSE,"Fin Stmt Budget";"FY03_Inc_Stmt",#N/A,FALSE,"Fin Stmt Budget";"FY03_SOCF",#N/A,FALSE,"Fin Stmt Budget"}</definedName>
    <definedName name="Debbie" localSheetId="28" hidden="1">{"FY03_Assets",#N/A,FALSE,"Fin Stmt Budget";"FY03_Liabilities",#N/A,FALSE,"Fin Stmt Budget";"FY03_Inc_Stmt",#N/A,FALSE,"Fin Stmt Budget";"FY03_SOCF",#N/A,FALSE,"Fin Stmt Budget"}</definedName>
    <definedName name="Debbie" localSheetId="11" hidden="1">{"FY03_Assets",#N/A,FALSE,"Fin Stmt Budget";"FY03_Liabilities",#N/A,FALSE,"Fin Stmt Budget";"FY03_Inc_Stmt",#N/A,FALSE,"Fin Stmt Budget";"FY03_SOCF",#N/A,FALSE,"Fin Stmt Budget"}</definedName>
    <definedName name="Debbie" localSheetId="36" hidden="1">{"FY03_Assets",#N/A,FALSE,"Fin Stmt Budget";"FY03_Liabilities",#N/A,FALSE,"Fin Stmt Budget";"FY03_Inc_Stmt",#N/A,FALSE,"Fin Stmt Budget";"FY03_SOCF",#N/A,FALSE,"Fin Stmt Budget"}</definedName>
    <definedName name="Debbie" localSheetId="18" hidden="1">{"FY03_Assets",#N/A,FALSE,"Fin Stmt Budget";"FY03_Liabilities",#N/A,FALSE,"Fin Stmt Budget";"FY03_Inc_Stmt",#N/A,FALSE,"Fin Stmt Budget";"FY03_SOCF",#N/A,FALSE,"Fin Stmt Budget"}</definedName>
    <definedName name="Debbie" localSheetId="38" hidden="1">{"FY03_Assets",#N/A,FALSE,"Fin Stmt Budget";"FY03_Liabilities",#N/A,FALSE,"Fin Stmt Budget";"FY03_Inc_Stmt",#N/A,FALSE,"Fin Stmt Budget";"FY03_SOCF",#N/A,FALSE,"Fin Stmt Budget"}</definedName>
    <definedName name="Debbie" hidden="1">{"FY03_Assets",#N/A,FALSE,"Fin Stmt Budget";"FY03_Liabilities",#N/A,FALSE,"Fin Stmt Budget";"FY03_Inc_Stmt",#N/A,FALSE,"Fin Stmt Budget";"FY03_SOCF",#N/A,FALSE,"Fin Stmt Budget"}</definedName>
    <definedName name="dede" localSheetId="35" hidden="1">{#N/A,#N/A,FALSE,"Pharm";#N/A,#N/A,FALSE,"WWCM"}</definedName>
    <definedName name="dede" localSheetId="31" hidden="1">{#N/A,#N/A,FALSE,"Pharm";#N/A,#N/A,FALSE,"WWCM"}</definedName>
    <definedName name="dede" localSheetId="9" hidden="1">{#N/A,#N/A,FALSE,"Pharm";#N/A,#N/A,FALSE,"WWCM"}</definedName>
    <definedName name="dede" localSheetId="30" hidden="1">{#N/A,#N/A,FALSE,"Pharm";#N/A,#N/A,FALSE,"WWCM"}</definedName>
    <definedName name="dede" localSheetId="51" hidden="1">{#N/A,#N/A,FALSE,"Pharm";#N/A,#N/A,FALSE,"WWCM"}</definedName>
    <definedName name="dede" localSheetId="7" hidden="1">{#N/A,#N/A,FALSE,"Pharm";#N/A,#N/A,FALSE,"WWCM"}</definedName>
    <definedName name="dede" localSheetId="33" hidden="1">{#N/A,#N/A,FALSE,"Pharm";#N/A,#N/A,FALSE,"WWCM"}</definedName>
    <definedName name="dede" localSheetId="6" hidden="1">{#N/A,#N/A,FALSE,"Pharm";#N/A,#N/A,FALSE,"WWCM"}</definedName>
    <definedName name="dede" localSheetId="16" hidden="1">{#N/A,#N/A,FALSE,"Pharm";#N/A,#N/A,FALSE,"WWCM"}</definedName>
    <definedName name="dede" localSheetId="10" hidden="1">{#N/A,#N/A,FALSE,"Pharm";#N/A,#N/A,FALSE,"WWCM"}</definedName>
    <definedName name="dede" localSheetId="29" hidden="1">{#N/A,#N/A,FALSE,"Pharm";#N/A,#N/A,FALSE,"WWCM"}</definedName>
    <definedName name="dede" localSheetId="28" hidden="1">{#N/A,#N/A,FALSE,"Pharm";#N/A,#N/A,FALSE,"WWCM"}</definedName>
    <definedName name="dede" localSheetId="11" hidden="1">{#N/A,#N/A,FALSE,"Pharm";#N/A,#N/A,FALSE,"WWCM"}</definedName>
    <definedName name="dede" localSheetId="36" hidden="1">{#N/A,#N/A,FALSE,"Pharm";#N/A,#N/A,FALSE,"WWCM"}</definedName>
    <definedName name="dede" localSheetId="32" hidden="1">{#N/A,#N/A,FALSE,"Pharm";#N/A,#N/A,FALSE,"WWCM"}</definedName>
    <definedName name="dede" localSheetId="18" hidden="1">{#N/A,#N/A,FALSE,"Pharm";#N/A,#N/A,FALSE,"WWCM"}</definedName>
    <definedName name="dede" localSheetId="38" hidden="1">{#N/A,#N/A,FALSE,"Pharm";#N/A,#N/A,FALSE,"WWCM"}</definedName>
    <definedName name="dede" hidden="1">{#N/A,#N/A,FALSE,"Pharm";#N/A,#N/A,FALSE,"WWCM"}</definedName>
    <definedName name="DEDED" localSheetId="35" hidden="1">{#N/A,#N/A,FALSE,"Card";#N/A,#N/A,FALSE,"Prav";#N/A,#N/A,FALSE,"Irbe";#N/A,#N/A,FALSE,"Plavix";#N/A,#N/A,FALSE,"Capt";#N/A,#N/A,FALSE,"Fosi"}</definedName>
    <definedName name="DEDED" localSheetId="31" hidden="1">{#N/A,#N/A,FALSE,"Card";#N/A,#N/A,FALSE,"Prav";#N/A,#N/A,FALSE,"Irbe";#N/A,#N/A,FALSE,"Plavix";#N/A,#N/A,FALSE,"Capt";#N/A,#N/A,FALSE,"Fosi"}</definedName>
    <definedName name="DEDED" localSheetId="9" hidden="1">{#N/A,#N/A,FALSE,"Card";#N/A,#N/A,FALSE,"Prav";#N/A,#N/A,FALSE,"Irbe";#N/A,#N/A,FALSE,"Plavix";#N/A,#N/A,FALSE,"Capt";#N/A,#N/A,FALSE,"Fosi"}</definedName>
    <definedName name="DEDED" localSheetId="30" hidden="1">{#N/A,#N/A,FALSE,"Card";#N/A,#N/A,FALSE,"Prav";#N/A,#N/A,FALSE,"Irbe";#N/A,#N/A,FALSE,"Plavix";#N/A,#N/A,FALSE,"Capt";#N/A,#N/A,FALSE,"Fosi"}</definedName>
    <definedName name="DEDED" localSheetId="51" hidden="1">{#N/A,#N/A,FALSE,"Card";#N/A,#N/A,FALSE,"Prav";#N/A,#N/A,FALSE,"Irbe";#N/A,#N/A,FALSE,"Plavix";#N/A,#N/A,FALSE,"Capt";#N/A,#N/A,FALSE,"Fosi"}</definedName>
    <definedName name="DEDED" localSheetId="7" hidden="1">{#N/A,#N/A,FALSE,"Card";#N/A,#N/A,FALSE,"Prav";#N/A,#N/A,FALSE,"Irbe";#N/A,#N/A,FALSE,"Plavix";#N/A,#N/A,FALSE,"Capt";#N/A,#N/A,FALSE,"Fosi"}</definedName>
    <definedName name="DEDED" localSheetId="33" hidden="1">{#N/A,#N/A,FALSE,"Card";#N/A,#N/A,FALSE,"Prav";#N/A,#N/A,FALSE,"Irbe";#N/A,#N/A,FALSE,"Plavix";#N/A,#N/A,FALSE,"Capt";#N/A,#N/A,FALSE,"Fosi"}</definedName>
    <definedName name="DEDED" localSheetId="6" hidden="1">{#N/A,#N/A,FALSE,"Card";#N/A,#N/A,FALSE,"Prav";#N/A,#N/A,FALSE,"Irbe";#N/A,#N/A,FALSE,"Plavix";#N/A,#N/A,FALSE,"Capt";#N/A,#N/A,FALSE,"Fosi"}</definedName>
    <definedName name="DEDED" localSheetId="16" hidden="1">{#N/A,#N/A,FALSE,"Card";#N/A,#N/A,FALSE,"Prav";#N/A,#N/A,FALSE,"Irbe";#N/A,#N/A,FALSE,"Plavix";#N/A,#N/A,FALSE,"Capt";#N/A,#N/A,FALSE,"Fosi"}</definedName>
    <definedName name="DEDED" localSheetId="10" hidden="1">{#N/A,#N/A,FALSE,"Card";#N/A,#N/A,FALSE,"Prav";#N/A,#N/A,FALSE,"Irbe";#N/A,#N/A,FALSE,"Plavix";#N/A,#N/A,FALSE,"Capt";#N/A,#N/A,FALSE,"Fosi"}</definedName>
    <definedName name="DEDED" localSheetId="29" hidden="1">{#N/A,#N/A,FALSE,"Card";#N/A,#N/A,FALSE,"Prav";#N/A,#N/A,FALSE,"Irbe";#N/A,#N/A,FALSE,"Plavix";#N/A,#N/A,FALSE,"Capt";#N/A,#N/A,FALSE,"Fosi"}</definedName>
    <definedName name="DEDED" localSheetId="28" hidden="1">{#N/A,#N/A,FALSE,"Card";#N/A,#N/A,FALSE,"Prav";#N/A,#N/A,FALSE,"Irbe";#N/A,#N/A,FALSE,"Plavix";#N/A,#N/A,FALSE,"Capt";#N/A,#N/A,FALSE,"Fosi"}</definedName>
    <definedName name="DEDED" localSheetId="11" hidden="1">{#N/A,#N/A,FALSE,"Card";#N/A,#N/A,FALSE,"Prav";#N/A,#N/A,FALSE,"Irbe";#N/A,#N/A,FALSE,"Plavix";#N/A,#N/A,FALSE,"Capt";#N/A,#N/A,FALSE,"Fosi"}</definedName>
    <definedName name="DEDED" localSheetId="36" hidden="1">{#N/A,#N/A,FALSE,"Card";#N/A,#N/A,FALSE,"Prav";#N/A,#N/A,FALSE,"Irbe";#N/A,#N/A,FALSE,"Plavix";#N/A,#N/A,FALSE,"Capt";#N/A,#N/A,FALSE,"Fosi"}</definedName>
    <definedName name="DEDED" localSheetId="32" hidden="1">{#N/A,#N/A,FALSE,"Card";#N/A,#N/A,FALSE,"Prav";#N/A,#N/A,FALSE,"Irbe";#N/A,#N/A,FALSE,"Plavix";#N/A,#N/A,FALSE,"Capt";#N/A,#N/A,FALSE,"Fosi"}</definedName>
    <definedName name="DEDED" localSheetId="18" hidden="1">{#N/A,#N/A,FALSE,"Card";#N/A,#N/A,FALSE,"Prav";#N/A,#N/A,FALSE,"Irbe";#N/A,#N/A,FALSE,"Plavix";#N/A,#N/A,FALSE,"Capt";#N/A,#N/A,FALSE,"Fosi"}</definedName>
    <definedName name="DEDED" localSheetId="38" hidden="1">{#N/A,#N/A,FALSE,"Card";#N/A,#N/A,FALSE,"Prav";#N/A,#N/A,FALSE,"Irbe";#N/A,#N/A,FALSE,"Plavix";#N/A,#N/A,FALSE,"Capt";#N/A,#N/A,FALSE,"Fosi"}</definedName>
    <definedName name="DEDED" hidden="1">{#N/A,#N/A,FALSE,"Card";#N/A,#N/A,FALSE,"Prav";#N/A,#N/A,FALSE,"Irbe";#N/A,#N/A,FALSE,"Plavix";#N/A,#N/A,FALSE,"Capt";#N/A,#N/A,FALSE,"Fosi"}</definedName>
    <definedName name="DEDEDZE" localSheetId="35" hidden="1">{#N/A,#N/A,FALSE,"Pharm";#N/A,#N/A,FALSE,"WWCM"}</definedName>
    <definedName name="DEDEDZE" localSheetId="31" hidden="1">{#N/A,#N/A,FALSE,"Pharm";#N/A,#N/A,FALSE,"WWCM"}</definedName>
    <definedName name="DEDEDZE" localSheetId="9" hidden="1">{#N/A,#N/A,FALSE,"Pharm";#N/A,#N/A,FALSE,"WWCM"}</definedName>
    <definedName name="DEDEDZE" localSheetId="30" hidden="1">{#N/A,#N/A,FALSE,"Pharm";#N/A,#N/A,FALSE,"WWCM"}</definedName>
    <definedName name="DEDEDZE" localSheetId="51" hidden="1">{#N/A,#N/A,FALSE,"Pharm";#N/A,#N/A,FALSE,"WWCM"}</definedName>
    <definedName name="DEDEDZE" localSheetId="7" hidden="1">{#N/A,#N/A,FALSE,"Pharm";#N/A,#N/A,FALSE,"WWCM"}</definedName>
    <definedName name="DEDEDZE" localSheetId="33" hidden="1">{#N/A,#N/A,FALSE,"Pharm";#N/A,#N/A,FALSE,"WWCM"}</definedName>
    <definedName name="DEDEDZE" localSheetId="6" hidden="1">{#N/A,#N/A,FALSE,"Pharm";#N/A,#N/A,FALSE,"WWCM"}</definedName>
    <definedName name="DEDEDZE" localSheetId="16" hidden="1">{#N/A,#N/A,FALSE,"Pharm";#N/A,#N/A,FALSE,"WWCM"}</definedName>
    <definedName name="DEDEDZE" localSheetId="10" hidden="1">{#N/A,#N/A,FALSE,"Pharm";#N/A,#N/A,FALSE,"WWCM"}</definedName>
    <definedName name="DEDEDZE" localSheetId="29" hidden="1">{#N/A,#N/A,FALSE,"Pharm";#N/A,#N/A,FALSE,"WWCM"}</definedName>
    <definedName name="DEDEDZE" localSheetId="28" hidden="1">{#N/A,#N/A,FALSE,"Pharm";#N/A,#N/A,FALSE,"WWCM"}</definedName>
    <definedName name="DEDEDZE" localSheetId="11" hidden="1">{#N/A,#N/A,FALSE,"Pharm";#N/A,#N/A,FALSE,"WWCM"}</definedName>
    <definedName name="DEDEDZE" localSheetId="36" hidden="1">{#N/A,#N/A,FALSE,"Pharm";#N/A,#N/A,FALSE,"WWCM"}</definedName>
    <definedName name="DEDEDZE" localSheetId="32" hidden="1">{#N/A,#N/A,FALSE,"Pharm";#N/A,#N/A,FALSE,"WWCM"}</definedName>
    <definedName name="DEDEDZE" localSheetId="18" hidden="1">{#N/A,#N/A,FALSE,"Pharm";#N/A,#N/A,FALSE,"WWCM"}</definedName>
    <definedName name="DEDEDZE" localSheetId="38" hidden="1">{#N/A,#N/A,FALSE,"Pharm";#N/A,#N/A,FALSE,"WWCM"}</definedName>
    <definedName name="DEDEDZE" hidden="1">{#N/A,#N/A,FALSE,"Pharm";#N/A,#N/A,FALSE,"WWCM"}</definedName>
    <definedName name="DEDZD" localSheetId="35" hidden="1">{#N/A,#N/A,FALSE,"Pharm";#N/A,#N/A,FALSE,"WWCM"}</definedName>
    <definedName name="DEDZD" localSheetId="31" hidden="1">{#N/A,#N/A,FALSE,"Pharm";#N/A,#N/A,FALSE,"WWCM"}</definedName>
    <definedName name="DEDZD" localSheetId="9" hidden="1">{#N/A,#N/A,FALSE,"Pharm";#N/A,#N/A,FALSE,"WWCM"}</definedName>
    <definedName name="DEDZD" localSheetId="30" hidden="1">{#N/A,#N/A,FALSE,"Pharm";#N/A,#N/A,FALSE,"WWCM"}</definedName>
    <definedName name="DEDZD" localSheetId="51" hidden="1">{#N/A,#N/A,FALSE,"Pharm";#N/A,#N/A,FALSE,"WWCM"}</definedName>
    <definedName name="DEDZD" localSheetId="7" hidden="1">{#N/A,#N/A,FALSE,"Pharm";#N/A,#N/A,FALSE,"WWCM"}</definedName>
    <definedName name="DEDZD" localSheetId="33" hidden="1">{#N/A,#N/A,FALSE,"Pharm";#N/A,#N/A,FALSE,"WWCM"}</definedName>
    <definedName name="DEDZD" localSheetId="6" hidden="1">{#N/A,#N/A,FALSE,"Pharm";#N/A,#N/A,FALSE,"WWCM"}</definedName>
    <definedName name="DEDZD" localSheetId="16" hidden="1">{#N/A,#N/A,FALSE,"Pharm";#N/A,#N/A,FALSE,"WWCM"}</definedName>
    <definedName name="DEDZD" localSheetId="10" hidden="1">{#N/A,#N/A,FALSE,"Pharm";#N/A,#N/A,FALSE,"WWCM"}</definedName>
    <definedName name="DEDZD" localSheetId="29" hidden="1">{#N/A,#N/A,FALSE,"Pharm";#N/A,#N/A,FALSE,"WWCM"}</definedName>
    <definedName name="DEDZD" localSheetId="28" hidden="1">{#N/A,#N/A,FALSE,"Pharm";#N/A,#N/A,FALSE,"WWCM"}</definedName>
    <definedName name="DEDZD" localSheetId="11" hidden="1">{#N/A,#N/A,FALSE,"Pharm";#N/A,#N/A,FALSE,"WWCM"}</definedName>
    <definedName name="DEDZD" localSheetId="36" hidden="1">{#N/A,#N/A,FALSE,"Pharm";#N/A,#N/A,FALSE,"WWCM"}</definedName>
    <definedName name="DEDZD" localSheetId="32" hidden="1">{#N/A,#N/A,FALSE,"Pharm";#N/A,#N/A,FALSE,"WWCM"}</definedName>
    <definedName name="DEDZD" localSheetId="18" hidden="1">{#N/A,#N/A,FALSE,"Pharm";#N/A,#N/A,FALSE,"WWCM"}</definedName>
    <definedName name="DEDZD" localSheetId="38" hidden="1">{#N/A,#N/A,FALSE,"Pharm";#N/A,#N/A,FALSE,"WWCM"}</definedName>
    <definedName name="DEDZD" hidden="1">{#N/A,#N/A,FALSE,"Pharm";#N/A,#N/A,FALSE,"WWCM"}</definedName>
    <definedName name="DEE" localSheetId="35" hidden="1">{#N/A,#N/A,FALSE,"Pharm";#N/A,#N/A,FALSE,"WWCM"}</definedName>
    <definedName name="DEE" localSheetId="31" hidden="1">{#N/A,#N/A,FALSE,"Pharm";#N/A,#N/A,FALSE,"WWCM"}</definedName>
    <definedName name="DEE" localSheetId="9" hidden="1">{#N/A,#N/A,FALSE,"Pharm";#N/A,#N/A,FALSE,"WWCM"}</definedName>
    <definedName name="DEE" localSheetId="30" hidden="1">{#N/A,#N/A,FALSE,"Pharm";#N/A,#N/A,FALSE,"WWCM"}</definedName>
    <definedName name="DEE" localSheetId="51" hidden="1">{#N/A,#N/A,FALSE,"Pharm";#N/A,#N/A,FALSE,"WWCM"}</definedName>
    <definedName name="DEE" localSheetId="7" hidden="1">{#N/A,#N/A,FALSE,"Pharm";#N/A,#N/A,FALSE,"WWCM"}</definedName>
    <definedName name="DEE" localSheetId="33" hidden="1">{#N/A,#N/A,FALSE,"Pharm";#N/A,#N/A,FALSE,"WWCM"}</definedName>
    <definedName name="DEE" localSheetId="6" hidden="1">{#N/A,#N/A,FALSE,"Pharm";#N/A,#N/A,FALSE,"WWCM"}</definedName>
    <definedName name="DEE" localSheetId="16" hidden="1">{#N/A,#N/A,FALSE,"Pharm";#N/A,#N/A,FALSE,"WWCM"}</definedName>
    <definedName name="DEE" localSheetId="10" hidden="1">{#N/A,#N/A,FALSE,"Pharm";#N/A,#N/A,FALSE,"WWCM"}</definedName>
    <definedName name="DEE" localSheetId="29" hidden="1">{#N/A,#N/A,FALSE,"Pharm";#N/A,#N/A,FALSE,"WWCM"}</definedName>
    <definedName name="DEE" localSheetId="28" hidden="1">{#N/A,#N/A,FALSE,"Pharm";#N/A,#N/A,FALSE,"WWCM"}</definedName>
    <definedName name="DEE" localSheetId="11" hidden="1">{#N/A,#N/A,FALSE,"Pharm";#N/A,#N/A,FALSE,"WWCM"}</definedName>
    <definedName name="DEE" localSheetId="36" hidden="1">{#N/A,#N/A,FALSE,"Pharm";#N/A,#N/A,FALSE,"WWCM"}</definedName>
    <definedName name="DEE" localSheetId="32" hidden="1">{#N/A,#N/A,FALSE,"Pharm";#N/A,#N/A,FALSE,"WWCM"}</definedName>
    <definedName name="DEE" localSheetId="18" hidden="1">{#N/A,#N/A,FALSE,"Pharm";#N/A,#N/A,FALSE,"WWCM"}</definedName>
    <definedName name="DEE" localSheetId="38" hidden="1">{#N/A,#N/A,FALSE,"Pharm";#N/A,#N/A,FALSE,"WWCM"}</definedName>
    <definedName name="DEE" hidden="1">{#N/A,#N/A,FALSE,"Pharm";#N/A,#N/A,FALSE,"WWCM"}</definedName>
    <definedName name="Department_Business_Code1" localSheetId="35" hidden="1">#REF!</definedName>
    <definedName name="Department_Business_Code1" localSheetId="31" hidden="1">#REF!</definedName>
    <definedName name="Department_Business_Code1" localSheetId="9" hidden="1">#REF!</definedName>
    <definedName name="Department_Business_Code1" localSheetId="30" hidden="1">#REF!</definedName>
    <definedName name="Department_Business_Code1" localSheetId="51" hidden="1">#REF!</definedName>
    <definedName name="Department_Business_Code1" localSheetId="33" hidden="1">#REF!</definedName>
    <definedName name="Department_Business_Code1" localSheetId="16" hidden="1">#REF!</definedName>
    <definedName name="Department_Business_Code1" localSheetId="10" hidden="1">'NFD CONSO'!#REF!</definedName>
    <definedName name="Department_Business_Code1" localSheetId="29" hidden="1">#REF!</definedName>
    <definedName name="Department_Business_Code1" localSheetId="11" hidden="1">#REF!</definedName>
    <definedName name="Department_Business_Code1" localSheetId="36" hidden="1">#REF!</definedName>
    <definedName name="Department_Business_Code1" localSheetId="32" hidden="1">#REF!</definedName>
    <definedName name="Department_Business_Code1" localSheetId="18" hidden="1">#REF!</definedName>
    <definedName name="Department_Business_Code1" localSheetId="38" hidden="1">#REF!</definedName>
    <definedName name="Department_Business_Code1" hidden="1">#REF!</definedName>
    <definedName name="Department_Business_Name1" localSheetId="35" hidden="1">#REF!</definedName>
    <definedName name="Department_Business_Name1" localSheetId="31" hidden="1">#REF!</definedName>
    <definedName name="Department_Business_Name1" localSheetId="9" hidden="1">#REF!</definedName>
    <definedName name="Department_Business_Name1" localSheetId="30" hidden="1">#REF!</definedName>
    <definedName name="Department_Business_Name1" localSheetId="51" hidden="1">#REF!</definedName>
    <definedName name="Department_Business_Name1" localSheetId="33" hidden="1">#REF!</definedName>
    <definedName name="Department_Business_Name1" localSheetId="16" hidden="1">#REF!</definedName>
    <definedName name="Department_Business_Name1" localSheetId="10" hidden="1">'NFD CONSO'!#REF!</definedName>
    <definedName name="Department_Business_Name1" localSheetId="29" hidden="1">#REF!</definedName>
    <definedName name="Department_Business_Name1" localSheetId="11" hidden="1">#REF!</definedName>
    <definedName name="Department_Business_Name1" localSheetId="36" hidden="1">#REF!</definedName>
    <definedName name="Department_Business_Name1" localSheetId="32" hidden="1">#REF!</definedName>
    <definedName name="Department_Business_Name1" localSheetId="18" hidden="1">#REF!</definedName>
    <definedName name="Department_Business_Name1" localSheetId="38" hidden="1">#REF!</definedName>
    <definedName name="Department_Business_Name1" hidden="1">#REF!</definedName>
    <definedName name="Department_Business_Name2" localSheetId="35" hidden="1">#REF!</definedName>
    <definedName name="Department_Business_Name2" localSheetId="31" hidden="1">#REF!</definedName>
    <definedName name="Department_Business_Name2" localSheetId="9" hidden="1">#REF!</definedName>
    <definedName name="Department_Business_Name2" localSheetId="30" hidden="1">#REF!</definedName>
    <definedName name="Department_Business_Name2" localSheetId="51" hidden="1">#REF!</definedName>
    <definedName name="Department_Business_Name2" localSheetId="33" hidden="1">#REF!</definedName>
    <definedName name="Department_Business_Name2" localSheetId="16" hidden="1">#REF!</definedName>
    <definedName name="Department_Business_Name2" localSheetId="10" hidden="1">'NFD CONSO'!#REF!</definedName>
    <definedName name="Department_Business_Name2" localSheetId="29" hidden="1">#REF!</definedName>
    <definedName name="Department_Business_Name2" localSheetId="11" hidden="1">#REF!</definedName>
    <definedName name="Department_Business_Name2" localSheetId="36" hidden="1">#REF!</definedName>
    <definedName name="Department_Business_Name2" localSheetId="32" hidden="1">#REF!</definedName>
    <definedName name="Department_Business_Name2" localSheetId="18" hidden="1">#REF!</definedName>
    <definedName name="Department_Business_Name2" localSheetId="38" hidden="1">#REF!</definedName>
    <definedName name="Department_Business_Name2" hidden="1">#REF!</definedName>
    <definedName name="Department_Code_and_Desc1" localSheetId="35" hidden="1">#REF!</definedName>
    <definedName name="Department_Code_and_Desc1" localSheetId="31" hidden="1">#REF!</definedName>
    <definedName name="Department_Code_and_Desc1" localSheetId="9" hidden="1">#REF!</definedName>
    <definedName name="Department_Code_and_Desc1" localSheetId="30" hidden="1">#REF!</definedName>
    <definedName name="Department_Code_and_Desc1" localSheetId="33" hidden="1">#REF!</definedName>
    <definedName name="Department_Code_and_Desc1" localSheetId="16" hidden="1">#REF!</definedName>
    <definedName name="Department_Code_and_Desc1" localSheetId="10" hidden="1">'NFD CONSO'!#REF!</definedName>
    <definedName name="Department_Code_and_Desc1" localSheetId="29" hidden="1">#REF!</definedName>
    <definedName name="Department_Code_and_Desc1" localSheetId="11" hidden="1">#REF!</definedName>
    <definedName name="Department_Code_and_Desc1" localSheetId="36" hidden="1">#REF!</definedName>
    <definedName name="Department_Code_and_Desc1" localSheetId="32" hidden="1">#REF!</definedName>
    <definedName name="Department_Code_and_Desc1" localSheetId="18" hidden="1">#REF!</definedName>
    <definedName name="Department_Code_and_Desc1" localSheetId="38" hidden="1">#REF!</definedName>
    <definedName name="Department_Code_and_Desc1" hidden="1">#REF!</definedName>
    <definedName name="Department_Code1" localSheetId="35" hidden="1">#REF!</definedName>
    <definedName name="Department_Code1" localSheetId="31" hidden="1">#REF!</definedName>
    <definedName name="Department_Code1" localSheetId="9" hidden="1">#REF!</definedName>
    <definedName name="Department_Code1" localSheetId="30" hidden="1">#REF!</definedName>
    <definedName name="Department_Code1" localSheetId="33" hidden="1">#REF!</definedName>
    <definedName name="Department_Code1" localSheetId="16" hidden="1">#REF!</definedName>
    <definedName name="Department_Code1" localSheetId="10" hidden="1">'NFD CONSO'!#REF!</definedName>
    <definedName name="Department_Code1" localSheetId="29" hidden="1">#REF!</definedName>
    <definedName name="Department_Code1" localSheetId="11" hidden="1">#REF!</definedName>
    <definedName name="Department_Code1" localSheetId="36" hidden="1">#REF!</definedName>
    <definedName name="Department_Code1" localSheetId="32" hidden="1">#REF!</definedName>
    <definedName name="Department_Code1" localSheetId="18" hidden="1">#REF!</definedName>
    <definedName name="Department_Code1" localSheetId="38" hidden="1">#REF!</definedName>
    <definedName name="Department_Code1" hidden="1">#REF!</definedName>
    <definedName name="Department_Code2" localSheetId="35" hidden="1">#REF!</definedName>
    <definedName name="Department_Code2" localSheetId="31" hidden="1">#REF!</definedName>
    <definedName name="Department_Code2" localSheetId="9" hidden="1">#REF!</definedName>
    <definedName name="Department_Code2" localSheetId="30" hidden="1">#REF!</definedName>
    <definedName name="Department_Code2" localSheetId="33" hidden="1">#REF!</definedName>
    <definedName name="Department_Code2" localSheetId="16" hidden="1">#REF!</definedName>
    <definedName name="Department_Code2" localSheetId="10" hidden="1">'NFD CONSO'!#REF!</definedName>
    <definedName name="Department_Code2" localSheetId="29" hidden="1">#REF!</definedName>
    <definedName name="Department_Code2" localSheetId="11" hidden="1">#REF!</definedName>
    <definedName name="Department_Code2" localSheetId="36" hidden="1">#REF!</definedName>
    <definedName name="Department_Code2" localSheetId="32" hidden="1">#REF!</definedName>
    <definedName name="Department_Code2" localSheetId="18" hidden="1">#REF!</definedName>
    <definedName name="Department_Code2" localSheetId="38" hidden="1">#REF!</definedName>
    <definedName name="Department_Code2" hidden="1">#REF!</definedName>
    <definedName name="Department_Desc1" localSheetId="35" hidden="1">#REF!</definedName>
    <definedName name="Department_Desc1" localSheetId="31" hidden="1">#REF!</definedName>
    <definedName name="Department_Desc1" localSheetId="9" hidden="1">#REF!</definedName>
    <definedName name="Department_Desc1" localSheetId="30" hidden="1">#REF!</definedName>
    <definedName name="Department_Desc1" localSheetId="33" hidden="1">#REF!</definedName>
    <definedName name="Department_Desc1" localSheetId="16" hidden="1">#REF!</definedName>
    <definedName name="Department_Desc1" localSheetId="10" hidden="1">'NFD CONSO'!#REF!</definedName>
    <definedName name="Department_Desc1" localSheetId="29" hidden="1">#REF!</definedName>
    <definedName name="Department_Desc1" localSheetId="11" hidden="1">#REF!</definedName>
    <definedName name="Department_Desc1" localSheetId="36" hidden="1">#REF!</definedName>
    <definedName name="Department_Desc1" localSheetId="32" hidden="1">#REF!</definedName>
    <definedName name="Department_Desc1" localSheetId="18" hidden="1">#REF!</definedName>
    <definedName name="Department_Desc1" localSheetId="38" hidden="1">#REF!</definedName>
    <definedName name="Department_Desc1" hidden="1">#REF!</definedName>
    <definedName name="Department_Desc2" localSheetId="35" hidden="1">#REF!</definedName>
    <definedName name="Department_Desc2" localSheetId="31" hidden="1">#REF!</definedName>
    <definedName name="Department_Desc2" localSheetId="9" hidden="1">#REF!</definedName>
    <definedName name="Department_Desc2" localSheetId="30" hidden="1">#REF!</definedName>
    <definedName name="Department_Desc2" localSheetId="33" hidden="1">#REF!</definedName>
    <definedName name="Department_Desc2" localSheetId="16" hidden="1">#REF!</definedName>
    <definedName name="Department_Desc2" localSheetId="10" hidden="1">'NFD CONSO'!#REF!</definedName>
    <definedName name="Department_Desc2" localSheetId="29" hidden="1">#REF!</definedName>
    <definedName name="Department_Desc2" localSheetId="11" hidden="1">#REF!</definedName>
    <definedName name="Department_Desc2" localSheetId="36" hidden="1">#REF!</definedName>
    <definedName name="Department_Desc2" localSheetId="32" hidden="1">#REF!</definedName>
    <definedName name="Department_Desc2" localSheetId="18" hidden="1">#REF!</definedName>
    <definedName name="Department_Desc2" localSheetId="38" hidden="1">#REF!</definedName>
    <definedName name="Department_Desc2" hidden="1">#REF!</definedName>
    <definedName name="Department_Division_Code1" localSheetId="35" hidden="1">#REF!</definedName>
    <definedName name="Department_Division_Code1" localSheetId="31" hidden="1">#REF!</definedName>
    <definedName name="Department_Division_Code1" localSheetId="9" hidden="1">#REF!</definedName>
    <definedName name="Department_Division_Code1" localSheetId="30" hidden="1">#REF!</definedName>
    <definedName name="Department_Division_Code1" localSheetId="33" hidden="1">#REF!</definedName>
    <definedName name="Department_Division_Code1" localSheetId="16" hidden="1">#REF!</definedName>
    <definedName name="Department_Division_Code1" localSheetId="10" hidden="1">'NFD CONSO'!#REF!</definedName>
    <definedName name="Department_Division_Code1" localSheetId="29" hidden="1">#REF!</definedName>
    <definedName name="Department_Division_Code1" localSheetId="11" hidden="1">#REF!</definedName>
    <definedName name="Department_Division_Code1" localSheetId="36" hidden="1">#REF!</definedName>
    <definedName name="Department_Division_Code1" localSheetId="32" hidden="1">#REF!</definedName>
    <definedName name="Department_Division_Code1" localSheetId="18" hidden="1">#REF!</definedName>
    <definedName name="Department_Division_Code1" localSheetId="38" hidden="1">#REF!</definedName>
    <definedName name="Department_Division_Code1" hidden="1">#REF!</definedName>
    <definedName name="Department_Division_Code2" localSheetId="35" hidden="1">#REF!</definedName>
    <definedName name="Department_Division_Code2" localSheetId="31" hidden="1">#REF!</definedName>
    <definedName name="Department_Division_Code2" localSheetId="9" hidden="1">#REF!</definedName>
    <definedName name="Department_Division_Code2" localSheetId="30" hidden="1">#REF!</definedName>
    <definedName name="Department_Division_Code2" localSheetId="33" hidden="1">#REF!</definedName>
    <definedName name="Department_Division_Code2" localSheetId="16" hidden="1">#REF!</definedName>
    <definedName name="Department_Division_Code2" localSheetId="10" hidden="1">'NFD CONSO'!#REF!</definedName>
    <definedName name="Department_Division_Code2" localSheetId="29" hidden="1">#REF!</definedName>
    <definedName name="Department_Division_Code2" localSheetId="11" hidden="1">#REF!</definedName>
    <definedName name="Department_Division_Code2" localSheetId="36" hidden="1">#REF!</definedName>
    <definedName name="Department_Division_Code2" localSheetId="32" hidden="1">#REF!</definedName>
    <definedName name="Department_Division_Code2" localSheetId="18" hidden="1">#REF!</definedName>
    <definedName name="Department_Division_Code2" localSheetId="38" hidden="1">#REF!</definedName>
    <definedName name="Department_Division_Code2" hidden="1">#REF!</definedName>
    <definedName name="Department_Division_Name1" localSheetId="35" hidden="1">#REF!</definedName>
    <definedName name="Department_Division_Name1" localSheetId="31" hidden="1">#REF!</definedName>
    <definedName name="Department_Division_Name1" localSheetId="9" hidden="1">#REF!</definedName>
    <definedName name="Department_Division_Name1" localSheetId="30" hidden="1">#REF!</definedName>
    <definedName name="Department_Division_Name1" localSheetId="33" hidden="1">#REF!</definedName>
    <definedName name="Department_Division_Name1" localSheetId="16" hidden="1">#REF!</definedName>
    <definedName name="Department_Division_Name1" localSheetId="10" hidden="1">'NFD CONSO'!#REF!</definedName>
    <definedName name="Department_Division_Name1" localSheetId="29" hidden="1">#REF!</definedName>
    <definedName name="Department_Division_Name1" localSheetId="11" hidden="1">#REF!</definedName>
    <definedName name="Department_Division_Name1" localSheetId="36" hidden="1">#REF!</definedName>
    <definedName name="Department_Division_Name1" localSheetId="32" hidden="1">#REF!</definedName>
    <definedName name="Department_Division_Name1" localSheetId="18" hidden="1">#REF!</definedName>
    <definedName name="Department_Division_Name1" localSheetId="38" hidden="1">#REF!</definedName>
    <definedName name="Department_Division_Name1" hidden="1">#REF!</definedName>
    <definedName name="Department_Division_Name2" localSheetId="35" hidden="1">#REF!</definedName>
    <definedName name="Department_Division_Name2" localSheetId="31" hidden="1">#REF!</definedName>
    <definedName name="Department_Division_Name2" localSheetId="9" hidden="1">#REF!</definedName>
    <definedName name="Department_Division_Name2" localSheetId="30" hidden="1">#REF!</definedName>
    <definedName name="Department_Division_Name2" localSheetId="33" hidden="1">#REF!</definedName>
    <definedName name="Department_Division_Name2" localSheetId="16" hidden="1">#REF!</definedName>
    <definedName name="Department_Division_Name2" localSheetId="10" hidden="1">'NFD CONSO'!#REF!</definedName>
    <definedName name="Department_Division_Name2" localSheetId="29" hidden="1">#REF!</definedName>
    <definedName name="Department_Division_Name2" localSheetId="11" hidden="1">#REF!</definedName>
    <definedName name="Department_Division_Name2" localSheetId="36" hidden="1">#REF!</definedName>
    <definedName name="Department_Division_Name2" localSheetId="32" hidden="1">#REF!</definedName>
    <definedName name="Department_Division_Name2" localSheetId="18" hidden="1">#REF!</definedName>
    <definedName name="Department_Division_Name2" localSheetId="38" hidden="1">#REF!</definedName>
    <definedName name="Department_Division_Name2" hidden="1">#REF!</definedName>
    <definedName name="Department_PL_Line_Name1" localSheetId="35" hidden="1">#REF!</definedName>
    <definedName name="Department_PL_Line_Name1" localSheetId="31" hidden="1">#REF!</definedName>
    <definedName name="Department_PL_Line_Name1" localSheetId="9" hidden="1">#REF!</definedName>
    <definedName name="Department_PL_Line_Name1" localSheetId="30" hidden="1">#REF!</definedName>
    <definedName name="Department_PL_Line_Name1" localSheetId="33" hidden="1">#REF!</definedName>
    <definedName name="Department_PL_Line_Name1" localSheetId="16" hidden="1">#REF!</definedName>
    <definedName name="Department_PL_Line_Name1" localSheetId="10" hidden="1">'NFD CONSO'!#REF!</definedName>
    <definedName name="Department_PL_Line_Name1" localSheetId="29" hidden="1">#REF!</definedName>
    <definedName name="Department_PL_Line_Name1" localSheetId="11" hidden="1">#REF!</definedName>
    <definedName name="Department_PL_Line_Name1" localSheetId="36" hidden="1">#REF!</definedName>
    <definedName name="Department_PL_Line_Name1" localSheetId="32" hidden="1">#REF!</definedName>
    <definedName name="Department_PL_Line_Name1" localSheetId="18" hidden="1">#REF!</definedName>
    <definedName name="Department_PL_Line_Name1" localSheetId="38" hidden="1">#REF!</definedName>
    <definedName name="Department_PL_Line_Name1" hidden="1">#REF!</definedName>
    <definedName name="DEZLFEZKLHF" localSheetId="35" hidden="1">{#N/A,#N/A,FALSE,"Pharm";#N/A,#N/A,FALSE,"WWCM"}</definedName>
    <definedName name="DEZLFEZKLHF" localSheetId="31" hidden="1">{#N/A,#N/A,FALSE,"Pharm";#N/A,#N/A,FALSE,"WWCM"}</definedName>
    <definedName name="DEZLFEZKLHF" localSheetId="9" hidden="1">{#N/A,#N/A,FALSE,"Pharm";#N/A,#N/A,FALSE,"WWCM"}</definedName>
    <definedName name="DEZLFEZKLHF" localSheetId="30" hidden="1">{#N/A,#N/A,FALSE,"Pharm";#N/A,#N/A,FALSE,"WWCM"}</definedName>
    <definedName name="DEZLFEZKLHF" localSheetId="51" hidden="1">{#N/A,#N/A,FALSE,"Pharm";#N/A,#N/A,FALSE,"WWCM"}</definedName>
    <definedName name="DEZLFEZKLHF" localSheetId="7" hidden="1">{#N/A,#N/A,FALSE,"Pharm";#N/A,#N/A,FALSE,"WWCM"}</definedName>
    <definedName name="DEZLFEZKLHF" localSheetId="33" hidden="1">{#N/A,#N/A,FALSE,"Pharm";#N/A,#N/A,FALSE,"WWCM"}</definedName>
    <definedName name="DEZLFEZKLHF" localSheetId="6" hidden="1">{#N/A,#N/A,FALSE,"Pharm";#N/A,#N/A,FALSE,"WWCM"}</definedName>
    <definedName name="DEZLFEZKLHF" localSheetId="16" hidden="1">{#N/A,#N/A,FALSE,"Pharm";#N/A,#N/A,FALSE,"WWCM"}</definedName>
    <definedName name="DEZLFEZKLHF" localSheetId="10" hidden="1">{#N/A,#N/A,FALSE,"Pharm";#N/A,#N/A,FALSE,"WWCM"}</definedName>
    <definedName name="DEZLFEZKLHF" localSheetId="29" hidden="1">{#N/A,#N/A,FALSE,"Pharm";#N/A,#N/A,FALSE,"WWCM"}</definedName>
    <definedName name="DEZLFEZKLHF" localSheetId="28" hidden="1">{#N/A,#N/A,FALSE,"Pharm";#N/A,#N/A,FALSE,"WWCM"}</definedName>
    <definedName name="DEZLFEZKLHF" localSheetId="11" hidden="1">{#N/A,#N/A,FALSE,"Pharm";#N/A,#N/A,FALSE,"WWCM"}</definedName>
    <definedName name="DEZLFEZKLHF" localSheetId="36" hidden="1">{#N/A,#N/A,FALSE,"Pharm";#N/A,#N/A,FALSE,"WWCM"}</definedName>
    <definedName name="DEZLFEZKLHF" localSheetId="32" hidden="1">{#N/A,#N/A,FALSE,"Pharm";#N/A,#N/A,FALSE,"WWCM"}</definedName>
    <definedName name="DEZLFEZKLHF" localSheetId="18" hidden="1">{#N/A,#N/A,FALSE,"Pharm";#N/A,#N/A,FALSE,"WWCM"}</definedName>
    <definedName name="DEZLFEZKLHF" localSheetId="38" hidden="1">{#N/A,#N/A,FALSE,"Pharm";#N/A,#N/A,FALSE,"WWCM"}</definedName>
    <definedName name="DEZLFEZKLHF" hidden="1">{#N/A,#N/A,FALSE,"Pharm";#N/A,#N/A,FALSE,"WWCM"}</definedName>
    <definedName name="df" localSheetId="35" hidden="1">{"table",#N/A,FALSE,"COVER";"income_statement",#N/A,FALSE,"COVER"}</definedName>
    <definedName name="df" localSheetId="31" hidden="1">{"table",#N/A,FALSE,"COVER";"income_statement",#N/A,FALSE,"COVER"}</definedName>
    <definedName name="df" localSheetId="9" hidden="1">{"table",#N/A,FALSE,"COVER";"income_statement",#N/A,FALSE,"COVER"}</definedName>
    <definedName name="df" localSheetId="30" hidden="1">{"table",#N/A,FALSE,"COVER";"income_statement",#N/A,FALSE,"COVER"}</definedName>
    <definedName name="df" localSheetId="51" hidden="1">{"table",#N/A,FALSE,"COVER";"income_statement",#N/A,FALSE,"COVER"}</definedName>
    <definedName name="df" localSheetId="7" hidden="1">{"table",#N/A,FALSE,"COVER";"income_statement",#N/A,FALSE,"COVER"}</definedName>
    <definedName name="df" localSheetId="33" hidden="1">{"table",#N/A,FALSE,"COVER";"income_statement",#N/A,FALSE,"COVER"}</definedName>
    <definedName name="df" localSheetId="6" hidden="1">{"table",#N/A,FALSE,"COVER";"income_statement",#N/A,FALSE,"COVER"}</definedName>
    <definedName name="df" localSheetId="10" hidden="1">{"table",#N/A,FALSE,"COVER";"income_statement",#N/A,FALSE,"COVER"}</definedName>
    <definedName name="df" localSheetId="29" hidden="1">{"table",#N/A,FALSE,"COVER";"income_statement",#N/A,FALSE,"COVER"}</definedName>
    <definedName name="df" localSheetId="28" hidden="1">{"table",#N/A,FALSE,"COVER";"income_statement",#N/A,FALSE,"COVER"}</definedName>
    <definedName name="df" localSheetId="11" hidden="1">{"table",#N/A,FALSE,"COVER";"income_statement",#N/A,FALSE,"COVER"}</definedName>
    <definedName name="df" localSheetId="36" hidden="1">{"table",#N/A,FALSE,"COVER";"income_statement",#N/A,FALSE,"COVER"}</definedName>
    <definedName name="df" localSheetId="32" hidden="1">{"table",#N/A,FALSE,"COVER";"income_statement",#N/A,FALSE,"COVER"}</definedName>
    <definedName name="df" localSheetId="18" hidden="1">{"table",#N/A,FALSE,"COVER";"income_statement",#N/A,FALSE,"COVER"}</definedName>
    <definedName name="df" hidden="1">{"table",#N/A,FALSE,"COVER";"income_statement",#N/A,FALSE,"COVER"}</definedName>
    <definedName name="DFASGFSADGF" localSheetId="35" hidden="1">{#N/A,#N/A,FALSE,"Aging Summary";#N/A,#N/A,FALSE,"Ratio Analysis";#N/A,#N/A,FALSE,"Test 120 Day Accts";#N/A,#N/A,FALSE,"Tickmarks"}</definedName>
    <definedName name="DFASGFSADGF" localSheetId="31" hidden="1">{#N/A,#N/A,FALSE,"Aging Summary";#N/A,#N/A,FALSE,"Ratio Analysis";#N/A,#N/A,FALSE,"Test 120 Day Accts";#N/A,#N/A,FALSE,"Tickmarks"}</definedName>
    <definedName name="DFASGFSADGF" localSheetId="9" hidden="1">{#N/A,#N/A,FALSE,"Aging Summary";#N/A,#N/A,FALSE,"Ratio Analysis";#N/A,#N/A,FALSE,"Test 120 Day Accts";#N/A,#N/A,FALSE,"Tickmarks"}</definedName>
    <definedName name="DFASGFSADGF" localSheetId="30" hidden="1">{#N/A,#N/A,FALSE,"Aging Summary";#N/A,#N/A,FALSE,"Ratio Analysis";#N/A,#N/A,FALSE,"Test 120 Day Accts";#N/A,#N/A,FALSE,"Tickmarks"}</definedName>
    <definedName name="DFASGFSADGF" localSheetId="51" hidden="1">{#N/A,#N/A,FALSE,"Aging Summary";#N/A,#N/A,FALSE,"Ratio Analysis";#N/A,#N/A,FALSE,"Test 120 Day Accts";#N/A,#N/A,FALSE,"Tickmarks"}</definedName>
    <definedName name="DFASGFSADGF" localSheetId="7" hidden="1">{#N/A,#N/A,FALSE,"Aging Summary";#N/A,#N/A,FALSE,"Ratio Analysis";#N/A,#N/A,FALSE,"Test 120 Day Accts";#N/A,#N/A,FALSE,"Tickmarks"}</definedName>
    <definedName name="DFASGFSADGF" localSheetId="33" hidden="1">{#N/A,#N/A,FALSE,"Aging Summary";#N/A,#N/A,FALSE,"Ratio Analysis";#N/A,#N/A,FALSE,"Test 120 Day Accts";#N/A,#N/A,FALSE,"Tickmarks"}</definedName>
    <definedName name="DFASGFSADGF" localSheetId="6" hidden="1">{#N/A,#N/A,FALSE,"Aging Summary";#N/A,#N/A,FALSE,"Ratio Analysis";#N/A,#N/A,FALSE,"Test 120 Day Accts";#N/A,#N/A,FALSE,"Tickmarks"}</definedName>
    <definedName name="DFASGFSADGF" localSheetId="16" hidden="1">{#N/A,#N/A,FALSE,"Aging Summary";#N/A,#N/A,FALSE,"Ratio Analysis";#N/A,#N/A,FALSE,"Test 120 Day Accts";#N/A,#N/A,FALSE,"Tickmarks"}</definedName>
    <definedName name="DFASGFSADGF" localSheetId="10" hidden="1">{#N/A,#N/A,FALSE,"Aging Summary";#N/A,#N/A,FALSE,"Ratio Analysis";#N/A,#N/A,FALSE,"Test 120 Day Accts";#N/A,#N/A,FALSE,"Tickmarks"}</definedName>
    <definedName name="DFASGFSADGF" localSheetId="29" hidden="1">{#N/A,#N/A,FALSE,"Aging Summary";#N/A,#N/A,FALSE,"Ratio Analysis";#N/A,#N/A,FALSE,"Test 120 Day Accts";#N/A,#N/A,FALSE,"Tickmarks"}</definedName>
    <definedName name="DFASGFSADGF" localSheetId="28" hidden="1">{#N/A,#N/A,FALSE,"Aging Summary";#N/A,#N/A,FALSE,"Ratio Analysis";#N/A,#N/A,FALSE,"Test 120 Day Accts";#N/A,#N/A,FALSE,"Tickmarks"}</definedName>
    <definedName name="DFASGFSADGF" localSheetId="11" hidden="1">{#N/A,#N/A,FALSE,"Aging Summary";#N/A,#N/A,FALSE,"Ratio Analysis";#N/A,#N/A,FALSE,"Test 120 Day Accts";#N/A,#N/A,FALSE,"Tickmarks"}</definedName>
    <definedName name="DFASGFSADGF" localSheetId="36" hidden="1">{#N/A,#N/A,FALSE,"Aging Summary";#N/A,#N/A,FALSE,"Ratio Analysis";#N/A,#N/A,FALSE,"Test 120 Day Accts";#N/A,#N/A,FALSE,"Tickmarks"}</definedName>
    <definedName name="DFASGFSADGF" localSheetId="32" hidden="1">{#N/A,#N/A,FALSE,"Aging Summary";#N/A,#N/A,FALSE,"Ratio Analysis";#N/A,#N/A,FALSE,"Test 120 Day Accts";#N/A,#N/A,FALSE,"Tickmarks"}</definedName>
    <definedName name="DFASGFSADGF" localSheetId="18" hidden="1">{#N/A,#N/A,FALSE,"Aging Summary";#N/A,#N/A,FALSE,"Ratio Analysis";#N/A,#N/A,FALSE,"Test 120 Day Accts";#N/A,#N/A,FALSE,"Tickmarks"}</definedName>
    <definedName name="DFASGFSADGF" localSheetId="38" hidden="1">{#N/A,#N/A,FALSE,"Aging Summary";#N/A,#N/A,FALSE,"Ratio Analysis";#N/A,#N/A,FALSE,"Test 120 Day Accts";#N/A,#N/A,FALSE,"Tickmarks"}</definedName>
    <definedName name="DFASGFSADGF" hidden="1">{#N/A,#N/A,FALSE,"Aging Summary";#N/A,#N/A,FALSE,"Ratio Analysis";#N/A,#N/A,FALSE,"Test 120 Day Accts";#N/A,#N/A,FALSE,"Tickmarks"}</definedName>
    <definedName name="dfdasf" localSheetId="35" hidden="1">{#N/A,#N/A,FALSE,"Aging Summary";#N/A,#N/A,FALSE,"Ratio Analysis";#N/A,#N/A,FALSE,"Test 120 Day Accts";#N/A,#N/A,FALSE,"Tickmarks"}</definedName>
    <definedName name="dfdasf" localSheetId="31" hidden="1">{#N/A,#N/A,FALSE,"Aging Summary";#N/A,#N/A,FALSE,"Ratio Analysis";#N/A,#N/A,FALSE,"Test 120 Day Accts";#N/A,#N/A,FALSE,"Tickmarks"}</definedName>
    <definedName name="dfdasf" localSheetId="9" hidden="1">{#N/A,#N/A,FALSE,"Aging Summary";#N/A,#N/A,FALSE,"Ratio Analysis";#N/A,#N/A,FALSE,"Test 120 Day Accts";#N/A,#N/A,FALSE,"Tickmarks"}</definedName>
    <definedName name="dfdasf" localSheetId="30" hidden="1">{#N/A,#N/A,FALSE,"Aging Summary";#N/A,#N/A,FALSE,"Ratio Analysis";#N/A,#N/A,FALSE,"Test 120 Day Accts";#N/A,#N/A,FALSE,"Tickmarks"}</definedName>
    <definedName name="dfdasf" localSheetId="51" hidden="1">{#N/A,#N/A,FALSE,"Aging Summary";#N/A,#N/A,FALSE,"Ratio Analysis";#N/A,#N/A,FALSE,"Test 120 Day Accts";#N/A,#N/A,FALSE,"Tickmarks"}</definedName>
    <definedName name="dfdasf" localSheetId="7" hidden="1">{#N/A,#N/A,FALSE,"Aging Summary";#N/A,#N/A,FALSE,"Ratio Analysis";#N/A,#N/A,FALSE,"Test 120 Day Accts";#N/A,#N/A,FALSE,"Tickmarks"}</definedName>
    <definedName name="dfdasf" localSheetId="33" hidden="1">{#N/A,#N/A,FALSE,"Aging Summary";#N/A,#N/A,FALSE,"Ratio Analysis";#N/A,#N/A,FALSE,"Test 120 Day Accts";#N/A,#N/A,FALSE,"Tickmarks"}</definedName>
    <definedName name="dfdasf" localSheetId="6" hidden="1">{#N/A,#N/A,FALSE,"Aging Summary";#N/A,#N/A,FALSE,"Ratio Analysis";#N/A,#N/A,FALSE,"Test 120 Day Accts";#N/A,#N/A,FALSE,"Tickmarks"}</definedName>
    <definedName name="dfdasf" localSheetId="16" hidden="1">{#N/A,#N/A,FALSE,"Aging Summary";#N/A,#N/A,FALSE,"Ratio Analysis";#N/A,#N/A,FALSE,"Test 120 Day Accts";#N/A,#N/A,FALSE,"Tickmarks"}</definedName>
    <definedName name="dfdasf" localSheetId="10" hidden="1">{#N/A,#N/A,FALSE,"Aging Summary";#N/A,#N/A,FALSE,"Ratio Analysis";#N/A,#N/A,FALSE,"Test 120 Day Accts";#N/A,#N/A,FALSE,"Tickmarks"}</definedName>
    <definedName name="dfdasf" localSheetId="29" hidden="1">{#N/A,#N/A,FALSE,"Aging Summary";#N/A,#N/A,FALSE,"Ratio Analysis";#N/A,#N/A,FALSE,"Test 120 Day Accts";#N/A,#N/A,FALSE,"Tickmarks"}</definedName>
    <definedName name="dfdasf" localSheetId="28" hidden="1">{#N/A,#N/A,FALSE,"Aging Summary";#N/A,#N/A,FALSE,"Ratio Analysis";#N/A,#N/A,FALSE,"Test 120 Day Accts";#N/A,#N/A,FALSE,"Tickmarks"}</definedName>
    <definedName name="dfdasf" localSheetId="11" hidden="1">{#N/A,#N/A,FALSE,"Aging Summary";#N/A,#N/A,FALSE,"Ratio Analysis";#N/A,#N/A,FALSE,"Test 120 Day Accts";#N/A,#N/A,FALSE,"Tickmarks"}</definedName>
    <definedName name="dfdasf" localSheetId="36" hidden="1">{#N/A,#N/A,FALSE,"Aging Summary";#N/A,#N/A,FALSE,"Ratio Analysis";#N/A,#N/A,FALSE,"Test 120 Day Accts";#N/A,#N/A,FALSE,"Tickmarks"}</definedName>
    <definedName name="dfdasf" localSheetId="32" hidden="1">{#N/A,#N/A,FALSE,"Aging Summary";#N/A,#N/A,FALSE,"Ratio Analysis";#N/A,#N/A,FALSE,"Test 120 Day Accts";#N/A,#N/A,FALSE,"Tickmarks"}</definedName>
    <definedName name="dfdasf" localSheetId="18" hidden="1">{#N/A,#N/A,FALSE,"Aging Summary";#N/A,#N/A,FALSE,"Ratio Analysis";#N/A,#N/A,FALSE,"Test 120 Day Accts";#N/A,#N/A,FALSE,"Tickmarks"}</definedName>
    <definedName name="dfdasf" localSheetId="38" hidden="1">{#N/A,#N/A,FALSE,"Aging Summary";#N/A,#N/A,FALSE,"Ratio Analysis";#N/A,#N/A,FALSE,"Test 120 Day Accts";#N/A,#N/A,FALSE,"Tickmarks"}</definedName>
    <definedName name="dfdasf" hidden="1">{#N/A,#N/A,FALSE,"Aging Summary";#N/A,#N/A,FALSE,"Ratio Analysis";#N/A,#N/A,FALSE,"Test 120 Day Accts";#N/A,#N/A,FALSE,"Tickmarks"}</definedName>
    <definedName name="DFDD" localSheetId="35" hidden="1">{#N/A,#N/A,FALSE,"REPORT"}</definedName>
    <definedName name="DFDD" localSheetId="31" hidden="1">{#N/A,#N/A,FALSE,"REPORT"}</definedName>
    <definedName name="DFDD" localSheetId="9" hidden="1">{#N/A,#N/A,FALSE,"REPORT"}</definedName>
    <definedName name="DFDD" localSheetId="30" hidden="1">{#N/A,#N/A,FALSE,"REPORT"}</definedName>
    <definedName name="DFDD" localSheetId="51" hidden="1">{#N/A,#N/A,FALSE,"REPORT"}</definedName>
    <definedName name="DFDD" localSheetId="7" hidden="1">{#N/A,#N/A,FALSE,"REPORT"}</definedName>
    <definedName name="DFDD" localSheetId="33" hidden="1">{#N/A,#N/A,FALSE,"REPORT"}</definedName>
    <definedName name="DFDD" localSheetId="6" hidden="1">{#N/A,#N/A,FALSE,"REPORT"}</definedName>
    <definedName name="DFDD" localSheetId="16" hidden="1">{#N/A,#N/A,FALSE,"REPORT"}</definedName>
    <definedName name="DFDD" localSheetId="10" hidden="1">{#N/A,#N/A,FALSE,"REPORT"}</definedName>
    <definedName name="DFDD" localSheetId="29" hidden="1">{#N/A,#N/A,FALSE,"REPORT"}</definedName>
    <definedName name="DFDD" localSheetId="28" hidden="1">{#N/A,#N/A,FALSE,"REPORT"}</definedName>
    <definedName name="DFDD" localSheetId="11" hidden="1">{#N/A,#N/A,FALSE,"REPORT"}</definedName>
    <definedName name="DFDD" localSheetId="36" hidden="1">{#N/A,#N/A,FALSE,"REPORT"}</definedName>
    <definedName name="DFDD" localSheetId="32" hidden="1">{#N/A,#N/A,FALSE,"REPORT"}</definedName>
    <definedName name="DFDD" localSheetId="18" hidden="1">{#N/A,#N/A,FALSE,"REPORT"}</definedName>
    <definedName name="DFDD" localSheetId="38" hidden="1">{#N/A,#N/A,FALSE,"REPORT"}</definedName>
    <definedName name="DFDD" hidden="1">{#N/A,#N/A,FALSE,"REPORT"}</definedName>
    <definedName name="dfdfcfxd" localSheetId="35" hidden="1">{#N/A,#N/A,FALSE,"sum-don";#N/A,#N/A,FALSE,"inc-don"}</definedName>
    <definedName name="dfdfcfxd" localSheetId="31" hidden="1">{#N/A,#N/A,FALSE,"sum-don";#N/A,#N/A,FALSE,"inc-don"}</definedName>
    <definedName name="dfdfcfxd" localSheetId="9" hidden="1">{#N/A,#N/A,FALSE,"sum-don";#N/A,#N/A,FALSE,"inc-don"}</definedName>
    <definedName name="dfdfcfxd" localSheetId="30" hidden="1">{#N/A,#N/A,FALSE,"sum-don";#N/A,#N/A,FALSE,"inc-don"}</definedName>
    <definedName name="dfdfcfxd" localSheetId="51" hidden="1">{#N/A,#N/A,FALSE,"sum-don";#N/A,#N/A,FALSE,"inc-don"}</definedName>
    <definedName name="dfdfcfxd" localSheetId="7" hidden="1">{#N/A,#N/A,FALSE,"sum-don";#N/A,#N/A,FALSE,"inc-don"}</definedName>
    <definedName name="dfdfcfxd" localSheetId="33" hidden="1">{#N/A,#N/A,FALSE,"sum-don";#N/A,#N/A,FALSE,"inc-don"}</definedName>
    <definedName name="dfdfcfxd" localSheetId="6" hidden="1">{#N/A,#N/A,FALSE,"sum-don";#N/A,#N/A,FALSE,"inc-don"}</definedName>
    <definedName name="dfdfcfxd" localSheetId="16" hidden="1">{#N/A,#N/A,FALSE,"sum-don";#N/A,#N/A,FALSE,"inc-don"}</definedName>
    <definedName name="dfdfcfxd" localSheetId="10" hidden="1">{#N/A,#N/A,FALSE,"sum-don";#N/A,#N/A,FALSE,"inc-don"}</definedName>
    <definedName name="dfdfcfxd" localSheetId="29" hidden="1">{#N/A,#N/A,FALSE,"sum-don";#N/A,#N/A,FALSE,"inc-don"}</definedName>
    <definedName name="dfdfcfxd" localSheetId="28" hidden="1">{#N/A,#N/A,FALSE,"sum-don";#N/A,#N/A,FALSE,"inc-don"}</definedName>
    <definedName name="dfdfcfxd" localSheetId="11" hidden="1">{#N/A,#N/A,FALSE,"sum-don";#N/A,#N/A,FALSE,"inc-don"}</definedName>
    <definedName name="dfdfcfxd" localSheetId="36" hidden="1">{#N/A,#N/A,FALSE,"sum-don";#N/A,#N/A,FALSE,"inc-don"}</definedName>
    <definedName name="dfdfcfxd" localSheetId="32" hidden="1">{#N/A,#N/A,FALSE,"sum-don";#N/A,#N/A,FALSE,"inc-don"}</definedName>
    <definedName name="dfdfcfxd" localSheetId="18" hidden="1">{#N/A,#N/A,FALSE,"sum-don";#N/A,#N/A,FALSE,"inc-don"}</definedName>
    <definedName name="dfdfcfxd" localSheetId="38" hidden="1">{#N/A,#N/A,FALSE,"sum-don";#N/A,#N/A,FALSE,"inc-don"}</definedName>
    <definedName name="dfdfcfxd" hidden="1">{#N/A,#N/A,FALSE,"sum-don";#N/A,#N/A,FALSE,"inc-don"}</definedName>
    <definedName name="dfdfdfd" localSheetId="35" hidden="1">{#N/A,#N/A,FALSE,"AD_Purchase";#N/A,#N/A,FALSE,"Credit";#N/A,#N/A,FALSE,"PF Acquisition";#N/A,#N/A,FALSE,"PF Offering"}</definedName>
    <definedName name="dfdfdfd" localSheetId="31" hidden="1">{#N/A,#N/A,FALSE,"AD_Purchase";#N/A,#N/A,FALSE,"Credit";#N/A,#N/A,FALSE,"PF Acquisition";#N/A,#N/A,FALSE,"PF Offering"}</definedName>
    <definedName name="dfdfdfd" localSheetId="9" hidden="1">{#N/A,#N/A,FALSE,"AD_Purchase";#N/A,#N/A,FALSE,"Credit";#N/A,#N/A,FALSE,"PF Acquisition";#N/A,#N/A,FALSE,"PF Offering"}</definedName>
    <definedName name="dfdfdfd" localSheetId="30" hidden="1">{#N/A,#N/A,FALSE,"AD_Purchase";#N/A,#N/A,FALSE,"Credit";#N/A,#N/A,FALSE,"PF Acquisition";#N/A,#N/A,FALSE,"PF Offering"}</definedName>
    <definedName name="dfdfdfd" localSheetId="51" hidden="1">{#N/A,#N/A,FALSE,"AD_Purchase";#N/A,#N/A,FALSE,"Credit";#N/A,#N/A,FALSE,"PF Acquisition";#N/A,#N/A,FALSE,"PF Offering"}</definedName>
    <definedName name="dfdfdfd" localSheetId="7" hidden="1">{#N/A,#N/A,FALSE,"AD_Purchase";#N/A,#N/A,FALSE,"Credit";#N/A,#N/A,FALSE,"PF Acquisition";#N/A,#N/A,FALSE,"PF Offering"}</definedName>
    <definedName name="dfdfdfd" localSheetId="33" hidden="1">{#N/A,#N/A,FALSE,"AD_Purchase";#N/A,#N/A,FALSE,"Credit";#N/A,#N/A,FALSE,"PF Acquisition";#N/A,#N/A,FALSE,"PF Offering"}</definedName>
    <definedName name="dfdfdfd" localSheetId="6" hidden="1">{#N/A,#N/A,FALSE,"AD_Purchase";#N/A,#N/A,FALSE,"Credit";#N/A,#N/A,FALSE,"PF Acquisition";#N/A,#N/A,FALSE,"PF Offering"}</definedName>
    <definedName name="dfdfdfd" localSheetId="16" hidden="1">{#N/A,#N/A,FALSE,"AD_Purchase";#N/A,#N/A,FALSE,"Credit";#N/A,#N/A,FALSE,"PF Acquisition";#N/A,#N/A,FALSE,"PF Offering"}</definedName>
    <definedName name="dfdfdfd" localSheetId="10" hidden="1">{#N/A,#N/A,FALSE,"AD_Purchase";#N/A,#N/A,FALSE,"Credit";#N/A,#N/A,FALSE,"PF Acquisition";#N/A,#N/A,FALSE,"PF Offering"}</definedName>
    <definedName name="dfdfdfd" localSheetId="29" hidden="1">{#N/A,#N/A,FALSE,"AD_Purchase";#N/A,#N/A,FALSE,"Credit";#N/A,#N/A,FALSE,"PF Acquisition";#N/A,#N/A,FALSE,"PF Offering"}</definedName>
    <definedName name="dfdfdfd" localSheetId="28" hidden="1">{#N/A,#N/A,FALSE,"AD_Purchase";#N/A,#N/A,FALSE,"Credit";#N/A,#N/A,FALSE,"PF Acquisition";#N/A,#N/A,FALSE,"PF Offering"}</definedName>
    <definedName name="dfdfdfd" localSheetId="11" hidden="1">{#N/A,#N/A,FALSE,"AD_Purchase";#N/A,#N/A,FALSE,"Credit";#N/A,#N/A,FALSE,"PF Acquisition";#N/A,#N/A,FALSE,"PF Offering"}</definedName>
    <definedName name="dfdfdfd" localSheetId="36" hidden="1">{#N/A,#N/A,FALSE,"AD_Purchase";#N/A,#N/A,FALSE,"Credit";#N/A,#N/A,FALSE,"PF Acquisition";#N/A,#N/A,FALSE,"PF Offering"}</definedName>
    <definedName name="dfdfdfd" localSheetId="32" hidden="1">{#N/A,#N/A,FALSE,"AD_Purchase";#N/A,#N/A,FALSE,"Credit";#N/A,#N/A,FALSE,"PF Acquisition";#N/A,#N/A,FALSE,"PF Offering"}</definedName>
    <definedName name="dfdfdfd" localSheetId="18" hidden="1">{#N/A,#N/A,FALSE,"AD_Purchase";#N/A,#N/A,FALSE,"Credit";#N/A,#N/A,FALSE,"PF Acquisition";#N/A,#N/A,FALSE,"PF Offering"}</definedName>
    <definedName name="dfdfdfd" localSheetId="38" hidden="1">{#N/A,#N/A,FALSE,"AD_Purchase";#N/A,#N/A,FALSE,"Credit";#N/A,#N/A,FALSE,"PF Acquisition";#N/A,#N/A,FALSE,"PF Offering"}</definedName>
    <definedName name="dfdfdfd" hidden="1">{#N/A,#N/A,FALSE,"AD_Purchase";#N/A,#N/A,FALSE,"Credit";#N/A,#N/A,FALSE,"PF Acquisition";#N/A,#N/A,FALSE,"PF Offering"}</definedName>
    <definedName name="dfgh" localSheetId="9" hidden="1">#REF!</definedName>
    <definedName name="dfgh" localSheetId="10" hidden="1">'NFD CONSO'!#REF!</definedName>
    <definedName name="dfgh" localSheetId="11" hidden="1">#REF!</definedName>
    <definedName name="dfgh" localSheetId="18" hidden="1">#REF!</definedName>
    <definedName name="dfgh" hidden="1">#REF!</definedName>
    <definedName name="dfgl" localSheetId="9" hidden="1">{"תזרים מזומנים",#N/A,FALSE,"תזרים מזומנים";"דוח תזרים",#N/A,FALSE,"תזרים מזומנים";"נספח",#N/A,FALSE,"תזרים מזומנים"}</definedName>
    <definedName name="dfgl" localSheetId="16" hidden="1">{"תזרים מזומנים",#N/A,FALSE,"תזרים מזומנים";"דוח תזרים",#N/A,FALSE,"תזרים מזומנים";"נספח",#N/A,FALSE,"תזרים מזומנים"}</definedName>
    <definedName name="dfgl" localSheetId="10" hidden="1">{"תזרים מזומנים",#N/A,FALSE,"תזרים מזומנים";"דוח תזרים",#N/A,FALSE,"תזרים מזומנים";"נספח",#N/A,FALSE,"תזרים מזומנים"}</definedName>
    <definedName name="dfgl" localSheetId="11" hidden="1">{"תזרים מזומנים",#N/A,FALSE,"תזרים מזומנים";"דוח תזרים",#N/A,FALSE,"תזרים מזומנים";"נספח",#N/A,FALSE,"תזרים מזומנים"}</definedName>
    <definedName name="dfgl" localSheetId="18" hidden="1">{"תזרים מזומנים",#N/A,FALSE,"תזרים מזומנים";"דוח תזרים",#N/A,FALSE,"תזרים מזומנים";"נספח",#N/A,FALSE,"תזרים מזומנים"}</definedName>
    <definedName name="dfgl" localSheetId="38" hidden="1">{"תזרים מזומנים",#N/A,FALSE,"תזרים מזומנים";"דוח תזרים",#N/A,FALSE,"תזרים מזומנים";"נספח",#N/A,FALSE,"תזרים מזומנים"}</definedName>
    <definedName name="dfgl" hidden="1">{"תזרים מזומנים",#N/A,FALSE,"תזרים מזומנים";"דוח תזרים",#N/A,FALSE,"תזרים מזומנים";"נספח",#N/A,FALSE,"תזרים מזומנים"}</definedName>
    <definedName name="dfgl_1" localSheetId="9" hidden="1">{"תזרים מזומנים",#N/A,FALSE,"תזרים מזומנים";"דוח תזרים",#N/A,FALSE,"תזרים מזומנים";"נספח",#N/A,FALSE,"תזרים מזומנים"}</definedName>
    <definedName name="dfgl_1" localSheetId="16" hidden="1">{"תזרים מזומנים",#N/A,FALSE,"תזרים מזומנים";"דוח תזרים",#N/A,FALSE,"תזרים מזומנים";"נספח",#N/A,FALSE,"תזרים מזומנים"}</definedName>
    <definedName name="dfgl_1" localSheetId="10" hidden="1">{"תזרים מזומנים",#N/A,FALSE,"תזרים מזומנים";"דוח תזרים",#N/A,FALSE,"תזרים מזומנים";"נספח",#N/A,FALSE,"תזרים מזומנים"}</definedName>
    <definedName name="dfgl_1" localSheetId="11" hidden="1">{"תזרים מזומנים",#N/A,FALSE,"תזרים מזומנים";"דוח תזרים",#N/A,FALSE,"תזרים מזומנים";"נספח",#N/A,FALSE,"תזרים מזומנים"}</definedName>
    <definedName name="dfgl_1" localSheetId="18" hidden="1">{"תזרים מזומנים",#N/A,FALSE,"תזרים מזומנים";"דוח תזרים",#N/A,FALSE,"תזרים מזומנים";"נספח",#N/A,FALSE,"תזרים מזומנים"}</definedName>
    <definedName name="dfgl_1" localSheetId="38" hidden="1">{"תזרים מזומנים",#N/A,FALSE,"תזרים מזומנים";"דוח תזרים",#N/A,FALSE,"תזרים מזומנים";"נספח",#N/A,FALSE,"תזרים מזומנים"}</definedName>
    <definedName name="dfgl_1" hidden="1">{"תזרים מזומנים",#N/A,FALSE,"תזרים מזומנים";"דוח תזרים",#N/A,FALSE,"תזרים מזומנים";"נספח",#N/A,FALSE,"תזרים מזומנים"}</definedName>
    <definedName name="dfgl_2" localSheetId="9" hidden="1">{"תזרים מזומנים",#N/A,FALSE,"תזרים מזומנים";"דוח תזרים",#N/A,FALSE,"תזרים מזומנים";"נספח",#N/A,FALSE,"תזרים מזומנים"}</definedName>
    <definedName name="dfgl_2" localSheetId="16" hidden="1">{"תזרים מזומנים",#N/A,FALSE,"תזרים מזומנים";"דוח תזרים",#N/A,FALSE,"תזרים מזומנים";"נספח",#N/A,FALSE,"תזרים מזומנים"}</definedName>
    <definedName name="dfgl_2" localSheetId="10" hidden="1">{"תזרים מזומנים",#N/A,FALSE,"תזרים מזומנים";"דוח תזרים",#N/A,FALSE,"תזרים מזומנים";"נספח",#N/A,FALSE,"תזרים מזומנים"}</definedName>
    <definedName name="dfgl_2" localSheetId="11" hidden="1">{"תזרים מזומנים",#N/A,FALSE,"תזרים מזומנים";"דוח תזרים",#N/A,FALSE,"תזרים מזומנים";"נספח",#N/A,FALSE,"תזרים מזומנים"}</definedName>
    <definedName name="dfgl_2" localSheetId="18" hidden="1">{"תזרים מזומנים",#N/A,FALSE,"תזרים מזומנים";"דוח תזרים",#N/A,FALSE,"תזרים מזומנים";"נספח",#N/A,FALSE,"תזרים מזומנים"}</definedName>
    <definedName name="dfgl_2" localSheetId="38" hidden="1">{"תזרים מזומנים",#N/A,FALSE,"תזרים מזומנים";"דוח תזרים",#N/A,FALSE,"תזרים מזומנים";"נספח",#N/A,FALSE,"תזרים מזומנים"}</definedName>
    <definedName name="dfgl_2" hidden="1">{"תזרים מזומנים",#N/A,FALSE,"תזרים מזומנים";"דוח תזרים",#N/A,FALSE,"תזרים מזומנים";"נספח",#N/A,FALSE,"תזרים מזומנים"}</definedName>
    <definedName name="dfk"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1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r" localSheetId="35" hidden="1">{#N/A,#N/A,FALSE,"Pharm";#N/A,#N/A,FALSE,"WWCM"}</definedName>
    <definedName name="dfr" localSheetId="31" hidden="1">{#N/A,#N/A,FALSE,"Pharm";#N/A,#N/A,FALSE,"WWCM"}</definedName>
    <definedName name="dfr" localSheetId="9" hidden="1">{#N/A,#N/A,FALSE,"Pharm";#N/A,#N/A,FALSE,"WWCM"}</definedName>
    <definedName name="dfr" localSheetId="30" hidden="1">{#N/A,#N/A,FALSE,"Pharm";#N/A,#N/A,FALSE,"WWCM"}</definedName>
    <definedName name="dfr" localSheetId="51" hidden="1">{#N/A,#N/A,FALSE,"Pharm";#N/A,#N/A,FALSE,"WWCM"}</definedName>
    <definedName name="dfr" localSheetId="7" hidden="1">{#N/A,#N/A,FALSE,"Pharm";#N/A,#N/A,FALSE,"WWCM"}</definedName>
    <definedName name="dfr" localSheetId="33" hidden="1">{#N/A,#N/A,FALSE,"Pharm";#N/A,#N/A,FALSE,"WWCM"}</definedName>
    <definedName name="dfr" localSheetId="6" hidden="1">{#N/A,#N/A,FALSE,"Pharm";#N/A,#N/A,FALSE,"WWCM"}</definedName>
    <definedName name="dfr" localSheetId="16" hidden="1">{#N/A,#N/A,FALSE,"Pharm";#N/A,#N/A,FALSE,"WWCM"}</definedName>
    <definedName name="dfr" localSheetId="10" hidden="1">{#N/A,#N/A,FALSE,"Pharm";#N/A,#N/A,FALSE,"WWCM"}</definedName>
    <definedName name="dfr" localSheetId="29" hidden="1">{#N/A,#N/A,FALSE,"Pharm";#N/A,#N/A,FALSE,"WWCM"}</definedName>
    <definedName name="dfr" localSheetId="28" hidden="1">{#N/A,#N/A,FALSE,"Pharm";#N/A,#N/A,FALSE,"WWCM"}</definedName>
    <definedName name="dfr" localSheetId="11" hidden="1">{#N/A,#N/A,FALSE,"Pharm";#N/A,#N/A,FALSE,"WWCM"}</definedName>
    <definedName name="dfr" localSheetId="36" hidden="1">{#N/A,#N/A,FALSE,"Pharm";#N/A,#N/A,FALSE,"WWCM"}</definedName>
    <definedName name="dfr" localSheetId="32" hidden="1">{#N/A,#N/A,FALSE,"Pharm";#N/A,#N/A,FALSE,"WWCM"}</definedName>
    <definedName name="dfr" localSheetId="18" hidden="1">{#N/A,#N/A,FALSE,"Pharm";#N/A,#N/A,FALSE,"WWCM"}</definedName>
    <definedName name="dfr" localSheetId="38" hidden="1">{#N/A,#N/A,FALSE,"Pharm";#N/A,#N/A,FALSE,"WWCM"}</definedName>
    <definedName name="dfr" hidden="1">{#N/A,#N/A,FALSE,"Pharm";#N/A,#N/A,FALSE,"WWCM"}</definedName>
    <definedName name="dgf" localSheetId="9" hidden="1">{"רווה מתואם",#N/A,FALSE,"רווח והפסד-מתואם";"הנהלה וכלליות מתואם",#N/A,FALSE,"רווח והפסד-מתואם"}</definedName>
    <definedName name="dgf" localSheetId="16" hidden="1">{"רווה מתואם",#N/A,FALSE,"רווח והפסד-מתואם";"הנהלה וכלליות מתואם",#N/A,FALSE,"רווח והפסד-מתואם"}</definedName>
    <definedName name="dgf" localSheetId="10" hidden="1">{"רווה מתואם",#N/A,FALSE,"רווח והפסד-מתואם";"הנהלה וכלליות מתואם",#N/A,FALSE,"רווח והפסד-מתואם"}</definedName>
    <definedName name="dgf" localSheetId="11" hidden="1">{"רווה מתואם",#N/A,FALSE,"רווח והפסד-מתואם";"הנהלה וכלליות מתואם",#N/A,FALSE,"רווח והפסד-מתואם"}</definedName>
    <definedName name="dgf" localSheetId="18" hidden="1">{"רווה מתואם",#N/A,FALSE,"רווח והפסד-מתואם";"הנהלה וכלליות מתואם",#N/A,FALSE,"רווח והפסד-מתואם"}</definedName>
    <definedName name="dgf" localSheetId="38" hidden="1">{"רווה מתואם",#N/A,FALSE,"רווח והפסד-מתואם";"הנהלה וכלליות מתואם",#N/A,FALSE,"רווח והפסד-מתואם"}</definedName>
    <definedName name="dgf" hidden="1">{"רווה מתואם",#N/A,FALSE,"רווח והפסד-מתואם";"הנהלה וכלליות מתואם",#N/A,FALSE,"רווח והפסד-מתואם"}</definedName>
    <definedName name="dgf_1" localSheetId="9" hidden="1">{"רווה מתואם",#N/A,FALSE,"רווח והפסד-מתואם";"הנהלה וכלליות מתואם",#N/A,FALSE,"רווח והפסד-מתואם"}</definedName>
    <definedName name="dgf_1" localSheetId="16" hidden="1">{"רווה מתואם",#N/A,FALSE,"רווח והפסד-מתואם";"הנהלה וכלליות מתואם",#N/A,FALSE,"רווח והפסד-מתואם"}</definedName>
    <definedName name="dgf_1" localSheetId="10" hidden="1">{"רווה מתואם",#N/A,FALSE,"רווח והפסד-מתואם";"הנהלה וכלליות מתואם",#N/A,FALSE,"רווח והפסד-מתואם"}</definedName>
    <definedName name="dgf_1" localSheetId="11" hidden="1">{"רווה מתואם",#N/A,FALSE,"רווח והפסד-מתואם";"הנהלה וכלליות מתואם",#N/A,FALSE,"רווח והפסד-מתואם"}</definedName>
    <definedName name="dgf_1" localSheetId="18" hidden="1">{"רווה מתואם",#N/A,FALSE,"רווח והפסד-מתואם";"הנהלה וכלליות מתואם",#N/A,FALSE,"רווח והפסד-מתואם"}</definedName>
    <definedName name="dgf_1" localSheetId="38" hidden="1">{"רווה מתואם",#N/A,FALSE,"רווח והפסד-מתואם";"הנהלה וכלליות מתואם",#N/A,FALSE,"רווח והפסד-מתואם"}</definedName>
    <definedName name="dgf_1" hidden="1">{"רווה מתואם",#N/A,FALSE,"רווח והפסד-מתואם";"הנהלה וכלליות מתואם",#N/A,FALSE,"רווח והפסד-מתואם"}</definedName>
    <definedName name="dgf_2" localSheetId="9" hidden="1">{"רווה מתואם",#N/A,FALSE,"רווח והפסד-מתואם";"הנהלה וכלליות מתואם",#N/A,FALSE,"רווח והפסד-מתואם"}</definedName>
    <definedName name="dgf_2" localSheetId="16" hidden="1">{"רווה מתואם",#N/A,FALSE,"רווח והפסד-מתואם";"הנהלה וכלליות מתואם",#N/A,FALSE,"רווח והפסד-מתואם"}</definedName>
    <definedName name="dgf_2" localSheetId="10" hidden="1">{"רווה מתואם",#N/A,FALSE,"רווח והפסד-מתואם";"הנהלה וכלליות מתואם",#N/A,FALSE,"רווח והפסד-מתואם"}</definedName>
    <definedName name="dgf_2" localSheetId="11" hidden="1">{"רווה מתואם",#N/A,FALSE,"רווח והפסד-מתואם";"הנהלה וכלליות מתואם",#N/A,FALSE,"רווח והפסד-מתואם"}</definedName>
    <definedName name="dgf_2" localSheetId="18" hidden="1">{"רווה מתואם",#N/A,FALSE,"רווח והפסד-מתואם";"הנהלה וכלליות מתואם",#N/A,FALSE,"רווח והפסד-מתואם"}</definedName>
    <definedName name="dgf_2" localSheetId="38" hidden="1">{"רווה מתואם",#N/A,FALSE,"רווח והפסד-מתואם";"הנהלה וכלליות מתואם",#N/A,FALSE,"רווח והפסד-מתואם"}</definedName>
    <definedName name="dgf_2" hidden="1">{"רווה מתואם",#N/A,FALSE,"רווח והפסד-מתואם";"הנהלה וכלליות מתואם",#N/A,FALSE,"רווח והפסד-מתואם"}</definedName>
    <definedName name="dgrdr" localSheetId="9" hidden="1">Дог-#REF!</definedName>
    <definedName name="dgrdr" localSheetId="21" hidden="1">Дог-#REF!</definedName>
    <definedName name="dgrdr" localSheetId="23" hidden="1">Дог-#REF!</definedName>
    <definedName name="dgrdr" localSheetId="26" hidden="1">Дог-#REF!</definedName>
    <definedName name="dgrdr" localSheetId="16" hidden="1">Дог-#REF!</definedName>
    <definedName name="dgrdr" localSheetId="10" hidden="1">Дог-'NFD CONSO'!#REF!</definedName>
    <definedName name="dgrdr" localSheetId="11" hidden="1">Дог-#REF!</definedName>
    <definedName name="dgrdr" localSheetId="13" hidden="1">Дог-#REF!</definedName>
    <definedName name="dgrdr" localSheetId="47" hidden="1">Дог-#REF!</definedName>
    <definedName name="dgrdr" localSheetId="24" hidden="1">Дог-#REF!</definedName>
    <definedName name="dgrdr" localSheetId="45" hidden="1">Дог-#REF!</definedName>
    <definedName name="dgrdr" localSheetId="40" hidden="1">Дог-#REF!</definedName>
    <definedName name="dgrdr" localSheetId="46" hidden="1">Дог-#REF!</definedName>
    <definedName name="dgrdr" localSheetId="18" hidden="1">Дог-#REF!</definedName>
    <definedName name="dgrdr" localSheetId="38" hidden="1">Дог-#REF!</definedName>
    <definedName name="dgrdr" localSheetId="39" hidden="1">Дог-#REF!</definedName>
    <definedName name="dgrdr" localSheetId="22" hidden="1">Дог-#REF!</definedName>
    <definedName name="dgrdr" hidden="1">Дог-#REF!</definedName>
    <definedName name="dhjsd" localSheetId="9" hidden="1">{"P&amp;L",#N/A,TRUE,"Summary";"Bal",#N/A,TRUE,"Summary";"Cash",#N/A,TRUE,"Summary"}</definedName>
    <definedName name="dhjsd" localSheetId="16" hidden="1">{"P&amp;L",#N/A,TRUE,"Summary";"Bal",#N/A,TRUE,"Summary";"Cash",#N/A,TRUE,"Summary"}</definedName>
    <definedName name="dhjsd" localSheetId="10" hidden="1">{"P&amp;L",#N/A,TRUE,"Summary";"Bal",#N/A,TRUE,"Summary";"Cash",#N/A,TRUE,"Summary"}</definedName>
    <definedName name="dhjsd" localSheetId="11" hidden="1">{"P&amp;L",#N/A,TRUE,"Summary";"Bal",#N/A,TRUE,"Summary";"Cash",#N/A,TRUE,"Summary"}</definedName>
    <definedName name="dhjsd" localSheetId="18" hidden="1">{"P&amp;L",#N/A,TRUE,"Summary";"Bal",#N/A,TRUE,"Summary";"Cash",#N/A,TRUE,"Summary"}</definedName>
    <definedName name="dhjsd" localSheetId="38" hidden="1">{"P&amp;L",#N/A,TRUE,"Summary";"Bal",#N/A,TRUE,"Summary";"Cash",#N/A,TRUE,"Summary"}</definedName>
    <definedName name="dhjsd" hidden="1">{"P&amp;L",#N/A,TRUE,"Summary";"Bal",#N/A,TRUE,"Summary";"Cash",#N/A,TRUE,"Summary"}</definedName>
    <definedName name="dhjsd1" localSheetId="9" hidden="1">{"P&amp;L",#N/A,TRUE,"Summary";"Bal",#N/A,TRUE,"Summary";"Cash",#N/A,TRUE,"Summary"}</definedName>
    <definedName name="dhjsd1" localSheetId="16" hidden="1">{"P&amp;L",#N/A,TRUE,"Summary";"Bal",#N/A,TRUE,"Summary";"Cash",#N/A,TRUE,"Summary"}</definedName>
    <definedName name="dhjsd1" localSheetId="10" hidden="1">{"P&amp;L",#N/A,TRUE,"Summary";"Bal",#N/A,TRUE,"Summary";"Cash",#N/A,TRUE,"Summary"}</definedName>
    <definedName name="dhjsd1" localSheetId="11" hidden="1">{"P&amp;L",#N/A,TRUE,"Summary";"Bal",#N/A,TRUE,"Summary";"Cash",#N/A,TRUE,"Summary"}</definedName>
    <definedName name="dhjsd1" localSheetId="18" hidden="1">{"P&amp;L",#N/A,TRUE,"Summary";"Bal",#N/A,TRUE,"Summary";"Cash",#N/A,TRUE,"Summary"}</definedName>
    <definedName name="dhjsd1" localSheetId="38" hidden="1">{"P&amp;L",#N/A,TRUE,"Summary";"Bal",#N/A,TRUE,"Summary";"Cash",#N/A,TRUE,"Summary"}</definedName>
    <definedName name="dhjsd1" hidden="1">{"P&amp;L",#N/A,TRUE,"Summary";"Bal",#N/A,TRUE,"Summary";"Cash",#N/A,TRUE,"Summary"}</definedName>
    <definedName name="dhjsd12" localSheetId="9" hidden="1">{"P&amp;L",#N/A,TRUE,"Summary";"Bal",#N/A,TRUE,"Summary";"Cash",#N/A,TRUE,"Summary"}</definedName>
    <definedName name="dhjsd12" localSheetId="16" hidden="1">{"P&amp;L",#N/A,TRUE,"Summary";"Bal",#N/A,TRUE,"Summary";"Cash",#N/A,TRUE,"Summary"}</definedName>
    <definedName name="dhjsd12" localSheetId="10" hidden="1">{"P&amp;L",#N/A,TRUE,"Summary";"Bal",#N/A,TRUE,"Summary";"Cash",#N/A,TRUE,"Summary"}</definedName>
    <definedName name="dhjsd12" localSheetId="11" hidden="1">{"P&amp;L",#N/A,TRUE,"Summary";"Bal",#N/A,TRUE,"Summary";"Cash",#N/A,TRUE,"Summary"}</definedName>
    <definedName name="dhjsd12" localSheetId="18" hidden="1">{"P&amp;L",#N/A,TRUE,"Summary";"Bal",#N/A,TRUE,"Summary";"Cash",#N/A,TRUE,"Summary"}</definedName>
    <definedName name="dhjsd12" localSheetId="38" hidden="1">{"P&amp;L",#N/A,TRUE,"Summary";"Bal",#N/A,TRUE,"Summary";"Cash",#N/A,TRUE,"Summary"}</definedName>
    <definedName name="dhjsd12" hidden="1">{"P&amp;L",#N/A,TRUE,"Summary";"Bal",#N/A,TRUE,"Summary";"Cash",#N/A,TRUE,"Summary"}</definedName>
    <definedName name="dhjsd122" localSheetId="9" hidden="1">{"P&amp;L",#N/A,TRUE,"Summary";"Bal",#N/A,TRUE,"Summary";"Cash",#N/A,TRUE,"Summary"}</definedName>
    <definedName name="dhjsd122" localSheetId="16" hidden="1">{"P&amp;L",#N/A,TRUE,"Summary";"Bal",#N/A,TRUE,"Summary";"Cash",#N/A,TRUE,"Summary"}</definedName>
    <definedName name="dhjsd122" localSheetId="10" hidden="1">{"P&amp;L",#N/A,TRUE,"Summary";"Bal",#N/A,TRUE,"Summary";"Cash",#N/A,TRUE,"Summary"}</definedName>
    <definedName name="dhjsd122" localSheetId="11" hidden="1">{"P&amp;L",#N/A,TRUE,"Summary";"Bal",#N/A,TRUE,"Summary";"Cash",#N/A,TRUE,"Summary"}</definedName>
    <definedName name="dhjsd122" localSheetId="18" hidden="1">{"P&amp;L",#N/A,TRUE,"Summary";"Bal",#N/A,TRUE,"Summary";"Cash",#N/A,TRUE,"Summary"}</definedName>
    <definedName name="dhjsd122" localSheetId="38" hidden="1">{"P&amp;L",#N/A,TRUE,"Summary";"Bal",#N/A,TRUE,"Summary";"Cash",#N/A,TRUE,"Summary"}</definedName>
    <definedName name="dhjsd122" hidden="1">{"P&amp;L",#N/A,TRUE,"Summary";"Bal",#N/A,TRUE,"Summary";"Cash",#N/A,TRUE,"Summary"}</definedName>
    <definedName name="did" localSheetId="9" hidden="1">{#N/A,#N/A,FALSE,"Récapitulatif";#N/A,#N/A,FALSE,"PVC";#N/A,#N/A,FALSE,"PET";#N/A,#N/A,FALSE,"PET EUR";#N/A,#N/A,FALSE,"MEG";#N/A,#N/A,FALSE,"PTA";#N/A,#N/A,FALSE,"VA.PET";#N/A,#N/A,FALSE,"PX";#N/A,#N/A,FALSE,"COTON";#N/A,#N/A,FALSE,"LDPE";#N/A,#N/A,FALSE,"HDPE";#N/A,#N/A,FALSE,"PP";#N/A,#N/A,FALSE,"Propylène";#N/A,#N/A,FALSE,"Ethylène";#N/A,#N/A,FALSE,"PC"}</definedName>
    <definedName name="did" localSheetId="51" hidden="1">{#N/A,#N/A,FALSE,"Récapitulatif";#N/A,#N/A,FALSE,"PVC";#N/A,#N/A,FALSE,"PET";#N/A,#N/A,FALSE,"PET EUR";#N/A,#N/A,FALSE,"MEG";#N/A,#N/A,FALSE,"PTA";#N/A,#N/A,FALSE,"VA.PET";#N/A,#N/A,FALSE,"PX";#N/A,#N/A,FALSE,"COTON";#N/A,#N/A,FALSE,"LDPE";#N/A,#N/A,FALSE,"HDPE";#N/A,#N/A,FALSE,"PP";#N/A,#N/A,FALSE,"Propylène";#N/A,#N/A,FALSE,"Ethylène";#N/A,#N/A,FALSE,"PC"}</definedName>
    <definedName name="did" localSheetId="7" hidden="1">{#N/A,#N/A,FALSE,"Récapitulatif";#N/A,#N/A,FALSE,"PVC";#N/A,#N/A,FALSE,"PET";#N/A,#N/A,FALSE,"PET EUR";#N/A,#N/A,FALSE,"MEG";#N/A,#N/A,FALSE,"PTA";#N/A,#N/A,FALSE,"VA.PET";#N/A,#N/A,FALSE,"PX";#N/A,#N/A,FALSE,"COTON";#N/A,#N/A,FALSE,"LDPE";#N/A,#N/A,FALSE,"HDPE";#N/A,#N/A,FALSE,"PP";#N/A,#N/A,FALSE,"Propylène";#N/A,#N/A,FALSE,"Ethylène";#N/A,#N/A,FALSE,"PC"}</definedName>
    <definedName name="did" localSheetId="6" hidden="1">{#N/A,#N/A,FALSE,"Récapitulatif";#N/A,#N/A,FALSE,"PVC";#N/A,#N/A,FALSE,"PET";#N/A,#N/A,FALSE,"PET EUR";#N/A,#N/A,FALSE,"MEG";#N/A,#N/A,FALSE,"PTA";#N/A,#N/A,FALSE,"VA.PET";#N/A,#N/A,FALSE,"PX";#N/A,#N/A,FALSE,"COTON";#N/A,#N/A,FALSE,"LDPE";#N/A,#N/A,FALSE,"HDPE";#N/A,#N/A,FALSE,"PP";#N/A,#N/A,FALSE,"Propylène";#N/A,#N/A,FALSE,"Ethylène";#N/A,#N/A,FALSE,"PC"}</definedName>
    <definedName name="did" localSheetId="10" hidden="1">{#N/A,#N/A,FALSE,"Récapitulatif";#N/A,#N/A,FALSE,"PVC";#N/A,#N/A,FALSE,"PET";#N/A,#N/A,FALSE,"PET EUR";#N/A,#N/A,FALSE,"MEG";#N/A,#N/A,FALSE,"PTA";#N/A,#N/A,FALSE,"VA.PET";#N/A,#N/A,FALSE,"PX";#N/A,#N/A,FALSE,"COTON";#N/A,#N/A,FALSE,"LDPE";#N/A,#N/A,FALSE,"HDPE";#N/A,#N/A,FALSE,"PP";#N/A,#N/A,FALSE,"Propylène";#N/A,#N/A,FALSE,"Ethylène";#N/A,#N/A,FALSE,"PC"}</definedName>
    <definedName name="did" localSheetId="28" hidden="1">{#N/A,#N/A,FALSE,"Récapitulatif";#N/A,#N/A,FALSE,"PVC";#N/A,#N/A,FALSE,"PET";#N/A,#N/A,FALSE,"PET EUR";#N/A,#N/A,FALSE,"MEG";#N/A,#N/A,FALSE,"PTA";#N/A,#N/A,FALSE,"VA.PET";#N/A,#N/A,FALSE,"PX";#N/A,#N/A,FALSE,"COTON";#N/A,#N/A,FALSE,"LDPE";#N/A,#N/A,FALSE,"HDPE";#N/A,#N/A,FALSE,"PP";#N/A,#N/A,FALSE,"Propylène";#N/A,#N/A,FALSE,"Ethylène";#N/A,#N/A,FALSE,"PC"}</definedName>
    <definedName name="did" localSheetId="11" hidden="1">{#N/A,#N/A,FALSE,"Récapitulatif";#N/A,#N/A,FALSE,"PVC";#N/A,#N/A,FALSE,"PET";#N/A,#N/A,FALSE,"PET EUR";#N/A,#N/A,FALSE,"MEG";#N/A,#N/A,FALSE,"PTA";#N/A,#N/A,FALSE,"VA.PET";#N/A,#N/A,FALSE,"PX";#N/A,#N/A,FALSE,"COTON";#N/A,#N/A,FALSE,"LDPE";#N/A,#N/A,FALSE,"HDPE";#N/A,#N/A,FALSE,"PP";#N/A,#N/A,FALSE,"Propylène";#N/A,#N/A,FALSE,"Ethylène";#N/A,#N/A,FALSE,"PC"}</definedName>
    <definedName name="did" localSheetId="36" hidden="1">{#N/A,#N/A,FALSE,"Récapitulatif";#N/A,#N/A,FALSE,"PVC";#N/A,#N/A,FALSE,"PET";#N/A,#N/A,FALSE,"PET EUR";#N/A,#N/A,FALSE,"MEG";#N/A,#N/A,FALSE,"PTA";#N/A,#N/A,FALSE,"VA.PET";#N/A,#N/A,FALSE,"PX";#N/A,#N/A,FALSE,"COTON";#N/A,#N/A,FALSE,"LDPE";#N/A,#N/A,FALSE,"HDPE";#N/A,#N/A,FALSE,"PP";#N/A,#N/A,FALSE,"Propylène";#N/A,#N/A,FALSE,"Ethylène";#N/A,#N/A,FALSE,"PC"}</definedName>
    <definedName name="did" localSheetId="18" hidden="1">{#N/A,#N/A,FALSE,"Récapitulatif";#N/A,#N/A,FALSE,"PVC";#N/A,#N/A,FALSE,"PET";#N/A,#N/A,FALSE,"PET EUR";#N/A,#N/A,FALSE,"MEG";#N/A,#N/A,FALSE,"PTA";#N/A,#N/A,FALSE,"VA.PET";#N/A,#N/A,FALSE,"PX";#N/A,#N/A,FALSE,"COTON";#N/A,#N/A,FALSE,"LDPE";#N/A,#N/A,FALSE,"HDPE";#N/A,#N/A,FALSE,"PP";#N/A,#N/A,FALSE,"Propylène";#N/A,#N/A,FALSE,"Ethylène";#N/A,#N/A,FALSE,"PC"}</definedName>
    <definedName name="did" localSheetId="38" hidden="1">{#N/A,#N/A,FALSE,"Récapitulatif";#N/A,#N/A,FALSE,"PVC";#N/A,#N/A,FALSE,"PET";#N/A,#N/A,FALSE,"PET EUR";#N/A,#N/A,FALSE,"MEG";#N/A,#N/A,FALSE,"PTA";#N/A,#N/A,FALSE,"VA.PET";#N/A,#N/A,FALSE,"PX";#N/A,#N/A,FALSE,"COTON";#N/A,#N/A,FALSE,"LDPE";#N/A,#N/A,FALSE,"HDPE";#N/A,#N/A,FALSE,"PP";#N/A,#N/A,FALSE,"Propylène";#N/A,#N/A,FALSE,"Ethylène";#N/A,#N/A,FALSE,"PC"}</definedName>
    <definedName name="did" hidden="1">{#N/A,#N/A,FALSE,"Récapitulatif";#N/A,#N/A,FALSE,"PVC";#N/A,#N/A,FALSE,"PET";#N/A,#N/A,FALSE,"PET EUR";#N/A,#N/A,FALSE,"MEG";#N/A,#N/A,FALSE,"PTA";#N/A,#N/A,FALSE,"VA.PET";#N/A,#N/A,FALSE,"PX";#N/A,#N/A,FALSE,"COTON";#N/A,#N/A,FALSE,"LDPE";#N/A,#N/A,FALSE,"HDPE";#N/A,#N/A,FALSE,"PP";#N/A,#N/A,FALSE,"Propylène";#N/A,#N/A,FALSE,"Ethylène";#N/A,#N/A,FALSE,"PC"}</definedName>
    <definedName name="didier" localSheetId="9" hidden="1">{#N/A,#N/A,FALSE,"GLASS";#N/A,#N/A,FALSE,"ALU";#N/A,#N/A,FALSE,"WOOD"}</definedName>
    <definedName name="didier" localSheetId="51" hidden="1">{#N/A,#N/A,FALSE,"GLASS";#N/A,#N/A,FALSE,"ALU";#N/A,#N/A,FALSE,"WOOD"}</definedName>
    <definedName name="didier" localSheetId="7" hidden="1">{#N/A,#N/A,FALSE,"GLASS";#N/A,#N/A,FALSE,"ALU";#N/A,#N/A,FALSE,"WOOD"}</definedName>
    <definedName name="didier" localSheetId="6" hidden="1">{#N/A,#N/A,FALSE,"GLASS";#N/A,#N/A,FALSE,"ALU";#N/A,#N/A,FALSE,"WOOD"}</definedName>
    <definedName name="didier" localSheetId="10" hidden="1">{#N/A,#N/A,FALSE,"GLASS";#N/A,#N/A,FALSE,"ALU";#N/A,#N/A,FALSE,"WOOD"}</definedName>
    <definedName name="didier" localSheetId="28" hidden="1">{#N/A,#N/A,FALSE,"GLASS";#N/A,#N/A,FALSE,"ALU";#N/A,#N/A,FALSE,"WOOD"}</definedName>
    <definedName name="didier" localSheetId="11" hidden="1">{#N/A,#N/A,FALSE,"GLASS";#N/A,#N/A,FALSE,"ALU";#N/A,#N/A,FALSE,"WOOD"}</definedName>
    <definedName name="didier" localSheetId="36" hidden="1">{#N/A,#N/A,FALSE,"GLASS";#N/A,#N/A,FALSE,"ALU";#N/A,#N/A,FALSE,"WOOD"}</definedName>
    <definedName name="didier" localSheetId="18" hidden="1">{#N/A,#N/A,FALSE,"GLASS";#N/A,#N/A,FALSE,"ALU";#N/A,#N/A,FALSE,"WOOD"}</definedName>
    <definedName name="didier" localSheetId="38" hidden="1">{#N/A,#N/A,FALSE,"GLASS";#N/A,#N/A,FALSE,"ALU";#N/A,#N/A,FALSE,"WOOD"}</definedName>
    <definedName name="didier" hidden="1">{#N/A,#N/A,FALSE,"GLASS";#N/A,#N/A,FALSE,"ALU";#N/A,#N/A,FALSE,"WOOD"}</definedName>
    <definedName name="Div_Code1" localSheetId="35" hidden="1">#REF!</definedName>
    <definedName name="Div_Code1" localSheetId="31" hidden="1">#REF!</definedName>
    <definedName name="Div_Code1" localSheetId="9" hidden="1">#REF!</definedName>
    <definedName name="Div_Code1" localSheetId="30" hidden="1">#REF!</definedName>
    <definedName name="Div_Code1" localSheetId="51" hidden="1">#REF!</definedName>
    <definedName name="Div_Code1" localSheetId="33" hidden="1">#REF!</definedName>
    <definedName name="Div_Code1" localSheetId="16" hidden="1">#REF!</definedName>
    <definedName name="Div_Code1" localSheetId="10" hidden="1">'NFD CONSO'!#REF!</definedName>
    <definedName name="Div_Code1" localSheetId="29" hidden="1">#REF!</definedName>
    <definedName name="Div_Code1" localSheetId="11" hidden="1">#REF!</definedName>
    <definedName name="Div_Code1" localSheetId="36" hidden="1">#REF!</definedName>
    <definedName name="Div_Code1" localSheetId="32" hidden="1">#REF!</definedName>
    <definedName name="Div_Code1" localSheetId="18" hidden="1">#REF!</definedName>
    <definedName name="Div_Code1" localSheetId="38" hidden="1">#REF!</definedName>
    <definedName name="Div_Code1" hidden="1">#REF!</definedName>
    <definedName name="Division_Code15" localSheetId="35" hidden="1">#REF!</definedName>
    <definedName name="Division_Code15" localSheetId="31" hidden="1">#REF!</definedName>
    <definedName name="Division_Code15" localSheetId="9" hidden="1">#REF!</definedName>
    <definedName name="Division_Code15" localSheetId="30" hidden="1">#REF!</definedName>
    <definedName name="Division_Code15" localSheetId="51" hidden="1">#REF!</definedName>
    <definedName name="Division_Code15" localSheetId="33" hidden="1">#REF!</definedName>
    <definedName name="Division_Code15" localSheetId="16" hidden="1">#REF!</definedName>
    <definedName name="Division_Code15" localSheetId="10" hidden="1">'NFD CONSO'!#REF!</definedName>
    <definedName name="Division_Code15" localSheetId="29" hidden="1">#REF!</definedName>
    <definedName name="Division_Code15" localSheetId="11" hidden="1">#REF!</definedName>
    <definedName name="Division_Code15" localSheetId="36" hidden="1">#REF!</definedName>
    <definedName name="Division_Code15" localSheetId="32" hidden="1">#REF!</definedName>
    <definedName name="Division_Code15" localSheetId="18" hidden="1">#REF!</definedName>
    <definedName name="Division_Code15" localSheetId="38" hidden="1">#REF!</definedName>
    <definedName name="Division_Code15" hidden="1">#REF!</definedName>
    <definedName name="Division_Code17" localSheetId="35" hidden="1">#REF!</definedName>
    <definedName name="Division_Code17" localSheetId="31" hidden="1">#REF!</definedName>
    <definedName name="Division_Code17" localSheetId="9" hidden="1">#REF!</definedName>
    <definedName name="Division_Code17" localSheetId="30" hidden="1">#REF!</definedName>
    <definedName name="Division_Code17" localSheetId="51" hidden="1">#REF!</definedName>
    <definedName name="Division_Code17" localSheetId="33" hidden="1">#REF!</definedName>
    <definedName name="Division_Code17" localSheetId="16" hidden="1">#REF!</definedName>
    <definedName name="Division_Code17" localSheetId="10" hidden="1">'NFD CONSO'!#REF!</definedName>
    <definedName name="Division_Code17" localSheetId="29" hidden="1">#REF!</definedName>
    <definedName name="Division_Code17" localSheetId="11" hidden="1">#REF!</definedName>
    <definedName name="Division_Code17" localSheetId="36" hidden="1">#REF!</definedName>
    <definedName name="Division_Code17" localSheetId="32" hidden="1">#REF!</definedName>
    <definedName name="Division_Code17" localSheetId="18" hidden="1">#REF!</definedName>
    <definedName name="Division_Code17" localSheetId="38" hidden="1">#REF!</definedName>
    <definedName name="Division_Code17" hidden="1">#REF!</definedName>
    <definedName name="Division_Code18" localSheetId="35" hidden="1">#REF!</definedName>
    <definedName name="Division_Code18" localSheetId="31" hidden="1">#REF!</definedName>
    <definedName name="Division_Code18" localSheetId="9" hidden="1">#REF!</definedName>
    <definedName name="Division_Code18" localSheetId="30" hidden="1">#REF!</definedName>
    <definedName name="Division_Code18" localSheetId="33" hidden="1">#REF!</definedName>
    <definedName name="Division_Code18" localSheetId="16" hidden="1">#REF!</definedName>
    <definedName name="Division_Code18" localSheetId="10" hidden="1">'NFD CONSO'!#REF!</definedName>
    <definedName name="Division_Code18" localSheetId="29" hidden="1">#REF!</definedName>
    <definedName name="Division_Code18" localSheetId="11" hidden="1">#REF!</definedName>
    <definedName name="Division_Code18" localSheetId="36" hidden="1">#REF!</definedName>
    <definedName name="Division_Code18" localSheetId="32" hidden="1">#REF!</definedName>
    <definedName name="Division_Code18" localSheetId="18" hidden="1">#REF!</definedName>
    <definedName name="Division_Code18" localSheetId="38" hidden="1">#REF!</definedName>
    <definedName name="Division_Code18" hidden="1">#REF!</definedName>
    <definedName name="Division_Code8" localSheetId="9" hidden="1">#REF!</definedName>
    <definedName name="Division_Code8" localSheetId="10" hidden="1">'NFD CONSO'!#REF!</definedName>
    <definedName name="Division_Code8" localSheetId="11" hidden="1">#REF!</definedName>
    <definedName name="Division_Code8" localSheetId="18" hidden="1">#REF!</definedName>
    <definedName name="Division_Code8" hidden="1">#REF!</definedName>
    <definedName name="Division_Name1" localSheetId="35" hidden="1">#REF!</definedName>
    <definedName name="Division_Name1" localSheetId="31" hidden="1">#REF!</definedName>
    <definedName name="Division_Name1" localSheetId="9" hidden="1">#REF!</definedName>
    <definedName name="Division_Name1" localSheetId="30" hidden="1">#REF!</definedName>
    <definedName name="Division_Name1" localSheetId="33" hidden="1">#REF!</definedName>
    <definedName name="Division_Name1" localSheetId="16" hidden="1">#REF!</definedName>
    <definedName name="Division_Name1" localSheetId="10" hidden="1">'NFD CONSO'!#REF!</definedName>
    <definedName name="Division_Name1" localSheetId="29" hidden="1">#REF!</definedName>
    <definedName name="Division_Name1" localSheetId="11" hidden="1">#REF!</definedName>
    <definedName name="Division_Name1" localSheetId="36" hidden="1">#REF!</definedName>
    <definedName name="Division_Name1" localSheetId="32" hidden="1">#REF!</definedName>
    <definedName name="Division_Name1" localSheetId="18" hidden="1">#REF!</definedName>
    <definedName name="Division_Name1" localSheetId="38" hidden="1">#REF!</definedName>
    <definedName name="Division_Name1" hidden="1">#REF!</definedName>
    <definedName name="Division_Name10" localSheetId="35" hidden="1">#REF!</definedName>
    <definedName name="Division_Name10" localSheetId="31" hidden="1">#REF!</definedName>
    <definedName name="Division_Name10" localSheetId="9" hidden="1">#REF!</definedName>
    <definedName name="Division_Name10" localSheetId="30" hidden="1">#REF!</definedName>
    <definedName name="Division_Name10" localSheetId="33" hidden="1">#REF!</definedName>
    <definedName name="Division_Name10" localSheetId="16" hidden="1">#REF!</definedName>
    <definedName name="Division_Name10" localSheetId="10" hidden="1">'NFD CONSO'!#REF!</definedName>
    <definedName name="Division_Name10" localSheetId="29" hidden="1">#REF!</definedName>
    <definedName name="Division_Name10" localSheetId="11" hidden="1">#REF!</definedName>
    <definedName name="Division_Name10" localSheetId="36" hidden="1">#REF!</definedName>
    <definedName name="Division_Name10" localSheetId="32" hidden="1">#REF!</definedName>
    <definedName name="Division_Name10" localSheetId="18" hidden="1">#REF!</definedName>
    <definedName name="Division_Name10" localSheetId="38" hidden="1">#REF!</definedName>
    <definedName name="Division_Name10" hidden="1">#REF!</definedName>
    <definedName name="Division_Name11" localSheetId="35" hidden="1">#REF!</definedName>
    <definedName name="Division_Name11" localSheetId="31" hidden="1">#REF!</definedName>
    <definedName name="Division_Name11" localSheetId="9" hidden="1">#REF!</definedName>
    <definedName name="Division_Name11" localSheetId="30" hidden="1">#REF!</definedName>
    <definedName name="Division_Name11" localSheetId="33" hidden="1">#REF!</definedName>
    <definedName name="Division_Name11" localSheetId="16" hidden="1">#REF!</definedName>
    <definedName name="Division_Name11" localSheetId="10" hidden="1">'NFD CONSO'!#REF!</definedName>
    <definedName name="Division_Name11" localSheetId="29" hidden="1">#REF!</definedName>
    <definedName name="Division_Name11" localSheetId="11" hidden="1">#REF!</definedName>
    <definedName name="Division_Name11" localSheetId="36" hidden="1">#REF!</definedName>
    <definedName name="Division_Name11" localSheetId="32" hidden="1">#REF!</definedName>
    <definedName name="Division_Name11" localSheetId="18" hidden="1">#REF!</definedName>
    <definedName name="Division_Name11" localSheetId="38" hidden="1">#REF!</definedName>
    <definedName name="Division_Name11" hidden="1">#REF!</definedName>
    <definedName name="Division_Name12" localSheetId="35" hidden="1">#REF!</definedName>
    <definedName name="Division_Name12" localSheetId="31" hidden="1">#REF!</definedName>
    <definedName name="Division_Name12" localSheetId="9" hidden="1">#REF!</definedName>
    <definedName name="Division_Name12" localSheetId="30" hidden="1">#REF!</definedName>
    <definedName name="Division_Name12" localSheetId="33" hidden="1">#REF!</definedName>
    <definedName name="Division_Name12" localSheetId="16" hidden="1">#REF!</definedName>
    <definedName name="Division_Name12" localSheetId="10" hidden="1">'NFD CONSO'!#REF!</definedName>
    <definedName name="Division_Name12" localSheetId="29" hidden="1">#REF!</definedName>
    <definedName name="Division_Name12" localSheetId="11" hidden="1">#REF!</definedName>
    <definedName name="Division_Name12" localSheetId="36" hidden="1">#REF!</definedName>
    <definedName name="Division_Name12" localSheetId="32" hidden="1">#REF!</definedName>
    <definedName name="Division_Name12" localSheetId="18" hidden="1">#REF!</definedName>
    <definedName name="Division_Name12" localSheetId="38" hidden="1">#REF!</definedName>
    <definedName name="Division_Name12" hidden="1">#REF!</definedName>
    <definedName name="Division_Name15" localSheetId="35" hidden="1">#REF!</definedName>
    <definedName name="Division_Name15" localSheetId="31" hidden="1">#REF!</definedName>
    <definedName name="Division_Name15" localSheetId="9" hidden="1">#REF!</definedName>
    <definedName name="Division_Name15" localSheetId="30" hidden="1">#REF!</definedName>
    <definedName name="Division_Name15" localSheetId="33" hidden="1">#REF!</definedName>
    <definedName name="Division_Name15" localSheetId="16" hidden="1">#REF!</definedName>
    <definedName name="Division_Name15" localSheetId="10" hidden="1">'NFD CONSO'!#REF!</definedName>
    <definedName name="Division_Name15" localSheetId="29" hidden="1">#REF!</definedName>
    <definedName name="Division_Name15" localSheetId="11" hidden="1">#REF!</definedName>
    <definedName name="Division_Name15" localSheetId="36" hidden="1">#REF!</definedName>
    <definedName name="Division_Name15" localSheetId="32" hidden="1">#REF!</definedName>
    <definedName name="Division_Name15" localSheetId="18" hidden="1">#REF!</definedName>
    <definedName name="Division_Name15" localSheetId="38" hidden="1">#REF!</definedName>
    <definedName name="Division_Name15" hidden="1">#REF!</definedName>
    <definedName name="Division_Name17" localSheetId="35" hidden="1">#REF!</definedName>
    <definedName name="Division_Name17" localSheetId="31" hidden="1">#REF!</definedName>
    <definedName name="Division_Name17" localSheetId="9" hidden="1">#REF!</definedName>
    <definedName name="Division_Name17" localSheetId="30" hidden="1">#REF!</definedName>
    <definedName name="Division_Name17" localSheetId="33" hidden="1">#REF!</definedName>
    <definedName name="Division_Name17" localSheetId="16" hidden="1">#REF!</definedName>
    <definedName name="Division_Name17" localSheetId="10" hidden="1">'NFD CONSO'!#REF!</definedName>
    <definedName name="Division_Name17" localSheetId="29" hidden="1">#REF!</definedName>
    <definedName name="Division_Name17" localSheetId="11" hidden="1">#REF!</definedName>
    <definedName name="Division_Name17" localSheetId="36" hidden="1">#REF!</definedName>
    <definedName name="Division_Name17" localSheetId="32" hidden="1">#REF!</definedName>
    <definedName name="Division_Name17" localSheetId="18" hidden="1">#REF!</definedName>
    <definedName name="Division_Name17" localSheetId="38" hidden="1">#REF!</definedName>
    <definedName name="Division_Name17" hidden="1">#REF!</definedName>
    <definedName name="Division_Name18" localSheetId="35" hidden="1">#REF!</definedName>
    <definedName name="Division_Name18" localSheetId="31" hidden="1">#REF!</definedName>
    <definedName name="Division_Name18" localSheetId="9" hidden="1">#REF!</definedName>
    <definedName name="Division_Name18" localSheetId="30" hidden="1">#REF!</definedName>
    <definedName name="Division_Name18" localSheetId="33" hidden="1">#REF!</definedName>
    <definedName name="Division_Name18" localSheetId="16" hidden="1">#REF!</definedName>
    <definedName name="Division_Name18" localSheetId="10" hidden="1">'NFD CONSO'!#REF!</definedName>
    <definedName name="Division_Name18" localSheetId="29" hidden="1">#REF!</definedName>
    <definedName name="Division_Name18" localSheetId="11" hidden="1">#REF!</definedName>
    <definedName name="Division_Name18" localSheetId="36" hidden="1">#REF!</definedName>
    <definedName name="Division_Name18" localSheetId="32" hidden="1">#REF!</definedName>
    <definedName name="Division_Name18" localSheetId="18" hidden="1">#REF!</definedName>
    <definedName name="Division_Name18" localSheetId="38" hidden="1">#REF!</definedName>
    <definedName name="Division_Name18" hidden="1">#REF!</definedName>
    <definedName name="Division_Name19" localSheetId="35" hidden="1">#REF!</definedName>
    <definedName name="Division_Name19" localSheetId="31" hidden="1">#REF!</definedName>
    <definedName name="Division_Name19" localSheetId="9" hidden="1">#REF!</definedName>
    <definedName name="Division_Name19" localSheetId="30" hidden="1">#REF!</definedName>
    <definedName name="Division_Name19" localSheetId="33" hidden="1">#REF!</definedName>
    <definedName name="Division_Name19" localSheetId="16" hidden="1">#REF!</definedName>
    <definedName name="Division_Name19" localSheetId="10" hidden="1">'NFD CONSO'!#REF!</definedName>
    <definedName name="Division_Name19" localSheetId="29" hidden="1">#REF!</definedName>
    <definedName name="Division_Name19" localSheetId="11" hidden="1">#REF!</definedName>
    <definedName name="Division_Name19" localSheetId="36" hidden="1">#REF!</definedName>
    <definedName name="Division_Name19" localSheetId="32" hidden="1">#REF!</definedName>
    <definedName name="Division_Name19" localSheetId="18" hidden="1">#REF!</definedName>
    <definedName name="Division_Name19" localSheetId="38" hidden="1">#REF!</definedName>
    <definedName name="Division_Name19" hidden="1">#REF!</definedName>
    <definedName name="Division_Name2" localSheetId="35" hidden="1">#REF!</definedName>
    <definedName name="Division_Name2" localSheetId="31" hidden="1">#REF!</definedName>
    <definedName name="Division_Name2" localSheetId="9" hidden="1">#REF!</definedName>
    <definedName name="Division_Name2" localSheetId="30" hidden="1">#REF!</definedName>
    <definedName name="Division_Name2" localSheetId="33" hidden="1">#REF!</definedName>
    <definedName name="Division_Name2" localSheetId="16" hidden="1">#REF!</definedName>
    <definedName name="Division_Name2" localSheetId="10" hidden="1">'NFD CONSO'!#REF!</definedName>
    <definedName name="Division_Name2" localSheetId="29" hidden="1">#REF!</definedName>
    <definedName name="Division_Name2" localSheetId="11" hidden="1">#REF!</definedName>
    <definedName name="Division_Name2" localSheetId="36" hidden="1">#REF!</definedName>
    <definedName name="Division_Name2" localSheetId="32" hidden="1">#REF!</definedName>
    <definedName name="Division_Name2" localSheetId="18" hidden="1">#REF!</definedName>
    <definedName name="Division_Name2" localSheetId="38" hidden="1">#REF!</definedName>
    <definedName name="Division_Name2" hidden="1">#REF!</definedName>
    <definedName name="Division_Name20" localSheetId="35" hidden="1">#REF!</definedName>
    <definedName name="Division_Name20" localSheetId="31" hidden="1">#REF!</definedName>
    <definedName name="Division_Name20" localSheetId="9" hidden="1">#REF!</definedName>
    <definedName name="Division_Name20" localSheetId="30" hidden="1">#REF!</definedName>
    <definedName name="Division_Name20" localSheetId="33" hidden="1">#REF!</definedName>
    <definedName name="Division_Name20" localSheetId="16" hidden="1">#REF!</definedName>
    <definedName name="Division_Name20" localSheetId="10" hidden="1">'NFD CONSO'!#REF!</definedName>
    <definedName name="Division_Name20" localSheetId="29" hidden="1">#REF!</definedName>
    <definedName name="Division_Name20" localSheetId="11" hidden="1">#REF!</definedName>
    <definedName name="Division_Name20" localSheetId="36" hidden="1">#REF!</definedName>
    <definedName name="Division_Name20" localSheetId="32" hidden="1">#REF!</definedName>
    <definedName name="Division_Name20" localSheetId="18" hidden="1">#REF!</definedName>
    <definedName name="Division_Name20" localSheetId="38" hidden="1">#REF!</definedName>
    <definedName name="Division_Name20" hidden="1">#REF!</definedName>
    <definedName name="Division_Name21" localSheetId="35" hidden="1">#REF!</definedName>
    <definedName name="Division_Name21" localSheetId="31" hidden="1">#REF!</definedName>
    <definedName name="Division_Name21" localSheetId="9" hidden="1">#REF!</definedName>
    <definedName name="Division_Name21" localSheetId="30" hidden="1">#REF!</definedName>
    <definedName name="Division_Name21" localSheetId="33" hidden="1">#REF!</definedName>
    <definedName name="Division_Name21" localSheetId="16" hidden="1">#REF!</definedName>
    <definedName name="Division_Name21" localSheetId="10" hidden="1">'NFD CONSO'!#REF!</definedName>
    <definedName name="Division_Name21" localSheetId="29" hidden="1">#REF!</definedName>
    <definedName name="Division_Name21" localSheetId="11" hidden="1">#REF!</definedName>
    <definedName name="Division_Name21" localSheetId="36" hidden="1">#REF!</definedName>
    <definedName name="Division_Name21" localSheetId="32" hidden="1">#REF!</definedName>
    <definedName name="Division_Name21" localSheetId="18" hidden="1">#REF!</definedName>
    <definedName name="Division_Name21" localSheetId="38" hidden="1">#REF!</definedName>
    <definedName name="Division_Name21" hidden="1">#REF!</definedName>
    <definedName name="Division_Name22" localSheetId="35" hidden="1">#REF!</definedName>
    <definedName name="Division_Name22" localSheetId="31" hidden="1">#REF!</definedName>
    <definedName name="Division_Name22" localSheetId="9" hidden="1">#REF!</definedName>
    <definedName name="Division_Name22" localSheetId="30" hidden="1">#REF!</definedName>
    <definedName name="Division_Name22" localSheetId="33" hidden="1">#REF!</definedName>
    <definedName name="Division_Name22" localSheetId="16" hidden="1">#REF!</definedName>
    <definedName name="Division_Name22" localSheetId="10" hidden="1">'NFD CONSO'!#REF!</definedName>
    <definedName name="Division_Name22" localSheetId="29" hidden="1">#REF!</definedName>
    <definedName name="Division_Name22" localSheetId="11" hidden="1">#REF!</definedName>
    <definedName name="Division_Name22" localSheetId="36" hidden="1">#REF!</definedName>
    <definedName name="Division_Name22" localSheetId="32" hidden="1">#REF!</definedName>
    <definedName name="Division_Name22" localSheetId="18" hidden="1">#REF!</definedName>
    <definedName name="Division_Name22" localSheetId="38" hidden="1">#REF!</definedName>
    <definedName name="Division_Name22" hidden="1">#REF!</definedName>
    <definedName name="Division_Name8" localSheetId="35" hidden="1">#REF!</definedName>
    <definedName name="Division_Name8" localSheetId="31" hidden="1">#REF!</definedName>
    <definedName name="Division_Name8" localSheetId="9" hidden="1">#REF!</definedName>
    <definedName name="Division_Name8" localSheetId="30" hidden="1">#REF!</definedName>
    <definedName name="Division_Name8" localSheetId="33" hidden="1">#REF!</definedName>
    <definedName name="Division_Name8" localSheetId="16" hidden="1">#REF!</definedName>
    <definedName name="Division_Name8" localSheetId="10" hidden="1">'NFD CONSO'!#REF!</definedName>
    <definedName name="Division_Name8" localSheetId="29" hidden="1">#REF!</definedName>
    <definedName name="Division_Name8" localSheetId="11" hidden="1">#REF!</definedName>
    <definedName name="Division_Name8" localSheetId="36" hidden="1">#REF!</definedName>
    <definedName name="Division_Name8" localSheetId="32" hidden="1">#REF!</definedName>
    <definedName name="Division_Name8" localSheetId="18" hidden="1">#REF!</definedName>
    <definedName name="Division_Name8" localSheetId="38" hidden="1">#REF!</definedName>
    <definedName name="Division_Name8" hidden="1">#REF!</definedName>
    <definedName name="djd"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1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ksljd" localSheetId="35" hidden="1">{#N/A,#N/A,FALSE,"Other";#N/A,#N/A,FALSE,"Ace";#N/A,#N/A,FALSE,"Derm"}</definedName>
    <definedName name="djksljd" localSheetId="31" hidden="1">{#N/A,#N/A,FALSE,"Other";#N/A,#N/A,FALSE,"Ace";#N/A,#N/A,FALSE,"Derm"}</definedName>
    <definedName name="djksljd" localSheetId="9" hidden="1">{#N/A,#N/A,FALSE,"Other";#N/A,#N/A,FALSE,"Ace";#N/A,#N/A,FALSE,"Derm"}</definedName>
    <definedName name="djksljd" localSheetId="30" hidden="1">{#N/A,#N/A,FALSE,"Other";#N/A,#N/A,FALSE,"Ace";#N/A,#N/A,FALSE,"Derm"}</definedName>
    <definedName name="djksljd" localSheetId="51" hidden="1">{#N/A,#N/A,FALSE,"Other";#N/A,#N/A,FALSE,"Ace";#N/A,#N/A,FALSE,"Derm"}</definedName>
    <definedName name="djksljd" localSheetId="7" hidden="1">{#N/A,#N/A,FALSE,"Other";#N/A,#N/A,FALSE,"Ace";#N/A,#N/A,FALSE,"Derm"}</definedName>
    <definedName name="djksljd" localSheetId="33" hidden="1">{#N/A,#N/A,FALSE,"Other";#N/A,#N/A,FALSE,"Ace";#N/A,#N/A,FALSE,"Derm"}</definedName>
    <definedName name="djksljd" localSheetId="6" hidden="1">{#N/A,#N/A,FALSE,"Other";#N/A,#N/A,FALSE,"Ace";#N/A,#N/A,FALSE,"Derm"}</definedName>
    <definedName name="djksljd" localSheetId="16" hidden="1">{#N/A,#N/A,FALSE,"Other";#N/A,#N/A,FALSE,"Ace";#N/A,#N/A,FALSE,"Derm"}</definedName>
    <definedName name="djksljd" localSheetId="10" hidden="1">{#N/A,#N/A,FALSE,"Other";#N/A,#N/A,FALSE,"Ace";#N/A,#N/A,FALSE,"Derm"}</definedName>
    <definedName name="djksljd" localSheetId="29" hidden="1">{#N/A,#N/A,FALSE,"Other";#N/A,#N/A,FALSE,"Ace";#N/A,#N/A,FALSE,"Derm"}</definedName>
    <definedName name="djksljd" localSheetId="28" hidden="1">{#N/A,#N/A,FALSE,"Other";#N/A,#N/A,FALSE,"Ace";#N/A,#N/A,FALSE,"Derm"}</definedName>
    <definedName name="djksljd" localSheetId="11" hidden="1">{#N/A,#N/A,FALSE,"Other";#N/A,#N/A,FALSE,"Ace";#N/A,#N/A,FALSE,"Derm"}</definedName>
    <definedName name="djksljd" localSheetId="36" hidden="1">{#N/A,#N/A,FALSE,"Other";#N/A,#N/A,FALSE,"Ace";#N/A,#N/A,FALSE,"Derm"}</definedName>
    <definedName name="djksljd" localSheetId="32" hidden="1">{#N/A,#N/A,FALSE,"Other";#N/A,#N/A,FALSE,"Ace";#N/A,#N/A,FALSE,"Derm"}</definedName>
    <definedName name="djksljd" localSheetId="18" hidden="1">{#N/A,#N/A,FALSE,"Other";#N/A,#N/A,FALSE,"Ace";#N/A,#N/A,FALSE,"Derm"}</definedName>
    <definedName name="djksljd" localSheetId="38" hidden="1">{#N/A,#N/A,FALSE,"Other";#N/A,#N/A,FALSE,"Ace";#N/A,#N/A,FALSE,"Derm"}</definedName>
    <definedName name="djksljd" hidden="1">{#N/A,#N/A,FALSE,"Other";#N/A,#N/A,FALSE,"Ace";#N/A,#N/A,FALSE,"Derm"}</definedName>
    <definedName name="dkfjdfNew"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fNew"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gahirghigf" localSheetId="35" hidden="1">{#N/A,#N/A,FALSE,"Pharm";#N/A,#N/A,FALSE,"WWCM"}</definedName>
    <definedName name="dkgahirghigf" localSheetId="31" hidden="1">{#N/A,#N/A,FALSE,"Pharm";#N/A,#N/A,FALSE,"WWCM"}</definedName>
    <definedName name="dkgahirghigf" localSheetId="9" hidden="1">{#N/A,#N/A,FALSE,"Pharm";#N/A,#N/A,FALSE,"WWCM"}</definedName>
    <definedName name="dkgahirghigf" localSheetId="30" hidden="1">{#N/A,#N/A,FALSE,"Pharm";#N/A,#N/A,FALSE,"WWCM"}</definedName>
    <definedName name="dkgahirghigf" localSheetId="51" hidden="1">{#N/A,#N/A,FALSE,"Pharm";#N/A,#N/A,FALSE,"WWCM"}</definedName>
    <definedName name="dkgahirghigf" localSheetId="7" hidden="1">{#N/A,#N/A,FALSE,"Pharm";#N/A,#N/A,FALSE,"WWCM"}</definedName>
    <definedName name="dkgahirghigf" localSheetId="33" hidden="1">{#N/A,#N/A,FALSE,"Pharm";#N/A,#N/A,FALSE,"WWCM"}</definedName>
    <definedName name="dkgahirghigf" localSheetId="6" hidden="1">{#N/A,#N/A,FALSE,"Pharm";#N/A,#N/A,FALSE,"WWCM"}</definedName>
    <definedName name="dkgahirghigf" localSheetId="16" hidden="1">{#N/A,#N/A,FALSE,"Pharm";#N/A,#N/A,FALSE,"WWCM"}</definedName>
    <definedName name="dkgahirghigf" localSheetId="10" hidden="1">{#N/A,#N/A,FALSE,"Pharm";#N/A,#N/A,FALSE,"WWCM"}</definedName>
    <definedName name="dkgahirghigf" localSheetId="29" hidden="1">{#N/A,#N/A,FALSE,"Pharm";#N/A,#N/A,FALSE,"WWCM"}</definedName>
    <definedName name="dkgahirghigf" localSheetId="28" hidden="1">{#N/A,#N/A,FALSE,"Pharm";#N/A,#N/A,FALSE,"WWCM"}</definedName>
    <definedName name="dkgahirghigf" localSheetId="11" hidden="1">{#N/A,#N/A,FALSE,"Pharm";#N/A,#N/A,FALSE,"WWCM"}</definedName>
    <definedName name="dkgahirghigf" localSheetId="36" hidden="1">{#N/A,#N/A,FALSE,"Pharm";#N/A,#N/A,FALSE,"WWCM"}</definedName>
    <definedName name="dkgahirghigf" localSheetId="32" hidden="1">{#N/A,#N/A,FALSE,"Pharm";#N/A,#N/A,FALSE,"WWCM"}</definedName>
    <definedName name="dkgahirghigf" localSheetId="18" hidden="1">{#N/A,#N/A,FALSE,"Pharm";#N/A,#N/A,FALSE,"WWCM"}</definedName>
    <definedName name="dkgahirghigf" localSheetId="38" hidden="1">{#N/A,#N/A,FALSE,"Pharm";#N/A,#N/A,FALSE,"WWCM"}</definedName>
    <definedName name="dkgahirghigf" hidden="1">{#N/A,#N/A,FALSE,"Pharm";#N/A,#N/A,FALSE,"WWCM"}</definedName>
    <definedName name="dkj"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ld"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ld"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DME_BeforeCloseCompleted" hidden="1">"False"</definedName>
    <definedName name="DME_Dirty" hidden="1">"False"</definedName>
    <definedName name="DME_LocalFile" hidden="1">"True"</definedName>
    <definedName name="doh" localSheetId="35" hidden="1">{#N/A,#N/A,FALSE,"TS";#N/A,#N/A,FALSE,"Combo";#N/A,#N/A,FALSE,"FAIR";#N/A,#N/A,FALSE,"RBC";#N/A,#N/A,FALSE,"xxxx";#N/A,#N/A,FALSE,"A_D";#N/A,#N/A,FALSE,"WACC";#N/A,#N/A,FALSE,"DCF";#N/A,#N/A,FALSE,"LBO";#N/A,#N/A,FALSE,"AcqMults";#N/A,#N/A,FALSE,"CompMults"}</definedName>
    <definedName name="doh" localSheetId="31" hidden="1">{#N/A,#N/A,FALSE,"TS";#N/A,#N/A,FALSE,"Combo";#N/A,#N/A,FALSE,"FAIR";#N/A,#N/A,FALSE,"RBC";#N/A,#N/A,FALSE,"xxxx";#N/A,#N/A,FALSE,"A_D";#N/A,#N/A,FALSE,"WACC";#N/A,#N/A,FALSE,"DCF";#N/A,#N/A,FALSE,"LBO";#N/A,#N/A,FALSE,"AcqMults";#N/A,#N/A,FALSE,"CompMults"}</definedName>
    <definedName name="doh" localSheetId="9" hidden="1">{#N/A,#N/A,FALSE,"TS";#N/A,#N/A,FALSE,"Combo";#N/A,#N/A,FALSE,"FAIR";#N/A,#N/A,FALSE,"RBC";#N/A,#N/A,FALSE,"xxxx";#N/A,#N/A,FALSE,"A_D";#N/A,#N/A,FALSE,"WACC";#N/A,#N/A,FALSE,"DCF";#N/A,#N/A,FALSE,"LBO";#N/A,#N/A,FALSE,"AcqMults";#N/A,#N/A,FALSE,"CompMults"}</definedName>
    <definedName name="doh" localSheetId="30" hidden="1">{#N/A,#N/A,FALSE,"TS";#N/A,#N/A,FALSE,"Combo";#N/A,#N/A,FALSE,"FAIR";#N/A,#N/A,FALSE,"RBC";#N/A,#N/A,FALSE,"xxxx";#N/A,#N/A,FALSE,"A_D";#N/A,#N/A,FALSE,"WACC";#N/A,#N/A,FALSE,"DCF";#N/A,#N/A,FALSE,"LBO";#N/A,#N/A,FALSE,"AcqMults";#N/A,#N/A,FALSE,"CompMults"}</definedName>
    <definedName name="doh" localSheetId="51" hidden="1">{#N/A,#N/A,FALSE,"TS";#N/A,#N/A,FALSE,"Combo";#N/A,#N/A,FALSE,"FAIR";#N/A,#N/A,FALSE,"RBC";#N/A,#N/A,FALSE,"xxxx";#N/A,#N/A,FALSE,"A_D";#N/A,#N/A,FALSE,"WACC";#N/A,#N/A,FALSE,"DCF";#N/A,#N/A,FALSE,"LBO";#N/A,#N/A,FALSE,"AcqMults";#N/A,#N/A,FALSE,"CompMults"}</definedName>
    <definedName name="doh" localSheetId="7" hidden="1">{#N/A,#N/A,FALSE,"TS";#N/A,#N/A,FALSE,"Combo";#N/A,#N/A,FALSE,"FAIR";#N/A,#N/A,FALSE,"RBC";#N/A,#N/A,FALSE,"xxxx";#N/A,#N/A,FALSE,"A_D";#N/A,#N/A,FALSE,"WACC";#N/A,#N/A,FALSE,"DCF";#N/A,#N/A,FALSE,"LBO";#N/A,#N/A,FALSE,"AcqMults";#N/A,#N/A,FALSE,"CompMults"}</definedName>
    <definedName name="doh" localSheetId="33" hidden="1">{#N/A,#N/A,FALSE,"TS";#N/A,#N/A,FALSE,"Combo";#N/A,#N/A,FALSE,"FAIR";#N/A,#N/A,FALSE,"RBC";#N/A,#N/A,FALSE,"xxxx";#N/A,#N/A,FALSE,"A_D";#N/A,#N/A,FALSE,"WACC";#N/A,#N/A,FALSE,"DCF";#N/A,#N/A,FALSE,"LBO";#N/A,#N/A,FALSE,"AcqMults";#N/A,#N/A,FALSE,"CompMults"}</definedName>
    <definedName name="doh" localSheetId="6" hidden="1">{#N/A,#N/A,FALSE,"TS";#N/A,#N/A,FALSE,"Combo";#N/A,#N/A,FALSE,"FAIR";#N/A,#N/A,FALSE,"RBC";#N/A,#N/A,FALSE,"xxxx";#N/A,#N/A,FALSE,"A_D";#N/A,#N/A,FALSE,"WACC";#N/A,#N/A,FALSE,"DCF";#N/A,#N/A,FALSE,"LBO";#N/A,#N/A,FALSE,"AcqMults";#N/A,#N/A,FALSE,"CompMults"}</definedName>
    <definedName name="doh" localSheetId="16" hidden="1">{#N/A,#N/A,FALSE,"TS";#N/A,#N/A,FALSE,"Combo";#N/A,#N/A,FALSE,"FAIR";#N/A,#N/A,FALSE,"RBC";#N/A,#N/A,FALSE,"xxxx";#N/A,#N/A,FALSE,"A_D";#N/A,#N/A,FALSE,"WACC";#N/A,#N/A,FALSE,"DCF";#N/A,#N/A,FALSE,"LBO";#N/A,#N/A,FALSE,"AcqMults";#N/A,#N/A,FALSE,"CompMults"}</definedName>
    <definedName name="doh" localSheetId="10" hidden="1">{#N/A,#N/A,FALSE,"TS";#N/A,#N/A,FALSE,"Combo";#N/A,#N/A,FALSE,"FAIR";#N/A,#N/A,FALSE,"RBC";#N/A,#N/A,FALSE,"xxxx";#N/A,#N/A,FALSE,"A_D";#N/A,#N/A,FALSE,"WACC";#N/A,#N/A,FALSE,"DCF";#N/A,#N/A,FALSE,"LBO";#N/A,#N/A,FALSE,"AcqMults";#N/A,#N/A,FALSE,"CompMults"}</definedName>
    <definedName name="doh" localSheetId="29" hidden="1">{#N/A,#N/A,FALSE,"TS";#N/A,#N/A,FALSE,"Combo";#N/A,#N/A,FALSE,"FAIR";#N/A,#N/A,FALSE,"RBC";#N/A,#N/A,FALSE,"xxxx";#N/A,#N/A,FALSE,"A_D";#N/A,#N/A,FALSE,"WACC";#N/A,#N/A,FALSE,"DCF";#N/A,#N/A,FALSE,"LBO";#N/A,#N/A,FALSE,"AcqMults";#N/A,#N/A,FALSE,"CompMults"}</definedName>
    <definedName name="doh" localSheetId="28" hidden="1">{#N/A,#N/A,FALSE,"TS";#N/A,#N/A,FALSE,"Combo";#N/A,#N/A,FALSE,"FAIR";#N/A,#N/A,FALSE,"RBC";#N/A,#N/A,FALSE,"xxxx";#N/A,#N/A,FALSE,"A_D";#N/A,#N/A,FALSE,"WACC";#N/A,#N/A,FALSE,"DCF";#N/A,#N/A,FALSE,"LBO";#N/A,#N/A,FALSE,"AcqMults";#N/A,#N/A,FALSE,"CompMults"}</definedName>
    <definedName name="doh" localSheetId="11" hidden="1">{#N/A,#N/A,FALSE,"TS";#N/A,#N/A,FALSE,"Combo";#N/A,#N/A,FALSE,"FAIR";#N/A,#N/A,FALSE,"RBC";#N/A,#N/A,FALSE,"xxxx";#N/A,#N/A,FALSE,"A_D";#N/A,#N/A,FALSE,"WACC";#N/A,#N/A,FALSE,"DCF";#N/A,#N/A,FALSE,"LBO";#N/A,#N/A,FALSE,"AcqMults";#N/A,#N/A,FALSE,"CompMults"}</definedName>
    <definedName name="doh" localSheetId="36" hidden="1">{#N/A,#N/A,FALSE,"TS";#N/A,#N/A,FALSE,"Combo";#N/A,#N/A,FALSE,"FAIR";#N/A,#N/A,FALSE,"RBC";#N/A,#N/A,FALSE,"xxxx";#N/A,#N/A,FALSE,"A_D";#N/A,#N/A,FALSE,"WACC";#N/A,#N/A,FALSE,"DCF";#N/A,#N/A,FALSE,"LBO";#N/A,#N/A,FALSE,"AcqMults";#N/A,#N/A,FALSE,"CompMults"}</definedName>
    <definedName name="doh" localSheetId="32" hidden="1">{#N/A,#N/A,FALSE,"TS";#N/A,#N/A,FALSE,"Combo";#N/A,#N/A,FALSE,"FAIR";#N/A,#N/A,FALSE,"RBC";#N/A,#N/A,FALSE,"xxxx";#N/A,#N/A,FALSE,"A_D";#N/A,#N/A,FALSE,"WACC";#N/A,#N/A,FALSE,"DCF";#N/A,#N/A,FALSE,"LBO";#N/A,#N/A,FALSE,"AcqMults";#N/A,#N/A,FALSE,"CompMults"}</definedName>
    <definedName name="doh" localSheetId="18" hidden="1">{#N/A,#N/A,FALSE,"TS";#N/A,#N/A,FALSE,"Combo";#N/A,#N/A,FALSE,"FAIR";#N/A,#N/A,FALSE,"RBC";#N/A,#N/A,FALSE,"xxxx";#N/A,#N/A,FALSE,"A_D";#N/A,#N/A,FALSE,"WACC";#N/A,#N/A,FALSE,"DCF";#N/A,#N/A,FALSE,"LBO";#N/A,#N/A,FALSE,"AcqMults";#N/A,#N/A,FALSE,"CompMults"}</definedName>
    <definedName name="doh" localSheetId="38" hidden="1">{#N/A,#N/A,FALSE,"TS";#N/A,#N/A,FALSE,"Combo";#N/A,#N/A,FALSE,"FAIR";#N/A,#N/A,FALSE,"RBC";#N/A,#N/A,FALSE,"xxxx";#N/A,#N/A,FALSE,"A_D";#N/A,#N/A,FALSE,"WACC";#N/A,#N/A,FALSE,"DCF";#N/A,#N/A,FALSE,"LBO";#N/A,#N/A,FALSE,"AcqMults";#N/A,#N/A,FALSE,"CompMults"}</definedName>
    <definedName name="doh" hidden="1">{#N/A,#N/A,FALSE,"TS";#N/A,#N/A,FALSE,"Combo";#N/A,#N/A,FALSE,"FAIR";#N/A,#N/A,FALSE,"RBC";#N/A,#N/A,FALSE,"xxxx";#N/A,#N/A,FALSE,"A_D";#N/A,#N/A,FALSE,"WACC";#N/A,#N/A,FALSE,"DCF";#N/A,#N/A,FALSE,"LBO";#N/A,#N/A,FALSE,"AcqMults";#N/A,#N/A,FALSE,"CompMults"}</definedName>
    <definedName name="DS" localSheetId="9" hidden="1">{#N/A,#N/A,FALSE,"מאזן בוחן";"כל_מאזן_בוחן",#N/A,FALSE,"מאזן בוחן"}</definedName>
    <definedName name="DS" localSheetId="51" hidden="1">{#N/A,#N/A,FALSE,"מאזן בוחן";"כל_מאזן_בוחן",#N/A,FALSE,"מאזן בוחן"}</definedName>
    <definedName name="DS" localSheetId="7" hidden="1">{#N/A,#N/A,FALSE,"מאזן בוחן";"כל_מאזן_בוחן",#N/A,FALSE,"מאזן בוחן"}</definedName>
    <definedName name="DS" localSheetId="6" hidden="1">{#N/A,#N/A,FALSE,"מאזן בוחן";"כל_מאזן_בוחן",#N/A,FALSE,"מאזן בוחן"}</definedName>
    <definedName name="DS" localSheetId="10" hidden="1">{#N/A,#N/A,FALSE,"מאזן בוחן";"כל_מאזן_בוחן",#N/A,FALSE,"מאזן בוחן"}</definedName>
    <definedName name="DS" localSheetId="29" hidden="1">{#N/A,#N/A,FALSE,"מאזן בוחן";"כל_מאזן_בוחן",#N/A,FALSE,"מאזן בוחן"}</definedName>
    <definedName name="DS" localSheetId="28" hidden="1">{#N/A,#N/A,FALSE,"מאזן בוחן";"כל_מאזן_בוחן",#N/A,FALSE,"מאזן בוחן"}</definedName>
    <definedName name="DS" localSheetId="11" hidden="1">{#N/A,#N/A,FALSE,"מאזן בוחן";"כל_מאזן_בוחן",#N/A,FALSE,"מאזן בוחן"}</definedName>
    <definedName name="DS" localSheetId="36" hidden="1">{#N/A,#N/A,FALSE,"מאזן בוחן";"כל_מאזן_בוחן",#N/A,FALSE,"מאזן בוחן"}</definedName>
    <definedName name="DS" localSheetId="18" hidden="1">{#N/A,#N/A,FALSE,"מאזן בוחן";"כל_מאזן_בוחן",#N/A,FALSE,"מאזן בוחן"}</definedName>
    <definedName name="DS" hidden="1">{#N/A,#N/A,FALSE,"מאזן בוחן";"כל_מאזן_בוחן",#N/A,FALSE,"מאזן בוחן"}</definedName>
    <definedName name="dsad" localSheetId="9" hidden="1">Svetla-#REF!</definedName>
    <definedName name="dsad" localSheetId="21" hidden="1">Svetla-#REF!</definedName>
    <definedName name="dsad" localSheetId="23" hidden="1">Svetla-#REF!</definedName>
    <definedName name="dsad" localSheetId="26" hidden="1">Svetla-#REF!</definedName>
    <definedName name="dsad" localSheetId="16" hidden="1">Svetla-#REF!</definedName>
    <definedName name="dsad" localSheetId="10" hidden="1">Svetla-'NFD CONSO'!#REF!</definedName>
    <definedName name="dsad" localSheetId="11" hidden="1">Svetla-#REF!</definedName>
    <definedName name="dsad" localSheetId="13" hidden="1">Svetla-#REF!</definedName>
    <definedName name="dsad" localSheetId="47" hidden="1">Svetla-#REF!</definedName>
    <definedName name="dsad" localSheetId="24" hidden="1">Svetla-#REF!</definedName>
    <definedName name="dsad" localSheetId="45" hidden="1">Svetla-#REF!</definedName>
    <definedName name="dsad" localSheetId="40" hidden="1">Svetla-#REF!</definedName>
    <definedName name="dsad" localSheetId="46" hidden="1">Svetla-#REF!</definedName>
    <definedName name="dsad" localSheetId="18" hidden="1">Svetla-#REF!</definedName>
    <definedName name="dsad" localSheetId="38" hidden="1">Svetla-#REF!</definedName>
    <definedName name="dsad" localSheetId="39" hidden="1">Svetla-#REF!</definedName>
    <definedName name="dsad" localSheetId="22" hidden="1">Svetla-#REF!</definedName>
    <definedName name="dsad" hidden="1">Svetla-#REF!</definedName>
    <definedName name="DSAFADSF" localSheetId="35" hidden="1">{#N/A,#N/A,FALSE,"Aging Summary";#N/A,#N/A,FALSE,"Ratio Analysis";#N/A,#N/A,FALSE,"Test 120 Day Accts";#N/A,#N/A,FALSE,"Tickmarks"}</definedName>
    <definedName name="DSAFADSF" localSheetId="31" hidden="1">{#N/A,#N/A,FALSE,"Aging Summary";#N/A,#N/A,FALSE,"Ratio Analysis";#N/A,#N/A,FALSE,"Test 120 Day Accts";#N/A,#N/A,FALSE,"Tickmarks"}</definedName>
    <definedName name="DSAFADSF" localSheetId="9" hidden="1">{#N/A,#N/A,FALSE,"Aging Summary";#N/A,#N/A,FALSE,"Ratio Analysis";#N/A,#N/A,FALSE,"Test 120 Day Accts";#N/A,#N/A,FALSE,"Tickmarks"}</definedName>
    <definedName name="DSAFADSF" localSheetId="30" hidden="1">{#N/A,#N/A,FALSE,"Aging Summary";#N/A,#N/A,FALSE,"Ratio Analysis";#N/A,#N/A,FALSE,"Test 120 Day Accts";#N/A,#N/A,FALSE,"Tickmarks"}</definedName>
    <definedName name="DSAFADSF" localSheetId="51" hidden="1">{#N/A,#N/A,FALSE,"Aging Summary";#N/A,#N/A,FALSE,"Ratio Analysis";#N/A,#N/A,FALSE,"Test 120 Day Accts";#N/A,#N/A,FALSE,"Tickmarks"}</definedName>
    <definedName name="DSAFADSF" localSheetId="7" hidden="1">{#N/A,#N/A,FALSE,"Aging Summary";#N/A,#N/A,FALSE,"Ratio Analysis";#N/A,#N/A,FALSE,"Test 120 Day Accts";#N/A,#N/A,FALSE,"Tickmarks"}</definedName>
    <definedName name="DSAFADSF" localSheetId="33" hidden="1">{#N/A,#N/A,FALSE,"Aging Summary";#N/A,#N/A,FALSE,"Ratio Analysis";#N/A,#N/A,FALSE,"Test 120 Day Accts";#N/A,#N/A,FALSE,"Tickmarks"}</definedName>
    <definedName name="DSAFADSF" localSheetId="6" hidden="1">{#N/A,#N/A,FALSE,"Aging Summary";#N/A,#N/A,FALSE,"Ratio Analysis";#N/A,#N/A,FALSE,"Test 120 Day Accts";#N/A,#N/A,FALSE,"Tickmarks"}</definedName>
    <definedName name="DSAFADSF" localSheetId="16" hidden="1">{#N/A,#N/A,FALSE,"Aging Summary";#N/A,#N/A,FALSE,"Ratio Analysis";#N/A,#N/A,FALSE,"Test 120 Day Accts";#N/A,#N/A,FALSE,"Tickmarks"}</definedName>
    <definedName name="DSAFADSF" localSheetId="10" hidden="1">{#N/A,#N/A,FALSE,"Aging Summary";#N/A,#N/A,FALSE,"Ratio Analysis";#N/A,#N/A,FALSE,"Test 120 Day Accts";#N/A,#N/A,FALSE,"Tickmarks"}</definedName>
    <definedName name="DSAFADSF" localSheetId="29" hidden="1">{#N/A,#N/A,FALSE,"Aging Summary";#N/A,#N/A,FALSE,"Ratio Analysis";#N/A,#N/A,FALSE,"Test 120 Day Accts";#N/A,#N/A,FALSE,"Tickmarks"}</definedName>
    <definedName name="DSAFADSF" localSheetId="28" hidden="1">{#N/A,#N/A,FALSE,"Aging Summary";#N/A,#N/A,FALSE,"Ratio Analysis";#N/A,#N/A,FALSE,"Test 120 Day Accts";#N/A,#N/A,FALSE,"Tickmarks"}</definedName>
    <definedName name="DSAFADSF" localSheetId="11" hidden="1">{#N/A,#N/A,FALSE,"Aging Summary";#N/A,#N/A,FALSE,"Ratio Analysis";#N/A,#N/A,FALSE,"Test 120 Day Accts";#N/A,#N/A,FALSE,"Tickmarks"}</definedName>
    <definedName name="DSAFADSF" localSheetId="36" hidden="1">{#N/A,#N/A,FALSE,"Aging Summary";#N/A,#N/A,FALSE,"Ratio Analysis";#N/A,#N/A,FALSE,"Test 120 Day Accts";#N/A,#N/A,FALSE,"Tickmarks"}</definedName>
    <definedName name="DSAFADSF" localSheetId="32" hidden="1">{#N/A,#N/A,FALSE,"Aging Summary";#N/A,#N/A,FALSE,"Ratio Analysis";#N/A,#N/A,FALSE,"Test 120 Day Accts";#N/A,#N/A,FALSE,"Tickmarks"}</definedName>
    <definedName name="DSAFADSF" localSheetId="18" hidden="1">{#N/A,#N/A,FALSE,"Aging Summary";#N/A,#N/A,FALSE,"Ratio Analysis";#N/A,#N/A,FALSE,"Test 120 Day Accts";#N/A,#N/A,FALSE,"Tickmarks"}</definedName>
    <definedName name="DSAFADSF" localSheetId="38" hidden="1">{#N/A,#N/A,FALSE,"Aging Summary";#N/A,#N/A,FALSE,"Ratio Analysis";#N/A,#N/A,FALSE,"Test 120 Day Accts";#N/A,#N/A,FALSE,"Tickmarks"}</definedName>
    <definedName name="DSAFADSF" hidden="1">{#N/A,#N/A,FALSE,"Aging Summary";#N/A,#N/A,FALSE,"Ratio Analysis";#N/A,#N/A,FALSE,"Test 120 Day Accts";#N/A,#N/A,FALSE,"Tickmarks"}</definedName>
    <definedName name="dsfsffss" localSheetId="35" hidden="1">{#N/A,#N/A,FALSE,"Pharm";#N/A,#N/A,FALSE,"WWCM"}</definedName>
    <definedName name="dsfsffss" localSheetId="31" hidden="1">{#N/A,#N/A,FALSE,"Pharm";#N/A,#N/A,FALSE,"WWCM"}</definedName>
    <definedName name="dsfsffss" localSheetId="9" hidden="1">{#N/A,#N/A,FALSE,"Pharm";#N/A,#N/A,FALSE,"WWCM"}</definedName>
    <definedName name="dsfsffss" localSheetId="30" hidden="1">{#N/A,#N/A,FALSE,"Pharm";#N/A,#N/A,FALSE,"WWCM"}</definedName>
    <definedName name="dsfsffss" localSheetId="51" hidden="1">{#N/A,#N/A,FALSE,"Pharm";#N/A,#N/A,FALSE,"WWCM"}</definedName>
    <definedName name="dsfsffss" localSheetId="7" hidden="1">{#N/A,#N/A,FALSE,"Pharm";#N/A,#N/A,FALSE,"WWCM"}</definedName>
    <definedName name="dsfsffss" localSheetId="33" hidden="1">{#N/A,#N/A,FALSE,"Pharm";#N/A,#N/A,FALSE,"WWCM"}</definedName>
    <definedName name="dsfsffss" localSheetId="6" hidden="1">{#N/A,#N/A,FALSE,"Pharm";#N/A,#N/A,FALSE,"WWCM"}</definedName>
    <definedName name="dsfsffss" localSheetId="16" hidden="1">{#N/A,#N/A,FALSE,"Pharm";#N/A,#N/A,FALSE,"WWCM"}</definedName>
    <definedName name="dsfsffss" localSheetId="10" hidden="1">{#N/A,#N/A,FALSE,"Pharm";#N/A,#N/A,FALSE,"WWCM"}</definedName>
    <definedName name="dsfsffss" localSheetId="29" hidden="1">{#N/A,#N/A,FALSE,"Pharm";#N/A,#N/A,FALSE,"WWCM"}</definedName>
    <definedName name="dsfsffss" localSheetId="28" hidden="1">{#N/A,#N/A,FALSE,"Pharm";#N/A,#N/A,FALSE,"WWCM"}</definedName>
    <definedName name="dsfsffss" localSheetId="11" hidden="1">{#N/A,#N/A,FALSE,"Pharm";#N/A,#N/A,FALSE,"WWCM"}</definedName>
    <definedName name="dsfsffss" localSheetId="36" hidden="1">{#N/A,#N/A,FALSE,"Pharm";#N/A,#N/A,FALSE,"WWCM"}</definedName>
    <definedName name="dsfsffss" localSheetId="32" hidden="1">{#N/A,#N/A,FALSE,"Pharm";#N/A,#N/A,FALSE,"WWCM"}</definedName>
    <definedName name="dsfsffss" localSheetId="18" hidden="1">{#N/A,#N/A,FALSE,"Pharm";#N/A,#N/A,FALSE,"WWCM"}</definedName>
    <definedName name="dsfsffss" localSheetId="38" hidden="1">{#N/A,#N/A,FALSE,"Pharm";#N/A,#N/A,FALSE,"WWCM"}</definedName>
    <definedName name="dsfsffss" hidden="1">{#N/A,#N/A,FALSE,"Pharm";#N/A,#N/A,FALSE,"WWCM"}</definedName>
    <definedName name="dths" localSheetId="9" hidden="1">#REF!</definedName>
    <definedName name="dths" localSheetId="10" hidden="1">'NFD CONSO'!#REF!</definedName>
    <definedName name="dths" localSheetId="11" hidden="1">#REF!</definedName>
    <definedName name="dths" localSheetId="18" hidden="1">#REF!</definedName>
    <definedName name="dths" hidden="1">#REF!</definedName>
    <definedName name="Dynamic_Bal_Amt1" localSheetId="35" hidden="1">#REF!</definedName>
    <definedName name="Dynamic_Bal_Amt1" localSheetId="31" hidden="1">#REF!</definedName>
    <definedName name="Dynamic_Bal_Amt1" localSheetId="9" hidden="1">#REF!</definedName>
    <definedName name="Dynamic_Bal_Amt1" localSheetId="30" hidden="1">#REF!</definedName>
    <definedName name="Dynamic_Bal_Amt1" localSheetId="51" hidden="1">#REF!</definedName>
    <definedName name="Dynamic_Bal_Amt1" localSheetId="33" hidden="1">#REF!</definedName>
    <definedName name="Dynamic_Bal_Amt1" localSheetId="16" hidden="1">#REF!</definedName>
    <definedName name="Dynamic_Bal_Amt1" localSheetId="10" hidden="1">'NFD CONSO'!#REF!</definedName>
    <definedName name="Dynamic_Bal_Amt1" localSheetId="29" hidden="1">#REF!</definedName>
    <definedName name="Dynamic_Bal_Amt1" localSheetId="11" hidden="1">#REF!</definedName>
    <definedName name="Dynamic_Bal_Amt1" localSheetId="36" hidden="1">#REF!</definedName>
    <definedName name="Dynamic_Bal_Amt1" localSheetId="32" hidden="1">#REF!</definedName>
    <definedName name="Dynamic_Bal_Amt1" localSheetId="18" hidden="1">#REF!</definedName>
    <definedName name="Dynamic_Bal_Amt1" localSheetId="38" hidden="1">#REF!</definedName>
    <definedName name="Dynamic_Bal_Amt1" hidden="1">#REF!</definedName>
    <definedName name="E" localSheetId="9" hidden="1">{#N/A,#N/A,FALSE,"Ting IS";"page 1",#N/A,FALSE,"Ting BS";"page 2",#N/A,FALSE,"Ting BS"}</definedName>
    <definedName name="E" localSheetId="7" hidden="1">{#N/A,#N/A,FALSE,"Ting IS";"page 1",#N/A,FALSE,"Ting BS";"page 2",#N/A,FALSE,"Ting BS"}</definedName>
    <definedName name="E" localSheetId="6" hidden="1">{#N/A,#N/A,FALSE,"Ting IS";"page 1",#N/A,FALSE,"Ting BS";"page 2",#N/A,FALSE,"Ting BS"}</definedName>
    <definedName name="E" localSheetId="10" hidden="1">{#N/A,#N/A,FALSE,"Ting IS";"page 1",#N/A,FALSE,"Ting BS";"page 2",#N/A,FALSE,"Ting BS"}</definedName>
    <definedName name="E" localSheetId="28" hidden="1">{#N/A,#N/A,FALSE,"Ting IS";"page 1",#N/A,FALSE,"Ting BS";"page 2",#N/A,FALSE,"Ting BS"}</definedName>
    <definedName name="E" localSheetId="11" hidden="1">{#N/A,#N/A,FALSE,"Ting IS";"page 1",#N/A,FALSE,"Ting BS";"page 2",#N/A,FALSE,"Ting BS"}</definedName>
    <definedName name="E" localSheetId="36" hidden="1">{#N/A,#N/A,FALSE,"Ting IS";"page 1",#N/A,FALSE,"Ting BS";"page 2",#N/A,FALSE,"Ting BS"}</definedName>
    <definedName name="E" localSheetId="18" hidden="1">{#N/A,#N/A,FALSE,"Ting IS";"page 1",#N/A,FALSE,"Ting BS";"page 2",#N/A,FALSE,"Ting BS"}</definedName>
    <definedName name="E" hidden="1">{#N/A,#N/A,FALSE,"Ting IS";"page 1",#N/A,FALSE,"Ting BS";"page 2",#N/A,FALSE,"Ting BS"}</definedName>
    <definedName name="e5yy25y" localSheetId="35" hidden="1">{#N/A,#N/A,FALSE,"Projections";#N/A,#N/A,FALSE,"Contribution_Stock";#N/A,#N/A,FALSE,"PF_Combo_Stock";#N/A,#N/A,FALSE,"Projections";#N/A,#N/A,FALSE,"Contribution_Cash";#N/A,#N/A,FALSE,"PF_Combo_Cash";#N/A,#N/A,FALSE,"IPO_Cash"}</definedName>
    <definedName name="e5yy25y" localSheetId="31" hidden="1">{#N/A,#N/A,FALSE,"Projections";#N/A,#N/A,FALSE,"Contribution_Stock";#N/A,#N/A,FALSE,"PF_Combo_Stock";#N/A,#N/A,FALSE,"Projections";#N/A,#N/A,FALSE,"Contribution_Cash";#N/A,#N/A,FALSE,"PF_Combo_Cash";#N/A,#N/A,FALSE,"IPO_Cash"}</definedName>
    <definedName name="e5yy25y" localSheetId="9" hidden="1">{#N/A,#N/A,FALSE,"Projections";#N/A,#N/A,FALSE,"Contribution_Stock";#N/A,#N/A,FALSE,"PF_Combo_Stock";#N/A,#N/A,FALSE,"Projections";#N/A,#N/A,FALSE,"Contribution_Cash";#N/A,#N/A,FALSE,"PF_Combo_Cash";#N/A,#N/A,FALSE,"IPO_Cash"}</definedName>
    <definedName name="e5yy25y" localSheetId="30" hidden="1">{#N/A,#N/A,FALSE,"Projections";#N/A,#N/A,FALSE,"Contribution_Stock";#N/A,#N/A,FALSE,"PF_Combo_Stock";#N/A,#N/A,FALSE,"Projections";#N/A,#N/A,FALSE,"Contribution_Cash";#N/A,#N/A,FALSE,"PF_Combo_Cash";#N/A,#N/A,FALSE,"IPO_Cash"}</definedName>
    <definedName name="e5yy25y" localSheetId="51" hidden="1">{#N/A,#N/A,FALSE,"Projections";#N/A,#N/A,FALSE,"Contribution_Stock";#N/A,#N/A,FALSE,"PF_Combo_Stock";#N/A,#N/A,FALSE,"Projections";#N/A,#N/A,FALSE,"Contribution_Cash";#N/A,#N/A,FALSE,"PF_Combo_Cash";#N/A,#N/A,FALSE,"IPO_Cash"}</definedName>
    <definedName name="e5yy25y" localSheetId="7" hidden="1">{#N/A,#N/A,FALSE,"Projections";#N/A,#N/A,FALSE,"Contribution_Stock";#N/A,#N/A,FALSE,"PF_Combo_Stock";#N/A,#N/A,FALSE,"Projections";#N/A,#N/A,FALSE,"Contribution_Cash";#N/A,#N/A,FALSE,"PF_Combo_Cash";#N/A,#N/A,FALSE,"IPO_Cash"}</definedName>
    <definedName name="e5yy25y" localSheetId="33" hidden="1">{#N/A,#N/A,FALSE,"Projections";#N/A,#N/A,FALSE,"Contribution_Stock";#N/A,#N/A,FALSE,"PF_Combo_Stock";#N/A,#N/A,FALSE,"Projections";#N/A,#N/A,FALSE,"Contribution_Cash";#N/A,#N/A,FALSE,"PF_Combo_Cash";#N/A,#N/A,FALSE,"IPO_Cash"}</definedName>
    <definedName name="e5yy25y" localSheetId="6" hidden="1">{#N/A,#N/A,FALSE,"Projections";#N/A,#N/A,FALSE,"Contribution_Stock";#N/A,#N/A,FALSE,"PF_Combo_Stock";#N/A,#N/A,FALSE,"Projections";#N/A,#N/A,FALSE,"Contribution_Cash";#N/A,#N/A,FALSE,"PF_Combo_Cash";#N/A,#N/A,FALSE,"IPO_Cash"}</definedName>
    <definedName name="e5yy25y" localSheetId="16" hidden="1">{#N/A,#N/A,FALSE,"Projections";#N/A,#N/A,FALSE,"Contribution_Stock";#N/A,#N/A,FALSE,"PF_Combo_Stock";#N/A,#N/A,FALSE,"Projections";#N/A,#N/A,FALSE,"Contribution_Cash";#N/A,#N/A,FALSE,"PF_Combo_Cash";#N/A,#N/A,FALSE,"IPO_Cash"}</definedName>
    <definedName name="e5yy25y" localSheetId="10" hidden="1">{#N/A,#N/A,FALSE,"Projections";#N/A,#N/A,FALSE,"Contribution_Stock";#N/A,#N/A,FALSE,"PF_Combo_Stock";#N/A,#N/A,FALSE,"Projections";#N/A,#N/A,FALSE,"Contribution_Cash";#N/A,#N/A,FALSE,"PF_Combo_Cash";#N/A,#N/A,FALSE,"IPO_Cash"}</definedName>
    <definedName name="e5yy25y" localSheetId="29" hidden="1">{#N/A,#N/A,FALSE,"Projections";#N/A,#N/A,FALSE,"Contribution_Stock";#N/A,#N/A,FALSE,"PF_Combo_Stock";#N/A,#N/A,FALSE,"Projections";#N/A,#N/A,FALSE,"Contribution_Cash";#N/A,#N/A,FALSE,"PF_Combo_Cash";#N/A,#N/A,FALSE,"IPO_Cash"}</definedName>
    <definedName name="e5yy25y" localSheetId="28" hidden="1">{#N/A,#N/A,FALSE,"Projections";#N/A,#N/A,FALSE,"Contribution_Stock";#N/A,#N/A,FALSE,"PF_Combo_Stock";#N/A,#N/A,FALSE,"Projections";#N/A,#N/A,FALSE,"Contribution_Cash";#N/A,#N/A,FALSE,"PF_Combo_Cash";#N/A,#N/A,FALSE,"IPO_Cash"}</definedName>
    <definedName name="e5yy25y" localSheetId="11" hidden="1">{#N/A,#N/A,FALSE,"Projections";#N/A,#N/A,FALSE,"Contribution_Stock";#N/A,#N/A,FALSE,"PF_Combo_Stock";#N/A,#N/A,FALSE,"Projections";#N/A,#N/A,FALSE,"Contribution_Cash";#N/A,#N/A,FALSE,"PF_Combo_Cash";#N/A,#N/A,FALSE,"IPO_Cash"}</definedName>
    <definedName name="e5yy25y" localSheetId="36" hidden="1">{#N/A,#N/A,FALSE,"Projections";#N/A,#N/A,FALSE,"Contribution_Stock";#N/A,#N/A,FALSE,"PF_Combo_Stock";#N/A,#N/A,FALSE,"Projections";#N/A,#N/A,FALSE,"Contribution_Cash";#N/A,#N/A,FALSE,"PF_Combo_Cash";#N/A,#N/A,FALSE,"IPO_Cash"}</definedName>
    <definedName name="e5yy25y" localSheetId="32" hidden="1">{#N/A,#N/A,FALSE,"Projections";#N/A,#N/A,FALSE,"Contribution_Stock";#N/A,#N/A,FALSE,"PF_Combo_Stock";#N/A,#N/A,FALSE,"Projections";#N/A,#N/A,FALSE,"Contribution_Cash";#N/A,#N/A,FALSE,"PF_Combo_Cash";#N/A,#N/A,FALSE,"IPO_Cash"}</definedName>
    <definedName name="e5yy25y" localSheetId="18" hidden="1">{#N/A,#N/A,FALSE,"Projections";#N/A,#N/A,FALSE,"Contribution_Stock";#N/A,#N/A,FALSE,"PF_Combo_Stock";#N/A,#N/A,FALSE,"Projections";#N/A,#N/A,FALSE,"Contribution_Cash";#N/A,#N/A,FALSE,"PF_Combo_Cash";#N/A,#N/A,FALSE,"IPO_Cash"}</definedName>
    <definedName name="e5yy25y" localSheetId="38" hidden="1">{#N/A,#N/A,FALSE,"Projections";#N/A,#N/A,FALSE,"Contribution_Stock";#N/A,#N/A,FALSE,"PF_Combo_Stock";#N/A,#N/A,FALSE,"Projections";#N/A,#N/A,FALSE,"Contribution_Cash";#N/A,#N/A,FALSE,"PF_Combo_Cash";#N/A,#N/A,FALSE,"IPO_Cash"}</definedName>
    <definedName name="e5yy25y" hidden="1">{#N/A,#N/A,FALSE,"Projections";#N/A,#N/A,FALSE,"Contribution_Stock";#N/A,#N/A,FALSE,"PF_Combo_Stock";#N/A,#N/A,FALSE,"Projections";#N/A,#N/A,FALSE,"Contribution_Cash";#N/A,#N/A,FALSE,"PF_Combo_Cash";#N/A,#N/A,FALSE,"IPO_Cash"}</definedName>
    <definedName name="East" localSheetId="9"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51"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7"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6"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10"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28"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11"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36"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18"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localSheetId="38"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Eastcoast" localSheetId="9" hidden="1">{"FY04_Assets",#N/A,FALSE,"Fin Stmt Budget";"FY04_Liabilities",#N/A,FALSE,"Fin Stmt Budget";"FY04_Inc_Stmt",#N/A,FALSE,"Fin Stmt Budget";"FY04_SOCF",#N/A,FALSE,"Fin Stmt Budget"}</definedName>
    <definedName name="Eastcoast" localSheetId="51" hidden="1">{"FY04_Assets",#N/A,FALSE,"Fin Stmt Budget";"FY04_Liabilities",#N/A,FALSE,"Fin Stmt Budget";"FY04_Inc_Stmt",#N/A,FALSE,"Fin Stmt Budget";"FY04_SOCF",#N/A,FALSE,"Fin Stmt Budget"}</definedName>
    <definedName name="Eastcoast" localSheetId="7" hidden="1">{"FY04_Assets",#N/A,FALSE,"Fin Stmt Budget";"FY04_Liabilities",#N/A,FALSE,"Fin Stmt Budget";"FY04_Inc_Stmt",#N/A,FALSE,"Fin Stmt Budget";"FY04_SOCF",#N/A,FALSE,"Fin Stmt Budget"}</definedName>
    <definedName name="Eastcoast" localSheetId="6" hidden="1">{"FY04_Assets",#N/A,FALSE,"Fin Stmt Budget";"FY04_Liabilities",#N/A,FALSE,"Fin Stmt Budget";"FY04_Inc_Stmt",#N/A,FALSE,"Fin Stmt Budget";"FY04_SOCF",#N/A,FALSE,"Fin Stmt Budget"}</definedName>
    <definedName name="Eastcoast" localSheetId="10" hidden="1">{"FY04_Assets",#N/A,FALSE,"Fin Stmt Budget";"FY04_Liabilities",#N/A,FALSE,"Fin Stmt Budget";"FY04_Inc_Stmt",#N/A,FALSE,"Fin Stmt Budget";"FY04_SOCF",#N/A,FALSE,"Fin Stmt Budget"}</definedName>
    <definedName name="Eastcoast" localSheetId="28" hidden="1">{"FY04_Assets",#N/A,FALSE,"Fin Stmt Budget";"FY04_Liabilities",#N/A,FALSE,"Fin Stmt Budget";"FY04_Inc_Stmt",#N/A,FALSE,"Fin Stmt Budget";"FY04_SOCF",#N/A,FALSE,"Fin Stmt Budget"}</definedName>
    <definedName name="Eastcoast" localSheetId="11" hidden="1">{"FY04_Assets",#N/A,FALSE,"Fin Stmt Budget";"FY04_Liabilities",#N/A,FALSE,"Fin Stmt Budget";"FY04_Inc_Stmt",#N/A,FALSE,"Fin Stmt Budget";"FY04_SOCF",#N/A,FALSE,"Fin Stmt Budget"}</definedName>
    <definedName name="Eastcoast" localSheetId="36" hidden="1">{"FY04_Assets",#N/A,FALSE,"Fin Stmt Budget";"FY04_Liabilities",#N/A,FALSE,"Fin Stmt Budget";"FY04_Inc_Stmt",#N/A,FALSE,"Fin Stmt Budget";"FY04_SOCF",#N/A,FALSE,"Fin Stmt Budget"}</definedName>
    <definedName name="Eastcoast" localSheetId="18" hidden="1">{"FY04_Assets",#N/A,FALSE,"Fin Stmt Budget";"FY04_Liabilities",#N/A,FALSE,"Fin Stmt Budget";"FY04_Inc_Stmt",#N/A,FALSE,"Fin Stmt Budget";"FY04_SOCF",#N/A,FALSE,"Fin Stmt Budget"}</definedName>
    <definedName name="Eastcoast" localSheetId="38" hidden="1">{"FY04_Assets",#N/A,FALSE,"Fin Stmt Budget";"FY04_Liabilities",#N/A,FALSE,"Fin Stmt Budget";"FY04_Inc_Stmt",#N/A,FALSE,"Fin Stmt Budget";"FY04_SOCF",#N/A,FALSE,"Fin Stmt Budget"}</definedName>
    <definedName name="Eastcoast" hidden="1">{"FY04_Assets",#N/A,FALSE,"Fin Stmt Budget";"FY04_Liabilities",#N/A,FALSE,"Fin Stmt Budget";"FY04_Inc_Stmt",#N/A,FALSE,"Fin Stmt Budget";"FY04_SOCF",#N/A,FALSE,"Fin Stmt Budget"}</definedName>
    <definedName name="Eastern" localSheetId="9" hidden="1">{"FY03_Assets",#N/A,FALSE,"Fin Stmt Budget";"FY03_Liabilities",#N/A,FALSE,"Fin Stmt Budget";"FY03_Inc_Stmt",#N/A,FALSE,"Fin Stmt Budget";"FY03_SOCF",#N/A,FALSE,"Fin Stmt Budget"}</definedName>
    <definedName name="Eastern" localSheetId="51" hidden="1">{"FY03_Assets",#N/A,FALSE,"Fin Stmt Budget";"FY03_Liabilities",#N/A,FALSE,"Fin Stmt Budget";"FY03_Inc_Stmt",#N/A,FALSE,"Fin Stmt Budget";"FY03_SOCF",#N/A,FALSE,"Fin Stmt Budget"}</definedName>
    <definedName name="Eastern" localSheetId="7" hidden="1">{"FY03_Assets",#N/A,FALSE,"Fin Stmt Budget";"FY03_Liabilities",#N/A,FALSE,"Fin Stmt Budget";"FY03_Inc_Stmt",#N/A,FALSE,"Fin Stmt Budget";"FY03_SOCF",#N/A,FALSE,"Fin Stmt Budget"}</definedName>
    <definedName name="Eastern" localSheetId="6" hidden="1">{"FY03_Assets",#N/A,FALSE,"Fin Stmt Budget";"FY03_Liabilities",#N/A,FALSE,"Fin Stmt Budget";"FY03_Inc_Stmt",#N/A,FALSE,"Fin Stmt Budget";"FY03_SOCF",#N/A,FALSE,"Fin Stmt Budget"}</definedName>
    <definedName name="Eastern" localSheetId="10" hidden="1">{"FY03_Assets",#N/A,FALSE,"Fin Stmt Budget";"FY03_Liabilities",#N/A,FALSE,"Fin Stmt Budget";"FY03_Inc_Stmt",#N/A,FALSE,"Fin Stmt Budget";"FY03_SOCF",#N/A,FALSE,"Fin Stmt Budget"}</definedName>
    <definedName name="Eastern" localSheetId="28" hidden="1">{"FY03_Assets",#N/A,FALSE,"Fin Stmt Budget";"FY03_Liabilities",#N/A,FALSE,"Fin Stmt Budget";"FY03_Inc_Stmt",#N/A,FALSE,"Fin Stmt Budget";"FY03_SOCF",#N/A,FALSE,"Fin Stmt Budget"}</definedName>
    <definedName name="Eastern" localSheetId="11" hidden="1">{"FY03_Assets",#N/A,FALSE,"Fin Stmt Budget";"FY03_Liabilities",#N/A,FALSE,"Fin Stmt Budget";"FY03_Inc_Stmt",#N/A,FALSE,"Fin Stmt Budget";"FY03_SOCF",#N/A,FALSE,"Fin Stmt Budget"}</definedName>
    <definedName name="Eastern" localSheetId="36" hidden="1">{"FY03_Assets",#N/A,FALSE,"Fin Stmt Budget";"FY03_Liabilities",#N/A,FALSE,"Fin Stmt Budget";"FY03_Inc_Stmt",#N/A,FALSE,"Fin Stmt Budget";"FY03_SOCF",#N/A,FALSE,"Fin Stmt Budget"}</definedName>
    <definedName name="Eastern" localSheetId="18" hidden="1">{"FY03_Assets",#N/A,FALSE,"Fin Stmt Budget";"FY03_Liabilities",#N/A,FALSE,"Fin Stmt Budget";"FY03_Inc_Stmt",#N/A,FALSE,"Fin Stmt Budget";"FY03_SOCF",#N/A,FALSE,"Fin Stmt Budget"}</definedName>
    <definedName name="Eastern" localSheetId="38" hidden="1">{"FY03_Assets",#N/A,FALSE,"Fin Stmt Budget";"FY03_Liabilities",#N/A,FALSE,"Fin Stmt Budget";"FY03_Inc_Stmt",#N/A,FALSE,"Fin Stmt Budget";"FY03_SOCF",#N/A,FALSE,"Fin Stmt Budget"}</definedName>
    <definedName name="Eastern" hidden="1">{"FY03_Assets",#N/A,FALSE,"Fin Stmt Budget";"FY03_Liabilities",#N/A,FALSE,"Fin Stmt Budget";"FY03_Inc_Stmt",#N/A,FALSE,"Fin Stmt Budget";"FY03_SOCF",#N/A,FALSE,"Fin Stmt Budget"}</definedName>
    <definedName name="Ebc_Code10" hidden="1">#REF!</definedName>
    <definedName name="EBU_code10" localSheetId="9" hidden="1">#REF!</definedName>
    <definedName name="EBU_code10" localSheetId="10" hidden="1">'NFD CONSO'!#REF!</definedName>
    <definedName name="EBU_code10" localSheetId="11" hidden="1">#REF!</definedName>
    <definedName name="EBU_code10" localSheetId="18" hidden="1">#REF!</definedName>
    <definedName name="EBU_code10" hidden="1">#REF!</definedName>
    <definedName name="EBU_description10" localSheetId="9" hidden="1">#REF!</definedName>
    <definedName name="EBU_description10" localSheetId="10" hidden="1">'NFD CONSO'!#REF!</definedName>
    <definedName name="EBU_description10" localSheetId="11" hidden="1">#REF!</definedName>
    <definedName name="EBU_description10" localSheetId="18" hidden="1">#REF!</definedName>
    <definedName name="EBU_description10" hidden="1">#REF!</definedName>
    <definedName name="ECNOFIBRAS" localSheetId="35" hidden="1">{"'PXR_6500'!$A$1:$I$124"}</definedName>
    <definedName name="ECNOFIBRAS" localSheetId="31" hidden="1">{"'PXR_6500'!$A$1:$I$124"}</definedName>
    <definedName name="ECNOFIBRAS" localSheetId="9" hidden="1">{"'PXR_6500'!$A$1:$I$124"}</definedName>
    <definedName name="ECNOFIBRAS" localSheetId="30" hidden="1">{"'PXR_6500'!$A$1:$I$124"}</definedName>
    <definedName name="ECNOFIBRAS" localSheetId="51" hidden="1">{"'PXR_6500'!$A$1:$I$124"}</definedName>
    <definedName name="ECNOFIBRAS" localSheetId="7" hidden="1">{"'PXR_6500'!$A$1:$I$124"}</definedName>
    <definedName name="ECNOFIBRAS" localSheetId="33" hidden="1">{"'PXR_6500'!$A$1:$I$124"}</definedName>
    <definedName name="ECNOFIBRAS" localSheetId="6" hidden="1">{"'PXR_6500'!$A$1:$I$124"}</definedName>
    <definedName name="ECNOFIBRAS" localSheetId="16" hidden="1">{"'PXR_6500'!$A$1:$I$124"}</definedName>
    <definedName name="ECNOFIBRAS" localSheetId="10" hidden="1">{"'PXR_6500'!$A$1:$I$124"}</definedName>
    <definedName name="ECNOFIBRAS" localSheetId="29" hidden="1">{"'PXR_6500'!$A$1:$I$124"}</definedName>
    <definedName name="ECNOFIBRAS" localSheetId="28" hidden="1">{"'PXR_6500'!$A$1:$I$124"}</definedName>
    <definedName name="ECNOFIBRAS" localSheetId="11" hidden="1">{"'PXR_6500'!$A$1:$I$124"}</definedName>
    <definedName name="ECNOFIBRAS" localSheetId="36" hidden="1">{"'PXR_6500'!$A$1:$I$124"}</definedName>
    <definedName name="ECNOFIBRAS" localSheetId="32" hidden="1">{"'PXR_6500'!$A$1:$I$124"}</definedName>
    <definedName name="ECNOFIBRAS" localSheetId="18" hidden="1">{"'PXR_6500'!$A$1:$I$124"}</definedName>
    <definedName name="ECNOFIBRAS" localSheetId="38" hidden="1">{"'PXR_6500'!$A$1:$I$124"}</definedName>
    <definedName name="ECNOFIBRAS" hidden="1">{"'PXR_6500'!$A$1:$I$124"}</definedName>
    <definedName name="ECNOFIBRAS2" localSheetId="35" hidden="1">{"'PXR_6500'!$A$1:$I$124"}</definedName>
    <definedName name="ECNOFIBRAS2" localSheetId="31" hidden="1">{"'PXR_6500'!$A$1:$I$124"}</definedName>
    <definedName name="ECNOFIBRAS2" localSheetId="9" hidden="1">{"'PXR_6500'!$A$1:$I$124"}</definedName>
    <definedName name="ECNOFIBRAS2" localSheetId="30" hidden="1">{"'PXR_6500'!$A$1:$I$124"}</definedName>
    <definedName name="ECNOFIBRAS2" localSheetId="51" hidden="1">{"'PXR_6500'!$A$1:$I$124"}</definedName>
    <definedName name="ECNOFIBRAS2" localSheetId="7" hidden="1">{"'PXR_6500'!$A$1:$I$124"}</definedName>
    <definedName name="ECNOFIBRAS2" localSheetId="33" hidden="1">{"'PXR_6500'!$A$1:$I$124"}</definedName>
    <definedName name="ECNOFIBRAS2" localSheetId="6" hidden="1">{"'PXR_6500'!$A$1:$I$124"}</definedName>
    <definedName name="ECNOFIBRAS2" localSheetId="16" hidden="1">{"'PXR_6500'!$A$1:$I$124"}</definedName>
    <definedName name="ECNOFIBRAS2" localSheetId="10" hidden="1">{"'PXR_6500'!$A$1:$I$124"}</definedName>
    <definedName name="ECNOFIBRAS2" localSheetId="29" hidden="1">{"'PXR_6500'!$A$1:$I$124"}</definedName>
    <definedName name="ECNOFIBRAS2" localSheetId="28" hidden="1">{"'PXR_6500'!$A$1:$I$124"}</definedName>
    <definedName name="ECNOFIBRAS2" localSheetId="11" hidden="1">{"'PXR_6500'!$A$1:$I$124"}</definedName>
    <definedName name="ECNOFIBRAS2" localSheetId="36" hidden="1">{"'PXR_6500'!$A$1:$I$124"}</definedName>
    <definedName name="ECNOFIBRAS2" localSheetId="32" hidden="1">{"'PXR_6500'!$A$1:$I$124"}</definedName>
    <definedName name="ECNOFIBRAS2" localSheetId="18" hidden="1">{"'PXR_6500'!$A$1:$I$124"}</definedName>
    <definedName name="ECNOFIBRAS2" localSheetId="38" hidden="1">{"'PXR_6500'!$A$1:$I$124"}</definedName>
    <definedName name="ECNOFIBRAS2" hidden="1">{"'PXR_6500'!$A$1:$I$124"}</definedName>
    <definedName name="Editable" localSheetId="35" hidden="1">#REF!,#REF!,#REF!,#REF!</definedName>
    <definedName name="Editable" localSheetId="31" hidden="1">#REF!,#REF!,#REF!,#REF!</definedName>
    <definedName name="Editable" localSheetId="9" hidden="1">#REF!,#REF!,#REF!,#REF!</definedName>
    <definedName name="Editable" localSheetId="30" hidden="1">#REF!,#REF!,#REF!,#REF!</definedName>
    <definedName name="Editable" localSheetId="51" hidden="1">#REF!,#REF!,#REF!,#REF!</definedName>
    <definedName name="Editable" localSheetId="33" hidden="1">#REF!,#REF!,#REF!,#REF!</definedName>
    <definedName name="Editable" localSheetId="16" hidden="1">#REF!,#REF!,#REF!,#REF!</definedName>
    <definedName name="Editable" localSheetId="10" hidden="1">'NFD CONSO'!#REF!,'NFD CONSO'!#REF!,'NFD CONSO'!#REF!,'NFD CONSO'!#REF!</definedName>
    <definedName name="Editable" localSheetId="29" hidden="1">#REF!,#REF!,#REF!,#REF!</definedName>
    <definedName name="Editable" localSheetId="11" hidden="1">#REF!,#REF!,#REF!,#REF!</definedName>
    <definedName name="Editable" localSheetId="36" hidden="1">#REF!,#REF!,#REF!,#REF!</definedName>
    <definedName name="Editable" localSheetId="32" hidden="1">#REF!,#REF!,#REF!,#REF!</definedName>
    <definedName name="Editable" localSheetId="18" hidden="1">#REF!,#REF!,#REF!,#REF!</definedName>
    <definedName name="Editable" localSheetId="38" hidden="1">#REF!,#REF!,#REF!,#REF!</definedName>
    <definedName name="Editable" hidden="1">#REF!,#REF!,#REF!,#REF!</definedName>
    <definedName name="EEE" localSheetId="35" hidden="1">{"'PXR_6500'!$A$1:$I$124"}</definedName>
    <definedName name="EEE" localSheetId="31" hidden="1">{"'PXR_6500'!$A$1:$I$124"}</definedName>
    <definedName name="EEE" localSheetId="9" hidden="1">{"'PXR_6500'!$A$1:$I$124"}</definedName>
    <definedName name="EEE" localSheetId="30" hidden="1">{"'PXR_6500'!$A$1:$I$124"}</definedName>
    <definedName name="EEE" localSheetId="51" hidden="1">{"'PXR_6500'!$A$1:$I$124"}</definedName>
    <definedName name="EEE" localSheetId="7" hidden="1">{"'PXR_6500'!$A$1:$I$124"}</definedName>
    <definedName name="EEE" localSheetId="33" hidden="1">{"'PXR_6500'!$A$1:$I$124"}</definedName>
    <definedName name="EEE" localSheetId="6" hidden="1">{"'PXR_6500'!$A$1:$I$124"}</definedName>
    <definedName name="EEE" localSheetId="16" hidden="1">{"'PXR_6500'!$A$1:$I$124"}</definedName>
    <definedName name="EEE" localSheetId="10" hidden="1">{"'PXR_6500'!$A$1:$I$124"}</definedName>
    <definedName name="EEE" localSheetId="29" hidden="1">{"'PXR_6500'!$A$1:$I$124"}</definedName>
    <definedName name="EEE" localSheetId="28" hidden="1">{"'PXR_6500'!$A$1:$I$124"}</definedName>
    <definedName name="EEE" localSheetId="11" hidden="1">{"'PXR_6500'!$A$1:$I$124"}</definedName>
    <definedName name="EEE" localSheetId="36" hidden="1">{"'PXR_6500'!$A$1:$I$124"}</definedName>
    <definedName name="EEE" localSheetId="32" hidden="1">{"'PXR_6500'!$A$1:$I$124"}</definedName>
    <definedName name="EEE" localSheetId="18" hidden="1">{"'PXR_6500'!$A$1:$I$124"}</definedName>
    <definedName name="EEE" localSheetId="38" hidden="1">{"'PXR_6500'!$A$1:$I$124"}</definedName>
    <definedName name="EEE" hidden="1">{"'PXR_6500'!$A$1:$I$124"}</definedName>
    <definedName name="eeee" localSheetId="35"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31"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30"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51"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33"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32"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eeee" localSheetId="38" hidden="1">{#N/A,#N/A,FALSE,"Projections";#N/A,#N/A,FALSE,"AccrDil";#N/A,#N/A,FALSE,"PurchPriMult";#N/A,#N/A,FALSE,"Mults7_13";#N/A,#N/A,FALSE,"Mkt Mults";#N/A,#N/A,FALSE,"Acq Mults";#N/A,#N/A,FALSE,"StockPrices";#N/A,#N/A,FALSE,"Prem Paid";#N/A,#N/A,FALSE,"DCF";#N/A,#N/A,FALSE,"AUTO";#N/A,#N/A,FALSE,"Relative Trading";#N/A,#N/A,FALSE,"Mkt Val";#N/A,#N/A,FALSE,"Acq Val"}</definedName>
    <definedName name="eeee" hidden="1">{#N/A,#N/A,FALSE,"Projections";#N/A,#N/A,FALSE,"AccrDil";#N/A,#N/A,FALSE,"PurchPriMult";#N/A,#N/A,FALSE,"Mults7_13";#N/A,#N/A,FALSE,"Mkt Mults";#N/A,#N/A,FALSE,"Acq Mults";#N/A,#N/A,FALSE,"StockPrices";#N/A,#N/A,FALSE,"Prem Paid";#N/A,#N/A,FALSE,"DCF";#N/A,#N/A,FALSE,"AUTO";#N/A,#N/A,FALSE,"Relative Trading";#N/A,#N/A,FALSE,"Mkt Val";#N/A,#N/A,FALSE,"Acq Val"}</definedName>
    <definedName name="eeeee" localSheetId="35" hidden="1">{#N/A,#N/A,FALSE,"Pharm";#N/A,#N/A,FALSE,"WWCM"}</definedName>
    <definedName name="eeeee" localSheetId="31" hidden="1">{#N/A,#N/A,FALSE,"Pharm";#N/A,#N/A,FALSE,"WWCM"}</definedName>
    <definedName name="eeeee" localSheetId="9" hidden="1">{#N/A,#N/A,FALSE,"Pharm";#N/A,#N/A,FALSE,"WWCM"}</definedName>
    <definedName name="eeeee" localSheetId="30" hidden="1">{#N/A,#N/A,FALSE,"Pharm";#N/A,#N/A,FALSE,"WWCM"}</definedName>
    <definedName name="eeeee" localSheetId="51" hidden="1">{#N/A,#N/A,FALSE,"Pharm";#N/A,#N/A,FALSE,"WWCM"}</definedName>
    <definedName name="eeeee" localSheetId="7" hidden="1">{#N/A,#N/A,FALSE,"Pharm";#N/A,#N/A,FALSE,"WWCM"}</definedName>
    <definedName name="eeeee" localSheetId="33" hidden="1">{#N/A,#N/A,FALSE,"Pharm";#N/A,#N/A,FALSE,"WWCM"}</definedName>
    <definedName name="eeeee" localSheetId="6" hidden="1">{#N/A,#N/A,FALSE,"Pharm";#N/A,#N/A,FALSE,"WWCM"}</definedName>
    <definedName name="eeeee" localSheetId="16" hidden="1">{#N/A,#N/A,FALSE,"Pharm";#N/A,#N/A,FALSE,"WWCM"}</definedName>
    <definedName name="eeeee" localSheetId="10" hidden="1">{#N/A,#N/A,FALSE,"Pharm";#N/A,#N/A,FALSE,"WWCM"}</definedName>
    <definedName name="eeeee" localSheetId="29" hidden="1">{#N/A,#N/A,FALSE,"Pharm";#N/A,#N/A,FALSE,"WWCM"}</definedName>
    <definedName name="eeeee" localSheetId="28" hidden="1">{#N/A,#N/A,FALSE,"Pharm";#N/A,#N/A,FALSE,"WWCM"}</definedName>
    <definedName name="eeeee" localSheetId="11" hidden="1">{#N/A,#N/A,FALSE,"Pharm";#N/A,#N/A,FALSE,"WWCM"}</definedName>
    <definedName name="eeeee" localSheetId="36" hidden="1">{#N/A,#N/A,FALSE,"Pharm";#N/A,#N/A,FALSE,"WWCM"}</definedName>
    <definedName name="eeeee" localSheetId="32" hidden="1">{#N/A,#N/A,FALSE,"Pharm";#N/A,#N/A,FALSE,"WWCM"}</definedName>
    <definedName name="eeeee" localSheetId="18" hidden="1">{#N/A,#N/A,FALSE,"Pharm";#N/A,#N/A,FALSE,"WWCM"}</definedName>
    <definedName name="eeeee" localSheetId="38" hidden="1">{#N/A,#N/A,FALSE,"Pharm";#N/A,#N/A,FALSE,"WWCM"}</definedName>
    <definedName name="eeeee" hidden="1">{#N/A,#N/A,FALSE,"Pharm";#N/A,#N/A,FALSE,"WWCM"}</definedName>
    <definedName name="eeeeeee" localSheetId="35" hidden="1">{"Assumptions",#N/A,TRUE,"Assumptions";"Income",#N/A,TRUE,"Income";"Balance",#N/A,TRUE,"Balance"}</definedName>
    <definedName name="eeeeeee" localSheetId="31" hidden="1">{"Assumptions",#N/A,TRUE,"Assumptions";"Income",#N/A,TRUE,"Income";"Balance",#N/A,TRUE,"Balance"}</definedName>
    <definedName name="eeeeeee" localSheetId="9" hidden="1">{"Assumptions",#N/A,TRUE,"Assumptions";"Income",#N/A,TRUE,"Income";"Balance",#N/A,TRUE,"Balance"}</definedName>
    <definedName name="eeeeeee" localSheetId="30" hidden="1">{"Assumptions",#N/A,TRUE,"Assumptions";"Income",#N/A,TRUE,"Income";"Balance",#N/A,TRUE,"Balance"}</definedName>
    <definedName name="eeeeeee" localSheetId="51" hidden="1">{"Assumptions",#N/A,TRUE,"Assumptions";"Income",#N/A,TRUE,"Income";"Balance",#N/A,TRUE,"Balance"}</definedName>
    <definedName name="eeeeeee" localSheetId="7" hidden="1">{"Assumptions",#N/A,TRUE,"Assumptions";"Income",#N/A,TRUE,"Income";"Balance",#N/A,TRUE,"Balance"}</definedName>
    <definedName name="eeeeeee" localSheetId="33" hidden="1">{"Assumptions",#N/A,TRUE,"Assumptions";"Income",#N/A,TRUE,"Income";"Balance",#N/A,TRUE,"Balance"}</definedName>
    <definedName name="eeeeeee" localSheetId="6" hidden="1">{"Assumptions",#N/A,TRUE,"Assumptions";"Income",#N/A,TRUE,"Income";"Balance",#N/A,TRUE,"Balance"}</definedName>
    <definedName name="eeeeeee" localSheetId="16" hidden="1">{"Assumptions",#N/A,TRUE,"Assumptions";"Income",#N/A,TRUE,"Income";"Balance",#N/A,TRUE,"Balance"}</definedName>
    <definedName name="eeeeeee" localSheetId="10" hidden="1">{"Assumptions",#N/A,TRUE,"Assumptions";"Income",#N/A,TRUE,"Income";"Balance",#N/A,TRUE,"Balance"}</definedName>
    <definedName name="eeeeeee" localSheetId="29" hidden="1">{"Assumptions",#N/A,TRUE,"Assumptions";"Income",#N/A,TRUE,"Income";"Balance",#N/A,TRUE,"Balance"}</definedName>
    <definedName name="eeeeeee" localSheetId="28" hidden="1">{"Assumptions",#N/A,TRUE,"Assumptions";"Income",#N/A,TRUE,"Income";"Balance",#N/A,TRUE,"Balance"}</definedName>
    <definedName name="eeeeeee" localSheetId="11" hidden="1">{"Assumptions",#N/A,TRUE,"Assumptions";"Income",#N/A,TRUE,"Income";"Balance",#N/A,TRUE,"Balance"}</definedName>
    <definedName name="eeeeeee" localSheetId="36" hidden="1">{"Assumptions",#N/A,TRUE,"Assumptions";"Income",#N/A,TRUE,"Income";"Balance",#N/A,TRUE,"Balance"}</definedName>
    <definedName name="eeeeeee" localSheetId="32" hidden="1">{"Assumptions",#N/A,TRUE,"Assumptions";"Income",#N/A,TRUE,"Income";"Balance",#N/A,TRUE,"Balance"}</definedName>
    <definedName name="eeeeeee" localSheetId="18" hidden="1">{"Assumptions",#N/A,TRUE,"Assumptions";"Income",#N/A,TRUE,"Income";"Balance",#N/A,TRUE,"Balance"}</definedName>
    <definedName name="eeeeeee" localSheetId="38" hidden="1">{"Assumptions",#N/A,TRUE,"Assumptions";"Income",#N/A,TRUE,"Income";"Balance",#N/A,TRUE,"Balance"}</definedName>
    <definedName name="eeeeeee" hidden="1">{"Assumptions",#N/A,TRUE,"Assumptions";"Income",#N/A,TRUE,"Income";"Balance",#N/A,TRUE,"Balance"}</definedName>
    <definedName name="eeeeeeee" localSheetId="35" hidden="1">{#N/A,#N/A,FALSE,"Aging Summary";#N/A,#N/A,FALSE,"Ratio Analysis";#N/A,#N/A,FALSE,"Test 120 Day Accts";#N/A,#N/A,FALSE,"Tickmarks"}</definedName>
    <definedName name="eeeeeeee" localSheetId="31" hidden="1">{#N/A,#N/A,FALSE,"Aging Summary";#N/A,#N/A,FALSE,"Ratio Analysis";#N/A,#N/A,FALSE,"Test 120 Day Accts";#N/A,#N/A,FALSE,"Tickmarks"}</definedName>
    <definedName name="eeeeeeee" localSheetId="9" hidden="1">{#N/A,#N/A,FALSE,"Aging Summary";#N/A,#N/A,FALSE,"Ratio Analysis";#N/A,#N/A,FALSE,"Test 120 Day Accts";#N/A,#N/A,FALSE,"Tickmarks"}</definedName>
    <definedName name="eeeeeeee" localSheetId="30" hidden="1">{#N/A,#N/A,FALSE,"Aging Summary";#N/A,#N/A,FALSE,"Ratio Analysis";#N/A,#N/A,FALSE,"Test 120 Day Accts";#N/A,#N/A,FALSE,"Tickmarks"}</definedName>
    <definedName name="eeeeeeee" localSheetId="51" hidden="1">{#N/A,#N/A,FALSE,"Aging Summary";#N/A,#N/A,FALSE,"Ratio Analysis";#N/A,#N/A,FALSE,"Test 120 Day Accts";#N/A,#N/A,FALSE,"Tickmarks"}</definedName>
    <definedName name="eeeeeeee" localSheetId="7" hidden="1">{#N/A,#N/A,FALSE,"Aging Summary";#N/A,#N/A,FALSE,"Ratio Analysis";#N/A,#N/A,FALSE,"Test 120 Day Accts";#N/A,#N/A,FALSE,"Tickmarks"}</definedName>
    <definedName name="eeeeeeee" localSheetId="33" hidden="1">{#N/A,#N/A,FALSE,"Aging Summary";#N/A,#N/A,FALSE,"Ratio Analysis";#N/A,#N/A,FALSE,"Test 120 Day Accts";#N/A,#N/A,FALSE,"Tickmarks"}</definedName>
    <definedName name="eeeeeeee" localSheetId="6" hidden="1">{#N/A,#N/A,FALSE,"Aging Summary";#N/A,#N/A,FALSE,"Ratio Analysis";#N/A,#N/A,FALSE,"Test 120 Day Accts";#N/A,#N/A,FALSE,"Tickmarks"}</definedName>
    <definedName name="eeeeeeee" localSheetId="16" hidden="1">{#N/A,#N/A,FALSE,"Aging Summary";#N/A,#N/A,FALSE,"Ratio Analysis";#N/A,#N/A,FALSE,"Test 120 Day Accts";#N/A,#N/A,FALSE,"Tickmarks"}</definedName>
    <definedName name="eeeeeeee" localSheetId="10" hidden="1">{#N/A,#N/A,FALSE,"Aging Summary";#N/A,#N/A,FALSE,"Ratio Analysis";#N/A,#N/A,FALSE,"Test 120 Day Accts";#N/A,#N/A,FALSE,"Tickmarks"}</definedName>
    <definedName name="eeeeeeee" localSheetId="29" hidden="1">{#N/A,#N/A,FALSE,"Aging Summary";#N/A,#N/A,FALSE,"Ratio Analysis";#N/A,#N/A,FALSE,"Test 120 Day Accts";#N/A,#N/A,FALSE,"Tickmarks"}</definedName>
    <definedName name="eeeeeeee" localSheetId="28" hidden="1">{#N/A,#N/A,FALSE,"Aging Summary";#N/A,#N/A,FALSE,"Ratio Analysis";#N/A,#N/A,FALSE,"Test 120 Day Accts";#N/A,#N/A,FALSE,"Tickmarks"}</definedName>
    <definedName name="eeeeeeee" localSheetId="11" hidden="1">{#N/A,#N/A,FALSE,"Aging Summary";#N/A,#N/A,FALSE,"Ratio Analysis";#N/A,#N/A,FALSE,"Test 120 Day Accts";#N/A,#N/A,FALSE,"Tickmarks"}</definedName>
    <definedName name="eeeeeeee" localSheetId="36" hidden="1">{#N/A,#N/A,FALSE,"Aging Summary";#N/A,#N/A,FALSE,"Ratio Analysis";#N/A,#N/A,FALSE,"Test 120 Day Accts";#N/A,#N/A,FALSE,"Tickmarks"}</definedName>
    <definedName name="eeeeeeee" localSheetId="32" hidden="1">{#N/A,#N/A,FALSE,"Aging Summary";#N/A,#N/A,FALSE,"Ratio Analysis";#N/A,#N/A,FALSE,"Test 120 Day Accts";#N/A,#N/A,FALSE,"Tickmarks"}</definedName>
    <definedName name="eeeeeeee" localSheetId="18" hidden="1">{#N/A,#N/A,FALSE,"Aging Summary";#N/A,#N/A,FALSE,"Ratio Analysis";#N/A,#N/A,FALSE,"Test 120 Day Accts";#N/A,#N/A,FALSE,"Tickmarks"}</definedName>
    <definedName name="eeeeeeee" localSheetId="38" hidden="1">{#N/A,#N/A,FALSE,"Aging Summary";#N/A,#N/A,FALSE,"Ratio Analysis";#N/A,#N/A,FALSE,"Test 120 Day Accts";#N/A,#N/A,FALSE,"Tickmarks"}</definedName>
    <definedName name="eeeeeeee" hidden="1">{#N/A,#N/A,FALSE,"Aging Summary";#N/A,#N/A,FALSE,"Ratio Analysis";#N/A,#N/A,FALSE,"Test 120 Day Accts";#N/A,#N/A,FALSE,"Tickmarks"}</definedName>
    <definedName name="eeeeeeeee" localSheetId="35" hidden="1">{#N/A,#N/A,FALSE,"Aging Summary";#N/A,#N/A,FALSE,"Ratio Analysis";#N/A,#N/A,FALSE,"Test 120 Day Accts";#N/A,#N/A,FALSE,"Tickmarks"}</definedName>
    <definedName name="eeeeeeeee" localSheetId="31" hidden="1">{#N/A,#N/A,FALSE,"Aging Summary";#N/A,#N/A,FALSE,"Ratio Analysis";#N/A,#N/A,FALSE,"Test 120 Day Accts";#N/A,#N/A,FALSE,"Tickmarks"}</definedName>
    <definedName name="eeeeeeeee" localSheetId="9" hidden="1">{#N/A,#N/A,FALSE,"Aging Summary";#N/A,#N/A,FALSE,"Ratio Analysis";#N/A,#N/A,FALSE,"Test 120 Day Accts";#N/A,#N/A,FALSE,"Tickmarks"}</definedName>
    <definedName name="eeeeeeeee" localSheetId="30" hidden="1">{#N/A,#N/A,FALSE,"Aging Summary";#N/A,#N/A,FALSE,"Ratio Analysis";#N/A,#N/A,FALSE,"Test 120 Day Accts";#N/A,#N/A,FALSE,"Tickmarks"}</definedName>
    <definedName name="eeeeeeeee" localSheetId="51" hidden="1">{#N/A,#N/A,FALSE,"Aging Summary";#N/A,#N/A,FALSE,"Ratio Analysis";#N/A,#N/A,FALSE,"Test 120 Day Accts";#N/A,#N/A,FALSE,"Tickmarks"}</definedName>
    <definedName name="eeeeeeeee" localSheetId="7" hidden="1">{#N/A,#N/A,FALSE,"Aging Summary";#N/A,#N/A,FALSE,"Ratio Analysis";#N/A,#N/A,FALSE,"Test 120 Day Accts";#N/A,#N/A,FALSE,"Tickmarks"}</definedName>
    <definedName name="eeeeeeeee" localSheetId="33" hidden="1">{#N/A,#N/A,FALSE,"Aging Summary";#N/A,#N/A,FALSE,"Ratio Analysis";#N/A,#N/A,FALSE,"Test 120 Day Accts";#N/A,#N/A,FALSE,"Tickmarks"}</definedName>
    <definedName name="eeeeeeeee" localSheetId="6" hidden="1">{#N/A,#N/A,FALSE,"Aging Summary";#N/A,#N/A,FALSE,"Ratio Analysis";#N/A,#N/A,FALSE,"Test 120 Day Accts";#N/A,#N/A,FALSE,"Tickmarks"}</definedName>
    <definedName name="eeeeeeeee" localSheetId="16" hidden="1">{#N/A,#N/A,FALSE,"Aging Summary";#N/A,#N/A,FALSE,"Ratio Analysis";#N/A,#N/A,FALSE,"Test 120 Day Accts";#N/A,#N/A,FALSE,"Tickmarks"}</definedName>
    <definedName name="eeeeeeeee" localSheetId="10" hidden="1">{#N/A,#N/A,FALSE,"Aging Summary";#N/A,#N/A,FALSE,"Ratio Analysis";#N/A,#N/A,FALSE,"Test 120 Day Accts";#N/A,#N/A,FALSE,"Tickmarks"}</definedName>
    <definedName name="eeeeeeeee" localSheetId="29" hidden="1">{#N/A,#N/A,FALSE,"Aging Summary";#N/A,#N/A,FALSE,"Ratio Analysis";#N/A,#N/A,FALSE,"Test 120 Day Accts";#N/A,#N/A,FALSE,"Tickmarks"}</definedName>
    <definedName name="eeeeeeeee" localSheetId="28" hidden="1">{#N/A,#N/A,FALSE,"Aging Summary";#N/A,#N/A,FALSE,"Ratio Analysis";#N/A,#N/A,FALSE,"Test 120 Day Accts";#N/A,#N/A,FALSE,"Tickmarks"}</definedName>
    <definedName name="eeeeeeeee" localSheetId="11" hidden="1">{#N/A,#N/A,FALSE,"Aging Summary";#N/A,#N/A,FALSE,"Ratio Analysis";#N/A,#N/A,FALSE,"Test 120 Day Accts";#N/A,#N/A,FALSE,"Tickmarks"}</definedName>
    <definedName name="eeeeeeeee" localSheetId="36" hidden="1">{#N/A,#N/A,FALSE,"Aging Summary";#N/A,#N/A,FALSE,"Ratio Analysis";#N/A,#N/A,FALSE,"Test 120 Day Accts";#N/A,#N/A,FALSE,"Tickmarks"}</definedName>
    <definedName name="eeeeeeeee" localSheetId="32" hidden="1">{#N/A,#N/A,FALSE,"Aging Summary";#N/A,#N/A,FALSE,"Ratio Analysis";#N/A,#N/A,FALSE,"Test 120 Day Accts";#N/A,#N/A,FALSE,"Tickmarks"}</definedName>
    <definedName name="eeeeeeeee" localSheetId="18" hidden="1">{#N/A,#N/A,FALSE,"Aging Summary";#N/A,#N/A,FALSE,"Ratio Analysis";#N/A,#N/A,FALSE,"Test 120 Day Accts";#N/A,#N/A,FALSE,"Tickmarks"}</definedName>
    <definedName name="eeeeeeeee" localSheetId="38" hidden="1">{#N/A,#N/A,FALSE,"Aging Summary";#N/A,#N/A,FALSE,"Ratio Analysis";#N/A,#N/A,FALSE,"Test 120 Day Accts";#N/A,#N/A,FALSE,"Tickmarks"}</definedName>
    <definedName name="eeeeeeeee" hidden="1">{#N/A,#N/A,FALSE,"Aging Summary";#N/A,#N/A,FALSE,"Ratio Analysis";#N/A,#N/A,FALSE,"Test 120 Day Accts";#N/A,#N/A,FALSE,"Tickmarks"}</definedName>
    <definedName name="Eff_Date2" localSheetId="35" hidden="1">#REF!</definedName>
    <definedName name="Eff_Date2" localSheetId="31" hidden="1">#REF!</definedName>
    <definedName name="Eff_Date2" localSheetId="9" hidden="1">#REF!</definedName>
    <definedName name="Eff_Date2" localSheetId="30" hidden="1">#REF!</definedName>
    <definedName name="Eff_Date2" localSheetId="51" hidden="1">#REF!</definedName>
    <definedName name="Eff_Date2" localSheetId="33" hidden="1">#REF!</definedName>
    <definedName name="Eff_Date2" localSheetId="16" hidden="1">#REF!</definedName>
    <definedName name="Eff_Date2" localSheetId="10" hidden="1">'NFD CONSO'!#REF!</definedName>
    <definedName name="Eff_Date2" localSheetId="29" hidden="1">#REF!</definedName>
    <definedName name="Eff_Date2" localSheetId="11" hidden="1">#REF!</definedName>
    <definedName name="Eff_Date2" localSheetId="36" hidden="1">#REF!</definedName>
    <definedName name="Eff_Date2" localSheetId="32" hidden="1">#REF!</definedName>
    <definedName name="Eff_Date2" localSheetId="18" hidden="1">#REF!</definedName>
    <definedName name="Eff_Date2" localSheetId="38" hidden="1">#REF!</definedName>
    <definedName name="Eff_Date2" hidden="1">#REF!</definedName>
    <definedName name="ejkfgkjze" localSheetId="35" hidden="1">{#N/A,#N/A,FALSE,"Pharm";#N/A,#N/A,FALSE,"WWCM"}</definedName>
    <definedName name="ejkfgkjze" localSheetId="31" hidden="1">{#N/A,#N/A,FALSE,"Pharm";#N/A,#N/A,FALSE,"WWCM"}</definedName>
    <definedName name="ejkfgkjze" localSheetId="9" hidden="1">{#N/A,#N/A,FALSE,"Pharm";#N/A,#N/A,FALSE,"WWCM"}</definedName>
    <definedName name="ejkfgkjze" localSheetId="30" hidden="1">{#N/A,#N/A,FALSE,"Pharm";#N/A,#N/A,FALSE,"WWCM"}</definedName>
    <definedName name="ejkfgkjze" localSheetId="51" hidden="1">{#N/A,#N/A,FALSE,"Pharm";#N/A,#N/A,FALSE,"WWCM"}</definedName>
    <definedName name="ejkfgkjze" localSheetId="7" hidden="1">{#N/A,#N/A,FALSE,"Pharm";#N/A,#N/A,FALSE,"WWCM"}</definedName>
    <definedName name="ejkfgkjze" localSheetId="33" hidden="1">{#N/A,#N/A,FALSE,"Pharm";#N/A,#N/A,FALSE,"WWCM"}</definedName>
    <definedName name="ejkfgkjze" localSheetId="6" hidden="1">{#N/A,#N/A,FALSE,"Pharm";#N/A,#N/A,FALSE,"WWCM"}</definedName>
    <definedName name="ejkfgkjze" localSheetId="16" hidden="1">{#N/A,#N/A,FALSE,"Pharm";#N/A,#N/A,FALSE,"WWCM"}</definedName>
    <definedName name="ejkfgkjze" localSheetId="10" hidden="1">{#N/A,#N/A,FALSE,"Pharm";#N/A,#N/A,FALSE,"WWCM"}</definedName>
    <definedName name="ejkfgkjze" localSheetId="29" hidden="1">{#N/A,#N/A,FALSE,"Pharm";#N/A,#N/A,FALSE,"WWCM"}</definedName>
    <definedName name="ejkfgkjze" localSheetId="28" hidden="1">{#N/A,#N/A,FALSE,"Pharm";#N/A,#N/A,FALSE,"WWCM"}</definedName>
    <definedName name="ejkfgkjze" localSheetId="11" hidden="1">{#N/A,#N/A,FALSE,"Pharm";#N/A,#N/A,FALSE,"WWCM"}</definedName>
    <definedName name="ejkfgkjze" localSheetId="36" hidden="1">{#N/A,#N/A,FALSE,"Pharm";#N/A,#N/A,FALSE,"WWCM"}</definedName>
    <definedName name="ejkfgkjze" localSheetId="32" hidden="1">{#N/A,#N/A,FALSE,"Pharm";#N/A,#N/A,FALSE,"WWCM"}</definedName>
    <definedName name="ejkfgkjze" localSheetId="18" hidden="1">{#N/A,#N/A,FALSE,"Pharm";#N/A,#N/A,FALSE,"WWCM"}</definedName>
    <definedName name="ejkfgkjze" localSheetId="38" hidden="1">{#N/A,#N/A,FALSE,"Pharm";#N/A,#N/A,FALSE,"WWCM"}</definedName>
    <definedName name="ejkfgkjze" hidden="1">{#N/A,#N/A,FALSE,"Pharm";#N/A,#N/A,FALSE,"WWCM"}</definedName>
    <definedName name="elke" localSheetId="9" hidden="1">#REF!</definedName>
    <definedName name="elke" localSheetId="16" hidden="1">#REF!</definedName>
    <definedName name="elke" localSheetId="10" hidden="1">'NFD CONSO'!#REF!</definedName>
    <definedName name="elke" localSheetId="11" hidden="1">#REF!</definedName>
    <definedName name="elke" localSheetId="18" hidden="1">#REF!</definedName>
    <definedName name="elke" hidden="1">#REF!</definedName>
    <definedName name="EP_Acct_and_Desc2" localSheetId="35" hidden="1">#REF!</definedName>
    <definedName name="EP_Acct_and_Desc2" localSheetId="31" hidden="1">#REF!</definedName>
    <definedName name="EP_Acct_and_Desc2" localSheetId="9" hidden="1">#REF!</definedName>
    <definedName name="EP_Acct_and_Desc2" localSheetId="30" hidden="1">#REF!</definedName>
    <definedName name="EP_Acct_and_Desc2" localSheetId="51" hidden="1">#REF!</definedName>
    <definedName name="EP_Acct_and_Desc2" localSheetId="33" hidden="1">#REF!</definedName>
    <definedName name="EP_Acct_and_Desc2" localSheetId="16" hidden="1">#REF!</definedName>
    <definedName name="EP_Acct_and_Desc2" localSheetId="10" hidden="1">'NFD CONSO'!#REF!</definedName>
    <definedName name="EP_Acct_and_Desc2" localSheetId="29" hidden="1">#REF!</definedName>
    <definedName name="EP_Acct_and_Desc2" localSheetId="11" hidden="1">#REF!</definedName>
    <definedName name="EP_Acct_and_Desc2" localSheetId="36" hidden="1">#REF!</definedName>
    <definedName name="EP_Acct_and_Desc2" localSheetId="32" hidden="1">#REF!</definedName>
    <definedName name="EP_Acct_and_Desc2" localSheetId="18" hidden="1">#REF!</definedName>
    <definedName name="EP_Acct_and_Desc2" localSheetId="38" hidden="1">#REF!</definedName>
    <definedName name="EP_Acct_and_Desc2" hidden="1">#REF!</definedName>
    <definedName name="EP_Acct_and_Desc3" localSheetId="35" hidden="1">#REF!</definedName>
    <definedName name="EP_Acct_and_Desc3" localSheetId="31" hidden="1">#REF!</definedName>
    <definedName name="EP_Acct_and_Desc3" localSheetId="9" hidden="1">#REF!</definedName>
    <definedName name="EP_Acct_and_Desc3" localSheetId="30" hidden="1">#REF!</definedName>
    <definedName name="EP_Acct_and_Desc3" localSheetId="51" hidden="1">#REF!</definedName>
    <definedName name="EP_Acct_and_Desc3" localSheetId="33" hidden="1">#REF!</definedName>
    <definedName name="EP_Acct_and_Desc3" localSheetId="16" hidden="1">#REF!</definedName>
    <definedName name="EP_Acct_and_Desc3" localSheetId="10" hidden="1">'NFD CONSO'!#REF!</definedName>
    <definedName name="EP_Acct_and_Desc3" localSheetId="29" hidden="1">#REF!</definedName>
    <definedName name="EP_Acct_and_Desc3" localSheetId="11" hidden="1">#REF!</definedName>
    <definedName name="EP_Acct_and_Desc3" localSheetId="36" hidden="1">#REF!</definedName>
    <definedName name="EP_Acct_and_Desc3" localSheetId="32" hidden="1">#REF!</definedName>
    <definedName name="EP_Acct_and_Desc3" localSheetId="18" hidden="1">#REF!</definedName>
    <definedName name="EP_Acct_and_Desc3" localSheetId="38" hidden="1">#REF!</definedName>
    <definedName name="EP_Acct_and_Desc3" hidden="1">#REF!</definedName>
    <definedName name="EP_Acct_and_Desc4" localSheetId="35" hidden="1">#REF!</definedName>
    <definedName name="EP_Acct_and_Desc4" localSheetId="31" hidden="1">#REF!</definedName>
    <definedName name="EP_Acct_and_Desc4" localSheetId="9" hidden="1">#REF!</definedName>
    <definedName name="EP_Acct_and_Desc4" localSheetId="30" hidden="1">#REF!</definedName>
    <definedName name="EP_Acct_and_Desc4" localSheetId="51" hidden="1">#REF!</definedName>
    <definedName name="EP_Acct_and_Desc4" localSheetId="33" hidden="1">#REF!</definedName>
    <definedName name="EP_Acct_and_Desc4" localSheetId="16" hidden="1">#REF!</definedName>
    <definedName name="EP_Acct_and_Desc4" localSheetId="10" hidden="1">'NFD CONSO'!#REF!</definedName>
    <definedName name="EP_Acct_and_Desc4" localSheetId="29" hidden="1">#REF!</definedName>
    <definedName name="EP_Acct_and_Desc4" localSheetId="11" hidden="1">#REF!</definedName>
    <definedName name="EP_Acct_and_Desc4" localSheetId="36" hidden="1">#REF!</definedName>
    <definedName name="EP_Acct_and_Desc4" localSheetId="32" hidden="1">#REF!</definedName>
    <definedName name="EP_Acct_and_Desc4" localSheetId="18" hidden="1">#REF!</definedName>
    <definedName name="EP_Acct_and_Desc4" localSheetId="38" hidden="1">#REF!</definedName>
    <definedName name="EP_Acct_and_Desc4" hidden="1">#REF!</definedName>
    <definedName name="EP_Acct_and_Desc6" localSheetId="35" hidden="1">#REF!</definedName>
    <definedName name="EP_Acct_and_Desc6" localSheetId="31" hidden="1">#REF!</definedName>
    <definedName name="EP_Acct_and_Desc6" localSheetId="9" hidden="1">#REF!</definedName>
    <definedName name="EP_Acct_and_Desc6" localSheetId="30" hidden="1">#REF!</definedName>
    <definedName name="EP_Acct_and_Desc6" localSheetId="33" hidden="1">#REF!</definedName>
    <definedName name="EP_Acct_and_Desc6" localSheetId="16" hidden="1">#REF!</definedName>
    <definedName name="EP_Acct_and_Desc6" localSheetId="10" hidden="1">'NFD CONSO'!#REF!</definedName>
    <definedName name="EP_Acct_and_Desc6" localSheetId="29" hidden="1">#REF!</definedName>
    <definedName name="EP_Acct_and_Desc6" localSheetId="11" hidden="1">#REF!</definedName>
    <definedName name="EP_Acct_and_Desc6" localSheetId="36" hidden="1">#REF!</definedName>
    <definedName name="EP_Acct_and_Desc6" localSheetId="32" hidden="1">#REF!</definedName>
    <definedName name="EP_Acct_and_Desc6" localSheetId="18" hidden="1">#REF!</definedName>
    <definedName name="EP_Acct_and_Desc6" localSheetId="38" hidden="1">#REF!</definedName>
    <definedName name="EP_Acct_and_Desc6" hidden="1">#REF!</definedName>
    <definedName name="EP_Line_Name1" localSheetId="35" hidden="1">#REF!</definedName>
    <definedName name="EP_Line_Name1" localSheetId="31" hidden="1">#REF!</definedName>
    <definedName name="EP_Line_Name1" localSheetId="9" hidden="1">#REF!</definedName>
    <definedName name="EP_Line_Name1" localSheetId="30" hidden="1">#REF!</definedName>
    <definedName name="EP_Line_Name1" localSheetId="33" hidden="1">#REF!</definedName>
    <definedName name="EP_Line_Name1" localSheetId="16" hidden="1">#REF!</definedName>
    <definedName name="EP_Line_Name1" localSheetId="10" hidden="1">'NFD CONSO'!#REF!</definedName>
    <definedName name="EP_Line_Name1" localSheetId="29" hidden="1">#REF!</definedName>
    <definedName name="EP_Line_Name1" localSheetId="11" hidden="1">#REF!</definedName>
    <definedName name="EP_Line_Name1" localSheetId="36" hidden="1">#REF!</definedName>
    <definedName name="EP_Line_Name1" localSheetId="32" hidden="1">#REF!</definedName>
    <definedName name="EP_Line_Name1" localSheetId="18" hidden="1">#REF!</definedName>
    <definedName name="EP_Line_Name1" localSheetId="38" hidden="1">#REF!</definedName>
    <definedName name="EP_Line_Name1" hidden="1">#REF!</definedName>
    <definedName name="EP_Line_Name2" localSheetId="35" hidden="1">#REF!</definedName>
    <definedName name="EP_Line_Name2" localSheetId="31" hidden="1">#REF!</definedName>
    <definedName name="EP_Line_Name2" localSheetId="9" hidden="1">#REF!</definedName>
    <definedName name="EP_Line_Name2" localSheetId="30" hidden="1">#REF!</definedName>
    <definedName name="EP_Line_Name2" localSheetId="33" hidden="1">#REF!</definedName>
    <definedName name="EP_Line_Name2" localSheetId="16" hidden="1">#REF!</definedName>
    <definedName name="EP_Line_Name2" localSheetId="10" hidden="1">'NFD CONSO'!#REF!</definedName>
    <definedName name="EP_Line_Name2" localSheetId="29" hidden="1">#REF!</definedName>
    <definedName name="EP_Line_Name2" localSheetId="11" hidden="1">#REF!</definedName>
    <definedName name="EP_Line_Name2" localSheetId="36" hidden="1">#REF!</definedName>
    <definedName name="EP_Line_Name2" localSheetId="32" hidden="1">#REF!</definedName>
    <definedName name="EP_Line_Name2" localSheetId="18" hidden="1">#REF!</definedName>
    <definedName name="EP_Line_Name2" localSheetId="38" hidden="1">#REF!</definedName>
    <definedName name="EP_Line_Name2" hidden="1">#REF!</definedName>
    <definedName name="EP_Line_Name4" localSheetId="35" hidden="1">#REF!</definedName>
    <definedName name="EP_Line_Name4" localSheetId="31" hidden="1">#REF!</definedName>
    <definedName name="EP_Line_Name4" localSheetId="9" hidden="1">#REF!</definedName>
    <definedName name="EP_Line_Name4" localSheetId="30" hidden="1">#REF!</definedName>
    <definedName name="EP_Line_Name4" localSheetId="33" hidden="1">#REF!</definedName>
    <definedName name="EP_Line_Name4" localSheetId="16" hidden="1">#REF!</definedName>
    <definedName name="EP_Line_Name4" localSheetId="10" hidden="1">'NFD CONSO'!#REF!</definedName>
    <definedName name="EP_Line_Name4" localSheetId="29" hidden="1">#REF!</definedName>
    <definedName name="EP_Line_Name4" localSheetId="11" hidden="1">#REF!</definedName>
    <definedName name="EP_Line_Name4" localSheetId="36" hidden="1">#REF!</definedName>
    <definedName name="EP_Line_Name4" localSheetId="32" hidden="1">#REF!</definedName>
    <definedName name="EP_Line_Name4" localSheetId="18" hidden="1">#REF!</definedName>
    <definedName name="EP_Line_Name4" localSheetId="38" hidden="1">#REF!</definedName>
    <definedName name="EP_Line_Name4" hidden="1">#REF!</definedName>
    <definedName name="EP_Line_Name5" localSheetId="35" hidden="1">#REF!</definedName>
    <definedName name="EP_Line_Name5" localSheetId="31" hidden="1">#REF!</definedName>
    <definedName name="EP_Line_Name5" localSheetId="9" hidden="1">#REF!</definedName>
    <definedName name="EP_Line_Name5" localSheetId="30" hidden="1">#REF!</definedName>
    <definedName name="EP_Line_Name5" localSheetId="33" hidden="1">#REF!</definedName>
    <definedName name="EP_Line_Name5" localSheetId="16" hidden="1">#REF!</definedName>
    <definedName name="EP_Line_Name5" localSheetId="10" hidden="1">'NFD CONSO'!#REF!</definedName>
    <definedName name="EP_Line_Name5" localSheetId="29" hidden="1">#REF!</definedName>
    <definedName name="EP_Line_Name5" localSheetId="11" hidden="1">#REF!</definedName>
    <definedName name="EP_Line_Name5" localSheetId="36" hidden="1">#REF!</definedName>
    <definedName name="EP_Line_Name5" localSheetId="32" hidden="1">#REF!</definedName>
    <definedName name="EP_Line_Name5" localSheetId="18" hidden="1">#REF!</definedName>
    <definedName name="EP_Line_Name5" localSheetId="38" hidden="1">#REF!</definedName>
    <definedName name="EP_Line_Name5" hidden="1">#REF!</definedName>
    <definedName name="EP_Line_Name6" localSheetId="35" hidden="1">#REF!</definedName>
    <definedName name="EP_Line_Name6" localSheetId="31" hidden="1">#REF!</definedName>
    <definedName name="EP_Line_Name6" localSheetId="9" hidden="1">#REF!</definedName>
    <definedName name="EP_Line_Name6" localSheetId="30" hidden="1">#REF!</definedName>
    <definedName name="EP_Line_Name6" localSheetId="33" hidden="1">#REF!</definedName>
    <definedName name="EP_Line_Name6" localSheetId="16" hidden="1">#REF!</definedName>
    <definedName name="EP_Line_Name6" localSheetId="10" hidden="1">'NFD CONSO'!#REF!</definedName>
    <definedName name="EP_Line_Name6" localSheetId="29" hidden="1">#REF!</definedName>
    <definedName name="EP_Line_Name6" localSheetId="11" hidden="1">#REF!</definedName>
    <definedName name="EP_Line_Name6" localSheetId="36" hidden="1">#REF!</definedName>
    <definedName name="EP_Line_Name6" localSheetId="32" hidden="1">#REF!</definedName>
    <definedName name="EP_Line_Name6" localSheetId="18" hidden="1">#REF!</definedName>
    <definedName name="EP_Line_Name6" localSheetId="38" hidden="1">#REF!</definedName>
    <definedName name="EP_Line_Name6" hidden="1">#REF!</definedName>
    <definedName name="EP_Line_Nbr4" localSheetId="35" hidden="1">#REF!</definedName>
    <definedName name="EP_Line_Nbr4" localSheetId="31" hidden="1">#REF!</definedName>
    <definedName name="EP_Line_Nbr4" localSheetId="9" hidden="1">#REF!</definedName>
    <definedName name="EP_Line_Nbr4" localSheetId="30" hidden="1">#REF!</definedName>
    <definedName name="EP_Line_Nbr4" localSheetId="33" hidden="1">#REF!</definedName>
    <definedName name="EP_Line_Nbr4" localSheetId="16" hidden="1">#REF!</definedName>
    <definedName name="EP_Line_Nbr4" localSheetId="10" hidden="1">'NFD CONSO'!#REF!</definedName>
    <definedName name="EP_Line_Nbr4" localSheetId="29" hidden="1">#REF!</definedName>
    <definedName name="EP_Line_Nbr4" localSheetId="11" hidden="1">#REF!</definedName>
    <definedName name="EP_Line_Nbr4" localSheetId="36" hidden="1">#REF!</definedName>
    <definedName name="EP_Line_Nbr4" localSheetId="32" hidden="1">#REF!</definedName>
    <definedName name="EP_Line_Nbr4" localSheetId="18" hidden="1">#REF!</definedName>
    <definedName name="EP_Line_Nbr4" localSheetId="38" hidden="1">#REF!</definedName>
    <definedName name="EP_Line_Nbr4" hidden="1">#REF!</definedName>
    <definedName name="EP_Line_SubTotal2" localSheetId="35" hidden="1">#REF!</definedName>
    <definedName name="EP_Line_SubTotal2" localSheetId="31" hidden="1">#REF!</definedName>
    <definedName name="EP_Line_SubTotal2" localSheetId="9" hidden="1">#REF!</definedName>
    <definedName name="EP_Line_SubTotal2" localSheetId="30" hidden="1">#REF!</definedName>
    <definedName name="EP_Line_SubTotal2" localSheetId="33" hidden="1">#REF!</definedName>
    <definedName name="EP_Line_SubTotal2" localSheetId="16" hidden="1">#REF!</definedName>
    <definedName name="EP_Line_SubTotal2" localSheetId="10" hidden="1">'NFD CONSO'!#REF!</definedName>
    <definedName name="EP_Line_SubTotal2" localSheetId="29" hidden="1">#REF!</definedName>
    <definedName name="EP_Line_SubTotal2" localSheetId="11" hidden="1">#REF!</definedName>
    <definedName name="EP_Line_SubTotal2" localSheetId="36" hidden="1">#REF!</definedName>
    <definedName name="EP_Line_SubTotal2" localSheetId="32" hidden="1">#REF!</definedName>
    <definedName name="EP_Line_SubTotal2" localSheetId="18" hidden="1">#REF!</definedName>
    <definedName name="EP_Line_SubTotal2" localSheetId="38" hidden="1">#REF!</definedName>
    <definedName name="EP_Line_SubTotal2" hidden="1">#REF!</definedName>
    <definedName name="EP_Line_SubTotal4" localSheetId="35" hidden="1">#REF!</definedName>
    <definedName name="EP_Line_SubTotal4" localSheetId="31" hidden="1">#REF!</definedName>
    <definedName name="EP_Line_SubTotal4" localSheetId="9" hidden="1">#REF!</definedName>
    <definedName name="EP_Line_SubTotal4" localSheetId="30" hidden="1">#REF!</definedName>
    <definedName name="EP_Line_SubTotal4" localSheetId="33" hidden="1">#REF!</definedName>
    <definedName name="EP_Line_SubTotal4" localSheetId="16" hidden="1">#REF!</definedName>
    <definedName name="EP_Line_SubTotal4" localSheetId="10" hidden="1">'NFD CONSO'!#REF!</definedName>
    <definedName name="EP_Line_SubTotal4" localSheetId="29" hidden="1">#REF!</definedName>
    <definedName name="EP_Line_SubTotal4" localSheetId="11" hidden="1">#REF!</definedName>
    <definedName name="EP_Line_SubTotal4" localSheetId="36" hidden="1">#REF!</definedName>
    <definedName name="EP_Line_SubTotal4" localSheetId="32" hidden="1">#REF!</definedName>
    <definedName name="EP_Line_SubTotal4" localSheetId="18" hidden="1">#REF!</definedName>
    <definedName name="EP_Line_SubTotal4" localSheetId="38" hidden="1">#REF!</definedName>
    <definedName name="EP_Line_SubTotal4" hidden="1">#REF!</definedName>
    <definedName name="EP_Line_SubTotal5" localSheetId="35" hidden="1">#REF!</definedName>
    <definedName name="EP_Line_SubTotal5" localSheetId="31" hidden="1">#REF!</definedName>
    <definedName name="EP_Line_SubTotal5" localSheetId="9" hidden="1">#REF!</definedName>
    <definedName name="EP_Line_SubTotal5" localSheetId="30" hidden="1">#REF!</definedName>
    <definedName name="EP_Line_SubTotal5" localSheetId="33" hidden="1">#REF!</definedName>
    <definedName name="EP_Line_SubTotal5" localSheetId="16" hidden="1">#REF!</definedName>
    <definedName name="EP_Line_SubTotal5" localSheetId="10" hidden="1">'NFD CONSO'!#REF!</definedName>
    <definedName name="EP_Line_SubTotal5" localSheetId="29" hidden="1">#REF!</definedName>
    <definedName name="EP_Line_SubTotal5" localSheetId="11" hidden="1">#REF!</definedName>
    <definedName name="EP_Line_SubTotal5" localSheetId="36" hidden="1">#REF!</definedName>
    <definedName name="EP_Line_SubTotal5" localSheetId="32" hidden="1">#REF!</definedName>
    <definedName name="EP_Line_SubTotal5" localSheetId="18" hidden="1">#REF!</definedName>
    <definedName name="EP_Line_SubTotal5" localSheetId="38" hidden="1">#REF!</definedName>
    <definedName name="EP_Line_SubTotal5" hidden="1">#REF!</definedName>
    <definedName name="EP_Line_SubTotal6" localSheetId="35" hidden="1">#REF!</definedName>
    <definedName name="EP_Line_SubTotal6" localSheetId="31" hidden="1">#REF!</definedName>
    <definedName name="EP_Line_SubTotal6" localSheetId="9" hidden="1">#REF!</definedName>
    <definedName name="EP_Line_SubTotal6" localSheetId="30" hidden="1">#REF!</definedName>
    <definedName name="EP_Line_SubTotal6" localSheetId="33" hidden="1">#REF!</definedName>
    <definedName name="EP_Line_SubTotal6" localSheetId="16" hidden="1">#REF!</definedName>
    <definedName name="EP_Line_SubTotal6" localSheetId="10" hidden="1">'NFD CONSO'!#REF!</definedName>
    <definedName name="EP_Line_SubTotal6" localSheetId="29" hidden="1">#REF!</definedName>
    <definedName name="EP_Line_SubTotal6" localSheetId="11" hidden="1">#REF!</definedName>
    <definedName name="EP_Line_SubTotal6" localSheetId="36" hidden="1">#REF!</definedName>
    <definedName name="EP_Line_SubTotal6" localSheetId="32" hidden="1">#REF!</definedName>
    <definedName name="EP_Line_SubTotal6" localSheetId="18" hidden="1">#REF!</definedName>
    <definedName name="EP_Line_SubTotal6" localSheetId="38" hidden="1">#REF!</definedName>
    <definedName name="EP_Line_SubTotal6" hidden="1">#REF!</definedName>
    <definedName name="erd" localSheetId="35" hidden="1">{#N/A,#N/A,FALSE,"Pharm";#N/A,#N/A,FALSE,"WWCM"}</definedName>
    <definedName name="erd" localSheetId="31" hidden="1">{#N/A,#N/A,FALSE,"Pharm";#N/A,#N/A,FALSE,"WWCM"}</definedName>
    <definedName name="erd" localSheetId="9" hidden="1">{#N/A,#N/A,FALSE,"Pharm";#N/A,#N/A,FALSE,"WWCM"}</definedName>
    <definedName name="erd" localSheetId="30" hidden="1">{#N/A,#N/A,FALSE,"Pharm";#N/A,#N/A,FALSE,"WWCM"}</definedName>
    <definedName name="erd" localSheetId="51" hidden="1">{#N/A,#N/A,FALSE,"Pharm";#N/A,#N/A,FALSE,"WWCM"}</definedName>
    <definedName name="erd" localSheetId="7" hidden="1">{#N/A,#N/A,FALSE,"Pharm";#N/A,#N/A,FALSE,"WWCM"}</definedName>
    <definedName name="erd" localSheetId="33" hidden="1">{#N/A,#N/A,FALSE,"Pharm";#N/A,#N/A,FALSE,"WWCM"}</definedName>
    <definedName name="erd" localSheetId="6" hidden="1">{#N/A,#N/A,FALSE,"Pharm";#N/A,#N/A,FALSE,"WWCM"}</definedName>
    <definedName name="erd" localSheetId="16" hidden="1">{#N/A,#N/A,FALSE,"Pharm";#N/A,#N/A,FALSE,"WWCM"}</definedName>
    <definedName name="erd" localSheetId="10" hidden="1">{#N/A,#N/A,FALSE,"Pharm";#N/A,#N/A,FALSE,"WWCM"}</definedName>
    <definedName name="erd" localSheetId="29" hidden="1">{#N/A,#N/A,FALSE,"Pharm";#N/A,#N/A,FALSE,"WWCM"}</definedName>
    <definedName name="erd" localSheetId="28" hidden="1">{#N/A,#N/A,FALSE,"Pharm";#N/A,#N/A,FALSE,"WWCM"}</definedName>
    <definedName name="erd" localSheetId="11" hidden="1">{#N/A,#N/A,FALSE,"Pharm";#N/A,#N/A,FALSE,"WWCM"}</definedName>
    <definedName name="erd" localSheetId="36" hidden="1">{#N/A,#N/A,FALSE,"Pharm";#N/A,#N/A,FALSE,"WWCM"}</definedName>
    <definedName name="erd" localSheetId="32" hidden="1">{#N/A,#N/A,FALSE,"Pharm";#N/A,#N/A,FALSE,"WWCM"}</definedName>
    <definedName name="erd" localSheetId="18" hidden="1">{#N/A,#N/A,FALSE,"Pharm";#N/A,#N/A,FALSE,"WWCM"}</definedName>
    <definedName name="erd" localSheetId="38" hidden="1">{#N/A,#N/A,FALSE,"Pharm";#N/A,#N/A,FALSE,"WWCM"}</definedName>
    <definedName name="erd" hidden="1">{#N/A,#N/A,FALSE,"Pharm";#N/A,#N/A,FALSE,"WWCM"}</definedName>
    <definedName name="erer" localSheetId="35" hidden="1">{#N/A,#N/A,FALSE,"HuscoCombined-Summ";#N/A,#N/A,FALSE,"HuscoCombined-Income";#N/A,#N/A,FALSE,"HuscoCombined-Offering";#N/A,#N/A,FALSE,"Husco-Income";#N/A,#N/A,FALSE,"TargetEngineer";#N/A,#N/A,FALSE,"TargetAcqCalc";#N/A,#N/A,FALSE,"Husco-Acq"}</definedName>
    <definedName name="erer" localSheetId="31" hidden="1">{#N/A,#N/A,FALSE,"HuscoCombined-Summ";#N/A,#N/A,FALSE,"HuscoCombined-Income";#N/A,#N/A,FALSE,"HuscoCombined-Offering";#N/A,#N/A,FALSE,"Husco-Income";#N/A,#N/A,FALSE,"TargetEngineer";#N/A,#N/A,FALSE,"TargetAcqCalc";#N/A,#N/A,FALSE,"Husco-Acq"}</definedName>
    <definedName name="erer" localSheetId="9" hidden="1">{#N/A,#N/A,FALSE,"HuscoCombined-Summ";#N/A,#N/A,FALSE,"HuscoCombined-Income";#N/A,#N/A,FALSE,"HuscoCombined-Offering";#N/A,#N/A,FALSE,"Husco-Income";#N/A,#N/A,FALSE,"TargetEngineer";#N/A,#N/A,FALSE,"TargetAcqCalc";#N/A,#N/A,FALSE,"Husco-Acq"}</definedName>
    <definedName name="erer" localSheetId="30" hidden="1">{#N/A,#N/A,FALSE,"HuscoCombined-Summ";#N/A,#N/A,FALSE,"HuscoCombined-Income";#N/A,#N/A,FALSE,"HuscoCombined-Offering";#N/A,#N/A,FALSE,"Husco-Income";#N/A,#N/A,FALSE,"TargetEngineer";#N/A,#N/A,FALSE,"TargetAcqCalc";#N/A,#N/A,FALSE,"Husco-Acq"}</definedName>
    <definedName name="erer" localSheetId="51" hidden="1">{#N/A,#N/A,FALSE,"HuscoCombined-Summ";#N/A,#N/A,FALSE,"HuscoCombined-Income";#N/A,#N/A,FALSE,"HuscoCombined-Offering";#N/A,#N/A,FALSE,"Husco-Income";#N/A,#N/A,FALSE,"TargetEngineer";#N/A,#N/A,FALSE,"TargetAcqCalc";#N/A,#N/A,FALSE,"Husco-Acq"}</definedName>
    <definedName name="erer" localSheetId="7" hidden="1">{#N/A,#N/A,FALSE,"HuscoCombined-Summ";#N/A,#N/A,FALSE,"HuscoCombined-Income";#N/A,#N/A,FALSE,"HuscoCombined-Offering";#N/A,#N/A,FALSE,"Husco-Income";#N/A,#N/A,FALSE,"TargetEngineer";#N/A,#N/A,FALSE,"TargetAcqCalc";#N/A,#N/A,FALSE,"Husco-Acq"}</definedName>
    <definedName name="erer" localSheetId="33" hidden="1">{#N/A,#N/A,FALSE,"HuscoCombined-Summ";#N/A,#N/A,FALSE,"HuscoCombined-Income";#N/A,#N/A,FALSE,"HuscoCombined-Offering";#N/A,#N/A,FALSE,"Husco-Income";#N/A,#N/A,FALSE,"TargetEngineer";#N/A,#N/A,FALSE,"TargetAcqCalc";#N/A,#N/A,FALSE,"Husco-Acq"}</definedName>
    <definedName name="erer" localSheetId="6" hidden="1">{#N/A,#N/A,FALSE,"HuscoCombined-Summ";#N/A,#N/A,FALSE,"HuscoCombined-Income";#N/A,#N/A,FALSE,"HuscoCombined-Offering";#N/A,#N/A,FALSE,"Husco-Income";#N/A,#N/A,FALSE,"TargetEngineer";#N/A,#N/A,FALSE,"TargetAcqCalc";#N/A,#N/A,FALSE,"Husco-Acq"}</definedName>
    <definedName name="erer" localSheetId="16" hidden="1">{#N/A,#N/A,FALSE,"HuscoCombined-Summ";#N/A,#N/A,FALSE,"HuscoCombined-Income";#N/A,#N/A,FALSE,"HuscoCombined-Offering";#N/A,#N/A,FALSE,"Husco-Income";#N/A,#N/A,FALSE,"TargetEngineer";#N/A,#N/A,FALSE,"TargetAcqCalc";#N/A,#N/A,FALSE,"Husco-Acq"}</definedName>
    <definedName name="erer" localSheetId="10" hidden="1">{#N/A,#N/A,FALSE,"HuscoCombined-Summ";#N/A,#N/A,FALSE,"HuscoCombined-Income";#N/A,#N/A,FALSE,"HuscoCombined-Offering";#N/A,#N/A,FALSE,"Husco-Income";#N/A,#N/A,FALSE,"TargetEngineer";#N/A,#N/A,FALSE,"TargetAcqCalc";#N/A,#N/A,FALSE,"Husco-Acq"}</definedName>
    <definedName name="erer" localSheetId="29" hidden="1">{#N/A,#N/A,FALSE,"HuscoCombined-Summ";#N/A,#N/A,FALSE,"HuscoCombined-Income";#N/A,#N/A,FALSE,"HuscoCombined-Offering";#N/A,#N/A,FALSE,"Husco-Income";#N/A,#N/A,FALSE,"TargetEngineer";#N/A,#N/A,FALSE,"TargetAcqCalc";#N/A,#N/A,FALSE,"Husco-Acq"}</definedName>
    <definedName name="erer" localSheetId="28" hidden="1">{#N/A,#N/A,FALSE,"HuscoCombined-Summ";#N/A,#N/A,FALSE,"HuscoCombined-Income";#N/A,#N/A,FALSE,"HuscoCombined-Offering";#N/A,#N/A,FALSE,"Husco-Income";#N/A,#N/A,FALSE,"TargetEngineer";#N/A,#N/A,FALSE,"TargetAcqCalc";#N/A,#N/A,FALSE,"Husco-Acq"}</definedName>
    <definedName name="erer" localSheetId="11" hidden="1">{#N/A,#N/A,FALSE,"HuscoCombined-Summ";#N/A,#N/A,FALSE,"HuscoCombined-Income";#N/A,#N/A,FALSE,"HuscoCombined-Offering";#N/A,#N/A,FALSE,"Husco-Income";#N/A,#N/A,FALSE,"TargetEngineer";#N/A,#N/A,FALSE,"TargetAcqCalc";#N/A,#N/A,FALSE,"Husco-Acq"}</definedName>
    <definedName name="erer" localSheetId="36" hidden="1">{#N/A,#N/A,FALSE,"HuscoCombined-Summ";#N/A,#N/A,FALSE,"HuscoCombined-Income";#N/A,#N/A,FALSE,"HuscoCombined-Offering";#N/A,#N/A,FALSE,"Husco-Income";#N/A,#N/A,FALSE,"TargetEngineer";#N/A,#N/A,FALSE,"TargetAcqCalc";#N/A,#N/A,FALSE,"Husco-Acq"}</definedName>
    <definedName name="erer" localSheetId="32" hidden="1">{#N/A,#N/A,FALSE,"HuscoCombined-Summ";#N/A,#N/A,FALSE,"HuscoCombined-Income";#N/A,#N/A,FALSE,"HuscoCombined-Offering";#N/A,#N/A,FALSE,"Husco-Income";#N/A,#N/A,FALSE,"TargetEngineer";#N/A,#N/A,FALSE,"TargetAcqCalc";#N/A,#N/A,FALSE,"Husco-Acq"}</definedName>
    <definedName name="erer" localSheetId="18" hidden="1">{#N/A,#N/A,FALSE,"HuscoCombined-Summ";#N/A,#N/A,FALSE,"HuscoCombined-Income";#N/A,#N/A,FALSE,"HuscoCombined-Offering";#N/A,#N/A,FALSE,"Husco-Income";#N/A,#N/A,FALSE,"TargetEngineer";#N/A,#N/A,FALSE,"TargetAcqCalc";#N/A,#N/A,FALSE,"Husco-Acq"}</definedName>
    <definedName name="erer" localSheetId="38" hidden="1">{#N/A,#N/A,FALSE,"HuscoCombined-Summ";#N/A,#N/A,FALSE,"HuscoCombined-Income";#N/A,#N/A,FALSE,"HuscoCombined-Offering";#N/A,#N/A,FALSE,"Husco-Income";#N/A,#N/A,FALSE,"TargetEngineer";#N/A,#N/A,FALSE,"TargetAcqCalc";#N/A,#N/A,FALSE,"Husco-Acq"}</definedName>
    <definedName name="erer" hidden="1">{#N/A,#N/A,FALSE,"HuscoCombined-Summ";#N/A,#N/A,FALSE,"HuscoCombined-Income";#N/A,#N/A,FALSE,"HuscoCombined-Offering";#N/A,#N/A,FALSE,"Husco-Income";#N/A,#N/A,FALSE,"TargetEngineer";#N/A,#N/A,FALSE,"TargetAcqCalc";#N/A,#N/A,FALSE,"Husco-Acq"}</definedName>
    <definedName name="erryeyetyuu" localSheetId="35" hidden="1">{#N/A,#N/A,FALSE,"Pharm";#N/A,#N/A,FALSE,"WWCM"}</definedName>
    <definedName name="erryeyetyuu" localSheetId="31" hidden="1">{#N/A,#N/A,FALSE,"Pharm";#N/A,#N/A,FALSE,"WWCM"}</definedName>
    <definedName name="erryeyetyuu" localSheetId="9" hidden="1">{#N/A,#N/A,FALSE,"Pharm";#N/A,#N/A,FALSE,"WWCM"}</definedName>
    <definedName name="erryeyetyuu" localSheetId="30" hidden="1">{#N/A,#N/A,FALSE,"Pharm";#N/A,#N/A,FALSE,"WWCM"}</definedName>
    <definedName name="erryeyetyuu" localSheetId="51" hidden="1">{#N/A,#N/A,FALSE,"Pharm";#N/A,#N/A,FALSE,"WWCM"}</definedName>
    <definedName name="erryeyetyuu" localSheetId="7" hidden="1">{#N/A,#N/A,FALSE,"Pharm";#N/A,#N/A,FALSE,"WWCM"}</definedName>
    <definedName name="erryeyetyuu" localSheetId="33" hidden="1">{#N/A,#N/A,FALSE,"Pharm";#N/A,#N/A,FALSE,"WWCM"}</definedName>
    <definedName name="erryeyetyuu" localSheetId="6" hidden="1">{#N/A,#N/A,FALSE,"Pharm";#N/A,#N/A,FALSE,"WWCM"}</definedName>
    <definedName name="erryeyetyuu" localSheetId="16" hidden="1">{#N/A,#N/A,FALSE,"Pharm";#N/A,#N/A,FALSE,"WWCM"}</definedName>
    <definedName name="erryeyetyuu" localSheetId="10" hidden="1">{#N/A,#N/A,FALSE,"Pharm";#N/A,#N/A,FALSE,"WWCM"}</definedName>
    <definedName name="erryeyetyuu" localSheetId="29" hidden="1">{#N/A,#N/A,FALSE,"Pharm";#N/A,#N/A,FALSE,"WWCM"}</definedName>
    <definedName name="erryeyetyuu" localSheetId="28" hidden="1">{#N/A,#N/A,FALSE,"Pharm";#N/A,#N/A,FALSE,"WWCM"}</definedName>
    <definedName name="erryeyetyuu" localSheetId="11" hidden="1">{#N/A,#N/A,FALSE,"Pharm";#N/A,#N/A,FALSE,"WWCM"}</definedName>
    <definedName name="erryeyetyuu" localSheetId="36" hidden="1">{#N/A,#N/A,FALSE,"Pharm";#N/A,#N/A,FALSE,"WWCM"}</definedName>
    <definedName name="erryeyetyuu" localSheetId="32" hidden="1">{#N/A,#N/A,FALSE,"Pharm";#N/A,#N/A,FALSE,"WWCM"}</definedName>
    <definedName name="erryeyetyuu" localSheetId="18" hidden="1">{#N/A,#N/A,FALSE,"Pharm";#N/A,#N/A,FALSE,"WWCM"}</definedName>
    <definedName name="erryeyetyuu" localSheetId="38" hidden="1">{#N/A,#N/A,FALSE,"Pharm";#N/A,#N/A,FALSE,"WWCM"}</definedName>
    <definedName name="erryeyetyuu" hidden="1">{#N/A,#N/A,FALSE,"Pharm";#N/A,#N/A,FALSE,"WWCM"}</definedName>
    <definedName name="ertfg" localSheetId="35" hidden="1">{#N/A,#N/A,FALSE,"FFCXOUT3"}</definedName>
    <definedName name="ertfg" localSheetId="31" hidden="1">{#N/A,#N/A,FALSE,"FFCXOUT3"}</definedName>
    <definedName name="ertfg" localSheetId="9" hidden="1">{#N/A,#N/A,FALSE,"FFCXOUT3"}</definedName>
    <definedName name="ertfg" localSheetId="30" hidden="1">{#N/A,#N/A,FALSE,"FFCXOUT3"}</definedName>
    <definedName name="ertfg" localSheetId="51" hidden="1">{#N/A,#N/A,FALSE,"FFCXOUT3"}</definedName>
    <definedName name="ertfg" localSheetId="7" hidden="1">{#N/A,#N/A,FALSE,"FFCXOUT3"}</definedName>
    <definedName name="ertfg" localSheetId="33" hidden="1">{#N/A,#N/A,FALSE,"FFCXOUT3"}</definedName>
    <definedName name="ertfg" localSheetId="6" hidden="1">{#N/A,#N/A,FALSE,"FFCXOUT3"}</definedName>
    <definedName name="ertfg" localSheetId="16" hidden="1">{#N/A,#N/A,FALSE,"FFCXOUT3"}</definedName>
    <definedName name="ertfg" localSheetId="10" hidden="1">{#N/A,#N/A,FALSE,"FFCXOUT3"}</definedName>
    <definedName name="ertfg" localSheetId="29" hidden="1">{#N/A,#N/A,FALSE,"FFCXOUT3"}</definedName>
    <definedName name="ertfg" localSheetId="28" hidden="1">{#N/A,#N/A,FALSE,"FFCXOUT3"}</definedName>
    <definedName name="ertfg" localSheetId="11" hidden="1">{#N/A,#N/A,FALSE,"FFCXOUT3"}</definedName>
    <definedName name="ertfg" localSheetId="36" hidden="1">{#N/A,#N/A,FALSE,"FFCXOUT3"}</definedName>
    <definedName name="ertfg" localSheetId="32" hidden="1">{#N/A,#N/A,FALSE,"FFCXOUT3"}</definedName>
    <definedName name="ertfg" localSheetId="18" hidden="1">{#N/A,#N/A,FALSE,"FFCXOUT3"}</definedName>
    <definedName name="ertfg" localSheetId="38" hidden="1">{#N/A,#N/A,FALSE,"FFCXOUT3"}</definedName>
    <definedName name="ertfg" hidden="1">{#N/A,#N/A,FALSE,"FFCXOUT3"}</definedName>
    <definedName name="esnrc1c1_values" localSheetId="9" hidden="1">{"HUBAN","COMPANIES",TRUE}</definedName>
    <definedName name="esnrc1c1_values" localSheetId="51" hidden="1">{"HUBAN","COMPANIES",TRUE}</definedName>
    <definedName name="esnrc1c1_values" localSheetId="7" hidden="1">{"HUBAN","COMPANIES",TRUE}</definedName>
    <definedName name="esnrc1c1_values" localSheetId="6" hidden="1">{"HUBAN","COMPANIES",TRUE}</definedName>
    <definedName name="esnrc1c1_values" localSheetId="10" hidden="1">{"HUBAN","COMPANIES",TRUE}</definedName>
    <definedName name="esnrc1c1_values" localSheetId="28" hidden="1">{"HUBAN","COMPANIES",TRUE}</definedName>
    <definedName name="esnrc1c1_values" localSheetId="11" hidden="1">{"HUBAN","COMPANIES",TRUE}</definedName>
    <definedName name="esnrc1c1_values" localSheetId="36" hidden="1">{"HUBAN","COMPANIES",TRUE}</definedName>
    <definedName name="esnrc1c1_values" localSheetId="18" hidden="1">{"HUBAN","COMPANIES",TRUE}</definedName>
    <definedName name="esnrc1c1_values" localSheetId="38" hidden="1">{"HUBAN","COMPANIES",TRUE}</definedName>
    <definedName name="esnrc1c1_values" hidden="1">{"HUBAN","COMPANIES",TRUE}</definedName>
    <definedName name="esnrc46c1_values" localSheetId="9" hidden="1">{"PL","COMPANIES",TRUE}</definedName>
    <definedName name="esnrc46c1_values" localSheetId="51" hidden="1">{"PL","COMPANIES",TRUE}</definedName>
    <definedName name="esnrc46c1_values" localSheetId="7" hidden="1">{"PL","COMPANIES",TRUE}</definedName>
    <definedName name="esnrc46c1_values" localSheetId="6" hidden="1">{"PL","COMPANIES",TRUE}</definedName>
    <definedName name="esnrc46c1_values" localSheetId="10" hidden="1">{"PL","COMPANIES",TRUE}</definedName>
    <definedName name="esnrc46c1_values" localSheetId="28" hidden="1">{"PL","COMPANIES",TRUE}</definedName>
    <definedName name="esnrc46c1_values" localSheetId="11" hidden="1">{"PL","COMPANIES",TRUE}</definedName>
    <definedName name="esnrc46c1_values" localSheetId="36" hidden="1">{"PL","COMPANIES",TRUE}</definedName>
    <definedName name="esnrc46c1_values" localSheetId="18" hidden="1">{"PL","COMPANIES",TRUE}</definedName>
    <definedName name="esnrc46c1_values" localSheetId="38" hidden="1">{"PL","COMPANIES",TRUE}</definedName>
    <definedName name="esnrc46c1_values" hidden="1">{"PL","COMPANIES",TRUE}</definedName>
    <definedName name="esnrc4c1_values" localSheetId="9" hidden="1">{"GRBAN","COMPANIES",TRUE}</definedName>
    <definedName name="esnrc4c1_values" localSheetId="51" hidden="1">{"GRBAN","COMPANIES",TRUE}</definedName>
    <definedName name="esnrc4c1_values" localSheetId="7" hidden="1">{"GRBAN","COMPANIES",TRUE}</definedName>
    <definedName name="esnrc4c1_values" localSheetId="6" hidden="1">{"GRBAN","COMPANIES",TRUE}</definedName>
    <definedName name="esnrc4c1_values" localSheetId="10" hidden="1">{"GRBAN","COMPANIES",TRUE}</definedName>
    <definedName name="esnrc4c1_values" localSheetId="28" hidden="1">{"GRBAN","COMPANIES",TRUE}</definedName>
    <definedName name="esnrc4c1_values" localSheetId="11" hidden="1">{"GRBAN","COMPANIES",TRUE}</definedName>
    <definedName name="esnrc4c1_values" localSheetId="36" hidden="1">{"GRBAN","COMPANIES",TRUE}</definedName>
    <definedName name="esnrc4c1_values" localSheetId="18" hidden="1">{"GRBAN","COMPANIES",TRUE}</definedName>
    <definedName name="esnrc4c1_values" localSheetId="38" hidden="1">{"GRBAN","COMPANIES",TRUE}</definedName>
    <definedName name="esnrc4c1_values" hidden="1">{"GRBAN","COMPANIES",TRUE}</definedName>
    <definedName name="ESSAI" localSheetId="35" hidden="1">{#N/A,#N/A,FALSE,"Pharm";#N/A,#N/A,FALSE,"WWCM"}</definedName>
    <definedName name="ESSAI" localSheetId="31" hidden="1">{#N/A,#N/A,FALSE,"Pharm";#N/A,#N/A,FALSE,"WWCM"}</definedName>
    <definedName name="ESSAI" localSheetId="9" hidden="1">{#N/A,#N/A,FALSE,"Pharm";#N/A,#N/A,FALSE,"WWCM"}</definedName>
    <definedName name="ESSAI" localSheetId="30" hidden="1">{#N/A,#N/A,FALSE,"Pharm";#N/A,#N/A,FALSE,"WWCM"}</definedName>
    <definedName name="ESSAI" localSheetId="51" hidden="1">{#N/A,#N/A,FALSE,"Pharm";#N/A,#N/A,FALSE,"WWCM"}</definedName>
    <definedName name="ESSAI" localSheetId="7" hidden="1">{#N/A,#N/A,FALSE,"Pharm";#N/A,#N/A,FALSE,"WWCM"}</definedName>
    <definedName name="ESSAI" localSheetId="33" hidden="1">{#N/A,#N/A,FALSE,"Pharm";#N/A,#N/A,FALSE,"WWCM"}</definedName>
    <definedName name="ESSAI" localSheetId="6" hidden="1">{#N/A,#N/A,FALSE,"Pharm";#N/A,#N/A,FALSE,"WWCM"}</definedName>
    <definedName name="ESSAI" localSheetId="16" hidden="1">{#N/A,#N/A,FALSE,"Pharm";#N/A,#N/A,FALSE,"WWCM"}</definedName>
    <definedName name="ESSAI" localSheetId="10" hidden="1">{#N/A,#N/A,FALSE,"Pharm";#N/A,#N/A,FALSE,"WWCM"}</definedName>
    <definedName name="ESSAI" localSheetId="29" hidden="1">{#N/A,#N/A,FALSE,"Pharm";#N/A,#N/A,FALSE,"WWCM"}</definedName>
    <definedName name="ESSAI" localSheetId="28" hidden="1">{#N/A,#N/A,FALSE,"Pharm";#N/A,#N/A,FALSE,"WWCM"}</definedName>
    <definedName name="ESSAI" localSheetId="11" hidden="1">{#N/A,#N/A,FALSE,"Pharm";#N/A,#N/A,FALSE,"WWCM"}</definedName>
    <definedName name="ESSAI" localSheetId="36" hidden="1">{#N/A,#N/A,FALSE,"Pharm";#N/A,#N/A,FALSE,"WWCM"}</definedName>
    <definedName name="ESSAI" localSheetId="32" hidden="1">{#N/A,#N/A,FALSE,"Pharm";#N/A,#N/A,FALSE,"WWCM"}</definedName>
    <definedName name="ESSAI" localSheetId="18" hidden="1">{#N/A,#N/A,FALSE,"Pharm";#N/A,#N/A,FALSE,"WWCM"}</definedName>
    <definedName name="ESSAI" localSheetId="38" hidden="1">{#N/A,#N/A,FALSE,"Pharm";#N/A,#N/A,FALSE,"WWCM"}</definedName>
    <definedName name="ESSAI" hidden="1">{#N/A,#N/A,FALSE,"Pharm";#N/A,#N/A,FALSE,"WWCM"}</definedName>
    <definedName name="Essential_for_Buyer1" localSheetId="35" hidden="1">#REF!</definedName>
    <definedName name="Essential_for_Buyer1" localSheetId="31" hidden="1">#REF!</definedName>
    <definedName name="Essential_for_Buyer1" localSheetId="9" hidden="1">#REF!</definedName>
    <definedName name="Essential_for_Buyer1" localSheetId="30" hidden="1">#REF!</definedName>
    <definedName name="Essential_for_Buyer1" localSheetId="51" hidden="1">#REF!</definedName>
    <definedName name="Essential_for_Buyer1" localSheetId="33" hidden="1">#REF!</definedName>
    <definedName name="Essential_for_Buyer1" localSheetId="16" hidden="1">#REF!</definedName>
    <definedName name="Essential_for_Buyer1" localSheetId="10" hidden="1">'NFD CONSO'!#REF!</definedName>
    <definedName name="Essential_for_Buyer1" localSheetId="29" hidden="1">#REF!</definedName>
    <definedName name="Essential_for_Buyer1" localSheetId="11" hidden="1">#REF!</definedName>
    <definedName name="Essential_for_Buyer1" localSheetId="36" hidden="1">#REF!</definedName>
    <definedName name="Essential_for_Buyer1" localSheetId="32" hidden="1">#REF!</definedName>
    <definedName name="Essential_for_Buyer1" localSheetId="18" hidden="1">#REF!</definedName>
    <definedName name="Essential_for_Buyer1" localSheetId="38" hidden="1">#REF!</definedName>
    <definedName name="Essential_for_Buyer1" hidden="1">#REF!</definedName>
    <definedName name="etr" localSheetId="35" hidden="1">{#N/A,#N/A,FALSE,"FACTSHEETS";#N/A,#N/A,FALSE,"pump";#N/A,#N/A,FALSE,"filter"}</definedName>
    <definedName name="etr" localSheetId="31" hidden="1">{#N/A,#N/A,FALSE,"FACTSHEETS";#N/A,#N/A,FALSE,"pump";#N/A,#N/A,FALSE,"filter"}</definedName>
    <definedName name="etr" localSheetId="9" hidden="1">{#N/A,#N/A,FALSE,"FACTSHEETS";#N/A,#N/A,FALSE,"pump";#N/A,#N/A,FALSE,"filter"}</definedName>
    <definedName name="etr" localSheetId="30" hidden="1">{#N/A,#N/A,FALSE,"FACTSHEETS";#N/A,#N/A,FALSE,"pump";#N/A,#N/A,FALSE,"filter"}</definedName>
    <definedName name="etr" localSheetId="51" hidden="1">{#N/A,#N/A,FALSE,"FACTSHEETS";#N/A,#N/A,FALSE,"pump";#N/A,#N/A,FALSE,"filter"}</definedName>
    <definedName name="etr" localSheetId="7" hidden="1">{#N/A,#N/A,FALSE,"FACTSHEETS";#N/A,#N/A,FALSE,"pump";#N/A,#N/A,FALSE,"filter"}</definedName>
    <definedName name="etr" localSheetId="33" hidden="1">{#N/A,#N/A,FALSE,"FACTSHEETS";#N/A,#N/A,FALSE,"pump";#N/A,#N/A,FALSE,"filter"}</definedName>
    <definedName name="etr" localSheetId="6" hidden="1">{#N/A,#N/A,FALSE,"FACTSHEETS";#N/A,#N/A,FALSE,"pump";#N/A,#N/A,FALSE,"filter"}</definedName>
    <definedName name="etr" localSheetId="16" hidden="1">{#N/A,#N/A,FALSE,"FACTSHEETS";#N/A,#N/A,FALSE,"pump";#N/A,#N/A,FALSE,"filter"}</definedName>
    <definedName name="etr" localSheetId="10" hidden="1">{#N/A,#N/A,FALSE,"FACTSHEETS";#N/A,#N/A,FALSE,"pump";#N/A,#N/A,FALSE,"filter"}</definedName>
    <definedName name="etr" localSheetId="29" hidden="1">{#N/A,#N/A,FALSE,"FACTSHEETS";#N/A,#N/A,FALSE,"pump";#N/A,#N/A,FALSE,"filter"}</definedName>
    <definedName name="etr" localSheetId="28" hidden="1">{#N/A,#N/A,FALSE,"FACTSHEETS";#N/A,#N/A,FALSE,"pump";#N/A,#N/A,FALSE,"filter"}</definedName>
    <definedName name="etr" localSheetId="11" hidden="1">{#N/A,#N/A,FALSE,"FACTSHEETS";#N/A,#N/A,FALSE,"pump";#N/A,#N/A,FALSE,"filter"}</definedName>
    <definedName name="etr" localSheetId="36" hidden="1">{#N/A,#N/A,FALSE,"FACTSHEETS";#N/A,#N/A,FALSE,"pump";#N/A,#N/A,FALSE,"filter"}</definedName>
    <definedName name="etr" localSheetId="32" hidden="1">{#N/A,#N/A,FALSE,"FACTSHEETS";#N/A,#N/A,FALSE,"pump";#N/A,#N/A,FALSE,"filter"}</definedName>
    <definedName name="etr" localSheetId="18" hidden="1">{#N/A,#N/A,FALSE,"FACTSHEETS";#N/A,#N/A,FALSE,"pump";#N/A,#N/A,FALSE,"filter"}</definedName>
    <definedName name="etr" localSheetId="38" hidden="1">{#N/A,#N/A,FALSE,"FACTSHEETS";#N/A,#N/A,FALSE,"pump";#N/A,#N/A,FALSE,"filter"}</definedName>
    <definedName name="etr" hidden="1">{#N/A,#N/A,FALSE,"FACTSHEETS";#N/A,#N/A,FALSE,"pump";#N/A,#N/A,FALSE,"filter"}</definedName>
    <definedName name="ev.Calculation" hidden="1">-4135</definedName>
    <definedName name="ev.Initialized" hidden="1">FALSE</definedName>
    <definedName name="EV__EXPOPTIONS__" hidden="1">0</definedName>
    <definedName name="EV__LASTREFTIME__" localSheetId="16" hidden="1">39831.6117476852</definedName>
    <definedName name="EV__LASTREFTIME__" localSheetId="18" hidden="1">39831.6117476852</definedName>
    <definedName name="EV__LASTREFTIME__" localSheetId="38" hidden="1">39831.6117476852</definedName>
    <definedName name="EV__LASTREFTIME__" hidden="1">"(GMT-05:00)7/27/2012 10:34:53 AM"</definedName>
    <definedName name="EV__LOCKEDCVW__FMI" hidden="1">",EL_0,E_052,ORG_11001,PRC_005,AP,I_000,2003.TOTAL,YTD,"</definedName>
    <definedName name="EV__MAXEXPCOLS__" hidden="1">100</definedName>
    <definedName name="EV__MAXEXPROWS__" hidden="1">1000</definedName>
    <definedName name="EV__MEMORYCVW__" hidden="1">0</definedName>
    <definedName name="EV__WBEVMODE__" hidden="1">0</definedName>
    <definedName name="EV__WBREFOPTIONS__" hidden="1">134217728</definedName>
    <definedName name="EV__WBVERSION__" hidden="1">0</definedName>
    <definedName name="EV__WSINFO__" hidden="1">"osoft"</definedName>
    <definedName name="ewrew" localSheetId="35" hidden="1">{#N/A,#N/A,FALSE,"Projections";#N/A,#N/A,FALSE,"Multiples Valuation";#N/A,#N/A,FALSE,"LBO";#N/A,#N/A,FALSE,"Multiples_Sensitivity";#N/A,#N/A,FALSE,"Summary"}</definedName>
    <definedName name="ewrew" localSheetId="31" hidden="1">{#N/A,#N/A,FALSE,"Projections";#N/A,#N/A,FALSE,"Multiples Valuation";#N/A,#N/A,FALSE,"LBO";#N/A,#N/A,FALSE,"Multiples_Sensitivity";#N/A,#N/A,FALSE,"Summary"}</definedName>
    <definedName name="ewrew" localSheetId="9" hidden="1">{#N/A,#N/A,FALSE,"Projections";#N/A,#N/A,FALSE,"Multiples Valuation";#N/A,#N/A,FALSE,"LBO";#N/A,#N/A,FALSE,"Multiples_Sensitivity";#N/A,#N/A,FALSE,"Summary"}</definedName>
    <definedName name="ewrew" localSheetId="30" hidden="1">{#N/A,#N/A,FALSE,"Projections";#N/A,#N/A,FALSE,"Multiples Valuation";#N/A,#N/A,FALSE,"LBO";#N/A,#N/A,FALSE,"Multiples_Sensitivity";#N/A,#N/A,FALSE,"Summary"}</definedName>
    <definedName name="ewrew" localSheetId="51" hidden="1">{#N/A,#N/A,FALSE,"Projections";#N/A,#N/A,FALSE,"Multiples Valuation";#N/A,#N/A,FALSE,"LBO";#N/A,#N/A,FALSE,"Multiples_Sensitivity";#N/A,#N/A,FALSE,"Summary"}</definedName>
    <definedName name="ewrew" localSheetId="7" hidden="1">{#N/A,#N/A,FALSE,"Projections";#N/A,#N/A,FALSE,"Multiples Valuation";#N/A,#N/A,FALSE,"LBO";#N/A,#N/A,FALSE,"Multiples_Sensitivity";#N/A,#N/A,FALSE,"Summary"}</definedName>
    <definedName name="ewrew" localSheetId="33" hidden="1">{#N/A,#N/A,FALSE,"Projections";#N/A,#N/A,FALSE,"Multiples Valuation";#N/A,#N/A,FALSE,"LBO";#N/A,#N/A,FALSE,"Multiples_Sensitivity";#N/A,#N/A,FALSE,"Summary"}</definedName>
    <definedName name="ewrew" localSheetId="6" hidden="1">{#N/A,#N/A,FALSE,"Projections";#N/A,#N/A,FALSE,"Multiples Valuation";#N/A,#N/A,FALSE,"LBO";#N/A,#N/A,FALSE,"Multiples_Sensitivity";#N/A,#N/A,FALSE,"Summary"}</definedName>
    <definedName name="ewrew" localSheetId="16" hidden="1">{#N/A,#N/A,FALSE,"Projections";#N/A,#N/A,FALSE,"Multiples Valuation";#N/A,#N/A,FALSE,"LBO";#N/A,#N/A,FALSE,"Multiples_Sensitivity";#N/A,#N/A,FALSE,"Summary"}</definedName>
    <definedName name="ewrew" localSheetId="10" hidden="1">{#N/A,#N/A,FALSE,"Projections";#N/A,#N/A,FALSE,"Multiples Valuation";#N/A,#N/A,FALSE,"LBO";#N/A,#N/A,FALSE,"Multiples_Sensitivity";#N/A,#N/A,FALSE,"Summary"}</definedName>
    <definedName name="ewrew" localSheetId="29" hidden="1">{#N/A,#N/A,FALSE,"Projections";#N/A,#N/A,FALSE,"Multiples Valuation";#N/A,#N/A,FALSE,"LBO";#N/A,#N/A,FALSE,"Multiples_Sensitivity";#N/A,#N/A,FALSE,"Summary"}</definedName>
    <definedName name="ewrew" localSheetId="28" hidden="1">{#N/A,#N/A,FALSE,"Projections";#N/A,#N/A,FALSE,"Multiples Valuation";#N/A,#N/A,FALSE,"LBO";#N/A,#N/A,FALSE,"Multiples_Sensitivity";#N/A,#N/A,FALSE,"Summary"}</definedName>
    <definedName name="ewrew" localSheetId="11" hidden="1">{#N/A,#N/A,FALSE,"Projections";#N/A,#N/A,FALSE,"Multiples Valuation";#N/A,#N/A,FALSE,"LBO";#N/A,#N/A,FALSE,"Multiples_Sensitivity";#N/A,#N/A,FALSE,"Summary"}</definedName>
    <definedName name="ewrew" localSheetId="36" hidden="1">{#N/A,#N/A,FALSE,"Projections";#N/A,#N/A,FALSE,"Multiples Valuation";#N/A,#N/A,FALSE,"LBO";#N/A,#N/A,FALSE,"Multiples_Sensitivity";#N/A,#N/A,FALSE,"Summary"}</definedName>
    <definedName name="ewrew" localSheetId="32" hidden="1">{#N/A,#N/A,FALSE,"Projections";#N/A,#N/A,FALSE,"Multiples Valuation";#N/A,#N/A,FALSE,"LBO";#N/A,#N/A,FALSE,"Multiples_Sensitivity";#N/A,#N/A,FALSE,"Summary"}</definedName>
    <definedName name="ewrew" localSheetId="18" hidden="1">{#N/A,#N/A,FALSE,"Projections";#N/A,#N/A,FALSE,"Multiples Valuation";#N/A,#N/A,FALSE,"LBO";#N/A,#N/A,FALSE,"Multiples_Sensitivity";#N/A,#N/A,FALSE,"Summary"}</definedName>
    <definedName name="ewrew" localSheetId="38" hidden="1">{#N/A,#N/A,FALSE,"Projections";#N/A,#N/A,FALSE,"Multiples Valuation";#N/A,#N/A,FALSE,"LBO";#N/A,#N/A,FALSE,"Multiples_Sensitivity";#N/A,#N/A,FALSE,"Summary"}</definedName>
    <definedName name="ewrew" hidden="1">{#N/A,#N/A,FALSE,"Projections";#N/A,#N/A,FALSE,"Multiples Valuation";#N/A,#N/A,FALSE,"LBO";#N/A,#N/A,FALSE,"Multiples_Sensitivity";#N/A,#N/A,FALSE,"Summary"}</definedName>
    <definedName name="ewwe" localSheetId="35" hidden="1">{#N/A,#N/A,FALSE,"REPORT"}</definedName>
    <definedName name="ewwe" localSheetId="31" hidden="1">{#N/A,#N/A,FALSE,"REPORT"}</definedName>
    <definedName name="ewwe" localSheetId="9" hidden="1">{#N/A,#N/A,FALSE,"REPORT"}</definedName>
    <definedName name="ewwe" localSheetId="30" hidden="1">{#N/A,#N/A,FALSE,"REPORT"}</definedName>
    <definedName name="ewwe" localSheetId="51" hidden="1">{#N/A,#N/A,FALSE,"REPORT"}</definedName>
    <definedName name="ewwe" localSheetId="7" hidden="1">{#N/A,#N/A,FALSE,"REPORT"}</definedName>
    <definedName name="ewwe" localSheetId="33" hidden="1">{#N/A,#N/A,FALSE,"REPORT"}</definedName>
    <definedName name="ewwe" localSheetId="6" hidden="1">{#N/A,#N/A,FALSE,"REPORT"}</definedName>
    <definedName name="ewwe" localSheetId="16" hidden="1">{#N/A,#N/A,FALSE,"REPORT"}</definedName>
    <definedName name="ewwe" localSheetId="10" hidden="1">{#N/A,#N/A,FALSE,"REPORT"}</definedName>
    <definedName name="ewwe" localSheetId="29" hidden="1">{#N/A,#N/A,FALSE,"REPORT"}</definedName>
    <definedName name="ewwe" localSheetId="28" hidden="1">{#N/A,#N/A,FALSE,"REPORT"}</definedName>
    <definedName name="ewwe" localSheetId="11" hidden="1">{#N/A,#N/A,FALSE,"REPORT"}</definedName>
    <definedName name="ewwe" localSheetId="36" hidden="1">{#N/A,#N/A,FALSE,"REPORT"}</definedName>
    <definedName name="ewwe" localSheetId="32" hidden="1">{#N/A,#N/A,FALSE,"REPORT"}</definedName>
    <definedName name="ewwe" localSheetId="18" hidden="1">{#N/A,#N/A,FALSE,"REPORT"}</definedName>
    <definedName name="ewwe" localSheetId="38" hidden="1">{#N/A,#N/A,FALSE,"REPORT"}</definedName>
    <definedName name="ewwe" hidden="1">{#N/A,#N/A,FALSE,"REPORT"}</definedName>
    <definedName name="ExactAddinConnection" localSheetId="16" hidden="1">"003"</definedName>
    <definedName name="ExactAddinConnection" localSheetId="18" hidden="1">"003"</definedName>
    <definedName name="ExactAddinConnection" localSheetId="38" hidden="1">"003"</definedName>
    <definedName name="ExactAddinConnection" hidden="1">"001"</definedName>
    <definedName name="ExactAddinConnection.001" hidden="1">"HKTLONDC007;010;ngrannum;1"</definedName>
    <definedName name="ExactAddinConnection.003" hidden="1">"EBSHASTUSPRD\\EBSHASTUSPRD;003;Kdoeland;1"</definedName>
    <definedName name="ExactAddinReports" hidden="1">1</definedName>
    <definedName name="EYÜP" localSheetId="9" hidden="1">{#N/A,#N/A,FALSE,"$ ACS";#N/A,#N/A,FALSE,"$ P&amp;L";#N/A,#N/A,FALSE,"$ BS";#N/A,#N/A,FALSE,"$ CF"}</definedName>
    <definedName name="EYÜP" localSheetId="51" hidden="1">{#N/A,#N/A,FALSE,"$ ACS";#N/A,#N/A,FALSE,"$ P&amp;L";#N/A,#N/A,FALSE,"$ BS";#N/A,#N/A,FALSE,"$ CF"}</definedName>
    <definedName name="EYÜP" localSheetId="7" hidden="1">{#N/A,#N/A,FALSE,"$ ACS";#N/A,#N/A,FALSE,"$ P&amp;L";#N/A,#N/A,FALSE,"$ BS";#N/A,#N/A,FALSE,"$ CF"}</definedName>
    <definedName name="EYÜP" localSheetId="6" hidden="1">{#N/A,#N/A,FALSE,"$ ACS";#N/A,#N/A,FALSE,"$ P&amp;L";#N/A,#N/A,FALSE,"$ BS";#N/A,#N/A,FALSE,"$ CF"}</definedName>
    <definedName name="EYÜP" localSheetId="16" hidden="1">{#N/A,#N/A,FALSE,"$ ACS";#N/A,#N/A,FALSE,"$ P&amp;L";#N/A,#N/A,FALSE,"$ BS";#N/A,#N/A,FALSE,"$ CF"}</definedName>
    <definedName name="EYÜP" localSheetId="10" hidden="1">{#N/A,#N/A,FALSE,"$ ACS";#N/A,#N/A,FALSE,"$ P&amp;L";#N/A,#N/A,FALSE,"$ BS";#N/A,#N/A,FALSE,"$ CF"}</definedName>
    <definedName name="EYÜP" localSheetId="29" hidden="1">{#N/A,#N/A,FALSE,"$ ACS";#N/A,#N/A,FALSE,"$ P&amp;L";#N/A,#N/A,FALSE,"$ BS";#N/A,#N/A,FALSE,"$ CF"}</definedName>
    <definedName name="EYÜP" localSheetId="28" hidden="1">{#N/A,#N/A,FALSE,"$ ACS";#N/A,#N/A,FALSE,"$ P&amp;L";#N/A,#N/A,FALSE,"$ BS";#N/A,#N/A,FALSE,"$ CF"}</definedName>
    <definedName name="EYÜP" localSheetId="11" hidden="1">{#N/A,#N/A,FALSE,"$ ACS";#N/A,#N/A,FALSE,"$ P&amp;L";#N/A,#N/A,FALSE,"$ BS";#N/A,#N/A,FALSE,"$ CF"}</definedName>
    <definedName name="EYÜP" localSheetId="36" hidden="1">{#N/A,#N/A,FALSE,"$ ACS";#N/A,#N/A,FALSE,"$ P&amp;L";#N/A,#N/A,FALSE,"$ BS";#N/A,#N/A,FALSE,"$ CF"}</definedName>
    <definedName name="EYÜP" localSheetId="18" hidden="1">{#N/A,#N/A,FALSE,"$ ACS";#N/A,#N/A,FALSE,"$ P&amp;L";#N/A,#N/A,FALSE,"$ BS";#N/A,#N/A,FALSE,"$ CF"}</definedName>
    <definedName name="EYÜP" localSheetId="38" hidden="1">{#N/A,#N/A,FALSE,"$ ACS";#N/A,#N/A,FALSE,"$ P&amp;L";#N/A,#N/A,FALSE,"$ BS";#N/A,#N/A,FALSE,"$ CF"}</definedName>
    <definedName name="EYÜP" hidden="1">{#N/A,#N/A,FALSE,"$ ACS";#N/A,#N/A,FALSE,"$ P&amp;L";#N/A,#N/A,FALSE,"$ BS";#N/A,#N/A,FALSE,"$ CF"}</definedName>
    <definedName name="F" localSheetId="9" hidden="1">{"by quart",#N/A,FALSE,"Opco IS";"by month",#N/A,FALSE,"Opco IS";"page 1",#N/A,FALSE,"Opco BS";"page 2",#N/A,FALSE,"Opco BS";"by quart",#N/A,FALSE,"Opco CF";"by month",#N/A,FALSE,"Opco CF"}</definedName>
    <definedName name="F" localSheetId="7" hidden="1">{"by quart",#N/A,FALSE,"Opco IS";"by month",#N/A,FALSE,"Opco IS";"page 1",#N/A,FALSE,"Opco BS";"page 2",#N/A,FALSE,"Opco BS";"by quart",#N/A,FALSE,"Opco CF";"by month",#N/A,FALSE,"Opco CF"}</definedName>
    <definedName name="F" localSheetId="6" hidden="1">{"by quart",#N/A,FALSE,"Opco IS";"by month",#N/A,FALSE,"Opco IS";"page 1",#N/A,FALSE,"Opco BS";"page 2",#N/A,FALSE,"Opco BS";"by quart",#N/A,FALSE,"Opco CF";"by month",#N/A,FALSE,"Opco CF"}</definedName>
    <definedName name="F" localSheetId="10" hidden="1">{"by quart",#N/A,FALSE,"Opco IS";"by month",#N/A,FALSE,"Opco IS";"page 1",#N/A,FALSE,"Opco BS";"page 2",#N/A,FALSE,"Opco BS";"by quart",#N/A,FALSE,"Opco CF";"by month",#N/A,FALSE,"Opco CF"}</definedName>
    <definedName name="F" localSheetId="28" hidden="1">{"by quart",#N/A,FALSE,"Opco IS";"by month",#N/A,FALSE,"Opco IS";"page 1",#N/A,FALSE,"Opco BS";"page 2",#N/A,FALSE,"Opco BS";"by quart",#N/A,FALSE,"Opco CF";"by month",#N/A,FALSE,"Opco CF"}</definedName>
    <definedName name="F" localSheetId="11" hidden="1">{"by quart",#N/A,FALSE,"Opco IS";"by month",#N/A,FALSE,"Opco IS";"page 1",#N/A,FALSE,"Opco BS";"page 2",#N/A,FALSE,"Opco BS";"by quart",#N/A,FALSE,"Opco CF";"by month",#N/A,FALSE,"Opco CF"}</definedName>
    <definedName name="F" localSheetId="36" hidden="1">{"by quart",#N/A,FALSE,"Opco IS";"by month",#N/A,FALSE,"Opco IS";"page 1",#N/A,FALSE,"Opco BS";"page 2",#N/A,FALSE,"Opco BS";"by quart",#N/A,FALSE,"Opco CF";"by month",#N/A,FALSE,"Opco CF"}</definedName>
    <definedName name="F" localSheetId="18" hidden="1">{"by quart",#N/A,FALSE,"Opco IS";"by month",#N/A,FALSE,"Opco IS";"page 1",#N/A,FALSE,"Opco BS";"page 2",#N/A,FALSE,"Opco BS";"by quart",#N/A,FALSE,"Opco CF";"by month",#N/A,FALSE,"Opco CF"}</definedName>
    <definedName name="F" hidden="1">{"by quart",#N/A,FALSE,"Opco IS";"by month",#N/A,FALSE,"Opco IS";"page 1",#N/A,FALSE,"Opco BS";"page 2",#N/A,FALSE,"Opco BS";"by quart",#N/A,FALSE,"Opco CF";"by month",#N/A,FALSE,"Opco CF"}</definedName>
    <definedName name="fbb" localSheetId="35" hidden="1">{"table",#N/A,FALSE,"COVER";"income_statement",#N/A,FALSE,"COVER"}</definedName>
    <definedName name="fbb" localSheetId="31" hidden="1">{"table",#N/A,FALSE,"COVER";"income_statement",#N/A,FALSE,"COVER"}</definedName>
    <definedName name="fbb" localSheetId="9" hidden="1">{"table",#N/A,FALSE,"COVER";"income_statement",#N/A,FALSE,"COVER"}</definedName>
    <definedName name="fbb" localSheetId="30" hidden="1">{"table",#N/A,FALSE,"COVER";"income_statement",#N/A,FALSE,"COVER"}</definedName>
    <definedName name="fbb" localSheetId="51" hidden="1">{"table",#N/A,FALSE,"COVER";"income_statement",#N/A,FALSE,"COVER"}</definedName>
    <definedName name="fbb" localSheetId="7" hidden="1">{"table",#N/A,FALSE,"COVER";"income_statement",#N/A,FALSE,"COVER"}</definedName>
    <definedName name="fbb" localSheetId="33" hidden="1">{"table",#N/A,FALSE,"COVER";"income_statement",#N/A,FALSE,"COVER"}</definedName>
    <definedName name="fbb" localSheetId="6" hidden="1">{"table",#N/A,FALSE,"COVER";"income_statement",#N/A,FALSE,"COVER"}</definedName>
    <definedName name="fbb" localSheetId="16" hidden="1">{"table",#N/A,FALSE,"COVER";"income_statement",#N/A,FALSE,"COVER"}</definedName>
    <definedName name="fbb" localSheetId="10" hidden="1">{"table",#N/A,FALSE,"COVER";"income_statement",#N/A,FALSE,"COVER"}</definedName>
    <definedName name="fbb" localSheetId="29" hidden="1">{"table",#N/A,FALSE,"COVER";"income_statement",#N/A,FALSE,"COVER"}</definedName>
    <definedName name="fbb" localSheetId="28" hidden="1">{"table",#N/A,FALSE,"COVER";"income_statement",#N/A,FALSE,"COVER"}</definedName>
    <definedName name="fbb" localSheetId="11" hidden="1">{"table",#N/A,FALSE,"COVER";"income_statement",#N/A,FALSE,"COVER"}</definedName>
    <definedName name="fbb" localSheetId="36" hidden="1">{"table",#N/A,FALSE,"COVER";"income_statement",#N/A,FALSE,"COVER"}</definedName>
    <definedName name="fbb" localSheetId="32" hidden="1">{"table",#N/A,FALSE,"COVER";"income_statement",#N/A,FALSE,"COVER"}</definedName>
    <definedName name="fbb" localSheetId="18" hidden="1">{"table",#N/A,FALSE,"COVER";"income_statement",#N/A,FALSE,"COVER"}</definedName>
    <definedName name="fbb" localSheetId="38" hidden="1">{"table",#N/A,FALSE,"COVER";"income_statement",#N/A,FALSE,"COVER"}</definedName>
    <definedName name="fbb" hidden="1">{"table",#N/A,FALSE,"COVER";"income_statement",#N/A,FALSE,"COVER"}</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FD" localSheetId="35" hidden="1">{#N/A,#N/A,FALSE,"Pharm";#N/A,#N/A,FALSE,"WWCM"}</definedName>
    <definedName name="FDFD" localSheetId="31" hidden="1">{#N/A,#N/A,FALSE,"Pharm";#N/A,#N/A,FALSE,"WWCM"}</definedName>
    <definedName name="FDFD" localSheetId="9" hidden="1">{#N/A,#N/A,FALSE,"Pharm";#N/A,#N/A,FALSE,"WWCM"}</definedName>
    <definedName name="FDFD" localSheetId="30" hidden="1">{#N/A,#N/A,FALSE,"Pharm";#N/A,#N/A,FALSE,"WWCM"}</definedName>
    <definedName name="FDFD" localSheetId="51" hidden="1">{#N/A,#N/A,FALSE,"Pharm";#N/A,#N/A,FALSE,"WWCM"}</definedName>
    <definedName name="FDFD" localSheetId="7" hidden="1">{#N/A,#N/A,FALSE,"Pharm";#N/A,#N/A,FALSE,"WWCM"}</definedName>
    <definedName name="FDFD" localSheetId="33" hidden="1">{#N/A,#N/A,FALSE,"Pharm";#N/A,#N/A,FALSE,"WWCM"}</definedName>
    <definedName name="FDFD" localSheetId="6" hidden="1">{#N/A,#N/A,FALSE,"Pharm";#N/A,#N/A,FALSE,"WWCM"}</definedName>
    <definedName name="FDFD" localSheetId="16" hidden="1">{#N/A,#N/A,FALSE,"Pharm";#N/A,#N/A,FALSE,"WWCM"}</definedName>
    <definedName name="FDFD" localSheetId="10" hidden="1">{#N/A,#N/A,FALSE,"Pharm";#N/A,#N/A,FALSE,"WWCM"}</definedName>
    <definedName name="FDFD" localSheetId="29" hidden="1">{#N/A,#N/A,FALSE,"Pharm";#N/A,#N/A,FALSE,"WWCM"}</definedName>
    <definedName name="FDFD" localSheetId="28" hidden="1">{#N/A,#N/A,FALSE,"Pharm";#N/A,#N/A,FALSE,"WWCM"}</definedName>
    <definedName name="FDFD" localSheetId="11" hidden="1">{#N/A,#N/A,FALSE,"Pharm";#N/A,#N/A,FALSE,"WWCM"}</definedName>
    <definedName name="FDFD" localSheetId="36" hidden="1">{#N/A,#N/A,FALSE,"Pharm";#N/A,#N/A,FALSE,"WWCM"}</definedName>
    <definedName name="FDFD" localSheetId="32" hidden="1">{#N/A,#N/A,FALSE,"Pharm";#N/A,#N/A,FALSE,"WWCM"}</definedName>
    <definedName name="FDFD" localSheetId="18" hidden="1">{#N/A,#N/A,FALSE,"Pharm";#N/A,#N/A,FALSE,"WWCM"}</definedName>
    <definedName name="FDFD" localSheetId="38" hidden="1">{#N/A,#N/A,FALSE,"Pharm";#N/A,#N/A,FALSE,"WWCM"}</definedName>
    <definedName name="FDFD" hidden="1">{#N/A,#N/A,FALSE,"Pharm";#N/A,#N/A,FALSE,"WWCM"}</definedName>
    <definedName name="fdfghdf" localSheetId="9" hidden="1">{"inputs raw data",#N/A,TRUE,"INPUT"}</definedName>
    <definedName name="fdfghdf" localSheetId="7" hidden="1">{"inputs raw data",#N/A,TRUE,"INPUT"}</definedName>
    <definedName name="fdfghdf" localSheetId="6" hidden="1">{"inputs raw data",#N/A,TRUE,"INPUT"}</definedName>
    <definedName name="fdfghdf" localSheetId="10" hidden="1">{"inputs raw data",#N/A,TRUE,"INPUT"}</definedName>
    <definedName name="fdfghdf" localSheetId="28" hidden="1">{"inputs raw data",#N/A,TRUE,"INPUT"}</definedName>
    <definedName name="fdfghdf" localSheetId="11" hidden="1">{"inputs raw data",#N/A,TRUE,"INPUT"}</definedName>
    <definedName name="fdfghdf" localSheetId="36" hidden="1">{"inputs raw data",#N/A,TRUE,"INPUT"}</definedName>
    <definedName name="fdfghdf" localSheetId="18" hidden="1">{"inputs raw data",#N/A,TRUE,"INPUT"}</definedName>
    <definedName name="fdfghdf" localSheetId="38" hidden="1">{"inputs raw data",#N/A,TRUE,"INPUT"}</definedName>
    <definedName name="fdfghdf" hidden="1">{"inputs raw data",#N/A,TRUE,"INPUT"}</definedName>
    <definedName name="FDGDRGD" localSheetId="35" hidden="1">{#N/A,#N/A,FALSE,"Aging Summary";#N/A,#N/A,FALSE,"Ratio Analysis";#N/A,#N/A,FALSE,"Test 120 Day Accts";#N/A,#N/A,FALSE,"Tickmarks"}</definedName>
    <definedName name="FDGDRGD" localSheetId="31" hidden="1">{#N/A,#N/A,FALSE,"Aging Summary";#N/A,#N/A,FALSE,"Ratio Analysis";#N/A,#N/A,FALSE,"Test 120 Day Accts";#N/A,#N/A,FALSE,"Tickmarks"}</definedName>
    <definedName name="FDGDRGD" localSheetId="9" hidden="1">{#N/A,#N/A,FALSE,"Aging Summary";#N/A,#N/A,FALSE,"Ratio Analysis";#N/A,#N/A,FALSE,"Test 120 Day Accts";#N/A,#N/A,FALSE,"Tickmarks"}</definedName>
    <definedName name="FDGDRGD" localSheetId="30" hidden="1">{#N/A,#N/A,FALSE,"Aging Summary";#N/A,#N/A,FALSE,"Ratio Analysis";#N/A,#N/A,FALSE,"Test 120 Day Accts";#N/A,#N/A,FALSE,"Tickmarks"}</definedName>
    <definedName name="FDGDRGD" localSheetId="51" hidden="1">{#N/A,#N/A,FALSE,"Aging Summary";#N/A,#N/A,FALSE,"Ratio Analysis";#N/A,#N/A,FALSE,"Test 120 Day Accts";#N/A,#N/A,FALSE,"Tickmarks"}</definedName>
    <definedName name="FDGDRGD" localSheetId="7" hidden="1">{#N/A,#N/A,FALSE,"Aging Summary";#N/A,#N/A,FALSE,"Ratio Analysis";#N/A,#N/A,FALSE,"Test 120 Day Accts";#N/A,#N/A,FALSE,"Tickmarks"}</definedName>
    <definedName name="FDGDRGD" localSheetId="33" hidden="1">{#N/A,#N/A,FALSE,"Aging Summary";#N/A,#N/A,FALSE,"Ratio Analysis";#N/A,#N/A,FALSE,"Test 120 Day Accts";#N/A,#N/A,FALSE,"Tickmarks"}</definedName>
    <definedName name="FDGDRGD" localSheetId="6" hidden="1">{#N/A,#N/A,FALSE,"Aging Summary";#N/A,#N/A,FALSE,"Ratio Analysis";#N/A,#N/A,FALSE,"Test 120 Day Accts";#N/A,#N/A,FALSE,"Tickmarks"}</definedName>
    <definedName name="FDGDRGD" localSheetId="16" hidden="1">{#N/A,#N/A,FALSE,"Aging Summary";#N/A,#N/A,FALSE,"Ratio Analysis";#N/A,#N/A,FALSE,"Test 120 Day Accts";#N/A,#N/A,FALSE,"Tickmarks"}</definedName>
    <definedName name="FDGDRGD" localSheetId="10" hidden="1">{#N/A,#N/A,FALSE,"Aging Summary";#N/A,#N/A,FALSE,"Ratio Analysis";#N/A,#N/A,FALSE,"Test 120 Day Accts";#N/A,#N/A,FALSE,"Tickmarks"}</definedName>
    <definedName name="FDGDRGD" localSheetId="29" hidden="1">{#N/A,#N/A,FALSE,"Aging Summary";#N/A,#N/A,FALSE,"Ratio Analysis";#N/A,#N/A,FALSE,"Test 120 Day Accts";#N/A,#N/A,FALSE,"Tickmarks"}</definedName>
    <definedName name="FDGDRGD" localSheetId="28" hidden="1">{#N/A,#N/A,FALSE,"Aging Summary";#N/A,#N/A,FALSE,"Ratio Analysis";#N/A,#N/A,FALSE,"Test 120 Day Accts";#N/A,#N/A,FALSE,"Tickmarks"}</definedName>
    <definedName name="FDGDRGD" localSheetId="11" hidden="1">{#N/A,#N/A,FALSE,"Aging Summary";#N/A,#N/A,FALSE,"Ratio Analysis";#N/A,#N/A,FALSE,"Test 120 Day Accts";#N/A,#N/A,FALSE,"Tickmarks"}</definedName>
    <definedName name="FDGDRGD" localSheetId="36" hidden="1">{#N/A,#N/A,FALSE,"Aging Summary";#N/A,#N/A,FALSE,"Ratio Analysis";#N/A,#N/A,FALSE,"Test 120 Day Accts";#N/A,#N/A,FALSE,"Tickmarks"}</definedName>
    <definedName name="FDGDRGD" localSheetId="32" hidden="1">{#N/A,#N/A,FALSE,"Aging Summary";#N/A,#N/A,FALSE,"Ratio Analysis";#N/A,#N/A,FALSE,"Test 120 Day Accts";#N/A,#N/A,FALSE,"Tickmarks"}</definedName>
    <definedName name="FDGDRGD" localSheetId="18" hidden="1">{#N/A,#N/A,FALSE,"Aging Summary";#N/A,#N/A,FALSE,"Ratio Analysis";#N/A,#N/A,FALSE,"Test 120 Day Accts";#N/A,#N/A,FALSE,"Tickmarks"}</definedName>
    <definedName name="FDGDRGD" localSheetId="38" hidden="1">{#N/A,#N/A,FALSE,"Aging Summary";#N/A,#N/A,FALSE,"Ratio Analysis";#N/A,#N/A,FALSE,"Test 120 Day Accts";#N/A,#N/A,FALSE,"Tickmarks"}</definedName>
    <definedName name="FDGDRGD" hidden="1">{#N/A,#N/A,FALSE,"Aging Summary";#N/A,#N/A,FALSE,"Ratio Analysis";#N/A,#N/A,FALSE,"Test 120 Day Accts";#N/A,#N/A,FALSE,"Tickmarks"}</definedName>
    <definedName name="fds" localSheetId="35" hidden="1">{#N/A,#N/A,FALSE,"Pharm";#N/A,#N/A,FALSE,"WWCM"}</definedName>
    <definedName name="fds" localSheetId="31" hidden="1">{#N/A,#N/A,FALSE,"Pharm";#N/A,#N/A,FALSE,"WWCM"}</definedName>
    <definedName name="fds" localSheetId="9" hidden="1">{#N/A,#N/A,FALSE,"Pharm";#N/A,#N/A,FALSE,"WWCM"}</definedName>
    <definedName name="fds" localSheetId="30" hidden="1">{#N/A,#N/A,FALSE,"Pharm";#N/A,#N/A,FALSE,"WWCM"}</definedName>
    <definedName name="fds" localSheetId="51" hidden="1">{#N/A,#N/A,FALSE,"Pharm";#N/A,#N/A,FALSE,"WWCM"}</definedName>
    <definedName name="fds" localSheetId="7" hidden="1">{#N/A,#N/A,FALSE,"Pharm";#N/A,#N/A,FALSE,"WWCM"}</definedName>
    <definedName name="fds" localSheetId="33" hidden="1">{#N/A,#N/A,FALSE,"Pharm";#N/A,#N/A,FALSE,"WWCM"}</definedName>
    <definedName name="fds" localSheetId="6" hidden="1">{#N/A,#N/A,FALSE,"Pharm";#N/A,#N/A,FALSE,"WWCM"}</definedName>
    <definedName name="fds" localSheetId="16" hidden="1">{#N/A,#N/A,FALSE,"Pharm";#N/A,#N/A,FALSE,"WWCM"}</definedName>
    <definedName name="fds" localSheetId="10" hidden="1">{#N/A,#N/A,FALSE,"Pharm";#N/A,#N/A,FALSE,"WWCM"}</definedName>
    <definedName name="fds" localSheetId="29" hidden="1">{#N/A,#N/A,FALSE,"Pharm";#N/A,#N/A,FALSE,"WWCM"}</definedName>
    <definedName name="fds" localSheetId="28" hidden="1">{#N/A,#N/A,FALSE,"Pharm";#N/A,#N/A,FALSE,"WWCM"}</definedName>
    <definedName name="fds" localSheetId="11" hidden="1">{#N/A,#N/A,FALSE,"Pharm";#N/A,#N/A,FALSE,"WWCM"}</definedName>
    <definedName name="fds" localSheetId="36" hidden="1">{#N/A,#N/A,FALSE,"Pharm";#N/A,#N/A,FALSE,"WWCM"}</definedName>
    <definedName name="fds" localSheetId="32" hidden="1">{#N/A,#N/A,FALSE,"Pharm";#N/A,#N/A,FALSE,"WWCM"}</definedName>
    <definedName name="fds" localSheetId="18" hidden="1">{#N/A,#N/A,FALSE,"Pharm";#N/A,#N/A,FALSE,"WWCM"}</definedName>
    <definedName name="fds" localSheetId="38" hidden="1">{#N/A,#N/A,FALSE,"Pharm";#N/A,#N/A,FALSE,"WWCM"}</definedName>
    <definedName name="fds" hidden="1">{#N/A,#N/A,FALSE,"Pharm";#N/A,#N/A,FALSE,"WWCM"}</definedName>
    <definedName name="fdsa" localSheetId="9" hidden="1">{"two",#N/A,FALSE,"Sheet1";"three",#N/A,FALSE,"Sheet1";"one",#N/A,FALSE,"Sheet1"}</definedName>
    <definedName name="fdsa" localSheetId="51" hidden="1">{"two",#N/A,FALSE,"Sheet1";"three",#N/A,FALSE,"Sheet1";"one",#N/A,FALSE,"Sheet1"}</definedName>
    <definedName name="fdsa" localSheetId="7" hidden="1">{"two",#N/A,FALSE,"Sheet1";"three",#N/A,FALSE,"Sheet1";"one",#N/A,FALSE,"Sheet1"}</definedName>
    <definedName name="fdsa" localSheetId="6" hidden="1">{"two",#N/A,FALSE,"Sheet1";"three",#N/A,FALSE,"Sheet1";"one",#N/A,FALSE,"Sheet1"}</definedName>
    <definedName name="fdsa" localSheetId="16" hidden="1">{"two",#N/A,FALSE,"Sheet1";"three",#N/A,FALSE,"Sheet1";"one",#N/A,FALSE,"Sheet1"}</definedName>
    <definedName name="fdsa" localSheetId="10" hidden="1">{"two",#N/A,FALSE,"Sheet1";"three",#N/A,FALSE,"Sheet1";"one",#N/A,FALSE,"Sheet1"}</definedName>
    <definedName name="fdsa" localSheetId="29" hidden="1">{"two",#N/A,FALSE,"Sheet1";"three",#N/A,FALSE,"Sheet1";"one",#N/A,FALSE,"Sheet1"}</definedName>
    <definedName name="fdsa" localSheetId="28" hidden="1">{"two",#N/A,FALSE,"Sheet1";"three",#N/A,FALSE,"Sheet1";"one",#N/A,FALSE,"Sheet1"}</definedName>
    <definedName name="fdsa" localSheetId="11" hidden="1">{"two",#N/A,FALSE,"Sheet1";"three",#N/A,FALSE,"Sheet1";"one",#N/A,FALSE,"Sheet1"}</definedName>
    <definedName name="fdsa" localSheetId="36" hidden="1">{"two",#N/A,FALSE,"Sheet1";"three",#N/A,FALSE,"Sheet1";"one",#N/A,FALSE,"Sheet1"}</definedName>
    <definedName name="fdsa" localSheetId="18" hidden="1">{"two",#N/A,FALSE,"Sheet1";"three",#N/A,FALSE,"Sheet1";"one",#N/A,FALSE,"Sheet1"}</definedName>
    <definedName name="fdsa" localSheetId="38" hidden="1">{"two",#N/A,FALSE,"Sheet1";"three",#N/A,FALSE,"Sheet1";"one",#N/A,FALSE,"Sheet1"}</definedName>
    <definedName name="fdsa" hidden="1">{"two",#N/A,FALSE,"Sheet1";"three",#N/A,FALSE,"Sheet1";"one",#N/A,FALSE,"Sheet1"}</definedName>
    <definedName name="fdsafdsa" localSheetId="9" hidden="1">{"two",#N/A,FALSE,"Sheet1";"three",#N/A,FALSE,"Sheet1";"one",#N/A,FALSE,"Sheet1"}</definedName>
    <definedName name="fdsafdsa" localSheetId="51" hidden="1">{"two",#N/A,FALSE,"Sheet1";"three",#N/A,FALSE,"Sheet1";"one",#N/A,FALSE,"Sheet1"}</definedName>
    <definedName name="fdsafdsa" localSheetId="7" hidden="1">{"two",#N/A,FALSE,"Sheet1";"three",#N/A,FALSE,"Sheet1";"one",#N/A,FALSE,"Sheet1"}</definedName>
    <definedName name="fdsafdsa" localSheetId="6" hidden="1">{"two",#N/A,FALSE,"Sheet1";"three",#N/A,FALSE,"Sheet1";"one",#N/A,FALSE,"Sheet1"}</definedName>
    <definedName name="fdsafdsa" localSheetId="16" hidden="1">{"two",#N/A,FALSE,"Sheet1";"three",#N/A,FALSE,"Sheet1";"one",#N/A,FALSE,"Sheet1"}</definedName>
    <definedName name="fdsafdsa" localSheetId="10" hidden="1">{"two",#N/A,FALSE,"Sheet1";"three",#N/A,FALSE,"Sheet1";"one",#N/A,FALSE,"Sheet1"}</definedName>
    <definedName name="fdsafdsa" localSheetId="29" hidden="1">{"two",#N/A,FALSE,"Sheet1";"three",#N/A,FALSE,"Sheet1";"one",#N/A,FALSE,"Sheet1"}</definedName>
    <definedName name="fdsafdsa" localSheetId="28" hidden="1">{"two",#N/A,FALSE,"Sheet1";"three",#N/A,FALSE,"Sheet1";"one",#N/A,FALSE,"Sheet1"}</definedName>
    <definedName name="fdsafdsa" localSheetId="11" hidden="1">{"two",#N/A,FALSE,"Sheet1";"three",#N/A,FALSE,"Sheet1";"one",#N/A,FALSE,"Sheet1"}</definedName>
    <definedName name="fdsafdsa" localSheetId="36" hidden="1">{"two",#N/A,FALSE,"Sheet1";"three",#N/A,FALSE,"Sheet1";"one",#N/A,FALSE,"Sheet1"}</definedName>
    <definedName name="fdsafdsa" localSheetId="18" hidden="1">{"two",#N/A,FALSE,"Sheet1";"three",#N/A,FALSE,"Sheet1";"one",#N/A,FALSE,"Sheet1"}</definedName>
    <definedName name="fdsafdsa" localSheetId="38" hidden="1">{"two",#N/A,FALSE,"Sheet1";"three",#N/A,FALSE,"Sheet1";"one",#N/A,FALSE,"Sheet1"}</definedName>
    <definedName name="fdsafdsa" hidden="1">{"two",#N/A,FALSE,"Sheet1";"three",#N/A,FALSE,"Sheet1";"one",#N/A,FALSE,"Sheet1"}</definedName>
    <definedName name="ff" localSheetId="35" hidden="1">{#N/A,#N/A,FALSE,"Pharm";#N/A,#N/A,FALSE,"WWCM"}</definedName>
    <definedName name="ff" localSheetId="31" hidden="1">{#N/A,#N/A,FALSE,"Pharm";#N/A,#N/A,FALSE,"WWCM"}</definedName>
    <definedName name="ff" localSheetId="9" hidden="1">{#N/A,#N/A,FALSE,"Pharm";#N/A,#N/A,FALSE,"WWCM"}</definedName>
    <definedName name="ff" localSheetId="30" hidden="1">{#N/A,#N/A,FALSE,"Pharm";#N/A,#N/A,FALSE,"WWCM"}</definedName>
    <definedName name="ff" localSheetId="51" hidden="1">{#N/A,#N/A,FALSE,"Pharm";#N/A,#N/A,FALSE,"WWCM"}</definedName>
    <definedName name="ff" localSheetId="7" hidden="1">{#N/A,#N/A,FALSE,"Pharm";#N/A,#N/A,FALSE,"WWCM"}</definedName>
    <definedName name="ff" localSheetId="33" hidden="1">{#N/A,#N/A,FALSE,"Pharm";#N/A,#N/A,FALSE,"WWCM"}</definedName>
    <definedName name="ff" localSheetId="6" hidden="1">{#N/A,#N/A,FALSE,"Pharm";#N/A,#N/A,FALSE,"WWCM"}</definedName>
    <definedName name="ff" localSheetId="16" hidden="1">{#N/A,#N/A,FALSE,"Pharm";#N/A,#N/A,FALSE,"WWCM"}</definedName>
    <definedName name="ff" localSheetId="10" hidden="1">{#N/A,#N/A,FALSE,"Pharm";#N/A,#N/A,FALSE,"WWCM"}</definedName>
    <definedName name="ff" localSheetId="29" hidden="1">{#N/A,#N/A,FALSE,"Pharm";#N/A,#N/A,FALSE,"WWCM"}</definedName>
    <definedName name="ff" localSheetId="28" hidden="1">{#N/A,#N/A,FALSE,"Pharm";#N/A,#N/A,FALSE,"WWCM"}</definedName>
    <definedName name="ff" localSheetId="11" hidden="1">{#N/A,#N/A,FALSE,"Pharm";#N/A,#N/A,FALSE,"WWCM"}</definedName>
    <definedName name="ff" localSheetId="36" hidden="1">{#N/A,#N/A,FALSE,"Pharm";#N/A,#N/A,FALSE,"WWCM"}</definedName>
    <definedName name="ff" localSheetId="32" hidden="1">{#N/A,#N/A,FALSE,"Pharm";#N/A,#N/A,FALSE,"WWCM"}</definedName>
    <definedName name="ff" localSheetId="18" hidden="1">{#N/A,#N/A,FALSE,"Pharm";#N/A,#N/A,FALSE,"WWCM"}</definedName>
    <definedName name="ff" localSheetId="38" hidden="1">{#N/A,#N/A,FALSE,"Pharm";#N/A,#N/A,FALSE,"WWCM"}</definedName>
    <definedName name="ff" hidden="1">{#N/A,#N/A,FALSE,"Pharm";#N/A,#N/A,FALSE,"WWCM"}</definedName>
    <definedName name="fff" localSheetId="35" hidden="1">{#N/A,#N/A,FALSE,"Pharm";#N/A,#N/A,FALSE,"WWCM"}</definedName>
    <definedName name="fff" localSheetId="31" hidden="1">{#N/A,#N/A,FALSE,"Pharm";#N/A,#N/A,FALSE,"WWCM"}</definedName>
    <definedName name="fff" localSheetId="9" hidden="1">{#N/A,#N/A,FALSE,"Pharm";#N/A,#N/A,FALSE,"WWCM"}</definedName>
    <definedName name="fff" localSheetId="30" hidden="1">{#N/A,#N/A,FALSE,"Pharm";#N/A,#N/A,FALSE,"WWCM"}</definedName>
    <definedName name="fff" localSheetId="51" hidden="1">{#N/A,#N/A,FALSE,"Pharm";#N/A,#N/A,FALSE,"WWCM"}</definedName>
    <definedName name="fff" localSheetId="7" hidden="1">{#N/A,#N/A,FALSE,"Pharm";#N/A,#N/A,FALSE,"WWCM"}</definedName>
    <definedName name="fff" localSheetId="33" hidden="1">{#N/A,#N/A,FALSE,"Pharm";#N/A,#N/A,FALSE,"WWCM"}</definedName>
    <definedName name="fff" localSheetId="6" hidden="1">{#N/A,#N/A,FALSE,"Pharm";#N/A,#N/A,FALSE,"WWCM"}</definedName>
    <definedName name="fff" localSheetId="16" hidden="1">{#N/A,#N/A,FALSE,"Pharm";#N/A,#N/A,FALSE,"WWCM"}</definedName>
    <definedName name="fff" localSheetId="10" hidden="1">{#N/A,#N/A,FALSE,"Pharm";#N/A,#N/A,FALSE,"WWCM"}</definedName>
    <definedName name="fff" localSheetId="29" hidden="1">{#N/A,#N/A,FALSE,"Pharm";#N/A,#N/A,FALSE,"WWCM"}</definedName>
    <definedName name="fff" localSheetId="28" hidden="1">{#N/A,#N/A,FALSE,"Pharm";#N/A,#N/A,FALSE,"WWCM"}</definedName>
    <definedName name="fff" localSheetId="11" hidden="1">{#N/A,#N/A,FALSE,"Pharm";#N/A,#N/A,FALSE,"WWCM"}</definedName>
    <definedName name="fff" localSheetId="36" hidden="1">{#N/A,#N/A,FALSE,"Pharm";#N/A,#N/A,FALSE,"WWCM"}</definedName>
    <definedName name="fff" localSheetId="32" hidden="1">{#N/A,#N/A,FALSE,"Pharm";#N/A,#N/A,FALSE,"WWCM"}</definedName>
    <definedName name="fff" localSheetId="18" hidden="1">{#N/A,#N/A,FALSE,"Pharm";#N/A,#N/A,FALSE,"WWCM"}</definedName>
    <definedName name="fff" localSheetId="38" hidden="1">{#N/A,#N/A,FALSE,"Pharm";#N/A,#N/A,FALSE,"WWCM"}</definedName>
    <definedName name="fff" hidden="1">{#N/A,#N/A,FALSE,"Pharm";#N/A,#N/A,FALSE,"WWCM"}</definedName>
    <definedName name="ffff" localSheetId="35" hidden="1">{#N/A,#N/A,FALSE,"Aging Summary";#N/A,#N/A,FALSE,"Ratio Analysis";#N/A,#N/A,FALSE,"Test 120 Day Accts";#N/A,#N/A,FALSE,"Tickmarks"}</definedName>
    <definedName name="ffff" localSheetId="31" hidden="1">{#N/A,#N/A,FALSE,"Aging Summary";#N/A,#N/A,FALSE,"Ratio Analysis";#N/A,#N/A,FALSE,"Test 120 Day Accts";#N/A,#N/A,FALSE,"Tickmarks"}</definedName>
    <definedName name="ffff" localSheetId="9" hidden="1">{#N/A,#N/A,FALSE,"Aging Summary";#N/A,#N/A,FALSE,"Ratio Analysis";#N/A,#N/A,FALSE,"Test 120 Day Accts";#N/A,#N/A,FALSE,"Tickmarks"}</definedName>
    <definedName name="ffff" localSheetId="30" hidden="1">{#N/A,#N/A,FALSE,"Aging Summary";#N/A,#N/A,FALSE,"Ratio Analysis";#N/A,#N/A,FALSE,"Test 120 Day Accts";#N/A,#N/A,FALSE,"Tickmarks"}</definedName>
    <definedName name="ffff" localSheetId="51" hidden="1">{#N/A,#N/A,FALSE,"Aging Summary";#N/A,#N/A,FALSE,"Ratio Analysis";#N/A,#N/A,FALSE,"Test 120 Day Accts";#N/A,#N/A,FALSE,"Tickmarks"}</definedName>
    <definedName name="ffff" localSheetId="7" hidden="1">{#N/A,#N/A,FALSE,"Aging Summary";#N/A,#N/A,FALSE,"Ratio Analysis";#N/A,#N/A,FALSE,"Test 120 Day Accts";#N/A,#N/A,FALSE,"Tickmarks"}</definedName>
    <definedName name="ffff" localSheetId="33" hidden="1">{#N/A,#N/A,FALSE,"Aging Summary";#N/A,#N/A,FALSE,"Ratio Analysis";#N/A,#N/A,FALSE,"Test 120 Day Accts";#N/A,#N/A,FALSE,"Tickmarks"}</definedName>
    <definedName name="ffff" localSheetId="6" hidden="1">{#N/A,#N/A,FALSE,"Aging Summary";#N/A,#N/A,FALSE,"Ratio Analysis";#N/A,#N/A,FALSE,"Test 120 Day Accts";#N/A,#N/A,FALSE,"Tickmarks"}</definedName>
    <definedName name="ffff" localSheetId="16" hidden="1">{#N/A,#N/A,FALSE,"Aging Summary";#N/A,#N/A,FALSE,"Ratio Analysis";#N/A,#N/A,FALSE,"Test 120 Day Accts";#N/A,#N/A,FALSE,"Tickmarks"}</definedName>
    <definedName name="ffff" localSheetId="10" hidden="1">{#N/A,#N/A,FALSE,"Aging Summary";#N/A,#N/A,FALSE,"Ratio Analysis";#N/A,#N/A,FALSE,"Test 120 Day Accts";#N/A,#N/A,FALSE,"Tickmarks"}</definedName>
    <definedName name="ffff" localSheetId="29" hidden="1">{#N/A,#N/A,FALSE,"Aging Summary";#N/A,#N/A,FALSE,"Ratio Analysis";#N/A,#N/A,FALSE,"Test 120 Day Accts";#N/A,#N/A,FALSE,"Tickmarks"}</definedName>
    <definedName name="ffff" localSheetId="28" hidden="1">{#N/A,#N/A,FALSE,"Aging Summary";#N/A,#N/A,FALSE,"Ratio Analysis";#N/A,#N/A,FALSE,"Test 120 Day Accts";#N/A,#N/A,FALSE,"Tickmarks"}</definedName>
    <definedName name="ffff" localSheetId="11" hidden="1">{#N/A,#N/A,FALSE,"Aging Summary";#N/A,#N/A,FALSE,"Ratio Analysis";#N/A,#N/A,FALSE,"Test 120 Day Accts";#N/A,#N/A,FALSE,"Tickmarks"}</definedName>
    <definedName name="ffff" localSheetId="36" hidden="1">{#N/A,#N/A,FALSE,"Aging Summary";#N/A,#N/A,FALSE,"Ratio Analysis";#N/A,#N/A,FALSE,"Test 120 Day Accts";#N/A,#N/A,FALSE,"Tickmarks"}</definedName>
    <definedName name="ffff" localSheetId="32" hidden="1">{#N/A,#N/A,FALSE,"Aging Summary";#N/A,#N/A,FALSE,"Ratio Analysis";#N/A,#N/A,FALSE,"Test 120 Day Accts";#N/A,#N/A,FALSE,"Tickmarks"}</definedName>
    <definedName name="ffff" localSheetId="18" hidden="1">{#N/A,#N/A,FALSE,"Aging Summary";#N/A,#N/A,FALSE,"Ratio Analysis";#N/A,#N/A,FALSE,"Test 120 Day Accts";#N/A,#N/A,FALSE,"Tickmarks"}</definedName>
    <definedName name="ffff" localSheetId="38" hidden="1">{#N/A,#N/A,FALSE,"Aging Summary";#N/A,#N/A,FALSE,"Ratio Analysis";#N/A,#N/A,FALSE,"Test 120 Day Accts";#N/A,#N/A,FALSE,"Tickmarks"}</definedName>
    <definedName name="ffff" hidden="1">{#N/A,#N/A,FALSE,"Aging Summary";#N/A,#N/A,FALSE,"Ratio Analysis";#N/A,#N/A,FALSE,"Test 120 Day Accts";#N/A,#N/A,FALSE,"Tickmarks"}</definedName>
    <definedName name="fffff" localSheetId="35" hidden="1">#REF!</definedName>
    <definedName name="fffff" localSheetId="31" hidden="1">#REF!</definedName>
    <definedName name="fffff" localSheetId="9" hidden="1">#REF!</definedName>
    <definedName name="fffff" localSheetId="30" hidden="1">#REF!</definedName>
    <definedName name="fffff" localSheetId="51" hidden="1">#REF!</definedName>
    <definedName name="fffff" localSheetId="33" hidden="1">#REF!</definedName>
    <definedName name="fffff" localSheetId="16" hidden="1">#REF!</definedName>
    <definedName name="fffff" localSheetId="10" hidden="1">'NFD CONSO'!#REF!</definedName>
    <definedName name="fffff" localSheetId="29" hidden="1">#REF!</definedName>
    <definedName name="fffff" localSheetId="11" hidden="1">#REF!</definedName>
    <definedName name="fffff" localSheetId="36" hidden="1">#REF!</definedName>
    <definedName name="fffff" localSheetId="32" hidden="1">#REF!</definedName>
    <definedName name="fffff" localSheetId="18" hidden="1">#REF!</definedName>
    <definedName name="fffff" localSheetId="38" hidden="1">#REF!</definedName>
    <definedName name="fffff" hidden="1">#REF!</definedName>
    <definedName name="ffffff" localSheetId="9" hidden="1">{"two",#N/A,FALSE,"Sheet1";"three",#N/A,FALSE,"Sheet1";"one",#N/A,FALSE,"Sheet1"}</definedName>
    <definedName name="ffffff" localSheetId="51" hidden="1">{"two",#N/A,FALSE,"Sheet1";"three",#N/A,FALSE,"Sheet1";"one",#N/A,FALSE,"Sheet1"}</definedName>
    <definedName name="ffffff" localSheetId="7" hidden="1">{"two",#N/A,FALSE,"Sheet1";"three",#N/A,FALSE,"Sheet1";"one",#N/A,FALSE,"Sheet1"}</definedName>
    <definedName name="ffffff" localSheetId="6" hidden="1">{"two",#N/A,FALSE,"Sheet1";"three",#N/A,FALSE,"Sheet1";"one",#N/A,FALSE,"Sheet1"}</definedName>
    <definedName name="ffffff" localSheetId="16" hidden="1">{"two",#N/A,FALSE,"Sheet1";"three",#N/A,FALSE,"Sheet1";"one",#N/A,FALSE,"Sheet1"}</definedName>
    <definedName name="ffffff" localSheetId="10" hidden="1">{"two",#N/A,FALSE,"Sheet1";"three",#N/A,FALSE,"Sheet1";"one",#N/A,FALSE,"Sheet1"}</definedName>
    <definedName name="ffffff" localSheetId="29" hidden="1">{"two",#N/A,FALSE,"Sheet1";"three",#N/A,FALSE,"Sheet1";"one",#N/A,FALSE,"Sheet1"}</definedName>
    <definedName name="ffffff" localSheetId="28" hidden="1">{"two",#N/A,FALSE,"Sheet1";"three",#N/A,FALSE,"Sheet1";"one",#N/A,FALSE,"Sheet1"}</definedName>
    <definedName name="ffffff" localSheetId="11" hidden="1">{"two",#N/A,FALSE,"Sheet1";"three",#N/A,FALSE,"Sheet1";"one",#N/A,FALSE,"Sheet1"}</definedName>
    <definedName name="ffffff" localSheetId="36" hidden="1">{"two",#N/A,FALSE,"Sheet1";"three",#N/A,FALSE,"Sheet1";"one",#N/A,FALSE,"Sheet1"}</definedName>
    <definedName name="ffffff" localSheetId="18" hidden="1">{"two",#N/A,FALSE,"Sheet1";"three",#N/A,FALSE,"Sheet1";"one",#N/A,FALSE,"Sheet1"}</definedName>
    <definedName name="ffffff" localSheetId="38" hidden="1">{"two",#N/A,FALSE,"Sheet1";"three",#N/A,FALSE,"Sheet1";"one",#N/A,FALSE,"Sheet1"}</definedName>
    <definedName name="ffffff" hidden="1">{"two",#N/A,FALSE,"Sheet1";"three",#N/A,FALSE,"Sheet1";"one",#N/A,FALSE,"Sheet1"}</definedName>
    <definedName name="fffffff" localSheetId="35" hidden="1">{#N/A,#N/A,FALSE,"Pharm";#N/A,#N/A,FALSE,"WWCM"}</definedName>
    <definedName name="fffffff" localSheetId="31" hidden="1">{#N/A,#N/A,FALSE,"Pharm";#N/A,#N/A,FALSE,"WWCM"}</definedName>
    <definedName name="fffffff" localSheetId="9" hidden="1">{#N/A,#N/A,FALSE,"Pharm";#N/A,#N/A,FALSE,"WWCM"}</definedName>
    <definedName name="fffffff" localSheetId="30" hidden="1">{#N/A,#N/A,FALSE,"Pharm";#N/A,#N/A,FALSE,"WWCM"}</definedName>
    <definedName name="fffffff" localSheetId="51" hidden="1">{#N/A,#N/A,FALSE,"Pharm";#N/A,#N/A,FALSE,"WWCM"}</definedName>
    <definedName name="fffffff" localSheetId="7" hidden="1">{#N/A,#N/A,FALSE,"Pharm";#N/A,#N/A,FALSE,"WWCM"}</definedName>
    <definedName name="fffffff" localSheetId="33" hidden="1">{#N/A,#N/A,FALSE,"Pharm";#N/A,#N/A,FALSE,"WWCM"}</definedName>
    <definedName name="fffffff" localSheetId="6" hidden="1">{#N/A,#N/A,FALSE,"Pharm";#N/A,#N/A,FALSE,"WWCM"}</definedName>
    <definedName name="fffffff" localSheetId="16" hidden="1">{#N/A,#N/A,FALSE,"Pharm";#N/A,#N/A,FALSE,"WWCM"}</definedName>
    <definedName name="fffffff" localSheetId="10" hidden="1">{#N/A,#N/A,FALSE,"Pharm";#N/A,#N/A,FALSE,"WWCM"}</definedName>
    <definedName name="fffffff" localSheetId="29" hidden="1">{#N/A,#N/A,FALSE,"Pharm";#N/A,#N/A,FALSE,"WWCM"}</definedName>
    <definedName name="fffffff" localSheetId="28" hidden="1">{#N/A,#N/A,FALSE,"Pharm";#N/A,#N/A,FALSE,"WWCM"}</definedName>
    <definedName name="fffffff" localSheetId="11" hidden="1">{#N/A,#N/A,FALSE,"Pharm";#N/A,#N/A,FALSE,"WWCM"}</definedName>
    <definedName name="fffffff" localSheetId="36" hidden="1">{#N/A,#N/A,FALSE,"Pharm";#N/A,#N/A,FALSE,"WWCM"}</definedName>
    <definedName name="fffffff" localSheetId="32" hidden="1">{#N/A,#N/A,FALSE,"Pharm";#N/A,#N/A,FALSE,"WWCM"}</definedName>
    <definedName name="fffffff" localSheetId="18" hidden="1">{#N/A,#N/A,FALSE,"Pharm";#N/A,#N/A,FALSE,"WWCM"}</definedName>
    <definedName name="fffffff" localSheetId="38" hidden="1">{#N/A,#N/A,FALSE,"Pharm";#N/A,#N/A,FALSE,"WWCM"}</definedName>
    <definedName name="fffffff" hidden="1">{#N/A,#N/A,FALSE,"Pharm";#N/A,#N/A,FALSE,"WWCM"}</definedName>
    <definedName name="ffffffff" localSheetId="9" hidden="1">{"two",#N/A,FALSE,"Sheet1";"three",#N/A,FALSE,"Sheet1";"one",#N/A,FALSE,"Sheet1"}</definedName>
    <definedName name="ffffffff" localSheetId="51" hidden="1">{"two",#N/A,FALSE,"Sheet1";"three",#N/A,FALSE,"Sheet1";"one",#N/A,FALSE,"Sheet1"}</definedName>
    <definedName name="ffffffff" localSheetId="7" hidden="1">{"two",#N/A,FALSE,"Sheet1";"three",#N/A,FALSE,"Sheet1";"one",#N/A,FALSE,"Sheet1"}</definedName>
    <definedName name="ffffffff" localSheetId="6" hidden="1">{"two",#N/A,FALSE,"Sheet1";"three",#N/A,FALSE,"Sheet1";"one",#N/A,FALSE,"Sheet1"}</definedName>
    <definedName name="ffffffff" localSheetId="16" hidden="1">{"two",#N/A,FALSE,"Sheet1";"three",#N/A,FALSE,"Sheet1";"one",#N/A,FALSE,"Sheet1"}</definedName>
    <definedName name="ffffffff" localSheetId="10" hidden="1">{"two",#N/A,FALSE,"Sheet1";"three",#N/A,FALSE,"Sheet1";"one",#N/A,FALSE,"Sheet1"}</definedName>
    <definedName name="ffffffff" localSheetId="29" hidden="1">{"two",#N/A,FALSE,"Sheet1";"three",#N/A,FALSE,"Sheet1";"one",#N/A,FALSE,"Sheet1"}</definedName>
    <definedName name="ffffffff" localSheetId="28" hidden="1">{"two",#N/A,FALSE,"Sheet1";"three",#N/A,FALSE,"Sheet1";"one",#N/A,FALSE,"Sheet1"}</definedName>
    <definedName name="ffffffff" localSheetId="11" hidden="1">{"two",#N/A,FALSE,"Sheet1";"three",#N/A,FALSE,"Sheet1";"one",#N/A,FALSE,"Sheet1"}</definedName>
    <definedName name="ffffffff" localSheetId="36" hidden="1">{"two",#N/A,FALSE,"Sheet1";"three",#N/A,FALSE,"Sheet1";"one",#N/A,FALSE,"Sheet1"}</definedName>
    <definedName name="ffffffff" localSheetId="18" hidden="1">{"two",#N/A,FALSE,"Sheet1";"three",#N/A,FALSE,"Sheet1";"one",#N/A,FALSE,"Sheet1"}</definedName>
    <definedName name="ffffffff" localSheetId="38" hidden="1">{"two",#N/A,FALSE,"Sheet1";"three",#N/A,FALSE,"Sheet1";"one",#N/A,FALSE,"Sheet1"}</definedName>
    <definedName name="ffffffff" hidden="1">{"two",#N/A,FALSE,"Sheet1";"three",#N/A,FALSE,"Sheet1";"one",#N/A,FALSE,"Sheet1"}</definedName>
    <definedName name="ffffffffff" localSheetId="9" hidden="1">{"two",#N/A,FALSE,"Sheet1";"three",#N/A,FALSE,"Sheet1";"one",#N/A,FALSE,"Sheet1"}</definedName>
    <definedName name="ffffffffff" localSheetId="51" hidden="1">{"two",#N/A,FALSE,"Sheet1";"three",#N/A,FALSE,"Sheet1";"one",#N/A,FALSE,"Sheet1"}</definedName>
    <definedName name="ffffffffff" localSheetId="7" hidden="1">{"two",#N/A,FALSE,"Sheet1";"three",#N/A,FALSE,"Sheet1";"one",#N/A,FALSE,"Sheet1"}</definedName>
    <definedName name="ffffffffff" localSheetId="6" hidden="1">{"two",#N/A,FALSE,"Sheet1";"three",#N/A,FALSE,"Sheet1";"one",#N/A,FALSE,"Sheet1"}</definedName>
    <definedName name="ffffffffff" localSheetId="16" hidden="1">{"two",#N/A,FALSE,"Sheet1";"three",#N/A,FALSE,"Sheet1";"one",#N/A,FALSE,"Sheet1"}</definedName>
    <definedName name="ffffffffff" localSheetId="10" hidden="1">{"two",#N/A,FALSE,"Sheet1";"three",#N/A,FALSE,"Sheet1";"one",#N/A,FALSE,"Sheet1"}</definedName>
    <definedName name="ffffffffff" localSheetId="29" hidden="1">{"two",#N/A,FALSE,"Sheet1";"three",#N/A,FALSE,"Sheet1";"one",#N/A,FALSE,"Sheet1"}</definedName>
    <definedName name="ffffffffff" localSheetId="28" hidden="1">{"two",#N/A,FALSE,"Sheet1";"three",#N/A,FALSE,"Sheet1";"one",#N/A,FALSE,"Sheet1"}</definedName>
    <definedName name="ffffffffff" localSheetId="11" hidden="1">{"two",#N/A,FALSE,"Sheet1";"three",#N/A,FALSE,"Sheet1";"one",#N/A,FALSE,"Sheet1"}</definedName>
    <definedName name="ffffffffff" localSheetId="36" hidden="1">{"two",#N/A,FALSE,"Sheet1";"three",#N/A,FALSE,"Sheet1";"one",#N/A,FALSE,"Sheet1"}</definedName>
    <definedName name="ffffffffff" localSheetId="18" hidden="1">{"two",#N/A,FALSE,"Sheet1";"three",#N/A,FALSE,"Sheet1";"one",#N/A,FALSE,"Sheet1"}</definedName>
    <definedName name="ffffffffff" localSheetId="38" hidden="1">{"two",#N/A,FALSE,"Sheet1";"three",#N/A,FALSE,"Sheet1";"one",#N/A,FALSE,"Sheet1"}</definedName>
    <definedName name="ffffffffff" hidden="1">{"two",#N/A,FALSE,"Sheet1";"three",#N/A,FALSE,"Sheet1";"one",#N/A,FALSE,"Sheet1"}</definedName>
    <definedName name="FFFFFSDaf" localSheetId="9" hidden="1">{#N/A,#N/A,FALSE,"מאזן";#N/A,#N/A,FALSE,"רווהפ";#N/A,#N/A,FALSE,"שינויים בהון";#N/A,#N/A,FALSE,"תזרים";#N/A,#N/A,FALSE,"נספח - התאמות";#N/A,#N/A,FALSE,"ני""ע לתזרים";#N/A,#N/A,FALSE,"פירוטים לדוחות"}</definedName>
    <definedName name="FFFFFSDaf" localSheetId="51" hidden="1">{#N/A,#N/A,FALSE,"מאזן";#N/A,#N/A,FALSE,"רווהפ";#N/A,#N/A,FALSE,"שינויים בהון";#N/A,#N/A,FALSE,"תזרים";#N/A,#N/A,FALSE,"נספח - התאמות";#N/A,#N/A,FALSE,"ני""ע לתזרים";#N/A,#N/A,FALSE,"פירוטים לדוחות"}</definedName>
    <definedName name="FFFFFSDaf" localSheetId="7" hidden="1">{#N/A,#N/A,FALSE,"מאזן";#N/A,#N/A,FALSE,"רווהפ";#N/A,#N/A,FALSE,"שינויים בהון";#N/A,#N/A,FALSE,"תזרים";#N/A,#N/A,FALSE,"נספח - התאמות";#N/A,#N/A,FALSE,"ני""ע לתזרים";#N/A,#N/A,FALSE,"פירוטים לדוחות"}</definedName>
    <definedName name="FFFFFSDaf" localSheetId="6" hidden="1">{#N/A,#N/A,FALSE,"מאזן";#N/A,#N/A,FALSE,"רווהפ";#N/A,#N/A,FALSE,"שינויים בהון";#N/A,#N/A,FALSE,"תזרים";#N/A,#N/A,FALSE,"נספח - התאמות";#N/A,#N/A,FALSE,"ני""ע לתזרים";#N/A,#N/A,FALSE,"פירוטים לדוחות"}</definedName>
    <definedName name="FFFFFSDaf" localSheetId="10" hidden="1">{#N/A,#N/A,FALSE,"מאזן";#N/A,#N/A,FALSE,"רווהפ";#N/A,#N/A,FALSE,"שינויים בהון";#N/A,#N/A,FALSE,"תזרים";#N/A,#N/A,FALSE,"נספח - התאמות";#N/A,#N/A,FALSE,"ני""ע לתזרים";#N/A,#N/A,FALSE,"פירוטים לדוחות"}</definedName>
    <definedName name="FFFFFSDaf" localSheetId="28" hidden="1">{#N/A,#N/A,FALSE,"מאזן";#N/A,#N/A,FALSE,"רווהפ";#N/A,#N/A,FALSE,"שינויים בהון";#N/A,#N/A,FALSE,"תזרים";#N/A,#N/A,FALSE,"נספח - התאמות";#N/A,#N/A,FALSE,"ני""ע לתזרים";#N/A,#N/A,FALSE,"פירוטים לדוחות"}</definedName>
    <definedName name="FFFFFSDaf" localSheetId="11" hidden="1">{#N/A,#N/A,FALSE,"מאזן";#N/A,#N/A,FALSE,"רווהפ";#N/A,#N/A,FALSE,"שינויים בהון";#N/A,#N/A,FALSE,"תזרים";#N/A,#N/A,FALSE,"נספח - התאמות";#N/A,#N/A,FALSE,"ני""ע לתזרים";#N/A,#N/A,FALSE,"פירוטים לדוחות"}</definedName>
    <definedName name="FFFFFSDaf" localSheetId="36" hidden="1">{#N/A,#N/A,FALSE,"מאזן";#N/A,#N/A,FALSE,"רווהפ";#N/A,#N/A,FALSE,"שינויים בהון";#N/A,#N/A,FALSE,"תזרים";#N/A,#N/A,FALSE,"נספח - התאמות";#N/A,#N/A,FALSE,"ני""ע לתזרים";#N/A,#N/A,FALSE,"פירוטים לדוחות"}</definedName>
    <definedName name="FFFFFSDaf" localSheetId="18" hidden="1">{#N/A,#N/A,FALSE,"מאזן";#N/A,#N/A,FALSE,"רווהפ";#N/A,#N/A,FALSE,"שינויים בהון";#N/A,#N/A,FALSE,"תזרים";#N/A,#N/A,FALSE,"נספח - התאמות";#N/A,#N/A,FALSE,"ני""ע לתזרים";#N/A,#N/A,FALSE,"פירוטים לדוחות"}</definedName>
    <definedName name="FFFFFSDaf" localSheetId="38" hidden="1">{#N/A,#N/A,FALSE,"מאזן";#N/A,#N/A,FALSE,"רווהפ";#N/A,#N/A,FALSE,"שינויים בהון";#N/A,#N/A,FALSE,"תזרים";#N/A,#N/A,FALSE,"נספח - התאמות";#N/A,#N/A,FALSE,"ני""ע לתזרים";#N/A,#N/A,FALSE,"פירוטים לדוחות"}</definedName>
    <definedName name="FFFFFSDaf" hidden="1">{#N/A,#N/A,FALSE,"מאזן";#N/A,#N/A,FALSE,"רווהפ";#N/A,#N/A,FALSE,"שינויים בהון";#N/A,#N/A,FALSE,"תזרים";#N/A,#N/A,FALSE,"נספח - התאמות";#N/A,#N/A,FALSE,"ני""ע לתזרים";#N/A,#N/A,FALSE,"פירוטים לדוחות"}</definedName>
    <definedName name="ffg" localSheetId="35" hidden="1">{"table",#N/A,FALSE,"COVER";"income_statement",#N/A,FALSE,"COVER"}</definedName>
    <definedName name="ffg" localSheetId="31" hidden="1">{"table",#N/A,FALSE,"COVER";"income_statement",#N/A,FALSE,"COVER"}</definedName>
    <definedName name="ffg" localSheetId="9" hidden="1">{"table",#N/A,FALSE,"COVER";"income_statement",#N/A,FALSE,"COVER"}</definedName>
    <definedName name="ffg" localSheetId="30" hidden="1">{"table",#N/A,FALSE,"COVER";"income_statement",#N/A,FALSE,"COVER"}</definedName>
    <definedName name="ffg" localSheetId="51" hidden="1">{"table",#N/A,FALSE,"COVER";"income_statement",#N/A,FALSE,"COVER"}</definedName>
    <definedName name="ffg" localSheetId="7" hidden="1">{"table",#N/A,FALSE,"COVER";"income_statement",#N/A,FALSE,"COVER"}</definedName>
    <definedName name="ffg" localSheetId="33" hidden="1">{"table",#N/A,FALSE,"COVER";"income_statement",#N/A,FALSE,"COVER"}</definedName>
    <definedName name="ffg" localSheetId="6" hidden="1">{"table",#N/A,FALSE,"COVER";"income_statement",#N/A,FALSE,"COVER"}</definedName>
    <definedName name="ffg" localSheetId="16" hidden="1">{"table",#N/A,FALSE,"COVER";"income_statement",#N/A,FALSE,"COVER"}</definedName>
    <definedName name="ffg" localSheetId="10" hidden="1">{"table",#N/A,FALSE,"COVER";"income_statement",#N/A,FALSE,"COVER"}</definedName>
    <definedName name="ffg" localSheetId="29" hidden="1">{"table",#N/A,FALSE,"COVER";"income_statement",#N/A,FALSE,"COVER"}</definedName>
    <definedName name="ffg" localSheetId="28" hidden="1">{"table",#N/A,FALSE,"COVER";"income_statement",#N/A,FALSE,"COVER"}</definedName>
    <definedName name="ffg" localSheetId="11" hidden="1">{"table",#N/A,FALSE,"COVER";"income_statement",#N/A,FALSE,"COVER"}</definedName>
    <definedName name="ffg" localSheetId="36" hidden="1">{"table",#N/A,FALSE,"COVER";"income_statement",#N/A,FALSE,"COVER"}</definedName>
    <definedName name="ffg" localSheetId="32" hidden="1">{"table",#N/A,FALSE,"COVER";"income_statement",#N/A,FALSE,"COVER"}</definedName>
    <definedName name="ffg" localSheetId="18" hidden="1">{"table",#N/A,FALSE,"COVER";"income_statement",#N/A,FALSE,"COVER"}</definedName>
    <definedName name="ffg" localSheetId="38" hidden="1">{"table",#N/A,FALSE,"COVER";"income_statement",#N/A,FALSE,"COVER"}</definedName>
    <definedName name="ffg" hidden="1">{"table",#N/A,FALSE,"COVER";"income_statement",#N/A,FALSE,"COVER"}</definedName>
    <definedName name="fg" localSheetId="35" hidden="1">{#N/A,#N/A,FALSE,"REPORT"}</definedName>
    <definedName name="fg" localSheetId="31" hidden="1">{#N/A,#N/A,FALSE,"REPORT"}</definedName>
    <definedName name="fg" localSheetId="9" hidden="1">{#N/A,#N/A,FALSE,"REPORT"}</definedName>
    <definedName name="fg" localSheetId="30" hidden="1">{#N/A,#N/A,FALSE,"REPORT"}</definedName>
    <definedName name="fg" localSheetId="51" hidden="1">{#N/A,#N/A,FALSE,"REPORT"}</definedName>
    <definedName name="fg" localSheetId="7" hidden="1">{#N/A,#N/A,FALSE,"REPORT"}</definedName>
    <definedName name="fg" localSheetId="33" hidden="1">{#N/A,#N/A,FALSE,"REPORT"}</definedName>
    <definedName name="fg" localSheetId="6" hidden="1">{#N/A,#N/A,FALSE,"REPORT"}</definedName>
    <definedName name="fg" localSheetId="16" hidden="1">{#N/A,#N/A,FALSE,"REPORT"}</definedName>
    <definedName name="fg" localSheetId="10" hidden="1">{#N/A,#N/A,FALSE,"REPORT"}</definedName>
    <definedName name="fg" localSheetId="29" hidden="1">{#N/A,#N/A,FALSE,"REPORT"}</definedName>
    <definedName name="fg" localSheetId="28" hidden="1">{#N/A,#N/A,FALSE,"REPORT"}</definedName>
    <definedName name="fg" localSheetId="11" hidden="1">{#N/A,#N/A,FALSE,"REPORT"}</definedName>
    <definedName name="fg" localSheetId="36" hidden="1">{#N/A,#N/A,FALSE,"REPORT"}</definedName>
    <definedName name="fg" localSheetId="32" hidden="1">{#N/A,#N/A,FALSE,"REPORT"}</definedName>
    <definedName name="fg" localSheetId="18" hidden="1">{#N/A,#N/A,FALSE,"REPORT"}</definedName>
    <definedName name="fg" localSheetId="38" hidden="1">{#N/A,#N/A,FALSE,"REPORT"}</definedName>
    <definedName name="fg" hidden="1">{#N/A,#N/A,FALSE,"REPORT"}</definedName>
    <definedName name="fgifg7ifg" localSheetId="9"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51"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7"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6"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10"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28"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11"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36"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18"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localSheetId="38"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ifg7ifg"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fgkjkh" localSheetId="35" hidden="1">{#N/A,#N/A,FALSE,"REPORT"}</definedName>
    <definedName name="fgkjkh" localSheetId="31" hidden="1">{#N/A,#N/A,FALSE,"REPORT"}</definedName>
    <definedName name="fgkjkh" localSheetId="9" hidden="1">{#N/A,#N/A,FALSE,"REPORT"}</definedName>
    <definedName name="fgkjkh" localSheetId="30" hidden="1">{#N/A,#N/A,FALSE,"REPORT"}</definedName>
    <definedName name="fgkjkh" localSheetId="51" hidden="1">{#N/A,#N/A,FALSE,"REPORT"}</definedName>
    <definedName name="fgkjkh" localSheetId="7" hidden="1">{#N/A,#N/A,FALSE,"REPORT"}</definedName>
    <definedName name="fgkjkh" localSheetId="33" hidden="1">{#N/A,#N/A,FALSE,"REPORT"}</definedName>
    <definedName name="fgkjkh" localSheetId="6" hidden="1">{#N/A,#N/A,FALSE,"REPORT"}</definedName>
    <definedName name="fgkjkh" localSheetId="16" hidden="1">{#N/A,#N/A,FALSE,"REPORT"}</definedName>
    <definedName name="fgkjkh" localSheetId="10" hidden="1">{#N/A,#N/A,FALSE,"REPORT"}</definedName>
    <definedName name="fgkjkh" localSheetId="29" hidden="1">{#N/A,#N/A,FALSE,"REPORT"}</definedName>
    <definedName name="fgkjkh" localSheetId="28" hidden="1">{#N/A,#N/A,FALSE,"REPORT"}</definedName>
    <definedName name="fgkjkh" localSheetId="11" hidden="1">{#N/A,#N/A,FALSE,"REPORT"}</definedName>
    <definedName name="fgkjkh" localSheetId="36" hidden="1">{#N/A,#N/A,FALSE,"REPORT"}</definedName>
    <definedName name="fgkjkh" localSheetId="32" hidden="1">{#N/A,#N/A,FALSE,"REPORT"}</definedName>
    <definedName name="fgkjkh" localSheetId="18" hidden="1">{#N/A,#N/A,FALSE,"REPORT"}</definedName>
    <definedName name="fgkjkh" localSheetId="38" hidden="1">{#N/A,#N/A,FALSE,"REPORT"}</definedName>
    <definedName name="fgkjkh" hidden="1">{#N/A,#N/A,FALSE,"REPORT"}</definedName>
    <definedName name="fgs" localSheetId="9" hidden="1">{"לקוחות",#N/A,TRUE,"מאזן בוחן יצוא";"חיבים ויתרות חובה",#N/A,TRUE,"מאזן בוחן יצוא"}</definedName>
    <definedName name="fgs" localSheetId="51" hidden="1">{"לקוחות",#N/A,TRUE,"מאזן בוחן יצוא";"חיבים ויתרות חובה",#N/A,TRUE,"מאזן בוחן יצוא"}</definedName>
    <definedName name="fgs" localSheetId="7" hidden="1">{"לקוחות",#N/A,TRUE,"מאזן בוחן יצוא";"חיבים ויתרות חובה",#N/A,TRUE,"מאזן בוחן יצוא"}</definedName>
    <definedName name="fgs" localSheetId="6" hidden="1">{"לקוחות",#N/A,TRUE,"מאזן בוחן יצוא";"חיבים ויתרות חובה",#N/A,TRUE,"מאזן בוחן יצוא"}</definedName>
    <definedName name="fgs" localSheetId="16" hidden="1">{"לקוחות",#N/A,TRUE,"מאזן בוחן יצוא";"חיבים ויתרות חובה",#N/A,TRUE,"מאזן בוחן יצוא"}</definedName>
    <definedName name="fgs" localSheetId="10" hidden="1">{"לקוחות",#N/A,TRUE,"מאזן בוחן יצוא";"חיבים ויתרות חובה",#N/A,TRUE,"מאזן בוחן יצוא"}</definedName>
    <definedName name="fgs" localSheetId="28" hidden="1">{"לקוחות",#N/A,TRUE,"מאזן בוחן יצוא";"חיבים ויתרות חובה",#N/A,TRUE,"מאזן בוחן יצוא"}</definedName>
    <definedName name="fgs" localSheetId="11" hidden="1">{"לקוחות",#N/A,TRUE,"מאזן בוחן יצוא";"חיבים ויתרות חובה",#N/A,TRUE,"מאזן בוחן יצוא"}</definedName>
    <definedName name="fgs" localSheetId="36" hidden="1">{"לקוחות",#N/A,TRUE,"מאזן בוחן יצוא";"חיבים ויתרות חובה",#N/A,TRUE,"מאזן בוחן יצוא"}</definedName>
    <definedName name="fgs" localSheetId="18" hidden="1">{"לקוחות",#N/A,TRUE,"מאזן בוחן יצוא";"חיבים ויתרות חובה",#N/A,TRUE,"מאזן בוחן יצוא"}</definedName>
    <definedName name="fgs" localSheetId="38" hidden="1">{"לקוחות",#N/A,TRUE,"מאזן בוחן יצוא";"חיבים ויתרות חובה",#N/A,TRUE,"מאזן בוחן יצוא"}</definedName>
    <definedName name="fgs" hidden="1">{"לקוחות",#N/A,TRUE,"מאזן בוחן יצוא";"חיבים ויתרות חובה",#N/A,TRUE,"מאזן בוחן יצוא"}</definedName>
    <definedName name="fhy" localSheetId="35" hidden="1">{"table",#N/A,FALSE,"COVER";"income_statement",#N/A,FALSE,"COVER"}</definedName>
    <definedName name="fhy" localSheetId="31" hidden="1">{"table",#N/A,FALSE,"COVER";"income_statement",#N/A,FALSE,"COVER"}</definedName>
    <definedName name="fhy" localSheetId="9" hidden="1">{"table",#N/A,FALSE,"COVER";"income_statement",#N/A,FALSE,"COVER"}</definedName>
    <definedName name="fhy" localSheetId="30" hidden="1">{"table",#N/A,FALSE,"COVER";"income_statement",#N/A,FALSE,"COVER"}</definedName>
    <definedName name="fhy" localSheetId="51" hidden="1">{"table",#N/A,FALSE,"COVER";"income_statement",#N/A,FALSE,"COVER"}</definedName>
    <definedName name="fhy" localSheetId="7" hidden="1">{"table",#N/A,FALSE,"COVER";"income_statement",#N/A,FALSE,"COVER"}</definedName>
    <definedName name="fhy" localSheetId="33" hidden="1">{"table",#N/A,FALSE,"COVER";"income_statement",#N/A,FALSE,"COVER"}</definedName>
    <definedName name="fhy" localSheetId="6" hidden="1">{"table",#N/A,FALSE,"COVER";"income_statement",#N/A,FALSE,"COVER"}</definedName>
    <definedName name="fhy" localSheetId="16" hidden="1">{"table",#N/A,FALSE,"COVER";"income_statement",#N/A,FALSE,"COVER"}</definedName>
    <definedName name="fhy" localSheetId="10" hidden="1">{"table",#N/A,FALSE,"COVER";"income_statement",#N/A,FALSE,"COVER"}</definedName>
    <definedName name="fhy" localSheetId="29" hidden="1">{"table",#N/A,FALSE,"COVER";"income_statement",#N/A,FALSE,"COVER"}</definedName>
    <definedName name="fhy" localSheetId="28" hidden="1">{"table",#N/A,FALSE,"COVER";"income_statement",#N/A,FALSE,"COVER"}</definedName>
    <definedName name="fhy" localSheetId="11" hidden="1">{"table",#N/A,FALSE,"COVER";"income_statement",#N/A,FALSE,"COVER"}</definedName>
    <definedName name="fhy" localSheetId="36" hidden="1">{"table",#N/A,FALSE,"COVER";"income_statement",#N/A,FALSE,"COVER"}</definedName>
    <definedName name="fhy" localSheetId="32" hidden="1">{"table",#N/A,FALSE,"COVER";"income_statement",#N/A,FALSE,"COVER"}</definedName>
    <definedName name="fhy" localSheetId="18" hidden="1">{"table",#N/A,FALSE,"COVER";"income_statement",#N/A,FALSE,"COVER"}</definedName>
    <definedName name="fhy" localSheetId="38" hidden="1">{"table",#N/A,FALSE,"COVER";"income_statement",#N/A,FALSE,"COVER"}</definedName>
    <definedName name="fhy" hidden="1">{"table",#N/A,FALSE,"COVER";"income_statement",#N/A,FALSE,"COVER"}</definedName>
    <definedName name="Fig_Qty1" localSheetId="35" hidden="1">#REF!</definedName>
    <definedName name="Fig_Qty1" localSheetId="31" hidden="1">#REF!</definedName>
    <definedName name="Fig_Qty1" localSheetId="9" hidden="1">#REF!</definedName>
    <definedName name="Fig_Qty1" localSheetId="30" hidden="1">#REF!</definedName>
    <definedName name="Fig_Qty1" localSheetId="51" hidden="1">#REF!</definedName>
    <definedName name="Fig_Qty1" localSheetId="33" hidden="1">#REF!</definedName>
    <definedName name="Fig_Qty1" localSheetId="16" hidden="1">#REF!</definedName>
    <definedName name="Fig_Qty1" localSheetId="10" hidden="1">'NFD CONSO'!#REF!</definedName>
    <definedName name="Fig_Qty1" localSheetId="29" hidden="1">#REF!</definedName>
    <definedName name="Fig_Qty1" localSheetId="11" hidden="1">#REF!</definedName>
    <definedName name="Fig_Qty1" localSheetId="36" hidden="1">#REF!</definedName>
    <definedName name="Fig_Qty1" localSheetId="32" hidden="1">#REF!</definedName>
    <definedName name="Fig_Qty1" localSheetId="18" hidden="1">#REF!</definedName>
    <definedName name="Fig_Qty1" localSheetId="38" hidden="1">#REF!</definedName>
    <definedName name="Fig_Qty1" hidden="1">#REF!</definedName>
    <definedName name="Final_Area_Name1" localSheetId="9" hidden="1">#REF!</definedName>
    <definedName name="Final_Area_Name1" localSheetId="16" hidden="1">#REF!</definedName>
    <definedName name="Final_Area_Name1" localSheetId="10" hidden="1">'NFD CONSO'!#REF!</definedName>
    <definedName name="Final_Area_Name1" localSheetId="11" hidden="1">#REF!</definedName>
    <definedName name="Final_Area_Name1" localSheetId="18" hidden="1">#REF!</definedName>
    <definedName name="Final_Area_Name1" hidden="1">#REF!</definedName>
    <definedName name="Final_Area_Name17" localSheetId="35" hidden="1">#REF!</definedName>
    <definedName name="Final_Area_Name17" localSheetId="31" hidden="1">#REF!</definedName>
    <definedName name="Final_Area_Name17" localSheetId="9" hidden="1">#REF!</definedName>
    <definedName name="Final_Area_Name17" localSheetId="30" hidden="1">#REF!</definedName>
    <definedName name="Final_Area_Name17" localSheetId="51" hidden="1">#REF!</definedName>
    <definedName name="Final_Area_Name17" localSheetId="33" hidden="1">#REF!</definedName>
    <definedName name="Final_Area_Name17" localSheetId="16" hidden="1">#REF!</definedName>
    <definedName name="Final_Area_Name17" localSheetId="10" hidden="1">'NFD CONSO'!#REF!</definedName>
    <definedName name="Final_Area_Name17" localSheetId="29" hidden="1">#REF!</definedName>
    <definedName name="Final_Area_Name17" localSheetId="11" hidden="1">#REF!</definedName>
    <definedName name="Final_Area_Name17" localSheetId="36" hidden="1">#REF!</definedName>
    <definedName name="Final_Area_Name17" localSheetId="32" hidden="1">#REF!</definedName>
    <definedName name="Final_Area_Name17" localSheetId="18" hidden="1">#REF!</definedName>
    <definedName name="Final_Area_Name17" localSheetId="38" hidden="1">#REF!</definedName>
    <definedName name="Final_Area_Name17" hidden="1">#REF!</definedName>
    <definedName name="Final_Area_Name2" localSheetId="9" hidden="1">#REF!</definedName>
    <definedName name="Final_Area_Name2" localSheetId="10" hidden="1">'NFD CONSO'!#REF!</definedName>
    <definedName name="Final_Area_Name2" localSheetId="11" hidden="1">#REF!</definedName>
    <definedName name="Final_Area_Name2" localSheetId="18" hidden="1">#REF!</definedName>
    <definedName name="Final_Area_Name2" hidden="1">#REF!</definedName>
    <definedName name="Final_Area_Name3" localSheetId="9" hidden="1">#REF!</definedName>
    <definedName name="Final_Area_Name3" localSheetId="10" hidden="1">'NFD CONSO'!#REF!</definedName>
    <definedName name="Final_Area_Name3" localSheetId="11" hidden="1">#REF!</definedName>
    <definedName name="Final_Area_Name3" localSheetId="18" hidden="1">#REF!</definedName>
    <definedName name="Final_Area_Name3" hidden="1">#REF!</definedName>
    <definedName name="Final_Area_Name4" localSheetId="9" hidden="1">#REF!</definedName>
    <definedName name="Final_Area_Name4" localSheetId="10" hidden="1">'NFD CONSO'!#REF!</definedName>
    <definedName name="Final_Area_Name4" localSheetId="11" hidden="1">#REF!</definedName>
    <definedName name="Final_Area_Name4" localSheetId="18" hidden="1">#REF!</definedName>
    <definedName name="Final_Area_Name4" hidden="1">#REF!</definedName>
    <definedName name="Final_Area_Name6" localSheetId="35" hidden="1">#REF!</definedName>
    <definedName name="Final_Area_Name6" localSheetId="31" hidden="1">#REF!</definedName>
    <definedName name="Final_Area_Name6" localSheetId="9" hidden="1">#REF!</definedName>
    <definedName name="Final_Area_Name6" localSheetId="30" hidden="1">#REF!</definedName>
    <definedName name="Final_Area_Name6" localSheetId="51" hidden="1">#REF!</definedName>
    <definedName name="Final_Area_Name6" localSheetId="33" hidden="1">#REF!</definedName>
    <definedName name="Final_Area_Name6" localSheetId="16" hidden="1">#REF!</definedName>
    <definedName name="Final_Area_Name6" localSheetId="10" hidden="1">'NFD CONSO'!#REF!</definedName>
    <definedName name="Final_Area_Name6" localSheetId="29" hidden="1">#REF!</definedName>
    <definedName name="Final_Area_Name6" localSheetId="11" hidden="1">#REF!</definedName>
    <definedName name="Final_Area_Name6" localSheetId="36" hidden="1">#REF!</definedName>
    <definedName name="Final_Area_Name6" localSheetId="32" hidden="1">#REF!</definedName>
    <definedName name="Final_Area_Name6" localSheetId="18" hidden="1">#REF!</definedName>
    <definedName name="Final_Area_Name6" localSheetId="38" hidden="1">#REF!</definedName>
    <definedName name="Final_Area_Name6" hidden="1">#REF!</definedName>
    <definedName name="Final_Area_Name7" localSheetId="35" hidden="1">#REF!</definedName>
    <definedName name="Final_Area_Name7" localSheetId="31" hidden="1">#REF!</definedName>
    <definedName name="Final_Area_Name7" localSheetId="9" hidden="1">#REF!</definedName>
    <definedName name="Final_Area_Name7" localSheetId="30" hidden="1">#REF!</definedName>
    <definedName name="Final_Area_Name7" localSheetId="33" hidden="1">#REF!</definedName>
    <definedName name="Final_Area_Name7" localSheetId="16" hidden="1">#REF!</definedName>
    <definedName name="Final_Area_Name7" localSheetId="10" hidden="1">'NFD CONSO'!#REF!</definedName>
    <definedName name="Final_Area_Name7" localSheetId="29" hidden="1">#REF!</definedName>
    <definedName name="Final_Area_Name7" localSheetId="11" hidden="1">#REF!</definedName>
    <definedName name="Final_Area_Name7" localSheetId="36" hidden="1">#REF!</definedName>
    <definedName name="Final_Area_Name7" localSheetId="32" hidden="1">#REF!</definedName>
    <definedName name="Final_Area_Name7" localSheetId="18" hidden="1">#REF!</definedName>
    <definedName name="Final_Area_Name7" localSheetId="38" hidden="1">#REF!</definedName>
    <definedName name="Final_Area_Name7" hidden="1">#REF!</definedName>
    <definedName name="Final_Area_Name8" localSheetId="35" hidden="1">#REF!</definedName>
    <definedName name="Final_Area_Name8" localSheetId="31" hidden="1">#REF!</definedName>
    <definedName name="Final_Area_Name8" localSheetId="9" hidden="1">#REF!</definedName>
    <definedName name="Final_Area_Name8" localSheetId="30" hidden="1">#REF!</definedName>
    <definedName name="Final_Area_Name8" localSheetId="33" hidden="1">#REF!</definedName>
    <definedName name="Final_Area_Name8" localSheetId="16" hidden="1">#REF!</definedName>
    <definedName name="Final_Area_Name8" localSheetId="10" hidden="1">'NFD CONSO'!#REF!</definedName>
    <definedName name="Final_Area_Name8" localSheetId="29" hidden="1">#REF!</definedName>
    <definedName name="Final_Area_Name8" localSheetId="11" hidden="1">#REF!</definedName>
    <definedName name="Final_Area_Name8" localSheetId="36" hidden="1">#REF!</definedName>
    <definedName name="Final_Area_Name8" localSheetId="32" hidden="1">#REF!</definedName>
    <definedName name="Final_Area_Name8" localSheetId="18" hidden="1">#REF!</definedName>
    <definedName name="Final_Area_Name8" localSheetId="38" hidden="1">#REF!</definedName>
    <definedName name="Final_Area_Name8" hidden="1">#REF!</definedName>
    <definedName name="Final_Area6" localSheetId="35" hidden="1">#REF!</definedName>
    <definedName name="Final_Area6" localSheetId="31" hidden="1">#REF!</definedName>
    <definedName name="Final_Area6" localSheetId="9" hidden="1">#REF!</definedName>
    <definedName name="Final_Area6" localSheetId="30" hidden="1">#REF!</definedName>
    <definedName name="Final_Area6" localSheetId="33" hidden="1">#REF!</definedName>
    <definedName name="Final_Area6" localSheetId="16" hidden="1">#REF!</definedName>
    <definedName name="Final_Area6" localSheetId="10" hidden="1">'NFD CONSO'!#REF!</definedName>
    <definedName name="Final_Area6" localSheetId="29" hidden="1">#REF!</definedName>
    <definedName name="Final_Area6" localSheetId="11" hidden="1">#REF!</definedName>
    <definedName name="Final_Area6" localSheetId="36" hidden="1">#REF!</definedName>
    <definedName name="Final_Area6" localSheetId="32" hidden="1">#REF!</definedName>
    <definedName name="Final_Area6" localSheetId="18" hidden="1">#REF!</definedName>
    <definedName name="Final_Area6" localSheetId="38" hidden="1">#REF!</definedName>
    <definedName name="Final_Area6" hidden="1">#REF!</definedName>
    <definedName name="Final_Area9" localSheetId="9" hidden="1">#REF!</definedName>
    <definedName name="Final_Area9" localSheetId="10" hidden="1">'NFD CONSO'!#REF!</definedName>
    <definedName name="Final_Area9" localSheetId="11" hidden="1">#REF!</definedName>
    <definedName name="Final_Area9" localSheetId="18" hidden="1">#REF!</definedName>
    <definedName name="Final_Area9" hidden="1">#REF!</definedName>
    <definedName name="Fiscal_Year1" localSheetId="35" hidden="1">#REF!</definedName>
    <definedName name="Fiscal_Year1" localSheetId="31" hidden="1">#REF!</definedName>
    <definedName name="Fiscal_Year1" localSheetId="9" hidden="1">#REF!</definedName>
    <definedName name="Fiscal_Year1" localSheetId="30" hidden="1">#REF!</definedName>
    <definedName name="Fiscal_Year1" localSheetId="33" hidden="1">#REF!</definedName>
    <definedName name="Fiscal_Year1" localSheetId="16" hidden="1">#REF!</definedName>
    <definedName name="Fiscal_Year1" localSheetId="10" hidden="1">'NFD CONSO'!#REF!</definedName>
    <definedName name="Fiscal_Year1" localSheetId="29" hidden="1">#REF!</definedName>
    <definedName name="Fiscal_Year1" localSheetId="11" hidden="1">#REF!</definedName>
    <definedName name="Fiscal_Year1" localSheetId="36" hidden="1">#REF!</definedName>
    <definedName name="Fiscal_Year1" localSheetId="32" hidden="1">#REF!</definedName>
    <definedName name="Fiscal_Year1" localSheetId="18" hidden="1">#REF!</definedName>
    <definedName name="Fiscal_Year1" localSheetId="38" hidden="1">#REF!</definedName>
    <definedName name="Fiscal_Year1" hidden="1">#REF!</definedName>
    <definedName name="Fiscal_Year10" localSheetId="35" hidden="1">#REF!</definedName>
    <definedName name="Fiscal_Year10" localSheetId="31" hidden="1">#REF!</definedName>
    <definedName name="Fiscal_Year10" localSheetId="9" hidden="1">#REF!</definedName>
    <definedName name="Fiscal_Year10" localSheetId="30" hidden="1">#REF!</definedName>
    <definedName name="Fiscal_Year10" localSheetId="33" hidden="1">#REF!</definedName>
    <definedName name="Fiscal_Year10" localSheetId="16" hidden="1">#REF!</definedName>
    <definedName name="Fiscal_Year10" localSheetId="10" hidden="1">'NFD CONSO'!#REF!</definedName>
    <definedName name="Fiscal_Year10" localSheetId="29" hidden="1">#REF!</definedName>
    <definedName name="Fiscal_Year10" localSheetId="11" hidden="1">#REF!</definedName>
    <definedName name="Fiscal_Year10" localSheetId="36" hidden="1">#REF!</definedName>
    <definedName name="Fiscal_Year10" localSheetId="32" hidden="1">#REF!</definedName>
    <definedName name="Fiscal_Year10" localSheetId="18" hidden="1">#REF!</definedName>
    <definedName name="Fiscal_Year10" localSheetId="38" hidden="1">#REF!</definedName>
    <definedName name="Fiscal_Year10" hidden="1">#REF!</definedName>
    <definedName name="Fiscal_Year11" localSheetId="35" hidden="1">#REF!</definedName>
    <definedName name="Fiscal_Year11" localSheetId="31" hidden="1">#REF!</definedName>
    <definedName name="Fiscal_Year11" localSheetId="9" hidden="1">#REF!</definedName>
    <definedName name="Fiscal_Year11" localSheetId="30" hidden="1">#REF!</definedName>
    <definedName name="Fiscal_Year11" localSheetId="33" hidden="1">#REF!</definedName>
    <definedName name="Fiscal_Year11" localSheetId="16" hidden="1">#REF!</definedName>
    <definedName name="Fiscal_Year11" localSheetId="10" hidden="1">'NFD CONSO'!#REF!</definedName>
    <definedName name="Fiscal_Year11" localSheetId="29" hidden="1">#REF!</definedName>
    <definedName name="Fiscal_Year11" localSheetId="11" hidden="1">#REF!</definedName>
    <definedName name="Fiscal_Year11" localSheetId="36" hidden="1">#REF!</definedName>
    <definedName name="Fiscal_Year11" localSheetId="32" hidden="1">#REF!</definedName>
    <definedName name="Fiscal_Year11" localSheetId="18" hidden="1">#REF!</definedName>
    <definedName name="Fiscal_Year11" localSheetId="38" hidden="1">#REF!</definedName>
    <definedName name="Fiscal_Year11" hidden="1">#REF!</definedName>
    <definedName name="Fiscal_Year12" localSheetId="35" hidden="1">#REF!</definedName>
    <definedName name="Fiscal_Year12" localSheetId="31" hidden="1">#REF!</definedName>
    <definedName name="Fiscal_Year12" localSheetId="9" hidden="1">#REF!</definedName>
    <definedName name="Fiscal_Year12" localSheetId="30" hidden="1">#REF!</definedName>
    <definedName name="Fiscal_Year12" localSheetId="33" hidden="1">#REF!</definedName>
    <definedName name="Fiscal_Year12" localSheetId="16" hidden="1">#REF!</definedName>
    <definedName name="Fiscal_Year12" localSheetId="10" hidden="1">'NFD CONSO'!#REF!</definedName>
    <definedName name="Fiscal_Year12" localSheetId="29" hidden="1">#REF!</definedName>
    <definedName name="Fiscal_Year12" localSheetId="11" hidden="1">#REF!</definedName>
    <definedName name="Fiscal_Year12" localSheetId="36" hidden="1">#REF!</definedName>
    <definedName name="Fiscal_Year12" localSheetId="32" hidden="1">#REF!</definedName>
    <definedName name="Fiscal_Year12" localSheetId="18" hidden="1">#REF!</definedName>
    <definedName name="Fiscal_Year12" localSheetId="38" hidden="1">#REF!</definedName>
    <definedName name="Fiscal_Year12" hidden="1">#REF!</definedName>
    <definedName name="Fiscal_Year15" localSheetId="35" hidden="1">#REF!</definedName>
    <definedName name="Fiscal_Year15" localSheetId="31" hidden="1">#REF!</definedName>
    <definedName name="Fiscal_Year15" localSheetId="9" hidden="1">#REF!</definedName>
    <definedName name="Fiscal_Year15" localSheetId="30" hidden="1">#REF!</definedName>
    <definedName name="Fiscal_Year15" localSheetId="33" hidden="1">#REF!</definedName>
    <definedName name="Fiscal_Year15" localSheetId="16" hidden="1">#REF!</definedName>
    <definedName name="Fiscal_Year15" localSheetId="10" hidden="1">'NFD CONSO'!#REF!</definedName>
    <definedName name="Fiscal_Year15" localSheetId="29" hidden="1">#REF!</definedName>
    <definedName name="Fiscal_Year15" localSheetId="11" hidden="1">#REF!</definedName>
    <definedName name="Fiscal_Year15" localSheetId="36" hidden="1">#REF!</definedName>
    <definedName name="Fiscal_Year15" localSheetId="32" hidden="1">#REF!</definedName>
    <definedName name="Fiscal_Year15" localSheetId="18" hidden="1">#REF!</definedName>
    <definedName name="Fiscal_Year15" localSheetId="38" hidden="1">#REF!</definedName>
    <definedName name="Fiscal_Year15" hidden="1">#REF!</definedName>
    <definedName name="Fiscal_Year17" localSheetId="35" hidden="1">#REF!</definedName>
    <definedName name="Fiscal_Year17" localSheetId="31" hidden="1">#REF!</definedName>
    <definedName name="Fiscal_Year17" localSheetId="9" hidden="1">#REF!</definedName>
    <definedName name="Fiscal_Year17" localSheetId="30" hidden="1">#REF!</definedName>
    <definedName name="Fiscal_Year17" localSheetId="33" hidden="1">#REF!</definedName>
    <definedName name="Fiscal_Year17" localSheetId="16" hidden="1">#REF!</definedName>
    <definedName name="Fiscal_Year17" localSheetId="10" hidden="1">'NFD CONSO'!#REF!</definedName>
    <definedName name="Fiscal_Year17" localSheetId="29" hidden="1">#REF!</definedName>
    <definedName name="Fiscal_Year17" localSheetId="11" hidden="1">#REF!</definedName>
    <definedName name="Fiscal_Year17" localSheetId="36" hidden="1">#REF!</definedName>
    <definedName name="Fiscal_Year17" localSheetId="32" hidden="1">#REF!</definedName>
    <definedName name="Fiscal_Year17" localSheetId="18" hidden="1">#REF!</definedName>
    <definedName name="Fiscal_Year17" localSheetId="38" hidden="1">#REF!</definedName>
    <definedName name="Fiscal_Year17" hidden="1">#REF!</definedName>
    <definedName name="Fiscal_Year2" localSheetId="35" hidden="1">#REF!</definedName>
    <definedName name="Fiscal_Year2" localSheetId="31" hidden="1">#REF!</definedName>
    <definedName name="Fiscal_Year2" localSheetId="9" hidden="1">#REF!</definedName>
    <definedName name="Fiscal_Year2" localSheetId="30" hidden="1">#REF!</definedName>
    <definedName name="Fiscal_Year2" localSheetId="33" hidden="1">#REF!</definedName>
    <definedName name="Fiscal_Year2" localSheetId="16" hidden="1">#REF!</definedName>
    <definedName name="Fiscal_Year2" localSheetId="10" hidden="1">'NFD CONSO'!#REF!</definedName>
    <definedName name="Fiscal_Year2" localSheetId="29" hidden="1">#REF!</definedName>
    <definedName name="Fiscal_Year2" localSheetId="11" hidden="1">#REF!</definedName>
    <definedName name="Fiscal_Year2" localSheetId="36" hidden="1">#REF!</definedName>
    <definedName name="Fiscal_Year2" localSheetId="32" hidden="1">#REF!</definedName>
    <definedName name="Fiscal_Year2" localSheetId="18" hidden="1">#REF!</definedName>
    <definedName name="Fiscal_Year2" localSheetId="38" hidden="1">#REF!</definedName>
    <definedName name="Fiscal_Year2" hidden="1">#REF!</definedName>
    <definedName name="Fiscal_Year20" localSheetId="35" hidden="1">#REF!</definedName>
    <definedName name="Fiscal_Year20" localSheetId="31" hidden="1">#REF!</definedName>
    <definedName name="Fiscal_Year20" localSheetId="9" hidden="1">#REF!</definedName>
    <definedName name="Fiscal_Year20" localSheetId="30" hidden="1">#REF!</definedName>
    <definedName name="Fiscal_Year20" localSheetId="33" hidden="1">#REF!</definedName>
    <definedName name="Fiscal_Year20" localSheetId="16" hidden="1">#REF!</definedName>
    <definedName name="Fiscal_Year20" localSheetId="10" hidden="1">'NFD CONSO'!#REF!</definedName>
    <definedName name="Fiscal_Year20" localSheetId="29" hidden="1">#REF!</definedName>
    <definedName name="Fiscal_Year20" localSheetId="11" hidden="1">#REF!</definedName>
    <definedName name="Fiscal_Year20" localSheetId="36" hidden="1">#REF!</definedName>
    <definedName name="Fiscal_Year20" localSheetId="32" hidden="1">#REF!</definedName>
    <definedName name="Fiscal_Year20" localSheetId="18" hidden="1">#REF!</definedName>
    <definedName name="Fiscal_Year20" localSheetId="38" hidden="1">#REF!</definedName>
    <definedName name="Fiscal_Year20" hidden="1">#REF!</definedName>
    <definedName name="Fiscal_Year21" localSheetId="35" hidden="1">#REF!</definedName>
    <definedName name="Fiscal_Year21" localSheetId="31" hidden="1">#REF!</definedName>
    <definedName name="Fiscal_Year21" localSheetId="9" hidden="1">#REF!</definedName>
    <definedName name="Fiscal_Year21" localSheetId="30" hidden="1">#REF!</definedName>
    <definedName name="Fiscal_Year21" localSheetId="33" hidden="1">#REF!</definedName>
    <definedName name="Fiscal_Year21" localSheetId="16" hidden="1">#REF!</definedName>
    <definedName name="Fiscal_Year21" localSheetId="10" hidden="1">'NFD CONSO'!#REF!</definedName>
    <definedName name="Fiscal_Year21" localSheetId="29" hidden="1">#REF!</definedName>
    <definedName name="Fiscal_Year21" localSheetId="11" hidden="1">#REF!</definedName>
    <definedName name="Fiscal_Year21" localSheetId="36" hidden="1">#REF!</definedName>
    <definedName name="Fiscal_Year21" localSheetId="32" hidden="1">#REF!</definedName>
    <definedName name="Fiscal_Year21" localSheetId="18" hidden="1">#REF!</definedName>
    <definedName name="Fiscal_Year21" localSheetId="38" hidden="1">#REF!</definedName>
    <definedName name="Fiscal_Year21" hidden="1">#REF!</definedName>
    <definedName name="Fiscal_Year22" localSheetId="35" hidden="1">#REF!</definedName>
    <definedName name="Fiscal_Year22" localSheetId="31" hidden="1">#REF!</definedName>
    <definedName name="Fiscal_Year22" localSheetId="9" hidden="1">#REF!</definedName>
    <definedName name="Fiscal_Year22" localSheetId="30" hidden="1">#REF!</definedName>
    <definedName name="Fiscal_Year22" localSheetId="33" hidden="1">#REF!</definedName>
    <definedName name="Fiscal_Year22" localSheetId="16" hidden="1">#REF!</definedName>
    <definedName name="Fiscal_Year22" localSheetId="10" hidden="1">'NFD CONSO'!#REF!</definedName>
    <definedName name="Fiscal_Year22" localSheetId="29" hidden="1">#REF!</definedName>
    <definedName name="Fiscal_Year22" localSheetId="11" hidden="1">#REF!</definedName>
    <definedName name="Fiscal_Year22" localSheetId="36" hidden="1">#REF!</definedName>
    <definedName name="Fiscal_Year22" localSheetId="32" hidden="1">#REF!</definedName>
    <definedName name="Fiscal_Year22" localSheetId="18" hidden="1">#REF!</definedName>
    <definedName name="Fiscal_Year22" localSheetId="38" hidden="1">#REF!</definedName>
    <definedName name="Fiscal_Year22" hidden="1">#REF!</definedName>
    <definedName name="Fiscal_Year23" localSheetId="35" hidden="1">#REF!</definedName>
    <definedName name="Fiscal_Year23" localSheetId="31" hidden="1">#REF!</definedName>
    <definedName name="Fiscal_Year23" localSheetId="9" hidden="1">#REF!</definedName>
    <definedName name="Fiscal_Year23" localSheetId="30" hidden="1">#REF!</definedName>
    <definedName name="Fiscal_Year23" localSheetId="33" hidden="1">#REF!</definedName>
    <definedName name="Fiscal_Year23" localSheetId="16" hidden="1">#REF!</definedName>
    <definedName name="Fiscal_Year23" localSheetId="10" hidden="1">'NFD CONSO'!#REF!</definedName>
    <definedName name="Fiscal_Year23" localSheetId="29" hidden="1">#REF!</definedName>
    <definedName name="Fiscal_Year23" localSheetId="11" hidden="1">#REF!</definedName>
    <definedName name="Fiscal_Year23" localSheetId="36" hidden="1">#REF!</definedName>
    <definedName name="Fiscal_Year23" localSheetId="32" hidden="1">#REF!</definedName>
    <definedName name="Fiscal_Year23" localSheetId="18" hidden="1">#REF!</definedName>
    <definedName name="Fiscal_Year23" localSheetId="38" hidden="1">#REF!</definedName>
    <definedName name="Fiscal_Year23" hidden="1">#REF!</definedName>
    <definedName name="Fiscal_Year3" localSheetId="35" hidden="1">#REF!</definedName>
    <definedName name="Fiscal_Year3" localSheetId="31" hidden="1">#REF!</definedName>
    <definedName name="Fiscal_Year3" localSheetId="9" hidden="1">#REF!</definedName>
    <definedName name="Fiscal_Year3" localSheetId="30" hidden="1">#REF!</definedName>
    <definedName name="Fiscal_Year3" localSheetId="33" hidden="1">#REF!</definedName>
    <definedName name="Fiscal_Year3" localSheetId="16" hidden="1">#REF!</definedName>
    <definedName name="Fiscal_Year3" localSheetId="10" hidden="1">'NFD CONSO'!#REF!</definedName>
    <definedName name="Fiscal_Year3" localSheetId="29" hidden="1">#REF!</definedName>
    <definedName name="Fiscal_Year3" localSheetId="11" hidden="1">#REF!</definedName>
    <definedName name="Fiscal_Year3" localSheetId="36" hidden="1">#REF!</definedName>
    <definedName name="Fiscal_Year3" localSheetId="32" hidden="1">#REF!</definedName>
    <definedName name="Fiscal_Year3" localSheetId="18" hidden="1">#REF!</definedName>
    <definedName name="Fiscal_Year3" localSheetId="38" hidden="1">#REF!</definedName>
    <definedName name="Fiscal_Year3" hidden="1">#REF!</definedName>
    <definedName name="Fiscal_Year4" localSheetId="35" hidden="1">#REF!</definedName>
    <definedName name="Fiscal_Year4" localSheetId="31" hidden="1">#REF!</definedName>
    <definedName name="Fiscal_Year4" localSheetId="30" hidden="1">#REF!</definedName>
    <definedName name="Fiscal_Year4" localSheetId="51" hidden="1">#REF!</definedName>
    <definedName name="Fiscal_Year4" localSheetId="33" hidden="1">#REF!</definedName>
    <definedName name="Fiscal_Year4" localSheetId="6" hidden="1">#REF!</definedName>
    <definedName name="Fiscal_Year4" localSheetId="16" hidden="1">#REF!</definedName>
    <definedName name="Fiscal_Year4" localSheetId="29" hidden="1">#REF!</definedName>
    <definedName name="Fiscal_Year4" localSheetId="36" hidden="1">#REF!</definedName>
    <definedName name="Fiscal_Year4" localSheetId="32" hidden="1">#REF!</definedName>
    <definedName name="Fiscal_Year4" localSheetId="18" hidden="1">#REF!</definedName>
    <definedName name="Fiscal_Year4" localSheetId="38" hidden="1">#REF!</definedName>
    <definedName name="Fiscal_Year4" hidden="1">#REF!</definedName>
    <definedName name="Fiscal_Year5" localSheetId="35" hidden="1">#REF!</definedName>
    <definedName name="Fiscal_Year5" localSheetId="31" hidden="1">#REF!</definedName>
    <definedName name="Fiscal_Year5" localSheetId="9" hidden="1">#REF!</definedName>
    <definedName name="Fiscal_Year5" localSheetId="30" hidden="1">#REF!</definedName>
    <definedName name="Fiscal_Year5" localSheetId="51" hidden="1">#REF!</definedName>
    <definedName name="Fiscal_Year5" localSheetId="33" hidden="1">#REF!</definedName>
    <definedName name="Fiscal_Year5" localSheetId="16" hidden="1">#REF!</definedName>
    <definedName name="Fiscal_Year5" localSheetId="10" hidden="1">'NFD CONSO'!#REF!</definedName>
    <definedName name="Fiscal_Year5" localSheetId="29" hidden="1">#REF!</definedName>
    <definedName name="Fiscal_Year5" localSheetId="11" hidden="1">#REF!</definedName>
    <definedName name="Fiscal_Year5" localSheetId="36" hidden="1">#REF!</definedName>
    <definedName name="Fiscal_Year5" localSheetId="32" hidden="1">#REF!</definedName>
    <definedName name="Fiscal_Year5" localSheetId="18" hidden="1">#REF!</definedName>
    <definedName name="Fiscal_Year5" localSheetId="38" hidden="1">#REF!</definedName>
    <definedName name="Fiscal_Year5" hidden="1">#REF!</definedName>
    <definedName name="Fiscal_Year6" localSheetId="35" hidden="1">#REF!</definedName>
    <definedName name="Fiscal_Year6" localSheetId="31" hidden="1">#REF!</definedName>
    <definedName name="Fiscal_Year6" localSheetId="9" hidden="1">#REF!</definedName>
    <definedName name="Fiscal_Year6" localSheetId="30" hidden="1">#REF!</definedName>
    <definedName name="Fiscal_Year6" localSheetId="51" hidden="1">#REF!</definedName>
    <definedName name="Fiscal_Year6" localSheetId="33" hidden="1">#REF!</definedName>
    <definedName name="Fiscal_Year6" localSheetId="16" hidden="1">#REF!</definedName>
    <definedName name="Fiscal_Year6" localSheetId="10" hidden="1">'NFD CONSO'!#REF!</definedName>
    <definedName name="Fiscal_Year6" localSheetId="29" hidden="1">#REF!</definedName>
    <definedName name="Fiscal_Year6" localSheetId="11" hidden="1">#REF!</definedName>
    <definedName name="Fiscal_Year6" localSheetId="36" hidden="1">#REF!</definedName>
    <definedName name="Fiscal_Year6" localSheetId="32" hidden="1">#REF!</definedName>
    <definedName name="Fiscal_Year6" localSheetId="18" hidden="1">#REF!</definedName>
    <definedName name="Fiscal_Year6" localSheetId="38" hidden="1">#REF!</definedName>
    <definedName name="Fiscal_Year6" hidden="1">#REF!</definedName>
    <definedName name="Fiscal_Year7" localSheetId="35" hidden="1">#REF!</definedName>
    <definedName name="Fiscal_Year7" localSheetId="31" hidden="1">#REF!</definedName>
    <definedName name="Fiscal_Year7" localSheetId="9" hidden="1">#REF!</definedName>
    <definedName name="Fiscal_Year7" localSheetId="30" hidden="1">#REF!</definedName>
    <definedName name="Fiscal_Year7" localSheetId="51" hidden="1">#REF!</definedName>
    <definedName name="Fiscal_Year7" localSheetId="33" hidden="1">#REF!</definedName>
    <definedName name="Fiscal_Year7" localSheetId="16" hidden="1">#REF!</definedName>
    <definedName name="Fiscal_Year7" localSheetId="10" hidden="1">'NFD CONSO'!#REF!</definedName>
    <definedName name="Fiscal_Year7" localSheetId="29" hidden="1">#REF!</definedName>
    <definedName name="Fiscal_Year7" localSheetId="11" hidden="1">#REF!</definedName>
    <definedName name="Fiscal_Year7" localSheetId="36" hidden="1">#REF!</definedName>
    <definedName name="Fiscal_Year7" localSheetId="32" hidden="1">#REF!</definedName>
    <definedName name="Fiscal_Year7" localSheetId="18" hidden="1">#REF!</definedName>
    <definedName name="Fiscal_Year7" localSheetId="38" hidden="1">#REF!</definedName>
    <definedName name="Fiscal_Year7" hidden="1">#REF!</definedName>
    <definedName name="Fiscal_Year8" localSheetId="35" hidden="1">#REF!</definedName>
    <definedName name="Fiscal_Year8" localSheetId="31" hidden="1">#REF!</definedName>
    <definedName name="Fiscal_Year8" localSheetId="9" hidden="1">#REF!</definedName>
    <definedName name="Fiscal_Year8" localSheetId="30" hidden="1">#REF!</definedName>
    <definedName name="Fiscal_Year8" localSheetId="33" hidden="1">#REF!</definedName>
    <definedName name="Fiscal_Year8" localSheetId="16" hidden="1">#REF!</definedName>
    <definedName name="Fiscal_Year8" localSheetId="10" hidden="1">'NFD CONSO'!#REF!</definedName>
    <definedName name="Fiscal_Year8" localSheetId="29" hidden="1">#REF!</definedName>
    <definedName name="Fiscal_Year8" localSheetId="11" hidden="1">#REF!</definedName>
    <definedName name="Fiscal_Year8" localSheetId="36" hidden="1">#REF!</definedName>
    <definedName name="Fiscal_Year8" localSheetId="32" hidden="1">#REF!</definedName>
    <definedName name="Fiscal_Year8" localSheetId="18" hidden="1">#REF!</definedName>
    <definedName name="Fiscal_Year8" localSheetId="38" hidden="1">#REF!</definedName>
    <definedName name="Fiscal_Year8" hidden="1">#REF!</definedName>
    <definedName name="Fiscal_Year9" localSheetId="35" hidden="1">#REF!</definedName>
    <definedName name="Fiscal_Year9" localSheetId="31" hidden="1">#REF!</definedName>
    <definedName name="Fiscal_Year9" localSheetId="9" hidden="1">#REF!</definedName>
    <definedName name="Fiscal_Year9" localSheetId="30" hidden="1">#REF!</definedName>
    <definedName name="Fiscal_Year9" localSheetId="33" hidden="1">#REF!</definedName>
    <definedName name="Fiscal_Year9" localSheetId="16" hidden="1">#REF!</definedName>
    <definedName name="Fiscal_Year9" localSheetId="10" hidden="1">'NFD CONSO'!#REF!</definedName>
    <definedName name="Fiscal_Year9" localSheetId="29" hidden="1">#REF!</definedName>
    <definedName name="Fiscal_Year9" localSheetId="11" hidden="1">#REF!</definedName>
    <definedName name="Fiscal_Year9" localSheetId="36" hidden="1">#REF!</definedName>
    <definedName name="Fiscal_Year9" localSheetId="32" hidden="1">#REF!</definedName>
    <definedName name="Fiscal_Year9" localSheetId="18" hidden="1">#REF!</definedName>
    <definedName name="Fiscal_Year9" localSheetId="38" hidden="1">#REF!</definedName>
    <definedName name="Fiscal_Year9" hidden="1">#REF!</definedName>
    <definedName name="FJEZK" localSheetId="35" hidden="1">{#N/A,#N/A,FALSE,"Pharm";#N/A,#N/A,FALSE,"WWCM"}</definedName>
    <definedName name="FJEZK" localSheetId="31" hidden="1">{#N/A,#N/A,FALSE,"Pharm";#N/A,#N/A,FALSE,"WWCM"}</definedName>
    <definedName name="FJEZK" localSheetId="9" hidden="1">{#N/A,#N/A,FALSE,"Pharm";#N/A,#N/A,FALSE,"WWCM"}</definedName>
    <definedName name="FJEZK" localSheetId="30" hidden="1">{#N/A,#N/A,FALSE,"Pharm";#N/A,#N/A,FALSE,"WWCM"}</definedName>
    <definedName name="FJEZK" localSheetId="51" hidden="1">{#N/A,#N/A,FALSE,"Pharm";#N/A,#N/A,FALSE,"WWCM"}</definedName>
    <definedName name="FJEZK" localSheetId="7" hidden="1">{#N/A,#N/A,FALSE,"Pharm";#N/A,#N/A,FALSE,"WWCM"}</definedName>
    <definedName name="FJEZK" localSheetId="33" hidden="1">{#N/A,#N/A,FALSE,"Pharm";#N/A,#N/A,FALSE,"WWCM"}</definedName>
    <definedName name="FJEZK" localSheetId="6" hidden="1">{#N/A,#N/A,FALSE,"Pharm";#N/A,#N/A,FALSE,"WWCM"}</definedName>
    <definedName name="FJEZK" localSheetId="16" hidden="1">{#N/A,#N/A,FALSE,"Pharm";#N/A,#N/A,FALSE,"WWCM"}</definedName>
    <definedName name="FJEZK" localSheetId="10" hidden="1">{#N/A,#N/A,FALSE,"Pharm";#N/A,#N/A,FALSE,"WWCM"}</definedName>
    <definedName name="FJEZK" localSheetId="29" hidden="1">{#N/A,#N/A,FALSE,"Pharm";#N/A,#N/A,FALSE,"WWCM"}</definedName>
    <definedName name="FJEZK" localSheetId="28" hidden="1">{#N/A,#N/A,FALSE,"Pharm";#N/A,#N/A,FALSE,"WWCM"}</definedName>
    <definedName name="FJEZK" localSheetId="11" hidden="1">{#N/A,#N/A,FALSE,"Pharm";#N/A,#N/A,FALSE,"WWCM"}</definedName>
    <definedName name="FJEZK" localSheetId="36" hidden="1">{#N/A,#N/A,FALSE,"Pharm";#N/A,#N/A,FALSE,"WWCM"}</definedName>
    <definedName name="FJEZK" localSheetId="32" hidden="1">{#N/A,#N/A,FALSE,"Pharm";#N/A,#N/A,FALSE,"WWCM"}</definedName>
    <definedName name="FJEZK" localSheetId="18" hidden="1">{#N/A,#N/A,FALSE,"Pharm";#N/A,#N/A,FALSE,"WWCM"}</definedName>
    <definedName name="FJEZK" localSheetId="38" hidden="1">{#N/A,#N/A,FALSE,"Pharm";#N/A,#N/A,FALSE,"WWCM"}</definedName>
    <definedName name="FJEZK" hidden="1">{#N/A,#N/A,FALSE,"Pharm";#N/A,#N/A,FALSE,"WWCM"}</definedName>
    <definedName name="fjh" localSheetId="9" hidden="1">{"דוח מס",#N/A,FALSE,"דוח מס";"תאום הוצ",#N/A,FALSE,"דוח מס";"מס ביתר",#N/A,FALSE,"דוח מס"}</definedName>
    <definedName name="fjh" localSheetId="16" hidden="1">{"דוח מס",#N/A,FALSE,"דוח מס";"תאום הוצ",#N/A,FALSE,"דוח מס";"מס ביתר",#N/A,FALSE,"דוח מס"}</definedName>
    <definedName name="fjh" localSheetId="10" hidden="1">{"דוח מס",#N/A,FALSE,"דוח מס";"תאום הוצ",#N/A,FALSE,"דוח מס";"מס ביתר",#N/A,FALSE,"דוח מס"}</definedName>
    <definedName name="fjh" localSheetId="11" hidden="1">{"דוח מס",#N/A,FALSE,"דוח מס";"תאום הוצ",#N/A,FALSE,"דוח מס";"מס ביתר",#N/A,FALSE,"דוח מס"}</definedName>
    <definedName name="fjh" localSheetId="18" hidden="1">{"דוח מס",#N/A,FALSE,"דוח מס";"תאום הוצ",#N/A,FALSE,"דוח מס";"מס ביתר",#N/A,FALSE,"דוח מס"}</definedName>
    <definedName name="fjh" localSheetId="38" hidden="1">{"דוח מס",#N/A,FALSE,"דוח מס";"תאום הוצ",#N/A,FALSE,"דוח מס";"מס ביתר",#N/A,FALSE,"דוח מס"}</definedName>
    <definedName name="fjh" hidden="1">{"דוח מס",#N/A,FALSE,"דוח מס";"תאום הוצ",#N/A,FALSE,"דוח מס";"מס ביתר",#N/A,FALSE,"דוח מס"}</definedName>
    <definedName name="fjh_1" localSheetId="9" hidden="1">{"דוח מס",#N/A,FALSE,"דוח מס";"תאום הוצ",#N/A,FALSE,"דוח מס";"מס ביתר",#N/A,FALSE,"דוח מס"}</definedName>
    <definedName name="fjh_1" localSheetId="16" hidden="1">{"דוח מס",#N/A,FALSE,"דוח מס";"תאום הוצ",#N/A,FALSE,"דוח מס";"מס ביתר",#N/A,FALSE,"דוח מס"}</definedName>
    <definedName name="fjh_1" localSheetId="10" hidden="1">{"דוח מס",#N/A,FALSE,"דוח מס";"תאום הוצ",#N/A,FALSE,"דוח מס";"מס ביתר",#N/A,FALSE,"דוח מס"}</definedName>
    <definedName name="fjh_1" localSheetId="11" hidden="1">{"דוח מס",#N/A,FALSE,"דוח מס";"תאום הוצ",#N/A,FALSE,"דוח מס";"מס ביתר",#N/A,FALSE,"דוח מס"}</definedName>
    <definedName name="fjh_1" localSheetId="18" hidden="1">{"דוח מס",#N/A,FALSE,"דוח מס";"תאום הוצ",#N/A,FALSE,"דוח מס";"מס ביתר",#N/A,FALSE,"דוח מס"}</definedName>
    <definedName name="fjh_1" localSheetId="38" hidden="1">{"דוח מס",#N/A,FALSE,"דוח מס";"תאום הוצ",#N/A,FALSE,"דוח מס";"מס ביתר",#N/A,FALSE,"דוח מס"}</definedName>
    <definedName name="fjh_1" hidden="1">{"דוח מס",#N/A,FALSE,"דוח מס";"תאום הוצ",#N/A,FALSE,"דוח מס";"מס ביתר",#N/A,FALSE,"דוח מס"}</definedName>
    <definedName name="fjh_2" localSheetId="9" hidden="1">{"דוח מס",#N/A,FALSE,"דוח מס";"תאום הוצ",#N/A,FALSE,"דוח מס";"מס ביתר",#N/A,FALSE,"דוח מס"}</definedName>
    <definedName name="fjh_2" localSheetId="16" hidden="1">{"דוח מס",#N/A,FALSE,"דוח מס";"תאום הוצ",#N/A,FALSE,"דוח מס";"מס ביתר",#N/A,FALSE,"דוח מס"}</definedName>
    <definedName name="fjh_2" localSheetId="10" hidden="1">{"דוח מס",#N/A,FALSE,"דוח מס";"תאום הוצ",#N/A,FALSE,"דוח מס";"מס ביתר",#N/A,FALSE,"דוח מס"}</definedName>
    <definedName name="fjh_2" localSheetId="11" hidden="1">{"דוח מס",#N/A,FALSE,"דוח מס";"תאום הוצ",#N/A,FALSE,"דוח מס";"מס ביתר",#N/A,FALSE,"דוח מס"}</definedName>
    <definedName name="fjh_2" localSheetId="18" hidden="1">{"דוח מס",#N/A,FALSE,"דוח מס";"תאום הוצ",#N/A,FALSE,"דוח מס";"מס ביתר",#N/A,FALSE,"דוח מס"}</definedName>
    <definedName name="fjh_2" localSheetId="38" hidden="1">{"דוח מס",#N/A,FALSE,"דוח מס";"תאום הוצ",#N/A,FALSE,"דוח מס";"מס ביתר",#N/A,FALSE,"דוח מס"}</definedName>
    <definedName name="fjh_2" hidden="1">{"דוח מס",#N/A,FALSE,"דוח מס";"תאום הוצ",#N/A,FALSE,"דוח מס";"מס ביתר",#N/A,FALSE,"דוח מס"}</definedName>
    <definedName name="fm" localSheetId="9" hidden="1">{#N/A,#N/A,FALSE,"דף כותרת";"דוחות כספיים",#N/A,FALSE,"דוחות כספיים"}</definedName>
    <definedName name="fm" localSheetId="16" hidden="1">{#N/A,#N/A,FALSE,"דף כותרת";"דוחות כספיים",#N/A,FALSE,"דוחות כספיים"}</definedName>
    <definedName name="fm" localSheetId="10" hidden="1">{#N/A,#N/A,FALSE,"דף כותרת";"דוחות כספיים",#N/A,FALSE,"דוחות כספיים"}</definedName>
    <definedName name="fm" localSheetId="11" hidden="1">{#N/A,#N/A,FALSE,"דף כותרת";"דוחות כספיים",#N/A,FALSE,"דוחות כספיים"}</definedName>
    <definedName name="fm" localSheetId="18" hidden="1">{#N/A,#N/A,FALSE,"דף כותרת";"דוחות כספיים",#N/A,FALSE,"דוחות כספיים"}</definedName>
    <definedName name="fm" localSheetId="38" hidden="1">{#N/A,#N/A,FALSE,"דף כותרת";"דוחות כספיים",#N/A,FALSE,"דוחות כספיים"}</definedName>
    <definedName name="fm" hidden="1">{#N/A,#N/A,FALSE,"דף כותרת";"דוחות כספיים",#N/A,FALSE,"דוחות כספיים"}</definedName>
    <definedName name="ForecastPeriod" hidden="1">#REF!</definedName>
    <definedName name="Forex20"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orex2014"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fr" localSheetId="35"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3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3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5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7"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33"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1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1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2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2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1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3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32"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1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localSheetId="3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fred" localSheetId="9" hidden="1">#REF!</definedName>
    <definedName name="fred" localSheetId="10" hidden="1">'NFD CONSO'!#REF!</definedName>
    <definedName name="fred" localSheetId="11" hidden="1">#REF!</definedName>
    <definedName name="fred" localSheetId="18" hidden="1">#REF!</definedName>
    <definedName name="fred" hidden="1">#REF!</definedName>
    <definedName name="FRF" localSheetId="35" hidden="1">{#N/A,#N/A,FALSE,"1";#N/A,#N/A,FALSE,"2";#N/A,#N/A,FALSE,"16 - 17";#N/A,#N/A,FALSE,"18 - 19";#N/A,#N/A,FALSE,"26";#N/A,#N/A,FALSE,"27";#N/A,#N/A,FALSE,"28"}</definedName>
    <definedName name="FRF" localSheetId="31" hidden="1">{#N/A,#N/A,FALSE,"1";#N/A,#N/A,FALSE,"2";#N/A,#N/A,FALSE,"16 - 17";#N/A,#N/A,FALSE,"18 - 19";#N/A,#N/A,FALSE,"26";#N/A,#N/A,FALSE,"27";#N/A,#N/A,FALSE,"28"}</definedName>
    <definedName name="FRF" localSheetId="9" hidden="1">{#N/A,#N/A,FALSE,"1";#N/A,#N/A,FALSE,"2";#N/A,#N/A,FALSE,"16 - 17";#N/A,#N/A,FALSE,"18 - 19";#N/A,#N/A,FALSE,"26";#N/A,#N/A,FALSE,"27";#N/A,#N/A,FALSE,"28"}</definedName>
    <definedName name="FRF" localSheetId="30" hidden="1">{#N/A,#N/A,FALSE,"1";#N/A,#N/A,FALSE,"2";#N/A,#N/A,FALSE,"16 - 17";#N/A,#N/A,FALSE,"18 - 19";#N/A,#N/A,FALSE,"26";#N/A,#N/A,FALSE,"27";#N/A,#N/A,FALSE,"28"}</definedName>
    <definedName name="FRF" localSheetId="51" hidden="1">{#N/A,#N/A,FALSE,"1";#N/A,#N/A,FALSE,"2";#N/A,#N/A,FALSE,"16 - 17";#N/A,#N/A,FALSE,"18 - 19";#N/A,#N/A,FALSE,"26";#N/A,#N/A,FALSE,"27";#N/A,#N/A,FALSE,"28"}</definedName>
    <definedName name="FRF" localSheetId="7" hidden="1">{#N/A,#N/A,FALSE,"1";#N/A,#N/A,FALSE,"2";#N/A,#N/A,FALSE,"16 - 17";#N/A,#N/A,FALSE,"18 - 19";#N/A,#N/A,FALSE,"26";#N/A,#N/A,FALSE,"27";#N/A,#N/A,FALSE,"28"}</definedName>
    <definedName name="FRF" localSheetId="33" hidden="1">{#N/A,#N/A,FALSE,"1";#N/A,#N/A,FALSE,"2";#N/A,#N/A,FALSE,"16 - 17";#N/A,#N/A,FALSE,"18 - 19";#N/A,#N/A,FALSE,"26";#N/A,#N/A,FALSE,"27";#N/A,#N/A,FALSE,"28"}</definedName>
    <definedName name="FRF" localSheetId="6" hidden="1">{#N/A,#N/A,FALSE,"1";#N/A,#N/A,FALSE,"2";#N/A,#N/A,FALSE,"16 - 17";#N/A,#N/A,FALSE,"18 - 19";#N/A,#N/A,FALSE,"26";#N/A,#N/A,FALSE,"27";#N/A,#N/A,FALSE,"28"}</definedName>
    <definedName name="FRF" localSheetId="16" hidden="1">{#N/A,#N/A,FALSE,"1";#N/A,#N/A,FALSE,"2";#N/A,#N/A,FALSE,"16 - 17";#N/A,#N/A,FALSE,"18 - 19";#N/A,#N/A,FALSE,"26";#N/A,#N/A,FALSE,"27";#N/A,#N/A,FALSE,"28"}</definedName>
    <definedName name="FRF" localSheetId="10" hidden="1">{#N/A,#N/A,FALSE,"1";#N/A,#N/A,FALSE,"2";#N/A,#N/A,FALSE,"16 - 17";#N/A,#N/A,FALSE,"18 - 19";#N/A,#N/A,FALSE,"26";#N/A,#N/A,FALSE,"27";#N/A,#N/A,FALSE,"28"}</definedName>
    <definedName name="FRF" localSheetId="29" hidden="1">{#N/A,#N/A,FALSE,"1";#N/A,#N/A,FALSE,"2";#N/A,#N/A,FALSE,"16 - 17";#N/A,#N/A,FALSE,"18 - 19";#N/A,#N/A,FALSE,"26";#N/A,#N/A,FALSE,"27";#N/A,#N/A,FALSE,"28"}</definedName>
    <definedName name="FRF" localSheetId="28" hidden="1">{#N/A,#N/A,FALSE,"1";#N/A,#N/A,FALSE,"2";#N/A,#N/A,FALSE,"16 - 17";#N/A,#N/A,FALSE,"18 - 19";#N/A,#N/A,FALSE,"26";#N/A,#N/A,FALSE,"27";#N/A,#N/A,FALSE,"28"}</definedName>
    <definedName name="FRF" localSheetId="11" hidden="1">{#N/A,#N/A,FALSE,"1";#N/A,#N/A,FALSE,"2";#N/A,#N/A,FALSE,"16 - 17";#N/A,#N/A,FALSE,"18 - 19";#N/A,#N/A,FALSE,"26";#N/A,#N/A,FALSE,"27";#N/A,#N/A,FALSE,"28"}</definedName>
    <definedName name="FRF" localSheetId="36" hidden="1">{#N/A,#N/A,FALSE,"1";#N/A,#N/A,FALSE,"2";#N/A,#N/A,FALSE,"16 - 17";#N/A,#N/A,FALSE,"18 - 19";#N/A,#N/A,FALSE,"26";#N/A,#N/A,FALSE,"27";#N/A,#N/A,FALSE,"28"}</definedName>
    <definedName name="FRF" localSheetId="32" hidden="1">{#N/A,#N/A,FALSE,"1";#N/A,#N/A,FALSE,"2";#N/A,#N/A,FALSE,"16 - 17";#N/A,#N/A,FALSE,"18 - 19";#N/A,#N/A,FALSE,"26";#N/A,#N/A,FALSE,"27";#N/A,#N/A,FALSE,"28"}</definedName>
    <definedName name="FRF" localSheetId="18" hidden="1">{#N/A,#N/A,FALSE,"1";#N/A,#N/A,FALSE,"2";#N/A,#N/A,FALSE,"16 - 17";#N/A,#N/A,FALSE,"18 - 19";#N/A,#N/A,FALSE,"26";#N/A,#N/A,FALSE,"27";#N/A,#N/A,FALSE,"28"}</definedName>
    <definedName name="FRF" localSheetId="38" hidden="1">{#N/A,#N/A,FALSE,"1";#N/A,#N/A,FALSE,"2";#N/A,#N/A,FALSE,"16 - 17";#N/A,#N/A,FALSE,"18 - 19";#N/A,#N/A,FALSE,"26";#N/A,#N/A,FALSE,"27";#N/A,#N/A,FALSE,"28"}</definedName>
    <definedName name="FRF" hidden="1">{#N/A,#N/A,FALSE,"1";#N/A,#N/A,FALSE,"2";#N/A,#N/A,FALSE,"16 - 17";#N/A,#N/A,FALSE,"18 - 19";#N/A,#N/A,FALSE,"26";#N/A,#N/A,FALSE,"27";#N/A,#N/A,FALSE,"28"}</definedName>
    <definedName name="FRFERFE" localSheetId="35" hidden="1">{#N/A,#N/A,FALSE,"Pharm";#N/A,#N/A,FALSE,"WWCM"}</definedName>
    <definedName name="FRFERFE" localSheetId="31" hidden="1">{#N/A,#N/A,FALSE,"Pharm";#N/A,#N/A,FALSE,"WWCM"}</definedName>
    <definedName name="FRFERFE" localSheetId="9" hidden="1">{#N/A,#N/A,FALSE,"Pharm";#N/A,#N/A,FALSE,"WWCM"}</definedName>
    <definedName name="FRFERFE" localSheetId="30" hidden="1">{#N/A,#N/A,FALSE,"Pharm";#N/A,#N/A,FALSE,"WWCM"}</definedName>
    <definedName name="FRFERFE" localSheetId="51" hidden="1">{#N/A,#N/A,FALSE,"Pharm";#N/A,#N/A,FALSE,"WWCM"}</definedName>
    <definedName name="FRFERFE" localSheetId="7" hidden="1">{#N/A,#N/A,FALSE,"Pharm";#N/A,#N/A,FALSE,"WWCM"}</definedName>
    <definedName name="FRFERFE" localSheetId="33" hidden="1">{#N/A,#N/A,FALSE,"Pharm";#N/A,#N/A,FALSE,"WWCM"}</definedName>
    <definedName name="FRFERFE" localSheetId="6" hidden="1">{#N/A,#N/A,FALSE,"Pharm";#N/A,#N/A,FALSE,"WWCM"}</definedName>
    <definedName name="FRFERFE" localSheetId="16" hidden="1">{#N/A,#N/A,FALSE,"Pharm";#N/A,#N/A,FALSE,"WWCM"}</definedName>
    <definedName name="FRFERFE" localSheetId="10" hidden="1">{#N/A,#N/A,FALSE,"Pharm";#N/A,#N/A,FALSE,"WWCM"}</definedName>
    <definedName name="FRFERFE" localSheetId="29" hidden="1">{#N/A,#N/A,FALSE,"Pharm";#N/A,#N/A,FALSE,"WWCM"}</definedName>
    <definedName name="FRFERFE" localSheetId="28" hidden="1">{#N/A,#N/A,FALSE,"Pharm";#N/A,#N/A,FALSE,"WWCM"}</definedName>
    <definedName name="FRFERFE" localSheetId="11" hidden="1">{#N/A,#N/A,FALSE,"Pharm";#N/A,#N/A,FALSE,"WWCM"}</definedName>
    <definedName name="FRFERFE" localSheetId="36" hidden="1">{#N/A,#N/A,FALSE,"Pharm";#N/A,#N/A,FALSE,"WWCM"}</definedName>
    <definedName name="FRFERFE" localSheetId="32" hidden="1">{#N/A,#N/A,FALSE,"Pharm";#N/A,#N/A,FALSE,"WWCM"}</definedName>
    <definedName name="FRFERFE" localSheetId="18" hidden="1">{#N/A,#N/A,FALSE,"Pharm";#N/A,#N/A,FALSE,"WWCM"}</definedName>
    <definedName name="FRFERFE" localSheetId="38" hidden="1">{#N/A,#N/A,FALSE,"Pharm";#N/A,#N/A,FALSE,"WWCM"}</definedName>
    <definedName name="FRFERFE" hidden="1">{#N/A,#N/A,FALSE,"Pharm";#N/A,#N/A,FALSE,"WWCM"}</definedName>
    <definedName name="fri" localSheetId="9" hidden="1">{#N/A,#N/A,FALSE,"Récapitulatif";#N/A,#N/A,FALSE,"PVC";#N/A,#N/A,FALSE,"PET";#N/A,#N/A,FALSE,"PET EUR";#N/A,#N/A,FALSE,"MEG";#N/A,#N/A,FALSE,"PTA";#N/A,#N/A,FALSE,"VA.PET";#N/A,#N/A,FALSE,"PX";#N/A,#N/A,FALSE,"COTON";#N/A,#N/A,FALSE,"LDPE";#N/A,#N/A,FALSE,"HDPE";#N/A,#N/A,FALSE,"PP";#N/A,#N/A,FALSE,"Propylène";#N/A,#N/A,FALSE,"Ethylène";#N/A,#N/A,FALSE,"PC"}</definedName>
    <definedName name="fri" localSheetId="51" hidden="1">{#N/A,#N/A,FALSE,"Récapitulatif";#N/A,#N/A,FALSE,"PVC";#N/A,#N/A,FALSE,"PET";#N/A,#N/A,FALSE,"PET EUR";#N/A,#N/A,FALSE,"MEG";#N/A,#N/A,FALSE,"PTA";#N/A,#N/A,FALSE,"VA.PET";#N/A,#N/A,FALSE,"PX";#N/A,#N/A,FALSE,"COTON";#N/A,#N/A,FALSE,"LDPE";#N/A,#N/A,FALSE,"HDPE";#N/A,#N/A,FALSE,"PP";#N/A,#N/A,FALSE,"Propylène";#N/A,#N/A,FALSE,"Ethylène";#N/A,#N/A,FALSE,"PC"}</definedName>
    <definedName name="fri" localSheetId="7" hidden="1">{#N/A,#N/A,FALSE,"Récapitulatif";#N/A,#N/A,FALSE,"PVC";#N/A,#N/A,FALSE,"PET";#N/A,#N/A,FALSE,"PET EUR";#N/A,#N/A,FALSE,"MEG";#N/A,#N/A,FALSE,"PTA";#N/A,#N/A,FALSE,"VA.PET";#N/A,#N/A,FALSE,"PX";#N/A,#N/A,FALSE,"COTON";#N/A,#N/A,FALSE,"LDPE";#N/A,#N/A,FALSE,"HDPE";#N/A,#N/A,FALSE,"PP";#N/A,#N/A,FALSE,"Propylène";#N/A,#N/A,FALSE,"Ethylène";#N/A,#N/A,FALSE,"PC"}</definedName>
    <definedName name="fri" localSheetId="6" hidden="1">{#N/A,#N/A,FALSE,"Récapitulatif";#N/A,#N/A,FALSE,"PVC";#N/A,#N/A,FALSE,"PET";#N/A,#N/A,FALSE,"PET EUR";#N/A,#N/A,FALSE,"MEG";#N/A,#N/A,FALSE,"PTA";#N/A,#N/A,FALSE,"VA.PET";#N/A,#N/A,FALSE,"PX";#N/A,#N/A,FALSE,"COTON";#N/A,#N/A,FALSE,"LDPE";#N/A,#N/A,FALSE,"HDPE";#N/A,#N/A,FALSE,"PP";#N/A,#N/A,FALSE,"Propylène";#N/A,#N/A,FALSE,"Ethylène";#N/A,#N/A,FALSE,"PC"}</definedName>
    <definedName name="fri" localSheetId="10" hidden="1">{#N/A,#N/A,FALSE,"Récapitulatif";#N/A,#N/A,FALSE,"PVC";#N/A,#N/A,FALSE,"PET";#N/A,#N/A,FALSE,"PET EUR";#N/A,#N/A,FALSE,"MEG";#N/A,#N/A,FALSE,"PTA";#N/A,#N/A,FALSE,"VA.PET";#N/A,#N/A,FALSE,"PX";#N/A,#N/A,FALSE,"COTON";#N/A,#N/A,FALSE,"LDPE";#N/A,#N/A,FALSE,"HDPE";#N/A,#N/A,FALSE,"PP";#N/A,#N/A,FALSE,"Propylène";#N/A,#N/A,FALSE,"Ethylène";#N/A,#N/A,FALSE,"PC"}</definedName>
    <definedName name="fri" localSheetId="28" hidden="1">{#N/A,#N/A,FALSE,"Récapitulatif";#N/A,#N/A,FALSE,"PVC";#N/A,#N/A,FALSE,"PET";#N/A,#N/A,FALSE,"PET EUR";#N/A,#N/A,FALSE,"MEG";#N/A,#N/A,FALSE,"PTA";#N/A,#N/A,FALSE,"VA.PET";#N/A,#N/A,FALSE,"PX";#N/A,#N/A,FALSE,"COTON";#N/A,#N/A,FALSE,"LDPE";#N/A,#N/A,FALSE,"HDPE";#N/A,#N/A,FALSE,"PP";#N/A,#N/A,FALSE,"Propylène";#N/A,#N/A,FALSE,"Ethylène";#N/A,#N/A,FALSE,"PC"}</definedName>
    <definedName name="fri" localSheetId="11" hidden="1">{#N/A,#N/A,FALSE,"Récapitulatif";#N/A,#N/A,FALSE,"PVC";#N/A,#N/A,FALSE,"PET";#N/A,#N/A,FALSE,"PET EUR";#N/A,#N/A,FALSE,"MEG";#N/A,#N/A,FALSE,"PTA";#N/A,#N/A,FALSE,"VA.PET";#N/A,#N/A,FALSE,"PX";#N/A,#N/A,FALSE,"COTON";#N/A,#N/A,FALSE,"LDPE";#N/A,#N/A,FALSE,"HDPE";#N/A,#N/A,FALSE,"PP";#N/A,#N/A,FALSE,"Propylène";#N/A,#N/A,FALSE,"Ethylène";#N/A,#N/A,FALSE,"PC"}</definedName>
    <definedName name="fri" localSheetId="36" hidden="1">{#N/A,#N/A,FALSE,"Récapitulatif";#N/A,#N/A,FALSE,"PVC";#N/A,#N/A,FALSE,"PET";#N/A,#N/A,FALSE,"PET EUR";#N/A,#N/A,FALSE,"MEG";#N/A,#N/A,FALSE,"PTA";#N/A,#N/A,FALSE,"VA.PET";#N/A,#N/A,FALSE,"PX";#N/A,#N/A,FALSE,"COTON";#N/A,#N/A,FALSE,"LDPE";#N/A,#N/A,FALSE,"HDPE";#N/A,#N/A,FALSE,"PP";#N/A,#N/A,FALSE,"Propylène";#N/A,#N/A,FALSE,"Ethylène";#N/A,#N/A,FALSE,"PC"}</definedName>
    <definedName name="fri" localSheetId="18" hidden="1">{#N/A,#N/A,FALSE,"Récapitulatif";#N/A,#N/A,FALSE,"PVC";#N/A,#N/A,FALSE,"PET";#N/A,#N/A,FALSE,"PET EUR";#N/A,#N/A,FALSE,"MEG";#N/A,#N/A,FALSE,"PTA";#N/A,#N/A,FALSE,"VA.PET";#N/A,#N/A,FALSE,"PX";#N/A,#N/A,FALSE,"COTON";#N/A,#N/A,FALSE,"LDPE";#N/A,#N/A,FALSE,"HDPE";#N/A,#N/A,FALSE,"PP";#N/A,#N/A,FALSE,"Propylène";#N/A,#N/A,FALSE,"Ethylène";#N/A,#N/A,FALSE,"PC"}</definedName>
    <definedName name="fri" localSheetId="38" hidden="1">{#N/A,#N/A,FALSE,"Récapitulatif";#N/A,#N/A,FALSE,"PVC";#N/A,#N/A,FALSE,"PET";#N/A,#N/A,FALSE,"PET EUR";#N/A,#N/A,FALSE,"MEG";#N/A,#N/A,FALSE,"PTA";#N/A,#N/A,FALSE,"VA.PET";#N/A,#N/A,FALSE,"PX";#N/A,#N/A,FALSE,"COTON";#N/A,#N/A,FALSE,"LDPE";#N/A,#N/A,FALSE,"HDPE";#N/A,#N/A,FALSE,"PP";#N/A,#N/A,FALSE,"Propylène";#N/A,#N/A,FALSE,"Ethylène";#N/A,#N/A,FALSE,"PC"}</definedName>
    <definedName name="fri" hidden="1">{#N/A,#N/A,FALSE,"Récapitulatif";#N/A,#N/A,FALSE,"PVC";#N/A,#N/A,FALSE,"PET";#N/A,#N/A,FALSE,"PET EUR";#N/A,#N/A,FALSE,"MEG";#N/A,#N/A,FALSE,"PTA";#N/A,#N/A,FALSE,"VA.PET";#N/A,#N/A,FALSE,"PX";#N/A,#N/A,FALSE,"COTON";#N/A,#N/A,FALSE,"LDPE";#N/A,#N/A,FALSE,"HDPE";#N/A,#N/A,FALSE,"PP";#N/A,#N/A,FALSE,"Propylène";#N/A,#N/A,FALSE,"Ethylène";#N/A,#N/A,FALSE,"PC"}</definedName>
    <definedName name="fsa" hidden="1">#REF!</definedName>
    <definedName name="fsd" localSheetId="9" hidden="1">#REF!</definedName>
    <definedName name="fsd" localSheetId="10" hidden="1">'NFD CONSO'!#REF!</definedName>
    <definedName name="fsd" localSheetId="11" hidden="1">#REF!</definedName>
    <definedName name="fsd" localSheetId="18" hidden="1">#REF!</definedName>
    <definedName name="fsd" hidden="1">#REF!</definedName>
    <definedName name="fsdf" hidden="1">255</definedName>
    <definedName name="FVG" localSheetId="35" hidden="1">{#N/A,#N/A,FALSE,"Pharm";#N/A,#N/A,FALSE,"WWCM"}</definedName>
    <definedName name="FVG" localSheetId="31" hidden="1">{#N/A,#N/A,FALSE,"Pharm";#N/A,#N/A,FALSE,"WWCM"}</definedName>
    <definedName name="FVG" localSheetId="9" hidden="1">{#N/A,#N/A,FALSE,"Pharm";#N/A,#N/A,FALSE,"WWCM"}</definedName>
    <definedName name="FVG" localSheetId="30" hidden="1">{#N/A,#N/A,FALSE,"Pharm";#N/A,#N/A,FALSE,"WWCM"}</definedName>
    <definedName name="FVG" localSheetId="51" hidden="1">{#N/A,#N/A,FALSE,"Pharm";#N/A,#N/A,FALSE,"WWCM"}</definedName>
    <definedName name="FVG" localSheetId="7" hidden="1">{#N/A,#N/A,FALSE,"Pharm";#N/A,#N/A,FALSE,"WWCM"}</definedName>
    <definedName name="FVG" localSheetId="33" hidden="1">{#N/A,#N/A,FALSE,"Pharm";#N/A,#N/A,FALSE,"WWCM"}</definedName>
    <definedName name="FVG" localSheetId="6" hidden="1">{#N/A,#N/A,FALSE,"Pharm";#N/A,#N/A,FALSE,"WWCM"}</definedName>
    <definedName name="FVG" localSheetId="16" hidden="1">{#N/A,#N/A,FALSE,"Pharm";#N/A,#N/A,FALSE,"WWCM"}</definedName>
    <definedName name="FVG" localSheetId="10" hidden="1">{#N/A,#N/A,FALSE,"Pharm";#N/A,#N/A,FALSE,"WWCM"}</definedName>
    <definedName name="FVG" localSheetId="29" hidden="1">{#N/A,#N/A,FALSE,"Pharm";#N/A,#N/A,FALSE,"WWCM"}</definedName>
    <definedName name="FVG" localSheetId="28" hidden="1">{#N/A,#N/A,FALSE,"Pharm";#N/A,#N/A,FALSE,"WWCM"}</definedName>
    <definedName name="FVG" localSheetId="11" hidden="1">{#N/A,#N/A,FALSE,"Pharm";#N/A,#N/A,FALSE,"WWCM"}</definedName>
    <definedName name="FVG" localSheetId="36" hidden="1">{#N/A,#N/A,FALSE,"Pharm";#N/A,#N/A,FALSE,"WWCM"}</definedName>
    <definedName name="FVG" localSheetId="32" hidden="1">{#N/A,#N/A,FALSE,"Pharm";#N/A,#N/A,FALSE,"WWCM"}</definedName>
    <definedName name="FVG" localSheetId="18" hidden="1">{#N/A,#N/A,FALSE,"Pharm";#N/A,#N/A,FALSE,"WWCM"}</definedName>
    <definedName name="FVG" localSheetId="38" hidden="1">{#N/A,#N/A,FALSE,"Pharm";#N/A,#N/A,FALSE,"WWCM"}</definedName>
    <definedName name="FVG" hidden="1">{#N/A,#N/A,FALSE,"Pharm";#N/A,#N/A,FALSE,"WWCM"}</definedName>
    <definedName name="g" localSheetId="35" hidden="1">{#N/A,#N/A,FALSE,"Pharm";#N/A,#N/A,FALSE,"WWCM"}</definedName>
    <definedName name="g" localSheetId="31" hidden="1">{#N/A,#N/A,FALSE,"Pharm";#N/A,#N/A,FALSE,"WWCM"}</definedName>
    <definedName name="g" localSheetId="9" hidden="1">{#N/A,#N/A,FALSE,"Pharm";#N/A,#N/A,FALSE,"WWCM"}</definedName>
    <definedName name="g" localSheetId="30" hidden="1">{#N/A,#N/A,FALSE,"Pharm";#N/A,#N/A,FALSE,"WWCM"}</definedName>
    <definedName name="g" localSheetId="51" hidden="1">{#N/A,#N/A,FALSE,"Pharm";#N/A,#N/A,FALSE,"WWCM"}</definedName>
    <definedName name="g" localSheetId="7" hidden="1">{#N/A,#N/A,FALSE,"Pharm";#N/A,#N/A,FALSE,"WWCM"}</definedName>
    <definedName name="g" localSheetId="33" hidden="1">{#N/A,#N/A,FALSE,"Pharm";#N/A,#N/A,FALSE,"WWCM"}</definedName>
    <definedName name="g" localSheetId="6" hidden="1">{#N/A,#N/A,FALSE,"Pharm";#N/A,#N/A,FALSE,"WWCM"}</definedName>
    <definedName name="g" localSheetId="10" hidden="1">{#N/A,#N/A,FALSE,"Pharm";#N/A,#N/A,FALSE,"WWCM"}</definedName>
    <definedName name="g" localSheetId="29" hidden="1">{#N/A,#N/A,FALSE,"Pharm";#N/A,#N/A,FALSE,"WWCM"}</definedName>
    <definedName name="g" localSheetId="28" hidden="1">{#N/A,#N/A,FALSE,"Pharm";#N/A,#N/A,FALSE,"WWCM"}</definedName>
    <definedName name="g" localSheetId="11" hidden="1">{#N/A,#N/A,FALSE,"Pharm";#N/A,#N/A,FALSE,"WWCM"}</definedName>
    <definedName name="g" localSheetId="36" hidden="1">{#N/A,#N/A,FALSE,"Pharm";#N/A,#N/A,FALSE,"WWCM"}</definedName>
    <definedName name="g" localSheetId="32" hidden="1">{#N/A,#N/A,FALSE,"Pharm";#N/A,#N/A,FALSE,"WWCM"}</definedName>
    <definedName name="g" localSheetId="18" hidden="1">{#N/A,#N/A,FALSE,"Pharm";#N/A,#N/A,FALSE,"WWCM"}</definedName>
    <definedName name="g" hidden="1">{#N/A,#N/A,FALSE,"Pharm";#N/A,#N/A,FALSE,"WWCM"}</definedName>
    <definedName name="gdfgdf" localSheetId="35" hidden="1">{#N/A,#N/A,FALSE,"Pharm";#N/A,#N/A,FALSE,"WWCM"}</definedName>
    <definedName name="gdfgdf" localSheetId="31" hidden="1">{#N/A,#N/A,FALSE,"Pharm";#N/A,#N/A,FALSE,"WWCM"}</definedName>
    <definedName name="gdfgdf" localSheetId="9" hidden="1">{#N/A,#N/A,FALSE,"Pharm";#N/A,#N/A,FALSE,"WWCM"}</definedName>
    <definedName name="gdfgdf" localSheetId="30" hidden="1">{#N/A,#N/A,FALSE,"Pharm";#N/A,#N/A,FALSE,"WWCM"}</definedName>
    <definedName name="gdfgdf" localSheetId="51" hidden="1">{#N/A,#N/A,FALSE,"Pharm";#N/A,#N/A,FALSE,"WWCM"}</definedName>
    <definedName name="gdfgdf" localSheetId="7" hidden="1">{#N/A,#N/A,FALSE,"Pharm";#N/A,#N/A,FALSE,"WWCM"}</definedName>
    <definedName name="gdfgdf" localSheetId="33" hidden="1">{#N/A,#N/A,FALSE,"Pharm";#N/A,#N/A,FALSE,"WWCM"}</definedName>
    <definedName name="gdfgdf" localSheetId="6" hidden="1">{#N/A,#N/A,FALSE,"Pharm";#N/A,#N/A,FALSE,"WWCM"}</definedName>
    <definedName name="gdfgdf" localSheetId="16" hidden="1">{#N/A,#N/A,FALSE,"Pharm";#N/A,#N/A,FALSE,"WWCM"}</definedName>
    <definedName name="gdfgdf" localSheetId="10" hidden="1">{#N/A,#N/A,FALSE,"Pharm";#N/A,#N/A,FALSE,"WWCM"}</definedName>
    <definedName name="gdfgdf" localSheetId="29" hidden="1">{#N/A,#N/A,FALSE,"Pharm";#N/A,#N/A,FALSE,"WWCM"}</definedName>
    <definedName name="gdfgdf" localSheetId="28" hidden="1">{#N/A,#N/A,FALSE,"Pharm";#N/A,#N/A,FALSE,"WWCM"}</definedName>
    <definedName name="gdfgdf" localSheetId="11" hidden="1">{#N/A,#N/A,FALSE,"Pharm";#N/A,#N/A,FALSE,"WWCM"}</definedName>
    <definedName name="gdfgdf" localSheetId="36" hidden="1">{#N/A,#N/A,FALSE,"Pharm";#N/A,#N/A,FALSE,"WWCM"}</definedName>
    <definedName name="gdfgdf" localSheetId="32" hidden="1">{#N/A,#N/A,FALSE,"Pharm";#N/A,#N/A,FALSE,"WWCM"}</definedName>
    <definedName name="gdfgdf" localSheetId="18" hidden="1">{#N/A,#N/A,FALSE,"Pharm";#N/A,#N/A,FALSE,"WWCM"}</definedName>
    <definedName name="gdfgdf" localSheetId="38" hidden="1">{#N/A,#N/A,FALSE,"Pharm";#N/A,#N/A,FALSE,"WWCM"}</definedName>
    <definedName name="gdfgdf" hidden="1">{#N/A,#N/A,FALSE,"Pharm";#N/A,#N/A,FALSE,"WWCM"}</definedName>
    <definedName name="gdggdf" localSheetId="35" hidden="1">{#N/A,#N/A,FALSE,"Summary";#N/A,#N/A,FALSE,"proj1";#N/A,#N/A,FALSE,"proj2";#N/A,#N/A,FALSE,"DCF"}</definedName>
    <definedName name="gdggdf" localSheetId="31" hidden="1">{#N/A,#N/A,FALSE,"Summary";#N/A,#N/A,FALSE,"proj1";#N/A,#N/A,FALSE,"proj2";#N/A,#N/A,FALSE,"DCF"}</definedName>
    <definedName name="gdggdf" localSheetId="9" hidden="1">{#N/A,#N/A,FALSE,"Summary";#N/A,#N/A,FALSE,"proj1";#N/A,#N/A,FALSE,"proj2";#N/A,#N/A,FALSE,"DCF"}</definedName>
    <definedName name="gdggdf" localSheetId="30" hidden="1">{#N/A,#N/A,FALSE,"Summary";#N/A,#N/A,FALSE,"proj1";#N/A,#N/A,FALSE,"proj2";#N/A,#N/A,FALSE,"DCF"}</definedName>
    <definedName name="gdggdf" localSheetId="51" hidden="1">{#N/A,#N/A,FALSE,"Summary";#N/A,#N/A,FALSE,"proj1";#N/A,#N/A,FALSE,"proj2";#N/A,#N/A,FALSE,"DCF"}</definedName>
    <definedName name="gdggdf" localSheetId="7" hidden="1">{#N/A,#N/A,FALSE,"Summary";#N/A,#N/A,FALSE,"proj1";#N/A,#N/A,FALSE,"proj2";#N/A,#N/A,FALSE,"DCF"}</definedName>
    <definedName name="gdggdf" localSheetId="33" hidden="1">{#N/A,#N/A,FALSE,"Summary";#N/A,#N/A,FALSE,"proj1";#N/A,#N/A,FALSE,"proj2";#N/A,#N/A,FALSE,"DCF"}</definedName>
    <definedName name="gdggdf" localSheetId="6" hidden="1">{#N/A,#N/A,FALSE,"Summary";#N/A,#N/A,FALSE,"proj1";#N/A,#N/A,FALSE,"proj2";#N/A,#N/A,FALSE,"DCF"}</definedName>
    <definedName name="gdggdf" localSheetId="16" hidden="1">{#N/A,#N/A,FALSE,"Summary";#N/A,#N/A,FALSE,"proj1";#N/A,#N/A,FALSE,"proj2";#N/A,#N/A,FALSE,"DCF"}</definedName>
    <definedName name="gdggdf" localSheetId="10" hidden="1">{#N/A,#N/A,FALSE,"Summary";#N/A,#N/A,FALSE,"proj1";#N/A,#N/A,FALSE,"proj2";#N/A,#N/A,FALSE,"DCF"}</definedName>
    <definedName name="gdggdf" localSheetId="29" hidden="1">{#N/A,#N/A,FALSE,"Summary";#N/A,#N/A,FALSE,"proj1";#N/A,#N/A,FALSE,"proj2";#N/A,#N/A,FALSE,"DCF"}</definedName>
    <definedName name="gdggdf" localSheetId="28" hidden="1">{#N/A,#N/A,FALSE,"Summary";#N/A,#N/A,FALSE,"proj1";#N/A,#N/A,FALSE,"proj2";#N/A,#N/A,FALSE,"DCF"}</definedName>
    <definedName name="gdggdf" localSheetId="11" hidden="1">{#N/A,#N/A,FALSE,"Summary";#N/A,#N/A,FALSE,"proj1";#N/A,#N/A,FALSE,"proj2";#N/A,#N/A,FALSE,"DCF"}</definedName>
    <definedName name="gdggdf" localSheetId="36" hidden="1">{#N/A,#N/A,FALSE,"Summary";#N/A,#N/A,FALSE,"proj1";#N/A,#N/A,FALSE,"proj2";#N/A,#N/A,FALSE,"DCF"}</definedName>
    <definedName name="gdggdf" localSheetId="32" hidden="1">{#N/A,#N/A,FALSE,"Summary";#N/A,#N/A,FALSE,"proj1";#N/A,#N/A,FALSE,"proj2";#N/A,#N/A,FALSE,"DCF"}</definedName>
    <definedName name="gdggdf" localSheetId="18" hidden="1">{#N/A,#N/A,FALSE,"Summary";#N/A,#N/A,FALSE,"proj1";#N/A,#N/A,FALSE,"proj2";#N/A,#N/A,FALSE,"DCF"}</definedName>
    <definedName name="gdggdf" localSheetId="38" hidden="1">{#N/A,#N/A,FALSE,"Summary";#N/A,#N/A,FALSE,"proj1";#N/A,#N/A,FALSE,"proj2";#N/A,#N/A,FALSE,"DCF"}</definedName>
    <definedName name="gdggdf" hidden="1">{#N/A,#N/A,FALSE,"Summary";#N/A,#N/A,FALSE,"proj1";#N/A,#N/A,FALSE,"proj2";#N/A,#N/A,FALSE,"DCF"}</definedName>
    <definedName name="GeelCapexFcst" localSheetId="9" hidden="1">{#N/A,#N/A,FALSE,"SUMMARY";#N/A,#N/A,FALSE,"mcsh";#N/A,#N/A,FALSE,"vol&amp;rev";#N/A,#N/A,FALSE,"wkgcap";#N/A,#N/A,FALSE,"DEPR&amp;DT";#N/A,#N/A,FALSE,"ASSETS";#N/A,#N/A,FALSE,"NI&amp;OTH&amp;DIV";#N/A,#N/A,FALSE,"CASHFLOW";#N/A,#N/A,FALSE,"CAPEMPL";#N/A,#N/A,FALSE,"ROCE"}</definedName>
    <definedName name="GeelCapexFcst" localSheetId="51" hidden="1">{#N/A,#N/A,FALSE,"SUMMARY";#N/A,#N/A,FALSE,"mcsh";#N/A,#N/A,FALSE,"vol&amp;rev";#N/A,#N/A,FALSE,"wkgcap";#N/A,#N/A,FALSE,"DEPR&amp;DT";#N/A,#N/A,FALSE,"ASSETS";#N/A,#N/A,FALSE,"NI&amp;OTH&amp;DIV";#N/A,#N/A,FALSE,"CASHFLOW";#N/A,#N/A,FALSE,"CAPEMPL";#N/A,#N/A,FALSE,"ROCE"}</definedName>
    <definedName name="GeelCapexFcst" localSheetId="7" hidden="1">{#N/A,#N/A,FALSE,"SUMMARY";#N/A,#N/A,FALSE,"mcsh";#N/A,#N/A,FALSE,"vol&amp;rev";#N/A,#N/A,FALSE,"wkgcap";#N/A,#N/A,FALSE,"DEPR&amp;DT";#N/A,#N/A,FALSE,"ASSETS";#N/A,#N/A,FALSE,"NI&amp;OTH&amp;DIV";#N/A,#N/A,FALSE,"CASHFLOW";#N/A,#N/A,FALSE,"CAPEMPL";#N/A,#N/A,FALSE,"ROCE"}</definedName>
    <definedName name="GeelCapexFcst" localSheetId="6" hidden="1">{#N/A,#N/A,FALSE,"SUMMARY";#N/A,#N/A,FALSE,"mcsh";#N/A,#N/A,FALSE,"vol&amp;rev";#N/A,#N/A,FALSE,"wkgcap";#N/A,#N/A,FALSE,"DEPR&amp;DT";#N/A,#N/A,FALSE,"ASSETS";#N/A,#N/A,FALSE,"NI&amp;OTH&amp;DIV";#N/A,#N/A,FALSE,"CASHFLOW";#N/A,#N/A,FALSE,"CAPEMPL";#N/A,#N/A,FALSE,"ROCE"}</definedName>
    <definedName name="GeelCapexFcst" localSheetId="10" hidden="1">{#N/A,#N/A,FALSE,"SUMMARY";#N/A,#N/A,FALSE,"mcsh";#N/A,#N/A,FALSE,"vol&amp;rev";#N/A,#N/A,FALSE,"wkgcap";#N/A,#N/A,FALSE,"DEPR&amp;DT";#N/A,#N/A,FALSE,"ASSETS";#N/A,#N/A,FALSE,"NI&amp;OTH&amp;DIV";#N/A,#N/A,FALSE,"CASHFLOW";#N/A,#N/A,FALSE,"CAPEMPL";#N/A,#N/A,FALSE,"ROCE"}</definedName>
    <definedName name="GeelCapexFcst" localSheetId="28" hidden="1">{#N/A,#N/A,FALSE,"SUMMARY";#N/A,#N/A,FALSE,"mcsh";#N/A,#N/A,FALSE,"vol&amp;rev";#N/A,#N/A,FALSE,"wkgcap";#N/A,#N/A,FALSE,"DEPR&amp;DT";#N/A,#N/A,FALSE,"ASSETS";#N/A,#N/A,FALSE,"NI&amp;OTH&amp;DIV";#N/A,#N/A,FALSE,"CASHFLOW";#N/A,#N/A,FALSE,"CAPEMPL";#N/A,#N/A,FALSE,"ROCE"}</definedName>
    <definedName name="GeelCapexFcst" localSheetId="11" hidden="1">{#N/A,#N/A,FALSE,"SUMMARY";#N/A,#N/A,FALSE,"mcsh";#N/A,#N/A,FALSE,"vol&amp;rev";#N/A,#N/A,FALSE,"wkgcap";#N/A,#N/A,FALSE,"DEPR&amp;DT";#N/A,#N/A,FALSE,"ASSETS";#N/A,#N/A,FALSE,"NI&amp;OTH&amp;DIV";#N/A,#N/A,FALSE,"CASHFLOW";#N/A,#N/A,FALSE,"CAPEMPL";#N/A,#N/A,FALSE,"ROCE"}</definedName>
    <definedName name="GeelCapexFcst" localSheetId="36" hidden="1">{#N/A,#N/A,FALSE,"SUMMARY";#N/A,#N/A,FALSE,"mcsh";#N/A,#N/A,FALSE,"vol&amp;rev";#N/A,#N/A,FALSE,"wkgcap";#N/A,#N/A,FALSE,"DEPR&amp;DT";#N/A,#N/A,FALSE,"ASSETS";#N/A,#N/A,FALSE,"NI&amp;OTH&amp;DIV";#N/A,#N/A,FALSE,"CASHFLOW";#N/A,#N/A,FALSE,"CAPEMPL";#N/A,#N/A,FALSE,"ROCE"}</definedName>
    <definedName name="GeelCapexFcst" localSheetId="18" hidden="1">{#N/A,#N/A,FALSE,"SUMMARY";#N/A,#N/A,FALSE,"mcsh";#N/A,#N/A,FALSE,"vol&amp;rev";#N/A,#N/A,FALSE,"wkgcap";#N/A,#N/A,FALSE,"DEPR&amp;DT";#N/A,#N/A,FALSE,"ASSETS";#N/A,#N/A,FALSE,"NI&amp;OTH&amp;DIV";#N/A,#N/A,FALSE,"CASHFLOW";#N/A,#N/A,FALSE,"CAPEMPL";#N/A,#N/A,FALSE,"ROCE"}</definedName>
    <definedName name="GeelCapexFcst" localSheetId="38" hidden="1">{#N/A,#N/A,FALSE,"SUMMARY";#N/A,#N/A,FALSE,"mcsh";#N/A,#N/A,FALSE,"vol&amp;rev";#N/A,#N/A,FALSE,"wkgcap";#N/A,#N/A,FALSE,"DEPR&amp;DT";#N/A,#N/A,FALSE,"ASSETS";#N/A,#N/A,FALSE,"NI&amp;OTH&amp;DIV";#N/A,#N/A,FALSE,"CASHFLOW";#N/A,#N/A,FALSE,"CAPEMPL";#N/A,#N/A,FALSE,"ROCE"}</definedName>
    <definedName name="GeelCapexFcst" hidden="1">{#N/A,#N/A,FALSE,"SUMMARY";#N/A,#N/A,FALSE,"mcsh";#N/A,#N/A,FALSE,"vol&amp;rev";#N/A,#N/A,FALSE,"wkgcap";#N/A,#N/A,FALSE,"DEPR&amp;DT";#N/A,#N/A,FALSE,"ASSETS";#N/A,#N/A,FALSE,"NI&amp;OTH&amp;DIV";#N/A,#N/A,FALSE,"CASHFLOW";#N/A,#N/A,FALSE,"CAPEMPL";#N/A,#N/A,FALSE,"ROCE"}</definedName>
    <definedName name="GetData" localSheetId="47">#REF!</definedName>
    <definedName name="GetData" localSheetId="45">#REF!</definedName>
    <definedName name="GetData" localSheetId="46">#REF!</definedName>
    <definedName name="gfd" localSheetId="9" hidden="1">{"sum",#N/A,TRUE,"Summary";"Omn",#N/A,TRUE,"Summary";"om_cost",#N/A,TRUE,"Summary";"conv_cost",#N/A,TRUE,"Summary";"input1",#N/A,TRUE,"Summary";"input2",#N/A,TRUE,"Summary"}</definedName>
    <definedName name="gfd" localSheetId="16" hidden="1">{"sum",#N/A,TRUE,"Summary";"Omn",#N/A,TRUE,"Summary";"om_cost",#N/A,TRUE,"Summary";"conv_cost",#N/A,TRUE,"Summary";"input1",#N/A,TRUE,"Summary";"input2",#N/A,TRUE,"Summary"}</definedName>
    <definedName name="gfd" localSheetId="10" hidden="1">{"sum",#N/A,TRUE,"Summary";"Omn",#N/A,TRUE,"Summary";"om_cost",#N/A,TRUE,"Summary";"conv_cost",#N/A,TRUE,"Summary";"input1",#N/A,TRUE,"Summary";"input2",#N/A,TRUE,"Summary"}</definedName>
    <definedName name="gfd" localSheetId="11" hidden="1">{"sum",#N/A,TRUE,"Summary";"Omn",#N/A,TRUE,"Summary";"om_cost",#N/A,TRUE,"Summary";"conv_cost",#N/A,TRUE,"Summary";"input1",#N/A,TRUE,"Summary";"input2",#N/A,TRUE,"Summary"}</definedName>
    <definedName name="gfd" localSheetId="18" hidden="1">{"sum",#N/A,TRUE,"Summary";"Omn",#N/A,TRUE,"Summary";"om_cost",#N/A,TRUE,"Summary";"conv_cost",#N/A,TRUE,"Summary";"input1",#N/A,TRUE,"Summary";"input2",#N/A,TRUE,"Summary"}</definedName>
    <definedName name="gfd" localSheetId="38" hidden="1">{"sum",#N/A,TRUE,"Summary";"Omn",#N/A,TRUE,"Summary";"om_cost",#N/A,TRUE,"Summary";"conv_cost",#N/A,TRUE,"Summary";"input1",#N/A,TRUE,"Summary";"input2",#N/A,TRUE,"Summary"}</definedName>
    <definedName name="gfd" hidden="1">{"sum",#N/A,TRUE,"Summary";"Omn",#N/A,TRUE,"Summary";"om_cost",#N/A,TRUE,"Summary";"conv_cost",#N/A,TRUE,"Summary";"input1",#N/A,TRUE,"Summary";"input2",#N/A,TRUE,"Summary"}</definedName>
    <definedName name="gfdjhjh" localSheetId="35" hidden="1">{#N/A,#N/A,FALSE,"Pharm";#N/A,#N/A,FALSE,"WWCM"}</definedName>
    <definedName name="gfdjhjh" localSheetId="31" hidden="1">{#N/A,#N/A,FALSE,"Pharm";#N/A,#N/A,FALSE,"WWCM"}</definedName>
    <definedName name="gfdjhjh" localSheetId="9" hidden="1">{#N/A,#N/A,FALSE,"Pharm";#N/A,#N/A,FALSE,"WWCM"}</definedName>
    <definedName name="gfdjhjh" localSheetId="30" hidden="1">{#N/A,#N/A,FALSE,"Pharm";#N/A,#N/A,FALSE,"WWCM"}</definedName>
    <definedName name="gfdjhjh" localSheetId="51" hidden="1">{#N/A,#N/A,FALSE,"Pharm";#N/A,#N/A,FALSE,"WWCM"}</definedName>
    <definedName name="gfdjhjh" localSheetId="7" hidden="1">{#N/A,#N/A,FALSE,"Pharm";#N/A,#N/A,FALSE,"WWCM"}</definedName>
    <definedName name="gfdjhjh" localSheetId="33" hidden="1">{#N/A,#N/A,FALSE,"Pharm";#N/A,#N/A,FALSE,"WWCM"}</definedName>
    <definedName name="gfdjhjh" localSheetId="6" hidden="1">{#N/A,#N/A,FALSE,"Pharm";#N/A,#N/A,FALSE,"WWCM"}</definedName>
    <definedName name="gfdjhjh" localSheetId="16" hidden="1">{#N/A,#N/A,FALSE,"Pharm";#N/A,#N/A,FALSE,"WWCM"}</definedName>
    <definedName name="gfdjhjh" localSheetId="10" hidden="1">{#N/A,#N/A,FALSE,"Pharm";#N/A,#N/A,FALSE,"WWCM"}</definedName>
    <definedName name="gfdjhjh" localSheetId="29" hidden="1">{#N/A,#N/A,FALSE,"Pharm";#N/A,#N/A,FALSE,"WWCM"}</definedName>
    <definedName name="gfdjhjh" localSheetId="28" hidden="1">{#N/A,#N/A,FALSE,"Pharm";#N/A,#N/A,FALSE,"WWCM"}</definedName>
    <definedName name="gfdjhjh" localSheetId="11" hidden="1">{#N/A,#N/A,FALSE,"Pharm";#N/A,#N/A,FALSE,"WWCM"}</definedName>
    <definedName name="gfdjhjh" localSheetId="36" hidden="1">{#N/A,#N/A,FALSE,"Pharm";#N/A,#N/A,FALSE,"WWCM"}</definedName>
    <definedName name="gfdjhjh" localSheetId="32" hidden="1">{#N/A,#N/A,FALSE,"Pharm";#N/A,#N/A,FALSE,"WWCM"}</definedName>
    <definedName name="gfdjhjh" localSheetId="18" hidden="1">{#N/A,#N/A,FALSE,"Pharm";#N/A,#N/A,FALSE,"WWCM"}</definedName>
    <definedName name="gfdjhjh" localSheetId="38" hidden="1">{#N/A,#N/A,FALSE,"Pharm";#N/A,#N/A,FALSE,"WWCM"}</definedName>
    <definedName name="gfdjhjh" hidden="1">{#N/A,#N/A,FALSE,"Pharm";#N/A,#N/A,FALSE,"WWCM"}</definedName>
    <definedName name="gffgfgggf" localSheetId="9" hidden="1">Svetla-#REF!</definedName>
    <definedName name="gffgfgggf" localSheetId="21" hidden="1">Svetla-#REF!</definedName>
    <definedName name="gffgfgggf" localSheetId="23" hidden="1">Svetla-#REF!</definedName>
    <definedName name="gffgfgggf" localSheetId="26" hidden="1">Svetla-#REF!</definedName>
    <definedName name="gffgfgggf" localSheetId="16" hidden="1">Svetla-#REF!</definedName>
    <definedName name="gffgfgggf" localSheetId="10" hidden="1">Svetla-'NFD CONSO'!#REF!</definedName>
    <definedName name="gffgfgggf" localSheetId="11" hidden="1">Svetla-#REF!</definedName>
    <definedName name="gffgfgggf" localSheetId="13" hidden="1">Svetla-#REF!</definedName>
    <definedName name="gffgfgggf" localSheetId="47" hidden="1">Svetla-#REF!</definedName>
    <definedName name="gffgfgggf" localSheetId="24" hidden="1">Svetla-#REF!</definedName>
    <definedName name="gffgfgggf" localSheetId="45" hidden="1">Svetla-#REF!</definedName>
    <definedName name="gffgfgggf" localSheetId="40" hidden="1">Svetla-#REF!</definedName>
    <definedName name="gffgfgggf" localSheetId="46" hidden="1">Svetla-#REF!</definedName>
    <definedName name="gffgfgggf" localSheetId="18" hidden="1">Svetla-#REF!</definedName>
    <definedName name="gffgfgggf" localSheetId="38" hidden="1">Svetla-#REF!</definedName>
    <definedName name="gffgfgggf" localSheetId="39" hidden="1">Svetla-#REF!</definedName>
    <definedName name="gffgfgggf" localSheetId="22" hidden="1">Svetla-#REF!</definedName>
    <definedName name="gffgfgggf" hidden="1">Svetla-#REF!</definedName>
    <definedName name="gfgfsgf" localSheetId="35" hidden="1">{#N/A,#N/A,FALSE,"Summary";#N/A,#N/A,FALSE,"proj1";#N/A,#N/A,FALSE,"proj2"}</definedName>
    <definedName name="gfgfsgf" localSheetId="31" hidden="1">{#N/A,#N/A,FALSE,"Summary";#N/A,#N/A,FALSE,"proj1";#N/A,#N/A,FALSE,"proj2"}</definedName>
    <definedName name="gfgfsgf" localSheetId="9" hidden="1">{#N/A,#N/A,FALSE,"Summary";#N/A,#N/A,FALSE,"proj1";#N/A,#N/A,FALSE,"proj2"}</definedName>
    <definedName name="gfgfsgf" localSheetId="30" hidden="1">{#N/A,#N/A,FALSE,"Summary";#N/A,#N/A,FALSE,"proj1";#N/A,#N/A,FALSE,"proj2"}</definedName>
    <definedName name="gfgfsgf" localSheetId="51" hidden="1">{#N/A,#N/A,FALSE,"Summary";#N/A,#N/A,FALSE,"proj1";#N/A,#N/A,FALSE,"proj2"}</definedName>
    <definedName name="gfgfsgf" localSheetId="7" hidden="1">{#N/A,#N/A,FALSE,"Summary";#N/A,#N/A,FALSE,"proj1";#N/A,#N/A,FALSE,"proj2"}</definedName>
    <definedName name="gfgfsgf" localSheetId="33" hidden="1">{#N/A,#N/A,FALSE,"Summary";#N/A,#N/A,FALSE,"proj1";#N/A,#N/A,FALSE,"proj2"}</definedName>
    <definedName name="gfgfsgf" localSheetId="6" hidden="1">{#N/A,#N/A,FALSE,"Summary";#N/A,#N/A,FALSE,"proj1";#N/A,#N/A,FALSE,"proj2"}</definedName>
    <definedName name="gfgfsgf" localSheetId="16" hidden="1">{#N/A,#N/A,FALSE,"Summary";#N/A,#N/A,FALSE,"proj1";#N/A,#N/A,FALSE,"proj2"}</definedName>
    <definedName name="gfgfsgf" localSheetId="10" hidden="1">{#N/A,#N/A,FALSE,"Summary";#N/A,#N/A,FALSE,"proj1";#N/A,#N/A,FALSE,"proj2"}</definedName>
    <definedName name="gfgfsgf" localSheetId="29" hidden="1">{#N/A,#N/A,FALSE,"Summary";#N/A,#N/A,FALSE,"proj1";#N/A,#N/A,FALSE,"proj2"}</definedName>
    <definedName name="gfgfsgf" localSheetId="28" hidden="1">{#N/A,#N/A,FALSE,"Summary";#N/A,#N/A,FALSE,"proj1";#N/A,#N/A,FALSE,"proj2"}</definedName>
    <definedName name="gfgfsgf" localSheetId="11" hidden="1">{#N/A,#N/A,FALSE,"Summary";#N/A,#N/A,FALSE,"proj1";#N/A,#N/A,FALSE,"proj2"}</definedName>
    <definedName name="gfgfsgf" localSheetId="36" hidden="1">{#N/A,#N/A,FALSE,"Summary";#N/A,#N/A,FALSE,"proj1";#N/A,#N/A,FALSE,"proj2"}</definedName>
    <definedName name="gfgfsgf" localSheetId="32" hidden="1">{#N/A,#N/A,FALSE,"Summary";#N/A,#N/A,FALSE,"proj1";#N/A,#N/A,FALSE,"proj2"}</definedName>
    <definedName name="gfgfsgf" localSheetId="18" hidden="1">{#N/A,#N/A,FALSE,"Summary";#N/A,#N/A,FALSE,"proj1";#N/A,#N/A,FALSE,"proj2"}</definedName>
    <definedName name="gfgfsgf" localSheetId="38" hidden="1">{#N/A,#N/A,FALSE,"Summary";#N/A,#N/A,FALSE,"proj1";#N/A,#N/A,FALSE,"proj2"}</definedName>
    <definedName name="gfgfsgf" hidden="1">{#N/A,#N/A,FALSE,"Summary";#N/A,#N/A,FALSE,"proj1";#N/A,#N/A,FALSE,"proj2"}</definedName>
    <definedName name="gg" localSheetId="35" hidden="1">{"table",#N/A,FALSE,"COVER";"income_statement",#N/A,FALSE,"COVER"}</definedName>
    <definedName name="gg" localSheetId="31" hidden="1">{"table",#N/A,FALSE,"COVER";"income_statement",#N/A,FALSE,"COVER"}</definedName>
    <definedName name="gg" localSheetId="9" hidden="1">{"table",#N/A,FALSE,"COVER";"income_statement",#N/A,FALSE,"COVER"}</definedName>
    <definedName name="gg" localSheetId="30" hidden="1">{"table",#N/A,FALSE,"COVER";"income_statement",#N/A,FALSE,"COVER"}</definedName>
    <definedName name="gg" localSheetId="51" hidden="1">{"table",#N/A,FALSE,"COVER";"income_statement",#N/A,FALSE,"COVER"}</definedName>
    <definedName name="gg" localSheetId="7" hidden="1">{"table",#N/A,FALSE,"COVER";"income_statement",#N/A,FALSE,"COVER"}</definedName>
    <definedName name="gg" localSheetId="33" hidden="1">{"table",#N/A,FALSE,"COVER";"income_statement",#N/A,FALSE,"COVER"}</definedName>
    <definedName name="gg" localSheetId="6" hidden="1">{"table",#N/A,FALSE,"COVER";"income_statement",#N/A,FALSE,"COVER"}</definedName>
    <definedName name="gg" localSheetId="16" hidden="1">{"table",#N/A,FALSE,"COVER";"income_statement",#N/A,FALSE,"COVER"}</definedName>
    <definedName name="gg" localSheetId="10" hidden="1">{"table",#N/A,FALSE,"COVER";"income_statement",#N/A,FALSE,"COVER"}</definedName>
    <definedName name="gg" localSheetId="29" hidden="1">{"table",#N/A,FALSE,"COVER";"income_statement",#N/A,FALSE,"COVER"}</definedName>
    <definedName name="gg" localSheetId="28" hidden="1">{"table",#N/A,FALSE,"COVER";"income_statement",#N/A,FALSE,"COVER"}</definedName>
    <definedName name="gg" localSheetId="11" hidden="1">{"table",#N/A,FALSE,"COVER";"income_statement",#N/A,FALSE,"COVER"}</definedName>
    <definedName name="gg" localSheetId="36" hidden="1">{"table",#N/A,FALSE,"COVER";"income_statement",#N/A,FALSE,"COVER"}</definedName>
    <definedName name="gg" localSheetId="32" hidden="1">{"table",#N/A,FALSE,"COVER";"income_statement",#N/A,FALSE,"COVER"}</definedName>
    <definedName name="gg" localSheetId="18" hidden="1">{"table",#N/A,FALSE,"COVER";"income_statement",#N/A,FALSE,"COVER"}</definedName>
    <definedName name="gg" localSheetId="38" hidden="1">{"table",#N/A,FALSE,"COVER";"income_statement",#N/A,FALSE,"COVER"}</definedName>
    <definedName name="gg" hidden="1">{"table",#N/A,FALSE,"COVER";"income_statement",#N/A,FALSE,"COVER"}</definedName>
    <definedName name="ggg" localSheetId="35" hidden="1">{#N/A,#N/A,FALSE,"Aging Summary";#N/A,#N/A,FALSE,"Ratio Analysis";#N/A,#N/A,FALSE,"Test 120 Day Accts";#N/A,#N/A,FALSE,"Tickmarks"}</definedName>
    <definedName name="ggg" localSheetId="31" hidden="1">{#N/A,#N/A,FALSE,"Aging Summary";#N/A,#N/A,FALSE,"Ratio Analysis";#N/A,#N/A,FALSE,"Test 120 Day Accts";#N/A,#N/A,FALSE,"Tickmarks"}</definedName>
    <definedName name="ggg"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ggg" localSheetId="30" hidden="1">{#N/A,#N/A,FALSE,"Aging Summary";#N/A,#N/A,FALSE,"Ratio Analysis";#N/A,#N/A,FALSE,"Test 120 Day Accts";#N/A,#N/A,FALSE,"Tickmarks"}</definedName>
    <definedName name="ggg" localSheetId="51" hidden="1">{#N/A,#N/A,FALSE,"Aging Summary";#N/A,#N/A,FALSE,"Ratio Analysis";#N/A,#N/A,FALSE,"Test 120 Day Accts";#N/A,#N/A,FALSE,"Tickmarks"}</definedName>
    <definedName name="ggg"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ggg" localSheetId="33" hidden="1">{#N/A,#N/A,FALSE,"Aging Summary";#N/A,#N/A,FALSE,"Ratio Analysis";#N/A,#N/A,FALSE,"Test 120 Day Accts";#N/A,#N/A,FALSE,"Tickmarks"}</definedName>
    <definedName name="ggg"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ggg" localSheetId="16" hidden="1">{#N/A,#N/A,FALSE,"Aging Summary";#N/A,#N/A,FALSE,"Ratio Analysis";#N/A,#N/A,FALSE,"Test 120 Day Accts";#N/A,#N/A,FALSE,"Tickmarks"}</definedName>
    <definedName name="ggg"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ggg" localSheetId="29" hidden="1">{#N/A,#N/A,FALSE,"Aging Summary";#N/A,#N/A,FALSE,"Ratio Analysis";#N/A,#N/A,FALSE,"Test 120 Day Accts";#N/A,#N/A,FALSE,"Tickmarks"}</definedName>
    <definedName name="ggg"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ggg"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ggg" localSheetId="36" hidden="1">{#N/A,#N/A,FALSE,"Aging Summary";#N/A,#N/A,FALSE,"Ratio Analysis";#N/A,#N/A,FALSE,"Test 120 Day Accts";#N/A,#N/A,FALSE,"Tickmarks"}</definedName>
    <definedName name="ggg" localSheetId="32" hidden="1">{#N/A,#N/A,FALSE,"Aging Summary";#N/A,#N/A,FALSE,"Ratio Analysis";#N/A,#N/A,FALSE,"Test 120 Day Accts";#N/A,#N/A,FALSE,"Tickmarks"}</definedName>
    <definedName name="ggg" localSheetId="18" hidden="1">{#N/A,#N/A,FALSE,"Aging Summary";#N/A,#N/A,FALSE,"Ratio Analysis";#N/A,#N/A,FALSE,"Test 120 Day Accts";#N/A,#N/A,FALSE,"Tickmarks"}</definedName>
    <definedName name="ggg" localSheetId="38" hidden="1">{#N/A,#N/A,FALSE,"Aging Summary";#N/A,#N/A,FALSE,"Ratio Analysis";#N/A,#N/A,FALSE,"Test 120 Day Accts";#N/A,#N/A,FALSE,"Tickmarks"}</definedName>
    <definedName name="ggg"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gggg" localSheetId="35" hidden="1">{#N/A,#N/A,FALSE,"Aging Summary";#N/A,#N/A,FALSE,"Ratio Analysis";#N/A,#N/A,FALSE,"Test 120 Day Accts";#N/A,#N/A,FALSE,"Tickmarks"}</definedName>
    <definedName name="gggg" localSheetId="31" hidden="1">{#N/A,#N/A,FALSE,"Aging Summary";#N/A,#N/A,FALSE,"Ratio Analysis";#N/A,#N/A,FALSE,"Test 120 Day Accts";#N/A,#N/A,FALSE,"Tickmarks"}</definedName>
    <definedName name="gggg" localSheetId="9" hidden="1">{#N/A,#N/A,FALSE,"Aging Summary";#N/A,#N/A,FALSE,"Ratio Analysis";#N/A,#N/A,FALSE,"Test 120 Day Accts";#N/A,#N/A,FALSE,"Tickmarks"}</definedName>
    <definedName name="gggg" localSheetId="30" hidden="1">{#N/A,#N/A,FALSE,"Aging Summary";#N/A,#N/A,FALSE,"Ratio Analysis";#N/A,#N/A,FALSE,"Test 120 Day Accts";#N/A,#N/A,FALSE,"Tickmarks"}</definedName>
    <definedName name="gggg" localSheetId="51" hidden="1">{#N/A,#N/A,FALSE,"Aging Summary";#N/A,#N/A,FALSE,"Ratio Analysis";#N/A,#N/A,FALSE,"Test 120 Day Accts";#N/A,#N/A,FALSE,"Tickmarks"}</definedName>
    <definedName name="gggg" localSheetId="7" hidden="1">{#N/A,#N/A,FALSE,"Aging Summary";#N/A,#N/A,FALSE,"Ratio Analysis";#N/A,#N/A,FALSE,"Test 120 Day Accts";#N/A,#N/A,FALSE,"Tickmarks"}</definedName>
    <definedName name="gggg" localSheetId="33" hidden="1">{#N/A,#N/A,FALSE,"Aging Summary";#N/A,#N/A,FALSE,"Ratio Analysis";#N/A,#N/A,FALSE,"Test 120 Day Accts";#N/A,#N/A,FALSE,"Tickmarks"}</definedName>
    <definedName name="gggg" localSheetId="6" hidden="1">{#N/A,#N/A,FALSE,"Aging Summary";#N/A,#N/A,FALSE,"Ratio Analysis";#N/A,#N/A,FALSE,"Test 120 Day Accts";#N/A,#N/A,FALSE,"Tickmarks"}</definedName>
    <definedName name="gggg" localSheetId="16" hidden="1">{#N/A,#N/A,FALSE,"Aging Summary";#N/A,#N/A,FALSE,"Ratio Analysis";#N/A,#N/A,FALSE,"Test 120 Day Accts";#N/A,#N/A,FALSE,"Tickmarks"}</definedName>
    <definedName name="gggg" localSheetId="10" hidden="1">{#N/A,#N/A,FALSE,"Aging Summary";#N/A,#N/A,FALSE,"Ratio Analysis";#N/A,#N/A,FALSE,"Test 120 Day Accts";#N/A,#N/A,FALSE,"Tickmarks"}</definedName>
    <definedName name="gggg" localSheetId="29" hidden="1">{#N/A,#N/A,FALSE,"Aging Summary";#N/A,#N/A,FALSE,"Ratio Analysis";#N/A,#N/A,FALSE,"Test 120 Day Accts";#N/A,#N/A,FALSE,"Tickmarks"}</definedName>
    <definedName name="gggg" localSheetId="28" hidden="1">{#N/A,#N/A,FALSE,"Aging Summary";#N/A,#N/A,FALSE,"Ratio Analysis";#N/A,#N/A,FALSE,"Test 120 Day Accts";#N/A,#N/A,FALSE,"Tickmarks"}</definedName>
    <definedName name="gggg" localSheetId="11" hidden="1">{#N/A,#N/A,FALSE,"Aging Summary";#N/A,#N/A,FALSE,"Ratio Analysis";#N/A,#N/A,FALSE,"Test 120 Day Accts";#N/A,#N/A,FALSE,"Tickmarks"}</definedName>
    <definedName name="gggg" localSheetId="36" hidden="1">{#N/A,#N/A,FALSE,"Aging Summary";#N/A,#N/A,FALSE,"Ratio Analysis";#N/A,#N/A,FALSE,"Test 120 Day Accts";#N/A,#N/A,FALSE,"Tickmarks"}</definedName>
    <definedName name="gggg" localSheetId="32" hidden="1">{#N/A,#N/A,FALSE,"Aging Summary";#N/A,#N/A,FALSE,"Ratio Analysis";#N/A,#N/A,FALSE,"Test 120 Day Accts";#N/A,#N/A,FALSE,"Tickmarks"}</definedName>
    <definedName name="gggg" localSheetId="18" hidden="1">{#N/A,#N/A,FALSE,"Aging Summary";#N/A,#N/A,FALSE,"Ratio Analysis";#N/A,#N/A,FALSE,"Test 120 Day Accts";#N/A,#N/A,FALSE,"Tickmarks"}</definedName>
    <definedName name="gggg" localSheetId="38" hidden="1">{#N/A,#N/A,FALSE,"Aging Summary";#N/A,#N/A,FALSE,"Ratio Analysis";#N/A,#N/A,FALSE,"Test 120 Day Accts";#N/A,#N/A,FALSE,"Tickmarks"}</definedName>
    <definedName name="gggg" hidden="1">{#N/A,#N/A,FALSE,"Aging Summary";#N/A,#N/A,FALSE,"Ratio Analysis";#N/A,#N/A,FALSE,"Test 120 Day Accts";#N/A,#N/A,FALSE,"Tickmarks"}</definedName>
    <definedName name="ggggggg" localSheetId="35" hidden="1">{#N/A,#N/A,FALSE,"A_D";#N/A,#N/A,FALSE,"WACC";#N/A,#N/A,FALSE,"DCF";#N/A,#N/A,FALSE,"A";#N/A,#N/A,FALSE,"LBO";#N/A,#N/A,FALSE,"C";#N/A,#N/A,FALSE,"impd";#N/A,#N/A,FALSE,"comps"}</definedName>
    <definedName name="ggggggg" localSheetId="31" hidden="1">{#N/A,#N/A,FALSE,"A_D";#N/A,#N/A,FALSE,"WACC";#N/A,#N/A,FALSE,"DCF";#N/A,#N/A,FALSE,"A";#N/A,#N/A,FALSE,"LBO";#N/A,#N/A,FALSE,"C";#N/A,#N/A,FALSE,"impd";#N/A,#N/A,FALSE,"comps"}</definedName>
    <definedName name="ggggggg" localSheetId="9" hidden="1">{#N/A,#N/A,FALSE,"A_D";#N/A,#N/A,FALSE,"WACC";#N/A,#N/A,FALSE,"DCF";#N/A,#N/A,FALSE,"A";#N/A,#N/A,FALSE,"LBO";#N/A,#N/A,FALSE,"C";#N/A,#N/A,FALSE,"impd";#N/A,#N/A,FALSE,"comps"}</definedName>
    <definedName name="ggggggg" localSheetId="30" hidden="1">{#N/A,#N/A,FALSE,"A_D";#N/A,#N/A,FALSE,"WACC";#N/A,#N/A,FALSE,"DCF";#N/A,#N/A,FALSE,"A";#N/A,#N/A,FALSE,"LBO";#N/A,#N/A,FALSE,"C";#N/A,#N/A,FALSE,"impd";#N/A,#N/A,FALSE,"comps"}</definedName>
    <definedName name="ggggggg" localSheetId="51" hidden="1">{#N/A,#N/A,FALSE,"A_D";#N/A,#N/A,FALSE,"WACC";#N/A,#N/A,FALSE,"DCF";#N/A,#N/A,FALSE,"A";#N/A,#N/A,FALSE,"LBO";#N/A,#N/A,FALSE,"C";#N/A,#N/A,FALSE,"impd";#N/A,#N/A,FALSE,"comps"}</definedName>
    <definedName name="ggggggg" localSheetId="7" hidden="1">{#N/A,#N/A,FALSE,"A_D";#N/A,#N/A,FALSE,"WACC";#N/A,#N/A,FALSE,"DCF";#N/A,#N/A,FALSE,"A";#N/A,#N/A,FALSE,"LBO";#N/A,#N/A,FALSE,"C";#N/A,#N/A,FALSE,"impd";#N/A,#N/A,FALSE,"comps"}</definedName>
    <definedName name="ggggggg" localSheetId="33" hidden="1">{#N/A,#N/A,FALSE,"A_D";#N/A,#N/A,FALSE,"WACC";#N/A,#N/A,FALSE,"DCF";#N/A,#N/A,FALSE,"A";#N/A,#N/A,FALSE,"LBO";#N/A,#N/A,FALSE,"C";#N/A,#N/A,FALSE,"impd";#N/A,#N/A,FALSE,"comps"}</definedName>
    <definedName name="ggggggg" localSheetId="6" hidden="1">{#N/A,#N/A,FALSE,"A_D";#N/A,#N/A,FALSE,"WACC";#N/A,#N/A,FALSE,"DCF";#N/A,#N/A,FALSE,"A";#N/A,#N/A,FALSE,"LBO";#N/A,#N/A,FALSE,"C";#N/A,#N/A,FALSE,"impd";#N/A,#N/A,FALSE,"comps"}</definedName>
    <definedName name="ggggggg" localSheetId="16" hidden="1">{#N/A,#N/A,FALSE,"A_D";#N/A,#N/A,FALSE,"WACC";#N/A,#N/A,FALSE,"DCF";#N/A,#N/A,FALSE,"A";#N/A,#N/A,FALSE,"LBO";#N/A,#N/A,FALSE,"C";#N/A,#N/A,FALSE,"impd";#N/A,#N/A,FALSE,"comps"}</definedName>
    <definedName name="ggggggg" localSheetId="10" hidden="1">{#N/A,#N/A,FALSE,"A_D";#N/A,#N/A,FALSE,"WACC";#N/A,#N/A,FALSE,"DCF";#N/A,#N/A,FALSE,"A";#N/A,#N/A,FALSE,"LBO";#N/A,#N/A,FALSE,"C";#N/A,#N/A,FALSE,"impd";#N/A,#N/A,FALSE,"comps"}</definedName>
    <definedName name="ggggggg" localSheetId="29" hidden="1">{#N/A,#N/A,FALSE,"A_D";#N/A,#N/A,FALSE,"WACC";#N/A,#N/A,FALSE,"DCF";#N/A,#N/A,FALSE,"A";#N/A,#N/A,FALSE,"LBO";#N/A,#N/A,FALSE,"C";#N/A,#N/A,FALSE,"impd";#N/A,#N/A,FALSE,"comps"}</definedName>
    <definedName name="ggggggg" localSheetId="28" hidden="1">{#N/A,#N/A,FALSE,"A_D";#N/A,#N/A,FALSE,"WACC";#N/A,#N/A,FALSE,"DCF";#N/A,#N/A,FALSE,"A";#N/A,#N/A,FALSE,"LBO";#N/A,#N/A,FALSE,"C";#N/A,#N/A,FALSE,"impd";#N/A,#N/A,FALSE,"comps"}</definedName>
    <definedName name="ggggggg" localSheetId="11" hidden="1">{#N/A,#N/A,FALSE,"A_D";#N/A,#N/A,FALSE,"WACC";#N/A,#N/A,FALSE,"DCF";#N/A,#N/A,FALSE,"A";#N/A,#N/A,FALSE,"LBO";#N/A,#N/A,FALSE,"C";#N/A,#N/A,FALSE,"impd";#N/A,#N/A,FALSE,"comps"}</definedName>
    <definedName name="ggggggg" localSheetId="36" hidden="1">{#N/A,#N/A,FALSE,"A_D";#N/A,#N/A,FALSE,"WACC";#N/A,#N/A,FALSE,"DCF";#N/A,#N/A,FALSE,"A";#N/A,#N/A,FALSE,"LBO";#N/A,#N/A,FALSE,"C";#N/A,#N/A,FALSE,"impd";#N/A,#N/A,FALSE,"comps"}</definedName>
    <definedName name="ggggggg" localSheetId="32" hidden="1">{#N/A,#N/A,FALSE,"A_D";#N/A,#N/A,FALSE,"WACC";#N/A,#N/A,FALSE,"DCF";#N/A,#N/A,FALSE,"A";#N/A,#N/A,FALSE,"LBO";#N/A,#N/A,FALSE,"C";#N/A,#N/A,FALSE,"impd";#N/A,#N/A,FALSE,"comps"}</definedName>
    <definedName name="ggggggg" localSheetId="18" hidden="1">{#N/A,#N/A,FALSE,"A_D";#N/A,#N/A,FALSE,"WACC";#N/A,#N/A,FALSE,"DCF";#N/A,#N/A,FALSE,"A";#N/A,#N/A,FALSE,"LBO";#N/A,#N/A,FALSE,"C";#N/A,#N/A,FALSE,"impd";#N/A,#N/A,FALSE,"comps"}</definedName>
    <definedName name="ggggggg" localSheetId="38" hidden="1">{#N/A,#N/A,FALSE,"A_D";#N/A,#N/A,FALSE,"WACC";#N/A,#N/A,FALSE,"DCF";#N/A,#N/A,FALSE,"A";#N/A,#N/A,FALSE,"LBO";#N/A,#N/A,FALSE,"C";#N/A,#N/A,FALSE,"impd";#N/A,#N/A,FALSE,"comps"}</definedName>
    <definedName name="ggggggg" hidden="1">{#N/A,#N/A,FALSE,"A_D";#N/A,#N/A,FALSE,"WACC";#N/A,#N/A,FALSE,"DCF";#N/A,#N/A,FALSE,"A";#N/A,#N/A,FALSE,"LBO";#N/A,#N/A,FALSE,"C";#N/A,#N/A,FALSE,"impd";#N/A,#N/A,FALSE,"comps"}</definedName>
    <definedName name="gh" localSheetId="35" hidden="1">{"table",#N/A,FALSE,"COVER";"income_statement",#N/A,FALSE,"COVER"}</definedName>
    <definedName name="gh" localSheetId="31" hidden="1">{"table",#N/A,FALSE,"COVER";"income_statement",#N/A,FALSE,"COVER"}</definedName>
    <definedName name="gh" localSheetId="9" hidden="1">{"table",#N/A,FALSE,"COVER";"income_statement",#N/A,FALSE,"COVER"}</definedName>
    <definedName name="gh" localSheetId="30" hidden="1">{"table",#N/A,FALSE,"COVER";"income_statement",#N/A,FALSE,"COVER"}</definedName>
    <definedName name="gh" localSheetId="51" hidden="1">{"table",#N/A,FALSE,"COVER";"income_statement",#N/A,FALSE,"COVER"}</definedName>
    <definedName name="gh" localSheetId="7" hidden="1">{"table",#N/A,FALSE,"COVER";"income_statement",#N/A,FALSE,"COVER"}</definedName>
    <definedName name="gh" localSheetId="33" hidden="1">{"table",#N/A,FALSE,"COVER";"income_statement",#N/A,FALSE,"COVER"}</definedName>
    <definedName name="gh" localSheetId="6" hidden="1">{"table",#N/A,FALSE,"COVER";"income_statement",#N/A,FALSE,"COVER"}</definedName>
    <definedName name="gh" localSheetId="16" hidden="1">{"table",#N/A,FALSE,"COVER";"income_statement",#N/A,FALSE,"COVER"}</definedName>
    <definedName name="gh" localSheetId="10" hidden="1">{"table",#N/A,FALSE,"COVER";"income_statement",#N/A,FALSE,"COVER"}</definedName>
    <definedName name="gh" localSheetId="29" hidden="1">{"table",#N/A,FALSE,"COVER";"income_statement",#N/A,FALSE,"COVER"}</definedName>
    <definedName name="gh" localSheetId="28" hidden="1">{"table",#N/A,FALSE,"COVER";"income_statement",#N/A,FALSE,"COVER"}</definedName>
    <definedName name="gh" localSheetId="11" hidden="1">{"table",#N/A,FALSE,"COVER";"income_statement",#N/A,FALSE,"COVER"}</definedName>
    <definedName name="gh" localSheetId="36" hidden="1">{"table",#N/A,FALSE,"COVER";"income_statement",#N/A,FALSE,"COVER"}</definedName>
    <definedName name="gh" localSheetId="32" hidden="1">{"table",#N/A,FALSE,"COVER";"income_statement",#N/A,FALSE,"COVER"}</definedName>
    <definedName name="gh" localSheetId="18" hidden="1">{"table",#N/A,FALSE,"COVER";"income_statement",#N/A,FALSE,"COVER"}</definedName>
    <definedName name="gh" localSheetId="38" hidden="1">{"table",#N/A,FALSE,"COVER";"income_statement",#N/A,FALSE,"COVER"}</definedName>
    <definedName name="gh" hidden="1">{"table",#N/A,FALSE,"COVER";"income_statement",#N/A,FALSE,"COVER"}</definedName>
    <definedName name="ghdg" hidden="1">#REF!</definedName>
    <definedName name="ghfdgfdgdfg" localSheetId="9" hidden="1">{#N/A,#N/A,FALSE,"Récapitulatif";#N/A,#N/A,FALSE,"PVC";#N/A,#N/A,FALSE,"PET";#N/A,#N/A,FALSE,"PET EUR";#N/A,#N/A,FALSE,"MEG";#N/A,#N/A,FALSE,"PTA";#N/A,#N/A,FALSE,"VA.PET";#N/A,#N/A,FALSE,"PX";#N/A,#N/A,FALSE,"COTON";#N/A,#N/A,FALSE,"LDPE";#N/A,#N/A,FALSE,"HDPE";#N/A,#N/A,FALSE,"PP";#N/A,#N/A,FALSE,"Propylène";#N/A,#N/A,FALSE,"Ethylène";#N/A,#N/A,FALSE,"PC"}</definedName>
    <definedName name="ghfdgfdgdfg" localSheetId="51" hidden="1">{#N/A,#N/A,FALSE,"Récapitulatif";#N/A,#N/A,FALSE,"PVC";#N/A,#N/A,FALSE,"PET";#N/A,#N/A,FALSE,"PET EUR";#N/A,#N/A,FALSE,"MEG";#N/A,#N/A,FALSE,"PTA";#N/A,#N/A,FALSE,"VA.PET";#N/A,#N/A,FALSE,"PX";#N/A,#N/A,FALSE,"COTON";#N/A,#N/A,FALSE,"LDPE";#N/A,#N/A,FALSE,"HDPE";#N/A,#N/A,FALSE,"PP";#N/A,#N/A,FALSE,"Propylène";#N/A,#N/A,FALSE,"Ethylène";#N/A,#N/A,FALSE,"PC"}</definedName>
    <definedName name="ghfdgfdgdfg" localSheetId="7" hidden="1">{#N/A,#N/A,FALSE,"Récapitulatif";#N/A,#N/A,FALSE,"PVC";#N/A,#N/A,FALSE,"PET";#N/A,#N/A,FALSE,"PET EUR";#N/A,#N/A,FALSE,"MEG";#N/A,#N/A,FALSE,"PTA";#N/A,#N/A,FALSE,"VA.PET";#N/A,#N/A,FALSE,"PX";#N/A,#N/A,FALSE,"COTON";#N/A,#N/A,FALSE,"LDPE";#N/A,#N/A,FALSE,"HDPE";#N/A,#N/A,FALSE,"PP";#N/A,#N/A,FALSE,"Propylène";#N/A,#N/A,FALSE,"Ethylène";#N/A,#N/A,FALSE,"PC"}</definedName>
    <definedName name="ghfdgfdgdfg" localSheetId="6" hidden="1">{#N/A,#N/A,FALSE,"Récapitulatif";#N/A,#N/A,FALSE,"PVC";#N/A,#N/A,FALSE,"PET";#N/A,#N/A,FALSE,"PET EUR";#N/A,#N/A,FALSE,"MEG";#N/A,#N/A,FALSE,"PTA";#N/A,#N/A,FALSE,"VA.PET";#N/A,#N/A,FALSE,"PX";#N/A,#N/A,FALSE,"COTON";#N/A,#N/A,FALSE,"LDPE";#N/A,#N/A,FALSE,"HDPE";#N/A,#N/A,FALSE,"PP";#N/A,#N/A,FALSE,"Propylène";#N/A,#N/A,FALSE,"Ethylène";#N/A,#N/A,FALSE,"PC"}</definedName>
    <definedName name="ghfdgfdgdfg" localSheetId="10" hidden="1">{#N/A,#N/A,FALSE,"Récapitulatif";#N/A,#N/A,FALSE,"PVC";#N/A,#N/A,FALSE,"PET";#N/A,#N/A,FALSE,"PET EUR";#N/A,#N/A,FALSE,"MEG";#N/A,#N/A,FALSE,"PTA";#N/A,#N/A,FALSE,"VA.PET";#N/A,#N/A,FALSE,"PX";#N/A,#N/A,FALSE,"COTON";#N/A,#N/A,FALSE,"LDPE";#N/A,#N/A,FALSE,"HDPE";#N/A,#N/A,FALSE,"PP";#N/A,#N/A,FALSE,"Propylène";#N/A,#N/A,FALSE,"Ethylène";#N/A,#N/A,FALSE,"PC"}</definedName>
    <definedName name="ghfdgfdgdfg" localSheetId="28" hidden="1">{#N/A,#N/A,FALSE,"Récapitulatif";#N/A,#N/A,FALSE,"PVC";#N/A,#N/A,FALSE,"PET";#N/A,#N/A,FALSE,"PET EUR";#N/A,#N/A,FALSE,"MEG";#N/A,#N/A,FALSE,"PTA";#N/A,#N/A,FALSE,"VA.PET";#N/A,#N/A,FALSE,"PX";#N/A,#N/A,FALSE,"COTON";#N/A,#N/A,FALSE,"LDPE";#N/A,#N/A,FALSE,"HDPE";#N/A,#N/A,FALSE,"PP";#N/A,#N/A,FALSE,"Propylène";#N/A,#N/A,FALSE,"Ethylène";#N/A,#N/A,FALSE,"PC"}</definedName>
    <definedName name="ghfdgfdgdfg" localSheetId="11" hidden="1">{#N/A,#N/A,FALSE,"Récapitulatif";#N/A,#N/A,FALSE,"PVC";#N/A,#N/A,FALSE,"PET";#N/A,#N/A,FALSE,"PET EUR";#N/A,#N/A,FALSE,"MEG";#N/A,#N/A,FALSE,"PTA";#N/A,#N/A,FALSE,"VA.PET";#N/A,#N/A,FALSE,"PX";#N/A,#N/A,FALSE,"COTON";#N/A,#N/A,FALSE,"LDPE";#N/A,#N/A,FALSE,"HDPE";#N/A,#N/A,FALSE,"PP";#N/A,#N/A,FALSE,"Propylène";#N/A,#N/A,FALSE,"Ethylène";#N/A,#N/A,FALSE,"PC"}</definedName>
    <definedName name="ghfdgfdgdfg" localSheetId="36" hidden="1">{#N/A,#N/A,FALSE,"Récapitulatif";#N/A,#N/A,FALSE,"PVC";#N/A,#N/A,FALSE,"PET";#N/A,#N/A,FALSE,"PET EUR";#N/A,#N/A,FALSE,"MEG";#N/A,#N/A,FALSE,"PTA";#N/A,#N/A,FALSE,"VA.PET";#N/A,#N/A,FALSE,"PX";#N/A,#N/A,FALSE,"COTON";#N/A,#N/A,FALSE,"LDPE";#N/A,#N/A,FALSE,"HDPE";#N/A,#N/A,FALSE,"PP";#N/A,#N/A,FALSE,"Propylène";#N/A,#N/A,FALSE,"Ethylène";#N/A,#N/A,FALSE,"PC"}</definedName>
    <definedName name="ghfdgfdgdfg" localSheetId="18" hidden="1">{#N/A,#N/A,FALSE,"Récapitulatif";#N/A,#N/A,FALSE,"PVC";#N/A,#N/A,FALSE,"PET";#N/A,#N/A,FALSE,"PET EUR";#N/A,#N/A,FALSE,"MEG";#N/A,#N/A,FALSE,"PTA";#N/A,#N/A,FALSE,"VA.PET";#N/A,#N/A,FALSE,"PX";#N/A,#N/A,FALSE,"COTON";#N/A,#N/A,FALSE,"LDPE";#N/A,#N/A,FALSE,"HDPE";#N/A,#N/A,FALSE,"PP";#N/A,#N/A,FALSE,"Propylène";#N/A,#N/A,FALSE,"Ethylène";#N/A,#N/A,FALSE,"PC"}</definedName>
    <definedName name="ghfdgfdgdfg" localSheetId="38" hidden="1">{#N/A,#N/A,FALSE,"Récapitulatif";#N/A,#N/A,FALSE,"PVC";#N/A,#N/A,FALSE,"PET";#N/A,#N/A,FALSE,"PET EUR";#N/A,#N/A,FALSE,"MEG";#N/A,#N/A,FALSE,"PTA";#N/A,#N/A,FALSE,"VA.PET";#N/A,#N/A,FALSE,"PX";#N/A,#N/A,FALSE,"COTON";#N/A,#N/A,FALSE,"LDPE";#N/A,#N/A,FALSE,"HDPE";#N/A,#N/A,FALSE,"PP";#N/A,#N/A,FALSE,"Propylène";#N/A,#N/A,FALSE,"Ethylène";#N/A,#N/A,FALSE,"PC"}</definedName>
    <definedName name="ghfdgfdgdfg" hidden="1">{#N/A,#N/A,FALSE,"Récapitulatif";#N/A,#N/A,FALSE,"PVC";#N/A,#N/A,FALSE,"PET";#N/A,#N/A,FALSE,"PET EUR";#N/A,#N/A,FALSE,"MEG";#N/A,#N/A,FALSE,"PTA";#N/A,#N/A,FALSE,"VA.PET";#N/A,#N/A,FALSE,"PX";#N/A,#N/A,FALSE,"COTON";#N/A,#N/A,FALSE,"LDPE";#N/A,#N/A,FALSE,"HDPE";#N/A,#N/A,FALSE,"PP";#N/A,#N/A,FALSE,"Propylène";#N/A,#N/A,FALSE,"Ethylène";#N/A,#N/A,FALSE,"PC"}</definedName>
    <definedName name="ghgg" localSheetId="9" hidden="1">{"two",#N/A,FALSE,"Sheet1";"three",#N/A,FALSE,"Sheet1";"one",#N/A,FALSE,"Sheet1"}</definedName>
    <definedName name="ghgg" localSheetId="51" hidden="1">{"two",#N/A,FALSE,"Sheet1";"three",#N/A,FALSE,"Sheet1";"one",#N/A,FALSE,"Sheet1"}</definedName>
    <definedName name="ghgg" localSheetId="7" hidden="1">{"two",#N/A,FALSE,"Sheet1";"three",#N/A,FALSE,"Sheet1";"one",#N/A,FALSE,"Sheet1"}</definedName>
    <definedName name="ghgg" localSheetId="6" hidden="1">{"two",#N/A,FALSE,"Sheet1";"three",#N/A,FALSE,"Sheet1";"one",#N/A,FALSE,"Sheet1"}</definedName>
    <definedName name="ghgg" localSheetId="16" hidden="1">{"two",#N/A,FALSE,"Sheet1";"three",#N/A,FALSE,"Sheet1";"one",#N/A,FALSE,"Sheet1"}</definedName>
    <definedName name="ghgg" localSheetId="10" hidden="1">{"two",#N/A,FALSE,"Sheet1";"three",#N/A,FALSE,"Sheet1";"one",#N/A,FALSE,"Sheet1"}</definedName>
    <definedName name="ghgg" localSheetId="29" hidden="1">{"two",#N/A,FALSE,"Sheet1";"three",#N/A,FALSE,"Sheet1";"one",#N/A,FALSE,"Sheet1"}</definedName>
    <definedName name="ghgg" localSheetId="28" hidden="1">{"two",#N/A,FALSE,"Sheet1";"three",#N/A,FALSE,"Sheet1";"one",#N/A,FALSE,"Sheet1"}</definedName>
    <definedName name="ghgg" localSheetId="11" hidden="1">{"two",#N/A,FALSE,"Sheet1";"three",#N/A,FALSE,"Sheet1";"one",#N/A,FALSE,"Sheet1"}</definedName>
    <definedName name="ghgg" localSheetId="36" hidden="1">{"two",#N/A,FALSE,"Sheet1";"three",#N/A,FALSE,"Sheet1";"one",#N/A,FALSE,"Sheet1"}</definedName>
    <definedName name="ghgg" localSheetId="18" hidden="1">{"two",#N/A,FALSE,"Sheet1";"three",#N/A,FALSE,"Sheet1";"one",#N/A,FALSE,"Sheet1"}</definedName>
    <definedName name="ghgg" localSheetId="38" hidden="1">{"two",#N/A,FALSE,"Sheet1";"three",#N/A,FALSE,"Sheet1";"one",#N/A,FALSE,"Sheet1"}</definedName>
    <definedName name="ghgg" hidden="1">{"two",#N/A,FALSE,"Sheet1";"three",#N/A,FALSE,"Sheet1";"one",#N/A,FALSE,"Sheet1"}</definedName>
    <definedName name="ghjggjh" localSheetId="35" hidden="1">{#N/A,#N/A,FALSE,"Pharm";#N/A,#N/A,FALSE,"WWCM"}</definedName>
    <definedName name="ghjggjh" localSheetId="31" hidden="1">{#N/A,#N/A,FALSE,"Pharm";#N/A,#N/A,FALSE,"WWCM"}</definedName>
    <definedName name="ghjggjh" localSheetId="9" hidden="1">{#N/A,#N/A,FALSE,"Pharm";#N/A,#N/A,FALSE,"WWCM"}</definedName>
    <definedName name="ghjggjh" localSheetId="30" hidden="1">{#N/A,#N/A,FALSE,"Pharm";#N/A,#N/A,FALSE,"WWCM"}</definedName>
    <definedName name="ghjggjh" localSheetId="51" hidden="1">{#N/A,#N/A,FALSE,"Pharm";#N/A,#N/A,FALSE,"WWCM"}</definedName>
    <definedName name="ghjggjh" localSheetId="7" hidden="1">{#N/A,#N/A,FALSE,"Pharm";#N/A,#N/A,FALSE,"WWCM"}</definedName>
    <definedName name="ghjggjh" localSheetId="33" hidden="1">{#N/A,#N/A,FALSE,"Pharm";#N/A,#N/A,FALSE,"WWCM"}</definedName>
    <definedName name="ghjggjh" localSheetId="6" hidden="1">{#N/A,#N/A,FALSE,"Pharm";#N/A,#N/A,FALSE,"WWCM"}</definedName>
    <definedName name="ghjggjh" localSheetId="16" hidden="1">{#N/A,#N/A,FALSE,"Pharm";#N/A,#N/A,FALSE,"WWCM"}</definedName>
    <definedName name="ghjggjh" localSheetId="10" hidden="1">{#N/A,#N/A,FALSE,"Pharm";#N/A,#N/A,FALSE,"WWCM"}</definedName>
    <definedName name="ghjggjh" localSheetId="29" hidden="1">{#N/A,#N/A,FALSE,"Pharm";#N/A,#N/A,FALSE,"WWCM"}</definedName>
    <definedName name="ghjggjh" localSheetId="28" hidden="1">{#N/A,#N/A,FALSE,"Pharm";#N/A,#N/A,FALSE,"WWCM"}</definedName>
    <definedName name="ghjggjh" localSheetId="11" hidden="1">{#N/A,#N/A,FALSE,"Pharm";#N/A,#N/A,FALSE,"WWCM"}</definedName>
    <definedName name="ghjggjh" localSheetId="36" hidden="1">{#N/A,#N/A,FALSE,"Pharm";#N/A,#N/A,FALSE,"WWCM"}</definedName>
    <definedName name="ghjggjh" localSheetId="32" hidden="1">{#N/A,#N/A,FALSE,"Pharm";#N/A,#N/A,FALSE,"WWCM"}</definedName>
    <definedName name="ghjggjh" localSheetId="18" hidden="1">{#N/A,#N/A,FALSE,"Pharm";#N/A,#N/A,FALSE,"WWCM"}</definedName>
    <definedName name="ghjggjh" localSheetId="38" hidden="1">{#N/A,#N/A,FALSE,"Pharm";#N/A,#N/A,FALSE,"WWCM"}</definedName>
    <definedName name="ghjggjh" hidden="1">{#N/A,#N/A,FALSE,"Pharm";#N/A,#N/A,FALSE,"WWCM"}</definedName>
    <definedName name="ghyt" localSheetId="9"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5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7"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10"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2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1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3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1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localSheetId="3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hyt"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GJKLG" localSheetId="9" hidden="1">{"דף 1",#N/A,FALSE,"דוח 1298";"דף 2",#N/A,FALSE,"דוח 1298";"דף 3",#N/A,FALSE,"דוח 1298";"דף 4",#N/A,FALSE,"דוח 1298"}</definedName>
    <definedName name="GJKLG" localSheetId="51" hidden="1">{"דף 1",#N/A,FALSE,"דוח 1298";"דף 2",#N/A,FALSE,"דוח 1298";"דף 3",#N/A,FALSE,"דוח 1298";"דף 4",#N/A,FALSE,"דוח 1298"}</definedName>
    <definedName name="GJKLG" localSheetId="7" hidden="1">{"דף 1",#N/A,FALSE,"דוח 1298";"דף 2",#N/A,FALSE,"דוח 1298";"דף 3",#N/A,FALSE,"דוח 1298";"דף 4",#N/A,FALSE,"דוח 1298"}</definedName>
    <definedName name="GJKLG" localSheetId="6" hidden="1">{"דף 1",#N/A,FALSE,"דוח 1298";"דף 2",#N/A,FALSE,"דוח 1298";"דף 3",#N/A,FALSE,"דוח 1298";"דף 4",#N/A,FALSE,"דוח 1298"}</definedName>
    <definedName name="GJKLG" localSheetId="10" hidden="1">{"דף 1",#N/A,FALSE,"דוח 1298";"דף 2",#N/A,FALSE,"דוח 1298";"דף 3",#N/A,FALSE,"דוח 1298";"דף 4",#N/A,FALSE,"דוח 1298"}</definedName>
    <definedName name="GJKLG" localSheetId="28" hidden="1">{"דף 1",#N/A,FALSE,"דוח 1298";"דף 2",#N/A,FALSE,"דוח 1298";"דף 3",#N/A,FALSE,"דוח 1298";"דף 4",#N/A,FALSE,"דוח 1298"}</definedName>
    <definedName name="GJKLG" localSheetId="11" hidden="1">{"דף 1",#N/A,FALSE,"דוח 1298";"דף 2",#N/A,FALSE,"דוח 1298";"דף 3",#N/A,FALSE,"דוח 1298";"דף 4",#N/A,FALSE,"דוח 1298"}</definedName>
    <definedName name="GJKLG" localSheetId="36" hidden="1">{"דף 1",#N/A,FALSE,"דוח 1298";"דף 2",#N/A,FALSE,"דוח 1298";"דף 3",#N/A,FALSE,"דוח 1298";"דף 4",#N/A,FALSE,"דוח 1298"}</definedName>
    <definedName name="GJKLG" localSheetId="18" hidden="1">{"דף 1",#N/A,FALSE,"דוח 1298";"דף 2",#N/A,FALSE,"דוח 1298";"דף 3",#N/A,FALSE,"דוח 1298";"דף 4",#N/A,FALSE,"דוח 1298"}</definedName>
    <definedName name="GJKLG" localSheetId="38" hidden="1">{"דף 1",#N/A,FALSE,"דוח 1298";"דף 2",#N/A,FALSE,"דוח 1298";"דף 3",#N/A,FALSE,"דוח 1298";"דף 4",#N/A,FALSE,"דוח 1298"}</definedName>
    <definedName name="GJKLG" hidden="1">{"דף 1",#N/A,FALSE,"דוח 1298";"דף 2",#N/A,FALSE,"דוח 1298";"דף 3",#N/A,FALSE,"דוח 1298";"דף 4",#N/A,FALSE,"דוח 1298"}</definedName>
    <definedName name="GL" localSheetId="9" hidden="1">{#N/A,#N/A,FALSE,"מאזן בוחן";"כל_מאזן_בוחן",#N/A,FALSE,"מאזן בוחן"}</definedName>
    <definedName name="GL" localSheetId="51" hidden="1">{#N/A,#N/A,FALSE,"מאזן בוחן";"כל_מאזן_בוחן",#N/A,FALSE,"מאזן בוחן"}</definedName>
    <definedName name="GL" localSheetId="7" hidden="1">{#N/A,#N/A,FALSE,"מאזן בוחן";"כל_מאזן_בוחן",#N/A,FALSE,"מאזן בוחן"}</definedName>
    <definedName name="GL" localSheetId="6" hidden="1">{#N/A,#N/A,FALSE,"מאזן בוחן";"כל_מאזן_בוחן",#N/A,FALSE,"מאזן בוחן"}</definedName>
    <definedName name="GL" localSheetId="10" hidden="1">{#N/A,#N/A,FALSE,"מאזן בוחן";"כל_מאזן_בוחן",#N/A,FALSE,"מאזן בוחן"}</definedName>
    <definedName name="GL" localSheetId="29" hidden="1">{#N/A,#N/A,FALSE,"מאזן בוחן";"כל_מאזן_בוחן",#N/A,FALSE,"מאזן בוחן"}</definedName>
    <definedName name="GL" localSheetId="28" hidden="1">{#N/A,#N/A,FALSE,"מאזן בוחן";"כל_מאזן_בוחן",#N/A,FALSE,"מאזן בוחן"}</definedName>
    <definedName name="GL" localSheetId="11" hidden="1">{#N/A,#N/A,FALSE,"מאזן בוחן";"כל_מאזן_בוחן",#N/A,FALSE,"מאזן בוחן"}</definedName>
    <definedName name="GL" localSheetId="36" hidden="1">{#N/A,#N/A,FALSE,"מאזן בוחן";"כל_מאזן_בוחן",#N/A,FALSE,"מאזן בוחן"}</definedName>
    <definedName name="GL" localSheetId="18" hidden="1">{#N/A,#N/A,FALSE,"מאזן בוחן";"כל_מאזן_בוחן",#N/A,FALSE,"מאזן בוחן"}</definedName>
    <definedName name="GL" localSheetId="38" hidden="1">{#N/A,#N/A,FALSE,"מאזן בוחן";"כל_מאזן_בוחן",#N/A,FALSE,"מאזן בוחן"}</definedName>
    <definedName name="GL" hidden="1">{#N/A,#N/A,FALSE,"מאזן בוחן";"כל_מאזן_בוחן",#N/A,FALSE,"מאזן בוחן"}</definedName>
    <definedName name="Glbl_Sls_Code1" localSheetId="35" hidden="1">#REF!</definedName>
    <definedName name="Glbl_Sls_Code1" localSheetId="31" hidden="1">#REF!</definedName>
    <definedName name="Glbl_Sls_Code1" localSheetId="9" hidden="1">#REF!</definedName>
    <definedName name="Glbl_Sls_Code1" localSheetId="30" hidden="1">#REF!</definedName>
    <definedName name="Glbl_Sls_Code1" localSheetId="51" hidden="1">#REF!</definedName>
    <definedName name="Glbl_Sls_Code1" localSheetId="33" hidden="1">#REF!</definedName>
    <definedName name="Glbl_Sls_Code1" localSheetId="16" hidden="1">#REF!</definedName>
    <definedName name="Glbl_Sls_Code1" localSheetId="10" hidden="1">'NFD CONSO'!#REF!</definedName>
    <definedName name="Glbl_Sls_Code1" localSheetId="29" hidden="1">#REF!</definedName>
    <definedName name="Glbl_Sls_Code1" localSheetId="11" hidden="1">#REF!</definedName>
    <definedName name="Glbl_Sls_Code1" localSheetId="36" hidden="1">#REF!</definedName>
    <definedName name="Glbl_Sls_Code1" localSheetId="32" hidden="1">#REF!</definedName>
    <definedName name="Glbl_Sls_Code1" localSheetId="18" hidden="1">#REF!</definedName>
    <definedName name="Glbl_Sls_Code1" localSheetId="38" hidden="1">#REF!</definedName>
    <definedName name="Glbl_Sls_Code1" hidden="1">#REF!</definedName>
    <definedName name="Glbl_Sls_Name1" localSheetId="35" hidden="1">#REF!</definedName>
    <definedName name="Glbl_Sls_Name1" localSheetId="31" hidden="1">#REF!</definedName>
    <definedName name="Glbl_Sls_Name1" localSheetId="9" hidden="1">#REF!</definedName>
    <definedName name="Glbl_Sls_Name1" localSheetId="30" hidden="1">#REF!</definedName>
    <definedName name="Glbl_Sls_Name1" localSheetId="51" hidden="1">#REF!</definedName>
    <definedName name="Glbl_Sls_Name1" localSheetId="33" hidden="1">#REF!</definedName>
    <definedName name="Glbl_Sls_Name1" localSheetId="16" hidden="1">#REF!</definedName>
    <definedName name="Glbl_Sls_Name1" localSheetId="10" hidden="1">'NFD CONSO'!#REF!</definedName>
    <definedName name="Glbl_Sls_Name1" localSheetId="29" hidden="1">#REF!</definedName>
    <definedName name="Glbl_Sls_Name1" localSheetId="11" hidden="1">#REF!</definedName>
    <definedName name="Glbl_Sls_Name1" localSheetId="36" hidden="1">#REF!</definedName>
    <definedName name="Glbl_Sls_Name1" localSheetId="32" hidden="1">#REF!</definedName>
    <definedName name="Glbl_Sls_Name1" localSheetId="18" hidden="1">#REF!</definedName>
    <definedName name="Glbl_Sls_Name1" localSheetId="38" hidden="1">#REF!</definedName>
    <definedName name="Glbl_Sls_Name1" hidden="1">#REF!</definedName>
    <definedName name="Global1" localSheetId="35" hidden="1">{#N/A,#N/A,FALSE,"Pharm";#N/A,#N/A,FALSE,"WWCM"}</definedName>
    <definedName name="Global1" localSheetId="31" hidden="1">{#N/A,#N/A,FALSE,"Pharm";#N/A,#N/A,FALSE,"WWCM"}</definedName>
    <definedName name="Global1" localSheetId="9" hidden="1">{#N/A,#N/A,FALSE,"Pharm";#N/A,#N/A,FALSE,"WWCM"}</definedName>
    <definedName name="Global1" localSheetId="30" hidden="1">{#N/A,#N/A,FALSE,"Pharm";#N/A,#N/A,FALSE,"WWCM"}</definedName>
    <definedName name="Global1" localSheetId="51" hidden="1">{#N/A,#N/A,FALSE,"Pharm";#N/A,#N/A,FALSE,"WWCM"}</definedName>
    <definedName name="Global1" localSheetId="7" hidden="1">{#N/A,#N/A,FALSE,"Pharm";#N/A,#N/A,FALSE,"WWCM"}</definedName>
    <definedName name="Global1" localSheetId="33" hidden="1">{#N/A,#N/A,FALSE,"Pharm";#N/A,#N/A,FALSE,"WWCM"}</definedName>
    <definedName name="Global1" localSheetId="6" hidden="1">{#N/A,#N/A,FALSE,"Pharm";#N/A,#N/A,FALSE,"WWCM"}</definedName>
    <definedName name="Global1" localSheetId="16" hidden="1">{#N/A,#N/A,FALSE,"Pharm";#N/A,#N/A,FALSE,"WWCM"}</definedName>
    <definedName name="Global1" localSheetId="10" hidden="1">{#N/A,#N/A,FALSE,"Pharm";#N/A,#N/A,FALSE,"WWCM"}</definedName>
    <definedName name="Global1" localSheetId="29" hidden="1">{#N/A,#N/A,FALSE,"Pharm";#N/A,#N/A,FALSE,"WWCM"}</definedName>
    <definedName name="Global1" localSheetId="28" hidden="1">{#N/A,#N/A,FALSE,"Pharm";#N/A,#N/A,FALSE,"WWCM"}</definedName>
    <definedName name="Global1" localSheetId="11" hidden="1">{#N/A,#N/A,FALSE,"Pharm";#N/A,#N/A,FALSE,"WWCM"}</definedName>
    <definedName name="Global1" localSheetId="36" hidden="1">{#N/A,#N/A,FALSE,"Pharm";#N/A,#N/A,FALSE,"WWCM"}</definedName>
    <definedName name="Global1" localSheetId="32" hidden="1">{#N/A,#N/A,FALSE,"Pharm";#N/A,#N/A,FALSE,"WWCM"}</definedName>
    <definedName name="Global1" localSheetId="18" hidden="1">{#N/A,#N/A,FALSE,"Pharm";#N/A,#N/A,FALSE,"WWCM"}</definedName>
    <definedName name="Global1" localSheetId="38" hidden="1">{#N/A,#N/A,FALSE,"Pharm";#N/A,#N/A,FALSE,"WWCM"}</definedName>
    <definedName name="Global1" hidden="1">{#N/A,#N/A,FALSE,"Pharm";#N/A,#N/A,FALSE,"WWCM"}</definedName>
    <definedName name="GMBH" localSheetId="35" hidden="1">{#N/A,#N/A,FALSE,"Aging Summary";#N/A,#N/A,FALSE,"Ratio Analysis";#N/A,#N/A,FALSE,"Test 120 Day Accts";#N/A,#N/A,FALSE,"Tickmarks"}</definedName>
    <definedName name="GMBH" localSheetId="31" hidden="1">{#N/A,#N/A,FALSE,"Aging Summary";#N/A,#N/A,FALSE,"Ratio Analysis";#N/A,#N/A,FALSE,"Test 120 Day Accts";#N/A,#N/A,FALSE,"Tickmarks"}</definedName>
    <definedName name="GMBH" localSheetId="9" hidden="1">{#N/A,#N/A,FALSE,"Aging Summary";#N/A,#N/A,FALSE,"Ratio Analysis";#N/A,#N/A,FALSE,"Test 120 Day Accts";#N/A,#N/A,FALSE,"Tickmarks"}</definedName>
    <definedName name="GMBH" localSheetId="30" hidden="1">{#N/A,#N/A,FALSE,"Aging Summary";#N/A,#N/A,FALSE,"Ratio Analysis";#N/A,#N/A,FALSE,"Test 120 Day Accts";#N/A,#N/A,FALSE,"Tickmarks"}</definedName>
    <definedName name="GMBH" localSheetId="51" hidden="1">{#N/A,#N/A,FALSE,"Aging Summary";#N/A,#N/A,FALSE,"Ratio Analysis";#N/A,#N/A,FALSE,"Test 120 Day Accts";#N/A,#N/A,FALSE,"Tickmarks"}</definedName>
    <definedName name="GMBH" localSheetId="7" hidden="1">{#N/A,#N/A,FALSE,"Aging Summary";#N/A,#N/A,FALSE,"Ratio Analysis";#N/A,#N/A,FALSE,"Test 120 Day Accts";#N/A,#N/A,FALSE,"Tickmarks"}</definedName>
    <definedName name="GMBH" localSheetId="33" hidden="1">{#N/A,#N/A,FALSE,"Aging Summary";#N/A,#N/A,FALSE,"Ratio Analysis";#N/A,#N/A,FALSE,"Test 120 Day Accts";#N/A,#N/A,FALSE,"Tickmarks"}</definedName>
    <definedName name="GMBH" localSheetId="6" hidden="1">{#N/A,#N/A,FALSE,"Aging Summary";#N/A,#N/A,FALSE,"Ratio Analysis";#N/A,#N/A,FALSE,"Test 120 Day Accts";#N/A,#N/A,FALSE,"Tickmarks"}</definedName>
    <definedName name="GMBH" localSheetId="16" hidden="1">{#N/A,#N/A,FALSE,"Aging Summary";#N/A,#N/A,FALSE,"Ratio Analysis";#N/A,#N/A,FALSE,"Test 120 Day Accts";#N/A,#N/A,FALSE,"Tickmarks"}</definedName>
    <definedName name="GMBH" localSheetId="10" hidden="1">{#N/A,#N/A,FALSE,"Aging Summary";#N/A,#N/A,FALSE,"Ratio Analysis";#N/A,#N/A,FALSE,"Test 120 Day Accts";#N/A,#N/A,FALSE,"Tickmarks"}</definedName>
    <definedName name="GMBH" localSheetId="29" hidden="1">{#N/A,#N/A,FALSE,"Aging Summary";#N/A,#N/A,FALSE,"Ratio Analysis";#N/A,#N/A,FALSE,"Test 120 Day Accts";#N/A,#N/A,FALSE,"Tickmarks"}</definedName>
    <definedName name="GMBH" localSheetId="28" hidden="1">{#N/A,#N/A,FALSE,"Aging Summary";#N/A,#N/A,FALSE,"Ratio Analysis";#N/A,#N/A,FALSE,"Test 120 Day Accts";#N/A,#N/A,FALSE,"Tickmarks"}</definedName>
    <definedName name="GMBH" localSheetId="11" hidden="1">{#N/A,#N/A,FALSE,"Aging Summary";#N/A,#N/A,FALSE,"Ratio Analysis";#N/A,#N/A,FALSE,"Test 120 Day Accts";#N/A,#N/A,FALSE,"Tickmarks"}</definedName>
    <definedName name="GMBH" localSheetId="36" hidden="1">{#N/A,#N/A,FALSE,"Aging Summary";#N/A,#N/A,FALSE,"Ratio Analysis";#N/A,#N/A,FALSE,"Test 120 Day Accts";#N/A,#N/A,FALSE,"Tickmarks"}</definedName>
    <definedName name="GMBH" localSheetId="32" hidden="1">{#N/A,#N/A,FALSE,"Aging Summary";#N/A,#N/A,FALSE,"Ratio Analysis";#N/A,#N/A,FALSE,"Test 120 Day Accts";#N/A,#N/A,FALSE,"Tickmarks"}</definedName>
    <definedName name="GMBH" localSheetId="18" hidden="1">{#N/A,#N/A,FALSE,"Aging Summary";#N/A,#N/A,FALSE,"Ratio Analysis";#N/A,#N/A,FALSE,"Test 120 Day Accts";#N/A,#N/A,FALSE,"Tickmarks"}</definedName>
    <definedName name="GMBH" localSheetId="38" hidden="1">{#N/A,#N/A,FALSE,"Aging Summary";#N/A,#N/A,FALSE,"Ratio Analysis";#N/A,#N/A,FALSE,"Test 120 Day Accts";#N/A,#N/A,FALSE,"Tickmarks"}</definedName>
    <definedName name="GMBH" hidden="1">{#N/A,#N/A,FALSE,"Aging Summary";#N/A,#N/A,FALSE,"Ratio Analysis";#N/A,#N/A,FALSE,"Test 120 Day Accts";#N/A,#N/A,FALSE,"Tickmarks"}</definedName>
    <definedName name="goal" localSheetId="9" hidden="1">{"swe2",#N/A,FALSE,"actl 98"}</definedName>
    <definedName name="goal" localSheetId="51" hidden="1">{"swe2",#N/A,FALSE,"actl 98"}</definedName>
    <definedName name="goal" localSheetId="7" hidden="1">{"swe2",#N/A,FALSE,"actl 98"}</definedName>
    <definedName name="goal" localSheetId="6" hidden="1">{"swe2",#N/A,FALSE,"actl 98"}</definedName>
    <definedName name="goal" localSheetId="10" hidden="1">{"swe2",#N/A,FALSE,"actl 98"}</definedName>
    <definedName name="goal" localSheetId="28" hidden="1">{"swe2",#N/A,FALSE,"actl 98"}</definedName>
    <definedName name="goal" localSheetId="11" hidden="1">{"swe2",#N/A,FALSE,"actl 98"}</definedName>
    <definedName name="goal" localSheetId="36" hidden="1">{"swe2",#N/A,FALSE,"actl 98"}</definedName>
    <definedName name="goal" localSheetId="18" hidden="1">{"swe2",#N/A,FALSE,"actl 98"}</definedName>
    <definedName name="goal" localSheetId="38" hidden="1">{"swe2",#N/A,FALSE,"actl 98"}</definedName>
    <definedName name="goal" hidden="1">{"swe2",#N/A,FALSE,"actl 98"}</definedName>
    <definedName name="goal2" localSheetId="9" hidden="1">{"swe2",#N/A,FALSE,"actl 98"}</definedName>
    <definedName name="goal2" localSheetId="51" hidden="1">{"swe2",#N/A,FALSE,"actl 98"}</definedName>
    <definedName name="goal2" localSheetId="7" hidden="1">{"swe2",#N/A,FALSE,"actl 98"}</definedName>
    <definedName name="goal2" localSheetId="6" hidden="1">{"swe2",#N/A,FALSE,"actl 98"}</definedName>
    <definedName name="goal2" localSheetId="10" hidden="1">{"swe2",#N/A,FALSE,"actl 98"}</definedName>
    <definedName name="goal2" localSheetId="28" hidden="1">{"swe2",#N/A,FALSE,"actl 98"}</definedName>
    <definedName name="goal2" localSheetId="11" hidden="1">{"swe2",#N/A,FALSE,"actl 98"}</definedName>
    <definedName name="goal2" localSheetId="36" hidden="1">{"swe2",#N/A,FALSE,"actl 98"}</definedName>
    <definedName name="goal2" localSheetId="18" hidden="1">{"swe2",#N/A,FALSE,"actl 98"}</definedName>
    <definedName name="goal2" localSheetId="38" hidden="1">{"swe2",#N/A,FALSE,"actl 98"}</definedName>
    <definedName name="goal2" hidden="1">{"swe2",#N/A,FALSE,"actl 98"}</definedName>
    <definedName name="gooch" localSheetId="35" hidden="1">{#N/A,#N/A,FALSE,"Projections";#N/A,#N/A,FALSE,"Multiples Valuation";#N/A,#N/A,FALSE,"LBO";#N/A,#N/A,FALSE,"Multiples_Sensitivity";#N/A,#N/A,FALSE,"Summary"}</definedName>
    <definedName name="gooch" localSheetId="31" hidden="1">{#N/A,#N/A,FALSE,"Projections";#N/A,#N/A,FALSE,"Multiples Valuation";#N/A,#N/A,FALSE,"LBO";#N/A,#N/A,FALSE,"Multiples_Sensitivity";#N/A,#N/A,FALSE,"Summary"}</definedName>
    <definedName name="gooch" localSheetId="9" hidden="1">{#N/A,#N/A,FALSE,"Projections";#N/A,#N/A,FALSE,"Multiples Valuation";#N/A,#N/A,FALSE,"LBO";#N/A,#N/A,FALSE,"Multiples_Sensitivity";#N/A,#N/A,FALSE,"Summary"}</definedName>
    <definedName name="gooch" localSheetId="30" hidden="1">{#N/A,#N/A,FALSE,"Projections";#N/A,#N/A,FALSE,"Multiples Valuation";#N/A,#N/A,FALSE,"LBO";#N/A,#N/A,FALSE,"Multiples_Sensitivity";#N/A,#N/A,FALSE,"Summary"}</definedName>
    <definedName name="gooch" localSheetId="51" hidden="1">{#N/A,#N/A,FALSE,"Projections";#N/A,#N/A,FALSE,"Multiples Valuation";#N/A,#N/A,FALSE,"LBO";#N/A,#N/A,FALSE,"Multiples_Sensitivity";#N/A,#N/A,FALSE,"Summary"}</definedName>
    <definedName name="gooch" localSheetId="7" hidden="1">{#N/A,#N/A,FALSE,"Projections";#N/A,#N/A,FALSE,"Multiples Valuation";#N/A,#N/A,FALSE,"LBO";#N/A,#N/A,FALSE,"Multiples_Sensitivity";#N/A,#N/A,FALSE,"Summary"}</definedName>
    <definedName name="gooch" localSheetId="33" hidden="1">{#N/A,#N/A,FALSE,"Projections";#N/A,#N/A,FALSE,"Multiples Valuation";#N/A,#N/A,FALSE,"LBO";#N/A,#N/A,FALSE,"Multiples_Sensitivity";#N/A,#N/A,FALSE,"Summary"}</definedName>
    <definedName name="gooch" localSheetId="6" hidden="1">{#N/A,#N/A,FALSE,"Projections";#N/A,#N/A,FALSE,"Multiples Valuation";#N/A,#N/A,FALSE,"LBO";#N/A,#N/A,FALSE,"Multiples_Sensitivity";#N/A,#N/A,FALSE,"Summary"}</definedName>
    <definedName name="gooch" localSheetId="16" hidden="1">{#N/A,#N/A,FALSE,"Projections";#N/A,#N/A,FALSE,"Multiples Valuation";#N/A,#N/A,FALSE,"LBO";#N/A,#N/A,FALSE,"Multiples_Sensitivity";#N/A,#N/A,FALSE,"Summary"}</definedName>
    <definedName name="gooch" localSheetId="10" hidden="1">{#N/A,#N/A,FALSE,"Projections";#N/A,#N/A,FALSE,"Multiples Valuation";#N/A,#N/A,FALSE,"LBO";#N/A,#N/A,FALSE,"Multiples_Sensitivity";#N/A,#N/A,FALSE,"Summary"}</definedName>
    <definedName name="gooch" localSheetId="29" hidden="1">{#N/A,#N/A,FALSE,"Projections";#N/A,#N/A,FALSE,"Multiples Valuation";#N/A,#N/A,FALSE,"LBO";#N/A,#N/A,FALSE,"Multiples_Sensitivity";#N/A,#N/A,FALSE,"Summary"}</definedName>
    <definedName name="gooch" localSheetId="28" hidden="1">{#N/A,#N/A,FALSE,"Projections";#N/A,#N/A,FALSE,"Multiples Valuation";#N/A,#N/A,FALSE,"LBO";#N/A,#N/A,FALSE,"Multiples_Sensitivity";#N/A,#N/A,FALSE,"Summary"}</definedName>
    <definedName name="gooch" localSheetId="11" hidden="1">{#N/A,#N/A,FALSE,"Projections";#N/A,#N/A,FALSE,"Multiples Valuation";#N/A,#N/A,FALSE,"LBO";#N/A,#N/A,FALSE,"Multiples_Sensitivity";#N/A,#N/A,FALSE,"Summary"}</definedName>
    <definedName name="gooch" localSheetId="36" hidden="1">{#N/A,#N/A,FALSE,"Projections";#N/A,#N/A,FALSE,"Multiples Valuation";#N/A,#N/A,FALSE,"LBO";#N/A,#N/A,FALSE,"Multiples_Sensitivity";#N/A,#N/A,FALSE,"Summary"}</definedName>
    <definedName name="gooch" localSheetId="32" hidden="1">{#N/A,#N/A,FALSE,"Projections";#N/A,#N/A,FALSE,"Multiples Valuation";#N/A,#N/A,FALSE,"LBO";#N/A,#N/A,FALSE,"Multiples_Sensitivity";#N/A,#N/A,FALSE,"Summary"}</definedName>
    <definedName name="gooch" localSheetId="18" hidden="1">{#N/A,#N/A,FALSE,"Projections";#N/A,#N/A,FALSE,"Multiples Valuation";#N/A,#N/A,FALSE,"LBO";#N/A,#N/A,FALSE,"Multiples_Sensitivity";#N/A,#N/A,FALSE,"Summary"}</definedName>
    <definedName name="gooch" localSheetId="38"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oto_recrev_chrt_1" localSheetId="47">#REF!</definedName>
    <definedName name="goto_recrev_chrt_1" localSheetId="45">#REF!</definedName>
    <definedName name="goto_recrev_chrt_1" localSheetId="46">#REF!</definedName>
    <definedName name="goto_recrev_chrt_2" localSheetId="47">#REF!</definedName>
    <definedName name="goto_recrev_chrt_2" localSheetId="45">#REF!</definedName>
    <definedName name="goto_recrev_chrt_2" localSheetId="46">#REF!</definedName>
    <definedName name="goto_recrevchrt3" localSheetId="47">#REF!</definedName>
    <definedName name="goto_recrevchrt3" localSheetId="45">#REF!</definedName>
    <definedName name="goto_recrevchrt3" localSheetId="46">#REF!</definedName>
    <definedName name="goto_recrevdata" localSheetId="47">#REF!</definedName>
    <definedName name="goto_recrevdata" localSheetId="45">#REF!</definedName>
    <definedName name="goto_recrevdata" localSheetId="46">#REF!</definedName>
    <definedName name="goto_recrevstat_2" localSheetId="47">#REF!</definedName>
    <definedName name="goto_recrevstat_2" localSheetId="45">#REF!</definedName>
    <definedName name="goto_recrevstat_2" localSheetId="46">#REF!</definedName>
    <definedName name="goto_varrprt_cpecost" localSheetId="47">#REF!</definedName>
    <definedName name="goto_varrprt_cpecost" localSheetId="45">#REF!</definedName>
    <definedName name="goto_varrprt_cpecost" localSheetId="46">#REF!</definedName>
    <definedName name="goto_varrprt_cperev" localSheetId="47">#REF!</definedName>
    <definedName name="goto_varrprt_cperev" localSheetId="45">#REF!</definedName>
    <definedName name="goto_varrprt_cperev" localSheetId="46">#REF!</definedName>
    <definedName name="goto_varrprt_cs" localSheetId="47">#REF!</definedName>
    <definedName name="goto_varrprt_cs" localSheetId="45">#REF!</definedName>
    <definedName name="goto_varrprt_cs" localSheetId="46">#REF!</definedName>
    <definedName name="goto_varrprt_eng" localSheetId="47">#REF!</definedName>
    <definedName name="goto_varrprt_eng" localSheetId="45">#REF!</definedName>
    <definedName name="goto_varrprt_eng" localSheetId="46">#REF!</definedName>
    <definedName name="goto_varrprt_fin" localSheetId="47">#REF!</definedName>
    <definedName name="goto_varrprt_fin" localSheetId="45">#REF!</definedName>
    <definedName name="goto_varrprt_fin" localSheetId="46">#REF!</definedName>
    <definedName name="goto_varrprt_hr" localSheetId="47">#REF!</definedName>
    <definedName name="goto_varrprt_hr" localSheetId="45">#REF!</definedName>
    <definedName name="goto_varrprt_hr" localSheetId="46">#REF!</definedName>
    <definedName name="goto_varrprt_is" localSheetId="47">#REF!</definedName>
    <definedName name="goto_varrprt_is" localSheetId="45">#REF!</definedName>
    <definedName name="goto_varrprt_is" localSheetId="46">#REF!</definedName>
    <definedName name="goto_varrprt_man" localSheetId="47">#REF!</definedName>
    <definedName name="goto_varrprt_man" localSheetId="45">#REF!</definedName>
    <definedName name="goto_varrprt_man" localSheetId="46">#REF!</definedName>
    <definedName name="goto_varrprt_nonrecrev" localSheetId="47">#REF!</definedName>
    <definedName name="goto_varrprt_nonrecrev" localSheetId="45">#REF!</definedName>
    <definedName name="goto_varrprt_nonrecrev" localSheetId="46">#REF!</definedName>
    <definedName name="goto_varrprt_reccost" localSheetId="47">#REF!</definedName>
    <definedName name="goto_varrprt_reccost" localSheetId="45">#REF!</definedName>
    <definedName name="goto_varrprt_reccost" localSheetId="46">#REF!</definedName>
    <definedName name="goto_varrprt_recrev" localSheetId="47">#REF!</definedName>
    <definedName name="goto_varrprt_recrev" localSheetId="45">#REF!</definedName>
    <definedName name="goto_varrprt_recrev" localSheetId="46">#REF!</definedName>
    <definedName name="goto_varrprt_sm" localSheetId="47">#REF!</definedName>
    <definedName name="goto_varrprt_sm" localSheetId="45">#REF!</definedName>
    <definedName name="goto_varrprt_sm" localSheetId="46">#REF!</definedName>
    <definedName name="goto_varrprtmis" localSheetId="47">#REF!</definedName>
    <definedName name="goto_varrprtmis" localSheetId="45">#REF!</definedName>
    <definedName name="goto_varrprtmis" localSheetId="46">#REF!</definedName>
    <definedName name="GR" localSheetId="9" hidden="1">#REF!</definedName>
    <definedName name="GR" localSheetId="51" hidden="1">#REF!</definedName>
    <definedName name="GR" localSheetId="16" hidden="1">#REF!</definedName>
    <definedName name="GR" localSheetId="10" hidden="1">'NFD CONSO'!#REF!</definedName>
    <definedName name="GR" localSheetId="29" hidden="1">#REF!</definedName>
    <definedName name="GR" localSheetId="11" hidden="1">#REF!</definedName>
    <definedName name="GR" localSheetId="18" hidden="1">#REF!</definedName>
    <definedName name="GR" localSheetId="38" hidden="1">#REF!</definedName>
    <definedName name="GR" hidden="1">#REF!</definedName>
    <definedName name="graf" localSheetId="9" hidden="1">{"Israel",#N/A,FALSE,"Order Book"}</definedName>
    <definedName name="graf" localSheetId="51" hidden="1">{"Israel",#N/A,FALSE,"Order Book"}</definedName>
    <definedName name="graf" localSheetId="7" hidden="1">{"Israel",#N/A,FALSE,"Order Book"}</definedName>
    <definedName name="graf" localSheetId="6" hidden="1">{"Israel",#N/A,FALSE,"Order Book"}</definedName>
    <definedName name="graf" localSheetId="16" hidden="1">{"Israel",#N/A,FALSE,"Order Book"}</definedName>
    <definedName name="graf" localSheetId="10" hidden="1">{"Israel",#N/A,FALSE,"Order Book"}</definedName>
    <definedName name="graf" localSheetId="29" hidden="1">{"Israel",#N/A,FALSE,"Order Book"}</definedName>
    <definedName name="graf" localSheetId="28" hidden="1">{"Israel",#N/A,FALSE,"Order Book"}</definedName>
    <definedName name="graf" localSheetId="11" hidden="1">{"Israel",#N/A,FALSE,"Order Book"}</definedName>
    <definedName name="graf" localSheetId="36" hidden="1">{"Israel",#N/A,FALSE,"Order Book"}</definedName>
    <definedName name="graf" localSheetId="18" hidden="1">{"Israel",#N/A,FALSE,"Order Book"}</definedName>
    <definedName name="graf" localSheetId="38" hidden="1">{"Israel",#N/A,FALSE,"Order Book"}</definedName>
    <definedName name="graf" hidden="1">{"Israel",#N/A,FALSE,"Order Book"}</definedName>
    <definedName name="graph" localSheetId="35" hidden="1">{#N/A,#N/A,FALSE,"REPORT"}</definedName>
    <definedName name="graph" localSheetId="31" hidden="1">{#N/A,#N/A,FALSE,"REPORT"}</definedName>
    <definedName name="graph" localSheetId="9" hidden="1">{#N/A,#N/A,FALSE,"REPORT"}</definedName>
    <definedName name="graph" localSheetId="30" hidden="1">{#N/A,#N/A,FALSE,"REPORT"}</definedName>
    <definedName name="graph" localSheetId="51" hidden="1">{#N/A,#N/A,FALSE,"REPORT"}</definedName>
    <definedName name="graph" localSheetId="7" hidden="1">{#N/A,#N/A,FALSE,"REPORT"}</definedName>
    <definedName name="graph" localSheetId="33" hidden="1">{#N/A,#N/A,FALSE,"REPORT"}</definedName>
    <definedName name="graph" localSheetId="6" hidden="1">{#N/A,#N/A,FALSE,"REPORT"}</definedName>
    <definedName name="graph" localSheetId="16" hidden="1">{#N/A,#N/A,FALSE,"REPORT"}</definedName>
    <definedName name="graph" localSheetId="10" hidden="1">{#N/A,#N/A,FALSE,"REPORT"}</definedName>
    <definedName name="graph" localSheetId="29" hidden="1">{#N/A,#N/A,FALSE,"REPORT"}</definedName>
    <definedName name="graph" localSheetId="28" hidden="1">{#N/A,#N/A,FALSE,"REPORT"}</definedName>
    <definedName name="graph" localSheetId="11" hidden="1">{#N/A,#N/A,FALSE,"REPORT"}</definedName>
    <definedName name="graph" localSheetId="36" hidden="1">{#N/A,#N/A,FALSE,"REPORT"}</definedName>
    <definedName name="graph" localSheetId="32" hidden="1">{#N/A,#N/A,FALSE,"REPORT"}</definedName>
    <definedName name="graph" localSheetId="18" hidden="1">{#N/A,#N/A,FALSE,"REPORT"}</definedName>
    <definedName name="graph" localSheetId="38" hidden="1">{#N/A,#N/A,FALSE,"REPORT"}</definedName>
    <definedName name="graph" hidden="1">{#N/A,#N/A,FALSE,"REPORT"}</definedName>
    <definedName name="Graph2" localSheetId="9" hidden="1">{#N/A,#N/A,FALSE,"Récapitulatif";#N/A,#N/A,FALSE,"PVC";#N/A,#N/A,FALSE,"PET";#N/A,#N/A,FALSE,"PET EUR";#N/A,#N/A,FALSE,"MEG";#N/A,#N/A,FALSE,"PTA";#N/A,#N/A,FALSE,"VA.PET";#N/A,#N/A,FALSE,"PX";#N/A,#N/A,FALSE,"COTON";#N/A,#N/A,FALSE,"LDPE";#N/A,#N/A,FALSE,"HDPE";#N/A,#N/A,FALSE,"PP";#N/A,#N/A,FALSE,"Propylène";#N/A,#N/A,FALSE,"Ethylène";#N/A,#N/A,FALSE,"PC"}</definedName>
    <definedName name="Graph2" localSheetId="51" hidden="1">{#N/A,#N/A,FALSE,"Récapitulatif";#N/A,#N/A,FALSE,"PVC";#N/A,#N/A,FALSE,"PET";#N/A,#N/A,FALSE,"PET EUR";#N/A,#N/A,FALSE,"MEG";#N/A,#N/A,FALSE,"PTA";#N/A,#N/A,FALSE,"VA.PET";#N/A,#N/A,FALSE,"PX";#N/A,#N/A,FALSE,"COTON";#N/A,#N/A,FALSE,"LDPE";#N/A,#N/A,FALSE,"HDPE";#N/A,#N/A,FALSE,"PP";#N/A,#N/A,FALSE,"Propylène";#N/A,#N/A,FALSE,"Ethylène";#N/A,#N/A,FALSE,"PC"}</definedName>
    <definedName name="Graph2" localSheetId="7" hidden="1">{#N/A,#N/A,FALSE,"Récapitulatif";#N/A,#N/A,FALSE,"PVC";#N/A,#N/A,FALSE,"PET";#N/A,#N/A,FALSE,"PET EUR";#N/A,#N/A,FALSE,"MEG";#N/A,#N/A,FALSE,"PTA";#N/A,#N/A,FALSE,"VA.PET";#N/A,#N/A,FALSE,"PX";#N/A,#N/A,FALSE,"COTON";#N/A,#N/A,FALSE,"LDPE";#N/A,#N/A,FALSE,"HDPE";#N/A,#N/A,FALSE,"PP";#N/A,#N/A,FALSE,"Propylène";#N/A,#N/A,FALSE,"Ethylène";#N/A,#N/A,FALSE,"PC"}</definedName>
    <definedName name="Graph2" localSheetId="6" hidden="1">{#N/A,#N/A,FALSE,"Récapitulatif";#N/A,#N/A,FALSE,"PVC";#N/A,#N/A,FALSE,"PET";#N/A,#N/A,FALSE,"PET EUR";#N/A,#N/A,FALSE,"MEG";#N/A,#N/A,FALSE,"PTA";#N/A,#N/A,FALSE,"VA.PET";#N/A,#N/A,FALSE,"PX";#N/A,#N/A,FALSE,"COTON";#N/A,#N/A,FALSE,"LDPE";#N/A,#N/A,FALSE,"HDPE";#N/A,#N/A,FALSE,"PP";#N/A,#N/A,FALSE,"Propylène";#N/A,#N/A,FALSE,"Ethylène";#N/A,#N/A,FALSE,"PC"}</definedName>
    <definedName name="Graph2" localSheetId="10" hidden="1">{#N/A,#N/A,FALSE,"Récapitulatif";#N/A,#N/A,FALSE,"PVC";#N/A,#N/A,FALSE,"PET";#N/A,#N/A,FALSE,"PET EUR";#N/A,#N/A,FALSE,"MEG";#N/A,#N/A,FALSE,"PTA";#N/A,#N/A,FALSE,"VA.PET";#N/A,#N/A,FALSE,"PX";#N/A,#N/A,FALSE,"COTON";#N/A,#N/A,FALSE,"LDPE";#N/A,#N/A,FALSE,"HDPE";#N/A,#N/A,FALSE,"PP";#N/A,#N/A,FALSE,"Propylène";#N/A,#N/A,FALSE,"Ethylène";#N/A,#N/A,FALSE,"PC"}</definedName>
    <definedName name="Graph2" localSheetId="28" hidden="1">{#N/A,#N/A,FALSE,"Récapitulatif";#N/A,#N/A,FALSE,"PVC";#N/A,#N/A,FALSE,"PET";#N/A,#N/A,FALSE,"PET EUR";#N/A,#N/A,FALSE,"MEG";#N/A,#N/A,FALSE,"PTA";#N/A,#N/A,FALSE,"VA.PET";#N/A,#N/A,FALSE,"PX";#N/A,#N/A,FALSE,"COTON";#N/A,#N/A,FALSE,"LDPE";#N/A,#N/A,FALSE,"HDPE";#N/A,#N/A,FALSE,"PP";#N/A,#N/A,FALSE,"Propylène";#N/A,#N/A,FALSE,"Ethylène";#N/A,#N/A,FALSE,"PC"}</definedName>
    <definedName name="Graph2" localSheetId="11" hidden="1">{#N/A,#N/A,FALSE,"Récapitulatif";#N/A,#N/A,FALSE,"PVC";#N/A,#N/A,FALSE,"PET";#N/A,#N/A,FALSE,"PET EUR";#N/A,#N/A,FALSE,"MEG";#N/A,#N/A,FALSE,"PTA";#N/A,#N/A,FALSE,"VA.PET";#N/A,#N/A,FALSE,"PX";#N/A,#N/A,FALSE,"COTON";#N/A,#N/A,FALSE,"LDPE";#N/A,#N/A,FALSE,"HDPE";#N/A,#N/A,FALSE,"PP";#N/A,#N/A,FALSE,"Propylène";#N/A,#N/A,FALSE,"Ethylène";#N/A,#N/A,FALSE,"PC"}</definedName>
    <definedName name="Graph2" localSheetId="36" hidden="1">{#N/A,#N/A,FALSE,"Récapitulatif";#N/A,#N/A,FALSE,"PVC";#N/A,#N/A,FALSE,"PET";#N/A,#N/A,FALSE,"PET EUR";#N/A,#N/A,FALSE,"MEG";#N/A,#N/A,FALSE,"PTA";#N/A,#N/A,FALSE,"VA.PET";#N/A,#N/A,FALSE,"PX";#N/A,#N/A,FALSE,"COTON";#N/A,#N/A,FALSE,"LDPE";#N/A,#N/A,FALSE,"HDPE";#N/A,#N/A,FALSE,"PP";#N/A,#N/A,FALSE,"Propylène";#N/A,#N/A,FALSE,"Ethylène";#N/A,#N/A,FALSE,"PC"}</definedName>
    <definedName name="Graph2" localSheetId="18" hidden="1">{#N/A,#N/A,FALSE,"Récapitulatif";#N/A,#N/A,FALSE,"PVC";#N/A,#N/A,FALSE,"PET";#N/A,#N/A,FALSE,"PET EUR";#N/A,#N/A,FALSE,"MEG";#N/A,#N/A,FALSE,"PTA";#N/A,#N/A,FALSE,"VA.PET";#N/A,#N/A,FALSE,"PX";#N/A,#N/A,FALSE,"COTON";#N/A,#N/A,FALSE,"LDPE";#N/A,#N/A,FALSE,"HDPE";#N/A,#N/A,FALSE,"PP";#N/A,#N/A,FALSE,"Propylène";#N/A,#N/A,FALSE,"Ethylène";#N/A,#N/A,FALSE,"PC"}</definedName>
    <definedName name="Graph2" localSheetId="38" hidden="1">{#N/A,#N/A,FALSE,"Récapitulatif";#N/A,#N/A,FALSE,"PVC";#N/A,#N/A,FALSE,"PET";#N/A,#N/A,FALSE,"PET EUR";#N/A,#N/A,FALSE,"MEG";#N/A,#N/A,FALSE,"PTA";#N/A,#N/A,FALSE,"VA.PET";#N/A,#N/A,FALSE,"PX";#N/A,#N/A,FALSE,"COTON";#N/A,#N/A,FALSE,"LDPE";#N/A,#N/A,FALSE,"HDPE";#N/A,#N/A,FALSE,"PP";#N/A,#N/A,FALSE,"Propylène";#N/A,#N/A,FALSE,"Ethylène";#N/A,#N/A,FALSE,"PC"}</definedName>
    <definedName name="Graph2" hidden="1">{#N/A,#N/A,FALSE,"Récapitulatif";#N/A,#N/A,FALSE,"PVC";#N/A,#N/A,FALSE,"PET";#N/A,#N/A,FALSE,"PET EUR";#N/A,#N/A,FALSE,"MEG";#N/A,#N/A,FALSE,"PTA";#N/A,#N/A,FALSE,"VA.PET";#N/A,#N/A,FALSE,"PX";#N/A,#N/A,FALSE,"COTON";#N/A,#N/A,FALSE,"LDPE";#N/A,#N/A,FALSE,"HDPE";#N/A,#N/A,FALSE,"PP";#N/A,#N/A,FALSE,"Propylène";#N/A,#N/A,FALSE,"Ethylène";#N/A,#N/A,FALSE,"PC"}</definedName>
    <definedName name="Graph3" localSheetId="9" hidden="1">{#N/A,#N/A,FALSE,"Récapitulatif";#N/A,#N/A,FALSE,"PVC";#N/A,#N/A,FALSE,"PET";#N/A,#N/A,FALSE,"PET EUR";#N/A,#N/A,FALSE,"MEG";#N/A,#N/A,FALSE,"PTA";#N/A,#N/A,FALSE,"VA.PET";#N/A,#N/A,FALSE,"PX";#N/A,#N/A,FALSE,"COTON";#N/A,#N/A,FALSE,"LDPE";#N/A,#N/A,FALSE,"HDPE";#N/A,#N/A,FALSE,"PP";#N/A,#N/A,FALSE,"Propylène";#N/A,#N/A,FALSE,"Ethylène";#N/A,#N/A,FALSE,"PC"}</definedName>
    <definedName name="Graph3" localSheetId="51" hidden="1">{#N/A,#N/A,FALSE,"Récapitulatif";#N/A,#N/A,FALSE,"PVC";#N/A,#N/A,FALSE,"PET";#N/A,#N/A,FALSE,"PET EUR";#N/A,#N/A,FALSE,"MEG";#N/A,#N/A,FALSE,"PTA";#N/A,#N/A,FALSE,"VA.PET";#N/A,#N/A,FALSE,"PX";#N/A,#N/A,FALSE,"COTON";#N/A,#N/A,FALSE,"LDPE";#N/A,#N/A,FALSE,"HDPE";#N/A,#N/A,FALSE,"PP";#N/A,#N/A,FALSE,"Propylène";#N/A,#N/A,FALSE,"Ethylène";#N/A,#N/A,FALSE,"PC"}</definedName>
    <definedName name="Graph3" localSheetId="7" hidden="1">{#N/A,#N/A,FALSE,"Récapitulatif";#N/A,#N/A,FALSE,"PVC";#N/A,#N/A,FALSE,"PET";#N/A,#N/A,FALSE,"PET EUR";#N/A,#N/A,FALSE,"MEG";#N/A,#N/A,FALSE,"PTA";#N/A,#N/A,FALSE,"VA.PET";#N/A,#N/A,FALSE,"PX";#N/A,#N/A,FALSE,"COTON";#N/A,#N/A,FALSE,"LDPE";#N/A,#N/A,FALSE,"HDPE";#N/A,#N/A,FALSE,"PP";#N/A,#N/A,FALSE,"Propylène";#N/A,#N/A,FALSE,"Ethylène";#N/A,#N/A,FALSE,"PC"}</definedName>
    <definedName name="Graph3" localSheetId="6" hidden="1">{#N/A,#N/A,FALSE,"Récapitulatif";#N/A,#N/A,FALSE,"PVC";#N/A,#N/A,FALSE,"PET";#N/A,#N/A,FALSE,"PET EUR";#N/A,#N/A,FALSE,"MEG";#N/A,#N/A,FALSE,"PTA";#N/A,#N/A,FALSE,"VA.PET";#N/A,#N/A,FALSE,"PX";#N/A,#N/A,FALSE,"COTON";#N/A,#N/A,FALSE,"LDPE";#N/A,#N/A,FALSE,"HDPE";#N/A,#N/A,FALSE,"PP";#N/A,#N/A,FALSE,"Propylène";#N/A,#N/A,FALSE,"Ethylène";#N/A,#N/A,FALSE,"PC"}</definedName>
    <definedName name="Graph3" localSheetId="10" hidden="1">{#N/A,#N/A,FALSE,"Récapitulatif";#N/A,#N/A,FALSE,"PVC";#N/A,#N/A,FALSE,"PET";#N/A,#N/A,FALSE,"PET EUR";#N/A,#N/A,FALSE,"MEG";#N/A,#N/A,FALSE,"PTA";#N/A,#N/A,FALSE,"VA.PET";#N/A,#N/A,FALSE,"PX";#N/A,#N/A,FALSE,"COTON";#N/A,#N/A,FALSE,"LDPE";#N/A,#N/A,FALSE,"HDPE";#N/A,#N/A,FALSE,"PP";#N/A,#N/A,FALSE,"Propylène";#N/A,#N/A,FALSE,"Ethylène";#N/A,#N/A,FALSE,"PC"}</definedName>
    <definedName name="Graph3" localSheetId="28" hidden="1">{#N/A,#N/A,FALSE,"Récapitulatif";#N/A,#N/A,FALSE,"PVC";#N/A,#N/A,FALSE,"PET";#N/A,#N/A,FALSE,"PET EUR";#N/A,#N/A,FALSE,"MEG";#N/A,#N/A,FALSE,"PTA";#N/A,#N/A,FALSE,"VA.PET";#N/A,#N/A,FALSE,"PX";#N/A,#N/A,FALSE,"COTON";#N/A,#N/A,FALSE,"LDPE";#N/A,#N/A,FALSE,"HDPE";#N/A,#N/A,FALSE,"PP";#N/A,#N/A,FALSE,"Propylène";#N/A,#N/A,FALSE,"Ethylène";#N/A,#N/A,FALSE,"PC"}</definedName>
    <definedName name="Graph3" localSheetId="11" hidden="1">{#N/A,#N/A,FALSE,"Récapitulatif";#N/A,#N/A,FALSE,"PVC";#N/A,#N/A,FALSE,"PET";#N/A,#N/A,FALSE,"PET EUR";#N/A,#N/A,FALSE,"MEG";#N/A,#N/A,FALSE,"PTA";#N/A,#N/A,FALSE,"VA.PET";#N/A,#N/A,FALSE,"PX";#N/A,#N/A,FALSE,"COTON";#N/A,#N/A,FALSE,"LDPE";#N/A,#N/A,FALSE,"HDPE";#N/A,#N/A,FALSE,"PP";#N/A,#N/A,FALSE,"Propylène";#N/A,#N/A,FALSE,"Ethylène";#N/A,#N/A,FALSE,"PC"}</definedName>
    <definedName name="Graph3" localSheetId="36" hidden="1">{#N/A,#N/A,FALSE,"Récapitulatif";#N/A,#N/A,FALSE,"PVC";#N/A,#N/A,FALSE,"PET";#N/A,#N/A,FALSE,"PET EUR";#N/A,#N/A,FALSE,"MEG";#N/A,#N/A,FALSE,"PTA";#N/A,#N/A,FALSE,"VA.PET";#N/A,#N/A,FALSE,"PX";#N/A,#N/A,FALSE,"COTON";#N/A,#N/A,FALSE,"LDPE";#N/A,#N/A,FALSE,"HDPE";#N/A,#N/A,FALSE,"PP";#N/A,#N/A,FALSE,"Propylène";#N/A,#N/A,FALSE,"Ethylène";#N/A,#N/A,FALSE,"PC"}</definedName>
    <definedName name="Graph3" localSheetId="18" hidden="1">{#N/A,#N/A,FALSE,"Récapitulatif";#N/A,#N/A,FALSE,"PVC";#N/A,#N/A,FALSE,"PET";#N/A,#N/A,FALSE,"PET EUR";#N/A,#N/A,FALSE,"MEG";#N/A,#N/A,FALSE,"PTA";#N/A,#N/A,FALSE,"VA.PET";#N/A,#N/A,FALSE,"PX";#N/A,#N/A,FALSE,"COTON";#N/A,#N/A,FALSE,"LDPE";#N/A,#N/A,FALSE,"HDPE";#N/A,#N/A,FALSE,"PP";#N/A,#N/A,FALSE,"Propylène";#N/A,#N/A,FALSE,"Ethylène";#N/A,#N/A,FALSE,"PC"}</definedName>
    <definedName name="Graph3" localSheetId="38" hidden="1">{#N/A,#N/A,FALSE,"Récapitulatif";#N/A,#N/A,FALSE,"PVC";#N/A,#N/A,FALSE,"PET";#N/A,#N/A,FALSE,"PET EUR";#N/A,#N/A,FALSE,"MEG";#N/A,#N/A,FALSE,"PTA";#N/A,#N/A,FALSE,"VA.PET";#N/A,#N/A,FALSE,"PX";#N/A,#N/A,FALSE,"COTON";#N/A,#N/A,FALSE,"LDPE";#N/A,#N/A,FALSE,"HDPE";#N/A,#N/A,FALSE,"PP";#N/A,#N/A,FALSE,"Propylène";#N/A,#N/A,FALSE,"Ethylène";#N/A,#N/A,FALSE,"PC"}</definedName>
    <definedName name="Graph3" hidden="1">{#N/A,#N/A,FALSE,"Récapitulatif";#N/A,#N/A,FALSE,"PVC";#N/A,#N/A,FALSE,"PET";#N/A,#N/A,FALSE,"PET EUR";#N/A,#N/A,FALSE,"MEG";#N/A,#N/A,FALSE,"PTA";#N/A,#N/A,FALSE,"VA.PET";#N/A,#N/A,FALSE,"PX";#N/A,#N/A,FALSE,"COTON";#N/A,#N/A,FALSE,"LDPE";#N/A,#N/A,FALSE,"HDPE";#N/A,#N/A,FALSE,"PP";#N/A,#N/A,FALSE,"Propylène";#N/A,#N/A,FALSE,"Ethylène";#N/A,#N/A,FALSE,"PC"}</definedName>
    <definedName name="GS_vol_Direct" localSheetId="47">#REF!</definedName>
    <definedName name="GS_vol_Direct" localSheetId="45">#REF!</definedName>
    <definedName name="GS_vol_Direct" localSheetId="46">#REF!</definedName>
    <definedName name="gvhgvj" localSheetId="9" hidden="1">#REF!</definedName>
    <definedName name="gvhgvj" localSheetId="10" hidden="1">'NFD CONSO'!#REF!</definedName>
    <definedName name="gvhgvj" localSheetId="11" hidden="1">#REF!</definedName>
    <definedName name="gvhgvj" localSheetId="18" hidden="1">#REF!</definedName>
    <definedName name="gvhgvj" hidden="1">#REF!</definedName>
    <definedName name="h" localSheetId="35" hidden="1">{#N/A,#N/A,FALSE,"REPORT"}</definedName>
    <definedName name="h" localSheetId="31" hidden="1">{#N/A,#N/A,FALSE,"REPORT"}</definedName>
    <definedName name="h" localSheetId="9" hidden="1">{#N/A,#N/A,FALSE,"REPORT"}</definedName>
    <definedName name="h" localSheetId="30" hidden="1">{#N/A,#N/A,FALSE,"REPORT"}</definedName>
    <definedName name="h" localSheetId="51" hidden="1">{#N/A,#N/A,FALSE,"REPORT"}</definedName>
    <definedName name="h" localSheetId="7" hidden="1">{#N/A,#N/A,FALSE,"REPORT"}</definedName>
    <definedName name="h" localSheetId="33" hidden="1">{#N/A,#N/A,FALSE,"REPORT"}</definedName>
    <definedName name="h" localSheetId="6" hidden="1">{#N/A,#N/A,FALSE,"REPORT"}</definedName>
    <definedName name="h" localSheetId="16" hidden="1">{#N/A,#N/A,FALSE,"REPORT"}</definedName>
    <definedName name="h" localSheetId="10" hidden="1">{#N/A,#N/A,FALSE,"REPORT"}</definedName>
    <definedName name="h" localSheetId="29" hidden="1">{#N/A,#N/A,FALSE,"REPORT"}</definedName>
    <definedName name="h" localSheetId="28" hidden="1">{#N/A,#N/A,FALSE,"REPORT"}</definedName>
    <definedName name="h" localSheetId="11" hidden="1">{#N/A,#N/A,FALSE,"REPORT"}</definedName>
    <definedName name="h" localSheetId="36" hidden="1">{#N/A,#N/A,FALSE,"REPORT"}</definedName>
    <definedName name="h" localSheetId="32" hidden="1">{#N/A,#N/A,FALSE,"REPORT"}</definedName>
    <definedName name="h" localSheetId="18" hidden="1">{#N/A,#N/A,FALSE,"REPORT"}</definedName>
    <definedName name="h" localSheetId="38" hidden="1">{#N/A,#N/A,FALSE,"REPORT"}</definedName>
    <definedName name="h" hidden="1">{#N/A,#N/A,FALSE,"REPORT"}</definedName>
    <definedName name="hdtfhd" localSheetId="9" hidden="1">{"two",#N/A,FALSE,"Sheet1";"three",#N/A,FALSE,"Sheet1";"one",#N/A,FALSE,"Sheet1"}</definedName>
    <definedName name="hdtfhd" localSheetId="51" hidden="1">{"two",#N/A,FALSE,"Sheet1";"three",#N/A,FALSE,"Sheet1";"one",#N/A,FALSE,"Sheet1"}</definedName>
    <definedName name="hdtfhd" localSheetId="7" hidden="1">{"two",#N/A,FALSE,"Sheet1";"three",#N/A,FALSE,"Sheet1";"one",#N/A,FALSE,"Sheet1"}</definedName>
    <definedName name="hdtfhd" localSheetId="6" hidden="1">{"two",#N/A,FALSE,"Sheet1";"three",#N/A,FALSE,"Sheet1";"one",#N/A,FALSE,"Sheet1"}</definedName>
    <definedName name="hdtfhd" localSheetId="16" hidden="1">{"two",#N/A,FALSE,"Sheet1";"three",#N/A,FALSE,"Sheet1";"one",#N/A,FALSE,"Sheet1"}</definedName>
    <definedName name="hdtfhd" localSheetId="10" hidden="1">{"two",#N/A,FALSE,"Sheet1";"three",#N/A,FALSE,"Sheet1";"one",#N/A,FALSE,"Sheet1"}</definedName>
    <definedName name="hdtfhd" localSheetId="29" hidden="1">{"two",#N/A,FALSE,"Sheet1";"three",#N/A,FALSE,"Sheet1";"one",#N/A,FALSE,"Sheet1"}</definedName>
    <definedName name="hdtfhd" localSheetId="28" hidden="1">{"two",#N/A,FALSE,"Sheet1";"three",#N/A,FALSE,"Sheet1";"one",#N/A,FALSE,"Sheet1"}</definedName>
    <definedName name="hdtfhd" localSheetId="11" hidden="1">{"two",#N/A,FALSE,"Sheet1";"three",#N/A,FALSE,"Sheet1";"one",#N/A,FALSE,"Sheet1"}</definedName>
    <definedName name="hdtfhd" localSheetId="36" hidden="1">{"two",#N/A,FALSE,"Sheet1";"three",#N/A,FALSE,"Sheet1";"one",#N/A,FALSE,"Sheet1"}</definedName>
    <definedName name="hdtfhd" localSheetId="18" hidden="1">{"two",#N/A,FALSE,"Sheet1";"three",#N/A,FALSE,"Sheet1";"one",#N/A,FALSE,"Sheet1"}</definedName>
    <definedName name="hdtfhd" localSheetId="38" hidden="1">{"two",#N/A,FALSE,"Sheet1";"three",#N/A,FALSE,"Sheet1";"one",#N/A,FALSE,"Sheet1"}</definedName>
    <definedName name="hdtfhd" hidden="1">{"two",#N/A,FALSE,"Sheet1";"three",#N/A,FALSE,"Sheet1";"one",#N/A,FALSE,"Sheet1"}</definedName>
    <definedName name="help" localSheetId="47">DATE(YEAR(Loan_Start),MONTH(Loan_Start)+Payment_Number,DAY(Loan_Start))</definedName>
    <definedName name="help" localSheetId="45">DATE(YEAR(Loan_Start),MONTH(Loan_Start)+Payment_Number,DAY(Loan_Start))</definedName>
    <definedName name="help" localSheetId="46">DATE(YEAR(Loan_Start),MONTH(Loan_Start)+Payment_Number,DAY(Loan_Start))</definedName>
    <definedName name="Hezi" localSheetId="9" hidden="1">{"'FORM'!$A$7:$H$11","'FORM'!$A$1:$H$47"}</definedName>
    <definedName name="Hezi" localSheetId="16" hidden="1">{"'FORM'!$A$7:$H$11","'FORM'!$A$1:$H$47"}</definedName>
    <definedName name="Hezi" localSheetId="10" hidden="1">{"'FORM'!$A$7:$H$11","'FORM'!$A$1:$H$47"}</definedName>
    <definedName name="Hezi" localSheetId="11" hidden="1">{"'FORM'!$A$7:$H$11","'FORM'!$A$1:$H$47"}</definedName>
    <definedName name="Hezi" localSheetId="18" hidden="1">{"'FORM'!$A$7:$H$11","'FORM'!$A$1:$H$47"}</definedName>
    <definedName name="Hezi" localSheetId="38" hidden="1">{"'FORM'!$A$7:$H$11","'FORM'!$A$1:$H$47"}</definedName>
    <definedName name="Hezi" hidden="1">{"'FORM'!$A$7:$H$11","'FORM'!$A$1:$H$47"}</definedName>
    <definedName name="hezi1" localSheetId="9" hidden="1">{"'FORM'!$A$7:$H$11","'FORM'!$A$1:$H$47"}</definedName>
    <definedName name="hezi1" localSheetId="16" hidden="1">{"'FORM'!$A$7:$H$11","'FORM'!$A$1:$H$47"}</definedName>
    <definedName name="hezi1" localSheetId="10" hidden="1">{"'FORM'!$A$7:$H$11","'FORM'!$A$1:$H$47"}</definedName>
    <definedName name="hezi1" localSheetId="11" hidden="1">{"'FORM'!$A$7:$H$11","'FORM'!$A$1:$H$47"}</definedName>
    <definedName name="hezi1" localSheetId="18" hidden="1">{"'FORM'!$A$7:$H$11","'FORM'!$A$1:$H$47"}</definedName>
    <definedName name="hezi1" localSheetId="38" hidden="1">{"'FORM'!$A$7:$H$11","'FORM'!$A$1:$H$47"}</definedName>
    <definedName name="hezi1" hidden="1">{"'FORM'!$A$7:$H$11","'FORM'!$A$1:$H$47"}</definedName>
    <definedName name="hezi11" localSheetId="9" hidden="1">{"'FORM'!$A$7:$H$11","'FORM'!$A$1:$H$47"}</definedName>
    <definedName name="hezi11" localSheetId="16" hidden="1">{"'FORM'!$A$7:$H$11","'FORM'!$A$1:$H$47"}</definedName>
    <definedName name="hezi11" localSheetId="10" hidden="1">{"'FORM'!$A$7:$H$11","'FORM'!$A$1:$H$47"}</definedName>
    <definedName name="hezi11" localSheetId="11" hidden="1">{"'FORM'!$A$7:$H$11","'FORM'!$A$1:$H$47"}</definedName>
    <definedName name="hezi11" localSheetId="18" hidden="1">{"'FORM'!$A$7:$H$11","'FORM'!$A$1:$H$47"}</definedName>
    <definedName name="hezi11" localSheetId="38" hidden="1">{"'FORM'!$A$7:$H$11","'FORM'!$A$1:$H$47"}</definedName>
    <definedName name="hezi11" hidden="1">{"'FORM'!$A$7:$H$11","'FORM'!$A$1:$H$47"}</definedName>
    <definedName name="hezi12" localSheetId="9" hidden="1">{"'FORM'!$A$7:$H$11","'FORM'!$A$1:$H$47"}</definedName>
    <definedName name="hezi12" localSheetId="16" hidden="1">{"'FORM'!$A$7:$H$11","'FORM'!$A$1:$H$47"}</definedName>
    <definedName name="hezi12" localSheetId="10" hidden="1">{"'FORM'!$A$7:$H$11","'FORM'!$A$1:$H$47"}</definedName>
    <definedName name="hezi12" localSheetId="11" hidden="1">{"'FORM'!$A$7:$H$11","'FORM'!$A$1:$H$47"}</definedName>
    <definedName name="hezi12" localSheetId="18" hidden="1">{"'FORM'!$A$7:$H$11","'FORM'!$A$1:$H$47"}</definedName>
    <definedName name="hezi12" localSheetId="38" hidden="1">{"'FORM'!$A$7:$H$11","'FORM'!$A$1:$H$47"}</definedName>
    <definedName name="hezi12" hidden="1">{"'FORM'!$A$7:$H$11","'FORM'!$A$1:$H$47"}</definedName>
    <definedName name="hezi121" localSheetId="9" hidden="1">{"'FORM'!$A$7:$H$11","'FORM'!$A$1:$H$47"}</definedName>
    <definedName name="hezi121" localSheetId="16" hidden="1">{"'FORM'!$A$7:$H$11","'FORM'!$A$1:$H$47"}</definedName>
    <definedName name="hezi121" localSheetId="10" hidden="1">{"'FORM'!$A$7:$H$11","'FORM'!$A$1:$H$47"}</definedName>
    <definedName name="hezi121" localSheetId="11" hidden="1">{"'FORM'!$A$7:$H$11","'FORM'!$A$1:$H$47"}</definedName>
    <definedName name="hezi121" localSheetId="18" hidden="1">{"'FORM'!$A$7:$H$11","'FORM'!$A$1:$H$47"}</definedName>
    <definedName name="hezi121" localSheetId="38" hidden="1">{"'FORM'!$A$7:$H$11","'FORM'!$A$1:$H$47"}</definedName>
    <definedName name="hezi121" hidden="1">{"'FORM'!$A$7:$H$11","'FORM'!$A$1:$H$47"}</definedName>
    <definedName name="hezi1212" localSheetId="9" hidden="1">{"'FORM'!$A$7:$H$11","'FORM'!$A$1:$H$47"}</definedName>
    <definedName name="hezi1212" localSheetId="16" hidden="1">{"'FORM'!$A$7:$H$11","'FORM'!$A$1:$H$47"}</definedName>
    <definedName name="hezi1212" localSheetId="10" hidden="1">{"'FORM'!$A$7:$H$11","'FORM'!$A$1:$H$47"}</definedName>
    <definedName name="hezi1212" localSheetId="11" hidden="1">{"'FORM'!$A$7:$H$11","'FORM'!$A$1:$H$47"}</definedName>
    <definedName name="hezi1212" localSheetId="18" hidden="1">{"'FORM'!$A$7:$H$11","'FORM'!$A$1:$H$47"}</definedName>
    <definedName name="hezi1212" localSheetId="38" hidden="1">{"'FORM'!$A$7:$H$11","'FORM'!$A$1:$H$47"}</definedName>
    <definedName name="hezi1212" hidden="1">{"'FORM'!$A$7:$H$11","'FORM'!$A$1:$H$47"}</definedName>
    <definedName name="hezi2" localSheetId="9" hidden="1">{"'FORM'!$A$7:$H$11","'FORM'!$A$1:$H$47"}</definedName>
    <definedName name="hezi2" localSheetId="16" hidden="1">{"'FORM'!$A$7:$H$11","'FORM'!$A$1:$H$47"}</definedName>
    <definedName name="hezi2" localSheetId="10" hidden="1">{"'FORM'!$A$7:$H$11","'FORM'!$A$1:$H$47"}</definedName>
    <definedName name="hezi2" localSheetId="11" hidden="1">{"'FORM'!$A$7:$H$11","'FORM'!$A$1:$H$47"}</definedName>
    <definedName name="hezi2" localSheetId="18" hidden="1">{"'FORM'!$A$7:$H$11","'FORM'!$A$1:$H$47"}</definedName>
    <definedName name="hezi2" localSheetId="38" hidden="1">{"'FORM'!$A$7:$H$11","'FORM'!$A$1:$H$47"}</definedName>
    <definedName name="hezi2" hidden="1">{"'FORM'!$A$7:$H$11","'FORM'!$A$1:$H$47"}</definedName>
    <definedName name="hezie112" localSheetId="9" hidden="1">{"'FORM'!$A$7:$H$11","'FORM'!$A$1:$H$47"}</definedName>
    <definedName name="hezie112" localSheetId="16" hidden="1">{"'FORM'!$A$7:$H$11","'FORM'!$A$1:$H$47"}</definedName>
    <definedName name="hezie112" localSheetId="10" hidden="1">{"'FORM'!$A$7:$H$11","'FORM'!$A$1:$H$47"}</definedName>
    <definedName name="hezie112" localSheetId="11" hidden="1">{"'FORM'!$A$7:$H$11","'FORM'!$A$1:$H$47"}</definedName>
    <definedName name="hezie112" localSheetId="18" hidden="1">{"'FORM'!$A$7:$H$11","'FORM'!$A$1:$H$47"}</definedName>
    <definedName name="hezie112" localSheetId="38" hidden="1">{"'FORM'!$A$7:$H$11","'FORM'!$A$1:$H$47"}</definedName>
    <definedName name="hezie112" hidden="1">{"'FORM'!$A$7:$H$11","'FORM'!$A$1:$H$47"}</definedName>
    <definedName name="HFinGraph" localSheetId="35" hidden="1">{#N/A,#N/A,FALSE,"Pharm";#N/A,#N/A,FALSE,"WWCM"}</definedName>
    <definedName name="HFinGraph" localSheetId="31" hidden="1">{#N/A,#N/A,FALSE,"Pharm";#N/A,#N/A,FALSE,"WWCM"}</definedName>
    <definedName name="HFinGraph" localSheetId="9" hidden="1">{#N/A,#N/A,FALSE,"Pharm";#N/A,#N/A,FALSE,"WWCM"}</definedName>
    <definedName name="HFinGraph" localSheetId="30" hidden="1">{#N/A,#N/A,FALSE,"Pharm";#N/A,#N/A,FALSE,"WWCM"}</definedName>
    <definedName name="HFinGraph" localSheetId="51" hidden="1">{#N/A,#N/A,FALSE,"Pharm";#N/A,#N/A,FALSE,"WWCM"}</definedName>
    <definedName name="HFinGraph" localSheetId="7" hidden="1">{#N/A,#N/A,FALSE,"Pharm";#N/A,#N/A,FALSE,"WWCM"}</definedName>
    <definedName name="HFinGraph" localSheetId="33" hidden="1">{#N/A,#N/A,FALSE,"Pharm";#N/A,#N/A,FALSE,"WWCM"}</definedName>
    <definedName name="HFinGraph" localSheetId="6" hidden="1">{#N/A,#N/A,FALSE,"Pharm";#N/A,#N/A,FALSE,"WWCM"}</definedName>
    <definedName name="HFinGraph" localSheetId="16" hidden="1">{#N/A,#N/A,FALSE,"Pharm";#N/A,#N/A,FALSE,"WWCM"}</definedName>
    <definedName name="HFinGraph" localSheetId="10" hidden="1">{#N/A,#N/A,FALSE,"Pharm";#N/A,#N/A,FALSE,"WWCM"}</definedName>
    <definedName name="HFinGraph" localSheetId="29" hidden="1">{#N/A,#N/A,FALSE,"Pharm";#N/A,#N/A,FALSE,"WWCM"}</definedName>
    <definedName name="HFinGraph" localSheetId="28" hidden="1">{#N/A,#N/A,FALSE,"Pharm";#N/A,#N/A,FALSE,"WWCM"}</definedName>
    <definedName name="HFinGraph" localSheetId="11" hidden="1">{#N/A,#N/A,FALSE,"Pharm";#N/A,#N/A,FALSE,"WWCM"}</definedName>
    <definedName name="HFinGraph" localSheetId="36" hidden="1">{#N/A,#N/A,FALSE,"Pharm";#N/A,#N/A,FALSE,"WWCM"}</definedName>
    <definedName name="HFinGraph" localSheetId="32" hidden="1">{#N/A,#N/A,FALSE,"Pharm";#N/A,#N/A,FALSE,"WWCM"}</definedName>
    <definedName name="HFinGraph" localSheetId="18" hidden="1">{#N/A,#N/A,FALSE,"Pharm";#N/A,#N/A,FALSE,"WWCM"}</definedName>
    <definedName name="HFinGraph" localSheetId="38" hidden="1">{#N/A,#N/A,FALSE,"Pharm";#N/A,#N/A,FALSE,"WWCM"}</definedName>
    <definedName name="HFinGraph" hidden="1">{#N/A,#N/A,FALSE,"Pharm";#N/A,#N/A,FALSE,"WWCM"}</definedName>
    <definedName name="hfr" localSheetId="35" hidden="1">{"table",#N/A,FALSE,"COVER";"income_statement",#N/A,FALSE,"COVER"}</definedName>
    <definedName name="hfr" localSheetId="31" hidden="1">{"table",#N/A,FALSE,"COVER";"income_statement",#N/A,FALSE,"COVER"}</definedName>
    <definedName name="hfr" localSheetId="9" hidden="1">{"table",#N/A,FALSE,"COVER";"income_statement",#N/A,FALSE,"COVER"}</definedName>
    <definedName name="hfr" localSheetId="30" hidden="1">{"table",#N/A,FALSE,"COVER";"income_statement",#N/A,FALSE,"COVER"}</definedName>
    <definedName name="hfr" localSheetId="51" hidden="1">{"table",#N/A,FALSE,"COVER";"income_statement",#N/A,FALSE,"COVER"}</definedName>
    <definedName name="hfr" localSheetId="7" hidden="1">{"table",#N/A,FALSE,"COVER";"income_statement",#N/A,FALSE,"COVER"}</definedName>
    <definedName name="hfr" localSheetId="33" hidden="1">{"table",#N/A,FALSE,"COVER";"income_statement",#N/A,FALSE,"COVER"}</definedName>
    <definedName name="hfr" localSheetId="6" hidden="1">{"table",#N/A,FALSE,"COVER";"income_statement",#N/A,FALSE,"COVER"}</definedName>
    <definedName name="hfr" localSheetId="16" hidden="1">{"table",#N/A,FALSE,"COVER";"income_statement",#N/A,FALSE,"COVER"}</definedName>
    <definedName name="hfr" localSheetId="10" hidden="1">{"table",#N/A,FALSE,"COVER";"income_statement",#N/A,FALSE,"COVER"}</definedName>
    <definedName name="hfr" localSheetId="29" hidden="1">{"table",#N/A,FALSE,"COVER";"income_statement",#N/A,FALSE,"COVER"}</definedName>
    <definedName name="hfr" localSheetId="28" hidden="1">{"table",#N/A,FALSE,"COVER";"income_statement",#N/A,FALSE,"COVER"}</definedName>
    <definedName name="hfr" localSheetId="11" hidden="1">{"table",#N/A,FALSE,"COVER";"income_statement",#N/A,FALSE,"COVER"}</definedName>
    <definedName name="hfr" localSheetId="36" hidden="1">{"table",#N/A,FALSE,"COVER";"income_statement",#N/A,FALSE,"COVER"}</definedName>
    <definedName name="hfr" localSheetId="32" hidden="1">{"table",#N/A,FALSE,"COVER";"income_statement",#N/A,FALSE,"COVER"}</definedName>
    <definedName name="hfr" localSheetId="18" hidden="1">{"table",#N/A,FALSE,"COVER";"income_statement",#N/A,FALSE,"COVER"}</definedName>
    <definedName name="hfr" localSheetId="38" hidden="1">{"table",#N/A,FALSE,"COVER";"income_statement",#N/A,FALSE,"COVER"}</definedName>
    <definedName name="hfr" hidden="1">{"table",#N/A,FALSE,"COVER";"income_statement",#N/A,FALSE,"COVER"}</definedName>
    <definedName name="hg" localSheetId="35" hidden="1">{#N/A,#N/A,FALSE,"HuscoCombined-Summ";#N/A,#N/A,FALSE,"HuscoCombined-Income";#N/A,#N/A,FALSE,"HuscoCombined-Offering";#N/A,#N/A,FALSE,"Husco-Income";#N/A,#N/A,FALSE,"TargetEngineer";#N/A,#N/A,FALSE,"TargetAcqCalc";#N/A,#N/A,FALSE,"Husco-Acq"}</definedName>
    <definedName name="hg" localSheetId="31" hidden="1">{#N/A,#N/A,FALSE,"HuscoCombined-Summ";#N/A,#N/A,FALSE,"HuscoCombined-Income";#N/A,#N/A,FALSE,"HuscoCombined-Offering";#N/A,#N/A,FALSE,"Husco-Income";#N/A,#N/A,FALSE,"TargetEngineer";#N/A,#N/A,FALSE,"TargetAcqCalc";#N/A,#N/A,FALSE,"Husco-Acq"}</definedName>
    <definedName name="hg" localSheetId="9" hidden="1">{#N/A,#N/A,FALSE,"HuscoCombined-Summ";#N/A,#N/A,FALSE,"HuscoCombined-Income";#N/A,#N/A,FALSE,"HuscoCombined-Offering";#N/A,#N/A,FALSE,"Husco-Income";#N/A,#N/A,FALSE,"TargetEngineer";#N/A,#N/A,FALSE,"TargetAcqCalc";#N/A,#N/A,FALSE,"Husco-Acq"}</definedName>
    <definedName name="hg" localSheetId="30" hidden="1">{#N/A,#N/A,FALSE,"HuscoCombined-Summ";#N/A,#N/A,FALSE,"HuscoCombined-Income";#N/A,#N/A,FALSE,"HuscoCombined-Offering";#N/A,#N/A,FALSE,"Husco-Income";#N/A,#N/A,FALSE,"TargetEngineer";#N/A,#N/A,FALSE,"TargetAcqCalc";#N/A,#N/A,FALSE,"Husco-Acq"}</definedName>
    <definedName name="hg" localSheetId="51" hidden="1">{#N/A,#N/A,FALSE,"HuscoCombined-Summ";#N/A,#N/A,FALSE,"HuscoCombined-Income";#N/A,#N/A,FALSE,"HuscoCombined-Offering";#N/A,#N/A,FALSE,"Husco-Income";#N/A,#N/A,FALSE,"TargetEngineer";#N/A,#N/A,FALSE,"TargetAcqCalc";#N/A,#N/A,FALSE,"Husco-Acq"}</definedName>
    <definedName name="hg" localSheetId="7" hidden="1">{#N/A,#N/A,FALSE,"HuscoCombined-Summ";#N/A,#N/A,FALSE,"HuscoCombined-Income";#N/A,#N/A,FALSE,"HuscoCombined-Offering";#N/A,#N/A,FALSE,"Husco-Income";#N/A,#N/A,FALSE,"TargetEngineer";#N/A,#N/A,FALSE,"TargetAcqCalc";#N/A,#N/A,FALSE,"Husco-Acq"}</definedName>
    <definedName name="hg" localSheetId="33" hidden="1">{#N/A,#N/A,FALSE,"HuscoCombined-Summ";#N/A,#N/A,FALSE,"HuscoCombined-Income";#N/A,#N/A,FALSE,"HuscoCombined-Offering";#N/A,#N/A,FALSE,"Husco-Income";#N/A,#N/A,FALSE,"TargetEngineer";#N/A,#N/A,FALSE,"TargetAcqCalc";#N/A,#N/A,FALSE,"Husco-Acq"}</definedName>
    <definedName name="hg" localSheetId="6" hidden="1">{#N/A,#N/A,FALSE,"HuscoCombined-Summ";#N/A,#N/A,FALSE,"HuscoCombined-Income";#N/A,#N/A,FALSE,"HuscoCombined-Offering";#N/A,#N/A,FALSE,"Husco-Income";#N/A,#N/A,FALSE,"TargetEngineer";#N/A,#N/A,FALSE,"TargetAcqCalc";#N/A,#N/A,FALSE,"Husco-Acq"}</definedName>
    <definedName name="hg" localSheetId="16" hidden="1">{#N/A,#N/A,FALSE,"HuscoCombined-Summ";#N/A,#N/A,FALSE,"HuscoCombined-Income";#N/A,#N/A,FALSE,"HuscoCombined-Offering";#N/A,#N/A,FALSE,"Husco-Income";#N/A,#N/A,FALSE,"TargetEngineer";#N/A,#N/A,FALSE,"TargetAcqCalc";#N/A,#N/A,FALSE,"Husco-Acq"}</definedName>
    <definedName name="hg" localSheetId="10" hidden="1">{#N/A,#N/A,FALSE,"HuscoCombined-Summ";#N/A,#N/A,FALSE,"HuscoCombined-Income";#N/A,#N/A,FALSE,"HuscoCombined-Offering";#N/A,#N/A,FALSE,"Husco-Income";#N/A,#N/A,FALSE,"TargetEngineer";#N/A,#N/A,FALSE,"TargetAcqCalc";#N/A,#N/A,FALSE,"Husco-Acq"}</definedName>
    <definedName name="hg" localSheetId="29" hidden="1">{#N/A,#N/A,FALSE,"HuscoCombined-Summ";#N/A,#N/A,FALSE,"HuscoCombined-Income";#N/A,#N/A,FALSE,"HuscoCombined-Offering";#N/A,#N/A,FALSE,"Husco-Income";#N/A,#N/A,FALSE,"TargetEngineer";#N/A,#N/A,FALSE,"TargetAcqCalc";#N/A,#N/A,FALSE,"Husco-Acq"}</definedName>
    <definedName name="hg" localSheetId="28" hidden="1">{#N/A,#N/A,FALSE,"HuscoCombined-Summ";#N/A,#N/A,FALSE,"HuscoCombined-Income";#N/A,#N/A,FALSE,"HuscoCombined-Offering";#N/A,#N/A,FALSE,"Husco-Income";#N/A,#N/A,FALSE,"TargetEngineer";#N/A,#N/A,FALSE,"TargetAcqCalc";#N/A,#N/A,FALSE,"Husco-Acq"}</definedName>
    <definedName name="hg" localSheetId="11" hidden="1">{#N/A,#N/A,FALSE,"HuscoCombined-Summ";#N/A,#N/A,FALSE,"HuscoCombined-Income";#N/A,#N/A,FALSE,"HuscoCombined-Offering";#N/A,#N/A,FALSE,"Husco-Income";#N/A,#N/A,FALSE,"TargetEngineer";#N/A,#N/A,FALSE,"TargetAcqCalc";#N/A,#N/A,FALSE,"Husco-Acq"}</definedName>
    <definedName name="hg" localSheetId="36" hidden="1">{#N/A,#N/A,FALSE,"HuscoCombined-Summ";#N/A,#N/A,FALSE,"HuscoCombined-Income";#N/A,#N/A,FALSE,"HuscoCombined-Offering";#N/A,#N/A,FALSE,"Husco-Income";#N/A,#N/A,FALSE,"TargetEngineer";#N/A,#N/A,FALSE,"TargetAcqCalc";#N/A,#N/A,FALSE,"Husco-Acq"}</definedName>
    <definedName name="hg" localSheetId="32" hidden="1">{#N/A,#N/A,FALSE,"HuscoCombined-Summ";#N/A,#N/A,FALSE,"HuscoCombined-Income";#N/A,#N/A,FALSE,"HuscoCombined-Offering";#N/A,#N/A,FALSE,"Husco-Income";#N/A,#N/A,FALSE,"TargetEngineer";#N/A,#N/A,FALSE,"TargetAcqCalc";#N/A,#N/A,FALSE,"Husco-Acq"}</definedName>
    <definedName name="hg" localSheetId="18" hidden="1">{#N/A,#N/A,FALSE,"HuscoCombined-Summ";#N/A,#N/A,FALSE,"HuscoCombined-Income";#N/A,#N/A,FALSE,"HuscoCombined-Offering";#N/A,#N/A,FALSE,"Husco-Income";#N/A,#N/A,FALSE,"TargetEngineer";#N/A,#N/A,FALSE,"TargetAcqCalc";#N/A,#N/A,FALSE,"Husco-Acq"}</definedName>
    <definedName name="hg" localSheetId="38" hidden="1">{#N/A,#N/A,FALSE,"HuscoCombined-Summ";#N/A,#N/A,FALSE,"HuscoCombined-Income";#N/A,#N/A,FALSE,"HuscoCombined-Offering";#N/A,#N/A,FALSE,"Husco-Income";#N/A,#N/A,FALSE,"TargetEngineer";#N/A,#N/A,FALSE,"TargetAcqCalc";#N/A,#N/A,FALSE,"Husco-Acq"}</definedName>
    <definedName name="hg" hidden="1">{#N/A,#N/A,FALSE,"HuscoCombined-Summ";#N/A,#N/A,FALSE,"HuscoCombined-Income";#N/A,#N/A,FALSE,"HuscoCombined-Offering";#N/A,#N/A,FALSE,"Husco-Income";#N/A,#N/A,FALSE,"TargetEngineer";#N/A,#N/A,FALSE,"TargetAcqCalc";#N/A,#N/A,FALSE,"Husco-Acq"}</definedName>
    <definedName name="hgcdhdd" localSheetId="9" hidden="1">{"two",#N/A,FALSE,"Sheet1";"three",#N/A,FALSE,"Sheet1";"one",#N/A,FALSE,"Sheet1"}</definedName>
    <definedName name="hgcdhdd" localSheetId="51" hidden="1">{"two",#N/A,FALSE,"Sheet1";"three",#N/A,FALSE,"Sheet1";"one",#N/A,FALSE,"Sheet1"}</definedName>
    <definedName name="hgcdhdd" localSheetId="7" hidden="1">{"two",#N/A,FALSE,"Sheet1";"three",#N/A,FALSE,"Sheet1";"one",#N/A,FALSE,"Sheet1"}</definedName>
    <definedName name="hgcdhdd" localSheetId="6" hidden="1">{"two",#N/A,FALSE,"Sheet1";"three",#N/A,FALSE,"Sheet1";"one",#N/A,FALSE,"Sheet1"}</definedName>
    <definedName name="hgcdhdd" localSheetId="16" hidden="1">{"two",#N/A,FALSE,"Sheet1";"three",#N/A,FALSE,"Sheet1";"one",#N/A,FALSE,"Sheet1"}</definedName>
    <definedName name="hgcdhdd" localSheetId="10" hidden="1">{"two",#N/A,FALSE,"Sheet1";"three",#N/A,FALSE,"Sheet1";"one",#N/A,FALSE,"Sheet1"}</definedName>
    <definedName name="hgcdhdd" localSheetId="29" hidden="1">{"two",#N/A,FALSE,"Sheet1";"three",#N/A,FALSE,"Sheet1";"one",#N/A,FALSE,"Sheet1"}</definedName>
    <definedName name="hgcdhdd" localSheetId="28" hidden="1">{"two",#N/A,FALSE,"Sheet1";"three",#N/A,FALSE,"Sheet1";"one",#N/A,FALSE,"Sheet1"}</definedName>
    <definedName name="hgcdhdd" localSheetId="11" hidden="1">{"two",#N/A,FALSE,"Sheet1";"three",#N/A,FALSE,"Sheet1";"one",#N/A,FALSE,"Sheet1"}</definedName>
    <definedName name="hgcdhdd" localSheetId="36" hidden="1">{"two",#N/A,FALSE,"Sheet1";"three",#N/A,FALSE,"Sheet1";"one",#N/A,FALSE,"Sheet1"}</definedName>
    <definedName name="hgcdhdd" localSheetId="18" hidden="1">{"two",#N/A,FALSE,"Sheet1";"three",#N/A,FALSE,"Sheet1";"one",#N/A,FALSE,"Sheet1"}</definedName>
    <definedName name="hgcdhdd" localSheetId="38" hidden="1">{"two",#N/A,FALSE,"Sheet1";"three",#N/A,FALSE,"Sheet1";"one",#N/A,FALSE,"Sheet1"}</definedName>
    <definedName name="hgcdhdd" hidden="1">{"two",#N/A,FALSE,"Sheet1";"three",#N/A,FALSE,"Sheet1";"one",#N/A,FALSE,"Sheet1"}</definedName>
    <definedName name="hgfhhfh" localSheetId="35"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3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9"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3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5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7"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33"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1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1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29"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2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1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3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32"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1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localSheetId="3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fhhfh"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hgjcgjdgjgjdg" localSheetId="9" hidden="1">{"תזרים מזומנים",#N/A,FALSE,"תזרים מזומנים";"דוח תזרים",#N/A,FALSE,"תזרים מזומנים";"נספח",#N/A,FALSE,"תזרים מזומנים"}</definedName>
    <definedName name="hgjcgjdgjgjdg" localSheetId="16" hidden="1">{"תזרים מזומנים",#N/A,FALSE,"תזרים מזומנים";"דוח תזרים",#N/A,FALSE,"תזרים מזומנים";"נספח",#N/A,FALSE,"תזרים מזומנים"}</definedName>
    <definedName name="hgjcgjdgjgjdg" localSheetId="10" hidden="1">{"תזרים מזומנים",#N/A,FALSE,"תזרים מזומנים";"דוח תזרים",#N/A,FALSE,"תזרים מזומנים";"נספח",#N/A,FALSE,"תזרים מזומנים"}</definedName>
    <definedName name="hgjcgjdgjgjdg" localSheetId="11" hidden="1">{"תזרים מזומנים",#N/A,FALSE,"תזרים מזומנים";"דוח תזרים",#N/A,FALSE,"תזרים מזומנים";"נספח",#N/A,FALSE,"תזרים מזומנים"}</definedName>
    <definedName name="hgjcgjdgjgjdg" localSheetId="18" hidden="1">{"תזרים מזומנים",#N/A,FALSE,"תזרים מזומנים";"דוח תזרים",#N/A,FALSE,"תזרים מזומנים";"נספח",#N/A,FALSE,"תזרים מזומנים"}</definedName>
    <definedName name="hgjcgjdgjgjdg" localSheetId="38" hidden="1">{"תזרים מזומנים",#N/A,FALSE,"תזרים מזומנים";"דוח תזרים",#N/A,FALSE,"תזרים מזומנים";"נספח",#N/A,FALSE,"תזרים מזומנים"}</definedName>
    <definedName name="hgjcgjdgjgjdg" hidden="1">{"תזרים מזומנים",#N/A,FALSE,"תזרים מזומנים";"דוח תזרים",#N/A,FALSE,"תזרים מזומנים";"נספח",#N/A,FALSE,"תזרים מזומנים"}</definedName>
    <definedName name="hgjcgjdgjgjdg_1" localSheetId="9" hidden="1">{"תזרים מזומנים",#N/A,FALSE,"תזרים מזומנים";"דוח תזרים",#N/A,FALSE,"תזרים מזומנים";"נספח",#N/A,FALSE,"תזרים מזומנים"}</definedName>
    <definedName name="hgjcgjdgjgjdg_1" localSheetId="16" hidden="1">{"תזרים מזומנים",#N/A,FALSE,"תזרים מזומנים";"דוח תזרים",#N/A,FALSE,"תזרים מזומנים";"נספח",#N/A,FALSE,"תזרים מזומנים"}</definedName>
    <definedName name="hgjcgjdgjgjdg_1" localSheetId="10" hidden="1">{"תזרים מזומנים",#N/A,FALSE,"תזרים מזומנים";"דוח תזרים",#N/A,FALSE,"תזרים מזומנים";"נספח",#N/A,FALSE,"תזרים מזומנים"}</definedName>
    <definedName name="hgjcgjdgjgjdg_1" localSheetId="11" hidden="1">{"תזרים מזומנים",#N/A,FALSE,"תזרים מזומנים";"דוח תזרים",#N/A,FALSE,"תזרים מזומנים";"נספח",#N/A,FALSE,"תזרים מזומנים"}</definedName>
    <definedName name="hgjcgjdgjgjdg_1" localSheetId="18" hidden="1">{"תזרים מזומנים",#N/A,FALSE,"תזרים מזומנים";"דוח תזרים",#N/A,FALSE,"תזרים מזומנים";"נספח",#N/A,FALSE,"תזרים מזומנים"}</definedName>
    <definedName name="hgjcgjdgjgjdg_1" localSheetId="38" hidden="1">{"תזרים מזומנים",#N/A,FALSE,"תזרים מזומנים";"דוח תזרים",#N/A,FALSE,"תזרים מזומנים";"נספח",#N/A,FALSE,"תזרים מזומנים"}</definedName>
    <definedName name="hgjcgjdgjgjdg_1" hidden="1">{"תזרים מזומנים",#N/A,FALSE,"תזרים מזומנים";"דוח תזרים",#N/A,FALSE,"תזרים מזומנים";"נספח",#N/A,FALSE,"תזרים מזומנים"}</definedName>
    <definedName name="hgjcgjdgjgjdg_2" localSheetId="9" hidden="1">{"תזרים מזומנים",#N/A,FALSE,"תזרים מזומנים";"דוח תזרים",#N/A,FALSE,"תזרים מזומנים";"נספח",#N/A,FALSE,"תזרים מזומנים"}</definedName>
    <definedName name="hgjcgjdgjgjdg_2" localSheetId="16" hidden="1">{"תזרים מזומנים",#N/A,FALSE,"תזרים מזומנים";"דוח תזרים",#N/A,FALSE,"תזרים מזומנים";"נספח",#N/A,FALSE,"תזרים מזומנים"}</definedName>
    <definedName name="hgjcgjdgjgjdg_2" localSheetId="10" hidden="1">{"תזרים מזומנים",#N/A,FALSE,"תזרים מזומנים";"דוח תזרים",#N/A,FALSE,"תזרים מזומנים";"נספח",#N/A,FALSE,"תזרים מזומנים"}</definedName>
    <definedName name="hgjcgjdgjgjdg_2" localSheetId="11" hidden="1">{"תזרים מזומנים",#N/A,FALSE,"תזרים מזומנים";"דוח תזרים",#N/A,FALSE,"תזרים מזומנים";"נספח",#N/A,FALSE,"תזרים מזומנים"}</definedName>
    <definedName name="hgjcgjdgjgjdg_2" localSheetId="18" hidden="1">{"תזרים מזומנים",#N/A,FALSE,"תזרים מזומנים";"דוח תזרים",#N/A,FALSE,"תזרים מזומנים";"נספח",#N/A,FALSE,"תזרים מזומנים"}</definedName>
    <definedName name="hgjcgjdgjgjdg_2" localSheetId="38" hidden="1">{"תזרים מזומנים",#N/A,FALSE,"תזרים מזומנים";"דוח תזרים",#N/A,FALSE,"תזרים מזומנים";"נספח",#N/A,FALSE,"תזרים מזומנים"}</definedName>
    <definedName name="hgjcgjdgjgjdg_2" hidden="1">{"תזרים מזומנים",#N/A,FALSE,"תזרים מזומנים";"דוח תזרים",#N/A,FALSE,"תזרים מזומנים";"נספח",#N/A,FALSE,"תזרים מזומנים"}</definedName>
    <definedName name="hh" localSheetId="35" hidden="1">{#N/A,#N/A,FALSE,"TS";#N/A,#N/A,FALSE,"Combo";#N/A,#N/A,FALSE,"FAIR";#N/A,#N/A,FALSE,"RBC";#N/A,#N/A,FALSE,"xxxx";#N/A,#N/A,FALSE,"A_D";#N/A,#N/A,FALSE,"WACC";#N/A,#N/A,FALSE,"DCF";#N/A,#N/A,FALSE,"LBO";#N/A,#N/A,FALSE,"AcqMults";#N/A,#N/A,FALSE,"CompMults"}</definedName>
    <definedName name="hh" localSheetId="31" hidden="1">{#N/A,#N/A,FALSE,"TS";#N/A,#N/A,FALSE,"Combo";#N/A,#N/A,FALSE,"FAIR";#N/A,#N/A,FALSE,"RBC";#N/A,#N/A,FALSE,"xxxx";#N/A,#N/A,FALSE,"A_D";#N/A,#N/A,FALSE,"WACC";#N/A,#N/A,FALSE,"DCF";#N/A,#N/A,FALSE,"LBO";#N/A,#N/A,FALSE,"AcqMults";#N/A,#N/A,FALSE,"CompMults"}</definedName>
    <definedName name="hh" localSheetId="9" hidden="1">{#N/A,#N/A,FALSE,"TS";#N/A,#N/A,FALSE,"Combo";#N/A,#N/A,FALSE,"FAIR";#N/A,#N/A,FALSE,"RBC";#N/A,#N/A,FALSE,"xxxx";#N/A,#N/A,FALSE,"A_D";#N/A,#N/A,FALSE,"WACC";#N/A,#N/A,FALSE,"DCF";#N/A,#N/A,FALSE,"LBO";#N/A,#N/A,FALSE,"AcqMults";#N/A,#N/A,FALSE,"CompMults"}</definedName>
    <definedName name="hh" localSheetId="30" hidden="1">{#N/A,#N/A,FALSE,"TS";#N/A,#N/A,FALSE,"Combo";#N/A,#N/A,FALSE,"FAIR";#N/A,#N/A,FALSE,"RBC";#N/A,#N/A,FALSE,"xxxx";#N/A,#N/A,FALSE,"A_D";#N/A,#N/A,FALSE,"WACC";#N/A,#N/A,FALSE,"DCF";#N/A,#N/A,FALSE,"LBO";#N/A,#N/A,FALSE,"AcqMults";#N/A,#N/A,FALSE,"CompMults"}</definedName>
    <definedName name="hh" localSheetId="51" hidden="1">{#N/A,#N/A,FALSE,"TS";#N/A,#N/A,FALSE,"Combo";#N/A,#N/A,FALSE,"FAIR";#N/A,#N/A,FALSE,"RBC";#N/A,#N/A,FALSE,"xxxx";#N/A,#N/A,FALSE,"A_D";#N/A,#N/A,FALSE,"WACC";#N/A,#N/A,FALSE,"DCF";#N/A,#N/A,FALSE,"LBO";#N/A,#N/A,FALSE,"AcqMults";#N/A,#N/A,FALSE,"CompMults"}</definedName>
    <definedName name="hh" localSheetId="7" hidden="1">{#N/A,#N/A,FALSE,"TS";#N/A,#N/A,FALSE,"Combo";#N/A,#N/A,FALSE,"FAIR";#N/A,#N/A,FALSE,"RBC";#N/A,#N/A,FALSE,"xxxx";#N/A,#N/A,FALSE,"A_D";#N/A,#N/A,FALSE,"WACC";#N/A,#N/A,FALSE,"DCF";#N/A,#N/A,FALSE,"LBO";#N/A,#N/A,FALSE,"AcqMults";#N/A,#N/A,FALSE,"CompMults"}</definedName>
    <definedName name="hh" localSheetId="33" hidden="1">{#N/A,#N/A,FALSE,"TS";#N/A,#N/A,FALSE,"Combo";#N/A,#N/A,FALSE,"FAIR";#N/A,#N/A,FALSE,"RBC";#N/A,#N/A,FALSE,"xxxx";#N/A,#N/A,FALSE,"A_D";#N/A,#N/A,FALSE,"WACC";#N/A,#N/A,FALSE,"DCF";#N/A,#N/A,FALSE,"LBO";#N/A,#N/A,FALSE,"AcqMults";#N/A,#N/A,FALSE,"CompMults"}</definedName>
    <definedName name="hh" localSheetId="6" hidden="1">{#N/A,#N/A,FALSE,"TS";#N/A,#N/A,FALSE,"Combo";#N/A,#N/A,FALSE,"FAIR";#N/A,#N/A,FALSE,"RBC";#N/A,#N/A,FALSE,"xxxx";#N/A,#N/A,FALSE,"A_D";#N/A,#N/A,FALSE,"WACC";#N/A,#N/A,FALSE,"DCF";#N/A,#N/A,FALSE,"LBO";#N/A,#N/A,FALSE,"AcqMults";#N/A,#N/A,FALSE,"CompMults"}</definedName>
    <definedName name="hh" localSheetId="16" hidden="1">{#N/A,#N/A,FALSE,"TS";#N/A,#N/A,FALSE,"Combo";#N/A,#N/A,FALSE,"FAIR";#N/A,#N/A,FALSE,"RBC";#N/A,#N/A,FALSE,"xxxx";#N/A,#N/A,FALSE,"A_D";#N/A,#N/A,FALSE,"WACC";#N/A,#N/A,FALSE,"DCF";#N/A,#N/A,FALSE,"LBO";#N/A,#N/A,FALSE,"AcqMults";#N/A,#N/A,FALSE,"CompMults"}</definedName>
    <definedName name="hh" localSheetId="10" hidden="1">{#N/A,#N/A,FALSE,"TS";#N/A,#N/A,FALSE,"Combo";#N/A,#N/A,FALSE,"FAIR";#N/A,#N/A,FALSE,"RBC";#N/A,#N/A,FALSE,"xxxx";#N/A,#N/A,FALSE,"A_D";#N/A,#N/A,FALSE,"WACC";#N/A,#N/A,FALSE,"DCF";#N/A,#N/A,FALSE,"LBO";#N/A,#N/A,FALSE,"AcqMults";#N/A,#N/A,FALSE,"CompMults"}</definedName>
    <definedName name="hh" localSheetId="29" hidden="1">{#N/A,#N/A,FALSE,"TS";#N/A,#N/A,FALSE,"Combo";#N/A,#N/A,FALSE,"FAIR";#N/A,#N/A,FALSE,"RBC";#N/A,#N/A,FALSE,"xxxx";#N/A,#N/A,FALSE,"A_D";#N/A,#N/A,FALSE,"WACC";#N/A,#N/A,FALSE,"DCF";#N/A,#N/A,FALSE,"LBO";#N/A,#N/A,FALSE,"AcqMults";#N/A,#N/A,FALSE,"CompMults"}</definedName>
    <definedName name="hh" localSheetId="28" hidden="1">{#N/A,#N/A,FALSE,"TS";#N/A,#N/A,FALSE,"Combo";#N/A,#N/A,FALSE,"FAIR";#N/A,#N/A,FALSE,"RBC";#N/A,#N/A,FALSE,"xxxx";#N/A,#N/A,FALSE,"A_D";#N/A,#N/A,FALSE,"WACC";#N/A,#N/A,FALSE,"DCF";#N/A,#N/A,FALSE,"LBO";#N/A,#N/A,FALSE,"AcqMults";#N/A,#N/A,FALSE,"CompMults"}</definedName>
    <definedName name="hh" localSheetId="11" hidden="1">{#N/A,#N/A,FALSE,"TS";#N/A,#N/A,FALSE,"Combo";#N/A,#N/A,FALSE,"FAIR";#N/A,#N/A,FALSE,"RBC";#N/A,#N/A,FALSE,"xxxx";#N/A,#N/A,FALSE,"A_D";#N/A,#N/A,FALSE,"WACC";#N/A,#N/A,FALSE,"DCF";#N/A,#N/A,FALSE,"LBO";#N/A,#N/A,FALSE,"AcqMults";#N/A,#N/A,FALSE,"CompMults"}</definedName>
    <definedName name="hh" localSheetId="36" hidden="1">{#N/A,#N/A,FALSE,"TS";#N/A,#N/A,FALSE,"Combo";#N/A,#N/A,FALSE,"FAIR";#N/A,#N/A,FALSE,"RBC";#N/A,#N/A,FALSE,"xxxx";#N/A,#N/A,FALSE,"A_D";#N/A,#N/A,FALSE,"WACC";#N/A,#N/A,FALSE,"DCF";#N/A,#N/A,FALSE,"LBO";#N/A,#N/A,FALSE,"AcqMults";#N/A,#N/A,FALSE,"CompMults"}</definedName>
    <definedName name="hh" localSheetId="32" hidden="1">{#N/A,#N/A,FALSE,"TS";#N/A,#N/A,FALSE,"Combo";#N/A,#N/A,FALSE,"FAIR";#N/A,#N/A,FALSE,"RBC";#N/A,#N/A,FALSE,"xxxx";#N/A,#N/A,FALSE,"A_D";#N/A,#N/A,FALSE,"WACC";#N/A,#N/A,FALSE,"DCF";#N/A,#N/A,FALSE,"LBO";#N/A,#N/A,FALSE,"AcqMults";#N/A,#N/A,FALSE,"CompMults"}</definedName>
    <definedName name="hh" localSheetId="18" hidden="1">{#N/A,#N/A,FALSE,"TS";#N/A,#N/A,FALSE,"Combo";#N/A,#N/A,FALSE,"FAIR";#N/A,#N/A,FALSE,"RBC";#N/A,#N/A,FALSE,"xxxx";#N/A,#N/A,FALSE,"A_D";#N/A,#N/A,FALSE,"WACC";#N/A,#N/A,FALSE,"DCF";#N/A,#N/A,FALSE,"LBO";#N/A,#N/A,FALSE,"AcqMults";#N/A,#N/A,FALSE,"CompMults"}</definedName>
    <definedName name="hh" localSheetId="38" hidden="1">{#N/A,#N/A,FALSE,"TS";#N/A,#N/A,FALSE,"Combo";#N/A,#N/A,FALSE,"FAIR";#N/A,#N/A,FALSE,"RBC";#N/A,#N/A,FALSE,"xxxx";#N/A,#N/A,FALSE,"A_D";#N/A,#N/A,FALSE,"WACC";#N/A,#N/A,FALSE,"DCF";#N/A,#N/A,FALSE,"LBO";#N/A,#N/A,FALSE,"AcqMults";#N/A,#N/A,FALSE,"CompMults"}</definedName>
    <definedName name="hh" hidden="1">{#N/A,#N/A,FALSE,"TS";#N/A,#N/A,FALSE,"Combo";#N/A,#N/A,FALSE,"FAIR";#N/A,#N/A,FALSE,"RBC";#N/A,#N/A,FALSE,"xxxx";#N/A,#N/A,FALSE,"A_D";#N/A,#N/A,FALSE,"WACC";#N/A,#N/A,FALSE,"DCF";#N/A,#N/A,FALSE,"LBO";#N/A,#N/A,FALSE,"AcqMults";#N/A,#N/A,FALSE,"CompMults"}</definedName>
    <definedName name="hhh" localSheetId="35" hidden="1">{#N/A,#N/A,FALSE,"puboff";#N/A,#N/A,FALSE,"valuation";#N/A,#N/A,FALSE,"finanalsis";#N/A,#N/A,FALSE,"split";#N/A,#N/A,FALSE,"ownership"}</definedName>
    <definedName name="hhh" localSheetId="31" hidden="1">{#N/A,#N/A,FALSE,"puboff";#N/A,#N/A,FALSE,"valuation";#N/A,#N/A,FALSE,"finanalsis";#N/A,#N/A,FALSE,"split";#N/A,#N/A,FALSE,"ownership"}</definedName>
    <definedName name="hhh" localSheetId="9" hidden="1">{#N/A,#N/A,FALSE,"מאזן בוחן";"כל_מאזן_בוחן",#N/A,FALSE,"מאזן בוחן"}</definedName>
    <definedName name="hhh" localSheetId="30" hidden="1">{#N/A,#N/A,FALSE,"puboff";#N/A,#N/A,FALSE,"valuation";#N/A,#N/A,FALSE,"finanalsis";#N/A,#N/A,FALSE,"split";#N/A,#N/A,FALSE,"ownership"}</definedName>
    <definedName name="hhh" localSheetId="51" hidden="1">{#N/A,#N/A,FALSE,"puboff";#N/A,#N/A,FALSE,"valuation";#N/A,#N/A,FALSE,"finanalsis";#N/A,#N/A,FALSE,"split";#N/A,#N/A,FALSE,"ownership"}</definedName>
    <definedName name="hhh" localSheetId="7" hidden="1">{#N/A,#N/A,FALSE,"מאזן בוחן";"כל_מאזן_בוחן",#N/A,FALSE,"מאזן בוחן"}</definedName>
    <definedName name="hhh" localSheetId="33" hidden="1">{#N/A,#N/A,FALSE,"puboff";#N/A,#N/A,FALSE,"valuation";#N/A,#N/A,FALSE,"finanalsis";#N/A,#N/A,FALSE,"split";#N/A,#N/A,FALSE,"ownership"}</definedName>
    <definedName name="hhh" localSheetId="6" hidden="1">{#N/A,#N/A,FALSE,"מאזן בוחן";"כל_מאזן_בוחן",#N/A,FALSE,"מאזן בוחן"}</definedName>
    <definedName name="hhh" localSheetId="16" hidden="1">{#N/A,#N/A,FALSE,"puboff";#N/A,#N/A,FALSE,"valuation";#N/A,#N/A,FALSE,"finanalsis";#N/A,#N/A,FALSE,"split";#N/A,#N/A,FALSE,"ownership"}</definedName>
    <definedName name="hhh" localSheetId="10" hidden="1">{#N/A,#N/A,FALSE,"מאזן בוחן";"כל_מאזן_בוחן",#N/A,FALSE,"מאזן בוחן"}</definedName>
    <definedName name="hhh" localSheetId="29" hidden="1">{#N/A,#N/A,FALSE,"puboff";#N/A,#N/A,FALSE,"valuation";#N/A,#N/A,FALSE,"finanalsis";#N/A,#N/A,FALSE,"split";#N/A,#N/A,FALSE,"ownership"}</definedName>
    <definedName name="hhh" localSheetId="28" hidden="1">{#N/A,#N/A,FALSE,"מאזן בוחן";"כל_מאזן_בוחן",#N/A,FALSE,"מאזן בוחן"}</definedName>
    <definedName name="hhh" localSheetId="11" hidden="1">{#N/A,#N/A,FALSE,"מאזן בוחן";"כל_מאזן_בוחן",#N/A,FALSE,"מאזן בוחן"}</definedName>
    <definedName name="hhh" localSheetId="36" hidden="1">{#N/A,#N/A,FALSE,"puboff";#N/A,#N/A,FALSE,"valuation";#N/A,#N/A,FALSE,"finanalsis";#N/A,#N/A,FALSE,"split";#N/A,#N/A,FALSE,"ownership"}</definedName>
    <definedName name="hhh" localSheetId="32" hidden="1">{#N/A,#N/A,FALSE,"puboff";#N/A,#N/A,FALSE,"valuation";#N/A,#N/A,FALSE,"finanalsis";#N/A,#N/A,FALSE,"split";#N/A,#N/A,FALSE,"ownership"}</definedName>
    <definedName name="hhh" localSheetId="18" hidden="1">{#N/A,#N/A,FALSE,"puboff";#N/A,#N/A,FALSE,"valuation";#N/A,#N/A,FALSE,"finanalsis";#N/A,#N/A,FALSE,"split";#N/A,#N/A,FALSE,"ownership"}</definedName>
    <definedName name="hhh" localSheetId="38" hidden="1">{#N/A,#N/A,FALSE,"puboff";#N/A,#N/A,FALSE,"valuation";#N/A,#N/A,FALSE,"finanalsis";#N/A,#N/A,FALSE,"split";#N/A,#N/A,FALSE,"ownership"}</definedName>
    <definedName name="hhh" hidden="1">{#N/A,#N/A,FALSE,"מאזן בוחן";"כל_מאזן_בוחן",#N/A,FALSE,"מאזן בוחן"}</definedName>
    <definedName name="hhhh" localSheetId="35" hidden="1">{#N/A,#N/A,FALSE,"AD_Purchase";#N/A,#N/A,FALSE,"Credit";#N/A,#N/A,FALSE,"PF Acquisition";#N/A,#N/A,FALSE,"PF Offering"}</definedName>
    <definedName name="hhhh" localSheetId="31" hidden="1">{#N/A,#N/A,FALSE,"AD_Purchase";#N/A,#N/A,FALSE,"Credit";#N/A,#N/A,FALSE,"PF Acquisition";#N/A,#N/A,FALSE,"PF Offering"}</definedName>
    <definedName name="hhhh" localSheetId="9" hidden="1">{#N/A,#N/A,FALSE,"AD_Purchase";#N/A,#N/A,FALSE,"Credit";#N/A,#N/A,FALSE,"PF Acquisition";#N/A,#N/A,FALSE,"PF Offering"}</definedName>
    <definedName name="hhhh" localSheetId="30" hidden="1">{#N/A,#N/A,FALSE,"AD_Purchase";#N/A,#N/A,FALSE,"Credit";#N/A,#N/A,FALSE,"PF Acquisition";#N/A,#N/A,FALSE,"PF Offering"}</definedName>
    <definedName name="hhhh" localSheetId="51" hidden="1">{#N/A,#N/A,FALSE,"AD_Purchase";#N/A,#N/A,FALSE,"Credit";#N/A,#N/A,FALSE,"PF Acquisition";#N/A,#N/A,FALSE,"PF Offering"}</definedName>
    <definedName name="hhhh" localSheetId="7" hidden="1">{#N/A,#N/A,FALSE,"AD_Purchase";#N/A,#N/A,FALSE,"Credit";#N/A,#N/A,FALSE,"PF Acquisition";#N/A,#N/A,FALSE,"PF Offering"}</definedName>
    <definedName name="hhhh" localSheetId="33" hidden="1">{#N/A,#N/A,FALSE,"AD_Purchase";#N/A,#N/A,FALSE,"Credit";#N/A,#N/A,FALSE,"PF Acquisition";#N/A,#N/A,FALSE,"PF Offering"}</definedName>
    <definedName name="hhhh" localSheetId="6" hidden="1">{#N/A,#N/A,FALSE,"AD_Purchase";#N/A,#N/A,FALSE,"Credit";#N/A,#N/A,FALSE,"PF Acquisition";#N/A,#N/A,FALSE,"PF Offering"}</definedName>
    <definedName name="hhhh" localSheetId="16" hidden="1">{#N/A,#N/A,FALSE,"AD_Purchase";#N/A,#N/A,FALSE,"Credit";#N/A,#N/A,FALSE,"PF Acquisition";#N/A,#N/A,FALSE,"PF Offering"}</definedName>
    <definedName name="hhhh" localSheetId="10" hidden="1">{#N/A,#N/A,FALSE,"AD_Purchase";#N/A,#N/A,FALSE,"Credit";#N/A,#N/A,FALSE,"PF Acquisition";#N/A,#N/A,FALSE,"PF Offering"}</definedName>
    <definedName name="hhhh" localSheetId="29" hidden="1">{#N/A,#N/A,FALSE,"AD_Purchase";#N/A,#N/A,FALSE,"Credit";#N/A,#N/A,FALSE,"PF Acquisition";#N/A,#N/A,FALSE,"PF Offering"}</definedName>
    <definedName name="hhhh" localSheetId="28" hidden="1">{#N/A,#N/A,FALSE,"AD_Purchase";#N/A,#N/A,FALSE,"Credit";#N/A,#N/A,FALSE,"PF Acquisition";#N/A,#N/A,FALSE,"PF Offering"}</definedName>
    <definedName name="hhhh" localSheetId="11" hidden="1">{#N/A,#N/A,FALSE,"AD_Purchase";#N/A,#N/A,FALSE,"Credit";#N/A,#N/A,FALSE,"PF Acquisition";#N/A,#N/A,FALSE,"PF Offering"}</definedName>
    <definedName name="hhhh" localSheetId="36" hidden="1">{#N/A,#N/A,FALSE,"AD_Purchase";#N/A,#N/A,FALSE,"Credit";#N/A,#N/A,FALSE,"PF Acquisition";#N/A,#N/A,FALSE,"PF Offering"}</definedName>
    <definedName name="hhhh" localSheetId="32" hidden="1">{#N/A,#N/A,FALSE,"AD_Purchase";#N/A,#N/A,FALSE,"Credit";#N/A,#N/A,FALSE,"PF Acquisition";#N/A,#N/A,FALSE,"PF Offering"}</definedName>
    <definedName name="hhhh" localSheetId="18" hidden="1">{#N/A,#N/A,FALSE,"AD_Purchase";#N/A,#N/A,FALSE,"Credit";#N/A,#N/A,FALSE,"PF Acquisition";#N/A,#N/A,FALSE,"PF Offering"}</definedName>
    <definedName name="hhhh" localSheetId="38" hidden="1">{#N/A,#N/A,FALSE,"AD_Purchase";#N/A,#N/A,FALSE,"Credit";#N/A,#N/A,FALSE,"PF Acquisition";#N/A,#N/A,FALSE,"PF Offering"}</definedName>
    <definedName name="hhhh" hidden="1">{#N/A,#N/A,FALSE,"AD_Purchase";#N/A,#N/A,FALSE,"Credit";#N/A,#N/A,FALSE,"PF Acquisition";#N/A,#N/A,FALSE,"PF Offering"}</definedName>
    <definedName name="hhhhh" localSheetId="35" hidden="1">{#N/A,#N/A,FALSE,"Sheet1";#N/A,#N/A,FALSE,"Summary";#N/A,#N/A,FALSE,"proj1";#N/A,#N/A,FALSE,"proj2"}</definedName>
    <definedName name="hhhhh" localSheetId="31" hidden="1">{#N/A,#N/A,FALSE,"Sheet1";#N/A,#N/A,FALSE,"Summary";#N/A,#N/A,FALSE,"proj1";#N/A,#N/A,FALSE,"proj2"}</definedName>
    <definedName name="hhhhh" localSheetId="9" hidden="1">{#N/A,#N/A,FALSE,"Sheet1";#N/A,#N/A,FALSE,"Summary";#N/A,#N/A,FALSE,"proj1";#N/A,#N/A,FALSE,"proj2"}</definedName>
    <definedName name="hhhhh" localSheetId="30" hidden="1">{#N/A,#N/A,FALSE,"Sheet1";#N/A,#N/A,FALSE,"Summary";#N/A,#N/A,FALSE,"proj1";#N/A,#N/A,FALSE,"proj2"}</definedName>
    <definedName name="hhhhh" localSheetId="51" hidden="1">{#N/A,#N/A,FALSE,"Sheet1";#N/A,#N/A,FALSE,"Summary";#N/A,#N/A,FALSE,"proj1";#N/A,#N/A,FALSE,"proj2"}</definedName>
    <definedName name="hhhhh" localSheetId="7" hidden="1">{#N/A,#N/A,FALSE,"Sheet1";#N/A,#N/A,FALSE,"Summary";#N/A,#N/A,FALSE,"proj1";#N/A,#N/A,FALSE,"proj2"}</definedName>
    <definedName name="hhhhh" localSheetId="33" hidden="1">{#N/A,#N/A,FALSE,"Sheet1";#N/A,#N/A,FALSE,"Summary";#N/A,#N/A,FALSE,"proj1";#N/A,#N/A,FALSE,"proj2"}</definedName>
    <definedName name="hhhhh" localSheetId="6" hidden="1">{#N/A,#N/A,FALSE,"Sheet1";#N/A,#N/A,FALSE,"Summary";#N/A,#N/A,FALSE,"proj1";#N/A,#N/A,FALSE,"proj2"}</definedName>
    <definedName name="hhhhh" localSheetId="16" hidden="1">{#N/A,#N/A,FALSE,"Sheet1";#N/A,#N/A,FALSE,"Summary";#N/A,#N/A,FALSE,"proj1";#N/A,#N/A,FALSE,"proj2"}</definedName>
    <definedName name="hhhhh" localSheetId="10" hidden="1">{#N/A,#N/A,FALSE,"Sheet1";#N/A,#N/A,FALSE,"Summary";#N/A,#N/A,FALSE,"proj1";#N/A,#N/A,FALSE,"proj2"}</definedName>
    <definedName name="hhhhh" localSheetId="29" hidden="1">{#N/A,#N/A,FALSE,"Sheet1";#N/A,#N/A,FALSE,"Summary";#N/A,#N/A,FALSE,"proj1";#N/A,#N/A,FALSE,"proj2"}</definedName>
    <definedName name="hhhhh" localSheetId="28" hidden="1">{#N/A,#N/A,FALSE,"Sheet1";#N/A,#N/A,FALSE,"Summary";#N/A,#N/A,FALSE,"proj1";#N/A,#N/A,FALSE,"proj2"}</definedName>
    <definedName name="hhhhh" localSheetId="11" hidden="1">{#N/A,#N/A,FALSE,"Sheet1";#N/A,#N/A,FALSE,"Summary";#N/A,#N/A,FALSE,"proj1";#N/A,#N/A,FALSE,"proj2"}</definedName>
    <definedName name="hhhhh" localSheetId="36" hidden="1">{#N/A,#N/A,FALSE,"Sheet1";#N/A,#N/A,FALSE,"Summary";#N/A,#N/A,FALSE,"proj1";#N/A,#N/A,FALSE,"proj2"}</definedName>
    <definedName name="hhhhh" localSheetId="32" hidden="1">{#N/A,#N/A,FALSE,"Sheet1";#N/A,#N/A,FALSE,"Summary";#N/A,#N/A,FALSE,"proj1";#N/A,#N/A,FALSE,"proj2"}</definedName>
    <definedName name="hhhhh" localSheetId="18" hidden="1">{#N/A,#N/A,FALSE,"Sheet1";#N/A,#N/A,FALSE,"Summary";#N/A,#N/A,FALSE,"proj1";#N/A,#N/A,FALSE,"proj2"}</definedName>
    <definedName name="hhhhh" localSheetId="38" hidden="1">{#N/A,#N/A,FALSE,"Sheet1";#N/A,#N/A,FALSE,"Summary";#N/A,#N/A,FALSE,"proj1";#N/A,#N/A,FALSE,"proj2"}</definedName>
    <definedName name="hhhhh" hidden="1">{#N/A,#N/A,FALSE,"Sheet1";#N/A,#N/A,FALSE,"Summary";#N/A,#N/A,FALSE,"proj1";#N/A,#N/A,FALSE,"proj2"}</definedName>
    <definedName name="hhj" localSheetId="35" hidden="1">{"table",#N/A,FALSE,"COVER";"income_statement",#N/A,FALSE,"COVER"}</definedName>
    <definedName name="hhj" localSheetId="31" hidden="1">{"table",#N/A,FALSE,"COVER";"income_statement",#N/A,FALSE,"COVER"}</definedName>
    <definedName name="hhj" localSheetId="9" hidden="1">{"table",#N/A,FALSE,"COVER";"income_statement",#N/A,FALSE,"COVER"}</definedName>
    <definedName name="hhj" localSheetId="30" hidden="1">{"table",#N/A,FALSE,"COVER";"income_statement",#N/A,FALSE,"COVER"}</definedName>
    <definedName name="hhj" localSheetId="51" hidden="1">{"table",#N/A,FALSE,"COVER";"income_statement",#N/A,FALSE,"COVER"}</definedName>
    <definedName name="hhj" localSheetId="7" hidden="1">{"table",#N/A,FALSE,"COVER";"income_statement",#N/A,FALSE,"COVER"}</definedName>
    <definedName name="hhj" localSheetId="33" hidden="1">{"table",#N/A,FALSE,"COVER";"income_statement",#N/A,FALSE,"COVER"}</definedName>
    <definedName name="hhj" localSheetId="6" hidden="1">{"table",#N/A,FALSE,"COVER";"income_statement",#N/A,FALSE,"COVER"}</definedName>
    <definedName name="hhj" localSheetId="16" hidden="1">{"table",#N/A,FALSE,"COVER";"income_statement",#N/A,FALSE,"COVER"}</definedName>
    <definedName name="hhj" localSheetId="10" hidden="1">{"table",#N/A,FALSE,"COVER";"income_statement",#N/A,FALSE,"COVER"}</definedName>
    <definedName name="hhj" localSheetId="29" hidden="1">{"table",#N/A,FALSE,"COVER";"income_statement",#N/A,FALSE,"COVER"}</definedName>
    <definedName name="hhj" localSheetId="28" hidden="1">{"table",#N/A,FALSE,"COVER";"income_statement",#N/A,FALSE,"COVER"}</definedName>
    <definedName name="hhj" localSheetId="11" hidden="1">{"table",#N/A,FALSE,"COVER";"income_statement",#N/A,FALSE,"COVER"}</definedName>
    <definedName name="hhj" localSheetId="36" hidden="1">{"table",#N/A,FALSE,"COVER";"income_statement",#N/A,FALSE,"COVER"}</definedName>
    <definedName name="hhj" localSheetId="32" hidden="1">{"table",#N/A,FALSE,"COVER";"income_statement",#N/A,FALSE,"COVER"}</definedName>
    <definedName name="hhj" localSheetId="18" hidden="1">{"table",#N/A,FALSE,"COVER";"income_statement",#N/A,FALSE,"COVER"}</definedName>
    <definedName name="hhj" localSheetId="38" hidden="1">{"table",#N/A,FALSE,"COVER";"income_statement",#N/A,FALSE,"COVER"}</definedName>
    <definedName name="hhj" hidden="1">{"table",#N/A,FALSE,"COVER";"income_statement",#N/A,FALSE,"COVER"}</definedName>
    <definedName name="Hibh" localSheetId="35" hidden="1">{#N/A,#N/A,FALSE,"Pharm";#N/A,#N/A,FALSE,"WWCM"}</definedName>
    <definedName name="Hibh" localSheetId="31" hidden="1">{#N/A,#N/A,FALSE,"Pharm";#N/A,#N/A,FALSE,"WWCM"}</definedName>
    <definedName name="Hibh" localSheetId="9" hidden="1">{#N/A,#N/A,FALSE,"Pharm";#N/A,#N/A,FALSE,"WWCM"}</definedName>
    <definedName name="Hibh" localSheetId="30" hidden="1">{#N/A,#N/A,FALSE,"Pharm";#N/A,#N/A,FALSE,"WWCM"}</definedName>
    <definedName name="Hibh" localSheetId="51" hidden="1">{#N/A,#N/A,FALSE,"Pharm";#N/A,#N/A,FALSE,"WWCM"}</definedName>
    <definedName name="Hibh" localSheetId="7" hidden="1">{#N/A,#N/A,FALSE,"Pharm";#N/A,#N/A,FALSE,"WWCM"}</definedName>
    <definedName name="Hibh" localSheetId="33" hidden="1">{#N/A,#N/A,FALSE,"Pharm";#N/A,#N/A,FALSE,"WWCM"}</definedName>
    <definedName name="Hibh" localSheetId="6" hidden="1">{#N/A,#N/A,FALSE,"Pharm";#N/A,#N/A,FALSE,"WWCM"}</definedName>
    <definedName name="Hibh" localSheetId="16" hidden="1">{#N/A,#N/A,FALSE,"Pharm";#N/A,#N/A,FALSE,"WWCM"}</definedName>
    <definedName name="Hibh" localSheetId="10" hidden="1">{#N/A,#N/A,FALSE,"Pharm";#N/A,#N/A,FALSE,"WWCM"}</definedName>
    <definedName name="Hibh" localSheetId="29" hidden="1">{#N/A,#N/A,FALSE,"Pharm";#N/A,#N/A,FALSE,"WWCM"}</definedName>
    <definedName name="Hibh" localSheetId="28" hidden="1">{#N/A,#N/A,FALSE,"Pharm";#N/A,#N/A,FALSE,"WWCM"}</definedName>
    <definedName name="Hibh" localSheetId="11" hidden="1">{#N/A,#N/A,FALSE,"Pharm";#N/A,#N/A,FALSE,"WWCM"}</definedName>
    <definedName name="Hibh" localSheetId="36" hidden="1">{#N/A,#N/A,FALSE,"Pharm";#N/A,#N/A,FALSE,"WWCM"}</definedName>
    <definedName name="Hibh" localSheetId="32" hidden="1">{#N/A,#N/A,FALSE,"Pharm";#N/A,#N/A,FALSE,"WWCM"}</definedName>
    <definedName name="Hibh" localSheetId="18" hidden="1">{#N/A,#N/A,FALSE,"Pharm";#N/A,#N/A,FALSE,"WWCM"}</definedName>
    <definedName name="Hibh" localSheetId="38" hidden="1">{#N/A,#N/A,FALSE,"Pharm";#N/A,#N/A,FALSE,"WWCM"}</definedName>
    <definedName name="Hibh" hidden="1">{#N/A,#N/A,FALSE,"Pharm";#N/A,#N/A,FALSE,"WWCM"}</definedName>
    <definedName name="High" localSheetId="35" hidden="1">{#N/A,#N/A,FALSE,"Pharm";#N/A,#N/A,FALSE,"WWCM"}</definedName>
    <definedName name="High" localSheetId="31" hidden="1">{#N/A,#N/A,FALSE,"Pharm";#N/A,#N/A,FALSE,"WWCM"}</definedName>
    <definedName name="High" localSheetId="9" hidden="1">{#N/A,#N/A,FALSE,"Pharm";#N/A,#N/A,FALSE,"WWCM"}</definedName>
    <definedName name="High" localSheetId="30" hidden="1">{#N/A,#N/A,FALSE,"Pharm";#N/A,#N/A,FALSE,"WWCM"}</definedName>
    <definedName name="High" localSheetId="51" hidden="1">{#N/A,#N/A,FALSE,"Pharm";#N/A,#N/A,FALSE,"WWCM"}</definedName>
    <definedName name="High" localSheetId="7" hidden="1">{#N/A,#N/A,FALSE,"Pharm";#N/A,#N/A,FALSE,"WWCM"}</definedName>
    <definedName name="High" localSheetId="33" hidden="1">{#N/A,#N/A,FALSE,"Pharm";#N/A,#N/A,FALSE,"WWCM"}</definedName>
    <definedName name="High" localSheetId="6" hidden="1">{#N/A,#N/A,FALSE,"Pharm";#N/A,#N/A,FALSE,"WWCM"}</definedName>
    <definedName name="High" localSheetId="16" hidden="1">{#N/A,#N/A,FALSE,"Pharm";#N/A,#N/A,FALSE,"WWCM"}</definedName>
    <definedName name="High" localSheetId="10" hidden="1">{#N/A,#N/A,FALSE,"Pharm";#N/A,#N/A,FALSE,"WWCM"}</definedName>
    <definedName name="High" localSheetId="29" hidden="1">{#N/A,#N/A,FALSE,"Pharm";#N/A,#N/A,FALSE,"WWCM"}</definedName>
    <definedName name="High" localSheetId="28" hidden="1">{#N/A,#N/A,FALSE,"Pharm";#N/A,#N/A,FALSE,"WWCM"}</definedName>
    <definedName name="High" localSheetId="11" hidden="1">{#N/A,#N/A,FALSE,"Pharm";#N/A,#N/A,FALSE,"WWCM"}</definedName>
    <definedName name="High" localSheetId="36" hidden="1">{#N/A,#N/A,FALSE,"Pharm";#N/A,#N/A,FALSE,"WWCM"}</definedName>
    <definedName name="High" localSheetId="32" hidden="1">{#N/A,#N/A,FALSE,"Pharm";#N/A,#N/A,FALSE,"WWCM"}</definedName>
    <definedName name="High" localSheetId="18" hidden="1">{#N/A,#N/A,FALSE,"Pharm";#N/A,#N/A,FALSE,"WWCM"}</definedName>
    <definedName name="High" localSheetId="38" hidden="1">{#N/A,#N/A,FALSE,"Pharm";#N/A,#N/A,FALSE,"WWCM"}</definedName>
    <definedName name="High" hidden="1">{#N/A,#N/A,FALSE,"Pharm";#N/A,#N/A,FALSE,"WWCM"}</definedName>
    <definedName name="hj" hidden="1">"c3460"</definedName>
    <definedName name="hjgd" hidden="1">#REF!</definedName>
    <definedName name="hjghjgj" localSheetId="9" hidden="1">{#N/A,#N/A,FALSE,"מאזן בוחן";"כל_מאזן_בוחן",#N/A,FALSE,"מאזן בוחן"}</definedName>
    <definedName name="hjghjgj" localSheetId="51" hidden="1">{#N/A,#N/A,FALSE,"מאזן בוחן";"כל_מאזן_בוחן",#N/A,FALSE,"מאזן בוחן"}</definedName>
    <definedName name="hjghjgj" localSheetId="7" hidden="1">{#N/A,#N/A,FALSE,"מאזן בוחן";"כל_מאזן_בוחן",#N/A,FALSE,"מאזן בוחן"}</definedName>
    <definedName name="hjghjgj" localSheetId="6" hidden="1">{#N/A,#N/A,FALSE,"מאזן בוחן";"כל_מאזן_בוחן",#N/A,FALSE,"מאזן בוחן"}</definedName>
    <definedName name="hjghjgj" localSheetId="16" hidden="1">{#N/A,#N/A,FALSE,"מאזן בוחן";"כל_מאזן_בוחן",#N/A,FALSE,"מאזן בוחן"}</definedName>
    <definedName name="hjghjgj" localSheetId="10" hidden="1">{#N/A,#N/A,FALSE,"מאזן בוחן";"כל_מאזן_בוחן",#N/A,FALSE,"מאזן בוחן"}</definedName>
    <definedName name="hjghjgj" localSheetId="29" hidden="1">{#N/A,#N/A,FALSE,"מאזן בוחן";"כל_מאזן_בוחן",#N/A,FALSE,"מאזן בוחן"}</definedName>
    <definedName name="hjghjgj" localSheetId="28" hidden="1">{#N/A,#N/A,FALSE,"מאזן בוחן";"כל_מאזן_בוחן",#N/A,FALSE,"מאזן בוחן"}</definedName>
    <definedName name="hjghjgj" localSheetId="11" hidden="1">{#N/A,#N/A,FALSE,"מאזן בוחן";"כל_מאזן_בוחן",#N/A,FALSE,"מאזן בוחן"}</definedName>
    <definedName name="hjghjgj" localSheetId="36" hidden="1">{#N/A,#N/A,FALSE,"מאזן בוחן";"כל_מאזן_בוחן",#N/A,FALSE,"מאזן בוחן"}</definedName>
    <definedName name="hjghjgj" localSheetId="18" hidden="1">{#N/A,#N/A,FALSE,"מאזן בוחן";"כל_מאזן_בוחן",#N/A,FALSE,"מאזן בוחן"}</definedName>
    <definedName name="hjghjgj" localSheetId="38" hidden="1">{#N/A,#N/A,FALSE,"מאזן בוחן";"כל_מאזן_בוחן",#N/A,FALSE,"מאזן בוחן"}</definedName>
    <definedName name="hjghjgj" hidden="1">{#N/A,#N/A,FALSE,"מאזן בוחן";"כל_מאזן_בוחן",#N/A,FALSE,"מאזן בוחן"}</definedName>
    <definedName name="hjhjffukfuk" localSheetId="35" hidden="1">{#N/A,#N/A,FALSE,"Pharm";#N/A,#N/A,FALSE,"WWCM"}</definedName>
    <definedName name="hjhjffukfuk" localSheetId="31" hidden="1">{#N/A,#N/A,FALSE,"Pharm";#N/A,#N/A,FALSE,"WWCM"}</definedName>
    <definedName name="hjhjffukfuk" localSheetId="9" hidden="1">{#N/A,#N/A,FALSE,"Pharm";#N/A,#N/A,FALSE,"WWCM"}</definedName>
    <definedName name="hjhjffukfuk" localSheetId="30" hidden="1">{#N/A,#N/A,FALSE,"Pharm";#N/A,#N/A,FALSE,"WWCM"}</definedName>
    <definedName name="hjhjffukfuk" localSheetId="51" hidden="1">{#N/A,#N/A,FALSE,"Pharm";#N/A,#N/A,FALSE,"WWCM"}</definedName>
    <definedName name="hjhjffukfuk" localSheetId="7" hidden="1">{#N/A,#N/A,FALSE,"Pharm";#N/A,#N/A,FALSE,"WWCM"}</definedName>
    <definedName name="hjhjffukfuk" localSheetId="33" hidden="1">{#N/A,#N/A,FALSE,"Pharm";#N/A,#N/A,FALSE,"WWCM"}</definedName>
    <definedName name="hjhjffukfuk" localSheetId="6" hidden="1">{#N/A,#N/A,FALSE,"Pharm";#N/A,#N/A,FALSE,"WWCM"}</definedName>
    <definedName name="hjhjffukfuk" localSheetId="16" hidden="1">{#N/A,#N/A,FALSE,"Pharm";#N/A,#N/A,FALSE,"WWCM"}</definedName>
    <definedName name="hjhjffukfuk" localSheetId="10" hidden="1">{#N/A,#N/A,FALSE,"Pharm";#N/A,#N/A,FALSE,"WWCM"}</definedName>
    <definedName name="hjhjffukfuk" localSheetId="29" hidden="1">{#N/A,#N/A,FALSE,"Pharm";#N/A,#N/A,FALSE,"WWCM"}</definedName>
    <definedName name="hjhjffukfuk" localSheetId="28" hidden="1">{#N/A,#N/A,FALSE,"Pharm";#N/A,#N/A,FALSE,"WWCM"}</definedName>
    <definedName name="hjhjffukfuk" localSheetId="11" hidden="1">{#N/A,#N/A,FALSE,"Pharm";#N/A,#N/A,FALSE,"WWCM"}</definedName>
    <definedName name="hjhjffukfuk" localSheetId="36" hidden="1">{#N/A,#N/A,FALSE,"Pharm";#N/A,#N/A,FALSE,"WWCM"}</definedName>
    <definedName name="hjhjffukfuk" localSheetId="32" hidden="1">{#N/A,#N/A,FALSE,"Pharm";#N/A,#N/A,FALSE,"WWCM"}</definedName>
    <definedName name="hjhjffukfuk" localSheetId="18" hidden="1">{#N/A,#N/A,FALSE,"Pharm";#N/A,#N/A,FALSE,"WWCM"}</definedName>
    <definedName name="hjhjffukfuk" localSheetId="38" hidden="1">{#N/A,#N/A,FALSE,"Pharm";#N/A,#N/A,FALSE,"WWCM"}</definedName>
    <definedName name="hjhjffukfuk" hidden="1">{#N/A,#N/A,FALSE,"Pharm";#N/A,#N/A,FALSE,"WWCM"}</definedName>
    <definedName name="hjhjfkfukywrte" localSheetId="35" hidden="1">{#N/A,#N/A,FALSE,"Pharm";#N/A,#N/A,FALSE,"WWCM"}</definedName>
    <definedName name="hjhjfkfukywrte" localSheetId="31" hidden="1">{#N/A,#N/A,FALSE,"Pharm";#N/A,#N/A,FALSE,"WWCM"}</definedName>
    <definedName name="hjhjfkfukywrte" localSheetId="9" hidden="1">{#N/A,#N/A,FALSE,"Pharm";#N/A,#N/A,FALSE,"WWCM"}</definedName>
    <definedName name="hjhjfkfukywrte" localSheetId="30" hidden="1">{#N/A,#N/A,FALSE,"Pharm";#N/A,#N/A,FALSE,"WWCM"}</definedName>
    <definedName name="hjhjfkfukywrte" localSheetId="51" hidden="1">{#N/A,#N/A,FALSE,"Pharm";#N/A,#N/A,FALSE,"WWCM"}</definedName>
    <definedName name="hjhjfkfukywrte" localSheetId="7" hidden="1">{#N/A,#N/A,FALSE,"Pharm";#N/A,#N/A,FALSE,"WWCM"}</definedName>
    <definedName name="hjhjfkfukywrte" localSheetId="33" hidden="1">{#N/A,#N/A,FALSE,"Pharm";#N/A,#N/A,FALSE,"WWCM"}</definedName>
    <definedName name="hjhjfkfukywrte" localSheetId="6" hidden="1">{#N/A,#N/A,FALSE,"Pharm";#N/A,#N/A,FALSE,"WWCM"}</definedName>
    <definedName name="hjhjfkfukywrte" localSheetId="16" hidden="1">{#N/A,#N/A,FALSE,"Pharm";#N/A,#N/A,FALSE,"WWCM"}</definedName>
    <definedName name="hjhjfkfukywrte" localSheetId="10" hidden="1">{#N/A,#N/A,FALSE,"Pharm";#N/A,#N/A,FALSE,"WWCM"}</definedName>
    <definedName name="hjhjfkfukywrte" localSheetId="29" hidden="1">{#N/A,#N/A,FALSE,"Pharm";#N/A,#N/A,FALSE,"WWCM"}</definedName>
    <definedName name="hjhjfkfukywrte" localSheetId="28" hidden="1">{#N/A,#N/A,FALSE,"Pharm";#N/A,#N/A,FALSE,"WWCM"}</definedName>
    <definedName name="hjhjfkfukywrte" localSheetId="11" hidden="1">{#N/A,#N/A,FALSE,"Pharm";#N/A,#N/A,FALSE,"WWCM"}</definedName>
    <definedName name="hjhjfkfukywrte" localSheetId="36" hidden="1">{#N/A,#N/A,FALSE,"Pharm";#N/A,#N/A,FALSE,"WWCM"}</definedName>
    <definedName name="hjhjfkfukywrte" localSheetId="32" hidden="1">{#N/A,#N/A,FALSE,"Pharm";#N/A,#N/A,FALSE,"WWCM"}</definedName>
    <definedName name="hjhjfkfukywrte" localSheetId="18" hidden="1">{#N/A,#N/A,FALSE,"Pharm";#N/A,#N/A,FALSE,"WWCM"}</definedName>
    <definedName name="hjhjfkfukywrte" localSheetId="38" hidden="1">{#N/A,#N/A,FALSE,"Pharm";#N/A,#N/A,FALSE,"WWCM"}</definedName>
    <definedName name="hjhjfkfukywrte" hidden="1">{#N/A,#N/A,FALSE,"Pharm";#N/A,#N/A,FALSE,"WWCM"}</definedName>
    <definedName name="hjhkjkl" localSheetId="35" hidden="1">{#N/A,#N/A,FALSE,"Pharm";#N/A,#N/A,FALSE,"WWCM"}</definedName>
    <definedName name="hjhkjkl" localSheetId="31" hidden="1">{#N/A,#N/A,FALSE,"Pharm";#N/A,#N/A,FALSE,"WWCM"}</definedName>
    <definedName name="hjhkjkl" localSheetId="9" hidden="1">{#N/A,#N/A,FALSE,"Pharm";#N/A,#N/A,FALSE,"WWCM"}</definedName>
    <definedName name="hjhkjkl" localSheetId="30" hidden="1">{#N/A,#N/A,FALSE,"Pharm";#N/A,#N/A,FALSE,"WWCM"}</definedName>
    <definedName name="hjhkjkl" localSheetId="51" hidden="1">{#N/A,#N/A,FALSE,"Pharm";#N/A,#N/A,FALSE,"WWCM"}</definedName>
    <definedName name="hjhkjkl" localSheetId="7" hidden="1">{#N/A,#N/A,FALSE,"Pharm";#N/A,#N/A,FALSE,"WWCM"}</definedName>
    <definedName name="hjhkjkl" localSheetId="33" hidden="1">{#N/A,#N/A,FALSE,"Pharm";#N/A,#N/A,FALSE,"WWCM"}</definedName>
    <definedName name="hjhkjkl" localSheetId="6" hidden="1">{#N/A,#N/A,FALSE,"Pharm";#N/A,#N/A,FALSE,"WWCM"}</definedName>
    <definedName name="hjhkjkl" localSheetId="16" hidden="1">{#N/A,#N/A,FALSE,"Pharm";#N/A,#N/A,FALSE,"WWCM"}</definedName>
    <definedName name="hjhkjkl" localSheetId="10" hidden="1">{#N/A,#N/A,FALSE,"Pharm";#N/A,#N/A,FALSE,"WWCM"}</definedName>
    <definedName name="hjhkjkl" localSheetId="29" hidden="1">{#N/A,#N/A,FALSE,"Pharm";#N/A,#N/A,FALSE,"WWCM"}</definedName>
    <definedName name="hjhkjkl" localSheetId="28" hidden="1">{#N/A,#N/A,FALSE,"Pharm";#N/A,#N/A,FALSE,"WWCM"}</definedName>
    <definedName name="hjhkjkl" localSheetId="11" hidden="1">{#N/A,#N/A,FALSE,"Pharm";#N/A,#N/A,FALSE,"WWCM"}</definedName>
    <definedName name="hjhkjkl" localSheetId="36" hidden="1">{#N/A,#N/A,FALSE,"Pharm";#N/A,#N/A,FALSE,"WWCM"}</definedName>
    <definedName name="hjhkjkl" localSheetId="32" hidden="1">{#N/A,#N/A,FALSE,"Pharm";#N/A,#N/A,FALSE,"WWCM"}</definedName>
    <definedName name="hjhkjkl" localSheetId="18" hidden="1">{#N/A,#N/A,FALSE,"Pharm";#N/A,#N/A,FALSE,"WWCM"}</definedName>
    <definedName name="hjhkjkl" localSheetId="38" hidden="1">{#N/A,#N/A,FALSE,"Pharm";#N/A,#N/A,FALSE,"WWCM"}</definedName>
    <definedName name="hjhkjkl" hidden="1">{#N/A,#N/A,FALSE,"Pharm";#N/A,#N/A,FALSE,"WWCM"}</definedName>
    <definedName name="hjjjkk" localSheetId="35" hidden="1">{#N/A,#N/A,FALSE,"REPORT"}</definedName>
    <definedName name="hjjjkk" localSheetId="31" hidden="1">{#N/A,#N/A,FALSE,"REPORT"}</definedName>
    <definedName name="hjjjkk" localSheetId="9" hidden="1">{#N/A,#N/A,FALSE,"REPORT"}</definedName>
    <definedName name="hjjjkk" localSheetId="30" hidden="1">{#N/A,#N/A,FALSE,"REPORT"}</definedName>
    <definedName name="hjjjkk" localSheetId="51" hidden="1">{#N/A,#N/A,FALSE,"REPORT"}</definedName>
    <definedName name="hjjjkk" localSheetId="7" hidden="1">{#N/A,#N/A,FALSE,"REPORT"}</definedName>
    <definedName name="hjjjkk" localSheetId="33" hidden="1">{#N/A,#N/A,FALSE,"REPORT"}</definedName>
    <definedName name="hjjjkk" localSheetId="6" hidden="1">{#N/A,#N/A,FALSE,"REPORT"}</definedName>
    <definedName name="hjjjkk" localSheetId="16" hidden="1">{#N/A,#N/A,FALSE,"REPORT"}</definedName>
    <definedName name="hjjjkk" localSheetId="10" hidden="1">{#N/A,#N/A,FALSE,"REPORT"}</definedName>
    <definedName name="hjjjkk" localSheetId="29" hidden="1">{#N/A,#N/A,FALSE,"REPORT"}</definedName>
    <definedName name="hjjjkk" localSheetId="28" hidden="1">{#N/A,#N/A,FALSE,"REPORT"}</definedName>
    <definedName name="hjjjkk" localSheetId="11" hidden="1">{#N/A,#N/A,FALSE,"REPORT"}</definedName>
    <definedName name="hjjjkk" localSheetId="36" hidden="1">{#N/A,#N/A,FALSE,"REPORT"}</definedName>
    <definedName name="hjjjkk" localSheetId="32" hidden="1">{#N/A,#N/A,FALSE,"REPORT"}</definedName>
    <definedName name="hjjjkk" localSheetId="18" hidden="1">{#N/A,#N/A,FALSE,"REPORT"}</definedName>
    <definedName name="hjjjkk" localSheetId="38" hidden="1">{#N/A,#N/A,FALSE,"REPORT"}</definedName>
    <definedName name="hjjjkk" hidden="1">{#N/A,#N/A,FALSE,"REPORT"}</definedName>
    <definedName name="hjjkk" localSheetId="35" hidden="1">{#N/A,#N/A,FALSE,"Pharm";#N/A,#N/A,FALSE,"WWCM"}</definedName>
    <definedName name="hjjkk" localSheetId="31" hidden="1">{#N/A,#N/A,FALSE,"Pharm";#N/A,#N/A,FALSE,"WWCM"}</definedName>
    <definedName name="hjjkk" localSheetId="9" hidden="1">{#N/A,#N/A,FALSE,"Pharm";#N/A,#N/A,FALSE,"WWCM"}</definedName>
    <definedName name="hjjkk" localSheetId="30" hidden="1">{#N/A,#N/A,FALSE,"Pharm";#N/A,#N/A,FALSE,"WWCM"}</definedName>
    <definedName name="hjjkk" localSheetId="51" hidden="1">{#N/A,#N/A,FALSE,"Pharm";#N/A,#N/A,FALSE,"WWCM"}</definedName>
    <definedName name="hjjkk" localSheetId="7" hidden="1">{#N/A,#N/A,FALSE,"Pharm";#N/A,#N/A,FALSE,"WWCM"}</definedName>
    <definedName name="hjjkk" localSheetId="33" hidden="1">{#N/A,#N/A,FALSE,"Pharm";#N/A,#N/A,FALSE,"WWCM"}</definedName>
    <definedName name="hjjkk" localSheetId="6" hidden="1">{#N/A,#N/A,FALSE,"Pharm";#N/A,#N/A,FALSE,"WWCM"}</definedName>
    <definedName name="hjjkk" localSheetId="16" hidden="1">{#N/A,#N/A,FALSE,"Pharm";#N/A,#N/A,FALSE,"WWCM"}</definedName>
    <definedName name="hjjkk" localSheetId="10" hidden="1">{#N/A,#N/A,FALSE,"Pharm";#N/A,#N/A,FALSE,"WWCM"}</definedName>
    <definedName name="hjjkk" localSheetId="29" hidden="1">{#N/A,#N/A,FALSE,"Pharm";#N/A,#N/A,FALSE,"WWCM"}</definedName>
    <definedName name="hjjkk" localSheetId="28" hidden="1">{#N/A,#N/A,FALSE,"Pharm";#N/A,#N/A,FALSE,"WWCM"}</definedName>
    <definedName name="hjjkk" localSheetId="11" hidden="1">{#N/A,#N/A,FALSE,"Pharm";#N/A,#N/A,FALSE,"WWCM"}</definedName>
    <definedName name="hjjkk" localSheetId="36" hidden="1">{#N/A,#N/A,FALSE,"Pharm";#N/A,#N/A,FALSE,"WWCM"}</definedName>
    <definedName name="hjjkk" localSheetId="32" hidden="1">{#N/A,#N/A,FALSE,"Pharm";#N/A,#N/A,FALSE,"WWCM"}</definedName>
    <definedName name="hjjkk" localSheetId="18" hidden="1">{#N/A,#N/A,FALSE,"Pharm";#N/A,#N/A,FALSE,"WWCM"}</definedName>
    <definedName name="hjjkk" localSheetId="38" hidden="1">{#N/A,#N/A,FALSE,"Pharm";#N/A,#N/A,FALSE,"WWCM"}</definedName>
    <definedName name="hjjkk" hidden="1">{#N/A,#N/A,FALSE,"Pharm";#N/A,#N/A,FALSE,"WWCM"}</definedName>
    <definedName name="hjkk" localSheetId="35" hidden="1">{#N/A,#N/A,FALSE,"Pharm";#N/A,#N/A,FALSE,"WWCM"}</definedName>
    <definedName name="hjkk" localSheetId="31" hidden="1">{#N/A,#N/A,FALSE,"Pharm";#N/A,#N/A,FALSE,"WWCM"}</definedName>
    <definedName name="hjkk" localSheetId="9" hidden="1">{#N/A,#N/A,FALSE,"Pharm";#N/A,#N/A,FALSE,"WWCM"}</definedName>
    <definedName name="hjkk" localSheetId="30" hidden="1">{#N/A,#N/A,FALSE,"Pharm";#N/A,#N/A,FALSE,"WWCM"}</definedName>
    <definedName name="hjkk" localSheetId="51" hidden="1">{#N/A,#N/A,FALSE,"Pharm";#N/A,#N/A,FALSE,"WWCM"}</definedName>
    <definedName name="hjkk" localSheetId="7" hidden="1">{#N/A,#N/A,FALSE,"Pharm";#N/A,#N/A,FALSE,"WWCM"}</definedName>
    <definedName name="hjkk" localSheetId="33" hidden="1">{#N/A,#N/A,FALSE,"Pharm";#N/A,#N/A,FALSE,"WWCM"}</definedName>
    <definedName name="hjkk" localSheetId="6" hidden="1">{#N/A,#N/A,FALSE,"Pharm";#N/A,#N/A,FALSE,"WWCM"}</definedName>
    <definedName name="hjkk" localSheetId="16" hidden="1">{#N/A,#N/A,FALSE,"Pharm";#N/A,#N/A,FALSE,"WWCM"}</definedName>
    <definedName name="hjkk" localSheetId="10" hidden="1">{#N/A,#N/A,FALSE,"Pharm";#N/A,#N/A,FALSE,"WWCM"}</definedName>
    <definedName name="hjkk" localSheetId="29" hidden="1">{#N/A,#N/A,FALSE,"Pharm";#N/A,#N/A,FALSE,"WWCM"}</definedName>
    <definedName name="hjkk" localSheetId="28" hidden="1">{#N/A,#N/A,FALSE,"Pharm";#N/A,#N/A,FALSE,"WWCM"}</definedName>
    <definedName name="hjkk" localSheetId="11" hidden="1">{#N/A,#N/A,FALSE,"Pharm";#N/A,#N/A,FALSE,"WWCM"}</definedName>
    <definedName name="hjkk" localSheetId="36" hidden="1">{#N/A,#N/A,FALSE,"Pharm";#N/A,#N/A,FALSE,"WWCM"}</definedName>
    <definedName name="hjkk" localSheetId="32" hidden="1">{#N/A,#N/A,FALSE,"Pharm";#N/A,#N/A,FALSE,"WWCM"}</definedName>
    <definedName name="hjkk" localSheetId="18" hidden="1">{#N/A,#N/A,FALSE,"Pharm";#N/A,#N/A,FALSE,"WWCM"}</definedName>
    <definedName name="hjkk" localSheetId="38" hidden="1">{#N/A,#N/A,FALSE,"Pharm";#N/A,#N/A,FALSE,"WWCM"}</definedName>
    <definedName name="hjkk" hidden="1">{#N/A,#N/A,FALSE,"Pharm";#N/A,#N/A,FALSE,"WWCM"}</definedName>
    <definedName name="hjklhkljklj" localSheetId="9" hidden="1">#REF!</definedName>
    <definedName name="hjklhkljklj" localSheetId="51" hidden="1">#REF!</definedName>
    <definedName name="hjklhkljklj" localSheetId="16" hidden="1">#REF!</definedName>
    <definedName name="hjklhkljklj" localSheetId="10" hidden="1">'NFD CONSO'!#REF!</definedName>
    <definedName name="hjklhkljklj" localSheetId="29" hidden="1">#REF!</definedName>
    <definedName name="hjklhkljklj" localSheetId="11" hidden="1">#REF!</definedName>
    <definedName name="hjklhkljklj" localSheetId="18" hidden="1">#REF!</definedName>
    <definedName name="hjklhkljklj" localSheetId="38" hidden="1">#REF!</definedName>
    <definedName name="hjklhkljklj" hidden="1">#REF!</definedName>
    <definedName name="HKSH" localSheetId="35" hidden="1">{#N/A,#N/A,FALSE,"REPORT"}</definedName>
    <definedName name="HKSH" localSheetId="31" hidden="1">{#N/A,#N/A,FALSE,"REPORT"}</definedName>
    <definedName name="HKSH" localSheetId="9" hidden="1">{#N/A,#N/A,FALSE,"REPORT"}</definedName>
    <definedName name="HKSH" localSheetId="30" hidden="1">{#N/A,#N/A,FALSE,"REPORT"}</definedName>
    <definedName name="HKSH" localSheetId="51" hidden="1">{#N/A,#N/A,FALSE,"REPORT"}</definedName>
    <definedName name="HKSH" localSheetId="7" hidden="1">{#N/A,#N/A,FALSE,"REPORT"}</definedName>
    <definedName name="HKSH" localSheetId="33" hidden="1">{#N/A,#N/A,FALSE,"REPORT"}</definedName>
    <definedName name="HKSH" localSheetId="6" hidden="1">{#N/A,#N/A,FALSE,"REPORT"}</definedName>
    <definedName name="HKSH" localSheetId="16" hidden="1">{#N/A,#N/A,FALSE,"REPORT"}</definedName>
    <definedName name="HKSH" localSheetId="10" hidden="1">{#N/A,#N/A,FALSE,"REPORT"}</definedName>
    <definedName name="HKSH" localSheetId="29" hidden="1">{#N/A,#N/A,FALSE,"REPORT"}</definedName>
    <definedName name="HKSH" localSheetId="28" hidden="1">{#N/A,#N/A,FALSE,"REPORT"}</definedName>
    <definedName name="HKSH" localSheetId="11" hidden="1">{#N/A,#N/A,FALSE,"REPORT"}</definedName>
    <definedName name="HKSH" localSheetId="36" hidden="1">{#N/A,#N/A,FALSE,"REPORT"}</definedName>
    <definedName name="HKSH" localSheetId="32" hidden="1">{#N/A,#N/A,FALSE,"REPORT"}</definedName>
    <definedName name="HKSH" localSheetId="18" hidden="1">{#N/A,#N/A,FALSE,"REPORT"}</definedName>
    <definedName name="HKSH" localSheetId="38" hidden="1">{#N/A,#N/A,FALSE,"REPORT"}</definedName>
    <definedName name="HKSH" hidden="1">{#N/A,#N/A,FALSE,"REPORT"}</definedName>
    <definedName name="HMG" localSheetId="35" hidden="1">{#N/A,#N/A,FALSE,"REPORT"}</definedName>
    <definedName name="HMG" localSheetId="31" hidden="1">{#N/A,#N/A,FALSE,"REPORT"}</definedName>
    <definedName name="HMG" localSheetId="9" hidden="1">{#N/A,#N/A,FALSE,"REPORT"}</definedName>
    <definedName name="HMG" localSheetId="30" hidden="1">{#N/A,#N/A,FALSE,"REPORT"}</definedName>
    <definedName name="HMG" localSheetId="51" hidden="1">{#N/A,#N/A,FALSE,"REPORT"}</definedName>
    <definedName name="HMG" localSheetId="7" hidden="1">{#N/A,#N/A,FALSE,"REPORT"}</definedName>
    <definedName name="HMG" localSheetId="33" hidden="1">{#N/A,#N/A,FALSE,"REPORT"}</definedName>
    <definedName name="HMG" localSheetId="6" hidden="1">{#N/A,#N/A,FALSE,"REPORT"}</definedName>
    <definedName name="HMG" localSheetId="16" hidden="1">{#N/A,#N/A,FALSE,"REPORT"}</definedName>
    <definedName name="HMG" localSheetId="10" hidden="1">{#N/A,#N/A,FALSE,"REPORT"}</definedName>
    <definedName name="HMG" localSheetId="29" hidden="1">{#N/A,#N/A,FALSE,"REPORT"}</definedName>
    <definedName name="HMG" localSheetId="28" hidden="1">{#N/A,#N/A,FALSE,"REPORT"}</definedName>
    <definedName name="HMG" localSheetId="11" hidden="1">{#N/A,#N/A,FALSE,"REPORT"}</definedName>
    <definedName name="HMG" localSheetId="36" hidden="1">{#N/A,#N/A,FALSE,"REPORT"}</definedName>
    <definedName name="HMG" localSheetId="32" hidden="1">{#N/A,#N/A,FALSE,"REPORT"}</definedName>
    <definedName name="HMG" localSheetId="18" hidden="1">{#N/A,#N/A,FALSE,"REPORT"}</definedName>
    <definedName name="HMG" localSheetId="38" hidden="1">{#N/A,#N/A,FALSE,"REPORT"}</definedName>
    <definedName name="HMG" hidden="1">{#N/A,#N/A,FALSE,"REPORT"}</definedName>
    <definedName name="hn.ConvertZero1" localSheetId="11" hidden="1">#REF!,#REF!,#REF!,#REF!,#REF!,#REF!,#REF!,#REF!,#REF!,#REF!</definedName>
    <definedName name="hn.ConvertZero1" localSheetId="18" hidden="1">#REF!,#REF!,#REF!,#REF!,#REF!,#REF!,#REF!,#REF!,#REF!,#REF!</definedName>
    <definedName name="hn.ConvertZero1" hidden="1">#REF!,#REF!,#REF!,#REF!,#REF!,#REF!,#REF!,#REF!,#REF!,#REF!</definedName>
    <definedName name="hn.ConvertZero2" localSheetId="11" hidden="1">#REF!,#REF!,#REF!,#REF!,#REF!,#REF!,#REF!,#REF!</definedName>
    <definedName name="hn.ConvertZero2" localSheetId="18" hidden="1">#REF!,#REF!,#REF!,#REF!,#REF!,#REF!,#REF!,#REF!</definedName>
    <definedName name="hn.ConvertZero2" hidden="1">#REF!,#REF!,#REF!,#REF!,#REF!,#REF!,#REF!,#REF!</definedName>
    <definedName name="hn.ConvertZero3" localSheetId="11" hidden="1">#REF!,#REF!,#REF!,#REF!,#REF!</definedName>
    <definedName name="hn.ConvertZero3" localSheetId="18" hidden="1">#REF!,#REF!,#REF!,#REF!,#REF!</definedName>
    <definedName name="hn.ConvertZero3" hidden="1">#REF!,#REF!,#REF!,#REF!,#REF!</definedName>
    <definedName name="hn.ConvertZero4" localSheetId="11" hidden="1">#REF!,#REF!,#REF!,#REF!,#REF!,#REF!,#REF!,#REF!</definedName>
    <definedName name="hn.ConvertZero4" localSheetId="18" hidden="1">#REF!,#REF!,#REF!,#REF!,#REF!,#REF!,#REF!,#REF!</definedName>
    <definedName name="hn.ConvertZero4" hidden="1">#REF!,#REF!,#REF!,#REF!,#REF!,#REF!,#REF!,#REF!</definedName>
    <definedName name="hn.ConvertZeroUnhide1" hidden="1">#REF!,#REF!,#REF!</definedName>
    <definedName name="hn.Delete015" hidden="1">#REF!,#REF!,#REF!,#REF!</definedName>
    <definedName name="hn.DZ_MultByFXRates" hidden="1">#REF!,#REF!,#REF!,#REF!</definedName>
    <definedName name="hn.ExtDb" hidden="1">FALSE</definedName>
    <definedName name="hn.LTM_MultByFXRates" hidden="1">#REF!,#REF!,#REF!,#REF!,#REF!,#REF!,#REF!</definedName>
    <definedName name="hn.ModelType" hidden="1">"DEAL"</definedName>
    <definedName name="hn.ModelVersion" hidden="1">1</definedName>
    <definedName name="hn.MultbyFXRates" hidden="1">#REF!,#REF!,#REF!,#REF!,#REF!,#REF!,#REF!</definedName>
    <definedName name="hn.MultByFXRates1" hidden="1">#REF!,#REF!,#REF!,#REF!,#REF!</definedName>
    <definedName name="hn.MultByFXRates2" hidden="1">#REF!,#REF!,#REF!,#REF!,#REF!</definedName>
    <definedName name="hn.MultByFXRates3" hidden="1">#REF!,#REF!,#REF!,#REF!,#REF!</definedName>
    <definedName name="hn.MultbyFxrates4" hidden="1">#REF!,#REF!,#REF!,#REF!,#REF!,#REF!,#REF!</definedName>
    <definedName name="hn.multbyfxrates5" hidden="1">#REF!,#REF!,#REF!,#REF!,#REF!</definedName>
    <definedName name="hn.multbyfxrates6" hidden="1">#REF!,#REF!,#REF!,#REF!,#REF!</definedName>
    <definedName name="hn.multbyfxrates7" hidden="1">#REF!,#REF!,#REF!,#REF!,#REF!</definedName>
    <definedName name="hn.MultByFXRatesBot1" localSheetId="11" hidden="1">#REF!,#REF!,#REF!,#REF!,#REF!,#REF!,#REF!,#REF!,#REF!,#REF!,#REF!,#REF!</definedName>
    <definedName name="hn.MultByFXRatesBot1" localSheetId="18" hidden="1">#REF!,#REF!,#REF!,#REF!,#REF!,#REF!,#REF!,#REF!,#REF!,#REF!,#REF!,#REF!</definedName>
    <definedName name="hn.MultByFXRatesBot1" hidden="1">#REF!,#REF!,#REF!,#REF!,#REF!,#REF!,#REF!,#REF!,#REF!,#REF!,#REF!,#REF!</definedName>
    <definedName name="hn.MultByFXRatesBot2" localSheetId="11" hidden="1">#REF!,#REF!,#REF!,#REF!,#REF!,#REF!,#REF!,#REF!,#REF!,#REF!,#REF!,#REF!</definedName>
    <definedName name="hn.MultByFXRatesBot2" localSheetId="18" hidden="1">#REF!,#REF!,#REF!,#REF!,#REF!,#REF!,#REF!,#REF!,#REF!,#REF!,#REF!,#REF!</definedName>
    <definedName name="hn.MultByFXRatesBot2" hidden="1">#REF!,#REF!,#REF!,#REF!,#REF!,#REF!,#REF!,#REF!,#REF!,#REF!,#REF!,#REF!</definedName>
    <definedName name="hn.MultByFXRatesBot3" hidden="1">#REF!,#REF!,#REF!,#REF!,#REF!,#REF!,#REF!,#REF!,#REF!,#REF!,#REF!,#REF!</definedName>
    <definedName name="hn.MultByFXRatesBot4" hidden="1">#REF!,#REF!,#REF!,#REF!,#REF!,#REF!,#REF!,#REF!,#REF!,#REF!,#REF!,#REF!,#REF!</definedName>
    <definedName name="hn.MultByFXRatesBot5" hidden="1">#REF!,#REF!,#REF!,#REF!,#REF!,#REF!,#REF!,#REF!,#REF!,#REF!,#REF!</definedName>
    <definedName name="hn.MultByFXRatesBot6" hidden="1">#REF!,#REF!,#REF!,#REF!,#REF!,#REF!,#REF!,#REF!,#REF!,#REF!,#REF!</definedName>
    <definedName name="hn.MultByFXRatesBot7" hidden="1">#REF!,#REF!,#REF!,#REF!,#REF!,#REF!,#REF!,#REF!,#REF!,#REF!,#REF!</definedName>
    <definedName name="hn.MultByFXRatesTop1" hidden="1">#REF!,#REF!,#REF!,#REF!,#REF!,#REF!,#REF!,#REF!,#REF!,#REF!,#REF!,#REF!</definedName>
    <definedName name="hn.MultByFXRatesTop2" hidden="1">#REF!,#REF!,#REF!,#REF!,#REF!,#REF!,#REF!,#REF!,#REF!,#REF!,#REF!,#REF!,#REF!,#REF!,#REF!</definedName>
    <definedName name="hn.MultByFXRatesTop3" hidden="1">#REF!,#REF!,#REF!,#REF!,#REF!,#REF!,#REF!,#REF!,#REF!,#REF!,#REF!,#REF!,#REF!,#REF!,#REF!</definedName>
    <definedName name="hn.MultByFXRatesTop4" hidden="1">#REF!,#REF!,#REF!,#REF!,#REF!,#REF!,#REF!,#REF!,#REF!,#REF!,#REF!,#REF!,#REF!,#REF!,#REF!</definedName>
    <definedName name="hn.MultByFXRatesTop5" hidden="1">#REF!,#REF!,#REF!,#REF!,#REF!,#REF!,#REF!,#REF!,#REF!,#REF!,#REF!,#REF!</definedName>
    <definedName name="hn.MultByFXRatesTop6" hidden="1">#REF!,#REF!,#REF!,#REF!,#REF!,#REF!,#REF!,#REF!,#REF!,#REF!,#REF!,#REF!,#REF!,#REF!,#REF!</definedName>
    <definedName name="hn.MultByFXRatesTop7" hidden="1">#REF!,#REF!,#REF!,#REF!,#REF!,#REF!,#REF!,#REF!,#REF!,#REF!,#REF!,#REF!,#REF!,#REF!,#REF!</definedName>
    <definedName name="hn.NoUpload" hidden="1">0</definedName>
    <definedName name="hn.YearLabel" localSheetId="9" hidden="1">#REF!</definedName>
    <definedName name="hn.YearLabel" localSheetId="51" hidden="1">#REF!</definedName>
    <definedName name="hn.YearLabel" localSheetId="10" hidden="1">'NFD CONSO'!#REF!</definedName>
    <definedName name="hn.YearLabel" localSheetId="11" hidden="1">#REF!</definedName>
    <definedName name="hn.YearLabel" hidden="1">#REF!</definedName>
    <definedName name="hnu" localSheetId="35"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3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3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5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7"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33"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1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1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2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2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1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3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3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1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localSheetId="3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od" localSheetId="35" hidden="1">{#N/A,#N/A,FALSE,"TS";#N/A,#N/A,FALSE,"Combo";#N/A,#N/A,FALSE,"FAIR";#N/A,#N/A,FALSE,"RBC";#N/A,#N/A,FALSE,"xxxx";#N/A,#N/A,FALSE,"A_D";#N/A,#N/A,FALSE,"WACC";#N/A,#N/A,FALSE,"DCF";#N/A,#N/A,FALSE,"LBO";#N/A,#N/A,FALSE,"AcqMults";#N/A,#N/A,FALSE,"CompMults"}</definedName>
    <definedName name="hod" localSheetId="31" hidden="1">{#N/A,#N/A,FALSE,"TS";#N/A,#N/A,FALSE,"Combo";#N/A,#N/A,FALSE,"FAIR";#N/A,#N/A,FALSE,"RBC";#N/A,#N/A,FALSE,"xxxx";#N/A,#N/A,FALSE,"A_D";#N/A,#N/A,FALSE,"WACC";#N/A,#N/A,FALSE,"DCF";#N/A,#N/A,FALSE,"LBO";#N/A,#N/A,FALSE,"AcqMults";#N/A,#N/A,FALSE,"CompMults"}</definedName>
    <definedName name="hod" localSheetId="9" hidden="1">{#N/A,#N/A,FALSE,"TS";#N/A,#N/A,FALSE,"Combo";#N/A,#N/A,FALSE,"FAIR";#N/A,#N/A,FALSE,"RBC";#N/A,#N/A,FALSE,"xxxx";#N/A,#N/A,FALSE,"A_D";#N/A,#N/A,FALSE,"WACC";#N/A,#N/A,FALSE,"DCF";#N/A,#N/A,FALSE,"LBO";#N/A,#N/A,FALSE,"AcqMults";#N/A,#N/A,FALSE,"CompMults"}</definedName>
    <definedName name="hod" localSheetId="30" hidden="1">{#N/A,#N/A,FALSE,"TS";#N/A,#N/A,FALSE,"Combo";#N/A,#N/A,FALSE,"FAIR";#N/A,#N/A,FALSE,"RBC";#N/A,#N/A,FALSE,"xxxx";#N/A,#N/A,FALSE,"A_D";#N/A,#N/A,FALSE,"WACC";#N/A,#N/A,FALSE,"DCF";#N/A,#N/A,FALSE,"LBO";#N/A,#N/A,FALSE,"AcqMults";#N/A,#N/A,FALSE,"CompMults"}</definedName>
    <definedName name="hod" localSheetId="51" hidden="1">{#N/A,#N/A,FALSE,"TS";#N/A,#N/A,FALSE,"Combo";#N/A,#N/A,FALSE,"FAIR";#N/A,#N/A,FALSE,"RBC";#N/A,#N/A,FALSE,"xxxx";#N/A,#N/A,FALSE,"A_D";#N/A,#N/A,FALSE,"WACC";#N/A,#N/A,FALSE,"DCF";#N/A,#N/A,FALSE,"LBO";#N/A,#N/A,FALSE,"AcqMults";#N/A,#N/A,FALSE,"CompMults"}</definedName>
    <definedName name="hod" localSheetId="7" hidden="1">{#N/A,#N/A,FALSE,"TS";#N/A,#N/A,FALSE,"Combo";#N/A,#N/A,FALSE,"FAIR";#N/A,#N/A,FALSE,"RBC";#N/A,#N/A,FALSE,"xxxx";#N/A,#N/A,FALSE,"A_D";#N/A,#N/A,FALSE,"WACC";#N/A,#N/A,FALSE,"DCF";#N/A,#N/A,FALSE,"LBO";#N/A,#N/A,FALSE,"AcqMults";#N/A,#N/A,FALSE,"CompMults"}</definedName>
    <definedName name="hod" localSheetId="33" hidden="1">{#N/A,#N/A,FALSE,"TS";#N/A,#N/A,FALSE,"Combo";#N/A,#N/A,FALSE,"FAIR";#N/A,#N/A,FALSE,"RBC";#N/A,#N/A,FALSE,"xxxx";#N/A,#N/A,FALSE,"A_D";#N/A,#N/A,FALSE,"WACC";#N/A,#N/A,FALSE,"DCF";#N/A,#N/A,FALSE,"LBO";#N/A,#N/A,FALSE,"AcqMults";#N/A,#N/A,FALSE,"CompMults"}</definedName>
    <definedName name="hod" localSheetId="6" hidden="1">{#N/A,#N/A,FALSE,"TS";#N/A,#N/A,FALSE,"Combo";#N/A,#N/A,FALSE,"FAIR";#N/A,#N/A,FALSE,"RBC";#N/A,#N/A,FALSE,"xxxx";#N/A,#N/A,FALSE,"A_D";#N/A,#N/A,FALSE,"WACC";#N/A,#N/A,FALSE,"DCF";#N/A,#N/A,FALSE,"LBO";#N/A,#N/A,FALSE,"AcqMults";#N/A,#N/A,FALSE,"CompMults"}</definedName>
    <definedName name="hod" localSheetId="16" hidden="1">{#N/A,#N/A,FALSE,"TS";#N/A,#N/A,FALSE,"Combo";#N/A,#N/A,FALSE,"FAIR";#N/A,#N/A,FALSE,"RBC";#N/A,#N/A,FALSE,"xxxx";#N/A,#N/A,FALSE,"A_D";#N/A,#N/A,FALSE,"WACC";#N/A,#N/A,FALSE,"DCF";#N/A,#N/A,FALSE,"LBO";#N/A,#N/A,FALSE,"AcqMults";#N/A,#N/A,FALSE,"CompMults"}</definedName>
    <definedName name="hod" localSheetId="10" hidden="1">{#N/A,#N/A,FALSE,"TS";#N/A,#N/A,FALSE,"Combo";#N/A,#N/A,FALSE,"FAIR";#N/A,#N/A,FALSE,"RBC";#N/A,#N/A,FALSE,"xxxx";#N/A,#N/A,FALSE,"A_D";#N/A,#N/A,FALSE,"WACC";#N/A,#N/A,FALSE,"DCF";#N/A,#N/A,FALSE,"LBO";#N/A,#N/A,FALSE,"AcqMults";#N/A,#N/A,FALSE,"CompMults"}</definedName>
    <definedName name="hod" localSheetId="29" hidden="1">{#N/A,#N/A,FALSE,"TS";#N/A,#N/A,FALSE,"Combo";#N/A,#N/A,FALSE,"FAIR";#N/A,#N/A,FALSE,"RBC";#N/A,#N/A,FALSE,"xxxx";#N/A,#N/A,FALSE,"A_D";#N/A,#N/A,FALSE,"WACC";#N/A,#N/A,FALSE,"DCF";#N/A,#N/A,FALSE,"LBO";#N/A,#N/A,FALSE,"AcqMults";#N/A,#N/A,FALSE,"CompMults"}</definedName>
    <definedName name="hod" localSheetId="28" hidden="1">{#N/A,#N/A,FALSE,"TS";#N/A,#N/A,FALSE,"Combo";#N/A,#N/A,FALSE,"FAIR";#N/A,#N/A,FALSE,"RBC";#N/A,#N/A,FALSE,"xxxx";#N/A,#N/A,FALSE,"A_D";#N/A,#N/A,FALSE,"WACC";#N/A,#N/A,FALSE,"DCF";#N/A,#N/A,FALSE,"LBO";#N/A,#N/A,FALSE,"AcqMults";#N/A,#N/A,FALSE,"CompMults"}</definedName>
    <definedName name="hod" localSheetId="11" hidden="1">{#N/A,#N/A,FALSE,"TS";#N/A,#N/A,FALSE,"Combo";#N/A,#N/A,FALSE,"FAIR";#N/A,#N/A,FALSE,"RBC";#N/A,#N/A,FALSE,"xxxx";#N/A,#N/A,FALSE,"A_D";#N/A,#N/A,FALSE,"WACC";#N/A,#N/A,FALSE,"DCF";#N/A,#N/A,FALSE,"LBO";#N/A,#N/A,FALSE,"AcqMults";#N/A,#N/A,FALSE,"CompMults"}</definedName>
    <definedName name="hod" localSheetId="36" hidden="1">{#N/A,#N/A,FALSE,"TS";#N/A,#N/A,FALSE,"Combo";#N/A,#N/A,FALSE,"FAIR";#N/A,#N/A,FALSE,"RBC";#N/A,#N/A,FALSE,"xxxx";#N/A,#N/A,FALSE,"A_D";#N/A,#N/A,FALSE,"WACC";#N/A,#N/A,FALSE,"DCF";#N/A,#N/A,FALSE,"LBO";#N/A,#N/A,FALSE,"AcqMults";#N/A,#N/A,FALSE,"CompMults"}</definedName>
    <definedName name="hod" localSheetId="32" hidden="1">{#N/A,#N/A,FALSE,"TS";#N/A,#N/A,FALSE,"Combo";#N/A,#N/A,FALSE,"FAIR";#N/A,#N/A,FALSE,"RBC";#N/A,#N/A,FALSE,"xxxx";#N/A,#N/A,FALSE,"A_D";#N/A,#N/A,FALSE,"WACC";#N/A,#N/A,FALSE,"DCF";#N/A,#N/A,FALSE,"LBO";#N/A,#N/A,FALSE,"AcqMults";#N/A,#N/A,FALSE,"CompMults"}</definedName>
    <definedName name="hod" localSheetId="18" hidden="1">{#N/A,#N/A,FALSE,"TS";#N/A,#N/A,FALSE,"Combo";#N/A,#N/A,FALSE,"FAIR";#N/A,#N/A,FALSE,"RBC";#N/A,#N/A,FALSE,"xxxx";#N/A,#N/A,FALSE,"A_D";#N/A,#N/A,FALSE,"WACC";#N/A,#N/A,FALSE,"DCF";#N/A,#N/A,FALSE,"LBO";#N/A,#N/A,FALSE,"AcqMults";#N/A,#N/A,FALSE,"CompMults"}</definedName>
    <definedName name="hod" localSheetId="38"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35" hidden="1">{#N/A,#N/A,FALSE,"AD_Purchase";#N/A,#N/A,FALSE,"Credit";#N/A,#N/A,FALSE,"PF Acquisition";#N/A,#N/A,FALSE,"PF Offering"}</definedName>
    <definedName name="houy" localSheetId="31" hidden="1">{#N/A,#N/A,FALSE,"AD_Purchase";#N/A,#N/A,FALSE,"Credit";#N/A,#N/A,FALSE,"PF Acquisition";#N/A,#N/A,FALSE,"PF Offering"}</definedName>
    <definedName name="houy" localSheetId="9" hidden="1">{#N/A,#N/A,FALSE,"AD_Purchase";#N/A,#N/A,FALSE,"Credit";#N/A,#N/A,FALSE,"PF Acquisition";#N/A,#N/A,FALSE,"PF Offering"}</definedName>
    <definedName name="houy" localSheetId="30" hidden="1">{#N/A,#N/A,FALSE,"AD_Purchase";#N/A,#N/A,FALSE,"Credit";#N/A,#N/A,FALSE,"PF Acquisition";#N/A,#N/A,FALSE,"PF Offering"}</definedName>
    <definedName name="houy" localSheetId="51" hidden="1">{#N/A,#N/A,FALSE,"AD_Purchase";#N/A,#N/A,FALSE,"Credit";#N/A,#N/A,FALSE,"PF Acquisition";#N/A,#N/A,FALSE,"PF Offering"}</definedName>
    <definedName name="houy" localSheetId="7" hidden="1">{#N/A,#N/A,FALSE,"AD_Purchase";#N/A,#N/A,FALSE,"Credit";#N/A,#N/A,FALSE,"PF Acquisition";#N/A,#N/A,FALSE,"PF Offering"}</definedName>
    <definedName name="houy" localSheetId="33" hidden="1">{#N/A,#N/A,FALSE,"AD_Purchase";#N/A,#N/A,FALSE,"Credit";#N/A,#N/A,FALSE,"PF Acquisition";#N/A,#N/A,FALSE,"PF Offering"}</definedName>
    <definedName name="houy" localSheetId="6" hidden="1">{#N/A,#N/A,FALSE,"AD_Purchase";#N/A,#N/A,FALSE,"Credit";#N/A,#N/A,FALSE,"PF Acquisition";#N/A,#N/A,FALSE,"PF Offering"}</definedName>
    <definedName name="houy" localSheetId="16" hidden="1">{#N/A,#N/A,FALSE,"AD_Purchase";#N/A,#N/A,FALSE,"Credit";#N/A,#N/A,FALSE,"PF Acquisition";#N/A,#N/A,FALSE,"PF Offering"}</definedName>
    <definedName name="houy" localSheetId="10" hidden="1">{#N/A,#N/A,FALSE,"AD_Purchase";#N/A,#N/A,FALSE,"Credit";#N/A,#N/A,FALSE,"PF Acquisition";#N/A,#N/A,FALSE,"PF Offering"}</definedName>
    <definedName name="houy" localSheetId="29" hidden="1">{#N/A,#N/A,FALSE,"AD_Purchase";#N/A,#N/A,FALSE,"Credit";#N/A,#N/A,FALSE,"PF Acquisition";#N/A,#N/A,FALSE,"PF Offering"}</definedName>
    <definedName name="houy" localSheetId="28" hidden="1">{#N/A,#N/A,FALSE,"AD_Purchase";#N/A,#N/A,FALSE,"Credit";#N/A,#N/A,FALSE,"PF Acquisition";#N/A,#N/A,FALSE,"PF Offering"}</definedName>
    <definedName name="houy" localSheetId="11" hidden="1">{#N/A,#N/A,FALSE,"AD_Purchase";#N/A,#N/A,FALSE,"Credit";#N/A,#N/A,FALSE,"PF Acquisition";#N/A,#N/A,FALSE,"PF Offering"}</definedName>
    <definedName name="houy" localSheetId="36" hidden="1">{#N/A,#N/A,FALSE,"AD_Purchase";#N/A,#N/A,FALSE,"Credit";#N/A,#N/A,FALSE,"PF Acquisition";#N/A,#N/A,FALSE,"PF Offering"}</definedName>
    <definedName name="houy" localSheetId="32" hidden="1">{#N/A,#N/A,FALSE,"AD_Purchase";#N/A,#N/A,FALSE,"Credit";#N/A,#N/A,FALSE,"PF Acquisition";#N/A,#N/A,FALSE,"PF Offering"}</definedName>
    <definedName name="houy" localSheetId="18" hidden="1">{#N/A,#N/A,FALSE,"AD_Purchase";#N/A,#N/A,FALSE,"Credit";#N/A,#N/A,FALSE,"PF Acquisition";#N/A,#N/A,FALSE,"PF Offering"}</definedName>
    <definedName name="houy" localSheetId="38" hidden="1">{#N/A,#N/A,FALSE,"AD_Purchase";#N/A,#N/A,FALSE,"Credit";#N/A,#N/A,FALSE,"PF Acquisition";#N/A,#N/A,FALSE,"PF Offering"}</definedName>
    <definedName name="houy" hidden="1">{#N/A,#N/A,FALSE,"AD_Purchase";#N/A,#N/A,FALSE,"Credit";#N/A,#N/A,FALSE,"PF Acquisition";#N/A,#N/A,FALSE,"PF Offering"}</definedName>
    <definedName name="HTML" localSheetId="35" hidden="1">{"'PXR_6500'!$A$1:$I$124"}</definedName>
    <definedName name="HTML" localSheetId="31" hidden="1">{"'PXR_6500'!$A$1:$I$124"}</definedName>
    <definedName name="HTML" localSheetId="9" hidden="1">{"'PXR_6500'!$A$1:$I$124"}</definedName>
    <definedName name="HTML" localSheetId="30" hidden="1">{"'PXR_6500'!$A$1:$I$124"}</definedName>
    <definedName name="HTML" localSheetId="51" hidden="1">{"'PXR_6500'!$A$1:$I$124"}</definedName>
    <definedName name="HTML" localSheetId="7" hidden="1">{"'PXR_6500'!$A$1:$I$124"}</definedName>
    <definedName name="HTML" localSheetId="33" hidden="1">{"'PXR_6500'!$A$1:$I$124"}</definedName>
    <definedName name="HTML" localSheetId="6" hidden="1">{"'PXR_6500'!$A$1:$I$124"}</definedName>
    <definedName name="HTML" localSheetId="16" hidden="1">{"'PXR_6500'!$A$1:$I$124"}</definedName>
    <definedName name="HTML" localSheetId="10" hidden="1">{"'PXR_6500'!$A$1:$I$124"}</definedName>
    <definedName name="HTML" localSheetId="29" hidden="1">{"'PXR_6500'!$A$1:$I$124"}</definedName>
    <definedName name="HTML" localSheetId="28" hidden="1">{"'PXR_6500'!$A$1:$I$124"}</definedName>
    <definedName name="HTML" localSheetId="11" hidden="1">{"'PXR_6500'!$A$1:$I$124"}</definedName>
    <definedName name="HTML" localSheetId="36" hidden="1">{"'PXR_6500'!$A$1:$I$124"}</definedName>
    <definedName name="HTML" localSheetId="32" hidden="1">{"'PXR_6500'!$A$1:$I$124"}</definedName>
    <definedName name="HTML" localSheetId="18" hidden="1">{"'PXR_6500'!$A$1:$I$124"}</definedName>
    <definedName name="HTML" localSheetId="38" hidden="1">{"'PXR_6500'!$A$1:$I$124"}</definedName>
    <definedName name="HTML" hidden="1">{"'PXR_6500'!$A$1:$I$124"}</definedName>
    <definedName name="HTML_CodePage" hidden="1">1252</definedName>
    <definedName name="HTML_Control" localSheetId="35" hidden="1">{"'Mov Fin'!$A$1:$J$22"}</definedName>
    <definedName name="HTML_Control" localSheetId="31" hidden="1">{"'Mov Fin'!$A$1:$J$22"}</definedName>
    <definedName name="HTML_Control" localSheetId="9" hidden="1">{"'Sheet1'!$A$1:$F$150"}</definedName>
    <definedName name="HTML_Control" localSheetId="30" hidden="1">{"'Mov Fin'!$A$1:$J$22"}</definedName>
    <definedName name="HTML_Control" localSheetId="51" hidden="1">{"'Mov Fin'!$A$1:$J$22"}</definedName>
    <definedName name="HTML_Control" localSheetId="7" hidden="1">{"'Sheet1'!$A$1:$F$150"}</definedName>
    <definedName name="HTML_Control" localSheetId="33" hidden="1">{"'Mov Fin'!$A$1:$J$22"}</definedName>
    <definedName name="HTML_Control" localSheetId="6" hidden="1">{"'Sheet1'!$A$1:$F$150"}</definedName>
    <definedName name="HTML_Control" localSheetId="16" hidden="1">{"'Mov Fin'!$A$1:$J$22"}</definedName>
    <definedName name="HTML_Control" localSheetId="10" hidden="1">{"'Sheet1'!$A$1:$F$150"}</definedName>
    <definedName name="HTML_Control" localSheetId="29" hidden="1">{"'Mov Fin'!$A$1:$J$22"}</definedName>
    <definedName name="HTML_Control" localSheetId="28" hidden="1">{"'Sheet1'!$A$1:$F$150"}</definedName>
    <definedName name="HTML_Control" localSheetId="11" hidden="1">{"'Sheet1'!$A$1:$F$150"}</definedName>
    <definedName name="HTML_Control" localSheetId="36" hidden="1">{"'Mov Fin'!$A$1:$J$22"}</definedName>
    <definedName name="HTML_Control" localSheetId="32" hidden="1">{"'Mov Fin'!$A$1:$J$22"}</definedName>
    <definedName name="HTML_Control" localSheetId="18" hidden="1">{"'Mov Fin'!$A$1:$J$22"}</definedName>
    <definedName name="HTML_Control" localSheetId="38" hidden="1">{"'Mov Fin'!$A$1:$J$22"}</definedName>
    <definedName name="HTML_Control" hidden="1">{"'Sheet1'!$A$1:$F$150"}</definedName>
    <definedName name="html_control1" localSheetId="9" hidden="1">{"'FORM'!$A$7:$H$11","'FORM'!$A$1:$H$47"}</definedName>
    <definedName name="html_control1" localSheetId="16" hidden="1">{"'FORM'!$A$7:$H$11","'FORM'!$A$1:$H$47"}</definedName>
    <definedName name="html_control1" localSheetId="10" hidden="1">{"'FORM'!$A$7:$H$11","'FORM'!$A$1:$H$47"}</definedName>
    <definedName name="html_control1" localSheetId="11" hidden="1">{"'FORM'!$A$7:$H$11","'FORM'!$A$1:$H$47"}</definedName>
    <definedName name="html_control1" localSheetId="18" hidden="1">{"'FORM'!$A$7:$H$11","'FORM'!$A$1:$H$47"}</definedName>
    <definedName name="html_control1" localSheetId="38" hidden="1">{"'FORM'!$A$7:$H$11","'FORM'!$A$1:$H$47"}</definedName>
    <definedName name="html_control1" hidden="1">{"'FORM'!$A$7:$H$11","'FORM'!$A$1:$H$47"}</definedName>
    <definedName name="HTML_Description" hidden="1">""</definedName>
    <definedName name="HTML_Email" hidden="1">""</definedName>
    <definedName name="HTML_Header" hidden="1">""</definedName>
    <definedName name="HTML_LastUpdate" localSheetId="35" hidden="1">"30/10/2000"</definedName>
    <definedName name="HTML_LastUpdate" localSheetId="31" hidden="1">"30/10/2000"</definedName>
    <definedName name="HTML_LastUpdate" localSheetId="30" hidden="1">"30/10/2000"</definedName>
    <definedName name="HTML_LastUpdate" localSheetId="51" hidden="1">"30/10/2000"</definedName>
    <definedName name="HTML_LastUpdate" localSheetId="33" hidden="1">"30/10/2000"</definedName>
    <definedName name="HTML_LastUpdate" localSheetId="16" hidden="1">"30/10/2000"</definedName>
    <definedName name="HTML_LastUpdate" localSheetId="29" hidden="1">"30/10/2000"</definedName>
    <definedName name="HTML_LastUpdate" localSheetId="36" hidden="1">"30/10/2000"</definedName>
    <definedName name="HTML_LastUpdate" localSheetId="32" hidden="1">"30/10/2000"</definedName>
    <definedName name="HTML_LastUpdate" localSheetId="18" hidden="1">"30/10/2000"</definedName>
    <definedName name="HTML_LastUpdate" localSheetId="38" hidden="1">"30/10/2000"</definedName>
    <definedName name="HTML_LastUpdate" hidden="1">"2/5/99"</definedName>
    <definedName name="HTML_LineAfter" hidden="1">FALSE</definedName>
    <definedName name="HTML_LineBefore" hidden="1">FALSE</definedName>
    <definedName name="HTML_Name" localSheetId="35" hidden="1">"Marcelo"</definedName>
    <definedName name="HTML_Name" localSheetId="31" hidden="1">"Marcelo"</definedName>
    <definedName name="HTML_Name" localSheetId="30" hidden="1">"Marcelo"</definedName>
    <definedName name="HTML_Name" localSheetId="51" hidden="1">"Marcelo"</definedName>
    <definedName name="HTML_Name" localSheetId="33" hidden="1">"Marcelo"</definedName>
    <definedName name="HTML_Name" localSheetId="16" hidden="1">"Marcelo"</definedName>
    <definedName name="HTML_Name" localSheetId="29" hidden="1">"Marcelo"</definedName>
    <definedName name="HTML_Name" localSheetId="36" hidden="1">"Marcelo"</definedName>
    <definedName name="HTML_Name" localSheetId="32" hidden="1">"Marcelo"</definedName>
    <definedName name="HTML_Name" localSheetId="18" hidden="1">"Marcelo"</definedName>
    <definedName name="HTML_Name" localSheetId="38" hidden="1">"Marcelo"</definedName>
    <definedName name="HTML_Name" hidden="1">""</definedName>
    <definedName name="HTML_OBDlg2" hidden="1">TRUE</definedName>
    <definedName name="HTML_OBDlg4" hidden="1">TRUE</definedName>
    <definedName name="HTML_OS" hidden="1">0</definedName>
    <definedName name="HTML_PathFile" localSheetId="35" hidden="1">"J:\BOOK-FH\pag03.htm"</definedName>
    <definedName name="HTML_PathFile" localSheetId="31" hidden="1">"J:\BOOK-FH\pag03.htm"</definedName>
    <definedName name="HTML_PathFile" localSheetId="30" hidden="1">"J:\BOOK-FH\pag03.htm"</definedName>
    <definedName name="HTML_PathFile" localSheetId="51" hidden="1">"J:\BOOK-FH\pag03.htm"</definedName>
    <definedName name="HTML_PathFile" localSheetId="33" hidden="1">"J:\BOOK-FH\pag03.htm"</definedName>
    <definedName name="HTML_PathFile" localSheetId="16" hidden="1">"J:\BOOK-FH\pag03.htm"</definedName>
    <definedName name="HTML_PathFile" localSheetId="29" hidden="1">"J:\BOOK-FH\pag03.htm"</definedName>
    <definedName name="HTML_PathFile" localSheetId="36" hidden="1">"J:\BOOK-FH\pag03.htm"</definedName>
    <definedName name="HTML_PathFile" localSheetId="32" hidden="1">"J:\BOOK-FH\pag03.htm"</definedName>
    <definedName name="HTML_PathFile" localSheetId="18" hidden="1">"J:\BOOK-FH\pag03.htm"</definedName>
    <definedName name="HTML_PathFile" localSheetId="38" hidden="1">"J:\BOOK-FH\pag03.htm"</definedName>
    <definedName name="HTML_PathFile" hidden="1">"\\Netapp\home\admin\Intranet\mrktg\price.htm"</definedName>
    <definedName name="HTML_PathFileMac" hidden="1">"Macintosh HD:HomePageStuff:New_Home_Page:datafile:ctryprem.html"</definedName>
    <definedName name="HTML_Title" localSheetId="35" hidden="1">""</definedName>
    <definedName name="HTML_Title" localSheetId="31" hidden="1">""</definedName>
    <definedName name="HTML_Title" localSheetId="30" hidden="1">""</definedName>
    <definedName name="HTML_Title" localSheetId="51" hidden="1">""</definedName>
    <definedName name="HTML_Title" localSheetId="33" hidden="1">""</definedName>
    <definedName name="HTML_Title" localSheetId="16" hidden="1">""</definedName>
    <definedName name="HTML_Title" localSheetId="29" hidden="1">""</definedName>
    <definedName name="HTML_Title" localSheetId="36" hidden="1">""</definedName>
    <definedName name="HTML_Title" localSheetId="32" hidden="1">""</definedName>
    <definedName name="HTML_Title" localSheetId="18" hidden="1">""</definedName>
    <definedName name="HTML_Title" localSheetId="38" hidden="1">""</definedName>
    <definedName name="HTML_Title" hidden="1">"pricelist"</definedName>
    <definedName name="HTML1_1" hidden="1">"'[NEWFX.XLS]Month End Rates'!$A$4:$I$20"</definedName>
    <definedName name="HTML1_10" hidden="1">""</definedName>
    <definedName name="HTML1_11" hidden="1">1</definedName>
    <definedName name="HTML1_12" hidden="1">"U:\ADMIN\CLUCAS\INTRANET\EXCHANGE\EXCH1997.HTM"</definedName>
    <definedName name="HTML1_2" hidden="1">-4146</definedName>
    <definedName name="HTML1_3" hidden="1">"U:\ADMIN\CLUCAS\INTRANET\EXCHANGE\EXCHANGE.HTM"</definedName>
    <definedName name="HTML1_4" hidden="1">"Historical Returns on Stocks, Bonds and Bills"</definedName>
    <definedName name="HTML1_5" hidden="1">"Ibbotson Data"</definedName>
    <definedName name="HTML1_6" hidden="1">-4146</definedName>
    <definedName name="HTML1_7" hidden="1">-4146</definedName>
    <definedName name="HTML1_8" hidden="1">"3/17/97"</definedName>
    <definedName name="HTML1_9" hidden="1">"Aswath Damodaran"</definedName>
    <definedName name="HTML10_1" hidden="1">"'[FX-AUG97.XLS]Base Rates &amp; RPI'!$A$21:$K$34"</definedName>
    <definedName name="HTML10_11" hidden="1">1</definedName>
    <definedName name="HTML10_12" hidden="1">"T:\INTRANET\EXCHANGE\RPI.HTM"</definedName>
    <definedName name="HTML10_2" hidden="1">-4146</definedName>
    <definedName name="HTML10_3" hidden="1">"T:\INTRANET\EXCHANGE\RPI-TEMP.HTM"</definedName>
    <definedName name="HTML11_1" hidden="1">"'[FX-AUG97.XLS]Base Rates &amp; RPI'!$A$3:$J$17"</definedName>
    <definedName name="HTML11_11" hidden="1">1</definedName>
    <definedName name="HTML11_12" hidden="1">"T:\INTRANET\STATS\BBASE.HTM"</definedName>
    <definedName name="HTML11_2" hidden="1">-4146</definedName>
    <definedName name="HTML11_3" hidden="1">"T:\INTRANET\STATS\BB-TEMP.HTM"</definedName>
    <definedName name="HTML12_1" hidden="1">"'[FX-OCT97.XLS]Base Rates &amp; RPI'!$A$21:$K$34"</definedName>
    <definedName name="HTML12_11" hidden="1">1</definedName>
    <definedName name="HTML12_12" hidden="1">"T:\INTRANET\EXCHANGE\RPI.HTM"</definedName>
    <definedName name="HTML12_2" hidden="1">-4146</definedName>
    <definedName name="HTML12_3" hidden="1">"T:\INTRANET\EXCHANGE\RPI-TEMP.HTM"</definedName>
    <definedName name="HTML13_1" hidden="1">"'[FX-NOV97.XLS]Base Rates &amp; RPI'!$A$22:$K$35"</definedName>
    <definedName name="HTML13_11" hidden="1">1</definedName>
    <definedName name="HTML13_12" hidden="1">"T:\INTRANET\EXCHANGE\RPI.HTM"</definedName>
    <definedName name="HTML13_2" hidden="1">-4146</definedName>
    <definedName name="HTML13_3" hidden="1">"T:\INTRANET\EXCHANGE\RPI-TEMP.HTM"</definedName>
    <definedName name="HTML14_1" hidden="1">"'[FX-JAN98.XLS]Base Rates &amp; RPI'!$A$22:$K$35"</definedName>
    <definedName name="HTML14_11" hidden="1">1</definedName>
    <definedName name="HTML14_12" hidden="1">"T:\INTRANET\EXCHANGE\RPI.HTM"</definedName>
    <definedName name="HTML14_2" hidden="1">-4146</definedName>
    <definedName name="HTML14_3" hidden="1">"T:\INTRANET\EXCHANGE\RPI-TEMP.HTM"</definedName>
    <definedName name="HTML15_1" hidden="1">"'[FX-FEB98.XLS]Base Rates &amp; RPI'!$A$22:$L$35"</definedName>
    <definedName name="HTML15_11" hidden="1">1</definedName>
    <definedName name="HTML15_12" hidden="1">"T:\INTRANET\EXCHANGE\RPI.HTM"</definedName>
    <definedName name="HTML15_2" hidden="1">-4146</definedName>
    <definedName name="HTML15_3" hidden="1">"T:\INTRANET\EXCHANGE\RPI-TEMP.HTM"</definedName>
    <definedName name="HTML16_1" hidden="1">"'[FX-CURR.XLS]LIBORS'!$A$1:$G$10"</definedName>
    <definedName name="HTML16_11" hidden="1">1</definedName>
    <definedName name="HTML16_12" hidden="1">"U:\ADMIN\LIS\LISWEB\FXRATES\libor98.htm"</definedName>
    <definedName name="HTML16_2" hidden="1">-4146</definedName>
    <definedName name="HTML16_3" hidden="1">"U:\ADMIN\LIS\LISWEB\FXRATES\TEMPLATE.HTM"</definedName>
    <definedName name="HTML17_1" hidden="1">"'[FX-CURR.XLS]Year Ends Rates'!$A$1:$B$223"</definedName>
    <definedName name="HTML17_11" hidden="1">1</definedName>
    <definedName name="HTML17_12" hidden="1">"U:\ADMIN\LIS\LISWEB\FXRATES\YRend97.htm"</definedName>
    <definedName name="HTML17_2" hidden="1">-4146</definedName>
    <definedName name="HTML17_3" hidden="1">"U:\ADMIN\LIS\LISWEB\FXRATES\TEMPLATE.HTM"</definedName>
    <definedName name="HTML18_1" hidden="1">"'[FX-CURR.XLS]Year Ends Rates'!$A$225:$B$447"</definedName>
    <definedName name="HTML18_11" hidden="1">1</definedName>
    <definedName name="HTML18_12" hidden="1">"U:\ADMIN\LIS\LISWEB\FXRATES\YRend96.htm"</definedName>
    <definedName name="HTML18_2" hidden="1">-4146</definedName>
    <definedName name="HTML18_3" hidden="1">"U:\ADMIN\LIS\LISWEB\FXRATES\TEMPLATE.HTM"</definedName>
    <definedName name="HTML19_1" hidden="1">"'[FX-CURR.XLS]Year Ends Rates'!$A$449:$B$671"</definedName>
    <definedName name="HTML19_11" hidden="1">1</definedName>
    <definedName name="HTML19_12" hidden="1">"U:\ADMIN\LIS\LISWEB\FXRATES\YRend95.htm"</definedName>
    <definedName name="HTML19_2" hidden="1">-4146</definedName>
    <definedName name="HTML19_3" hidden="1">"U:\ADMIN\LIS\LISWEB\FXRATES\TEMPLATE.HTM"</definedName>
    <definedName name="HTML2_1" hidden="1">"'[NEWFX.XLS]Month End Rates'!$A$4:$J$24"</definedName>
    <definedName name="HTML2_10" hidden="1">""</definedName>
    <definedName name="HTML2_11" hidden="1">1</definedName>
    <definedName name="HTML2_12" hidden="1">"T:\INTRANET\EXCHANGE\EXCH1997.HTM"</definedName>
    <definedName name="HTML2_2" hidden="1">-4146</definedName>
    <definedName name="HTML2_3" hidden="1">"T:\INTRANET\EXCHANGE\EXCHANGE.HTM"</definedName>
    <definedName name="HTML2_4" hidden="1">"Historical Returns on Stocks, Bonds and Bills"</definedName>
    <definedName name="HTML2_5" hidden="1">""</definedName>
    <definedName name="HTML2_6" hidden="1">1</definedName>
    <definedName name="HTML2_7" hidden="1">1</definedName>
    <definedName name="HTML2_8" hidden="1">"2/3/98"</definedName>
    <definedName name="HTML2_9" hidden="1">"Aswath Damodaran"</definedName>
    <definedName name="HTML20_1" hidden="1">"'[FX-CURR.XLS]LIBORS'!$A$1:$G$11"</definedName>
    <definedName name="HTML20_11" hidden="1">1</definedName>
    <definedName name="HTML20_12" hidden="1">"U:\ADMIN\LIS\LISWEB\FXRATES\LIBOR98.HTM"</definedName>
    <definedName name="HTML20_2" hidden="1">-4146</definedName>
    <definedName name="HTML20_3" hidden="1">"U:\ADMIN\LIS\LISWEB\FXRATES\TEMPLATE.HTM"</definedName>
    <definedName name="HTML21_1" hidden="1">"'[FX-CURR.XLS]Base Rates &amp; RPI'!$A$1:$J$18"</definedName>
    <definedName name="HTML21_11" hidden="1">1</definedName>
    <definedName name="HTML21_12" hidden="1">"U:\Admin\LIS_Admin\General_Admin\LIS Web\FX Rates\Bbase.htm"</definedName>
    <definedName name="HTML21_2" hidden="1">-4146</definedName>
    <definedName name="HTML21_3" hidden="1">"U:\Admin\LIS_Admin\General_Admin\LIS Web\FX Rates\TEMPLATE.HTM"</definedName>
    <definedName name="HTML22_1" hidden="1">"'[FX-CURR.XLS]LIBORS'!$A$1:$G$12"</definedName>
    <definedName name="HTML22_11" hidden="1">1</definedName>
    <definedName name="HTML22_12" hidden="1">"U:\ADMIN\LIS\LISWEB\FXRATES\LIBOR98.HTM"</definedName>
    <definedName name="HTML22_2" hidden="1">-4146</definedName>
    <definedName name="HTML22_3" hidden="1">"U:\ADMIN\LIS\LISWEB\FXRATES\TEMPLATE.HTM"</definedName>
    <definedName name="HTML23_1" hidden="1">"'[FX-CURR.XLS]LIBORS'!$A$1:$G$13"</definedName>
    <definedName name="HTML23_11" hidden="1">1</definedName>
    <definedName name="HTML23_12" hidden="1">"U:\ADMIN\LIS\LISWEB\FXRATES\LIBOR98.HTM"</definedName>
    <definedName name="HTML23_2" hidden="1">-4146</definedName>
    <definedName name="HTML23_3" hidden="1">"U:\ADMIN\LIS\LISWEB\FXRATES\TEMPLATE.HTM"</definedName>
    <definedName name="HTML24_1" hidden="1">"'[FX-CURR.XLS]Base Rates &amp; RPI'!$A$3:$J$18"</definedName>
    <definedName name="HTML24_11" hidden="1">1</definedName>
    <definedName name="HTML24_12" hidden="1">"U:\Admin\LIS_Admin\General_Admin\LIS Web\FX Rates\Bbase.htm"</definedName>
    <definedName name="HTML24_2" hidden="1">-4146</definedName>
    <definedName name="HTML24_3" hidden="1">"U:\Admin\LIS_Admin\General_Admin\LIS Web\FX Rates\TEMPLATE.HTM"</definedName>
    <definedName name="HTML25_1" hidden="1">"'[FX-CURR.XLS]Euro Fixed Conversion Rates'!$A$4:$D$14"</definedName>
    <definedName name="HTML25_11" hidden="1">1</definedName>
    <definedName name="HTML25_12" hidden="1">"U:\ADMIN\LIS\LISWEB\FXRATES\EROFIXED.HTM"</definedName>
    <definedName name="HTML25_2" hidden="1">-4146</definedName>
    <definedName name="HTML25_3" hidden="1">"U:\ADMIN\LIS\LISWEB\FXRATES\TEMPLATE.HTM"</definedName>
    <definedName name="HTML26_1" hidden="1">"'[FX-CURR.XLS]LIBORS'!$A$1:$G$14"</definedName>
    <definedName name="HTML26_11" hidden="1">1</definedName>
    <definedName name="HTML26_12" hidden="1">"U:\ADMIN\LIS\LISWEB\FXRATES\LIBOR98.HTM"</definedName>
    <definedName name="HTML26_2" hidden="1">-4146</definedName>
    <definedName name="HTML26_3" hidden="1">"U:\ADMIN\LIS\LISWEB\FXRATES\TEMPLATE.HTM"</definedName>
    <definedName name="HTML27_1" hidden="1">"'[FX-CURR.XLS]Year Ends Rates'!$D$1:$E$223"</definedName>
    <definedName name="HTML27_11" hidden="1">1</definedName>
    <definedName name="HTML27_12" hidden="1">"U:\ADMIN\LIS\LISWEB\FXRATES\YREND98.HTM"</definedName>
    <definedName name="HTML27_2" hidden="1">-4146</definedName>
    <definedName name="HTML27_3" hidden="1">"U:\ADMIN\LIS\LISWEB\FXRATES\TEMPLATE.HTM"</definedName>
    <definedName name="HTML28_1" hidden="1">"'[FX-CURR.XLS]Month End Rates'!$A$3:$AC$15"</definedName>
    <definedName name="HTML28_11" hidden="1">1</definedName>
    <definedName name="HTML28_12" hidden="1">"U:\ADMIN\LIS\LISWEB\FXRATES\Mon98.htm"</definedName>
    <definedName name="HTML28_2" hidden="1">-4146</definedName>
    <definedName name="HTML28_3" hidden="1">"U:\ADMIN\LIS\LISWEB\FXRATES\TEMPLATE.HTM"</definedName>
    <definedName name="HTML29_1" hidden="1">"'[FX-CURR.XLS]Monthly Averages'!$A$3:$AC$15"</definedName>
    <definedName name="HTML29_11" hidden="1">1</definedName>
    <definedName name="HTML29_12" hidden="1">"U:\ADMIN\LIS\LISWEB\FXRATES\Monav98.htm"</definedName>
    <definedName name="HTML29_2" hidden="1">-4146</definedName>
    <definedName name="HTML29_3" hidden="1">"U:\ADMIN\LIS\LISWEB\FXRATES\TEMPLATE.HTM"</definedName>
    <definedName name="HTML3_1" hidden="1">"'[NEWFX.XLS]Month End Rates'!$A$4:$J$23"</definedName>
    <definedName name="HTML3_11" hidden="1">1</definedName>
    <definedName name="HTML3_12" hidden="1">"T:\INTRANET\EXCHANGE\EXCH1997.HTM"</definedName>
    <definedName name="HTML3_2" hidden="1">-4146</definedName>
    <definedName name="HTML3_3" hidden="1">"T:\INTRANET\EXCHANGE\EXCHANGE.HTM"</definedName>
    <definedName name="HTML30_1" hidden="1">"'[FX-CURR.XLS]Annual Average Rates'!$A$3:$AC$16"</definedName>
    <definedName name="HTML30_11" hidden="1">1</definedName>
    <definedName name="HTML30_12" hidden="1">"U:\ADMIN\LIS\LISWEB\FXRATES\Annave.htm"</definedName>
    <definedName name="HTML30_2" hidden="1">-4146</definedName>
    <definedName name="HTML30_3" hidden="1">"U:\ADMIN\LIS\LISWEB\FXRATES\TEMPLATE.HTM"</definedName>
    <definedName name="HTML31_1" hidden="1">"'[FX-CURR.XLS]LIBORS'!$A$2:$G$3"</definedName>
    <definedName name="HTML31_11" hidden="1">1</definedName>
    <definedName name="HTML31_12" hidden="1">"U:\Admin\LIS_Admin\General_Admin\LIS Web\FX Rates\Libor99.htm"</definedName>
    <definedName name="HTML31_2" hidden="1">-4146</definedName>
    <definedName name="HTML31_3" hidden="1">"U:\Admin\LIS_Admin\General_Admin\LIS Web\FX Rates\TEMPLATE.HTM"</definedName>
    <definedName name="HTML32_1" hidden="1">"'[FX-CURR.XLS]LIBORS'!$A$1:$G$3"</definedName>
    <definedName name="HTML32_10" hidden="1">""</definedName>
    <definedName name="HTML32_11" hidden="1">1</definedName>
    <definedName name="HTML32_12" hidden="1">"U:\Admin\LIS_Admin\General_Admin\LIS Web\FX Rates\Libor99.htm"</definedName>
    <definedName name="HTML32_2" hidden="1">1</definedName>
    <definedName name="HTML32_3" hidden="1">"FX-CURR"</definedName>
    <definedName name="HTML32_4" hidden="1">"LIBORS"</definedName>
    <definedName name="HTML32_5" hidden="1">""</definedName>
    <definedName name="HTML32_6" hidden="1">-4146</definedName>
    <definedName name="HTML32_7" hidden="1">-4146</definedName>
    <definedName name="HTML32_8" hidden="1">"01/02/99"</definedName>
    <definedName name="HTML32_9" hidden="1">"KPMG"</definedName>
    <definedName name="HTML33_1" hidden="1">"'[FX-CURR.XLS]LIBORS'!$A$3:$G$4"</definedName>
    <definedName name="HTML33_11" hidden="1">1</definedName>
    <definedName name="HTML33_12" hidden="1">"U:\Admin\LIS_Admin\General_Admin\LIS Web\FX Rates\Libor99.htm"</definedName>
    <definedName name="HTML33_2" hidden="1">-4146</definedName>
    <definedName name="HTML33_3" hidden="1">"U:\Admin\LIS_Admin\General_Admin\LIS Web\FX Rates\TEMPLATE.HTM"</definedName>
    <definedName name="HTML34_1" hidden="1">"'[FX-CURR.XLS]LIBORS'!$A$1:$G$7"</definedName>
    <definedName name="HTML34_11" hidden="1">1</definedName>
    <definedName name="HTML34_12" hidden="1">"U:\Admin\LIS_Admin\General_Admin\LIS Web\FX Rates\Libor99.htm"</definedName>
    <definedName name="HTML34_2" hidden="1">-4146</definedName>
    <definedName name="HTML34_3" hidden="1">"U:\Admin\LIS_Admin\General_Admin\LIS Web\FX Rates\TEMPLATE.HTM"</definedName>
    <definedName name="HTML35_1" hidden="1">"'[FX-CURR.xls]LIBORS'!$A$1:$G$9"</definedName>
    <definedName name="HTML35_11" hidden="1">1</definedName>
    <definedName name="HTML35_12" hidden="1">"U:\Admin\LIS_Admin\General_Admin\LIS Web\FX Rates\Libor99.htm"</definedName>
    <definedName name="HTML35_2" hidden="1">-4146</definedName>
    <definedName name="HTML35_3" hidden="1">"U:\Admin\LIS_Admin\General_Admin\LIS Web\FX Rates\TEMPLATE.HTM"</definedName>
    <definedName name="HTML36_1" hidden="1">"'[FX-CURR.xls]Quarter End Year Averages'!$A$3:$AE$18"</definedName>
    <definedName name="HTML36_11" hidden="1">1</definedName>
    <definedName name="HTML36_12" hidden="1">"U:\Admin\LIS_Admin\General_Admin\LIS Web\FX Rates\MyHTML.htm"</definedName>
    <definedName name="HTML36_2" hidden="1">-4146</definedName>
    <definedName name="HTML36_3" hidden="1">"U:\Admin\LIS_Admin\General_Admin\LIS Web\FX Rates\TEMPLATE.HTM"</definedName>
    <definedName name="HTML37_1" hidden="1">"'[FX-CURR.xls]Quarter End Year Averages'!$A$3:$AE$5"</definedName>
    <definedName name="HTML37_11" hidden="1">1</definedName>
    <definedName name="HTML37_12" hidden="1">"U:\Admin\LIS_Admin\General_Admin\LIS Web\FX Rates\quart1.htm"</definedName>
    <definedName name="HTML37_2" hidden="1">-4146</definedName>
    <definedName name="HTML37_3" hidden="1">"U:\Admin\LIS_Admin\General_Admin\LIS Web\FX Rates\TEMPLATE.HTM"</definedName>
    <definedName name="HTML38_1" hidden="1">"'[FX-CURR.xls]Quarter End Year Averages'!$A$8:$AE$10"</definedName>
    <definedName name="HTML38_11" hidden="1">1</definedName>
    <definedName name="HTML38_12" hidden="1">"U:\Admin\LIS_Admin\General_Admin\LIS Web\FX Rates\quart2.htm"</definedName>
    <definedName name="HTML38_2" hidden="1">-4146</definedName>
    <definedName name="HTML38_3" hidden="1">"U:\Admin\LIS_Admin\General_Admin\LIS Web\FX Rates\TEMPLATE.HTM"</definedName>
    <definedName name="HTML39_1" hidden="1">"'[FX-CURR.xls]Quarter End Year Averages'!$A$13:$AE$14"</definedName>
    <definedName name="HTML39_11" hidden="1">1</definedName>
    <definedName name="HTML39_12" hidden="1">"U:\Admin\LIS_Admin\General_Admin\LIS Web\FX Rates\quart3.htm"</definedName>
    <definedName name="HTML39_2" hidden="1">-4146</definedName>
    <definedName name="HTML39_3" hidden="1">"U:\Admin\LIS_Admin\General_Admin\LIS Web\FX Rates\TEMPLATE.HTM"</definedName>
    <definedName name="HTML4_1" hidden="1">"'[NEWFX.XLS]Base Rates &amp; RPI'!$A$19:$J$47"</definedName>
    <definedName name="HTML4_11" hidden="1">1</definedName>
    <definedName name="HTML4_12" hidden="1">"T:\INTRANET\EXCHANGE\RPI.HTM"</definedName>
    <definedName name="HTML4_2" hidden="1">-4146</definedName>
    <definedName name="HTML4_3" hidden="1">"T:\INTRANET\EXCHANGE\RPI-TEMP.HTM"</definedName>
    <definedName name="HTML40_1" hidden="1">"'[FX-CURR.xls]Quarter End Year Averages'!$A$17:$AE$18"</definedName>
    <definedName name="HTML40_11" hidden="1">1</definedName>
    <definedName name="HTML40_12" hidden="1">"U:\Admin\LIS_Admin\General_Admin\LIS Web\FX Rates\quart4.htm"</definedName>
    <definedName name="HTML40_2" hidden="1">-4146</definedName>
    <definedName name="HTML40_3" hidden="1">"U:\Admin\LIS_Admin\General_Admin\LIS Web\FX Rates\TEMPLATE.HTM"</definedName>
    <definedName name="HTML41_1" hidden="1">"'[FX-CURR.xls]LIBORS'!$A$1:$G$11"</definedName>
    <definedName name="HTML41_11" hidden="1">1</definedName>
    <definedName name="HTML41_12" hidden="1">"U:\Admin\LIS_Admin\General_Admin\LIS Web\FX Rates\Libor99.htm"</definedName>
    <definedName name="HTML41_2" hidden="1">-4146</definedName>
    <definedName name="HTML41_3" hidden="1">"U:\Admin\LIS_Admin\General_Admin\LIS Web\FX Rates\TEMPLATE.HTM"</definedName>
    <definedName name="HTML42_1" hidden="1">"'[FX-CURR.xls]LIBORS'!$A$1:$G$13"</definedName>
    <definedName name="HTML42_11" hidden="1">1</definedName>
    <definedName name="HTML42_12" hidden="1">"U:\Admin\LIS_Admin\General_Admin\LIS Web\FX Rates\Libor.htm"</definedName>
    <definedName name="HTML42_2" hidden="1">-4146</definedName>
    <definedName name="HTML42_3" hidden="1">"U:\Admin\LIS_Admin\General_Admin\LIS Web\FX Rates\TEMPLATE.HTM"</definedName>
    <definedName name="HTML43_1" hidden="1">"'[FX-CURR.xls]Month End Rates'!$A$4:$M$37"</definedName>
    <definedName name="HTML43_11" hidden="1">1</definedName>
    <definedName name="HTML43_12" hidden="1">"U:\Admin\LIS_Admin\General_Admin\LIS Web\FX Rates\Mon99.htm"</definedName>
    <definedName name="HTML43_2" hidden="1">-4146</definedName>
    <definedName name="HTML43_3" hidden="1">"U:\Admin\LIS_Admin\General_Admin\LIS Web\FX Rates\TEMPLATE.HTM"</definedName>
    <definedName name="HTML44_1" hidden="1">"'[FX-CURR.xls]Monthly Averages'!$A$3:$M$36"</definedName>
    <definedName name="HTML44_11" hidden="1">1</definedName>
    <definedName name="HTML44_12" hidden="1">"U:\Admin\LIS_Admin\General_Admin\LIS Web\FX Rates\Monav99.htm"</definedName>
    <definedName name="HTML44_2" hidden="1">-4146</definedName>
    <definedName name="HTML44_3" hidden="1">"U:\Admin\LIS_Admin\General_Admin\LIS Web\FX Rates\TEMPLATE.HTM"</definedName>
    <definedName name="HTML45_1" hidden="1">"'[FX-CURR.xls]Year Ends Rates'!$A$1:$B$200"</definedName>
    <definedName name="HTML45_11" hidden="1">1</definedName>
    <definedName name="HTML45_12" hidden="1">"U:\Admin\LIS_Admin\General_Admin\LIS Web\FX Rates\Yrend99.htm"</definedName>
    <definedName name="HTML45_2" hidden="1">-4146</definedName>
    <definedName name="HTML45_3" hidden="1">"U:\Admin\LIS_Admin\General_Admin\LIS Web\FX Rates\TEMPLATE.HTM"</definedName>
    <definedName name="HTML46_1" hidden="1">"'[FX-CURR.xls]Euro Monthly Averages'!$A$3:$M$23"</definedName>
    <definedName name="HTML46_11" hidden="1">1</definedName>
    <definedName name="HTML46_12" hidden="1">"U:\Admin\LIS_Admin\General_Admin\LIS Web\FX Rates\MonavEu99.htm"</definedName>
    <definedName name="HTML46_2" hidden="1">-4146</definedName>
    <definedName name="HTML46_3" hidden="1">"U:\Admin\LIS_Admin\General_Admin\LIS Web\FX Rates\TEMPLATE.HTM"</definedName>
    <definedName name="HTML47_1" hidden="1">"'[FX-CURR.xls]Euro Month End Rates'!$A$3:$M$23"</definedName>
    <definedName name="HTML47_11" hidden="1">1</definedName>
    <definedName name="HTML47_12" hidden="1">"U:\Admin\LIS_Admin\General_Admin\LIS Web\FX Rates\MonEu99.htm"</definedName>
    <definedName name="HTML47_2" hidden="1">-4146</definedName>
    <definedName name="HTML47_3" hidden="1">"U:\Admin\LIS_Admin\General_Admin\LIS Web\FX Rates\TEMPLATE.HTM"</definedName>
    <definedName name="HTML48_1" hidden="1">"'[FX-CURR.xls]Quarter End Year Averages'!$A$17:$AE$19"</definedName>
    <definedName name="HTML48_11" hidden="1">1</definedName>
    <definedName name="HTML48_12" hidden="1">"U:\Admin\LIS_Admin\General_Admin\LIS Web\FX Rates\quart4.htm"</definedName>
    <definedName name="HTML48_2" hidden="1">-4146</definedName>
    <definedName name="HTML48_3" hidden="1">"U:\Admin\LIS_Admin\General_Admin\LIS Web\FX Rates\TEMPLATE.HTM"</definedName>
    <definedName name="HTML49_1" hidden="1">"'[FX-CURR.xls]Annual Average Rates'!$A$3:$O$34"</definedName>
    <definedName name="HTML49_11" hidden="1">1</definedName>
    <definedName name="HTML49_12" hidden="1">"U:\Admin\LIS_Admin\General_Admin\LIS Web\FX Rates\Annave.htm"</definedName>
    <definedName name="HTML49_2" hidden="1">-4146</definedName>
    <definedName name="HTML49_3" hidden="1">"U:\Admin\LIS_Admin\General_Admin\LIS Web\FX Rates\TEMPLATE.HTM"</definedName>
    <definedName name="HTML5_1" hidden="1">"'[NEWFX.XLS]Base Rates &amp; RPI'!$A$19:$K$32"</definedName>
    <definedName name="HTML5_11" hidden="1">1</definedName>
    <definedName name="HTML5_12" hidden="1">"T:\INTRANET\EXCHANGE\RPI.HTM"</definedName>
    <definedName name="HTML5_2" hidden="1">-4146</definedName>
    <definedName name="HTML5_3" hidden="1">"T:\INTRANET\EXCHANGE\RPI-TEMP.HTM"</definedName>
    <definedName name="HTML50_1" hidden="1">"'[FX-CURR.xls]LIBORS'!$A$1:$G$14"</definedName>
    <definedName name="HTML50_11" hidden="1">1</definedName>
    <definedName name="HTML50_12" hidden="1">"U:\Admin\LIS_Admin\General_Admin\LIS Web\FX Rates\Libor99.htm"</definedName>
    <definedName name="HTML50_2" hidden="1">-4146</definedName>
    <definedName name="HTML50_3" hidden="1">"U:\Admin\LIS_Admin\General_Admin\LIS Web\FX Rates\TEMPLATE.HTM"</definedName>
    <definedName name="HTML51_1" hidden="1">"'[FX-CURR.xls]Base Rates &amp; RPI'!$A$1:$J$19"</definedName>
    <definedName name="HTML51_11" hidden="1">1</definedName>
    <definedName name="HTML51_12" hidden="1">"U:\Admin\LIS_Admin\General_Admin\LIS Web\FX Rates\Bbase.htm"</definedName>
    <definedName name="HTML51_2" hidden="1">-4146</definedName>
    <definedName name="HTML51_3" hidden="1">"U:\Admin\LIS_Admin\General_Admin\LIS Web\FX Rates\TEMPLATE.HTM"</definedName>
    <definedName name="HTML52_1" hidden="1">"'[FX-CURR.xls]Month End Rates'!$A$39:$M$72"</definedName>
    <definedName name="HTML52_11" hidden="1">1</definedName>
    <definedName name="HTML52_12" hidden="1">"U:\Admin\LIS_Admin\General_Admin\LIS Web\FX Rates\Mon98.htm"</definedName>
    <definedName name="HTML52_2" hidden="1">-4146</definedName>
    <definedName name="HTML52_3" hidden="1">"U:\Admin\LIS_Admin\General_Admin\LIS Web\FX Rates\TEMPLATE.HTM"</definedName>
    <definedName name="HTML53_1" hidden="1">"'[FX-CURR.xls]Month End Rates'!$A$74:$M$107"</definedName>
    <definedName name="HTML53_11" hidden="1">1</definedName>
    <definedName name="HTML53_12" hidden="1">"U:\Admin\LIS_Admin\General_Admin\LIS Web\FX Rates\Mon97.htm"</definedName>
    <definedName name="HTML53_2" hidden="1">-4146</definedName>
    <definedName name="HTML53_3" hidden="1">"U:\Admin\LIS_Admin\General_Admin\LIS Web\FX Rates\TEMPLATE.HTM"</definedName>
    <definedName name="HTML54_1" hidden="1">"'[FX-CURR.xls]Month End Rates'!$A$109:$M$142"</definedName>
    <definedName name="HTML54_11" hidden="1">1</definedName>
    <definedName name="HTML54_12" hidden="1">"U:\Admin\LIS_Admin\General_Admin\LIS Web\FX Rates\Mon96.htm"</definedName>
    <definedName name="HTML54_2" hidden="1">-4146</definedName>
    <definedName name="HTML54_3" hidden="1">"U:\Admin\LIS_Admin\General_Admin\LIS Web\FX Rates\TEMPLATE.HTM"</definedName>
    <definedName name="HTML55_1" hidden="1">"'[FX-CURR.xls]Month End Rates'!$A$144:$M$177"</definedName>
    <definedName name="HTML55_11" hidden="1">1</definedName>
    <definedName name="HTML55_12" hidden="1">"U:\Admin\LIS_Admin\General_Admin\LIS Web\FX Rates\Mon95.htm"</definedName>
    <definedName name="HTML55_2" hidden="1">-4146</definedName>
    <definedName name="HTML55_3" hidden="1">"U:\Admin\LIS_Admin\General_Admin\LIS Web\FX Rates\TEMPLATE.HTM"</definedName>
    <definedName name="HTML56_1" hidden="1">"'[FX-CURR.xls]Monthly Averages'!$A$38:$M$71"</definedName>
    <definedName name="HTML56_11" hidden="1">1</definedName>
    <definedName name="HTML56_12" hidden="1">"U:\Admin\LIS_Admin\General_Admin\LIS Web\FX Rates\Monav98.htm"</definedName>
    <definedName name="HTML56_2" hidden="1">-4146</definedName>
    <definedName name="HTML56_3" hidden="1">"U:\Admin\LIS_Admin\General_Admin\LIS Web\FX Rates\TEMPLATE.HTM"</definedName>
    <definedName name="HTML57_1" hidden="1">"'[FX-CURR.xls]Monthly Averages'!$A$73:$M$106"</definedName>
    <definedName name="HTML57_11" hidden="1">1</definedName>
    <definedName name="HTML57_12" hidden="1">"U:\Admin\LIS_Admin\General_Admin\LIS Web\FX Rates\Monav97.htm"</definedName>
    <definedName name="HTML57_2" hidden="1">-4146</definedName>
    <definedName name="HTML57_3" hidden="1">"U:\Admin\LIS_Admin\General_Admin\LIS Web\FX Rates\TEMPLATE.HTM"</definedName>
    <definedName name="HTML58_1" hidden="1">"'[FX-CURR.xls]Monthly Averages'!$A$108:$M$141"</definedName>
    <definedName name="HTML58_11" hidden="1">1</definedName>
    <definedName name="HTML58_12" hidden="1">"U:\Admin\LIS_Admin\General_Admin\LIS Web\FX Rates\Monav96.htm"</definedName>
    <definedName name="HTML58_2" hidden="1">-4146</definedName>
    <definedName name="HTML58_3" hidden="1">"U:\Admin\LIS_Admin\General_Admin\LIS Web\FX Rates\TEMPLATE.HTM"</definedName>
    <definedName name="HTML59_1" hidden="1">"'[FX-CURR.xls]Monthly Averages'!$A$143:$M$176"</definedName>
    <definedName name="HTML59_11" hidden="1">1</definedName>
    <definedName name="HTML59_12" hidden="1">"U:\Admin\LIS_Admin\General_Admin\LIS Web\FX Rates\Monav95.htm"</definedName>
    <definedName name="HTML59_2" hidden="1">-4146</definedName>
    <definedName name="HTML59_3" hidden="1">"U:\Admin\LIS_Admin\General_Admin\LIS Web\FX Rates\TEMPLATE.HTM"</definedName>
    <definedName name="HTML6_1" hidden="1">"'[NEWFX.XLS]Month End Rates'!$A$4:$J$26"</definedName>
    <definedName name="HTML6_11" hidden="1">1</definedName>
    <definedName name="HTML6_12" hidden="1">"T:\INTRANET\EXCHANGE\EXCH1997.HTM"</definedName>
    <definedName name="HTML6_2" hidden="1">-4146</definedName>
    <definedName name="HTML6_3" hidden="1">"T:\INTRANET\EXCHANGE\EXCHANGE.HTM"</definedName>
    <definedName name="HTML60_1" hidden="1">"'[FX-CURR.xls]Month End Rates'!$A$4:$B$37"</definedName>
    <definedName name="HTML60_11" hidden="1">1</definedName>
    <definedName name="HTML60_12" hidden="1">"U:\Admin\LIS_Admin\General_Admin\LIS Web\FX Rates\Mon00.htm"</definedName>
    <definedName name="HTML60_2" hidden="1">-4146</definedName>
    <definedName name="HTML60_3" hidden="1">"U:\Admin\LIS_Admin\General_Admin\LIS Web\FX Rates\TEMPLATE.HTM"</definedName>
    <definedName name="HTML61_1" hidden="1">"'[FX-CURR.xls]Monthly Averages'!$A$4:$B$37"</definedName>
    <definedName name="HTML61_11" hidden="1">1</definedName>
    <definedName name="HTML61_12" hidden="1">"U:\Admin\LIS_Admin\General_Admin\LIS Web\FX Rates\Monav00.htm"</definedName>
    <definedName name="HTML61_2" hidden="1">-4146</definedName>
    <definedName name="HTML61_3" hidden="1">"U:\Admin\LIS_Admin\General_Admin\LIS Web\FX Rates\TEMPLATE.HTM"</definedName>
    <definedName name="HTML62_1" hidden="1">"'[FX-CURR.xls]Euro Monthly Averages'!$A$3:$B$23"</definedName>
    <definedName name="HTML62_11" hidden="1">1</definedName>
    <definedName name="HTML62_12" hidden="1">"U:\Admin\LIS_Admin\General_Admin\LIS Web\FX Rates\MonavEu00.htm"</definedName>
    <definedName name="HTML62_2" hidden="1">-4146</definedName>
    <definedName name="HTML62_3" hidden="1">"U:\Admin\LIS_Admin\General_Admin\LIS Web\FX Rates\TEMPLATE.HTM"</definedName>
    <definedName name="HTML63_1" hidden="1">"'[FX-CURR.xls]Euro Month End Rates'!$A$3:$B$23"</definedName>
    <definedName name="HTML63_11" hidden="1">1</definedName>
    <definedName name="HTML63_12" hidden="1">"U:\Admin\LIS_Admin\General_Admin\LIS Web\FX Rates\MonEu00.htm"</definedName>
    <definedName name="HTML63_2" hidden="1">-4146</definedName>
    <definedName name="HTML63_3" hidden="1">"U:\Admin\LIS_Admin\General_Admin\LIS Web\FX Rates\TEMPLATE.HTM"</definedName>
    <definedName name="HTML64_1" hidden="1">"'[FX-CURR.xls]LIBORS'!$A$1:$G$3"</definedName>
    <definedName name="HTML64_11" hidden="1">1</definedName>
    <definedName name="HTML64_12" hidden="1">"U:\Admin\LIS_Admin\General_Admin\LIS Web\FX Rates\Libor00.htm"</definedName>
    <definedName name="HTML64_2" hidden="1">-4146</definedName>
    <definedName name="HTML64_3" hidden="1">"U:\Admin\LIS_Admin\General_Admin\LIS Web\FX Rates\TEMPLATE.HTM"</definedName>
    <definedName name="HTML65_1" hidden="1">"'[FX-CURR.xls]LIBORS'!$A$1:$G$4"</definedName>
    <definedName name="HTML65_11" hidden="1">1</definedName>
    <definedName name="HTML65_12" hidden="1">"U:\Admin\LIS_Admin\General_Admin\LIS Web\FX Rates\Libor00.htm"</definedName>
    <definedName name="HTML65_2" hidden="1">-4146</definedName>
    <definedName name="HTML65_3" hidden="1">"U:\Admin\LIS_Admin\General_Admin\LIS Web\FX Rates\TEMPLATE.HTM"</definedName>
    <definedName name="HTML66_1" hidden="1">"'[FX-CURR.xls]Month End Rates'!$A$4:$C$37"</definedName>
    <definedName name="HTML66_11" hidden="1">1</definedName>
    <definedName name="HTML66_12" hidden="1">"U:\Admin\LIS_Admin\General_Admin\LIS Web\FX Rates\Mon00.htm"</definedName>
    <definedName name="HTML66_2" hidden="1">-4146</definedName>
    <definedName name="HTML66_3" hidden="1">"U:\Admin\LIS_Admin\General_Admin\LIS Web\FX Rates\TEMPLATE.HTM"</definedName>
    <definedName name="HTML67_1" hidden="1">"'[FX-CURR.xls]Monthly Averages'!$A$4:$C$37"</definedName>
    <definedName name="HTML67_11" hidden="1">1</definedName>
    <definedName name="HTML67_12" hidden="1">"U:\Admin\LIS_Admin\General_Admin\LIS Web\FX Rates\Monav00.htm"</definedName>
    <definedName name="HTML67_2" hidden="1">-4146</definedName>
    <definedName name="HTML67_3" hidden="1">"U:\Admin\LIS_Admin\General_Admin\LIS Web\FX Rates\TEMPLATE.HTM"</definedName>
    <definedName name="HTML68_1" hidden="1">"'[FX-CURR.xls]Euro Monthly Averages'!$A$3:$C$23"</definedName>
    <definedName name="HTML68_11" hidden="1">1</definedName>
    <definedName name="HTML68_12" hidden="1">"U:\Admin\LIS_Admin\General_Admin\LIS Web\FX Rates\MonavEu00.htm"</definedName>
    <definedName name="HTML68_2" hidden="1">-4146</definedName>
    <definedName name="HTML68_3" hidden="1">"U:\Admin\LIS_Admin\General_Admin\LIS Web\FX Rates\TEMPLATE.HTM"</definedName>
    <definedName name="HTML69_1" hidden="1">"'[FX-CURR.xls]Euro Month End Rates'!$A$3:$C$23"</definedName>
    <definedName name="HTML69_11" hidden="1">1</definedName>
    <definedName name="HTML69_12" hidden="1">"U:\Admin\LIS_Admin\General_Admin\LIS Web\FX Rates\MonEu00.htm"</definedName>
    <definedName name="HTML69_2" hidden="1">-4146</definedName>
    <definedName name="HTML69_3" hidden="1">"U:\Admin\LIS_Admin\General_Admin\LIS Web\FX Rates\TEMPLATE.HTM"</definedName>
    <definedName name="HTML7_1" hidden="1">"'[NEWFX.XLS]Monthly Averages'!$A$3:$J$25"</definedName>
    <definedName name="HTML7_11" hidden="1">1</definedName>
    <definedName name="HTML7_12" hidden="1">"T:\INTRANET\EXCHANGE\MONAVE97.HTM"</definedName>
    <definedName name="HTML7_2" hidden="1">-4146</definedName>
    <definedName name="HTML7_3" hidden="1">"T:\INTRANET\EXCHANGE\MONTH_AV.HTM"</definedName>
    <definedName name="HTML70_1" hidden="1">"'[FX-CURR.xls]LIBORS'!$A$1:$G$5"</definedName>
    <definedName name="HTML70_11" hidden="1">1</definedName>
    <definedName name="HTML70_12" hidden="1">"U:\Admin\LIS_Admin\General_Admin\LIS Web\FX Rates\Libor00.htm"</definedName>
    <definedName name="HTML70_2" hidden="1">-4146</definedName>
    <definedName name="HTML70_3" hidden="1">"U:\Admin\LIS_Admin\General_Admin\LIS Web\FX Rates\TEMPLATE.HTM"</definedName>
    <definedName name="HTML71_1" hidden="1">"'[FX-CURR.xls]Month End Rates'!$A$1:$D$37"</definedName>
    <definedName name="HTML71_11" hidden="1">1</definedName>
    <definedName name="HTML71_12" hidden="1">"U:\Admin\LIS_Admin\General_Admin\LIS Web\FX Rates\Mon00.htm"</definedName>
    <definedName name="HTML71_2" hidden="1">-4146</definedName>
    <definedName name="HTML71_3" hidden="1">"U:\Admin\LIS_Admin\General_Admin\LIS Web\FX Rates\TEMPLATE.HTM"</definedName>
    <definedName name="HTML72_1" hidden="1">"'[FX-CURR.xls]Monthly Averages'!$A$1:$D$37"</definedName>
    <definedName name="HTML72_11" hidden="1">1</definedName>
    <definedName name="HTML72_12" hidden="1">"U:\Admin\LIS_Admin\General_Admin\LIS Web\FX Rates\Monav00.htm"</definedName>
    <definedName name="HTML72_2" hidden="1">-4146</definedName>
    <definedName name="HTML72_3" hidden="1">"U:\Admin\LIS_Admin\General_Admin\LIS Web\FX Rates\TEMPLATE.HTM"</definedName>
    <definedName name="HTML73_1" hidden="1">"'[FX-CURR.xls]Euro Monthly Averages'!$A$1:$D$23"</definedName>
    <definedName name="HTML73_11" hidden="1">1</definedName>
    <definedName name="HTML73_12" hidden="1">"U:\Admin\LIS_Admin\General_Admin\LIS Web\FX Rates\MonavEu00.htm"</definedName>
    <definedName name="HTML73_2" hidden="1">-4146</definedName>
    <definedName name="HTML73_3" hidden="1">"U:\Admin\LIS_Admin\General_Admin\LIS Web\FX Rates\TEMPLATE.HTM"</definedName>
    <definedName name="HTML74_1" hidden="1">"'[FX-CURR.xls]Euro Month End Rates'!$A$1:$D$23"</definedName>
    <definedName name="HTML74_11" hidden="1">1</definedName>
    <definedName name="HTML74_12" hidden="1">"U:\Admin\LIS_Admin\General_Admin\LIS Web\FX Rates\MonEu00.htm"</definedName>
    <definedName name="HTML74_2" hidden="1">-4146</definedName>
    <definedName name="HTML74_3" hidden="1">"U:\Admin\LIS_Admin\General_Admin\LIS Web\FX Rates\TEMPLATE.HTM"</definedName>
    <definedName name="HTML75_1" hidden="1">"'[FX-CURR.xls]Euro Monthly Averages'!$A$3:$D$23"</definedName>
    <definedName name="HTML75_11" hidden="1">1</definedName>
    <definedName name="HTML75_12" hidden="1">"U:\Admin\LIS_Admin\General_Admin\LIS Web\FX Rates\MonavEu00.htm"</definedName>
    <definedName name="HTML75_2" hidden="1">-4146</definedName>
    <definedName name="HTML75_3" hidden="1">"U:\Admin\LIS_Admin\General_Admin\LIS Web\FX Rates\TEMPLATE.HTM"</definedName>
    <definedName name="HTML76_1" hidden="1">"'[FX-CURR.xls]Euro Month End Rates'!$A$3:$D$23"</definedName>
    <definedName name="HTML76_11" hidden="1">1</definedName>
    <definedName name="HTML76_12" hidden="1">"U:\Admin\LIS_Admin\General_Admin\LIS Web\FX Rates\MonEu00.htm"</definedName>
    <definedName name="HTML76_2" hidden="1">-4146</definedName>
    <definedName name="HTML76_3" hidden="1">"U:\Admin\LIS_Admin\General_Admin\LIS Web\FX Rates\TEMPLATE.HTM"</definedName>
    <definedName name="HTML77_1" hidden="1">"'[FX-CURR.xls]Month End Rates'!$A$4:$D$37"</definedName>
    <definedName name="HTML77_11" hidden="1">1</definedName>
    <definedName name="HTML77_12" hidden="1">"U:\Admin\LIS_Admin\General_Admin\LIS Web\FX Rates\Mon00.htm"</definedName>
    <definedName name="HTML77_2" hidden="1">-4146</definedName>
    <definedName name="HTML77_3" hidden="1">"U:\Admin\LIS_Admin\General_Admin\LIS Web\FX Rates\TEMPLATE.HTM"</definedName>
    <definedName name="HTML78_1" hidden="1">"'[FX-CURR.xls]Monthly Averages'!$A$4:$D$37"</definedName>
    <definedName name="HTML78_11" hidden="1">1</definedName>
    <definedName name="HTML78_12" hidden="1">"U:\Admin\LIS_Admin\General_Admin\LIS Web\FX Rates\Monav00.htm"</definedName>
    <definedName name="HTML78_2" hidden="1">-4146</definedName>
    <definedName name="HTML78_3" hidden="1">"U:\Admin\LIS_Admin\General_Admin\LIS Web\FX Rates\TEMPLATE.HTM"</definedName>
    <definedName name="HTML79_1" hidden="1">"'[FX-CURR.xls]Month End Rates'!$A$4:$E$37"</definedName>
    <definedName name="HTML79_11" hidden="1">1</definedName>
    <definedName name="HTML79_12" hidden="1">"U:\Admin\LIS_Admin\General_Admin\LIS Web\FX Rates\Mon00.htm"</definedName>
    <definedName name="HTML79_2" hidden="1">-4146</definedName>
    <definedName name="HTML79_3" hidden="1">"U:\Admin\LIS_Admin\General_Admin\LIS Web\FX Rates\TEMPLATE.HTM"</definedName>
    <definedName name="HTML8_1" hidden="1">"'[NEWFX.XLS]Base Rates &amp; RPI'!$A$3:$J$15"</definedName>
    <definedName name="HTML8_11" hidden="1">1</definedName>
    <definedName name="HTML8_12" hidden="1">"T:\ADMIN\CEBARKER\INTRANET\STATS\BBASE.HTM"</definedName>
    <definedName name="HTML8_2" hidden="1">-4146</definedName>
    <definedName name="HTML8_3" hidden="1">"T:\ADMIN\CEBARKER\INTRANET\STATS\BB-TEMP.HTM"</definedName>
    <definedName name="HTML80_1" hidden="1">"'[FX-CURR.xls]Monthly Averages'!$A$4:$E$37"</definedName>
    <definedName name="HTML80_11" hidden="1">1</definedName>
    <definedName name="HTML80_12" hidden="1">"U:\Admin\LIS_Admin\General_Admin\LIS Web\FX Rates\Monav00.htm"</definedName>
    <definedName name="HTML80_2" hidden="1">-4146</definedName>
    <definedName name="HTML80_3" hidden="1">"U:\Admin\LIS_Admin\General_Admin\LIS Web\FX Rates\TEMPLATE.HTM"</definedName>
    <definedName name="HTML81_1" hidden="1">"'[FX-CURR.xls]Euro Monthly Averages'!$A$3:$E$23"</definedName>
    <definedName name="HTML81_11" hidden="1">1</definedName>
    <definedName name="HTML81_12" hidden="1">"U:\Admin\LIS_Admin\General_Admin\LIS Web\FX Rates\MonavEu00.htm"</definedName>
    <definedName name="HTML81_2" hidden="1">-4146</definedName>
    <definedName name="HTML81_3" hidden="1">"U:\Admin\LIS_Admin\General_Admin\LIS Web\FX Rates\TEMPLATE.HTM"</definedName>
    <definedName name="HTML82_1" hidden="1">"'[FX-CURR.xls]Euro Month End Rates'!$A$3:$E$23"</definedName>
    <definedName name="HTML82_11" hidden="1">1</definedName>
    <definedName name="HTML82_12" hidden="1">"U:\Admin\LIS_Admin\General_Admin\LIS Web\FX Rates\MonEu00.htm"</definedName>
    <definedName name="HTML82_2" hidden="1">-4146</definedName>
    <definedName name="HTML82_3" hidden="1">"U:\Admin\LIS_Admin\General_Admin\LIS Web\FX Rates\TEMPLATE.HTM"</definedName>
    <definedName name="HTML83_1" hidden="1">"'[FX-CURR.xls]LIBORS'!$A$1:$G$6"</definedName>
    <definedName name="HTML83_11" hidden="1">1</definedName>
    <definedName name="HTML83_12" hidden="1">"U:\Admin\LIS_Admin\General_Admin\LIS Web\FX Rates\Libor00.htm"</definedName>
    <definedName name="HTML83_2" hidden="1">-4146</definedName>
    <definedName name="HTML83_3" hidden="1">"U:\Admin\LIS_Admin\General_Admin\LIS Web\FX Rates\TEMPLATE.HTM"</definedName>
    <definedName name="HTML9_1" hidden="1">"'[FX-AUG97.XLS]Month End Rates'!$A$4:$Z$11"</definedName>
    <definedName name="HTML9_11" hidden="1">1</definedName>
    <definedName name="HTML9_12" hidden="1">"T:\INTRANET\EXCHANGE\EXCH1997.HTM"</definedName>
    <definedName name="HTML9_2" hidden="1">-4146</definedName>
    <definedName name="HTML9_3" hidden="1">"T:\INTRANET\EXCHANGE\EXCHANGE.HTM"</definedName>
    <definedName name="HTMLCount" hidden="1">83</definedName>
    <definedName name="htyuityuiotio" localSheetId="35" hidden="1">{#N/A,#N/A,FALSE,"REPORT"}</definedName>
    <definedName name="htyuityuiotio" localSheetId="31" hidden="1">{#N/A,#N/A,FALSE,"REPORT"}</definedName>
    <definedName name="htyuityuiotio" localSheetId="9" hidden="1">{#N/A,#N/A,FALSE,"REPORT"}</definedName>
    <definedName name="htyuityuiotio" localSheetId="30" hidden="1">{#N/A,#N/A,FALSE,"REPORT"}</definedName>
    <definedName name="htyuityuiotio" localSheetId="51" hidden="1">{#N/A,#N/A,FALSE,"REPORT"}</definedName>
    <definedName name="htyuityuiotio" localSheetId="7" hidden="1">{#N/A,#N/A,FALSE,"REPORT"}</definedName>
    <definedName name="htyuityuiotio" localSheetId="33" hidden="1">{#N/A,#N/A,FALSE,"REPORT"}</definedName>
    <definedName name="htyuityuiotio" localSheetId="6" hidden="1">{#N/A,#N/A,FALSE,"REPORT"}</definedName>
    <definedName name="htyuityuiotio" localSheetId="16" hidden="1">{#N/A,#N/A,FALSE,"REPORT"}</definedName>
    <definedName name="htyuityuiotio" localSheetId="10" hidden="1">{#N/A,#N/A,FALSE,"REPORT"}</definedName>
    <definedName name="htyuityuiotio" localSheetId="29" hidden="1">{#N/A,#N/A,FALSE,"REPORT"}</definedName>
    <definedName name="htyuityuiotio" localSheetId="28" hidden="1">{#N/A,#N/A,FALSE,"REPORT"}</definedName>
    <definedName name="htyuityuiotio" localSheetId="11" hidden="1">{#N/A,#N/A,FALSE,"REPORT"}</definedName>
    <definedName name="htyuityuiotio" localSheetId="36" hidden="1">{#N/A,#N/A,FALSE,"REPORT"}</definedName>
    <definedName name="htyuityuiotio" localSheetId="32" hidden="1">{#N/A,#N/A,FALSE,"REPORT"}</definedName>
    <definedName name="htyuityuiotio" localSheetId="18" hidden="1">{#N/A,#N/A,FALSE,"REPORT"}</definedName>
    <definedName name="htyuityuiotio" localSheetId="38" hidden="1">{#N/A,#N/A,FALSE,"REPORT"}</definedName>
    <definedName name="htyuityuiotio" hidden="1">{#N/A,#N/A,FALSE,"REPORT"}</definedName>
    <definedName name="hu"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i" localSheetId="35" hidden="1">{#N/A,#N/A,FALSE,"Assump2";#N/A,#N/A,FALSE,"Income2";#N/A,#N/A,FALSE,"Balance2";#N/A,#N/A,FALSE,"DCF Filter";#N/A,#N/A,FALSE,"Trans Assump2";#N/A,#N/A,FALSE,"Combined Income2";#N/A,#N/A,FALSE,"Combined Balance2"}</definedName>
    <definedName name="hui" localSheetId="31" hidden="1">{#N/A,#N/A,FALSE,"Assump2";#N/A,#N/A,FALSE,"Income2";#N/A,#N/A,FALSE,"Balance2";#N/A,#N/A,FALSE,"DCF Filter";#N/A,#N/A,FALSE,"Trans Assump2";#N/A,#N/A,FALSE,"Combined Income2";#N/A,#N/A,FALSE,"Combined Balance2"}</definedName>
    <definedName name="hui" localSheetId="9" hidden="1">{#N/A,#N/A,FALSE,"Assump2";#N/A,#N/A,FALSE,"Income2";#N/A,#N/A,FALSE,"Balance2";#N/A,#N/A,FALSE,"DCF Filter";#N/A,#N/A,FALSE,"Trans Assump2";#N/A,#N/A,FALSE,"Combined Income2";#N/A,#N/A,FALSE,"Combined Balance2"}</definedName>
    <definedName name="hui" localSheetId="30" hidden="1">{#N/A,#N/A,FALSE,"Assump2";#N/A,#N/A,FALSE,"Income2";#N/A,#N/A,FALSE,"Balance2";#N/A,#N/A,FALSE,"DCF Filter";#N/A,#N/A,FALSE,"Trans Assump2";#N/A,#N/A,FALSE,"Combined Income2";#N/A,#N/A,FALSE,"Combined Balance2"}</definedName>
    <definedName name="hui" localSheetId="51" hidden="1">{#N/A,#N/A,FALSE,"Assump2";#N/A,#N/A,FALSE,"Income2";#N/A,#N/A,FALSE,"Balance2";#N/A,#N/A,FALSE,"DCF Filter";#N/A,#N/A,FALSE,"Trans Assump2";#N/A,#N/A,FALSE,"Combined Income2";#N/A,#N/A,FALSE,"Combined Balance2"}</definedName>
    <definedName name="hui" localSheetId="7" hidden="1">{#N/A,#N/A,FALSE,"Assump2";#N/A,#N/A,FALSE,"Income2";#N/A,#N/A,FALSE,"Balance2";#N/A,#N/A,FALSE,"DCF Filter";#N/A,#N/A,FALSE,"Trans Assump2";#N/A,#N/A,FALSE,"Combined Income2";#N/A,#N/A,FALSE,"Combined Balance2"}</definedName>
    <definedName name="hui" localSheetId="33" hidden="1">{#N/A,#N/A,FALSE,"Assump2";#N/A,#N/A,FALSE,"Income2";#N/A,#N/A,FALSE,"Balance2";#N/A,#N/A,FALSE,"DCF Filter";#N/A,#N/A,FALSE,"Trans Assump2";#N/A,#N/A,FALSE,"Combined Income2";#N/A,#N/A,FALSE,"Combined Balance2"}</definedName>
    <definedName name="hui" localSheetId="6" hidden="1">{#N/A,#N/A,FALSE,"Assump2";#N/A,#N/A,FALSE,"Income2";#N/A,#N/A,FALSE,"Balance2";#N/A,#N/A,FALSE,"DCF Filter";#N/A,#N/A,FALSE,"Trans Assump2";#N/A,#N/A,FALSE,"Combined Income2";#N/A,#N/A,FALSE,"Combined Balance2"}</definedName>
    <definedName name="hui" localSheetId="16" hidden="1">{#N/A,#N/A,FALSE,"Assump2";#N/A,#N/A,FALSE,"Income2";#N/A,#N/A,FALSE,"Balance2";#N/A,#N/A,FALSE,"DCF Filter";#N/A,#N/A,FALSE,"Trans Assump2";#N/A,#N/A,FALSE,"Combined Income2";#N/A,#N/A,FALSE,"Combined Balance2"}</definedName>
    <definedName name="hui" localSheetId="10" hidden="1">{#N/A,#N/A,FALSE,"Assump2";#N/A,#N/A,FALSE,"Income2";#N/A,#N/A,FALSE,"Balance2";#N/A,#N/A,FALSE,"DCF Filter";#N/A,#N/A,FALSE,"Trans Assump2";#N/A,#N/A,FALSE,"Combined Income2";#N/A,#N/A,FALSE,"Combined Balance2"}</definedName>
    <definedName name="hui" localSheetId="29" hidden="1">{#N/A,#N/A,FALSE,"Assump2";#N/A,#N/A,FALSE,"Income2";#N/A,#N/A,FALSE,"Balance2";#N/A,#N/A,FALSE,"DCF Filter";#N/A,#N/A,FALSE,"Trans Assump2";#N/A,#N/A,FALSE,"Combined Income2";#N/A,#N/A,FALSE,"Combined Balance2"}</definedName>
    <definedName name="hui" localSheetId="28" hidden="1">{#N/A,#N/A,FALSE,"Assump2";#N/A,#N/A,FALSE,"Income2";#N/A,#N/A,FALSE,"Balance2";#N/A,#N/A,FALSE,"DCF Filter";#N/A,#N/A,FALSE,"Trans Assump2";#N/A,#N/A,FALSE,"Combined Income2";#N/A,#N/A,FALSE,"Combined Balance2"}</definedName>
    <definedName name="hui" localSheetId="11" hidden="1">{#N/A,#N/A,FALSE,"Assump2";#N/A,#N/A,FALSE,"Income2";#N/A,#N/A,FALSE,"Balance2";#N/A,#N/A,FALSE,"DCF Filter";#N/A,#N/A,FALSE,"Trans Assump2";#N/A,#N/A,FALSE,"Combined Income2";#N/A,#N/A,FALSE,"Combined Balance2"}</definedName>
    <definedName name="hui" localSheetId="36" hidden="1">{#N/A,#N/A,FALSE,"Assump2";#N/A,#N/A,FALSE,"Income2";#N/A,#N/A,FALSE,"Balance2";#N/A,#N/A,FALSE,"DCF Filter";#N/A,#N/A,FALSE,"Trans Assump2";#N/A,#N/A,FALSE,"Combined Income2";#N/A,#N/A,FALSE,"Combined Balance2"}</definedName>
    <definedName name="hui" localSheetId="32" hidden="1">{#N/A,#N/A,FALSE,"Assump2";#N/A,#N/A,FALSE,"Income2";#N/A,#N/A,FALSE,"Balance2";#N/A,#N/A,FALSE,"DCF Filter";#N/A,#N/A,FALSE,"Trans Assump2";#N/A,#N/A,FALSE,"Combined Income2";#N/A,#N/A,FALSE,"Combined Balance2"}</definedName>
    <definedName name="hui" localSheetId="18" hidden="1">{#N/A,#N/A,FALSE,"Assump2";#N/A,#N/A,FALSE,"Income2";#N/A,#N/A,FALSE,"Balance2";#N/A,#N/A,FALSE,"DCF Filter";#N/A,#N/A,FALSE,"Trans Assump2";#N/A,#N/A,FALSE,"Combined Income2";#N/A,#N/A,FALSE,"Combined Balance2"}</definedName>
    <definedName name="hui" localSheetId="38" hidden="1">{#N/A,#N/A,FALSE,"Assump2";#N/A,#N/A,FALSE,"Income2";#N/A,#N/A,FALSE,"Balance2";#N/A,#N/A,FALSE,"DCF Filter";#N/A,#N/A,FALSE,"Trans Assump2";#N/A,#N/A,FALSE,"Combined Income2";#N/A,#N/A,FALSE,"Combined Balance2"}</definedName>
    <definedName name="hui" hidden="1">{#N/A,#N/A,FALSE,"Assump2";#N/A,#N/A,FALSE,"Income2";#N/A,#N/A,FALSE,"Balance2";#N/A,#N/A,FALSE,"DCF Filter";#N/A,#N/A,FALSE,"Trans Assump2";#N/A,#N/A,FALSE,"Combined Income2";#N/A,#N/A,FALSE,"Combined Balance2"}</definedName>
    <definedName name="Hyd" localSheetId="9" hidden="1">#REF!</definedName>
    <definedName name="Hyd" localSheetId="51" hidden="1">#REF!</definedName>
    <definedName name="Hyd" localSheetId="16" hidden="1">#REF!</definedName>
    <definedName name="Hyd" localSheetId="10" hidden="1">'NFD CONSO'!#REF!</definedName>
    <definedName name="Hyd" localSheetId="29" hidden="1">#REF!</definedName>
    <definedName name="Hyd" localSheetId="11" hidden="1">#REF!</definedName>
    <definedName name="Hyd" localSheetId="18" hidden="1">#REF!</definedName>
    <definedName name="Hyd" localSheetId="38" hidden="1">#REF!</definedName>
    <definedName name="Hyd" hidden="1">#REF!</definedName>
    <definedName name="Hypertention" localSheetId="35" hidden="1">{#N/A,#N/A,FALSE,"Pharm";#N/A,#N/A,FALSE,"WWCM"}</definedName>
    <definedName name="Hypertention" localSheetId="31" hidden="1">{#N/A,#N/A,FALSE,"Pharm";#N/A,#N/A,FALSE,"WWCM"}</definedName>
    <definedName name="Hypertention" localSheetId="9" hidden="1">{#N/A,#N/A,FALSE,"Pharm";#N/A,#N/A,FALSE,"WWCM"}</definedName>
    <definedName name="Hypertention" localSheetId="30" hidden="1">{#N/A,#N/A,FALSE,"Pharm";#N/A,#N/A,FALSE,"WWCM"}</definedName>
    <definedName name="Hypertention" localSheetId="51" hidden="1">{#N/A,#N/A,FALSE,"Pharm";#N/A,#N/A,FALSE,"WWCM"}</definedName>
    <definedName name="Hypertention" localSheetId="7" hidden="1">{#N/A,#N/A,FALSE,"Pharm";#N/A,#N/A,FALSE,"WWCM"}</definedName>
    <definedName name="Hypertention" localSheetId="33" hidden="1">{#N/A,#N/A,FALSE,"Pharm";#N/A,#N/A,FALSE,"WWCM"}</definedName>
    <definedName name="Hypertention" localSheetId="6" hidden="1">{#N/A,#N/A,FALSE,"Pharm";#N/A,#N/A,FALSE,"WWCM"}</definedName>
    <definedName name="Hypertention" localSheetId="16" hidden="1">{#N/A,#N/A,FALSE,"Pharm";#N/A,#N/A,FALSE,"WWCM"}</definedName>
    <definedName name="Hypertention" localSheetId="10" hidden="1">{#N/A,#N/A,FALSE,"Pharm";#N/A,#N/A,FALSE,"WWCM"}</definedName>
    <definedName name="Hypertention" localSheetId="29" hidden="1">{#N/A,#N/A,FALSE,"Pharm";#N/A,#N/A,FALSE,"WWCM"}</definedName>
    <definedName name="Hypertention" localSheetId="28" hidden="1">{#N/A,#N/A,FALSE,"Pharm";#N/A,#N/A,FALSE,"WWCM"}</definedName>
    <definedName name="Hypertention" localSheetId="11" hidden="1">{#N/A,#N/A,FALSE,"Pharm";#N/A,#N/A,FALSE,"WWCM"}</definedName>
    <definedName name="Hypertention" localSheetId="36" hidden="1">{#N/A,#N/A,FALSE,"Pharm";#N/A,#N/A,FALSE,"WWCM"}</definedName>
    <definedName name="Hypertention" localSheetId="32" hidden="1">{#N/A,#N/A,FALSE,"Pharm";#N/A,#N/A,FALSE,"WWCM"}</definedName>
    <definedName name="Hypertention" localSheetId="18" hidden="1">{#N/A,#N/A,FALSE,"Pharm";#N/A,#N/A,FALSE,"WWCM"}</definedName>
    <definedName name="Hypertention" localSheetId="38" hidden="1">{#N/A,#N/A,FALSE,"Pharm";#N/A,#N/A,FALSE,"WWCM"}</definedName>
    <definedName name="Hypertention" hidden="1">{#N/A,#N/A,FALSE,"Pharm";#N/A,#N/A,FALSE,"WWCM"}</definedName>
    <definedName name="hypo" localSheetId="35" hidden="1">{#N/A,#N/A,FALSE,"Pharm";#N/A,#N/A,FALSE,"WWCM"}</definedName>
    <definedName name="hypo" localSheetId="31" hidden="1">{#N/A,#N/A,FALSE,"Pharm";#N/A,#N/A,FALSE,"WWCM"}</definedName>
    <definedName name="hypo" localSheetId="9" hidden="1">{#N/A,#N/A,FALSE,"Pharm";#N/A,#N/A,FALSE,"WWCM"}</definedName>
    <definedName name="hypo" localSheetId="30" hidden="1">{#N/A,#N/A,FALSE,"Pharm";#N/A,#N/A,FALSE,"WWCM"}</definedName>
    <definedName name="hypo" localSheetId="51" hidden="1">{#N/A,#N/A,FALSE,"Pharm";#N/A,#N/A,FALSE,"WWCM"}</definedName>
    <definedName name="hypo" localSheetId="7" hidden="1">{#N/A,#N/A,FALSE,"Pharm";#N/A,#N/A,FALSE,"WWCM"}</definedName>
    <definedName name="hypo" localSheetId="33" hidden="1">{#N/A,#N/A,FALSE,"Pharm";#N/A,#N/A,FALSE,"WWCM"}</definedName>
    <definedName name="hypo" localSheetId="6" hidden="1">{#N/A,#N/A,FALSE,"Pharm";#N/A,#N/A,FALSE,"WWCM"}</definedName>
    <definedName name="hypo" localSheetId="16" hidden="1">{#N/A,#N/A,FALSE,"Pharm";#N/A,#N/A,FALSE,"WWCM"}</definedName>
    <definedName name="hypo" localSheetId="10" hidden="1">{#N/A,#N/A,FALSE,"Pharm";#N/A,#N/A,FALSE,"WWCM"}</definedName>
    <definedName name="hypo" localSheetId="29" hidden="1">{#N/A,#N/A,FALSE,"Pharm";#N/A,#N/A,FALSE,"WWCM"}</definedName>
    <definedName name="hypo" localSheetId="28" hidden="1">{#N/A,#N/A,FALSE,"Pharm";#N/A,#N/A,FALSE,"WWCM"}</definedName>
    <definedName name="hypo" localSheetId="11" hidden="1">{#N/A,#N/A,FALSE,"Pharm";#N/A,#N/A,FALSE,"WWCM"}</definedName>
    <definedName name="hypo" localSheetId="36" hidden="1">{#N/A,#N/A,FALSE,"Pharm";#N/A,#N/A,FALSE,"WWCM"}</definedName>
    <definedName name="hypo" localSheetId="32" hidden="1">{#N/A,#N/A,FALSE,"Pharm";#N/A,#N/A,FALSE,"WWCM"}</definedName>
    <definedName name="hypo" localSheetId="18" hidden="1">{#N/A,#N/A,FALSE,"Pharm";#N/A,#N/A,FALSE,"WWCM"}</definedName>
    <definedName name="hypo" localSheetId="38" hidden="1">{#N/A,#N/A,FALSE,"Pharm";#N/A,#N/A,FALSE,"WWCM"}</definedName>
    <definedName name="hypo" hidden="1">{#N/A,#N/A,FALSE,"Pharm";#N/A,#N/A,FALSE,"WWCM"}</definedName>
    <definedName name="IDL.Connector.Version" hidden="1">"9.0.1.3"</definedName>
    <definedName name="II" localSheetId="9" hidden="1">{#N/A,#N/A,FALSE,"Valsum";#N/A,#N/A,FALSE,"Value";#N/A,#N/A,FALSE,"Ton strap";#N/A,#N/A,FALSE,"PackVal"}</definedName>
    <definedName name="II" localSheetId="51" hidden="1">{#N/A,#N/A,FALSE,"Valsum";#N/A,#N/A,FALSE,"Value";#N/A,#N/A,FALSE,"Ton strap";#N/A,#N/A,FALSE,"PackVal"}</definedName>
    <definedName name="II" localSheetId="7" hidden="1">{#N/A,#N/A,FALSE,"Valsum";#N/A,#N/A,FALSE,"Value";#N/A,#N/A,FALSE,"Ton strap";#N/A,#N/A,FALSE,"PackVal"}</definedName>
    <definedName name="II" localSheetId="6" hidden="1">{#N/A,#N/A,FALSE,"Valsum";#N/A,#N/A,FALSE,"Value";#N/A,#N/A,FALSE,"Ton strap";#N/A,#N/A,FALSE,"PackVal"}</definedName>
    <definedName name="II" localSheetId="10" hidden="1">{#N/A,#N/A,FALSE,"Valsum";#N/A,#N/A,FALSE,"Value";#N/A,#N/A,FALSE,"Ton strap";#N/A,#N/A,FALSE,"PackVal"}</definedName>
    <definedName name="II" localSheetId="29" hidden="1">{#N/A,#N/A,FALSE,"Valsum";#N/A,#N/A,FALSE,"Value";#N/A,#N/A,FALSE,"Ton strap";#N/A,#N/A,FALSE,"PackVal"}</definedName>
    <definedName name="II" localSheetId="28" hidden="1">{#N/A,#N/A,FALSE,"Valsum";#N/A,#N/A,FALSE,"Value";#N/A,#N/A,FALSE,"Ton strap";#N/A,#N/A,FALSE,"PackVal"}</definedName>
    <definedName name="II" localSheetId="11" hidden="1">{#N/A,#N/A,FALSE,"Valsum";#N/A,#N/A,FALSE,"Value";#N/A,#N/A,FALSE,"Ton strap";#N/A,#N/A,FALSE,"PackVal"}</definedName>
    <definedName name="II" localSheetId="36" hidden="1">{#N/A,#N/A,FALSE,"Valsum";#N/A,#N/A,FALSE,"Value";#N/A,#N/A,FALSE,"Ton strap";#N/A,#N/A,FALSE,"PackVal"}</definedName>
    <definedName name="II" localSheetId="18" hidden="1">{#N/A,#N/A,FALSE,"Valsum";#N/A,#N/A,FALSE,"Value";#N/A,#N/A,FALSE,"Ton strap";#N/A,#N/A,FALSE,"PackVal"}</definedName>
    <definedName name="II" hidden="1">{#N/A,#N/A,FALSE,"Valsum";#N/A,#N/A,FALSE,"Value";#N/A,#N/A,FALSE,"Ton strap";#N/A,#N/A,FALSE,"PackVal"}</definedName>
    <definedName name="iii" localSheetId="35" hidden="1">{#N/A,#N/A,FALSE,"Sheet1";#N/A,#N/A,FALSE,"Summary";#N/A,#N/A,FALSE,"proj1";#N/A,#N/A,FALSE,"proj2"}</definedName>
    <definedName name="iii" localSheetId="31" hidden="1">{#N/A,#N/A,FALSE,"Sheet1";#N/A,#N/A,FALSE,"Summary";#N/A,#N/A,FALSE,"proj1";#N/A,#N/A,FALSE,"proj2"}</definedName>
    <definedName name="iii" localSheetId="9" hidden="1">{#N/A,#N/A,FALSE,"מאזן בוחן";"כל_מאזן_בוחן",#N/A,FALSE,"מאזן בוחן"}</definedName>
    <definedName name="iii" localSheetId="30" hidden="1">{#N/A,#N/A,FALSE,"Sheet1";#N/A,#N/A,FALSE,"Summary";#N/A,#N/A,FALSE,"proj1";#N/A,#N/A,FALSE,"proj2"}</definedName>
    <definedName name="iii" localSheetId="51" hidden="1">{#N/A,#N/A,FALSE,"Sheet1";#N/A,#N/A,FALSE,"Summary";#N/A,#N/A,FALSE,"proj1";#N/A,#N/A,FALSE,"proj2"}</definedName>
    <definedName name="iii" localSheetId="7" hidden="1">{#N/A,#N/A,FALSE,"מאזן בוחן";"כל_מאזן_בוחן",#N/A,FALSE,"מאזן בוחן"}</definedName>
    <definedName name="iii" localSheetId="33" hidden="1">{#N/A,#N/A,FALSE,"Sheet1";#N/A,#N/A,FALSE,"Summary";#N/A,#N/A,FALSE,"proj1";#N/A,#N/A,FALSE,"proj2"}</definedName>
    <definedName name="iii" localSheetId="6" hidden="1">{#N/A,#N/A,FALSE,"מאזן בוחן";"כל_מאזן_בוחן",#N/A,FALSE,"מאזן בוחן"}</definedName>
    <definedName name="iii" localSheetId="16" hidden="1">{#N/A,#N/A,FALSE,"Sheet1";#N/A,#N/A,FALSE,"Summary";#N/A,#N/A,FALSE,"proj1";#N/A,#N/A,FALSE,"proj2"}</definedName>
    <definedName name="iii" localSheetId="10" hidden="1">{#N/A,#N/A,FALSE,"מאזן בוחן";"כל_מאזן_בוחן",#N/A,FALSE,"מאזן בוחן"}</definedName>
    <definedName name="iii" localSheetId="29" hidden="1">{#N/A,#N/A,FALSE,"Sheet1";#N/A,#N/A,FALSE,"Summary";#N/A,#N/A,FALSE,"proj1";#N/A,#N/A,FALSE,"proj2"}</definedName>
    <definedName name="iii" localSheetId="28" hidden="1">{#N/A,#N/A,FALSE,"מאזן בוחן";"כל_מאזן_בוחן",#N/A,FALSE,"מאזן בוחן"}</definedName>
    <definedName name="iii" localSheetId="11" hidden="1">{#N/A,#N/A,FALSE,"מאזן בוחן";"כל_מאזן_בוחן",#N/A,FALSE,"מאזן בוחן"}</definedName>
    <definedName name="iii" localSheetId="36" hidden="1">{#N/A,#N/A,FALSE,"Sheet1";#N/A,#N/A,FALSE,"Summary";#N/A,#N/A,FALSE,"proj1";#N/A,#N/A,FALSE,"proj2"}</definedName>
    <definedName name="iii" localSheetId="32" hidden="1">{#N/A,#N/A,FALSE,"Sheet1";#N/A,#N/A,FALSE,"Summary";#N/A,#N/A,FALSE,"proj1";#N/A,#N/A,FALSE,"proj2"}</definedName>
    <definedName name="iii" localSheetId="18" hidden="1">{#N/A,#N/A,FALSE,"Sheet1";#N/A,#N/A,FALSE,"Summary";#N/A,#N/A,FALSE,"proj1";#N/A,#N/A,FALSE,"proj2"}</definedName>
    <definedName name="iii" localSheetId="38" hidden="1">{#N/A,#N/A,FALSE,"Sheet1";#N/A,#N/A,FALSE,"Summary";#N/A,#N/A,FALSE,"proj1";#N/A,#N/A,FALSE,"proj2"}</definedName>
    <definedName name="iii" hidden="1">{#N/A,#N/A,FALSE,"מאזן בוחן";"כל_מאזן_בוחן",#N/A,FALSE,"מאזן בוחן"}</definedName>
    <definedName name="iiiii"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iiiiiiiiiiiiiiiiiiiiiiiiiiiiiiiiii"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ioo" localSheetId="35" hidden="1">{#N/A,#N/A,FALSE,"TSUM";#N/A,#N/A,FALSE,"shares";#N/A,#N/A,FALSE,"earnout";#N/A,#N/A,FALSE,"Heaty";#N/A,#N/A,FALSE,"self-tend";#N/A,#N/A,FALSE,"self-sum"}</definedName>
    <definedName name="iioo" localSheetId="31" hidden="1">{#N/A,#N/A,FALSE,"TSUM";#N/A,#N/A,FALSE,"shares";#N/A,#N/A,FALSE,"earnout";#N/A,#N/A,FALSE,"Heaty";#N/A,#N/A,FALSE,"self-tend";#N/A,#N/A,FALSE,"self-sum"}</definedName>
    <definedName name="iioo" localSheetId="9" hidden="1">{#N/A,#N/A,FALSE,"TSUM";#N/A,#N/A,FALSE,"shares";#N/A,#N/A,FALSE,"earnout";#N/A,#N/A,FALSE,"Heaty";#N/A,#N/A,FALSE,"self-tend";#N/A,#N/A,FALSE,"self-sum"}</definedName>
    <definedName name="iioo" localSheetId="30" hidden="1">{#N/A,#N/A,FALSE,"TSUM";#N/A,#N/A,FALSE,"shares";#N/A,#N/A,FALSE,"earnout";#N/A,#N/A,FALSE,"Heaty";#N/A,#N/A,FALSE,"self-tend";#N/A,#N/A,FALSE,"self-sum"}</definedName>
    <definedName name="iioo" localSheetId="51" hidden="1">{#N/A,#N/A,FALSE,"TSUM";#N/A,#N/A,FALSE,"shares";#N/A,#N/A,FALSE,"earnout";#N/A,#N/A,FALSE,"Heaty";#N/A,#N/A,FALSE,"self-tend";#N/A,#N/A,FALSE,"self-sum"}</definedName>
    <definedName name="iioo" localSheetId="7" hidden="1">{#N/A,#N/A,FALSE,"TSUM";#N/A,#N/A,FALSE,"shares";#N/A,#N/A,FALSE,"earnout";#N/A,#N/A,FALSE,"Heaty";#N/A,#N/A,FALSE,"self-tend";#N/A,#N/A,FALSE,"self-sum"}</definedName>
    <definedName name="iioo" localSheetId="33" hidden="1">{#N/A,#N/A,FALSE,"TSUM";#N/A,#N/A,FALSE,"shares";#N/A,#N/A,FALSE,"earnout";#N/A,#N/A,FALSE,"Heaty";#N/A,#N/A,FALSE,"self-tend";#N/A,#N/A,FALSE,"self-sum"}</definedName>
    <definedName name="iioo" localSheetId="6" hidden="1">{#N/A,#N/A,FALSE,"TSUM";#N/A,#N/A,FALSE,"shares";#N/A,#N/A,FALSE,"earnout";#N/A,#N/A,FALSE,"Heaty";#N/A,#N/A,FALSE,"self-tend";#N/A,#N/A,FALSE,"self-sum"}</definedName>
    <definedName name="iioo" localSheetId="16" hidden="1">{#N/A,#N/A,FALSE,"TSUM";#N/A,#N/A,FALSE,"shares";#N/A,#N/A,FALSE,"earnout";#N/A,#N/A,FALSE,"Heaty";#N/A,#N/A,FALSE,"self-tend";#N/A,#N/A,FALSE,"self-sum"}</definedName>
    <definedName name="iioo" localSheetId="10" hidden="1">{#N/A,#N/A,FALSE,"TSUM";#N/A,#N/A,FALSE,"shares";#N/A,#N/A,FALSE,"earnout";#N/A,#N/A,FALSE,"Heaty";#N/A,#N/A,FALSE,"self-tend";#N/A,#N/A,FALSE,"self-sum"}</definedName>
    <definedName name="iioo" localSheetId="29" hidden="1">{#N/A,#N/A,FALSE,"TSUM";#N/A,#N/A,FALSE,"shares";#N/A,#N/A,FALSE,"earnout";#N/A,#N/A,FALSE,"Heaty";#N/A,#N/A,FALSE,"self-tend";#N/A,#N/A,FALSE,"self-sum"}</definedName>
    <definedName name="iioo" localSheetId="28" hidden="1">{#N/A,#N/A,FALSE,"TSUM";#N/A,#N/A,FALSE,"shares";#N/A,#N/A,FALSE,"earnout";#N/A,#N/A,FALSE,"Heaty";#N/A,#N/A,FALSE,"self-tend";#N/A,#N/A,FALSE,"self-sum"}</definedName>
    <definedName name="iioo" localSheetId="11" hidden="1">{#N/A,#N/A,FALSE,"TSUM";#N/A,#N/A,FALSE,"shares";#N/A,#N/A,FALSE,"earnout";#N/A,#N/A,FALSE,"Heaty";#N/A,#N/A,FALSE,"self-tend";#N/A,#N/A,FALSE,"self-sum"}</definedName>
    <definedName name="iioo" localSheetId="36" hidden="1">{#N/A,#N/A,FALSE,"TSUM";#N/A,#N/A,FALSE,"shares";#N/A,#N/A,FALSE,"earnout";#N/A,#N/A,FALSE,"Heaty";#N/A,#N/A,FALSE,"self-tend";#N/A,#N/A,FALSE,"self-sum"}</definedName>
    <definedName name="iioo" localSheetId="32" hidden="1">{#N/A,#N/A,FALSE,"TSUM";#N/A,#N/A,FALSE,"shares";#N/A,#N/A,FALSE,"earnout";#N/A,#N/A,FALSE,"Heaty";#N/A,#N/A,FALSE,"self-tend";#N/A,#N/A,FALSE,"self-sum"}</definedName>
    <definedName name="iioo" localSheetId="18" hidden="1">{#N/A,#N/A,FALSE,"TSUM";#N/A,#N/A,FALSE,"shares";#N/A,#N/A,FALSE,"earnout";#N/A,#N/A,FALSE,"Heaty";#N/A,#N/A,FALSE,"self-tend";#N/A,#N/A,FALSE,"self-sum"}</definedName>
    <definedName name="iioo" localSheetId="38" hidden="1">{#N/A,#N/A,FALSE,"TSUM";#N/A,#N/A,FALSE,"shares";#N/A,#N/A,FALSE,"earnout";#N/A,#N/A,FALSE,"Heaty";#N/A,#N/A,FALSE,"self-tend";#N/A,#N/A,FALSE,"self-sum"}</definedName>
    <definedName name="iioo" hidden="1">{#N/A,#N/A,FALSE,"TSUM";#N/A,#N/A,FALSE,"shares";#N/A,#N/A,FALSE,"earnout";#N/A,#N/A,FALSE,"Heaty";#N/A,#N/A,FALSE,"self-tend";#N/A,#N/A,FALSE,"self-sum"}</definedName>
    <definedName name="Impp_Qtr1_Amt17" localSheetId="35" hidden="1">#REF!</definedName>
    <definedName name="Impp_Qtr1_Amt17" localSheetId="31" hidden="1">#REF!</definedName>
    <definedName name="Impp_Qtr1_Amt17" localSheetId="9" hidden="1">#REF!</definedName>
    <definedName name="Impp_Qtr1_Amt17" localSheetId="30" hidden="1">#REF!</definedName>
    <definedName name="Impp_Qtr1_Amt17" localSheetId="51" hidden="1">#REF!</definedName>
    <definedName name="Impp_Qtr1_Amt17" localSheetId="33" hidden="1">#REF!</definedName>
    <definedName name="Impp_Qtr1_Amt17" localSheetId="16" hidden="1">#REF!</definedName>
    <definedName name="Impp_Qtr1_Amt17" localSheetId="10" hidden="1">'NFD CONSO'!#REF!</definedName>
    <definedName name="Impp_Qtr1_Amt17" localSheetId="29" hidden="1">#REF!</definedName>
    <definedName name="Impp_Qtr1_Amt17" localSheetId="11" hidden="1">#REF!</definedName>
    <definedName name="Impp_Qtr1_Amt17" localSheetId="36" hidden="1">#REF!</definedName>
    <definedName name="Impp_Qtr1_Amt17" localSheetId="32" hidden="1">#REF!</definedName>
    <definedName name="Impp_Qtr1_Amt17" localSheetId="18" hidden="1">#REF!</definedName>
    <definedName name="Impp_Qtr1_Amt17" localSheetId="38" hidden="1">#REF!</definedName>
    <definedName name="Impp_Qtr1_Amt17" hidden="1">#REF!</definedName>
    <definedName name="Impp_Qtr1_Amt19" localSheetId="35" hidden="1">#REF!</definedName>
    <definedName name="Impp_Qtr1_Amt19" localSheetId="31" hidden="1">#REF!</definedName>
    <definedName name="Impp_Qtr1_Amt19" localSheetId="9" hidden="1">#REF!</definedName>
    <definedName name="Impp_Qtr1_Amt19" localSheetId="30" hidden="1">#REF!</definedName>
    <definedName name="Impp_Qtr1_Amt19" localSheetId="51" hidden="1">#REF!</definedName>
    <definedName name="Impp_Qtr1_Amt19" localSheetId="33" hidden="1">#REF!</definedName>
    <definedName name="Impp_Qtr1_Amt19" localSheetId="16" hidden="1">#REF!</definedName>
    <definedName name="Impp_Qtr1_Amt19" localSheetId="10" hidden="1">'NFD CONSO'!#REF!</definedName>
    <definedName name="Impp_Qtr1_Amt19" localSheetId="29" hidden="1">#REF!</definedName>
    <definedName name="Impp_Qtr1_Amt19" localSheetId="11" hidden="1">#REF!</definedName>
    <definedName name="Impp_Qtr1_Amt19" localSheetId="36" hidden="1">#REF!</definedName>
    <definedName name="Impp_Qtr1_Amt19" localSheetId="32" hidden="1">#REF!</definedName>
    <definedName name="Impp_Qtr1_Amt19" localSheetId="18" hidden="1">#REF!</definedName>
    <definedName name="Impp_Qtr1_Amt19" localSheetId="38" hidden="1">#REF!</definedName>
    <definedName name="Impp_Qtr1_Amt19" hidden="1">#REF!</definedName>
    <definedName name="Impp_Qtr1_Amt2" localSheetId="35" hidden="1">#REF!</definedName>
    <definedName name="Impp_Qtr1_Amt2" localSheetId="31" hidden="1">#REF!</definedName>
    <definedName name="Impp_Qtr1_Amt2" localSheetId="9" hidden="1">#REF!</definedName>
    <definedName name="Impp_Qtr1_Amt2" localSheetId="30" hidden="1">#REF!</definedName>
    <definedName name="Impp_Qtr1_Amt2" localSheetId="51" hidden="1">#REF!</definedName>
    <definedName name="Impp_Qtr1_Amt2" localSheetId="33" hidden="1">#REF!</definedName>
    <definedName name="Impp_Qtr1_Amt2" localSheetId="16" hidden="1">#REF!</definedName>
    <definedName name="Impp_Qtr1_Amt2" localSheetId="10" hidden="1">'NFD CONSO'!#REF!</definedName>
    <definedName name="Impp_Qtr1_Amt2" localSheetId="29" hidden="1">#REF!</definedName>
    <definedName name="Impp_Qtr1_Amt2" localSheetId="11" hidden="1">#REF!</definedName>
    <definedName name="Impp_Qtr1_Amt2" localSheetId="36" hidden="1">#REF!</definedName>
    <definedName name="Impp_Qtr1_Amt2" localSheetId="32" hidden="1">#REF!</definedName>
    <definedName name="Impp_Qtr1_Amt2" localSheetId="18" hidden="1">#REF!</definedName>
    <definedName name="Impp_Qtr1_Amt2" localSheetId="38" hidden="1">#REF!</definedName>
    <definedName name="Impp_Qtr1_Amt2" hidden="1">#REF!</definedName>
    <definedName name="Impp_Qtr1_Amt20" localSheetId="35" hidden="1">#REF!</definedName>
    <definedName name="Impp_Qtr1_Amt20" localSheetId="31" hidden="1">#REF!</definedName>
    <definedName name="Impp_Qtr1_Amt20" localSheetId="9" hidden="1">#REF!</definedName>
    <definedName name="Impp_Qtr1_Amt20" localSheetId="30" hidden="1">#REF!</definedName>
    <definedName name="Impp_Qtr1_Amt20" localSheetId="33" hidden="1">#REF!</definedName>
    <definedName name="Impp_Qtr1_Amt20" localSheetId="16" hidden="1">#REF!</definedName>
    <definedName name="Impp_Qtr1_Amt20" localSheetId="10" hidden="1">'NFD CONSO'!#REF!</definedName>
    <definedName name="Impp_Qtr1_Amt20" localSheetId="29" hidden="1">#REF!</definedName>
    <definedName name="Impp_Qtr1_Amt20" localSheetId="11" hidden="1">#REF!</definedName>
    <definedName name="Impp_Qtr1_Amt20" localSheetId="36" hidden="1">#REF!</definedName>
    <definedName name="Impp_Qtr1_Amt20" localSheetId="32" hidden="1">#REF!</definedName>
    <definedName name="Impp_Qtr1_Amt20" localSheetId="18" hidden="1">#REF!</definedName>
    <definedName name="Impp_Qtr1_Amt20" localSheetId="38" hidden="1">#REF!</definedName>
    <definedName name="Impp_Qtr1_Amt20" hidden="1">#REF!</definedName>
    <definedName name="Impp_Qtr1_Amt21" localSheetId="35" hidden="1">#REF!</definedName>
    <definedName name="Impp_Qtr1_Amt21" localSheetId="31" hidden="1">#REF!</definedName>
    <definedName name="Impp_Qtr1_Amt21" localSheetId="9" hidden="1">#REF!</definedName>
    <definedName name="Impp_Qtr1_Amt21" localSheetId="30" hidden="1">#REF!</definedName>
    <definedName name="Impp_Qtr1_Amt21" localSheetId="33" hidden="1">#REF!</definedName>
    <definedName name="Impp_Qtr1_Amt21" localSheetId="16" hidden="1">#REF!</definedName>
    <definedName name="Impp_Qtr1_Amt21" localSheetId="10" hidden="1">'NFD CONSO'!#REF!</definedName>
    <definedName name="Impp_Qtr1_Amt21" localSheetId="29" hidden="1">#REF!</definedName>
    <definedName name="Impp_Qtr1_Amt21" localSheetId="11" hidden="1">#REF!</definedName>
    <definedName name="Impp_Qtr1_Amt21" localSheetId="36" hidden="1">#REF!</definedName>
    <definedName name="Impp_Qtr1_Amt21" localSheetId="32" hidden="1">#REF!</definedName>
    <definedName name="Impp_Qtr1_Amt21" localSheetId="18" hidden="1">#REF!</definedName>
    <definedName name="Impp_Qtr1_Amt21" localSheetId="38" hidden="1">#REF!</definedName>
    <definedName name="Impp_Qtr1_Amt21" hidden="1">#REF!</definedName>
    <definedName name="Impp_Qtr1_Amt22" localSheetId="35" hidden="1">#REF!</definedName>
    <definedName name="Impp_Qtr1_Amt22" localSheetId="31" hidden="1">#REF!</definedName>
    <definedName name="Impp_Qtr1_Amt22" localSheetId="9" hidden="1">#REF!</definedName>
    <definedName name="Impp_Qtr1_Amt22" localSheetId="30" hidden="1">#REF!</definedName>
    <definedName name="Impp_Qtr1_Amt22" localSheetId="33" hidden="1">#REF!</definedName>
    <definedName name="Impp_Qtr1_Amt22" localSheetId="16" hidden="1">#REF!</definedName>
    <definedName name="Impp_Qtr1_Amt22" localSheetId="10" hidden="1">'NFD CONSO'!#REF!</definedName>
    <definedName name="Impp_Qtr1_Amt22" localSheetId="29" hidden="1">#REF!</definedName>
    <definedName name="Impp_Qtr1_Amt22" localSheetId="11" hidden="1">#REF!</definedName>
    <definedName name="Impp_Qtr1_Amt22" localSheetId="36" hidden="1">#REF!</definedName>
    <definedName name="Impp_Qtr1_Amt22" localSheetId="32" hidden="1">#REF!</definedName>
    <definedName name="Impp_Qtr1_Amt22" localSheetId="18" hidden="1">#REF!</definedName>
    <definedName name="Impp_Qtr1_Amt22" localSheetId="38" hidden="1">#REF!</definedName>
    <definedName name="Impp_Qtr1_Amt22" hidden="1">#REF!</definedName>
    <definedName name="Impp_Qtr1_Amt23" localSheetId="35" hidden="1">#REF!</definedName>
    <definedName name="Impp_Qtr1_Amt23" localSheetId="31" hidden="1">#REF!</definedName>
    <definedName name="Impp_Qtr1_Amt23" localSheetId="9" hidden="1">#REF!</definedName>
    <definedName name="Impp_Qtr1_Amt23" localSheetId="30" hidden="1">#REF!</definedName>
    <definedName name="Impp_Qtr1_Amt23" localSheetId="33" hidden="1">#REF!</definedName>
    <definedName name="Impp_Qtr1_Amt23" localSheetId="16" hidden="1">#REF!</definedName>
    <definedName name="Impp_Qtr1_Amt23" localSheetId="10" hidden="1">'NFD CONSO'!#REF!</definedName>
    <definedName name="Impp_Qtr1_Amt23" localSheetId="29" hidden="1">#REF!</definedName>
    <definedName name="Impp_Qtr1_Amt23" localSheetId="11" hidden="1">#REF!</definedName>
    <definedName name="Impp_Qtr1_Amt23" localSheetId="36" hidden="1">#REF!</definedName>
    <definedName name="Impp_Qtr1_Amt23" localSheetId="32" hidden="1">#REF!</definedName>
    <definedName name="Impp_Qtr1_Amt23" localSheetId="18" hidden="1">#REF!</definedName>
    <definedName name="Impp_Qtr1_Amt23" localSheetId="38" hidden="1">#REF!</definedName>
    <definedName name="Impp_Qtr1_Amt23" hidden="1">#REF!</definedName>
    <definedName name="Impp_Qtr1_Amt9" localSheetId="9" hidden="1">#REF!</definedName>
    <definedName name="Impp_Qtr1_Amt9" localSheetId="10" hidden="1">'NFD CONSO'!#REF!</definedName>
    <definedName name="Impp_Qtr1_Amt9" localSheetId="11" hidden="1">#REF!</definedName>
    <definedName name="Impp_Qtr1_Amt9" localSheetId="18" hidden="1">#REF!</definedName>
    <definedName name="Impp_Qtr1_Amt9" hidden="1">#REF!</definedName>
    <definedName name="Impp_Qtr2_Amt17" localSheetId="35" hidden="1">#REF!</definedName>
    <definedName name="Impp_Qtr2_Amt17" localSheetId="31" hidden="1">#REF!</definedName>
    <definedName name="Impp_Qtr2_Amt17" localSheetId="9" hidden="1">#REF!</definedName>
    <definedName name="Impp_Qtr2_Amt17" localSheetId="30" hidden="1">#REF!</definedName>
    <definedName name="Impp_Qtr2_Amt17" localSheetId="33" hidden="1">#REF!</definedName>
    <definedName name="Impp_Qtr2_Amt17" localSheetId="16" hidden="1">#REF!</definedName>
    <definedName name="Impp_Qtr2_Amt17" localSheetId="10" hidden="1">'NFD CONSO'!#REF!</definedName>
    <definedName name="Impp_Qtr2_Amt17" localSheetId="29" hidden="1">#REF!</definedName>
    <definedName name="Impp_Qtr2_Amt17" localSheetId="11" hidden="1">#REF!</definedName>
    <definedName name="Impp_Qtr2_Amt17" localSheetId="36" hidden="1">#REF!</definedName>
    <definedName name="Impp_Qtr2_Amt17" localSheetId="32" hidden="1">#REF!</definedName>
    <definedName name="Impp_Qtr2_Amt17" localSheetId="18" hidden="1">#REF!</definedName>
    <definedName name="Impp_Qtr2_Amt17" localSheetId="38" hidden="1">#REF!</definedName>
    <definedName name="Impp_Qtr2_Amt17" hidden="1">#REF!</definedName>
    <definedName name="Impp_Qtr2_Amt19" localSheetId="35" hidden="1">#REF!</definedName>
    <definedName name="Impp_Qtr2_Amt19" localSheetId="31" hidden="1">#REF!</definedName>
    <definedName name="Impp_Qtr2_Amt19" localSheetId="9" hidden="1">#REF!</definedName>
    <definedName name="Impp_Qtr2_Amt19" localSheetId="30" hidden="1">#REF!</definedName>
    <definedName name="Impp_Qtr2_Amt19" localSheetId="33" hidden="1">#REF!</definedName>
    <definedName name="Impp_Qtr2_Amt19" localSheetId="16" hidden="1">#REF!</definedName>
    <definedName name="Impp_Qtr2_Amt19" localSheetId="10" hidden="1">'NFD CONSO'!#REF!</definedName>
    <definedName name="Impp_Qtr2_Amt19" localSheetId="29" hidden="1">#REF!</definedName>
    <definedName name="Impp_Qtr2_Amt19" localSheetId="11" hidden="1">#REF!</definedName>
    <definedName name="Impp_Qtr2_Amt19" localSheetId="36" hidden="1">#REF!</definedName>
    <definedName name="Impp_Qtr2_Amt19" localSheetId="32" hidden="1">#REF!</definedName>
    <definedName name="Impp_Qtr2_Amt19" localSheetId="18" hidden="1">#REF!</definedName>
    <definedName name="Impp_Qtr2_Amt19" localSheetId="38" hidden="1">#REF!</definedName>
    <definedName name="Impp_Qtr2_Amt19" hidden="1">#REF!</definedName>
    <definedName name="Impp_Qtr2_Amt2" localSheetId="35" hidden="1">#REF!</definedName>
    <definedName name="Impp_Qtr2_Amt2" localSheetId="31" hidden="1">#REF!</definedName>
    <definedName name="Impp_Qtr2_Amt2" localSheetId="9" hidden="1">#REF!</definedName>
    <definedName name="Impp_Qtr2_Amt2" localSheetId="30" hidden="1">#REF!</definedName>
    <definedName name="Impp_Qtr2_Amt2" localSheetId="33" hidden="1">#REF!</definedName>
    <definedName name="Impp_Qtr2_Amt2" localSheetId="16" hidden="1">#REF!</definedName>
    <definedName name="Impp_Qtr2_Amt2" localSheetId="10" hidden="1">'NFD CONSO'!#REF!</definedName>
    <definedName name="Impp_Qtr2_Amt2" localSheetId="29" hidden="1">#REF!</definedName>
    <definedName name="Impp_Qtr2_Amt2" localSheetId="11" hidden="1">#REF!</definedName>
    <definedName name="Impp_Qtr2_Amt2" localSheetId="36" hidden="1">#REF!</definedName>
    <definedName name="Impp_Qtr2_Amt2" localSheetId="32" hidden="1">#REF!</definedName>
    <definedName name="Impp_Qtr2_Amt2" localSheetId="18" hidden="1">#REF!</definedName>
    <definedName name="Impp_Qtr2_Amt2" localSheetId="38" hidden="1">#REF!</definedName>
    <definedName name="Impp_Qtr2_Amt2" hidden="1">#REF!</definedName>
    <definedName name="Impp_Qtr2_Amt20" localSheetId="35" hidden="1">#REF!</definedName>
    <definedName name="Impp_Qtr2_Amt20" localSheetId="31" hidden="1">#REF!</definedName>
    <definedName name="Impp_Qtr2_Amt20" localSheetId="9" hidden="1">#REF!</definedName>
    <definedName name="Impp_Qtr2_Amt20" localSheetId="30" hidden="1">#REF!</definedName>
    <definedName name="Impp_Qtr2_Amt20" localSheetId="33" hidden="1">#REF!</definedName>
    <definedName name="Impp_Qtr2_Amt20" localSheetId="16" hidden="1">#REF!</definedName>
    <definedName name="Impp_Qtr2_Amt20" localSheetId="10" hidden="1">'NFD CONSO'!#REF!</definedName>
    <definedName name="Impp_Qtr2_Amt20" localSheetId="29" hidden="1">#REF!</definedName>
    <definedName name="Impp_Qtr2_Amt20" localSheetId="11" hidden="1">#REF!</definedName>
    <definedName name="Impp_Qtr2_Amt20" localSheetId="36" hidden="1">#REF!</definedName>
    <definedName name="Impp_Qtr2_Amt20" localSheetId="32" hidden="1">#REF!</definedName>
    <definedName name="Impp_Qtr2_Amt20" localSheetId="18" hidden="1">#REF!</definedName>
    <definedName name="Impp_Qtr2_Amt20" localSheetId="38" hidden="1">#REF!</definedName>
    <definedName name="Impp_Qtr2_Amt20" hidden="1">#REF!</definedName>
    <definedName name="Impp_Qtr2_Amt21" localSheetId="35" hidden="1">#REF!</definedName>
    <definedName name="Impp_Qtr2_Amt21" localSheetId="31" hidden="1">#REF!</definedName>
    <definedName name="Impp_Qtr2_Amt21" localSheetId="9" hidden="1">#REF!</definedName>
    <definedName name="Impp_Qtr2_Amt21" localSheetId="30" hidden="1">#REF!</definedName>
    <definedName name="Impp_Qtr2_Amt21" localSheetId="33" hidden="1">#REF!</definedName>
    <definedName name="Impp_Qtr2_Amt21" localSheetId="16" hidden="1">#REF!</definedName>
    <definedName name="Impp_Qtr2_Amt21" localSheetId="10" hidden="1">'NFD CONSO'!#REF!</definedName>
    <definedName name="Impp_Qtr2_Amt21" localSheetId="29" hidden="1">#REF!</definedName>
    <definedName name="Impp_Qtr2_Amt21" localSheetId="11" hidden="1">#REF!</definedName>
    <definedName name="Impp_Qtr2_Amt21" localSheetId="36" hidden="1">#REF!</definedName>
    <definedName name="Impp_Qtr2_Amt21" localSheetId="32" hidden="1">#REF!</definedName>
    <definedName name="Impp_Qtr2_Amt21" localSheetId="18" hidden="1">#REF!</definedName>
    <definedName name="Impp_Qtr2_Amt21" localSheetId="38" hidden="1">#REF!</definedName>
    <definedName name="Impp_Qtr2_Amt21" hidden="1">#REF!</definedName>
    <definedName name="Impp_Qtr2_Amt22" localSheetId="35" hidden="1">#REF!</definedName>
    <definedName name="Impp_Qtr2_Amt22" localSheetId="31" hidden="1">#REF!</definedName>
    <definedName name="Impp_Qtr2_Amt22" localSheetId="9" hidden="1">#REF!</definedName>
    <definedName name="Impp_Qtr2_Amt22" localSheetId="30" hidden="1">#REF!</definedName>
    <definedName name="Impp_Qtr2_Amt22" localSheetId="33" hidden="1">#REF!</definedName>
    <definedName name="Impp_Qtr2_Amt22" localSheetId="16" hidden="1">#REF!</definedName>
    <definedName name="Impp_Qtr2_Amt22" localSheetId="10" hidden="1">'NFD CONSO'!#REF!</definedName>
    <definedName name="Impp_Qtr2_Amt22" localSheetId="29" hidden="1">#REF!</definedName>
    <definedName name="Impp_Qtr2_Amt22" localSheetId="11" hidden="1">#REF!</definedName>
    <definedName name="Impp_Qtr2_Amt22" localSheetId="36" hidden="1">#REF!</definedName>
    <definedName name="Impp_Qtr2_Amt22" localSheetId="32" hidden="1">#REF!</definedName>
    <definedName name="Impp_Qtr2_Amt22" localSheetId="18" hidden="1">#REF!</definedName>
    <definedName name="Impp_Qtr2_Amt22" localSheetId="38" hidden="1">#REF!</definedName>
    <definedName name="Impp_Qtr2_Amt22" hidden="1">#REF!</definedName>
    <definedName name="Impp_Qtr2_Amt23" localSheetId="35" hidden="1">#REF!</definedName>
    <definedName name="Impp_Qtr2_Amt23" localSheetId="31" hidden="1">#REF!</definedName>
    <definedName name="Impp_Qtr2_Amt23" localSheetId="9" hidden="1">#REF!</definedName>
    <definedName name="Impp_Qtr2_Amt23" localSheetId="30" hidden="1">#REF!</definedName>
    <definedName name="Impp_Qtr2_Amt23" localSheetId="33" hidden="1">#REF!</definedName>
    <definedName name="Impp_Qtr2_Amt23" localSheetId="16" hidden="1">#REF!</definedName>
    <definedName name="Impp_Qtr2_Amt23" localSheetId="10" hidden="1">'NFD CONSO'!#REF!</definedName>
    <definedName name="Impp_Qtr2_Amt23" localSheetId="29" hidden="1">#REF!</definedName>
    <definedName name="Impp_Qtr2_Amt23" localSheetId="11" hidden="1">#REF!</definedName>
    <definedName name="Impp_Qtr2_Amt23" localSheetId="36" hidden="1">#REF!</definedName>
    <definedName name="Impp_Qtr2_Amt23" localSheetId="32" hidden="1">#REF!</definedName>
    <definedName name="Impp_Qtr2_Amt23" localSheetId="18" hidden="1">#REF!</definedName>
    <definedName name="Impp_Qtr2_Amt23" localSheetId="38" hidden="1">#REF!</definedName>
    <definedName name="Impp_Qtr2_Amt23" hidden="1">#REF!</definedName>
    <definedName name="Impp_Qtr2_Amt9" localSheetId="9" hidden="1">#REF!</definedName>
    <definedName name="Impp_Qtr2_Amt9" localSheetId="10" hidden="1">'NFD CONSO'!#REF!</definedName>
    <definedName name="Impp_Qtr2_Amt9" localSheetId="11" hidden="1">#REF!</definedName>
    <definedName name="Impp_Qtr2_Amt9" localSheetId="18" hidden="1">#REF!</definedName>
    <definedName name="Impp_Qtr2_Amt9" hidden="1">#REF!</definedName>
    <definedName name="Impp_Qtr3_Amt17" localSheetId="35" hidden="1">#REF!</definedName>
    <definedName name="Impp_Qtr3_Amt17" localSheetId="31" hidden="1">#REF!</definedName>
    <definedName name="Impp_Qtr3_Amt17" localSheetId="9" hidden="1">#REF!</definedName>
    <definedName name="Impp_Qtr3_Amt17" localSheetId="30" hidden="1">#REF!</definedName>
    <definedName name="Impp_Qtr3_Amt17" localSheetId="33" hidden="1">#REF!</definedName>
    <definedName name="Impp_Qtr3_Amt17" localSheetId="16" hidden="1">#REF!</definedName>
    <definedName name="Impp_Qtr3_Amt17" localSheetId="10" hidden="1">'NFD CONSO'!#REF!</definedName>
    <definedName name="Impp_Qtr3_Amt17" localSheetId="29" hidden="1">#REF!</definedName>
    <definedName name="Impp_Qtr3_Amt17" localSheetId="11" hidden="1">#REF!</definedName>
    <definedName name="Impp_Qtr3_Amt17" localSheetId="36" hidden="1">#REF!</definedName>
    <definedName name="Impp_Qtr3_Amt17" localSheetId="32" hidden="1">#REF!</definedName>
    <definedName name="Impp_Qtr3_Amt17" localSheetId="18" hidden="1">#REF!</definedName>
    <definedName name="Impp_Qtr3_Amt17" localSheetId="38" hidden="1">#REF!</definedName>
    <definedName name="Impp_Qtr3_Amt17" hidden="1">#REF!</definedName>
    <definedName name="Impp_Qtr3_Amt19" localSheetId="35" hidden="1">#REF!</definedName>
    <definedName name="Impp_Qtr3_Amt19" localSheetId="31" hidden="1">#REF!</definedName>
    <definedName name="Impp_Qtr3_Amt19" localSheetId="9" hidden="1">#REF!</definedName>
    <definedName name="Impp_Qtr3_Amt19" localSheetId="30" hidden="1">#REF!</definedName>
    <definedName name="Impp_Qtr3_Amt19" localSheetId="33" hidden="1">#REF!</definedName>
    <definedName name="Impp_Qtr3_Amt19" localSheetId="16" hidden="1">#REF!</definedName>
    <definedName name="Impp_Qtr3_Amt19" localSheetId="10" hidden="1">'NFD CONSO'!#REF!</definedName>
    <definedName name="Impp_Qtr3_Amt19" localSheetId="29" hidden="1">#REF!</definedName>
    <definedName name="Impp_Qtr3_Amt19" localSheetId="11" hidden="1">#REF!</definedName>
    <definedName name="Impp_Qtr3_Amt19" localSheetId="36" hidden="1">#REF!</definedName>
    <definedName name="Impp_Qtr3_Amt19" localSheetId="32" hidden="1">#REF!</definedName>
    <definedName name="Impp_Qtr3_Amt19" localSheetId="18" hidden="1">#REF!</definedName>
    <definedName name="Impp_Qtr3_Amt19" localSheetId="38" hidden="1">#REF!</definedName>
    <definedName name="Impp_Qtr3_Amt19" hidden="1">#REF!</definedName>
    <definedName name="Impp_Qtr3_Amt2" localSheetId="35" hidden="1">#REF!</definedName>
    <definedName name="Impp_Qtr3_Amt2" localSheetId="31" hidden="1">#REF!</definedName>
    <definedName name="Impp_Qtr3_Amt2" localSheetId="9" hidden="1">#REF!</definedName>
    <definedName name="Impp_Qtr3_Amt2" localSheetId="30" hidden="1">#REF!</definedName>
    <definedName name="Impp_Qtr3_Amt2" localSheetId="33" hidden="1">#REF!</definedName>
    <definedName name="Impp_Qtr3_Amt2" localSheetId="16" hidden="1">#REF!</definedName>
    <definedName name="Impp_Qtr3_Amt2" localSheetId="10" hidden="1">'NFD CONSO'!#REF!</definedName>
    <definedName name="Impp_Qtr3_Amt2" localSheetId="29" hidden="1">#REF!</definedName>
    <definedName name="Impp_Qtr3_Amt2" localSheetId="11" hidden="1">#REF!</definedName>
    <definedName name="Impp_Qtr3_Amt2" localSheetId="36" hidden="1">#REF!</definedName>
    <definedName name="Impp_Qtr3_Amt2" localSheetId="32" hidden="1">#REF!</definedName>
    <definedName name="Impp_Qtr3_Amt2" localSheetId="18" hidden="1">#REF!</definedName>
    <definedName name="Impp_Qtr3_Amt2" localSheetId="38" hidden="1">#REF!</definedName>
    <definedName name="Impp_Qtr3_Amt2" hidden="1">#REF!</definedName>
    <definedName name="Impp_Qtr3_Amt20" localSheetId="35" hidden="1">#REF!</definedName>
    <definedName name="Impp_Qtr3_Amt20" localSheetId="31" hidden="1">#REF!</definedName>
    <definedName name="Impp_Qtr3_Amt20" localSheetId="9" hidden="1">#REF!</definedName>
    <definedName name="Impp_Qtr3_Amt20" localSheetId="30" hidden="1">#REF!</definedName>
    <definedName name="Impp_Qtr3_Amt20" localSheetId="33" hidden="1">#REF!</definedName>
    <definedName name="Impp_Qtr3_Amt20" localSheetId="16" hidden="1">#REF!</definedName>
    <definedName name="Impp_Qtr3_Amt20" localSheetId="10" hidden="1">'NFD CONSO'!#REF!</definedName>
    <definedName name="Impp_Qtr3_Amt20" localSheetId="29" hidden="1">#REF!</definedName>
    <definedName name="Impp_Qtr3_Amt20" localSheetId="11" hidden="1">#REF!</definedName>
    <definedName name="Impp_Qtr3_Amt20" localSheetId="36" hidden="1">#REF!</definedName>
    <definedName name="Impp_Qtr3_Amt20" localSheetId="32" hidden="1">#REF!</definedName>
    <definedName name="Impp_Qtr3_Amt20" localSheetId="18" hidden="1">#REF!</definedName>
    <definedName name="Impp_Qtr3_Amt20" localSheetId="38" hidden="1">#REF!</definedName>
    <definedName name="Impp_Qtr3_Amt20" hidden="1">#REF!</definedName>
    <definedName name="Impp_Qtr3_Amt21" localSheetId="35" hidden="1">#REF!</definedName>
    <definedName name="Impp_Qtr3_Amt21" localSheetId="31" hidden="1">#REF!</definedName>
    <definedName name="Impp_Qtr3_Amt21" localSheetId="9" hidden="1">#REF!</definedName>
    <definedName name="Impp_Qtr3_Amt21" localSheetId="30" hidden="1">#REF!</definedName>
    <definedName name="Impp_Qtr3_Amt21" localSheetId="33" hidden="1">#REF!</definedName>
    <definedName name="Impp_Qtr3_Amt21" localSheetId="16" hidden="1">#REF!</definedName>
    <definedName name="Impp_Qtr3_Amt21" localSheetId="10" hidden="1">'NFD CONSO'!#REF!</definedName>
    <definedName name="Impp_Qtr3_Amt21" localSheetId="29" hidden="1">#REF!</definedName>
    <definedName name="Impp_Qtr3_Amt21" localSheetId="11" hidden="1">#REF!</definedName>
    <definedName name="Impp_Qtr3_Amt21" localSheetId="36" hidden="1">#REF!</definedName>
    <definedName name="Impp_Qtr3_Amt21" localSheetId="32" hidden="1">#REF!</definedName>
    <definedName name="Impp_Qtr3_Amt21" localSheetId="18" hidden="1">#REF!</definedName>
    <definedName name="Impp_Qtr3_Amt21" localSheetId="38" hidden="1">#REF!</definedName>
    <definedName name="Impp_Qtr3_Amt21" hidden="1">#REF!</definedName>
    <definedName name="Impp_Qtr3_Amt22" localSheetId="35" hidden="1">#REF!</definedName>
    <definedName name="Impp_Qtr3_Amt22" localSheetId="31" hidden="1">#REF!</definedName>
    <definedName name="Impp_Qtr3_Amt22" localSheetId="9" hidden="1">#REF!</definedName>
    <definedName name="Impp_Qtr3_Amt22" localSheetId="30" hidden="1">#REF!</definedName>
    <definedName name="Impp_Qtr3_Amt22" localSheetId="33" hidden="1">#REF!</definedName>
    <definedName name="Impp_Qtr3_Amt22" localSheetId="16" hidden="1">#REF!</definedName>
    <definedName name="Impp_Qtr3_Amt22" localSheetId="10" hidden="1">'NFD CONSO'!#REF!</definedName>
    <definedName name="Impp_Qtr3_Amt22" localSheetId="29" hidden="1">#REF!</definedName>
    <definedName name="Impp_Qtr3_Amt22" localSheetId="11" hidden="1">#REF!</definedName>
    <definedName name="Impp_Qtr3_Amt22" localSheetId="36" hidden="1">#REF!</definedName>
    <definedName name="Impp_Qtr3_Amt22" localSheetId="32" hidden="1">#REF!</definedName>
    <definedName name="Impp_Qtr3_Amt22" localSheetId="18" hidden="1">#REF!</definedName>
    <definedName name="Impp_Qtr3_Amt22" localSheetId="38" hidden="1">#REF!</definedName>
    <definedName name="Impp_Qtr3_Amt22" hidden="1">#REF!</definedName>
    <definedName name="Impp_Qtr3_Amt23" localSheetId="35" hidden="1">#REF!</definedName>
    <definedName name="Impp_Qtr3_Amt23" localSheetId="31" hidden="1">#REF!</definedName>
    <definedName name="Impp_Qtr3_Amt23" localSheetId="9" hidden="1">#REF!</definedName>
    <definedName name="Impp_Qtr3_Amt23" localSheetId="30" hidden="1">#REF!</definedName>
    <definedName name="Impp_Qtr3_Amt23" localSheetId="33" hidden="1">#REF!</definedName>
    <definedName name="Impp_Qtr3_Amt23" localSheetId="16" hidden="1">#REF!</definedName>
    <definedName name="Impp_Qtr3_Amt23" localSheetId="10" hidden="1">'NFD CONSO'!#REF!</definedName>
    <definedName name="Impp_Qtr3_Amt23" localSheetId="29" hidden="1">#REF!</definedName>
    <definedName name="Impp_Qtr3_Amt23" localSheetId="11" hidden="1">#REF!</definedName>
    <definedName name="Impp_Qtr3_Amt23" localSheetId="36" hidden="1">#REF!</definedName>
    <definedName name="Impp_Qtr3_Amt23" localSheetId="32" hidden="1">#REF!</definedName>
    <definedName name="Impp_Qtr3_Amt23" localSheetId="18" hidden="1">#REF!</definedName>
    <definedName name="Impp_Qtr3_Amt23" localSheetId="38" hidden="1">#REF!</definedName>
    <definedName name="Impp_Qtr3_Amt23" hidden="1">#REF!</definedName>
    <definedName name="Impp_Qtr3_Amt9" localSheetId="9" hidden="1">#REF!</definedName>
    <definedName name="Impp_Qtr3_Amt9" localSheetId="10" hidden="1">'NFD CONSO'!#REF!</definedName>
    <definedName name="Impp_Qtr3_Amt9" localSheetId="11" hidden="1">#REF!</definedName>
    <definedName name="Impp_Qtr3_Amt9" localSheetId="18" hidden="1">#REF!</definedName>
    <definedName name="Impp_Qtr3_Amt9" hidden="1">#REF!</definedName>
    <definedName name="Impp_Qtr4_Amt17" localSheetId="35" hidden="1">#REF!</definedName>
    <definedName name="Impp_Qtr4_Amt17" localSheetId="31" hidden="1">#REF!</definedName>
    <definedName name="Impp_Qtr4_Amt17" localSheetId="9" hidden="1">#REF!</definedName>
    <definedName name="Impp_Qtr4_Amt17" localSheetId="30" hidden="1">#REF!</definedName>
    <definedName name="Impp_Qtr4_Amt17" localSheetId="33" hidden="1">#REF!</definedName>
    <definedName name="Impp_Qtr4_Amt17" localSheetId="16" hidden="1">#REF!</definedName>
    <definedName name="Impp_Qtr4_Amt17" localSheetId="10" hidden="1">'NFD CONSO'!#REF!</definedName>
    <definedName name="Impp_Qtr4_Amt17" localSheetId="29" hidden="1">#REF!</definedName>
    <definedName name="Impp_Qtr4_Amt17" localSheetId="11" hidden="1">#REF!</definedName>
    <definedName name="Impp_Qtr4_Amt17" localSheetId="36" hidden="1">#REF!</definedName>
    <definedName name="Impp_Qtr4_Amt17" localSheetId="32" hidden="1">#REF!</definedName>
    <definedName name="Impp_Qtr4_Amt17" localSheetId="18" hidden="1">#REF!</definedName>
    <definedName name="Impp_Qtr4_Amt17" localSheetId="38" hidden="1">#REF!</definedName>
    <definedName name="Impp_Qtr4_Amt17" hidden="1">#REF!</definedName>
    <definedName name="Impp_Qtr4_Amt19" localSheetId="35" hidden="1">#REF!</definedName>
    <definedName name="Impp_Qtr4_Amt19" localSheetId="31" hidden="1">#REF!</definedName>
    <definedName name="Impp_Qtr4_Amt19" localSheetId="9" hidden="1">#REF!</definedName>
    <definedName name="Impp_Qtr4_Amt19" localSheetId="30" hidden="1">#REF!</definedName>
    <definedName name="Impp_Qtr4_Amt19" localSheetId="33" hidden="1">#REF!</definedName>
    <definedName name="Impp_Qtr4_Amt19" localSheetId="16" hidden="1">#REF!</definedName>
    <definedName name="Impp_Qtr4_Amt19" localSheetId="10" hidden="1">'NFD CONSO'!#REF!</definedName>
    <definedName name="Impp_Qtr4_Amt19" localSheetId="29" hidden="1">#REF!</definedName>
    <definedName name="Impp_Qtr4_Amt19" localSheetId="11" hidden="1">#REF!</definedName>
    <definedName name="Impp_Qtr4_Amt19" localSheetId="36" hidden="1">#REF!</definedName>
    <definedName name="Impp_Qtr4_Amt19" localSheetId="32" hidden="1">#REF!</definedName>
    <definedName name="Impp_Qtr4_Amt19" localSheetId="18" hidden="1">#REF!</definedName>
    <definedName name="Impp_Qtr4_Amt19" localSheetId="38" hidden="1">#REF!</definedName>
    <definedName name="Impp_Qtr4_Amt19" hidden="1">#REF!</definedName>
    <definedName name="Impp_Qtr4_Amt2" localSheetId="35" hidden="1">#REF!</definedName>
    <definedName name="Impp_Qtr4_Amt2" localSheetId="31" hidden="1">#REF!</definedName>
    <definedName name="Impp_Qtr4_Amt2" localSheetId="9" hidden="1">#REF!</definedName>
    <definedName name="Impp_Qtr4_Amt2" localSheetId="30" hidden="1">#REF!</definedName>
    <definedName name="Impp_Qtr4_Amt2" localSheetId="33" hidden="1">#REF!</definedName>
    <definedName name="Impp_Qtr4_Amt2" localSheetId="16" hidden="1">#REF!</definedName>
    <definedName name="Impp_Qtr4_Amt2" localSheetId="10" hidden="1">'NFD CONSO'!#REF!</definedName>
    <definedName name="Impp_Qtr4_Amt2" localSheetId="29" hidden="1">#REF!</definedName>
    <definedName name="Impp_Qtr4_Amt2" localSheetId="11" hidden="1">#REF!</definedName>
    <definedName name="Impp_Qtr4_Amt2" localSheetId="36" hidden="1">#REF!</definedName>
    <definedName name="Impp_Qtr4_Amt2" localSheetId="32" hidden="1">#REF!</definedName>
    <definedName name="Impp_Qtr4_Amt2" localSheetId="18" hidden="1">#REF!</definedName>
    <definedName name="Impp_Qtr4_Amt2" localSheetId="38" hidden="1">#REF!</definedName>
    <definedName name="Impp_Qtr4_Amt2" hidden="1">#REF!</definedName>
    <definedName name="Impp_Qtr4_Amt20" localSheetId="35" hidden="1">#REF!</definedName>
    <definedName name="Impp_Qtr4_Amt20" localSheetId="31" hidden="1">#REF!</definedName>
    <definedName name="Impp_Qtr4_Amt20" localSheetId="9" hidden="1">#REF!</definedName>
    <definedName name="Impp_Qtr4_Amt20" localSheetId="30" hidden="1">#REF!</definedName>
    <definedName name="Impp_Qtr4_Amt20" localSheetId="33" hidden="1">#REF!</definedName>
    <definedName name="Impp_Qtr4_Amt20" localSheetId="16" hidden="1">#REF!</definedName>
    <definedName name="Impp_Qtr4_Amt20" localSheetId="10" hidden="1">'NFD CONSO'!#REF!</definedName>
    <definedName name="Impp_Qtr4_Amt20" localSheetId="29" hidden="1">#REF!</definedName>
    <definedName name="Impp_Qtr4_Amt20" localSheetId="11" hidden="1">#REF!</definedName>
    <definedName name="Impp_Qtr4_Amt20" localSheetId="36" hidden="1">#REF!</definedName>
    <definedName name="Impp_Qtr4_Amt20" localSheetId="32" hidden="1">#REF!</definedName>
    <definedName name="Impp_Qtr4_Amt20" localSheetId="18" hidden="1">#REF!</definedName>
    <definedName name="Impp_Qtr4_Amt20" localSheetId="38" hidden="1">#REF!</definedName>
    <definedName name="Impp_Qtr4_Amt20" hidden="1">#REF!</definedName>
    <definedName name="Impp_Qtr4_Amt21" localSheetId="35" hidden="1">#REF!</definedName>
    <definedName name="Impp_Qtr4_Amt21" localSheetId="31" hidden="1">#REF!</definedName>
    <definedName name="Impp_Qtr4_Amt21" localSheetId="9" hidden="1">#REF!</definedName>
    <definedName name="Impp_Qtr4_Amt21" localSheetId="30" hidden="1">#REF!</definedName>
    <definedName name="Impp_Qtr4_Amt21" localSheetId="33" hidden="1">#REF!</definedName>
    <definedName name="Impp_Qtr4_Amt21" localSheetId="16" hidden="1">#REF!</definedName>
    <definedName name="Impp_Qtr4_Amt21" localSheetId="10" hidden="1">'NFD CONSO'!#REF!</definedName>
    <definedName name="Impp_Qtr4_Amt21" localSheetId="29" hidden="1">#REF!</definedName>
    <definedName name="Impp_Qtr4_Amt21" localSheetId="11" hidden="1">#REF!</definedName>
    <definedName name="Impp_Qtr4_Amt21" localSheetId="36" hidden="1">#REF!</definedName>
    <definedName name="Impp_Qtr4_Amt21" localSheetId="32" hidden="1">#REF!</definedName>
    <definedName name="Impp_Qtr4_Amt21" localSheetId="18" hidden="1">#REF!</definedName>
    <definedName name="Impp_Qtr4_Amt21" localSheetId="38" hidden="1">#REF!</definedName>
    <definedName name="Impp_Qtr4_Amt21" hidden="1">#REF!</definedName>
    <definedName name="Impp_Qtr4_Amt22" localSheetId="35" hidden="1">#REF!</definedName>
    <definedName name="Impp_Qtr4_Amt22" localSheetId="31" hidden="1">#REF!</definedName>
    <definedName name="Impp_Qtr4_Amt22" localSheetId="9" hidden="1">#REF!</definedName>
    <definedName name="Impp_Qtr4_Amt22" localSheetId="30" hidden="1">#REF!</definedName>
    <definedName name="Impp_Qtr4_Amt22" localSheetId="33" hidden="1">#REF!</definedName>
    <definedName name="Impp_Qtr4_Amt22" localSheetId="16" hidden="1">#REF!</definedName>
    <definedName name="Impp_Qtr4_Amt22" localSheetId="10" hidden="1">'NFD CONSO'!#REF!</definedName>
    <definedName name="Impp_Qtr4_Amt22" localSheetId="29" hidden="1">#REF!</definedName>
    <definedName name="Impp_Qtr4_Amt22" localSheetId="11" hidden="1">#REF!</definedName>
    <definedName name="Impp_Qtr4_Amt22" localSheetId="36" hidden="1">#REF!</definedName>
    <definedName name="Impp_Qtr4_Amt22" localSheetId="32" hidden="1">#REF!</definedName>
    <definedName name="Impp_Qtr4_Amt22" localSheetId="18" hidden="1">#REF!</definedName>
    <definedName name="Impp_Qtr4_Amt22" localSheetId="38" hidden="1">#REF!</definedName>
    <definedName name="Impp_Qtr4_Amt22" hidden="1">#REF!</definedName>
    <definedName name="Impp_Qtr4_Amt23" localSheetId="35" hidden="1">#REF!</definedName>
    <definedName name="Impp_Qtr4_Amt23" localSheetId="31" hidden="1">#REF!</definedName>
    <definedName name="Impp_Qtr4_Amt23" localSheetId="9" hidden="1">#REF!</definedName>
    <definedName name="Impp_Qtr4_Amt23" localSheetId="30" hidden="1">#REF!</definedName>
    <definedName name="Impp_Qtr4_Amt23" localSheetId="33" hidden="1">#REF!</definedName>
    <definedName name="Impp_Qtr4_Amt23" localSheetId="16" hidden="1">#REF!</definedName>
    <definedName name="Impp_Qtr4_Amt23" localSheetId="10" hidden="1">'NFD CONSO'!#REF!</definedName>
    <definedName name="Impp_Qtr4_Amt23" localSheetId="29" hidden="1">#REF!</definedName>
    <definedName name="Impp_Qtr4_Amt23" localSheetId="11" hidden="1">#REF!</definedName>
    <definedName name="Impp_Qtr4_Amt23" localSheetId="36" hidden="1">#REF!</definedName>
    <definedName name="Impp_Qtr4_Amt23" localSheetId="32" hidden="1">#REF!</definedName>
    <definedName name="Impp_Qtr4_Amt23" localSheetId="18" hidden="1">#REF!</definedName>
    <definedName name="Impp_Qtr4_Amt23" localSheetId="38" hidden="1">#REF!</definedName>
    <definedName name="Impp_Qtr4_Amt23" hidden="1">#REF!</definedName>
    <definedName name="Impp_Qtr4_Amt9" localSheetId="9" hidden="1">#REF!</definedName>
    <definedName name="Impp_Qtr4_Amt9" localSheetId="10" hidden="1">'NFD CONSO'!#REF!</definedName>
    <definedName name="Impp_Qtr4_Amt9" localSheetId="11" hidden="1">#REF!</definedName>
    <definedName name="Impp_Qtr4_Amt9" localSheetId="18" hidden="1">#REF!</definedName>
    <definedName name="Impp_Qtr4_Amt9" hidden="1">#REF!</definedName>
    <definedName name="Impp_Ye_Amt17" localSheetId="35" hidden="1">#REF!</definedName>
    <definedName name="Impp_Ye_Amt17" localSheetId="31" hidden="1">#REF!</definedName>
    <definedName name="Impp_Ye_Amt17" localSheetId="9" hidden="1">#REF!</definedName>
    <definedName name="Impp_Ye_Amt17" localSheetId="30" hidden="1">#REF!</definedName>
    <definedName name="Impp_Ye_Amt17" localSheetId="33" hidden="1">#REF!</definedName>
    <definedName name="Impp_Ye_Amt17" localSheetId="16" hidden="1">#REF!</definedName>
    <definedName name="Impp_Ye_Amt17" localSheetId="10" hidden="1">'NFD CONSO'!#REF!</definedName>
    <definedName name="Impp_Ye_Amt17" localSheetId="29" hidden="1">#REF!</definedName>
    <definedName name="Impp_Ye_Amt17" localSheetId="11" hidden="1">#REF!</definedName>
    <definedName name="Impp_Ye_Amt17" localSheetId="36" hidden="1">#REF!</definedName>
    <definedName name="Impp_Ye_Amt17" localSheetId="32" hidden="1">#REF!</definedName>
    <definedName name="Impp_Ye_Amt17" localSheetId="18" hidden="1">#REF!</definedName>
    <definedName name="Impp_Ye_Amt17" localSheetId="38" hidden="1">#REF!</definedName>
    <definedName name="Impp_Ye_Amt17" hidden="1">#REF!</definedName>
    <definedName name="Impp_Ye_Amt18" localSheetId="35" hidden="1">#REF!</definedName>
    <definedName name="Impp_Ye_Amt18" localSheetId="31" hidden="1">#REF!</definedName>
    <definedName name="Impp_Ye_Amt18" localSheetId="9" hidden="1">#REF!</definedName>
    <definedName name="Impp_Ye_Amt18" localSheetId="30" hidden="1">#REF!</definedName>
    <definedName name="Impp_Ye_Amt18" localSheetId="33" hidden="1">#REF!</definedName>
    <definedName name="Impp_Ye_Amt18" localSheetId="16" hidden="1">#REF!</definedName>
    <definedName name="Impp_Ye_Amt18" localSheetId="10" hidden="1">'NFD CONSO'!#REF!</definedName>
    <definedName name="Impp_Ye_Amt18" localSheetId="29" hidden="1">#REF!</definedName>
    <definedName name="Impp_Ye_Amt18" localSheetId="11" hidden="1">#REF!</definedName>
    <definedName name="Impp_Ye_Amt18" localSheetId="36" hidden="1">#REF!</definedName>
    <definedName name="Impp_Ye_Amt18" localSheetId="32" hidden="1">#REF!</definedName>
    <definedName name="Impp_Ye_Amt18" localSheetId="18" hidden="1">#REF!</definedName>
    <definedName name="Impp_Ye_Amt18" localSheetId="38" hidden="1">#REF!</definedName>
    <definedName name="Impp_Ye_Amt18" hidden="1">#REF!</definedName>
    <definedName name="Impp_Ye_Amt19" localSheetId="35" hidden="1">#REF!</definedName>
    <definedName name="Impp_Ye_Amt19" localSheetId="31" hidden="1">#REF!</definedName>
    <definedName name="Impp_Ye_Amt19" localSheetId="9" hidden="1">#REF!</definedName>
    <definedName name="Impp_Ye_Amt19" localSheetId="30" hidden="1">#REF!</definedName>
    <definedName name="Impp_Ye_Amt19" localSheetId="33" hidden="1">#REF!</definedName>
    <definedName name="Impp_Ye_Amt19" localSheetId="16" hidden="1">#REF!</definedName>
    <definedName name="Impp_Ye_Amt19" localSheetId="10" hidden="1">'NFD CONSO'!#REF!</definedName>
    <definedName name="Impp_Ye_Amt19" localSheetId="29" hidden="1">#REF!</definedName>
    <definedName name="Impp_Ye_Amt19" localSheetId="11" hidden="1">#REF!</definedName>
    <definedName name="Impp_Ye_Amt19" localSheetId="36" hidden="1">#REF!</definedName>
    <definedName name="Impp_Ye_Amt19" localSheetId="32" hidden="1">#REF!</definedName>
    <definedName name="Impp_Ye_Amt19" localSheetId="18" hidden="1">#REF!</definedName>
    <definedName name="Impp_Ye_Amt19" localSheetId="38" hidden="1">#REF!</definedName>
    <definedName name="Impp_Ye_Amt19" hidden="1">#REF!</definedName>
    <definedName name="Impp_Ye_Amt2" localSheetId="35" hidden="1">#REF!</definedName>
    <definedName name="Impp_Ye_Amt2" localSheetId="31" hidden="1">#REF!</definedName>
    <definedName name="Impp_Ye_Amt2" localSheetId="9" hidden="1">#REF!</definedName>
    <definedName name="Impp_Ye_Amt2" localSheetId="30" hidden="1">#REF!</definedName>
    <definedName name="Impp_Ye_Amt2" localSheetId="33" hidden="1">#REF!</definedName>
    <definedName name="Impp_Ye_Amt2" localSheetId="16" hidden="1">#REF!</definedName>
    <definedName name="Impp_Ye_Amt2" localSheetId="10" hidden="1">'NFD CONSO'!#REF!</definedName>
    <definedName name="Impp_Ye_Amt2" localSheetId="29" hidden="1">#REF!</definedName>
    <definedName name="Impp_Ye_Amt2" localSheetId="11" hidden="1">#REF!</definedName>
    <definedName name="Impp_Ye_Amt2" localSheetId="36" hidden="1">#REF!</definedName>
    <definedName name="Impp_Ye_Amt2" localSheetId="32" hidden="1">#REF!</definedName>
    <definedName name="Impp_Ye_Amt2" localSheetId="18" hidden="1">#REF!</definedName>
    <definedName name="Impp_Ye_Amt2" localSheetId="38" hidden="1">#REF!</definedName>
    <definedName name="Impp_Ye_Amt2" hidden="1">#REF!</definedName>
    <definedName name="Impp_Ye_Amt20" localSheetId="35" hidden="1">#REF!</definedName>
    <definedName name="Impp_Ye_Amt20" localSheetId="31" hidden="1">#REF!</definedName>
    <definedName name="Impp_Ye_Amt20" localSheetId="9" hidden="1">#REF!</definedName>
    <definedName name="Impp_Ye_Amt20" localSheetId="30" hidden="1">#REF!</definedName>
    <definedName name="Impp_Ye_Amt20" localSheetId="33" hidden="1">#REF!</definedName>
    <definedName name="Impp_Ye_Amt20" localSheetId="16" hidden="1">#REF!</definedName>
    <definedName name="Impp_Ye_Amt20" localSheetId="10" hidden="1">'NFD CONSO'!#REF!</definedName>
    <definedName name="Impp_Ye_Amt20" localSheetId="29" hidden="1">#REF!</definedName>
    <definedName name="Impp_Ye_Amt20" localSheetId="11" hidden="1">#REF!</definedName>
    <definedName name="Impp_Ye_Amt20" localSheetId="36" hidden="1">#REF!</definedName>
    <definedName name="Impp_Ye_Amt20" localSheetId="32" hidden="1">#REF!</definedName>
    <definedName name="Impp_Ye_Amt20" localSheetId="18" hidden="1">#REF!</definedName>
    <definedName name="Impp_Ye_Amt20" localSheetId="38" hidden="1">#REF!</definedName>
    <definedName name="Impp_Ye_Amt20" hidden="1">#REF!</definedName>
    <definedName name="Impp_Ye_Amt21" localSheetId="35" hidden="1">#REF!</definedName>
    <definedName name="Impp_Ye_Amt21" localSheetId="31" hidden="1">#REF!</definedName>
    <definedName name="Impp_Ye_Amt21" localSheetId="9" hidden="1">#REF!</definedName>
    <definedName name="Impp_Ye_Amt21" localSheetId="30" hidden="1">#REF!</definedName>
    <definedName name="Impp_Ye_Amt21" localSheetId="33" hidden="1">#REF!</definedName>
    <definedName name="Impp_Ye_Amt21" localSheetId="16" hidden="1">#REF!</definedName>
    <definedName name="Impp_Ye_Amt21" localSheetId="10" hidden="1">'NFD CONSO'!#REF!</definedName>
    <definedName name="Impp_Ye_Amt21" localSheetId="29" hidden="1">#REF!</definedName>
    <definedName name="Impp_Ye_Amt21" localSheetId="11" hidden="1">#REF!</definedName>
    <definedName name="Impp_Ye_Amt21" localSheetId="36" hidden="1">#REF!</definedName>
    <definedName name="Impp_Ye_Amt21" localSheetId="32" hidden="1">#REF!</definedName>
    <definedName name="Impp_Ye_Amt21" localSheetId="18" hidden="1">#REF!</definedName>
    <definedName name="Impp_Ye_Amt21" localSheetId="38" hidden="1">#REF!</definedName>
    <definedName name="Impp_Ye_Amt21" hidden="1">#REF!</definedName>
    <definedName name="Impp_Ye_Amt22" localSheetId="35" hidden="1">#REF!</definedName>
    <definedName name="Impp_Ye_Amt22" localSheetId="31" hidden="1">#REF!</definedName>
    <definedName name="Impp_Ye_Amt22" localSheetId="9" hidden="1">#REF!</definedName>
    <definedName name="Impp_Ye_Amt22" localSheetId="30" hidden="1">#REF!</definedName>
    <definedName name="Impp_Ye_Amt22" localSheetId="33" hidden="1">#REF!</definedName>
    <definedName name="Impp_Ye_Amt22" localSheetId="16" hidden="1">#REF!</definedName>
    <definedName name="Impp_Ye_Amt22" localSheetId="10" hidden="1">'NFD CONSO'!#REF!</definedName>
    <definedName name="Impp_Ye_Amt22" localSheetId="29" hidden="1">#REF!</definedName>
    <definedName name="Impp_Ye_Amt22" localSheetId="11" hidden="1">#REF!</definedName>
    <definedName name="Impp_Ye_Amt22" localSheetId="36" hidden="1">#REF!</definedName>
    <definedName name="Impp_Ye_Amt22" localSheetId="32" hidden="1">#REF!</definedName>
    <definedName name="Impp_Ye_Amt22" localSheetId="18" hidden="1">#REF!</definedName>
    <definedName name="Impp_Ye_Amt22" localSheetId="38" hidden="1">#REF!</definedName>
    <definedName name="Impp_Ye_Amt22" hidden="1">#REF!</definedName>
    <definedName name="Impp_Ye_Amt9" localSheetId="9" hidden="1">#REF!</definedName>
    <definedName name="Impp_Ye_Amt9" localSheetId="10" hidden="1">'NFD CONSO'!#REF!</definedName>
    <definedName name="Impp_Ye_Amt9" localSheetId="11" hidden="1">#REF!</definedName>
    <definedName name="Impp_Ye_Amt9" localSheetId="18" hidden="1">#REF!</definedName>
    <definedName name="Impp_Ye_Amt9" hidden="1">#REF!</definedName>
    <definedName name="inc" localSheetId="9" hidden="1">{#N/A,#N/A,FALSE,"מאזן";#N/A,#N/A,FALSE,"רווהפ";#N/A,#N/A,FALSE,"שינויים בהון";#N/A,#N/A,FALSE,"תזרים";#N/A,#N/A,FALSE,"נספח - התאמות";#N/A,#N/A,FALSE,"ני""ע לתזרים";#N/A,#N/A,FALSE,"פירוטים לדוחות"}</definedName>
    <definedName name="inc" localSheetId="51" hidden="1">{#N/A,#N/A,FALSE,"מאזן";#N/A,#N/A,FALSE,"רווהפ";#N/A,#N/A,FALSE,"שינויים בהון";#N/A,#N/A,FALSE,"תזרים";#N/A,#N/A,FALSE,"נספח - התאמות";#N/A,#N/A,FALSE,"ני""ע לתזרים";#N/A,#N/A,FALSE,"פירוטים לדוחות"}</definedName>
    <definedName name="inc" localSheetId="7" hidden="1">{#N/A,#N/A,FALSE,"מאזן";#N/A,#N/A,FALSE,"רווהפ";#N/A,#N/A,FALSE,"שינויים בהון";#N/A,#N/A,FALSE,"תזרים";#N/A,#N/A,FALSE,"נספח - התאמות";#N/A,#N/A,FALSE,"ני""ע לתזרים";#N/A,#N/A,FALSE,"פירוטים לדוחות"}</definedName>
    <definedName name="inc" localSheetId="6" hidden="1">{#N/A,#N/A,FALSE,"מאזן";#N/A,#N/A,FALSE,"רווהפ";#N/A,#N/A,FALSE,"שינויים בהון";#N/A,#N/A,FALSE,"תזרים";#N/A,#N/A,FALSE,"נספח - התאמות";#N/A,#N/A,FALSE,"ני""ע לתזרים";#N/A,#N/A,FALSE,"פירוטים לדוחות"}</definedName>
    <definedName name="inc" localSheetId="16" hidden="1">{#N/A,#N/A,FALSE,"מאזן";#N/A,#N/A,FALSE,"רווהפ";#N/A,#N/A,FALSE,"שינויים בהון";#N/A,#N/A,FALSE,"תזרים";#N/A,#N/A,FALSE,"נספח - התאמות";#N/A,#N/A,FALSE,"ני""ע לתזרים";#N/A,#N/A,FALSE,"פירוטים לדוחות"}</definedName>
    <definedName name="inc" localSheetId="10" hidden="1">{#N/A,#N/A,FALSE,"מאזן";#N/A,#N/A,FALSE,"רווהפ";#N/A,#N/A,FALSE,"שינויים בהון";#N/A,#N/A,FALSE,"תזרים";#N/A,#N/A,FALSE,"נספח - התאמות";#N/A,#N/A,FALSE,"ני""ע לתזרים";#N/A,#N/A,FALSE,"פירוטים לדוחות"}</definedName>
    <definedName name="inc" localSheetId="29" hidden="1">{#N/A,#N/A,FALSE,"מאזן";#N/A,#N/A,FALSE,"רווהפ";#N/A,#N/A,FALSE,"שינויים בהון";#N/A,#N/A,FALSE,"תזרים";#N/A,#N/A,FALSE,"נספח - התאמות";#N/A,#N/A,FALSE,"ני""ע לתזרים";#N/A,#N/A,FALSE,"פירוטים לדוחות"}</definedName>
    <definedName name="inc" localSheetId="28" hidden="1">{#N/A,#N/A,FALSE,"מאזן";#N/A,#N/A,FALSE,"רווהפ";#N/A,#N/A,FALSE,"שינויים בהון";#N/A,#N/A,FALSE,"תזרים";#N/A,#N/A,FALSE,"נספח - התאמות";#N/A,#N/A,FALSE,"ני""ע לתזרים";#N/A,#N/A,FALSE,"פירוטים לדוחות"}</definedName>
    <definedName name="inc" localSheetId="11" hidden="1">{#N/A,#N/A,FALSE,"מאזן";#N/A,#N/A,FALSE,"רווהפ";#N/A,#N/A,FALSE,"שינויים בהון";#N/A,#N/A,FALSE,"תזרים";#N/A,#N/A,FALSE,"נספח - התאמות";#N/A,#N/A,FALSE,"ני""ע לתזרים";#N/A,#N/A,FALSE,"פירוטים לדוחות"}</definedName>
    <definedName name="inc" localSheetId="36" hidden="1">{#N/A,#N/A,FALSE,"מאזן";#N/A,#N/A,FALSE,"רווהפ";#N/A,#N/A,FALSE,"שינויים בהון";#N/A,#N/A,FALSE,"תזרים";#N/A,#N/A,FALSE,"נספח - התאמות";#N/A,#N/A,FALSE,"ני""ע לתזרים";#N/A,#N/A,FALSE,"פירוטים לדוחות"}</definedName>
    <definedName name="inc" localSheetId="18" hidden="1">{#N/A,#N/A,FALSE,"מאזן";#N/A,#N/A,FALSE,"רווהפ";#N/A,#N/A,FALSE,"שינויים בהון";#N/A,#N/A,FALSE,"תזרים";#N/A,#N/A,FALSE,"נספח - התאמות";#N/A,#N/A,FALSE,"ני""ע לתזרים";#N/A,#N/A,FALSE,"פירוטים לדוחות"}</definedName>
    <definedName name="inc" localSheetId="38" hidden="1">{#N/A,#N/A,FALSE,"מאזן";#N/A,#N/A,FALSE,"רווהפ";#N/A,#N/A,FALSE,"שינויים בהון";#N/A,#N/A,FALSE,"תזרים";#N/A,#N/A,FALSE,"נספח - התאמות";#N/A,#N/A,FALSE,"ני""ע לתזרים";#N/A,#N/A,FALSE,"פירוטים לדוחות"}</definedName>
    <definedName name="inc" hidden="1">{#N/A,#N/A,FALSE,"מאזן";#N/A,#N/A,FALSE,"רווהפ";#N/A,#N/A,FALSE,"שינויים בהון";#N/A,#N/A,FALSE,"תזרים";#N/A,#N/A,FALSE,"נספח - התאמות";#N/A,#N/A,FALSE,"ני""ע לתזרים";#N/A,#N/A,FALSE,"פירוטים לדוחות"}</definedName>
    <definedName name="IncExc1" localSheetId="35" hidden="1">#REF!</definedName>
    <definedName name="IncExc1" localSheetId="31" hidden="1">#REF!</definedName>
    <definedName name="IncExc1" localSheetId="9" hidden="1">#REF!</definedName>
    <definedName name="IncExc1" localSheetId="30" hidden="1">#REF!</definedName>
    <definedName name="IncExc1" localSheetId="51" hidden="1">#REF!</definedName>
    <definedName name="IncExc1" localSheetId="33" hidden="1">#REF!</definedName>
    <definedName name="IncExc1" localSheetId="16" hidden="1">#REF!</definedName>
    <definedName name="IncExc1" localSheetId="10" hidden="1">'NFD CONSO'!#REF!</definedName>
    <definedName name="IncExc1" localSheetId="29" hidden="1">#REF!</definedName>
    <definedName name="IncExc1" localSheetId="11" hidden="1">#REF!</definedName>
    <definedName name="IncExc1" localSheetId="36" hidden="1">#REF!</definedName>
    <definedName name="IncExc1" localSheetId="32" hidden="1">#REF!</definedName>
    <definedName name="IncExc1" localSheetId="18" hidden="1">#REF!</definedName>
    <definedName name="IncExc1" localSheetId="38" hidden="1">#REF!</definedName>
    <definedName name="IncExc1" hidden="1">#REF!</definedName>
    <definedName name="IncExc2" localSheetId="35" hidden="1">#REF!</definedName>
    <definedName name="IncExc2" localSheetId="31" hidden="1">#REF!</definedName>
    <definedName name="IncExc2" localSheetId="9" hidden="1">#REF!</definedName>
    <definedName name="IncExc2" localSheetId="30" hidden="1">#REF!</definedName>
    <definedName name="IncExc2" localSheetId="51" hidden="1">#REF!</definedName>
    <definedName name="IncExc2" localSheetId="33" hidden="1">#REF!</definedName>
    <definedName name="IncExc2" localSheetId="16" hidden="1">#REF!</definedName>
    <definedName name="IncExc2" localSheetId="10" hidden="1">'NFD CONSO'!#REF!</definedName>
    <definedName name="IncExc2" localSheetId="29" hidden="1">#REF!</definedName>
    <definedName name="IncExc2" localSheetId="11" hidden="1">#REF!</definedName>
    <definedName name="IncExc2" localSheetId="36" hidden="1">#REF!</definedName>
    <definedName name="IncExc2" localSheetId="32" hidden="1">#REF!</definedName>
    <definedName name="IncExc2" localSheetId="18" hidden="1">#REF!</definedName>
    <definedName name="IncExc2" localSheetId="38" hidden="1">#REF!</definedName>
    <definedName name="IncExc2" hidden="1">#REF!</definedName>
    <definedName name="Include_Exclude1" localSheetId="35" hidden="1">#REF!</definedName>
    <definedName name="Include_Exclude1" localSheetId="31" hidden="1">#REF!</definedName>
    <definedName name="Include_Exclude1" localSheetId="9" hidden="1">#REF!</definedName>
    <definedName name="Include_Exclude1" localSheetId="30" hidden="1">#REF!</definedName>
    <definedName name="Include_Exclude1" localSheetId="51" hidden="1">#REF!</definedName>
    <definedName name="Include_Exclude1" localSheetId="33" hidden="1">#REF!</definedName>
    <definedName name="Include_Exclude1" localSheetId="16" hidden="1">#REF!</definedName>
    <definedName name="Include_Exclude1" localSheetId="10" hidden="1">'NFD CONSO'!#REF!</definedName>
    <definedName name="Include_Exclude1" localSheetId="29" hidden="1">#REF!</definedName>
    <definedName name="Include_Exclude1" localSheetId="11" hidden="1">#REF!</definedName>
    <definedName name="Include_Exclude1" localSheetId="36" hidden="1">#REF!</definedName>
    <definedName name="Include_Exclude1" localSheetId="32" hidden="1">#REF!</definedName>
    <definedName name="Include_Exclude1" localSheetId="18" hidden="1">#REF!</definedName>
    <definedName name="Include_Exclude1" localSheetId="38" hidden="1">#REF!</definedName>
    <definedName name="Include_Exclude1" hidden="1">#REF!</definedName>
    <definedName name="Indicator14" localSheetId="35" hidden="1">#REF!</definedName>
    <definedName name="Indicator14" localSheetId="31" hidden="1">#REF!</definedName>
    <definedName name="Indicator14" localSheetId="9" hidden="1">#REF!</definedName>
    <definedName name="Indicator14" localSheetId="30" hidden="1">#REF!</definedName>
    <definedName name="Indicator14" localSheetId="33" hidden="1">#REF!</definedName>
    <definedName name="Indicator14" localSheetId="16" hidden="1">#REF!</definedName>
    <definedName name="Indicator14" localSheetId="10" hidden="1">'NFD CONSO'!#REF!</definedName>
    <definedName name="Indicator14" localSheetId="29" hidden="1">#REF!</definedName>
    <definedName name="Indicator14" localSheetId="11" hidden="1">#REF!</definedName>
    <definedName name="Indicator14" localSheetId="36" hidden="1">#REF!</definedName>
    <definedName name="Indicator14" localSheetId="32" hidden="1">#REF!</definedName>
    <definedName name="Indicator14" localSheetId="18" hidden="1">#REF!</definedName>
    <definedName name="Indicator14" localSheetId="38" hidden="1">#REF!</definedName>
    <definedName name="Indicator14" hidden="1">#REF!</definedName>
    <definedName name="inflList" hidden="1">"00000000000000000000000000000000000000000000000000000000000000000000000000000000000000000000000000000000000000000000000000000000000000000000000000000000000000000000000000000000000000000000000000000000"</definedName>
    <definedName name="InputMethod" localSheetId="47">#REF!</definedName>
    <definedName name="InputMethod" localSheetId="45">#REF!</definedName>
    <definedName name="InputMethod" localSheetId="46">#REF!</definedName>
    <definedName name="INTER2_SA" localSheetId="35" hidden="1">{#N/A,#N/A,FALSE,"Aging Summary";#N/A,#N/A,FALSE,"Ratio Analysis";#N/A,#N/A,FALSE,"Test 120 Day Accts";#N/A,#N/A,FALSE,"Tickmarks"}</definedName>
    <definedName name="INTER2_SA" localSheetId="31" hidden="1">{#N/A,#N/A,FALSE,"Aging Summary";#N/A,#N/A,FALSE,"Ratio Analysis";#N/A,#N/A,FALSE,"Test 120 Day Accts";#N/A,#N/A,FALSE,"Tickmarks"}</definedName>
    <definedName name="INTER2_SA" localSheetId="9" hidden="1">{#N/A,#N/A,FALSE,"Aging Summary";#N/A,#N/A,FALSE,"Ratio Analysis";#N/A,#N/A,FALSE,"Test 120 Day Accts";#N/A,#N/A,FALSE,"Tickmarks"}</definedName>
    <definedName name="INTER2_SA" localSheetId="30" hidden="1">{#N/A,#N/A,FALSE,"Aging Summary";#N/A,#N/A,FALSE,"Ratio Analysis";#N/A,#N/A,FALSE,"Test 120 Day Accts";#N/A,#N/A,FALSE,"Tickmarks"}</definedName>
    <definedName name="INTER2_SA" localSheetId="51" hidden="1">{#N/A,#N/A,FALSE,"Aging Summary";#N/A,#N/A,FALSE,"Ratio Analysis";#N/A,#N/A,FALSE,"Test 120 Day Accts";#N/A,#N/A,FALSE,"Tickmarks"}</definedName>
    <definedName name="INTER2_SA" localSheetId="7" hidden="1">{#N/A,#N/A,FALSE,"Aging Summary";#N/A,#N/A,FALSE,"Ratio Analysis";#N/A,#N/A,FALSE,"Test 120 Day Accts";#N/A,#N/A,FALSE,"Tickmarks"}</definedName>
    <definedName name="INTER2_SA" localSheetId="33" hidden="1">{#N/A,#N/A,FALSE,"Aging Summary";#N/A,#N/A,FALSE,"Ratio Analysis";#N/A,#N/A,FALSE,"Test 120 Day Accts";#N/A,#N/A,FALSE,"Tickmarks"}</definedName>
    <definedName name="INTER2_SA" localSheetId="6" hidden="1">{#N/A,#N/A,FALSE,"Aging Summary";#N/A,#N/A,FALSE,"Ratio Analysis";#N/A,#N/A,FALSE,"Test 120 Day Accts";#N/A,#N/A,FALSE,"Tickmarks"}</definedName>
    <definedName name="INTER2_SA" localSheetId="16" hidden="1">{#N/A,#N/A,FALSE,"Aging Summary";#N/A,#N/A,FALSE,"Ratio Analysis";#N/A,#N/A,FALSE,"Test 120 Day Accts";#N/A,#N/A,FALSE,"Tickmarks"}</definedName>
    <definedName name="INTER2_SA" localSheetId="10" hidden="1">{#N/A,#N/A,FALSE,"Aging Summary";#N/A,#N/A,FALSE,"Ratio Analysis";#N/A,#N/A,FALSE,"Test 120 Day Accts";#N/A,#N/A,FALSE,"Tickmarks"}</definedName>
    <definedName name="INTER2_SA" localSheetId="29" hidden="1">{#N/A,#N/A,FALSE,"Aging Summary";#N/A,#N/A,FALSE,"Ratio Analysis";#N/A,#N/A,FALSE,"Test 120 Day Accts";#N/A,#N/A,FALSE,"Tickmarks"}</definedName>
    <definedName name="INTER2_SA" localSheetId="28" hidden="1">{#N/A,#N/A,FALSE,"Aging Summary";#N/A,#N/A,FALSE,"Ratio Analysis";#N/A,#N/A,FALSE,"Test 120 Day Accts";#N/A,#N/A,FALSE,"Tickmarks"}</definedName>
    <definedName name="INTER2_SA" localSheetId="11" hidden="1">{#N/A,#N/A,FALSE,"Aging Summary";#N/A,#N/A,FALSE,"Ratio Analysis";#N/A,#N/A,FALSE,"Test 120 Day Accts";#N/A,#N/A,FALSE,"Tickmarks"}</definedName>
    <definedName name="INTER2_SA" localSheetId="36" hidden="1">{#N/A,#N/A,FALSE,"Aging Summary";#N/A,#N/A,FALSE,"Ratio Analysis";#N/A,#N/A,FALSE,"Test 120 Day Accts";#N/A,#N/A,FALSE,"Tickmarks"}</definedName>
    <definedName name="INTER2_SA" localSheetId="32" hidden="1">{#N/A,#N/A,FALSE,"Aging Summary";#N/A,#N/A,FALSE,"Ratio Analysis";#N/A,#N/A,FALSE,"Test 120 Day Accts";#N/A,#N/A,FALSE,"Tickmarks"}</definedName>
    <definedName name="INTER2_SA" localSheetId="18" hidden="1">{#N/A,#N/A,FALSE,"Aging Summary";#N/A,#N/A,FALSE,"Ratio Analysis";#N/A,#N/A,FALSE,"Test 120 Day Accts";#N/A,#N/A,FALSE,"Tickmarks"}</definedName>
    <definedName name="INTER2_SA" localSheetId="38" hidden="1">{#N/A,#N/A,FALSE,"Aging Summary";#N/A,#N/A,FALSE,"Ratio Analysis";#N/A,#N/A,FALSE,"Test 120 Day Accts";#N/A,#N/A,FALSE,"Tickmarks"}</definedName>
    <definedName name="INTER2_SA" hidden="1">{#N/A,#N/A,FALSE,"Aging Summary";#N/A,#N/A,FALSE,"Ratio Analysis";#N/A,#N/A,FALSE,"Test 120 Day Accts";#N/A,#N/A,FALSE,"Tickmarks"}</definedName>
    <definedName name="INTER3" localSheetId="35" hidden="1">{#N/A,#N/A,FALSE,"Aging Summary";#N/A,#N/A,FALSE,"Ratio Analysis";#N/A,#N/A,FALSE,"Test 120 Day Accts";#N/A,#N/A,FALSE,"Tickmarks"}</definedName>
    <definedName name="INTER3" localSheetId="31" hidden="1">{#N/A,#N/A,FALSE,"Aging Summary";#N/A,#N/A,FALSE,"Ratio Analysis";#N/A,#N/A,FALSE,"Test 120 Day Accts";#N/A,#N/A,FALSE,"Tickmarks"}</definedName>
    <definedName name="INTER3" localSheetId="9" hidden="1">{#N/A,#N/A,FALSE,"Aging Summary";#N/A,#N/A,FALSE,"Ratio Analysis";#N/A,#N/A,FALSE,"Test 120 Day Accts";#N/A,#N/A,FALSE,"Tickmarks"}</definedName>
    <definedName name="INTER3" localSheetId="30" hidden="1">{#N/A,#N/A,FALSE,"Aging Summary";#N/A,#N/A,FALSE,"Ratio Analysis";#N/A,#N/A,FALSE,"Test 120 Day Accts";#N/A,#N/A,FALSE,"Tickmarks"}</definedName>
    <definedName name="INTER3" localSheetId="51" hidden="1">{#N/A,#N/A,FALSE,"Aging Summary";#N/A,#N/A,FALSE,"Ratio Analysis";#N/A,#N/A,FALSE,"Test 120 Day Accts";#N/A,#N/A,FALSE,"Tickmarks"}</definedName>
    <definedName name="INTER3" localSheetId="7" hidden="1">{#N/A,#N/A,FALSE,"Aging Summary";#N/A,#N/A,FALSE,"Ratio Analysis";#N/A,#N/A,FALSE,"Test 120 Day Accts";#N/A,#N/A,FALSE,"Tickmarks"}</definedName>
    <definedName name="INTER3" localSheetId="33" hidden="1">{#N/A,#N/A,FALSE,"Aging Summary";#N/A,#N/A,FALSE,"Ratio Analysis";#N/A,#N/A,FALSE,"Test 120 Day Accts";#N/A,#N/A,FALSE,"Tickmarks"}</definedName>
    <definedName name="INTER3" localSheetId="6" hidden="1">{#N/A,#N/A,FALSE,"Aging Summary";#N/A,#N/A,FALSE,"Ratio Analysis";#N/A,#N/A,FALSE,"Test 120 Day Accts";#N/A,#N/A,FALSE,"Tickmarks"}</definedName>
    <definedName name="INTER3" localSheetId="16" hidden="1">{#N/A,#N/A,FALSE,"Aging Summary";#N/A,#N/A,FALSE,"Ratio Analysis";#N/A,#N/A,FALSE,"Test 120 Day Accts";#N/A,#N/A,FALSE,"Tickmarks"}</definedName>
    <definedName name="INTER3" localSheetId="10" hidden="1">{#N/A,#N/A,FALSE,"Aging Summary";#N/A,#N/A,FALSE,"Ratio Analysis";#N/A,#N/A,FALSE,"Test 120 Day Accts";#N/A,#N/A,FALSE,"Tickmarks"}</definedName>
    <definedName name="INTER3" localSheetId="29" hidden="1">{#N/A,#N/A,FALSE,"Aging Summary";#N/A,#N/A,FALSE,"Ratio Analysis";#N/A,#N/A,FALSE,"Test 120 Day Accts";#N/A,#N/A,FALSE,"Tickmarks"}</definedName>
    <definedName name="INTER3" localSheetId="28" hidden="1">{#N/A,#N/A,FALSE,"Aging Summary";#N/A,#N/A,FALSE,"Ratio Analysis";#N/A,#N/A,FALSE,"Test 120 Day Accts";#N/A,#N/A,FALSE,"Tickmarks"}</definedName>
    <definedName name="INTER3" localSheetId="11" hidden="1">{#N/A,#N/A,FALSE,"Aging Summary";#N/A,#N/A,FALSE,"Ratio Analysis";#N/A,#N/A,FALSE,"Test 120 Day Accts";#N/A,#N/A,FALSE,"Tickmarks"}</definedName>
    <definedName name="INTER3" localSheetId="36" hidden="1">{#N/A,#N/A,FALSE,"Aging Summary";#N/A,#N/A,FALSE,"Ratio Analysis";#N/A,#N/A,FALSE,"Test 120 Day Accts";#N/A,#N/A,FALSE,"Tickmarks"}</definedName>
    <definedName name="INTER3" localSheetId="32" hidden="1">{#N/A,#N/A,FALSE,"Aging Summary";#N/A,#N/A,FALSE,"Ratio Analysis";#N/A,#N/A,FALSE,"Test 120 Day Accts";#N/A,#N/A,FALSE,"Tickmarks"}</definedName>
    <definedName name="INTER3" localSheetId="18" hidden="1">{#N/A,#N/A,FALSE,"Aging Summary";#N/A,#N/A,FALSE,"Ratio Analysis";#N/A,#N/A,FALSE,"Test 120 Day Accts";#N/A,#N/A,FALSE,"Tickmarks"}</definedName>
    <definedName name="INTER3" localSheetId="38" hidden="1">{#N/A,#N/A,FALSE,"Aging Summary";#N/A,#N/A,FALSE,"Ratio Analysis";#N/A,#N/A,FALSE,"Test 120 Day Accts";#N/A,#N/A,FALSE,"Tickmarks"}</definedName>
    <definedName name="INTER3" hidden="1">{#N/A,#N/A,FALSE,"Aging Summary";#N/A,#N/A,FALSE,"Ratio Analysis";#N/A,#N/A,FALSE,"Test 120 Day Accts";#N/A,#N/A,FALSE,"Tickmarks"}</definedName>
    <definedName name="INTER4" localSheetId="35" hidden="1">{#N/A,#N/A,FALSE,"Aging Summary";#N/A,#N/A,FALSE,"Ratio Analysis";#N/A,#N/A,FALSE,"Test 120 Day Accts";#N/A,#N/A,FALSE,"Tickmarks"}</definedName>
    <definedName name="INTER4" localSheetId="31" hidden="1">{#N/A,#N/A,FALSE,"Aging Summary";#N/A,#N/A,FALSE,"Ratio Analysis";#N/A,#N/A,FALSE,"Test 120 Day Accts";#N/A,#N/A,FALSE,"Tickmarks"}</definedName>
    <definedName name="INTER4" localSheetId="9" hidden="1">{#N/A,#N/A,FALSE,"Aging Summary";#N/A,#N/A,FALSE,"Ratio Analysis";#N/A,#N/A,FALSE,"Test 120 Day Accts";#N/A,#N/A,FALSE,"Tickmarks"}</definedName>
    <definedName name="INTER4" localSheetId="30" hidden="1">{#N/A,#N/A,FALSE,"Aging Summary";#N/A,#N/A,FALSE,"Ratio Analysis";#N/A,#N/A,FALSE,"Test 120 Day Accts";#N/A,#N/A,FALSE,"Tickmarks"}</definedName>
    <definedName name="INTER4" localSheetId="51" hidden="1">{#N/A,#N/A,FALSE,"Aging Summary";#N/A,#N/A,FALSE,"Ratio Analysis";#N/A,#N/A,FALSE,"Test 120 Day Accts";#N/A,#N/A,FALSE,"Tickmarks"}</definedName>
    <definedName name="INTER4" localSheetId="7" hidden="1">{#N/A,#N/A,FALSE,"Aging Summary";#N/A,#N/A,FALSE,"Ratio Analysis";#N/A,#N/A,FALSE,"Test 120 Day Accts";#N/A,#N/A,FALSE,"Tickmarks"}</definedName>
    <definedName name="INTER4" localSheetId="33" hidden="1">{#N/A,#N/A,FALSE,"Aging Summary";#N/A,#N/A,FALSE,"Ratio Analysis";#N/A,#N/A,FALSE,"Test 120 Day Accts";#N/A,#N/A,FALSE,"Tickmarks"}</definedName>
    <definedName name="INTER4" localSheetId="6" hidden="1">{#N/A,#N/A,FALSE,"Aging Summary";#N/A,#N/A,FALSE,"Ratio Analysis";#N/A,#N/A,FALSE,"Test 120 Day Accts";#N/A,#N/A,FALSE,"Tickmarks"}</definedName>
    <definedName name="INTER4" localSheetId="16" hidden="1">{#N/A,#N/A,FALSE,"Aging Summary";#N/A,#N/A,FALSE,"Ratio Analysis";#N/A,#N/A,FALSE,"Test 120 Day Accts";#N/A,#N/A,FALSE,"Tickmarks"}</definedName>
    <definedName name="INTER4" localSheetId="10" hidden="1">{#N/A,#N/A,FALSE,"Aging Summary";#N/A,#N/A,FALSE,"Ratio Analysis";#N/A,#N/A,FALSE,"Test 120 Day Accts";#N/A,#N/A,FALSE,"Tickmarks"}</definedName>
    <definedName name="INTER4" localSheetId="29" hidden="1">{#N/A,#N/A,FALSE,"Aging Summary";#N/A,#N/A,FALSE,"Ratio Analysis";#N/A,#N/A,FALSE,"Test 120 Day Accts";#N/A,#N/A,FALSE,"Tickmarks"}</definedName>
    <definedName name="INTER4" localSheetId="28" hidden="1">{#N/A,#N/A,FALSE,"Aging Summary";#N/A,#N/A,FALSE,"Ratio Analysis";#N/A,#N/A,FALSE,"Test 120 Day Accts";#N/A,#N/A,FALSE,"Tickmarks"}</definedName>
    <definedName name="INTER4" localSheetId="11" hidden="1">{#N/A,#N/A,FALSE,"Aging Summary";#N/A,#N/A,FALSE,"Ratio Analysis";#N/A,#N/A,FALSE,"Test 120 Day Accts";#N/A,#N/A,FALSE,"Tickmarks"}</definedName>
    <definedName name="INTER4" localSheetId="36" hidden="1">{#N/A,#N/A,FALSE,"Aging Summary";#N/A,#N/A,FALSE,"Ratio Analysis";#N/A,#N/A,FALSE,"Test 120 Day Accts";#N/A,#N/A,FALSE,"Tickmarks"}</definedName>
    <definedName name="INTER4" localSheetId="32" hidden="1">{#N/A,#N/A,FALSE,"Aging Summary";#N/A,#N/A,FALSE,"Ratio Analysis";#N/A,#N/A,FALSE,"Test 120 Day Accts";#N/A,#N/A,FALSE,"Tickmarks"}</definedName>
    <definedName name="INTER4" localSheetId="18" hidden="1">{#N/A,#N/A,FALSE,"Aging Summary";#N/A,#N/A,FALSE,"Ratio Analysis";#N/A,#N/A,FALSE,"Test 120 Day Accts";#N/A,#N/A,FALSE,"Tickmarks"}</definedName>
    <definedName name="INTER4" localSheetId="38" hidden="1">{#N/A,#N/A,FALSE,"Aging Summary";#N/A,#N/A,FALSE,"Ratio Analysis";#N/A,#N/A,FALSE,"Test 120 Day Accts";#N/A,#N/A,FALSE,"Tickmarks"}</definedName>
    <definedName name="INTER4" hidden="1">{#N/A,#N/A,FALSE,"Aging Summary";#N/A,#N/A,FALSE,"Ratio Analysis";#N/A,#N/A,FALSE,"Test 120 Day Accts";#N/A,#N/A,FALSE,"Tickmarks"}</definedName>
    <definedName name="Intl_Oper_Code16" localSheetId="35" hidden="1">#REF!</definedName>
    <definedName name="Intl_Oper_Code16" localSheetId="31" hidden="1">#REF!</definedName>
    <definedName name="Intl_Oper_Code16" localSheetId="9" hidden="1">#REF!</definedName>
    <definedName name="Intl_Oper_Code16" localSheetId="30" hidden="1">#REF!</definedName>
    <definedName name="Intl_Oper_Code16" localSheetId="51" hidden="1">#REF!</definedName>
    <definedName name="Intl_Oper_Code16" localSheetId="33" hidden="1">#REF!</definedName>
    <definedName name="Intl_Oper_Code16" localSheetId="16" hidden="1">#REF!</definedName>
    <definedName name="Intl_Oper_Code16" localSheetId="10" hidden="1">'NFD CONSO'!#REF!</definedName>
    <definedName name="Intl_Oper_Code16" localSheetId="29" hidden="1">#REF!</definedName>
    <definedName name="Intl_Oper_Code16" localSheetId="11" hidden="1">#REF!</definedName>
    <definedName name="Intl_Oper_Code16" localSheetId="36" hidden="1">#REF!</definedName>
    <definedName name="Intl_Oper_Code16" localSheetId="32" hidden="1">#REF!</definedName>
    <definedName name="Intl_Oper_Code16" localSheetId="18" hidden="1">#REF!</definedName>
    <definedName name="Intl_Oper_Code16" localSheetId="38" hidden="1">#REF!</definedName>
    <definedName name="Intl_Oper_Code16" hidden="1">#REF!</definedName>
    <definedName name="IntroPrintArea" localSheetId="9" hidden="1">#REF!</definedName>
    <definedName name="IntroPrintArea" localSheetId="51" hidden="1">#REF!</definedName>
    <definedName name="IntroPrintArea" localSheetId="10" hidden="1">'NFD CONSO'!#REF!</definedName>
    <definedName name="IntroPrintArea" localSheetId="11" hidden="1">#REF!</definedName>
    <definedName name="IntroPrintArea" hidden="1">#REF!</definedName>
    <definedName name="Invc_Net_Due_Amt1" localSheetId="35" hidden="1">#REF!</definedName>
    <definedName name="Invc_Net_Due_Amt1" localSheetId="31" hidden="1">#REF!</definedName>
    <definedName name="Invc_Net_Due_Amt1" localSheetId="9" hidden="1">#REF!</definedName>
    <definedName name="Invc_Net_Due_Amt1" localSheetId="30" hidden="1">#REF!</definedName>
    <definedName name="Invc_Net_Due_Amt1" localSheetId="51" hidden="1">#REF!</definedName>
    <definedName name="Invc_Net_Due_Amt1" localSheetId="33" hidden="1">#REF!</definedName>
    <definedName name="Invc_Net_Due_Amt1" localSheetId="16" hidden="1">#REF!</definedName>
    <definedName name="Invc_Net_Due_Amt1" localSheetId="10" hidden="1">'NFD CONSO'!#REF!</definedName>
    <definedName name="Invc_Net_Due_Amt1" localSheetId="29" hidden="1">#REF!</definedName>
    <definedName name="Invc_Net_Due_Amt1" localSheetId="11" hidden="1">#REF!</definedName>
    <definedName name="Invc_Net_Due_Amt1" localSheetId="36" hidden="1">#REF!</definedName>
    <definedName name="Invc_Net_Due_Amt1" localSheetId="32" hidden="1">#REF!</definedName>
    <definedName name="Invc_Net_Due_Amt1" localSheetId="18" hidden="1">#REF!</definedName>
    <definedName name="Invc_Net_Due_Amt1" localSheetId="38" hidden="1">#REF!</definedName>
    <definedName name="Invc_Net_Due_Amt1" hidden="1">#REF!</definedName>
    <definedName name="Inventory"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ogt" localSheetId="9" hidden="1">{"by quart",#N/A,FALSE,"Corp IS";"by month",#N/A,FALSE,"Corp IS";"page 1",#N/A,FALSE,"Corp BS";"page 2",#N/A,FALSE,"Corp BS";"by quart",#N/A,FALSE,"Opco CF";"by month",#N/A,FALSE,"Opco CF"}</definedName>
    <definedName name="iogt" localSheetId="7" hidden="1">{"by quart",#N/A,FALSE,"Corp IS";"by month",#N/A,FALSE,"Corp IS";"page 1",#N/A,FALSE,"Corp BS";"page 2",#N/A,FALSE,"Corp BS";"by quart",#N/A,FALSE,"Opco CF";"by month",#N/A,FALSE,"Opco CF"}</definedName>
    <definedName name="iogt" localSheetId="6" hidden="1">{"by quart",#N/A,FALSE,"Corp IS";"by month",#N/A,FALSE,"Corp IS";"page 1",#N/A,FALSE,"Corp BS";"page 2",#N/A,FALSE,"Corp BS";"by quart",#N/A,FALSE,"Opco CF";"by month",#N/A,FALSE,"Opco CF"}</definedName>
    <definedName name="iogt" localSheetId="10" hidden="1">{"by quart",#N/A,FALSE,"Corp IS";"by month",#N/A,FALSE,"Corp IS";"page 1",#N/A,FALSE,"Corp BS";"page 2",#N/A,FALSE,"Corp BS";"by quart",#N/A,FALSE,"Opco CF";"by month",#N/A,FALSE,"Opco CF"}</definedName>
    <definedName name="iogt" localSheetId="28" hidden="1">{"by quart",#N/A,FALSE,"Corp IS";"by month",#N/A,FALSE,"Corp IS";"page 1",#N/A,FALSE,"Corp BS";"page 2",#N/A,FALSE,"Corp BS";"by quart",#N/A,FALSE,"Opco CF";"by month",#N/A,FALSE,"Opco CF"}</definedName>
    <definedName name="iogt" localSheetId="11" hidden="1">{"by quart",#N/A,FALSE,"Corp IS";"by month",#N/A,FALSE,"Corp IS";"page 1",#N/A,FALSE,"Corp BS";"page 2",#N/A,FALSE,"Corp BS";"by quart",#N/A,FALSE,"Opco CF";"by month",#N/A,FALSE,"Opco CF"}</definedName>
    <definedName name="iogt" localSheetId="36" hidden="1">{"by quart",#N/A,FALSE,"Corp IS";"by month",#N/A,FALSE,"Corp IS";"page 1",#N/A,FALSE,"Corp BS";"page 2",#N/A,FALSE,"Corp BS";"by quart",#N/A,FALSE,"Opco CF";"by month",#N/A,FALSE,"Opco CF"}</definedName>
    <definedName name="iogt" localSheetId="18" hidden="1">{"by quart",#N/A,FALSE,"Corp IS";"by month",#N/A,FALSE,"Corp IS";"page 1",#N/A,FALSE,"Corp BS";"page 2",#N/A,FALSE,"Corp BS";"by quart",#N/A,FALSE,"Opco CF";"by month",#N/A,FALSE,"Opco CF"}</definedName>
    <definedName name="iogt" localSheetId="38" hidden="1">{"by quart",#N/A,FALSE,"Corp IS";"by month",#N/A,FALSE,"Corp IS";"page 1",#N/A,FALSE,"Corp BS";"page 2",#N/A,FALSE,"Corp BS";"by quart",#N/A,FALSE,"Opco CF";"by month",#N/A,FALSE,"Opco CF"}</definedName>
    <definedName name="iogt" hidden="1">{"by quart",#N/A,FALSE,"Corp IS";"by month",#N/A,FALSE,"Corp IS";"page 1",#N/A,FALSE,"Corp BS";"page 2",#N/A,FALSE,"Corp BS";"by quart",#N/A,FALSE,"Opco CF";"by month",#N/A,FALSE,"Opco CF"}</definedName>
    <definedName name="IP" localSheetId="35" hidden="1">{#N/A,#N/A,FALSE,"Pharm";#N/A,#N/A,FALSE,"WWCM"}</definedName>
    <definedName name="IP" localSheetId="31" hidden="1">{#N/A,#N/A,FALSE,"Pharm";#N/A,#N/A,FALSE,"WWCM"}</definedName>
    <definedName name="IP" localSheetId="9" hidden="1">{#N/A,#N/A,FALSE,"Pharm";#N/A,#N/A,FALSE,"WWCM"}</definedName>
    <definedName name="IP" localSheetId="30" hidden="1">{#N/A,#N/A,FALSE,"Pharm";#N/A,#N/A,FALSE,"WWCM"}</definedName>
    <definedName name="IP" localSheetId="51" hidden="1">{#N/A,#N/A,FALSE,"Pharm";#N/A,#N/A,FALSE,"WWCM"}</definedName>
    <definedName name="IP" localSheetId="7" hidden="1">{#N/A,#N/A,FALSE,"Pharm";#N/A,#N/A,FALSE,"WWCM"}</definedName>
    <definedName name="IP" localSheetId="33" hidden="1">{#N/A,#N/A,FALSE,"Pharm";#N/A,#N/A,FALSE,"WWCM"}</definedName>
    <definedName name="IP" localSheetId="6" hidden="1">{#N/A,#N/A,FALSE,"Pharm";#N/A,#N/A,FALSE,"WWCM"}</definedName>
    <definedName name="IP" localSheetId="16" hidden="1">{#N/A,#N/A,FALSE,"Pharm";#N/A,#N/A,FALSE,"WWCM"}</definedName>
    <definedName name="IP" localSheetId="10" hidden="1">{#N/A,#N/A,FALSE,"Pharm";#N/A,#N/A,FALSE,"WWCM"}</definedName>
    <definedName name="IP" localSheetId="29" hidden="1">{#N/A,#N/A,FALSE,"Pharm";#N/A,#N/A,FALSE,"WWCM"}</definedName>
    <definedName name="IP" localSheetId="28" hidden="1">{#N/A,#N/A,FALSE,"Pharm";#N/A,#N/A,FALSE,"WWCM"}</definedName>
    <definedName name="IP" localSheetId="11" hidden="1">{#N/A,#N/A,FALSE,"Pharm";#N/A,#N/A,FALSE,"WWCM"}</definedName>
    <definedName name="IP" localSheetId="36" hidden="1">{#N/A,#N/A,FALSE,"Pharm";#N/A,#N/A,FALSE,"WWCM"}</definedName>
    <definedName name="IP" localSheetId="32" hidden="1">{#N/A,#N/A,FALSE,"Pharm";#N/A,#N/A,FALSE,"WWCM"}</definedName>
    <definedName name="IP" localSheetId="18" hidden="1">{#N/A,#N/A,FALSE,"Pharm";#N/A,#N/A,FALSE,"WWCM"}</definedName>
    <definedName name="IP" localSheetId="38" hidden="1">{#N/A,#N/A,FALSE,"Pharm";#N/A,#N/A,FALSE,"WWCM"}</definedName>
    <definedName name="IP" hidden="1">{#N/A,#N/A,FALSE,"Pharm";#N/A,#N/A,FALSE,"WWCM"}</definedName>
    <definedName name="IQ" hidden="1">"c11749"</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CCOUNT_CHANGE" hidden="1">"c1449"</definedName>
    <definedName name="IQ_ACCOUNTING_STANDARD" hidden="1">"c4539"</definedName>
    <definedName name="IQ_ACCOUNTING_STANDARD_CIQ" hidden="1">"c5092"</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PER_SHARE_BASIC" hidden="1">"c8869"</definedName>
    <definedName name="IQ_AFFO_PER_SHARE_DILUTED" hidden="1">"c8870"</definedName>
    <definedName name="IQ_AFTER_TAX_INCOME_FDIC" hidden="1">"c6583"</definedName>
    <definedName name="IQ_AGENCY" hidden="1">"c8960"</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HELD_FDIC" hidden="1">"c6305"</definedName>
    <definedName name="IQ_ASSETS_NAME_AP" hidden="1">"c8921"</definedName>
    <definedName name="IQ_ASSETS_NAME_AP_ABS" hidden="1">"c8940"</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BROKER_REC_NO_REUT" hidden="1">"c5315"</definedName>
    <definedName name="IQ_AVG_BROKER_REC_REUT" hidden="1">"c3630"</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 hidden="1">"c4455"</definedName>
    <definedName name="IQ_AVG_INDUSTRY_REC_CIQ" hidden="1">"c4984"</definedName>
    <definedName name="IQ_AVG_INDUSTRY_REC_NO" hidden="1">"c4454"</definedName>
    <definedName name="IQ_AVG_INDUSTRY_REC_NO_CIQ" hidden="1">"c4983"</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FC_UNUSED_UNUSED_UNUSED" hidden="1">"c8353"</definedName>
    <definedName name="IQ_BALANCE_GOODS_APR_UNUSED" hidden="1">"c7473"</definedName>
    <definedName name="IQ_BALANCE_GOODS_APR_UNUSED_UNUSED_UNUSED" hidden="1">"c7473"</definedName>
    <definedName name="IQ_BALANCE_GOODS_FC_UNUSED" hidden="1">"c7693"</definedName>
    <definedName name="IQ_BALANCE_GOODS_FC_UNUSED_UNUSED_UNUSED" hidden="1">"c7693"</definedName>
    <definedName name="IQ_BALANCE_GOODS_POP_FC_UNUSED" hidden="1">"c7913"</definedName>
    <definedName name="IQ_BALANCE_GOODS_POP_FC_UNUSED_UNUSED_UNUSED" hidden="1">"c7913"</definedName>
    <definedName name="IQ_BALANCE_GOODS_POP_UNUSED" hidden="1">"c7033"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FC_UNUSED_UNUSED_UNUSED" hidden="1">"c8133"</definedName>
    <definedName name="IQ_BALANCE_GOODS_YOY_UNUSED" hidden="1">"c7253"</definedName>
    <definedName name="IQ_BALANCE_GOODS_YOY_UNUSED_UNUSED_UNUSED" hidden="1">"c7253"</definedName>
    <definedName name="IQ_BALANCE_SERV_APR_FC_UNUSED" hidden="1">"c8355"</definedName>
    <definedName name="IQ_BALANCE_SERV_APR_FC_UNUSED_UNUSED_UNUSED" hidden="1">"c8355"</definedName>
    <definedName name="IQ_BALANCE_SERV_APR_UNUSED" hidden="1">"c7475"</definedName>
    <definedName name="IQ_BALANCE_SERV_APR_UNUSED_UNUSED_UNUSED" hidden="1">"c7475"</definedName>
    <definedName name="IQ_BALANCE_SERV_FC_UNUSED" hidden="1">"c7695"</definedName>
    <definedName name="IQ_BALANCE_SERV_FC_UNUSED_UNUSED_UNUSED" hidden="1">"c7695"</definedName>
    <definedName name="IQ_BALANCE_SERV_POP_FC_UNUSED" hidden="1">"c7915"</definedName>
    <definedName name="IQ_BALANCE_SERV_POP_FC_UNUSED_UNUSED_UNUSED" hidden="1">"c7915"</definedName>
    <definedName name="IQ_BALANCE_SERV_POP_UNUSED" hidden="1">"c7035"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FC_UNUSED_UNUSED_UNUSED" hidden="1">"c8135"</definedName>
    <definedName name="IQ_BALANCE_SERV_YOY_UNUSED" hidden="1">"c7255"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FC_UNUSED_UNUSED_UNUSED" hidden="1">"c8357"</definedName>
    <definedName name="IQ_BALANCE_TRADE_APR_UNUSED" hidden="1">"c7477"</definedName>
    <definedName name="IQ_BALANCE_TRADE_APR_UNUSED_UNUSED_UNUSED" hidden="1">"c7477"</definedName>
    <definedName name="IQ_BALANCE_TRADE_FC_UNUSED" hidden="1">"c7697"</definedName>
    <definedName name="IQ_BALANCE_TRADE_FC_UNUSED_UNUSED_UNUSED" hidden="1">"c7697"</definedName>
    <definedName name="IQ_BALANCE_TRADE_POP_FC_UNUSED" hidden="1">"c7917"</definedName>
    <definedName name="IQ_BALANCE_TRADE_POP_FC_UNUSED_UNUSED_UNUSED" hidden="1">"c7917"</definedName>
    <definedName name="IQ_BALANCE_TRADE_POP_UNUSED" hidden="1">"c7037"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FC_UNUSED_UNUSED_UNUSED" hidden="1">"c8137"</definedName>
    <definedName name="IQ_BALANCE_TRADE_YOY_UNUSED" hidden="1">"c7257"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EST_CIQ" hidden="1">"c4541"</definedName>
    <definedName name="IQ_BASIC_OUTSTANDING_CURRENT_HIGH_EST" hidden="1">"c4129"</definedName>
    <definedName name="IQ_BASIC_OUTSTANDING_CURRENT_HIGH_EST_CIQ" hidden="1">"c4542"</definedName>
    <definedName name="IQ_BASIC_OUTSTANDING_CURRENT_LOW_EST" hidden="1">"c4130"</definedName>
    <definedName name="IQ_BASIC_OUTSTANDING_CURRENT_LOW_EST_CIQ" hidden="1">"c4543"</definedName>
    <definedName name="IQ_BASIC_OUTSTANDING_CURRENT_MEDIAN_EST" hidden="1">"c4131"</definedName>
    <definedName name="IQ_BASIC_OUTSTANDING_CURRENT_MEDIAN_EST_CIQ" hidden="1">"c4544"</definedName>
    <definedName name="IQ_BASIC_OUTSTANDING_CURRENT_NUM_EST" hidden="1">"c4132"</definedName>
    <definedName name="IQ_BASIC_OUTSTANDING_CURRENT_NUM_EST_CIQ" hidden="1">"c4545"</definedName>
    <definedName name="IQ_BASIC_OUTSTANDING_CURRENT_STDDEV_EST" hidden="1">"c4133"</definedName>
    <definedName name="IQ_BASIC_OUTSTANDING_CURRENT_STDDEV_EST_CIQ" hidden="1">"c4546"</definedName>
    <definedName name="IQ_BASIC_OUTSTANDING_EST" hidden="1">"c4134"</definedName>
    <definedName name="IQ_BASIC_OUTSTANDING_EST_CIQ" hidden="1">"c4547"</definedName>
    <definedName name="IQ_BASIC_OUTSTANDING_HIGH_EST" hidden="1">"c4135"</definedName>
    <definedName name="IQ_BASIC_OUTSTANDING_HIGH_EST_CIQ" hidden="1">"c4548"</definedName>
    <definedName name="IQ_BASIC_OUTSTANDING_LOW_EST" hidden="1">"c4136"</definedName>
    <definedName name="IQ_BASIC_OUTSTANDING_LOW_EST_CIQ" hidden="1">"c4549"</definedName>
    <definedName name="IQ_BASIC_OUTSTANDING_MEDIAN_EST" hidden="1">"c4137"</definedName>
    <definedName name="IQ_BASIC_OUTSTANDING_MEDIAN_EST_CIQ" hidden="1">"c4550"</definedName>
    <definedName name="IQ_BASIC_OUTSTANDING_NUM_EST" hidden="1">"c4138"</definedName>
    <definedName name="IQ_BASIC_OUTSTANDING_NUM_EST_CIQ" hidden="1">"c4551"</definedName>
    <definedName name="IQ_BASIC_OUTSTANDING_STDDEV_EST" hidden="1">"c4139"</definedName>
    <definedName name="IQ_BASIC_OUTSTANDING_STDDEV_EST_CIQ" hidden="1">"c4552"</definedName>
    <definedName name="IQ_BASIC_WEIGHT" hidden="1">"c87"</definedName>
    <definedName name="IQ_BASIC_WEIGHT_EST" hidden="1">"c4140"</definedName>
    <definedName name="IQ_BASIC_WEIGHT_EST_CIQ" hidden="1">"c4553"</definedName>
    <definedName name="IQ_BASIC_WEIGHT_GUIDANCE" hidden="1">"c4141"</definedName>
    <definedName name="IQ_BASIC_WEIGHT_HIGH_EST" hidden="1">"c4142"</definedName>
    <definedName name="IQ_BASIC_WEIGHT_HIGH_EST_CIQ" hidden="1">"c4554"</definedName>
    <definedName name="IQ_BASIC_WEIGHT_LOW_EST" hidden="1">"c4143"</definedName>
    <definedName name="IQ_BASIC_WEIGHT_LOW_EST_CIQ" hidden="1">"c4555"</definedName>
    <definedName name="IQ_BASIC_WEIGHT_MEDIAN_EST" hidden="1">"c4144"</definedName>
    <definedName name="IQ_BASIC_WEIGHT_MEDIAN_EST_CIQ" hidden="1">"c4556"</definedName>
    <definedName name="IQ_BASIC_WEIGHT_NUM_EST" hidden="1">"c4145"</definedName>
    <definedName name="IQ_BASIC_WEIGHT_NUM_EST_CIQ" hidden="1">"c4557"</definedName>
    <definedName name="IQ_BASIC_WEIGHT_STDDEV_EST" hidden="1">"c4146"</definedName>
    <definedName name="IQ_BASIC_WEIGHT_STDDEV_EST_CIQ" hidden="1">"c4558"</definedName>
    <definedName name="IQ_BENCHMARK_SECURITY" hidden="1">"c2154"</definedName>
    <definedName name="IQ_BENCHMARK_SPRD" hidden="1">"c2153"</definedName>
    <definedName name="IQ_BENCHMARK_YIELD" hidden="1">"c8955"</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 hidden="1">"c8359"</definedName>
    <definedName name="IQ_BUDGET_BALANCE_APR_FC_UNUSED_UNUSED_UNUSED" hidden="1">"c8359"</definedName>
    <definedName name="IQ_BUDGET_BALANCE_APR_UNUSED" hidden="1">"c7479"</definedName>
    <definedName name="IQ_BUDGET_BALANCE_APR_UNUSED_UNUSED_UNUSED" hidden="1">"c7479"</definedName>
    <definedName name="IQ_BUDGET_BALANCE_FC_UNUSED" hidden="1">"c7699"</definedName>
    <definedName name="IQ_BUDGET_BALANCE_FC_UNUSED_UNUSED_UNUSED" hidden="1">"c7699"</definedName>
    <definedName name="IQ_BUDGET_BALANCE_POP_FC_UNUSED" hidden="1">"c7919"</definedName>
    <definedName name="IQ_BUDGET_BALANCE_POP_FC_UNUSED_UNUSED_UNUSED" hidden="1">"c7919"</definedName>
    <definedName name="IQ_BUDGET_BALANCE_POP_UNUSED" hidden="1">"c7039"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UNUSED_UNUSED_UNUSED" hidden="1">"c6819"</definedName>
    <definedName name="IQ_BUDGET_BALANCE_YOY_FC_UNUSED" hidden="1">"c8139"</definedName>
    <definedName name="IQ_BUDGET_BALANCE_YOY_FC_UNUSED_UNUSED_UNUSED" hidden="1">"c8139"</definedName>
    <definedName name="IQ_BUDGET_BALANCE_YOY_UNUSED" hidden="1">"c7259"</definedName>
    <definedName name="IQ_BUDGET_BALANCE_YOY_UNUSED_UNUSED_UNUSED" hidden="1">"c7259"</definedName>
    <definedName name="IQ_BUDGET_RECEIPTS_APR_FC_UNUSED" hidden="1">"c8361"</definedName>
    <definedName name="IQ_BUDGET_RECEIPTS_APR_FC_UNUSED_UNUSED_UNUSED" hidden="1">"c8361"</definedName>
    <definedName name="IQ_BUDGET_RECEIPTS_APR_UNUSED" hidden="1">"c7481"</definedName>
    <definedName name="IQ_BUDGET_RECEIPTS_APR_UNUSED_UNUSED_UNUSED" hidden="1">"c7481"</definedName>
    <definedName name="IQ_BUDGET_RECEIPTS_FC_UNUSED" hidden="1">"c7701"</definedName>
    <definedName name="IQ_BUDGET_RECEIPTS_FC_UNUSED_UNUSED_UNUSED" hidden="1">"c7701"</definedName>
    <definedName name="IQ_BUDGET_RECEIPTS_POP_FC_UNUSED" hidden="1">"c7921"</definedName>
    <definedName name="IQ_BUDGET_RECEIPTS_POP_FC_UNUSED_UNUSED_UNUSED" hidden="1">"c7921"</definedName>
    <definedName name="IQ_BUDGET_RECEIPTS_POP_UNUSED" hidden="1">"c7041"</definedName>
    <definedName name="IQ_BUDGET_RECEIPTS_POP_UNUSED_UNUSED_UNUSED" hidden="1">"c7041"</definedName>
    <definedName name="IQ_BUDGET_RECEIPTS_UNUSED" hidden="1">"c6821"</definedName>
    <definedName name="IQ_BUDGET_RECEIPTS_UNUSED_UNUSED_UNUSED" hidden="1">"c6821"</definedName>
    <definedName name="IQ_BUDGET_RECEIPTS_YOY_FC_UNUSED" hidden="1">"c8141"</definedName>
    <definedName name="IQ_BUDGET_RECEIPTS_YOY_FC_UNUSED_UNUSED_UNUSED" hidden="1">"c8141"</definedName>
    <definedName name="IQ_BUDGET_RECEIPTS_YOY_UNUSED" hidden="1">"c7261"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CIQ" hidden="1">"c5068"</definedName>
    <definedName name="IQ_BV_ACT_OR_EST_REUT" hidden="1">"c5471"</definedName>
    <definedName name="IQ_BV_ACT_OR_EST_THOM" hidden="1">"c5308"</definedName>
    <definedName name="IQ_BV_EST" hidden="1">"c5624"</definedName>
    <definedName name="IQ_BV_EST_CIQ" hidden="1">"c4737"</definedName>
    <definedName name="IQ_BV_EST_REUT" hidden="1">"c5403"</definedName>
    <definedName name="IQ_BV_EST_THOM" hidden="1">"c5147"</definedName>
    <definedName name="IQ_BV_HIGH_EST" hidden="1">"c5626"</definedName>
    <definedName name="IQ_BV_HIGH_EST_CIQ" hidden="1">"c4739"</definedName>
    <definedName name="IQ_BV_HIGH_EST_REUT" hidden="1">"c5405"</definedName>
    <definedName name="IQ_BV_HIGH_EST_THOM" hidden="1">"c5149"</definedName>
    <definedName name="IQ_BV_LOW_EST" hidden="1">"c5627"</definedName>
    <definedName name="IQ_BV_LOW_EST_CIQ" hidden="1">"c4740"</definedName>
    <definedName name="IQ_BV_LOW_EST_REUT" hidden="1">"c5406"</definedName>
    <definedName name="IQ_BV_LOW_EST_THOM" hidden="1">"c5150"</definedName>
    <definedName name="IQ_BV_MEDIAN_EST" hidden="1">"c5625"</definedName>
    <definedName name="IQ_BV_MEDIAN_EST_CIQ" hidden="1">"c4738"</definedName>
    <definedName name="IQ_BV_MEDIAN_EST_REUT" hidden="1">"c5404"</definedName>
    <definedName name="IQ_BV_MEDIAN_EST_THOM" hidden="1">"c5148"</definedName>
    <definedName name="IQ_BV_NUM_EST" hidden="1">"c5628"</definedName>
    <definedName name="IQ_BV_NUM_EST_CIQ" hidden="1">"c4741"</definedName>
    <definedName name="IQ_BV_NUM_EST_REUT" hidden="1">"c5407"</definedName>
    <definedName name="IQ_BV_NUM_EST_THOM" hidden="1">"c5151"</definedName>
    <definedName name="IQ_BV_OVER_SHARES" hidden="1">"c1349"</definedName>
    <definedName name="IQ_BV_SHARE" hidden="1">"c100"</definedName>
    <definedName name="IQ_BV_SHARE_ACT_OR_EST" hidden="1">"c3587"</definedName>
    <definedName name="IQ_BV_SHARE_ACT_OR_EST_CIQ" hidden="1">"c5072"</definedName>
    <definedName name="IQ_BV_SHARE_EST" hidden="1">"c3541"</definedName>
    <definedName name="IQ_BV_SHARE_EST_CIQ" hidden="1">"c3800"</definedName>
    <definedName name="IQ_BV_SHARE_HIGH_EST" hidden="1">"c3542"</definedName>
    <definedName name="IQ_BV_SHARE_HIGH_EST_CIQ" hidden="1">"c3802"</definedName>
    <definedName name="IQ_BV_SHARE_LOW_EST" hidden="1">"c3543"</definedName>
    <definedName name="IQ_BV_SHARE_LOW_EST_CIQ" hidden="1">"c3803"</definedName>
    <definedName name="IQ_BV_SHARE_MEDIAN_EST" hidden="1">"c3544"</definedName>
    <definedName name="IQ_BV_SHARE_MEDIAN_EST_CIQ" hidden="1">"c3801"</definedName>
    <definedName name="IQ_BV_SHARE_NUM_EST" hidden="1">"c3539"</definedName>
    <definedName name="IQ_BV_SHARE_NUM_EST_CIQ" hidden="1">"c3804"</definedName>
    <definedName name="IQ_BV_SHARE_STDDEV_EST" hidden="1">"c3540"</definedName>
    <definedName name="IQ_BV_SHARE_STDDEV_EST_CIQ" hidden="1">"c3805"</definedName>
    <definedName name="IQ_BV_STDDEV_EST" hidden="1">"c5629"</definedName>
    <definedName name="IQ_BV_STDDEV_EST_CIQ" hidden="1">"c4742"</definedName>
    <definedName name="IQ_BV_STDDEV_EST_REUT" hidden="1">"c5408"</definedName>
    <definedName name="IQ_BV_STDDEV_EST_THOM" hidden="1">"c5152"</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CIQ" hidden="1">"c6808"</definedName>
    <definedName name="IQ_CAL_Q_EST_REUT" hidden="1">"c6800"</definedName>
    <definedName name="IQ_CAL_Y" hidden="1">"c102"</definedName>
    <definedName name="IQ_CAL_Y_EST" hidden="1">"c6797"</definedName>
    <definedName name="IQ_CAL_Y_EST_CIQ" hidden="1">"c6809"</definedName>
    <definedName name="IQ_CAL_Y_EST_REUT" hidden="1">"c6801"</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CIQ" hidden="1">"c5071"</definedName>
    <definedName name="IQ_CAPEX_BNK" hidden="1">"c110"</definedName>
    <definedName name="IQ_CAPEX_BR" hidden="1">"c111"</definedName>
    <definedName name="IQ_CAPEX_EST" hidden="1">"c3523"</definedName>
    <definedName name="IQ_CAPEX_EST_CIQ" hidden="1">"c3807"</definedName>
    <definedName name="IQ_CAPEX_FIN" hidden="1">"c112"</definedName>
    <definedName name="IQ_CAPEX_GUIDANCE" hidden="1">"c4150"</definedName>
    <definedName name="IQ_CAPEX_GUIDANCE_CIQ" hidden="1">"c4562"</definedName>
    <definedName name="IQ_CAPEX_HIGH_EST" hidden="1">"c3524"</definedName>
    <definedName name="IQ_CAPEX_HIGH_EST_CIQ" hidden="1">"c3809"</definedName>
    <definedName name="IQ_CAPEX_HIGH_GUIDANCE" hidden="1">"c4180"</definedName>
    <definedName name="IQ_CAPEX_HIGH_GUIDANCE_CIQ" hidden="1">"c4592"</definedName>
    <definedName name="IQ_CAPEX_INS" hidden="1">"c113"</definedName>
    <definedName name="IQ_CAPEX_LOW_EST" hidden="1">"c3525"</definedName>
    <definedName name="IQ_CAPEX_LOW_EST_CIQ" hidden="1">"c3810"</definedName>
    <definedName name="IQ_CAPEX_LOW_GUIDANCE" hidden="1">"c4220"</definedName>
    <definedName name="IQ_CAPEX_LOW_GUIDANCE_CIQ" hidden="1">"c4632"</definedName>
    <definedName name="IQ_CAPEX_MEDIAN_EST" hidden="1">"c3526"</definedName>
    <definedName name="IQ_CAPEX_MEDIAN_EST_CIQ" hidden="1">"c3808"</definedName>
    <definedName name="IQ_CAPEX_NUM_EST" hidden="1">"c3521"</definedName>
    <definedName name="IQ_CAPEX_NUM_EST_CIQ" hidden="1">"c3811"</definedName>
    <definedName name="IQ_CAPEX_STDDEV_EST" hidden="1">"c3522"</definedName>
    <definedName name="IQ_CAPEX_STDDEV_EST_CIQ" hidden="1">"c3812"</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IVIDENDS_NET_INCOME_FDIC" hidden="1">"c6738"</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 hidden="1">"c4154"</definedName>
    <definedName name="IQ_CASH_FLOW_ACT_OR_EST_CIQ" hidden="1">"c4566"</definedName>
    <definedName name="IQ_CASH_FLOW_EST" hidden="1">"c4153"</definedName>
    <definedName name="IQ_CASH_FLOW_EST_CIQ" hidden="1">"c4565"</definedName>
    <definedName name="IQ_CASH_FLOW_GUIDANCE" hidden="1">"c4155"</definedName>
    <definedName name="IQ_CASH_FLOW_GUIDANCE_CIQ" hidden="1">"c4567"</definedName>
    <definedName name="IQ_CASH_FLOW_HIGH_EST" hidden="1">"c4156"</definedName>
    <definedName name="IQ_CASH_FLOW_HIGH_EST_CIQ" hidden="1">"c4568"</definedName>
    <definedName name="IQ_CASH_FLOW_HIGH_GUIDANCE" hidden="1">"c4201"</definedName>
    <definedName name="IQ_CASH_FLOW_HIGH_GUIDANCE_CIQ" hidden="1">"c4613"</definedName>
    <definedName name="IQ_CASH_FLOW_LOW_EST" hidden="1">"c4157"</definedName>
    <definedName name="IQ_CASH_FLOW_LOW_EST_CIQ" hidden="1">"c4569"</definedName>
    <definedName name="IQ_CASH_FLOW_LOW_GUIDANCE" hidden="1">"c4241"</definedName>
    <definedName name="IQ_CASH_FLOW_LOW_GUIDANCE_CIQ" hidden="1">"c4653"</definedName>
    <definedName name="IQ_CASH_FLOW_MEDIAN_EST" hidden="1">"c4158"</definedName>
    <definedName name="IQ_CASH_FLOW_MEDIAN_EST_CIQ" hidden="1">"c4570"</definedName>
    <definedName name="IQ_CASH_FLOW_NUM_EST" hidden="1">"c4159"</definedName>
    <definedName name="IQ_CASH_FLOW_NUM_EST_CIQ" hidden="1">"c4571"</definedName>
    <definedName name="IQ_CASH_FLOW_STDDEV_EST" hidden="1">"c4160"</definedName>
    <definedName name="IQ_CASH_FLOW_STDDEV_EST_CIQ" hidden="1">"c4572"</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 hidden="1">"c4164"</definedName>
    <definedName name="IQ_CASH_OPER_ACT_OR_EST_CIQ" hidden="1">"c4576"</definedName>
    <definedName name="IQ_CASH_OPER_AP" hidden="1">"c8888"</definedName>
    <definedName name="IQ_CASH_OPER_AP_ABS" hidden="1">"c8907"</definedName>
    <definedName name="IQ_CASH_OPER_EST" hidden="1">"c4163"</definedName>
    <definedName name="IQ_CASH_OPER_EST_CIQ" hidden="1">"c4575"</definedName>
    <definedName name="IQ_CASH_OPER_GUIDANCE" hidden="1">"c4165"</definedName>
    <definedName name="IQ_CASH_OPER_GUIDANCE_CIQ" hidden="1">"c4577"</definedName>
    <definedName name="IQ_CASH_OPER_HIGH_EST" hidden="1">"c4166"</definedName>
    <definedName name="IQ_CASH_OPER_HIGH_EST_CIQ" hidden="1">"c4578"</definedName>
    <definedName name="IQ_CASH_OPER_HIGH_GUIDANCE" hidden="1">"c4185"</definedName>
    <definedName name="IQ_CASH_OPER_HIGH_GUIDANCE_CIQ" hidden="1">"c4597"</definedName>
    <definedName name="IQ_CASH_OPER_LOW_EST" hidden="1">"c4244"</definedName>
    <definedName name="IQ_CASH_OPER_LOW_EST_CIQ" hidden="1">"c4768"</definedName>
    <definedName name="IQ_CASH_OPER_LOW_GUIDANCE" hidden="1">"c4225"</definedName>
    <definedName name="IQ_CASH_OPER_LOW_GUIDANCE_CIQ" hidden="1">"c4637"</definedName>
    <definedName name="IQ_CASH_OPER_MEDIAN_EST" hidden="1">"c4245"</definedName>
    <definedName name="IQ_CASH_OPER_MEDIAN_EST_CIQ" hidden="1">"c4771"</definedName>
    <definedName name="IQ_CASH_OPER_NAME_AP" hidden="1">"c8926"</definedName>
    <definedName name="IQ_CASH_OPER_NAME_AP_ABS" hidden="1">"c8945"</definedName>
    <definedName name="IQ_CASH_OPER_NUM_EST" hidden="1">"c4246"</definedName>
    <definedName name="IQ_CASH_OPER_NUM_EST_CIQ" hidden="1">"c4772"</definedName>
    <definedName name="IQ_CASH_OPER_STDDEV_EST" hidden="1">"c4247"</definedName>
    <definedName name="IQ_CASH_OPER_STDDEV_EST_CIQ" hidden="1">"c4773"</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EST_CIQ" hidden="1">"c4775"</definedName>
    <definedName name="IQ_CASH_ST_INVEST_GUIDANCE" hidden="1">"c4250"</definedName>
    <definedName name="IQ_CASH_ST_INVEST_GUIDANCE_CIQ" hidden="1">"c4776"</definedName>
    <definedName name="IQ_CASH_ST_INVEST_HIGH_EST" hidden="1">"c4251"</definedName>
    <definedName name="IQ_CASH_ST_INVEST_HIGH_EST_CIQ" hidden="1">"c4777"</definedName>
    <definedName name="IQ_CASH_ST_INVEST_HIGH_GUIDANCE" hidden="1">"c4195"</definedName>
    <definedName name="IQ_CASH_ST_INVEST_HIGH_GUIDANCE_CIQ" hidden="1">"c4607"</definedName>
    <definedName name="IQ_CASH_ST_INVEST_LOW_EST" hidden="1">"c4252"</definedName>
    <definedName name="IQ_CASH_ST_INVEST_LOW_EST_CIQ" hidden="1">"c4778"</definedName>
    <definedName name="IQ_CASH_ST_INVEST_LOW_GUIDANCE" hidden="1">"c4235"</definedName>
    <definedName name="IQ_CASH_ST_INVEST_LOW_GUIDANCE_CIQ" hidden="1">"c4647"</definedName>
    <definedName name="IQ_CASH_ST_INVEST_MEDIAN_EST" hidden="1">"c4253"</definedName>
    <definedName name="IQ_CASH_ST_INVEST_MEDIAN_EST_CIQ" hidden="1">"c4779"</definedName>
    <definedName name="IQ_CASH_ST_INVEST_NUM_EST" hidden="1">"c4254"</definedName>
    <definedName name="IQ_CASH_ST_INVEST_NUM_EST_CIQ" hidden="1">"c4780"</definedName>
    <definedName name="IQ_CASH_ST_INVEST_STDDEV_EST" hidden="1">"c4255"</definedName>
    <definedName name="IQ_CASH_ST_INVEST_STDDEV_EST_CIQ" hidden="1">"c4781"</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5YR_CIQID" hidden="1">"c11751"</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CIQ" hidden="1">"c5061"</definedName>
    <definedName name="IQ_CFPS_EST" hidden="1">"c1667"</definedName>
    <definedName name="IQ_CFPS_EST_CIQ" hidden="1">"c3675"</definedName>
    <definedName name="IQ_CFPS_GUIDANCE" hidden="1">"c4256"</definedName>
    <definedName name="IQ_CFPS_GUIDANCE_CIQ" hidden="1">"c4782"</definedName>
    <definedName name="IQ_CFPS_HIGH_EST" hidden="1">"c1669"</definedName>
    <definedName name="IQ_CFPS_HIGH_EST_CIQ" hidden="1">"c3677"</definedName>
    <definedName name="IQ_CFPS_HIGH_GUIDANCE" hidden="1">"c4167"</definedName>
    <definedName name="IQ_CFPS_HIGH_GUIDANCE_CIQ" hidden="1">"c4579"</definedName>
    <definedName name="IQ_CFPS_LOW_EST" hidden="1">"c1670"</definedName>
    <definedName name="IQ_CFPS_LOW_EST_CIQ" hidden="1">"c3678"</definedName>
    <definedName name="IQ_CFPS_LOW_GUIDANCE" hidden="1">"c4207"</definedName>
    <definedName name="IQ_CFPS_LOW_GUIDANCE_CIQ" hidden="1">"c4619"</definedName>
    <definedName name="IQ_CFPS_MEDIAN_EST" hidden="1">"c1668"</definedName>
    <definedName name="IQ_CFPS_MEDIAN_EST_CIQ" hidden="1">"c3676"</definedName>
    <definedName name="IQ_CFPS_NUM_EST" hidden="1">"c1671"</definedName>
    <definedName name="IQ_CFPS_NUM_EST_CIQ" hidden="1">"c3679"</definedName>
    <definedName name="IQ_CFPS_STDDEV_EST" hidden="1">"c1672"</definedName>
    <definedName name="IQ_CFPS_STDDEV_EST_CIQ" hidden="1">"c3680"</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FC_UNUSED_UNUSED_UNUSED" hidden="1">"c8500"</definedName>
    <definedName name="IQ_CHANGE_INVENT_REAL_APR_UNUSED" hidden="1">"c7620"</definedName>
    <definedName name="IQ_CHANGE_INVENT_REAL_APR_UNUSED_UNUSED_UNUSED" hidden="1">"c7620"</definedName>
    <definedName name="IQ_CHANGE_INVENT_REAL_FC_UNUSED" hidden="1">"c7840"</definedName>
    <definedName name="IQ_CHANGE_INVENT_REAL_FC_UNUSED_UNUSED_UNUSED" hidden="1">"c7840"</definedName>
    <definedName name="IQ_CHANGE_INVENT_REAL_POP_FC_UNUSED" hidden="1">"c8060"</definedName>
    <definedName name="IQ_CHANGE_INVENT_REAL_POP_FC_UNUSED_UNUSED_UNUSED" hidden="1">"c8060"</definedName>
    <definedName name="IQ_CHANGE_INVENT_REAL_POP_UNUSED" hidden="1">"c7180"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FC_UNUSED_UNUSED_UNUSED" hidden="1">"c8280"</definedName>
    <definedName name="IQ_CHANGE_INVENT_REAL_YOY_UNUSED" hidden="1">"c7400"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ATERAL_TYPE" hidden="1">"c8954"</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 hidden="1">"c8381"</definedName>
    <definedName name="IQ_CORP_GOODS_PRICE_INDEX_APR_FC_UNUSED_UNUSED_UNUSED" hidden="1">"c8381"</definedName>
    <definedName name="IQ_CORP_GOODS_PRICE_INDEX_APR_UNUSED" hidden="1">"c7501"</definedName>
    <definedName name="IQ_CORP_GOODS_PRICE_INDEX_APR_UNUSED_UNUSED_UNUSED" hidden="1">"c7501"</definedName>
    <definedName name="IQ_CORP_GOODS_PRICE_INDEX_FC_UNUSED" hidden="1">"c7721"</definedName>
    <definedName name="IQ_CORP_GOODS_PRICE_INDEX_FC_UNUSED_UNUSED_UNUSED" hidden="1">"c7721"</definedName>
    <definedName name="IQ_CORP_GOODS_PRICE_INDEX_POP_FC_UNUSED" hidden="1">"c7941"</definedName>
    <definedName name="IQ_CORP_GOODS_PRICE_INDEX_POP_FC_UNUSED_UNUSED_UNUSED" hidden="1">"c7941"</definedName>
    <definedName name="IQ_CORP_GOODS_PRICE_INDEX_POP_UNUSED" hidden="1">"c7061"</definedName>
    <definedName name="IQ_CORP_GOODS_PRICE_INDEX_POP_UNUSED_UNUSED_UNUSED" hidden="1">"c7061"</definedName>
    <definedName name="IQ_CORP_GOODS_PRICE_INDEX_UNUSED" hidden="1">"c6841"</definedName>
    <definedName name="IQ_CORP_GOODS_PRICE_INDEX_UNUSED_UNUSED_UNUSED" hidden="1">"c6841"</definedName>
    <definedName name="IQ_CORP_GOODS_PRICE_INDEX_YOY_FC_UNUSED" hidden="1">"c8161"</definedName>
    <definedName name="IQ_CORP_GOODS_PRICE_INDEX_YOY_FC_UNUSED_UNUSED_UNUSED" hidden="1">"c8161"</definedName>
    <definedName name="IQ_CORP_GOODS_PRICE_INDEX_YOY_UNUSED" hidden="1">"c7281"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ST_BORROWING" hidden="1">"c2936"</definedName>
    <definedName name="IQ_COST_BORROWINGS" hidden="1">"c225"</definedName>
    <definedName name="IQ_COST_CAPITAL_NEW_BUSINESS" hidden="1">"c9968"</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ED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EXPOSURE" hidden="1">"c10038"</definedName>
    <definedName name="IQ_CREDIT_LOSS_CF" hidden="1">"c232"</definedName>
    <definedName name="IQ_CREDIT_LOSS_PROVISION_NET_CHARGE_OFFS_FDIC" hidden="1">"c6734"</definedName>
    <definedName name="IQ_CUMULATIVE_SPLIT_FACTOR" hidden="1">"c2094"</definedName>
    <definedName name="IQ_CURR_ACCT_BALANCE_APR_FC_UNUSED" hidden="1">"c8387"</definedName>
    <definedName name="IQ_CURR_ACCT_BALANCE_APR_FC_UNUSED_UNUSED_UNUSED" hidden="1">"c8387"</definedName>
    <definedName name="IQ_CURR_ACCT_BALANCE_APR_UNUSED" hidden="1">"c7507"</definedName>
    <definedName name="IQ_CURR_ACCT_BALANCE_APR_UNUSED_UNUSED_UNUSED" hidden="1">"c7507"</definedName>
    <definedName name="IQ_CURR_ACCT_BALANCE_FC_UNUSED" hidden="1">"c7727"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FC_UNUSED_UNUSED_UNUSED" hidden="1">"c7947"</definedName>
    <definedName name="IQ_CURR_ACCT_BALANCE_POP_UNUSED" hidden="1">"c7067"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FC_UNUSED_UNUSED_UNUSED" hidden="1">"c8167"</definedName>
    <definedName name="IQ_CURR_ACCT_BALANCE_YOY_UNUSED" hidden="1">"c7287"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EST_CIQ" hidden="1">"c4783"</definedName>
    <definedName name="IQ_DEBT_EQUITY_HIGH_EST" hidden="1">"c4258"</definedName>
    <definedName name="IQ_DEBT_EQUITY_HIGH_EST_CIQ" hidden="1">"c4784"</definedName>
    <definedName name="IQ_DEBT_EQUITY_LOW_EST" hidden="1">"c4259"</definedName>
    <definedName name="IQ_DEBT_EQUITY_LOW_EST_CIQ" hidden="1">"c4785"</definedName>
    <definedName name="IQ_DEBT_EQUITY_MEDIAN_EST" hidden="1">"c4260"</definedName>
    <definedName name="IQ_DEBT_EQUITY_MEDIAN_EST_CIQ" hidden="1">"c4786"</definedName>
    <definedName name="IQ_DEBT_EQUITY_NUM_EST" hidden="1">"c4261"</definedName>
    <definedName name="IQ_DEBT_EQUITY_NUM_EST_CIQ" hidden="1">"c4787"</definedName>
    <definedName name="IQ_DEBT_EQUITY_STDDEV_EST" hidden="1">"c4262"</definedName>
    <definedName name="IQ_DEBT_EQUITY_STDDEV_EST_CIQ" hidden="1">"c4788"</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FF_LASTCLOSE_TARGET_PRICE_CIQ" hidden="1">"c4767"</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EST_CIQ" hidden="1">"c4789"</definedName>
    <definedName name="IQ_DILUT_OUTSTANDING_CURRENT_HIGH_EST" hidden="1">"c4264"</definedName>
    <definedName name="IQ_DILUT_OUTSTANDING_CURRENT_HIGH_EST_CIQ" hidden="1">"c4790"</definedName>
    <definedName name="IQ_DILUT_OUTSTANDING_CURRENT_LOW_EST" hidden="1">"c4265"</definedName>
    <definedName name="IQ_DILUT_OUTSTANDING_CURRENT_LOW_EST_CIQ" hidden="1">"c4791"</definedName>
    <definedName name="IQ_DILUT_OUTSTANDING_CURRENT_MEDIAN_EST" hidden="1">"c4266"</definedName>
    <definedName name="IQ_DILUT_OUTSTANDING_CURRENT_MEDIAN_EST_CIQ" hidden="1">"c4792"</definedName>
    <definedName name="IQ_DILUT_OUTSTANDING_CURRENT_NUM_EST" hidden="1">"c4267"</definedName>
    <definedName name="IQ_DILUT_OUTSTANDING_CURRENT_NUM_EST_CIQ" hidden="1">"c4793"</definedName>
    <definedName name="IQ_DILUT_OUTSTANDING_CURRENT_STDDEV_EST" hidden="1">"c4268"</definedName>
    <definedName name="IQ_DILUT_OUTSTANDING_CURRENT_STDDEV_EST_CIQ" hidden="1">"c4794"</definedName>
    <definedName name="IQ_DILUT_WEIGHT" hidden="1">"c326"</definedName>
    <definedName name="IQ_DILUT_WEIGHT_EST" hidden="1">"c4269"</definedName>
    <definedName name="IQ_DILUT_WEIGHT_EST_CIQ" hidden="1">"c4795"</definedName>
    <definedName name="IQ_DILUT_WEIGHT_GUIDANCE" hidden="1">"c4270"</definedName>
    <definedName name="IQ_DILUT_WEIGHT_HIGH_EST" hidden="1">"c4271"</definedName>
    <definedName name="IQ_DILUT_WEIGHT_HIGH_EST_CIQ" hidden="1">"c4796"</definedName>
    <definedName name="IQ_DILUT_WEIGHT_LOW_EST" hidden="1">"c4272"</definedName>
    <definedName name="IQ_DILUT_WEIGHT_LOW_EST_CIQ" hidden="1">"c4797"</definedName>
    <definedName name="IQ_DILUT_WEIGHT_MEDIAN_EST" hidden="1">"c4273"</definedName>
    <definedName name="IQ_DILUT_WEIGHT_MEDIAN_EST_CIQ" hidden="1">"c4798"</definedName>
    <definedName name="IQ_DILUT_WEIGHT_NUM_EST" hidden="1">"c4274"</definedName>
    <definedName name="IQ_DILUT_WEIGHT_NUM_EST_CIQ" hidden="1">"c4799"</definedName>
    <definedName name="IQ_DILUT_WEIGHT_STDDEV_EST" hidden="1">"c4275"</definedName>
    <definedName name="IQ_DILUT_WEIGHT_STDDEV_EST_CIQ" hidden="1">"c4800"</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 hidden="1">"c4278"</definedName>
    <definedName name="IQ_DISTRIBUTABLE_CASH_ACT_OR_EST_CIQ" hidden="1">"c4803"</definedName>
    <definedName name="IQ_DISTRIBUTABLE_CASH_EST" hidden="1">"c4277"</definedName>
    <definedName name="IQ_DISTRIBUTABLE_CASH_EST_CIQ" hidden="1">"c4802"</definedName>
    <definedName name="IQ_DISTRIBUTABLE_CASH_GUIDANCE" hidden="1">"c4279"</definedName>
    <definedName name="IQ_DISTRIBUTABLE_CASH_GUIDANCE_CIQ" hidden="1">"c4804"</definedName>
    <definedName name="IQ_DISTRIBUTABLE_CASH_HIGH_EST" hidden="1">"c4280"</definedName>
    <definedName name="IQ_DISTRIBUTABLE_CASH_HIGH_EST_CIQ" hidden="1">"c4805"</definedName>
    <definedName name="IQ_DISTRIBUTABLE_CASH_HIGH_GUIDANCE" hidden="1">"c4198"</definedName>
    <definedName name="IQ_DISTRIBUTABLE_CASH_HIGH_GUIDANCE_CIQ" hidden="1">"c4610"</definedName>
    <definedName name="IQ_DISTRIBUTABLE_CASH_LOW_EST" hidden="1">"c4281"</definedName>
    <definedName name="IQ_DISTRIBUTABLE_CASH_LOW_EST_CIQ" hidden="1">"c4806"</definedName>
    <definedName name="IQ_DISTRIBUTABLE_CASH_LOW_GUIDANCE" hidden="1">"c4238"</definedName>
    <definedName name="IQ_DISTRIBUTABLE_CASH_LOW_GUIDANCE_CIQ" hidden="1">"c4650"</definedName>
    <definedName name="IQ_DISTRIBUTABLE_CASH_MEDIAN_EST" hidden="1">"c4282"</definedName>
    <definedName name="IQ_DISTRIBUTABLE_CASH_MEDIAN_EST_CIQ" hidden="1">"c4807"</definedName>
    <definedName name="IQ_DISTRIBUTABLE_CASH_NUM_EST" hidden="1">"c4283"</definedName>
    <definedName name="IQ_DISTRIBUTABLE_CASH_NUM_EST_CIQ" hidden="1">"c4808"</definedName>
    <definedName name="IQ_DISTRIBUTABLE_CASH_PAYOUT" hidden="1">"c3005"</definedName>
    <definedName name="IQ_DISTRIBUTABLE_CASH_SHARE" hidden="1">"c3003"</definedName>
    <definedName name="IQ_DISTRIBUTABLE_CASH_SHARE_ACT_OR_EST" hidden="1">"c4286"</definedName>
    <definedName name="IQ_DISTRIBUTABLE_CASH_SHARE_ACT_OR_EST_CIQ" hidden="1">"c4811"</definedName>
    <definedName name="IQ_DISTRIBUTABLE_CASH_SHARE_EST" hidden="1">"c4285"</definedName>
    <definedName name="IQ_DISTRIBUTABLE_CASH_SHARE_EST_CIQ" hidden="1">"c4810"</definedName>
    <definedName name="IQ_DISTRIBUTABLE_CASH_SHARE_GUIDANCE" hidden="1">"c4287"</definedName>
    <definedName name="IQ_DISTRIBUTABLE_CASH_SHARE_GUIDANCE_CIQ" hidden="1">"c4812"</definedName>
    <definedName name="IQ_DISTRIBUTABLE_CASH_SHARE_HIGH_EST" hidden="1">"c4288"</definedName>
    <definedName name="IQ_DISTRIBUTABLE_CASH_SHARE_HIGH_EST_CIQ" hidden="1">"c4813"</definedName>
    <definedName name="IQ_DISTRIBUTABLE_CASH_SHARE_HIGH_GUIDANCE" hidden="1">"c4199"</definedName>
    <definedName name="IQ_DISTRIBUTABLE_CASH_SHARE_HIGH_GUIDANCE_CIQ" hidden="1">"c4611"</definedName>
    <definedName name="IQ_DISTRIBUTABLE_CASH_SHARE_LOW_EST" hidden="1">"c4289"</definedName>
    <definedName name="IQ_DISTRIBUTABLE_CASH_SHARE_LOW_EST_CIQ" hidden="1">"c4814"</definedName>
    <definedName name="IQ_DISTRIBUTABLE_CASH_SHARE_LOW_GUIDANCE" hidden="1">"c4239"</definedName>
    <definedName name="IQ_DISTRIBUTABLE_CASH_SHARE_LOW_GUIDANCE_CIQ" hidden="1">"c4651"</definedName>
    <definedName name="IQ_DISTRIBUTABLE_CASH_SHARE_MEDIAN_EST" hidden="1">"c4290"</definedName>
    <definedName name="IQ_DISTRIBUTABLE_CASH_SHARE_MEDIAN_EST_CIQ" hidden="1">"c4815"</definedName>
    <definedName name="IQ_DISTRIBUTABLE_CASH_SHARE_NUM_EST" hidden="1">"c4291"</definedName>
    <definedName name="IQ_DISTRIBUTABLE_CASH_SHARE_NUM_EST_CIQ" hidden="1">"c4816"</definedName>
    <definedName name="IQ_DISTRIBUTABLE_CASH_SHARE_STDDEV_EST" hidden="1">"c4292"</definedName>
    <definedName name="IQ_DISTRIBUTABLE_CASH_SHARE_STDDEV_EST_CIQ" hidden="1">"c4817"</definedName>
    <definedName name="IQ_DISTRIBUTABLE_CASH_STDDEV_EST" hidden="1">"c4294"</definedName>
    <definedName name="IQ_DISTRIBUTABLE_CASH_STDDEV_EST_CIQ" hidden="1">"c4819"</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EST_CIQ" hidden="1">"c4821"</definedName>
    <definedName name="IQ_DIVIDEND_HIGH_EST" hidden="1">"c4297"</definedName>
    <definedName name="IQ_DIVIDEND_HIGH_EST_CIQ" hidden="1">"c4822"</definedName>
    <definedName name="IQ_DIVIDEND_LOW_EST" hidden="1">"c4298"</definedName>
    <definedName name="IQ_DIVIDEND_LOW_EST_CIQ" hidden="1">"c4823"</definedName>
    <definedName name="IQ_DIVIDEND_MEDIAN_EST" hidden="1">"c4299"</definedName>
    <definedName name="IQ_DIVIDEND_MEDIAN_EST_CIQ" hidden="1">"c4824"</definedName>
    <definedName name="IQ_DIVIDEND_NUM_EST" hidden="1">"c4300"</definedName>
    <definedName name="IQ_DIVIDEND_NUM_EST_CIQ" hidden="1">"c4825"</definedName>
    <definedName name="IQ_DIVIDEND_STDDEV_EST" hidden="1">"c4301"</definedName>
    <definedName name="IQ_DIVIDEND_STDDEV_EST_CIQ" hidden="1">"c4826"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 hidden="1">"c2801"</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CIQ" hidden="1">"c5062"</definedName>
    <definedName name="IQ_DPS_EST" hidden="1">"c1674"</definedName>
    <definedName name="IQ_DPS_EST_BOTTOM_UP" hidden="1">"c5493"</definedName>
    <definedName name="IQ_DPS_EST_BOTTOM_UP_CIQ" hidden="1">"c12030"</definedName>
    <definedName name="IQ_DPS_EST_CIQ" hidden="1">"c3682"</definedName>
    <definedName name="IQ_DPS_GUIDANCE" hidden="1">"c4302"</definedName>
    <definedName name="IQ_DPS_GUIDANCE_CIQ" hidden="1">"c4827"</definedName>
    <definedName name="IQ_DPS_HIGH_EST" hidden="1">"c1676"</definedName>
    <definedName name="IQ_DPS_HIGH_EST_CIQ" hidden="1">"c3684"</definedName>
    <definedName name="IQ_DPS_HIGH_GUIDANCE" hidden="1">"c4168"</definedName>
    <definedName name="IQ_DPS_HIGH_GUIDANCE_CIQ" hidden="1">"c4580"</definedName>
    <definedName name="IQ_DPS_LOW_EST" hidden="1">"c1677"</definedName>
    <definedName name="IQ_DPS_LOW_EST_CIQ" hidden="1">"c3685"</definedName>
    <definedName name="IQ_DPS_LOW_GUIDANCE" hidden="1">"c4208"</definedName>
    <definedName name="IQ_DPS_LOW_GUIDANCE_CIQ" hidden="1">"c4620"</definedName>
    <definedName name="IQ_DPS_MEDIAN_EST" hidden="1">"c1675"</definedName>
    <definedName name="IQ_DPS_MEDIAN_EST_CIQ" hidden="1">"c3683"</definedName>
    <definedName name="IQ_DPS_NUM_EST" hidden="1">"c1678"</definedName>
    <definedName name="IQ_DPS_NUM_EST_CIQ" hidden="1">"c3686"</definedName>
    <definedName name="IQ_DPS_STDDEV_EST" hidden="1">"c1679"</definedName>
    <definedName name="IQ_DPS_STDDEV_EST_CIQ" hidden="1">"c3687"</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ANNOUNCE_DATE_REUT" hidden="1">"c5314"</definedName>
    <definedName name="IQ_EARNINGS_COVERAGE_NET_CHARGE_OFFS_FDIC" hidden="1">"c6735"</definedName>
    <definedName name="IQ_EARNINGS_PERIOD_COVERED" hidden="1">"c9958"</definedName>
    <definedName name="IQ_EARNINGS_PERIOD_GROUP" hidden="1">"c9944"</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CIQ" hidden="1">"c5063"</definedName>
    <definedName name="IQ_EBIT_EQ_INC" hidden="1">"c3498"</definedName>
    <definedName name="IQ_EBIT_EQ_INC_EXCL_SBC" hidden="1">"c3502"</definedName>
    <definedName name="IQ_EBIT_EST" hidden="1">"c1681"</definedName>
    <definedName name="IQ_EBIT_EST_CIQ" hidden="1">"c4674"</definedName>
    <definedName name="IQ_EBIT_EXCL_SBC" hidden="1">"c3082"</definedName>
    <definedName name="IQ_EBIT_GROWTH_1" hidden="1">"IQ_EBIT_GROWTH_1"</definedName>
    <definedName name="IQ_EBIT_GROWTH_2" hidden="1">"IQ_EBIT_GROWTH_2"</definedName>
    <definedName name="IQ_EBIT_GUIDANCE" hidden="1">"c4303"</definedName>
    <definedName name="IQ_EBIT_GUIDANCE_CIQ" hidden="1">"c4828"</definedName>
    <definedName name="IQ_EBIT_GW_ACT_OR_EST" hidden="1">"c4306"</definedName>
    <definedName name="IQ_EBIT_GW_ACT_OR_EST_CIQ" hidden="1">"c4831"</definedName>
    <definedName name="IQ_EBIT_GW_EST" hidden="1">"c4305"</definedName>
    <definedName name="IQ_EBIT_GW_EST_CIQ" hidden="1">"c4830"</definedName>
    <definedName name="IQ_EBIT_GW_GUIDANCE" hidden="1">"c4307"</definedName>
    <definedName name="IQ_EBIT_GW_GUIDANCE_CIQ" hidden="1">"c4832"</definedName>
    <definedName name="IQ_EBIT_GW_HIGH_EST" hidden="1">"c4308"</definedName>
    <definedName name="IQ_EBIT_GW_HIGH_EST_CIQ" hidden="1">"c4833"</definedName>
    <definedName name="IQ_EBIT_GW_HIGH_GUIDANCE" hidden="1">"c4171"</definedName>
    <definedName name="IQ_EBIT_GW_HIGH_GUIDANCE_CIQ" hidden="1">"c4583"</definedName>
    <definedName name="IQ_EBIT_GW_LOW_EST" hidden="1">"c4309"</definedName>
    <definedName name="IQ_EBIT_GW_LOW_EST_CIQ" hidden="1">"c4834"</definedName>
    <definedName name="IQ_EBIT_GW_LOW_GUIDANCE" hidden="1">"c4211"</definedName>
    <definedName name="IQ_EBIT_GW_LOW_GUIDANCE_CIQ" hidden="1">"c4623"</definedName>
    <definedName name="IQ_EBIT_GW_MEDIAN_EST" hidden="1">"c4310"</definedName>
    <definedName name="IQ_EBIT_GW_MEDIAN_EST_CIQ" hidden="1">"c4835"</definedName>
    <definedName name="IQ_EBIT_GW_NUM_EST" hidden="1">"c4311"</definedName>
    <definedName name="IQ_EBIT_GW_NUM_EST_CIQ" hidden="1">"c4836"</definedName>
    <definedName name="IQ_EBIT_GW_STDDEV_EST" hidden="1">"c4312"</definedName>
    <definedName name="IQ_EBIT_GW_STDDEV_EST_CIQ" hidden="1">"c4837"</definedName>
    <definedName name="IQ_EBIT_HIGH_EST" hidden="1">"c1683"</definedName>
    <definedName name="IQ_EBIT_HIGH_EST_CIQ" hidden="1">"c4676"</definedName>
    <definedName name="IQ_EBIT_HIGH_GUIDANCE" hidden="1">"c4172"</definedName>
    <definedName name="IQ_EBIT_HIGH_GUIDANCE_CIQ" hidden="1">"c4584"</definedName>
    <definedName name="IQ_EBIT_INT" hidden="1">"c360"</definedName>
    <definedName name="IQ_EBIT_LOW_EST" hidden="1">"c1684"</definedName>
    <definedName name="IQ_EBIT_LOW_EST_CIQ" hidden="1">"c4677"</definedName>
    <definedName name="IQ_EBIT_LOW_GUIDANCE" hidden="1">"c4212"</definedName>
    <definedName name="IQ_EBIT_LOW_GUIDANCE_CIQ" hidden="1">"c4624"</definedName>
    <definedName name="IQ_EBIT_MARGIN" hidden="1">"c359"</definedName>
    <definedName name="IQ_EBIT_MEDIAN_EST" hidden="1">"c1682"</definedName>
    <definedName name="IQ_EBIT_MEDIAN_EST_CIQ" hidden="1">"c4675"</definedName>
    <definedName name="IQ_EBIT_NUM_EST" hidden="1">"c1685"</definedName>
    <definedName name="IQ_EBIT_NUM_EST_CIQ" hidden="1">"c4678"</definedName>
    <definedName name="IQ_EBIT_OVER_IE" hidden="1">"c1369"</definedName>
    <definedName name="IQ_EBIT_SBC_ACT_OR_EST" hidden="1">"c4316"</definedName>
    <definedName name="IQ_EBIT_SBC_ACT_OR_EST_CIQ" hidden="1">"c4841"</definedName>
    <definedName name="IQ_EBIT_SBC_EST" hidden="1">"c4315"</definedName>
    <definedName name="IQ_EBIT_SBC_EST_CIQ" hidden="1">"c4840"</definedName>
    <definedName name="IQ_EBIT_SBC_GUIDANCE" hidden="1">"c4317"</definedName>
    <definedName name="IQ_EBIT_SBC_GUIDANCE_CIQ" hidden="1">"c4842"</definedName>
    <definedName name="IQ_EBIT_SBC_GW_ACT_OR_EST" hidden="1">"c4320"</definedName>
    <definedName name="IQ_EBIT_SBC_GW_ACT_OR_EST_CIQ" hidden="1">"c4845"</definedName>
    <definedName name="IQ_EBIT_SBC_GW_EST" hidden="1">"c4319"</definedName>
    <definedName name="IQ_EBIT_SBC_GW_EST_CIQ" hidden="1">"c4844"</definedName>
    <definedName name="IQ_EBIT_SBC_GW_GUIDANCE" hidden="1">"c4321"</definedName>
    <definedName name="IQ_EBIT_SBC_GW_GUIDANCE_CIQ" hidden="1">"c4846"</definedName>
    <definedName name="IQ_EBIT_SBC_GW_HIGH_EST" hidden="1">"c4322"</definedName>
    <definedName name="IQ_EBIT_SBC_GW_HIGH_EST_CIQ" hidden="1">"c4847"</definedName>
    <definedName name="IQ_EBIT_SBC_GW_HIGH_GUIDANCE" hidden="1">"c4193"</definedName>
    <definedName name="IQ_EBIT_SBC_GW_HIGH_GUIDANCE_CIQ" hidden="1">"c4605"</definedName>
    <definedName name="IQ_EBIT_SBC_GW_LOW_EST" hidden="1">"c4323"</definedName>
    <definedName name="IQ_EBIT_SBC_GW_LOW_EST_CIQ" hidden="1">"c4848"</definedName>
    <definedName name="IQ_EBIT_SBC_GW_LOW_GUIDANCE" hidden="1">"c4233"</definedName>
    <definedName name="IQ_EBIT_SBC_GW_LOW_GUIDANCE_CIQ" hidden="1">"c4645"</definedName>
    <definedName name="IQ_EBIT_SBC_GW_MEDIAN_EST" hidden="1">"c4324"</definedName>
    <definedName name="IQ_EBIT_SBC_GW_MEDIAN_EST_CIQ" hidden="1">"c4849"</definedName>
    <definedName name="IQ_EBIT_SBC_GW_NUM_EST" hidden="1">"c4325"</definedName>
    <definedName name="IQ_EBIT_SBC_GW_NUM_EST_CIQ" hidden="1">"c4850"</definedName>
    <definedName name="IQ_EBIT_SBC_GW_STDDEV_EST" hidden="1">"c4326"</definedName>
    <definedName name="IQ_EBIT_SBC_GW_STDDEV_EST_CIQ" hidden="1">"c4851"</definedName>
    <definedName name="IQ_EBIT_SBC_HIGH_EST" hidden="1">"c4328"</definedName>
    <definedName name="IQ_EBIT_SBC_HIGH_EST_CIQ" hidden="1">"c4853"</definedName>
    <definedName name="IQ_EBIT_SBC_HIGH_GUIDANCE" hidden="1">"c4192"</definedName>
    <definedName name="IQ_EBIT_SBC_HIGH_GUIDANCE_CIQ" hidden="1">"c4604"</definedName>
    <definedName name="IQ_EBIT_SBC_LOW_EST" hidden="1">"c4329"</definedName>
    <definedName name="IQ_EBIT_SBC_LOW_EST_CIQ" hidden="1">"c4854"</definedName>
    <definedName name="IQ_EBIT_SBC_LOW_GUIDANCE" hidden="1">"c4232"</definedName>
    <definedName name="IQ_EBIT_SBC_LOW_GUIDANCE_CIQ" hidden="1">"c4644"</definedName>
    <definedName name="IQ_EBIT_SBC_MEDIAN_EST" hidden="1">"c4330"</definedName>
    <definedName name="IQ_EBIT_SBC_MEDIAN_EST_CIQ" hidden="1">"c4855"</definedName>
    <definedName name="IQ_EBIT_SBC_NUM_EST" hidden="1">"c4331"</definedName>
    <definedName name="IQ_EBIT_SBC_NUM_EST_CIQ" hidden="1">"c4856"</definedName>
    <definedName name="IQ_EBIT_SBC_STDDEV_EST" hidden="1">"c4332"</definedName>
    <definedName name="IQ_EBIT_SBC_STDDEV_EST_CIQ" hidden="1">"c4857"</definedName>
    <definedName name="IQ_EBIT_STDDEV_EST" hidden="1">"c1686"</definedName>
    <definedName name="IQ_EBIT_STDDEV_EST_CIQ" hidden="1">"c4679"</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CIQ" hidden="1">"c5060"</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CIQ" hidden="1">"c3622"</definedName>
    <definedName name="IQ_EBITDA_EST_REUT" hidden="1">"c3640"</definedName>
    <definedName name="IQ_EBITDA_EXCL_SBC" hidden="1">"c3081"</definedName>
    <definedName name="IQ_EBITDA_GROWTH_1" hidden="1">"IQ_EBITDA_GROWTH_1"</definedName>
    <definedName name="IQ_EBITDA_GROWTH_2" hidden="1">"IQ_EBITDA_GROWTH_2"</definedName>
    <definedName name="IQ_EBITDA_GUIDANCE" hidden="1">"c4334"</definedName>
    <definedName name="IQ_EBITDA_GUIDANCE_CIQ" hidden="1">"c4859"</definedName>
    <definedName name="IQ_EBITDA_HIGH_EST" hidden="1">"c370"</definedName>
    <definedName name="IQ_EBITDA_HIGH_EST_CIQ" hidden="1">"c3624"</definedName>
    <definedName name="IQ_EBITDA_HIGH_EST_REUT" hidden="1">"c3642"</definedName>
    <definedName name="IQ_EBITDA_HIGH_GUIDANCE" hidden="1">"c4170"</definedName>
    <definedName name="IQ_EBITDA_HIGH_GUIDANCE_CIQ" hidden="1">"c4582"</definedName>
    <definedName name="IQ_EBITDA_INT" hidden="1">"c373"</definedName>
    <definedName name="IQ_EBITDA_LOW_EST" hidden="1">"c371"</definedName>
    <definedName name="IQ_EBITDA_LOW_EST_CIQ" hidden="1">"c3625"</definedName>
    <definedName name="IQ_EBITDA_LOW_EST_REUT" hidden="1">"c3643"</definedName>
    <definedName name="IQ_EBITDA_LOW_GUIDANCE" hidden="1">"c4210"</definedName>
    <definedName name="IQ_EBITDA_LOW_GUIDANCE_CIQ" hidden="1">"c4622"</definedName>
    <definedName name="IQ_EBITDA_MARGIN" hidden="1">"c372"</definedName>
    <definedName name="IQ_EBITDA_MEDIAN_EST" hidden="1">"c1663"</definedName>
    <definedName name="IQ_EBITDA_MEDIAN_EST_CIQ" hidden="1">"c3623"</definedName>
    <definedName name="IQ_EBITDA_MEDIAN_EST_REUT" hidden="1">"c3641"</definedName>
    <definedName name="IQ_EBITDA_NUM_EST" hidden="1">"c374"</definedName>
    <definedName name="IQ_EBITDA_NUM_EST_CIQ" hidden="1">"c3626"</definedName>
    <definedName name="IQ_EBITDA_NUM_EST_REUT" hidden="1">"c3644"</definedName>
    <definedName name="IQ_EBITDA_OVER_TOTAL_IE" hidden="1">"c1371"</definedName>
    <definedName name="IQ_EBITDA_SBC_ACT_OR_EST" hidden="1">"c4337"</definedName>
    <definedName name="IQ_EBITDA_SBC_ACT_OR_EST_CIQ" hidden="1">"c4862"</definedName>
    <definedName name="IQ_EBITDA_SBC_EST" hidden="1">"c4336"</definedName>
    <definedName name="IQ_EBITDA_SBC_EST_CIQ" hidden="1">"c4861"</definedName>
    <definedName name="IQ_EBITDA_SBC_GUIDANCE" hidden="1">"c4338"</definedName>
    <definedName name="IQ_EBITDA_SBC_GUIDANCE_CIQ" hidden="1">"c4863"</definedName>
    <definedName name="IQ_EBITDA_SBC_HIGH_EST" hidden="1">"c4339"</definedName>
    <definedName name="IQ_EBITDA_SBC_HIGH_EST_CIQ" hidden="1">"c4864"</definedName>
    <definedName name="IQ_EBITDA_SBC_HIGH_GUIDANCE" hidden="1">"c4194"</definedName>
    <definedName name="IQ_EBITDA_SBC_HIGH_GUIDANCE_CIQ" hidden="1">"c4606"</definedName>
    <definedName name="IQ_EBITDA_SBC_LOW_EST" hidden="1">"c4340"</definedName>
    <definedName name="IQ_EBITDA_SBC_LOW_EST_CIQ" hidden="1">"c4865"</definedName>
    <definedName name="IQ_EBITDA_SBC_LOW_GUIDANCE" hidden="1">"c4234"</definedName>
    <definedName name="IQ_EBITDA_SBC_LOW_GUIDANCE_CIQ" hidden="1">"c4646"</definedName>
    <definedName name="IQ_EBITDA_SBC_MEDIAN_EST" hidden="1">"c4341"</definedName>
    <definedName name="IQ_EBITDA_SBC_MEDIAN_EST_CIQ" hidden="1">"c4866"</definedName>
    <definedName name="IQ_EBITDA_SBC_NUM_EST" hidden="1">"c4342"</definedName>
    <definedName name="IQ_EBITDA_SBC_NUM_EST_CIQ" hidden="1">"c4867"</definedName>
    <definedName name="IQ_EBITDA_SBC_STDDEV_EST" hidden="1">"c4343"</definedName>
    <definedName name="IQ_EBITDA_SBC_STDDEV_EST_CIQ" hidden="1">"c4868"</definedName>
    <definedName name="IQ_EBITDA_STDDEV_EST" hidden="1">"c375"</definedName>
    <definedName name="IQ_EBITDA_STDDEV_EST_CIQ" hidden="1">"c3627"</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GUIDANCE_CIQ" hidden="1">"c4870"</definedName>
    <definedName name="IQ_EBT_GAAP_HIGH_GUIDANCE" hidden="1">"c4174"</definedName>
    <definedName name="IQ_EBT_GAAP_HIGH_GUIDANCE_CIQ" hidden="1">"c4586"</definedName>
    <definedName name="IQ_EBT_GAAP_LOW_GUIDANCE" hidden="1">"c4214"</definedName>
    <definedName name="IQ_EBT_GAAP_LOW_GUIDANCE_CIQ" hidden="1">"c4626"</definedName>
    <definedName name="IQ_EBT_GUIDANCE" hidden="1">"c4346"</definedName>
    <definedName name="IQ_EBT_GUIDANCE_CIQ" hidden="1">"c4871"</definedName>
    <definedName name="IQ_EBT_GW_GUIDANCE" hidden="1">"c4347"</definedName>
    <definedName name="IQ_EBT_GW_GUIDANCE_CIQ" hidden="1">"c4872"</definedName>
    <definedName name="IQ_EBT_GW_HIGH_GUIDANCE" hidden="1">"c4175"</definedName>
    <definedName name="IQ_EBT_GW_HIGH_GUIDANCE_CIQ" hidden="1">"c4587"</definedName>
    <definedName name="IQ_EBT_GW_LOW_GUIDANCE" hidden="1">"c4215"</definedName>
    <definedName name="IQ_EBT_GW_LOW_GUIDANCE_CIQ" hidden="1">"c4627"</definedName>
    <definedName name="IQ_EBT_HIGH_GUIDANCE" hidden="1">"c4173"</definedName>
    <definedName name="IQ_EBT_HIGH_GUIDANCE_CIQ" hidden="1">"c4585"</definedName>
    <definedName name="IQ_EBT_INCL_MARGIN" hidden="1">"c387"</definedName>
    <definedName name="IQ_EBT_INS" hidden="1">"c388"</definedName>
    <definedName name="IQ_EBT_LOW_GUIDANCE" hidden="1">"c4213"</definedName>
    <definedName name="IQ_EBT_LOW_GUIDANCE_CIQ" hidden="1">"c4625"</definedName>
    <definedName name="IQ_EBT_RE" hidden="1">"c6215"</definedName>
    <definedName name="IQ_EBT_REIT" hidden="1">"c389"</definedName>
    <definedName name="IQ_EBT_SBC_ACT_OR_EST" hidden="1">"c4350"</definedName>
    <definedName name="IQ_EBT_SBC_ACT_OR_EST_CIQ" hidden="1">"c4875"</definedName>
    <definedName name="IQ_EBT_SBC_EST" hidden="1">"c4349"</definedName>
    <definedName name="IQ_EBT_SBC_EST_CIQ" hidden="1">"c4874"</definedName>
    <definedName name="IQ_EBT_SBC_GUIDANCE" hidden="1">"c4351"</definedName>
    <definedName name="IQ_EBT_SBC_GUIDANCE_CIQ" hidden="1">"c4876"</definedName>
    <definedName name="IQ_EBT_SBC_GW_ACT_OR_EST" hidden="1">"c4354"</definedName>
    <definedName name="IQ_EBT_SBC_GW_ACT_OR_EST_CIQ" hidden="1">"c4879"</definedName>
    <definedName name="IQ_EBT_SBC_GW_EST" hidden="1">"c4353"</definedName>
    <definedName name="IQ_EBT_SBC_GW_EST_CIQ" hidden="1">"c4878"</definedName>
    <definedName name="IQ_EBT_SBC_GW_GUIDANCE" hidden="1">"c4355"</definedName>
    <definedName name="IQ_EBT_SBC_GW_GUIDANCE_CIQ" hidden="1">"c4880"</definedName>
    <definedName name="IQ_EBT_SBC_GW_HIGH_EST" hidden="1">"c4356"</definedName>
    <definedName name="IQ_EBT_SBC_GW_HIGH_EST_CIQ" hidden="1">"c4881"</definedName>
    <definedName name="IQ_EBT_SBC_GW_HIGH_GUIDANCE" hidden="1">"c4191"</definedName>
    <definedName name="IQ_EBT_SBC_GW_HIGH_GUIDANCE_CIQ" hidden="1">"c4603"</definedName>
    <definedName name="IQ_EBT_SBC_GW_LOW_EST" hidden="1">"c4357"</definedName>
    <definedName name="IQ_EBT_SBC_GW_LOW_EST_CIQ" hidden="1">"c4882"</definedName>
    <definedName name="IQ_EBT_SBC_GW_LOW_GUIDANCE" hidden="1">"c4231"</definedName>
    <definedName name="IQ_EBT_SBC_GW_LOW_GUIDANCE_CIQ" hidden="1">"c4643"</definedName>
    <definedName name="IQ_EBT_SBC_GW_MEDIAN_EST" hidden="1">"c4358"</definedName>
    <definedName name="IQ_EBT_SBC_GW_MEDIAN_EST_CIQ" hidden="1">"c4883"</definedName>
    <definedName name="IQ_EBT_SBC_GW_NUM_EST" hidden="1">"c4359"</definedName>
    <definedName name="IQ_EBT_SBC_GW_NUM_EST_CIQ" hidden="1">"c4884"</definedName>
    <definedName name="IQ_EBT_SBC_GW_STDDEV_EST" hidden="1">"c4360"</definedName>
    <definedName name="IQ_EBT_SBC_GW_STDDEV_EST_CIQ" hidden="1">"c4885"</definedName>
    <definedName name="IQ_EBT_SBC_HIGH_EST" hidden="1">"c4362"</definedName>
    <definedName name="IQ_EBT_SBC_HIGH_EST_CIQ" hidden="1">"c4887"</definedName>
    <definedName name="IQ_EBT_SBC_HIGH_GUIDANCE" hidden="1">"c4190"</definedName>
    <definedName name="IQ_EBT_SBC_HIGH_GUIDANCE_CIQ" hidden="1">"c4602"</definedName>
    <definedName name="IQ_EBT_SBC_LOW_EST" hidden="1">"c4363"</definedName>
    <definedName name="IQ_EBT_SBC_LOW_EST_CIQ" hidden="1">"c4888"</definedName>
    <definedName name="IQ_EBT_SBC_LOW_GUIDANCE" hidden="1">"c4230"</definedName>
    <definedName name="IQ_EBT_SBC_LOW_GUIDANCE_CIQ" hidden="1">"c4642"</definedName>
    <definedName name="IQ_EBT_SBC_MEDIAN_EST" hidden="1">"c4364"</definedName>
    <definedName name="IQ_EBT_SBC_MEDIAN_EST_CIQ" hidden="1">"c4889"</definedName>
    <definedName name="IQ_EBT_SBC_NUM_EST" hidden="1">"c4365"</definedName>
    <definedName name="IQ_EBT_SBC_NUM_EST_CIQ" hidden="1">"c4890"</definedName>
    <definedName name="IQ_EBT_SBC_STDDEV_EST" hidden="1">"c4366"</definedName>
    <definedName name="IQ_EBT_SBC_STDDEV_EST_CIQ" hidden="1">"c4891"</definedName>
    <definedName name="IQ_EBT_SUBTOTAL_AP" hidden="1">"c8982"</definedName>
    <definedName name="IQ_EBT_UTI" hidden="1">"c390"</definedName>
    <definedName name="IQ_ECO_METRIC_6825_UNUSED" hidden="1">"c6825"</definedName>
    <definedName name="IQ_ECO_METRIC_6825_UNUSED_UNUSED_UNUSED" hidden="1">"c6825"</definedName>
    <definedName name="IQ_ECO_METRIC_6839_UNUSED" hidden="1">"c6839"</definedName>
    <definedName name="IQ_ECO_METRIC_6839_UNUSED_UNUSED_UNUSED" hidden="1">"c6839"</definedName>
    <definedName name="IQ_ECO_METRIC_6896_UNUSED" hidden="1">"c6896"</definedName>
    <definedName name="IQ_ECO_METRIC_6896_UNUSED_UNUSED_UNUSED" hidden="1">"c6896"</definedName>
    <definedName name="IQ_ECO_METRIC_6897_UNUSED" hidden="1">"c6897"</definedName>
    <definedName name="IQ_ECO_METRIC_6897_UNUSED_UNUSED_UNUSED" hidden="1">"c6897"</definedName>
    <definedName name="IQ_ECO_METRIC_6927" hidden="1">"c6927"</definedName>
    <definedName name="IQ_ECO_METRIC_6988_UNUSED" hidden="1">"c6988"</definedName>
    <definedName name="IQ_ECO_METRIC_6988_UNUSED_UNUSED_UNUSED" hidden="1">"c6988"</definedName>
    <definedName name="IQ_ECO_METRIC_7045_UNUSED" hidden="1">"c7045"</definedName>
    <definedName name="IQ_ECO_METRIC_7045_UNUSED_UNUSED_UNUSED" hidden="1">"c7045"</definedName>
    <definedName name="IQ_ECO_METRIC_7059_UNUSED" hidden="1">"c7059"</definedName>
    <definedName name="IQ_ECO_METRIC_7059_UNUSED_UNUSED_UNUSED" hidden="1">"c7059"</definedName>
    <definedName name="IQ_ECO_METRIC_7116_UNUSED" hidden="1">"c7116"</definedName>
    <definedName name="IQ_ECO_METRIC_7116_UNUSED_UNUSED_UNUSED" hidden="1">"c7116"</definedName>
    <definedName name="IQ_ECO_METRIC_7117_UNUSED" hidden="1">"c7117"</definedName>
    <definedName name="IQ_ECO_METRIC_7117_UNUSED_UNUSED_UNUSED" hidden="1">"c7117"</definedName>
    <definedName name="IQ_ECO_METRIC_7147" hidden="1">"c7147"</definedName>
    <definedName name="IQ_ECO_METRIC_7208_UNUSED" hidden="1">"c7208"</definedName>
    <definedName name="IQ_ECO_METRIC_7208_UNUSED_UNUSED_UNUSED" hidden="1">"c7208"</definedName>
    <definedName name="IQ_ECO_METRIC_7265_UNUSED" hidden="1">"c7265"</definedName>
    <definedName name="IQ_ECO_METRIC_7265_UNUSED_UNUSED_UNUSED" hidden="1">"c7265"</definedName>
    <definedName name="IQ_ECO_METRIC_7279_UNUSED" hidden="1">"c7279"</definedName>
    <definedName name="IQ_ECO_METRIC_7279_UNUSED_UNUSED_UNUSED" hidden="1">"c7279"</definedName>
    <definedName name="IQ_ECO_METRIC_7336_UNUSED" hidden="1">"c7336"</definedName>
    <definedName name="IQ_ECO_METRIC_7336_UNUSED_UNUSED_UNUSED" hidden="1">"c7336"</definedName>
    <definedName name="IQ_ECO_METRIC_7337_UNUSED" hidden="1">"c7337"</definedName>
    <definedName name="IQ_ECO_METRIC_7337_UNUSED_UNUSED_UNUSED" hidden="1">"c7337"</definedName>
    <definedName name="IQ_ECO_METRIC_7367" hidden="1">"c7367"</definedName>
    <definedName name="IQ_ECO_METRIC_7428_UNUSED" hidden="1">"c7428"</definedName>
    <definedName name="IQ_ECO_METRIC_7428_UNUSED_UNUSED_UNUSED" hidden="1">"c7428"</definedName>
    <definedName name="IQ_ECO_METRIC_7556_UNUSED" hidden="1">"c7556"</definedName>
    <definedName name="IQ_ECO_METRIC_7556_UNUSED_UNUSED_UNUSED" hidden="1">"c7556"</definedName>
    <definedName name="IQ_ECO_METRIC_7557_UNUSED" hidden="1">"c7557"</definedName>
    <definedName name="IQ_ECO_METRIC_7557_UNUSED_UNUSED_UNUSED" hidden="1">"c7557"</definedName>
    <definedName name="IQ_ECO_METRIC_7587" hidden="1">"c7587"</definedName>
    <definedName name="IQ_ECO_METRIC_7648_UNUSED" hidden="1">"c7648"</definedName>
    <definedName name="IQ_ECO_METRIC_7648_UNUSED_UNUSED_UNUSED" hidden="1">"c7648"</definedName>
    <definedName name="IQ_ECO_METRIC_7704" hidden="1">"c7704"</definedName>
    <definedName name="IQ_ECO_METRIC_7705_UNUSED" hidden="1">"c7705"</definedName>
    <definedName name="IQ_ECO_METRIC_7705_UNUSED_UNUSED_UNUSED" hidden="1">"c7705"</definedName>
    <definedName name="IQ_ECO_METRIC_7706" hidden="1">"c7706"</definedName>
    <definedName name="IQ_ECO_METRIC_7718" hidden="1">"c7718"</definedName>
    <definedName name="IQ_ECO_METRIC_7719_UNUSED" hidden="1">"c7719"</definedName>
    <definedName name="IQ_ECO_METRIC_7719_UNUSED_UNUSED_UNUSED" hidden="1">"c7719"</definedName>
    <definedName name="IQ_ECO_METRIC_7776_UNUSED" hidden="1">"c7776"</definedName>
    <definedName name="IQ_ECO_METRIC_7776_UNUSED_UNUSED_UNUSED" hidden="1">"c7776"</definedName>
    <definedName name="IQ_ECO_METRIC_7777_UNUSED" hidden="1">"c7777"</definedName>
    <definedName name="IQ_ECO_METRIC_7777_UNUSED_UNUSED_UNUSED" hidden="1">"c7777"</definedName>
    <definedName name="IQ_ECO_METRIC_7807" hidden="1">"c7807"</definedName>
    <definedName name="IQ_ECO_METRIC_7811" hidden="1">"c7811"</definedName>
    <definedName name="IQ_ECO_METRIC_7868_UNUSED" hidden="1">"c7868"</definedName>
    <definedName name="IQ_ECO_METRIC_7868_UNUSED_UNUSED_UNUSED" hidden="1">"c7868"</definedName>
    <definedName name="IQ_ECO_METRIC_7873" hidden="1">"c7873"</definedName>
    <definedName name="IQ_ECO_METRIC_7924" hidden="1">"c7924"</definedName>
    <definedName name="IQ_ECO_METRIC_7925_UNUSED" hidden="1">"c7925"</definedName>
    <definedName name="IQ_ECO_METRIC_7925_UNUSED_UNUSED_UNUSED" hidden="1">"c7925"</definedName>
    <definedName name="IQ_ECO_METRIC_7926" hidden="1">"c7926"</definedName>
    <definedName name="IQ_ECO_METRIC_7938" hidden="1">"c7938"</definedName>
    <definedName name="IQ_ECO_METRIC_7939_UNUSED" hidden="1">"c7939"</definedName>
    <definedName name="IQ_ECO_METRIC_7939_UNUSED_UNUSED_UNUSED" hidden="1">"c7939"</definedName>
    <definedName name="IQ_ECO_METRIC_7996_UNUSED" hidden="1">"c7996"</definedName>
    <definedName name="IQ_ECO_METRIC_7996_UNUSED_UNUSED_UNUSED" hidden="1">"c7996"</definedName>
    <definedName name="IQ_ECO_METRIC_7997_UNUSED" hidden="1">"c7997"</definedName>
    <definedName name="IQ_ECO_METRIC_7997_UNUSED_UNUSED_UNUSED" hidden="1">"c7997"</definedName>
    <definedName name="IQ_ECO_METRIC_8027" hidden="1">"c8027"</definedName>
    <definedName name="IQ_ECO_METRIC_8031" hidden="1">"c8031"</definedName>
    <definedName name="IQ_ECO_METRIC_8088_UNUSED" hidden="1">"c8088"</definedName>
    <definedName name="IQ_ECO_METRIC_8088_UNUSED_UNUSED_UNUSED" hidden="1">"c8088"</definedName>
    <definedName name="IQ_ECO_METRIC_8093" hidden="1">"c8093"</definedName>
    <definedName name="IQ_ECO_METRIC_8144" hidden="1">"c8144"</definedName>
    <definedName name="IQ_ECO_METRIC_8145_UNUSED" hidden="1">"c8145"</definedName>
    <definedName name="IQ_ECO_METRIC_8145_UNUSED_UNUSED_UNUSED" hidden="1">"c8145"</definedName>
    <definedName name="IQ_ECO_METRIC_8146" hidden="1">"c8146"</definedName>
    <definedName name="IQ_ECO_METRIC_8158" hidden="1">"c8158"</definedName>
    <definedName name="IQ_ECO_METRIC_8159_UNUSED" hidden="1">"c8159"</definedName>
    <definedName name="IQ_ECO_METRIC_8159_UNUSED_UNUSED_UNUSED" hidden="1">"c8159"</definedName>
    <definedName name="IQ_ECO_METRIC_8216_UNUSED" hidden="1">"c8216"</definedName>
    <definedName name="IQ_ECO_METRIC_8216_UNUSED_UNUSED_UNUSED" hidden="1">"c8216"</definedName>
    <definedName name="IQ_ECO_METRIC_8217_UNUSED" hidden="1">"c8217"</definedName>
    <definedName name="IQ_ECO_METRIC_8217_UNUSED_UNUSED_UNUSED" hidden="1">"c8217"</definedName>
    <definedName name="IQ_ECO_METRIC_8247" hidden="1">"c8247"</definedName>
    <definedName name="IQ_ECO_METRIC_8251" hidden="1">"c8251"</definedName>
    <definedName name="IQ_ECO_METRIC_8308_UNUSED" hidden="1">"c8308"</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6_UNUSED_UNUSED_UNUSED" hidden="1">"c8436"</definedName>
    <definedName name="IQ_ECO_METRIC_8437_UNUSED" hidden="1">"c8437"</definedName>
    <definedName name="IQ_ECO_METRIC_8437_UNUSED_UNUSED_UNUSED" hidden="1">"c8437"</definedName>
    <definedName name="IQ_ECO_METRIC_8467" hidden="1">"c8467"</definedName>
    <definedName name="IQ_ECO_METRIC_8471" hidden="1">"c8471"</definedName>
    <definedName name="IQ_ECO_METRIC_8528_UNUSED" hidden="1">"c8528"</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NTERPRISE_VALUE" hidden="1">"c1348"</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 hidden="1">"c5058"</definedName>
    <definedName name="IQ_EPS_AP" hidden="1">"c8880"</definedName>
    <definedName name="IQ_EPS_AP_ABS" hidden="1">"c8899"</definedName>
    <definedName name="IQ_EPS_EST" hidden="1">"c399"</definedName>
    <definedName name="IQ_EPS_EST_1" hidden="1">"IQ_EPS_EST_1"</definedName>
    <definedName name="IQ_EPS_EST_BOTTOM_UP" hidden="1">"c5489"</definedName>
    <definedName name="IQ_EPS_EST_BOTTOM_UP_CIQ" hidden="1">"c12026"</definedName>
    <definedName name="IQ_EPS_EST_CIQ" hidden="1">"c4994"</definedName>
    <definedName name="IQ_EPS_EST_REUT" hidden="1">"c5453"</definedName>
    <definedName name="IQ_EPS_EXCL_GUIDANCE" hidden="1">"c4368"</definedName>
    <definedName name="IQ_EPS_EXCL_GUIDANCE_CIQ" hidden="1">"c4893"</definedName>
    <definedName name="IQ_EPS_EXCL_HIGH_GUIDANCE" hidden="1">"c4369"</definedName>
    <definedName name="IQ_EPS_EXCL_HIGH_GUIDANCE_CIQ" hidden="1">"c4894"</definedName>
    <definedName name="IQ_EPS_EXCL_LOW_GUIDANCE" hidden="1">"c4204"</definedName>
    <definedName name="IQ_EPS_EXCL_LOW_GUIDANCE_CIQ" hidden="1">"c4616"</definedName>
    <definedName name="IQ_EPS_GAAP_GUIDANCE" hidden="1">"c4370"</definedName>
    <definedName name="IQ_EPS_GAAP_GUIDANCE_CIQ" hidden="1">"c4895"</definedName>
    <definedName name="IQ_EPS_GAAP_HIGH_GUIDANCE" hidden="1">"c4371"</definedName>
    <definedName name="IQ_EPS_GAAP_HIGH_GUIDANCE_CIQ" hidden="1">"c4896"</definedName>
    <definedName name="IQ_EPS_GAAP_LOW_GUIDANCE" hidden="1">"c4205"</definedName>
    <definedName name="IQ_EPS_GAAP_LOW_GUIDANCE_CIQ" hidden="1">"c4617"</definedName>
    <definedName name="IQ_EPS_GW_ACT_OR_EST" hidden="1">"c2223"</definedName>
    <definedName name="IQ_EPS_GW_ACT_OR_EST_CIQ" hidden="1">"c5066"</definedName>
    <definedName name="IQ_EPS_GW_EST" hidden="1">"c1737"</definedName>
    <definedName name="IQ_EPS_GW_EST_BOTTOM_UP" hidden="1">"c5491"</definedName>
    <definedName name="IQ_EPS_GW_EST_BOTTOM_UP_CIQ" hidden="1">"c12028"</definedName>
    <definedName name="IQ_EPS_GW_EST_CIQ" hidden="1">"c4723"</definedName>
    <definedName name="IQ_EPS_GW_EST_REUT" hidden="1">"c5389"</definedName>
    <definedName name="IQ_EPS_GW_GUIDANCE" hidden="1">"c4372"</definedName>
    <definedName name="IQ_EPS_GW_GUIDANCE_CIQ" hidden="1">"c4897"</definedName>
    <definedName name="IQ_EPS_GW_HIGH_EST" hidden="1">"c1739"</definedName>
    <definedName name="IQ_EPS_GW_HIGH_EST_CIQ" hidden="1">"c4725"</definedName>
    <definedName name="IQ_EPS_GW_HIGH_EST_REUT" hidden="1">"c5391"</definedName>
    <definedName name="IQ_EPS_GW_HIGH_GUIDANCE" hidden="1">"c4373"</definedName>
    <definedName name="IQ_EPS_GW_HIGH_GUIDANCE_CIQ" hidden="1">"c4898"</definedName>
    <definedName name="IQ_EPS_GW_LOW_EST" hidden="1">"c1740"</definedName>
    <definedName name="IQ_EPS_GW_LOW_EST_CIQ" hidden="1">"c4726"</definedName>
    <definedName name="IQ_EPS_GW_LOW_EST_REUT" hidden="1">"c5392"</definedName>
    <definedName name="IQ_EPS_GW_LOW_GUIDANCE" hidden="1">"c4206"</definedName>
    <definedName name="IQ_EPS_GW_LOW_GUIDANCE_CIQ" hidden="1">"c4618"</definedName>
    <definedName name="IQ_EPS_GW_MEDIAN_EST" hidden="1">"c1738"</definedName>
    <definedName name="IQ_EPS_GW_MEDIAN_EST_CIQ" hidden="1">"c4724"</definedName>
    <definedName name="IQ_EPS_GW_MEDIAN_EST_REUT" hidden="1">"c5390"</definedName>
    <definedName name="IQ_EPS_GW_NUM_EST" hidden="1">"c1741"</definedName>
    <definedName name="IQ_EPS_GW_NUM_EST_CIQ" hidden="1">"c4727"</definedName>
    <definedName name="IQ_EPS_GW_NUM_EST_REUT" hidden="1">"c5393"</definedName>
    <definedName name="IQ_EPS_GW_STDDEV_EST" hidden="1">"c1742"</definedName>
    <definedName name="IQ_EPS_GW_STDDEV_EST_CIQ" hidden="1">"c4728"</definedName>
    <definedName name="IQ_EPS_GW_STDDEV_EST_REUT" hidden="1">"c5394"</definedName>
    <definedName name="IQ_EPS_HIGH_EST" hidden="1">"c400"</definedName>
    <definedName name="IQ_EPS_HIGH_EST_CIQ" hidden="1">"c4995"</definedName>
    <definedName name="IQ_EPS_HIGH_EST_REUT" hidden="1">"c5454"</definedName>
    <definedName name="IQ_EPS_LOW_EST" hidden="1">"c401"</definedName>
    <definedName name="IQ_EPS_LOW_EST_CIQ" hidden="1">"c4996"</definedName>
    <definedName name="IQ_EPS_LOW_EST_REUT" hidden="1">"c5455"</definedName>
    <definedName name="IQ_EPS_MEDIAN_EST" hidden="1">"c1661"</definedName>
    <definedName name="IQ_EPS_MEDIAN_EST_CIQ" hidden="1">"c4997"</definedName>
    <definedName name="IQ_EPS_MEDIAN_EST_REUT" hidden="1">"c5456"</definedName>
    <definedName name="IQ_EPS_NAME_AP" hidden="1">"c8918"</definedName>
    <definedName name="IQ_EPS_NAME_AP_ABS" hidden="1">"c8937"</definedName>
    <definedName name="IQ_EPS_NORM" hidden="1">"c1902"</definedName>
    <definedName name="IQ_EPS_NORM_EST" hidden="1">"c2226"</definedName>
    <definedName name="IQ_EPS_NORM_EST_BOTTOM_UP" hidden="1">"c5490"</definedName>
    <definedName name="IQ_EPS_NORM_EST_BOTTOM_UP_CIQ" hidden="1">"c12027"</definedName>
    <definedName name="IQ_EPS_NORM_EST_CIQ" hidden="1">"c4667"</definedName>
    <definedName name="IQ_EPS_NORM_EST_REUT" hidden="1">"c5326"</definedName>
    <definedName name="IQ_EPS_NORM_HIGH_EST" hidden="1">"c2228"</definedName>
    <definedName name="IQ_EPS_NORM_HIGH_EST_CIQ" hidden="1">"c4669"</definedName>
    <definedName name="IQ_EPS_NORM_HIGH_EST_REUT" hidden="1">"c5328"</definedName>
    <definedName name="IQ_EPS_NORM_LOW_EST" hidden="1">"c2229"</definedName>
    <definedName name="IQ_EPS_NORM_LOW_EST_CIQ" hidden="1">"c4670"</definedName>
    <definedName name="IQ_EPS_NORM_LOW_EST_REUT" hidden="1">"c5329"</definedName>
    <definedName name="IQ_EPS_NORM_MEDIAN_EST" hidden="1">"c2227"</definedName>
    <definedName name="IQ_EPS_NORM_MEDIAN_EST_CIQ" hidden="1">"c4668"</definedName>
    <definedName name="IQ_EPS_NORM_MEDIAN_EST_REUT" hidden="1">"c5327"</definedName>
    <definedName name="IQ_EPS_NORM_NUM_EST" hidden="1">"c2230"</definedName>
    <definedName name="IQ_EPS_NORM_NUM_EST_CIQ" hidden="1">"c4671"</definedName>
    <definedName name="IQ_EPS_NORM_NUM_EST_REUT" hidden="1">"c5330"</definedName>
    <definedName name="IQ_EPS_NORM_STDDEV_EST" hidden="1">"c2231"</definedName>
    <definedName name="IQ_EPS_NORM_STDDEV_EST_CIQ" hidden="1">"c4672"</definedName>
    <definedName name="IQ_EPS_NORM_STDDEV_EST_REUT" hidden="1">"c5331"</definedName>
    <definedName name="IQ_EPS_NUM_EST" hidden="1">"c402"</definedName>
    <definedName name="IQ_EPS_NUM_EST_CIQ" hidden="1">"c4992"</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_ACT_OR_EST_CIQ" hidden="1">"c5067"</definedName>
    <definedName name="IQ_EPS_REPORTED_EST" hidden="1">"c1744"</definedName>
    <definedName name="IQ_EPS_REPORTED_EST_BOTTOM_UP" hidden="1">"c5492"</definedName>
    <definedName name="IQ_EPS_REPORTED_EST_BOTTOM_UP_CIQ" hidden="1">"c12029"</definedName>
    <definedName name="IQ_EPS_REPORTED_EST_CIQ" hidden="1">"c4730"</definedName>
    <definedName name="IQ_EPS_REPORTED_EST_REUT" hidden="1">"c5396"</definedName>
    <definedName name="IQ_EPS_REPORTED_HIGH_EST" hidden="1">"c1746"</definedName>
    <definedName name="IQ_EPS_REPORTED_HIGH_EST_CIQ" hidden="1">"c4732"</definedName>
    <definedName name="IQ_EPS_REPORTED_HIGH_EST_REUT" hidden="1">"c5398"</definedName>
    <definedName name="IQ_EPS_REPORTED_LOW_EST" hidden="1">"c1747"</definedName>
    <definedName name="IQ_EPS_REPORTED_LOW_EST_CIQ" hidden="1">"c4733"</definedName>
    <definedName name="IQ_EPS_REPORTED_LOW_EST_REUT" hidden="1">"c5399"</definedName>
    <definedName name="IQ_EPS_REPORTED_MEDIAN_EST" hidden="1">"c1745"</definedName>
    <definedName name="IQ_EPS_REPORTED_MEDIAN_EST_CIQ" hidden="1">"c4731"</definedName>
    <definedName name="IQ_EPS_REPORTED_MEDIAN_EST_REUT" hidden="1">"c5397"</definedName>
    <definedName name="IQ_EPS_REPORTED_NUM_EST" hidden="1">"c1748"</definedName>
    <definedName name="IQ_EPS_REPORTED_NUM_EST_CIQ" hidden="1">"c4734"</definedName>
    <definedName name="IQ_EPS_REPORTED_NUM_EST_REUT" hidden="1">"c5400"</definedName>
    <definedName name="IQ_EPS_REPORTED_STDDEV_EST" hidden="1">"c1749"</definedName>
    <definedName name="IQ_EPS_REPORTED_STDDEV_EST_CIQ" hidden="1">"c4735"</definedName>
    <definedName name="IQ_EPS_REPORTED_STDDEV_EST_REUT" hidden="1">"c5401"</definedName>
    <definedName name="IQ_EPS_SBC_ACT_OR_EST" hidden="1">"c4376"</definedName>
    <definedName name="IQ_EPS_SBC_ACT_OR_EST_CIQ" hidden="1">"c4901"</definedName>
    <definedName name="IQ_EPS_SBC_EST" hidden="1">"c4375"</definedName>
    <definedName name="IQ_EPS_SBC_EST_CIQ" hidden="1">"c4900"</definedName>
    <definedName name="IQ_EPS_SBC_GUIDANCE" hidden="1">"c4377"</definedName>
    <definedName name="IQ_EPS_SBC_GUIDANCE_CIQ" hidden="1">"c4902"</definedName>
    <definedName name="IQ_EPS_SBC_GW_ACT_OR_EST" hidden="1">"c4380"</definedName>
    <definedName name="IQ_EPS_SBC_GW_ACT_OR_EST_CIQ" hidden="1">"c4905"</definedName>
    <definedName name="IQ_EPS_SBC_GW_EST" hidden="1">"c4379"</definedName>
    <definedName name="IQ_EPS_SBC_GW_EST_CIQ" hidden="1">"c4904"</definedName>
    <definedName name="IQ_EPS_SBC_GW_GUIDANCE" hidden="1">"c4381"</definedName>
    <definedName name="IQ_EPS_SBC_GW_GUIDANCE_CIQ" hidden="1">"c4906"</definedName>
    <definedName name="IQ_EPS_SBC_GW_HIGH_EST" hidden="1">"c4382"</definedName>
    <definedName name="IQ_EPS_SBC_GW_HIGH_EST_CIQ" hidden="1">"c4907"</definedName>
    <definedName name="IQ_EPS_SBC_GW_HIGH_GUIDANCE" hidden="1">"c4189"</definedName>
    <definedName name="IQ_EPS_SBC_GW_HIGH_GUIDANCE_CIQ" hidden="1">"c4601"</definedName>
    <definedName name="IQ_EPS_SBC_GW_LOW_EST" hidden="1">"c4383"</definedName>
    <definedName name="IQ_EPS_SBC_GW_LOW_EST_CIQ" hidden="1">"c4908"</definedName>
    <definedName name="IQ_EPS_SBC_GW_LOW_GUIDANCE" hidden="1">"c4229"</definedName>
    <definedName name="IQ_EPS_SBC_GW_LOW_GUIDANCE_CIQ" hidden="1">"c4641"</definedName>
    <definedName name="IQ_EPS_SBC_GW_MEDIAN_EST" hidden="1">"c4384"</definedName>
    <definedName name="IQ_EPS_SBC_GW_MEDIAN_EST_CIQ" hidden="1">"c4909"</definedName>
    <definedName name="IQ_EPS_SBC_GW_NUM_EST" hidden="1">"c4385"</definedName>
    <definedName name="IQ_EPS_SBC_GW_NUM_EST_CIQ" hidden="1">"c4910"</definedName>
    <definedName name="IQ_EPS_SBC_GW_STDDEV_EST" hidden="1">"c4386"</definedName>
    <definedName name="IQ_EPS_SBC_GW_STDDEV_EST_CIQ" hidden="1">"c4911"</definedName>
    <definedName name="IQ_EPS_SBC_HIGH_EST" hidden="1">"c4388"</definedName>
    <definedName name="IQ_EPS_SBC_HIGH_EST_CIQ" hidden="1">"c4913"</definedName>
    <definedName name="IQ_EPS_SBC_HIGH_GUIDANCE" hidden="1">"c4188"</definedName>
    <definedName name="IQ_EPS_SBC_HIGH_GUIDANCE_CIQ" hidden="1">"c4600"</definedName>
    <definedName name="IQ_EPS_SBC_LOW_EST" hidden="1">"c4389"</definedName>
    <definedName name="IQ_EPS_SBC_LOW_EST_CIQ" hidden="1">"c4914"</definedName>
    <definedName name="IQ_EPS_SBC_LOW_GUIDANCE" hidden="1">"c4228"</definedName>
    <definedName name="IQ_EPS_SBC_LOW_GUIDANCE_CIQ" hidden="1">"c4640"</definedName>
    <definedName name="IQ_EPS_SBC_MEDIAN_EST" hidden="1">"c4390"</definedName>
    <definedName name="IQ_EPS_SBC_MEDIAN_EST_CIQ" hidden="1">"c4915"</definedName>
    <definedName name="IQ_EPS_SBC_NUM_EST" hidden="1">"c4391"</definedName>
    <definedName name="IQ_EPS_SBC_NUM_EST_CIQ" hidden="1">"c4916"</definedName>
    <definedName name="IQ_EPS_SBC_STDDEV_EST" hidden="1">"c4392"</definedName>
    <definedName name="IQ_EPS_SBC_STDDEV_EST_CIQ" hidden="1">"c4917"</definedName>
    <definedName name="IQ_EPS_STDDEV_EST" hidden="1">"c403"</definedName>
    <definedName name="IQ_EPS_STDDEV_EST_CIQ" hidden="1">"c4993"</definedName>
    <definedName name="IQ_EPS_STDDEV_EST_REUT" hidden="1">"c5452"</definedName>
    <definedName name="IQ_EQUITY_AFFIL" hidden="1">"c1451"</definedName>
    <definedName name="IQ_EQUITY_AP" hidden="1">"c8887"</definedName>
    <definedName name="IQ_EQUITY_AP_ABS" hidden="1">"c8906"</definedName>
    <definedName name="IQ_EQUITY_CAPITAL_ASSETS_FDIC" hidden="1">"c6744"</definedName>
    <definedName name="IQ_EQUITY_FDIC" hidden="1">"c6353"</definedName>
    <definedName name="IQ_EQUITY_METHOD" hidden="1">"c404"</definedName>
    <definedName name="IQ_EQUITY_NAME_AP" hidden="1">"c8925"</definedName>
    <definedName name="IQ_EQUITY_NAME_AP_ABS" hidden="1">"c8944"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BV" hidden="1">"c5630"</definedName>
    <definedName name="IQ_EST_ACT_BV_CIQ" hidden="1">"c4743"</definedName>
    <definedName name="IQ_EST_ACT_BV_REUT" hidden="1">"c5409"</definedName>
    <definedName name="IQ_EST_ACT_BV_SHARE" hidden="1">"c3549"</definedName>
    <definedName name="IQ_EST_ACT_BV_SHARE_CIQ" hidden="1">"c3806"</definedName>
    <definedName name="IQ_EST_ACT_BV_THOM" hidden="1">"c5153"</definedName>
    <definedName name="IQ_EST_ACT_CAPEX" hidden="1">"c3546"</definedName>
    <definedName name="IQ_EST_ACT_CAPEX_CIQ" hidden="1">"c3813"</definedName>
    <definedName name="IQ_EST_ACT_CASH_EPS" hidden="1">"c5637"</definedName>
    <definedName name="IQ_EST_ACT_CASH_FLOW" hidden="1">"c4394"</definedName>
    <definedName name="IQ_EST_ACT_CASH_FLOW_CIQ" hidden="1">"c4919"</definedName>
    <definedName name="IQ_EST_ACT_CASH_OPER" hidden="1">"c4395"</definedName>
    <definedName name="IQ_EST_ACT_CASH_OPER_CIQ" hidden="1">"c4920"</definedName>
    <definedName name="IQ_EST_ACT_CFPS" hidden="1">"c1673"</definedName>
    <definedName name="IQ_EST_ACT_CFPS_CIQ" hidden="1">"c3681"</definedName>
    <definedName name="IQ_EST_ACT_DISTRIBUTABLE_CASH" hidden="1">"c4396"</definedName>
    <definedName name="IQ_EST_ACT_DISTRIBUTABLE_CASH_CIQ" hidden="1">"c4921"</definedName>
    <definedName name="IQ_EST_ACT_DISTRIBUTABLE_CASH_SHARE" hidden="1">"c4397"</definedName>
    <definedName name="IQ_EST_ACT_DISTRIBUTABLE_CASH_SHARE_CIQ" hidden="1">"c4922"</definedName>
    <definedName name="IQ_EST_ACT_DPS" hidden="1">"c1680"</definedName>
    <definedName name="IQ_EST_ACT_DPS_CIQ" hidden="1">"c3688"</definedName>
    <definedName name="IQ_EST_ACT_EBIT" hidden="1">"c1687"</definedName>
    <definedName name="IQ_EST_ACT_EBIT_CIQ" hidden="1">"c4680"</definedName>
    <definedName name="IQ_EST_ACT_EBIT_GW" hidden="1">"c4398"</definedName>
    <definedName name="IQ_EST_ACT_EBIT_GW_CIQ" hidden="1">"c4923"</definedName>
    <definedName name="IQ_EST_ACT_EBIT_SBC" hidden="1">"c4399"</definedName>
    <definedName name="IQ_EST_ACT_EBIT_SBC_CIQ" hidden="1">"c4924"</definedName>
    <definedName name="IQ_EST_ACT_EBIT_SBC_GW" hidden="1">"c4400"</definedName>
    <definedName name="IQ_EST_ACT_EBIT_SBC_GW_CIQ" hidden="1">"c4925"</definedName>
    <definedName name="IQ_EST_ACT_EBITDA" hidden="1">"c1664"</definedName>
    <definedName name="IQ_EST_ACT_EBITDA_CIQ" hidden="1">"c3667"</definedName>
    <definedName name="IQ_EST_ACT_EBITDA_SBC" hidden="1">"c4401"</definedName>
    <definedName name="IQ_EST_ACT_EBITDA_SBC_CIQ" hidden="1">"c4926"</definedName>
    <definedName name="IQ_EST_ACT_EBT_SBC" hidden="1">"c4402"</definedName>
    <definedName name="IQ_EST_ACT_EBT_SBC_CIQ" hidden="1">"c4927"</definedName>
    <definedName name="IQ_EST_ACT_EBT_SBC_GW" hidden="1">"c4403"</definedName>
    <definedName name="IQ_EST_ACT_EBT_SBC_GW_CIQ" hidden="1">"c4928"</definedName>
    <definedName name="IQ_EST_ACT_EPS" hidden="1">"c1648"</definedName>
    <definedName name="IQ_EST_ACT_EPS_CIQ" hidden="1">"c4998"</definedName>
    <definedName name="IQ_EST_ACT_EPS_GW" hidden="1">"c1743"</definedName>
    <definedName name="IQ_EST_ACT_EPS_GW_CIQ" hidden="1">"c4729"</definedName>
    <definedName name="IQ_EST_ACT_EPS_GW_REUT" hidden="1">"c5395"</definedName>
    <definedName name="IQ_EST_ACT_EPS_NORM" hidden="1">"c2232"</definedName>
    <definedName name="IQ_EST_ACT_EPS_NORM_CIQ" hidden="1">"c4673"</definedName>
    <definedName name="IQ_EST_ACT_EPS_NORM_REUT" hidden="1">"c5332"</definedName>
    <definedName name="IQ_EST_ACT_EPS_PRIMARY" hidden="1">"c2232"</definedName>
    <definedName name="IQ_EST_ACT_EPS_REPORTED" hidden="1">"c1750"</definedName>
    <definedName name="IQ_EST_ACT_EPS_REPORTED_CIQ" hidden="1">"c4736"</definedName>
    <definedName name="IQ_EST_ACT_EPS_REPORTED_REUT" hidden="1">"c5402"</definedName>
    <definedName name="IQ_EST_ACT_EPS_SBC" hidden="1">"c4404"</definedName>
    <definedName name="IQ_EST_ACT_EPS_SBC_CIQ" hidden="1">"c4929"</definedName>
    <definedName name="IQ_EST_ACT_EPS_SBC_GW" hidden="1">"c4405"</definedName>
    <definedName name="IQ_EST_ACT_EPS_SBC_GW_CIQ" hidden="1">"c4930"</definedName>
    <definedName name="IQ_EST_ACT_FFO" hidden="1">"c1666"</definedName>
    <definedName name="IQ_EST_ACT_FFO_ADJ" hidden="1">"c4406"</definedName>
    <definedName name="IQ_EST_ACT_FFO_ADJ_CIQ" hidden="1">"c4931"</definedName>
    <definedName name="IQ_EST_ACT_FFO_CIQ" hidden="1">"c3674"</definedName>
    <definedName name="IQ_EST_ACT_FFO_SHARE" hidden="1">"c4407"</definedName>
    <definedName name="IQ_EST_ACT_FFO_SHARE_CIQ" hidden="1">"c4932"</definedName>
    <definedName name="IQ_EST_ACT_GROSS_MARGIN" hidden="1">"c5553"</definedName>
    <definedName name="IQ_EST_ACT_MAINT_CAPEX" hidden="1">"c4408"</definedName>
    <definedName name="IQ_EST_ACT_MAINT_CAPEX_CIQ" hidden="1">"c4933"</definedName>
    <definedName name="IQ_EST_ACT_NAV" hidden="1">"c1757"</definedName>
    <definedName name="IQ_EST_ACT_NAV_SHARE" hidden="1">"c5608"</definedName>
    <definedName name="IQ_EST_ACT_NAV_SHARE_CIQ" hidden="1">"c12031"</definedName>
    <definedName name="IQ_EST_ACT_NET_DEBT" hidden="1">"c3545"</definedName>
    <definedName name="IQ_EST_ACT_NET_DEBT_CIQ" hidden="1">"c3820"</definedName>
    <definedName name="IQ_EST_ACT_NI" hidden="1">"c1722"</definedName>
    <definedName name="IQ_EST_ACT_NI_CIQ" hidden="1">"c4708"</definedName>
    <definedName name="IQ_EST_ACT_NI_GW" hidden="1">"c1729"</definedName>
    <definedName name="IQ_EST_ACT_NI_GW_CIQ" hidden="1">"c4715"</definedName>
    <definedName name="IQ_EST_ACT_NI_REPORTED" hidden="1">"c1736"</definedName>
    <definedName name="IQ_EST_ACT_NI_REPORTED_CIQ" hidden="1">"c4722"</definedName>
    <definedName name="IQ_EST_ACT_NI_SBC" hidden="1">"c4409"</definedName>
    <definedName name="IQ_EST_ACT_NI_SBC_CIQ" hidden="1">"c4934"</definedName>
    <definedName name="IQ_EST_ACT_NI_SBC_GW" hidden="1">"c4410"</definedName>
    <definedName name="IQ_EST_ACT_NI_SBC_GW_CIQ" hidden="1">"c4935"</definedName>
    <definedName name="IQ_EST_ACT_OPER_INC" hidden="1">"c1694"</definedName>
    <definedName name="IQ_EST_ACT_OPER_INC_CIQ" hidden="1">"c12016"</definedName>
    <definedName name="IQ_EST_ACT_PRETAX_GW_INC" hidden="1">"c1708"</definedName>
    <definedName name="IQ_EST_ACT_PRETAX_GW_INC_CIQ" hidden="1">"c4694"</definedName>
    <definedName name="IQ_EST_ACT_PRETAX_INC" hidden="1">"c1701"</definedName>
    <definedName name="IQ_EST_ACT_PRETAX_INC_CIQ" hidden="1">"c4687"</definedName>
    <definedName name="IQ_EST_ACT_PRETAX_REPORT_INC" hidden="1">"c1715"</definedName>
    <definedName name="IQ_EST_ACT_PRETAX_REPORT_INC_CIQ" hidden="1">"c4701"</definedName>
    <definedName name="IQ_EST_ACT_RECURRING_PROFIT" hidden="1">"c4411"</definedName>
    <definedName name="IQ_EST_ACT_RECURRING_PROFIT_CIQ" hidden="1">"c4936"</definedName>
    <definedName name="IQ_EST_ACT_RECURRING_PROFIT_SHARE" hidden="1">"c4412"</definedName>
    <definedName name="IQ_EST_ACT_RECURRING_PROFIT_SHARE_CIQ" hidden="1">"c4937"</definedName>
    <definedName name="IQ_EST_ACT_RETURN_ASSETS" hidden="1">"c3547"</definedName>
    <definedName name="IQ_EST_ACT_RETURN_EQUITY" hidden="1">"c3548"</definedName>
    <definedName name="IQ_EST_ACT_REV" hidden="1">"c2113"</definedName>
    <definedName name="IQ_EST_ACT_REV_CIQ" hidden="1">"c3666"</definedName>
    <definedName name="IQ_EST_BV_DIFF_REUT" hidden="1">"c5433"</definedName>
    <definedName name="IQ_EST_BV_DIFF_THOM" hidden="1">"c5204"</definedName>
    <definedName name="IQ_EST_BV_SHARE_DIFF" hidden="1">"c4147"</definedName>
    <definedName name="IQ_EST_BV_SHARE_DIFF_CIQ" hidden="1">"c4559"</definedName>
    <definedName name="IQ_EST_BV_SHARE_SURPRISE_PERCENT" hidden="1">"c4148"</definedName>
    <definedName name="IQ_EST_BV_SHARE_SURPRISE_PERCENT_CIQ" hidden="1">"c4560"</definedName>
    <definedName name="IQ_EST_BV_SURPRISE_PERCENT_REUT" hidden="1">"c5434"</definedName>
    <definedName name="IQ_EST_BV_SURPRISE_PERCENT_THOM" hidden="1">"c5205"</definedName>
    <definedName name="IQ_EST_CAPEX_DIFF" hidden="1">"c4149"</definedName>
    <definedName name="IQ_EST_CAPEX_DIFF_CIQ" hidden="1">"c4561"</definedName>
    <definedName name="IQ_EST_CAPEX_GROWTH_1YR" hidden="1">"c3588"</definedName>
    <definedName name="IQ_EST_CAPEX_GROWTH_1YR_CIQ" hidden="1">"c4972"</definedName>
    <definedName name="IQ_EST_CAPEX_GROWTH_2YR" hidden="1">"c3589"</definedName>
    <definedName name="IQ_EST_CAPEX_GROWTH_2YR_CIQ" hidden="1">"c4973"</definedName>
    <definedName name="IQ_EST_CAPEX_GROWTH_Q_1YR" hidden="1">"c3590"</definedName>
    <definedName name="IQ_EST_CAPEX_GROWTH_Q_1YR_CIQ" hidden="1">"c4974"</definedName>
    <definedName name="IQ_EST_CAPEX_SEQ_GROWTH_Q" hidden="1">"c3591"</definedName>
    <definedName name="IQ_EST_CAPEX_SEQ_GROWTH_Q_CIQ" hidden="1">"c4975"</definedName>
    <definedName name="IQ_EST_CAPEX_SURPRISE_PERCENT" hidden="1">"c4151"</definedName>
    <definedName name="IQ_EST_CAPEX_SURPRISE_PERCENT_CIQ" hidden="1">"c4563"</definedName>
    <definedName name="IQ_EST_CASH_FLOW_DIFF" hidden="1">"c4152"</definedName>
    <definedName name="IQ_EST_CASH_FLOW_DIFF_CIQ" hidden="1">"c4564"</definedName>
    <definedName name="IQ_EST_CASH_FLOW_SURPRISE_PERCENT" hidden="1">"c4161"</definedName>
    <definedName name="IQ_EST_CASH_FLOW_SURPRISE_PERCENT_CIQ" hidden="1">"c4573"</definedName>
    <definedName name="IQ_EST_CASH_OPER_DIFF" hidden="1">"c4162"</definedName>
    <definedName name="IQ_EST_CASH_OPER_DIFF_CIQ" hidden="1">"c4574"</definedName>
    <definedName name="IQ_EST_CASH_OPER_SURPRISE_PERCENT" hidden="1">"c4248"</definedName>
    <definedName name="IQ_EST_CASH_OPER_SURPRISE_PERCENT_CIQ" hidden="1">"c4774"</definedName>
    <definedName name="IQ_EST_CFPS_DIFF" hidden="1">"c1871"</definedName>
    <definedName name="IQ_EST_CFPS_DIFF_CIQ" hidden="1">"c3723"</definedName>
    <definedName name="IQ_EST_CFPS_GROWTH_1YR" hidden="1">"c1774"</definedName>
    <definedName name="IQ_EST_CFPS_GROWTH_1YR_CIQ" hidden="1">"c3709"</definedName>
    <definedName name="IQ_EST_CFPS_GROWTH_2YR" hidden="1">"c1775"</definedName>
    <definedName name="IQ_EST_CFPS_GROWTH_2YR_CIQ" hidden="1">"c3710"</definedName>
    <definedName name="IQ_EST_CFPS_GROWTH_Q_1YR" hidden="1">"c1776"</definedName>
    <definedName name="IQ_EST_CFPS_GROWTH_Q_1YR_CIQ" hidden="1">"c3711"</definedName>
    <definedName name="IQ_EST_CFPS_SEQ_GROWTH_Q" hidden="1">"c1777"</definedName>
    <definedName name="IQ_EST_CFPS_SEQ_GROWTH_Q_CIQ" hidden="1">"c3712"</definedName>
    <definedName name="IQ_EST_CFPS_SURPRISE_PERCENT" hidden="1">"c1872"</definedName>
    <definedName name="IQ_EST_CFPS_SURPRISE_PERCENT_CIQ" hidden="1">"c3724"</definedName>
    <definedName name="IQ_EST_CURRENCY" hidden="1">"c2140"</definedName>
    <definedName name="IQ_EST_CURRENCY_CIQ" hidden="1">"c4769"</definedName>
    <definedName name="IQ_EST_CURRENCY_REUT" hidden="1">"c5437"</definedName>
    <definedName name="IQ_EST_DATE" hidden="1">"c1634"</definedName>
    <definedName name="IQ_EST_DATE_CIQ" hidden="1">"c4770"</definedName>
    <definedName name="IQ_EST_DATE_REUT" hidden="1">"c5438"</definedName>
    <definedName name="IQ_EST_DISTRIBUTABLE_CASH_DIFF" hidden="1">"c4276"</definedName>
    <definedName name="IQ_EST_DISTRIBUTABLE_CASH_DIFF_CIQ" hidden="1">"c4801"</definedName>
    <definedName name="IQ_EST_DISTRIBUTABLE_CASH_GROWTH_1YR" hidden="1">"c4413"</definedName>
    <definedName name="IQ_EST_DISTRIBUTABLE_CASH_GROWTH_1YR_CIQ" hidden="1">"c4938"</definedName>
    <definedName name="IQ_EST_DISTRIBUTABLE_CASH_GROWTH_2YR" hidden="1">"c4414"</definedName>
    <definedName name="IQ_EST_DISTRIBUTABLE_CASH_GROWTH_2YR_CIQ" hidden="1">"c4939"</definedName>
    <definedName name="IQ_EST_DISTRIBUTABLE_CASH_GROWTH_Q_1YR" hidden="1">"c4415"</definedName>
    <definedName name="IQ_EST_DISTRIBUTABLE_CASH_GROWTH_Q_1YR_CIQ" hidden="1">"c4940"</definedName>
    <definedName name="IQ_EST_DISTRIBUTABLE_CASH_SEQ_GROWTH_Q" hidden="1">"c4416"</definedName>
    <definedName name="IQ_EST_DISTRIBUTABLE_CASH_SEQ_GROWTH_Q_CIQ" hidden="1">"c4941"</definedName>
    <definedName name="IQ_EST_DISTRIBUTABLE_CASH_SHARE_DIFF" hidden="1">"c4284"</definedName>
    <definedName name="IQ_EST_DISTRIBUTABLE_CASH_SHARE_DIFF_CIQ" hidden="1">"c4809"</definedName>
    <definedName name="IQ_EST_DISTRIBUTABLE_CASH_SHARE_GROWTH_1YR" hidden="1">"c4417"</definedName>
    <definedName name="IQ_EST_DISTRIBUTABLE_CASH_SHARE_GROWTH_1YR_CIQ" hidden="1">"c4942"</definedName>
    <definedName name="IQ_EST_DISTRIBUTABLE_CASH_SHARE_GROWTH_2YR" hidden="1">"c4418"</definedName>
    <definedName name="IQ_EST_DISTRIBUTABLE_CASH_SHARE_GROWTH_2YR_CIQ" hidden="1">"c4943"</definedName>
    <definedName name="IQ_EST_DISTRIBUTABLE_CASH_SHARE_GROWTH_Q_1YR" hidden="1">"c4419"</definedName>
    <definedName name="IQ_EST_DISTRIBUTABLE_CASH_SHARE_GROWTH_Q_1YR_CIQ" hidden="1">"c4944"</definedName>
    <definedName name="IQ_EST_DISTRIBUTABLE_CASH_SHARE_SEQ_GROWTH_Q" hidden="1">"c4420"</definedName>
    <definedName name="IQ_EST_DISTRIBUTABLE_CASH_SHARE_SEQ_GROWTH_Q_CIQ" hidden="1">"c4945"</definedName>
    <definedName name="IQ_EST_DISTRIBUTABLE_CASH_SHARE_SURPRISE_PERCENT" hidden="1">"c4293"</definedName>
    <definedName name="IQ_EST_DISTRIBUTABLE_CASH_SHARE_SURPRISE_PERCENT_CIQ" hidden="1">"c4818"</definedName>
    <definedName name="IQ_EST_DISTRIBUTABLE_CASH_SURPRISE_PERCENT" hidden="1">"c4295"</definedName>
    <definedName name="IQ_EST_DISTRIBUTABLE_CASH_SURPRISE_PERCENT_CIQ" hidden="1">"c4820"</definedName>
    <definedName name="IQ_EST_DPS_DIFF" hidden="1">"c1873"</definedName>
    <definedName name="IQ_EST_DPS_DIFF_CIQ" hidden="1">"c3725"</definedName>
    <definedName name="IQ_EST_DPS_GROWTH_1YR" hidden="1">"c1778"</definedName>
    <definedName name="IQ_EST_DPS_GROWTH_1YR_CIQ" hidden="1">"c3713"</definedName>
    <definedName name="IQ_EST_DPS_GROWTH_2YR" hidden="1">"c1779"</definedName>
    <definedName name="IQ_EST_DPS_GROWTH_2YR_CIQ" hidden="1">"c3714"</definedName>
    <definedName name="IQ_EST_DPS_GROWTH_Q_1YR" hidden="1">"c1780"</definedName>
    <definedName name="IQ_EST_DPS_GROWTH_Q_1YR_CIQ" hidden="1">"c3715"</definedName>
    <definedName name="IQ_EST_DPS_SEQ_GROWTH_Q" hidden="1">"c1781"</definedName>
    <definedName name="IQ_EST_DPS_SEQ_GROWTH_Q_CIQ" hidden="1">"c3716"</definedName>
    <definedName name="IQ_EST_DPS_SURPRISE_PERCENT" hidden="1">"c1874"</definedName>
    <definedName name="IQ_EST_DPS_SURPRISE_PERCENT_CIQ" hidden="1">"c3726"</definedName>
    <definedName name="IQ_EST_EBIT_DIFF" hidden="1">"c1875"</definedName>
    <definedName name="IQ_EST_EBIT_DIFF_CIQ" hidden="1">"c4747"</definedName>
    <definedName name="IQ_EST_EBIT_GW_DIFF" hidden="1">"c4304"</definedName>
    <definedName name="IQ_EST_EBIT_GW_DIFF_CIQ" hidden="1">"c4829"</definedName>
    <definedName name="IQ_EST_EBIT_GW_SURPRISE_PERCENT" hidden="1">"c4313"</definedName>
    <definedName name="IQ_EST_EBIT_GW_SURPRISE_PERCENT_CIQ" hidden="1">"c4838"</definedName>
    <definedName name="IQ_EST_EBIT_SBC_DIFF" hidden="1">"c4314"</definedName>
    <definedName name="IQ_EST_EBIT_SBC_DIFF_CIQ" hidden="1">"c4839"</definedName>
    <definedName name="IQ_EST_EBIT_SBC_GW_DIFF" hidden="1">"c4318"</definedName>
    <definedName name="IQ_EST_EBIT_SBC_GW_DIFF_CIQ" hidden="1">"c4843"</definedName>
    <definedName name="IQ_EST_EBIT_SBC_GW_SURPRISE_PERCENT" hidden="1">"c4327"</definedName>
    <definedName name="IQ_EST_EBIT_SBC_GW_SURPRISE_PERCENT_CIQ" hidden="1">"c4852"</definedName>
    <definedName name="IQ_EST_EBIT_SBC_SURPRISE_PERCENT" hidden="1">"c4333"</definedName>
    <definedName name="IQ_EST_EBIT_SBC_SURPRISE_PERCENT_CIQ" hidden="1">"c4858"</definedName>
    <definedName name="IQ_EST_EBIT_SURPRISE_PERCENT" hidden="1">"c1876"</definedName>
    <definedName name="IQ_EST_EBIT_SURPRISE_PERCENT_CIQ" hidden="1">"c4748"</definedName>
    <definedName name="IQ_EST_EBITDA_DIFF" hidden="1">"c1867"</definedName>
    <definedName name="IQ_EST_EBITDA_DIFF_CIQ" hidden="1">"c3719"</definedName>
    <definedName name="IQ_EST_EBITDA_GROWTH_1YR" hidden="1">"c1766"</definedName>
    <definedName name="IQ_EST_EBITDA_GROWTH_1YR_CIQ" hidden="1">"c3695"</definedName>
    <definedName name="IQ_EST_EBITDA_GROWTH_2YR" hidden="1">"c1767"</definedName>
    <definedName name="IQ_EST_EBITDA_GROWTH_2YR_CIQ" hidden="1">"c3696"</definedName>
    <definedName name="IQ_EST_EBITDA_GROWTH_Q_1YR" hidden="1">"c1768"</definedName>
    <definedName name="IQ_EST_EBITDA_GROWTH_Q_1YR_CIQ" hidden="1">"c3697"</definedName>
    <definedName name="IQ_EST_EBITDA_SBC_DIFF" hidden="1">"c4335"</definedName>
    <definedName name="IQ_EST_EBITDA_SBC_DIFF_CIQ" hidden="1">"c4860"</definedName>
    <definedName name="IQ_EST_EBITDA_SBC_SURPRISE_PERCENT" hidden="1">"c4344"</definedName>
    <definedName name="IQ_EST_EBITDA_SBC_SURPRISE_PERCENT_CIQ" hidden="1">"c4869"</definedName>
    <definedName name="IQ_EST_EBITDA_SEQ_GROWTH_Q" hidden="1">"c1769"</definedName>
    <definedName name="IQ_EST_EBITDA_SEQ_GROWTH_Q_CIQ" hidden="1">"c3698"</definedName>
    <definedName name="IQ_EST_EBITDA_SURPRISE_PERCENT" hidden="1">"c1868"</definedName>
    <definedName name="IQ_EST_EBITDA_SURPRISE_PERCENT_CIQ" hidden="1">"c3720"</definedName>
    <definedName name="IQ_EST_EBT_SBC_DIFF" hidden="1">"c4348"</definedName>
    <definedName name="IQ_EST_EBT_SBC_DIFF_CIQ" hidden="1">"c4873"</definedName>
    <definedName name="IQ_EST_EBT_SBC_GW_DIFF" hidden="1">"c4352"</definedName>
    <definedName name="IQ_EST_EBT_SBC_GW_DIFF_CIQ" hidden="1">"c4877"</definedName>
    <definedName name="IQ_EST_EBT_SBC_GW_SURPRISE_PERCENT" hidden="1">"c4361"</definedName>
    <definedName name="IQ_EST_EBT_SBC_GW_SURPRISE_PERCENT_CIQ" hidden="1">"c4886"</definedName>
    <definedName name="IQ_EST_EBT_SBC_SURPRISE_PERCENT" hidden="1">"c4367"</definedName>
    <definedName name="IQ_EST_EBT_SBC_SURPRISE_PERCENT_CIQ" hidden="1">"c4892"</definedName>
    <definedName name="IQ_EST_EPS_DIFF" hidden="1">"c1864"</definedName>
    <definedName name="IQ_EST_EPS_DIFF_CIQ" hidden="1">"c4999"</definedName>
    <definedName name="IQ_EST_EPS_GROWTH_1YR" hidden="1">"c1636"</definedName>
    <definedName name="IQ_EST_EPS_GROWTH_1YR_CIQ" hidden="1">"c3628"</definedName>
    <definedName name="IQ_EST_EPS_GROWTH_1YR_REUT" hidden="1">"c3646"</definedName>
    <definedName name="IQ_EST_EPS_GROWTH_2YR" hidden="1">"c1637"</definedName>
    <definedName name="IQ_EST_EPS_GROWTH_2YR_CIQ" hidden="1">"c3689"</definedName>
    <definedName name="IQ_EST_EPS_GROWTH_5YR" hidden="1">"c1655"</definedName>
    <definedName name="IQ_EST_EPS_GROWTH_5YR_BOTTOM_UP" hidden="1">"c5487"</definedName>
    <definedName name="IQ_EST_EPS_GROWTH_5YR_BOTTOM_UP_CIQ" hidden="1">"c12024"</definedName>
    <definedName name="IQ_EST_EPS_GROWTH_5YR_CIQ" hidden="1">"c3615"</definedName>
    <definedName name="IQ_EST_EPS_GROWTH_5YR_HIGH" hidden="1">"c1657"</definedName>
    <definedName name="IQ_EST_EPS_GROWTH_5YR_HIGH_CIQ" hidden="1">"c4663"</definedName>
    <definedName name="IQ_EST_EPS_GROWTH_5YR_LOW" hidden="1">"c1658"</definedName>
    <definedName name="IQ_EST_EPS_GROWTH_5YR_LOW_CIQ" hidden="1">"c4664"</definedName>
    <definedName name="IQ_EST_EPS_GROWTH_5YR_MEDIAN" hidden="1">"c1656"</definedName>
    <definedName name="IQ_EST_EPS_GROWTH_5YR_MEDIAN_CIQ" hidden="1">"c5480"</definedName>
    <definedName name="IQ_EST_EPS_GROWTH_5YR_NUM" hidden="1">"c1659"</definedName>
    <definedName name="IQ_EST_EPS_GROWTH_5YR_NUM_CIQ" hidden="1">"c4665"</definedName>
    <definedName name="IQ_EST_EPS_GROWTH_5YR_REUT" hidden="1">"c3633"</definedName>
    <definedName name="IQ_EST_EPS_GROWTH_5YR_STDDEV" hidden="1">"c1660"</definedName>
    <definedName name="IQ_EST_EPS_GROWTH_5YR_STDDEV_CIQ" hidden="1">"c4666"</definedName>
    <definedName name="IQ_EST_EPS_GROWTH_Q_1YR" hidden="1">"c1641"</definedName>
    <definedName name="IQ_EST_EPS_GROWTH_Q_1YR_CIQ" hidden="1">"c4744"</definedName>
    <definedName name="IQ_EST_EPS_GROWTH_Q_1YR_REUT" hidden="1">"c5410"</definedName>
    <definedName name="IQ_EST_EPS_GW_DIFF" hidden="1">"c1891"</definedName>
    <definedName name="IQ_EST_EPS_GW_DIFF_CIQ" hidden="1">"c4761"</definedName>
    <definedName name="IQ_EST_EPS_GW_DIFF_REUT" hidden="1">"c5429"</definedName>
    <definedName name="IQ_EST_EPS_GW_SURPRISE_PERCENT" hidden="1">"c1892"</definedName>
    <definedName name="IQ_EST_EPS_GW_SURPRISE_PERCENT_CIQ" hidden="1">"c4762"</definedName>
    <definedName name="IQ_EST_EPS_GW_SURPRISE_PERCENT_REUT" hidden="1">"c5430"</definedName>
    <definedName name="IQ_EST_EPS_NORM_DIFF" hidden="1">"c2247"</definedName>
    <definedName name="IQ_EST_EPS_NORM_DIFF_CIQ" hidden="1">"c4745"</definedName>
    <definedName name="IQ_EST_EPS_NORM_DIFF_REUT" hidden="1">"c5411"</definedName>
    <definedName name="IQ_EST_EPS_NORM_SURPRISE_PERCENT" hidden="1">"c2248"</definedName>
    <definedName name="IQ_EST_EPS_NORM_SURPRISE_PERCENT_CIQ" hidden="1">"c4746"</definedName>
    <definedName name="IQ_EST_EPS_NORM_SURPRISE_PERCENT_REUT" hidden="1">"c5412"</definedName>
    <definedName name="IQ_EST_EPS_REPORT_DIFF" hidden="1">"c1893"</definedName>
    <definedName name="IQ_EST_EPS_REPORT_DIFF_CIQ" hidden="1">"c4763"</definedName>
    <definedName name="IQ_EST_EPS_REPORT_DIFF_REUT" hidden="1">"c5431"</definedName>
    <definedName name="IQ_EST_EPS_REPORT_SURPRISE_PERCENT" hidden="1">"c1894"</definedName>
    <definedName name="IQ_EST_EPS_REPORT_SURPRISE_PERCENT_CIQ" hidden="1">"c4764"</definedName>
    <definedName name="IQ_EST_EPS_REPORT_SURPRISE_PERCENT_REUT" hidden="1">"c5432"</definedName>
    <definedName name="IQ_EST_EPS_SBC_DIFF" hidden="1">"c4374"</definedName>
    <definedName name="IQ_EST_EPS_SBC_DIFF_CIQ" hidden="1">"c4899"</definedName>
    <definedName name="IQ_EST_EPS_SBC_GW_DIFF" hidden="1">"c4378"</definedName>
    <definedName name="IQ_EST_EPS_SBC_GW_DIFF_CIQ" hidden="1">"c4903"</definedName>
    <definedName name="IQ_EST_EPS_SBC_GW_SURPRISE_PERCENT" hidden="1">"c4387"</definedName>
    <definedName name="IQ_EST_EPS_SBC_GW_SURPRISE_PERCENT_CIQ" hidden="1">"c4912"</definedName>
    <definedName name="IQ_EST_EPS_SBC_SURPRISE_PERCENT" hidden="1">"c4393"</definedName>
    <definedName name="IQ_EST_EPS_SBC_SURPRISE_PERCENT_CIQ" hidden="1">"c4918"</definedName>
    <definedName name="IQ_EST_EPS_SEQ_GROWTH_Q" hidden="1">"c1764"</definedName>
    <definedName name="IQ_EST_EPS_SEQ_GROWTH_Q_CIQ" hidden="1">"c3690"</definedName>
    <definedName name="IQ_EST_EPS_SURPRISE" hidden="1">"c1635"</definedName>
    <definedName name="IQ_EST_EPS_SURPRISE_PERCENT" hidden="1">"c1635"</definedName>
    <definedName name="IQ_EST_EPS_SURPRISE_PERCENT_CIQ" hidden="1">"c5000"</definedName>
    <definedName name="IQ_EST_FFO_ADJ_DIFF" hidden="1">"c4433"</definedName>
    <definedName name="IQ_EST_FFO_ADJ_DIFF_CIQ" hidden="1">"c4958"</definedName>
    <definedName name="IQ_EST_FFO_ADJ_GROWTH_1YR" hidden="1">"c4421"</definedName>
    <definedName name="IQ_EST_FFO_ADJ_GROWTH_1YR_CIQ" hidden="1">"c4946"</definedName>
    <definedName name="IQ_EST_FFO_ADJ_GROWTH_2YR" hidden="1">"c4422"</definedName>
    <definedName name="IQ_EST_FFO_ADJ_GROWTH_2YR_CIQ" hidden="1">"c4947"</definedName>
    <definedName name="IQ_EST_FFO_ADJ_GROWTH_Q_1YR" hidden="1">"c4423"</definedName>
    <definedName name="IQ_EST_FFO_ADJ_GROWTH_Q_1YR_CIQ" hidden="1">"c4948"</definedName>
    <definedName name="IQ_EST_FFO_ADJ_SEQ_GROWTH_Q" hidden="1">"c4424"</definedName>
    <definedName name="IQ_EST_FFO_ADJ_SEQ_GROWTH_Q_CIQ" hidden="1">"c4949"</definedName>
    <definedName name="IQ_EST_FFO_ADJ_SURPRISE_PERCENT" hidden="1">"c4442"</definedName>
    <definedName name="IQ_EST_FFO_ADJ_SURPRISE_PERCENT_CIQ" hidden="1">"c4967"</definedName>
    <definedName name="IQ_EST_FFO_DIFF" hidden="1">"c1869"</definedName>
    <definedName name="IQ_EST_FFO_DIFF_CIQ" hidden="1">"c3721"</definedName>
    <definedName name="IQ_EST_FFO_GROWTH_1YR" hidden="1">"c1770"</definedName>
    <definedName name="IQ_EST_FFO_GROWTH_1YR_CIQ" hidden="1">"c3705"</definedName>
    <definedName name="IQ_EST_FFO_GROWTH_2YR" hidden="1">"c1771"</definedName>
    <definedName name="IQ_EST_FFO_GROWTH_2YR_CIQ" hidden="1">"c3706"</definedName>
    <definedName name="IQ_EST_FFO_GROWTH_Q_1YR" hidden="1">"c1772"</definedName>
    <definedName name="IQ_EST_FFO_GROWTH_Q_1YR_CIQ" hidden="1">"c3707"</definedName>
    <definedName name="IQ_EST_FFO_SEQ_GROWTH_Q" hidden="1">"c1773"</definedName>
    <definedName name="IQ_EST_FFO_SEQ_GROWTH_Q_CIQ" hidden="1">"c3708"</definedName>
    <definedName name="IQ_EST_FFO_SHARE_DIFF" hidden="1">"c4444"</definedName>
    <definedName name="IQ_EST_FFO_SHARE_DIFF_CIQ" hidden="1">"c4969"</definedName>
    <definedName name="IQ_EST_FFO_SHARE_GROWTH_1YR" hidden="1">"c4425"</definedName>
    <definedName name="IQ_EST_FFO_SHARE_GROWTH_1YR_CIQ" hidden="1">"c4950"</definedName>
    <definedName name="IQ_EST_FFO_SHARE_GROWTH_2YR" hidden="1">"c4426"</definedName>
    <definedName name="IQ_EST_FFO_SHARE_GROWTH_2YR_CIQ" hidden="1">"c4951"</definedName>
    <definedName name="IQ_EST_FFO_SHARE_GROWTH_Q_1YR" hidden="1">"c4427"</definedName>
    <definedName name="IQ_EST_FFO_SHARE_GROWTH_Q_1YR_CIQ" hidden="1">"c4952"</definedName>
    <definedName name="IQ_EST_FFO_SHARE_SEQ_GROWTH_Q" hidden="1">"c4428"</definedName>
    <definedName name="IQ_EST_FFO_SHARE_SEQ_GROWTH_Q_CIQ" hidden="1">"c4953"</definedName>
    <definedName name="IQ_EST_FFO_SHARE_SURPRISE_PERCENT" hidden="1">"c4453"</definedName>
    <definedName name="IQ_EST_FFO_SHARE_SURPRISE_PERCENT_CIQ" hidden="1">"c4982"</definedName>
    <definedName name="IQ_EST_FFO_SURPRISE_PERCENT" hidden="1">"c1870"</definedName>
    <definedName name="IQ_EST_FFO_SURPRISE_PERCENT_CIQ" hidden="1">"c3722"</definedName>
    <definedName name="IQ_EST_FOOTNOTE" hidden="1">"c4540"</definedName>
    <definedName name="IQ_EST_FOOTNOTE_CIQ" hidden="1">"c12022"</definedName>
    <definedName name="IQ_EST_MAINT_CAPEX_DIFF" hidden="1">"c4456"</definedName>
    <definedName name="IQ_EST_MAINT_CAPEX_DIFF_CIQ" hidden="1">"c4985"</definedName>
    <definedName name="IQ_EST_MAINT_CAPEX_GROWTH_1YR" hidden="1">"c4429"</definedName>
    <definedName name="IQ_EST_MAINT_CAPEX_GROWTH_1YR_CIQ" hidden="1">"c4954"</definedName>
    <definedName name="IQ_EST_MAINT_CAPEX_GROWTH_2YR" hidden="1">"c4430"</definedName>
    <definedName name="IQ_EST_MAINT_CAPEX_GROWTH_2YR_CIQ" hidden="1">"c4955"</definedName>
    <definedName name="IQ_EST_MAINT_CAPEX_GROWTH_Q_1YR" hidden="1">"c4431"</definedName>
    <definedName name="IQ_EST_MAINT_CAPEX_GROWTH_Q_1YR_CIQ" hidden="1">"c4956"</definedName>
    <definedName name="IQ_EST_MAINT_CAPEX_SEQ_GROWTH_Q" hidden="1">"c4432"</definedName>
    <definedName name="IQ_EST_MAINT_CAPEX_SEQ_GROWTH_Q_CIQ" hidden="1">"c4957"</definedName>
    <definedName name="IQ_EST_MAINT_CAPEX_SURPRISE_PERCENT" hidden="1">"c4465"</definedName>
    <definedName name="IQ_EST_MAINT_CAPEX_SURPRISE_PERCENT_CIQ" hidden="1">"c5003"</definedName>
    <definedName name="IQ_EST_NAV_DIFF" hidden="1">"c1895"</definedName>
    <definedName name="IQ_EST_NAV_SHARE_SURPRISE_PERCENT" hidden="1">"c1896"</definedName>
    <definedName name="IQ_EST_NAV_SURPRISE_PERCENT" hidden="1">"c1896"</definedName>
    <definedName name="IQ_EST_NET_DEBT_DIFF" hidden="1">"c4466"</definedName>
    <definedName name="IQ_EST_NET_DEBT_DIFF_CIQ" hidden="1">"c5004"</definedName>
    <definedName name="IQ_EST_NET_DEBT_SURPRISE_PERCENT" hidden="1">"c4468"</definedName>
    <definedName name="IQ_EST_NET_DEBT_SURPRISE_PERCENT_CIQ" hidden="1">"c5006"</definedName>
    <definedName name="IQ_EST_NI_DIFF" hidden="1">"c1885"</definedName>
    <definedName name="IQ_EST_NI_DIFF_CIQ" hidden="1">"c4755"</definedName>
    <definedName name="IQ_EST_NI_GW_DIFF" hidden="1">"c1887"</definedName>
    <definedName name="IQ_EST_NI_GW_DIFF_CIQ" hidden="1">"c4757"</definedName>
    <definedName name="IQ_EST_NI_GW_SURPRISE_PERCENT" hidden="1">"c1888"</definedName>
    <definedName name="IQ_EST_NI_GW_SURPRISE_PERCENT_CIQ" hidden="1">"c4758"</definedName>
    <definedName name="IQ_EST_NI_REPORT_DIFF" hidden="1">"c1889"</definedName>
    <definedName name="IQ_EST_NI_REPORT_DIFF_CIQ" hidden="1">"c4759"</definedName>
    <definedName name="IQ_EST_NI_REPORT_SURPRISE_PERCENT" hidden="1">"c1890"</definedName>
    <definedName name="IQ_EST_NI_REPORT_SURPRISE_PERCENT_CIQ" hidden="1">"c4760"</definedName>
    <definedName name="IQ_EST_NI_SBC_DIFF" hidden="1">"c4472"</definedName>
    <definedName name="IQ_EST_NI_SBC_DIFF_CIQ" hidden="1">"c5010"</definedName>
    <definedName name="IQ_EST_NI_SBC_GW_DIFF" hidden="1">"c4476"</definedName>
    <definedName name="IQ_EST_NI_SBC_GW_DIFF_CIQ" hidden="1">"c5014"</definedName>
    <definedName name="IQ_EST_NI_SBC_GW_SURPRISE_PERCENT" hidden="1">"c4485"</definedName>
    <definedName name="IQ_EST_NI_SBC_GW_SURPRISE_PERCENT_CIQ" hidden="1">"c5023"</definedName>
    <definedName name="IQ_EST_NI_SBC_SURPRISE_PERCENT" hidden="1">"c4491"</definedName>
    <definedName name="IQ_EST_NI_SBC_SURPRISE_PERCENT_CIQ" hidden="1">"c5029"</definedName>
    <definedName name="IQ_EST_NI_SURPRISE_PERCENT" hidden="1">"c1886"</definedName>
    <definedName name="IQ_EST_NI_SURPRISE_PERCENT_CIQ" hidden="1">"c4756"</definedName>
    <definedName name="IQ_EST_NUM_BUY" hidden="1">"c1759"</definedName>
    <definedName name="IQ_EST_NUM_BUY_CIQ" hidden="1">"c3700"</definedName>
    <definedName name="IQ_EST_NUM_BUY_REUT" hidden="1">"c3869"</definedName>
    <definedName name="IQ_EST_NUM_BUY_THOM" hidden="1">"c5165"</definedName>
    <definedName name="IQ_EST_NUM_HIGH_REC" hidden="1">"c5649"</definedName>
    <definedName name="IQ_EST_NUM_HIGH_REC_CIQ" hidden="1">"c3701"</definedName>
    <definedName name="IQ_EST_NUM_HIGHEST_REC" hidden="1">"c5648"</definedName>
    <definedName name="IQ_EST_NUM_HIGHEST_REC_CIQ" hidden="1">"c3700"</definedName>
    <definedName name="IQ_EST_NUM_HOLD" hidden="1">"c1761"</definedName>
    <definedName name="IQ_EST_NUM_HOLD_CIQ" hidden="1">"c3702"</definedName>
    <definedName name="IQ_EST_NUM_HOLD_REUT" hidden="1">"c3871"</definedName>
    <definedName name="IQ_EST_NUM_HOLD_THOM" hidden="1">"c5167"</definedName>
    <definedName name="IQ_EST_NUM_LOW_REC" hidden="1">"c5651"</definedName>
    <definedName name="IQ_EST_NUM_LOW_REC_CIQ" hidden="1">"c3703"</definedName>
    <definedName name="IQ_EST_NUM_LOWEST_REC" hidden="1">"c5652"</definedName>
    <definedName name="IQ_EST_NUM_LOWEST_REC_CIQ" hidden="1">"c3704"</definedName>
    <definedName name="IQ_EST_NUM_NEUTRAL_REC" hidden="1">"c5650"</definedName>
    <definedName name="IQ_EST_NUM_NEUTRAL_REC_CIQ" hidden="1">"c3702"</definedName>
    <definedName name="IQ_EST_NUM_NO_OPINION" hidden="1">"c1758"</definedName>
    <definedName name="IQ_EST_NUM_NO_OPINION_CIQ" hidden="1">"c3699"</definedName>
    <definedName name="IQ_EST_NUM_OUTPERFORM" hidden="1">"c1760"</definedName>
    <definedName name="IQ_EST_NUM_OUTPERFORM_CIQ" hidden="1">"c3701"</definedName>
    <definedName name="IQ_EST_NUM_OUTPERFORM_REUT" hidden="1">"c3870"</definedName>
    <definedName name="IQ_EST_NUM_OUTPERFORM_THOM" hidden="1">"c5166"</definedName>
    <definedName name="IQ_EST_NUM_SELL" hidden="1">"c1763"</definedName>
    <definedName name="IQ_EST_NUM_SELL_CIQ" hidden="1">"c3704"</definedName>
    <definedName name="IQ_EST_NUM_SELL_REUT" hidden="1">"c3873"</definedName>
    <definedName name="IQ_EST_NUM_SELL_THOM" hidden="1">"c5169"</definedName>
    <definedName name="IQ_EST_NUM_UNDERPERFORM" hidden="1">"c1762"</definedName>
    <definedName name="IQ_EST_NUM_UNDERPERFORM_CIQ" hidden="1">"c3703"</definedName>
    <definedName name="IQ_EST_NUM_UNDERPERFORM_REUT" hidden="1">"c3872"</definedName>
    <definedName name="IQ_EST_NUM_UNDERPERFORM_THOM" hidden="1">"c5168"</definedName>
    <definedName name="IQ_EST_OPER_INC_DIFF" hidden="1">"c1877"</definedName>
    <definedName name="IQ_EST_OPER_INC_DIFF_CIQ" hidden="1">"c12017"</definedName>
    <definedName name="IQ_EST_OPER_INC_SURPRISE_PERCENT" hidden="1">"c1878"</definedName>
    <definedName name="IQ_EST_OPER_INC_SURPRISE_PERCENT_CIQ" hidden="1">"c12018"</definedName>
    <definedName name="IQ_EST_PRE_TAX_DIFF" hidden="1">"c1879"</definedName>
    <definedName name="IQ_EST_PRE_TAX_DIFF_CIQ" hidden="1">"c4749"</definedName>
    <definedName name="IQ_EST_PRE_TAX_GW_DIFF" hidden="1">"c1881"</definedName>
    <definedName name="IQ_EST_PRE_TAX_GW_DIFF_CIQ" hidden="1">"c4751"</definedName>
    <definedName name="IQ_EST_PRE_TAX_GW_SURPRISE_PERCENT" hidden="1">"c1882"</definedName>
    <definedName name="IQ_EST_PRE_TAX_GW_SURPRISE_PERCENT_CIQ" hidden="1">"c4752"</definedName>
    <definedName name="IQ_EST_PRE_TAX_REPORT_DIFF" hidden="1">"c1883"</definedName>
    <definedName name="IQ_EST_PRE_TAX_REPORT_DIFF_CIQ" hidden="1">"c4753"</definedName>
    <definedName name="IQ_EST_PRE_TAX_REPORT_SURPRISE_PERCENT" hidden="1">"c1884"</definedName>
    <definedName name="IQ_EST_PRE_TAX_REPORT_SURPRISE_PERCENT_CIQ" hidden="1">"c4754"</definedName>
    <definedName name="IQ_EST_PRE_TAX_SURPRISE_PERCENT" hidden="1">"c1880"</definedName>
    <definedName name="IQ_EST_PRE_TAX_SURPRISE_PERCENT_CIQ" hidden="1">"c4750"</definedName>
    <definedName name="IQ_EST_RECURRING_PROFIT_SHARE_DIFF" hidden="1">"c4505"</definedName>
    <definedName name="IQ_EST_RECURRING_PROFIT_SHARE_DIFF_CIQ" hidden="1">"c5043"</definedName>
    <definedName name="IQ_EST_RECURRING_PROFIT_SHARE_SURPRISE_PERCENT" hidden="1">"c4515"</definedName>
    <definedName name="IQ_EST_RECURRING_PROFIT_SHARE_SURPRISE_PERCENT_CIQ" hidden="1">"c5053"</definedName>
    <definedName name="IQ_EST_REV_DIFF" hidden="1">"c1865"</definedName>
    <definedName name="IQ_EST_REV_DIFF_CIQ" hidden="1">"c3717"</definedName>
    <definedName name="IQ_EST_REV_GROWTH_1YR" hidden="1">"c1638"</definedName>
    <definedName name="IQ_EST_REV_GROWTH_1YR_CIQ" hidden="1">"c3691"</definedName>
    <definedName name="IQ_EST_REV_GROWTH_2YR" hidden="1">"c1639"</definedName>
    <definedName name="IQ_EST_REV_GROWTH_2YR_CIQ" hidden="1">"c3692"</definedName>
    <definedName name="IQ_EST_REV_GROWTH_Q_1YR" hidden="1">"c1640"</definedName>
    <definedName name="IQ_EST_REV_GROWTH_Q_1YR_CIQ" hidden="1">"c3693"</definedName>
    <definedName name="IQ_EST_REV_SEQ_GROWTH_Q" hidden="1">"c1765"</definedName>
    <definedName name="IQ_EST_REV_SEQ_GROWTH_Q_CIQ" hidden="1">"c3694"</definedName>
    <definedName name="IQ_EST_REV_SURPRISE_PERCENT" hidden="1">"c1866"</definedName>
    <definedName name="IQ_EST_REV_SURPRISE_PERCENT_CIQ" hidden="1">"c3718"</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"001"</definedName>
    <definedName name="IQ_EXPENSES_AP" hidden="1">"c8875"</definedName>
    <definedName name="IQ_EXPENSES_AP_ABS" hidden="1">"c8894"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FC_UNUSED_UNUSED_UNUSED" hidden="1">"c8401"</definedName>
    <definedName name="IQ_EXPORTS_APR_UNUSED" hidden="1">"c7521"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FC_UNUSED_UNUSED_UNUSED" hidden="1">"c8512"</definedName>
    <definedName name="IQ_EXPORTS_GOODS_REAL_SAAR_APR_UNUSED" hidden="1">"c7632"</definedName>
    <definedName name="IQ_EXPORTS_GOODS_REAL_SAAR_APR_UNUSED_UNUSED_UNUSED" hidden="1">"c7632"</definedName>
    <definedName name="IQ_EXPORTS_GOODS_REAL_SAAR_FC_UNUSED" hidden="1">"c7852"</definedName>
    <definedName name="IQ_EXPORTS_GOODS_REAL_SAAR_FC_UNUSED_UNUSED_UNUSED" hidden="1">"c7852"</definedName>
    <definedName name="IQ_EXPORTS_GOODS_REAL_SAAR_POP" hidden="1">"c11931"</definedName>
    <definedName name="IQ_EXPORTS_GOODS_REAL_SAAR_POP_FC_UNUSED" hidden="1">"c8072"</definedName>
    <definedName name="IQ_EXPORTS_GOODS_REAL_SAAR_POP_FC_UNUSED_UNUSED_UNUSED" hidden="1">"c8072"</definedName>
    <definedName name="IQ_EXPORTS_GOODS_REAL_SAAR_POP_UNUSED" hidden="1">"c7192"</definedName>
    <definedName name="IQ_EXPORTS_GOODS_REAL_SAAR_POP_UNUSED_UNUSED_UNUSED" hidden="1">"c7192"</definedName>
    <definedName name="IQ_EXPORTS_GOODS_REAL_SAAR_UNUSED" hidden="1">"c6972"</definedName>
    <definedName name="IQ_EXPORTS_GOODS_REAL_SAAR_UNUSED_UNUSED_UNUSED" hidden="1">"c6972"</definedName>
    <definedName name="IQ_EXPORTS_GOODS_REAL_SAAR_YOY" hidden="1">"c11932"</definedName>
    <definedName name="IQ_EXPORTS_GOODS_REAL_SAAR_YOY_FC_UNUSED" hidden="1">"c8292"</definedName>
    <definedName name="IQ_EXPORTS_GOODS_REAL_SAAR_YOY_FC_UNUSED_UNUSED_UNUSED" hidden="1">"c8292"</definedName>
    <definedName name="IQ_EXPORTS_GOODS_REAL_SAAR_YOY_UNUSED" hidden="1">"c7412"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FC_UNUSED_UNUSED_UNUSED" hidden="1">"c7961"</definedName>
    <definedName name="IQ_EXPORTS_POP_UNUSED" hidden="1">"c7081"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FC_UNUSED_UNUSED_UNUSED" hidden="1">"c8516"</definedName>
    <definedName name="IQ_EXPORTS_SERVICES_REAL_SAAR_APR_UNUSED" hidden="1">"c7636"</definedName>
    <definedName name="IQ_EXPORTS_SERVICES_REAL_SAAR_APR_UNUSED_UNUSED_UNUSED" hidden="1">"c7636"</definedName>
    <definedName name="IQ_EXPORTS_SERVICES_REAL_SAAR_FC_UNUSED" hidden="1">"c7856"</definedName>
    <definedName name="IQ_EXPORTS_SERVICES_REAL_SAAR_FC_UNUSED_UNUSED_UNUSED" hidden="1">"c7856"</definedName>
    <definedName name="IQ_EXPORTS_SERVICES_REAL_SAAR_POP" hidden="1">"c11935"</definedName>
    <definedName name="IQ_EXPORTS_SERVICES_REAL_SAAR_POP_FC_UNUSED" hidden="1">"c8076"</definedName>
    <definedName name="IQ_EXPORTS_SERVICES_REAL_SAAR_POP_FC_UNUSED_UNUSED_UNUSED" hidden="1">"c8076"</definedName>
    <definedName name="IQ_EXPORTS_SERVICES_REAL_SAAR_POP_UNUSED" hidden="1">"c7196"</definedName>
    <definedName name="IQ_EXPORTS_SERVICES_REAL_SAAR_POP_UNUSED_UNUSED_UNUSED" hidden="1">"c7196"</definedName>
    <definedName name="IQ_EXPORTS_SERVICES_REAL_SAAR_UNUSED" hidden="1">"c6976"</definedName>
    <definedName name="IQ_EXPORTS_SERVICES_REAL_SAAR_UNUSED_UNUSED_UNUSED" hidden="1">"c6976"</definedName>
    <definedName name="IQ_EXPORTS_SERVICES_REAL_SAAR_YOY" hidden="1">"c11936"</definedName>
    <definedName name="IQ_EXPORTS_SERVICES_REAL_SAAR_YOY_FC_UNUSED" hidden="1">"c8296"</definedName>
    <definedName name="IQ_EXPORTS_SERVICES_REAL_SAAR_YOY_FC_UNUSED_UNUSED_UNUSED" hidden="1">"c8296"</definedName>
    <definedName name="IQ_EXPORTS_SERVICES_REAL_SAAR_YOY_UNUSED" hidden="1">"c7416"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 hidden="1">"c6861"</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FC_UNUSED_UNUSED_UNUSED" hidden="1">"c8181"</definedName>
    <definedName name="IQ_EXPORTS_YOY_UNUSED" hidden="1">"c7301"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D" hidden="1">"c8757"</definedName>
    <definedName name="IQ_FAD_PAYOUT_RATIO" hidden="1">"c8872"</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ADJ_ACT_OR_EST_CIQ" hidden="1">"c4960"</definedName>
    <definedName name="IQ_FFO_ADJ_EST" hidden="1">"c4434"</definedName>
    <definedName name="IQ_FFO_ADJ_EST_CIQ" hidden="1">"c4959"</definedName>
    <definedName name="IQ_FFO_ADJ_GUIDANCE" hidden="1">"c4436"</definedName>
    <definedName name="IQ_FFO_ADJ_GUIDANCE_CIQ" hidden="1">"c4961"</definedName>
    <definedName name="IQ_FFO_ADJ_HIGH_EST" hidden="1">"c4437"</definedName>
    <definedName name="IQ_FFO_ADJ_HIGH_EST_CIQ" hidden="1">"c4962"</definedName>
    <definedName name="IQ_FFO_ADJ_HIGH_GUIDANCE" hidden="1">"c4202"</definedName>
    <definedName name="IQ_FFO_ADJ_HIGH_GUIDANCE_CIQ" hidden="1">"c4614"</definedName>
    <definedName name="IQ_FFO_ADJ_LOW_EST" hidden="1">"c4438"</definedName>
    <definedName name="IQ_FFO_ADJ_LOW_EST_CIQ" hidden="1">"c4963"</definedName>
    <definedName name="IQ_FFO_ADJ_LOW_GUIDANCE" hidden="1">"c4242"</definedName>
    <definedName name="IQ_FFO_ADJ_LOW_GUIDANCE_CIQ" hidden="1">"c4654"</definedName>
    <definedName name="IQ_FFO_ADJ_MEDIAN_EST" hidden="1">"c4439"</definedName>
    <definedName name="IQ_FFO_ADJ_MEDIAN_EST_CIQ" hidden="1">"c4964"</definedName>
    <definedName name="IQ_FFO_ADJ_NUM_EST" hidden="1">"c4440"</definedName>
    <definedName name="IQ_FFO_ADJ_NUM_EST_CIQ" hidden="1">"c4965"</definedName>
    <definedName name="IQ_FFO_ADJ_STDDEV_EST" hidden="1">"c4441"</definedName>
    <definedName name="IQ_FFO_ADJ_STDDEV_EST_CIQ" hidden="1">"c4966"</definedName>
    <definedName name="IQ_FFO_EST" hidden="1">"c418"</definedName>
    <definedName name="IQ_FFO_EST_CIQ" hidden="1">"c3668"</definedName>
    <definedName name="IQ_FFO_GUIDANCE" hidden="1">"c4443"</definedName>
    <definedName name="IQ_FFO_GUIDANCE_CIQ" hidden="1">"c4968"</definedName>
    <definedName name="IQ_FFO_HIGH_EST" hidden="1">"c419"</definedName>
    <definedName name="IQ_FFO_HIGH_EST_CIQ" hidden="1">"c3670"</definedName>
    <definedName name="IQ_FFO_HIGH_GUIDANCE" hidden="1">"c4184"</definedName>
    <definedName name="IQ_FFO_HIGH_GUIDANCE_CIQ" hidden="1">"c4596"</definedName>
    <definedName name="IQ_FFO_LOW_EST" hidden="1">"c420"</definedName>
    <definedName name="IQ_FFO_LOW_EST_CIQ" hidden="1">"c3671"</definedName>
    <definedName name="IQ_FFO_LOW_GUIDANCE" hidden="1">"c4224"</definedName>
    <definedName name="IQ_FFO_LOW_GUIDANCE_CIQ" hidden="1">"c4636"</definedName>
    <definedName name="IQ_FFO_MEDIAN_EST" hidden="1">"c1665"</definedName>
    <definedName name="IQ_FFO_MEDIAN_EST_CIQ" hidden="1">"c3669"</definedName>
    <definedName name="IQ_FFO_NUM_EST" hidden="1">"c421"</definedName>
    <definedName name="IQ_FFO_NUM_EST_CIQ" hidden="1">"c3672"</definedName>
    <definedName name="IQ_FFO_PAYOUT_RATIO" hidden="1">"c3492"</definedName>
    <definedName name="IQ_FFO_PER_SHARE_BASIC" hidden="1">"c8867"</definedName>
    <definedName name="IQ_FFO_PER_SHARE_DILUTED" hidden="1">"c8868"</definedName>
    <definedName name="IQ_FFO_SHARE_ACT_OR_EST" hidden="1">"c4446"</definedName>
    <definedName name="IQ_FFO_SHARE_ACT_OR_EST_CIQ" hidden="1">"c4971"</definedName>
    <definedName name="IQ_FFO_SHARE_EST" hidden="1">"c4445"</definedName>
    <definedName name="IQ_FFO_SHARE_EST_CIQ" hidden="1">"c4970"</definedName>
    <definedName name="IQ_FFO_SHARE_GUIDANCE" hidden="1">"c4447"</definedName>
    <definedName name="IQ_FFO_SHARE_GUIDANCE_CIQ" hidden="1">"c4976"</definedName>
    <definedName name="IQ_FFO_SHARE_HIGH_EST" hidden="1">"c4448"</definedName>
    <definedName name="IQ_FFO_SHARE_HIGH_EST_CIQ" hidden="1">"c4977"</definedName>
    <definedName name="IQ_FFO_SHARE_HIGH_GUIDANCE" hidden="1">"c4203"</definedName>
    <definedName name="IQ_FFO_SHARE_HIGH_GUIDANCE_CIQ" hidden="1">"c4615"</definedName>
    <definedName name="IQ_FFO_SHARE_LOW_EST" hidden="1">"c4449"</definedName>
    <definedName name="IQ_FFO_SHARE_LOW_EST_CIQ" hidden="1">"c4978"</definedName>
    <definedName name="IQ_FFO_SHARE_LOW_GUIDANCE" hidden="1">"c4243"</definedName>
    <definedName name="IQ_FFO_SHARE_LOW_GUIDANCE_CIQ" hidden="1">"c4655"</definedName>
    <definedName name="IQ_FFO_SHARE_MEDIAN_EST" hidden="1">"c4450"</definedName>
    <definedName name="IQ_FFO_SHARE_MEDIAN_EST_CIQ" hidden="1">"c4979"</definedName>
    <definedName name="IQ_FFO_SHARE_NUM_EST" hidden="1">"c4451"</definedName>
    <definedName name="IQ_FFO_SHARE_NUM_EST_CIQ" hidden="1">"c4980"</definedName>
    <definedName name="IQ_FFO_SHARE_STDDEV_EST" hidden="1">"c4452"</definedName>
    <definedName name="IQ_FFO_SHARE_STDDEV_EST_CIQ" hidden="1">"c4981"</definedName>
    <definedName name="IQ_FFO_STDDEV_EST" hidden="1">"c422"</definedName>
    <definedName name="IQ_FFO_STDDEV_EST_CIQ" hidden="1">"c3673"</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Q_EST_REUT" hidden="1">"c6798"</definedName>
    <definedName name="IQ_FISCAL_Y" hidden="1">"c441"</definedName>
    <definedName name="IQ_FISCAL_Y_EST" hidden="1">"c6795"</definedName>
    <definedName name="IQ_FISCAL_Y_EST_CIQ" hidden="1">"c6807"</definedName>
    <definedName name="IQ_FISCAL_Y_EST_REUT" hidden="1">"c6799"</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VEST_APR_FC_UNUSED" hidden="1">"c8410"</definedName>
    <definedName name="IQ_FIXED_INVEST_APR_FC_UNUSED_UNUSED_UNUSED" hidden="1">"c8410"</definedName>
    <definedName name="IQ_FIXED_INVEST_APR_UNUSED" hidden="1">"c7530"</definedName>
    <definedName name="IQ_FIXED_INVEST_APR_UNUSED_UNUSED_UNUSED" hidden="1">"c7530"</definedName>
    <definedName name="IQ_FIXED_INVEST_FC_UNUSED" hidden="1">"c7750"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FC_UNUSED_UNUSED_UNUSED" hidden="1">"c7970"</definedName>
    <definedName name="IQ_FIXED_INVEST_POP_UNUSED" hidden="1">"c7090"</definedName>
    <definedName name="IQ_FIXED_INVEST_POP_UNUSED_UNUSED_UNUSED" hidden="1">"c7090"</definedName>
    <definedName name="IQ_FIXED_INVEST_REAL_APR_FC_UNUSED" hidden="1">"c8518"</definedName>
    <definedName name="IQ_FIXED_INVEST_REAL_APR_FC_UNUSED_UNUSED_UNUSED" hidden="1">"c8518"</definedName>
    <definedName name="IQ_FIXED_INVEST_REAL_APR_UNUSED" hidden="1">"c7638"</definedName>
    <definedName name="IQ_FIXED_INVEST_REAL_APR_UNUSED_UNUSED_UNUSED" hidden="1">"c7638"</definedName>
    <definedName name="IQ_FIXED_INVEST_REAL_FC_UNUSED" hidden="1">"c7858"</definedName>
    <definedName name="IQ_FIXED_INVEST_REAL_FC_UNUSED_UNUSED_UNUSED" hidden="1">"c7858"</definedName>
    <definedName name="IQ_FIXED_INVEST_REAL_POP_FC_UNUSED" hidden="1">"c8078"</definedName>
    <definedName name="IQ_FIXED_INVEST_REAL_POP_FC_UNUSED_UNUSED_UNUSED" hidden="1">"c8078"</definedName>
    <definedName name="IQ_FIXED_INVEST_REAL_POP_UNUSED" hidden="1">"c7198"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FC_UNUSED_UNUSED_UNUSED" hidden="1">"c8298"</definedName>
    <definedName name="IQ_FIXED_INVEST_REAL_YOY_UNUSED" hidden="1">"c7418"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FC_UNUSED_UNUSED_UNUSED" hidden="1">"c8190"</definedName>
    <definedName name="IQ_FIXED_INVEST_YOY_UNUSED" hidden="1">"c7310"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EXP_CASINO" hidden="1">"c8733"</definedName>
    <definedName name="IQ_HG_EXP_DEVELOPMENT" hidden="1">"c8738"</definedName>
    <definedName name="IQ_HG_EXP_ENTERTAINMENT" hidden="1">"c8736"</definedName>
    <definedName name="IQ_HG_EXP_FOOD_BEV" hidden="1">"c8734"</definedName>
    <definedName name="IQ_HG_EXP_FRANCHISE_MANAGEMENT" hidden="1">"c8744"</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INCENTIVE_MANAGEMENT_FEES" hidden="1">"c8727"</definedName>
    <definedName name="IQ_HG_REV_MANAGEMENT_FEES" hidden="1">"c8718"</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PROM_COSTS" hidden="1">"c8745"</definedName>
    <definedName name="IQ_HG_ROOMS_BEG" hidden="1">"c8600"</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"c8643"</definedName>
    <definedName name="IQ_HG_TABLE_GAMES_MANAGED" hidden="1">"c8644"</definedName>
    <definedName name="IQ_HG_TABLE_GAMES_OWNED" hidden="1">"c8642"</definedName>
    <definedName name="IQ_HG_TABLE_GAM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TARGET_PRICE" hidden="1">"c1651"</definedName>
    <definedName name="IQ_HIGH_TARGET_PRICE_CIQ" hidden="1">"c4659"</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FC_UNUSED_UNUSED_UNUSED" hidden="1">"c8422"</definedName>
    <definedName name="IQ_HOUSING_COMPLETIONS_SINGLE_FAM_APR_UNUSED" hidden="1">"c7542"</definedName>
    <definedName name="IQ_HOUSING_COMPLETIONS_SINGLE_FAM_APR_UNUSED_UNUSED_UNUSED" hidden="1">"c7542"</definedName>
    <definedName name="IQ_HOUSING_COMPLETIONS_SINGLE_FAM_FC_UNUSED" hidden="1">"c7762"</definedName>
    <definedName name="IQ_HOUSING_COMPLETIONS_SINGLE_FAM_FC_UNUSED_UNUSED_UNUSED" hidden="1">"c7762"</definedName>
    <definedName name="IQ_HOUSING_COMPLETIONS_SINGLE_FAM_POP_FC_UNUSED" hidden="1">"c7982"</definedName>
    <definedName name="IQ_HOUSING_COMPLETIONS_SINGLE_FAM_POP_FC_UNUSED_UNUSED_UNUSED" hidden="1">"c7982"</definedName>
    <definedName name="IQ_HOUSING_COMPLETIONS_SINGLE_FAM_POP_UNUSED" hidden="1">"c7102"</definedName>
    <definedName name="IQ_HOUSING_COMPLETIONS_SINGLE_FAM_POP_UNUSED_UNUSED_UNUSED" hidden="1">"c7102"</definedName>
    <definedName name="IQ_HOUSING_COMPLETIONS_SINGLE_FAM_UNUSED" hidden="1">"c6882"</definedName>
    <definedName name="IQ_HOUSING_COMPLETIONS_SINGLE_FAM_UNUSED_UNUSED_UNUSED" hidden="1">"c6882"</definedName>
    <definedName name="IQ_HOUSING_COMPLETIONS_SINGLE_FAM_YOY_FC_UNUSED" hidden="1">"c8202"</definedName>
    <definedName name="IQ_HOUSING_COMPLETIONS_SINGLE_FAM_YOY_FC_UNUSED_UNUSED_UNUSED" hidden="1">"c8202"</definedName>
    <definedName name="IQ_HOUSING_COMPLETIONS_SINGLE_FAM_YOY_UNUSED" hidden="1">"c7322"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IR_OIL" hidden="1">"c547"</definedName>
    <definedName name="IQ_IMPAIRMENT_GW" hidden="1">"c548"</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FC_UNUSED_UNUSED_UNUSED" hidden="1">"c8523"</definedName>
    <definedName name="IQ_IMPORTS_GOODS_REAL_SAAR_APR_UNUSED" hidden="1">"c7643"</definedName>
    <definedName name="IQ_IMPORTS_GOODS_REAL_SAAR_APR_UNUSED_UNUSED_UNUSED" hidden="1">"c7643"</definedName>
    <definedName name="IQ_IMPORTS_GOODS_REAL_SAAR_FC_UNUSED" hidden="1">"c7863"</definedName>
    <definedName name="IQ_IMPORTS_GOODS_REAL_SAAR_FC_UNUSED_UNUSED_UNUSED" hidden="1">"c7863"</definedName>
    <definedName name="IQ_IMPORTS_GOODS_REAL_SAAR_POP_FC_UNUSED" hidden="1">"c8083"</definedName>
    <definedName name="IQ_IMPORTS_GOODS_REAL_SAAR_POP_FC_UNUSED_UNUSED_UNUSED" hidden="1">"c8083"</definedName>
    <definedName name="IQ_IMPORTS_GOODS_REAL_SAAR_POP_UNUSED" hidden="1">"c7203"</definedName>
    <definedName name="IQ_IMPORTS_GOODS_REAL_SAAR_POP_UNUSED_UNUSED_UNUSED" hidden="1">"c7203"</definedName>
    <definedName name="IQ_IMPORTS_GOODS_REAL_SAAR_UNUSED" hidden="1">"c6983"</definedName>
    <definedName name="IQ_IMPORTS_GOODS_REAL_SAAR_UNUSED_UNUSED_UNUSED" hidden="1">"c6983"</definedName>
    <definedName name="IQ_IMPORTS_GOODS_REAL_SAAR_YOY_FC_UNUSED" hidden="1">"c8303"</definedName>
    <definedName name="IQ_IMPORTS_GOODS_REAL_SAAR_YOY_FC_UNUSED_UNUSED_UNUSED" hidden="1">"c8303"</definedName>
    <definedName name="IQ_IMPORTS_GOODS_REAL_SAAR_YOY_UNUSED" hidden="1">"c7423"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FC_UNUSED_UNUSED_UNUSED" hidden="1">"c8429"</definedName>
    <definedName name="IQ_IMPORTS_GOODS_SERVICES_APR_UNUSED" hidden="1">"c7549"</definedName>
    <definedName name="IQ_IMPORTS_GOODS_SERVICES_APR_UNUSED_UNUSED_UNUSED" hidden="1">"c7549"</definedName>
    <definedName name="IQ_IMPORTS_GOODS_SERVICES_FC_UNUSED" hidden="1">"c7769"</definedName>
    <definedName name="IQ_IMPORTS_GOODS_SERVICES_FC_UNUSED_UNUSED_UNUSED" hidden="1">"c7769"</definedName>
    <definedName name="IQ_IMPORTS_GOODS_SERVICES_POP_FC_UNUSED" hidden="1">"c7989"</definedName>
    <definedName name="IQ_IMPORTS_GOODS_SERVICES_POP_FC_UNUSED_UNUSED_UNUSED" hidden="1">"c7989"</definedName>
    <definedName name="IQ_IMPORTS_GOODS_SERVICES_POP_UNUSED" hidden="1">"c7109"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FC_UNUSED_UNUSED_UNUSED" hidden="1">"c8524"</definedName>
    <definedName name="IQ_IMPORTS_GOODS_SERVICES_REAL_SAAR_APR_UNUSED" hidden="1">"c7644"</definedName>
    <definedName name="IQ_IMPORTS_GOODS_SERVICES_REAL_SAAR_APR_UNUSED_UNUSED_UNUSED" hidden="1">"c7644"</definedName>
    <definedName name="IQ_IMPORTS_GOODS_SERVICES_REAL_SAAR_FC_UNUSED" hidden="1">"c7864"</definedName>
    <definedName name="IQ_IMPORTS_GOODS_SERVICES_REAL_SAAR_FC_UNUSED_UNUSED_UNUSED" hidden="1">"c7864"</definedName>
    <definedName name="IQ_IMPORTS_GOODS_SERVICES_REAL_SAAR_POP" hidden="1">"c11959"</definedName>
    <definedName name="IQ_IMPORTS_GOODS_SERVICES_REAL_SAAR_POP_FC_UNUSED" hidden="1">"c8084"</definedName>
    <definedName name="IQ_IMPORTS_GOODS_SERVICES_REAL_SAAR_POP_FC_UNUSED_UNUSED_UNUSED" hidden="1">"c8084"</definedName>
    <definedName name="IQ_IMPORTS_GOODS_SERVICES_REAL_SAAR_POP_UNUSED" hidden="1">"c7204"</definedName>
    <definedName name="IQ_IMPORTS_GOODS_SERVICES_REAL_SAAR_POP_UNUSED_UNUSED_UNUSED" hidden="1">"c7204"</definedName>
    <definedName name="IQ_IMPORTS_GOODS_SERVICES_REAL_SAAR_UNUSED" hidden="1">"c6984"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FC_UNUSED_UNUSED_UNUSED" hidden="1">"c8304"</definedName>
    <definedName name="IQ_IMPORTS_GOODS_SERVICES_REAL_SAAR_YOY_UNUSED" hidden="1">"c7424"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FC_UNUSED_UNUSED_UNUSED" hidden="1">"c8209"</definedName>
    <definedName name="IQ_IMPORTS_GOODS_SERVICES_YOY_UNUSED" hidden="1">"c7329"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EARING_DEPOSITS" hidden="1">"c1166"</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FC_UNUSED_UNUSED_UNUSED" hidden="1">"c8443"</definedName>
    <definedName name="IQ_ISM_SERVICES_APR_UNUSED" hidden="1">"c7563"</definedName>
    <definedName name="IQ_ISM_SERVICES_APR_UNUSED_UNUSED_UNUSED" hidden="1">"c7563"</definedName>
    <definedName name="IQ_ISM_SERVICES_FC_UNUSED" hidden="1">"c7783"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FC_UNUSED_UNUSED_UNUSED" hidden="1">"c8003"</definedName>
    <definedName name="IQ_ISM_SERVICES_POP_UNUSED" hidden="1">"c7123"</definedName>
    <definedName name="IQ_ISM_SERVICES_POP_UNUSED_UNUSED_UNUSED" hidden="1">"c7123"</definedName>
    <definedName name="IQ_ISM_SERVICES_UNUSED" hidden="1">"c6903"</definedName>
    <definedName name="IQ_ISM_SERVICES_UNUSED_UNUSED_UNUSED" hidden="1">"c6903"</definedName>
    <definedName name="IQ_ISM_SERVICES_YOY_FC_UNUSED" hidden="1">"c8223"</definedName>
    <definedName name="IQ_ISM_SERVICES_YOY_FC_UNUSED_UNUSED_UNUSED" hidden="1">"c8223"</definedName>
    <definedName name="IQ_ISM_SERVICES_YOY_UNUSED" hidden="1">"c7343"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_MONTHLY_FACTOR" hidden="1">"c8971"</definedName>
    <definedName name="IQ_LATEST_MONTHLY_FACTOR_DATE" hidden="1">"c8972"</definedName>
    <definedName name="IQ_LATESTK" hidden="1">1000</definedName>
    <definedName name="IQ_LATESTKFR" hidden="1">"100"</definedName>
    <definedName name="IQ_LATESTQ" hidden="1">500</definedName>
    <definedName name="IQ_LATESTQFR" hidden="1">"50"</definedName>
    <definedName name="IQ_LEAD_UNDERWRITER" hidden="1">"c8957"</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CIQ" hidden="1">"c4660"</definedName>
    <definedName name="IQ_LOW_TARGET_PRICE_REUT" hidden="1">"c5318"</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 hidden="1">"c4458"</definedName>
    <definedName name="IQ_MAINT_CAPEX_ACT_OR_EST_CIQ" hidden="1">"c4987"</definedName>
    <definedName name="IQ_MAINT_CAPEX_EST" hidden="1">"c4457"</definedName>
    <definedName name="IQ_MAINT_CAPEX_EST_CIQ" hidden="1">"c4986"</definedName>
    <definedName name="IQ_MAINT_CAPEX_GUIDANCE" hidden="1">"c4459"</definedName>
    <definedName name="IQ_MAINT_CAPEX_GUIDANCE_CIQ" hidden="1">"c4988"</definedName>
    <definedName name="IQ_MAINT_CAPEX_HIGH_EST" hidden="1">"c4460"</definedName>
    <definedName name="IQ_MAINT_CAPEX_HIGH_EST_CIQ" hidden="1">"c4989"</definedName>
    <definedName name="IQ_MAINT_CAPEX_HIGH_GUIDANCE" hidden="1">"c4197"</definedName>
    <definedName name="IQ_MAINT_CAPEX_HIGH_GUIDANCE_CIQ" hidden="1">"c4609"</definedName>
    <definedName name="IQ_MAINT_CAPEX_LOW_EST" hidden="1">"c4461"</definedName>
    <definedName name="IQ_MAINT_CAPEX_LOW_EST_CIQ" hidden="1">"c4990"</definedName>
    <definedName name="IQ_MAINT_CAPEX_LOW_GUIDANCE" hidden="1">"c4237"</definedName>
    <definedName name="IQ_MAINT_CAPEX_LOW_GUIDANCE_CIQ" hidden="1">"c4649"</definedName>
    <definedName name="IQ_MAINT_CAPEX_MEDIAN_EST" hidden="1">"c4462"</definedName>
    <definedName name="IQ_MAINT_CAPEX_MEDIAN_EST_CIQ" hidden="1">"c4991"</definedName>
    <definedName name="IQ_MAINT_CAPEX_NUM_EST" hidden="1">"c4463"</definedName>
    <definedName name="IQ_MAINT_CAPEX_NUM_EST_CIQ" hidden="1">"c5001"</definedName>
    <definedName name="IQ_MAINT_CAPEX_STDDEV_EST" hidden="1">"c4464"</definedName>
    <definedName name="IQ_MAINT_CAPEX_STDDEV_EST_CIQ" hidden="1">"c5002"</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DAYS_CLAIMS_PAYABLE" hidden="1">"c9937"</definedName>
    <definedName name="IQ_MC_DAYS_CLAIMS_PAYABLE_EXCL_CAPITATION" hidden="1">"c9938"</definedName>
    <definedName name="IQ_MC_MEDICAL_COSTS_PMPM" hidden="1">"c9925"</definedName>
    <definedName name="IQ_MC_PARENT_CASH" hidden="1">"c9942"</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TATUTORY_SURPLUS" hidden="1">"c2772"</definedName>
    <definedName name="IQ_MC_TOTAL_COVERED_LIVES" hidden="1">"c9919"</definedName>
    <definedName name="IQ_MC_TOTAL_MEMBERSHIP" hidden="1">"c9922"</definedName>
    <definedName name="IQ_MC_TOTAL_MEMBERSHIP_CAPITATION" hidden="1">"c9923"</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FC_UNUSED_UNUSED_UNUSED" hidden="1">"c8460"</definedName>
    <definedName name="IQ_MEDIAN_NEW_HOME_SALES_APR_UNUSED" hidden="1">"c7580"</definedName>
    <definedName name="IQ_MEDIAN_NEW_HOME_SALES_APR_UNUSED_UNUSED_UNUSED" hidden="1">"c7580"</definedName>
    <definedName name="IQ_MEDIAN_NEW_HOME_SALES_FC_UNUSED" hidden="1">"c7800"</definedName>
    <definedName name="IQ_MEDIAN_NEW_HOME_SALES_FC_UNUSED_UNUSED_UNUSED" hidden="1">"c7800"</definedName>
    <definedName name="IQ_MEDIAN_NEW_HOME_SALES_POP_FC_UNUSED" hidden="1">"c8020"</definedName>
    <definedName name="IQ_MEDIAN_NEW_HOME_SALES_POP_FC_UNUSED_UNUSED_UNUSED" hidden="1">"c8020"</definedName>
    <definedName name="IQ_MEDIAN_NEW_HOME_SALES_POP_UNUSED" hidden="1">"c7140"</definedName>
    <definedName name="IQ_MEDIAN_NEW_HOME_SALES_POP_UNUSED_UNUSED_UNUSED" hidden="1">"c7140"</definedName>
    <definedName name="IQ_MEDIAN_NEW_HOME_SALES_UNUSED" hidden="1">"c6920"</definedName>
    <definedName name="IQ_MEDIAN_NEW_HOME_SALES_UNUSED_UNUSED_UNUSED" hidden="1">"c6920"</definedName>
    <definedName name="IQ_MEDIAN_NEW_HOME_SALES_YOY_FC_UNUSED" hidden="1">"c8240"</definedName>
    <definedName name="IQ_MEDIAN_NEW_HOME_SALES_YOY_FC_UNUSED_UNUSED_UNUSED" hidden="1">"c8240"</definedName>
    <definedName name="IQ_MEDIAN_NEW_HOME_SALES_YOY_UNUSED" hidden="1">"c7360"</definedName>
    <definedName name="IQ_MEDIAN_NEW_HOME_SALES_YOY_UNUSED_UNUSED_UNUSED" hidden="1">"c7360"</definedName>
    <definedName name="IQ_MEDIAN_TARGET_PRICE" hidden="1">"c1650"</definedName>
    <definedName name="IQ_MEDIAN_TARGET_PRICE_CIQ" hidden="1">"c4658"</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CIQ" hidden="1">"c4041"</definedName>
    <definedName name="IQ_MKTCAP_TOTAL_REV_FWD_REUT" hidden="1">"c4048"</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ONEY_MARKET_DEPOSIT_ACCOUNTS_FDIC" hidden="1">"c6553"</definedName>
    <definedName name="IQ_MONTH" hidden="1">15000</definedName>
    <definedName name="IQ_MOODYS_ACTION_LT" hidden="1">"c5660"</definedName>
    <definedName name="IQ_MOODYS_ACTION_ST" hidden="1">"c5663"</definedName>
    <definedName name="IQ_MOODYS_BANK_FIN_STRENGTH_ACTION_LT" hidden="1">"c5669"</definedName>
    <definedName name="IQ_MOODYS_BANK_FIN_STRENGTH_DATE_LT" hidden="1">"c5668"</definedName>
    <definedName name="IQ_MOODYS_BANK_FIN_STRENGTH_LT" hidden="1">"c5670"</definedName>
    <definedName name="IQ_MOODYS_CORP_FAMILY_ACTION_LT" hidden="1">"c5666"</definedName>
    <definedName name="IQ_MOODYS_CORP_FAMILY_DATE_LT" hidden="1">"c5665"</definedName>
    <definedName name="IQ_MOODYS_CORP_FAMILY_LT" hidden="1">"c5667"</definedName>
    <definedName name="IQ_MOODYS_DATE_LT" hidden="1">"c5659"</definedName>
    <definedName name="IQ_MOODYS_DATE_ST" hidden="1">"c5662"</definedName>
    <definedName name="IQ_MOODYS_INS_FIN_STRENGTH_ACTION_LT" hidden="1">"c5672"</definedName>
    <definedName name="IQ_MOODYS_INS_FIN_STRENGTH_ACTION_ST" hidden="1">"c5675"</definedName>
    <definedName name="IQ_MOODYS_INS_FIN_STRENGTH_DATE_LT" hidden="1">"c5671"</definedName>
    <definedName name="IQ_MOODYS_INS_FIN_STRENGTH_DATE_ST" hidden="1">"c5674"</definedName>
    <definedName name="IQ_MOODYS_INS_FIN_STRENGTH_LT" hidden="1">"c5673"</definedName>
    <definedName name="IQ_MOODYS_INS_FIN_STRENGTH_ST" hidden="1">"c5676"</definedName>
    <definedName name="IQ_MOODYS_ISSUE_ACTION_LT" hidden="1">"c5683"</definedName>
    <definedName name="IQ_MOODYS_ISSUE_ACTION_ST" hidden="1">"c6784"</definedName>
    <definedName name="IQ_MOODYS_ISSUE_DATE_LT" hidden="1">"c5682"</definedName>
    <definedName name="IQ_MOODYS_ISSUE_DATE_ST" hidden="1">"c6783"</definedName>
    <definedName name="IQ_MOODYS_ISSUE_LT" hidden="1">"c5684"</definedName>
    <definedName name="IQ_MOODYS_ISSUE_ST" hidden="1">"c6785"</definedName>
    <definedName name="IQ_MOODYS_ISSUE_WATCHLIST_DATE" hidden="1">"c5685"</definedName>
    <definedName name="IQ_MOODYS_ISSUE_WATCHLIST_INDICATOR" hidden="1">"c5687"</definedName>
    <definedName name="IQ_MOODYS_ISSUE_WATCHLIST_REASON" hidden="1">"c5686"</definedName>
    <definedName name="IQ_MOODYS_LATEST_DATE_LT" hidden="1">"c12711"</definedName>
    <definedName name="IQ_MOODYS_LATEST_DATE_ST" hidden="1">"c12715"</definedName>
    <definedName name="IQ_MOODYS_LATEST_LT" hidden="1">"c12710"</definedName>
    <definedName name="IQ_MOODYS_LATEST_ST" hidden="1">"c12714"</definedName>
    <definedName name="IQ_MOODYS_LATEST_TYPE_LT" hidden="1">"c12713"</definedName>
    <definedName name="IQ_MOODYS_LATEST_TYPE_ST" hidden="1">"c12717"</definedName>
    <definedName name="IQ_MOODYS_LT" hidden="1">"c5661"</definedName>
    <definedName name="IQ_MOODYS_OUTLOOK" hidden="1">"c5678"</definedName>
    <definedName name="IQ_MOODYS_OUTLOOK_DATE" hidden="1">"c5677"</definedName>
    <definedName name="IQ_MOODYS_ST" hidden="1">"c5664"</definedName>
    <definedName name="IQ_MOODYS_WATCHLIST_DATE" hidden="1">"c5679"</definedName>
    <definedName name="IQ_MOODYS_WATCHLIST_INDICATOR" hidden="1">"c5681"</definedName>
    <definedName name="IQ_MOODYS_WATCHLIST_REASON" hidden="1">"c5680"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42730.4000115741</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"c2225"</definedName>
    <definedName name="IQ_NAV_SHARE_ACT_OR_EST_CIQ" hidden="1">"c12038"</definedName>
    <definedName name="IQ_NAV_SHARE_EST" hidden="1">"c5609"</definedName>
    <definedName name="IQ_NAV_SHARE_EST_CIQ" hidden="1">"c12032"</definedName>
    <definedName name="IQ_NAV_SHARE_HIGH_EST" hidden="1">"c5612"</definedName>
    <definedName name="IQ_NAV_SHARE_HIGH_EST_CIQ" hidden="1">"c12035"</definedName>
    <definedName name="IQ_NAV_SHARE_LOW_EST" hidden="1">"c5613"</definedName>
    <definedName name="IQ_NAV_SHARE_LOW_EST_CIQ" hidden="1">"c12036"</definedName>
    <definedName name="IQ_NAV_SHARE_MEDIAN_EST" hidden="1">"c5610"</definedName>
    <definedName name="IQ_NAV_SHARE_MEDIAN_EST_CIQ" hidden="1">"c12033"</definedName>
    <definedName name="IQ_NAV_SHARE_NUM_EST" hidden="1">"c5614"</definedName>
    <definedName name="IQ_NAV_SHARE_NUM_EST_CIQ" hidden="1">"c12037"</definedName>
    <definedName name="IQ_NAV_SHARE_STDDEV_EST" hidden="1">"c5611"</definedName>
    <definedName name="IQ_NAV_SHARE_STDDEV_EST_CIQ" hidden="1">"c12034"</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CIQ" hidden="1">"c5070"</definedName>
    <definedName name="IQ_NET_DEBT_EBITDA" hidden="1">"c750"</definedName>
    <definedName name="IQ_NET_DEBT_EBITDA_CAPEX" hidden="1">"c2949"</definedName>
    <definedName name="IQ_NET_DEBT_EST" hidden="1">"c3517"</definedName>
    <definedName name="IQ_NET_DEBT_EST_CIQ" hidden="1">"c3814"</definedName>
    <definedName name="IQ_NET_DEBT_GUIDANCE" hidden="1">"c4467"</definedName>
    <definedName name="IQ_NET_DEBT_GUIDANCE_CIQ" hidden="1">"c5005"</definedName>
    <definedName name="IQ_NET_DEBT_HIGH_EST" hidden="1">"c3518"</definedName>
    <definedName name="IQ_NET_DEBT_HIGH_EST_CIQ" hidden="1">"c3816"</definedName>
    <definedName name="IQ_NET_DEBT_HIGH_GUIDANCE" hidden="1">"c4181"</definedName>
    <definedName name="IQ_NET_DEBT_HIGH_GUIDANCE_CIQ" hidden="1">"c4593"</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CIQ" hidden="1">"c3817"</definedName>
    <definedName name="IQ_NET_DEBT_LOW_GUIDANCE" hidden="1">"c4221"</definedName>
    <definedName name="IQ_NET_DEBT_LOW_GUIDANCE_CIQ" hidden="1">"c4633"</definedName>
    <definedName name="IQ_NET_DEBT_MEDIAN_EST" hidden="1">"c3520"</definedName>
    <definedName name="IQ_NET_DEBT_MEDIAN_EST_CIQ" hidden="1">"c3815"</definedName>
    <definedName name="IQ_NET_DEBT_NUM_EST" hidden="1">"c3515"</definedName>
    <definedName name="IQ_NET_DEBT_NUM_EST_CIQ" hidden="1">"c3818"</definedName>
    <definedName name="IQ_NET_DEBT_STDDEV_EST" hidden="1">"c3516"</definedName>
    <definedName name="IQ_NET_DEBT_STDDEV_EST_CIQ" hidden="1">"c3819"</definedName>
    <definedName name="IQ_NET_EARNED" hidden="1">"c2734"</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CIQ" hidden="1">"c5065"</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BEFORE_CAPITALIZED" hidden="1">"c792"</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EST" hidden="1">"c1716"</definedName>
    <definedName name="IQ_NI_EST_CIQ" hidden="1">"c4702"</definedName>
    <definedName name="IQ_NI_GAAP_GUIDANCE" hidden="1">"c4470"</definedName>
    <definedName name="IQ_NI_GAAP_GUIDANCE_CIQ" hidden="1">"c5008"</definedName>
    <definedName name="IQ_NI_GAAP_HIGH_GUIDANCE" hidden="1">"c4177"</definedName>
    <definedName name="IQ_NI_GAAP_HIGH_GUIDANCE_CIQ" hidden="1">"c4589"</definedName>
    <definedName name="IQ_NI_GAAP_LOW_GUIDANCE" hidden="1">"c4217"</definedName>
    <definedName name="IQ_NI_GAAP_LOW_GUIDANCE_CIQ" hidden="1">"c4629"</definedName>
    <definedName name="IQ_NI_GUIDANCE" hidden="1">"c4469"</definedName>
    <definedName name="IQ_NI_GUIDANCE_CIQ" hidden="1">"c5007"</definedName>
    <definedName name="IQ_NI_GW_EST" hidden="1">"c1723"</definedName>
    <definedName name="IQ_NI_GW_EST_CIQ" hidden="1">"c4709"</definedName>
    <definedName name="IQ_NI_GW_GUIDANCE" hidden="1">"c4471"</definedName>
    <definedName name="IQ_NI_GW_GUIDANCE_CIQ" hidden="1">"c5009"</definedName>
    <definedName name="IQ_NI_GW_HIGH_EST" hidden="1">"c1725"</definedName>
    <definedName name="IQ_NI_GW_HIGH_EST_CIQ" hidden="1">"c4711"</definedName>
    <definedName name="IQ_NI_GW_HIGH_GUIDANCE" hidden="1">"c4178"</definedName>
    <definedName name="IQ_NI_GW_HIGH_GUIDANCE_CIQ" hidden="1">"c4590"</definedName>
    <definedName name="IQ_NI_GW_LOW_EST" hidden="1">"c1726"</definedName>
    <definedName name="IQ_NI_GW_LOW_EST_CIQ" hidden="1">"c4712"</definedName>
    <definedName name="IQ_NI_GW_LOW_GUIDANCE" hidden="1">"c4218"</definedName>
    <definedName name="IQ_NI_GW_LOW_GUIDANCE_CIQ" hidden="1">"c4630"</definedName>
    <definedName name="IQ_NI_GW_MEDIAN_EST" hidden="1">"c1724"</definedName>
    <definedName name="IQ_NI_GW_MEDIAN_EST_CIQ" hidden="1">"c4710"</definedName>
    <definedName name="IQ_NI_GW_NUM_EST" hidden="1">"c1727"</definedName>
    <definedName name="IQ_NI_GW_NUM_EST_CIQ" hidden="1">"c4713"</definedName>
    <definedName name="IQ_NI_GW_STDDEV_EST" hidden="1">"c1728"</definedName>
    <definedName name="IQ_NI_GW_STDDEV_EST_CIQ" hidden="1">"c4714"</definedName>
    <definedName name="IQ_NI_HIGH_EST" hidden="1">"c1718"</definedName>
    <definedName name="IQ_NI_HIGH_EST_CIQ" hidden="1">"c4704"</definedName>
    <definedName name="IQ_NI_HIGH_GUIDANCE" hidden="1">"c4176"</definedName>
    <definedName name="IQ_NI_HIGH_GUIDANCE_CIQ" hidden="1">"c4588"</definedName>
    <definedName name="IQ_NI_LOW_EST" hidden="1">"c1719"</definedName>
    <definedName name="IQ_NI_LOW_EST_CIQ" hidden="1">"c4705"</definedName>
    <definedName name="IQ_NI_LOW_GUIDANCE" hidden="1">"c4216"</definedName>
    <definedName name="IQ_NI_LOW_GUIDANCE_CIQ" hidden="1">"c4628"</definedName>
    <definedName name="IQ_NI_MARGIN" hidden="1">"c794"</definedName>
    <definedName name="IQ_NI_MEDIAN_EST" hidden="1">"c1717"</definedName>
    <definedName name="IQ_NI_MEDIAN_EST_CIQ" hidden="1">"c4703"</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CIQ" hidden="1">"c4706"</definedName>
    <definedName name="IQ_NI_REPORTED_EST" hidden="1">"c1730"</definedName>
    <definedName name="IQ_NI_REPORTED_EST_CIQ" hidden="1">"c4716"</definedName>
    <definedName name="IQ_NI_REPORTED_HIGH_EST" hidden="1">"c1732"</definedName>
    <definedName name="IQ_NI_REPORTED_HIGH_EST_CIQ" hidden="1">"c4718"</definedName>
    <definedName name="IQ_NI_REPORTED_LOW_EST" hidden="1">"c1733"</definedName>
    <definedName name="IQ_NI_REPORTED_LOW_EST_CIQ" hidden="1">"c4719"</definedName>
    <definedName name="IQ_NI_REPORTED_MEDIAN_EST" hidden="1">"c1731"</definedName>
    <definedName name="IQ_NI_REPORTED_MEDIAN_EST_CIQ" hidden="1">"c4717"</definedName>
    <definedName name="IQ_NI_REPORTED_NUM_EST" hidden="1">"c1734"</definedName>
    <definedName name="IQ_NI_REPORTED_NUM_EST_CIQ" hidden="1">"c4720"</definedName>
    <definedName name="IQ_NI_REPORTED_STDDEV_EST" hidden="1">"c1735"</definedName>
    <definedName name="IQ_NI_REPORTED_STDDEV_EST_CIQ" hidden="1">"c4721"</definedName>
    <definedName name="IQ_NI_SBC_ACT_OR_EST" hidden="1">"c4474"</definedName>
    <definedName name="IQ_NI_SBC_ACT_OR_EST_CIQ" hidden="1">"c5012"</definedName>
    <definedName name="IQ_NI_SBC_EST" hidden="1">"c4473"</definedName>
    <definedName name="IQ_NI_SBC_EST_CIQ" hidden="1">"c5011"</definedName>
    <definedName name="IQ_NI_SBC_GUIDANCE" hidden="1">"c4475"</definedName>
    <definedName name="IQ_NI_SBC_GUIDANCE_CIQ" hidden="1">"c5013"</definedName>
    <definedName name="IQ_NI_SBC_GW_ACT_OR_EST" hidden="1">"c4478"</definedName>
    <definedName name="IQ_NI_SBC_GW_ACT_OR_EST_CIQ" hidden="1">"c5016"</definedName>
    <definedName name="IQ_NI_SBC_GW_EST" hidden="1">"c4477"</definedName>
    <definedName name="IQ_NI_SBC_GW_EST_CIQ" hidden="1">"c5015"</definedName>
    <definedName name="IQ_NI_SBC_GW_GUIDANCE" hidden="1">"c4479"</definedName>
    <definedName name="IQ_NI_SBC_GW_GUIDANCE_CIQ" hidden="1">"c5017"</definedName>
    <definedName name="IQ_NI_SBC_GW_HIGH_EST" hidden="1">"c4480"</definedName>
    <definedName name="IQ_NI_SBC_GW_HIGH_EST_CIQ" hidden="1">"c5018"</definedName>
    <definedName name="IQ_NI_SBC_GW_HIGH_GUIDANCE" hidden="1">"c4187"</definedName>
    <definedName name="IQ_NI_SBC_GW_HIGH_GUIDANCE_CIQ" hidden="1">"c4599"</definedName>
    <definedName name="IQ_NI_SBC_GW_LOW_EST" hidden="1">"c4481"</definedName>
    <definedName name="IQ_NI_SBC_GW_LOW_EST_CIQ" hidden="1">"c5019"</definedName>
    <definedName name="IQ_NI_SBC_GW_LOW_GUIDANCE" hidden="1">"c4227"</definedName>
    <definedName name="IQ_NI_SBC_GW_LOW_GUIDANCE_CIQ" hidden="1">"c4639"</definedName>
    <definedName name="IQ_NI_SBC_GW_MEDIAN_EST" hidden="1">"c4482"</definedName>
    <definedName name="IQ_NI_SBC_GW_MEDIAN_EST_CIQ" hidden="1">"c5020"</definedName>
    <definedName name="IQ_NI_SBC_GW_NUM_EST" hidden="1">"c4483"</definedName>
    <definedName name="IQ_NI_SBC_GW_NUM_EST_CIQ" hidden="1">"c5021"</definedName>
    <definedName name="IQ_NI_SBC_GW_STDDEV_EST" hidden="1">"c4484"</definedName>
    <definedName name="IQ_NI_SBC_GW_STDDEV_EST_CIQ" hidden="1">"c5022"</definedName>
    <definedName name="IQ_NI_SBC_HIGH_EST" hidden="1">"c4486"</definedName>
    <definedName name="IQ_NI_SBC_HIGH_EST_CIQ" hidden="1">"c5024"</definedName>
    <definedName name="IQ_NI_SBC_HIGH_GUIDANCE" hidden="1">"c4186"</definedName>
    <definedName name="IQ_NI_SBC_HIGH_GUIDANCE_CIQ" hidden="1">"c4598"</definedName>
    <definedName name="IQ_NI_SBC_LOW_EST" hidden="1">"c4487"</definedName>
    <definedName name="IQ_NI_SBC_LOW_EST_CIQ" hidden="1">"c5025"</definedName>
    <definedName name="IQ_NI_SBC_LOW_GUIDANCE" hidden="1">"c4226"</definedName>
    <definedName name="IQ_NI_SBC_LOW_GUIDANCE_CIQ" hidden="1">"c4638"</definedName>
    <definedName name="IQ_NI_SBC_MEDIAN_EST" hidden="1">"c4488"</definedName>
    <definedName name="IQ_NI_SBC_MEDIAN_EST_CIQ" hidden="1">"c5026"</definedName>
    <definedName name="IQ_NI_SBC_NUM_EST" hidden="1">"c4489"</definedName>
    <definedName name="IQ_NI_SBC_NUM_EST_CIQ" hidden="1">"c5027"</definedName>
    <definedName name="IQ_NI_SBC_STDDEV_EST" hidden="1">"c4490"</definedName>
    <definedName name="IQ_NI_SBC_STDDEV_EST_CIQ" hidden="1">"c5028"</definedName>
    <definedName name="IQ_NI_SFAS" hidden="1">"c795"</definedName>
    <definedName name="IQ_NI_STDDEV_EST" hidden="1">"c1721"</definedName>
    <definedName name="IQ_NI_STDDEV_EST_CIQ" hidden="1">"c4707"</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BEARING_DEPOSITS" hidden="1">"c800"</definedName>
    <definedName name="IQ_NON_INT_EXP" hidden="1">"c801"</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FC_UNUSED_UNUSED_UNUSED" hidden="1">"c8468"</definedName>
    <definedName name="IQ_NONRES_FIXED_INVEST_PRIV_APR_UNUSED" hidden="1">"c7588"</definedName>
    <definedName name="IQ_NONRES_FIXED_INVEST_PRIV_APR_UNUSED_UNUSED_UNUSED" hidden="1">"c7588"</definedName>
    <definedName name="IQ_NONRES_FIXED_INVEST_PRIV_FC_UNUSED" hidden="1">"c7808"</definedName>
    <definedName name="IQ_NONRES_FIXED_INVEST_PRIV_FC_UNUSED_UNUSED_UNUSED" hidden="1">"c7808"</definedName>
    <definedName name="IQ_NONRES_FIXED_INVEST_PRIV_POP_FC_UNUSED" hidden="1">"c8028"</definedName>
    <definedName name="IQ_NONRES_FIXED_INVEST_PRIV_POP_FC_UNUSED_UNUSED_UNUSED" hidden="1">"c8028"</definedName>
    <definedName name="IQ_NONRES_FIXED_INVEST_PRIV_POP_UNUSED" hidden="1">"c7148"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FC_UNUSED_UNUSED_UNUSED" hidden="1">"c8248"</definedName>
    <definedName name="IQ_NONRES_FIXED_INVEST_PRIV_YOY_UNUSED" hidden="1">"c7368"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NSACTION_ACCOUNTS_FDIC" hidden="1">"c6552"</definedName>
    <definedName name="IQ_NONUTIL_REV" hidden="1">"c2089"</definedName>
    <definedName name="IQ_NORM_EPS_ACT_OR_EST" hidden="1">"c2249"</definedName>
    <definedName name="IQ_NORM_EPS_ACT_OR_EST_CIQ" hidden="1">"c5069"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ANCY_CONSOL" hidden="1">"c8840"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TOTAL_WELLS_DRILLED" hidden="1">"c10096"</definedName>
    <definedName name="IQ_OG_GROSS_OPERATED_WELLS" hidden="1">"c10092"</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CIQ" hidden="1">"c12019"</definedName>
    <definedName name="IQ_OPER_INC_BR" hidden="1">"c850"</definedName>
    <definedName name="IQ_OPER_INC_EST" hidden="1">"c1688"</definedName>
    <definedName name="IQ_OPER_INC_EST_CIQ" hidden="1">"c12010"</definedName>
    <definedName name="IQ_OPER_INC_FIN" hidden="1">"c851"</definedName>
    <definedName name="IQ_OPER_INC_HIGH_EST" hidden="1">"c1690"</definedName>
    <definedName name="IQ_OPER_INC_HIGH_EST_CIQ" hidden="1">"c12012"</definedName>
    <definedName name="IQ_OPER_INC_INS" hidden="1">"c852"</definedName>
    <definedName name="IQ_OPER_INC_LOW_EST" hidden="1">"c1691"</definedName>
    <definedName name="IQ_OPER_INC_LOW_EST_CIQ" hidden="1">"c12013"</definedName>
    <definedName name="IQ_OPER_INC_MARGIN" hidden="1">"c1448"</definedName>
    <definedName name="IQ_OPER_INC_MEDIAN_EST" hidden="1">"c1689"</definedName>
    <definedName name="IQ_OPER_INC_MEDIAN_EST_CIQ" hidden="1">"c12011"</definedName>
    <definedName name="IQ_OPER_INC_NUM_EST" hidden="1">"c1692"</definedName>
    <definedName name="IQ_OPER_INC_NUM_EST_CIQ" hidden="1">"c12014"</definedName>
    <definedName name="IQ_OPER_INC_RE" hidden="1">"c6240"</definedName>
    <definedName name="IQ_OPER_INC_REIT" hidden="1">"c853"</definedName>
    <definedName name="IQ_OPER_INC_STDDEV_EST" hidden="1">"c1693"</definedName>
    <definedName name="IQ_OPER_INC_STDDEV_EST_CIQ" hidden="1">"c12015"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DJUSTMENTS_COVERED" hidden="1">"c9961"</definedName>
    <definedName name="IQ_OTHER_ADJUSTMENTS_GROUP" hidden="1">"c9947"</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PROP" hidden="1">"c8764"</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OOMS" hidden="1">"c8788"</definedName>
    <definedName name="IQ_OTHER_SAVINGS_DEPOSITS_FDIC" hidden="1">"c6554"</definedName>
    <definedName name="IQ_OTHER_SQ_FT" hidden="1">"c8780"</definedName>
    <definedName name="IQ_OTHER_STRIKE_PRICE_GRANTED" hidden="1">"c2692"</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RTNERSHIP_INC_RE" hidden="1">"c12039"</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CIQ" hidden="1">"c4042"</definedName>
    <definedName name="IQ_PE_EXCL_FWD_REUT" hidden="1">"c4049"</definedName>
    <definedName name="IQ_PE_NORMALIZED" hidden="1">"c2207"</definedName>
    <definedName name="IQ_PE_RATIO" hidden="1">"c1610"</definedName>
    <definedName name="IQ_PEG_FWD" hidden="1">"c1863"</definedName>
    <definedName name="IQ_PEG_FWD_CIQ" hidden="1">"c4045"</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CIQ" hidden="1">"c3790"</definedName>
    <definedName name="IQ_PERCENT_CHANGE_EST_5YR_GROWTH_RATE_18MONTHS" hidden="1">"c1853"</definedName>
    <definedName name="IQ_PERCENT_CHANGE_EST_5YR_GROWTH_RATE_18MONTHS_CIQ" hidden="1">"c3791"</definedName>
    <definedName name="IQ_PERCENT_CHANGE_EST_5YR_GROWTH_RATE_3MONTHS" hidden="1">"c1849"</definedName>
    <definedName name="IQ_PERCENT_CHANGE_EST_5YR_GROWTH_RATE_3MONTHS_CIQ" hidden="1">"c3787"</definedName>
    <definedName name="IQ_PERCENT_CHANGE_EST_5YR_GROWTH_RATE_6MONTHS" hidden="1">"c1850"</definedName>
    <definedName name="IQ_PERCENT_CHANGE_EST_5YR_GROWTH_RATE_6MONTHS_CIQ" hidden="1">"c3788"</definedName>
    <definedName name="IQ_PERCENT_CHANGE_EST_5YR_GROWTH_RATE_9MONTHS" hidden="1">"c1851"</definedName>
    <definedName name="IQ_PERCENT_CHANGE_EST_5YR_GROWTH_RATE_9MONTHS_CIQ" hidden="1">"c3789"</definedName>
    <definedName name="IQ_PERCENT_CHANGE_EST_5YR_GROWTH_RATE_DAY" hidden="1">"c1846"</definedName>
    <definedName name="IQ_PERCENT_CHANGE_EST_5YR_GROWTH_RATE_DAY_CIQ" hidden="1">"c3785"</definedName>
    <definedName name="IQ_PERCENT_CHANGE_EST_5YR_GROWTH_RATE_MONTH" hidden="1">"c1848"</definedName>
    <definedName name="IQ_PERCENT_CHANGE_EST_5YR_GROWTH_RATE_MONTH_CIQ" hidden="1">"c3786"</definedName>
    <definedName name="IQ_PERCENT_CHANGE_EST_5YR_GROWTH_RATE_WEEK" hidden="1">"c1847"</definedName>
    <definedName name="IQ_PERCENT_CHANGE_EST_5YR_GROWTH_RATE_WEEK_CIQ" hidden="1">"c3797"</definedName>
    <definedName name="IQ_PERCENT_CHANGE_EST_CFPS_12MONTHS" hidden="1">"c1812"</definedName>
    <definedName name="IQ_PERCENT_CHANGE_EST_CFPS_12MONTHS_CIQ" hidden="1">"c3755"</definedName>
    <definedName name="IQ_PERCENT_CHANGE_EST_CFPS_18MONTHS" hidden="1">"c1813"</definedName>
    <definedName name="IQ_PERCENT_CHANGE_EST_CFPS_18MONTHS_CIQ" hidden="1">"c3756"</definedName>
    <definedName name="IQ_PERCENT_CHANGE_EST_CFPS_3MONTHS" hidden="1">"c1809"</definedName>
    <definedName name="IQ_PERCENT_CHANGE_EST_CFPS_3MONTHS_CIQ" hidden="1">"c3752"</definedName>
    <definedName name="IQ_PERCENT_CHANGE_EST_CFPS_6MONTHS" hidden="1">"c1810"</definedName>
    <definedName name="IQ_PERCENT_CHANGE_EST_CFPS_6MONTHS_CIQ" hidden="1">"c3753"</definedName>
    <definedName name="IQ_PERCENT_CHANGE_EST_CFPS_9MONTHS" hidden="1">"c1811"</definedName>
    <definedName name="IQ_PERCENT_CHANGE_EST_CFPS_9MONTHS_CIQ" hidden="1">"c3754"</definedName>
    <definedName name="IQ_PERCENT_CHANGE_EST_CFPS_DAY" hidden="1">"c1806"</definedName>
    <definedName name="IQ_PERCENT_CHANGE_EST_CFPS_DAY_CIQ" hidden="1">"c3750"</definedName>
    <definedName name="IQ_PERCENT_CHANGE_EST_CFPS_MONTH" hidden="1">"c1808"</definedName>
    <definedName name="IQ_PERCENT_CHANGE_EST_CFPS_MONTH_CIQ" hidden="1">"c3751"</definedName>
    <definedName name="IQ_PERCENT_CHANGE_EST_CFPS_WEEK" hidden="1">"c1807"</definedName>
    <definedName name="IQ_PERCENT_CHANGE_EST_CFPS_WEEK_CIQ" hidden="1">"c3793"</definedName>
    <definedName name="IQ_PERCENT_CHANGE_EST_DPS_12MONTHS" hidden="1">"c1820"</definedName>
    <definedName name="IQ_PERCENT_CHANGE_EST_DPS_12MONTHS_CIQ" hidden="1">"c3762"</definedName>
    <definedName name="IQ_PERCENT_CHANGE_EST_DPS_18MONTHS" hidden="1">"c1821"</definedName>
    <definedName name="IQ_PERCENT_CHANGE_EST_DPS_18MONTHS_CIQ" hidden="1">"c3763"</definedName>
    <definedName name="IQ_PERCENT_CHANGE_EST_DPS_3MONTHS" hidden="1">"c1817"</definedName>
    <definedName name="IQ_PERCENT_CHANGE_EST_DPS_3MONTHS_CIQ" hidden="1">"c3759"</definedName>
    <definedName name="IQ_PERCENT_CHANGE_EST_DPS_6MONTHS" hidden="1">"c1818"</definedName>
    <definedName name="IQ_PERCENT_CHANGE_EST_DPS_6MONTHS_CIQ" hidden="1">"c3760"</definedName>
    <definedName name="IQ_PERCENT_CHANGE_EST_DPS_9MONTHS" hidden="1">"c1819"</definedName>
    <definedName name="IQ_PERCENT_CHANGE_EST_DPS_9MONTHS_CIQ" hidden="1">"c3761"</definedName>
    <definedName name="IQ_PERCENT_CHANGE_EST_DPS_DAY" hidden="1">"c1814"</definedName>
    <definedName name="IQ_PERCENT_CHANGE_EST_DPS_DAY_CIQ" hidden="1">"c3757"</definedName>
    <definedName name="IQ_PERCENT_CHANGE_EST_DPS_MONTH" hidden="1">"c1816"</definedName>
    <definedName name="IQ_PERCENT_CHANGE_EST_DPS_MONTH_CIQ" hidden="1">"c3758"</definedName>
    <definedName name="IQ_PERCENT_CHANGE_EST_DPS_WEEK" hidden="1">"c1815"</definedName>
    <definedName name="IQ_PERCENT_CHANGE_EST_DPS_WEEK_CIQ" hidden="1">"c3794"</definedName>
    <definedName name="IQ_PERCENT_CHANGE_EST_EBITDA_12MONTHS" hidden="1">"c1804"</definedName>
    <definedName name="IQ_PERCENT_CHANGE_EST_EBITDA_12MONTHS_CIQ" hidden="1">"c3748"</definedName>
    <definedName name="IQ_PERCENT_CHANGE_EST_EBITDA_18MONTHS" hidden="1">"c1805"</definedName>
    <definedName name="IQ_PERCENT_CHANGE_EST_EBITDA_18MONTHS_CIQ" hidden="1">"c3749"</definedName>
    <definedName name="IQ_PERCENT_CHANGE_EST_EBITDA_3MONTHS" hidden="1">"c1801"</definedName>
    <definedName name="IQ_PERCENT_CHANGE_EST_EBITDA_3MONTHS_CIQ" hidden="1">"c3745"</definedName>
    <definedName name="IQ_PERCENT_CHANGE_EST_EBITDA_6MONTHS" hidden="1">"c1802"</definedName>
    <definedName name="IQ_PERCENT_CHANGE_EST_EBITDA_6MONTHS_CIQ" hidden="1">"c3746"</definedName>
    <definedName name="IQ_PERCENT_CHANGE_EST_EBITDA_9MONTHS" hidden="1">"c1803"</definedName>
    <definedName name="IQ_PERCENT_CHANGE_EST_EBITDA_9MONTHS_CIQ" hidden="1">"c3747"</definedName>
    <definedName name="IQ_PERCENT_CHANGE_EST_EBITDA_DAY" hidden="1">"c1798"</definedName>
    <definedName name="IQ_PERCENT_CHANGE_EST_EBITDA_DAY_CIQ" hidden="1">"c3743"</definedName>
    <definedName name="IQ_PERCENT_CHANGE_EST_EBITDA_MONTH" hidden="1">"c1800"</definedName>
    <definedName name="IQ_PERCENT_CHANGE_EST_EBITDA_MONTH_CIQ" hidden="1">"c3744"</definedName>
    <definedName name="IQ_PERCENT_CHANGE_EST_EBITDA_WEEK" hidden="1">"c1799"</definedName>
    <definedName name="IQ_PERCENT_CHANGE_EST_EBITDA_WEEK_CIQ" hidden="1">"c3792"</definedName>
    <definedName name="IQ_PERCENT_CHANGE_EST_EPS_12MONTHS" hidden="1">"c1788"</definedName>
    <definedName name="IQ_PERCENT_CHANGE_EST_EPS_12MONTHS_CIQ" hidden="1">"c3733"</definedName>
    <definedName name="IQ_PERCENT_CHANGE_EST_EPS_18MONTHS" hidden="1">"c1789"</definedName>
    <definedName name="IQ_PERCENT_CHANGE_EST_EPS_18MONTHS_CIQ" hidden="1">"c3734"</definedName>
    <definedName name="IQ_PERCENT_CHANGE_EST_EPS_3MONTHS" hidden="1">"c1785"</definedName>
    <definedName name="IQ_PERCENT_CHANGE_EST_EPS_3MONTHS_CIQ" hidden="1">"c3730"</definedName>
    <definedName name="IQ_PERCENT_CHANGE_EST_EPS_6MONTHS" hidden="1">"c1786"</definedName>
    <definedName name="IQ_PERCENT_CHANGE_EST_EPS_6MONTHS_CIQ" hidden="1">"c3731"</definedName>
    <definedName name="IQ_PERCENT_CHANGE_EST_EPS_9MONTHS" hidden="1">"c1787"</definedName>
    <definedName name="IQ_PERCENT_CHANGE_EST_EPS_9MONTHS_CIQ" hidden="1">"c3732"</definedName>
    <definedName name="IQ_PERCENT_CHANGE_EST_EPS_DAY" hidden="1">"c1782"</definedName>
    <definedName name="IQ_PERCENT_CHANGE_EST_EPS_DAY_CIQ" hidden="1">"c3727"</definedName>
    <definedName name="IQ_PERCENT_CHANGE_EST_EPS_MONTH" hidden="1">"c1784"</definedName>
    <definedName name="IQ_PERCENT_CHANGE_EST_EPS_MONTH_CIQ" hidden="1">"c3729"</definedName>
    <definedName name="IQ_PERCENT_CHANGE_EST_EPS_WEEK" hidden="1">"c1783"</definedName>
    <definedName name="IQ_PERCENT_CHANGE_EST_EPS_WEEK_CIQ" hidden="1">"c3728"</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CHANGE_EST_PRICE_TARGET_12MONTHS" hidden="1">"c1844"</definedName>
    <definedName name="IQ_PERCENT_CHANGE_EST_PRICE_TARGET_12MONTHS_CIQ" hidden="1">"c3783"</definedName>
    <definedName name="IQ_PERCENT_CHANGE_EST_PRICE_TARGET_18MONTHS" hidden="1">"c1845"</definedName>
    <definedName name="IQ_PERCENT_CHANGE_EST_PRICE_TARGET_18MONTHS_CIQ" hidden="1">"c3784"</definedName>
    <definedName name="IQ_PERCENT_CHANGE_EST_PRICE_TARGET_3MONTHS" hidden="1">"c1841"</definedName>
    <definedName name="IQ_PERCENT_CHANGE_EST_PRICE_TARGET_3MONTHS_CIQ" hidden="1">"c3780"</definedName>
    <definedName name="IQ_PERCENT_CHANGE_EST_PRICE_TARGET_6MONTHS" hidden="1">"c1842"</definedName>
    <definedName name="IQ_PERCENT_CHANGE_EST_PRICE_TARGET_6MONTHS_CIQ" hidden="1">"c3781"</definedName>
    <definedName name="IQ_PERCENT_CHANGE_EST_PRICE_TARGET_9MONTHS" hidden="1">"c1843"</definedName>
    <definedName name="IQ_PERCENT_CHANGE_EST_PRICE_TARGET_9MONTHS_CIQ" hidden="1">"c3782"</definedName>
    <definedName name="IQ_PERCENT_CHANGE_EST_PRICE_TARGET_DAY" hidden="1">"c1838"</definedName>
    <definedName name="IQ_PERCENT_CHANGE_EST_PRICE_TARGET_DAY_CIQ" hidden="1">"c3778"</definedName>
    <definedName name="IQ_PERCENT_CHANGE_EST_PRICE_TARGET_MONTH" hidden="1">"c1840"</definedName>
    <definedName name="IQ_PERCENT_CHANGE_EST_PRICE_TARGET_MONTH_CIQ" hidden="1">"c3779"</definedName>
    <definedName name="IQ_PERCENT_CHANGE_EST_PRICE_TARGET_WEEK" hidden="1">"c1839"</definedName>
    <definedName name="IQ_PERCENT_CHANGE_EST_PRICE_TARGET_WEEK_CIQ" hidden="1">"c3798"</definedName>
    <definedName name="IQ_PERCENT_CHANGE_EST_RECO_12MONTHS" hidden="1">"c1836"</definedName>
    <definedName name="IQ_PERCENT_CHANGE_EST_RECO_12MONTHS_CIQ" hidden="1">"c3776"</definedName>
    <definedName name="IQ_PERCENT_CHANGE_EST_RECO_18MONTHS" hidden="1">"c1837"</definedName>
    <definedName name="IQ_PERCENT_CHANGE_EST_RECO_18MONTHS_CIQ" hidden="1">"c3777"</definedName>
    <definedName name="IQ_PERCENT_CHANGE_EST_RECO_3MONTHS" hidden="1">"c1833"</definedName>
    <definedName name="IQ_PERCENT_CHANGE_EST_RECO_3MONTHS_CIQ" hidden="1">"c3773"</definedName>
    <definedName name="IQ_PERCENT_CHANGE_EST_RECO_6MONTHS" hidden="1">"c1834"</definedName>
    <definedName name="IQ_PERCENT_CHANGE_EST_RECO_6MONTHS_CIQ" hidden="1">"c3774"</definedName>
    <definedName name="IQ_PERCENT_CHANGE_EST_RECO_9MONTHS" hidden="1">"c1835"</definedName>
    <definedName name="IQ_PERCENT_CHANGE_EST_RECO_9MONTHS_CIQ" hidden="1">"c3775"</definedName>
    <definedName name="IQ_PERCENT_CHANGE_EST_RECO_DAY" hidden="1">"c1830"</definedName>
    <definedName name="IQ_PERCENT_CHANGE_EST_RECO_DAY_CIQ" hidden="1">"c3771"</definedName>
    <definedName name="IQ_PERCENT_CHANGE_EST_RECO_MONTH" hidden="1">"c1832"</definedName>
    <definedName name="IQ_PERCENT_CHANGE_EST_RECO_MONTH_CIQ" hidden="1">"c3772"</definedName>
    <definedName name="IQ_PERCENT_CHANGE_EST_RECO_WEEK" hidden="1">"c1831"</definedName>
    <definedName name="IQ_PERCENT_CHANGE_EST_RECO_WEEK_CIQ" hidden="1">"c3796"</definedName>
    <definedName name="IQ_PERCENT_CHANGE_EST_REV_12MONTHS" hidden="1">"c1796"</definedName>
    <definedName name="IQ_PERCENT_CHANGE_EST_REV_12MONTHS_CIQ" hidden="1">"c3741"</definedName>
    <definedName name="IQ_PERCENT_CHANGE_EST_REV_18MONTHS" hidden="1">"c1797"</definedName>
    <definedName name="IQ_PERCENT_CHANGE_EST_REV_18MONTHS_CIQ" hidden="1">"c3742"</definedName>
    <definedName name="IQ_PERCENT_CHANGE_EST_REV_3MONTHS" hidden="1">"c1793"</definedName>
    <definedName name="IQ_PERCENT_CHANGE_EST_REV_3MONTHS_CIQ" hidden="1">"c3738"</definedName>
    <definedName name="IQ_PERCENT_CHANGE_EST_REV_6MONTHS" hidden="1">"c1794"</definedName>
    <definedName name="IQ_PERCENT_CHANGE_EST_REV_6MONTHS_CIQ" hidden="1">"c3739"</definedName>
    <definedName name="IQ_PERCENT_CHANGE_EST_REV_9MONTHS" hidden="1">"c1795"</definedName>
    <definedName name="IQ_PERCENT_CHANGE_EST_REV_9MONTHS_CIQ" hidden="1">"c3740"</definedName>
    <definedName name="IQ_PERCENT_CHANGE_EST_REV_DAY" hidden="1">"c1790"</definedName>
    <definedName name="IQ_PERCENT_CHANGE_EST_REV_DAY_CIQ" hidden="1">"c3735"</definedName>
    <definedName name="IQ_PERCENT_CHANGE_EST_REV_MONTH" hidden="1">"c1792"</definedName>
    <definedName name="IQ_PERCENT_CHANGE_EST_REV_MONTH_CIQ" hidden="1">"c3737"</definedName>
    <definedName name="IQ_PERCENT_CHANGE_EST_REV_WEEK" hidden="1">"c1791"</definedName>
    <definedName name="IQ_PERCENT_CHANGE_EST_REV_WEEK_CIQ" hidden="1">"c3736"</definedName>
    <definedName name="IQ_PERCENT_INSURED_FDIC" hidden="1">"c6374"</definedName>
    <definedName name="IQ_PERIODDATE" hidden="1">"c1414"</definedName>
    <definedName name="IQ_PERIODDATE_AP" hidden="1">"c11745"</definedName>
    <definedName name="IQ_PERIODDATE_BS" hidden="1">"c1032"</definedName>
    <definedName name="IQ_PERIODDATE_CF" hidden="1">"c1033"</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OL_AMT_ORIGINAL" hidden="1">"c8970"</definedName>
    <definedName name="IQ_POOL_NAME" hidden="1">"c8967"</definedName>
    <definedName name="IQ_POOL_NUMBER" hidden="1">"c8968"</definedName>
    <definedName name="IQ_POOL_TYPE" hidden="1">"c8969"</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CIQ" hidden="1">"c3799"</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 hidden="1">"c2221"</definedName>
    <definedName name="IQ_PRE_TAX_ACT_OR_EST_CIQ" hidden="1">"c5064"</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CIQ" hidden="1">"c4688"</definedName>
    <definedName name="IQ_PRETAX_GW_INC_HIGH_EST" hidden="1">"c1704"</definedName>
    <definedName name="IQ_PRETAX_GW_INC_HIGH_EST_CIQ" hidden="1">"c4690"</definedName>
    <definedName name="IQ_PRETAX_GW_INC_LOW_EST" hidden="1">"c1705"</definedName>
    <definedName name="IQ_PRETAX_GW_INC_LOW_EST_CIQ" hidden="1">"c4691"</definedName>
    <definedName name="IQ_PRETAX_GW_INC_MEDIAN_EST" hidden="1">"c1703"</definedName>
    <definedName name="IQ_PRETAX_GW_INC_MEDIAN_EST_CIQ" hidden="1">"c4689"</definedName>
    <definedName name="IQ_PRETAX_GW_INC_NUM_EST" hidden="1">"c1706"</definedName>
    <definedName name="IQ_PRETAX_GW_INC_NUM_EST_CIQ" hidden="1">"c4692"</definedName>
    <definedName name="IQ_PRETAX_GW_INC_STDDEV_EST" hidden="1">"c1707"</definedName>
    <definedName name="IQ_PRETAX_GW_INC_STDDEV_EST_CIQ" hidden="1">"c4693"</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CIQ" hidden="1">"c4681"</definedName>
    <definedName name="IQ_PRETAX_INC_HIGH_EST" hidden="1">"c1697"</definedName>
    <definedName name="IQ_PRETAX_INC_HIGH_EST_CIQ" hidden="1">"c4683"</definedName>
    <definedName name="IQ_PRETAX_INC_LOW_EST" hidden="1">"c1698"</definedName>
    <definedName name="IQ_PRETAX_INC_LOW_EST_CIQ" hidden="1">"c4684"</definedName>
    <definedName name="IQ_PRETAX_INC_MEDIAN_EST" hidden="1">"c1696"</definedName>
    <definedName name="IQ_PRETAX_INC_MEDIAN_EST_CIQ" hidden="1">"c4682"</definedName>
    <definedName name="IQ_PRETAX_INC_NUM_EST" hidden="1">"c1699"</definedName>
    <definedName name="IQ_PRETAX_INC_NUM_EST_CIQ" hidden="1">"c4685"</definedName>
    <definedName name="IQ_PRETAX_INC_STDDEV_EST" hidden="1">"c1700"</definedName>
    <definedName name="IQ_PRETAX_INC_STDDEV_EST_CIQ" hidden="1">"c4686"</definedName>
    <definedName name="IQ_PRETAX_REPORT_INC_EST" hidden="1">"c1709"</definedName>
    <definedName name="IQ_PRETAX_REPORT_INC_EST_CIQ" hidden="1">"c4695"</definedName>
    <definedName name="IQ_PRETAX_REPORT_INC_HIGH_EST" hidden="1">"c1711"</definedName>
    <definedName name="IQ_PRETAX_REPORT_INC_HIGH_EST_CIQ" hidden="1">"c4697"</definedName>
    <definedName name="IQ_PRETAX_REPORT_INC_LOW_EST" hidden="1">"c1712"</definedName>
    <definedName name="IQ_PRETAX_REPORT_INC_LOW_EST_CIQ" hidden="1">"c4698"</definedName>
    <definedName name="IQ_PRETAX_REPORT_INC_MEDIAN_EST" hidden="1">"c1710"</definedName>
    <definedName name="IQ_PRETAX_REPORT_INC_MEDIAN_EST_CIQ" hidden="1">"c4696"</definedName>
    <definedName name="IQ_PRETAX_REPORT_INC_NUM_EST" hidden="1">"c1713"</definedName>
    <definedName name="IQ_PRETAX_REPORT_INC_NUM_EST_CIQ" hidden="1">"c4699"</definedName>
    <definedName name="IQ_PRETAX_REPORT_INC_STDDEV_EST" hidden="1">"c1714"</definedName>
    <definedName name="IQ_PRETAX_REPORT_INC_STDDEV_EST_CIQ" hidden="1">"c4700"</definedName>
    <definedName name="IQ_PRETAX_RETURN_ASSETS_FDIC" hidden="1">"c6731"</definedName>
    <definedName name="IQ_PREV_MONTHLY_FACTOR" hidden="1">"c8973"</definedName>
    <definedName name="IQ_PREV_MONTHLY_FACTOR_DATE" hidden="1">"c8974"</definedName>
    <definedName name="IQ_PRICE_CFPS_FWD" hidden="1">"c2237"</definedName>
    <definedName name="IQ_PRICE_CFPS_FWD_CIQ" hidden="1">"c4046"</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BOTTOM_UP" hidden="1">"c5486"</definedName>
    <definedName name="IQ_PRICE_TARGET_BOTTOM_UP_CIQ" hidden="1">"c12023"</definedName>
    <definedName name="IQ_PRICE_TARGET_CIQ" hidden="1">"c3613"</definedName>
    <definedName name="IQ_PRICE_TARGET_REUT" hidden="1">"c3631"</definedName>
    <definedName name="IQ_PRICE_VOLATILITY_EST" hidden="1">"c4492"</definedName>
    <definedName name="IQ_PRICE_VOLATILITY_EST_CIQ" hidden="1">"c5030"</definedName>
    <definedName name="IQ_PRICE_VOLATILITY_HIGH" hidden="1">"c4493"</definedName>
    <definedName name="IQ_PRICE_VOLATILITY_HIGH_CIQ" hidden="1">"c5031"</definedName>
    <definedName name="IQ_PRICE_VOLATILITY_LOW" hidden="1">"c4494"</definedName>
    <definedName name="IQ_PRICE_VOLATILITY_LOW_CIQ" hidden="1">"c5032"</definedName>
    <definedName name="IQ_PRICE_VOLATILITY_MEDIAN" hidden="1">"c4495"</definedName>
    <definedName name="IQ_PRICE_VOLATILITY_MEDIAN_CIQ" hidden="1">"c5033"</definedName>
    <definedName name="IQ_PRICE_VOLATILITY_NUM" hidden="1">"c4496"</definedName>
    <definedName name="IQ_PRICE_VOLATILITY_NUM_CIQ" hidden="1">"c5034"</definedName>
    <definedName name="IQ_PRICE_VOLATILITY_STDDEV" hidden="1">"c4497"</definedName>
    <definedName name="IQ_PRICE_VOLATILITY_STDDEV_CIQ" hidden="1">"c5035"</definedName>
    <definedName name="IQ_PRICEDATE" hidden="1">"c1069"</definedName>
    <definedName name="IQ_PRICEDATETIME" hidden="1">"IQ_PRICEDATETIME"</definedName>
    <definedName name="IQ_PRICING_DATE" hidden="1">"c1613"</definedName>
    <definedName name="IQ_PRIMARY_EPS_TYPE" hidden="1">"c4498"</definedName>
    <definedName name="IQ_PRIMARY_EPS_TYPE_CIQ" hidden="1">"c5036"</definedName>
    <definedName name="IQ_PRIMARY_EPS_TYPE_THOM" hidden="1">"c5297"</definedName>
    <definedName name="IQ_PRIMARY_INDUSTRY" hidden="1">"c1070"</definedName>
    <definedName name="IQ_PRINCIPAL_AMT" hidden="1">"c2157"</definedName>
    <definedName name="IQ_PRIVATE_CONST_TOTAL_APR_FC_UNUSED" hidden="1">"c8559"</definedName>
    <definedName name="IQ_PRIVATE_CONST_TOTAL_APR_FC_UNUSED_UNUSED_UNUSED" hidden="1">"c8559"</definedName>
    <definedName name="IQ_PRIVATE_CONST_TOTAL_APR_UNUSED" hidden="1">"c7679"</definedName>
    <definedName name="IQ_PRIVATE_CONST_TOTAL_APR_UNUSED_UNUSED_UNUSED" hidden="1">"c7679"</definedName>
    <definedName name="IQ_PRIVATE_CONST_TOTAL_FC_UNUSED" hidden="1">"c7899"</definedName>
    <definedName name="IQ_PRIVATE_CONST_TOTAL_FC_UNUSED_UNUSED_UNUSED" hidden="1">"c7899"</definedName>
    <definedName name="IQ_PRIVATE_CONST_TOTAL_POP_FC_UNUSED" hidden="1">"c8119"</definedName>
    <definedName name="IQ_PRIVATE_CONST_TOTAL_POP_FC_UNUSED_UNUSED_UNUSED" hidden="1">"c8119"</definedName>
    <definedName name="IQ_PRIVATE_CONST_TOTAL_POP_UNUSED" hidden="1">"c7239"</definedName>
    <definedName name="IQ_PRIVATE_CONST_TOTAL_POP_UNUSED_UNUSED_UNUSED" hidden="1">"c7239"</definedName>
    <definedName name="IQ_PRIVATE_CONST_TOTAL_UNUSED" hidden="1">"c7019"</definedName>
    <definedName name="IQ_PRIVATE_CONST_TOTAL_UNUSED_UNUSED_UNUSED" hidden="1">"c7019"</definedName>
    <definedName name="IQ_PRIVATE_CONST_TOTAL_YOY_FC_UNUSED" hidden="1">"c8339"</definedName>
    <definedName name="IQ_PRIVATE_CONST_TOTAL_YOY_FC_UNUSED_UNUSED_UNUSED" hidden="1">"c8339"</definedName>
    <definedName name="IQ_PRIVATE_CONST_TOTAL_YOY_UNUSED" hidden="1">"c7459"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FC_UNUSED_UNUSED_UNUSED" hidden="1">"c8535"</definedName>
    <definedName name="IQ_PRIVATE_RES_CONST_REAL_APR_UNUSED" hidden="1">"c7655"</definedName>
    <definedName name="IQ_PRIVATE_RES_CONST_REAL_APR_UNUSED_UNUSED_UNUSED" hidden="1">"c7655"</definedName>
    <definedName name="IQ_PRIVATE_RES_CONST_REAL_FC_UNUSED" hidden="1">"c7875"</definedName>
    <definedName name="IQ_PRIVATE_RES_CONST_REAL_FC_UNUSED_UNUSED_UNUSED" hidden="1">"c7875"</definedName>
    <definedName name="IQ_PRIVATE_RES_CONST_REAL_POP_FC_UNUSED" hidden="1">"c8095"</definedName>
    <definedName name="IQ_PRIVATE_RES_CONST_REAL_POP_FC_UNUSED_UNUSED_UNUSED" hidden="1">"c8095"</definedName>
    <definedName name="IQ_PRIVATE_RES_CONST_REAL_POP_UNUSED" hidden="1">"c7215"</definedName>
    <definedName name="IQ_PRIVATE_RES_CONST_REAL_POP_UNUSED_UNUSED_UNUSED" hidden="1">"c7215"</definedName>
    <definedName name="IQ_PRIVATE_RES_CONST_REAL_UNUSED" hidden="1">"c6995"</definedName>
    <definedName name="IQ_PRIVATE_RES_CONST_REAL_UNUSED_UNUSED_UNUSED" hidden="1">"c6995"</definedName>
    <definedName name="IQ_PRIVATE_RES_CONST_REAL_YOY_FC_UNUSED" hidden="1">"c8315"</definedName>
    <definedName name="IQ_PRIVATE_RES_CONST_REAL_YOY_FC_UNUSED_UNUSED_UNUSED" hidden="1">"c8315"</definedName>
    <definedName name="IQ_PRIVATE_RES_CONST_REAL_YOY_UNUSED" hidden="1">"c7435"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FESSIONAL" hidden="1">"c1071"</definedName>
    <definedName name="IQ_PROFESSIONAL_TITLE" hidden="1">"c1072"</definedName>
    <definedName name="IQ_PROFIT_AFTER_COST_CAPITAL_NEW_BUSINESS" hidden="1">"c9969"</definedName>
    <definedName name="IQ_PROFIT_BEFORE_COST_CAPITAL_NEW_BUSINESS" hidden="1">"c9967"</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 hidden="1">"c8491"</definedName>
    <definedName name="IQ_PURCHASES_EQUIP_NONRES_SAAR_APR_FC_UNUSED_UNUSED_UNUSED" hidden="1">"c8491"</definedName>
    <definedName name="IQ_PURCHASES_EQUIP_NONRES_SAAR_APR_UNUSED" hidden="1">"c7611"</definedName>
    <definedName name="IQ_PURCHASES_EQUIP_NONRES_SAAR_APR_UNUSED_UNUSED_UNUSED" hidden="1">"c7611"</definedName>
    <definedName name="IQ_PURCHASES_EQUIP_NONRES_SAAR_FC_UNUSED" hidden="1">"c7831"</definedName>
    <definedName name="IQ_PURCHASES_EQUIP_NONRES_SAAR_FC_UNUSED_UNUSED_UNUSED" hidden="1">"c7831"</definedName>
    <definedName name="IQ_PURCHASES_EQUIP_NONRES_SAAR_POP_FC_UNUSED" hidden="1">"c8051"</definedName>
    <definedName name="IQ_PURCHASES_EQUIP_NONRES_SAAR_POP_FC_UNUSED_UNUSED_UNUSED" hidden="1">"c8051"</definedName>
    <definedName name="IQ_PURCHASES_EQUIP_NONRES_SAAR_POP_UNUSED" hidden="1">"c7171"</definedName>
    <definedName name="IQ_PURCHASES_EQUIP_NONRES_SAAR_POP_UNUSED_UNUSED_UNUSED" hidden="1">"c7171"</definedName>
    <definedName name="IQ_PURCHASES_EQUIP_NONRES_SAAR_UNUSED" hidden="1">"c6951"</definedName>
    <definedName name="IQ_PURCHASES_EQUIP_NONRES_SAAR_UNUSED_UNUSED_UNUSED" hidden="1">"c6951"</definedName>
    <definedName name="IQ_PURCHASES_EQUIP_NONRES_SAAR_YOY_FC_UNUSED" hidden="1">"c8271"</definedName>
    <definedName name="IQ_PURCHASES_EQUIP_NONRES_SAAR_YOY_FC_UNUSED_UNUSED_UNUSED" hidden="1">"c8271"</definedName>
    <definedName name="IQ_PURCHASES_EQUIP_NONRES_SAAR_YOY_UNUSED" hidden="1">"c7391"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DEPR_AMORT" hidden="1">"c8750"</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GAIN_LOSS_SALE_ASSETS" hidden="1">"c8751"</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ACT_OR_EST_CIQ" hidden="1">"c5045"</definedName>
    <definedName name="IQ_RECURRING_PROFIT_EST" hidden="1">"c4499"</definedName>
    <definedName name="IQ_RECURRING_PROFIT_EST_CIQ" hidden="1">"c5037"</definedName>
    <definedName name="IQ_RECURRING_PROFIT_GUIDANCE" hidden="1">"c4500"</definedName>
    <definedName name="IQ_RECURRING_PROFIT_GUIDANCE_CIQ" hidden="1">"c5038"</definedName>
    <definedName name="IQ_RECURRING_PROFIT_HIGH_EST" hidden="1">"c4501"</definedName>
    <definedName name="IQ_RECURRING_PROFIT_HIGH_EST_CIQ" hidden="1">"c5039"</definedName>
    <definedName name="IQ_RECURRING_PROFIT_HIGH_GUIDANCE" hidden="1">"c4179"</definedName>
    <definedName name="IQ_RECURRING_PROFIT_HIGH_GUIDANCE_CIQ" hidden="1">"c4591"</definedName>
    <definedName name="IQ_RECURRING_PROFIT_LOW_EST" hidden="1">"c4502"</definedName>
    <definedName name="IQ_RECURRING_PROFIT_LOW_EST_CIQ" hidden="1">"c5040"</definedName>
    <definedName name="IQ_RECURRING_PROFIT_LOW_GUIDANCE" hidden="1">"c4219"</definedName>
    <definedName name="IQ_RECURRING_PROFIT_LOW_GUIDANCE_CIQ" hidden="1">"c4631"</definedName>
    <definedName name="IQ_RECURRING_PROFIT_MEDIAN_EST" hidden="1">"c4503"</definedName>
    <definedName name="IQ_RECURRING_PROFIT_MEDIAN_EST_CIQ" hidden="1">"c5041"</definedName>
    <definedName name="IQ_RECURRING_PROFIT_NUM_EST" hidden="1">"c4504"</definedName>
    <definedName name="IQ_RECURRING_PROFIT_NUM_EST_CIQ" hidden="1">"c5042"</definedName>
    <definedName name="IQ_RECURRING_PROFIT_SHARE_ACT_OR_EST" hidden="1">"c4508"</definedName>
    <definedName name="IQ_RECURRING_PROFIT_SHARE_ACT_OR_EST_CIQ" hidden="1">"c5046"</definedName>
    <definedName name="IQ_RECURRING_PROFIT_SHARE_EST" hidden="1">"c4506"</definedName>
    <definedName name="IQ_RECURRING_PROFIT_SHARE_EST_CIQ" hidden="1">"c5044"</definedName>
    <definedName name="IQ_RECURRING_PROFIT_SHARE_GUIDANCE" hidden="1">"c4509"</definedName>
    <definedName name="IQ_RECURRING_PROFIT_SHARE_GUIDANCE_CIQ" hidden="1">"c5047"</definedName>
    <definedName name="IQ_RECURRING_PROFIT_SHARE_HIGH_EST" hidden="1">"c4510"</definedName>
    <definedName name="IQ_RECURRING_PROFIT_SHARE_HIGH_EST_CIQ" hidden="1">"c5048"</definedName>
    <definedName name="IQ_RECURRING_PROFIT_SHARE_HIGH_GUIDANCE" hidden="1">"c4200"</definedName>
    <definedName name="IQ_RECURRING_PROFIT_SHARE_HIGH_GUIDANCE_CIQ" hidden="1">"c4612"</definedName>
    <definedName name="IQ_RECURRING_PROFIT_SHARE_LOW_EST" hidden="1">"c4511"</definedName>
    <definedName name="IQ_RECURRING_PROFIT_SHARE_LOW_EST_CIQ" hidden="1">"c5049"</definedName>
    <definedName name="IQ_RECURRING_PROFIT_SHARE_LOW_GUIDANCE" hidden="1">"c4240"</definedName>
    <definedName name="IQ_RECURRING_PROFIT_SHARE_LOW_GUIDANCE_CIQ" hidden="1">"c4652"</definedName>
    <definedName name="IQ_RECURRING_PROFIT_SHARE_MEDIAN_EST" hidden="1">"c4512"</definedName>
    <definedName name="IQ_RECURRING_PROFIT_SHARE_MEDIAN_EST_CIQ" hidden="1">"c5050"</definedName>
    <definedName name="IQ_RECURRING_PROFIT_SHARE_NUM_EST" hidden="1">"c4513"</definedName>
    <definedName name="IQ_RECURRING_PROFIT_SHARE_NUM_EST_CIQ" hidden="1">"c5051"</definedName>
    <definedName name="IQ_RECURRING_PROFIT_SHARE_STDDEV_EST" hidden="1">"c4514"</definedName>
    <definedName name="IQ_RECURRING_PROFIT_SHARE_STDDEV_EST_CIQ" hidden="1">"c5052"</definedName>
    <definedName name="IQ_RECURRING_PROFIT_STDDEV_EST" hidden="1">"c4516"</definedName>
    <definedName name="IQ_RECURRING_PROFIT_STDDEV_EST_CIQ" hidden="1">"c5054"</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AL_REV" hidden="1">"c1101"</definedName>
    <definedName name="IQ_RES_CONST_REAL_APR_FC_UNUSED" hidden="1">"c8536"</definedName>
    <definedName name="IQ_RES_CONST_REAL_APR_FC_UNUSED_UNUSED_UNUSED" hidden="1">"c8536"</definedName>
    <definedName name="IQ_RES_CONST_REAL_APR_UNUSED" hidden="1">"c7656"</definedName>
    <definedName name="IQ_RES_CONST_REAL_APR_UNUSED_UNUSED_UNUSED" hidden="1">"c7656"</definedName>
    <definedName name="IQ_RES_CONST_REAL_FC_UNUSED" hidden="1">"c7876"</definedName>
    <definedName name="IQ_RES_CONST_REAL_FC_UNUSED_UNUSED_UNUSED" hidden="1">"c7876"</definedName>
    <definedName name="IQ_RES_CONST_REAL_POP_FC_UNUSED" hidden="1">"c8096"</definedName>
    <definedName name="IQ_RES_CONST_REAL_POP_FC_UNUSED_UNUSED_UNUSED" hidden="1">"c8096"</definedName>
    <definedName name="IQ_RES_CONST_REAL_POP_UNUSED" hidden="1">"c7216"</definedName>
    <definedName name="IQ_RES_CONST_REAL_POP_UNUSED_UNUSED_UNUSED" hidden="1">"c7216"</definedName>
    <definedName name="IQ_RES_CONST_REAL_SAAR_APR_FC_UNUSED" hidden="1">"c8537"</definedName>
    <definedName name="IQ_RES_CONST_REAL_SAAR_APR_FC_UNUSED_UNUSED_UNUSED" hidden="1">"c8537"</definedName>
    <definedName name="IQ_RES_CONST_REAL_SAAR_APR_UNUSED" hidden="1">"c7657"</definedName>
    <definedName name="IQ_RES_CONST_REAL_SAAR_APR_UNUSED_UNUSED_UNUSED" hidden="1">"c7657"</definedName>
    <definedName name="IQ_RES_CONST_REAL_SAAR_FC_UNUSED" hidden="1">"c7877"</definedName>
    <definedName name="IQ_RES_CONST_REAL_SAAR_FC_UNUSED_UNUSED_UNUSED" hidden="1">"c7877"</definedName>
    <definedName name="IQ_RES_CONST_REAL_SAAR_POP_FC_UNUSED" hidden="1">"c8097"</definedName>
    <definedName name="IQ_RES_CONST_REAL_SAAR_POP_FC_UNUSED_UNUSED_UNUSED" hidden="1">"c8097"</definedName>
    <definedName name="IQ_RES_CONST_REAL_SAAR_POP_UNUSED" hidden="1">"c7217"</definedName>
    <definedName name="IQ_RES_CONST_REAL_SAAR_POP_UNUSED_UNUSED_UNUSED" hidden="1">"c7217"</definedName>
    <definedName name="IQ_RES_CONST_REAL_SAAR_UNUSED" hidden="1">"c6997"</definedName>
    <definedName name="IQ_RES_CONST_REAL_SAAR_UNUSED_UNUSED_UNUSED" hidden="1">"c6997"</definedName>
    <definedName name="IQ_RES_CONST_REAL_SAAR_YOY_FC_UNUSED" hidden="1">"c8317"</definedName>
    <definedName name="IQ_RES_CONST_REAL_SAAR_YOY_FC_UNUSED_UNUSED_UNUSED" hidden="1">"c8317"</definedName>
    <definedName name="IQ_RES_CONST_REAL_SAAR_YOY_UNUSED" hidden="1">"c7437"</definedName>
    <definedName name="IQ_RES_CONST_REAL_SAAR_YOY_UNUSED_UNUSED_UNUSED" hidden="1">"c7437"</definedName>
    <definedName name="IQ_RES_CONST_REAL_UNUSED" hidden="1">"c6996"</definedName>
    <definedName name="IQ_RES_CONST_REAL_UNUSED_UNUSED_UNUSED" hidden="1">"c6996"</definedName>
    <definedName name="IQ_RES_CONST_REAL_YOY_FC_UNUSED" hidden="1">"c8316"</definedName>
    <definedName name="IQ_RES_CONST_REAL_YOY_FC_UNUSED_UNUSED_UNUSED" hidden="1">"c8316"</definedName>
    <definedName name="IQ_RES_CONST_REAL_YOY_UNUSED" hidden="1">"c7436"</definedName>
    <definedName name="IQ_RES_CONST_REAL_YOY_UNUSED_UNUSED_UNUSED" hidden="1">"c7436"</definedName>
    <definedName name="IQ_RES_CONST_SAAR_APR_FC_UNUSED" hidden="1">"c8540"</definedName>
    <definedName name="IQ_RES_CONST_SAAR_APR_FC_UNUSED_UNUSED_UNUSED" hidden="1">"c8540"</definedName>
    <definedName name="IQ_RES_CONST_SAAR_APR_UNUSED" hidden="1">"c7660"</definedName>
    <definedName name="IQ_RES_CONST_SAAR_APR_UNUSED_UNUSED_UNUSED" hidden="1">"c7660"</definedName>
    <definedName name="IQ_RES_CONST_SAAR_FC_UNUSED" hidden="1">"c7880"</definedName>
    <definedName name="IQ_RES_CONST_SAAR_FC_UNUSED_UNUSED_UNUSED" hidden="1">"c7880"</definedName>
    <definedName name="IQ_RES_CONST_SAAR_POP_FC_UNUSED" hidden="1">"c8100"</definedName>
    <definedName name="IQ_RES_CONST_SAAR_POP_FC_UNUSED_UNUSED_UNUSED" hidden="1">"c8100"</definedName>
    <definedName name="IQ_RES_CONST_SAAR_POP_UNUSED" hidden="1">"c7220"</definedName>
    <definedName name="IQ_RES_CONST_SAAR_POP_UNUSED_UNUSED_UNUSED" hidden="1">"c7220"</definedName>
    <definedName name="IQ_RES_CONST_SAAR_UNUSED" hidden="1">"c7000"</definedName>
    <definedName name="IQ_RES_CONST_SAAR_UNUSED_UNUSED_UNUSED" hidden="1">"c7000"</definedName>
    <definedName name="IQ_RES_CONST_SAAR_YOY_FC_UNUSED" hidden="1">"c8320"</definedName>
    <definedName name="IQ_RES_CONST_SAAR_YOY_FC_UNUSED_UNUSED_UNUSED" hidden="1">"c8320"</definedName>
    <definedName name="IQ_RES_CONST_SAAR_YOY_UNUSED" hidden="1">"c7440"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"c2903"</definedName>
    <definedName name="IQ_RETAIL_ACQUIRED_OWNED_STORES" hidden="1">"c2895"</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SALES" hidden="1">"c7003"</definedName>
    <definedName name="IQ_RETAIL_SALES_APR" hidden="1">"c7663"</definedName>
    <definedName name="IQ_RETAIL_SALES_APR_FC" hidden="1">"c8543"</definedName>
    <definedName name="IQ_RETAIL_SALES_CATALOG" hidden="1">"c9903"</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"c9904"</definedName>
    <definedName name="IQ_RETAIL_SALES_POP" hidden="1">"c7223"</definedName>
    <definedName name="IQ_RETAIL_SALES_POP_FC" hidden="1">"c8103"</definedName>
    <definedName name="IQ_RETAIL_SALES_RETAIL" hidden="1">"c9902"</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ACT_OR_EST" hidden="1">"c3585"</definedName>
    <definedName name="IQ_RETURN_ASSETS_ACT_OR_EST_CIQ" hidden="1">"c12020"</definedName>
    <definedName name="IQ_RETURN_ASSETS_BANK" hidden="1">"c1114"</definedName>
    <definedName name="IQ_RETURN_ASSETS_BROK" hidden="1">"c1115"</definedName>
    <definedName name="IQ_RETURN_ASSETS_EST" hidden="1">"c3529"</definedName>
    <definedName name="IQ_RETURN_ASSETS_EST_CIQ" hidden="1">"c3828"</definedName>
    <definedName name="IQ_RETURN_ASSETS_FDIC" hidden="1">"c6730"</definedName>
    <definedName name="IQ_RETURN_ASSETS_FS" hidden="1">"c1116"</definedName>
    <definedName name="IQ_RETURN_ASSETS_GUIDANCE" hidden="1">"c4517"</definedName>
    <definedName name="IQ_RETURN_ASSETS_GUIDANCE_CIQ" hidden="1">"c5055"</definedName>
    <definedName name="IQ_RETURN_ASSETS_HIGH_EST" hidden="1">"c3530"</definedName>
    <definedName name="IQ_RETURN_ASSETS_HIGH_EST_CIQ" hidden="1">"c3830"</definedName>
    <definedName name="IQ_RETURN_ASSETS_HIGH_GUIDANCE" hidden="1">"c4183"</definedName>
    <definedName name="IQ_RETURN_ASSETS_HIGH_GUIDANCE_CIQ" hidden="1">"c4595"</definedName>
    <definedName name="IQ_RETURN_ASSETS_LOW_EST" hidden="1">"c3531"</definedName>
    <definedName name="IQ_RETURN_ASSETS_LOW_EST_CIQ" hidden="1">"c3831"</definedName>
    <definedName name="IQ_RETURN_ASSETS_LOW_GUIDANCE" hidden="1">"c4223"</definedName>
    <definedName name="IQ_RETURN_ASSETS_LOW_GUIDANCE_CIQ" hidden="1">"c4635"</definedName>
    <definedName name="IQ_RETURN_ASSETS_MEDIAN_EST" hidden="1">"c3532"</definedName>
    <definedName name="IQ_RETURN_ASSETS_MEDIAN_EST_CIQ" hidden="1">"c3829"</definedName>
    <definedName name="IQ_RETURN_ASSETS_NUM_EST" hidden="1">"c3527"</definedName>
    <definedName name="IQ_RETURN_ASSETS_NUM_EST_CIQ" hidden="1">"c3832"</definedName>
    <definedName name="IQ_RETURN_ASSETS_STDDEV_EST" hidden="1">"c3528"</definedName>
    <definedName name="IQ_RETURN_ASSETS_STDDEV_EST_CIQ" hidden="1">"c3833"</definedName>
    <definedName name="IQ_RETURN_CAPITAL" hidden="1">"c1117"</definedName>
    <definedName name="IQ_RETURN_EMBEDDED_VALUE" hidden="1">"c9974"</definedName>
    <definedName name="IQ_RETURN_EQUITY" hidden="1">"c1118"</definedName>
    <definedName name="IQ_RETURN_EQUITY_ACT_OR_EST" hidden="1">"c3586"</definedName>
    <definedName name="IQ_RETURN_EQUITY_ACT_OR_EST_CIQ" hidden="1">"c12021"</definedName>
    <definedName name="IQ_RETURN_EQUITY_BANK" hidden="1">"c1119"</definedName>
    <definedName name="IQ_RETURN_EQUITY_BROK" hidden="1">"c1120"</definedName>
    <definedName name="IQ_RETURN_EQUITY_EST" hidden="1">"c3535"</definedName>
    <definedName name="IQ_RETURN_EQUITY_EST_CIQ" hidden="1">"c3821"</definedName>
    <definedName name="IQ_RETURN_EQUITY_FDIC" hidden="1">"c6732"</definedName>
    <definedName name="IQ_RETURN_EQUITY_FS" hidden="1">"c1121"</definedName>
    <definedName name="IQ_RETURN_EQUITY_GUIDANCE" hidden="1">"c4518"</definedName>
    <definedName name="IQ_RETURN_EQUITY_GUIDANCE_CIQ" hidden="1">"c5056"</definedName>
    <definedName name="IQ_RETURN_EQUITY_HIGH_EST" hidden="1">"c3536"</definedName>
    <definedName name="IQ_RETURN_EQUITY_HIGH_EST_CIQ" hidden="1">"c3823"</definedName>
    <definedName name="IQ_RETURN_EQUITY_HIGH_GUIDANCE" hidden="1">"c4182"</definedName>
    <definedName name="IQ_RETURN_EQUITY_HIGH_GUIDANCE_CIQ" hidden="1">"c4594"</definedName>
    <definedName name="IQ_RETURN_EQUITY_LOW_EST" hidden="1">"c3537"</definedName>
    <definedName name="IQ_RETURN_EQUITY_LOW_EST_CIQ" hidden="1">"c3824"</definedName>
    <definedName name="IQ_RETURN_EQUITY_LOW_GUIDANCE" hidden="1">"c4222"</definedName>
    <definedName name="IQ_RETURN_EQUITY_LOW_GUIDANCE_CIQ" hidden="1">"c4634"</definedName>
    <definedName name="IQ_RETURN_EQUITY_MEDIAN_EST" hidden="1">"c3538"</definedName>
    <definedName name="IQ_RETURN_EQUITY_MEDIAN_EST_CIQ" hidden="1">"c3822"</definedName>
    <definedName name="IQ_RETURN_EQUITY_NUM_EST" hidden="1">"c3533"</definedName>
    <definedName name="IQ_RETURN_EQUITY_NUM_EST_CIQ" hidden="1">"c3825"</definedName>
    <definedName name="IQ_RETURN_EQUITY_STDDEV_EST" hidden="1">"c3534"</definedName>
    <definedName name="IQ_RETURN_EQUITY_STDDEV_EST_CIQ" hidden="1">"c3826"</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NAME_AP" hidden="1">"c8911"</definedName>
    <definedName name="IQ_REV_NAME_AP_ABS" hidden="1">"c8930"</definedName>
    <definedName name="IQ_REV_STDDEV_EST" hidden="1">"c1124"</definedName>
    <definedName name="IQ_REV_STDDEV_EST_CIQ" hidden="1">"c3621"</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CIQ" hidden="1">"c5059"</definedName>
    <definedName name="IQ_REVENUE_EST" hidden="1">"c1126"</definedName>
    <definedName name="IQ_REVENUE_EST_1" hidden="1">"IQ_REVENUE_EST_1"</definedName>
    <definedName name="IQ_REVENUE_EST_BOTTOM_UP" hidden="1">"c5488"</definedName>
    <definedName name="IQ_REVENUE_EST_BOTTOM_UP_CIQ" hidden="1">"c12025"</definedName>
    <definedName name="IQ_REVENUE_EST_CIQ" hidden="1">"c3616"</definedName>
    <definedName name="IQ_REVENUE_EST_REUT" hidden="1">"c3634"</definedName>
    <definedName name="IQ_REVENUE_GROWTH_1" hidden="1">"IQ_REVENUE_GROWTH_1"</definedName>
    <definedName name="IQ_REVENUE_GROWTH_2" hidden="1">"IQ_REVENUE_GROWTH_2"</definedName>
    <definedName name="IQ_REVENUE_GUIDANCE" hidden="1">"c4519"</definedName>
    <definedName name="IQ_REVENUE_GUIDANCE_CIQ" hidden="1">"c5057"</definedName>
    <definedName name="IQ_REVENUE_HIGH_EST" hidden="1">"c1127"</definedName>
    <definedName name="IQ_REVENUE_HIGH_EST_CIQ" hidden="1">"c3618"</definedName>
    <definedName name="IQ_REVENUE_HIGH_EST_REUT" hidden="1">"c3636"</definedName>
    <definedName name="IQ_REVENUE_HIGH_GUIDANCE" hidden="1">"c4169"</definedName>
    <definedName name="IQ_REVENUE_HIGH_GUIDANCE_CIQ" hidden="1">"c4581"</definedName>
    <definedName name="IQ_REVENUE_LOW_EST" hidden="1">"c1128"</definedName>
    <definedName name="IQ_REVENUE_LOW_EST_CIQ" hidden="1">"c3619"</definedName>
    <definedName name="IQ_REVENUE_LOW_EST_REUT" hidden="1">"c3637"</definedName>
    <definedName name="IQ_REVENUE_LOW_GUIDANCE" hidden="1">"c4209"</definedName>
    <definedName name="IQ_REVENUE_LOW_GUIDANCE_CIQ" hidden="1">"c4621"</definedName>
    <definedName name="IQ_REVENUE_MEDIAN_EST" hidden="1">"c1662"</definedName>
    <definedName name="IQ_REVENUE_MEDIAN_EST_CIQ" hidden="1">"c3617"</definedName>
    <definedName name="IQ_REVENUE_MEDIAN_EST_REUT" hidden="1">"c3635"</definedName>
    <definedName name="IQ_REVENUE_NUM_EST" hidden="1">"c1129"</definedName>
    <definedName name="IQ_REVENUE_NUM_EST_CIQ" hidden="1">"c3620"</definedName>
    <definedName name="IQ_REVENUE_NUM_EST_REUT" hidden="1">"c3638"</definedName>
    <definedName name="IQ_REVISION_DATE_" hidden="1">39219.390162037</definedName>
    <definedName name="IQ_RISK_ADJ_BANK_ASSETS" hidden="1">"c2670"</definedName>
    <definedName name="IQ_RISK_WEIGHTED_ASSETS_FDIC" hidden="1">"c6370"</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ERVICE_FEE" hidden="1">"c8951"</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C_ACTION" hidden="1">"c2644"</definedName>
    <definedName name="IQ_SP_ISSUE_LC_DATE" hidden="1">"c2643"</definedName>
    <definedName name="IQ_SP_ISSUE_LC_LT" hidden="1">"c2645"</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NDBY_LOC_FHLB_BANK_BEHALF_OFF_BS_FFIEC" hidden="1">"c15412"</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EST_CIQ" hidden="1">"c5073"</definedName>
    <definedName name="IQ_STOCK_BASED_GA" hidden="1">"c2993"</definedName>
    <definedName name="IQ_STOCK_BASED_HIGH_EST" hidden="1">"c4521"</definedName>
    <definedName name="IQ_STOCK_BASED_HIGH_EST_CIQ" hidden="1">"c5074"</definedName>
    <definedName name="IQ_STOCK_BASED_LOW_EST" hidden="1">"c4522"</definedName>
    <definedName name="IQ_STOCK_BASED_LOW_EST_CIQ" hidden="1">"c5075"</definedName>
    <definedName name="IQ_STOCK_BASED_MEDIAN_EST" hidden="1">"c4523"</definedName>
    <definedName name="IQ_STOCK_BASED_MEDIAN_EST_CIQ" hidden="1">"c5076"</definedName>
    <definedName name="IQ_STOCK_BASED_NUM_EST" hidden="1">"c4524"</definedName>
    <definedName name="IQ_STOCK_BASED_NUM_EST_CIQ" hidden="1">"c5077"</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STDDEV_EST_CIQ" hidden="1">"c5078"</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RUCT_FIN_CLASS" hidden="1">"c8950"</definedName>
    <definedName name="IQ_STRUCT_FIN_SERIES" hidden="1">"c8956"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CIQ" hidden="1">"c4661"</definedName>
    <definedName name="IQ_TARGET_PRICE_NUM_REUT" hidden="1">"c5319"</definedName>
    <definedName name="IQ_TARGET_PRICE_STDDEV" hidden="1">"c1654"</definedName>
    <definedName name="IQ_TARGET_PRICE_STDDEV_CIQ" hidden="1">"c4662"</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CIQ" hidden="1">"c4047"</definedName>
    <definedName name="IQ_TEV_EBITDA" hidden="1">"c1222"</definedName>
    <definedName name="IQ_TEV_EBITDA_AVG" hidden="1">"c1223"</definedName>
    <definedName name="IQ_TEV_EBITDA_FWD" hidden="1">"c1224"</definedName>
    <definedName name="IQ_TEV_EBITDA_FWD_CIQ" hidden="1">"c4043"</definedName>
    <definedName name="IQ_TEV_EBITDA_FWD_REUT" hidden="1">"c4050"</definedName>
    <definedName name="IQ_TEV_EMPLOYEE_AVG" hidden="1">"c1225"</definedName>
    <definedName name="IQ_TEV_EST" hidden="1">"c4526"</definedName>
    <definedName name="IQ_TEV_EST_CIQ" hidden="1">"c5079"</definedName>
    <definedName name="IQ_TEV_HIGH_EST" hidden="1">"c4527"</definedName>
    <definedName name="IQ_TEV_HIGH_EST_CIQ" hidden="1">"c5080"</definedName>
    <definedName name="IQ_TEV_LOW_EST" hidden="1">"c4528"</definedName>
    <definedName name="IQ_TEV_LOW_EST_CIQ" hidden="1">"c5081"</definedName>
    <definedName name="IQ_TEV_MEDIAN_EST" hidden="1">"c4529"</definedName>
    <definedName name="IQ_TEV_MEDIAN_EST_CIQ" hidden="1">"c5082"</definedName>
    <definedName name="IQ_TEV_NUM_EST" hidden="1">"c4530"</definedName>
    <definedName name="IQ_TEV_NUM_EST_CIQ" hidden="1">"c5083"</definedName>
    <definedName name="IQ_TEV_STDDEV_EST" hidden="1">"c4531"</definedName>
    <definedName name="IQ_TEV_STDDEV_EST_CIQ" hidden="1">"c5084"</definedName>
    <definedName name="IQ_TEV_TOTAL_REV" hidden="1">"c1226"</definedName>
    <definedName name="IQ_TEV_TOTAL_REV_AVG" hidden="1">"c1227"</definedName>
    <definedName name="IQ_TEV_TOTAL_REV_FWD" hidden="1">"c1228"</definedName>
    <definedName name="IQ_TEV_TOTAL_REV_FWD_CIQ" hidden="1">"c4044"</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ST_CIQ" hidden="1">"c5085"</definedName>
    <definedName name="IQ_TOTAL_DEBT_EXCL_FIN" hidden="1">"c2937"</definedName>
    <definedName name="IQ_TOTAL_DEBT_GUIDANCE" hidden="1">"c4533"</definedName>
    <definedName name="IQ_TOTAL_DEBT_GUIDANCE_CIQ" hidden="1">"c5086"</definedName>
    <definedName name="IQ_TOTAL_DEBT_HIGH_EST" hidden="1">"c4534"</definedName>
    <definedName name="IQ_TOTAL_DEBT_HIGH_EST_CIQ" hidden="1">"c5087"</definedName>
    <definedName name="IQ_TOTAL_DEBT_HIGH_GUIDANCE" hidden="1">"c4196"</definedName>
    <definedName name="IQ_TOTAL_DEBT_HIGH_GUIDANCE_CIQ" hidden="1">"c4608"</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EST_CIQ" hidden="1">"c5088"</definedName>
    <definedName name="IQ_TOTAL_DEBT_LOW_GUIDANCE" hidden="1">"c4236"</definedName>
    <definedName name="IQ_TOTAL_DEBT_LOW_GUIDANCE_CIQ" hidden="1">"c4648"</definedName>
    <definedName name="IQ_TOTAL_DEBT_MEDIAN_EST" hidden="1">"c4536"</definedName>
    <definedName name="IQ_TOTAL_DEBT_MEDIAN_EST_CIQ" hidden="1">"c5089"</definedName>
    <definedName name="IQ_TOTAL_DEBT_NON_CURRENT" hidden="1">"c6191"</definedName>
    <definedName name="IQ_TOTAL_DEBT_NUM_EST" hidden="1">"c4537"</definedName>
    <definedName name="IQ_TOTAL_DEBT_NUM_EST_CIQ" hidden="1">"c5090"</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BT_STDDEV_EST" hidden="1">"c4538"</definedName>
    <definedName name="IQ_TOTAL_DEBT_STDDEV_EST_CIQ" hidden="1">"c5091"</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SUBTOTAL_AP" hidden="1">"c8989"</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ISK_BASED_CAPITAL_RATIO_FDIC" hidden="1">"c6747"</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ADVISORS" hidden="1">"c2387"</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ADVISORS" hidden="1">"c2388"</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BDEBT" hidden="1">"c2370"</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ADVISORS" hidden="1">"c2386"</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ITEM_CIQID" hidden="1">"c8949"</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CONSOL_BEDS" hidden="1">"c8783"</definedName>
    <definedName name="IQ_UNCONSOL_PROP" hidden="1">"c8762"</definedName>
    <definedName name="IQ_UNCONSOL_ROOMS" hidden="1">"c8787"</definedName>
    <definedName name="IQ_UNCONSOL_SQ_FT" hidden="1">"c8778"</definedName>
    <definedName name="IQ_UNCONSOL_UNITS" hidden="1">"c8770"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 hidden="1">"c2930"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 hidden="1">"c2932"</definedName>
    <definedName name="IQ_US_GAAP_CL_ADJ" hidden="1">"c2927"</definedName>
    <definedName name="IQ_US_GAAP_COST_REV" hidden="1">"c2965"</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 hidden="1">"c2973"</definedName>
    <definedName name="IQ_US_GAAP_DO_ADJ" hidden="1">"c2959"</definedName>
    <definedName name="IQ_US_GAAP_EXTRA_ACC_ITEMS" hidden="1">"c2972"</definedName>
    <definedName name="IQ_US_GAAP_EXTRA_ACC_ITEMS_ADJ" hidden="1">"c2958"</definedName>
    <definedName name="IQ_US_GAAP_INC_TAX" hidden="1">"c2975"</definedName>
    <definedName name="IQ_US_GAAP_INC_TAX_ADJ" hidden="1">"c2961"</definedName>
    <definedName name="IQ_US_GAAP_INTEREST_EXP" hidden="1">"c2971"</definedName>
    <definedName name="IQ_US_GAAP_INTEREST_EXP_ADJ" hidden="1">"c2957"</definedName>
    <definedName name="IQ_US_GAAP_LIAB_LT" hidden="1">"c2933"</definedName>
    <definedName name="IQ_US_GAAP_LIAB_LT_ADJ" hidden="1">"c2928"</definedName>
    <definedName name="IQ_US_GAAP_LIAB_TOTAL_LIAB" hidden="1">"c2933"</definedName>
    <definedName name="IQ_US_GAAP_MINORITY_INTEREST_IS" hidden="1">"c2974"</definedName>
    <definedName name="IQ_US_GAAP_MINORITY_INTEREST_IS_ADJ" hidden="1">"c2960"</definedName>
    <definedName name="IQ_US_GAAP_NCA" hidden="1">"c2931"</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EXCL" hidden="1">"c2977"</definedName>
    <definedName name="IQ_US_GAAP_NI_AVAIL_INCL" hidden="1">"c2978"</definedName>
    <definedName name="IQ_US_GAAP_OTHER_ADJ_ADJ" hidden="1">"c2962"</definedName>
    <definedName name="IQ_US_GAAP_OTHER_NON_OPER" hidden="1">"c2969"</definedName>
    <definedName name="IQ_US_GAAP_OTHER_NON_OPER_ADJ" hidden="1">"c2955"</definedName>
    <definedName name="IQ_US_GAAP_OTHER_OPER" hidden="1">"c2968"</definedName>
    <definedName name="IQ_US_GAAP_OTHER_OPER_ADJ" hidden="1">"c2954"</definedName>
    <definedName name="IQ_US_GAAP_RD" hidden="1">"c2967"</definedName>
    <definedName name="IQ_US_GAAP_RD_ADJ" hidden="1">"c2953"</definedName>
    <definedName name="IQ_US_GAAP_SGA" hidden="1">"c2966"</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 hidden="1">"c2964"</definedName>
    <definedName name="IQ_US_GAAP_TOTAL_REV_ADJ" hidden="1">"c2950"</definedName>
    <definedName name="IQ_US_GAAP_TOTAL_UNUSUAL" hidden="1">"c2970"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B_BOOKMARK_COUNT" hidden="1">1</definedName>
    <definedName name="IQB_BOOKMARK_LOCATION_0" localSheetId="35" hidden="1">#REF!</definedName>
    <definedName name="IQB_BOOKMARK_LOCATION_0" localSheetId="31" hidden="1">#REF!</definedName>
    <definedName name="IQB_BOOKMARK_LOCATION_0" localSheetId="9" hidden="1">#REF!</definedName>
    <definedName name="IQB_BOOKMARK_LOCATION_0" localSheetId="30" hidden="1">#REF!</definedName>
    <definedName name="IQB_BOOKMARK_LOCATION_0" localSheetId="51" hidden="1">#REF!</definedName>
    <definedName name="IQB_BOOKMARK_LOCATION_0" localSheetId="33" hidden="1">#REF!</definedName>
    <definedName name="IQB_BOOKMARK_LOCATION_0" localSheetId="16" hidden="1">#REF!</definedName>
    <definedName name="IQB_BOOKMARK_LOCATION_0" localSheetId="10" hidden="1">'NFD CONSO'!#REF!</definedName>
    <definedName name="IQB_BOOKMARK_LOCATION_0" localSheetId="29" hidden="1">#REF!</definedName>
    <definedName name="IQB_BOOKMARK_LOCATION_0" localSheetId="11" hidden="1">#REF!</definedName>
    <definedName name="IQB_BOOKMARK_LOCATION_0" localSheetId="36" hidden="1">#REF!</definedName>
    <definedName name="IQB_BOOKMARK_LOCATION_0" localSheetId="32" hidden="1">#REF!</definedName>
    <definedName name="IQB_BOOKMARK_LOCATION_0" localSheetId="18" hidden="1">#REF!</definedName>
    <definedName name="IQB_BOOKMARK_LOCATION_0" localSheetId="38" hidden="1">#REF!</definedName>
    <definedName name="IQB_BOOKMARK_LOCATION_0" hidden="1">#REF!</definedName>
    <definedName name="IQB_CURRENT_BOOKMARK" hidden="1">0</definedName>
    <definedName name="IQRA10" hidden="1">"$A$11:$A$262"</definedName>
    <definedName name="IQRA4" hidden="1">"$A$5:$A$60"</definedName>
    <definedName name="IQRA5" hidden="1">"$A$6:$A$61"</definedName>
    <definedName name="IQRA6" hidden="1">"$A$7:$A$259"</definedName>
    <definedName name="IQRB15" hidden="1">"$B$16:$B$17"</definedName>
    <definedName name="IQRB17" hidden="1">"$B$18:$B$22"</definedName>
    <definedName name="IQRB18" hidden="1">"$B$19:$B$23"</definedName>
    <definedName name="IQRB19" hidden="1">"$B$20:$B$24"</definedName>
    <definedName name="IQRB20" hidden="1">"$B$21:$B$25"</definedName>
    <definedName name="IQRB21" hidden="1">"$B$22:$B$26"</definedName>
    <definedName name="IQRB22" hidden="1">"$B$23:$B$27"</definedName>
    <definedName name="IQRB23" hidden="1">"$B$24:$B$28"</definedName>
    <definedName name="IQRB24" hidden="1">"$B$25:$B$29"</definedName>
    <definedName name="IQRB32" hidden="1">"$B$33:$B$37"</definedName>
    <definedName name="IQRB33" hidden="1">"$B$34:$B$38"</definedName>
    <definedName name="IQRB34" hidden="1">"$B$35:$B$39"</definedName>
    <definedName name="IQRC15" hidden="1">"$C$16:$C$20"</definedName>
    <definedName name="IQRC2" hidden="1">"$C$3"</definedName>
    <definedName name="IQRC24" hidden="1">"$C$25:$C$29"</definedName>
    <definedName name="IQRC243" hidden="1">"$C$244:$C$299"</definedName>
    <definedName name="IQRC244" hidden="1">"$C$245:$C$300"</definedName>
    <definedName name="IQRC245" hidden="1">"$C$246:$C$301"</definedName>
    <definedName name="IQRC939" hidden="1">"$C$940"</definedName>
    <definedName name="IQRD15" hidden="1">"$D$16:$D$17"</definedName>
    <definedName name="iQShowHideColumns" hidden="1">"iQShowQuarterlyAnnual"</definedName>
    <definedName name="Irbe" localSheetId="35" hidden="1">{#N/A,#N/A,FALSE,"Pharm";#N/A,#N/A,FALSE,"WWCM"}</definedName>
    <definedName name="Irbe" localSheetId="31" hidden="1">{#N/A,#N/A,FALSE,"Pharm";#N/A,#N/A,FALSE,"WWCM"}</definedName>
    <definedName name="Irbe" localSheetId="9" hidden="1">{#N/A,#N/A,FALSE,"Pharm";#N/A,#N/A,FALSE,"WWCM"}</definedName>
    <definedName name="Irbe" localSheetId="30" hidden="1">{#N/A,#N/A,FALSE,"Pharm";#N/A,#N/A,FALSE,"WWCM"}</definedName>
    <definedName name="Irbe" localSheetId="51" hidden="1">{#N/A,#N/A,FALSE,"Pharm";#N/A,#N/A,FALSE,"WWCM"}</definedName>
    <definedName name="Irbe" localSheetId="7" hidden="1">{#N/A,#N/A,FALSE,"Pharm";#N/A,#N/A,FALSE,"WWCM"}</definedName>
    <definedName name="Irbe" localSheetId="33" hidden="1">{#N/A,#N/A,FALSE,"Pharm";#N/A,#N/A,FALSE,"WWCM"}</definedName>
    <definedName name="Irbe" localSheetId="6" hidden="1">{#N/A,#N/A,FALSE,"Pharm";#N/A,#N/A,FALSE,"WWCM"}</definedName>
    <definedName name="Irbe" localSheetId="16" hidden="1">{#N/A,#N/A,FALSE,"Pharm";#N/A,#N/A,FALSE,"WWCM"}</definedName>
    <definedName name="Irbe" localSheetId="10" hidden="1">{#N/A,#N/A,FALSE,"Pharm";#N/A,#N/A,FALSE,"WWCM"}</definedName>
    <definedName name="Irbe" localSheetId="29" hidden="1">{#N/A,#N/A,FALSE,"Pharm";#N/A,#N/A,FALSE,"WWCM"}</definedName>
    <definedName name="Irbe" localSheetId="28" hidden="1">{#N/A,#N/A,FALSE,"Pharm";#N/A,#N/A,FALSE,"WWCM"}</definedName>
    <definedName name="Irbe" localSheetId="11" hidden="1">{#N/A,#N/A,FALSE,"Pharm";#N/A,#N/A,FALSE,"WWCM"}</definedName>
    <definedName name="Irbe" localSheetId="36" hidden="1">{#N/A,#N/A,FALSE,"Pharm";#N/A,#N/A,FALSE,"WWCM"}</definedName>
    <definedName name="Irbe" localSheetId="32" hidden="1">{#N/A,#N/A,FALSE,"Pharm";#N/A,#N/A,FALSE,"WWCM"}</definedName>
    <definedName name="Irbe" localSheetId="18" hidden="1">{#N/A,#N/A,FALSE,"Pharm";#N/A,#N/A,FALSE,"WWCM"}</definedName>
    <definedName name="Irbe" localSheetId="38" hidden="1">{#N/A,#N/A,FALSE,"Pharm";#N/A,#N/A,FALSE,"WWCM"}</definedName>
    <definedName name="Irbe" hidden="1">{#N/A,#N/A,FALSE,"Pharm";#N/A,#N/A,FALSE,"WWCM"}</definedName>
    <definedName name="IRI_WorkspaceId" hidden="1">"ace01d751b4d4511a2497b3c396634c7"</definedName>
    <definedName name="IsColHidden" hidden="1">FALSE</definedName>
    <definedName name="IsLTMColHidden" hidden="1">FALSE</definedName>
    <definedName name="j" localSheetId="35" hidden="1">{#N/A,#N/A,FALSE,"REPORT"}</definedName>
    <definedName name="j" localSheetId="31" hidden="1">{#N/A,#N/A,FALSE,"REPORT"}</definedName>
    <definedName name="j" localSheetId="9" hidden="1">{#N/A,#N/A,FALSE,"REPORT"}</definedName>
    <definedName name="j" localSheetId="30" hidden="1">{#N/A,#N/A,FALSE,"REPORT"}</definedName>
    <definedName name="j" localSheetId="51" hidden="1">{#N/A,#N/A,FALSE,"REPORT"}</definedName>
    <definedName name="j" localSheetId="7" hidden="1">{#N/A,#N/A,FALSE,"REPORT"}</definedName>
    <definedName name="j" localSheetId="33" hidden="1">{#N/A,#N/A,FALSE,"REPORT"}</definedName>
    <definedName name="j" localSheetId="6" hidden="1">{#N/A,#N/A,FALSE,"REPORT"}</definedName>
    <definedName name="j" localSheetId="10" hidden="1">{#N/A,#N/A,FALSE,"REPORT"}</definedName>
    <definedName name="j" localSheetId="29" hidden="1">{#N/A,#N/A,FALSE,"REPORT"}</definedName>
    <definedName name="j" localSheetId="28" hidden="1">{#N/A,#N/A,FALSE,"REPORT"}</definedName>
    <definedName name="j" localSheetId="11" hidden="1">{#N/A,#N/A,FALSE,"REPORT"}</definedName>
    <definedName name="j" localSheetId="36" hidden="1">{#N/A,#N/A,FALSE,"REPORT"}</definedName>
    <definedName name="j" localSheetId="32" hidden="1">{#N/A,#N/A,FALSE,"REPORT"}</definedName>
    <definedName name="j" localSheetId="18" hidden="1">{#N/A,#N/A,FALSE,"REPORT"}</definedName>
    <definedName name="j" hidden="1">{#N/A,#N/A,FALSE,"REPORT"}</definedName>
    <definedName name="jb" localSheetId="35" hidden="1">{#N/A,#N/A,FALSE,"Sheet1"}</definedName>
    <definedName name="jb" localSheetId="31" hidden="1">{#N/A,#N/A,FALSE,"Sheet1"}</definedName>
    <definedName name="jb" localSheetId="9" hidden="1">{#N/A,#N/A,FALSE,"Sheet1"}</definedName>
    <definedName name="jb" localSheetId="30" hidden="1">{#N/A,#N/A,FALSE,"Sheet1"}</definedName>
    <definedName name="jb" localSheetId="51" hidden="1">{#N/A,#N/A,FALSE,"Sheet1"}</definedName>
    <definedName name="jb" localSheetId="7" hidden="1">{#N/A,#N/A,FALSE,"Sheet1"}</definedName>
    <definedName name="jb" localSheetId="33" hidden="1">{#N/A,#N/A,FALSE,"Sheet1"}</definedName>
    <definedName name="jb" localSheetId="6" hidden="1">{#N/A,#N/A,FALSE,"Sheet1"}</definedName>
    <definedName name="jb" localSheetId="16" hidden="1">{#N/A,#N/A,FALSE,"Sheet1"}</definedName>
    <definedName name="jb" localSheetId="10" hidden="1">{#N/A,#N/A,FALSE,"Sheet1"}</definedName>
    <definedName name="jb" localSheetId="29" hidden="1">{#N/A,#N/A,FALSE,"Sheet1"}</definedName>
    <definedName name="jb" localSheetId="28" hidden="1">{#N/A,#N/A,FALSE,"Sheet1"}</definedName>
    <definedName name="jb" localSheetId="11" hidden="1">{#N/A,#N/A,FALSE,"Sheet1"}</definedName>
    <definedName name="jb" localSheetId="36" hidden="1">{#N/A,#N/A,FALSE,"Sheet1"}</definedName>
    <definedName name="jb" localSheetId="32" hidden="1">{#N/A,#N/A,FALSE,"Sheet1"}</definedName>
    <definedName name="jb" localSheetId="18" hidden="1">{#N/A,#N/A,FALSE,"Sheet1"}</definedName>
    <definedName name="jb" localSheetId="38" hidden="1">{#N/A,#N/A,FALSE,"Sheet1"}</definedName>
    <definedName name="jb" hidden="1">{#N/A,#N/A,FALSE,"Sheet1"}</definedName>
    <definedName name="jchnjdngh" hidden="1">#REF!</definedName>
    <definedName name="JD" localSheetId="29" hidden="1">#REF!</definedName>
    <definedName name="JD" hidden="1">#REF!</definedName>
    <definedName name="JE" localSheetId="9" hidden="1">{#N/A,#N/A,FALSE,"A"}</definedName>
    <definedName name="JE" localSheetId="51" hidden="1">{#N/A,#N/A,FALSE,"A"}</definedName>
    <definedName name="JE" localSheetId="7" hidden="1">{#N/A,#N/A,FALSE,"A"}</definedName>
    <definedName name="JE" localSheetId="6" hidden="1">{#N/A,#N/A,FALSE,"A"}</definedName>
    <definedName name="JE" localSheetId="10" hidden="1">{#N/A,#N/A,FALSE,"A"}</definedName>
    <definedName name="JE" localSheetId="28" hidden="1">{#N/A,#N/A,FALSE,"A"}</definedName>
    <definedName name="JE" localSheetId="11" hidden="1">{#N/A,#N/A,FALSE,"A"}</definedName>
    <definedName name="JE" localSheetId="36" hidden="1">{#N/A,#N/A,FALSE,"A"}</definedName>
    <definedName name="JE" localSheetId="18" hidden="1">{#N/A,#N/A,FALSE,"A"}</definedName>
    <definedName name="JE" localSheetId="38" hidden="1">{#N/A,#N/A,FALSE,"A"}</definedName>
    <definedName name="JE" hidden="1">{#N/A,#N/A,FALSE,"A"}</definedName>
    <definedName name="jeyj" localSheetId="35"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31"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30"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51"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33"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32"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jeyj" localSheetId="38" hidden="1">{#N/A,#N/A,FALSE,"Projections";#N/A,#N/A,FALSE,"AccrDil";#N/A,#N/A,FALSE,"PurchPriMult";#N/A,#N/A,FALSE,"Mults7_13";#N/A,#N/A,FALSE,"Mkt Mults";#N/A,#N/A,FALSE,"Acq Mults";#N/A,#N/A,FALSE,"StockPrices";#N/A,#N/A,FALSE,"Prem Paid";#N/A,#N/A,FALSE,"DCF";#N/A,#N/A,FALSE,"AUTO";#N/A,#N/A,FALSE,"Relative Trading";#N/A,#N/A,FALSE,"Mkt Val";#N/A,#N/A,FALSE,"Acq Val"}</definedName>
    <definedName name="jeyj" hidden="1">{#N/A,#N/A,FALSE,"Projections";#N/A,#N/A,FALSE,"AccrDil";#N/A,#N/A,FALSE,"PurchPriMult";#N/A,#N/A,FALSE,"Mults7_13";#N/A,#N/A,FALSE,"Mkt Mults";#N/A,#N/A,FALSE,"Acq Mults";#N/A,#N/A,FALSE,"StockPrices";#N/A,#N/A,FALSE,"Prem Paid";#N/A,#N/A,FALSE,"DCF";#N/A,#N/A,FALSE,"AUTO";#N/A,#N/A,FALSE,"Relative Trading";#N/A,#N/A,FALSE,"Mkt Val";#N/A,#N/A,FALSE,"Acq Val"}</definedName>
    <definedName name="jg"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jgjhg" hidden="1">#REF!</definedName>
    <definedName name="jh" localSheetId="35" hidden="1">{#N/A,#N/A,FALSE,"Assump";#N/A,#N/A,FALSE,"Income";#N/A,#N/A,FALSE,"Balance";#N/A,#N/A,FALSE,"DCF Pump";#N/A,#N/A,FALSE,"Trans Assump";#N/A,#N/A,FALSE,"Combined Income";#N/A,#N/A,FALSE,"Combined Balance"}</definedName>
    <definedName name="jh" localSheetId="31" hidden="1">{#N/A,#N/A,FALSE,"Assump";#N/A,#N/A,FALSE,"Income";#N/A,#N/A,FALSE,"Balance";#N/A,#N/A,FALSE,"DCF Pump";#N/A,#N/A,FALSE,"Trans Assump";#N/A,#N/A,FALSE,"Combined Income";#N/A,#N/A,FALSE,"Combined Balance"}</definedName>
    <definedName name="jh" localSheetId="9" hidden="1">{#N/A,#N/A,FALSE,"Assump";#N/A,#N/A,FALSE,"Income";#N/A,#N/A,FALSE,"Balance";#N/A,#N/A,FALSE,"DCF Pump";#N/A,#N/A,FALSE,"Trans Assump";#N/A,#N/A,FALSE,"Combined Income";#N/A,#N/A,FALSE,"Combined Balance"}</definedName>
    <definedName name="jh" localSheetId="30" hidden="1">{#N/A,#N/A,FALSE,"Assump";#N/A,#N/A,FALSE,"Income";#N/A,#N/A,FALSE,"Balance";#N/A,#N/A,FALSE,"DCF Pump";#N/A,#N/A,FALSE,"Trans Assump";#N/A,#N/A,FALSE,"Combined Income";#N/A,#N/A,FALSE,"Combined Balance"}</definedName>
    <definedName name="jh" localSheetId="51" hidden="1">{#N/A,#N/A,FALSE,"Assump";#N/A,#N/A,FALSE,"Income";#N/A,#N/A,FALSE,"Balance";#N/A,#N/A,FALSE,"DCF Pump";#N/A,#N/A,FALSE,"Trans Assump";#N/A,#N/A,FALSE,"Combined Income";#N/A,#N/A,FALSE,"Combined Balance"}</definedName>
    <definedName name="jh" localSheetId="7" hidden="1">{#N/A,#N/A,FALSE,"Assump";#N/A,#N/A,FALSE,"Income";#N/A,#N/A,FALSE,"Balance";#N/A,#N/A,FALSE,"DCF Pump";#N/A,#N/A,FALSE,"Trans Assump";#N/A,#N/A,FALSE,"Combined Income";#N/A,#N/A,FALSE,"Combined Balance"}</definedName>
    <definedName name="jh" localSheetId="33" hidden="1">{#N/A,#N/A,FALSE,"Assump";#N/A,#N/A,FALSE,"Income";#N/A,#N/A,FALSE,"Balance";#N/A,#N/A,FALSE,"DCF Pump";#N/A,#N/A,FALSE,"Trans Assump";#N/A,#N/A,FALSE,"Combined Income";#N/A,#N/A,FALSE,"Combined Balance"}</definedName>
    <definedName name="jh" localSheetId="6" hidden="1">{#N/A,#N/A,FALSE,"Assump";#N/A,#N/A,FALSE,"Income";#N/A,#N/A,FALSE,"Balance";#N/A,#N/A,FALSE,"DCF Pump";#N/A,#N/A,FALSE,"Trans Assump";#N/A,#N/A,FALSE,"Combined Income";#N/A,#N/A,FALSE,"Combined Balance"}</definedName>
    <definedName name="jh" localSheetId="16" hidden="1">{#N/A,#N/A,FALSE,"Assump";#N/A,#N/A,FALSE,"Income";#N/A,#N/A,FALSE,"Balance";#N/A,#N/A,FALSE,"DCF Pump";#N/A,#N/A,FALSE,"Trans Assump";#N/A,#N/A,FALSE,"Combined Income";#N/A,#N/A,FALSE,"Combined Balance"}</definedName>
    <definedName name="jh" localSheetId="10" hidden="1">{#N/A,#N/A,FALSE,"Assump";#N/A,#N/A,FALSE,"Income";#N/A,#N/A,FALSE,"Balance";#N/A,#N/A,FALSE,"DCF Pump";#N/A,#N/A,FALSE,"Trans Assump";#N/A,#N/A,FALSE,"Combined Income";#N/A,#N/A,FALSE,"Combined Balance"}</definedName>
    <definedName name="jh" localSheetId="29" hidden="1">{#N/A,#N/A,FALSE,"Assump";#N/A,#N/A,FALSE,"Income";#N/A,#N/A,FALSE,"Balance";#N/A,#N/A,FALSE,"DCF Pump";#N/A,#N/A,FALSE,"Trans Assump";#N/A,#N/A,FALSE,"Combined Income";#N/A,#N/A,FALSE,"Combined Balance"}</definedName>
    <definedName name="jh" localSheetId="28" hidden="1">{#N/A,#N/A,FALSE,"Assump";#N/A,#N/A,FALSE,"Income";#N/A,#N/A,FALSE,"Balance";#N/A,#N/A,FALSE,"DCF Pump";#N/A,#N/A,FALSE,"Trans Assump";#N/A,#N/A,FALSE,"Combined Income";#N/A,#N/A,FALSE,"Combined Balance"}</definedName>
    <definedName name="jh" localSheetId="11" hidden="1">{#N/A,#N/A,FALSE,"Assump";#N/A,#N/A,FALSE,"Income";#N/A,#N/A,FALSE,"Balance";#N/A,#N/A,FALSE,"DCF Pump";#N/A,#N/A,FALSE,"Trans Assump";#N/A,#N/A,FALSE,"Combined Income";#N/A,#N/A,FALSE,"Combined Balance"}</definedName>
    <definedName name="jh" localSheetId="36" hidden="1">{#N/A,#N/A,FALSE,"Assump";#N/A,#N/A,FALSE,"Income";#N/A,#N/A,FALSE,"Balance";#N/A,#N/A,FALSE,"DCF Pump";#N/A,#N/A,FALSE,"Trans Assump";#N/A,#N/A,FALSE,"Combined Income";#N/A,#N/A,FALSE,"Combined Balance"}</definedName>
    <definedName name="jh" localSheetId="32" hidden="1">{#N/A,#N/A,FALSE,"Assump";#N/A,#N/A,FALSE,"Income";#N/A,#N/A,FALSE,"Balance";#N/A,#N/A,FALSE,"DCF Pump";#N/A,#N/A,FALSE,"Trans Assump";#N/A,#N/A,FALSE,"Combined Income";#N/A,#N/A,FALSE,"Combined Balance"}</definedName>
    <definedName name="jh" localSheetId="18" hidden="1">{#N/A,#N/A,FALSE,"Assump";#N/A,#N/A,FALSE,"Income";#N/A,#N/A,FALSE,"Balance";#N/A,#N/A,FALSE,"DCF Pump";#N/A,#N/A,FALSE,"Trans Assump";#N/A,#N/A,FALSE,"Combined Income";#N/A,#N/A,FALSE,"Combined Balance"}</definedName>
    <definedName name="jh" localSheetId="38" hidden="1">{#N/A,#N/A,FALSE,"Assump";#N/A,#N/A,FALSE,"Income";#N/A,#N/A,FALSE,"Balance";#N/A,#N/A,FALSE,"DCF Pump";#N/A,#N/A,FALSE,"Trans Assump";#N/A,#N/A,FALSE,"Combined Income";#N/A,#N/A,FALSE,"Combined Balance"}</definedName>
    <definedName name="jh" hidden="1">{#N/A,#N/A,FALSE,"Assump";#N/A,#N/A,FALSE,"Income";#N/A,#N/A,FALSE,"Balance";#N/A,#N/A,FALSE,"DCF Pump";#N/A,#N/A,FALSE,"Trans Assump";#N/A,#N/A,FALSE,"Combined Income";#N/A,#N/A,FALSE,"Combined Balance"}</definedName>
    <definedName name="jhjgf" localSheetId="35" hidden="1">{#N/A,#N/A,FALSE,"Heat";#N/A,#N/A,FALSE,"DCF";#N/A,#N/A,FALSE,"LBO";#N/A,#N/A,FALSE,"A";#N/A,#N/A,FALSE,"C";#N/A,#N/A,FALSE,"impd";#N/A,#N/A,FALSE,"Accr-Dilu"}</definedName>
    <definedName name="jhjgf" localSheetId="31" hidden="1">{#N/A,#N/A,FALSE,"Heat";#N/A,#N/A,FALSE,"DCF";#N/A,#N/A,FALSE,"LBO";#N/A,#N/A,FALSE,"A";#N/A,#N/A,FALSE,"C";#N/A,#N/A,FALSE,"impd";#N/A,#N/A,FALSE,"Accr-Dilu"}</definedName>
    <definedName name="jhjgf" localSheetId="9" hidden="1">{#N/A,#N/A,FALSE,"Heat";#N/A,#N/A,FALSE,"DCF";#N/A,#N/A,FALSE,"LBO";#N/A,#N/A,FALSE,"A";#N/A,#N/A,FALSE,"C";#N/A,#N/A,FALSE,"impd";#N/A,#N/A,FALSE,"Accr-Dilu"}</definedName>
    <definedName name="jhjgf" localSheetId="30" hidden="1">{#N/A,#N/A,FALSE,"Heat";#N/A,#N/A,FALSE,"DCF";#N/A,#N/A,FALSE,"LBO";#N/A,#N/A,FALSE,"A";#N/A,#N/A,FALSE,"C";#N/A,#N/A,FALSE,"impd";#N/A,#N/A,FALSE,"Accr-Dilu"}</definedName>
    <definedName name="jhjgf" localSheetId="51" hidden="1">{#N/A,#N/A,FALSE,"Heat";#N/A,#N/A,FALSE,"DCF";#N/A,#N/A,FALSE,"LBO";#N/A,#N/A,FALSE,"A";#N/A,#N/A,FALSE,"C";#N/A,#N/A,FALSE,"impd";#N/A,#N/A,FALSE,"Accr-Dilu"}</definedName>
    <definedName name="jhjgf" localSheetId="7" hidden="1">{#N/A,#N/A,FALSE,"Heat";#N/A,#N/A,FALSE,"DCF";#N/A,#N/A,FALSE,"LBO";#N/A,#N/A,FALSE,"A";#N/A,#N/A,FALSE,"C";#N/A,#N/A,FALSE,"impd";#N/A,#N/A,FALSE,"Accr-Dilu"}</definedName>
    <definedName name="jhjgf" localSheetId="33" hidden="1">{#N/A,#N/A,FALSE,"Heat";#N/A,#N/A,FALSE,"DCF";#N/A,#N/A,FALSE,"LBO";#N/A,#N/A,FALSE,"A";#N/A,#N/A,FALSE,"C";#N/A,#N/A,FALSE,"impd";#N/A,#N/A,FALSE,"Accr-Dilu"}</definedName>
    <definedName name="jhjgf" localSheetId="6" hidden="1">{#N/A,#N/A,FALSE,"Heat";#N/A,#N/A,FALSE,"DCF";#N/A,#N/A,FALSE,"LBO";#N/A,#N/A,FALSE,"A";#N/A,#N/A,FALSE,"C";#N/A,#N/A,FALSE,"impd";#N/A,#N/A,FALSE,"Accr-Dilu"}</definedName>
    <definedName name="jhjgf" localSheetId="16" hidden="1">{#N/A,#N/A,FALSE,"Heat";#N/A,#N/A,FALSE,"DCF";#N/A,#N/A,FALSE,"LBO";#N/A,#N/A,FALSE,"A";#N/A,#N/A,FALSE,"C";#N/A,#N/A,FALSE,"impd";#N/A,#N/A,FALSE,"Accr-Dilu"}</definedName>
    <definedName name="jhjgf" localSheetId="10" hidden="1">{#N/A,#N/A,FALSE,"Heat";#N/A,#N/A,FALSE,"DCF";#N/A,#N/A,FALSE,"LBO";#N/A,#N/A,FALSE,"A";#N/A,#N/A,FALSE,"C";#N/A,#N/A,FALSE,"impd";#N/A,#N/A,FALSE,"Accr-Dilu"}</definedName>
    <definedName name="jhjgf" localSheetId="29" hidden="1">{#N/A,#N/A,FALSE,"Heat";#N/A,#N/A,FALSE,"DCF";#N/A,#N/A,FALSE,"LBO";#N/A,#N/A,FALSE,"A";#N/A,#N/A,FALSE,"C";#N/A,#N/A,FALSE,"impd";#N/A,#N/A,FALSE,"Accr-Dilu"}</definedName>
    <definedName name="jhjgf" localSheetId="28" hidden="1">{#N/A,#N/A,FALSE,"Heat";#N/A,#N/A,FALSE,"DCF";#N/A,#N/A,FALSE,"LBO";#N/A,#N/A,FALSE,"A";#N/A,#N/A,FALSE,"C";#N/A,#N/A,FALSE,"impd";#N/A,#N/A,FALSE,"Accr-Dilu"}</definedName>
    <definedName name="jhjgf" localSheetId="11" hidden="1">{#N/A,#N/A,FALSE,"Heat";#N/A,#N/A,FALSE,"DCF";#N/A,#N/A,FALSE,"LBO";#N/A,#N/A,FALSE,"A";#N/A,#N/A,FALSE,"C";#N/A,#N/A,FALSE,"impd";#N/A,#N/A,FALSE,"Accr-Dilu"}</definedName>
    <definedName name="jhjgf" localSheetId="36" hidden="1">{#N/A,#N/A,FALSE,"Heat";#N/A,#N/A,FALSE,"DCF";#N/A,#N/A,FALSE,"LBO";#N/A,#N/A,FALSE,"A";#N/A,#N/A,FALSE,"C";#N/A,#N/A,FALSE,"impd";#N/A,#N/A,FALSE,"Accr-Dilu"}</definedName>
    <definedName name="jhjgf" localSheetId="32" hidden="1">{#N/A,#N/A,FALSE,"Heat";#N/A,#N/A,FALSE,"DCF";#N/A,#N/A,FALSE,"LBO";#N/A,#N/A,FALSE,"A";#N/A,#N/A,FALSE,"C";#N/A,#N/A,FALSE,"impd";#N/A,#N/A,FALSE,"Accr-Dilu"}</definedName>
    <definedName name="jhjgf" localSheetId="18" hidden="1">{#N/A,#N/A,FALSE,"Heat";#N/A,#N/A,FALSE,"DCF";#N/A,#N/A,FALSE,"LBO";#N/A,#N/A,FALSE,"A";#N/A,#N/A,FALSE,"C";#N/A,#N/A,FALSE,"impd";#N/A,#N/A,FALSE,"Accr-Dilu"}</definedName>
    <definedName name="jhjgf" localSheetId="38" hidden="1">{#N/A,#N/A,FALSE,"Heat";#N/A,#N/A,FALSE,"DCF";#N/A,#N/A,FALSE,"LBO";#N/A,#N/A,FALSE,"A";#N/A,#N/A,FALSE,"C";#N/A,#N/A,FALSE,"impd";#N/A,#N/A,FALSE,"Accr-Dilu"}</definedName>
    <definedName name="jhjgf" hidden="1">{#N/A,#N/A,FALSE,"Heat";#N/A,#N/A,FALSE,"DCF";#N/A,#N/A,FALSE,"LBO";#N/A,#N/A,FALSE,"A";#N/A,#N/A,FALSE,"C";#N/A,#N/A,FALSE,"impd";#N/A,#N/A,FALSE,"Accr-Dilu"}</definedName>
    <definedName name="jhv" localSheetId="9" hidden="1">{"two",#N/A,FALSE,"Sheet1";"three",#N/A,FALSE,"Sheet1";"one",#N/A,FALSE,"Sheet1"}</definedName>
    <definedName name="jhv" localSheetId="51" hidden="1">{"two",#N/A,FALSE,"Sheet1";"three",#N/A,FALSE,"Sheet1";"one",#N/A,FALSE,"Sheet1"}</definedName>
    <definedName name="jhv" localSheetId="7" hidden="1">{"two",#N/A,FALSE,"Sheet1";"three",#N/A,FALSE,"Sheet1";"one",#N/A,FALSE,"Sheet1"}</definedName>
    <definedName name="jhv" localSheetId="6" hidden="1">{"two",#N/A,FALSE,"Sheet1";"three",#N/A,FALSE,"Sheet1";"one",#N/A,FALSE,"Sheet1"}</definedName>
    <definedName name="jhv" localSheetId="16" hidden="1">{"two",#N/A,FALSE,"Sheet1";"three",#N/A,FALSE,"Sheet1";"one",#N/A,FALSE,"Sheet1"}</definedName>
    <definedName name="jhv" localSheetId="10" hidden="1">{"two",#N/A,FALSE,"Sheet1";"three",#N/A,FALSE,"Sheet1";"one",#N/A,FALSE,"Sheet1"}</definedName>
    <definedName name="jhv" localSheetId="29" hidden="1">{"two",#N/A,FALSE,"Sheet1";"three",#N/A,FALSE,"Sheet1";"one",#N/A,FALSE,"Sheet1"}</definedName>
    <definedName name="jhv" localSheetId="28" hidden="1">{"two",#N/A,FALSE,"Sheet1";"three",#N/A,FALSE,"Sheet1";"one",#N/A,FALSE,"Sheet1"}</definedName>
    <definedName name="jhv" localSheetId="11" hidden="1">{"two",#N/A,FALSE,"Sheet1";"three",#N/A,FALSE,"Sheet1";"one",#N/A,FALSE,"Sheet1"}</definedName>
    <definedName name="jhv" localSheetId="36" hidden="1">{"two",#N/A,FALSE,"Sheet1";"three",#N/A,FALSE,"Sheet1";"one",#N/A,FALSE,"Sheet1"}</definedName>
    <definedName name="jhv" localSheetId="18" hidden="1">{"two",#N/A,FALSE,"Sheet1";"three",#N/A,FALSE,"Sheet1";"one",#N/A,FALSE,"Sheet1"}</definedName>
    <definedName name="jhv" localSheetId="38" hidden="1">{"two",#N/A,FALSE,"Sheet1";"three",#N/A,FALSE,"Sheet1";"one",#N/A,FALSE,"Sheet1"}</definedName>
    <definedName name="jhv" hidden="1">{"two",#N/A,FALSE,"Sheet1";"three",#N/A,FALSE,"Sheet1";"one",#N/A,FALSE,"Sheet1"}</definedName>
    <definedName name="jjj" localSheetId="35" hidden="1">{#N/A,#N/A,FALSE,"REPORT"}</definedName>
    <definedName name="jjj" localSheetId="31" hidden="1">{#N/A,#N/A,FALSE,"REPORT"}</definedName>
    <definedName name="jjj" localSheetId="9" hidden="1">{#N/A,#N/A,FALSE,"REPORT"}</definedName>
    <definedName name="jjj" localSheetId="30" hidden="1">{#N/A,#N/A,FALSE,"REPORT"}</definedName>
    <definedName name="jjj" localSheetId="51" hidden="1">{#N/A,#N/A,FALSE,"REPORT"}</definedName>
    <definedName name="jjj" localSheetId="7" hidden="1">{#N/A,#N/A,FALSE,"REPORT"}</definedName>
    <definedName name="jjj" localSheetId="33" hidden="1">{#N/A,#N/A,FALSE,"REPORT"}</definedName>
    <definedName name="jjj" localSheetId="6" hidden="1">{#N/A,#N/A,FALSE,"REPORT"}</definedName>
    <definedName name="jjj" localSheetId="16" hidden="1">{#N/A,#N/A,FALSE,"REPORT"}</definedName>
    <definedName name="jjj" localSheetId="10" hidden="1">{#N/A,#N/A,FALSE,"REPORT"}</definedName>
    <definedName name="jjj" localSheetId="29" hidden="1">{#N/A,#N/A,FALSE,"REPORT"}</definedName>
    <definedName name="jjj" localSheetId="28" hidden="1">{#N/A,#N/A,FALSE,"REPORT"}</definedName>
    <definedName name="jjj" localSheetId="11" hidden="1">{#N/A,#N/A,FALSE,"REPORT"}</definedName>
    <definedName name="jjj" localSheetId="36" hidden="1">{#N/A,#N/A,FALSE,"REPORT"}</definedName>
    <definedName name="jjj" localSheetId="32" hidden="1">{#N/A,#N/A,FALSE,"REPORT"}</definedName>
    <definedName name="jjj" localSheetId="18" hidden="1">{#N/A,#N/A,FALSE,"REPORT"}</definedName>
    <definedName name="jjj" localSheetId="38" hidden="1">{#N/A,#N/A,FALSE,"REPORT"}</definedName>
    <definedName name="jjj" hidden="1">{#N/A,#N/A,FALSE,"REPORT"}</definedName>
    <definedName name="jjjhh" localSheetId="35" hidden="1">{#N/A,#N/A,FALSE,"Aging Summary";#N/A,#N/A,FALSE,"Ratio Analysis";#N/A,#N/A,FALSE,"Test 120 Day Accts";#N/A,#N/A,FALSE,"Tickmarks"}</definedName>
    <definedName name="jjjhh" localSheetId="31" hidden="1">{#N/A,#N/A,FALSE,"Aging Summary";#N/A,#N/A,FALSE,"Ratio Analysis";#N/A,#N/A,FALSE,"Test 120 Day Accts";#N/A,#N/A,FALSE,"Tickmarks"}</definedName>
    <definedName name="jjjhh" localSheetId="9" hidden="1">{#N/A,#N/A,FALSE,"Aging Summary";#N/A,#N/A,FALSE,"Ratio Analysis";#N/A,#N/A,FALSE,"Test 120 Day Accts";#N/A,#N/A,FALSE,"Tickmarks"}</definedName>
    <definedName name="jjjhh" localSheetId="30" hidden="1">{#N/A,#N/A,FALSE,"Aging Summary";#N/A,#N/A,FALSE,"Ratio Analysis";#N/A,#N/A,FALSE,"Test 120 Day Accts";#N/A,#N/A,FALSE,"Tickmarks"}</definedName>
    <definedName name="jjjhh" localSheetId="51" hidden="1">{#N/A,#N/A,FALSE,"Aging Summary";#N/A,#N/A,FALSE,"Ratio Analysis";#N/A,#N/A,FALSE,"Test 120 Day Accts";#N/A,#N/A,FALSE,"Tickmarks"}</definedName>
    <definedName name="jjjhh" localSheetId="7" hidden="1">{#N/A,#N/A,FALSE,"Aging Summary";#N/A,#N/A,FALSE,"Ratio Analysis";#N/A,#N/A,FALSE,"Test 120 Day Accts";#N/A,#N/A,FALSE,"Tickmarks"}</definedName>
    <definedName name="jjjhh" localSheetId="33" hidden="1">{#N/A,#N/A,FALSE,"Aging Summary";#N/A,#N/A,FALSE,"Ratio Analysis";#N/A,#N/A,FALSE,"Test 120 Day Accts";#N/A,#N/A,FALSE,"Tickmarks"}</definedName>
    <definedName name="jjjhh" localSheetId="6" hidden="1">{#N/A,#N/A,FALSE,"Aging Summary";#N/A,#N/A,FALSE,"Ratio Analysis";#N/A,#N/A,FALSE,"Test 120 Day Accts";#N/A,#N/A,FALSE,"Tickmarks"}</definedName>
    <definedName name="jjjhh" localSheetId="16" hidden="1">{#N/A,#N/A,FALSE,"Aging Summary";#N/A,#N/A,FALSE,"Ratio Analysis";#N/A,#N/A,FALSE,"Test 120 Day Accts";#N/A,#N/A,FALSE,"Tickmarks"}</definedName>
    <definedName name="jjjhh" localSheetId="10" hidden="1">{#N/A,#N/A,FALSE,"Aging Summary";#N/A,#N/A,FALSE,"Ratio Analysis";#N/A,#N/A,FALSE,"Test 120 Day Accts";#N/A,#N/A,FALSE,"Tickmarks"}</definedName>
    <definedName name="jjjhh" localSheetId="29" hidden="1">{#N/A,#N/A,FALSE,"Aging Summary";#N/A,#N/A,FALSE,"Ratio Analysis";#N/A,#N/A,FALSE,"Test 120 Day Accts";#N/A,#N/A,FALSE,"Tickmarks"}</definedName>
    <definedName name="jjjhh" localSheetId="28" hidden="1">{#N/A,#N/A,FALSE,"Aging Summary";#N/A,#N/A,FALSE,"Ratio Analysis";#N/A,#N/A,FALSE,"Test 120 Day Accts";#N/A,#N/A,FALSE,"Tickmarks"}</definedName>
    <definedName name="jjjhh" localSheetId="11" hidden="1">{#N/A,#N/A,FALSE,"Aging Summary";#N/A,#N/A,FALSE,"Ratio Analysis";#N/A,#N/A,FALSE,"Test 120 Day Accts";#N/A,#N/A,FALSE,"Tickmarks"}</definedName>
    <definedName name="jjjhh" localSheetId="36" hidden="1">{#N/A,#N/A,FALSE,"Aging Summary";#N/A,#N/A,FALSE,"Ratio Analysis";#N/A,#N/A,FALSE,"Test 120 Day Accts";#N/A,#N/A,FALSE,"Tickmarks"}</definedName>
    <definedName name="jjjhh" localSheetId="32" hidden="1">{#N/A,#N/A,FALSE,"Aging Summary";#N/A,#N/A,FALSE,"Ratio Analysis";#N/A,#N/A,FALSE,"Test 120 Day Accts";#N/A,#N/A,FALSE,"Tickmarks"}</definedName>
    <definedName name="jjjhh" localSheetId="18" hidden="1">{#N/A,#N/A,FALSE,"Aging Summary";#N/A,#N/A,FALSE,"Ratio Analysis";#N/A,#N/A,FALSE,"Test 120 Day Accts";#N/A,#N/A,FALSE,"Tickmarks"}</definedName>
    <definedName name="jjjhh" localSheetId="38" hidden="1">{#N/A,#N/A,FALSE,"Aging Summary";#N/A,#N/A,FALSE,"Ratio Analysis";#N/A,#N/A,FALSE,"Test 120 Day Accts";#N/A,#N/A,FALSE,"Tickmarks"}</definedName>
    <definedName name="jjjhh" hidden="1">{#N/A,#N/A,FALSE,"Aging Summary";#N/A,#N/A,FALSE,"Ratio Analysis";#N/A,#N/A,FALSE,"Test 120 Day Accts";#N/A,#N/A,FALSE,"Tickmarks"}</definedName>
    <definedName name="jjjj" localSheetId="35" hidden="1">{#N/A,#N/A,FALSE,"Aging Summary";#N/A,#N/A,FALSE,"Ratio Analysis";#N/A,#N/A,FALSE,"Test 120 Day Accts";#N/A,#N/A,FALSE,"Tickmarks"}</definedName>
    <definedName name="jjjj" localSheetId="31" hidden="1">{#N/A,#N/A,FALSE,"Aging Summary";#N/A,#N/A,FALSE,"Ratio Analysis";#N/A,#N/A,FALSE,"Test 120 Day Accts";#N/A,#N/A,FALSE,"Tickmarks"}</definedName>
    <definedName name="jjjj" localSheetId="9" hidden="1">{#N/A,#N/A,FALSE,"Aging Summary";#N/A,#N/A,FALSE,"Ratio Analysis";#N/A,#N/A,FALSE,"Test 120 Day Accts";#N/A,#N/A,FALSE,"Tickmarks"}</definedName>
    <definedName name="jjjj" localSheetId="30" hidden="1">{#N/A,#N/A,FALSE,"Aging Summary";#N/A,#N/A,FALSE,"Ratio Analysis";#N/A,#N/A,FALSE,"Test 120 Day Accts";#N/A,#N/A,FALSE,"Tickmarks"}</definedName>
    <definedName name="jjjj" localSheetId="51" hidden="1">{#N/A,#N/A,FALSE,"Aging Summary";#N/A,#N/A,FALSE,"Ratio Analysis";#N/A,#N/A,FALSE,"Test 120 Day Accts";#N/A,#N/A,FALSE,"Tickmarks"}</definedName>
    <definedName name="jjjj" localSheetId="7" hidden="1">{#N/A,#N/A,FALSE,"Aging Summary";#N/A,#N/A,FALSE,"Ratio Analysis";#N/A,#N/A,FALSE,"Test 120 Day Accts";#N/A,#N/A,FALSE,"Tickmarks"}</definedName>
    <definedName name="jjjj" localSheetId="33" hidden="1">{#N/A,#N/A,FALSE,"Aging Summary";#N/A,#N/A,FALSE,"Ratio Analysis";#N/A,#N/A,FALSE,"Test 120 Day Accts";#N/A,#N/A,FALSE,"Tickmarks"}</definedName>
    <definedName name="jjjj" localSheetId="6" hidden="1">{#N/A,#N/A,FALSE,"Aging Summary";#N/A,#N/A,FALSE,"Ratio Analysis";#N/A,#N/A,FALSE,"Test 120 Day Accts";#N/A,#N/A,FALSE,"Tickmarks"}</definedName>
    <definedName name="jjjj" localSheetId="16" hidden="1">{#N/A,#N/A,FALSE,"Aging Summary";#N/A,#N/A,FALSE,"Ratio Analysis";#N/A,#N/A,FALSE,"Test 120 Day Accts";#N/A,#N/A,FALSE,"Tickmarks"}</definedName>
    <definedName name="jjjj" localSheetId="10" hidden="1">{#N/A,#N/A,FALSE,"Aging Summary";#N/A,#N/A,FALSE,"Ratio Analysis";#N/A,#N/A,FALSE,"Test 120 Day Accts";#N/A,#N/A,FALSE,"Tickmarks"}</definedName>
    <definedName name="jjjj" localSheetId="29" hidden="1">{#N/A,#N/A,FALSE,"Aging Summary";#N/A,#N/A,FALSE,"Ratio Analysis";#N/A,#N/A,FALSE,"Test 120 Day Accts";#N/A,#N/A,FALSE,"Tickmarks"}</definedName>
    <definedName name="jjjj" localSheetId="28" hidden="1">{#N/A,#N/A,FALSE,"Aging Summary";#N/A,#N/A,FALSE,"Ratio Analysis";#N/A,#N/A,FALSE,"Test 120 Day Accts";#N/A,#N/A,FALSE,"Tickmarks"}</definedName>
    <definedName name="jjjj" localSheetId="11" hidden="1">{#N/A,#N/A,FALSE,"Aging Summary";#N/A,#N/A,FALSE,"Ratio Analysis";#N/A,#N/A,FALSE,"Test 120 Day Accts";#N/A,#N/A,FALSE,"Tickmarks"}</definedName>
    <definedName name="jjjj" localSheetId="36" hidden="1">{#N/A,#N/A,FALSE,"Aging Summary";#N/A,#N/A,FALSE,"Ratio Analysis";#N/A,#N/A,FALSE,"Test 120 Day Accts";#N/A,#N/A,FALSE,"Tickmarks"}</definedName>
    <definedName name="jjjj" localSheetId="32" hidden="1">{#N/A,#N/A,FALSE,"Aging Summary";#N/A,#N/A,FALSE,"Ratio Analysis";#N/A,#N/A,FALSE,"Test 120 Day Accts";#N/A,#N/A,FALSE,"Tickmarks"}</definedName>
    <definedName name="jjjj" localSheetId="18" hidden="1">{#N/A,#N/A,FALSE,"Aging Summary";#N/A,#N/A,FALSE,"Ratio Analysis";#N/A,#N/A,FALSE,"Test 120 Day Accts";#N/A,#N/A,FALSE,"Tickmarks"}</definedName>
    <definedName name="jjjj" localSheetId="38" hidden="1">{#N/A,#N/A,FALSE,"Aging Summary";#N/A,#N/A,FALSE,"Ratio Analysis";#N/A,#N/A,FALSE,"Test 120 Day Accts";#N/A,#N/A,FALSE,"Tickmarks"}</definedName>
    <definedName name="jjjj" hidden="1">{#N/A,#N/A,FALSE,"Aging Summary";#N/A,#N/A,FALSE,"Ratio Analysis";#N/A,#N/A,FALSE,"Test 120 Day Accts";#N/A,#N/A,FALSE,"Tickmarks"}</definedName>
    <definedName name="jjjjj" localSheetId="9" hidden="1">{"רווה מתואם",#N/A,FALSE,"רווח והפסד-מתואם";"הנהלה וכלליות מתואם",#N/A,FALSE,"רווח והפסד-מתואם"}</definedName>
    <definedName name="jjjjj" localSheetId="16" hidden="1">{"רווה מתואם",#N/A,FALSE,"רווח והפסד-מתואם";"הנהלה וכלליות מתואם",#N/A,FALSE,"רווח והפסד-מתואם"}</definedName>
    <definedName name="jjjjj" localSheetId="10" hidden="1">{"רווה מתואם",#N/A,FALSE,"רווח והפסד-מתואם";"הנהלה וכלליות מתואם",#N/A,FALSE,"רווח והפסד-מתואם"}</definedName>
    <definedName name="jjjjj" localSheetId="11" hidden="1">{"רווה מתואם",#N/A,FALSE,"רווח והפסד-מתואם";"הנהלה וכלליות מתואם",#N/A,FALSE,"רווח והפסד-מתואם"}</definedName>
    <definedName name="jjjjj" localSheetId="18" hidden="1">{"רווה מתואם",#N/A,FALSE,"רווח והפסד-מתואם";"הנהלה וכלליות מתואם",#N/A,FALSE,"רווח והפסד-מתואם"}</definedName>
    <definedName name="jjjjj" localSheetId="38" hidden="1">{"רווה מתואם",#N/A,FALSE,"רווח והפסד-מתואם";"הנהלה וכלליות מתואם",#N/A,FALSE,"רווח והפסד-מתואם"}</definedName>
    <definedName name="jjjjj" hidden="1">{"רווה מתואם",#N/A,FALSE,"רווח והפסד-מתואם";"הנהלה וכלליות מתואם",#N/A,FALSE,"רווח והפסד-מתואם"}</definedName>
    <definedName name="jjjjj_1" localSheetId="9" hidden="1">{"רווה מתואם",#N/A,FALSE,"רווח והפסד-מתואם";"הנהלה וכלליות מתואם",#N/A,FALSE,"רווח והפסד-מתואם"}</definedName>
    <definedName name="jjjjj_1" localSheetId="16" hidden="1">{"רווה מתואם",#N/A,FALSE,"רווח והפסד-מתואם";"הנהלה וכלליות מתואם",#N/A,FALSE,"רווח והפסד-מתואם"}</definedName>
    <definedName name="jjjjj_1" localSheetId="10" hidden="1">{"רווה מתואם",#N/A,FALSE,"רווח והפסד-מתואם";"הנהלה וכלליות מתואם",#N/A,FALSE,"רווח והפסד-מתואם"}</definedName>
    <definedName name="jjjjj_1" localSheetId="11" hidden="1">{"רווה מתואם",#N/A,FALSE,"רווח והפסד-מתואם";"הנהלה וכלליות מתואם",#N/A,FALSE,"רווח והפסד-מתואם"}</definedName>
    <definedName name="jjjjj_1" localSheetId="18" hidden="1">{"רווה מתואם",#N/A,FALSE,"רווח והפסד-מתואם";"הנהלה וכלליות מתואם",#N/A,FALSE,"רווח והפסד-מתואם"}</definedName>
    <definedName name="jjjjj_1" localSheetId="38" hidden="1">{"רווה מתואם",#N/A,FALSE,"רווח והפסד-מתואם";"הנהלה וכלליות מתואם",#N/A,FALSE,"רווח והפסד-מתואם"}</definedName>
    <definedName name="jjjjj_1" hidden="1">{"רווה מתואם",#N/A,FALSE,"רווח והפסד-מתואם";"הנהלה וכלליות מתואם",#N/A,FALSE,"רווח והפסד-מתואם"}</definedName>
    <definedName name="jjjjj_2" localSheetId="9" hidden="1">{"רווה מתואם",#N/A,FALSE,"רווח והפסד-מתואם";"הנהלה וכלליות מתואם",#N/A,FALSE,"רווח והפסד-מתואם"}</definedName>
    <definedName name="jjjjj_2" localSheetId="16" hidden="1">{"רווה מתואם",#N/A,FALSE,"רווח והפסד-מתואם";"הנהלה וכלליות מתואם",#N/A,FALSE,"רווח והפסד-מתואם"}</definedName>
    <definedName name="jjjjj_2" localSheetId="10" hidden="1">{"רווה מתואם",#N/A,FALSE,"רווח והפסד-מתואם";"הנהלה וכלליות מתואם",#N/A,FALSE,"רווח והפסד-מתואם"}</definedName>
    <definedName name="jjjjj_2" localSheetId="11" hidden="1">{"רווה מתואם",#N/A,FALSE,"רווח והפסד-מתואם";"הנהלה וכלליות מתואם",#N/A,FALSE,"רווח והפסד-מתואם"}</definedName>
    <definedName name="jjjjj_2" localSheetId="18" hidden="1">{"רווה מתואם",#N/A,FALSE,"רווח והפסד-מתואם";"הנהלה וכלליות מתואם",#N/A,FALSE,"רווח והפסד-מתואם"}</definedName>
    <definedName name="jjjjj_2" localSheetId="38" hidden="1">{"רווה מתואם",#N/A,FALSE,"רווח והפסד-מתואם";"הנהלה וכלליות מתואם",#N/A,FALSE,"רווח והפסד-מתואם"}</definedName>
    <definedName name="jjjjj_2" hidden="1">{"רווה מתואם",#N/A,FALSE,"רווח והפסד-מתואם";"הנהלה וכלליות מתואם",#N/A,FALSE,"רווח והפסד-מתואם"}</definedName>
    <definedName name="jjjjjj" localSheetId="35"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31"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30"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51"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33"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32"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jjjjjj" localSheetId="38" hidden="1">{#N/A,#N/A,FALSE,"Projections";#N/A,#N/A,FALSE,"AccrDil";#N/A,#N/A,FALSE,"PurchPriMult";#N/A,#N/A,FALSE,"Mults7_13";#N/A,#N/A,FALSE,"Mkt Mults";#N/A,#N/A,FALSE,"Acq Mults";#N/A,#N/A,FALSE,"StockPrices";#N/A,#N/A,FALSE,"Prem Paid";#N/A,#N/A,FALSE,"DCF";#N/A,#N/A,FALSE,"AUTO";#N/A,#N/A,FALSE,"Relative Trading";#N/A,#N/A,FALSE,"Mkt Val";#N/A,#N/A,FALSE,"Acq Val"}</definedName>
    <definedName name="jjjjjj" hidden="1">{#N/A,#N/A,FALSE,"Projections";#N/A,#N/A,FALSE,"AccrDil";#N/A,#N/A,FALSE,"PurchPriMult";#N/A,#N/A,FALSE,"Mults7_13";#N/A,#N/A,FALSE,"Mkt Mults";#N/A,#N/A,FALSE,"Acq Mults";#N/A,#N/A,FALSE,"StockPrices";#N/A,#N/A,FALSE,"Prem Paid";#N/A,#N/A,FALSE,"DCF";#N/A,#N/A,FALSE,"AUTO";#N/A,#N/A,FALSE,"Relative Trading";#N/A,#N/A,FALSE,"Mkt Val";#N/A,#N/A,FALSE,"Acq Val"}</definedName>
    <definedName name="jjjjjjj" localSheetId="35" hidden="1">{#N/A,#N/A,FALSE,"Summary";#N/A,#N/A,FALSE,"proj1";#N/A,#N/A,FALSE,"proj2";#N/A,#N/A,FALSE,"DCF"}</definedName>
    <definedName name="jjjjjjj" localSheetId="31" hidden="1">{#N/A,#N/A,FALSE,"Summary";#N/A,#N/A,FALSE,"proj1";#N/A,#N/A,FALSE,"proj2";#N/A,#N/A,FALSE,"DCF"}</definedName>
    <definedName name="jjjjjjj" localSheetId="9" hidden="1">{#N/A,#N/A,FALSE,"Summary";#N/A,#N/A,FALSE,"proj1";#N/A,#N/A,FALSE,"proj2";#N/A,#N/A,FALSE,"DCF"}</definedName>
    <definedName name="jjjjjjj" localSheetId="30" hidden="1">{#N/A,#N/A,FALSE,"Summary";#N/A,#N/A,FALSE,"proj1";#N/A,#N/A,FALSE,"proj2";#N/A,#N/A,FALSE,"DCF"}</definedName>
    <definedName name="jjjjjjj" localSheetId="51" hidden="1">{#N/A,#N/A,FALSE,"Summary";#N/A,#N/A,FALSE,"proj1";#N/A,#N/A,FALSE,"proj2";#N/A,#N/A,FALSE,"DCF"}</definedName>
    <definedName name="jjjjjjj" localSheetId="7" hidden="1">{#N/A,#N/A,FALSE,"Summary";#N/A,#N/A,FALSE,"proj1";#N/A,#N/A,FALSE,"proj2";#N/A,#N/A,FALSE,"DCF"}</definedName>
    <definedName name="jjjjjjj" localSheetId="33" hidden="1">{#N/A,#N/A,FALSE,"Summary";#N/A,#N/A,FALSE,"proj1";#N/A,#N/A,FALSE,"proj2";#N/A,#N/A,FALSE,"DCF"}</definedName>
    <definedName name="jjjjjjj" localSheetId="6" hidden="1">{#N/A,#N/A,FALSE,"Summary";#N/A,#N/A,FALSE,"proj1";#N/A,#N/A,FALSE,"proj2";#N/A,#N/A,FALSE,"DCF"}</definedName>
    <definedName name="jjjjjjj" localSheetId="16" hidden="1">{#N/A,#N/A,FALSE,"Summary";#N/A,#N/A,FALSE,"proj1";#N/A,#N/A,FALSE,"proj2";#N/A,#N/A,FALSE,"DCF"}</definedName>
    <definedName name="jjjjjjj" localSheetId="10" hidden="1">{#N/A,#N/A,FALSE,"Summary";#N/A,#N/A,FALSE,"proj1";#N/A,#N/A,FALSE,"proj2";#N/A,#N/A,FALSE,"DCF"}</definedName>
    <definedName name="jjjjjjj" localSheetId="29" hidden="1">{#N/A,#N/A,FALSE,"Summary";#N/A,#N/A,FALSE,"proj1";#N/A,#N/A,FALSE,"proj2";#N/A,#N/A,FALSE,"DCF"}</definedName>
    <definedName name="jjjjjjj" localSheetId="28" hidden="1">{#N/A,#N/A,FALSE,"Summary";#N/A,#N/A,FALSE,"proj1";#N/A,#N/A,FALSE,"proj2";#N/A,#N/A,FALSE,"DCF"}</definedName>
    <definedName name="jjjjjjj" localSheetId="11" hidden="1">{#N/A,#N/A,FALSE,"Summary";#N/A,#N/A,FALSE,"proj1";#N/A,#N/A,FALSE,"proj2";#N/A,#N/A,FALSE,"DCF"}</definedName>
    <definedName name="jjjjjjj" localSheetId="36" hidden="1">{#N/A,#N/A,FALSE,"Summary";#N/A,#N/A,FALSE,"proj1";#N/A,#N/A,FALSE,"proj2";#N/A,#N/A,FALSE,"DCF"}</definedName>
    <definedName name="jjjjjjj" localSheetId="32" hidden="1">{#N/A,#N/A,FALSE,"Summary";#N/A,#N/A,FALSE,"proj1";#N/A,#N/A,FALSE,"proj2";#N/A,#N/A,FALSE,"DCF"}</definedName>
    <definedName name="jjjjjjj" localSheetId="18" hidden="1">{#N/A,#N/A,FALSE,"Summary";#N/A,#N/A,FALSE,"proj1";#N/A,#N/A,FALSE,"proj2";#N/A,#N/A,FALSE,"DCF"}</definedName>
    <definedName name="jjjjjjj" localSheetId="38" hidden="1">{#N/A,#N/A,FALSE,"Summary";#N/A,#N/A,FALSE,"proj1";#N/A,#N/A,FALSE,"proj2";#N/A,#N/A,FALSE,"DCF"}</definedName>
    <definedName name="jjjjjjj" hidden="1">{#N/A,#N/A,FALSE,"Summary";#N/A,#N/A,FALSE,"proj1";#N/A,#N/A,FALSE,"proj2";#N/A,#N/A,FALSE,"DCF"}</definedName>
    <definedName name="jjkh" localSheetId="35" hidden="1">{#N/A,#N/A,FALSE,"FFCXOUT3"}</definedName>
    <definedName name="jjkh" localSheetId="31" hidden="1">{#N/A,#N/A,FALSE,"FFCXOUT3"}</definedName>
    <definedName name="jjkh" localSheetId="9" hidden="1">{#N/A,#N/A,FALSE,"FFCXOUT3"}</definedName>
    <definedName name="jjkh" localSheetId="30" hidden="1">{#N/A,#N/A,FALSE,"FFCXOUT3"}</definedName>
    <definedName name="jjkh" localSheetId="51" hidden="1">{#N/A,#N/A,FALSE,"FFCXOUT3"}</definedName>
    <definedName name="jjkh" localSheetId="7" hidden="1">{#N/A,#N/A,FALSE,"FFCXOUT3"}</definedName>
    <definedName name="jjkh" localSheetId="33" hidden="1">{#N/A,#N/A,FALSE,"FFCXOUT3"}</definedName>
    <definedName name="jjkh" localSheetId="6" hidden="1">{#N/A,#N/A,FALSE,"FFCXOUT3"}</definedName>
    <definedName name="jjkh" localSheetId="16" hidden="1">{#N/A,#N/A,FALSE,"FFCXOUT3"}</definedName>
    <definedName name="jjkh" localSheetId="10" hidden="1">{#N/A,#N/A,FALSE,"FFCXOUT3"}</definedName>
    <definedName name="jjkh" localSheetId="29" hidden="1">{#N/A,#N/A,FALSE,"FFCXOUT3"}</definedName>
    <definedName name="jjkh" localSheetId="28" hidden="1">{#N/A,#N/A,FALSE,"FFCXOUT3"}</definedName>
    <definedName name="jjkh" localSheetId="11" hidden="1">{#N/A,#N/A,FALSE,"FFCXOUT3"}</definedName>
    <definedName name="jjkh" localSheetId="36" hidden="1">{#N/A,#N/A,FALSE,"FFCXOUT3"}</definedName>
    <definedName name="jjkh" localSheetId="32" hidden="1">{#N/A,#N/A,FALSE,"FFCXOUT3"}</definedName>
    <definedName name="jjkh" localSheetId="18" hidden="1">{#N/A,#N/A,FALSE,"FFCXOUT3"}</definedName>
    <definedName name="jjkh" localSheetId="38" hidden="1">{#N/A,#N/A,FALSE,"FFCXOUT3"}</definedName>
    <definedName name="jjkh" hidden="1">{#N/A,#N/A,FALSE,"FFCXOUT3"}</definedName>
    <definedName name="jk" localSheetId="35" hidden="1">{"table",#N/A,FALSE,"COVER";"income_statement",#N/A,FALSE,"COVER"}</definedName>
    <definedName name="jk" localSheetId="31" hidden="1">{"table",#N/A,FALSE,"COVER";"income_statement",#N/A,FALSE,"COVER"}</definedName>
    <definedName name="jk" localSheetId="9" hidden="1">{"table",#N/A,FALSE,"COVER";"income_statement",#N/A,FALSE,"COVER"}</definedName>
    <definedName name="jk" localSheetId="30" hidden="1">{"table",#N/A,FALSE,"COVER";"income_statement",#N/A,FALSE,"COVER"}</definedName>
    <definedName name="jk" localSheetId="51" hidden="1">{"table",#N/A,FALSE,"COVER";"income_statement",#N/A,FALSE,"COVER"}</definedName>
    <definedName name="jk" localSheetId="7" hidden="1">{"table",#N/A,FALSE,"COVER";"income_statement",#N/A,FALSE,"COVER"}</definedName>
    <definedName name="jk" localSheetId="33" hidden="1">{"table",#N/A,FALSE,"COVER";"income_statement",#N/A,FALSE,"COVER"}</definedName>
    <definedName name="jk" localSheetId="6" hidden="1">{"table",#N/A,FALSE,"COVER";"income_statement",#N/A,FALSE,"COVER"}</definedName>
    <definedName name="jk" localSheetId="16" hidden="1">{"table",#N/A,FALSE,"COVER";"income_statement",#N/A,FALSE,"COVER"}</definedName>
    <definedName name="jk" localSheetId="10" hidden="1">{"table",#N/A,FALSE,"COVER";"income_statement",#N/A,FALSE,"COVER"}</definedName>
    <definedName name="jk" localSheetId="29" hidden="1">{"table",#N/A,FALSE,"COVER";"income_statement",#N/A,FALSE,"COVER"}</definedName>
    <definedName name="jk" localSheetId="28" hidden="1">{"table",#N/A,FALSE,"COVER";"income_statement",#N/A,FALSE,"COVER"}</definedName>
    <definedName name="jk" localSheetId="11" hidden="1">{"table",#N/A,FALSE,"COVER";"income_statement",#N/A,FALSE,"COVER"}</definedName>
    <definedName name="jk" localSheetId="36" hidden="1">{"table",#N/A,FALSE,"COVER";"income_statement",#N/A,FALSE,"COVER"}</definedName>
    <definedName name="jk" localSheetId="32" hidden="1">{"table",#N/A,FALSE,"COVER";"income_statement",#N/A,FALSE,"COVER"}</definedName>
    <definedName name="jk" localSheetId="18" hidden="1">{"table",#N/A,FALSE,"COVER";"income_statement",#N/A,FALSE,"COVER"}</definedName>
    <definedName name="jk" localSheetId="38" hidden="1">{"table",#N/A,FALSE,"COVER";"income_statement",#N/A,FALSE,"COVER"}</definedName>
    <definedName name="jk" hidden="1">{"table",#N/A,FALSE,"COVER";"income_statement",#N/A,FALSE,"COVER"}</definedName>
    <definedName name="jkl" localSheetId="35" hidden="1">{#N/A,#N/A,FALSE,"REPORT"}</definedName>
    <definedName name="jkl" localSheetId="31" hidden="1">{#N/A,#N/A,FALSE,"REPORT"}</definedName>
    <definedName name="jkl" localSheetId="9" hidden="1">{#N/A,#N/A,FALSE,"REPORT"}</definedName>
    <definedName name="jkl" localSheetId="30" hidden="1">{#N/A,#N/A,FALSE,"REPORT"}</definedName>
    <definedName name="jkl" localSheetId="51" hidden="1">{#N/A,#N/A,FALSE,"REPORT"}</definedName>
    <definedName name="jkl" localSheetId="7" hidden="1">{#N/A,#N/A,FALSE,"REPORT"}</definedName>
    <definedName name="jkl" localSheetId="33" hidden="1">{#N/A,#N/A,FALSE,"REPORT"}</definedName>
    <definedName name="jkl" localSheetId="6" hidden="1">{#N/A,#N/A,FALSE,"REPORT"}</definedName>
    <definedName name="jkl" localSheetId="16" hidden="1">{#N/A,#N/A,FALSE,"REPORT"}</definedName>
    <definedName name="jkl" localSheetId="10" hidden="1">{#N/A,#N/A,FALSE,"REPORT"}</definedName>
    <definedName name="jkl" localSheetId="29" hidden="1">{#N/A,#N/A,FALSE,"REPORT"}</definedName>
    <definedName name="jkl" localSheetId="28" hidden="1">{#N/A,#N/A,FALSE,"REPORT"}</definedName>
    <definedName name="jkl" localSheetId="11" hidden="1">{#N/A,#N/A,FALSE,"REPORT"}</definedName>
    <definedName name="jkl" localSheetId="36" hidden="1">{#N/A,#N/A,FALSE,"REPORT"}</definedName>
    <definedName name="jkl" localSheetId="32" hidden="1">{#N/A,#N/A,FALSE,"REPORT"}</definedName>
    <definedName name="jkl" localSheetId="18" hidden="1">{#N/A,#N/A,FALSE,"REPORT"}</definedName>
    <definedName name="jkl" localSheetId="38" hidden="1">{#N/A,#N/A,FALSE,"REPORT"}</definedName>
    <definedName name="jkl" hidden="1">{#N/A,#N/A,FALSE,"REPORT"}</definedName>
    <definedName name="Joe" localSheetId="9" hidden="1">{"FY04_Assets",#N/A,FALSE,"Fin Stmt Budget";"FY04_Liabilities",#N/A,FALSE,"Fin Stmt Budget";"FY04_Inc_Stmt",#N/A,FALSE,"Fin Stmt Budget";"FY04_SOCF",#N/A,FALSE,"Fin Stmt Budget"}</definedName>
    <definedName name="Joe" localSheetId="51" hidden="1">{"FY04_Assets",#N/A,FALSE,"Fin Stmt Budget";"FY04_Liabilities",#N/A,FALSE,"Fin Stmt Budget";"FY04_Inc_Stmt",#N/A,FALSE,"Fin Stmt Budget";"FY04_SOCF",#N/A,FALSE,"Fin Stmt Budget"}</definedName>
    <definedName name="Joe" localSheetId="7" hidden="1">{"FY04_Assets",#N/A,FALSE,"Fin Stmt Budget";"FY04_Liabilities",#N/A,FALSE,"Fin Stmt Budget";"FY04_Inc_Stmt",#N/A,FALSE,"Fin Stmt Budget";"FY04_SOCF",#N/A,FALSE,"Fin Stmt Budget"}</definedName>
    <definedName name="Joe" localSheetId="6" hidden="1">{"FY04_Assets",#N/A,FALSE,"Fin Stmt Budget";"FY04_Liabilities",#N/A,FALSE,"Fin Stmt Budget";"FY04_Inc_Stmt",#N/A,FALSE,"Fin Stmt Budget";"FY04_SOCF",#N/A,FALSE,"Fin Stmt Budget"}</definedName>
    <definedName name="Joe" localSheetId="10" hidden="1">{"FY04_Assets",#N/A,FALSE,"Fin Stmt Budget";"FY04_Liabilities",#N/A,FALSE,"Fin Stmt Budget";"FY04_Inc_Stmt",#N/A,FALSE,"Fin Stmt Budget";"FY04_SOCF",#N/A,FALSE,"Fin Stmt Budget"}</definedName>
    <definedName name="Joe" localSheetId="28" hidden="1">{"FY04_Assets",#N/A,FALSE,"Fin Stmt Budget";"FY04_Liabilities",#N/A,FALSE,"Fin Stmt Budget";"FY04_Inc_Stmt",#N/A,FALSE,"Fin Stmt Budget";"FY04_SOCF",#N/A,FALSE,"Fin Stmt Budget"}</definedName>
    <definedName name="Joe" localSheetId="11" hidden="1">{"FY04_Assets",#N/A,FALSE,"Fin Stmt Budget";"FY04_Liabilities",#N/A,FALSE,"Fin Stmt Budget";"FY04_Inc_Stmt",#N/A,FALSE,"Fin Stmt Budget";"FY04_SOCF",#N/A,FALSE,"Fin Stmt Budget"}</definedName>
    <definedName name="Joe" localSheetId="36" hidden="1">{"FY04_Assets",#N/A,FALSE,"Fin Stmt Budget";"FY04_Liabilities",#N/A,FALSE,"Fin Stmt Budget";"FY04_Inc_Stmt",#N/A,FALSE,"Fin Stmt Budget";"FY04_SOCF",#N/A,FALSE,"Fin Stmt Budget"}</definedName>
    <definedName name="Joe" localSheetId="18" hidden="1">{"FY04_Assets",#N/A,FALSE,"Fin Stmt Budget";"FY04_Liabilities",#N/A,FALSE,"Fin Stmt Budget";"FY04_Inc_Stmt",#N/A,FALSE,"Fin Stmt Budget";"FY04_SOCF",#N/A,FALSE,"Fin Stmt Budget"}</definedName>
    <definedName name="Joe" localSheetId="38" hidden="1">{"FY04_Assets",#N/A,FALSE,"Fin Stmt Budget";"FY04_Liabilities",#N/A,FALSE,"Fin Stmt Budget";"FY04_Inc_Stmt",#N/A,FALSE,"Fin Stmt Budget";"FY04_SOCF",#N/A,FALSE,"Fin Stmt Budget"}</definedName>
    <definedName name="Joe" hidden="1">{"FY04_Assets",#N/A,FALSE,"Fin Stmt Budget";"FY04_Liabilities",#N/A,FALSE,"Fin Stmt Budget";"FY04_Inc_Stmt",#N/A,FALSE,"Fin Stmt Budget";"FY04_SOCF",#N/A,FALSE,"Fin Stmt Budget"}</definedName>
    <definedName name="Jrnl_Line_Source_Code2" localSheetId="35" hidden="1">#REF!</definedName>
    <definedName name="Jrnl_Line_Source_Code2" localSheetId="31" hidden="1">#REF!</definedName>
    <definedName name="Jrnl_Line_Source_Code2" localSheetId="9" hidden="1">#REF!</definedName>
    <definedName name="Jrnl_Line_Source_Code2" localSheetId="30" hidden="1">#REF!</definedName>
    <definedName name="Jrnl_Line_Source_Code2" localSheetId="51" hidden="1">#REF!</definedName>
    <definedName name="Jrnl_Line_Source_Code2" localSheetId="33" hidden="1">#REF!</definedName>
    <definedName name="Jrnl_Line_Source_Code2" localSheetId="16" hidden="1">#REF!</definedName>
    <definedName name="Jrnl_Line_Source_Code2" localSheetId="10" hidden="1">'NFD CONSO'!#REF!</definedName>
    <definedName name="Jrnl_Line_Source_Code2" localSheetId="29" hidden="1">#REF!</definedName>
    <definedName name="Jrnl_Line_Source_Code2" localSheetId="11" hidden="1">#REF!</definedName>
    <definedName name="Jrnl_Line_Source_Code2" localSheetId="36" hidden="1">#REF!</definedName>
    <definedName name="Jrnl_Line_Source_Code2" localSheetId="32" hidden="1">#REF!</definedName>
    <definedName name="Jrnl_Line_Source_Code2" localSheetId="18" hidden="1">#REF!</definedName>
    <definedName name="Jrnl_Line_Source_Code2" localSheetId="38" hidden="1">#REF!</definedName>
    <definedName name="Jrnl_Line_Source_Code2" hidden="1">#REF!</definedName>
    <definedName name="ju" localSheetId="35"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3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9"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3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5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7"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33"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1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1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29"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2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1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3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3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1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localSheetId="3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judy" localSheetId="35" hidden="1">{#N/A,#N/A,FALSE,"Pharm";#N/A,#N/A,FALSE,"WWCM"}</definedName>
    <definedName name="judy" localSheetId="31" hidden="1">{#N/A,#N/A,FALSE,"Pharm";#N/A,#N/A,FALSE,"WWCM"}</definedName>
    <definedName name="judy" localSheetId="9" hidden="1">{#N/A,#N/A,FALSE,"Pharm";#N/A,#N/A,FALSE,"WWCM"}</definedName>
    <definedName name="judy" localSheetId="30" hidden="1">{#N/A,#N/A,FALSE,"Pharm";#N/A,#N/A,FALSE,"WWCM"}</definedName>
    <definedName name="judy" localSheetId="51" hidden="1">{#N/A,#N/A,FALSE,"Pharm";#N/A,#N/A,FALSE,"WWCM"}</definedName>
    <definedName name="judy" localSheetId="7" hidden="1">{#N/A,#N/A,FALSE,"Pharm";#N/A,#N/A,FALSE,"WWCM"}</definedName>
    <definedName name="judy" localSheetId="33" hidden="1">{#N/A,#N/A,FALSE,"Pharm";#N/A,#N/A,FALSE,"WWCM"}</definedName>
    <definedName name="judy" localSheetId="6" hidden="1">{#N/A,#N/A,FALSE,"Pharm";#N/A,#N/A,FALSE,"WWCM"}</definedName>
    <definedName name="judy" localSheetId="16" hidden="1">{#N/A,#N/A,FALSE,"Pharm";#N/A,#N/A,FALSE,"WWCM"}</definedName>
    <definedName name="judy" localSheetId="10" hidden="1">{#N/A,#N/A,FALSE,"Pharm";#N/A,#N/A,FALSE,"WWCM"}</definedName>
    <definedName name="judy" localSheetId="29" hidden="1">{#N/A,#N/A,FALSE,"Pharm";#N/A,#N/A,FALSE,"WWCM"}</definedName>
    <definedName name="judy" localSheetId="28" hidden="1">{#N/A,#N/A,FALSE,"Pharm";#N/A,#N/A,FALSE,"WWCM"}</definedName>
    <definedName name="judy" localSheetId="11" hidden="1">{#N/A,#N/A,FALSE,"Pharm";#N/A,#N/A,FALSE,"WWCM"}</definedName>
    <definedName name="judy" localSheetId="36" hidden="1">{#N/A,#N/A,FALSE,"Pharm";#N/A,#N/A,FALSE,"WWCM"}</definedName>
    <definedName name="judy" localSheetId="32" hidden="1">{#N/A,#N/A,FALSE,"Pharm";#N/A,#N/A,FALSE,"WWCM"}</definedName>
    <definedName name="judy" localSheetId="18" hidden="1">{#N/A,#N/A,FALSE,"Pharm";#N/A,#N/A,FALSE,"WWCM"}</definedName>
    <definedName name="judy" localSheetId="38" hidden="1">{#N/A,#N/A,FALSE,"Pharm";#N/A,#N/A,FALSE,"WWCM"}</definedName>
    <definedName name="judy" hidden="1">{#N/A,#N/A,FALSE,"Pharm";#N/A,#N/A,FALSE,"WWCM"}</definedName>
    <definedName name="judy1" localSheetId="35" hidden="1">{#N/A,#N/A,FALSE,"Pharm";#N/A,#N/A,FALSE,"WWCM"}</definedName>
    <definedName name="judy1" localSheetId="31" hidden="1">{#N/A,#N/A,FALSE,"Pharm";#N/A,#N/A,FALSE,"WWCM"}</definedName>
    <definedName name="judy1" localSheetId="9" hidden="1">{#N/A,#N/A,FALSE,"Pharm";#N/A,#N/A,FALSE,"WWCM"}</definedName>
    <definedName name="judy1" localSheetId="30" hidden="1">{#N/A,#N/A,FALSE,"Pharm";#N/A,#N/A,FALSE,"WWCM"}</definedName>
    <definedName name="judy1" localSheetId="51" hidden="1">{#N/A,#N/A,FALSE,"Pharm";#N/A,#N/A,FALSE,"WWCM"}</definedName>
    <definedName name="judy1" localSheetId="7" hidden="1">{#N/A,#N/A,FALSE,"Pharm";#N/A,#N/A,FALSE,"WWCM"}</definedName>
    <definedName name="judy1" localSheetId="33" hidden="1">{#N/A,#N/A,FALSE,"Pharm";#N/A,#N/A,FALSE,"WWCM"}</definedName>
    <definedName name="judy1" localSheetId="6" hidden="1">{#N/A,#N/A,FALSE,"Pharm";#N/A,#N/A,FALSE,"WWCM"}</definedName>
    <definedName name="judy1" localSheetId="16" hidden="1">{#N/A,#N/A,FALSE,"Pharm";#N/A,#N/A,FALSE,"WWCM"}</definedName>
    <definedName name="judy1" localSheetId="10" hidden="1">{#N/A,#N/A,FALSE,"Pharm";#N/A,#N/A,FALSE,"WWCM"}</definedName>
    <definedName name="judy1" localSheetId="29" hidden="1">{#N/A,#N/A,FALSE,"Pharm";#N/A,#N/A,FALSE,"WWCM"}</definedName>
    <definedName name="judy1" localSheetId="28" hidden="1">{#N/A,#N/A,FALSE,"Pharm";#N/A,#N/A,FALSE,"WWCM"}</definedName>
    <definedName name="judy1" localSheetId="11" hidden="1">{#N/A,#N/A,FALSE,"Pharm";#N/A,#N/A,FALSE,"WWCM"}</definedName>
    <definedName name="judy1" localSheetId="36" hidden="1">{#N/A,#N/A,FALSE,"Pharm";#N/A,#N/A,FALSE,"WWCM"}</definedName>
    <definedName name="judy1" localSheetId="32" hidden="1">{#N/A,#N/A,FALSE,"Pharm";#N/A,#N/A,FALSE,"WWCM"}</definedName>
    <definedName name="judy1" localSheetId="18" hidden="1">{#N/A,#N/A,FALSE,"Pharm";#N/A,#N/A,FALSE,"WWCM"}</definedName>
    <definedName name="judy1" localSheetId="38" hidden="1">{#N/A,#N/A,FALSE,"Pharm";#N/A,#N/A,FALSE,"WWCM"}</definedName>
    <definedName name="judy1" hidden="1">{#N/A,#N/A,FALSE,"Pharm";#N/A,#N/A,FALSE,"WWCM"}</definedName>
    <definedName name="jv" localSheetId="9" hidden="1">{"two",#N/A,FALSE,"Sheet1";"three",#N/A,FALSE,"Sheet1";"one",#N/A,FALSE,"Sheet1"}</definedName>
    <definedName name="jv" localSheetId="51" hidden="1">{"two",#N/A,FALSE,"Sheet1";"three",#N/A,FALSE,"Sheet1";"one",#N/A,FALSE,"Sheet1"}</definedName>
    <definedName name="jv" localSheetId="7" hidden="1">{"two",#N/A,FALSE,"Sheet1";"three",#N/A,FALSE,"Sheet1";"one",#N/A,FALSE,"Sheet1"}</definedName>
    <definedName name="jv" localSheetId="6" hidden="1">{"two",#N/A,FALSE,"Sheet1";"three",#N/A,FALSE,"Sheet1";"one",#N/A,FALSE,"Sheet1"}</definedName>
    <definedName name="jv" localSheetId="16" hidden="1">{"two",#N/A,FALSE,"Sheet1";"three",#N/A,FALSE,"Sheet1";"one",#N/A,FALSE,"Sheet1"}</definedName>
    <definedName name="jv" localSheetId="10" hidden="1">{"two",#N/A,FALSE,"Sheet1";"three",#N/A,FALSE,"Sheet1";"one",#N/A,FALSE,"Sheet1"}</definedName>
    <definedName name="jv" localSheetId="29" hidden="1">{"two",#N/A,FALSE,"Sheet1";"three",#N/A,FALSE,"Sheet1";"one",#N/A,FALSE,"Sheet1"}</definedName>
    <definedName name="jv" localSheetId="28" hidden="1">{"two",#N/A,FALSE,"Sheet1";"three",#N/A,FALSE,"Sheet1";"one",#N/A,FALSE,"Sheet1"}</definedName>
    <definedName name="jv" localSheetId="11" hidden="1">{"two",#N/A,FALSE,"Sheet1";"three",#N/A,FALSE,"Sheet1";"one",#N/A,FALSE,"Sheet1"}</definedName>
    <definedName name="jv" localSheetId="36" hidden="1">{"two",#N/A,FALSE,"Sheet1";"three",#N/A,FALSE,"Sheet1";"one",#N/A,FALSE,"Sheet1"}</definedName>
    <definedName name="jv" localSheetId="18" hidden="1">{"two",#N/A,FALSE,"Sheet1";"three",#N/A,FALSE,"Sheet1";"one",#N/A,FALSE,"Sheet1"}</definedName>
    <definedName name="jv" localSheetId="38" hidden="1">{"two",#N/A,FALSE,"Sheet1";"three",#N/A,FALSE,"Sheet1";"one",#N/A,FALSE,"Sheet1"}</definedName>
    <definedName name="jv" hidden="1">{"two",#N/A,FALSE,"Sheet1";"three",#N/A,FALSE,"Sheet1";"one",#N/A,FALSE,"Sheet1"}</definedName>
    <definedName name="k" localSheetId="9" hidden="1">{"table",#N/A,FALSE,"COVER";"income_statement",#N/A,FALSE,"COVER"}</definedName>
    <definedName name="k" localSheetId="51" hidden="1">{"table",#N/A,FALSE,"COVER";"income_statement",#N/A,FALSE,"COVER"}</definedName>
    <definedName name="k" localSheetId="7" hidden="1">{"table",#N/A,FALSE,"COVER";"income_statement",#N/A,FALSE,"COVER"}</definedName>
    <definedName name="k" localSheetId="6" hidden="1">{"table",#N/A,FALSE,"COVER";"income_statement",#N/A,FALSE,"COVER"}</definedName>
    <definedName name="k" localSheetId="10" hidden="1">{"table",#N/A,FALSE,"COVER";"income_statement",#N/A,FALSE,"COVER"}</definedName>
    <definedName name="k" localSheetId="28" hidden="1">{"table",#N/A,FALSE,"COVER";"income_statement",#N/A,FALSE,"COVER"}</definedName>
    <definedName name="k" localSheetId="11" hidden="1">{"table",#N/A,FALSE,"COVER";"income_statement",#N/A,FALSE,"COVER"}</definedName>
    <definedName name="k" localSheetId="36" hidden="1">{"table",#N/A,FALSE,"COVER";"income_statement",#N/A,FALSE,"COVER"}</definedName>
    <definedName name="k" localSheetId="18" hidden="1">{"table",#N/A,FALSE,"COVER";"income_statement",#N/A,FALSE,"COVER"}</definedName>
    <definedName name="k" hidden="1">{"table",#N/A,FALSE,"COVER";"income_statement",#N/A,FALSE,"COVER"}</definedName>
    <definedName name="K2___PARKEDCVW__" hidden="1">"FINANCIALS;A=CK00100TOT;C=ACTUAL;R=LC;UA=D_TOP;E=P500231;UB=TPTOP;UC=F_FISICO;T=2004.DEC;F=PERIODIC;"</definedName>
    <definedName name="K2__CVPARAMS__" hidden="1">"Any by Any!$C$14:$D$35;"</definedName>
    <definedName name="K2__LOCKEDCVW__" hidden="1">"MAIN,OTHERREV,ACTUAL,USD,E.2990,ALL_JOBS,ALL_ORGS,ALL_PROD,2004.JAN,PERIODIC,;"</definedName>
    <definedName name="K2__LOCKSTATUS__" hidden="1">2</definedName>
    <definedName name="K2__MAXEXPCOLS__" hidden="1">100</definedName>
    <definedName name="K2__MAXEXPROWS__" hidden="1">1000</definedName>
    <definedName name="K2__WBEVMODE__" hidden="1">0</definedName>
    <definedName name="K2__WBREFOPTIONS__" hidden="1">134217728</definedName>
    <definedName name="K2__WSINFO__" hidden="1">"osoft"</definedName>
    <definedName name="K2_ISWBINITED" hidden="1">TRUE</definedName>
    <definedName name="K2_WBEVMODE" hidden="1">-1</definedName>
    <definedName name="K2_WBHASINITMODE" hidden="1">1</definedName>
    <definedName name="kcsuee1" localSheetId="9" hidden="1">{"'FORM'!$A$7:$H$11","'FORM'!$A$1:$H$47"}</definedName>
    <definedName name="kcsuee1" localSheetId="16" hidden="1">{"'FORM'!$A$7:$H$11","'FORM'!$A$1:$H$47"}</definedName>
    <definedName name="kcsuee1" localSheetId="10" hidden="1">{"'FORM'!$A$7:$H$11","'FORM'!$A$1:$H$47"}</definedName>
    <definedName name="kcsuee1" localSheetId="11" hidden="1">{"'FORM'!$A$7:$H$11","'FORM'!$A$1:$H$47"}</definedName>
    <definedName name="kcsuee1" localSheetId="18" hidden="1">{"'FORM'!$A$7:$H$11","'FORM'!$A$1:$H$47"}</definedName>
    <definedName name="kcsuee1" localSheetId="38" hidden="1">{"'FORM'!$A$7:$H$11","'FORM'!$A$1:$H$47"}</definedName>
    <definedName name="kcsuee1" hidden="1">{"'FORM'!$A$7:$H$11","'FORM'!$A$1:$H$47"}</definedName>
    <definedName name="kcsuee12" localSheetId="9" hidden="1">{"'FORM'!$A$7:$H$11","'FORM'!$A$1:$H$47"}</definedName>
    <definedName name="kcsuee12" localSheetId="16" hidden="1">{"'FORM'!$A$7:$H$11","'FORM'!$A$1:$H$47"}</definedName>
    <definedName name="kcsuee12" localSheetId="10" hidden="1">{"'FORM'!$A$7:$H$11","'FORM'!$A$1:$H$47"}</definedName>
    <definedName name="kcsuee12" localSheetId="11" hidden="1">{"'FORM'!$A$7:$H$11","'FORM'!$A$1:$H$47"}</definedName>
    <definedName name="kcsuee12" localSheetId="18" hidden="1">{"'FORM'!$A$7:$H$11","'FORM'!$A$1:$H$47"}</definedName>
    <definedName name="kcsuee12" localSheetId="38" hidden="1">{"'FORM'!$A$7:$H$11","'FORM'!$A$1:$H$47"}</definedName>
    <definedName name="kcsuee12" hidden="1">{"'FORM'!$A$7:$H$11","'FORM'!$A$1:$H$47"}</definedName>
    <definedName name="key3_" localSheetId="9" hidden="1">#REF!</definedName>
    <definedName name="key3_" localSheetId="10" hidden="1">'NFD CONSO'!#REF!</definedName>
    <definedName name="key3_" localSheetId="11" hidden="1">#REF!</definedName>
    <definedName name="key3_" localSheetId="18" hidden="1">#REF!</definedName>
    <definedName name="key3_" hidden="1">#REF!</definedName>
    <definedName name="KHGKH" localSheetId="35" hidden="1">{#N/A,#N/A,FALSE,"Aging Summary";#N/A,#N/A,FALSE,"Ratio Analysis";#N/A,#N/A,FALSE,"Test 120 Day Accts";#N/A,#N/A,FALSE,"Tickmarks"}</definedName>
    <definedName name="KHGKH" localSheetId="31" hidden="1">{#N/A,#N/A,FALSE,"Aging Summary";#N/A,#N/A,FALSE,"Ratio Analysis";#N/A,#N/A,FALSE,"Test 120 Day Accts";#N/A,#N/A,FALSE,"Tickmarks"}</definedName>
    <definedName name="KHGKH" localSheetId="9" hidden="1">{#N/A,#N/A,FALSE,"Aging Summary";#N/A,#N/A,FALSE,"Ratio Analysis";#N/A,#N/A,FALSE,"Test 120 Day Accts";#N/A,#N/A,FALSE,"Tickmarks"}</definedName>
    <definedName name="KHGKH" localSheetId="30" hidden="1">{#N/A,#N/A,FALSE,"Aging Summary";#N/A,#N/A,FALSE,"Ratio Analysis";#N/A,#N/A,FALSE,"Test 120 Day Accts";#N/A,#N/A,FALSE,"Tickmarks"}</definedName>
    <definedName name="KHGKH" localSheetId="51" hidden="1">{#N/A,#N/A,FALSE,"Aging Summary";#N/A,#N/A,FALSE,"Ratio Analysis";#N/A,#N/A,FALSE,"Test 120 Day Accts";#N/A,#N/A,FALSE,"Tickmarks"}</definedName>
    <definedName name="KHGKH" localSheetId="7" hidden="1">{#N/A,#N/A,FALSE,"Aging Summary";#N/A,#N/A,FALSE,"Ratio Analysis";#N/A,#N/A,FALSE,"Test 120 Day Accts";#N/A,#N/A,FALSE,"Tickmarks"}</definedName>
    <definedName name="KHGKH" localSheetId="33" hidden="1">{#N/A,#N/A,FALSE,"Aging Summary";#N/A,#N/A,FALSE,"Ratio Analysis";#N/A,#N/A,FALSE,"Test 120 Day Accts";#N/A,#N/A,FALSE,"Tickmarks"}</definedName>
    <definedName name="KHGKH" localSheetId="6" hidden="1">{#N/A,#N/A,FALSE,"Aging Summary";#N/A,#N/A,FALSE,"Ratio Analysis";#N/A,#N/A,FALSE,"Test 120 Day Accts";#N/A,#N/A,FALSE,"Tickmarks"}</definedName>
    <definedName name="KHGKH" localSheetId="16" hidden="1">{#N/A,#N/A,FALSE,"Aging Summary";#N/A,#N/A,FALSE,"Ratio Analysis";#N/A,#N/A,FALSE,"Test 120 Day Accts";#N/A,#N/A,FALSE,"Tickmarks"}</definedName>
    <definedName name="KHGKH" localSheetId="10" hidden="1">{#N/A,#N/A,FALSE,"Aging Summary";#N/A,#N/A,FALSE,"Ratio Analysis";#N/A,#N/A,FALSE,"Test 120 Day Accts";#N/A,#N/A,FALSE,"Tickmarks"}</definedName>
    <definedName name="KHGKH" localSheetId="29" hidden="1">{#N/A,#N/A,FALSE,"Aging Summary";#N/A,#N/A,FALSE,"Ratio Analysis";#N/A,#N/A,FALSE,"Test 120 Day Accts";#N/A,#N/A,FALSE,"Tickmarks"}</definedName>
    <definedName name="KHGKH" localSheetId="28" hidden="1">{#N/A,#N/A,FALSE,"Aging Summary";#N/A,#N/A,FALSE,"Ratio Analysis";#N/A,#N/A,FALSE,"Test 120 Day Accts";#N/A,#N/A,FALSE,"Tickmarks"}</definedName>
    <definedName name="KHGKH" localSheetId="11" hidden="1">{#N/A,#N/A,FALSE,"Aging Summary";#N/A,#N/A,FALSE,"Ratio Analysis";#N/A,#N/A,FALSE,"Test 120 Day Accts";#N/A,#N/A,FALSE,"Tickmarks"}</definedName>
    <definedName name="KHGKH" localSheetId="36" hidden="1">{#N/A,#N/A,FALSE,"Aging Summary";#N/A,#N/A,FALSE,"Ratio Analysis";#N/A,#N/A,FALSE,"Test 120 Day Accts";#N/A,#N/A,FALSE,"Tickmarks"}</definedName>
    <definedName name="KHGKH" localSheetId="32" hidden="1">{#N/A,#N/A,FALSE,"Aging Summary";#N/A,#N/A,FALSE,"Ratio Analysis";#N/A,#N/A,FALSE,"Test 120 Day Accts";#N/A,#N/A,FALSE,"Tickmarks"}</definedName>
    <definedName name="KHGKH" localSheetId="18" hidden="1">{#N/A,#N/A,FALSE,"Aging Summary";#N/A,#N/A,FALSE,"Ratio Analysis";#N/A,#N/A,FALSE,"Test 120 Day Accts";#N/A,#N/A,FALSE,"Tickmarks"}</definedName>
    <definedName name="KHGKH" localSheetId="38" hidden="1">{#N/A,#N/A,FALSE,"Aging Summary";#N/A,#N/A,FALSE,"Ratio Analysis";#N/A,#N/A,FALSE,"Test 120 Day Accts";#N/A,#N/A,FALSE,"Tickmarks"}</definedName>
    <definedName name="KHGKH" hidden="1">{#N/A,#N/A,FALSE,"Aging Summary";#N/A,#N/A,FALSE,"Ratio Analysis";#N/A,#N/A,FALSE,"Test 120 Day Accts";#N/A,#N/A,FALSE,"Tickmarks"}</definedName>
    <definedName name="KIKI" localSheetId="9" hidden="1">{#N/A,#N/A,FALSE,"Valsum";#N/A,#N/A,FALSE,"Value";#N/A,#N/A,FALSE,"Ton strap";#N/A,#N/A,FALSE,"PackVal"}</definedName>
    <definedName name="KIKI" localSheetId="51" hidden="1">{#N/A,#N/A,FALSE,"Valsum";#N/A,#N/A,FALSE,"Value";#N/A,#N/A,FALSE,"Ton strap";#N/A,#N/A,FALSE,"PackVal"}</definedName>
    <definedName name="KIKI" localSheetId="7" hidden="1">{#N/A,#N/A,FALSE,"Valsum";#N/A,#N/A,FALSE,"Value";#N/A,#N/A,FALSE,"Ton strap";#N/A,#N/A,FALSE,"PackVal"}</definedName>
    <definedName name="KIKI" localSheetId="6" hidden="1">{#N/A,#N/A,FALSE,"Valsum";#N/A,#N/A,FALSE,"Value";#N/A,#N/A,FALSE,"Ton strap";#N/A,#N/A,FALSE,"PackVal"}</definedName>
    <definedName name="KIKI" localSheetId="16" hidden="1">{#N/A,#N/A,FALSE,"Valsum";#N/A,#N/A,FALSE,"Value";#N/A,#N/A,FALSE,"Ton strap";#N/A,#N/A,FALSE,"PackVal"}</definedName>
    <definedName name="KIKI" localSheetId="10" hidden="1">{#N/A,#N/A,FALSE,"Valsum";#N/A,#N/A,FALSE,"Value";#N/A,#N/A,FALSE,"Ton strap";#N/A,#N/A,FALSE,"PackVal"}</definedName>
    <definedName name="KIKI" localSheetId="29" hidden="1">{#N/A,#N/A,FALSE,"Valsum";#N/A,#N/A,FALSE,"Value";#N/A,#N/A,FALSE,"Ton strap";#N/A,#N/A,FALSE,"PackVal"}</definedName>
    <definedName name="KIKI" localSheetId="28" hidden="1">{#N/A,#N/A,FALSE,"Valsum";#N/A,#N/A,FALSE,"Value";#N/A,#N/A,FALSE,"Ton strap";#N/A,#N/A,FALSE,"PackVal"}</definedName>
    <definedName name="KIKI" localSheetId="11" hidden="1">{#N/A,#N/A,FALSE,"Valsum";#N/A,#N/A,FALSE,"Value";#N/A,#N/A,FALSE,"Ton strap";#N/A,#N/A,FALSE,"PackVal"}</definedName>
    <definedName name="KIKI" localSheetId="36" hidden="1">{#N/A,#N/A,FALSE,"Valsum";#N/A,#N/A,FALSE,"Value";#N/A,#N/A,FALSE,"Ton strap";#N/A,#N/A,FALSE,"PackVal"}</definedName>
    <definedName name="KIKI" localSheetId="18" hidden="1">{#N/A,#N/A,FALSE,"Valsum";#N/A,#N/A,FALSE,"Value";#N/A,#N/A,FALSE,"Ton strap";#N/A,#N/A,FALSE,"PackVal"}</definedName>
    <definedName name="KIKI" localSheetId="38" hidden="1">{#N/A,#N/A,FALSE,"Valsum";#N/A,#N/A,FALSE,"Value";#N/A,#N/A,FALSE,"Ton strap";#N/A,#N/A,FALSE,"PackVal"}</definedName>
    <definedName name="KIKI" hidden="1">{#N/A,#N/A,FALSE,"Valsum";#N/A,#N/A,FALSE,"Value";#N/A,#N/A,FALSE,"Ton strap";#N/A,#N/A,FALSE,"PackVal"}</definedName>
    <definedName name="kj" localSheetId="35"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3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9"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3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5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7"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33"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1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1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29"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2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1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3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32"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1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localSheetId="3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h"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h"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kjkjhkjhk" hidden="1">#REF!</definedName>
    <definedName name="kjo" localSheetId="9" hidden="1">{#N/A,#N/A,FALSE,"SUMMARY";#N/A,#N/A,FALSE,"mcsh";#N/A,#N/A,FALSE,"vol&amp;rev";#N/A,#N/A,FALSE,"wkgcap";#N/A,#N/A,FALSE,"DEPR&amp;DT";#N/A,#N/A,FALSE,"ASSETS";#N/A,#N/A,FALSE,"NI&amp;OTH&amp;DIV";#N/A,#N/A,FALSE,"CASHFLOW";#N/A,#N/A,FALSE,"CAPEMPL";#N/A,#N/A,FALSE,"ROCE"}</definedName>
    <definedName name="kjo" localSheetId="51" hidden="1">{#N/A,#N/A,FALSE,"SUMMARY";#N/A,#N/A,FALSE,"mcsh";#N/A,#N/A,FALSE,"vol&amp;rev";#N/A,#N/A,FALSE,"wkgcap";#N/A,#N/A,FALSE,"DEPR&amp;DT";#N/A,#N/A,FALSE,"ASSETS";#N/A,#N/A,FALSE,"NI&amp;OTH&amp;DIV";#N/A,#N/A,FALSE,"CASHFLOW";#N/A,#N/A,FALSE,"CAPEMPL";#N/A,#N/A,FALSE,"ROCE"}</definedName>
    <definedName name="kjo" localSheetId="7" hidden="1">{#N/A,#N/A,FALSE,"SUMMARY";#N/A,#N/A,FALSE,"mcsh";#N/A,#N/A,FALSE,"vol&amp;rev";#N/A,#N/A,FALSE,"wkgcap";#N/A,#N/A,FALSE,"DEPR&amp;DT";#N/A,#N/A,FALSE,"ASSETS";#N/A,#N/A,FALSE,"NI&amp;OTH&amp;DIV";#N/A,#N/A,FALSE,"CASHFLOW";#N/A,#N/A,FALSE,"CAPEMPL";#N/A,#N/A,FALSE,"ROCE"}</definedName>
    <definedName name="kjo" localSheetId="6" hidden="1">{#N/A,#N/A,FALSE,"SUMMARY";#N/A,#N/A,FALSE,"mcsh";#N/A,#N/A,FALSE,"vol&amp;rev";#N/A,#N/A,FALSE,"wkgcap";#N/A,#N/A,FALSE,"DEPR&amp;DT";#N/A,#N/A,FALSE,"ASSETS";#N/A,#N/A,FALSE,"NI&amp;OTH&amp;DIV";#N/A,#N/A,FALSE,"CASHFLOW";#N/A,#N/A,FALSE,"CAPEMPL";#N/A,#N/A,FALSE,"ROCE"}</definedName>
    <definedName name="kjo" localSheetId="10" hidden="1">{#N/A,#N/A,FALSE,"SUMMARY";#N/A,#N/A,FALSE,"mcsh";#N/A,#N/A,FALSE,"vol&amp;rev";#N/A,#N/A,FALSE,"wkgcap";#N/A,#N/A,FALSE,"DEPR&amp;DT";#N/A,#N/A,FALSE,"ASSETS";#N/A,#N/A,FALSE,"NI&amp;OTH&amp;DIV";#N/A,#N/A,FALSE,"CASHFLOW";#N/A,#N/A,FALSE,"CAPEMPL";#N/A,#N/A,FALSE,"ROCE"}</definedName>
    <definedName name="kjo" localSheetId="28" hidden="1">{#N/A,#N/A,FALSE,"SUMMARY";#N/A,#N/A,FALSE,"mcsh";#N/A,#N/A,FALSE,"vol&amp;rev";#N/A,#N/A,FALSE,"wkgcap";#N/A,#N/A,FALSE,"DEPR&amp;DT";#N/A,#N/A,FALSE,"ASSETS";#N/A,#N/A,FALSE,"NI&amp;OTH&amp;DIV";#N/A,#N/A,FALSE,"CASHFLOW";#N/A,#N/A,FALSE,"CAPEMPL";#N/A,#N/A,FALSE,"ROCE"}</definedName>
    <definedName name="kjo" localSheetId="11" hidden="1">{#N/A,#N/A,FALSE,"SUMMARY";#N/A,#N/A,FALSE,"mcsh";#N/A,#N/A,FALSE,"vol&amp;rev";#N/A,#N/A,FALSE,"wkgcap";#N/A,#N/A,FALSE,"DEPR&amp;DT";#N/A,#N/A,FALSE,"ASSETS";#N/A,#N/A,FALSE,"NI&amp;OTH&amp;DIV";#N/A,#N/A,FALSE,"CASHFLOW";#N/A,#N/A,FALSE,"CAPEMPL";#N/A,#N/A,FALSE,"ROCE"}</definedName>
    <definedName name="kjo" localSheetId="36" hidden="1">{#N/A,#N/A,FALSE,"SUMMARY";#N/A,#N/A,FALSE,"mcsh";#N/A,#N/A,FALSE,"vol&amp;rev";#N/A,#N/A,FALSE,"wkgcap";#N/A,#N/A,FALSE,"DEPR&amp;DT";#N/A,#N/A,FALSE,"ASSETS";#N/A,#N/A,FALSE,"NI&amp;OTH&amp;DIV";#N/A,#N/A,FALSE,"CASHFLOW";#N/A,#N/A,FALSE,"CAPEMPL";#N/A,#N/A,FALSE,"ROCE"}</definedName>
    <definedName name="kjo" localSheetId="18" hidden="1">{#N/A,#N/A,FALSE,"SUMMARY";#N/A,#N/A,FALSE,"mcsh";#N/A,#N/A,FALSE,"vol&amp;rev";#N/A,#N/A,FALSE,"wkgcap";#N/A,#N/A,FALSE,"DEPR&amp;DT";#N/A,#N/A,FALSE,"ASSETS";#N/A,#N/A,FALSE,"NI&amp;OTH&amp;DIV";#N/A,#N/A,FALSE,"CASHFLOW";#N/A,#N/A,FALSE,"CAPEMPL";#N/A,#N/A,FALSE,"ROCE"}</definedName>
    <definedName name="kjo" localSheetId="38" hidden="1">{#N/A,#N/A,FALSE,"SUMMARY";#N/A,#N/A,FALSE,"mcsh";#N/A,#N/A,FALSE,"vol&amp;rev";#N/A,#N/A,FALSE,"wkgcap";#N/A,#N/A,FALSE,"DEPR&amp;DT";#N/A,#N/A,FALSE,"ASSETS";#N/A,#N/A,FALSE,"NI&amp;OTH&amp;DIV";#N/A,#N/A,FALSE,"CASHFLOW";#N/A,#N/A,FALSE,"CAPEMPL";#N/A,#N/A,FALSE,"ROCE"}</definedName>
    <definedName name="kjo" hidden="1">{#N/A,#N/A,FALSE,"SUMMARY";#N/A,#N/A,FALSE,"mcsh";#N/A,#N/A,FALSE,"vol&amp;rev";#N/A,#N/A,FALSE,"wkgcap";#N/A,#N/A,FALSE,"DEPR&amp;DT";#N/A,#N/A,FALSE,"ASSETS";#N/A,#N/A,FALSE,"NI&amp;OTH&amp;DIV";#N/A,#N/A,FALSE,"CASHFLOW";#N/A,#N/A,FALSE,"CAPEMPL";#N/A,#N/A,FALSE,"ROCE"}</definedName>
    <definedName name="kkk" localSheetId="35" hidden="1">{#N/A,#N/A,FALSE,"Pharm";#N/A,#N/A,FALSE,"WWCM"}</definedName>
    <definedName name="kkk" localSheetId="31" hidden="1">{#N/A,#N/A,FALSE,"Pharm";#N/A,#N/A,FALSE,"WWCM"}</definedName>
    <definedName name="kkk" localSheetId="9" hidden="1">{#N/A,#N/A,FALSE,"Pharm";#N/A,#N/A,FALSE,"WWCM"}</definedName>
    <definedName name="kkk" localSheetId="30" hidden="1">{#N/A,#N/A,FALSE,"Pharm";#N/A,#N/A,FALSE,"WWCM"}</definedName>
    <definedName name="kkk" localSheetId="51" hidden="1">{#N/A,#N/A,FALSE,"Pharm";#N/A,#N/A,FALSE,"WWCM"}</definedName>
    <definedName name="kkk" localSheetId="7" hidden="1">{#N/A,#N/A,FALSE,"Pharm";#N/A,#N/A,FALSE,"WWCM"}</definedName>
    <definedName name="kkk" localSheetId="33" hidden="1">{#N/A,#N/A,FALSE,"Pharm";#N/A,#N/A,FALSE,"WWCM"}</definedName>
    <definedName name="kkk" localSheetId="6" hidden="1">{#N/A,#N/A,FALSE,"Pharm";#N/A,#N/A,FALSE,"WWCM"}</definedName>
    <definedName name="kkk" localSheetId="16" hidden="1">{#N/A,#N/A,FALSE,"Pharm";#N/A,#N/A,FALSE,"WWCM"}</definedName>
    <definedName name="kkk" localSheetId="10" hidden="1">{#N/A,#N/A,FALSE,"Pharm";#N/A,#N/A,FALSE,"WWCM"}</definedName>
    <definedName name="kkk" localSheetId="29" hidden="1">{#N/A,#N/A,FALSE,"Pharm";#N/A,#N/A,FALSE,"WWCM"}</definedName>
    <definedName name="kkk" localSheetId="28" hidden="1">{#N/A,#N/A,FALSE,"Pharm";#N/A,#N/A,FALSE,"WWCM"}</definedName>
    <definedName name="kkk" localSheetId="11" hidden="1">{#N/A,#N/A,FALSE,"Pharm";#N/A,#N/A,FALSE,"WWCM"}</definedName>
    <definedName name="kkk" localSheetId="36" hidden="1">{#N/A,#N/A,FALSE,"Pharm";#N/A,#N/A,FALSE,"WWCM"}</definedName>
    <definedName name="kkk" localSheetId="32" hidden="1">{#N/A,#N/A,FALSE,"Pharm";#N/A,#N/A,FALSE,"WWCM"}</definedName>
    <definedName name="kkk" localSheetId="18" hidden="1">{#N/A,#N/A,FALSE,"Pharm";#N/A,#N/A,FALSE,"WWCM"}</definedName>
    <definedName name="kkk" localSheetId="38" hidden="1">{#N/A,#N/A,FALSE,"Pharm";#N/A,#N/A,FALSE,"WWCM"}</definedName>
    <definedName name="kkk" hidden="1">{#N/A,#N/A,FALSE,"Pharm";#N/A,#N/A,FALSE,"WWCM"}</definedName>
    <definedName name="kkl" localSheetId="9" hidden="1">{"'Customer Support Trends'!$A$1:$AB$13"}</definedName>
    <definedName name="kkl" localSheetId="51" hidden="1">{"'Customer Support Trends'!$A$1:$AB$13"}</definedName>
    <definedName name="kkl" localSheetId="7" hidden="1">{"'Customer Support Trends'!$A$1:$AB$13"}</definedName>
    <definedName name="kkl" localSheetId="6" hidden="1">{"'Customer Support Trends'!$A$1:$AB$13"}</definedName>
    <definedName name="kkl" localSheetId="10" hidden="1">{"'Customer Support Trends'!$A$1:$AB$13"}</definedName>
    <definedName name="kkl" localSheetId="28" hidden="1">{"'Customer Support Trends'!$A$1:$AB$13"}</definedName>
    <definedName name="kkl" localSheetId="11" hidden="1">{"'Customer Support Trends'!$A$1:$AB$13"}</definedName>
    <definedName name="kkl" localSheetId="36" hidden="1">{"'Customer Support Trends'!$A$1:$AB$13"}</definedName>
    <definedName name="kkl" localSheetId="18" hidden="1">{"'Customer Support Trends'!$A$1:$AB$13"}</definedName>
    <definedName name="kkl" localSheetId="38" hidden="1">{"'Customer Support Trends'!$A$1:$AB$13"}</definedName>
    <definedName name="kkl" hidden="1">{"'Customer Support Trends'!$A$1:$AB$13"}</definedName>
    <definedName name="kljljklj" localSheetId="9" hidden="1">#REF!</definedName>
    <definedName name="kljljklj" localSheetId="51" hidden="1">#REF!</definedName>
    <definedName name="kljljklj" localSheetId="16" hidden="1">#REF!</definedName>
    <definedName name="kljljklj" localSheetId="10" hidden="1">'NFD CONSO'!#REF!</definedName>
    <definedName name="kljljklj" localSheetId="29" hidden="1">#REF!</definedName>
    <definedName name="kljljklj" localSheetId="11" hidden="1">#REF!</definedName>
    <definedName name="kljljklj" localSheetId="18" hidden="1">#REF!</definedName>
    <definedName name="kljljklj" localSheetId="38" hidden="1">#REF!</definedName>
    <definedName name="kljljklj" hidden="1">#REF!</definedName>
    <definedName name="klsdfhl" localSheetId="9" hidden="1">{"'FORM'!$A$7:$H$11","'FORM'!$A$1:$H$47"}</definedName>
    <definedName name="klsdfhl" localSheetId="16" hidden="1">{"'FORM'!$A$7:$H$11","'FORM'!$A$1:$H$47"}</definedName>
    <definedName name="klsdfhl" localSheetId="10" hidden="1">{"'FORM'!$A$7:$H$11","'FORM'!$A$1:$H$47"}</definedName>
    <definedName name="klsdfhl" localSheetId="11" hidden="1">{"'FORM'!$A$7:$H$11","'FORM'!$A$1:$H$47"}</definedName>
    <definedName name="klsdfhl" localSheetId="18" hidden="1">{"'FORM'!$A$7:$H$11","'FORM'!$A$1:$H$47"}</definedName>
    <definedName name="klsdfhl" localSheetId="38" hidden="1">{"'FORM'!$A$7:$H$11","'FORM'!$A$1:$H$47"}</definedName>
    <definedName name="klsdfhl" hidden="1">{"'FORM'!$A$7:$H$11","'FORM'!$A$1:$H$47"}</definedName>
    <definedName name="klsdfhl1" localSheetId="9" hidden="1">{"'FORM'!$A$7:$H$11","'FORM'!$A$1:$H$47"}</definedName>
    <definedName name="klsdfhl1" localSheetId="16" hidden="1">{"'FORM'!$A$7:$H$11","'FORM'!$A$1:$H$47"}</definedName>
    <definedName name="klsdfhl1" localSheetId="10" hidden="1">{"'FORM'!$A$7:$H$11","'FORM'!$A$1:$H$47"}</definedName>
    <definedName name="klsdfhl1" localSheetId="11" hidden="1">{"'FORM'!$A$7:$H$11","'FORM'!$A$1:$H$47"}</definedName>
    <definedName name="klsdfhl1" localSheetId="18" hidden="1">{"'FORM'!$A$7:$H$11","'FORM'!$A$1:$H$47"}</definedName>
    <definedName name="klsdfhl1" localSheetId="38" hidden="1">{"'FORM'!$A$7:$H$11","'FORM'!$A$1:$H$47"}</definedName>
    <definedName name="klsdfhl1" hidden="1">{"'FORM'!$A$7:$H$11","'FORM'!$A$1:$H$47"}</definedName>
    <definedName name="klsdfhl12" localSheetId="9" hidden="1">{"'FORM'!$A$7:$H$11","'FORM'!$A$1:$H$47"}</definedName>
    <definedName name="klsdfhl12" localSheetId="16" hidden="1">{"'FORM'!$A$7:$H$11","'FORM'!$A$1:$H$47"}</definedName>
    <definedName name="klsdfhl12" localSheetId="10" hidden="1">{"'FORM'!$A$7:$H$11","'FORM'!$A$1:$H$47"}</definedName>
    <definedName name="klsdfhl12" localSheetId="11" hidden="1">{"'FORM'!$A$7:$H$11","'FORM'!$A$1:$H$47"}</definedName>
    <definedName name="klsdfhl12" localSheetId="18" hidden="1">{"'FORM'!$A$7:$H$11","'FORM'!$A$1:$H$47"}</definedName>
    <definedName name="klsdfhl12" localSheetId="38" hidden="1">{"'FORM'!$A$7:$H$11","'FORM'!$A$1:$H$47"}</definedName>
    <definedName name="klsdfhl12" hidden="1">{"'FORM'!$A$7:$H$11","'FORM'!$A$1:$H$47"}</definedName>
    <definedName name="klsdfhl122" localSheetId="9" hidden="1">{"'FORM'!$A$7:$H$11","'FORM'!$A$1:$H$47"}</definedName>
    <definedName name="klsdfhl122" localSheetId="16" hidden="1">{"'FORM'!$A$7:$H$11","'FORM'!$A$1:$H$47"}</definedName>
    <definedName name="klsdfhl122" localSheetId="10" hidden="1">{"'FORM'!$A$7:$H$11","'FORM'!$A$1:$H$47"}</definedName>
    <definedName name="klsdfhl122" localSheetId="11" hidden="1">{"'FORM'!$A$7:$H$11","'FORM'!$A$1:$H$47"}</definedName>
    <definedName name="klsdfhl122" localSheetId="18" hidden="1">{"'FORM'!$A$7:$H$11","'FORM'!$A$1:$H$47"}</definedName>
    <definedName name="klsdfhl122" localSheetId="38" hidden="1">{"'FORM'!$A$7:$H$11","'FORM'!$A$1:$H$47"}</definedName>
    <definedName name="klsdfhl122" hidden="1">{"'FORM'!$A$7:$H$11","'FORM'!$A$1:$H$47"}</definedName>
    <definedName name="kslkjkjlkjd" localSheetId="35" hidden="1">{#N/A,#N/A,FALSE,"REPORT"}</definedName>
    <definedName name="kslkjkjlkjd" localSheetId="31" hidden="1">{#N/A,#N/A,FALSE,"REPORT"}</definedName>
    <definedName name="kslkjkjlkjd" localSheetId="9" hidden="1">{#N/A,#N/A,FALSE,"REPORT"}</definedName>
    <definedName name="kslkjkjlkjd" localSheetId="30" hidden="1">{#N/A,#N/A,FALSE,"REPORT"}</definedName>
    <definedName name="kslkjkjlkjd" localSheetId="51" hidden="1">{#N/A,#N/A,FALSE,"REPORT"}</definedName>
    <definedName name="kslkjkjlkjd" localSheetId="7" hidden="1">{#N/A,#N/A,FALSE,"REPORT"}</definedName>
    <definedName name="kslkjkjlkjd" localSheetId="33" hidden="1">{#N/A,#N/A,FALSE,"REPORT"}</definedName>
    <definedName name="kslkjkjlkjd" localSheetId="6" hidden="1">{#N/A,#N/A,FALSE,"REPORT"}</definedName>
    <definedName name="kslkjkjlkjd" localSheetId="16" hidden="1">{#N/A,#N/A,FALSE,"REPORT"}</definedName>
    <definedName name="kslkjkjlkjd" localSheetId="10" hidden="1">{#N/A,#N/A,FALSE,"REPORT"}</definedName>
    <definedName name="kslkjkjlkjd" localSheetId="29" hidden="1">{#N/A,#N/A,FALSE,"REPORT"}</definedName>
    <definedName name="kslkjkjlkjd" localSheetId="28" hidden="1">{#N/A,#N/A,FALSE,"REPORT"}</definedName>
    <definedName name="kslkjkjlkjd" localSheetId="11" hidden="1">{#N/A,#N/A,FALSE,"REPORT"}</definedName>
    <definedName name="kslkjkjlkjd" localSheetId="36" hidden="1">{#N/A,#N/A,FALSE,"REPORT"}</definedName>
    <definedName name="kslkjkjlkjd" localSheetId="32" hidden="1">{#N/A,#N/A,FALSE,"REPORT"}</definedName>
    <definedName name="kslkjkjlkjd" localSheetId="18" hidden="1">{#N/A,#N/A,FALSE,"REPORT"}</definedName>
    <definedName name="kslkjkjlkjd" localSheetId="38" hidden="1">{#N/A,#N/A,FALSE,"REPORT"}</definedName>
    <definedName name="kslkjkjlkjd" hidden="1">{#N/A,#N/A,FALSE,"REPORT"}</definedName>
    <definedName name="ku" localSheetId="35" hidden="1">{"table",#N/A,FALSE,"COVER";"income_statement",#N/A,FALSE,"COVER"}</definedName>
    <definedName name="ku" localSheetId="31" hidden="1">{"table",#N/A,FALSE,"COVER";"income_statement",#N/A,FALSE,"COVER"}</definedName>
    <definedName name="ku" localSheetId="9" hidden="1">{"table",#N/A,FALSE,"COVER";"income_statement",#N/A,FALSE,"COVER"}</definedName>
    <definedName name="ku" localSheetId="30" hidden="1">{"table",#N/A,FALSE,"COVER";"income_statement",#N/A,FALSE,"COVER"}</definedName>
    <definedName name="ku" localSheetId="51" hidden="1">{"table",#N/A,FALSE,"COVER";"income_statement",#N/A,FALSE,"COVER"}</definedName>
    <definedName name="ku" localSheetId="7" hidden="1">{"table",#N/A,FALSE,"COVER";"income_statement",#N/A,FALSE,"COVER"}</definedName>
    <definedName name="ku" localSheetId="33" hidden="1">{"table",#N/A,FALSE,"COVER";"income_statement",#N/A,FALSE,"COVER"}</definedName>
    <definedName name="ku" localSheetId="6" hidden="1">{"table",#N/A,FALSE,"COVER";"income_statement",#N/A,FALSE,"COVER"}</definedName>
    <definedName name="ku" localSheetId="16" hidden="1">{"table",#N/A,FALSE,"COVER";"income_statement",#N/A,FALSE,"COVER"}</definedName>
    <definedName name="ku" localSheetId="10" hidden="1">{"table",#N/A,FALSE,"COVER";"income_statement",#N/A,FALSE,"COVER"}</definedName>
    <definedName name="ku" localSheetId="29" hidden="1">{"table",#N/A,FALSE,"COVER";"income_statement",#N/A,FALSE,"COVER"}</definedName>
    <definedName name="ku" localSheetId="28" hidden="1">{"table",#N/A,FALSE,"COVER";"income_statement",#N/A,FALSE,"COVER"}</definedName>
    <definedName name="ku" localSheetId="11" hidden="1">{"table",#N/A,FALSE,"COVER";"income_statement",#N/A,FALSE,"COVER"}</definedName>
    <definedName name="ku" localSheetId="36" hidden="1">{"table",#N/A,FALSE,"COVER";"income_statement",#N/A,FALSE,"COVER"}</definedName>
    <definedName name="ku" localSheetId="32" hidden="1">{"table",#N/A,FALSE,"COVER";"income_statement",#N/A,FALSE,"COVER"}</definedName>
    <definedName name="ku" localSheetId="18" hidden="1">{"table",#N/A,FALSE,"COVER";"income_statement",#N/A,FALSE,"COVER"}</definedName>
    <definedName name="ku" localSheetId="38" hidden="1">{"table",#N/A,FALSE,"COVER";"income_statement",#N/A,FALSE,"COVER"}</definedName>
    <definedName name="ku" hidden="1">{"table",#N/A,FALSE,"COVER";"income_statement",#N/A,FALSE,"COVER"}</definedName>
    <definedName name="kus" hidden="1">#REF!</definedName>
    <definedName name="l" localSheetId="35" hidden="1">{"table",#N/A,FALSE,"COVER";"income_statement",#N/A,FALSE,"COVER"}</definedName>
    <definedName name="l" localSheetId="31" hidden="1">{"table",#N/A,FALSE,"COVER";"income_statement",#N/A,FALSE,"COVER"}</definedName>
    <definedName name="l" localSheetId="9" hidden="1">{"table",#N/A,FALSE,"COVER";"income_statement",#N/A,FALSE,"COVER"}</definedName>
    <definedName name="l" localSheetId="30" hidden="1">{"table",#N/A,FALSE,"COVER";"income_statement",#N/A,FALSE,"COVER"}</definedName>
    <definedName name="l" localSheetId="51" hidden="1">{"table",#N/A,FALSE,"COVER";"income_statement",#N/A,FALSE,"COVER"}</definedName>
    <definedName name="l" localSheetId="7" hidden="1">{"table",#N/A,FALSE,"COVER";"income_statement",#N/A,FALSE,"COVER"}</definedName>
    <definedName name="l" localSheetId="33" hidden="1">{"table",#N/A,FALSE,"COVER";"income_statement",#N/A,FALSE,"COVER"}</definedName>
    <definedName name="l" localSheetId="6" hidden="1">{"table",#N/A,FALSE,"COVER";"income_statement",#N/A,FALSE,"COVER"}</definedName>
    <definedName name="l" localSheetId="10" hidden="1">{"table",#N/A,FALSE,"COVER";"income_statement",#N/A,FALSE,"COVER"}</definedName>
    <definedName name="l" localSheetId="29" hidden="1">{"table",#N/A,FALSE,"COVER";"income_statement",#N/A,FALSE,"COVER"}</definedName>
    <definedName name="l" localSheetId="28" hidden="1">{"table",#N/A,FALSE,"COVER";"income_statement",#N/A,FALSE,"COVER"}</definedName>
    <definedName name="l" localSheetId="11" hidden="1">{"table",#N/A,FALSE,"COVER";"income_statement",#N/A,FALSE,"COVER"}</definedName>
    <definedName name="l" localSheetId="36" hidden="1">{"table",#N/A,FALSE,"COVER";"income_statement",#N/A,FALSE,"COVER"}</definedName>
    <definedName name="l" localSheetId="32" hidden="1">{"table",#N/A,FALSE,"COVER";"income_statement",#N/A,FALSE,"COVER"}</definedName>
    <definedName name="l" localSheetId="18" hidden="1">{"table",#N/A,FALSE,"COVER";"income_statement",#N/A,FALSE,"COVER"}</definedName>
    <definedName name="l" hidden="1">{"table",#N/A,FALSE,"COVER";"income_statement",#N/A,FALSE,"COVER"}</definedName>
    <definedName name="Last_Year_To_Date10" localSheetId="9" hidden="1">#REF!</definedName>
    <definedName name="Last_Year_To_Date10" localSheetId="10" hidden="1">'NFD CONSO'!#REF!</definedName>
    <definedName name="Last_Year_To_Date10" localSheetId="11" hidden="1">#REF!</definedName>
    <definedName name="Last_Year_To_Date10" localSheetId="18" hidden="1">#REF!</definedName>
    <definedName name="Last_Year_To_Date10" hidden="1">#REF!</definedName>
    <definedName name="LBO" localSheetId="35" hidden="1">{#N/A,#N/A,FALSE,"Summary";#N/A,#N/A,FALSE,"Projections";#N/A,#N/A,FALSE,"Mkt Mults";#N/A,#N/A,FALSE,"DCF";#N/A,#N/A,FALSE,"Accr Dil";#N/A,#N/A,FALSE,"PIC LBO";#N/A,#N/A,FALSE,"MULT10_4";#N/A,#N/A,FALSE,"CBI LBO"}</definedName>
    <definedName name="LBO" localSheetId="31" hidden="1">{#N/A,#N/A,FALSE,"Summary";#N/A,#N/A,FALSE,"Projections";#N/A,#N/A,FALSE,"Mkt Mults";#N/A,#N/A,FALSE,"DCF";#N/A,#N/A,FALSE,"Accr Dil";#N/A,#N/A,FALSE,"PIC LBO";#N/A,#N/A,FALSE,"MULT10_4";#N/A,#N/A,FALSE,"CBI LBO"}</definedName>
    <definedName name="LBO" localSheetId="9" hidden="1">{#N/A,#N/A,FALSE,"Summary";#N/A,#N/A,FALSE,"Projections";#N/A,#N/A,FALSE,"Mkt Mults";#N/A,#N/A,FALSE,"DCF";#N/A,#N/A,FALSE,"Accr Dil";#N/A,#N/A,FALSE,"PIC LBO";#N/A,#N/A,FALSE,"MULT10_4";#N/A,#N/A,FALSE,"CBI LBO"}</definedName>
    <definedName name="LBO" localSheetId="30" hidden="1">{#N/A,#N/A,FALSE,"Summary";#N/A,#N/A,FALSE,"Projections";#N/A,#N/A,FALSE,"Mkt Mults";#N/A,#N/A,FALSE,"DCF";#N/A,#N/A,FALSE,"Accr Dil";#N/A,#N/A,FALSE,"PIC LBO";#N/A,#N/A,FALSE,"MULT10_4";#N/A,#N/A,FALSE,"CBI LBO"}</definedName>
    <definedName name="LBO" localSheetId="51" hidden="1">{#N/A,#N/A,FALSE,"Summary";#N/A,#N/A,FALSE,"Projections";#N/A,#N/A,FALSE,"Mkt Mults";#N/A,#N/A,FALSE,"DCF";#N/A,#N/A,FALSE,"Accr Dil";#N/A,#N/A,FALSE,"PIC LBO";#N/A,#N/A,FALSE,"MULT10_4";#N/A,#N/A,FALSE,"CBI LBO"}</definedName>
    <definedName name="LBO" localSheetId="7" hidden="1">{#N/A,#N/A,FALSE,"Summary";#N/A,#N/A,FALSE,"Projections";#N/A,#N/A,FALSE,"Mkt Mults";#N/A,#N/A,FALSE,"DCF";#N/A,#N/A,FALSE,"Accr Dil";#N/A,#N/A,FALSE,"PIC LBO";#N/A,#N/A,FALSE,"MULT10_4";#N/A,#N/A,FALSE,"CBI LBO"}</definedName>
    <definedName name="LBO" localSheetId="33" hidden="1">{#N/A,#N/A,FALSE,"Summary";#N/A,#N/A,FALSE,"Projections";#N/A,#N/A,FALSE,"Mkt Mults";#N/A,#N/A,FALSE,"DCF";#N/A,#N/A,FALSE,"Accr Dil";#N/A,#N/A,FALSE,"PIC LBO";#N/A,#N/A,FALSE,"MULT10_4";#N/A,#N/A,FALSE,"CBI LBO"}</definedName>
    <definedName name="LBO" localSheetId="6" hidden="1">{#N/A,#N/A,FALSE,"Summary";#N/A,#N/A,FALSE,"Projections";#N/A,#N/A,FALSE,"Mkt Mults";#N/A,#N/A,FALSE,"DCF";#N/A,#N/A,FALSE,"Accr Dil";#N/A,#N/A,FALSE,"PIC LBO";#N/A,#N/A,FALSE,"MULT10_4";#N/A,#N/A,FALSE,"CBI LBO"}</definedName>
    <definedName name="LBO" localSheetId="16" hidden="1">{#N/A,#N/A,FALSE,"Summary";#N/A,#N/A,FALSE,"Projections";#N/A,#N/A,FALSE,"Mkt Mults";#N/A,#N/A,FALSE,"DCF";#N/A,#N/A,FALSE,"Accr Dil";#N/A,#N/A,FALSE,"PIC LBO";#N/A,#N/A,FALSE,"MULT10_4";#N/A,#N/A,FALSE,"CBI LBO"}</definedName>
    <definedName name="LBO" localSheetId="10" hidden="1">{#N/A,#N/A,FALSE,"Summary";#N/A,#N/A,FALSE,"Projections";#N/A,#N/A,FALSE,"Mkt Mults";#N/A,#N/A,FALSE,"DCF";#N/A,#N/A,FALSE,"Accr Dil";#N/A,#N/A,FALSE,"PIC LBO";#N/A,#N/A,FALSE,"MULT10_4";#N/A,#N/A,FALSE,"CBI LBO"}</definedName>
    <definedName name="LBO" localSheetId="29" hidden="1">{#N/A,#N/A,FALSE,"Summary";#N/A,#N/A,FALSE,"Projections";#N/A,#N/A,FALSE,"Mkt Mults";#N/A,#N/A,FALSE,"DCF";#N/A,#N/A,FALSE,"Accr Dil";#N/A,#N/A,FALSE,"PIC LBO";#N/A,#N/A,FALSE,"MULT10_4";#N/A,#N/A,FALSE,"CBI LBO"}</definedName>
    <definedName name="LBO" localSheetId="28" hidden="1">{#N/A,#N/A,FALSE,"Summary";#N/A,#N/A,FALSE,"Projections";#N/A,#N/A,FALSE,"Mkt Mults";#N/A,#N/A,FALSE,"DCF";#N/A,#N/A,FALSE,"Accr Dil";#N/A,#N/A,FALSE,"PIC LBO";#N/A,#N/A,FALSE,"MULT10_4";#N/A,#N/A,FALSE,"CBI LBO"}</definedName>
    <definedName name="LBO" localSheetId="11" hidden="1">{#N/A,#N/A,FALSE,"Summary";#N/A,#N/A,FALSE,"Projections";#N/A,#N/A,FALSE,"Mkt Mults";#N/A,#N/A,FALSE,"DCF";#N/A,#N/A,FALSE,"Accr Dil";#N/A,#N/A,FALSE,"PIC LBO";#N/A,#N/A,FALSE,"MULT10_4";#N/A,#N/A,FALSE,"CBI LBO"}</definedName>
    <definedName name="LBO" localSheetId="36" hidden="1">{#N/A,#N/A,FALSE,"Summary";#N/A,#N/A,FALSE,"Projections";#N/A,#N/A,FALSE,"Mkt Mults";#N/A,#N/A,FALSE,"DCF";#N/A,#N/A,FALSE,"Accr Dil";#N/A,#N/A,FALSE,"PIC LBO";#N/A,#N/A,FALSE,"MULT10_4";#N/A,#N/A,FALSE,"CBI LBO"}</definedName>
    <definedName name="LBO" localSheetId="32" hidden="1">{#N/A,#N/A,FALSE,"Summary";#N/A,#N/A,FALSE,"Projections";#N/A,#N/A,FALSE,"Mkt Mults";#N/A,#N/A,FALSE,"DCF";#N/A,#N/A,FALSE,"Accr Dil";#N/A,#N/A,FALSE,"PIC LBO";#N/A,#N/A,FALSE,"MULT10_4";#N/A,#N/A,FALSE,"CBI LBO"}</definedName>
    <definedName name="LBO" localSheetId="18" hidden="1">{#N/A,#N/A,FALSE,"Summary";#N/A,#N/A,FALSE,"Projections";#N/A,#N/A,FALSE,"Mkt Mults";#N/A,#N/A,FALSE,"DCF";#N/A,#N/A,FALSE,"Accr Dil";#N/A,#N/A,FALSE,"PIC LBO";#N/A,#N/A,FALSE,"MULT10_4";#N/A,#N/A,FALSE,"CBI LBO"}</definedName>
    <definedName name="LBO" localSheetId="38" hidden="1">{#N/A,#N/A,FALSE,"Summary";#N/A,#N/A,FALSE,"Projections";#N/A,#N/A,FALSE,"Mkt Mults";#N/A,#N/A,FALSE,"DCF";#N/A,#N/A,FALSE,"Accr Dil";#N/A,#N/A,FALSE,"PIC LBO";#N/A,#N/A,FALSE,"MULT10_4";#N/A,#N/A,FALSE,"CBI LBO"}</definedName>
    <definedName name="LBO" hidden="1">{#N/A,#N/A,FALSE,"Summary";#N/A,#N/A,FALSE,"Projections";#N/A,#N/A,FALSE,"Mkt Mults";#N/A,#N/A,FALSE,"DCF";#N/A,#N/A,FALSE,"Accr Dil";#N/A,#N/A,FALSE,"PIC LBO";#N/A,#N/A,FALSE,"MULT10_4";#N/A,#N/A,FALSE,"CBI LBO"}</definedName>
    <definedName name="Ledger_Grouping1" localSheetId="35" hidden="1">#REF!</definedName>
    <definedName name="Ledger_Grouping1" localSheetId="31" hidden="1">#REF!</definedName>
    <definedName name="Ledger_Grouping1" localSheetId="9" hidden="1">#REF!</definedName>
    <definedName name="Ledger_Grouping1" localSheetId="30" hidden="1">#REF!</definedName>
    <definedName name="Ledger_Grouping1" localSheetId="51" hidden="1">#REF!</definedName>
    <definedName name="Ledger_Grouping1" localSheetId="33" hidden="1">#REF!</definedName>
    <definedName name="Ledger_Grouping1" localSheetId="16" hidden="1">#REF!</definedName>
    <definedName name="Ledger_Grouping1" localSheetId="10" hidden="1">'NFD CONSO'!#REF!</definedName>
    <definedName name="Ledger_Grouping1" localSheetId="29" hidden="1">#REF!</definedName>
    <definedName name="Ledger_Grouping1" localSheetId="11" hidden="1">#REF!</definedName>
    <definedName name="Ledger_Grouping1" localSheetId="36" hidden="1">#REF!</definedName>
    <definedName name="Ledger_Grouping1" localSheetId="32" hidden="1">#REF!</definedName>
    <definedName name="Ledger_Grouping1" localSheetId="18" hidden="1">#REF!</definedName>
    <definedName name="Ledger_Grouping1" localSheetId="38" hidden="1">#REF!</definedName>
    <definedName name="Ledger_Grouping1" hidden="1">#REF!</definedName>
    <definedName name="Ledger_Grouping2" localSheetId="35" hidden="1">#REF!</definedName>
    <definedName name="Ledger_Grouping2" localSheetId="31" hidden="1">#REF!</definedName>
    <definedName name="Ledger_Grouping2" localSheetId="9" hidden="1">#REF!</definedName>
    <definedName name="Ledger_Grouping2" localSheetId="30" hidden="1">#REF!</definedName>
    <definedName name="Ledger_Grouping2" localSheetId="51" hidden="1">#REF!</definedName>
    <definedName name="Ledger_Grouping2" localSheetId="33" hidden="1">#REF!</definedName>
    <definedName name="Ledger_Grouping2" localSheetId="16" hidden="1">#REF!</definedName>
    <definedName name="Ledger_Grouping2" localSheetId="10" hidden="1">'NFD CONSO'!#REF!</definedName>
    <definedName name="Ledger_Grouping2" localSheetId="29" hidden="1">#REF!</definedName>
    <definedName name="Ledger_Grouping2" localSheetId="11" hidden="1">#REF!</definedName>
    <definedName name="Ledger_Grouping2" localSheetId="36" hidden="1">#REF!</definedName>
    <definedName name="Ledger_Grouping2" localSheetId="32" hidden="1">#REF!</definedName>
    <definedName name="Ledger_Grouping2" localSheetId="18" hidden="1">#REF!</definedName>
    <definedName name="Ledger_Grouping2" localSheetId="38" hidden="1">#REF!</definedName>
    <definedName name="Ledger_Grouping2" hidden="1">#REF!</definedName>
    <definedName name="Ledger_Grouping20" localSheetId="35" hidden="1">#REF!</definedName>
    <definedName name="Ledger_Grouping20" localSheetId="31" hidden="1">#REF!</definedName>
    <definedName name="Ledger_Grouping20" localSheetId="9" hidden="1">#REF!</definedName>
    <definedName name="Ledger_Grouping20" localSheetId="30" hidden="1">#REF!</definedName>
    <definedName name="Ledger_Grouping20" localSheetId="51" hidden="1">#REF!</definedName>
    <definedName name="Ledger_Grouping20" localSheetId="33" hidden="1">#REF!</definedName>
    <definedName name="Ledger_Grouping20" localSheetId="16" hidden="1">#REF!</definedName>
    <definedName name="Ledger_Grouping20" localSheetId="10" hidden="1">'NFD CONSO'!#REF!</definedName>
    <definedName name="Ledger_Grouping20" localSheetId="29" hidden="1">#REF!</definedName>
    <definedName name="Ledger_Grouping20" localSheetId="11" hidden="1">#REF!</definedName>
    <definedName name="Ledger_Grouping20" localSheetId="36" hidden="1">#REF!</definedName>
    <definedName name="Ledger_Grouping20" localSheetId="32" hidden="1">#REF!</definedName>
    <definedName name="Ledger_Grouping20" localSheetId="18" hidden="1">#REF!</definedName>
    <definedName name="Ledger_Grouping20" localSheetId="38" hidden="1">#REF!</definedName>
    <definedName name="Ledger_Grouping20" hidden="1">#REF!</definedName>
    <definedName name="Ledger_Grouping21" localSheetId="35" hidden="1">#REF!</definedName>
    <definedName name="Ledger_Grouping21" localSheetId="31" hidden="1">#REF!</definedName>
    <definedName name="Ledger_Grouping21" localSheetId="9" hidden="1">#REF!</definedName>
    <definedName name="Ledger_Grouping21" localSheetId="30" hidden="1">#REF!</definedName>
    <definedName name="Ledger_Grouping21" localSheetId="33" hidden="1">#REF!</definedName>
    <definedName name="Ledger_Grouping21" localSheetId="16" hidden="1">#REF!</definedName>
    <definedName name="Ledger_Grouping21" localSheetId="10" hidden="1">'NFD CONSO'!#REF!</definedName>
    <definedName name="Ledger_Grouping21" localSheetId="29" hidden="1">#REF!</definedName>
    <definedName name="Ledger_Grouping21" localSheetId="11" hidden="1">#REF!</definedName>
    <definedName name="Ledger_Grouping21" localSheetId="36" hidden="1">#REF!</definedName>
    <definedName name="Ledger_Grouping21" localSheetId="32" hidden="1">#REF!</definedName>
    <definedName name="Ledger_Grouping21" localSheetId="18" hidden="1">#REF!</definedName>
    <definedName name="Ledger_Grouping21" localSheetId="38" hidden="1">#REF!</definedName>
    <definedName name="Ledger_Grouping21" hidden="1">#REF!</definedName>
    <definedName name="Ledger_Grouping22" localSheetId="35" hidden="1">#REF!</definedName>
    <definedName name="Ledger_Grouping22" localSheetId="31" hidden="1">#REF!</definedName>
    <definedName name="Ledger_Grouping22" localSheetId="9" hidden="1">#REF!</definedName>
    <definedName name="Ledger_Grouping22" localSheetId="30" hidden="1">#REF!</definedName>
    <definedName name="Ledger_Grouping22" localSheetId="33" hidden="1">#REF!</definedName>
    <definedName name="Ledger_Grouping22" localSheetId="16" hidden="1">#REF!</definedName>
    <definedName name="Ledger_Grouping22" localSheetId="10" hidden="1">'NFD CONSO'!#REF!</definedName>
    <definedName name="Ledger_Grouping22" localSheetId="29" hidden="1">#REF!</definedName>
    <definedName name="Ledger_Grouping22" localSheetId="11" hidden="1">#REF!</definedName>
    <definedName name="Ledger_Grouping22" localSheetId="36" hidden="1">#REF!</definedName>
    <definedName name="Ledger_Grouping22" localSheetId="32" hidden="1">#REF!</definedName>
    <definedName name="Ledger_Grouping22" localSheetId="18" hidden="1">#REF!</definedName>
    <definedName name="Ledger_Grouping22" localSheetId="38" hidden="1">#REF!</definedName>
    <definedName name="Ledger_Grouping22" hidden="1">#REF!</definedName>
    <definedName name="Ledger_Grouping23" localSheetId="35" hidden="1">#REF!</definedName>
    <definedName name="Ledger_Grouping23" localSheetId="31" hidden="1">#REF!</definedName>
    <definedName name="Ledger_Grouping23" localSheetId="9" hidden="1">#REF!</definedName>
    <definedName name="Ledger_Grouping23" localSheetId="30" hidden="1">#REF!</definedName>
    <definedName name="Ledger_Grouping23" localSheetId="33" hidden="1">#REF!</definedName>
    <definedName name="Ledger_Grouping23" localSheetId="16" hidden="1">#REF!</definedName>
    <definedName name="Ledger_Grouping23" localSheetId="10" hidden="1">'NFD CONSO'!#REF!</definedName>
    <definedName name="Ledger_Grouping23" localSheetId="29" hidden="1">#REF!</definedName>
    <definedName name="Ledger_Grouping23" localSheetId="11" hidden="1">#REF!</definedName>
    <definedName name="Ledger_Grouping23" localSheetId="36" hidden="1">#REF!</definedName>
    <definedName name="Ledger_Grouping23" localSheetId="32" hidden="1">#REF!</definedName>
    <definedName name="Ledger_Grouping23" localSheetId="18" hidden="1">#REF!</definedName>
    <definedName name="Ledger_Grouping23" localSheetId="38" hidden="1">#REF!</definedName>
    <definedName name="Ledger_Grouping23" hidden="1">#REF!</definedName>
    <definedName name="Ledger_Grouping3" localSheetId="35" hidden="1">#REF!</definedName>
    <definedName name="Ledger_Grouping3" localSheetId="31" hidden="1">#REF!</definedName>
    <definedName name="Ledger_Grouping3" localSheetId="30" hidden="1">#REF!</definedName>
    <definedName name="Ledger_Grouping3" localSheetId="51" hidden="1">#REF!</definedName>
    <definedName name="Ledger_Grouping3" localSheetId="33" hidden="1">#REF!</definedName>
    <definedName name="Ledger_Grouping3" localSheetId="29" hidden="1">#REF!</definedName>
    <definedName name="Ledger_Grouping3" localSheetId="36" hidden="1">#REF!</definedName>
    <definedName name="Ledger_Grouping3" localSheetId="32" hidden="1">#REF!</definedName>
    <definedName name="Ledger_Grouping3" localSheetId="38" hidden="1">#REF!</definedName>
    <definedName name="Ledger_Grouping3" hidden="1">#REF!</definedName>
    <definedName name="Ledger_Grouping4" localSheetId="35" hidden="1">#REF!</definedName>
    <definedName name="Ledger_Grouping4" localSheetId="31" hidden="1">#REF!</definedName>
    <definedName name="Ledger_Grouping4" localSheetId="9" hidden="1">#REF!</definedName>
    <definedName name="Ledger_Grouping4" localSheetId="30" hidden="1">#REF!</definedName>
    <definedName name="Ledger_Grouping4" localSheetId="51" hidden="1">#REF!</definedName>
    <definedName name="Ledger_Grouping4" localSheetId="33" hidden="1">#REF!</definedName>
    <definedName name="Ledger_Grouping4" localSheetId="16" hidden="1">#REF!</definedName>
    <definedName name="Ledger_Grouping4" localSheetId="10" hidden="1">'NFD CONSO'!#REF!</definedName>
    <definedName name="Ledger_Grouping4" localSheetId="29" hidden="1">#REF!</definedName>
    <definedName name="Ledger_Grouping4" localSheetId="11" hidden="1">#REF!</definedName>
    <definedName name="Ledger_Grouping4" localSheetId="36" hidden="1">#REF!</definedName>
    <definedName name="Ledger_Grouping4" localSheetId="32" hidden="1">#REF!</definedName>
    <definedName name="Ledger_Grouping4" localSheetId="18" hidden="1">#REF!</definedName>
    <definedName name="Ledger_Grouping4" localSheetId="38" hidden="1">#REF!</definedName>
    <definedName name="Ledger_Grouping4" hidden="1">#REF!</definedName>
    <definedName name="Ledger_Grouping5" localSheetId="35" hidden="1">#REF!</definedName>
    <definedName name="Ledger_Grouping5" localSheetId="31" hidden="1">#REF!</definedName>
    <definedName name="Ledger_Grouping5" localSheetId="9" hidden="1">#REF!</definedName>
    <definedName name="Ledger_Grouping5" localSheetId="30" hidden="1">#REF!</definedName>
    <definedName name="Ledger_Grouping5" localSheetId="51" hidden="1">#REF!</definedName>
    <definedName name="Ledger_Grouping5" localSheetId="33" hidden="1">#REF!</definedName>
    <definedName name="Ledger_Grouping5" localSheetId="16" hidden="1">#REF!</definedName>
    <definedName name="Ledger_Grouping5" localSheetId="10" hidden="1">'NFD CONSO'!#REF!</definedName>
    <definedName name="Ledger_Grouping5" localSheetId="29" hidden="1">#REF!</definedName>
    <definedName name="Ledger_Grouping5" localSheetId="11" hidden="1">#REF!</definedName>
    <definedName name="Ledger_Grouping5" localSheetId="36" hidden="1">#REF!</definedName>
    <definedName name="Ledger_Grouping5" localSheetId="32" hidden="1">#REF!</definedName>
    <definedName name="Ledger_Grouping5" localSheetId="18" hidden="1">#REF!</definedName>
    <definedName name="Ledger_Grouping5" localSheetId="38" hidden="1">#REF!</definedName>
    <definedName name="Ledger_Grouping5" hidden="1">#REF!</definedName>
    <definedName name="Ledger_Grouping6" localSheetId="35" hidden="1">#REF!</definedName>
    <definedName name="Ledger_Grouping6" localSheetId="31" hidden="1">#REF!</definedName>
    <definedName name="Ledger_Grouping6" localSheetId="9" hidden="1">#REF!</definedName>
    <definedName name="Ledger_Grouping6" localSheetId="30" hidden="1">#REF!</definedName>
    <definedName name="Ledger_Grouping6" localSheetId="51" hidden="1">#REF!</definedName>
    <definedName name="Ledger_Grouping6" localSheetId="33" hidden="1">#REF!</definedName>
    <definedName name="Ledger_Grouping6" localSheetId="16" hidden="1">#REF!</definedName>
    <definedName name="Ledger_Grouping6" localSheetId="10" hidden="1">'NFD CONSO'!#REF!</definedName>
    <definedName name="Ledger_Grouping6" localSheetId="29" hidden="1">#REF!</definedName>
    <definedName name="Ledger_Grouping6" localSheetId="11" hidden="1">#REF!</definedName>
    <definedName name="Ledger_Grouping6" localSheetId="36" hidden="1">#REF!</definedName>
    <definedName name="Ledger_Grouping6" localSheetId="32" hidden="1">#REF!</definedName>
    <definedName name="Ledger_Grouping6" localSheetId="18" hidden="1">#REF!</definedName>
    <definedName name="Ledger_Grouping6" localSheetId="38" hidden="1">#REF!</definedName>
    <definedName name="Ledger_Grouping6" hidden="1">#REF!</definedName>
    <definedName name="lee" localSheetId="35" hidden="1">{#N/A,#N/A,FALSE,"Pharm";#N/A,#N/A,FALSE,"WWCM"}</definedName>
    <definedName name="lee" localSheetId="31" hidden="1">{#N/A,#N/A,FALSE,"Pharm";#N/A,#N/A,FALSE,"WWCM"}</definedName>
    <definedName name="lee" localSheetId="9" hidden="1">{#N/A,#N/A,FALSE,"Pharm";#N/A,#N/A,FALSE,"WWCM"}</definedName>
    <definedName name="lee" localSheetId="30" hidden="1">{#N/A,#N/A,FALSE,"Pharm";#N/A,#N/A,FALSE,"WWCM"}</definedName>
    <definedName name="lee" localSheetId="51" hidden="1">{#N/A,#N/A,FALSE,"Pharm";#N/A,#N/A,FALSE,"WWCM"}</definedName>
    <definedName name="lee" localSheetId="7" hidden="1">{#N/A,#N/A,FALSE,"Pharm";#N/A,#N/A,FALSE,"WWCM"}</definedName>
    <definedName name="lee" localSheetId="33" hidden="1">{#N/A,#N/A,FALSE,"Pharm";#N/A,#N/A,FALSE,"WWCM"}</definedName>
    <definedName name="lee" localSheetId="6" hidden="1">{#N/A,#N/A,FALSE,"Pharm";#N/A,#N/A,FALSE,"WWCM"}</definedName>
    <definedName name="lee" localSheetId="16" hidden="1">{#N/A,#N/A,FALSE,"Pharm";#N/A,#N/A,FALSE,"WWCM"}</definedName>
    <definedName name="lee" localSheetId="10" hidden="1">{#N/A,#N/A,FALSE,"Pharm";#N/A,#N/A,FALSE,"WWCM"}</definedName>
    <definedName name="lee" localSheetId="29" hidden="1">{#N/A,#N/A,FALSE,"Pharm";#N/A,#N/A,FALSE,"WWCM"}</definedName>
    <definedName name="lee" localSheetId="28" hidden="1">{#N/A,#N/A,FALSE,"Pharm";#N/A,#N/A,FALSE,"WWCM"}</definedName>
    <definedName name="lee" localSheetId="11" hidden="1">{#N/A,#N/A,FALSE,"Pharm";#N/A,#N/A,FALSE,"WWCM"}</definedName>
    <definedName name="lee" localSheetId="36" hidden="1">{#N/A,#N/A,FALSE,"Pharm";#N/A,#N/A,FALSE,"WWCM"}</definedName>
    <definedName name="lee" localSheetId="32" hidden="1">{#N/A,#N/A,FALSE,"Pharm";#N/A,#N/A,FALSE,"WWCM"}</definedName>
    <definedName name="lee" localSheetId="18" hidden="1">{#N/A,#N/A,FALSE,"Pharm";#N/A,#N/A,FALSE,"WWCM"}</definedName>
    <definedName name="lee" localSheetId="38" hidden="1">{#N/A,#N/A,FALSE,"Pharm";#N/A,#N/A,FALSE,"WWCM"}</definedName>
    <definedName name="lee" hidden="1">{#N/A,#N/A,FALSE,"Pharm";#N/A,#N/A,FALSE,"WWCM"}</definedName>
    <definedName name="lehami" hidden="1">#REF!</definedName>
    <definedName name="lffd" localSheetId="35" hidden="1">{"table",#N/A,FALSE,"COVER";"income_statement",#N/A,FALSE,"COVER"}</definedName>
    <definedName name="lffd" localSheetId="31" hidden="1">{"table",#N/A,FALSE,"COVER";"income_statement",#N/A,FALSE,"COVER"}</definedName>
    <definedName name="lffd" localSheetId="9" hidden="1">{"table",#N/A,FALSE,"COVER";"income_statement",#N/A,FALSE,"COVER"}</definedName>
    <definedName name="lffd" localSheetId="30" hidden="1">{"table",#N/A,FALSE,"COVER";"income_statement",#N/A,FALSE,"COVER"}</definedName>
    <definedName name="lffd" localSheetId="51" hidden="1">{"table",#N/A,FALSE,"COVER";"income_statement",#N/A,FALSE,"COVER"}</definedName>
    <definedName name="lffd" localSheetId="7" hidden="1">{"table",#N/A,FALSE,"COVER";"income_statement",#N/A,FALSE,"COVER"}</definedName>
    <definedName name="lffd" localSheetId="33" hidden="1">{"table",#N/A,FALSE,"COVER";"income_statement",#N/A,FALSE,"COVER"}</definedName>
    <definedName name="lffd" localSheetId="6" hidden="1">{"table",#N/A,FALSE,"COVER";"income_statement",#N/A,FALSE,"COVER"}</definedName>
    <definedName name="lffd" localSheetId="16" hidden="1">{"table",#N/A,FALSE,"COVER";"income_statement",#N/A,FALSE,"COVER"}</definedName>
    <definedName name="lffd" localSheetId="10" hidden="1">{"table",#N/A,FALSE,"COVER";"income_statement",#N/A,FALSE,"COVER"}</definedName>
    <definedName name="lffd" localSheetId="29" hidden="1">{"table",#N/A,FALSE,"COVER";"income_statement",#N/A,FALSE,"COVER"}</definedName>
    <definedName name="lffd" localSheetId="28" hidden="1">{"table",#N/A,FALSE,"COVER";"income_statement",#N/A,FALSE,"COVER"}</definedName>
    <definedName name="lffd" localSheetId="11" hidden="1">{"table",#N/A,FALSE,"COVER";"income_statement",#N/A,FALSE,"COVER"}</definedName>
    <definedName name="lffd" localSheetId="36" hidden="1">{"table",#N/A,FALSE,"COVER";"income_statement",#N/A,FALSE,"COVER"}</definedName>
    <definedName name="lffd" localSheetId="32" hidden="1">{"table",#N/A,FALSE,"COVER";"income_statement",#N/A,FALSE,"COVER"}</definedName>
    <definedName name="lffd" localSheetId="18" hidden="1">{"table",#N/A,FALSE,"COVER";"income_statement",#N/A,FALSE,"COVER"}</definedName>
    <definedName name="lffd" localSheetId="38" hidden="1">{"table",#N/A,FALSE,"COVER";"income_statement",#N/A,FALSE,"COVER"}</definedName>
    <definedName name="lffd" hidden="1">{"table",#N/A,FALSE,"COVER";"income_statement",#N/A,FALSE,"COVER"}</definedName>
    <definedName name="Lgl_Enty_Area_Name1" localSheetId="35" hidden="1">#REF!</definedName>
    <definedName name="Lgl_Enty_Area_Name1" localSheetId="31" hidden="1">#REF!</definedName>
    <definedName name="Lgl_Enty_Area_Name1" localSheetId="9" hidden="1">#REF!</definedName>
    <definedName name="Lgl_Enty_Area_Name1" localSheetId="30" hidden="1">#REF!</definedName>
    <definedName name="Lgl_Enty_Area_Name1" localSheetId="51" hidden="1">#REF!</definedName>
    <definedName name="Lgl_Enty_Area_Name1" localSheetId="33" hidden="1">#REF!</definedName>
    <definedName name="Lgl_Enty_Area_Name1" localSheetId="16" hidden="1">#REF!</definedName>
    <definedName name="Lgl_Enty_Area_Name1" localSheetId="10" hidden="1">'NFD CONSO'!#REF!</definedName>
    <definedName name="Lgl_Enty_Area_Name1" localSheetId="29" hidden="1">#REF!</definedName>
    <definedName name="Lgl_Enty_Area_Name1" localSheetId="11" hidden="1">#REF!</definedName>
    <definedName name="Lgl_Enty_Area_Name1" localSheetId="36" hidden="1">#REF!</definedName>
    <definedName name="Lgl_Enty_Area_Name1" localSheetId="32" hidden="1">#REF!</definedName>
    <definedName name="Lgl_Enty_Area_Name1" localSheetId="18" hidden="1">#REF!</definedName>
    <definedName name="Lgl_Enty_Area_Name1" localSheetId="38" hidden="1">#REF!</definedName>
    <definedName name="Lgl_Enty_Area_Name1" hidden="1">#REF!</definedName>
    <definedName name="Lgl_Enty_Area_Name2" localSheetId="35" hidden="1">#REF!</definedName>
    <definedName name="Lgl_Enty_Area_Name2" localSheetId="31" hidden="1">#REF!</definedName>
    <definedName name="Lgl_Enty_Area_Name2" localSheetId="9" hidden="1">#REF!</definedName>
    <definedName name="Lgl_Enty_Area_Name2" localSheetId="30" hidden="1">#REF!</definedName>
    <definedName name="Lgl_Enty_Area_Name2" localSheetId="51" hidden="1">#REF!</definedName>
    <definedName name="Lgl_Enty_Area_Name2" localSheetId="33" hidden="1">#REF!</definedName>
    <definedName name="Lgl_Enty_Area_Name2" localSheetId="16" hidden="1">#REF!</definedName>
    <definedName name="Lgl_Enty_Area_Name2" localSheetId="10" hidden="1">'NFD CONSO'!#REF!</definedName>
    <definedName name="Lgl_Enty_Area_Name2" localSheetId="29" hidden="1">#REF!</definedName>
    <definedName name="Lgl_Enty_Area_Name2" localSheetId="11" hidden="1">#REF!</definedName>
    <definedName name="Lgl_Enty_Area_Name2" localSheetId="36" hidden="1">#REF!</definedName>
    <definedName name="Lgl_Enty_Area_Name2" localSheetId="32" hidden="1">#REF!</definedName>
    <definedName name="Lgl_Enty_Area_Name2" localSheetId="18" hidden="1">#REF!</definedName>
    <definedName name="Lgl_Enty_Area_Name2" localSheetId="38" hidden="1">#REF!</definedName>
    <definedName name="Lgl_Enty_Area_Name2" hidden="1">#REF!</definedName>
    <definedName name="Lgl_Enty_Area_Name3" localSheetId="35" hidden="1">#REF!</definedName>
    <definedName name="Lgl_Enty_Area_Name3" localSheetId="31" hidden="1">#REF!</definedName>
    <definedName name="Lgl_Enty_Area_Name3" localSheetId="9" hidden="1">#REF!</definedName>
    <definedName name="Lgl_Enty_Area_Name3" localSheetId="30" hidden="1">#REF!</definedName>
    <definedName name="Lgl_Enty_Area_Name3" localSheetId="51" hidden="1">#REF!</definedName>
    <definedName name="Lgl_Enty_Area_Name3" localSheetId="33" hidden="1">#REF!</definedName>
    <definedName name="Lgl_Enty_Area_Name3" localSheetId="16" hidden="1">#REF!</definedName>
    <definedName name="Lgl_Enty_Area_Name3" localSheetId="10" hidden="1">'NFD CONSO'!#REF!</definedName>
    <definedName name="Lgl_Enty_Area_Name3" localSheetId="29" hidden="1">#REF!</definedName>
    <definedName name="Lgl_Enty_Area_Name3" localSheetId="11" hidden="1">#REF!</definedName>
    <definedName name="Lgl_Enty_Area_Name3" localSheetId="36" hidden="1">#REF!</definedName>
    <definedName name="Lgl_Enty_Area_Name3" localSheetId="32" hidden="1">#REF!</definedName>
    <definedName name="Lgl_Enty_Area_Name3" localSheetId="18" hidden="1">#REF!</definedName>
    <definedName name="Lgl_Enty_Area_Name3" localSheetId="38" hidden="1">#REF!</definedName>
    <definedName name="Lgl_Enty_Area_Name3" hidden="1">#REF!</definedName>
    <definedName name="Lgl_Enty_Code_and_Desc1" localSheetId="35" hidden="1">#REF!</definedName>
    <definedName name="Lgl_Enty_Code_and_Desc1" localSheetId="31" hidden="1">#REF!</definedName>
    <definedName name="Lgl_Enty_Code_and_Desc1" localSheetId="9" hidden="1">#REF!</definedName>
    <definedName name="Lgl_Enty_Code_and_Desc1" localSheetId="30" hidden="1">#REF!</definedName>
    <definedName name="Lgl_Enty_Code_and_Desc1" localSheetId="33" hidden="1">#REF!</definedName>
    <definedName name="Lgl_Enty_Code_and_Desc1" localSheetId="16" hidden="1">#REF!</definedName>
    <definedName name="Lgl_Enty_Code_and_Desc1" localSheetId="10" hidden="1">'NFD CONSO'!#REF!</definedName>
    <definedName name="Lgl_Enty_Code_and_Desc1" localSheetId="29" hidden="1">#REF!</definedName>
    <definedName name="Lgl_Enty_Code_and_Desc1" localSheetId="11" hidden="1">#REF!</definedName>
    <definedName name="Lgl_Enty_Code_and_Desc1" localSheetId="36" hidden="1">#REF!</definedName>
    <definedName name="Lgl_Enty_Code_and_Desc1" localSheetId="32" hidden="1">#REF!</definedName>
    <definedName name="Lgl_Enty_Code_and_Desc1" localSheetId="18" hidden="1">#REF!</definedName>
    <definedName name="Lgl_Enty_Code_and_Desc1" localSheetId="38" hidden="1">#REF!</definedName>
    <definedName name="Lgl_Enty_Code_and_Desc1" hidden="1">#REF!</definedName>
    <definedName name="Lgl_Enty_Code_and_Desc4" localSheetId="35" hidden="1">#REF!</definedName>
    <definedName name="Lgl_Enty_Code_and_Desc4" localSheetId="31" hidden="1">#REF!</definedName>
    <definedName name="Lgl_Enty_Code_and_Desc4" localSheetId="9" hidden="1">#REF!</definedName>
    <definedName name="Lgl_Enty_Code_and_Desc4" localSheetId="30" hidden="1">#REF!</definedName>
    <definedName name="Lgl_Enty_Code_and_Desc4" localSheetId="33" hidden="1">#REF!</definedName>
    <definedName name="Lgl_Enty_Code_and_Desc4" localSheetId="16" hidden="1">#REF!</definedName>
    <definedName name="Lgl_Enty_Code_and_Desc4" localSheetId="10" hidden="1">'NFD CONSO'!#REF!</definedName>
    <definedName name="Lgl_Enty_Code_and_Desc4" localSheetId="29" hidden="1">#REF!</definedName>
    <definedName name="Lgl_Enty_Code_and_Desc4" localSheetId="11" hidden="1">#REF!</definedName>
    <definedName name="Lgl_Enty_Code_and_Desc4" localSheetId="36" hidden="1">#REF!</definedName>
    <definedName name="Lgl_Enty_Code_and_Desc4" localSheetId="32" hidden="1">#REF!</definedName>
    <definedName name="Lgl_Enty_Code_and_Desc4" localSheetId="18" hidden="1">#REF!</definedName>
    <definedName name="Lgl_Enty_Code_and_Desc4" localSheetId="38" hidden="1">#REF!</definedName>
    <definedName name="Lgl_Enty_Code_and_Desc4" hidden="1">#REF!</definedName>
    <definedName name="Lgl_Enty_Code_and_Desc6" localSheetId="35" hidden="1">#REF!</definedName>
    <definedName name="Lgl_Enty_Code_and_Desc6" localSheetId="31" hidden="1">#REF!</definedName>
    <definedName name="Lgl_Enty_Code_and_Desc6" localSheetId="9" hidden="1">#REF!</definedName>
    <definedName name="Lgl_Enty_Code_and_Desc6" localSheetId="30" hidden="1">#REF!</definedName>
    <definedName name="Lgl_Enty_Code_and_Desc6" localSheetId="33" hidden="1">#REF!</definedName>
    <definedName name="Lgl_Enty_Code_and_Desc6" localSheetId="16" hidden="1">#REF!</definedName>
    <definedName name="Lgl_Enty_Code_and_Desc6" localSheetId="10" hidden="1">'NFD CONSO'!#REF!</definedName>
    <definedName name="Lgl_Enty_Code_and_Desc6" localSheetId="29" hidden="1">#REF!</definedName>
    <definedName name="Lgl_Enty_Code_and_Desc6" localSheetId="11" hidden="1">#REF!</definedName>
    <definedName name="Lgl_Enty_Code_and_Desc6" localSheetId="36" hidden="1">#REF!</definedName>
    <definedName name="Lgl_Enty_Code_and_Desc6" localSheetId="32" hidden="1">#REF!</definedName>
    <definedName name="Lgl_Enty_Code_and_Desc6" localSheetId="18" hidden="1">#REF!</definedName>
    <definedName name="Lgl_Enty_Code_and_Desc6" localSheetId="38" hidden="1">#REF!</definedName>
    <definedName name="Lgl_Enty_Code_and_Desc6" hidden="1">#REF!</definedName>
    <definedName name="Lgl_Enty_Code_and_Desc9" localSheetId="35" hidden="1">#REF!</definedName>
    <definedName name="Lgl_Enty_Code_and_Desc9" localSheetId="31" hidden="1">#REF!</definedName>
    <definedName name="Lgl_Enty_Code_and_Desc9" localSheetId="9" hidden="1">#REF!</definedName>
    <definedName name="Lgl_Enty_Code_and_Desc9" localSheetId="30" hidden="1">#REF!</definedName>
    <definedName name="Lgl_Enty_Code_and_Desc9" localSheetId="33" hidden="1">#REF!</definedName>
    <definedName name="Lgl_Enty_Code_and_Desc9" localSheetId="16" hidden="1">#REF!</definedName>
    <definedName name="Lgl_Enty_Code_and_Desc9" localSheetId="10" hidden="1">'NFD CONSO'!#REF!</definedName>
    <definedName name="Lgl_Enty_Code_and_Desc9" localSheetId="29" hidden="1">#REF!</definedName>
    <definedName name="Lgl_Enty_Code_and_Desc9" localSheetId="11" hidden="1">#REF!</definedName>
    <definedName name="Lgl_Enty_Code_and_Desc9" localSheetId="36" hidden="1">#REF!</definedName>
    <definedName name="Lgl_Enty_Code_and_Desc9" localSheetId="32" hidden="1">#REF!</definedName>
    <definedName name="Lgl_Enty_Code_and_Desc9" localSheetId="18" hidden="1">#REF!</definedName>
    <definedName name="Lgl_Enty_Code_and_Desc9" localSheetId="38" hidden="1">#REF!</definedName>
    <definedName name="Lgl_Enty_Code_and_Desc9" hidden="1">#REF!</definedName>
    <definedName name="Lgl_Enty_Code1" localSheetId="35" hidden="1">#REF!</definedName>
    <definedName name="Lgl_Enty_Code1" localSheetId="31" hidden="1">#REF!</definedName>
    <definedName name="Lgl_Enty_Code1" localSheetId="9" hidden="1">#REF!</definedName>
    <definedName name="Lgl_Enty_Code1" localSheetId="30" hidden="1">#REF!</definedName>
    <definedName name="Lgl_Enty_Code1" localSheetId="33" hidden="1">#REF!</definedName>
    <definedName name="Lgl_Enty_Code1" localSheetId="16" hidden="1">#REF!</definedName>
    <definedName name="Lgl_Enty_Code1" localSheetId="10" hidden="1">'NFD CONSO'!#REF!</definedName>
    <definedName name="Lgl_Enty_Code1" localSheetId="29" hidden="1">#REF!</definedName>
    <definedName name="Lgl_Enty_Code1" localSheetId="11" hidden="1">#REF!</definedName>
    <definedName name="Lgl_Enty_Code1" localSheetId="36" hidden="1">#REF!</definedName>
    <definedName name="Lgl_Enty_Code1" localSheetId="32" hidden="1">#REF!</definedName>
    <definedName name="Lgl_Enty_Code1" localSheetId="18" hidden="1">#REF!</definedName>
    <definedName name="Lgl_Enty_Code1" localSheetId="38" hidden="1">#REF!</definedName>
    <definedName name="Lgl_Enty_Code1" hidden="1">#REF!</definedName>
    <definedName name="Lgl_Enty_Code2" localSheetId="35" hidden="1">#REF!</definedName>
    <definedName name="Lgl_Enty_Code2" localSheetId="31" hidden="1">#REF!</definedName>
    <definedName name="Lgl_Enty_Code2" localSheetId="9" hidden="1">#REF!</definedName>
    <definedName name="Lgl_Enty_Code2" localSheetId="30" hidden="1">#REF!</definedName>
    <definedName name="Lgl_Enty_Code2" localSheetId="33" hidden="1">#REF!</definedName>
    <definedName name="Lgl_Enty_Code2" localSheetId="16" hidden="1">#REF!</definedName>
    <definedName name="Lgl_Enty_Code2" localSheetId="10" hidden="1">'NFD CONSO'!#REF!</definedName>
    <definedName name="Lgl_Enty_Code2" localSheetId="29" hidden="1">#REF!</definedName>
    <definedName name="Lgl_Enty_Code2" localSheetId="11" hidden="1">#REF!</definedName>
    <definedName name="Lgl_Enty_Code2" localSheetId="36" hidden="1">#REF!</definedName>
    <definedName name="Lgl_Enty_Code2" localSheetId="32" hidden="1">#REF!</definedName>
    <definedName name="Lgl_Enty_Code2" localSheetId="18" hidden="1">#REF!</definedName>
    <definedName name="Lgl_Enty_Code2" localSheetId="38" hidden="1">#REF!</definedName>
    <definedName name="Lgl_Enty_Code2" hidden="1">#REF!</definedName>
    <definedName name="Lgl_Enty_Code3" localSheetId="35" hidden="1">#REF!</definedName>
    <definedName name="Lgl_Enty_Code3" localSheetId="31" hidden="1">#REF!</definedName>
    <definedName name="Lgl_Enty_Code3" localSheetId="9" hidden="1">#REF!</definedName>
    <definedName name="Lgl_Enty_Code3" localSheetId="30" hidden="1">#REF!</definedName>
    <definedName name="Lgl_Enty_Code3" localSheetId="33" hidden="1">#REF!</definedName>
    <definedName name="Lgl_Enty_Code3" localSheetId="16" hidden="1">#REF!</definedName>
    <definedName name="Lgl_Enty_Code3" localSheetId="10" hidden="1">'NFD CONSO'!#REF!</definedName>
    <definedName name="Lgl_Enty_Code3" localSheetId="29" hidden="1">#REF!</definedName>
    <definedName name="Lgl_Enty_Code3" localSheetId="11" hidden="1">#REF!</definedName>
    <definedName name="Lgl_Enty_Code3" localSheetId="36" hidden="1">#REF!</definedName>
    <definedName name="Lgl_Enty_Code3" localSheetId="32" hidden="1">#REF!</definedName>
    <definedName name="Lgl_Enty_Code3" localSheetId="18" hidden="1">#REF!</definedName>
    <definedName name="Lgl_Enty_Code3" localSheetId="38" hidden="1">#REF!</definedName>
    <definedName name="Lgl_Enty_Code3" hidden="1">#REF!</definedName>
    <definedName name="Lgl_Enty_Code5" localSheetId="35" hidden="1">#REF!</definedName>
    <definedName name="Lgl_Enty_Code5" localSheetId="31" hidden="1">#REF!</definedName>
    <definedName name="Lgl_Enty_Code5" localSheetId="9" hidden="1">#REF!</definedName>
    <definedName name="Lgl_Enty_Code5" localSheetId="30" hidden="1">#REF!</definedName>
    <definedName name="Lgl_Enty_Code5" localSheetId="33" hidden="1">#REF!</definedName>
    <definedName name="Lgl_Enty_Code5" localSheetId="16" hidden="1">#REF!</definedName>
    <definedName name="Lgl_Enty_Code5" localSheetId="10" hidden="1">'NFD CONSO'!#REF!</definedName>
    <definedName name="Lgl_Enty_Code5" localSheetId="29" hidden="1">#REF!</definedName>
    <definedName name="Lgl_Enty_Code5" localSheetId="11" hidden="1">#REF!</definedName>
    <definedName name="Lgl_Enty_Code5" localSheetId="36" hidden="1">#REF!</definedName>
    <definedName name="Lgl_Enty_Code5" localSheetId="32" hidden="1">#REF!</definedName>
    <definedName name="Lgl_Enty_Code5" localSheetId="18" hidden="1">#REF!</definedName>
    <definedName name="Lgl_Enty_Code5" localSheetId="38" hidden="1">#REF!</definedName>
    <definedName name="Lgl_Enty_Code5" hidden="1">#REF!</definedName>
    <definedName name="Lgl_Enty_Code6" localSheetId="35" hidden="1">#REF!</definedName>
    <definedName name="Lgl_Enty_Code6" localSheetId="31" hidden="1">#REF!</definedName>
    <definedName name="Lgl_Enty_Code6" localSheetId="9" hidden="1">#REF!</definedName>
    <definedName name="Lgl_Enty_Code6" localSheetId="30" hidden="1">#REF!</definedName>
    <definedName name="Lgl_Enty_Code6" localSheetId="33" hidden="1">#REF!</definedName>
    <definedName name="Lgl_Enty_Code6" localSheetId="16" hidden="1">#REF!</definedName>
    <definedName name="Lgl_Enty_Code6" localSheetId="10" hidden="1">'NFD CONSO'!#REF!</definedName>
    <definedName name="Lgl_Enty_Code6" localSheetId="29" hidden="1">#REF!</definedName>
    <definedName name="Lgl_Enty_Code6" localSheetId="11" hidden="1">#REF!</definedName>
    <definedName name="Lgl_Enty_Code6" localSheetId="36" hidden="1">#REF!</definedName>
    <definedName name="Lgl_Enty_Code6" localSheetId="32" hidden="1">#REF!</definedName>
    <definedName name="Lgl_Enty_Code6" localSheetId="18" hidden="1">#REF!</definedName>
    <definedName name="Lgl_Enty_Code6" localSheetId="38" hidden="1">#REF!</definedName>
    <definedName name="Lgl_Enty_Code6" hidden="1">#REF!</definedName>
    <definedName name="Lgl_Enty_Country_Name2" localSheetId="35" hidden="1">#REF!</definedName>
    <definedName name="Lgl_Enty_Country_Name2" localSheetId="31" hidden="1">#REF!</definedName>
    <definedName name="Lgl_Enty_Country_Name2" localSheetId="9" hidden="1">#REF!</definedName>
    <definedName name="Lgl_Enty_Country_Name2" localSheetId="30" hidden="1">#REF!</definedName>
    <definedName name="Lgl_Enty_Country_Name2" localSheetId="33" hidden="1">#REF!</definedName>
    <definedName name="Lgl_Enty_Country_Name2" localSheetId="16" hidden="1">#REF!</definedName>
    <definedName name="Lgl_Enty_Country_Name2" localSheetId="10" hidden="1">'NFD CONSO'!#REF!</definedName>
    <definedName name="Lgl_Enty_Country_Name2" localSheetId="29" hidden="1">#REF!</definedName>
    <definedName name="Lgl_Enty_Country_Name2" localSheetId="11" hidden="1">#REF!</definedName>
    <definedName name="Lgl_Enty_Country_Name2" localSheetId="36" hidden="1">#REF!</definedName>
    <definedName name="Lgl_Enty_Country_Name2" localSheetId="32" hidden="1">#REF!</definedName>
    <definedName name="Lgl_Enty_Country_Name2" localSheetId="18" hidden="1">#REF!</definedName>
    <definedName name="Lgl_Enty_Country_Name2" localSheetId="38" hidden="1">#REF!</definedName>
    <definedName name="Lgl_Enty_Country_Name2" hidden="1">#REF!</definedName>
    <definedName name="Lgl_Enty_Country_Name20" localSheetId="35" hidden="1">#REF!</definedName>
    <definedName name="Lgl_Enty_Country_Name20" localSheetId="31" hidden="1">#REF!</definedName>
    <definedName name="Lgl_Enty_Country_Name20" localSheetId="9" hidden="1">#REF!</definedName>
    <definedName name="Lgl_Enty_Country_Name20" localSheetId="30" hidden="1">#REF!</definedName>
    <definedName name="Lgl_Enty_Country_Name20" localSheetId="33" hidden="1">#REF!</definedName>
    <definedName name="Lgl_Enty_Country_Name20" localSheetId="16" hidden="1">#REF!</definedName>
    <definedName name="Lgl_Enty_Country_Name20" localSheetId="10" hidden="1">'NFD CONSO'!#REF!</definedName>
    <definedName name="Lgl_Enty_Country_Name20" localSheetId="29" hidden="1">#REF!</definedName>
    <definedName name="Lgl_Enty_Country_Name20" localSheetId="11" hidden="1">#REF!</definedName>
    <definedName name="Lgl_Enty_Country_Name20" localSheetId="36" hidden="1">#REF!</definedName>
    <definedName name="Lgl_Enty_Country_Name20" localSheetId="32" hidden="1">#REF!</definedName>
    <definedName name="Lgl_Enty_Country_Name20" localSheetId="18" hidden="1">#REF!</definedName>
    <definedName name="Lgl_Enty_Country_Name20" localSheetId="38" hidden="1">#REF!</definedName>
    <definedName name="Lgl_Enty_Country_Name20" hidden="1">#REF!</definedName>
    <definedName name="Lgl_Enty_Country_Name21" localSheetId="35" hidden="1">#REF!</definedName>
    <definedName name="Lgl_Enty_Country_Name21" localSheetId="31" hidden="1">#REF!</definedName>
    <definedName name="Lgl_Enty_Country_Name21" localSheetId="9" hidden="1">#REF!</definedName>
    <definedName name="Lgl_Enty_Country_Name21" localSheetId="30" hidden="1">#REF!</definedName>
    <definedName name="Lgl_Enty_Country_Name21" localSheetId="33" hidden="1">#REF!</definedName>
    <definedName name="Lgl_Enty_Country_Name21" localSheetId="16" hidden="1">#REF!</definedName>
    <definedName name="Lgl_Enty_Country_Name21" localSheetId="10" hidden="1">'NFD CONSO'!#REF!</definedName>
    <definedName name="Lgl_Enty_Country_Name21" localSheetId="29" hidden="1">#REF!</definedName>
    <definedName name="Lgl_Enty_Country_Name21" localSheetId="11" hidden="1">#REF!</definedName>
    <definedName name="Lgl_Enty_Country_Name21" localSheetId="36" hidden="1">#REF!</definedName>
    <definedName name="Lgl_Enty_Country_Name21" localSheetId="32" hidden="1">#REF!</definedName>
    <definedName name="Lgl_Enty_Country_Name21" localSheetId="18" hidden="1">#REF!</definedName>
    <definedName name="Lgl_Enty_Country_Name21" localSheetId="38" hidden="1">#REF!</definedName>
    <definedName name="Lgl_Enty_Country_Name21" hidden="1">#REF!</definedName>
    <definedName name="Lgl_Enty_Country_Name22" localSheetId="35" hidden="1">#REF!</definedName>
    <definedName name="Lgl_Enty_Country_Name22" localSheetId="31" hidden="1">#REF!</definedName>
    <definedName name="Lgl_Enty_Country_Name22" localSheetId="9" hidden="1">#REF!</definedName>
    <definedName name="Lgl_Enty_Country_Name22" localSheetId="30" hidden="1">#REF!</definedName>
    <definedName name="Lgl_Enty_Country_Name22" localSheetId="33" hidden="1">#REF!</definedName>
    <definedName name="Lgl_Enty_Country_Name22" localSheetId="16" hidden="1">#REF!</definedName>
    <definedName name="Lgl_Enty_Country_Name22" localSheetId="10" hidden="1">'NFD CONSO'!#REF!</definedName>
    <definedName name="Lgl_Enty_Country_Name22" localSheetId="29" hidden="1">#REF!</definedName>
    <definedName name="Lgl_Enty_Country_Name22" localSheetId="11" hidden="1">#REF!</definedName>
    <definedName name="Lgl_Enty_Country_Name22" localSheetId="36" hidden="1">#REF!</definedName>
    <definedName name="Lgl_Enty_Country_Name22" localSheetId="32" hidden="1">#REF!</definedName>
    <definedName name="Lgl_Enty_Country_Name22" localSheetId="18" hidden="1">#REF!</definedName>
    <definedName name="Lgl_Enty_Country_Name22" localSheetId="38" hidden="1">#REF!</definedName>
    <definedName name="Lgl_Enty_Country_Name22" hidden="1">#REF!</definedName>
    <definedName name="Lgl_Enty_Country_Name23" localSheetId="35" hidden="1">#REF!</definedName>
    <definedName name="Lgl_Enty_Country_Name23" localSheetId="31" hidden="1">#REF!</definedName>
    <definedName name="Lgl_Enty_Country_Name23" localSheetId="9" hidden="1">#REF!</definedName>
    <definedName name="Lgl_Enty_Country_Name23" localSheetId="30" hidden="1">#REF!</definedName>
    <definedName name="Lgl_Enty_Country_Name23" localSheetId="33" hidden="1">#REF!</definedName>
    <definedName name="Lgl_Enty_Country_Name23" localSheetId="16" hidden="1">#REF!</definedName>
    <definedName name="Lgl_Enty_Country_Name23" localSheetId="10" hidden="1">'NFD CONSO'!#REF!</definedName>
    <definedName name="Lgl_Enty_Country_Name23" localSheetId="29" hidden="1">#REF!</definedName>
    <definedName name="Lgl_Enty_Country_Name23" localSheetId="11" hidden="1">#REF!</definedName>
    <definedName name="Lgl_Enty_Country_Name23" localSheetId="36" hidden="1">#REF!</definedName>
    <definedName name="Lgl_Enty_Country_Name23" localSheetId="32" hidden="1">#REF!</definedName>
    <definedName name="Lgl_Enty_Country_Name23" localSheetId="18" hidden="1">#REF!</definedName>
    <definedName name="Lgl_Enty_Country_Name23" localSheetId="38" hidden="1">#REF!</definedName>
    <definedName name="Lgl_Enty_Country_Name23" hidden="1">#REF!</definedName>
    <definedName name="Lgl_Enty_Country_Name3" localSheetId="35" hidden="1">#REF!</definedName>
    <definedName name="Lgl_Enty_Country_Name3" localSheetId="31" hidden="1">#REF!</definedName>
    <definedName name="Lgl_Enty_Country_Name3" localSheetId="9" hidden="1">#REF!</definedName>
    <definedName name="Lgl_Enty_Country_Name3" localSheetId="30" hidden="1">#REF!</definedName>
    <definedName name="Lgl_Enty_Country_Name3" localSheetId="33" hidden="1">#REF!</definedName>
    <definedName name="Lgl_Enty_Country_Name3" localSheetId="16" hidden="1">#REF!</definedName>
    <definedName name="Lgl_Enty_Country_Name3" localSheetId="10" hidden="1">'NFD CONSO'!#REF!</definedName>
    <definedName name="Lgl_Enty_Country_Name3" localSheetId="29" hidden="1">#REF!</definedName>
    <definedName name="Lgl_Enty_Country_Name3" localSheetId="11" hidden="1">#REF!</definedName>
    <definedName name="Lgl_Enty_Country_Name3" localSheetId="36" hidden="1">#REF!</definedName>
    <definedName name="Lgl_Enty_Country_Name3" localSheetId="32" hidden="1">#REF!</definedName>
    <definedName name="Lgl_Enty_Country_Name3" localSheetId="18" hidden="1">#REF!</definedName>
    <definedName name="Lgl_Enty_Country_Name3" localSheetId="38" hidden="1">#REF!</definedName>
    <definedName name="Lgl_Enty_Country_Name3" hidden="1">#REF!</definedName>
    <definedName name="Lgl_Enty_Country_Name4" localSheetId="35" hidden="1">#REF!</definedName>
    <definedName name="Lgl_Enty_Country_Name4" localSheetId="31" hidden="1">#REF!</definedName>
    <definedName name="Lgl_Enty_Country_Name4" localSheetId="9" hidden="1">#REF!</definedName>
    <definedName name="Lgl_Enty_Country_Name4" localSheetId="30" hidden="1">#REF!</definedName>
    <definedName name="Lgl_Enty_Country_Name4" localSheetId="33" hidden="1">#REF!</definedName>
    <definedName name="Lgl_Enty_Country_Name4" localSheetId="16" hidden="1">#REF!</definedName>
    <definedName name="Lgl_Enty_Country_Name4" localSheetId="10" hidden="1">'NFD CONSO'!#REF!</definedName>
    <definedName name="Lgl_Enty_Country_Name4" localSheetId="29" hidden="1">#REF!</definedName>
    <definedName name="Lgl_Enty_Country_Name4" localSheetId="11" hidden="1">#REF!</definedName>
    <definedName name="Lgl_Enty_Country_Name4" localSheetId="36" hidden="1">#REF!</definedName>
    <definedName name="Lgl_Enty_Country_Name4" localSheetId="32" hidden="1">#REF!</definedName>
    <definedName name="Lgl_Enty_Country_Name4" localSheetId="18" hidden="1">#REF!</definedName>
    <definedName name="Lgl_Enty_Country_Name4" localSheetId="38" hidden="1">#REF!</definedName>
    <definedName name="Lgl_Enty_Country_Name4" hidden="1">#REF!</definedName>
    <definedName name="Lgl_Enty_Country_Name6" localSheetId="35" hidden="1">#REF!</definedName>
    <definedName name="Lgl_Enty_Country_Name6" localSheetId="31" hidden="1">#REF!</definedName>
    <definedName name="Lgl_Enty_Country_Name6" localSheetId="9" hidden="1">#REF!</definedName>
    <definedName name="Lgl_Enty_Country_Name6" localSheetId="30" hidden="1">#REF!</definedName>
    <definedName name="Lgl_Enty_Country_Name6" localSheetId="33" hidden="1">#REF!</definedName>
    <definedName name="Lgl_Enty_Country_Name6" localSheetId="16" hidden="1">#REF!</definedName>
    <definedName name="Lgl_Enty_Country_Name6" localSheetId="10" hidden="1">'NFD CONSO'!#REF!</definedName>
    <definedName name="Lgl_Enty_Country_Name6" localSheetId="29" hidden="1">#REF!</definedName>
    <definedName name="Lgl_Enty_Country_Name6" localSheetId="11" hidden="1">#REF!</definedName>
    <definedName name="Lgl_Enty_Country_Name6" localSheetId="36" hidden="1">#REF!</definedName>
    <definedName name="Lgl_Enty_Country_Name6" localSheetId="32" hidden="1">#REF!</definedName>
    <definedName name="Lgl_Enty_Country_Name6" localSheetId="18" hidden="1">#REF!</definedName>
    <definedName name="Lgl_Enty_Country_Name6" localSheetId="38" hidden="1">#REF!</definedName>
    <definedName name="Lgl_Enty_Country_Name6" hidden="1">#REF!</definedName>
    <definedName name="Lgl_Enty_Desc1" localSheetId="35" hidden="1">#REF!</definedName>
    <definedName name="Lgl_Enty_Desc1" localSheetId="31" hidden="1">#REF!</definedName>
    <definedName name="Lgl_Enty_Desc1" localSheetId="9" hidden="1">#REF!</definedName>
    <definedName name="Lgl_Enty_Desc1" localSheetId="30" hidden="1">#REF!</definedName>
    <definedName name="Lgl_Enty_Desc1" localSheetId="33" hidden="1">#REF!</definedName>
    <definedName name="Lgl_Enty_Desc1" localSheetId="16" hidden="1">#REF!</definedName>
    <definedName name="Lgl_Enty_Desc1" localSheetId="10" hidden="1">'NFD CONSO'!#REF!</definedName>
    <definedName name="Lgl_Enty_Desc1" localSheetId="29" hidden="1">#REF!</definedName>
    <definedName name="Lgl_Enty_Desc1" localSheetId="11" hidden="1">#REF!</definedName>
    <definedName name="Lgl_Enty_Desc1" localSheetId="36" hidden="1">#REF!</definedName>
    <definedName name="Lgl_Enty_Desc1" localSheetId="32" hidden="1">#REF!</definedName>
    <definedName name="Lgl_Enty_Desc1" localSheetId="18" hidden="1">#REF!</definedName>
    <definedName name="Lgl_Enty_Desc1" localSheetId="38" hidden="1">#REF!</definedName>
    <definedName name="Lgl_Enty_Desc1" hidden="1">#REF!</definedName>
    <definedName name="Lgl_Enty_Desc2" localSheetId="35" hidden="1">#REF!</definedName>
    <definedName name="Lgl_Enty_Desc2" localSheetId="31" hidden="1">#REF!</definedName>
    <definedName name="Lgl_Enty_Desc2" localSheetId="9" hidden="1">#REF!</definedName>
    <definedName name="Lgl_Enty_Desc2" localSheetId="30" hidden="1">#REF!</definedName>
    <definedName name="Lgl_Enty_Desc2" localSheetId="33" hidden="1">#REF!</definedName>
    <definedName name="Lgl_Enty_Desc2" localSheetId="16" hidden="1">#REF!</definedName>
    <definedName name="Lgl_Enty_Desc2" localSheetId="10" hidden="1">'NFD CONSO'!#REF!</definedName>
    <definedName name="Lgl_Enty_Desc2" localSheetId="29" hidden="1">#REF!</definedName>
    <definedName name="Lgl_Enty_Desc2" localSheetId="11" hidden="1">#REF!</definedName>
    <definedName name="Lgl_Enty_Desc2" localSheetId="36" hidden="1">#REF!</definedName>
    <definedName name="Lgl_Enty_Desc2" localSheetId="32" hidden="1">#REF!</definedName>
    <definedName name="Lgl_Enty_Desc2" localSheetId="18" hidden="1">#REF!</definedName>
    <definedName name="Lgl_Enty_Desc2" localSheetId="38" hidden="1">#REF!</definedName>
    <definedName name="Lgl_Enty_Desc2" hidden="1">#REF!</definedName>
    <definedName name="Lgl_Enty_Desc3" localSheetId="35" hidden="1">#REF!</definedName>
    <definedName name="Lgl_Enty_Desc3" localSheetId="31" hidden="1">#REF!</definedName>
    <definedName name="Lgl_Enty_Desc3" localSheetId="9" hidden="1">#REF!</definedName>
    <definedName name="Lgl_Enty_Desc3" localSheetId="30" hidden="1">#REF!</definedName>
    <definedName name="Lgl_Enty_Desc3" localSheetId="33" hidden="1">#REF!</definedName>
    <definedName name="Lgl_Enty_Desc3" localSheetId="16" hidden="1">#REF!</definedName>
    <definedName name="Lgl_Enty_Desc3" localSheetId="10" hidden="1">'NFD CONSO'!#REF!</definedName>
    <definedName name="Lgl_Enty_Desc3" localSheetId="29" hidden="1">#REF!</definedName>
    <definedName name="Lgl_Enty_Desc3" localSheetId="11" hidden="1">#REF!</definedName>
    <definedName name="Lgl_Enty_Desc3" localSheetId="36" hidden="1">#REF!</definedName>
    <definedName name="Lgl_Enty_Desc3" localSheetId="32" hidden="1">#REF!</definedName>
    <definedName name="Lgl_Enty_Desc3" localSheetId="18" hidden="1">#REF!</definedName>
    <definedName name="Lgl_Enty_Desc3" localSheetId="38" hidden="1">#REF!</definedName>
    <definedName name="Lgl_Enty_Desc3" hidden="1">#REF!</definedName>
    <definedName name="Lgl_Enty_Desc5" localSheetId="35" hidden="1">#REF!</definedName>
    <definedName name="Lgl_Enty_Desc5" localSheetId="31" hidden="1">#REF!</definedName>
    <definedName name="Lgl_Enty_Desc5" localSheetId="9" hidden="1">#REF!</definedName>
    <definedName name="Lgl_Enty_Desc5" localSheetId="30" hidden="1">#REF!</definedName>
    <definedName name="Lgl_Enty_Desc5" localSheetId="33" hidden="1">#REF!</definedName>
    <definedName name="Lgl_Enty_Desc5" localSheetId="16" hidden="1">#REF!</definedName>
    <definedName name="Lgl_Enty_Desc5" localSheetId="10" hidden="1">'NFD CONSO'!#REF!</definedName>
    <definedName name="Lgl_Enty_Desc5" localSheetId="29" hidden="1">#REF!</definedName>
    <definedName name="Lgl_Enty_Desc5" localSheetId="11" hidden="1">#REF!</definedName>
    <definedName name="Lgl_Enty_Desc5" localSheetId="36" hidden="1">#REF!</definedName>
    <definedName name="Lgl_Enty_Desc5" localSheetId="32" hidden="1">#REF!</definedName>
    <definedName name="Lgl_Enty_Desc5" localSheetId="18" hidden="1">#REF!</definedName>
    <definedName name="Lgl_Enty_Desc5" localSheetId="38" hidden="1">#REF!</definedName>
    <definedName name="Lgl_Enty_Desc5" hidden="1">#REF!</definedName>
    <definedName name="Lgl_Enty_Desc6" localSheetId="35" hidden="1">#REF!</definedName>
    <definedName name="Lgl_Enty_Desc6" localSheetId="31" hidden="1">#REF!</definedName>
    <definedName name="Lgl_Enty_Desc6" localSheetId="9" hidden="1">#REF!</definedName>
    <definedName name="Lgl_Enty_Desc6" localSheetId="30" hidden="1">#REF!</definedName>
    <definedName name="Lgl_Enty_Desc6" localSheetId="33" hidden="1">#REF!</definedName>
    <definedName name="Lgl_Enty_Desc6" localSheetId="16" hidden="1">#REF!</definedName>
    <definedName name="Lgl_Enty_Desc6" localSheetId="10" hidden="1">'NFD CONSO'!#REF!</definedName>
    <definedName name="Lgl_Enty_Desc6" localSheetId="29" hidden="1">#REF!</definedName>
    <definedName name="Lgl_Enty_Desc6" localSheetId="11" hidden="1">#REF!</definedName>
    <definedName name="Lgl_Enty_Desc6" localSheetId="36" hidden="1">#REF!</definedName>
    <definedName name="Lgl_Enty_Desc6" localSheetId="32" hidden="1">#REF!</definedName>
    <definedName name="Lgl_Enty_Desc6" localSheetId="18" hidden="1">#REF!</definedName>
    <definedName name="Lgl_Enty_Desc6" localSheetId="38" hidden="1">#REF!</definedName>
    <definedName name="Lgl_Enty_Desc6" hidden="1">#REF!</definedName>
    <definedName name="Lgl_Enty_Final_Area_Name23" localSheetId="35" hidden="1">#REF!</definedName>
    <definedName name="Lgl_Enty_Final_Area_Name23" localSheetId="31" hidden="1">#REF!</definedName>
    <definedName name="Lgl_Enty_Final_Area_Name23" localSheetId="9" hidden="1">#REF!</definedName>
    <definedName name="Lgl_Enty_Final_Area_Name23" localSheetId="30" hidden="1">#REF!</definedName>
    <definedName name="Lgl_Enty_Final_Area_Name23" localSheetId="33" hidden="1">#REF!</definedName>
    <definedName name="Lgl_Enty_Final_Area_Name23" localSheetId="16" hidden="1">#REF!</definedName>
    <definedName name="Lgl_Enty_Final_Area_Name23" localSheetId="10" hidden="1">'NFD CONSO'!#REF!</definedName>
    <definedName name="Lgl_Enty_Final_Area_Name23" localSheetId="29" hidden="1">#REF!</definedName>
    <definedName name="Lgl_Enty_Final_Area_Name23" localSheetId="11" hidden="1">#REF!</definedName>
    <definedName name="Lgl_Enty_Final_Area_Name23" localSheetId="36" hidden="1">#REF!</definedName>
    <definedName name="Lgl_Enty_Final_Area_Name23" localSheetId="32" hidden="1">#REF!</definedName>
    <definedName name="Lgl_Enty_Final_Area_Name23" localSheetId="18" hidden="1">#REF!</definedName>
    <definedName name="Lgl_Enty_Final_Area_Name23" localSheetId="38" hidden="1">#REF!</definedName>
    <definedName name="Lgl_Enty_Final_Area_Name23" hidden="1">#REF!</definedName>
    <definedName name="Lgl_Enty_Region_Name2" localSheetId="35" hidden="1">#REF!</definedName>
    <definedName name="Lgl_Enty_Region_Name2" localSheetId="31" hidden="1">#REF!</definedName>
    <definedName name="Lgl_Enty_Region_Name2" localSheetId="9" hidden="1">#REF!</definedName>
    <definedName name="Lgl_Enty_Region_Name2" localSheetId="30" hidden="1">#REF!</definedName>
    <definedName name="Lgl_Enty_Region_Name2" localSheetId="33" hidden="1">#REF!</definedName>
    <definedName name="Lgl_Enty_Region_Name2" localSheetId="16" hidden="1">#REF!</definedName>
    <definedName name="Lgl_Enty_Region_Name2" localSheetId="10" hidden="1">'NFD CONSO'!#REF!</definedName>
    <definedName name="Lgl_Enty_Region_Name2" localSheetId="29" hidden="1">#REF!</definedName>
    <definedName name="Lgl_Enty_Region_Name2" localSheetId="11" hidden="1">#REF!</definedName>
    <definedName name="Lgl_Enty_Region_Name2" localSheetId="36" hidden="1">#REF!</definedName>
    <definedName name="Lgl_Enty_Region_Name2" localSheetId="32" hidden="1">#REF!</definedName>
    <definedName name="Lgl_Enty_Region_Name2" localSheetId="18" hidden="1">#REF!</definedName>
    <definedName name="Lgl_Enty_Region_Name2" localSheetId="38" hidden="1">#REF!</definedName>
    <definedName name="Lgl_Enty_Region_Name2" hidden="1">#REF!</definedName>
    <definedName name="Lgl_Enty_Region_Name20" localSheetId="35" hidden="1">#REF!</definedName>
    <definedName name="Lgl_Enty_Region_Name20" localSheetId="31" hidden="1">#REF!</definedName>
    <definedName name="Lgl_Enty_Region_Name20" localSheetId="9" hidden="1">#REF!</definedName>
    <definedName name="Lgl_Enty_Region_Name20" localSheetId="30" hidden="1">#REF!</definedName>
    <definedName name="Lgl_Enty_Region_Name20" localSheetId="33" hidden="1">#REF!</definedName>
    <definedName name="Lgl_Enty_Region_Name20" localSheetId="16" hidden="1">#REF!</definedName>
    <definedName name="Lgl_Enty_Region_Name20" localSheetId="10" hidden="1">'NFD CONSO'!#REF!</definedName>
    <definedName name="Lgl_Enty_Region_Name20" localSheetId="29" hidden="1">#REF!</definedName>
    <definedName name="Lgl_Enty_Region_Name20" localSheetId="11" hidden="1">#REF!</definedName>
    <definedName name="Lgl_Enty_Region_Name20" localSheetId="36" hidden="1">#REF!</definedName>
    <definedName name="Lgl_Enty_Region_Name20" localSheetId="32" hidden="1">#REF!</definedName>
    <definedName name="Lgl_Enty_Region_Name20" localSheetId="18" hidden="1">#REF!</definedName>
    <definedName name="Lgl_Enty_Region_Name20" localSheetId="38" hidden="1">#REF!</definedName>
    <definedName name="Lgl_Enty_Region_Name20" hidden="1">#REF!</definedName>
    <definedName name="Lgl_Enty_Region_Name23" localSheetId="35" hidden="1">#REF!</definedName>
    <definedName name="Lgl_Enty_Region_Name23" localSheetId="31" hidden="1">#REF!</definedName>
    <definedName name="Lgl_Enty_Region_Name23" localSheetId="9" hidden="1">#REF!</definedName>
    <definedName name="Lgl_Enty_Region_Name23" localSheetId="30" hidden="1">#REF!</definedName>
    <definedName name="Lgl_Enty_Region_Name23" localSheetId="33" hidden="1">#REF!</definedName>
    <definedName name="Lgl_Enty_Region_Name23" localSheetId="16" hidden="1">#REF!</definedName>
    <definedName name="Lgl_Enty_Region_Name23" localSheetId="10" hidden="1">'NFD CONSO'!#REF!</definedName>
    <definedName name="Lgl_Enty_Region_Name23" localSheetId="29" hidden="1">#REF!</definedName>
    <definedName name="Lgl_Enty_Region_Name23" localSheetId="11" hidden="1">#REF!</definedName>
    <definedName name="Lgl_Enty_Region_Name23" localSheetId="36" hidden="1">#REF!</definedName>
    <definedName name="Lgl_Enty_Region_Name23" localSheetId="32" hidden="1">#REF!</definedName>
    <definedName name="Lgl_Enty_Region_Name23" localSheetId="18" hidden="1">#REF!</definedName>
    <definedName name="Lgl_Enty_Region_Name23" localSheetId="38" hidden="1">#REF!</definedName>
    <definedName name="Lgl_Enty_Region_Name23" hidden="1">#REF!</definedName>
    <definedName name="Lgl_Enty_Super_Area_Name1" localSheetId="35" hidden="1">#REF!</definedName>
    <definedName name="Lgl_Enty_Super_Area_Name1" localSheetId="31" hidden="1">#REF!</definedName>
    <definedName name="Lgl_Enty_Super_Area_Name1" localSheetId="9" hidden="1">#REF!</definedName>
    <definedName name="Lgl_Enty_Super_Area_Name1" localSheetId="30" hidden="1">#REF!</definedName>
    <definedName name="Lgl_Enty_Super_Area_Name1" localSheetId="33" hidden="1">#REF!</definedName>
    <definedName name="Lgl_Enty_Super_Area_Name1" localSheetId="16" hidden="1">#REF!</definedName>
    <definedName name="Lgl_Enty_Super_Area_Name1" localSheetId="10" hidden="1">'NFD CONSO'!#REF!</definedName>
    <definedName name="Lgl_Enty_Super_Area_Name1" localSheetId="29" hidden="1">#REF!</definedName>
    <definedName name="Lgl_Enty_Super_Area_Name1" localSheetId="11" hidden="1">#REF!</definedName>
    <definedName name="Lgl_Enty_Super_Area_Name1" localSheetId="36" hidden="1">#REF!</definedName>
    <definedName name="Lgl_Enty_Super_Area_Name1" localSheetId="32" hidden="1">#REF!</definedName>
    <definedName name="Lgl_Enty_Super_Area_Name1" localSheetId="18" hidden="1">#REF!</definedName>
    <definedName name="Lgl_Enty_Super_Area_Name1" localSheetId="38" hidden="1">#REF!</definedName>
    <definedName name="Lgl_Enty_Super_Area_Name1" hidden="1">#REF!</definedName>
    <definedName name="Lgl_Enty_Super_Area_Name2" localSheetId="35" hidden="1">#REF!</definedName>
    <definedName name="Lgl_Enty_Super_Area_Name2" localSheetId="31" hidden="1">#REF!</definedName>
    <definedName name="Lgl_Enty_Super_Area_Name2" localSheetId="9" hidden="1">#REF!</definedName>
    <definedName name="Lgl_Enty_Super_Area_Name2" localSheetId="30" hidden="1">#REF!</definedName>
    <definedName name="Lgl_Enty_Super_Area_Name2" localSheetId="33" hidden="1">#REF!</definedName>
    <definedName name="Lgl_Enty_Super_Area_Name2" localSheetId="16" hidden="1">#REF!</definedName>
    <definedName name="Lgl_Enty_Super_Area_Name2" localSheetId="10" hidden="1">'NFD CONSO'!#REF!</definedName>
    <definedName name="Lgl_Enty_Super_Area_Name2" localSheetId="29" hidden="1">#REF!</definedName>
    <definedName name="Lgl_Enty_Super_Area_Name2" localSheetId="11" hidden="1">#REF!</definedName>
    <definedName name="Lgl_Enty_Super_Area_Name2" localSheetId="36" hidden="1">#REF!</definedName>
    <definedName name="Lgl_Enty_Super_Area_Name2" localSheetId="32" hidden="1">#REF!</definedName>
    <definedName name="Lgl_Enty_Super_Area_Name2" localSheetId="18" hidden="1">#REF!</definedName>
    <definedName name="Lgl_Enty_Super_Area_Name2" localSheetId="38" hidden="1">#REF!</definedName>
    <definedName name="Lgl_Enty_Super_Area_Name2" hidden="1">#REF!</definedName>
    <definedName name="Lgl_Enty_Super_Area_Name20" localSheetId="35" hidden="1">#REF!</definedName>
    <definedName name="Lgl_Enty_Super_Area_Name20" localSheetId="31" hidden="1">#REF!</definedName>
    <definedName name="Lgl_Enty_Super_Area_Name20" localSheetId="9" hidden="1">#REF!</definedName>
    <definedName name="Lgl_Enty_Super_Area_Name20" localSheetId="30" hidden="1">#REF!</definedName>
    <definedName name="Lgl_Enty_Super_Area_Name20" localSheetId="33" hidden="1">#REF!</definedName>
    <definedName name="Lgl_Enty_Super_Area_Name20" localSheetId="16" hidden="1">#REF!</definedName>
    <definedName name="Lgl_Enty_Super_Area_Name20" localSheetId="10" hidden="1">'NFD CONSO'!#REF!</definedName>
    <definedName name="Lgl_Enty_Super_Area_Name20" localSheetId="29" hidden="1">#REF!</definedName>
    <definedName name="Lgl_Enty_Super_Area_Name20" localSheetId="11" hidden="1">#REF!</definedName>
    <definedName name="Lgl_Enty_Super_Area_Name20" localSheetId="36" hidden="1">#REF!</definedName>
    <definedName name="Lgl_Enty_Super_Area_Name20" localSheetId="32" hidden="1">#REF!</definedName>
    <definedName name="Lgl_Enty_Super_Area_Name20" localSheetId="18" hidden="1">#REF!</definedName>
    <definedName name="Lgl_Enty_Super_Area_Name20" localSheetId="38" hidden="1">#REF!</definedName>
    <definedName name="Lgl_Enty_Super_Area_Name20" hidden="1">#REF!</definedName>
    <definedName name="Lgl_Enty_Super_Area_Name21" localSheetId="35" hidden="1">#REF!</definedName>
    <definedName name="Lgl_Enty_Super_Area_Name21" localSheetId="31" hidden="1">#REF!</definedName>
    <definedName name="Lgl_Enty_Super_Area_Name21" localSheetId="9" hidden="1">#REF!</definedName>
    <definedName name="Lgl_Enty_Super_Area_Name21" localSheetId="30" hidden="1">#REF!</definedName>
    <definedName name="Lgl_Enty_Super_Area_Name21" localSheetId="33" hidden="1">#REF!</definedName>
    <definedName name="Lgl_Enty_Super_Area_Name21" localSheetId="16" hidden="1">#REF!</definedName>
    <definedName name="Lgl_Enty_Super_Area_Name21" localSheetId="10" hidden="1">'NFD CONSO'!#REF!</definedName>
    <definedName name="Lgl_Enty_Super_Area_Name21" localSheetId="29" hidden="1">#REF!</definedName>
    <definedName name="Lgl_Enty_Super_Area_Name21" localSheetId="11" hidden="1">#REF!</definedName>
    <definedName name="Lgl_Enty_Super_Area_Name21" localSheetId="36" hidden="1">#REF!</definedName>
    <definedName name="Lgl_Enty_Super_Area_Name21" localSheetId="32" hidden="1">#REF!</definedName>
    <definedName name="Lgl_Enty_Super_Area_Name21" localSheetId="18" hidden="1">#REF!</definedName>
    <definedName name="Lgl_Enty_Super_Area_Name21" localSheetId="38" hidden="1">#REF!</definedName>
    <definedName name="Lgl_Enty_Super_Area_Name21" hidden="1">#REF!</definedName>
    <definedName name="Lgl_Enty_Super_Area_Name22" localSheetId="35" hidden="1">#REF!</definedName>
    <definedName name="Lgl_Enty_Super_Area_Name22" localSheetId="31" hidden="1">#REF!</definedName>
    <definedName name="Lgl_Enty_Super_Area_Name22" localSheetId="9" hidden="1">#REF!</definedName>
    <definedName name="Lgl_Enty_Super_Area_Name22" localSheetId="30" hidden="1">#REF!</definedName>
    <definedName name="Lgl_Enty_Super_Area_Name22" localSheetId="33" hidden="1">#REF!</definedName>
    <definedName name="Lgl_Enty_Super_Area_Name22" localSheetId="16" hidden="1">#REF!</definedName>
    <definedName name="Lgl_Enty_Super_Area_Name22" localSheetId="10" hidden="1">'NFD CONSO'!#REF!</definedName>
    <definedName name="Lgl_Enty_Super_Area_Name22" localSheetId="29" hidden="1">#REF!</definedName>
    <definedName name="Lgl_Enty_Super_Area_Name22" localSheetId="11" hidden="1">#REF!</definedName>
    <definedName name="Lgl_Enty_Super_Area_Name22" localSheetId="36" hidden="1">#REF!</definedName>
    <definedName name="Lgl_Enty_Super_Area_Name22" localSheetId="32" hidden="1">#REF!</definedName>
    <definedName name="Lgl_Enty_Super_Area_Name22" localSheetId="18" hidden="1">#REF!</definedName>
    <definedName name="Lgl_Enty_Super_Area_Name22" localSheetId="38" hidden="1">#REF!</definedName>
    <definedName name="Lgl_Enty_Super_Area_Name22" hidden="1">#REF!</definedName>
    <definedName name="Lgl_Enty_Super_Area_Name23" localSheetId="35" hidden="1">#REF!</definedName>
    <definedName name="Lgl_Enty_Super_Area_Name23" localSheetId="31" hidden="1">#REF!</definedName>
    <definedName name="Lgl_Enty_Super_Area_Name23" localSheetId="9" hidden="1">#REF!</definedName>
    <definedName name="Lgl_Enty_Super_Area_Name23" localSheetId="30" hidden="1">#REF!</definedName>
    <definedName name="Lgl_Enty_Super_Area_Name23" localSheetId="33" hidden="1">#REF!</definedName>
    <definedName name="Lgl_Enty_Super_Area_Name23" localSheetId="16" hidden="1">#REF!</definedName>
    <definedName name="Lgl_Enty_Super_Area_Name23" localSheetId="10" hidden="1">'NFD CONSO'!#REF!</definedName>
    <definedName name="Lgl_Enty_Super_Area_Name23" localSheetId="29" hidden="1">#REF!</definedName>
    <definedName name="Lgl_Enty_Super_Area_Name23" localSheetId="11" hidden="1">#REF!</definedName>
    <definedName name="Lgl_Enty_Super_Area_Name23" localSheetId="36" hidden="1">#REF!</definedName>
    <definedName name="Lgl_Enty_Super_Area_Name23" localSheetId="32" hidden="1">#REF!</definedName>
    <definedName name="Lgl_Enty_Super_Area_Name23" localSheetId="18" hidden="1">#REF!</definedName>
    <definedName name="Lgl_Enty_Super_Area_Name23" localSheetId="38" hidden="1">#REF!</definedName>
    <definedName name="Lgl_Enty_Super_Area_Name23" hidden="1">#REF!</definedName>
    <definedName name="Lgl_Enty_Super_Area_Name3" localSheetId="35" hidden="1">#REF!</definedName>
    <definedName name="Lgl_Enty_Super_Area_Name3" localSheetId="31" hidden="1">#REF!</definedName>
    <definedName name="Lgl_Enty_Super_Area_Name3" localSheetId="9" hidden="1">#REF!</definedName>
    <definedName name="Lgl_Enty_Super_Area_Name3" localSheetId="30" hidden="1">#REF!</definedName>
    <definedName name="Lgl_Enty_Super_Area_Name3" localSheetId="33" hidden="1">#REF!</definedName>
    <definedName name="Lgl_Enty_Super_Area_Name3" localSheetId="16" hidden="1">#REF!</definedName>
    <definedName name="Lgl_Enty_Super_Area_Name3" localSheetId="10" hidden="1">'NFD CONSO'!#REF!</definedName>
    <definedName name="Lgl_Enty_Super_Area_Name3" localSheetId="29" hidden="1">#REF!</definedName>
    <definedName name="Lgl_Enty_Super_Area_Name3" localSheetId="11" hidden="1">#REF!</definedName>
    <definedName name="Lgl_Enty_Super_Area_Name3" localSheetId="36" hidden="1">#REF!</definedName>
    <definedName name="Lgl_Enty_Super_Area_Name3" localSheetId="32" hidden="1">#REF!</definedName>
    <definedName name="Lgl_Enty_Super_Area_Name3" localSheetId="18" hidden="1">#REF!</definedName>
    <definedName name="Lgl_Enty_Super_Area_Name3" localSheetId="38" hidden="1">#REF!</definedName>
    <definedName name="Lgl_Enty_Super_Area_Name3" hidden="1">#REF!</definedName>
    <definedName name="Lgl_Enty_Super_Area_Name4" localSheetId="35" hidden="1">#REF!</definedName>
    <definedName name="Lgl_Enty_Super_Area_Name4" localSheetId="31" hidden="1">#REF!</definedName>
    <definedName name="Lgl_Enty_Super_Area_Name4" localSheetId="30" hidden="1">#REF!</definedName>
    <definedName name="Lgl_Enty_Super_Area_Name4" localSheetId="51" hidden="1">#REF!</definedName>
    <definedName name="Lgl_Enty_Super_Area_Name4" localSheetId="33" hidden="1">#REF!</definedName>
    <definedName name="Lgl_Enty_Super_Area_Name4" localSheetId="29" hidden="1">#REF!</definedName>
    <definedName name="Lgl_Enty_Super_Area_Name4" localSheetId="36" hidden="1">#REF!</definedName>
    <definedName name="Lgl_Enty_Super_Area_Name4" localSheetId="32" hidden="1">#REF!</definedName>
    <definedName name="Lgl_Enty_Super_Area_Name4" localSheetId="38" hidden="1">#REF!</definedName>
    <definedName name="Lgl_Enty_Super_Area_Name4" hidden="1">#REF!</definedName>
    <definedName name="Lgl_Enty_Super_Area_Name6" localSheetId="35" hidden="1">#REF!</definedName>
    <definedName name="Lgl_Enty_Super_Area_Name6" localSheetId="31" hidden="1">#REF!</definedName>
    <definedName name="Lgl_Enty_Super_Area_Name6" localSheetId="9" hidden="1">#REF!</definedName>
    <definedName name="Lgl_Enty_Super_Area_Name6" localSheetId="30" hidden="1">#REF!</definedName>
    <definedName name="Lgl_Enty_Super_Area_Name6" localSheetId="51" hidden="1">#REF!</definedName>
    <definedName name="Lgl_Enty_Super_Area_Name6" localSheetId="33" hidden="1">#REF!</definedName>
    <definedName name="Lgl_Enty_Super_Area_Name6" localSheetId="16" hidden="1">#REF!</definedName>
    <definedName name="Lgl_Enty_Super_Area_Name6" localSheetId="10" hidden="1">'NFD CONSO'!#REF!</definedName>
    <definedName name="Lgl_Enty_Super_Area_Name6" localSheetId="29" hidden="1">#REF!</definedName>
    <definedName name="Lgl_Enty_Super_Area_Name6" localSheetId="11" hidden="1">#REF!</definedName>
    <definedName name="Lgl_Enty_Super_Area_Name6" localSheetId="36" hidden="1">#REF!</definedName>
    <definedName name="Lgl_Enty_Super_Area_Name6" localSheetId="32" hidden="1">#REF!</definedName>
    <definedName name="Lgl_Enty_Super_Area_Name6" localSheetId="18" hidden="1">#REF!</definedName>
    <definedName name="Lgl_Enty_Super_Area_Name6" localSheetId="38" hidden="1">#REF!</definedName>
    <definedName name="Lgl_Enty_Super_Area_Name6" hidden="1">#REF!</definedName>
    <definedName name="Lgl_Enty_Super_Region_Name23" localSheetId="35" hidden="1">#REF!</definedName>
    <definedName name="Lgl_Enty_Super_Region_Name23" localSheetId="31" hidden="1">#REF!</definedName>
    <definedName name="Lgl_Enty_Super_Region_Name23" localSheetId="9" hidden="1">#REF!</definedName>
    <definedName name="Lgl_Enty_Super_Region_Name23" localSheetId="30" hidden="1">#REF!</definedName>
    <definedName name="Lgl_Enty_Super_Region_Name23" localSheetId="51" hidden="1">#REF!</definedName>
    <definedName name="Lgl_Enty_Super_Region_Name23" localSheetId="33" hidden="1">#REF!</definedName>
    <definedName name="Lgl_Enty_Super_Region_Name23" localSheetId="16" hidden="1">#REF!</definedName>
    <definedName name="Lgl_Enty_Super_Region_Name23" localSheetId="10" hidden="1">'NFD CONSO'!#REF!</definedName>
    <definedName name="Lgl_Enty_Super_Region_Name23" localSheetId="29" hidden="1">#REF!</definedName>
    <definedName name="Lgl_Enty_Super_Region_Name23" localSheetId="11" hidden="1">#REF!</definedName>
    <definedName name="Lgl_Enty_Super_Region_Name23" localSheetId="36" hidden="1">#REF!</definedName>
    <definedName name="Lgl_Enty_Super_Region_Name23" localSheetId="32" hidden="1">#REF!</definedName>
    <definedName name="Lgl_Enty_Super_Region_Name23" localSheetId="18" hidden="1">#REF!</definedName>
    <definedName name="Lgl_Enty_Super_Region_Name23" localSheetId="38" hidden="1">#REF!</definedName>
    <definedName name="Lgl_Enty_Super_Region_Name23" hidden="1">#REF!</definedName>
    <definedName name="Lgl_Enty_Super_Region_Name3" localSheetId="35" hidden="1">#REF!</definedName>
    <definedName name="Lgl_Enty_Super_Region_Name3" localSheetId="31" hidden="1">#REF!</definedName>
    <definedName name="Lgl_Enty_Super_Region_Name3" localSheetId="9" hidden="1">#REF!</definedName>
    <definedName name="Lgl_Enty_Super_Region_Name3" localSheetId="30" hidden="1">#REF!</definedName>
    <definedName name="Lgl_Enty_Super_Region_Name3" localSheetId="51" hidden="1">#REF!</definedName>
    <definedName name="Lgl_Enty_Super_Region_Name3" localSheetId="33" hidden="1">#REF!</definedName>
    <definedName name="Lgl_Enty_Super_Region_Name3" localSheetId="16" hidden="1">#REF!</definedName>
    <definedName name="Lgl_Enty_Super_Region_Name3" localSheetId="10" hidden="1">'NFD CONSO'!#REF!</definedName>
    <definedName name="Lgl_Enty_Super_Region_Name3" localSheetId="29" hidden="1">#REF!</definedName>
    <definedName name="Lgl_Enty_Super_Region_Name3" localSheetId="11" hidden="1">#REF!</definedName>
    <definedName name="Lgl_Enty_Super_Region_Name3" localSheetId="36" hidden="1">#REF!</definedName>
    <definedName name="Lgl_Enty_Super_Region_Name3" localSheetId="32" hidden="1">#REF!</definedName>
    <definedName name="Lgl_Enty_Super_Region_Name3" localSheetId="18" hidden="1">#REF!</definedName>
    <definedName name="Lgl_Enty_Super_Region_Name3" localSheetId="38" hidden="1">#REF!</definedName>
    <definedName name="Lgl_Enty_Super_Region_Name3" hidden="1">#REF!</definedName>
    <definedName name="Lgl_Enty_US_Intl_Name1" localSheetId="35" hidden="1">#REF!</definedName>
    <definedName name="Lgl_Enty_US_Intl_Name1" localSheetId="31" hidden="1">#REF!</definedName>
    <definedName name="Lgl_Enty_US_Intl_Name1" localSheetId="9" hidden="1">#REF!</definedName>
    <definedName name="Lgl_Enty_US_Intl_Name1" localSheetId="30" hidden="1">#REF!</definedName>
    <definedName name="Lgl_Enty_US_Intl_Name1" localSheetId="33" hidden="1">#REF!</definedName>
    <definedName name="Lgl_Enty_US_Intl_Name1" localSheetId="16" hidden="1">#REF!</definedName>
    <definedName name="Lgl_Enty_US_Intl_Name1" localSheetId="10" hidden="1">'NFD CONSO'!#REF!</definedName>
    <definedName name="Lgl_Enty_US_Intl_Name1" localSheetId="29" hidden="1">#REF!</definedName>
    <definedName name="Lgl_Enty_US_Intl_Name1" localSheetId="11" hidden="1">#REF!</definedName>
    <definedName name="Lgl_Enty_US_Intl_Name1" localSheetId="36" hidden="1">#REF!</definedName>
    <definedName name="Lgl_Enty_US_Intl_Name1" localSheetId="32" hidden="1">#REF!</definedName>
    <definedName name="Lgl_Enty_US_Intl_Name1" localSheetId="18" hidden="1">#REF!</definedName>
    <definedName name="Lgl_Enty_US_Intl_Name1" localSheetId="38" hidden="1">#REF!</definedName>
    <definedName name="Lgl_Enty_US_Intl_Name1" hidden="1">#REF!</definedName>
    <definedName name="Lgl_Enty_US_Intl_Name2" localSheetId="35" hidden="1">#REF!</definedName>
    <definedName name="Lgl_Enty_US_Intl_Name2" localSheetId="31" hidden="1">#REF!</definedName>
    <definedName name="Lgl_Enty_US_Intl_Name2" localSheetId="9" hidden="1">#REF!</definedName>
    <definedName name="Lgl_Enty_US_Intl_Name2" localSheetId="30" hidden="1">#REF!</definedName>
    <definedName name="Lgl_Enty_US_Intl_Name2" localSheetId="33" hidden="1">#REF!</definedName>
    <definedName name="Lgl_Enty_US_Intl_Name2" localSheetId="16" hidden="1">#REF!</definedName>
    <definedName name="Lgl_Enty_US_Intl_Name2" localSheetId="10" hidden="1">'NFD CONSO'!#REF!</definedName>
    <definedName name="Lgl_Enty_US_Intl_Name2" localSheetId="29" hidden="1">#REF!</definedName>
    <definedName name="Lgl_Enty_US_Intl_Name2" localSheetId="11" hidden="1">#REF!</definedName>
    <definedName name="Lgl_Enty_US_Intl_Name2" localSheetId="36" hidden="1">#REF!</definedName>
    <definedName name="Lgl_Enty_US_Intl_Name2" localSheetId="32" hidden="1">#REF!</definedName>
    <definedName name="Lgl_Enty_US_Intl_Name2" localSheetId="18" hidden="1">#REF!</definedName>
    <definedName name="Lgl_Enty_US_Intl_Name2" localSheetId="38" hidden="1">#REF!</definedName>
    <definedName name="Lgl_Enty_US_Intl_Name2" hidden="1">#REF!</definedName>
    <definedName name="Lgl_Enty_US_Intl_Name20" localSheetId="35" hidden="1">#REF!</definedName>
    <definedName name="Lgl_Enty_US_Intl_Name20" localSheetId="31" hidden="1">#REF!</definedName>
    <definedName name="Lgl_Enty_US_Intl_Name20" localSheetId="9" hidden="1">#REF!</definedName>
    <definedName name="Lgl_Enty_US_Intl_Name20" localSheetId="30" hidden="1">#REF!</definedName>
    <definedName name="Lgl_Enty_US_Intl_Name20" localSheetId="33" hidden="1">#REF!</definedName>
    <definedName name="Lgl_Enty_US_Intl_Name20" localSheetId="16" hidden="1">#REF!</definedName>
    <definedName name="Lgl_Enty_US_Intl_Name20" localSheetId="10" hidden="1">'NFD CONSO'!#REF!</definedName>
    <definedName name="Lgl_Enty_US_Intl_Name20" localSheetId="29" hidden="1">#REF!</definedName>
    <definedName name="Lgl_Enty_US_Intl_Name20" localSheetId="11" hidden="1">#REF!</definedName>
    <definedName name="Lgl_Enty_US_Intl_Name20" localSheetId="36" hidden="1">#REF!</definedName>
    <definedName name="Lgl_Enty_US_Intl_Name20" localSheetId="32" hidden="1">#REF!</definedName>
    <definedName name="Lgl_Enty_US_Intl_Name20" localSheetId="18" hidden="1">#REF!</definedName>
    <definedName name="Lgl_Enty_US_Intl_Name20" localSheetId="38" hidden="1">#REF!</definedName>
    <definedName name="Lgl_Enty_US_Intl_Name20" hidden="1">#REF!</definedName>
    <definedName name="Lgl_Enty_US_Intl_Name21" localSheetId="35" hidden="1">#REF!</definedName>
    <definedName name="Lgl_Enty_US_Intl_Name21" localSheetId="31" hidden="1">#REF!</definedName>
    <definedName name="Lgl_Enty_US_Intl_Name21" localSheetId="9" hidden="1">#REF!</definedName>
    <definedName name="Lgl_Enty_US_Intl_Name21" localSheetId="30" hidden="1">#REF!</definedName>
    <definedName name="Lgl_Enty_US_Intl_Name21" localSheetId="33" hidden="1">#REF!</definedName>
    <definedName name="Lgl_Enty_US_Intl_Name21" localSheetId="16" hidden="1">#REF!</definedName>
    <definedName name="Lgl_Enty_US_Intl_Name21" localSheetId="10" hidden="1">'NFD CONSO'!#REF!</definedName>
    <definedName name="Lgl_Enty_US_Intl_Name21" localSheetId="29" hidden="1">#REF!</definedName>
    <definedName name="Lgl_Enty_US_Intl_Name21" localSheetId="11" hidden="1">#REF!</definedName>
    <definedName name="Lgl_Enty_US_Intl_Name21" localSheetId="36" hidden="1">#REF!</definedName>
    <definedName name="Lgl_Enty_US_Intl_Name21" localSheetId="32" hidden="1">#REF!</definedName>
    <definedName name="Lgl_Enty_US_Intl_Name21" localSheetId="18" hidden="1">#REF!</definedName>
    <definedName name="Lgl_Enty_US_Intl_Name21" localSheetId="38" hidden="1">#REF!</definedName>
    <definedName name="Lgl_Enty_US_Intl_Name21" hidden="1">#REF!</definedName>
    <definedName name="Lgl_Enty_US_Intl_Name22" localSheetId="35" hidden="1">#REF!</definedName>
    <definedName name="Lgl_Enty_US_Intl_Name22" localSheetId="31" hidden="1">#REF!</definedName>
    <definedName name="Lgl_Enty_US_Intl_Name22" localSheetId="9" hidden="1">#REF!</definedName>
    <definedName name="Lgl_Enty_US_Intl_Name22" localSheetId="30" hidden="1">#REF!</definedName>
    <definedName name="Lgl_Enty_US_Intl_Name22" localSheetId="33" hidden="1">#REF!</definedName>
    <definedName name="Lgl_Enty_US_Intl_Name22" localSheetId="16" hidden="1">#REF!</definedName>
    <definedName name="Lgl_Enty_US_Intl_Name22" localSheetId="10" hidden="1">'NFD CONSO'!#REF!</definedName>
    <definedName name="Lgl_Enty_US_Intl_Name22" localSheetId="29" hidden="1">#REF!</definedName>
    <definedName name="Lgl_Enty_US_Intl_Name22" localSheetId="11" hidden="1">#REF!</definedName>
    <definedName name="Lgl_Enty_US_Intl_Name22" localSheetId="36" hidden="1">#REF!</definedName>
    <definedName name="Lgl_Enty_US_Intl_Name22" localSheetId="32" hidden="1">#REF!</definedName>
    <definedName name="Lgl_Enty_US_Intl_Name22" localSheetId="18" hidden="1">#REF!</definedName>
    <definedName name="Lgl_Enty_US_Intl_Name22" localSheetId="38" hidden="1">#REF!</definedName>
    <definedName name="Lgl_Enty_US_Intl_Name22" hidden="1">#REF!</definedName>
    <definedName name="Lgl_Enty_US_Intl_Name23" localSheetId="35" hidden="1">#REF!</definedName>
    <definedName name="Lgl_Enty_US_Intl_Name23" localSheetId="31" hidden="1">#REF!</definedName>
    <definedName name="Lgl_Enty_US_Intl_Name23" localSheetId="9" hidden="1">#REF!</definedName>
    <definedName name="Lgl_Enty_US_Intl_Name23" localSheetId="30" hidden="1">#REF!</definedName>
    <definedName name="Lgl_Enty_US_Intl_Name23" localSheetId="33" hidden="1">#REF!</definedName>
    <definedName name="Lgl_Enty_US_Intl_Name23" localSheetId="16" hidden="1">#REF!</definedName>
    <definedName name="Lgl_Enty_US_Intl_Name23" localSheetId="10" hidden="1">'NFD CONSO'!#REF!</definedName>
    <definedName name="Lgl_Enty_US_Intl_Name23" localSheetId="29" hidden="1">#REF!</definedName>
    <definedName name="Lgl_Enty_US_Intl_Name23" localSheetId="11" hidden="1">#REF!</definedName>
    <definedName name="Lgl_Enty_US_Intl_Name23" localSheetId="36" hidden="1">#REF!</definedName>
    <definedName name="Lgl_Enty_US_Intl_Name23" localSheetId="32" hidden="1">#REF!</definedName>
    <definedName name="Lgl_Enty_US_Intl_Name23" localSheetId="18" hidden="1">#REF!</definedName>
    <definedName name="Lgl_Enty_US_Intl_Name23" localSheetId="38" hidden="1">#REF!</definedName>
    <definedName name="Lgl_Enty_US_Intl_Name23" hidden="1">#REF!</definedName>
    <definedName name="Lgl_Enty_US_Intl_Name3" localSheetId="35" hidden="1">#REF!</definedName>
    <definedName name="Lgl_Enty_US_Intl_Name3" localSheetId="31" hidden="1">#REF!</definedName>
    <definedName name="Lgl_Enty_US_Intl_Name3" localSheetId="9" hidden="1">#REF!</definedName>
    <definedName name="Lgl_Enty_US_Intl_Name3" localSheetId="30" hidden="1">#REF!</definedName>
    <definedName name="Lgl_Enty_US_Intl_Name3" localSheetId="33" hidden="1">#REF!</definedName>
    <definedName name="Lgl_Enty_US_Intl_Name3" localSheetId="16" hidden="1">#REF!</definedName>
    <definedName name="Lgl_Enty_US_Intl_Name3" localSheetId="10" hidden="1">'NFD CONSO'!#REF!</definedName>
    <definedName name="Lgl_Enty_US_Intl_Name3" localSheetId="29" hidden="1">#REF!</definedName>
    <definedName name="Lgl_Enty_US_Intl_Name3" localSheetId="11" hidden="1">#REF!</definedName>
    <definedName name="Lgl_Enty_US_Intl_Name3" localSheetId="36" hidden="1">#REF!</definedName>
    <definedName name="Lgl_Enty_US_Intl_Name3" localSheetId="32" hidden="1">#REF!</definedName>
    <definedName name="Lgl_Enty_US_Intl_Name3" localSheetId="18" hidden="1">#REF!</definedName>
    <definedName name="Lgl_Enty_US_Intl_Name3" localSheetId="38" hidden="1">#REF!</definedName>
    <definedName name="Lgl_Enty_US_Intl_Name3" hidden="1">#REF!</definedName>
    <definedName name="Lgl_Enty_US_Intl_Name4" localSheetId="35" hidden="1">#REF!</definedName>
    <definedName name="Lgl_Enty_US_Intl_Name4" localSheetId="31" hidden="1">#REF!</definedName>
    <definedName name="Lgl_Enty_US_Intl_Name4" localSheetId="30" hidden="1">#REF!</definedName>
    <definedName name="Lgl_Enty_US_Intl_Name4" localSheetId="51" hidden="1">#REF!</definedName>
    <definedName name="Lgl_Enty_US_Intl_Name4" localSheetId="33" hidden="1">#REF!</definedName>
    <definedName name="Lgl_Enty_US_Intl_Name4" localSheetId="29" hidden="1">#REF!</definedName>
    <definedName name="Lgl_Enty_US_Intl_Name4" localSheetId="36" hidden="1">#REF!</definedName>
    <definedName name="Lgl_Enty_US_Intl_Name4" localSheetId="32" hidden="1">#REF!</definedName>
    <definedName name="Lgl_Enty_US_Intl_Name4" localSheetId="38" hidden="1">#REF!</definedName>
    <definedName name="Lgl_Enty_US_Intl_Name4" hidden="1">#REF!</definedName>
    <definedName name="Lgl_Enty_US_Intl_Name6" localSheetId="35" hidden="1">#REF!</definedName>
    <definedName name="Lgl_Enty_US_Intl_Name6" localSheetId="31" hidden="1">#REF!</definedName>
    <definedName name="Lgl_Enty_US_Intl_Name6" localSheetId="9" hidden="1">#REF!</definedName>
    <definedName name="Lgl_Enty_US_Intl_Name6" localSheetId="30" hidden="1">#REF!</definedName>
    <definedName name="Lgl_Enty_US_Intl_Name6" localSheetId="51" hidden="1">#REF!</definedName>
    <definedName name="Lgl_Enty_US_Intl_Name6" localSheetId="33" hidden="1">#REF!</definedName>
    <definedName name="Lgl_Enty_US_Intl_Name6" localSheetId="16" hidden="1">#REF!</definedName>
    <definedName name="Lgl_Enty_US_Intl_Name6" localSheetId="10" hidden="1">'NFD CONSO'!#REF!</definedName>
    <definedName name="Lgl_Enty_US_Intl_Name6" localSheetId="29" hidden="1">#REF!</definedName>
    <definedName name="Lgl_Enty_US_Intl_Name6" localSheetId="11" hidden="1">#REF!</definedName>
    <definedName name="Lgl_Enty_US_Intl_Name6" localSheetId="36" hidden="1">#REF!</definedName>
    <definedName name="Lgl_Enty_US_Intl_Name6" localSheetId="32" hidden="1">#REF!</definedName>
    <definedName name="Lgl_Enty_US_Intl_Name6" localSheetId="18" hidden="1">#REF!</definedName>
    <definedName name="Lgl_Enty_US_Intl_Name6" localSheetId="38" hidden="1">#REF!</definedName>
    <definedName name="Lgl_Enty_US_Intl_Name6" hidden="1">#REF!</definedName>
    <definedName name="limcount" hidden="1">1</definedName>
    <definedName name="linda" localSheetId="9" hidden="1">#REF!</definedName>
    <definedName name="linda" localSheetId="10" hidden="1">'NFD CONSO'!#REF!</definedName>
    <definedName name="linda" localSheetId="11" hidden="1">#REF!</definedName>
    <definedName name="linda" localSheetId="18" hidden="1">#REF!</definedName>
    <definedName name="linda" hidden="1">#REF!</definedName>
    <definedName name="ListOffset" hidden="1">1</definedName>
    <definedName name="LiveOffice_CellRange_A2_A1001" localSheetId="35" hidden="1">#REF!</definedName>
    <definedName name="LiveOffice_CellRange_A2_A1001" localSheetId="31" hidden="1">#REF!</definedName>
    <definedName name="LiveOffice_CellRange_A2_A1001" localSheetId="9" hidden="1">#REF!</definedName>
    <definedName name="LiveOffice_CellRange_A2_A1001" localSheetId="30" hidden="1">#REF!</definedName>
    <definedName name="LiveOffice_CellRange_A2_A1001" localSheetId="51" hidden="1">#REF!</definedName>
    <definedName name="LiveOffice_CellRange_A2_A1001" localSheetId="33" hidden="1">#REF!</definedName>
    <definedName name="LiveOffice_CellRange_A2_A1001" localSheetId="16" hidden="1">#REF!</definedName>
    <definedName name="LiveOffice_CellRange_A2_A1001" localSheetId="10" hidden="1">'NFD CONSO'!#REF!</definedName>
    <definedName name="LiveOffice_CellRange_A2_A1001" localSheetId="29" hidden="1">#REF!</definedName>
    <definedName name="LiveOffice_CellRange_A2_A1001" localSheetId="11" hidden="1">#REF!</definedName>
    <definedName name="LiveOffice_CellRange_A2_A1001" localSheetId="36" hidden="1">#REF!</definedName>
    <definedName name="LiveOffice_CellRange_A2_A1001" localSheetId="32" hidden="1">#REF!</definedName>
    <definedName name="LiveOffice_CellRange_A2_A1001" localSheetId="18" hidden="1">#REF!</definedName>
    <definedName name="LiveOffice_CellRange_A2_A1001" localSheetId="38" hidden="1">#REF!</definedName>
    <definedName name="LiveOffice_CellRange_A2_A1001" hidden="1">#REF!</definedName>
    <definedName name="ll" localSheetId="9" hidden="1">{"two",#N/A,FALSE,"Sheet1";"three",#N/A,FALSE,"Sheet1";"one",#N/A,FALSE,"Sheet1"}</definedName>
    <definedName name="ll" localSheetId="51" hidden="1">{"two",#N/A,FALSE,"Sheet1";"three",#N/A,FALSE,"Sheet1";"one",#N/A,FALSE,"Sheet1"}</definedName>
    <definedName name="ll" localSheetId="7" hidden="1">{"two",#N/A,FALSE,"Sheet1";"three",#N/A,FALSE,"Sheet1";"one",#N/A,FALSE,"Sheet1"}</definedName>
    <definedName name="ll" localSheetId="6" hidden="1">{"two",#N/A,FALSE,"Sheet1";"three",#N/A,FALSE,"Sheet1";"one",#N/A,FALSE,"Sheet1"}</definedName>
    <definedName name="ll" localSheetId="10" hidden="1">{"two",#N/A,FALSE,"Sheet1";"three",#N/A,FALSE,"Sheet1";"one",#N/A,FALSE,"Sheet1"}</definedName>
    <definedName name="ll" localSheetId="29" hidden="1">{"two",#N/A,FALSE,"Sheet1";"three",#N/A,FALSE,"Sheet1";"one",#N/A,FALSE,"Sheet1"}</definedName>
    <definedName name="ll" localSheetId="28" hidden="1">{"two",#N/A,FALSE,"Sheet1";"three",#N/A,FALSE,"Sheet1";"one",#N/A,FALSE,"Sheet1"}</definedName>
    <definedName name="ll" localSheetId="11" hidden="1">{"two",#N/A,FALSE,"Sheet1";"three",#N/A,FALSE,"Sheet1";"one",#N/A,FALSE,"Sheet1"}</definedName>
    <definedName name="ll" localSheetId="36" hidden="1">{"two",#N/A,FALSE,"Sheet1";"three",#N/A,FALSE,"Sheet1";"one",#N/A,FALSE,"Sheet1"}</definedName>
    <definedName name="ll" localSheetId="18" hidden="1">{"two",#N/A,FALSE,"Sheet1";"three",#N/A,FALSE,"Sheet1";"one",#N/A,FALSE,"Sheet1"}</definedName>
    <definedName name="ll" hidden="1">{"two",#N/A,FALSE,"Sheet1";"three",#N/A,FALSE,"Sheet1";"one",#N/A,FALSE,"Sheet1"}</definedName>
    <definedName name="LLCP" localSheetId="9" hidden="1">{"PAGE1",#N/A,FALSE,"BID (3)";"PAGE2",#N/A,FALSE,"BID (3)"}</definedName>
    <definedName name="LLCP" localSheetId="51" hidden="1">{"PAGE1",#N/A,FALSE,"BID (3)";"PAGE2",#N/A,FALSE,"BID (3)"}</definedName>
    <definedName name="LLCP" localSheetId="7" hidden="1">{"PAGE1",#N/A,FALSE,"BID (3)";"PAGE2",#N/A,FALSE,"BID (3)"}</definedName>
    <definedName name="LLCP" localSheetId="6" hidden="1">{"PAGE1",#N/A,FALSE,"BID (3)";"PAGE2",#N/A,FALSE,"BID (3)"}</definedName>
    <definedName name="LLCP" localSheetId="10" hidden="1">{"PAGE1",#N/A,FALSE,"BID (3)";"PAGE2",#N/A,FALSE,"BID (3)"}</definedName>
    <definedName name="LLCP" localSheetId="28" hidden="1">{"PAGE1",#N/A,FALSE,"BID (3)";"PAGE2",#N/A,FALSE,"BID (3)"}</definedName>
    <definedName name="LLCP" localSheetId="11" hidden="1">{"PAGE1",#N/A,FALSE,"BID (3)";"PAGE2",#N/A,FALSE,"BID (3)"}</definedName>
    <definedName name="LLCP" localSheetId="36" hidden="1">{"PAGE1",#N/A,FALSE,"BID (3)";"PAGE2",#N/A,FALSE,"BID (3)"}</definedName>
    <definedName name="LLCP" localSheetId="18" hidden="1">{"PAGE1",#N/A,FALSE,"BID (3)";"PAGE2",#N/A,FALSE,"BID (3)"}</definedName>
    <definedName name="LLCP" localSheetId="38" hidden="1">{"PAGE1",#N/A,FALSE,"BID (3)";"PAGE2",#N/A,FALSE,"BID (3)"}</definedName>
    <definedName name="LLCP" hidden="1">{"PAGE1",#N/A,FALSE,"BID (3)";"PAGE2",#N/A,FALSE,"BID (3)"}</definedName>
    <definedName name="lll" localSheetId="35"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3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9"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3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5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7"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33"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1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1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29"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2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1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3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3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1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localSheetId="3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llll" localSheetId="9" hidden="1">{"'Set-Out'!$A$1:$H$30"}</definedName>
    <definedName name="llll" localSheetId="51" hidden="1">{"'Set-Out'!$A$1:$H$30"}</definedName>
    <definedName name="llll" localSheetId="7" hidden="1">{"'Set-Out'!$A$1:$H$30"}</definedName>
    <definedName name="llll" localSheetId="6" hidden="1">{"'Set-Out'!$A$1:$H$30"}</definedName>
    <definedName name="llll" localSheetId="10" hidden="1">{"'Set-Out'!$A$1:$H$30"}</definedName>
    <definedName name="llll" localSheetId="28" hidden="1">{"'Set-Out'!$A$1:$H$30"}</definedName>
    <definedName name="llll" localSheetId="11" hidden="1">{"'Set-Out'!$A$1:$H$30"}</definedName>
    <definedName name="llll" localSheetId="36" hidden="1">{"'Set-Out'!$A$1:$H$30"}</definedName>
    <definedName name="llll" localSheetId="18" hidden="1">{"'Set-Out'!$A$1:$H$30"}</definedName>
    <definedName name="llll" hidden="1">{"'Set-Out'!$A$1:$H$30"}</definedName>
    <definedName name="lllll" localSheetId="9" hidden="1">{#N/A,#N/A,FALSE,"מאזן בוחן";"כל_מאזן_בוחן",#N/A,FALSE,"מאזן בוחן"}</definedName>
    <definedName name="lllll" localSheetId="51" hidden="1">{#N/A,#N/A,FALSE,"מאזן בוחן";"כל_מאזן_בוחן",#N/A,FALSE,"מאזן בוחן"}</definedName>
    <definedName name="lllll" localSheetId="7" hidden="1">{#N/A,#N/A,FALSE,"מאזן בוחן";"כל_מאזן_בוחן",#N/A,FALSE,"מאזן בוחן"}</definedName>
    <definedName name="lllll" localSheetId="6" hidden="1">{#N/A,#N/A,FALSE,"מאזן בוחן";"כל_מאזן_בוחן",#N/A,FALSE,"מאזן בוחן"}</definedName>
    <definedName name="lllll" localSheetId="10" hidden="1">{#N/A,#N/A,FALSE,"מאזן בוחן";"כל_מאזן_בוחן",#N/A,FALSE,"מאזן בוחן"}</definedName>
    <definedName name="lllll" localSheetId="29" hidden="1">{#N/A,#N/A,FALSE,"מאזן בוחן";"כל_מאזן_בוחן",#N/A,FALSE,"מאזן בוחן"}</definedName>
    <definedName name="lllll" localSheetId="28" hidden="1">{#N/A,#N/A,FALSE,"מאזן בוחן";"כל_מאזן_בוחן",#N/A,FALSE,"מאזן בוחן"}</definedName>
    <definedName name="lllll" localSheetId="11" hidden="1">{#N/A,#N/A,FALSE,"מאזן בוחן";"כל_מאזן_בוחן",#N/A,FALSE,"מאזן בוחן"}</definedName>
    <definedName name="lllll" localSheetId="36" hidden="1">{#N/A,#N/A,FALSE,"מאזן בוחן";"כל_מאזן_בוחן",#N/A,FALSE,"מאזן בוחן"}</definedName>
    <definedName name="lllll" localSheetId="18" hidden="1">{#N/A,#N/A,FALSE,"מאזן בוחן";"כל_מאזן_בוחן",#N/A,FALSE,"מאזן בוחן"}</definedName>
    <definedName name="lllll" localSheetId="38" hidden="1">{#N/A,#N/A,FALSE,"מאזן בוחן";"כל_מאזן_בוחן",#N/A,FALSE,"מאזן בוחן"}</definedName>
    <definedName name="lllll" hidden="1">{#N/A,#N/A,FALSE,"מאזן בוחן";"כל_מאזן_בוחן",#N/A,FALSE,"מאזן בוחן"}</definedName>
    <definedName name="lnk_Print_Area" localSheetId="9" hidden="1">#REF!</definedName>
    <definedName name="lnk_Print_Area" localSheetId="10" hidden="1">'NFD CONSO'!#REF!</definedName>
    <definedName name="lnk_Print_Area" localSheetId="11" hidden="1">#REF!</definedName>
    <definedName name="lnk_Print_Area" localSheetId="18" hidden="1">#REF!</definedName>
    <definedName name="lnk_Print_Area" hidden="1">#REF!</definedName>
    <definedName name="LOCAL_MYSQL_DATE_FORMAT" localSheetId="3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j" localSheetId="9" hidden="1">{"two",#N/A,FALSE,"Sheet1";"three",#N/A,FALSE,"Sheet1";"one",#N/A,FALSE,"Sheet1"}</definedName>
    <definedName name="loj" localSheetId="51" hidden="1">{"two",#N/A,FALSE,"Sheet1";"three",#N/A,FALSE,"Sheet1";"one",#N/A,FALSE,"Sheet1"}</definedName>
    <definedName name="loj" localSheetId="7" hidden="1">{"two",#N/A,FALSE,"Sheet1";"three",#N/A,FALSE,"Sheet1";"one",#N/A,FALSE,"Sheet1"}</definedName>
    <definedName name="loj" localSheetId="6" hidden="1">{"two",#N/A,FALSE,"Sheet1";"three",#N/A,FALSE,"Sheet1";"one",#N/A,FALSE,"Sheet1"}</definedName>
    <definedName name="loj" localSheetId="16" hidden="1">{"two",#N/A,FALSE,"Sheet1";"three",#N/A,FALSE,"Sheet1";"one",#N/A,FALSE,"Sheet1"}</definedName>
    <definedName name="loj" localSheetId="10" hidden="1">{"two",#N/A,FALSE,"Sheet1";"three",#N/A,FALSE,"Sheet1";"one",#N/A,FALSE,"Sheet1"}</definedName>
    <definedName name="loj" localSheetId="29" hidden="1">{"two",#N/A,FALSE,"Sheet1";"three",#N/A,FALSE,"Sheet1";"one",#N/A,FALSE,"Sheet1"}</definedName>
    <definedName name="loj" localSheetId="28" hidden="1">{"two",#N/A,FALSE,"Sheet1";"three",#N/A,FALSE,"Sheet1";"one",#N/A,FALSE,"Sheet1"}</definedName>
    <definedName name="loj" localSheetId="11" hidden="1">{"two",#N/A,FALSE,"Sheet1";"three",#N/A,FALSE,"Sheet1";"one",#N/A,FALSE,"Sheet1"}</definedName>
    <definedName name="loj" localSheetId="36" hidden="1">{"two",#N/A,FALSE,"Sheet1";"three",#N/A,FALSE,"Sheet1";"one",#N/A,FALSE,"Sheet1"}</definedName>
    <definedName name="loj" localSheetId="18" hidden="1">{"two",#N/A,FALSE,"Sheet1";"three",#N/A,FALSE,"Sheet1";"one",#N/A,FALSE,"Sheet1"}</definedName>
    <definedName name="loj" localSheetId="38" hidden="1">{"two",#N/A,FALSE,"Sheet1";"three",#N/A,FALSE,"Sheet1";"one",#N/A,FALSE,"Sheet1"}</definedName>
    <definedName name="loj" hidden="1">{"two",#N/A,FALSE,"Sheet1";"three",#N/A,FALSE,"Sheet1";"one",#N/A,FALSE,"Sheet1"}</definedName>
    <definedName name="LY_Cur_Per_Actv_Amt17" localSheetId="35" hidden="1">#REF!</definedName>
    <definedName name="LY_Cur_Per_Actv_Amt17" localSheetId="31" hidden="1">#REF!</definedName>
    <definedName name="LY_Cur_Per_Actv_Amt17" localSheetId="9" hidden="1">#REF!</definedName>
    <definedName name="LY_Cur_Per_Actv_Amt17" localSheetId="30" hidden="1">#REF!</definedName>
    <definedName name="LY_Cur_Per_Actv_Amt17" localSheetId="51" hidden="1">#REF!</definedName>
    <definedName name="LY_Cur_Per_Actv_Amt17" localSheetId="33" hidden="1">#REF!</definedName>
    <definedName name="LY_Cur_Per_Actv_Amt17" localSheetId="16" hidden="1">#REF!</definedName>
    <definedName name="LY_Cur_Per_Actv_Amt17" localSheetId="10" hidden="1">'NFD CONSO'!#REF!</definedName>
    <definedName name="LY_Cur_Per_Actv_Amt17" localSheetId="29" hidden="1">#REF!</definedName>
    <definedName name="LY_Cur_Per_Actv_Amt17" localSheetId="11" hidden="1">#REF!</definedName>
    <definedName name="LY_Cur_Per_Actv_Amt17" localSheetId="36" hidden="1">#REF!</definedName>
    <definedName name="LY_Cur_Per_Actv_Amt17" localSheetId="32" hidden="1">#REF!</definedName>
    <definedName name="LY_Cur_Per_Actv_Amt17" localSheetId="18" hidden="1">#REF!</definedName>
    <definedName name="LY_Cur_Per_Actv_Amt17" localSheetId="38" hidden="1">#REF!</definedName>
    <definedName name="LY_Cur_Per_Actv_Amt17" hidden="1">#REF!</definedName>
    <definedName name="LY_Cur_Per_Actv_Amt21" localSheetId="35" hidden="1">#REF!</definedName>
    <definedName name="LY_Cur_Per_Actv_Amt21" localSheetId="31" hidden="1">#REF!</definedName>
    <definedName name="LY_Cur_Per_Actv_Amt21" localSheetId="9" hidden="1">#REF!</definedName>
    <definedName name="LY_Cur_Per_Actv_Amt21" localSheetId="30" hidden="1">#REF!</definedName>
    <definedName name="LY_Cur_Per_Actv_Amt21" localSheetId="51" hidden="1">#REF!</definedName>
    <definedName name="LY_Cur_Per_Actv_Amt21" localSheetId="33" hidden="1">#REF!</definedName>
    <definedName name="LY_Cur_Per_Actv_Amt21" localSheetId="16" hidden="1">#REF!</definedName>
    <definedName name="LY_Cur_Per_Actv_Amt21" localSheetId="10" hidden="1">'NFD CONSO'!#REF!</definedName>
    <definedName name="LY_Cur_Per_Actv_Amt21" localSheetId="29" hidden="1">#REF!</definedName>
    <definedName name="LY_Cur_Per_Actv_Amt21" localSheetId="11" hidden="1">#REF!</definedName>
    <definedName name="LY_Cur_Per_Actv_Amt21" localSheetId="36" hidden="1">#REF!</definedName>
    <definedName name="LY_Cur_Per_Actv_Amt21" localSheetId="32" hidden="1">#REF!</definedName>
    <definedName name="LY_Cur_Per_Actv_Amt21" localSheetId="18" hidden="1">#REF!</definedName>
    <definedName name="LY_Cur_Per_Actv_Amt21" localSheetId="38" hidden="1">#REF!</definedName>
    <definedName name="LY_Cur_Per_Actv_Amt21" hidden="1">#REF!</definedName>
    <definedName name="LY_P1_Actv_Amt17" localSheetId="35" hidden="1">#REF!</definedName>
    <definedName name="LY_P1_Actv_Amt17" localSheetId="31" hidden="1">#REF!</definedName>
    <definedName name="LY_P1_Actv_Amt17" localSheetId="9" hidden="1">#REF!</definedName>
    <definedName name="LY_P1_Actv_Amt17" localSheetId="30" hidden="1">#REF!</definedName>
    <definedName name="LY_P1_Actv_Amt17" localSheetId="51" hidden="1">#REF!</definedName>
    <definedName name="LY_P1_Actv_Amt17" localSheetId="33" hidden="1">#REF!</definedName>
    <definedName name="LY_P1_Actv_Amt17" localSheetId="16" hidden="1">#REF!</definedName>
    <definedName name="LY_P1_Actv_Amt17" localSheetId="10" hidden="1">'NFD CONSO'!#REF!</definedName>
    <definedName name="LY_P1_Actv_Amt17" localSheetId="29" hidden="1">#REF!</definedName>
    <definedName name="LY_P1_Actv_Amt17" localSheetId="11" hidden="1">#REF!</definedName>
    <definedName name="LY_P1_Actv_Amt17" localSheetId="36" hidden="1">#REF!</definedName>
    <definedName name="LY_P1_Actv_Amt17" localSheetId="32" hidden="1">#REF!</definedName>
    <definedName name="LY_P1_Actv_Amt17" localSheetId="18" hidden="1">#REF!</definedName>
    <definedName name="LY_P1_Actv_Amt17" localSheetId="38" hidden="1">#REF!</definedName>
    <definedName name="LY_P1_Actv_Amt17" hidden="1">#REF!</definedName>
    <definedName name="LY_P1_Actv_Amt21" localSheetId="35" hidden="1">#REF!</definedName>
    <definedName name="LY_P1_Actv_Amt21" localSheetId="31" hidden="1">#REF!</definedName>
    <definedName name="LY_P1_Actv_Amt21" localSheetId="9" hidden="1">#REF!</definedName>
    <definedName name="LY_P1_Actv_Amt21" localSheetId="30" hidden="1">#REF!</definedName>
    <definedName name="LY_P1_Actv_Amt21" localSheetId="33" hidden="1">#REF!</definedName>
    <definedName name="LY_P1_Actv_Amt21" localSheetId="16" hidden="1">#REF!</definedName>
    <definedName name="LY_P1_Actv_Amt21" localSheetId="10" hidden="1">'NFD CONSO'!#REF!</definedName>
    <definedName name="LY_P1_Actv_Amt21" localSheetId="29" hidden="1">#REF!</definedName>
    <definedName name="LY_P1_Actv_Amt21" localSheetId="11" hidden="1">#REF!</definedName>
    <definedName name="LY_P1_Actv_Amt21" localSheetId="36" hidden="1">#REF!</definedName>
    <definedName name="LY_P1_Actv_Amt21" localSheetId="32" hidden="1">#REF!</definedName>
    <definedName name="LY_P1_Actv_Amt21" localSheetId="18" hidden="1">#REF!</definedName>
    <definedName name="LY_P1_Actv_Amt21" localSheetId="38" hidden="1">#REF!</definedName>
    <definedName name="LY_P1_Actv_Amt21" hidden="1">#REF!</definedName>
    <definedName name="LY_P1_Actv_Amt3" localSheetId="35" hidden="1">#REF!</definedName>
    <definedName name="LY_P1_Actv_Amt3" localSheetId="31" hidden="1">#REF!</definedName>
    <definedName name="LY_P1_Actv_Amt3" localSheetId="9" hidden="1">#REF!</definedName>
    <definedName name="LY_P1_Actv_Amt3" localSheetId="30" hidden="1">#REF!</definedName>
    <definedName name="LY_P1_Actv_Amt3" localSheetId="33" hidden="1">#REF!</definedName>
    <definedName name="LY_P1_Actv_Amt3" localSheetId="16" hidden="1">#REF!</definedName>
    <definedName name="LY_P1_Actv_Amt3" localSheetId="10" hidden="1">'NFD CONSO'!#REF!</definedName>
    <definedName name="LY_P1_Actv_Amt3" localSheetId="29" hidden="1">#REF!</definedName>
    <definedName name="LY_P1_Actv_Amt3" localSheetId="11" hidden="1">#REF!</definedName>
    <definedName name="LY_P1_Actv_Amt3" localSheetId="36" hidden="1">#REF!</definedName>
    <definedName name="LY_P1_Actv_Amt3" localSheetId="32" hidden="1">#REF!</definedName>
    <definedName name="LY_P1_Actv_Amt3" localSheetId="18" hidden="1">#REF!</definedName>
    <definedName name="LY_P1_Actv_Amt3" localSheetId="38" hidden="1">#REF!</definedName>
    <definedName name="LY_P1_Actv_Amt3" hidden="1">#REF!</definedName>
    <definedName name="LY_P1_Actv_Amt4" localSheetId="35" hidden="1">#REF!</definedName>
    <definedName name="LY_P1_Actv_Amt4" localSheetId="31" hidden="1">#REF!</definedName>
    <definedName name="LY_P1_Actv_Amt4" localSheetId="9" hidden="1">#REF!</definedName>
    <definedName name="LY_P1_Actv_Amt4" localSheetId="30" hidden="1">#REF!</definedName>
    <definedName name="LY_P1_Actv_Amt4" localSheetId="33" hidden="1">#REF!</definedName>
    <definedName name="LY_P1_Actv_Amt4" localSheetId="16" hidden="1">#REF!</definedName>
    <definedName name="LY_P1_Actv_Amt4" localSheetId="10" hidden="1">'NFD CONSO'!#REF!</definedName>
    <definedName name="LY_P1_Actv_Amt4" localSheetId="29" hidden="1">#REF!</definedName>
    <definedName name="LY_P1_Actv_Amt4" localSheetId="11" hidden="1">#REF!</definedName>
    <definedName name="LY_P1_Actv_Amt4" localSheetId="36" hidden="1">#REF!</definedName>
    <definedName name="LY_P1_Actv_Amt4" localSheetId="32" hidden="1">#REF!</definedName>
    <definedName name="LY_P1_Actv_Amt4" localSheetId="18" hidden="1">#REF!</definedName>
    <definedName name="LY_P1_Actv_Amt4" localSheetId="38" hidden="1">#REF!</definedName>
    <definedName name="LY_P1_Actv_Amt4" hidden="1">#REF!</definedName>
    <definedName name="LY_P1_Actv_Amt5" localSheetId="35" hidden="1">#REF!</definedName>
    <definedName name="LY_P1_Actv_Amt5" localSheetId="31" hidden="1">#REF!</definedName>
    <definedName name="LY_P1_Actv_Amt5" localSheetId="9" hidden="1">#REF!</definedName>
    <definedName name="LY_P1_Actv_Amt5" localSheetId="30" hidden="1">#REF!</definedName>
    <definedName name="LY_P1_Actv_Amt5" localSheetId="33" hidden="1">#REF!</definedName>
    <definedName name="LY_P1_Actv_Amt5" localSheetId="16" hidden="1">#REF!</definedName>
    <definedName name="LY_P1_Actv_Amt5" localSheetId="10" hidden="1">'NFD CONSO'!#REF!</definedName>
    <definedName name="LY_P1_Actv_Amt5" localSheetId="29" hidden="1">#REF!</definedName>
    <definedName name="LY_P1_Actv_Amt5" localSheetId="11" hidden="1">#REF!</definedName>
    <definedName name="LY_P1_Actv_Amt5" localSheetId="36" hidden="1">#REF!</definedName>
    <definedName name="LY_P1_Actv_Amt5" localSheetId="32" hidden="1">#REF!</definedName>
    <definedName name="LY_P1_Actv_Amt5" localSheetId="18" hidden="1">#REF!</definedName>
    <definedName name="LY_P1_Actv_Amt5" localSheetId="38" hidden="1">#REF!</definedName>
    <definedName name="LY_P1_Actv_Amt5" hidden="1">#REF!</definedName>
    <definedName name="LY_P1_Actv_Amt6" localSheetId="35" hidden="1">#REF!</definedName>
    <definedName name="LY_P1_Actv_Amt6" localSheetId="31" hidden="1">#REF!</definedName>
    <definedName name="LY_P1_Actv_Amt6" localSheetId="9" hidden="1">#REF!</definedName>
    <definedName name="LY_P1_Actv_Amt6" localSheetId="30" hidden="1">#REF!</definedName>
    <definedName name="LY_P1_Actv_Amt6" localSheetId="33" hidden="1">#REF!</definedName>
    <definedName name="LY_P1_Actv_Amt6" localSheetId="16" hidden="1">#REF!</definedName>
    <definedName name="LY_P1_Actv_Amt6" localSheetId="10" hidden="1">'NFD CONSO'!#REF!</definedName>
    <definedName name="LY_P1_Actv_Amt6" localSheetId="29" hidden="1">#REF!</definedName>
    <definedName name="LY_P1_Actv_Amt6" localSheetId="11" hidden="1">#REF!</definedName>
    <definedName name="LY_P1_Actv_Amt6" localSheetId="36" hidden="1">#REF!</definedName>
    <definedName name="LY_P1_Actv_Amt6" localSheetId="32" hidden="1">#REF!</definedName>
    <definedName name="LY_P1_Actv_Amt6" localSheetId="18" hidden="1">#REF!</definedName>
    <definedName name="LY_P1_Actv_Amt6" localSheetId="38" hidden="1">#REF!</definedName>
    <definedName name="LY_P1_Actv_Amt6" hidden="1">#REF!</definedName>
    <definedName name="LY_P10_Actv_Amt17" localSheetId="35" hidden="1">#REF!</definedName>
    <definedName name="LY_P10_Actv_Amt17" localSheetId="31" hidden="1">#REF!</definedName>
    <definedName name="LY_P10_Actv_Amt17" localSheetId="9" hidden="1">#REF!</definedName>
    <definedName name="LY_P10_Actv_Amt17" localSheetId="30" hidden="1">#REF!</definedName>
    <definedName name="LY_P10_Actv_Amt17" localSheetId="33" hidden="1">#REF!</definedName>
    <definedName name="LY_P10_Actv_Amt17" localSheetId="16" hidden="1">#REF!</definedName>
    <definedName name="LY_P10_Actv_Amt17" localSheetId="10" hidden="1">'NFD CONSO'!#REF!</definedName>
    <definedName name="LY_P10_Actv_Amt17" localSheetId="29" hidden="1">#REF!</definedName>
    <definedName name="LY_P10_Actv_Amt17" localSheetId="11" hidden="1">#REF!</definedName>
    <definedName name="LY_P10_Actv_Amt17" localSheetId="36" hidden="1">#REF!</definedName>
    <definedName name="LY_P10_Actv_Amt17" localSheetId="32" hidden="1">#REF!</definedName>
    <definedName name="LY_P10_Actv_Amt17" localSheetId="18" hidden="1">#REF!</definedName>
    <definedName name="LY_P10_Actv_Amt17" localSheetId="38" hidden="1">#REF!</definedName>
    <definedName name="LY_P10_Actv_Amt17" hidden="1">#REF!</definedName>
    <definedName name="LY_P10_Actv_Amt21" localSheetId="35" hidden="1">#REF!</definedName>
    <definedName name="LY_P10_Actv_Amt21" localSheetId="31" hidden="1">#REF!</definedName>
    <definedName name="LY_P10_Actv_Amt21" localSheetId="9" hidden="1">#REF!</definedName>
    <definedName name="LY_P10_Actv_Amt21" localSheetId="30" hidden="1">#REF!</definedName>
    <definedName name="LY_P10_Actv_Amt21" localSheetId="33" hidden="1">#REF!</definedName>
    <definedName name="LY_P10_Actv_Amt21" localSheetId="16" hidden="1">#REF!</definedName>
    <definedName name="LY_P10_Actv_Amt21" localSheetId="10" hidden="1">'NFD CONSO'!#REF!</definedName>
    <definedName name="LY_P10_Actv_Amt21" localSheetId="29" hidden="1">#REF!</definedName>
    <definedName name="LY_P10_Actv_Amt21" localSheetId="11" hidden="1">#REF!</definedName>
    <definedName name="LY_P10_Actv_Amt21" localSheetId="36" hidden="1">#REF!</definedName>
    <definedName name="LY_P10_Actv_Amt21" localSheetId="32" hidden="1">#REF!</definedName>
    <definedName name="LY_P10_Actv_Amt21" localSheetId="18" hidden="1">#REF!</definedName>
    <definedName name="LY_P10_Actv_Amt21" localSheetId="38" hidden="1">#REF!</definedName>
    <definedName name="LY_P10_Actv_Amt21" hidden="1">#REF!</definedName>
    <definedName name="LY_P10_Actv_Amt3" localSheetId="35" hidden="1">#REF!</definedName>
    <definedName name="LY_P10_Actv_Amt3" localSheetId="31" hidden="1">#REF!</definedName>
    <definedName name="LY_P10_Actv_Amt3" localSheetId="9" hidden="1">#REF!</definedName>
    <definedName name="LY_P10_Actv_Amt3" localSheetId="30" hidden="1">#REF!</definedName>
    <definedName name="LY_P10_Actv_Amt3" localSheetId="33" hidden="1">#REF!</definedName>
    <definedName name="LY_P10_Actv_Amt3" localSheetId="16" hidden="1">#REF!</definedName>
    <definedName name="LY_P10_Actv_Amt3" localSheetId="10" hidden="1">'NFD CONSO'!#REF!</definedName>
    <definedName name="LY_P10_Actv_Amt3" localSheetId="29" hidden="1">#REF!</definedName>
    <definedName name="LY_P10_Actv_Amt3" localSheetId="11" hidden="1">#REF!</definedName>
    <definedName name="LY_P10_Actv_Amt3" localSheetId="36" hidden="1">#REF!</definedName>
    <definedName name="LY_P10_Actv_Amt3" localSheetId="32" hidden="1">#REF!</definedName>
    <definedName name="LY_P10_Actv_Amt3" localSheetId="18" hidden="1">#REF!</definedName>
    <definedName name="LY_P10_Actv_Amt3" localSheetId="38" hidden="1">#REF!</definedName>
    <definedName name="LY_P10_Actv_Amt3" hidden="1">#REF!</definedName>
    <definedName name="LY_P10_Actv_Amt4" localSheetId="35" hidden="1">#REF!</definedName>
    <definedName name="LY_P10_Actv_Amt4" localSheetId="31" hidden="1">#REF!</definedName>
    <definedName name="LY_P10_Actv_Amt4" localSheetId="9" hidden="1">#REF!</definedName>
    <definedName name="LY_P10_Actv_Amt4" localSheetId="30" hidden="1">#REF!</definedName>
    <definedName name="LY_P10_Actv_Amt4" localSheetId="33" hidden="1">#REF!</definedName>
    <definedName name="LY_P10_Actv_Amt4" localSheetId="16" hidden="1">#REF!</definedName>
    <definedName name="LY_P10_Actv_Amt4" localSheetId="10" hidden="1">'NFD CONSO'!#REF!</definedName>
    <definedName name="LY_P10_Actv_Amt4" localSheetId="29" hidden="1">#REF!</definedName>
    <definedName name="LY_P10_Actv_Amt4" localSheetId="11" hidden="1">#REF!</definedName>
    <definedName name="LY_P10_Actv_Amt4" localSheetId="36" hidden="1">#REF!</definedName>
    <definedName name="LY_P10_Actv_Amt4" localSheetId="32" hidden="1">#REF!</definedName>
    <definedName name="LY_P10_Actv_Amt4" localSheetId="18" hidden="1">#REF!</definedName>
    <definedName name="LY_P10_Actv_Amt4" localSheetId="38" hidden="1">#REF!</definedName>
    <definedName name="LY_P10_Actv_Amt4" hidden="1">#REF!</definedName>
    <definedName name="LY_P10_Actv_Amt5" localSheetId="35" hidden="1">#REF!</definedName>
    <definedName name="LY_P10_Actv_Amt5" localSheetId="31" hidden="1">#REF!</definedName>
    <definedName name="LY_P10_Actv_Amt5" localSheetId="9" hidden="1">#REF!</definedName>
    <definedName name="LY_P10_Actv_Amt5" localSheetId="30" hidden="1">#REF!</definedName>
    <definedName name="LY_P10_Actv_Amt5" localSheetId="33" hidden="1">#REF!</definedName>
    <definedName name="LY_P10_Actv_Amt5" localSheetId="16" hidden="1">#REF!</definedName>
    <definedName name="LY_P10_Actv_Amt5" localSheetId="10" hidden="1">'NFD CONSO'!#REF!</definedName>
    <definedName name="LY_P10_Actv_Amt5" localSheetId="29" hidden="1">#REF!</definedName>
    <definedName name="LY_P10_Actv_Amt5" localSheetId="11" hidden="1">#REF!</definedName>
    <definedName name="LY_P10_Actv_Amt5" localSheetId="36" hidden="1">#REF!</definedName>
    <definedName name="LY_P10_Actv_Amt5" localSheetId="32" hidden="1">#REF!</definedName>
    <definedName name="LY_P10_Actv_Amt5" localSheetId="18" hidden="1">#REF!</definedName>
    <definedName name="LY_P10_Actv_Amt5" localSheetId="38" hidden="1">#REF!</definedName>
    <definedName name="LY_P10_Actv_Amt5" hidden="1">#REF!</definedName>
    <definedName name="LY_P10_Actv_Amt6" localSheetId="35" hidden="1">#REF!</definedName>
    <definedName name="LY_P10_Actv_Amt6" localSheetId="31" hidden="1">#REF!</definedName>
    <definedName name="LY_P10_Actv_Amt6" localSheetId="9" hidden="1">#REF!</definedName>
    <definedName name="LY_P10_Actv_Amt6" localSheetId="30" hidden="1">#REF!</definedName>
    <definedName name="LY_P10_Actv_Amt6" localSheetId="33" hidden="1">#REF!</definedName>
    <definedName name="LY_P10_Actv_Amt6" localSheetId="16" hidden="1">#REF!</definedName>
    <definedName name="LY_P10_Actv_Amt6" localSheetId="10" hidden="1">'NFD CONSO'!#REF!</definedName>
    <definedName name="LY_P10_Actv_Amt6" localSheetId="29" hidden="1">#REF!</definedName>
    <definedName name="LY_P10_Actv_Amt6" localSheetId="11" hidden="1">#REF!</definedName>
    <definedName name="LY_P10_Actv_Amt6" localSheetId="36" hidden="1">#REF!</definedName>
    <definedName name="LY_P10_Actv_Amt6" localSheetId="32" hidden="1">#REF!</definedName>
    <definedName name="LY_P10_Actv_Amt6" localSheetId="18" hidden="1">#REF!</definedName>
    <definedName name="LY_P10_Actv_Amt6" localSheetId="38" hidden="1">#REF!</definedName>
    <definedName name="LY_P10_Actv_Amt6" hidden="1">#REF!</definedName>
    <definedName name="LY_P11_Actv_Amt17" localSheetId="35" hidden="1">#REF!</definedName>
    <definedName name="LY_P11_Actv_Amt17" localSheetId="31" hidden="1">#REF!</definedName>
    <definedName name="LY_P11_Actv_Amt17" localSheetId="9" hidden="1">#REF!</definedName>
    <definedName name="LY_P11_Actv_Amt17" localSheetId="30" hidden="1">#REF!</definedName>
    <definedName name="LY_P11_Actv_Amt17" localSheetId="33" hidden="1">#REF!</definedName>
    <definedName name="LY_P11_Actv_Amt17" localSheetId="16" hidden="1">#REF!</definedName>
    <definedName name="LY_P11_Actv_Amt17" localSheetId="10" hidden="1">'NFD CONSO'!#REF!</definedName>
    <definedName name="LY_P11_Actv_Amt17" localSheetId="29" hidden="1">#REF!</definedName>
    <definedName name="LY_P11_Actv_Amt17" localSheetId="11" hidden="1">#REF!</definedName>
    <definedName name="LY_P11_Actv_Amt17" localSheetId="36" hidden="1">#REF!</definedName>
    <definedName name="LY_P11_Actv_Amt17" localSheetId="32" hidden="1">#REF!</definedName>
    <definedName name="LY_P11_Actv_Amt17" localSheetId="18" hidden="1">#REF!</definedName>
    <definedName name="LY_P11_Actv_Amt17" localSheetId="38" hidden="1">#REF!</definedName>
    <definedName name="LY_P11_Actv_Amt17" hidden="1">#REF!</definedName>
    <definedName name="LY_P11_Actv_Amt21" localSheetId="35" hidden="1">#REF!</definedName>
    <definedName name="LY_P11_Actv_Amt21" localSheetId="31" hidden="1">#REF!</definedName>
    <definedName name="LY_P11_Actv_Amt21" localSheetId="9" hidden="1">#REF!</definedName>
    <definedName name="LY_P11_Actv_Amt21" localSheetId="30" hidden="1">#REF!</definedName>
    <definedName name="LY_P11_Actv_Amt21" localSheetId="33" hidden="1">#REF!</definedName>
    <definedName name="LY_P11_Actv_Amt21" localSheetId="16" hidden="1">#REF!</definedName>
    <definedName name="LY_P11_Actv_Amt21" localSheetId="10" hidden="1">'NFD CONSO'!#REF!</definedName>
    <definedName name="LY_P11_Actv_Amt21" localSheetId="29" hidden="1">#REF!</definedName>
    <definedName name="LY_P11_Actv_Amt21" localSheetId="11" hidden="1">#REF!</definedName>
    <definedName name="LY_P11_Actv_Amt21" localSheetId="36" hidden="1">#REF!</definedName>
    <definedName name="LY_P11_Actv_Amt21" localSheetId="32" hidden="1">#REF!</definedName>
    <definedName name="LY_P11_Actv_Amt21" localSheetId="18" hidden="1">#REF!</definedName>
    <definedName name="LY_P11_Actv_Amt21" localSheetId="38" hidden="1">#REF!</definedName>
    <definedName name="LY_P11_Actv_Amt21" hidden="1">#REF!</definedName>
    <definedName name="LY_P11_Actv_Amt3" localSheetId="35" hidden="1">#REF!</definedName>
    <definedName name="LY_P11_Actv_Amt3" localSheetId="31" hidden="1">#REF!</definedName>
    <definedName name="LY_P11_Actv_Amt3" localSheetId="9" hidden="1">#REF!</definedName>
    <definedName name="LY_P11_Actv_Amt3" localSheetId="30" hidden="1">#REF!</definedName>
    <definedName name="LY_P11_Actv_Amt3" localSheetId="33" hidden="1">#REF!</definedName>
    <definedName name="LY_P11_Actv_Amt3" localSheetId="16" hidden="1">#REF!</definedName>
    <definedName name="LY_P11_Actv_Amt3" localSheetId="10" hidden="1">'NFD CONSO'!#REF!</definedName>
    <definedName name="LY_P11_Actv_Amt3" localSheetId="29" hidden="1">#REF!</definedName>
    <definedName name="LY_P11_Actv_Amt3" localSheetId="11" hidden="1">#REF!</definedName>
    <definedName name="LY_P11_Actv_Amt3" localSheetId="36" hidden="1">#REF!</definedName>
    <definedName name="LY_P11_Actv_Amt3" localSheetId="32" hidden="1">#REF!</definedName>
    <definedName name="LY_P11_Actv_Amt3" localSheetId="18" hidden="1">#REF!</definedName>
    <definedName name="LY_P11_Actv_Amt3" localSheetId="38" hidden="1">#REF!</definedName>
    <definedName name="LY_P11_Actv_Amt3" hidden="1">#REF!</definedName>
    <definedName name="LY_P11_Actv_Amt4" localSheetId="35" hidden="1">#REF!</definedName>
    <definedName name="LY_P11_Actv_Amt4" localSheetId="31" hidden="1">#REF!</definedName>
    <definedName name="LY_P11_Actv_Amt4" localSheetId="9" hidden="1">#REF!</definedName>
    <definedName name="LY_P11_Actv_Amt4" localSheetId="30" hidden="1">#REF!</definedName>
    <definedName name="LY_P11_Actv_Amt4" localSheetId="33" hidden="1">#REF!</definedName>
    <definedName name="LY_P11_Actv_Amt4" localSheetId="16" hidden="1">#REF!</definedName>
    <definedName name="LY_P11_Actv_Amt4" localSheetId="10" hidden="1">'NFD CONSO'!#REF!</definedName>
    <definedName name="LY_P11_Actv_Amt4" localSheetId="29" hidden="1">#REF!</definedName>
    <definedName name="LY_P11_Actv_Amt4" localSheetId="11" hidden="1">#REF!</definedName>
    <definedName name="LY_P11_Actv_Amt4" localSheetId="36" hidden="1">#REF!</definedName>
    <definedName name="LY_P11_Actv_Amt4" localSheetId="32" hidden="1">#REF!</definedName>
    <definedName name="LY_P11_Actv_Amt4" localSheetId="18" hidden="1">#REF!</definedName>
    <definedName name="LY_P11_Actv_Amt4" localSheetId="38" hidden="1">#REF!</definedName>
    <definedName name="LY_P11_Actv_Amt4" hidden="1">#REF!</definedName>
    <definedName name="LY_P11_Actv_Amt5" localSheetId="35" hidden="1">#REF!</definedName>
    <definedName name="LY_P11_Actv_Amt5" localSheetId="31" hidden="1">#REF!</definedName>
    <definedName name="LY_P11_Actv_Amt5" localSheetId="9" hidden="1">#REF!</definedName>
    <definedName name="LY_P11_Actv_Amt5" localSheetId="30" hidden="1">#REF!</definedName>
    <definedName name="LY_P11_Actv_Amt5" localSheetId="33" hidden="1">#REF!</definedName>
    <definedName name="LY_P11_Actv_Amt5" localSheetId="16" hidden="1">#REF!</definedName>
    <definedName name="LY_P11_Actv_Amt5" localSheetId="10" hidden="1">'NFD CONSO'!#REF!</definedName>
    <definedName name="LY_P11_Actv_Amt5" localSheetId="29" hidden="1">#REF!</definedName>
    <definedName name="LY_P11_Actv_Amt5" localSheetId="11" hidden="1">#REF!</definedName>
    <definedName name="LY_P11_Actv_Amt5" localSheetId="36" hidden="1">#REF!</definedName>
    <definedName name="LY_P11_Actv_Amt5" localSheetId="32" hidden="1">#REF!</definedName>
    <definedName name="LY_P11_Actv_Amt5" localSheetId="18" hidden="1">#REF!</definedName>
    <definedName name="LY_P11_Actv_Amt5" localSheetId="38" hidden="1">#REF!</definedName>
    <definedName name="LY_P11_Actv_Amt5" hidden="1">#REF!</definedName>
    <definedName name="LY_P11_Actv_Amt6" localSheetId="35" hidden="1">#REF!</definedName>
    <definedName name="LY_P11_Actv_Amt6" localSheetId="31" hidden="1">#REF!</definedName>
    <definedName name="LY_P11_Actv_Amt6" localSheetId="9" hidden="1">#REF!</definedName>
    <definedName name="LY_P11_Actv_Amt6" localSheetId="30" hidden="1">#REF!</definedName>
    <definedName name="LY_P11_Actv_Amt6" localSheetId="33" hidden="1">#REF!</definedName>
    <definedName name="LY_P11_Actv_Amt6" localSheetId="16" hidden="1">#REF!</definedName>
    <definedName name="LY_P11_Actv_Amt6" localSheetId="10" hidden="1">'NFD CONSO'!#REF!</definedName>
    <definedName name="LY_P11_Actv_Amt6" localSheetId="29" hidden="1">#REF!</definedName>
    <definedName name="LY_P11_Actv_Amt6" localSheetId="11" hidden="1">#REF!</definedName>
    <definedName name="LY_P11_Actv_Amt6" localSheetId="36" hidden="1">#REF!</definedName>
    <definedName name="LY_P11_Actv_Amt6" localSheetId="32" hidden="1">#REF!</definedName>
    <definedName name="LY_P11_Actv_Amt6" localSheetId="18" hidden="1">#REF!</definedName>
    <definedName name="LY_P11_Actv_Amt6" localSheetId="38" hidden="1">#REF!</definedName>
    <definedName name="LY_P11_Actv_Amt6" hidden="1">#REF!</definedName>
    <definedName name="LY_P12_Actv_Amt17" localSheetId="35" hidden="1">#REF!</definedName>
    <definedName name="LY_P12_Actv_Amt17" localSheetId="31" hidden="1">#REF!</definedName>
    <definedName name="LY_P12_Actv_Amt17" localSheetId="9" hidden="1">#REF!</definedName>
    <definedName name="LY_P12_Actv_Amt17" localSheetId="30" hidden="1">#REF!</definedName>
    <definedName name="LY_P12_Actv_Amt17" localSheetId="33" hidden="1">#REF!</definedName>
    <definedName name="LY_P12_Actv_Amt17" localSheetId="16" hidden="1">#REF!</definedName>
    <definedName name="LY_P12_Actv_Amt17" localSheetId="10" hidden="1">'NFD CONSO'!#REF!</definedName>
    <definedName name="LY_P12_Actv_Amt17" localSheetId="29" hidden="1">#REF!</definedName>
    <definedName name="LY_P12_Actv_Amt17" localSheetId="11" hidden="1">#REF!</definedName>
    <definedName name="LY_P12_Actv_Amt17" localSheetId="36" hidden="1">#REF!</definedName>
    <definedName name="LY_P12_Actv_Amt17" localSheetId="32" hidden="1">#REF!</definedName>
    <definedName name="LY_P12_Actv_Amt17" localSheetId="18" hidden="1">#REF!</definedName>
    <definedName name="LY_P12_Actv_Amt17" localSheetId="38" hidden="1">#REF!</definedName>
    <definedName name="LY_P12_Actv_Amt17" hidden="1">#REF!</definedName>
    <definedName name="LY_P12_Actv_Amt21" localSheetId="35" hidden="1">#REF!</definedName>
    <definedName name="LY_P12_Actv_Amt21" localSheetId="31" hidden="1">#REF!</definedName>
    <definedName name="LY_P12_Actv_Amt21" localSheetId="9" hidden="1">#REF!</definedName>
    <definedName name="LY_P12_Actv_Amt21" localSheetId="30" hidden="1">#REF!</definedName>
    <definedName name="LY_P12_Actv_Amt21" localSheetId="33" hidden="1">#REF!</definedName>
    <definedName name="LY_P12_Actv_Amt21" localSheetId="16" hidden="1">#REF!</definedName>
    <definedName name="LY_P12_Actv_Amt21" localSheetId="10" hidden="1">'NFD CONSO'!#REF!</definedName>
    <definedName name="LY_P12_Actv_Amt21" localSheetId="29" hidden="1">#REF!</definedName>
    <definedName name="LY_P12_Actv_Amt21" localSheetId="11" hidden="1">#REF!</definedName>
    <definedName name="LY_P12_Actv_Amt21" localSheetId="36" hidden="1">#REF!</definedName>
    <definedName name="LY_P12_Actv_Amt21" localSheetId="32" hidden="1">#REF!</definedName>
    <definedName name="LY_P12_Actv_Amt21" localSheetId="18" hidden="1">#REF!</definedName>
    <definedName name="LY_P12_Actv_Amt21" localSheetId="38" hidden="1">#REF!</definedName>
    <definedName name="LY_P12_Actv_Amt21" hidden="1">#REF!</definedName>
    <definedName name="LY_P12_Actv_Amt3" localSheetId="35" hidden="1">#REF!</definedName>
    <definedName name="LY_P12_Actv_Amt3" localSheetId="31" hidden="1">#REF!</definedName>
    <definedName name="LY_P12_Actv_Amt3" localSheetId="9" hidden="1">#REF!</definedName>
    <definedName name="LY_P12_Actv_Amt3" localSheetId="30" hidden="1">#REF!</definedName>
    <definedName name="LY_P12_Actv_Amt3" localSheetId="33" hidden="1">#REF!</definedName>
    <definedName name="LY_P12_Actv_Amt3" localSheetId="16" hidden="1">#REF!</definedName>
    <definedName name="LY_P12_Actv_Amt3" localSheetId="10" hidden="1">'NFD CONSO'!#REF!</definedName>
    <definedName name="LY_P12_Actv_Amt3" localSheetId="29" hidden="1">#REF!</definedName>
    <definedName name="LY_P12_Actv_Amt3" localSheetId="11" hidden="1">#REF!</definedName>
    <definedName name="LY_P12_Actv_Amt3" localSheetId="36" hidden="1">#REF!</definedName>
    <definedName name="LY_P12_Actv_Amt3" localSheetId="32" hidden="1">#REF!</definedName>
    <definedName name="LY_P12_Actv_Amt3" localSheetId="18" hidden="1">#REF!</definedName>
    <definedName name="LY_P12_Actv_Amt3" localSheetId="38" hidden="1">#REF!</definedName>
    <definedName name="LY_P12_Actv_Amt3" hidden="1">#REF!</definedName>
    <definedName name="LY_P12_Actv_Amt4" localSheetId="35" hidden="1">#REF!</definedName>
    <definedName name="LY_P12_Actv_Amt4" localSheetId="31" hidden="1">#REF!</definedName>
    <definedName name="LY_P12_Actv_Amt4" localSheetId="9" hidden="1">#REF!</definedName>
    <definedName name="LY_P12_Actv_Amt4" localSheetId="30" hidden="1">#REF!</definedName>
    <definedName name="LY_P12_Actv_Amt4" localSheetId="33" hidden="1">#REF!</definedName>
    <definedName name="LY_P12_Actv_Amt4" localSheetId="16" hidden="1">#REF!</definedName>
    <definedName name="LY_P12_Actv_Amt4" localSheetId="10" hidden="1">'NFD CONSO'!#REF!</definedName>
    <definedName name="LY_P12_Actv_Amt4" localSheetId="29" hidden="1">#REF!</definedName>
    <definedName name="LY_P12_Actv_Amt4" localSheetId="11" hidden="1">#REF!</definedName>
    <definedName name="LY_P12_Actv_Amt4" localSheetId="36" hidden="1">#REF!</definedName>
    <definedName name="LY_P12_Actv_Amt4" localSheetId="32" hidden="1">#REF!</definedName>
    <definedName name="LY_P12_Actv_Amt4" localSheetId="18" hidden="1">#REF!</definedName>
    <definedName name="LY_P12_Actv_Amt4" localSheetId="38" hidden="1">#REF!</definedName>
    <definedName name="LY_P12_Actv_Amt4" hidden="1">#REF!</definedName>
    <definedName name="LY_P12_Actv_Amt5" localSheetId="35" hidden="1">#REF!</definedName>
    <definedName name="LY_P12_Actv_Amt5" localSheetId="31" hidden="1">#REF!</definedName>
    <definedName name="LY_P12_Actv_Amt5" localSheetId="9" hidden="1">#REF!</definedName>
    <definedName name="LY_P12_Actv_Amt5" localSheetId="30" hidden="1">#REF!</definedName>
    <definedName name="LY_P12_Actv_Amt5" localSheetId="33" hidden="1">#REF!</definedName>
    <definedName name="LY_P12_Actv_Amt5" localSheetId="16" hidden="1">#REF!</definedName>
    <definedName name="LY_P12_Actv_Amt5" localSheetId="10" hidden="1">'NFD CONSO'!#REF!</definedName>
    <definedName name="LY_P12_Actv_Amt5" localSheetId="29" hidden="1">#REF!</definedName>
    <definedName name="LY_P12_Actv_Amt5" localSheetId="11" hidden="1">#REF!</definedName>
    <definedName name="LY_P12_Actv_Amt5" localSheetId="36" hidden="1">#REF!</definedName>
    <definedName name="LY_P12_Actv_Amt5" localSheetId="32" hidden="1">#REF!</definedName>
    <definedName name="LY_P12_Actv_Amt5" localSheetId="18" hidden="1">#REF!</definedName>
    <definedName name="LY_P12_Actv_Amt5" localSheetId="38" hidden="1">#REF!</definedName>
    <definedName name="LY_P12_Actv_Amt5" hidden="1">#REF!</definedName>
    <definedName name="LY_P12_Actv_Amt6" localSheetId="35" hidden="1">#REF!</definedName>
    <definedName name="LY_P12_Actv_Amt6" localSheetId="31" hidden="1">#REF!</definedName>
    <definedName name="LY_P12_Actv_Amt6" localSheetId="9" hidden="1">#REF!</definedName>
    <definedName name="LY_P12_Actv_Amt6" localSheetId="30" hidden="1">#REF!</definedName>
    <definedName name="LY_P12_Actv_Amt6" localSheetId="33" hidden="1">#REF!</definedName>
    <definedName name="LY_P12_Actv_Amt6" localSheetId="16" hidden="1">#REF!</definedName>
    <definedName name="LY_P12_Actv_Amt6" localSheetId="10" hidden="1">'NFD CONSO'!#REF!</definedName>
    <definedName name="LY_P12_Actv_Amt6" localSheetId="29" hidden="1">#REF!</definedName>
    <definedName name="LY_P12_Actv_Amt6" localSheetId="11" hidden="1">#REF!</definedName>
    <definedName name="LY_P12_Actv_Amt6" localSheetId="36" hidden="1">#REF!</definedName>
    <definedName name="LY_P12_Actv_Amt6" localSheetId="32" hidden="1">#REF!</definedName>
    <definedName name="LY_P12_Actv_Amt6" localSheetId="18" hidden="1">#REF!</definedName>
    <definedName name="LY_P12_Actv_Amt6" localSheetId="38" hidden="1">#REF!</definedName>
    <definedName name="LY_P12_Actv_Amt6" hidden="1">#REF!</definedName>
    <definedName name="LY_P2_Actv_Amt17" localSheetId="35" hidden="1">#REF!</definedName>
    <definedName name="LY_P2_Actv_Amt17" localSheetId="31" hidden="1">#REF!</definedName>
    <definedName name="LY_P2_Actv_Amt17" localSheetId="9" hidden="1">#REF!</definedName>
    <definedName name="LY_P2_Actv_Amt17" localSheetId="30" hidden="1">#REF!</definedName>
    <definedName name="LY_P2_Actv_Amt17" localSheetId="33" hidden="1">#REF!</definedName>
    <definedName name="LY_P2_Actv_Amt17" localSheetId="16" hidden="1">#REF!</definedName>
    <definedName name="LY_P2_Actv_Amt17" localSheetId="10" hidden="1">'NFD CONSO'!#REF!</definedName>
    <definedName name="LY_P2_Actv_Amt17" localSheetId="29" hidden="1">#REF!</definedName>
    <definedName name="LY_P2_Actv_Amt17" localSheetId="11" hidden="1">#REF!</definedName>
    <definedName name="LY_P2_Actv_Amt17" localSheetId="36" hidden="1">#REF!</definedName>
    <definedName name="LY_P2_Actv_Amt17" localSheetId="32" hidden="1">#REF!</definedName>
    <definedName name="LY_P2_Actv_Amt17" localSheetId="18" hidden="1">#REF!</definedName>
    <definedName name="LY_P2_Actv_Amt17" localSheetId="38" hidden="1">#REF!</definedName>
    <definedName name="LY_P2_Actv_Amt17" hidden="1">#REF!</definedName>
    <definedName name="LY_P2_Actv_Amt21" localSheetId="35" hidden="1">#REF!</definedName>
    <definedName name="LY_P2_Actv_Amt21" localSheetId="31" hidden="1">#REF!</definedName>
    <definedName name="LY_P2_Actv_Amt21" localSheetId="9" hidden="1">#REF!</definedName>
    <definedName name="LY_P2_Actv_Amt21" localSheetId="30" hidden="1">#REF!</definedName>
    <definedName name="LY_P2_Actv_Amt21" localSheetId="33" hidden="1">#REF!</definedName>
    <definedName name="LY_P2_Actv_Amt21" localSheetId="16" hidden="1">#REF!</definedName>
    <definedName name="LY_P2_Actv_Amt21" localSheetId="10" hidden="1">'NFD CONSO'!#REF!</definedName>
    <definedName name="LY_P2_Actv_Amt21" localSheetId="29" hidden="1">#REF!</definedName>
    <definedName name="LY_P2_Actv_Amt21" localSheetId="11" hidden="1">#REF!</definedName>
    <definedName name="LY_P2_Actv_Amt21" localSheetId="36" hidden="1">#REF!</definedName>
    <definedName name="LY_P2_Actv_Amt21" localSheetId="32" hidden="1">#REF!</definedName>
    <definedName name="LY_P2_Actv_Amt21" localSheetId="18" hidden="1">#REF!</definedName>
    <definedName name="LY_P2_Actv_Amt21" localSheetId="38" hidden="1">#REF!</definedName>
    <definedName name="LY_P2_Actv_Amt21" hidden="1">#REF!</definedName>
    <definedName name="LY_P2_Actv_Amt3" localSheetId="35" hidden="1">#REF!</definedName>
    <definedName name="LY_P2_Actv_Amt3" localSheetId="31" hidden="1">#REF!</definedName>
    <definedName name="LY_P2_Actv_Amt3" localSheetId="9" hidden="1">#REF!</definedName>
    <definedName name="LY_P2_Actv_Amt3" localSheetId="30" hidden="1">#REF!</definedName>
    <definedName name="LY_P2_Actv_Amt3" localSheetId="33" hidden="1">#REF!</definedName>
    <definedName name="LY_P2_Actv_Amt3" localSheetId="16" hidden="1">#REF!</definedName>
    <definedName name="LY_P2_Actv_Amt3" localSheetId="10" hidden="1">'NFD CONSO'!#REF!</definedName>
    <definedName name="LY_P2_Actv_Amt3" localSheetId="29" hidden="1">#REF!</definedName>
    <definedName name="LY_P2_Actv_Amt3" localSheetId="11" hidden="1">#REF!</definedName>
    <definedName name="LY_P2_Actv_Amt3" localSheetId="36" hidden="1">#REF!</definedName>
    <definedName name="LY_P2_Actv_Amt3" localSheetId="32" hidden="1">#REF!</definedName>
    <definedName name="LY_P2_Actv_Amt3" localSheetId="18" hidden="1">#REF!</definedName>
    <definedName name="LY_P2_Actv_Amt3" localSheetId="38" hidden="1">#REF!</definedName>
    <definedName name="LY_P2_Actv_Amt3" hidden="1">#REF!</definedName>
    <definedName name="LY_P2_Actv_Amt4" localSheetId="35" hidden="1">#REF!</definedName>
    <definedName name="LY_P2_Actv_Amt4" localSheetId="31" hidden="1">#REF!</definedName>
    <definedName name="LY_P2_Actv_Amt4" localSheetId="9" hidden="1">#REF!</definedName>
    <definedName name="LY_P2_Actv_Amt4" localSheetId="30" hidden="1">#REF!</definedName>
    <definedName name="LY_P2_Actv_Amt4" localSheetId="33" hidden="1">#REF!</definedName>
    <definedName name="LY_P2_Actv_Amt4" localSheetId="16" hidden="1">#REF!</definedName>
    <definedName name="LY_P2_Actv_Amt4" localSheetId="10" hidden="1">'NFD CONSO'!#REF!</definedName>
    <definedName name="LY_P2_Actv_Amt4" localSheetId="29" hidden="1">#REF!</definedName>
    <definedName name="LY_P2_Actv_Amt4" localSheetId="11" hidden="1">#REF!</definedName>
    <definedName name="LY_P2_Actv_Amt4" localSheetId="36" hidden="1">#REF!</definedName>
    <definedName name="LY_P2_Actv_Amt4" localSheetId="32" hidden="1">#REF!</definedName>
    <definedName name="LY_P2_Actv_Amt4" localSheetId="18" hidden="1">#REF!</definedName>
    <definedName name="LY_P2_Actv_Amt4" localSheetId="38" hidden="1">#REF!</definedName>
    <definedName name="LY_P2_Actv_Amt4" hidden="1">#REF!</definedName>
    <definedName name="LY_P2_Actv_Amt5" localSheetId="35" hidden="1">#REF!</definedName>
    <definedName name="LY_P2_Actv_Amt5" localSheetId="31" hidden="1">#REF!</definedName>
    <definedName name="LY_P2_Actv_Amt5" localSheetId="9" hidden="1">#REF!</definedName>
    <definedName name="LY_P2_Actv_Amt5" localSheetId="30" hidden="1">#REF!</definedName>
    <definedName name="LY_P2_Actv_Amt5" localSheetId="33" hidden="1">#REF!</definedName>
    <definedName name="LY_P2_Actv_Amt5" localSheetId="16" hidden="1">#REF!</definedName>
    <definedName name="LY_P2_Actv_Amt5" localSheetId="10" hidden="1">'NFD CONSO'!#REF!</definedName>
    <definedName name="LY_P2_Actv_Amt5" localSheetId="29" hidden="1">#REF!</definedName>
    <definedName name="LY_P2_Actv_Amt5" localSheetId="11" hidden="1">#REF!</definedName>
    <definedName name="LY_P2_Actv_Amt5" localSheetId="36" hidden="1">#REF!</definedName>
    <definedName name="LY_P2_Actv_Amt5" localSheetId="32" hidden="1">#REF!</definedName>
    <definedName name="LY_P2_Actv_Amt5" localSheetId="18" hidden="1">#REF!</definedName>
    <definedName name="LY_P2_Actv_Amt5" localSheetId="38" hidden="1">#REF!</definedName>
    <definedName name="LY_P2_Actv_Amt5" hidden="1">#REF!</definedName>
    <definedName name="LY_P2_Actv_Amt6" localSheetId="35" hidden="1">#REF!</definedName>
    <definedName name="LY_P2_Actv_Amt6" localSheetId="31" hidden="1">#REF!</definedName>
    <definedName name="LY_P2_Actv_Amt6" localSheetId="9" hidden="1">#REF!</definedName>
    <definedName name="LY_P2_Actv_Amt6" localSheetId="30" hidden="1">#REF!</definedName>
    <definedName name="LY_P2_Actv_Amt6" localSheetId="33" hidden="1">#REF!</definedName>
    <definedName name="LY_P2_Actv_Amt6" localSheetId="16" hidden="1">#REF!</definedName>
    <definedName name="LY_P2_Actv_Amt6" localSheetId="10" hidden="1">'NFD CONSO'!#REF!</definedName>
    <definedName name="LY_P2_Actv_Amt6" localSheetId="29" hidden="1">#REF!</definedName>
    <definedName name="LY_P2_Actv_Amt6" localSheetId="11" hidden="1">#REF!</definedName>
    <definedName name="LY_P2_Actv_Amt6" localSheetId="36" hidden="1">#REF!</definedName>
    <definedName name="LY_P2_Actv_Amt6" localSheetId="32" hidden="1">#REF!</definedName>
    <definedName name="LY_P2_Actv_Amt6" localSheetId="18" hidden="1">#REF!</definedName>
    <definedName name="LY_P2_Actv_Amt6" localSheetId="38" hidden="1">#REF!</definedName>
    <definedName name="LY_P2_Actv_Amt6" hidden="1">#REF!</definedName>
    <definedName name="LY_P3_Actv_Amt17" localSheetId="35" hidden="1">#REF!</definedName>
    <definedName name="LY_P3_Actv_Amt17" localSheetId="31" hidden="1">#REF!</definedName>
    <definedName name="LY_P3_Actv_Amt17" localSheetId="9" hidden="1">#REF!</definedName>
    <definedName name="LY_P3_Actv_Amt17" localSheetId="30" hidden="1">#REF!</definedName>
    <definedName name="LY_P3_Actv_Amt17" localSheetId="33" hidden="1">#REF!</definedName>
    <definedName name="LY_P3_Actv_Amt17" localSheetId="16" hidden="1">#REF!</definedName>
    <definedName name="LY_P3_Actv_Amt17" localSheetId="10" hidden="1">'NFD CONSO'!#REF!</definedName>
    <definedName name="LY_P3_Actv_Amt17" localSheetId="29" hidden="1">#REF!</definedName>
    <definedName name="LY_P3_Actv_Amt17" localSheetId="11" hidden="1">#REF!</definedName>
    <definedName name="LY_P3_Actv_Amt17" localSheetId="36" hidden="1">#REF!</definedName>
    <definedName name="LY_P3_Actv_Amt17" localSheetId="32" hidden="1">#REF!</definedName>
    <definedName name="LY_P3_Actv_Amt17" localSheetId="18" hidden="1">#REF!</definedName>
    <definedName name="LY_P3_Actv_Amt17" localSheetId="38" hidden="1">#REF!</definedName>
    <definedName name="LY_P3_Actv_Amt17" hidden="1">#REF!</definedName>
    <definedName name="LY_P3_Actv_Amt21" localSheetId="35" hidden="1">#REF!</definedName>
    <definedName name="LY_P3_Actv_Amt21" localSheetId="31" hidden="1">#REF!</definedName>
    <definedName name="LY_P3_Actv_Amt21" localSheetId="9" hidden="1">#REF!</definedName>
    <definedName name="LY_P3_Actv_Amt21" localSheetId="30" hidden="1">#REF!</definedName>
    <definedName name="LY_P3_Actv_Amt21" localSheetId="33" hidden="1">#REF!</definedName>
    <definedName name="LY_P3_Actv_Amt21" localSheetId="16" hidden="1">#REF!</definedName>
    <definedName name="LY_P3_Actv_Amt21" localSheetId="10" hidden="1">'NFD CONSO'!#REF!</definedName>
    <definedName name="LY_P3_Actv_Amt21" localSheetId="29" hidden="1">#REF!</definedName>
    <definedName name="LY_P3_Actv_Amt21" localSheetId="11" hidden="1">#REF!</definedName>
    <definedName name="LY_P3_Actv_Amt21" localSheetId="36" hidden="1">#REF!</definedName>
    <definedName name="LY_P3_Actv_Amt21" localSheetId="32" hidden="1">#REF!</definedName>
    <definedName name="LY_P3_Actv_Amt21" localSheetId="18" hidden="1">#REF!</definedName>
    <definedName name="LY_P3_Actv_Amt21" localSheetId="38" hidden="1">#REF!</definedName>
    <definedName name="LY_P3_Actv_Amt21" hidden="1">#REF!</definedName>
    <definedName name="LY_P3_Actv_Amt3" localSheetId="35" hidden="1">#REF!</definedName>
    <definedName name="LY_P3_Actv_Amt3" localSheetId="31" hidden="1">#REF!</definedName>
    <definedName name="LY_P3_Actv_Amt3" localSheetId="9" hidden="1">#REF!</definedName>
    <definedName name="LY_P3_Actv_Amt3" localSheetId="30" hidden="1">#REF!</definedName>
    <definedName name="LY_P3_Actv_Amt3" localSheetId="33" hidden="1">#REF!</definedName>
    <definedName name="LY_P3_Actv_Amt3" localSheetId="16" hidden="1">#REF!</definedName>
    <definedName name="LY_P3_Actv_Amt3" localSheetId="10" hidden="1">'NFD CONSO'!#REF!</definedName>
    <definedName name="LY_P3_Actv_Amt3" localSheetId="29" hidden="1">#REF!</definedName>
    <definedName name="LY_P3_Actv_Amt3" localSheetId="11" hidden="1">#REF!</definedName>
    <definedName name="LY_P3_Actv_Amt3" localSheetId="36" hidden="1">#REF!</definedName>
    <definedName name="LY_P3_Actv_Amt3" localSheetId="32" hidden="1">#REF!</definedName>
    <definedName name="LY_P3_Actv_Amt3" localSheetId="18" hidden="1">#REF!</definedName>
    <definedName name="LY_P3_Actv_Amt3" localSheetId="38" hidden="1">#REF!</definedName>
    <definedName name="LY_P3_Actv_Amt3" hidden="1">#REF!</definedName>
    <definedName name="LY_P3_Actv_Amt4" localSheetId="35" hidden="1">#REF!</definedName>
    <definedName name="LY_P3_Actv_Amt4" localSheetId="31" hidden="1">#REF!</definedName>
    <definedName name="LY_P3_Actv_Amt4" localSheetId="9" hidden="1">#REF!</definedName>
    <definedName name="LY_P3_Actv_Amt4" localSheetId="30" hidden="1">#REF!</definedName>
    <definedName name="LY_P3_Actv_Amt4" localSheetId="33" hidden="1">#REF!</definedName>
    <definedName name="LY_P3_Actv_Amt4" localSheetId="16" hidden="1">#REF!</definedName>
    <definedName name="LY_P3_Actv_Amt4" localSheetId="10" hidden="1">'NFD CONSO'!#REF!</definedName>
    <definedName name="LY_P3_Actv_Amt4" localSheetId="29" hidden="1">#REF!</definedName>
    <definedName name="LY_P3_Actv_Amt4" localSheetId="11" hidden="1">#REF!</definedName>
    <definedName name="LY_P3_Actv_Amt4" localSheetId="36" hidden="1">#REF!</definedName>
    <definedName name="LY_P3_Actv_Amt4" localSheetId="32" hidden="1">#REF!</definedName>
    <definedName name="LY_P3_Actv_Amt4" localSheetId="18" hidden="1">#REF!</definedName>
    <definedName name="LY_P3_Actv_Amt4" localSheetId="38" hidden="1">#REF!</definedName>
    <definedName name="LY_P3_Actv_Amt4" hidden="1">#REF!</definedName>
    <definedName name="LY_P3_Actv_Amt5" localSheetId="35" hidden="1">#REF!</definedName>
    <definedName name="LY_P3_Actv_Amt5" localSheetId="31" hidden="1">#REF!</definedName>
    <definedName name="LY_P3_Actv_Amt5" localSheetId="9" hidden="1">#REF!</definedName>
    <definedName name="LY_P3_Actv_Amt5" localSheetId="30" hidden="1">#REF!</definedName>
    <definedName name="LY_P3_Actv_Amt5" localSheetId="33" hidden="1">#REF!</definedName>
    <definedName name="LY_P3_Actv_Amt5" localSheetId="16" hidden="1">#REF!</definedName>
    <definedName name="LY_P3_Actv_Amt5" localSheetId="10" hidden="1">'NFD CONSO'!#REF!</definedName>
    <definedName name="LY_P3_Actv_Amt5" localSheetId="29" hidden="1">#REF!</definedName>
    <definedName name="LY_P3_Actv_Amt5" localSheetId="11" hidden="1">#REF!</definedName>
    <definedName name="LY_P3_Actv_Amt5" localSheetId="36" hidden="1">#REF!</definedName>
    <definedName name="LY_P3_Actv_Amt5" localSheetId="32" hidden="1">#REF!</definedName>
    <definedName name="LY_P3_Actv_Amt5" localSheetId="18" hidden="1">#REF!</definedName>
    <definedName name="LY_P3_Actv_Amt5" localSheetId="38" hidden="1">#REF!</definedName>
    <definedName name="LY_P3_Actv_Amt5" hidden="1">#REF!</definedName>
    <definedName name="LY_P3_Actv_Amt6" localSheetId="35" hidden="1">#REF!</definedName>
    <definedName name="LY_P3_Actv_Amt6" localSheetId="31" hidden="1">#REF!</definedName>
    <definedName name="LY_P3_Actv_Amt6" localSheetId="9" hidden="1">#REF!</definedName>
    <definedName name="LY_P3_Actv_Amt6" localSheetId="30" hidden="1">#REF!</definedName>
    <definedName name="LY_P3_Actv_Amt6" localSheetId="33" hidden="1">#REF!</definedName>
    <definedName name="LY_P3_Actv_Amt6" localSheetId="16" hidden="1">#REF!</definedName>
    <definedName name="LY_P3_Actv_Amt6" localSheetId="10" hidden="1">'NFD CONSO'!#REF!</definedName>
    <definedName name="LY_P3_Actv_Amt6" localSheetId="29" hidden="1">#REF!</definedName>
    <definedName name="LY_P3_Actv_Amt6" localSheetId="11" hidden="1">#REF!</definedName>
    <definedName name="LY_P3_Actv_Amt6" localSheetId="36" hidden="1">#REF!</definedName>
    <definedName name="LY_P3_Actv_Amt6" localSheetId="32" hidden="1">#REF!</definedName>
    <definedName name="LY_P3_Actv_Amt6" localSheetId="18" hidden="1">#REF!</definedName>
    <definedName name="LY_P3_Actv_Amt6" localSheetId="38" hidden="1">#REF!</definedName>
    <definedName name="LY_P3_Actv_Amt6" hidden="1">#REF!</definedName>
    <definedName name="LY_P4_Actv_Amt17" localSheetId="35" hidden="1">#REF!</definedName>
    <definedName name="LY_P4_Actv_Amt17" localSheetId="31" hidden="1">#REF!</definedName>
    <definedName name="LY_P4_Actv_Amt17" localSheetId="9" hidden="1">#REF!</definedName>
    <definedName name="LY_P4_Actv_Amt17" localSheetId="30" hidden="1">#REF!</definedName>
    <definedName name="LY_P4_Actv_Amt17" localSheetId="33" hidden="1">#REF!</definedName>
    <definedName name="LY_P4_Actv_Amt17" localSheetId="16" hidden="1">#REF!</definedName>
    <definedName name="LY_P4_Actv_Amt17" localSheetId="10" hidden="1">'NFD CONSO'!#REF!</definedName>
    <definedName name="LY_P4_Actv_Amt17" localSheetId="29" hidden="1">#REF!</definedName>
    <definedName name="LY_P4_Actv_Amt17" localSheetId="11" hidden="1">#REF!</definedName>
    <definedName name="LY_P4_Actv_Amt17" localSheetId="36" hidden="1">#REF!</definedName>
    <definedName name="LY_P4_Actv_Amt17" localSheetId="32" hidden="1">#REF!</definedName>
    <definedName name="LY_P4_Actv_Amt17" localSheetId="18" hidden="1">#REF!</definedName>
    <definedName name="LY_P4_Actv_Amt17" localSheetId="38" hidden="1">#REF!</definedName>
    <definedName name="LY_P4_Actv_Amt17" hidden="1">#REF!</definedName>
    <definedName name="LY_P4_Actv_Amt21" localSheetId="35" hidden="1">#REF!</definedName>
    <definedName name="LY_P4_Actv_Amt21" localSheetId="31" hidden="1">#REF!</definedName>
    <definedName name="LY_P4_Actv_Amt21" localSheetId="9" hidden="1">#REF!</definedName>
    <definedName name="LY_P4_Actv_Amt21" localSheetId="30" hidden="1">#REF!</definedName>
    <definedName name="LY_P4_Actv_Amt21" localSheetId="33" hidden="1">#REF!</definedName>
    <definedName name="LY_P4_Actv_Amt21" localSheetId="16" hidden="1">#REF!</definedName>
    <definedName name="LY_P4_Actv_Amt21" localSheetId="10" hidden="1">'NFD CONSO'!#REF!</definedName>
    <definedName name="LY_P4_Actv_Amt21" localSheetId="29" hidden="1">#REF!</definedName>
    <definedName name="LY_P4_Actv_Amt21" localSheetId="11" hidden="1">#REF!</definedName>
    <definedName name="LY_P4_Actv_Amt21" localSheetId="36" hidden="1">#REF!</definedName>
    <definedName name="LY_P4_Actv_Amt21" localSheetId="32" hidden="1">#REF!</definedName>
    <definedName name="LY_P4_Actv_Amt21" localSheetId="18" hidden="1">#REF!</definedName>
    <definedName name="LY_P4_Actv_Amt21" localSheetId="38" hidden="1">#REF!</definedName>
    <definedName name="LY_P4_Actv_Amt21" hidden="1">#REF!</definedName>
    <definedName name="LY_P4_Actv_Amt3" localSheetId="35" hidden="1">#REF!</definedName>
    <definedName name="LY_P4_Actv_Amt3" localSheetId="31" hidden="1">#REF!</definedName>
    <definedName name="LY_P4_Actv_Amt3" localSheetId="9" hidden="1">#REF!</definedName>
    <definedName name="LY_P4_Actv_Amt3" localSheetId="30" hidden="1">#REF!</definedName>
    <definedName name="LY_P4_Actv_Amt3" localSheetId="33" hidden="1">#REF!</definedName>
    <definedName name="LY_P4_Actv_Amt3" localSheetId="16" hidden="1">#REF!</definedName>
    <definedName name="LY_P4_Actv_Amt3" localSheetId="10" hidden="1">'NFD CONSO'!#REF!</definedName>
    <definedName name="LY_P4_Actv_Amt3" localSheetId="29" hidden="1">#REF!</definedName>
    <definedName name="LY_P4_Actv_Amt3" localSheetId="11" hidden="1">#REF!</definedName>
    <definedName name="LY_P4_Actv_Amt3" localSheetId="36" hidden="1">#REF!</definedName>
    <definedName name="LY_P4_Actv_Amt3" localSheetId="32" hidden="1">#REF!</definedName>
    <definedName name="LY_P4_Actv_Amt3" localSheetId="18" hidden="1">#REF!</definedName>
    <definedName name="LY_P4_Actv_Amt3" localSheetId="38" hidden="1">#REF!</definedName>
    <definedName name="LY_P4_Actv_Amt3" hidden="1">#REF!</definedName>
    <definedName name="LY_P4_Actv_Amt4" localSheetId="35" hidden="1">#REF!</definedName>
    <definedName name="LY_P4_Actv_Amt4" localSheetId="31" hidden="1">#REF!</definedName>
    <definedName name="LY_P4_Actv_Amt4" localSheetId="9" hidden="1">#REF!</definedName>
    <definedName name="LY_P4_Actv_Amt4" localSheetId="30" hidden="1">#REF!</definedName>
    <definedName name="LY_P4_Actv_Amt4" localSheetId="33" hidden="1">#REF!</definedName>
    <definedName name="LY_P4_Actv_Amt4" localSheetId="16" hidden="1">#REF!</definedName>
    <definedName name="LY_P4_Actv_Amt4" localSheetId="10" hidden="1">'NFD CONSO'!#REF!</definedName>
    <definedName name="LY_P4_Actv_Amt4" localSheetId="29" hidden="1">#REF!</definedName>
    <definedName name="LY_P4_Actv_Amt4" localSheetId="11" hidden="1">#REF!</definedName>
    <definedName name="LY_P4_Actv_Amt4" localSheetId="36" hidden="1">#REF!</definedName>
    <definedName name="LY_P4_Actv_Amt4" localSheetId="32" hidden="1">#REF!</definedName>
    <definedName name="LY_P4_Actv_Amt4" localSheetId="18" hidden="1">#REF!</definedName>
    <definedName name="LY_P4_Actv_Amt4" localSheetId="38" hidden="1">#REF!</definedName>
    <definedName name="LY_P4_Actv_Amt4" hidden="1">#REF!</definedName>
    <definedName name="LY_P4_Actv_Amt5" localSheetId="35" hidden="1">#REF!</definedName>
    <definedName name="LY_P4_Actv_Amt5" localSheetId="31" hidden="1">#REF!</definedName>
    <definedName name="LY_P4_Actv_Amt5" localSheetId="9" hidden="1">#REF!</definedName>
    <definedName name="LY_P4_Actv_Amt5" localSheetId="30" hidden="1">#REF!</definedName>
    <definedName name="LY_P4_Actv_Amt5" localSheetId="33" hidden="1">#REF!</definedName>
    <definedName name="LY_P4_Actv_Amt5" localSheetId="16" hidden="1">#REF!</definedName>
    <definedName name="LY_P4_Actv_Amt5" localSheetId="10" hidden="1">'NFD CONSO'!#REF!</definedName>
    <definedName name="LY_P4_Actv_Amt5" localSheetId="29" hidden="1">#REF!</definedName>
    <definedName name="LY_P4_Actv_Amt5" localSheetId="11" hidden="1">#REF!</definedName>
    <definedName name="LY_P4_Actv_Amt5" localSheetId="36" hidden="1">#REF!</definedName>
    <definedName name="LY_P4_Actv_Amt5" localSheetId="32" hidden="1">#REF!</definedName>
    <definedName name="LY_P4_Actv_Amt5" localSheetId="18" hidden="1">#REF!</definedName>
    <definedName name="LY_P4_Actv_Amt5" localSheetId="38" hidden="1">#REF!</definedName>
    <definedName name="LY_P4_Actv_Amt5" hidden="1">#REF!</definedName>
    <definedName name="LY_P4_Actv_Amt6" localSheetId="35" hidden="1">#REF!</definedName>
    <definedName name="LY_P4_Actv_Amt6" localSheetId="31" hidden="1">#REF!</definedName>
    <definedName name="LY_P4_Actv_Amt6" localSheetId="9" hidden="1">#REF!</definedName>
    <definedName name="LY_P4_Actv_Amt6" localSheetId="30" hidden="1">#REF!</definedName>
    <definedName name="LY_P4_Actv_Amt6" localSheetId="33" hidden="1">#REF!</definedName>
    <definedName name="LY_P4_Actv_Amt6" localSheetId="16" hidden="1">#REF!</definedName>
    <definedName name="LY_P4_Actv_Amt6" localSheetId="10" hidden="1">'NFD CONSO'!#REF!</definedName>
    <definedName name="LY_P4_Actv_Amt6" localSheetId="29" hidden="1">#REF!</definedName>
    <definedName name="LY_P4_Actv_Amt6" localSheetId="11" hidden="1">#REF!</definedName>
    <definedName name="LY_P4_Actv_Amt6" localSheetId="36" hidden="1">#REF!</definedName>
    <definedName name="LY_P4_Actv_Amt6" localSheetId="32" hidden="1">#REF!</definedName>
    <definedName name="LY_P4_Actv_Amt6" localSheetId="18" hidden="1">#REF!</definedName>
    <definedName name="LY_P4_Actv_Amt6" localSheetId="38" hidden="1">#REF!</definedName>
    <definedName name="LY_P4_Actv_Amt6" hidden="1">#REF!</definedName>
    <definedName name="LY_P5_Actv_Amt17" localSheetId="35" hidden="1">#REF!</definedName>
    <definedName name="LY_P5_Actv_Amt17" localSheetId="31" hidden="1">#REF!</definedName>
    <definedName name="LY_P5_Actv_Amt17" localSheetId="9" hidden="1">#REF!</definedName>
    <definedName name="LY_P5_Actv_Amt17" localSheetId="30" hidden="1">#REF!</definedName>
    <definedName name="LY_P5_Actv_Amt17" localSheetId="33" hidden="1">#REF!</definedName>
    <definedName name="LY_P5_Actv_Amt17" localSheetId="16" hidden="1">#REF!</definedName>
    <definedName name="LY_P5_Actv_Amt17" localSheetId="10" hidden="1">'NFD CONSO'!#REF!</definedName>
    <definedName name="LY_P5_Actv_Amt17" localSheetId="29" hidden="1">#REF!</definedName>
    <definedName name="LY_P5_Actv_Amt17" localSheetId="11" hidden="1">#REF!</definedName>
    <definedName name="LY_P5_Actv_Amt17" localSheetId="36" hidden="1">#REF!</definedName>
    <definedName name="LY_P5_Actv_Amt17" localSheetId="32" hidden="1">#REF!</definedName>
    <definedName name="LY_P5_Actv_Amt17" localSheetId="18" hidden="1">#REF!</definedName>
    <definedName name="LY_P5_Actv_Amt17" localSheetId="38" hidden="1">#REF!</definedName>
    <definedName name="LY_P5_Actv_Amt17" hidden="1">#REF!</definedName>
    <definedName name="LY_P5_Actv_Amt21" localSheetId="35" hidden="1">#REF!</definedName>
    <definedName name="LY_P5_Actv_Amt21" localSheetId="31" hidden="1">#REF!</definedName>
    <definedName name="LY_P5_Actv_Amt21" localSheetId="9" hidden="1">#REF!</definedName>
    <definedName name="LY_P5_Actv_Amt21" localSheetId="30" hidden="1">#REF!</definedName>
    <definedName name="LY_P5_Actv_Amt21" localSheetId="33" hidden="1">#REF!</definedName>
    <definedName name="LY_P5_Actv_Amt21" localSheetId="16" hidden="1">#REF!</definedName>
    <definedName name="LY_P5_Actv_Amt21" localSheetId="10" hidden="1">'NFD CONSO'!#REF!</definedName>
    <definedName name="LY_P5_Actv_Amt21" localSheetId="29" hidden="1">#REF!</definedName>
    <definedName name="LY_P5_Actv_Amt21" localSheetId="11" hidden="1">#REF!</definedName>
    <definedName name="LY_P5_Actv_Amt21" localSheetId="36" hidden="1">#REF!</definedName>
    <definedName name="LY_P5_Actv_Amt21" localSheetId="32" hidden="1">#REF!</definedName>
    <definedName name="LY_P5_Actv_Amt21" localSheetId="18" hidden="1">#REF!</definedName>
    <definedName name="LY_P5_Actv_Amt21" localSheetId="38" hidden="1">#REF!</definedName>
    <definedName name="LY_P5_Actv_Amt21" hidden="1">#REF!</definedName>
    <definedName name="LY_P5_Actv_Amt3" localSheetId="35" hidden="1">#REF!</definedName>
    <definedName name="LY_P5_Actv_Amt3" localSheetId="31" hidden="1">#REF!</definedName>
    <definedName name="LY_P5_Actv_Amt3" localSheetId="9" hidden="1">#REF!</definedName>
    <definedName name="LY_P5_Actv_Amt3" localSheetId="30" hidden="1">#REF!</definedName>
    <definedName name="LY_P5_Actv_Amt3" localSheetId="33" hidden="1">#REF!</definedName>
    <definedName name="LY_P5_Actv_Amt3" localSheetId="16" hidden="1">#REF!</definedName>
    <definedName name="LY_P5_Actv_Amt3" localSheetId="10" hidden="1">'NFD CONSO'!#REF!</definedName>
    <definedName name="LY_P5_Actv_Amt3" localSheetId="29" hidden="1">#REF!</definedName>
    <definedName name="LY_P5_Actv_Amt3" localSheetId="11" hidden="1">#REF!</definedName>
    <definedName name="LY_P5_Actv_Amt3" localSheetId="36" hidden="1">#REF!</definedName>
    <definedName name="LY_P5_Actv_Amt3" localSheetId="32" hidden="1">#REF!</definedName>
    <definedName name="LY_P5_Actv_Amt3" localSheetId="18" hidden="1">#REF!</definedName>
    <definedName name="LY_P5_Actv_Amt3" localSheetId="38" hidden="1">#REF!</definedName>
    <definedName name="LY_P5_Actv_Amt3" hidden="1">#REF!</definedName>
    <definedName name="LY_P5_Actv_Amt4" localSheetId="35" hidden="1">#REF!</definedName>
    <definedName name="LY_P5_Actv_Amt4" localSheetId="31" hidden="1">#REF!</definedName>
    <definedName name="LY_P5_Actv_Amt4" localSheetId="9" hidden="1">#REF!</definedName>
    <definedName name="LY_P5_Actv_Amt4" localSheetId="30" hidden="1">#REF!</definedName>
    <definedName name="LY_P5_Actv_Amt4" localSheetId="33" hidden="1">#REF!</definedName>
    <definedName name="LY_P5_Actv_Amt4" localSheetId="16" hidden="1">#REF!</definedName>
    <definedName name="LY_P5_Actv_Amt4" localSheetId="10" hidden="1">'NFD CONSO'!#REF!</definedName>
    <definedName name="LY_P5_Actv_Amt4" localSheetId="29" hidden="1">#REF!</definedName>
    <definedName name="LY_P5_Actv_Amt4" localSheetId="11" hidden="1">#REF!</definedName>
    <definedName name="LY_P5_Actv_Amt4" localSheetId="36" hidden="1">#REF!</definedName>
    <definedName name="LY_P5_Actv_Amt4" localSheetId="32" hidden="1">#REF!</definedName>
    <definedName name="LY_P5_Actv_Amt4" localSheetId="18" hidden="1">#REF!</definedName>
    <definedName name="LY_P5_Actv_Amt4" localSheetId="38" hidden="1">#REF!</definedName>
    <definedName name="LY_P5_Actv_Amt4" hidden="1">#REF!</definedName>
    <definedName name="LY_P5_Actv_Amt5" localSheetId="35" hidden="1">#REF!</definedName>
    <definedName name="LY_P5_Actv_Amt5" localSheetId="31" hidden="1">#REF!</definedName>
    <definedName name="LY_P5_Actv_Amt5" localSheetId="9" hidden="1">#REF!</definedName>
    <definedName name="LY_P5_Actv_Amt5" localSheetId="30" hidden="1">#REF!</definedName>
    <definedName name="LY_P5_Actv_Amt5" localSheetId="33" hidden="1">#REF!</definedName>
    <definedName name="LY_P5_Actv_Amt5" localSheetId="16" hidden="1">#REF!</definedName>
    <definedName name="LY_P5_Actv_Amt5" localSheetId="10" hidden="1">'NFD CONSO'!#REF!</definedName>
    <definedName name="LY_P5_Actv_Amt5" localSheetId="29" hidden="1">#REF!</definedName>
    <definedName name="LY_P5_Actv_Amt5" localSheetId="11" hidden="1">#REF!</definedName>
    <definedName name="LY_P5_Actv_Amt5" localSheetId="36" hidden="1">#REF!</definedName>
    <definedName name="LY_P5_Actv_Amt5" localSheetId="32" hidden="1">#REF!</definedName>
    <definedName name="LY_P5_Actv_Amt5" localSheetId="18" hidden="1">#REF!</definedName>
    <definedName name="LY_P5_Actv_Amt5" localSheetId="38" hidden="1">#REF!</definedName>
    <definedName name="LY_P5_Actv_Amt5" hidden="1">#REF!</definedName>
    <definedName name="LY_P5_Actv_Amt6" localSheetId="35" hidden="1">#REF!</definedName>
    <definedName name="LY_P5_Actv_Amt6" localSheetId="31" hidden="1">#REF!</definedName>
    <definedName name="LY_P5_Actv_Amt6" localSheetId="9" hidden="1">#REF!</definedName>
    <definedName name="LY_P5_Actv_Amt6" localSheetId="30" hidden="1">#REF!</definedName>
    <definedName name="LY_P5_Actv_Amt6" localSheetId="33" hidden="1">#REF!</definedName>
    <definedName name="LY_P5_Actv_Amt6" localSheetId="16" hidden="1">#REF!</definedName>
    <definedName name="LY_P5_Actv_Amt6" localSheetId="10" hidden="1">'NFD CONSO'!#REF!</definedName>
    <definedName name="LY_P5_Actv_Amt6" localSheetId="29" hidden="1">#REF!</definedName>
    <definedName name="LY_P5_Actv_Amt6" localSheetId="11" hidden="1">#REF!</definedName>
    <definedName name="LY_P5_Actv_Amt6" localSheetId="36" hidden="1">#REF!</definedName>
    <definedName name="LY_P5_Actv_Amt6" localSheetId="32" hidden="1">#REF!</definedName>
    <definedName name="LY_P5_Actv_Amt6" localSheetId="18" hidden="1">#REF!</definedName>
    <definedName name="LY_P5_Actv_Amt6" localSheetId="38" hidden="1">#REF!</definedName>
    <definedName name="LY_P5_Actv_Amt6" hidden="1">#REF!</definedName>
    <definedName name="LY_P6_Actv_Amt17" localSheetId="35" hidden="1">#REF!</definedName>
    <definedName name="LY_P6_Actv_Amt17" localSheetId="31" hidden="1">#REF!</definedName>
    <definedName name="LY_P6_Actv_Amt17" localSheetId="9" hidden="1">#REF!</definedName>
    <definedName name="LY_P6_Actv_Amt17" localSheetId="30" hidden="1">#REF!</definedName>
    <definedName name="LY_P6_Actv_Amt17" localSheetId="33" hidden="1">#REF!</definedName>
    <definedName name="LY_P6_Actv_Amt17" localSheetId="16" hidden="1">#REF!</definedName>
    <definedName name="LY_P6_Actv_Amt17" localSheetId="10" hidden="1">'NFD CONSO'!#REF!</definedName>
    <definedName name="LY_P6_Actv_Amt17" localSheetId="29" hidden="1">#REF!</definedName>
    <definedName name="LY_P6_Actv_Amt17" localSheetId="11" hidden="1">#REF!</definedName>
    <definedName name="LY_P6_Actv_Amt17" localSheetId="36" hidden="1">#REF!</definedName>
    <definedName name="LY_P6_Actv_Amt17" localSheetId="32" hidden="1">#REF!</definedName>
    <definedName name="LY_P6_Actv_Amt17" localSheetId="18" hidden="1">#REF!</definedName>
    <definedName name="LY_P6_Actv_Amt17" localSheetId="38" hidden="1">#REF!</definedName>
    <definedName name="LY_P6_Actv_Amt17" hidden="1">#REF!</definedName>
    <definedName name="LY_P6_Actv_Amt21" localSheetId="35" hidden="1">#REF!</definedName>
    <definedName name="LY_P6_Actv_Amt21" localSheetId="31" hidden="1">#REF!</definedName>
    <definedName name="LY_P6_Actv_Amt21" localSheetId="9" hidden="1">#REF!</definedName>
    <definedName name="LY_P6_Actv_Amt21" localSheetId="30" hidden="1">#REF!</definedName>
    <definedName name="LY_P6_Actv_Amt21" localSheetId="33" hidden="1">#REF!</definedName>
    <definedName name="LY_P6_Actv_Amt21" localSheetId="16" hidden="1">#REF!</definedName>
    <definedName name="LY_P6_Actv_Amt21" localSheetId="10" hidden="1">'NFD CONSO'!#REF!</definedName>
    <definedName name="LY_P6_Actv_Amt21" localSheetId="29" hidden="1">#REF!</definedName>
    <definedName name="LY_P6_Actv_Amt21" localSheetId="11" hidden="1">#REF!</definedName>
    <definedName name="LY_P6_Actv_Amt21" localSheetId="36" hidden="1">#REF!</definedName>
    <definedName name="LY_P6_Actv_Amt21" localSheetId="32" hidden="1">#REF!</definedName>
    <definedName name="LY_P6_Actv_Amt21" localSheetId="18" hidden="1">#REF!</definedName>
    <definedName name="LY_P6_Actv_Amt21" localSheetId="38" hidden="1">#REF!</definedName>
    <definedName name="LY_P6_Actv_Amt21" hidden="1">#REF!</definedName>
    <definedName name="LY_P6_Actv_Amt3" localSheetId="35" hidden="1">#REF!</definedName>
    <definedName name="LY_P6_Actv_Amt3" localSheetId="31" hidden="1">#REF!</definedName>
    <definedName name="LY_P6_Actv_Amt3" localSheetId="9" hidden="1">#REF!</definedName>
    <definedName name="LY_P6_Actv_Amt3" localSheetId="30" hidden="1">#REF!</definedName>
    <definedName name="LY_P6_Actv_Amt3" localSheetId="33" hidden="1">#REF!</definedName>
    <definedName name="LY_P6_Actv_Amt3" localSheetId="16" hidden="1">#REF!</definedName>
    <definedName name="LY_P6_Actv_Amt3" localSheetId="10" hidden="1">'NFD CONSO'!#REF!</definedName>
    <definedName name="LY_P6_Actv_Amt3" localSheetId="29" hidden="1">#REF!</definedName>
    <definedName name="LY_P6_Actv_Amt3" localSheetId="11" hidden="1">#REF!</definedName>
    <definedName name="LY_P6_Actv_Amt3" localSheetId="36" hidden="1">#REF!</definedName>
    <definedName name="LY_P6_Actv_Amt3" localSheetId="32" hidden="1">#REF!</definedName>
    <definedName name="LY_P6_Actv_Amt3" localSheetId="18" hidden="1">#REF!</definedName>
    <definedName name="LY_P6_Actv_Amt3" localSheetId="38" hidden="1">#REF!</definedName>
    <definedName name="LY_P6_Actv_Amt3" hidden="1">#REF!</definedName>
    <definedName name="LY_P6_Actv_Amt4" localSheetId="35" hidden="1">#REF!</definedName>
    <definedName name="LY_P6_Actv_Amt4" localSheetId="31" hidden="1">#REF!</definedName>
    <definedName name="LY_P6_Actv_Amt4" localSheetId="9" hidden="1">#REF!</definedName>
    <definedName name="LY_P6_Actv_Amt4" localSheetId="30" hidden="1">#REF!</definedName>
    <definedName name="LY_P6_Actv_Amt4" localSheetId="33" hidden="1">#REF!</definedName>
    <definedName name="LY_P6_Actv_Amt4" localSheetId="16" hidden="1">#REF!</definedName>
    <definedName name="LY_P6_Actv_Amt4" localSheetId="10" hidden="1">'NFD CONSO'!#REF!</definedName>
    <definedName name="LY_P6_Actv_Amt4" localSheetId="29" hidden="1">#REF!</definedName>
    <definedName name="LY_P6_Actv_Amt4" localSheetId="11" hidden="1">#REF!</definedName>
    <definedName name="LY_P6_Actv_Amt4" localSheetId="36" hidden="1">#REF!</definedName>
    <definedName name="LY_P6_Actv_Amt4" localSheetId="32" hidden="1">#REF!</definedName>
    <definedName name="LY_P6_Actv_Amt4" localSheetId="18" hidden="1">#REF!</definedName>
    <definedName name="LY_P6_Actv_Amt4" localSheetId="38" hidden="1">#REF!</definedName>
    <definedName name="LY_P6_Actv_Amt4" hidden="1">#REF!</definedName>
    <definedName name="LY_P6_Actv_Amt5" localSheetId="35" hidden="1">#REF!</definedName>
    <definedName name="LY_P6_Actv_Amt5" localSheetId="31" hidden="1">#REF!</definedName>
    <definedName name="LY_P6_Actv_Amt5" localSheetId="9" hidden="1">#REF!</definedName>
    <definedName name="LY_P6_Actv_Amt5" localSheetId="30" hidden="1">#REF!</definedName>
    <definedName name="LY_P6_Actv_Amt5" localSheetId="33" hidden="1">#REF!</definedName>
    <definedName name="LY_P6_Actv_Amt5" localSheetId="16" hidden="1">#REF!</definedName>
    <definedName name="LY_P6_Actv_Amt5" localSheetId="10" hidden="1">'NFD CONSO'!#REF!</definedName>
    <definedName name="LY_P6_Actv_Amt5" localSheetId="29" hidden="1">#REF!</definedName>
    <definedName name="LY_P6_Actv_Amt5" localSheetId="11" hidden="1">#REF!</definedName>
    <definedName name="LY_P6_Actv_Amt5" localSheetId="36" hidden="1">#REF!</definedName>
    <definedName name="LY_P6_Actv_Amt5" localSheetId="32" hidden="1">#REF!</definedName>
    <definedName name="LY_P6_Actv_Amt5" localSheetId="18" hidden="1">#REF!</definedName>
    <definedName name="LY_P6_Actv_Amt5" localSheetId="38" hidden="1">#REF!</definedName>
    <definedName name="LY_P6_Actv_Amt5" hidden="1">#REF!</definedName>
    <definedName name="LY_P6_Actv_Amt6" localSheetId="35" hidden="1">#REF!</definedName>
    <definedName name="LY_P6_Actv_Amt6" localSheetId="31" hidden="1">#REF!</definedName>
    <definedName name="LY_P6_Actv_Amt6" localSheetId="9" hidden="1">#REF!</definedName>
    <definedName name="LY_P6_Actv_Amt6" localSheetId="30" hidden="1">#REF!</definedName>
    <definedName name="LY_P6_Actv_Amt6" localSheetId="33" hidden="1">#REF!</definedName>
    <definedName name="LY_P6_Actv_Amt6" localSheetId="16" hidden="1">#REF!</definedName>
    <definedName name="LY_P6_Actv_Amt6" localSheetId="10" hidden="1">'NFD CONSO'!#REF!</definedName>
    <definedName name="LY_P6_Actv_Amt6" localSheetId="29" hidden="1">#REF!</definedName>
    <definedName name="LY_P6_Actv_Amt6" localSheetId="11" hidden="1">#REF!</definedName>
    <definedName name="LY_P6_Actv_Amt6" localSheetId="36" hidden="1">#REF!</definedName>
    <definedName name="LY_P6_Actv_Amt6" localSheetId="32" hidden="1">#REF!</definedName>
    <definedName name="LY_P6_Actv_Amt6" localSheetId="18" hidden="1">#REF!</definedName>
    <definedName name="LY_P6_Actv_Amt6" localSheetId="38" hidden="1">#REF!</definedName>
    <definedName name="LY_P6_Actv_Amt6" hidden="1">#REF!</definedName>
    <definedName name="LY_P7_Actv_Amt17" localSheetId="35" hidden="1">#REF!</definedName>
    <definedName name="LY_P7_Actv_Amt17" localSheetId="31" hidden="1">#REF!</definedName>
    <definedName name="LY_P7_Actv_Amt17" localSheetId="9" hidden="1">#REF!</definedName>
    <definedName name="LY_P7_Actv_Amt17" localSheetId="30" hidden="1">#REF!</definedName>
    <definedName name="LY_P7_Actv_Amt17" localSheetId="33" hidden="1">#REF!</definedName>
    <definedName name="LY_P7_Actv_Amt17" localSheetId="16" hidden="1">#REF!</definedName>
    <definedName name="LY_P7_Actv_Amt17" localSheetId="10" hidden="1">'NFD CONSO'!#REF!</definedName>
    <definedName name="LY_P7_Actv_Amt17" localSheetId="29" hidden="1">#REF!</definedName>
    <definedName name="LY_P7_Actv_Amt17" localSheetId="11" hidden="1">#REF!</definedName>
    <definedName name="LY_P7_Actv_Amt17" localSheetId="36" hidden="1">#REF!</definedName>
    <definedName name="LY_P7_Actv_Amt17" localSheetId="32" hidden="1">#REF!</definedName>
    <definedName name="LY_P7_Actv_Amt17" localSheetId="18" hidden="1">#REF!</definedName>
    <definedName name="LY_P7_Actv_Amt17" localSheetId="38" hidden="1">#REF!</definedName>
    <definedName name="LY_P7_Actv_Amt17" hidden="1">#REF!</definedName>
    <definedName name="LY_P7_Actv_Amt21" localSheetId="35" hidden="1">#REF!</definedName>
    <definedName name="LY_P7_Actv_Amt21" localSheetId="31" hidden="1">#REF!</definedName>
    <definedName name="LY_P7_Actv_Amt21" localSheetId="9" hidden="1">#REF!</definedName>
    <definedName name="LY_P7_Actv_Amt21" localSheetId="30" hidden="1">#REF!</definedName>
    <definedName name="LY_P7_Actv_Amt21" localSheetId="33" hidden="1">#REF!</definedName>
    <definedName name="LY_P7_Actv_Amt21" localSheetId="16" hidden="1">#REF!</definedName>
    <definedName name="LY_P7_Actv_Amt21" localSheetId="10" hidden="1">'NFD CONSO'!#REF!</definedName>
    <definedName name="LY_P7_Actv_Amt21" localSheetId="29" hidden="1">#REF!</definedName>
    <definedName name="LY_P7_Actv_Amt21" localSheetId="11" hidden="1">#REF!</definedName>
    <definedName name="LY_P7_Actv_Amt21" localSheetId="36" hidden="1">#REF!</definedName>
    <definedName name="LY_P7_Actv_Amt21" localSheetId="32" hidden="1">#REF!</definedName>
    <definedName name="LY_P7_Actv_Amt21" localSheetId="18" hidden="1">#REF!</definedName>
    <definedName name="LY_P7_Actv_Amt21" localSheetId="38" hidden="1">#REF!</definedName>
    <definedName name="LY_P7_Actv_Amt21" hidden="1">#REF!</definedName>
    <definedName name="LY_P7_Actv_Amt3" localSheetId="35" hidden="1">#REF!</definedName>
    <definedName name="LY_P7_Actv_Amt3" localSheetId="31" hidden="1">#REF!</definedName>
    <definedName name="LY_P7_Actv_Amt3" localSheetId="9" hidden="1">#REF!</definedName>
    <definedName name="LY_P7_Actv_Amt3" localSheetId="30" hidden="1">#REF!</definedName>
    <definedName name="LY_P7_Actv_Amt3" localSheetId="33" hidden="1">#REF!</definedName>
    <definedName name="LY_P7_Actv_Amt3" localSheetId="16" hidden="1">#REF!</definedName>
    <definedName name="LY_P7_Actv_Amt3" localSheetId="10" hidden="1">'NFD CONSO'!#REF!</definedName>
    <definedName name="LY_P7_Actv_Amt3" localSheetId="29" hidden="1">#REF!</definedName>
    <definedName name="LY_P7_Actv_Amt3" localSheetId="11" hidden="1">#REF!</definedName>
    <definedName name="LY_P7_Actv_Amt3" localSheetId="36" hidden="1">#REF!</definedName>
    <definedName name="LY_P7_Actv_Amt3" localSheetId="32" hidden="1">#REF!</definedName>
    <definedName name="LY_P7_Actv_Amt3" localSheetId="18" hidden="1">#REF!</definedName>
    <definedName name="LY_P7_Actv_Amt3" localSheetId="38" hidden="1">#REF!</definedName>
    <definedName name="LY_P7_Actv_Amt3" hidden="1">#REF!</definedName>
    <definedName name="LY_P7_Actv_Amt4" localSheetId="35" hidden="1">#REF!</definedName>
    <definedName name="LY_P7_Actv_Amt4" localSheetId="31" hidden="1">#REF!</definedName>
    <definedName name="LY_P7_Actv_Amt4" localSheetId="9" hidden="1">#REF!</definedName>
    <definedName name="LY_P7_Actv_Amt4" localSheetId="30" hidden="1">#REF!</definedName>
    <definedName name="LY_P7_Actv_Amt4" localSheetId="33" hidden="1">#REF!</definedName>
    <definedName name="LY_P7_Actv_Amt4" localSheetId="16" hidden="1">#REF!</definedName>
    <definedName name="LY_P7_Actv_Amt4" localSheetId="10" hidden="1">'NFD CONSO'!#REF!</definedName>
    <definedName name="LY_P7_Actv_Amt4" localSheetId="29" hidden="1">#REF!</definedName>
    <definedName name="LY_P7_Actv_Amt4" localSheetId="11" hidden="1">#REF!</definedName>
    <definedName name="LY_P7_Actv_Amt4" localSheetId="36" hidden="1">#REF!</definedName>
    <definedName name="LY_P7_Actv_Amt4" localSheetId="32" hidden="1">#REF!</definedName>
    <definedName name="LY_P7_Actv_Amt4" localSheetId="18" hidden="1">#REF!</definedName>
    <definedName name="LY_P7_Actv_Amt4" localSheetId="38" hidden="1">#REF!</definedName>
    <definedName name="LY_P7_Actv_Amt4" hidden="1">#REF!</definedName>
    <definedName name="LY_P7_Actv_Amt5" localSheetId="35" hidden="1">#REF!</definedName>
    <definedName name="LY_P7_Actv_Amt5" localSheetId="31" hidden="1">#REF!</definedName>
    <definedName name="LY_P7_Actv_Amt5" localSheetId="9" hidden="1">#REF!</definedName>
    <definedName name="LY_P7_Actv_Amt5" localSheetId="30" hidden="1">#REF!</definedName>
    <definedName name="LY_P7_Actv_Amt5" localSheetId="33" hidden="1">#REF!</definedName>
    <definedName name="LY_P7_Actv_Amt5" localSheetId="16" hidden="1">#REF!</definedName>
    <definedName name="LY_P7_Actv_Amt5" localSheetId="10" hidden="1">'NFD CONSO'!#REF!</definedName>
    <definedName name="LY_P7_Actv_Amt5" localSheetId="29" hidden="1">#REF!</definedName>
    <definedName name="LY_P7_Actv_Amt5" localSheetId="11" hidden="1">#REF!</definedName>
    <definedName name="LY_P7_Actv_Amt5" localSheetId="36" hidden="1">#REF!</definedName>
    <definedName name="LY_P7_Actv_Amt5" localSheetId="32" hidden="1">#REF!</definedName>
    <definedName name="LY_P7_Actv_Amt5" localSheetId="18" hidden="1">#REF!</definedName>
    <definedName name="LY_P7_Actv_Amt5" localSheetId="38" hidden="1">#REF!</definedName>
    <definedName name="LY_P7_Actv_Amt5" hidden="1">#REF!</definedName>
    <definedName name="LY_P7_Actv_Amt6" localSheetId="35" hidden="1">#REF!</definedName>
    <definedName name="LY_P7_Actv_Amt6" localSheetId="31" hidden="1">#REF!</definedName>
    <definedName name="LY_P7_Actv_Amt6" localSheetId="9" hidden="1">#REF!</definedName>
    <definedName name="LY_P7_Actv_Amt6" localSheetId="30" hidden="1">#REF!</definedName>
    <definedName name="LY_P7_Actv_Amt6" localSheetId="33" hidden="1">#REF!</definedName>
    <definedName name="LY_P7_Actv_Amt6" localSheetId="16" hidden="1">#REF!</definedName>
    <definedName name="LY_P7_Actv_Amt6" localSheetId="10" hidden="1">'NFD CONSO'!#REF!</definedName>
    <definedName name="LY_P7_Actv_Amt6" localSheetId="29" hidden="1">#REF!</definedName>
    <definedName name="LY_P7_Actv_Amt6" localSheetId="11" hidden="1">#REF!</definedName>
    <definedName name="LY_P7_Actv_Amt6" localSheetId="36" hidden="1">#REF!</definedName>
    <definedName name="LY_P7_Actv_Amt6" localSheetId="32" hidden="1">#REF!</definedName>
    <definedName name="LY_P7_Actv_Amt6" localSheetId="18" hidden="1">#REF!</definedName>
    <definedName name="LY_P7_Actv_Amt6" localSheetId="38" hidden="1">#REF!</definedName>
    <definedName name="LY_P7_Actv_Amt6" hidden="1">#REF!</definedName>
    <definedName name="LY_P8_Actv_Amt17" localSheetId="35" hidden="1">#REF!</definedName>
    <definedName name="LY_P8_Actv_Amt17" localSheetId="31" hidden="1">#REF!</definedName>
    <definedName name="LY_P8_Actv_Amt17" localSheetId="9" hidden="1">#REF!</definedName>
    <definedName name="LY_P8_Actv_Amt17" localSheetId="30" hidden="1">#REF!</definedName>
    <definedName name="LY_P8_Actv_Amt17" localSheetId="33" hidden="1">#REF!</definedName>
    <definedName name="LY_P8_Actv_Amt17" localSheetId="16" hidden="1">#REF!</definedName>
    <definedName name="LY_P8_Actv_Amt17" localSheetId="10" hidden="1">'NFD CONSO'!#REF!</definedName>
    <definedName name="LY_P8_Actv_Amt17" localSheetId="29" hidden="1">#REF!</definedName>
    <definedName name="LY_P8_Actv_Amt17" localSheetId="11" hidden="1">#REF!</definedName>
    <definedName name="LY_P8_Actv_Amt17" localSheetId="36" hidden="1">#REF!</definedName>
    <definedName name="LY_P8_Actv_Amt17" localSheetId="32" hidden="1">#REF!</definedName>
    <definedName name="LY_P8_Actv_Amt17" localSheetId="18" hidden="1">#REF!</definedName>
    <definedName name="LY_P8_Actv_Amt17" localSheetId="38" hidden="1">#REF!</definedName>
    <definedName name="LY_P8_Actv_Amt17" hidden="1">#REF!</definedName>
    <definedName name="LY_P8_Actv_Amt21" localSheetId="35" hidden="1">#REF!</definedName>
    <definedName name="LY_P8_Actv_Amt21" localSheetId="31" hidden="1">#REF!</definedName>
    <definedName name="LY_P8_Actv_Amt21" localSheetId="9" hidden="1">#REF!</definedName>
    <definedName name="LY_P8_Actv_Amt21" localSheetId="30" hidden="1">#REF!</definedName>
    <definedName name="LY_P8_Actv_Amt21" localSheetId="33" hidden="1">#REF!</definedName>
    <definedName name="LY_P8_Actv_Amt21" localSheetId="16" hidden="1">#REF!</definedName>
    <definedName name="LY_P8_Actv_Amt21" localSheetId="10" hidden="1">'NFD CONSO'!#REF!</definedName>
    <definedName name="LY_P8_Actv_Amt21" localSheetId="29" hidden="1">#REF!</definedName>
    <definedName name="LY_P8_Actv_Amt21" localSheetId="11" hidden="1">#REF!</definedName>
    <definedName name="LY_P8_Actv_Amt21" localSheetId="36" hidden="1">#REF!</definedName>
    <definedName name="LY_P8_Actv_Amt21" localSheetId="32" hidden="1">#REF!</definedName>
    <definedName name="LY_P8_Actv_Amt21" localSheetId="18" hidden="1">#REF!</definedName>
    <definedName name="LY_P8_Actv_Amt21" localSheetId="38" hidden="1">#REF!</definedName>
    <definedName name="LY_P8_Actv_Amt21" hidden="1">#REF!</definedName>
    <definedName name="LY_P8_Actv_Amt3" localSheetId="35" hidden="1">#REF!</definedName>
    <definedName name="LY_P8_Actv_Amt3" localSheetId="31" hidden="1">#REF!</definedName>
    <definedName name="LY_P8_Actv_Amt3" localSheetId="9" hidden="1">#REF!</definedName>
    <definedName name="LY_P8_Actv_Amt3" localSheetId="30" hidden="1">#REF!</definedName>
    <definedName name="LY_P8_Actv_Amt3" localSheetId="33" hidden="1">#REF!</definedName>
    <definedName name="LY_P8_Actv_Amt3" localSheetId="16" hidden="1">#REF!</definedName>
    <definedName name="LY_P8_Actv_Amt3" localSheetId="10" hidden="1">'NFD CONSO'!#REF!</definedName>
    <definedName name="LY_P8_Actv_Amt3" localSheetId="29" hidden="1">#REF!</definedName>
    <definedName name="LY_P8_Actv_Amt3" localSheetId="11" hidden="1">#REF!</definedName>
    <definedName name="LY_P8_Actv_Amt3" localSheetId="36" hidden="1">#REF!</definedName>
    <definedName name="LY_P8_Actv_Amt3" localSheetId="32" hidden="1">#REF!</definedName>
    <definedName name="LY_P8_Actv_Amt3" localSheetId="18" hidden="1">#REF!</definedName>
    <definedName name="LY_P8_Actv_Amt3" localSheetId="38" hidden="1">#REF!</definedName>
    <definedName name="LY_P8_Actv_Amt3" hidden="1">#REF!</definedName>
    <definedName name="LY_P8_Actv_Amt4" localSheetId="35" hidden="1">#REF!</definedName>
    <definedName name="LY_P8_Actv_Amt4" localSheetId="31" hidden="1">#REF!</definedName>
    <definedName name="LY_P8_Actv_Amt4" localSheetId="9" hidden="1">#REF!</definedName>
    <definedName name="LY_P8_Actv_Amt4" localSheetId="30" hidden="1">#REF!</definedName>
    <definedName name="LY_P8_Actv_Amt4" localSheetId="33" hidden="1">#REF!</definedName>
    <definedName name="LY_P8_Actv_Amt4" localSheetId="16" hidden="1">#REF!</definedName>
    <definedName name="LY_P8_Actv_Amt4" localSheetId="10" hidden="1">'NFD CONSO'!#REF!</definedName>
    <definedName name="LY_P8_Actv_Amt4" localSheetId="29" hidden="1">#REF!</definedName>
    <definedName name="LY_P8_Actv_Amt4" localSheetId="11" hidden="1">#REF!</definedName>
    <definedName name="LY_P8_Actv_Amt4" localSheetId="36" hidden="1">#REF!</definedName>
    <definedName name="LY_P8_Actv_Amt4" localSheetId="32" hidden="1">#REF!</definedName>
    <definedName name="LY_P8_Actv_Amt4" localSheetId="18" hidden="1">#REF!</definedName>
    <definedName name="LY_P8_Actv_Amt4" localSheetId="38" hidden="1">#REF!</definedName>
    <definedName name="LY_P8_Actv_Amt4" hidden="1">#REF!</definedName>
    <definedName name="LY_P8_Actv_Amt5" localSheetId="35" hidden="1">#REF!</definedName>
    <definedName name="LY_P8_Actv_Amt5" localSheetId="31" hidden="1">#REF!</definedName>
    <definedName name="LY_P8_Actv_Amt5" localSheetId="9" hidden="1">#REF!</definedName>
    <definedName name="LY_P8_Actv_Amt5" localSheetId="30" hidden="1">#REF!</definedName>
    <definedName name="LY_P8_Actv_Amt5" localSheetId="33" hidden="1">#REF!</definedName>
    <definedName name="LY_P8_Actv_Amt5" localSheetId="16" hidden="1">#REF!</definedName>
    <definedName name="LY_P8_Actv_Amt5" localSheetId="10" hidden="1">'NFD CONSO'!#REF!</definedName>
    <definedName name="LY_P8_Actv_Amt5" localSheetId="29" hidden="1">#REF!</definedName>
    <definedName name="LY_P8_Actv_Amt5" localSheetId="11" hidden="1">#REF!</definedName>
    <definedName name="LY_P8_Actv_Amt5" localSheetId="36" hidden="1">#REF!</definedName>
    <definedName name="LY_P8_Actv_Amt5" localSheetId="32" hidden="1">#REF!</definedName>
    <definedName name="LY_P8_Actv_Amt5" localSheetId="18" hidden="1">#REF!</definedName>
    <definedName name="LY_P8_Actv_Amt5" localSheetId="38" hidden="1">#REF!</definedName>
    <definedName name="LY_P8_Actv_Amt5" hidden="1">#REF!</definedName>
    <definedName name="LY_P8_Actv_Amt6" localSheetId="35" hidden="1">#REF!</definedName>
    <definedName name="LY_P8_Actv_Amt6" localSheetId="31" hidden="1">#REF!</definedName>
    <definedName name="LY_P8_Actv_Amt6" localSheetId="9" hidden="1">#REF!</definedName>
    <definedName name="LY_P8_Actv_Amt6" localSheetId="30" hidden="1">#REF!</definedName>
    <definedName name="LY_P8_Actv_Amt6" localSheetId="33" hidden="1">#REF!</definedName>
    <definedName name="LY_P8_Actv_Amt6" localSheetId="16" hidden="1">#REF!</definedName>
    <definedName name="LY_P8_Actv_Amt6" localSheetId="10" hidden="1">'NFD CONSO'!#REF!</definedName>
    <definedName name="LY_P8_Actv_Amt6" localSheetId="29" hidden="1">#REF!</definedName>
    <definedName name="LY_P8_Actv_Amt6" localSheetId="11" hidden="1">#REF!</definedName>
    <definedName name="LY_P8_Actv_Amt6" localSheetId="36" hidden="1">#REF!</definedName>
    <definedName name="LY_P8_Actv_Amt6" localSheetId="32" hidden="1">#REF!</definedName>
    <definedName name="LY_P8_Actv_Amt6" localSheetId="18" hidden="1">#REF!</definedName>
    <definedName name="LY_P8_Actv_Amt6" localSheetId="38" hidden="1">#REF!</definedName>
    <definedName name="LY_P8_Actv_Amt6" hidden="1">#REF!</definedName>
    <definedName name="LY_P9_Actv_Amt17" localSheetId="35" hidden="1">#REF!</definedName>
    <definedName name="LY_P9_Actv_Amt17" localSheetId="31" hidden="1">#REF!</definedName>
    <definedName name="LY_P9_Actv_Amt17" localSheetId="9" hidden="1">#REF!</definedName>
    <definedName name="LY_P9_Actv_Amt17" localSheetId="30" hidden="1">#REF!</definedName>
    <definedName name="LY_P9_Actv_Amt17" localSheetId="33" hidden="1">#REF!</definedName>
    <definedName name="LY_P9_Actv_Amt17" localSheetId="16" hidden="1">#REF!</definedName>
    <definedName name="LY_P9_Actv_Amt17" localSheetId="10" hidden="1">'NFD CONSO'!#REF!</definedName>
    <definedName name="LY_P9_Actv_Amt17" localSheetId="29" hidden="1">#REF!</definedName>
    <definedName name="LY_P9_Actv_Amt17" localSheetId="11" hidden="1">#REF!</definedName>
    <definedName name="LY_P9_Actv_Amt17" localSheetId="36" hidden="1">#REF!</definedName>
    <definedName name="LY_P9_Actv_Amt17" localSheetId="32" hidden="1">#REF!</definedName>
    <definedName name="LY_P9_Actv_Amt17" localSheetId="18" hidden="1">#REF!</definedName>
    <definedName name="LY_P9_Actv_Amt17" localSheetId="38" hidden="1">#REF!</definedName>
    <definedName name="LY_P9_Actv_Amt17" hidden="1">#REF!</definedName>
    <definedName name="LY_P9_Actv_Amt21" localSheetId="35" hidden="1">#REF!</definedName>
    <definedName name="LY_P9_Actv_Amt21" localSheetId="31" hidden="1">#REF!</definedName>
    <definedName name="LY_P9_Actv_Amt21" localSheetId="9" hidden="1">#REF!</definedName>
    <definedName name="LY_P9_Actv_Amt21" localSheetId="30" hidden="1">#REF!</definedName>
    <definedName name="LY_P9_Actv_Amt21" localSheetId="33" hidden="1">#REF!</definedName>
    <definedName name="LY_P9_Actv_Amt21" localSheetId="16" hidden="1">#REF!</definedName>
    <definedName name="LY_P9_Actv_Amt21" localSheetId="10" hidden="1">'NFD CONSO'!#REF!</definedName>
    <definedName name="LY_P9_Actv_Amt21" localSheetId="29" hidden="1">#REF!</definedName>
    <definedName name="LY_P9_Actv_Amt21" localSheetId="11" hidden="1">#REF!</definedName>
    <definedName name="LY_P9_Actv_Amt21" localSheetId="36" hidden="1">#REF!</definedName>
    <definedName name="LY_P9_Actv_Amt21" localSheetId="32" hidden="1">#REF!</definedName>
    <definedName name="LY_P9_Actv_Amt21" localSheetId="18" hidden="1">#REF!</definedName>
    <definedName name="LY_P9_Actv_Amt21" localSheetId="38" hidden="1">#REF!</definedName>
    <definedName name="LY_P9_Actv_Amt21" hidden="1">#REF!</definedName>
    <definedName name="LY_P9_Actv_Amt3" localSheetId="35" hidden="1">#REF!</definedName>
    <definedName name="LY_P9_Actv_Amt3" localSheetId="31" hidden="1">#REF!</definedName>
    <definedName name="LY_P9_Actv_Amt3" localSheetId="9" hidden="1">#REF!</definedName>
    <definedName name="LY_P9_Actv_Amt3" localSheetId="30" hidden="1">#REF!</definedName>
    <definedName name="LY_P9_Actv_Amt3" localSheetId="33" hidden="1">#REF!</definedName>
    <definedName name="LY_P9_Actv_Amt3" localSheetId="16" hidden="1">#REF!</definedName>
    <definedName name="LY_P9_Actv_Amt3" localSheetId="10" hidden="1">'NFD CONSO'!#REF!</definedName>
    <definedName name="LY_P9_Actv_Amt3" localSheetId="29" hidden="1">#REF!</definedName>
    <definedName name="LY_P9_Actv_Amt3" localSheetId="11" hidden="1">#REF!</definedName>
    <definedName name="LY_P9_Actv_Amt3" localSheetId="36" hidden="1">#REF!</definedName>
    <definedName name="LY_P9_Actv_Amt3" localSheetId="32" hidden="1">#REF!</definedName>
    <definedName name="LY_P9_Actv_Amt3" localSheetId="18" hidden="1">#REF!</definedName>
    <definedName name="LY_P9_Actv_Amt3" localSheetId="38" hidden="1">#REF!</definedName>
    <definedName name="LY_P9_Actv_Amt3" hidden="1">#REF!</definedName>
    <definedName name="LY_P9_Actv_Amt4" localSheetId="35" hidden="1">#REF!</definedName>
    <definedName name="LY_P9_Actv_Amt4" localSheetId="31" hidden="1">#REF!</definedName>
    <definedName name="LY_P9_Actv_Amt4" localSheetId="9" hidden="1">#REF!</definedName>
    <definedName name="LY_P9_Actv_Amt4" localSheetId="30" hidden="1">#REF!</definedName>
    <definedName name="LY_P9_Actv_Amt4" localSheetId="33" hidden="1">#REF!</definedName>
    <definedName name="LY_P9_Actv_Amt4" localSheetId="16" hidden="1">#REF!</definedName>
    <definedName name="LY_P9_Actv_Amt4" localSheetId="10" hidden="1">'NFD CONSO'!#REF!</definedName>
    <definedName name="LY_P9_Actv_Amt4" localSheetId="29" hidden="1">#REF!</definedName>
    <definedName name="LY_P9_Actv_Amt4" localSheetId="11" hidden="1">#REF!</definedName>
    <definedName name="LY_P9_Actv_Amt4" localSheetId="36" hidden="1">#REF!</definedName>
    <definedName name="LY_P9_Actv_Amt4" localSheetId="32" hidden="1">#REF!</definedName>
    <definedName name="LY_P9_Actv_Amt4" localSheetId="18" hidden="1">#REF!</definedName>
    <definedName name="LY_P9_Actv_Amt4" localSheetId="38" hidden="1">#REF!</definedName>
    <definedName name="LY_P9_Actv_Amt4" hidden="1">#REF!</definedName>
    <definedName name="LY_P9_Actv_Amt5" localSheetId="35" hidden="1">#REF!</definedName>
    <definedName name="LY_P9_Actv_Amt5" localSheetId="31" hidden="1">#REF!</definedName>
    <definedName name="LY_P9_Actv_Amt5" localSheetId="9" hidden="1">#REF!</definedName>
    <definedName name="LY_P9_Actv_Amt5" localSheetId="30" hidden="1">#REF!</definedName>
    <definedName name="LY_P9_Actv_Amt5" localSheetId="33" hidden="1">#REF!</definedName>
    <definedName name="LY_P9_Actv_Amt5" localSheetId="16" hidden="1">#REF!</definedName>
    <definedName name="LY_P9_Actv_Amt5" localSheetId="10" hidden="1">'NFD CONSO'!#REF!</definedName>
    <definedName name="LY_P9_Actv_Amt5" localSheetId="29" hidden="1">#REF!</definedName>
    <definedName name="LY_P9_Actv_Amt5" localSheetId="11" hidden="1">#REF!</definedName>
    <definedName name="LY_P9_Actv_Amt5" localSheetId="36" hidden="1">#REF!</definedName>
    <definedName name="LY_P9_Actv_Amt5" localSheetId="32" hidden="1">#REF!</definedName>
    <definedName name="LY_P9_Actv_Amt5" localSheetId="18" hidden="1">#REF!</definedName>
    <definedName name="LY_P9_Actv_Amt5" localSheetId="38" hidden="1">#REF!</definedName>
    <definedName name="LY_P9_Actv_Amt5" hidden="1">#REF!</definedName>
    <definedName name="LY_P9_Actv_Amt6" localSheetId="35" hidden="1">#REF!</definedName>
    <definedName name="LY_P9_Actv_Amt6" localSheetId="31" hidden="1">#REF!</definedName>
    <definedName name="LY_P9_Actv_Amt6" localSheetId="9" hidden="1">#REF!</definedName>
    <definedName name="LY_P9_Actv_Amt6" localSheetId="30" hidden="1">#REF!</definedName>
    <definedName name="LY_P9_Actv_Amt6" localSheetId="33" hidden="1">#REF!</definedName>
    <definedName name="LY_P9_Actv_Amt6" localSheetId="16" hidden="1">#REF!</definedName>
    <definedName name="LY_P9_Actv_Amt6" localSheetId="10" hidden="1">'NFD CONSO'!#REF!</definedName>
    <definedName name="LY_P9_Actv_Amt6" localSheetId="29" hidden="1">#REF!</definedName>
    <definedName name="LY_P9_Actv_Amt6" localSheetId="11" hidden="1">#REF!</definedName>
    <definedName name="LY_P9_Actv_Amt6" localSheetId="36" hidden="1">#REF!</definedName>
    <definedName name="LY_P9_Actv_Amt6" localSheetId="32" hidden="1">#REF!</definedName>
    <definedName name="LY_P9_Actv_Amt6" localSheetId="18" hidden="1">#REF!</definedName>
    <definedName name="LY_P9_Actv_Amt6" localSheetId="38" hidden="1">#REF!</definedName>
    <definedName name="LY_P9_Actv_Amt6" hidden="1">#REF!</definedName>
    <definedName name="LY_Qtr1_Actv_Amt17" localSheetId="35" hidden="1">#REF!</definedName>
    <definedName name="LY_Qtr1_Actv_Amt17" localSheetId="31" hidden="1">#REF!</definedName>
    <definedName name="LY_Qtr1_Actv_Amt17" localSheetId="9" hidden="1">#REF!</definedName>
    <definedName name="LY_Qtr1_Actv_Amt17" localSheetId="30" hidden="1">#REF!</definedName>
    <definedName name="LY_Qtr1_Actv_Amt17" localSheetId="33" hidden="1">#REF!</definedName>
    <definedName name="LY_Qtr1_Actv_Amt17" localSheetId="16" hidden="1">#REF!</definedName>
    <definedName name="LY_Qtr1_Actv_Amt17" localSheetId="10" hidden="1">'NFD CONSO'!#REF!</definedName>
    <definedName name="LY_Qtr1_Actv_Amt17" localSheetId="29" hidden="1">#REF!</definedName>
    <definedName name="LY_Qtr1_Actv_Amt17" localSheetId="11" hidden="1">#REF!</definedName>
    <definedName name="LY_Qtr1_Actv_Amt17" localSheetId="36" hidden="1">#REF!</definedName>
    <definedName name="LY_Qtr1_Actv_Amt17" localSheetId="32" hidden="1">#REF!</definedName>
    <definedName name="LY_Qtr1_Actv_Amt17" localSheetId="18" hidden="1">#REF!</definedName>
    <definedName name="LY_Qtr1_Actv_Amt17" localSheetId="38" hidden="1">#REF!</definedName>
    <definedName name="LY_Qtr1_Actv_Amt17" hidden="1">#REF!</definedName>
    <definedName name="LY_Qtr1_Actv_Amt18" localSheetId="35" hidden="1">#REF!</definedName>
    <definedName name="LY_Qtr1_Actv_Amt18" localSheetId="31" hidden="1">#REF!</definedName>
    <definedName name="LY_Qtr1_Actv_Amt18" localSheetId="9" hidden="1">#REF!</definedName>
    <definedName name="LY_Qtr1_Actv_Amt18" localSheetId="30" hidden="1">#REF!</definedName>
    <definedName name="LY_Qtr1_Actv_Amt18" localSheetId="33" hidden="1">#REF!</definedName>
    <definedName name="LY_Qtr1_Actv_Amt18" localSheetId="16" hidden="1">#REF!</definedName>
    <definedName name="LY_Qtr1_Actv_Amt18" localSheetId="10" hidden="1">'NFD CONSO'!#REF!</definedName>
    <definedName name="LY_Qtr1_Actv_Amt18" localSheetId="29" hidden="1">#REF!</definedName>
    <definedName name="LY_Qtr1_Actv_Amt18" localSheetId="11" hidden="1">#REF!</definedName>
    <definedName name="LY_Qtr1_Actv_Amt18" localSheetId="36" hidden="1">#REF!</definedName>
    <definedName name="LY_Qtr1_Actv_Amt18" localSheetId="32" hidden="1">#REF!</definedName>
    <definedName name="LY_Qtr1_Actv_Amt18" localSheetId="18" hidden="1">#REF!</definedName>
    <definedName name="LY_Qtr1_Actv_Amt18" localSheetId="38" hidden="1">#REF!</definedName>
    <definedName name="LY_Qtr1_Actv_Amt18" hidden="1">#REF!</definedName>
    <definedName name="LY_Qtr1_Actv_Amt19" localSheetId="35" hidden="1">#REF!</definedName>
    <definedName name="LY_Qtr1_Actv_Amt19" localSheetId="31" hidden="1">#REF!</definedName>
    <definedName name="LY_Qtr1_Actv_Amt19" localSheetId="9" hidden="1">#REF!</definedName>
    <definedName name="LY_Qtr1_Actv_Amt19" localSheetId="30" hidden="1">#REF!</definedName>
    <definedName name="LY_Qtr1_Actv_Amt19" localSheetId="33" hidden="1">#REF!</definedName>
    <definedName name="LY_Qtr1_Actv_Amt19" localSheetId="16" hidden="1">#REF!</definedName>
    <definedName name="LY_Qtr1_Actv_Amt19" localSheetId="10" hidden="1">'NFD CONSO'!#REF!</definedName>
    <definedName name="LY_Qtr1_Actv_Amt19" localSheetId="29" hidden="1">#REF!</definedName>
    <definedName name="LY_Qtr1_Actv_Amt19" localSheetId="11" hidden="1">#REF!</definedName>
    <definedName name="LY_Qtr1_Actv_Amt19" localSheetId="36" hidden="1">#REF!</definedName>
    <definedName name="LY_Qtr1_Actv_Amt19" localSheetId="32" hidden="1">#REF!</definedName>
    <definedName name="LY_Qtr1_Actv_Amt19" localSheetId="18" hidden="1">#REF!</definedName>
    <definedName name="LY_Qtr1_Actv_Amt19" localSheetId="38" hidden="1">#REF!</definedName>
    <definedName name="LY_Qtr1_Actv_Amt19" hidden="1">#REF!</definedName>
    <definedName name="LY_Qtr1_Actv_Amt2" localSheetId="35" hidden="1">#REF!</definedName>
    <definedName name="LY_Qtr1_Actv_Amt2" localSheetId="31" hidden="1">#REF!</definedName>
    <definedName name="LY_Qtr1_Actv_Amt2" localSheetId="9" hidden="1">#REF!</definedName>
    <definedName name="LY_Qtr1_Actv_Amt2" localSheetId="30" hidden="1">#REF!</definedName>
    <definedName name="LY_Qtr1_Actv_Amt2" localSheetId="33" hidden="1">#REF!</definedName>
    <definedName name="LY_Qtr1_Actv_Amt2" localSheetId="16" hidden="1">#REF!</definedName>
    <definedName name="LY_Qtr1_Actv_Amt2" localSheetId="10" hidden="1">'NFD CONSO'!#REF!</definedName>
    <definedName name="LY_Qtr1_Actv_Amt2" localSheetId="29" hidden="1">#REF!</definedName>
    <definedName name="LY_Qtr1_Actv_Amt2" localSheetId="11" hidden="1">#REF!</definedName>
    <definedName name="LY_Qtr1_Actv_Amt2" localSheetId="36" hidden="1">#REF!</definedName>
    <definedName name="LY_Qtr1_Actv_Amt2" localSheetId="32" hidden="1">#REF!</definedName>
    <definedName name="LY_Qtr1_Actv_Amt2" localSheetId="18" hidden="1">#REF!</definedName>
    <definedName name="LY_Qtr1_Actv_Amt2" localSheetId="38" hidden="1">#REF!</definedName>
    <definedName name="LY_Qtr1_Actv_Amt2" hidden="1">#REF!</definedName>
    <definedName name="LY_Qtr1_Actv_Amt20" localSheetId="35" hidden="1">#REF!</definedName>
    <definedName name="LY_Qtr1_Actv_Amt20" localSheetId="31" hidden="1">#REF!</definedName>
    <definedName name="LY_Qtr1_Actv_Amt20" localSheetId="9" hidden="1">#REF!</definedName>
    <definedName name="LY_Qtr1_Actv_Amt20" localSheetId="30" hidden="1">#REF!</definedName>
    <definedName name="LY_Qtr1_Actv_Amt20" localSheetId="33" hidden="1">#REF!</definedName>
    <definedName name="LY_Qtr1_Actv_Amt20" localSheetId="16" hidden="1">#REF!</definedName>
    <definedName name="LY_Qtr1_Actv_Amt20" localSheetId="10" hidden="1">'NFD CONSO'!#REF!</definedName>
    <definedName name="LY_Qtr1_Actv_Amt20" localSheetId="29" hidden="1">#REF!</definedName>
    <definedName name="LY_Qtr1_Actv_Amt20" localSheetId="11" hidden="1">#REF!</definedName>
    <definedName name="LY_Qtr1_Actv_Amt20" localSheetId="36" hidden="1">#REF!</definedName>
    <definedName name="LY_Qtr1_Actv_Amt20" localSheetId="32" hidden="1">#REF!</definedName>
    <definedName name="LY_Qtr1_Actv_Amt20" localSheetId="18" hidden="1">#REF!</definedName>
    <definedName name="LY_Qtr1_Actv_Amt20" localSheetId="38" hidden="1">#REF!</definedName>
    <definedName name="LY_Qtr1_Actv_Amt20" hidden="1">#REF!</definedName>
    <definedName name="LY_Qtr1_Actv_Amt21" localSheetId="35" hidden="1">#REF!</definedName>
    <definedName name="LY_Qtr1_Actv_Amt21" localSheetId="31" hidden="1">#REF!</definedName>
    <definedName name="LY_Qtr1_Actv_Amt21" localSheetId="9" hidden="1">#REF!</definedName>
    <definedName name="LY_Qtr1_Actv_Amt21" localSheetId="30" hidden="1">#REF!</definedName>
    <definedName name="LY_Qtr1_Actv_Amt21" localSheetId="33" hidden="1">#REF!</definedName>
    <definedName name="LY_Qtr1_Actv_Amt21" localSheetId="16" hidden="1">#REF!</definedName>
    <definedName name="LY_Qtr1_Actv_Amt21" localSheetId="10" hidden="1">'NFD CONSO'!#REF!</definedName>
    <definedName name="LY_Qtr1_Actv_Amt21" localSheetId="29" hidden="1">#REF!</definedName>
    <definedName name="LY_Qtr1_Actv_Amt21" localSheetId="11" hidden="1">#REF!</definedName>
    <definedName name="LY_Qtr1_Actv_Amt21" localSheetId="36" hidden="1">#REF!</definedName>
    <definedName name="LY_Qtr1_Actv_Amt21" localSheetId="32" hidden="1">#REF!</definedName>
    <definedName name="LY_Qtr1_Actv_Amt21" localSheetId="18" hidden="1">#REF!</definedName>
    <definedName name="LY_Qtr1_Actv_Amt21" localSheetId="38" hidden="1">#REF!</definedName>
    <definedName name="LY_Qtr1_Actv_Amt21" hidden="1">#REF!</definedName>
    <definedName name="LY_Qtr1_Actv_Amt22" localSheetId="35" hidden="1">#REF!</definedName>
    <definedName name="LY_Qtr1_Actv_Amt22" localSheetId="31" hidden="1">#REF!</definedName>
    <definedName name="LY_Qtr1_Actv_Amt22" localSheetId="9" hidden="1">#REF!</definedName>
    <definedName name="LY_Qtr1_Actv_Amt22" localSheetId="30" hidden="1">#REF!</definedName>
    <definedName name="LY_Qtr1_Actv_Amt22" localSheetId="33" hidden="1">#REF!</definedName>
    <definedName name="LY_Qtr1_Actv_Amt22" localSheetId="16" hidden="1">#REF!</definedName>
    <definedName name="LY_Qtr1_Actv_Amt22" localSheetId="10" hidden="1">'NFD CONSO'!#REF!</definedName>
    <definedName name="LY_Qtr1_Actv_Amt22" localSheetId="29" hidden="1">#REF!</definedName>
    <definedName name="LY_Qtr1_Actv_Amt22" localSheetId="11" hidden="1">#REF!</definedName>
    <definedName name="LY_Qtr1_Actv_Amt22" localSheetId="36" hidden="1">#REF!</definedName>
    <definedName name="LY_Qtr1_Actv_Amt22" localSheetId="32" hidden="1">#REF!</definedName>
    <definedName name="LY_Qtr1_Actv_Amt22" localSheetId="18" hidden="1">#REF!</definedName>
    <definedName name="LY_Qtr1_Actv_Amt22" localSheetId="38" hidden="1">#REF!</definedName>
    <definedName name="LY_Qtr1_Actv_Amt22" hidden="1">#REF!</definedName>
    <definedName name="LY_Qtr1_Actv_Amt23" localSheetId="35" hidden="1">#REF!</definedName>
    <definedName name="LY_Qtr1_Actv_Amt23" localSheetId="31" hidden="1">#REF!</definedName>
    <definedName name="LY_Qtr1_Actv_Amt23" localSheetId="9" hidden="1">#REF!</definedName>
    <definedName name="LY_Qtr1_Actv_Amt23" localSheetId="30" hidden="1">#REF!</definedName>
    <definedName name="LY_Qtr1_Actv_Amt23" localSheetId="33" hidden="1">#REF!</definedName>
    <definedName name="LY_Qtr1_Actv_Amt23" localSheetId="16" hidden="1">#REF!</definedName>
    <definedName name="LY_Qtr1_Actv_Amt23" localSheetId="10" hidden="1">'NFD CONSO'!#REF!</definedName>
    <definedName name="LY_Qtr1_Actv_Amt23" localSheetId="29" hidden="1">#REF!</definedName>
    <definedName name="LY_Qtr1_Actv_Amt23" localSheetId="11" hidden="1">#REF!</definedName>
    <definedName name="LY_Qtr1_Actv_Amt23" localSheetId="36" hidden="1">#REF!</definedName>
    <definedName name="LY_Qtr1_Actv_Amt23" localSheetId="32" hidden="1">#REF!</definedName>
    <definedName name="LY_Qtr1_Actv_Amt23" localSheetId="18" hidden="1">#REF!</definedName>
    <definedName name="LY_Qtr1_Actv_Amt23" localSheetId="38" hidden="1">#REF!</definedName>
    <definedName name="LY_Qtr1_Actv_Amt23" hidden="1">#REF!</definedName>
    <definedName name="LY_Qtr1_Actv_Amt3" localSheetId="35" hidden="1">#REF!</definedName>
    <definedName name="LY_Qtr1_Actv_Amt3" localSheetId="31" hidden="1">#REF!</definedName>
    <definedName name="LY_Qtr1_Actv_Amt3" localSheetId="9" hidden="1">#REF!</definedName>
    <definedName name="LY_Qtr1_Actv_Amt3" localSheetId="30" hidden="1">#REF!</definedName>
    <definedName name="LY_Qtr1_Actv_Amt3" localSheetId="33" hidden="1">#REF!</definedName>
    <definedName name="LY_Qtr1_Actv_Amt3" localSheetId="16" hidden="1">#REF!</definedName>
    <definedName name="LY_Qtr1_Actv_Amt3" localSheetId="10" hidden="1">'NFD CONSO'!#REF!</definedName>
    <definedName name="LY_Qtr1_Actv_Amt3" localSheetId="29" hidden="1">#REF!</definedName>
    <definedName name="LY_Qtr1_Actv_Amt3" localSheetId="11" hidden="1">#REF!</definedName>
    <definedName name="LY_Qtr1_Actv_Amt3" localSheetId="36" hidden="1">#REF!</definedName>
    <definedName name="LY_Qtr1_Actv_Amt3" localSheetId="32" hidden="1">#REF!</definedName>
    <definedName name="LY_Qtr1_Actv_Amt3" localSheetId="18" hidden="1">#REF!</definedName>
    <definedName name="LY_Qtr1_Actv_Amt3" localSheetId="38" hidden="1">#REF!</definedName>
    <definedName name="LY_Qtr1_Actv_Amt3" hidden="1">#REF!</definedName>
    <definedName name="LY_Qtr1_Actv_Amt4" localSheetId="35" hidden="1">#REF!</definedName>
    <definedName name="LY_Qtr1_Actv_Amt4" localSheetId="31" hidden="1">#REF!</definedName>
    <definedName name="LY_Qtr1_Actv_Amt4" localSheetId="9" hidden="1">#REF!</definedName>
    <definedName name="LY_Qtr1_Actv_Amt4" localSheetId="30" hidden="1">#REF!</definedName>
    <definedName name="LY_Qtr1_Actv_Amt4" localSheetId="33" hidden="1">#REF!</definedName>
    <definedName name="LY_Qtr1_Actv_Amt4" localSheetId="16" hidden="1">#REF!</definedName>
    <definedName name="LY_Qtr1_Actv_Amt4" localSheetId="10" hidden="1">'NFD CONSO'!#REF!</definedName>
    <definedName name="LY_Qtr1_Actv_Amt4" localSheetId="29" hidden="1">#REF!</definedName>
    <definedName name="LY_Qtr1_Actv_Amt4" localSheetId="11" hidden="1">#REF!</definedName>
    <definedName name="LY_Qtr1_Actv_Amt4" localSheetId="36" hidden="1">#REF!</definedName>
    <definedName name="LY_Qtr1_Actv_Amt4" localSheetId="32" hidden="1">#REF!</definedName>
    <definedName name="LY_Qtr1_Actv_Amt4" localSheetId="18" hidden="1">#REF!</definedName>
    <definedName name="LY_Qtr1_Actv_Amt4" localSheetId="38" hidden="1">#REF!</definedName>
    <definedName name="LY_Qtr1_Actv_Amt4" hidden="1">#REF!</definedName>
    <definedName name="LY_Qtr1_Actv_Amt5" localSheetId="35" hidden="1">#REF!</definedName>
    <definedName name="LY_Qtr1_Actv_Amt5" localSheetId="31" hidden="1">#REF!</definedName>
    <definedName name="LY_Qtr1_Actv_Amt5" localSheetId="9" hidden="1">#REF!</definedName>
    <definedName name="LY_Qtr1_Actv_Amt5" localSheetId="30" hidden="1">#REF!</definedName>
    <definedName name="LY_Qtr1_Actv_Amt5" localSheetId="33" hidden="1">#REF!</definedName>
    <definedName name="LY_Qtr1_Actv_Amt5" localSheetId="16" hidden="1">#REF!</definedName>
    <definedName name="LY_Qtr1_Actv_Amt5" localSheetId="10" hidden="1">'NFD CONSO'!#REF!</definedName>
    <definedName name="LY_Qtr1_Actv_Amt5" localSheetId="29" hidden="1">#REF!</definedName>
    <definedName name="LY_Qtr1_Actv_Amt5" localSheetId="11" hidden="1">#REF!</definedName>
    <definedName name="LY_Qtr1_Actv_Amt5" localSheetId="36" hidden="1">#REF!</definedName>
    <definedName name="LY_Qtr1_Actv_Amt5" localSheetId="32" hidden="1">#REF!</definedName>
    <definedName name="LY_Qtr1_Actv_Amt5" localSheetId="18" hidden="1">#REF!</definedName>
    <definedName name="LY_Qtr1_Actv_Amt5" localSheetId="38" hidden="1">#REF!</definedName>
    <definedName name="LY_Qtr1_Actv_Amt5" hidden="1">#REF!</definedName>
    <definedName name="LY_Qtr1_Actv_Amt6" localSheetId="35" hidden="1">#REF!</definedName>
    <definedName name="LY_Qtr1_Actv_Amt6" localSheetId="31" hidden="1">#REF!</definedName>
    <definedName name="LY_Qtr1_Actv_Amt6" localSheetId="9" hidden="1">#REF!</definedName>
    <definedName name="LY_Qtr1_Actv_Amt6" localSheetId="30" hidden="1">#REF!</definedName>
    <definedName name="LY_Qtr1_Actv_Amt6" localSheetId="33" hidden="1">#REF!</definedName>
    <definedName name="LY_Qtr1_Actv_Amt6" localSheetId="16" hidden="1">#REF!</definedName>
    <definedName name="LY_Qtr1_Actv_Amt6" localSheetId="10" hidden="1">'NFD CONSO'!#REF!</definedName>
    <definedName name="LY_Qtr1_Actv_Amt6" localSheetId="29" hidden="1">#REF!</definedName>
    <definedName name="LY_Qtr1_Actv_Amt6" localSheetId="11" hidden="1">#REF!</definedName>
    <definedName name="LY_Qtr1_Actv_Amt6" localSheetId="36" hidden="1">#REF!</definedName>
    <definedName name="LY_Qtr1_Actv_Amt6" localSheetId="32" hidden="1">#REF!</definedName>
    <definedName name="LY_Qtr1_Actv_Amt6" localSheetId="18" hidden="1">#REF!</definedName>
    <definedName name="LY_Qtr1_Actv_Amt6" localSheetId="38" hidden="1">#REF!</definedName>
    <definedName name="LY_Qtr1_Actv_Amt6" hidden="1">#REF!</definedName>
    <definedName name="LY_Qtr2_Actv_Amt17" localSheetId="35" hidden="1">#REF!</definedName>
    <definedName name="LY_Qtr2_Actv_Amt17" localSheetId="31" hidden="1">#REF!</definedName>
    <definedName name="LY_Qtr2_Actv_Amt17" localSheetId="9" hidden="1">#REF!</definedName>
    <definedName name="LY_Qtr2_Actv_Amt17" localSheetId="30" hidden="1">#REF!</definedName>
    <definedName name="LY_Qtr2_Actv_Amt17" localSheetId="33" hidden="1">#REF!</definedName>
    <definedName name="LY_Qtr2_Actv_Amt17" localSheetId="16" hidden="1">#REF!</definedName>
    <definedName name="LY_Qtr2_Actv_Amt17" localSheetId="10" hidden="1">'NFD CONSO'!#REF!</definedName>
    <definedName name="LY_Qtr2_Actv_Amt17" localSheetId="29" hidden="1">#REF!</definedName>
    <definedName name="LY_Qtr2_Actv_Amt17" localSheetId="11" hidden="1">#REF!</definedName>
    <definedName name="LY_Qtr2_Actv_Amt17" localSheetId="36" hidden="1">#REF!</definedName>
    <definedName name="LY_Qtr2_Actv_Amt17" localSheetId="32" hidden="1">#REF!</definedName>
    <definedName name="LY_Qtr2_Actv_Amt17" localSheetId="18" hidden="1">#REF!</definedName>
    <definedName name="LY_Qtr2_Actv_Amt17" localSheetId="38" hidden="1">#REF!</definedName>
    <definedName name="LY_Qtr2_Actv_Amt17" hidden="1">#REF!</definedName>
    <definedName name="LY_Qtr2_Actv_Amt18" localSheetId="35" hidden="1">#REF!</definedName>
    <definedName name="LY_Qtr2_Actv_Amt18" localSheetId="31" hidden="1">#REF!</definedName>
    <definedName name="LY_Qtr2_Actv_Amt18" localSheetId="9" hidden="1">#REF!</definedName>
    <definedName name="LY_Qtr2_Actv_Amt18" localSheetId="30" hidden="1">#REF!</definedName>
    <definedName name="LY_Qtr2_Actv_Amt18" localSheetId="33" hidden="1">#REF!</definedName>
    <definedName name="LY_Qtr2_Actv_Amt18" localSheetId="16" hidden="1">#REF!</definedName>
    <definedName name="LY_Qtr2_Actv_Amt18" localSheetId="10" hidden="1">'NFD CONSO'!#REF!</definedName>
    <definedName name="LY_Qtr2_Actv_Amt18" localSheetId="29" hidden="1">#REF!</definedName>
    <definedName name="LY_Qtr2_Actv_Amt18" localSheetId="11" hidden="1">#REF!</definedName>
    <definedName name="LY_Qtr2_Actv_Amt18" localSheetId="36" hidden="1">#REF!</definedName>
    <definedName name="LY_Qtr2_Actv_Amt18" localSheetId="32" hidden="1">#REF!</definedName>
    <definedName name="LY_Qtr2_Actv_Amt18" localSheetId="18" hidden="1">#REF!</definedName>
    <definedName name="LY_Qtr2_Actv_Amt18" localSheetId="38" hidden="1">#REF!</definedName>
    <definedName name="LY_Qtr2_Actv_Amt18" hidden="1">#REF!</definedName>
    <definedName name="LY_Qtr2_Actv_Amt19" localSheetId="35" hidden="1">#REF!</definedName>
    <definedName name="LY_Qtr2_Actv_Amt19" localSheetId="31" hidden="1">#REF!</definedName>
    <definedName name="LY_Qtr2_Actv_Amt19" localSheetId="9" hidden="1">#REF!</definedName>
    <definedName name="LY_Qtr2_Actv_Amt19" localSheetId="30" hidden="1">#REF!</definedName>
    <definedName name="LY_Qtr2_Actv_Amt19" localSheetId="33" hidden="1">#REF!</definedName>
    <definedName name="LY_Qtr2_Actv_Amt19" localSheetId="16" hidden="1">#REF!</definedName>
    <definedName name="LY_Qtr2_Actv_Amt19" localSheetId="10" hidden="1">'NFD CONSO'!#REF!</definedName>
    <definedName name="LY_Qtr2_Actv_Amt19" localSheetId="29" hidden="1">#REF!</definedName>
    <definedName name="LY_Qtr2_Actv_Amt19" localSheetId="11" hidden="1">#REF!</definedName>
    <definedName name="LY_Qtr2_Actv_Amt19" localSheetId="36" hidden="1">#REF!</definedName>
    <definedName name="LY_Qtr2_Actv_Amt19" localSheetId="32" hidden="1">#REF!</definedName>
    <definedName name="LY_Qtr2_Actv_Amt19" localSheetId="18" hidden="1">#REF!</definedName>
    <definedName name="LY_Qtr2_Actv_Amt19" localSheetId="38" hidden="1">#REF!</definedName>
    <definedName name="LY_Qtr2_Actv_Amt19" hidden="1">#REF!</definedName>
    <definedName name="LY_Qtr2_Actv_Amt2" localSheetId="35" hidden="1">#REF!</definedName>
    <definedName name="LY_Qtr2_Actv_Amt2" localSheetId="31" hidden="1">#REF!</definedName>
    <definedName name="LY_Qtr2_Actv_Amt2" localSheetId="9" hidden="1">#REF!</definedName>
    <definedName name="LY_Qtr2_Actv_Amt2" localSheetId="30" hidden="1">#REF!</definedName>
    <definedName name="LY_Qtr2_Actv_Amt2" localSheetId="33" hidden="1">#REF!</definedName>
    <definedName name="LY_Qtr2_Actv_Amt2" localSheetId="16" hidden="1">#REF!</definedName>
    <definedName name="LY_Qtr2_Actv_Amt2" localSheetId="10" hidden="1">'NFD CONSO'!#REF!</definedName>
    <definedName name="LY_Qtr2_Actv_Amt2" localSheetId="29" hidden="1">#REF!</definedName>
    <definedName name="LY_Qtr2_Actv_Amt2" localSheetId="11" hidden="1">#REF!</definedName>
    <definedName name="LY_Qtr2_Actv_Amt2" localSheetId="36" hidden="1">#REF!</definedName>
    <definedName name="LY_Qtr2_Actv_Amt2" localSheetId="32" hidden="1">#REF!</definedName>
    <definedName name="LY_Qtr2_Actv_Amt2" localSheetId="18" hidden="1">#REF!</definedName>
    <definedName name="LY_Qtr2_Actv_Amt2" localSheetId="38" hidden="1">#REF!</definedName>
    <definedName name="LY_Qtr2_Actv_Amt2" hidden="1">#REF!</definedName>
    <definedName name="LY_Qtr2_Actv_Amt20" localSheetId="35" hidden="1">#REF!</definedName>
    <definedName name="LY_Qtr2_Actv_Amt20" localSheetId="31" hidden="1">#REF!</definedName>
    <definedName name="LY_Qtr2_Actv_Amt20" localSheetId="9" hidden="1">#REF!</definedName>
    <definedName name="LY_Qtr2_Actv_Amt20" localSheetId="30" hidden="1">#REF!</definedName>
    <definedName name="LY_Qtr2_Actv_Amt20" localSheetId="33" hidden="1">#REF!</definedName>
    <definedName name="LY_Qtr2_Actv_Amt20" localSheetId="16" hidden="1">#REF!</definedName>
    <definedName name="LY_Qtr2_Actv_Amt20" localSheetId="10" hidden="1">'NFD CONSO'!#REF!</definedName>
    <definedName name="LY_Qtr2_Actv_Amt20" localSheetId="29" hidden="1">#REF!</definedName>
    <definedName name="LY_Qtr2_Actv_Amt20" localSheetId="11" hidden="1">#REF!</definedName>
    <definedName name="LY_Qtr2_Actv_Amt20" localSheetId="36" hidden="1">#REF!</definedName>
    <definedName name="LY_Qtr2_Actv_Amt20" localSheetId="32" hidden="1">#REF!</definedName>
    <definedName name="LY_Qtr2_Actv_Amt20" localSheetId="18" hidden="1">#REF!</definedName>
    <definedName name="LY_Qtr2_Actv_Amt20" localSheetId="38" hidden="1">#REF!</definedName>
    <definedName name="LY_Qtr2_Actv_Amt20" hidden="1">#REF!</definedName>
    <definedName name="LY_Qtr2_Actv_Amt21" localSheetId="35" hidden="1">#REF!</definedName>
    <definedName name="LY_Qtr2_Actv_Amt21" localSheetId="31" hidden="1">#REF!</definedName>
    <definedName name="LY_Qtr2_Actv_Amt21" localSheetId="9" hidden="1">#REF!</definedName>
    <definedName name="LY_Qtr2_Actv_Amt21" localSheetId="30" hidden="1">#REF!</definedName>
    <definedName name="LY_Qtr2_Actv_Amt21" localSheetId="33" hidden="1">#REF!</definedName>
    <definedName name="LY_Qtr2_Actv_Amt21" localSheetId="16" hidden="1">#REF!</definedName>
    <definedName name="LY_Qtr2_Actv_Amt21" localSheetId="10" hidden="1">'NFD CONSO'!#REF!</definedName>
    <definedName name="LY_Qtr2_Actv_Amt21" localSheetId="29" hidden="1">#REF!</definedName>
    <definedName name="LY_Qtr2_Actv_Amt21" localSheetId="11" hidden="1">#REF!</definedName>
    <definedName name="LY_Qtr2_Actv_Amt21" localSheetId="36" hidden="1">#REF!</definedName>
    <definedName name="LY_Qtr2_Actv_Amt21" localSheetId="32" hidden="1">#REF!</definedName>
    <definedName name="LY_Qtr2_Actv_Amt21" localSheetId="18" hidden="1">#REF!</definedName>
    <definedName name="LY_Qtr2_Actv_Amt21" localSheetId="38" hidden="1">#REF!</definedName>
    <definedName name="LY_Qtr2_Actv_Amt21" hidden="1">#REF!</definedName>
    <definedName name="LY_Qtr2_Actv_Amt22" localSheetId="35" hidden="1">#REF!</definedName>
    <definedName name="LY_Qtr2_Actv_Amt22" localSheetId="31" hidden="1">#REF!</definedName>
    <definedName name="LY_Qtr2_Actv_Amt22" localSheetId="9" hidden="1">#REF!</definedName>
    <definedName name="LY_Qtr2_Actv_Amt22" localSheetId="30" hidden="1">#REF!</definedName>
    <definedName name="LY_Qtr2_Actv_Amt22" localSheetId="33" hidden="1">#REF!</definedName>
    <definedName name="LY_Qtr2_Actv_Amt22" localSheetId="16" hidden="1">#REF!</definedName>
    <definedName name="LY_Qtr2_Actv_Amt22" localSheetId="10" hidden="1">'NFD CONSO'!#REF!</definedName>
    <definedName name="LY_Qtr2_Actv_Amt22" localSheetId="29" hidden="1">#REF!</definedName>
    <definedName name="LY_Qtr2_Actv_Amt22" localSheetId="11" hidden="1">#REF!</definedName>
    <definedName name="LY_Qtr2_Actv_Amt22" localSheetId="36" hidden="1">#REF!</definedName>
    <definedName name="LY_Qtr2_Actv_Amt22" localSheetId="32" hidden="1">#REF!</definedName>
    <definedName name="LY_Qtr2_Actv_Amt22" localSheetId="18" hidden="1">#REF!</definedName>
    <definedName name="LY_Qtr2_Actv_Amt22" localSheetId="38" hidden="1">#REF!</definedName>
    <definedName name="LY_Qtr2_Actv_Amt22" hidden="1">#REF!</definedName>
    <definedName name="LY_Qtr2_Actv_Amt23" localSheetId="35" hidden="1">#REF!</definedName>
    <definedName name="LY_Qtr2_Actv_Amt23" localSheetId="31" hidden="1">#REF!</definedName>
    <definedName name="LY_Qtr2_Actv_Amt23" localSheetId="9" hidden="1">#REF!</definedName>
    <definedName name="LY_Qtr2_Actv_Amt23" localSheetId="30" hidden="1">#REF!</definedName>
    <definedName name="LY_Qtr2_Actv_Amt23" localSheetId="33" hidden="1">#REF!</definedName>
    <definedName name="LY_Qtr2_Actv_Amt23" localSheetId="16" hidden="1">#REF!</definedName>
    <definedName name="LY_Qtr2_Actv_Amt23" localSheetId="10" hidden="1">'NFD CONSO'!#REF!</definedName>
    <definedName name="LY_Qtr2_Actv_Amt23" localSheetId="29" hidden="1">#REF!</definedName>
    <definedName name="LY_Qtr2_Actv_Amt23" localSheetId="11" hidden="1">#REF!</definedName>
    <definedName name="LY_Qtr2_Actv_Amt23" localSheetId="36" hidden="1">#REF!</definedName>
    <definedName name="LY_Qtr2_Actv_Amt23" localSheetId="32" hidden="1">#REF!</definedName>
    <definedName name="LY_Qtr2_Actv_Amt23" localSheetId="18" hidden="1">#REF!</definedName>
    <definedName name="LY_Qtr2_Actv_Amt23" localSheetId="38" hidden="1">#REF!</definedName>
    <definedName name="LY_Qtr2_Actv_Amt23" hidden="1">#REF!</definedName>
    <definedName name="LY_Qtr2_Actv_Amt3" localSheetId="35" hidden="1">#REF!</definedName>
    <definedName name="LY_Qtr2_Actv_Amt3" localSheetId="31" hidden="1">#REF!</definedName>
    <definedName name="LY_Qtr2_Actv_Amt3" localSheetId="9" hidden="1">#REF!</definedName>
    <definedName name="LY_Qtr2_Actv_Amt3" localSheetId="30" hidden="1">#REF!</definedName>
    <definedName name="LY_Qtr2_Actv_Amt3" localSheetId="33" hidden="1">#REF!</definedName>
    <definedName name="LY_Qtr2_Actv_Amt3" localSheetId="16" hidden="1">#REF!</definedName>
    <definedName name="LY_Qtr2_Actv_Amt3" localSheetId="10" hidden="1">'NFD CONSO'!#REF!</definedName>
    <definedName name="LY_Qtr2_Actv_Amt3" localSheetId="29" hidden="1">#REF!</definedName>
    <definedName name="LY_Qtr2_Actv_Amt3" localSheetId="11" hidden="1">#REF!</definedName>
    <definedName name="LY_Qtr2_Actv_Amt3" localSheetId="36" hidden="1">#REF!</definedName>
    <definedName name="LY_Qtr2_Actv_Amt3" localSheetId="32" hidden="1">#REF!</definedName>
    <definedName name="LY_Qtr2_Actv_Amt3" localSheetId="18" hidden="1">#REF!</definedName>
    <definedName name="LY_Qtr2_Actv_Amt3" localSheetId="38" hidden="1">#REF!</definedName>
    <definedName name="LY_Qtr2_Actv_Amt3" hidden="1">#REF!</definedName>
    <definedName name="LY_Qtr2_Actv_Amt4" localSheetId="35" hidden="1">#REF!</definedName>
    <definedName name="LY_Qtr2_Actv_Amt4" localSheetId="31" hidden="1">#REF!</definedName>
    <definedName name="LY_Qtr2_Actv_Amt4" localSheetId="9" hidden="1">#REF!</definedName>
    <definedName name="LY_Qtr2_Actv_Amt4" localSheetId="30" hidden="1">#REF!</definedName>
    <definedName name="LY_Qtr2_Actv_Amt4" localSheetId="33" hidden="1">#REF!</definedName>
    <definedName name="LY_Qtr2_Actv_Amt4" localSheetId="16" hidden="1">#REF!</definedName>
    <definedName name="LY_Qtr2_Actv_Amt4" localSheetId="10" hidden="1">'NFD CONSO'!#REF!</definedName>
    <definedName name="LY_Qtr2_Actv_Amt4" localSheetId="29" hidden="1">#REF!</definedName>
    <definedName name="LY_Qtr2_Actv_Amt4" localSheetId="11" hidden="1">#REF!</definedName>
    <definedName name="LY_Qtr2_Actv_Amt4" localSheetId="36" hidden="1">#REF!</definedName>
    <definedName name="LY_Qtr2_Actv_Amt4" localSheetId="32" hidden="1">#REF!</definedName>
    <definedName name="LY_Qtr2_Actv_Amt4" localSheetId="18" hidden="1">#REF!</definedName>
    <definedName name="LY_Qtr2_Actv_Amt4" localSheetId="38" hidden="1">#REF!</definedName>
    <definedName name="LY_Qtr2_Actv_Amt4" hidden="1">#REF!</definedName>
    <definedName name="LY_Qtr2_Actv_Amt5" localSheetId="35" hidden="1">#REF!</definedName>
    <definedName name="LY_Qtr2_Actv_Amt5" localSheetId="31" hidden="1">#REF!</definedName>
    <definedName name="LY_Qtr2_Actv_Amt5" localSheetId="9" hidden="1">#REF!</definedName>
    <definedName name="LY_Qtr2_Actv_Amt5" localSheetId="30" hidden="1">#REF!</definedName>
    <definedName name="LY_Qtr2_Actv_Amt5" localSheetId="33" hidden="1">#REF!</definedName>
    <definedName name="LY_Qtr2_Actv_Amt5" localSheetId="16" hidden="1">#REF!</definedName>
    <definedName name="LY_Qtr2_Actv_Amt5" localSheetId="10" hidden="1">'NFD CONSO'!#REF!</definedName>
    <definedName name="LY_Qtr2_Actv_Amt5" localSheetId="29" hidden="1">#REF!</definedName>
    <definedName name="LY_Qtr2_Actv_Amt5" localSheetId="11" hidden="1">#REF!</definedName>
    <definedName name="LY_Qtr2_Actv_Amt5" localSheetId="36" hidden="1">#REF!</definedName>
    <definedName name="LY_Qtr2_Actv_Amt5" localSheetId="32" hidden="1">#REF!</definedName>
    <definedName name="LY_Qtr2_Actv_Amt5" localSheetId="18" hidden="1">#REF!</definedName>
    <definedName name="LY_Qtr2_Actv_Amt5" localSheetId="38" hidden="1">#REF!</definedName>
    <definedName name="LY_Qtr2_Actv_Amt5" hidden="1">#REF!</definedName>
    <definedName name="LY_Qtr2_Actv_Amt6" localSheetId="35" hidden="1">#REF!</definedName>
    <definedName name="LY_Qtr2_Actv_Amt6" localSheetId="31" hidden="1">#REF!</definedName>
    <definedName name="LY_Qtr2_Actv_Amt6" localSheetId="9" hidden="1">#REF!</definedName>
    <definedName name="LY_Qtr2_Actv_Amt6" localSheetId="30" hidden="1">#REF!</definedName>
    <definedName name="LY_Qtr2_Actv_Amt6" localSheetId="33" hidden="1">#REF!</definedName>
    <definedName name="LY_Qtr2_Actv_Amt6" localSheetId="16" hidden="1">#REF!</definedName>
    <definedName name="LY_Qtr2_Actv_Amt6" localSheetId="10" hidden="1">'NFD CONSO'!#REF!</definedName>
    <definedName name="LY_Qtr2_Actv_Amt6" localSheetId="29" hidden="1">#REF!</definedName>
    <definedName name="LY_Qtr2_Actv_Amt6" localSheetId="11" hidden="1">#REF!</definedName>
    <definedName name="LY_Qtr2_Actv_Amt6" localSheetId="36" hidden="1">#REF!</definedName>
    <definedName name="LY_Qtr2_Actv_Amt6" localSheetId="32" hidden="1">#REF!</definedName>
    <definedName name="LY_Qtr2_Actv_Amt6" localSheetId="18" hidden="1">#REF!</definedName>
    <definedName name="LY_Qtr2_Actv_Amt6" localSheetId="38" hidden="1">#REF!</definedName>
    <definedName name="LY_Qtr2_Actv_Amt6" hidden="1">#REF!</definedName>
    <definedName name="LY_Qtr3_Actv_Amt17" localSheetId="35" hidden="1">#REF!</definedName>
    <definedName name="LY_Qtr3_Actv_Amt17" localSheetId="31" hidden="1">#REF!</definedName>
    <definedName name="LY_Qtr3_Actv_Amt17" localSheetId="9" hidden="1">#REF!</definedName>
    <definedName name="LY_Qtr3_Actv_Amt17" localSheetId="30" hidden="1">#REF!</definedName>
    <definedName name="LY_Qtr3_Actv_Amt17" localSheetId="33" hidden="1">#REF!</definedName>
    <definedName name="LY_Qtr3_Actv_Amt17" localSheetId="16" hidden="1">#REF!</definedName>
    <definedName name="LY_Qtr3_Actv_Amt17" localSheetId="10" hidden="1">'NFD CONSO'!#REF!</definedName>
    <definedName name="LY_Qtr3_Actv_Amt17" localSheetId="29" hidden="1">#REF!</definedName>
    <definedName name="LY_Qtr3_Actv_Amt17" localSheetId="11" hidden="1">#REF!</definedName>
    <definedName name="LY_Qtr3_Actv_Amt17" localSheetId="36" hidden="1">#REF!</definedName>
    <definedName name="LY_Qtr3_Actv_Amt17" localSheetId="32" hidden="1">#REF!</definedName>
    <definedName name="LY_Qtr3_Actv_Amt17" localSheetId="18" hidden="1">#REF!</definedName>
    <definedName name="LY_Qtr3_Actv_Amt17" localSheetId="38" hidden="1">#REF!</definedName>
    <definedName name="LY_Qtr3_Actv_Amt17" hidden="1">#REF!</definedName>
    <definedName name="LY_Qtr3_Actv_Amt18" localSheetId="35" hidden="1">#REF!</definedName>
    <definedName name="LY_Qtr3_Actv_Amt18" localSheetId="31" hidden="1">#REF!</definedName>
    <definedName name="LY_Qtr3_Actv_Amt18" localSheetId="9" hidden="1">#REF!</definedName>
    <definedName name="LY_Qtr3_Actv_Amt18" localSheetId="30" hidden="1">#REF!</definedName>
    <definedName name="LY_Qtr3_Actv_Amt18" localSheetId="33" hidden="1">#REF!</definedName>
    <definedName name="LY_Qtr3_Actv_Amt18" localSheetId="16" hidden="1">#REF!</definedName>
    <definedName name="LY_Qtr3_Actv_Amt18" localSheetId="10" hidden="1">'NFD CONSO'!#REF!</definedName>
    <definedName name="LY_Qtr3_Actv_Amt18" localSheetId="29" hidden="1">#REF!</definedName>
    <definedName name="LY_Qtr3_Actv_Amt18" localSheetId="11" hidden="1">#REF!</definedName>
    <definedName name="LY_Qtr3_Actv_Amt18" localSheetId="36" hidden="1">#REF!</definedName>
    <definedName name="LY_Qtr3_Actv_Amt18" localSheetId="32" hidden="1">#REF!</definedName>
    <definedName name="LY_Qtr3_Actv_Amt18" localSheetId="18" hidden="1">#REF!</definedName>
    <definedName name="LY_Qtr3_Actv_Amt18" localSheetId="38" hidden="1">#REF!</definedName>
    <definedName name="LY_Qtr3_Actv_Amt18" hidden="1">#REF!</definedName>
    <definedName name="LY_Qtr3_Actv_Amt19" localSheetId="35" hidden="1">#REF!</definedName>
    <definedName name="LY_Qtr3_Actv_Amt19" localSheetId="31" hidden="1">#REF!</definedName>
    <definedName name="LY_Qtr3_Actv_Amt19" localSheetId="9" hidden="1">#REF!</definedName>
    <definedName name="LY_Qtr3_Actv_Amt19" localSheetId="30" hidden="1">#REF!</definedName>
    <definedName name="LY_Qtr3_Actv_Amt19" localSheetId="33" hidden="1">#REF!</definedName>
    <definedName name="LY_Qtr3_Actv_Amt19" localSheetId="16" hidden="1">#REF!</definedName>
    <definedName name="LY_Qtr3_Actv_Amt19" localSheetId="10" hidden="1">'NFD CONSO'!#REF!</definedName>
    <definedName name="LY_Qtr3_Actv_Amt19" localSheetId="29" hidden="1">#REF!</definedName>
    <definedName name="LY_Qtr3_Actv_Amt19" localSheetId="11" hidden="1">#REF!</definedName>
    <definedName name="LY_Qtr3_Actv_Amt19" localSheetId="36" hidden="1">#REF!</definedName>
    <definedName name="LY_Qtr3_Actv_Amt19" localSheetId="32" hidden="1">#REF!</definedName>
    <definedName name="LY_Qtr3_Actv_Amt19" localSheetId="18" hidden="1">#REF!</definedName>
    <definedName name="LY_Qtr3_Actv_Amt19" localSheetId="38" hidden="1">#REF!</definedName>
    <definedName name="LY_Qtr3_Actv_Amt19" hidden="1">#REF!</definedName>
    <definedName name="LY_Qtr3_Actv_Amt2" localSheetId="35" hidden="1">#REF!</definedName>
    <definedName name="LY_Qtr3_Actv_Amt2" localSheetId="31" hidden="1">#REF!</definedName>
    <definedName name="LY_Qtr3_Actv_Amt2" localSheetId="9" hidden="1">#REF!</definedName>
    <definedName name="LY_Qtr3_Actv_Amt2" localSheetId="30" hidden="1">#REF!</definedName>
    <definedName name="LY_Qtr3_Actv_Amt2" localSheetId="33" hidden="1">#REF!</definedName>
    <definedName name="LY_Qtr3_Actv_Amt2" localSheetId="16" hidden="1">#REF!</definedName>
    <definedName name="LY_Qtr3_Actv_Amt2" localSheetId="10" hidden="1">'NFD CONSO'!#REF!</definedName>
    <definedName name="LY_Qtr3_Actv_Amt2" localSheetId="29" hidden="1">#REF!</definedName>
    <definedName name="LY_Qtr3_Actv_Amt2" localSheetId="11" hidden="1">#REF!</definedName>
    <definedName name="LY_Qtr3_Actv_Amt2" localSheetId="36" hidden="1">#REF!</definedName>
    <definedName name="LY_Qtr3_Actv_Amt2" localSheetId="32" hidden="1">#REF!</definedName>
    <definedName name="LY_Qtr3_Actv_Amt2" localSheetId="18" hidden="1">#REF!</definedName>
    <definedName name="LY_Qtr3_Actv_Amt2" localSheetId="38" hidden="1">#REF!</definedName>
    <definedName name="LY_Qtr3_Actv_Amt2" hidden="1">#REF!</definedName>
    <definedName name="LY_Qtr3_Actv_Amt20" localSheetId="35" hidden="1">#REF!</definedName>
    <definedName name="LY_Qtr3_Actv_Amt20" localSheetId="31" hidden="1">#REF!</definedName>
    <definedName name="LY_Qtr3_Actv_Amt20" localSheetId="9" hidden="1">#REF!</definedName>
    <definedName name="LY_Qtr3_Actv_Amt20" localSheetId="30" hidden="1">#REF!</definedName>
    <definedName name="LY_Qtr3_Actv_Amt20" localSheetId="33" hidden="1">#REF!</definedName>
    <definedName name="LY_Qtr3_Actv_Amt20" localSheetId="16" hidden="1">#REF!</definedName>
    <definedName name="LY_Qtr3_Actv_Amt20" localSheetId="10" hidden="1">'NFD CONSO'!#REF!</definedName>
    <definedName name="LY_Qtr3_Actv_Amt20" localSheetId="29" hidden="1">#REF!</definedName>
    <definedName name="LY_Qtr3_Actv_Amt20" localSheetId="11" hidden="1">#REF!</definedName>
    <definedName name="LY_Qtr3_Actv_Amt20" localSheetId="36" hidden="1">#REF!</definedName>
    <definedName name="LY_Qtr3_Actv_Amt20" localSheetId="32" hidden="1">#REF!</definedName>
    <definedName name="LY_Qtr3_Actv_Amt20" localSheetId="18" hidden="1">#REF!</definedName>
    <definedName name="LY_Qtr3_Actv_Amt20" localSheetId="38" hidden="1">#REF!</definedName>
    <definedName name="LY_Qtr3_Actv_Amt20" hidden="1">#REF!</definedName>
    <definedName name="LY_Qtr3_Actv_Amt21" localSheetId="35" hidden="1">#REF!</definedName>
    <definedName name="LY_Qtr3_Actv_Amt21" localSheetId="31" hidden="1">#REF!</definedName>
    <definedName name="LY_Qtr3_Actv_Amt21" localSheetId="9" hidden="1">#REF!</definedName>
    <definedName name="LY_Qtr3_Actv_Amt21" localSheetId="30" hidden="1">#REF!</definedName>
    <definedName name="LY_Qtr3_Actv_Amt21" localSheetId="33" hidden="1">#REF!</definedName>
    <definedName name="LY_Qtr3_Actv_Amt21" localSheetId="16" hidden="1">#REF!</definedName>
    <definedName name="LY_Qtr3_Actv_Amt21" localSheetId="10" hidden="1">'NFD CONSO'!#REF!</definedName>
    <definedName name="LY_Qtr3_Actv_Amt21" localSheetId="29" hidden="1">#REF!</definedName>
    <definedName name="LY_Qtr3_Actv_Amt21" localSheetId="11" hidden="1">#REF!</definedName>
    <definedName name="LY_Qtr3_Actv_Amt21" localSheetId="36" hidden="1">#REF!</definedName>
    <definedName name="LY_Qtr3_Actv_Amt21" localSheetId="32" hidden="1">#REF!</definedName>
    <definedName name="LY_Qtr3_Actv_Amt21" localSheetId="18" hidden="1">#REF!</definedName>
    <definedName name="LY_Qtr3_Actv_Amt21" localSheetId="38" hidden="1">#REF!</definedName>
    <definedName name="LY_Qtr3_Actv_Amt21" hidden="1">#REF!</definedName>
    <definedName name="LY_Qtr3_Actv_Amt22" localSheetId="35" hidden="1">#REF!</definedName>
    <definedName name="LY_Qtr3_Actv_Amt22" localSheetId="31" hidden="1">#REF!</definedName>
    <definedName name="LY_Qtr3_Actv_Amt22" localSheetId="9" hidden="1">#REF!</definedName>
    <definedName name="LY_Qtr3_Actv_Amt22" localSheetId="30" hidden="1">#REF!</definedName>
    <definedName name="LY_Qtr3_Actv_Amt22" localSheetId="33" hidden="1">#REF!</definedName>
    <definedName name="LY_Qtr3_Actv_Amt22" localSheetId="16" hidden="1">#REF!</definedName>
    <definedName name="LY_Qtr3_Actv_Amt22" localSheetId="10" hidden="1">'NFD CONSO'!#REF!</definedName>
    <definedName name="LY_Qtr3_Actv_Amt22" localSheetId="29" hidden="1">#REF!</definedName>
    <definedName name="LY_Qtr3_Actv_Amt22" localSheetId="11" hidden="1">#REF!</definedName>
    <definedName name="LY_Qtr3_Actv_Amt22" localSheetId="36" hidden="1">#REF!</definedName>
    <definedName name="LY_Qtr3_Actv_Amt22" localSheetId="32" hidden="1">#REF!</definedName>
    <definedName name="LY_Qtr3_Actv_Amt22" localSheetId="18" hidden="1">#REF!</definedName>
    <definedName name="LY_Qtr3_Actv_Amt22" localSheetId="38" hidden="1">#REF!</definedName>
    <definedName name="LY_Qtr3_Actv_Amt22" hidden="1">#REF!</definedName>
    <definedName name="LY_Qtr3_Actv_Amt23" localSheetId="35" hidden="1">#REF!</definedName>
    <definedName name="LY_Qtr3_Actv_Amt23" localSheetId="31" hidden="1">#REF!</definedName>
    <definedName name="LY_Qtr3_Actv_Amt23" localSheetId="9" hidden="1">#REF!</definedName>
    <definedName name="LY_Qtr3_Actv_Amt23" localSheetId="30" hidden="1">#REF!</definedName>
    <definedName name="LY_Qtr3_Actv_Amt23" localSheetId="33" hidden="1">#REF!</definedName>
    <definedName name="LY_Qtr3_Actv_Amt23" localSheetId="16" hidden="1">#REF!</definedName>
    <definedName name="LY_Qtr3_Actv_Amt23" localSheetId="10" hidden="1">'NFD CONSO'!#REF!</definedName>
    <definedName name="LY_Qtr3_Actv_Amt23" localSheetId="29" hidden="1">#REF!</definedName>
    <definedName name="LY_Qtr3_Actv_Amt23" localSheetId="11" hidden="1">#REF!</definedName>
    <definedName name="LY_Qtr3_Actv_Amt23" localSheetId="36" hidden="1">#REF!</definedName>
    <definedName name="LY_Qtr3_Actv_Amt23" localSheetId="32" hidden="1">#REF!</definedName>
    <definedName name="LY_Qtr3_Actv_Amt23" localSheetId="18" hidden="1">#REF!</definedName>
    <definedName name="LY_Qtr3_Actv_Amt23" localSheetId="38" hidden="1">#REF!</definedName>
    <definedName name="LY_Qtr3_Actv_Amt23" hidden="1">#REF!</definedName>
    <definedName name="LY_Qtr3_Actv_Amt3" localSheetId="35" hidden="1">#REF!</definedName>
    <definedName name="LY_Qtr3_Actv_Amt3" localSheetId="31" hidden="1">#REF!</definedName>
    <definedName name="LY_Qtr3_Actv_Amt3" localSheetId="9" hidden="1">#REF!</definedName>
    <definedName name="LY_Qtr3_Actv_Amt3" localSheetId="30" hidden="1">#REF!</definedName>
    <definedName name="LY_Qtr3_Actv_Amt3" localSheetId="33" hidden="1">#REF!</definedName>
    <definedName name="LY_Qtr3_Actv_Amt3" localSheetId="16" hidden="1">#REF!</definedName>
    <definedName name="LY_Qtr3_Actv_Amt3" localSheetId="10" hidden="1">'NFD CONSO'!#REF!</definedName>
    <definedName name="LY_Qtr3_Actv_Amt3" localSheetId="29" hidden="1">#REF!</definedName>
    <definedName name="LY_Qtr3_Actv_Amt3" localSheetId="11" hidden="1">#REF!</definedName>
    <definedName name="LY_Qtr3_Actv_Amt3" localSheetId="36" hidden="1">#REF!</definedName>
    <definedName name="LY_Qtr3_Actv_Amt3" localSheetId="32" hidden="1">#REF!</definedName>
    <definedName name="LY_Qtr3_Actv_Amt3" localSheetId="18" hidden="1">#REF!</definedName>
    <definedName name="LY_Qtr3_Actv_Amt3" localSheetId="38" hidden="1">#REF!</definedName>
    <definedName name="LY_Qtr3_Actv_Amt3" hidden="1">#REF!</definedName>
    <definedName name="LY_Qtr3_Actv_Amt4" localSheetId="35" hidden="1">#REF!</definedName>
    <definedName name="LY_Qtr3_Actv_Amt4" localSheetId="31" hidden="1">#REF!</definedName>
    <definedName name="LY_Qtr3_Actv_Amt4" localSheetId="9" hidden="1">#REF!</definedName>
    <definedName name="LY_Qtr3_Actv_Amt4" localSheetId="30" hidden="1">#REF!</definedName>
    <definedName name="LY_Qtr3_Actv_Amt4" localSheetId="33" hidden="1">#REF!</definedName>
    <definedName name="LY_Qtr3_Actv_Amt4" localSheetId="16" hidden="1">#REF!</definedName>
    <definedName name="LY_Qtr3_Actv_Amt4" localSheetId="10" hidden="1">'NFD CONSO'!#REF!</definedName>
    <definedName name="LY_Qtr3_Actv_Amt4" localSheetId="29" hidden="1">#REF!</definedName>
    <definedName name="LY_Qtr3_Actv_Amt4" localSheetId="11" hidden="1">#REF!</definedName>
    <definedName name="LY_Qtr3_Actv_Amt4" localSheetId="36" hidden="1">#REF!</definedName>
    <definedName name="LY_Qtr3_Actv_Amt4" localSheetId="32" hidden="1">#REF!</definedName>
    <definedName name="LY_Qtr3_Actv_Amt4" localSheetId="18" hidden="1">#REF!</definedName>
    <definedName name="LY_Qtr3_Actv_Amt4" localSheetId="38" hidden="1">#REF!</definedName>
    <definedName name="LY_Qtr3_Actv_Amt4" hidden="1">#REF!</definedName>
    <definedName name="LY_Qtr3_Actv_Amt5" localSheetId="35" hidden="1">#REF!</definedName>
    <definedName name="LY_Qtr3_Actv_Amt5" localSheetId="31" hidden="1">#REF!</definedName>
    <definedName name="LY_Qtr3_Actv_Amt5" localSheetId="9" hidden="1">#REF!</definedName>
    <definedName name="LY_Qtr3_Actv_Amt5" localSheetId="30" hidden="1">#REF!</definedName>
    <definedName name="LY_Qtr3_Actv_Amt5" localSheetId="33" hidden="1">#REF!</definedName>
    <definedName name="LY_Qtr3_Actv_Amt5" localSheetId="16" hidden="1">#REF!</definedName>
    <definedName name="LY_Qtr3_Actv_Amt5" localSheetId="10" hidden="1">'NFD CONSO'!#REF!</definedName>
    <definedName name="LY_Qtr3_Actv_Amt5" localSheetId="29" hidden="1">#REF!</definedName>
    <definedName name="LY_Qtr3_Actv_Amt5" localSheetId="11" hidden="1">#REF!</definedName>
    <definedName name="LY_Qtr3_Actv_Amt5" localSheetId="36" hidden="1">#REF!</definedName>
    <definedName name="LY_Qtr3_Actv_Amt5" localSheetId="32" hidden="1">#REF!</definedName>
    <definedName name="LY_Qtr3_Actv_Amt5" localSheetId="18" hidden="1">#REF!</definedName>
    <definedName name="LY_Qtr3_Actv_Amt5" localSheetId="38" hidden="1">#REF!</definedName>
    <definedName name="LY_Qtr3_Actv_Amt5" hidden="1">#REF!</definedName>
    <definedName name="LY_Qtr3_Actv_Amt6" localSheetId="35" hidden="1">#REF!</definedName>
    <definedName name="LY_Qtr3_Actv_Amt6" localSheetId="31" hidden="1">#REF!</definedName>
    <definedName name="LY_Qtr3_Actv_Amt6" localSheetId="9" hidden="1">#REF!</definedName>
    <definedName name="LY_Qtr3_Actv_Amt6" localSheetId="30" hidden="1">#REF!</definedName>
    <definedName name="LY_Qtr3_Actv_Amt6" localSheetId="33" hidden="1">#REF!</definedName>
    <definedName name="LY_Qtr3_Actv_Amt6" localSheetId="16" hidden="1">#REF!</definedName>
    <definedName name="LY_Qtr3_Actv_Amt6" localSheetId="10" hidden="1">'NFD CONSO'!#REF!</definedName>
    <definedName name="LY_Qtr3_Actv_Amt6" localSheetId="29" hidden="1">#REF!</definedName>
    <definedName name="LY_Qtr3_Actv_Amt6" localSheetId="11" hidden="1">#REF!</definedName>
    <definedName name="LY_Qtr3_Actv_Amt6" localSheetId="36" hidden="1">#REF!</definedName>
    <definedName name="LY_Qtr3_Actv_Amt6" localSheetId="32" hidden="1">#REF!</definedName>
    <definedName name="LY_Qtr3_Actv_Amt6" localSheetId="18" hidden="1">#REF!</definedName>
    <definedName name="LY_Qtr3_Actv_Amt6" localSheetId="38" hidden="1">#REF!</definedName>
    <definedName name="LY_Qtr3_Actv_Amt6" hidden="1">#REF!</definedName>
    <definedName name="LY_Qtr4_Actv_Amt17" localSheetId="35" hidden="1">#REF!</definedName>
    <definedName name="LY_Qtr4_Actv_Amt17" localSheetId="31" hidden="1">#REF!</definedName>
    <definedName name="LY_Qtr4_Actv_Amt17" localSheetId="9" hidden="1">#REF!</definedName>
    <definedName name="LY_Qtr4_Actv_Amt17" localSheetId="30" hidden="1">#REF!</definedName>
    <definedName name="LY_Qtr4_Actv_Amt17" localSheetId="33" hidden="1">#REF!</definedName>
    <definedName name="LY_Qtr4_Actv_Amt17" localSheetId="16" hidden="1">#REF!</definedName>
    <definedName name="LY_Qtr4_Actv_Amt17" localSheetId="10" hidden="1">'NFD CONSO'!#REF!</definedName>
    <definedName name="LY_Qtr4_Actv_Amt17" localSheetId="29" hidden="1">#REF!</definedName>
    <definedName name="LY_Qtr4_Actv_Amt17" localSheetId="11" hidden="1">#REF!</definedName>
    <definedName name="LY_Qtr4_Actv_Amt17" localSheetId="36" hidden="1">#REF!</definedName>
    <definedName name="LY_Qtr4_Actv_Amt17" localSheetId="32" hidden="1">#REF!</definedName>
    <definedName name="LY_Qtr4_Actv_Amt17" localSheetId="18" hidden="1">#REF!</definedName>
    <definedName name="LY_Qtr4_Actv_Amt17" localSheetId="38" hidden="1">#REF!</definedName>
    <definedName name="LY_Qtr4_Actv_Amt17" hidden="1">#REF!</definedName>
    <definedName name="LY_Qtr4_Actv_Amt18" localSheetId="35" hidden="1">#REF!</definedName>
    <definedName name="LY_Qtr4_Actv_Amt18" localSheetId="31" hidden="1">#REF!</definedName>
    <definedName name="LY_Qtr4_Actv_Amt18" localSheetId="9" hidden="1">#REF!</definedName>
    <definedName name="LY_Qtr4_Actv_Amt18" localSheetId="30" hidden="1">#REF!</definedName>
    <definedName name="LY_Qtr4_Actv_Amt18" localSheetId="33" hidden="1">#REF!</definedName>
    <definedName name="LY_Qtr4_Actv_Amt18" localSheetId="16" hidden="1">#REF!</definedName>
    <definedName name="LY_Qtr4_Actv_Amt18" localSheetId="10" hidden="1">'NFD CONSO'!#REF!</definedName>
    <definedName name="LY_Qtr4_Actv_Amt18" localSheetId="29" hidden="1">#REF!</definedName>
    <definedName name="LY_Qtr4_Actv_Amt18" localSheetId="11" hidden="1">#REF!</definedName>
    <definedName name="LY_Qtr4_Actv_Amt18" localSheetId="36" hidden="1">#REF!</definedName>
    <definedName name="LY_Qtr4_Actv_Amt18" localSheetId="32" hidden="1">#REF!</definedName>
    <definedName name="LY_Qtr4_Actv_Amt18" localSheetId="18" hidden="1">#REF!</definedName>
    <definedName name="LY_Qtr4_Actv_Amt18" localSheetId="38" hidden="1">#REF!</definedName>
    <definedName name="LY_Qtr4_Actv_Amt18" hidden="1">#REF!</definedName>
    <definedName name="LY_Qtr4_Actv_Amt19" localSheetId="35" hidden="1">#REF!</definedName>
    <definedName name="LY_Qtr4_Actv_Amt19" localSheetId="31" hidden="1">#REF!</definedName>
    <definedName name="LY_Qtr4_Actv_Amt19" localSheetId="9" hidden="1">#REF!</definedName>
    <definedName name="LY_Qtr4_Actv_Amt19" localSheetId="30" hidden="1">#REF!</definedName>
    <definedName name="LY_Qtr4_Actv_Amt19" localSheetId="33" hidden="1">#REF!</definedName>
    <definedName name="LY_Qtr4_Actv_Amt19" localSheetId="16" hidden="1">#REF!</definedName>
    <definedName name="LY_Qtr4_Actv_Amt19" localSheetId="10" hidden="1">'NFD CONSO'!#REF!</definedName>
    <definedName name="LY_Qtr4_Actv_Amt19" localSheetId="29" hidden="1">#REF!</definedName>
    <definedName name="LY_Qtr4_Actv_Amt19" localSheetId="11" hidden="1">#REF!</definedName>
    <definedName name="LY_Qtr4_Actv_Amt19" localSheetId="36" hidden="1">#REF!</definedName>
    <definedName name="LY_Qtr4_Actv_Amt19" localSheetId="32" hidden="1">#REF!</definedName>
    <definedName name="LY_Qtr4_Actv_Amt19" localSheetId="18" hidden="1">#REF!</definedName>
    <definedName name="LY_Qtr4_Actv_Amt19" localSheetId="38" hidden="1">#REF!</definedName>
    <definedName name="LY_Qtr4_Actv_Amt19" hidden="1">#REF!</definedName>
    <definedName name="LY_Qtr4_Actv_Amt2" localSheetId="35" hidden="1">#REF!</definedName>
    <definedName name="LY_Qtr4_Actv_Amt2" localSheetId="31" hidden="1">#REF!</definedName>
    <definedName name="LY_Qtr4_Actv_Amt2" localSheetId="9" hidden="1">#REF!</definedName>
    <definedName name="LY_Qtr4_Actv_Amt2" localSheetId="30" hidden="1">#REF!</definedName>
    <definedName name="LY_Qtr4_Actv_Amt2" localSheetId="33" hidden="1">#REF!</definedName>
    <definedName name="LY_Qtr4_Actv_Amt2" localSheetId="16" hidden="1">#REF!</definedName>
    <definedName name="LY_Qtr4_Actv_Amt2" localSheetId="10" hidden="1">'NFD CONSO'!#REF!</definedName>
    <definedName name="LY_Qtr4_Actv_Amt2" localSheetId="29" hidden="1">#REF!</definedName>
    <definedName name="LY_Qtr4_Actv_Amt2" localSheetId="11" hidden="1">#REF!</definedName>
    <definedName name="LY_Qtr4_Actv_Amt2" localSheetId="36" hidden="1">#REF!</definedName>
    <definedName name="LY_Qtr4_Actv_Amt2" localSheetId="32" hidden="1">#REF!</definedName>
    <definedName name="LY_Qtr4_Actv_Amt2" localSheetId="18" hidden="1">#REF!</definedName>
    <definedName name="LY_Qtr4_Actv_Amt2" localSheetId="38" hidden="1">#REF!</definedName>
    <definedName name="LY_Qtr4_Actv_Amt2" hidden="1">#REF!</definedName>
    <definedName name="LY_Qtr4_Actv_Amt20" localSheetId="35" hidden="1">#REF!</definedName>
    <definedName name="LY_Qtr4_Actv_Amt20" localSheetId="31" hidden="1">#REF!</definedName>
    <definedName name="LY_Qtr4_Actv_Amt20" localSheetId="9" hidden="1">#REF!</definedName>
    <definedName name="LY_Qtr4_Actv_Amt20" localSheetId="30" hidden="1">#REF!</definedName>
    <definedName name="LY_Qtr4_Actv_Amt20" localSheetId="33" hidden="1">#REF!</definedName>
    <definedName name="LY_Qtr4_Actv_Amt20" localSheetId="16" hidden="1">#REF!</definedName>
    <definedName name="LY_Qtr4_Actv_Amt20" localSheetId="10" hidden="1">'NFD CONSO'!#REF!</definedName>
    <definedName name="LY_Qtr4_Actv_Amt20" localSheetId="29" hidden="1">#REF!</definedName>
    <definedName name="LY_Qtr4_Actv_Amt20" localSheetId="11" hidden="1">#REF!</definedName>
    <definedName name="LY_Qtr4_Actv_Amt20" localSheetId="36" hidden="1">#REF!</definedName>
    <definedName name="LY_Qtr4_Actv_Amt20" localSheetId="32" hidden="1">#REF!</definedName>
    <definedName name="LY_Qtr4_Actv_Amt20" localSheetId="18" hidden="1">#REF!</definedName>
    <definedName name="LY_Qtr4_Actv_Amt20" localSheetId="38" hidden="1">#REF!</definedName>
    <definedName name="LY_Qtr4_Actv_Amt20" hidden="1">#REF!</definedName>
    <definedName name="LY_Qtr4_Actv_Amt21" localSheetId="35" hidden="1">#REF!</definedName>
    <definedName name="LY_Qtr4_Actv_Amt21" localSheetId="31" hidden="1">#REF!</definedName>
    <definedName name="LY_Qtr4_Actv_Amt21" localSheetId="9" hidden="1">#REF!</definedName>
    <definedName name="LY_Qtr4_Actv_Amt21" localSheetId="30" hidden="1">#REF!</definedName>
    <definedName name="LY_Qtr4_Actv_Amt21" localSheetId="33" hidden="1">#REF!</definedName>
    <definedName name="LY_Qtr4_Actv_Amt21" localSheetId="16" hidden="1">#REF!</definedName>
    <definedName name="LY_Qtr4_Actv_Amt21" localSheetId="10" hidden="1">'NFD CONSO'!#REF!</definedName>
    <definedName name="LY_Qtr4_Actv_Amt21" localSheetId="29" hidden="1">#REF!</definedName>
    <definedName name="LY_Qtr4_Actv_Amt21" localSheetId="11" hidden="1">#REF!</definedName>
    <definedName name="LY_Qtr4_Actv_Amt21" localSheetId="36" hidden="1">#REF!</definedName>
    <definedName name="LY_Qtr4_Actv_Amt21" localSheetId="32" hidden="1">#REF!</definedName>
    <definedName name="LY_Qtr4_Actv_Amt21" localSheetId="18" hidden="1">#REF!</definedName>
    <definedName name="LY_Qtr4_Actv_Amt21" localSheetId="38" hidden="1">#REF!</definedName>
    <definedName name="LY_Qtr4_Actv_Amt21" hidden="1">#REF!</definedName>
    <definedName name="LY_Qtr4_Actv_Amt22" localSheetId="35" hidden="1">#REF!</definedName>
    <definedName name="LY_Qtr4_Actv_Amt22" localSheetId="31" hidden="1">#REF!</definedName>
    <definedName name="LY_Qtr4_Actv_Amt22" localSheetId="9" hidden="1">#REF!</definedName>
    <definedName name="LY_Qtr4_Actv_Amt22" localSheetId="30" hidden="1">#REF!</definedName>
    <definedName name="LY_Qtr4_Actv_Amt22" localSheetId="33" hidden="1">#REF!</definedName>
    <definedName name="LY_Qtr4_Actv_Amt22" localSheetId="16" hidden="1">#REF!</definedName>
    <definedName name="LY_Qtr4_Actv_Amt22" localSheetId="10" hidden="1">'NFD CONSO'!#REF!</definedName>
    <definedName name="LY_Qtr4_Actv_Amt22" localSheetId="29" hidden="1">#REF!</definedName>
    <definedName name="LY_Qtr4_Actv_Amt22" localSheetId="11" hidden="1">#REF!</definedName>
    <definedName name="LY_Qtr4_Actv_Amt22" localSheetId="36" hidden="1">#REF!</definedName>
    <definedName name="LY_Qtr4_Actv_Amt22" localSheetId="32" hidden="1">#REF!</definedName>
    <definedName name="LY_Qtr4_Actv_Amt22" localSheetId="18" hidden="1">#REF!</definedName>
    <definedName name="LY_Qtr4_Actv_Amt22" localSheetId="38" hidden="1">#REF!</definedName>
    <definedName name="LY_Qtr4_Actv_Amt22" hidden="1">#REF!</definedName>
    <definedName name="LY_Qtr4_Actv_Amt23" localSheetId="35" hidden="1">#REF!</definedName>
    <definedName name="LY_Qtr4_Actv_Amt23" localSheetId="31" hidden="1">#REF!</definedName>
    <definedName name="LY_Qtr4_Actv_Amt23" localSheetId="9" hidden="1">#REF!</definedName>
    <definedName name="LY_Qtr4_Actv_Amt23" localSheetId="30" hidden="1">#REF!</definedName>
    <definedName name="LY_Qtr4_Actv_Amt23" localSheetId="33" hidden="1">#REF!</definedName>
    <definedName name="LY_Qtr4_Actv_Amt23" localSheetId="16" hidden="1">#REF!</definedName>
    <definedName name="LY_Qtr4_Actv_Amt23" localSheetId="10" hidden="1">'NFD CONSO'!#REF!</definedName>
    <definedName name="LY_Qtr4_Actv_Amt23" localSheetId="29" hidden="1">#REF!</definedName>
    <definedName name="LY_Qtr4_Actv_Amt23" localSheetId="11" hidden="1">#REF!</definedName>
    <definedName name="LY_Qtr4_Actv_Amt23" localSheetId="36" hidden="1">#REF!</definedName>
    <definedName name="LY_Qtr4_Actv_Amt23" localSheetId="32" hidden="1">#REF!</definedName>
    <definedName name="LY_Qtr4_Actv_Amt23" localSheetId="18" hidden="1">#REF!</definedName>
    <definedName name="LY_Qtr4_Actv_Amt23" localSheetId="38" hidden="1">#REF!</definedName>
    <definedName name="LY_Qtr4_Actv_Amt23" hidden="1">#REF!</definedName>
    <definedName name="LY_Qtr4_Actv_Amt3" localSheetId="35" hidden="1">#REF!</definedName>
    <definedName name="LY_Qtr4_Actv_Amt3" localSheetId="31" hidden="1">#REF!</definedName>
    <definedName name="LY_Qtr4_Actv_Amt3" localSheetId="9" hidden="1">#REF!</definedName>
    <definedName name="LY_Qtr4_Actv_Amt3" localSheetId="30" hidden="1">#REF!</definedName>
    <definedName name="LY_Qtr4_Actv_Amt3" localSheetId="33" hidden="1">#REF!</definedName>
    <definedName name="LY_Qtr4_Actv_Amt3" localSheetId="16" hidden="1">#REF!</definedName>
    <definedName name="LY_Qtr4_Actv_Amt3" localSheetId="10" hidden="1">'NFD CONSO'!#REF!</definedName>
    <definedName name="LY_Qtr4_Actv_Amt3" localSheetId="29" hidden="1">#REF!</definedName>
    <definedName name="LY_Qtr4_Actv_Amt3" localSheetId="11" hidden="1">#REF!</definedName>
    <definedName name="LY_Qtr4_Actv_Amt3" localSheetId="36" hidden="1">#REF!</definedName>
    <definedName name="LY_Qtr4_Actv_Amt3" localSheetId="32" hidden="1">#REF!</definedName>
    <definedName name="LY_Qtr4_Actv_Amt3" localSheetId="18" hidden="1">#REF!</definedName>
    <definedName name="LY_Qtr4_Actv_Amt3" localSheetId="38" hidden="1">#REF!</definedName>
    <definedName name="LY_Qtr4_Actv_Amt3" hidden="1">#REF!</definedName>
    <definedName name="LY_Qtr4_Actv_Amt4" localSheetId="35" hidden="1">#REF!</definedName>
    <definedName name="LY_Qtr4_Actv_Amt4" localSheetId="31" hidden="1">#REF!</definedName>
    <definedName name="LY_Qtr4_Actv_Amt4" localSheetId="9" hidden="1">#REF!</definedName>
    <definedName name="LY_Qtr4_Actv_Amt4" localSheetId="30" hidden="1">#REF!</definedName>
    <definedName name="LY_Qtr4_Actv_Amt4" localSheetId="33" hidden="1">#REF!</definedName>
    <definedName name="LY_Qtr4_Actv_Amt4" localSheetId="16" hidden="1">#REF!</definedName>
    <definedName name="LY_Qtr4_Actv_Amt4" localSheetId="10" hidden="1">'NFD CONSO'!#REF!</definedName>
    <definedName name="LY_Qtr4_Actv_Amt4" localSheetId="29" hidden="1">#REF!</definedName>
    <definedName name="LY_Qtr4_Actv_Amt4" localSheetId="11" hidden="1">#REF!</definedName>
    <definedName name="LY_Qtr4_Actv_Amt4" localSheetId="36" hidden="1">#REF!</definedName>
    <definedName name="LY_Qtr4_Actv_Amt4" localSheetId="32" hidden="1">#REF!</definedName>
    <definedName name="LY_Qtr4_Actv_Amt4" localSheetId="18" hidden="1">#REF!</definedName>
    <definedName name="LY_Qtr4_Actv_Amt4" localSheetId="38" hidden="1">#REF!</definedName>
    <definedName name="LY_Qtr4_Actv_Amt4" hidden="1">#REF!</definedName>
    <definedName name="LY_Qtr4_Actv_Amt5" localSheetId="35" hidden="1">#REF!</definedName>
    <definedName name="LY_Qtr4_Actv_Amt5" localSheetId="31" hidden="1">#REF!</definedName>
    <definedName name="LY_Qtr4_Actv_Amt5" localSheetId="9" hidden="1">#REF!</definedName>
    <definedName name="LY_Qtr4_Actv_Amt5" localSheetId="30" hidden="1">#REF!</definedName>
    <definedName name="LY_Qtr4_Actv_Amt5" localSheetId="33" hidden="1">#REF!</definedName>
    <definedName name="LY_Qtr4_Actv_Amt5" localSheetId="16" hidden="1">#REF!</definedName>
    <definedName name="LY_Qtr4_Actv_Amt5" localSheetId="10" hidden="1">'NFD CONSO'!#REF!</definedName>
    <definedName name="LY_Qtr4_Actv_Amt5" localSheetId="29" hidden="1">#REF!</definedName>
    <definedName name="LY_Qtr4_Actv_Amt5" localSheetId="11" hidden="1">#REF!</definedName>
    <definedName name="LY_Qtr4_Actv_Amt5" localSheetId="36" hidden="1">#REF!</definedName>
    <definedName name="LY_Qtr4_Actv_Amt5" localSheetId="32" hidden="1">#REF!</definedName>
    <definedName name="LY_Qtr4_Actv_Amt5" localSheetId="18" hidden="1">#REF!</definedName>
    <definedName name="LY_Qtr4_Actv_Amt5" localSheetId="38" hidden="1">#REF!</definedName>
    <definedName name="LY_Qtr4_Actv_Amt5" hidden="1">#REF!</definedName>
    <definedName name="LY_Qtr4_Actv_Amt6" localSheetId="35" hidden="1">#REF!</definedName>
    <definedName name="LY_Qtr4_Actv_Amt6" localSheetId="31" hidden="1">#REF!</definedName>
    <definedName name="LY_Qtr4_Actv_Amt6" localSheetId="9" hidden="1">#REF!</definedName>
    <definedName name="LY_Qtr4_Actv_Amt6" localSheetId="30" hidden="1">#REF!</definedName>
    <definedName name="LY_Qtr4_Actv_Amt6" localSheetId="33" hidden="1">#REF!</definedName>
    <definedName name="LY_Qtr4_Actv_Amt6" localSheetId="16" hidden="1">#REF!</definedName>
    <definedName name="LY_Qtr4_Actv_Amt6" localSheetId="10" hidden="1">'NFD CONSO'!#REF!</definedName>
    <definedName name="LY_Qtr4_Actv_Amt6" localSheetId="29" hidden="1">#REF!</definedName>
    <definedName name="LY_Qtr4_Actv_Amt6" localSheetId="11" hidden="1">#REF!</definedName>
    <definedName name="LY_Qtr4_Actv_Amt6" localSheetId="36" hidden="1">#REF!</definedName>
    <definedName name="LY_Qtr4_Actv_Amt6" localSheetId="32" hidden="1">#REF!</definedName>
    <definedName name="LY_Qtr4_Actv_Amt6" localSheetId="18" hidden="1">#REF!</definedName>
    <definedName name="LY_Qtr4_Actv_Amt6" localSheetId="38" hidden="1">#REF!</definedName>
    <definedName name="LY_Qtr4_Actv_Amt6" hidden="1">#REF!</definedName>
    <definedName name="LY_Yr_End_Actv_Amt17" localSheetId="35" hidden="1">#REF!</definedName>
    <definedName name="LY_Yr_End_Actv_Amt17" localSheetId="31" hidden="1">#REF!</definedName>
    <definedName name="LY_Yr_End_Actv_Amt17" localSheetId="9" hidden="1">#REF!</definedName>
    <definedName name="LY_Yr_End_Actv_Amt17" localSheetId="30" hidden="1">#REF!</definedName>
    <definedName name="LY_Yr_End_Actv_Amt17" localSheetId="33" hidden="1">#REF!</definedName>
    <definedName name="LY_Yr_End_Actv_Amt17" localSheetId="16" hidden="1">#REF!</definedName>
    <definedName name="LY_Yr_End_Actv_Amt17" localSheetId="10" hidden="1">'NFD CONSO'!#REF!</definedName>
    <definedName name="LY_Yr_End_Actv_Amt17" localSheetId="29" hidden="1">#REF!</definedName>
    <definedName name="LY_Yr_End_Actv_Amt17" localSheetId="11" hidden="1">#REF!</definedName>
    <definedName name="LY_Yr_End_Actv_Amt17" localSheetId="36" hidden="1">#REF!</definedName>
    <definedName name="LY_Yr_End_Actv_Amt17" localSheetId="32" hidden="1">#REF!</definedName>
    <definedName name="LY_Yr_End_Actv_Amt17" localSheetId="18" hidden="1">#REF!</definedName>
    <definedName name="LY_Yr_End_Actv_Amt17" localSheetId="38" hidden="1">#REF!</definedName>
    <definedName name="LY_Yr_End_Actv_Amt17" hidden="1">#REF!</definedName>
    <definedName name="LY_Yr_End_Actv_Amt19" localSheetId="35" hidden="1">#REF!</definedName>
    <definedName name="LY_Yr_End_Actv_Amt19" localSheetId="31" hidden="1">#REF!</definedName>
    <definedName name="LY_Yr_End_Actv_Amt19" localSheetId="9" hidden="1">#REF!</definedName>
    <definedName name="LY_Yr_End_Actv_Amt19" localSheetId="30" hidden="1">#REF!</definedName>
    <definedName name="LY_Yr_End_Actv_Amt19" localSheetId="33" hidden="1">#REF!</definedName>
    <definedName name="LY_Yr_End_Actv_Amt19" localSheetId="16" hidden="1">#REF!</definedName>
    <definedName name="LY_Yr_End_Actv_Amt19" localSheetId="10" hidden="1">'NFD CONSO'!#REF!</definedName>
    <definedName name="LY_Yr_End_Actv_Amt19" localSheetId="29" hidden="1">#REF!</definedName>
    <definedName name="LY_Yr_End_Actv_Amt19" localSheetId="11" hidden="1">#REF!</definedName>
    <definedName name="LY_Yr_End_Actv_Amt19" localSheetId="36" hidden="1">#REF!</definedName>
    <definedName name="LY_Yr_End_Actv_Amt19" localSheetId="32" hidden="1">#REF!</definedName>
    <definedName name="LY_Yr_End_Actv_Amt19" localSheetId="18" hidden="1">#REF!</definedName>
    <definedName name="LY_Yr_End_Actv_Amt19" localSheetId="38" hidden="1">#REF!</definedName>
    <definedName name="LY_Yr_End_Actv_Amt19" hidden="1">#REF!</definedName>
    <definedName name="LY_Yr_End_Actv_Amt2" localSheetId="35" hidden="1">#REF!</definedName>
    <definedName name="LY_Yr_End_Actv_Amt2" localSheetId="31" hidden="1">#REF!</definedName>
    <definedName name="LY_Yr_End_Actv_Amt2" localSheetId="9" hidden="1">#REF!</definedName>
    <definedName name="LY_Yr_End_Actv_Amt2" localSheetId="30" hidden="1">#REF!</definedName>
    <definedName name="LY_Yr_End_Actv_Amt2" localSheetId="33" hidden="1">#REF!</definedName>
    <definedName name="LY_Yr_End_Actv_Amt2" localSheetId="16" hidden="1">#REF!</definedName>
    <definedName name="LY_Yr_End_Actv_Amt2" localSheetId="10" hidden="1">'NFD CONSO'!#REF!</definedName>
    <definedName name="LY_Yr_End_Actv_Amt2" localSheetId="29" hidden="1">#REF!</definedName>
    <definedName name="LY_Yr_End_Actv_Amt2" localSheetId="11" hidden="1">#REF!</definedName>
    <definedName name="LY_Yr_End_Actv_Amt2" localSheetId="36" hidden="1">#REF!</definedName>
    <definedName name="LY_Yr_End_Actv_Amt2" localSheetId="32" hidden="1">#REF!</definedName>
    <definedName name="LY_Yr_End_Actv_Amt2" localSheetId="18" hidden="1">#REF!</definedName>
    <definedName name="LY_Yr_End_Actv_Amt2" localSheetId="38" hidden="1">#REF!</definedName>
    <definedName name="LY_Yr_End_Actv_Amt2" hidden="1">#REF!</definedName>
    <definedName name="LY_Yr_End_Actv_Amt20" localSheetId="35" hidden="1">#REF!</definedName>
    <definedName name="LY_Yr_End_Actv_Amt20" localSheetId="31" hidden="1">#REF!</definedName>
    <definedName name="LY_Yr_End_Actv_Amt20" localSheetId="9" hidden="1">#REF!</definedName>
    <definedName name="LY_Yr_End_Actv_Amt20" localSheetId="30" hidden="1">#REF!</definedName>
    <definedName name="LY_Yr_End_Actv_Amt20" localSheetId="33" hidden="1">#REF!</definedName>
    <definedName name="LY_Yr_End_Actv_Amt20" localSheetId="16" hidden="1">#REF!</definedName>
    <definedName name="LY_Yr_End_Actv_Amt20" localSheetId="10" hidden="1">'NFD CONSO'!#REF!</definedName>
    <definedName name="LY_Yr_End_Actv_Amt20" localSheetId="29" hidden="1">#REF!</definedName>
    <definedName name="LY_Yr_End_Actv_Amt20" localSheetId="11" hidden="1">#REF!</definedName>
    <definedName name="LY_Yr_End_Actv_Amt20" localSheetId="36" hidden="1">#REF!</definedName>
    <definedName name="LY_Yr_End_Actv_Amt20" localSheetId="32" hidden="1">#REF!</definedName>
    <definedName name="LY_Yr_End_Actv_Amt20" localSheetId="18" hidden="1">#REF!</definedName>
    <definedName name="LY_Yr_End_Actv_Amt20" localSheetId="38" hidden="1">#REF!</definedName>
    <definedName name="LY_Yr_End_Actv_Amt20" hidden="1">#REF!</definedName>
    <definedName name="LY_Yr_End_Actv_Amt21" localSheetId="35" hidden="1">#REF!</definedName>
    <definedName name="LY_Yr_End_Actv_Amt21" localSheetId="31" hidden="1">#REF!</definedName>
    <definedName name="LY_Yr_End_Actv_Amt21" localSheetId="9" hidden="1">#REF!</definedName>
    <definedName name="LY_Yr_End_Actv_Amt21" localSheetId="30" hidden="1">#REF!</definedName>
    <definedName name="LY_Yr_End_Actv_Amt21" localSheetId="33" hidden="1">#REF!</definedName>
    <definedName name="LY_Yr_End_Actv_Amt21" localSheetId="16" hidden="1">#REF!</definedName>
    <definedName name="LY_Yr_End_Actv_Amt21" localSheetId="10" hidden="1">'NFD CONSO'!#REF!</definedName>
    <definedName name="LY_Yr_End_Actv_Amt21" localSheetId="29" hidden="1">#REF!</definedName>
    <definedName name="LY_Yr_End_Actv_Amt21" localSheetId="11" hidden="1">#REF!</definedName>
    <definedName name="LY_Yr_End_Actv_Amt21" localSheetId="36" hidden="1">#REF!</definedName>
    <definedName name="LY_Yr_End_Actv_Amt21" localSheetId="32" hidden="1">#REF!</definedName>
    <definedName name="LY_Yr_End_Actv_Amt21" localSheetId="18" hidden="1">#REF!</definedName>
    <definedName name="LY_Yr_End_Actv_Amt21" localSheetId="38" hidden="1">#REF!</definedName>
    <definedName name="LY_Yr_End_Actv_Amt21" hidden="1">#REF!</definedName>
    <definedName name="LY_Yr_End_Actv_Amt22" localSheetId="35" hidden="1">#REF!</definedName>
    <definedName name="LY_Yr_End_Actv_Amt22" localSheetId="31" hidden="1">#REF!</definedName>
    <definedName name="LY_Yr_End_Actv_Amt22" localSheetId="9" hidden="1">#REF!</definedName>
    <definedName name="LY_Yr_End_Actv_Amt22" localSheetId="30" hidden="1">#REF!</definedName>
    <definedName name="LY_Yr_End_Actv_Amt22" localSheetId="33" hidden="1">#REF!</definedName>
    <definedName name="LY_Yr_End_Actv_Amt22" localSheetId="16" hidden="1">#REF!</definedName>
    <definedName name="LY_Yr_End_Actv_Amt22" localSheetId="10" hidden="1">'NFD CONSO'!#REF!</definedName>
    <definedName name="LY_Yr_End_Actv_Amt22" localSheetId="29" hidden="1">#REF!</definedName>
    <definedName name="LY_Yr_End_Actv_Amt22" localSheetId="11" hidden="1">#REF!</definedName>
    <definedName name="LY_Yr_End_Actv_Amt22" localSheetId="36" hidden="1">#REF!</definedName>
    <definedName name="LY_Yr_End_Actv_Amt22" localSheetId="32" hidden="1">#REF!</definedName>
    <definedName name="LY_Yr_End_Actv_Amt22" localSheetId="18" hidden="1">#REF!</definedName>
    <definedName name="LY_Yr_End_Actv_Amt22" localSheetId="38" hidden="1">#REF!</definedName>
    <definedName name="LY_Yr_End_Actv_Amt22" hidden="1">#REF!</definedName>
    <definedName name="LY_Yr_End_Actv_Amt23" localSheetId="35" hidden="1">#REF!</definedName>
    <definedName name="LY_Yr_End_Actv_Amt23" localSheetId="31" hidden="1">#REF!</definedName>
    <definedName name="LY_Yr_End_Actv_Amt23" localSheetId="9" hidden="1">#REF!</definedName>
    <definedName name="LY_Yr_End_Actv_Amt23" localSheetId="30" hidden="1">#REF!</definedName>
    <definedName name="LY_Yr_End_Actv_Amt23" localSheetId="33" hidden="1">#REF!</definedName>
    <definedName name="LY_Yr_End_Actv_Amt23" localSheetId="16" hidden="1">#REF!</definedName>
    <definedName name="LY_Yr_End_Actv_Amt23" localSheetId="10" hidden="1">'NFD CONSO'!#REF!</definedName>
    <definedName name="LY_Yr_End_Actv_Amt23" localSheetId="29" hidden="1">#REF!</definedName>
    <definedName name="LY_Yr_End_Actv_Amt23" localSheetId="11" hidden="1">#REF!</definedName>
    <definedName name="LY_Yr_End_Actv_Amt23" localSheetId="36" hidden="1">#REF!</definedName>
    <definedName name="LY_Yr_End_Actv_Amt23" localSheetId="32" hidden="1">#REF!</definedName>
    <definedName name="LY_Yr_End_Actv_Amt23" localSheetId="18" hidden="1">#REF!</definedName>
    <definedName name="LY_Yr_End_Actv_Amt23" localSheetId="38" hidden="1">#REF!</definedName>
    <definedName name="LY_Yr_End_Actv_Amt23" hidden="1">#REF!</definedName>
    <definedName name="LYTD_Actv_Amt17" localSheetId="35" hidden="1">#REF!</definedName>
    <definedName name="LYTD_Actv_Amt17" localSheetId="31" hidden="1">#REF!</definedName>
    <definedName name="LYTD_Actv_Amt17" localSheetId="9" hidden="1">#REF!</definedName>
    <definedName name="LYTD_Actv_Amt17" localSheetId="30" hidden="1">#REF!</definedName>
    <definedName name="LYTD_Actv_Amt17" localSheetId="33" hidden="1">#REF!</definedName>
    <definedName name="LYTD_Actv_Amt17" localSheetId="16" hidden="1">#REF!</definedName>
    <definedName name="LYTD_Actv_Amt17" localSheetId="10" hidden="1">'NFD CONSO'!#REF!</definedName>
    <definedName name="LYTD_Actv_Amt17" localSheetId="29" hidden="1">#REF!</definedName>
    <definedName name="LYTD_Actv_Amt17" localSheetId="11" hidden="1">#REF!</definedName>
    <definedName name="LYTD_Actv_Amt17" localSheetId="36" hidden="1">#REF!</definedName>
    <definedName name="LYTD_Actv_Amt17" localSheetId="32" hidden="1">#REF!</definedName>
    <definedName name="LYTD_Actv_Amt17" localSheetId="18" hidden="1">#REF!</definedName>
    <definedName name="LYTD_Actv_Amt17" localSheetId="38" hidden="1">#REF!</definedName>
    <definedName name="LYTD_Actv_Amt17" hidden="1">#REF!</definedName>
    <definedName name="LYTD_Actv_Amt21" localSheetId="35" hidden="1">#REF!</definedName>
    <definedName name="LYTD_Actv_Amt21" localSheetId="31" hidden="1">#REF!</definedName>
    <definedName name="LYTD_Actv_Amt21" localSheetId="9" hidden="1">#REF!</definedName>
    <definedName name="LYTD_Actv_Amt21" localSheetId="30" hidden="1">#REF!</definedName>
    <definedName name="LYTD_Actv_Amt21" localSheetId="33" hidden="1">#REF!</definedName>
    <definedName name="LYTD_Actv_Amt21" localSheetId="16" hidden="1">#REF!</definedName>
    <definedName name="LYTD_Actv_Amt21" localSheetId="10" hidden="1">'NFD CONSO'!#REF!</definedName>
    <definedName name="LYTD_Actv_Amt21" localSheetId="29" hidden="1">#REF!</definedName>
    <definedName name="LYTD_Actv_Amt21" localSheetId="11" hidden="1">#REF!</definedName>
    <definedName name="LYTD_Actv_Amt21" localSheetId="36" hidden="1">#REF!</definedName>
    <definedName name="LYTD_Actv_Amt21" localSheetId="32" hidden="1">#REF!</definedName>
    <definedName name="LYTD_Actv_Amt21" localSheetId="18" hidden="1">#REF!</definedName>
    <definedName name="LYTD_Actv_Amt21" localSheetId="38" hidden="1">#REF!</definedName>
    <definedName name="LYTD_Actv_Amt21" hidden="1">#REF!</definedName>
    <definedName name="m" localSheetId="35" hidden="1">{#N/A,#N/A,FALSE,"CNS";#N/A,#N/A,FALSE,"Serz";#N/A,#N/A,FALSE,"Ace"}</definedName>
    <definedName name="m" localSheetId="31" hidden="1">{#N/A,#N/A,FALSE,"CNS";#N/A,#N/A,FALSE,"Serz";#N/A,#N/A,FALSE,"Ace"}</definedName>
    <definedName name="m" localSheetId="9" hidden="1">{#N/A,#N/A,FALSE,"CNS";#N/A,#N/A,FALSE,"Serz";#N/A,#N/A,FALSE,"Ace"}</definedName>
    <definedName name="m" localSheetId="30" hidden="1">{#N/A,#N/A,FALSE,"CNS";#N/A,#N/A,FALSE,"Serz";#N/A,#N/A,FALSE,"Ace"}</definedName>
    <definedName name="m" localSheetId="51" hidden="1">{#N/A,#N/A,FALSE,"CNS";#N/A,#N/A,FALSE,"Serz";#N/A,#N/A,FALSE,"Ace"}</definedName>
    <definedName name="m" localSheetId="7" hidden="1">{#N/A,#N/A,FALSE,"CNS";#N/A,#N/A,FALSE,"Serz";#N/A,#N/A,FALSE,"Ace"}</definedName>
    <definedName name="m" localSheetId="33" hidden="1">{#N/A,#N/A,FALSE,"CNS";#N/A,#N/A,FALSE,"Serz";#N/A,#N/A,FALSE,"Ace"}</definedName>
    <definedName name="m" localSheetId="6" hidden="1">{#N/A,#N/A,FALSE,"CNS";#N/A,#N/A,FALSE,"Serz";#N/A,#N/A,FALSE,"Ace"}</definedName>
    <definedName name="m" localSheetId="16" hidden="1">{#N/A,#N/A,FALSE,"CNS";#N/A,#N/A,FALSE,"Serz";#N/A,#N/A,FALSE,"Ace"}</definedName>
    <definedName name="m" localSheetId="10" hidden="1">{#N/A,#N/A,FALSE,"CNS";#N/A,#N/A,FALSE,"Serz";#N/A,#N/A,FALSE,"Ace"}</definedName>
    <definedName name="m" localSheetId="29" hidden="1">{#N/A,#N/A,FALSE,"CNS";#N/A,#N/A,FALSE,"Serz";#N/A,#N/A,FALSE,"Ace"}</definedName>
    <definedName name="m" localSheetId="28" hidden="1">{#N/A,#N/A,FALSE,"CNS";#N/A,#N/A,FALSE,"Serz";#N/A,#N/A,FALSE,"Ace"}</definedName>
    <definedName name="m" localSheetId="11" hidden="1">{#N/A,#N/A,FALSE,"CNS";#N/A,#N/A,FALSE,"Serz";#N/A,#N/A,FALSE,"Ace"}</definedName>
    <definedName name="m" localSheetId="36" hidden="1">{#N/A,#N/A,FALSE,"CNS";#N/A,#N/A,FALSE,"Serz";#N/A,#N/A,FALSE,"Ace"}</definedName>
    <definedName name="m" localSheetId="32" hidden="1">{#N/A,#N/A,FALSE,"CNS";#N/A,#N/A,FALSE,"Serz";#N/A,#N/A,FALSE,"Ace"}</definedName>
    <definedName name="m" localSheetId="18" hidden="1">{#N/A,#N/A,FALSE,"CNS";#N/A,#N/A,FALSE,"Serz";#N/A,#N/A,FALSE,"Ace"}</definedName>
    <definedName name="m" localSheetId="38" hidden="1">{#N/A,#N/A,FALSE,"CNS";#N/A,#N/A,FALSE,"Serz";#N/A,#N/A,FALSE,"Ace"}</definedName>
    <definedName name="m" hidden="1">{#N/A,#N/A,FALSE,"CNS";#N/A,#N/A,FALSE,"Serz";#N/A,#N/A,FALSE,"Ace"}</definedName>
    <definedName name="M_PlaceofPath" localSheetId="51" hidden="1">"F:\MREGAN\win\EXL\CO\HVAC\WLV\WLV_vdf.xls"</definedName>
    <definedName name="M_PlaceofPath" hidden="1">"F:\GCAPPELL\VDF_Model_Backups\Education\STRA_VDF.xls"</definedName>
    <definedName name="MANCOM" localSheetId="9" hidden="1">#REF!</definedName>
    <definedName name="MANCOM" localSheetId="51" hidden="1">#REF!</definedName>
    <definedName name="MANCOM" localSheetId="10" hidden="1">'NFD CONSO'!#REF!</definedName>
    <definedName name="MANCOM" localSheetId="11" hidden="1">#REF!</definedName>
    <definedName name="MANCOM" hidden="1">#REF!</definedName>
    <definedName name="MAOR" localSheetId="9" hidden="1">{"Israel",#N/A,FALSE,"Order Book"}</definedName>
    <definedName name="MAOR" localSheetId="16" hidden="1">{"Israel",#N/A,FALSE,"Order Book"}</definedName>
    <definedName name="MAOR" localSheetId="10" hidden="1">{"Israel",#N/A,FALSE,"Order Book"}</definedName>
    <definedName name="MAOR" localSheetId="11" hidden="1">{"Israel",#N/A,FALSE,"Order Book"}</definedName>
    <definedName name="MAOR" localSheetId="18" hidden="1">{"Israel",#N/A,FALSE,"Order Book"}</definedName>
    <definedName name="MAOR" localSheetId="38" hidden="1">{"Israel",#N/A,FALSE,"Order Book"}</definedName>
    <definedName name="MAOR" hidden="1">{"Israel",#N/A,FALSE,"Order Book"}</definedName>
    <definedName name="Market_Name10" localSheetId="35" hidden="1">#REF!</definedName>
    <definedName name="Market_Name10" localSheetId="31" hidden="1">#REF!</definedName>
    <definedName name="Market_Name10" localSheetId="9" hidden="1">#REF!</definedName>
    <definedName name="Market_Name10" localSheetId="30" hidden="1">#REF!</definedName>
    <definedName name="Market_Name10" localSheetId="51" hidden="1">#REF!</definedName>
    <definedName name="Market_Name10" localSheetId="33" hidden="1">#REF!</definedName>
    <definedName name="Market_Name10" localSheetId="16" hidden="1">#REF!</definedName>
    <definedName name="Market_Name10" localSheetId="10" hidden="1">'NFD CONSO'!#REF!</definedName>
    <definedName name="Market_Name10" localSheetId="29" hidden="1">#REF!</definedName>
    <definedName name="Market_Name10" localSheetId="11" hidden="1">#REF!</definedName>
    <definedName name="Market_Name10" localSheetId="36" hidden="1">#REF!</definedName>
    <definedName name="Market_Name10" localSheetId="32" hidden="1">#REF!</definedName>
    <definedName name="Market_Name10" localSheetId="18" hidden="1">#REF!</definedName>
    <definedName name="Market_Name10" localSheetId="38" hidden="1">#REF!</definedName>
    <definedName name="Market_Name10" hidden="1">#REF!</definedName>
    <definedName name="Market_Name11" localSheetId="35" hidden="1">#REF!</definedName>
    <definedName name="Market_Name11" localSheetId="31" hidden="1">#REF!</definedName>
    <definedName name="Market_Name11" localSheetId="9" hidden="1">#REF!</definedName>
    <definedName name="Market_Name11" localSheetId="30" hidden="1">#REF!</definedName>
    <definedName name="Market_Name11" localSheetId="51" hidden="1">#REF!</definedName>
    <definedName name="Market_Name11" localSheetId="33" hidden="1">#REF!</definedName>
    <definedName name="Market_Name11" localSheetId="16" hidden="1">#REF!</definedName>
    <definedName name="Market_Name11" localSheetId="10" hidden="1">'NFD CONSO'!#REF!</definedName>
    <definedName name="Market_Name11" localSheetId="29" hidden="1">#REF!</definedName>
    <definedName name="Market_Name11" localSheetId="11" hidden="1">#REF!</definedName>
    <definedName name="Market_Name11" localSheetId="36" hidden="1">#REF!</definedName>
    <definedName name="Market_Name11" localSheetId="32" hidden="1">#REF!</definedName>
    <definedName name="Market_Name11" localSheetId="18" hidden="1">#REF!</definedName>
    <definedName name="Market_Name11" localSheetId="38" hidden="1">#REF!</definedName>
    <definedName name="Market_Name11" hidden="1">#REF!</definedName>
    <definedName name="Market_Name12" localSheetId="35" hidden="1">#REF!</definedName>
    <definedName name="Market_Name12" localSheetId="31" hidden="1">#REF!</definedName>
    <definedName name="Market_Name12" localSheetId="9" hidden="1">#REF!</definedName>
    <definedName name="Market_Name12" localSheetId="30" hidden="1">#REF!</definedName>
    <definedName name="Market_Name12" localSheetId="51" hidden="1">#REF!</definedName>
    <definedName name="Market_Name12" localSheetId="33" hidden="1">#REF!</definedName>
    <definedName name="Market_Name12" localSheetId="16" hidden="1">#REF!</definedName>
    <definedName name="Market_Name12" localSheetId="10" hidden="1">'NFD CONSO'!#REF!</definedName>
    <definedName name="Market_Name12" localSheetId="29" hidden="1">#REF!</definedName>
    <definedName name="Market_Name12" localSheetId="11" hidden="1">#REF!</definedName>
    <definedName name="Market_Name12" localSheetId="36" hidden="1">#REF!</definedName>
    <definedName name="Market_Name12" localSheetId="32" hidden="1">#REF!</definedName>
    <definedName name="Market_Name12" localSheetId="18" hidden="1">#REF!</definedName>
    <definedName name="Market_Name12" localSheetId="38" hidden="1">#REF!</definedName>
    <definedName name="Market_Name12" hidden="1">#REF!</definedName>
    <definedName name="Market_Name8" localSheetId="35" hidden="1">#REF!</definedName>
    <definedName name="Market_Name8" localSheetId="31" hidden="1">#REF!</definedName>
    <definedName name="Market_Name8" localSheetId="9" hidden="1">#REF!</definedName>
    <definedName name="Market_Name8" localSheetId="30" hidden="1">#REF!</definedName>
    <definedName name="Market_Name8" localSheetId="33" hidden="1">#REF!</definedName>
    <definedName name="Market_Name8" localSheetId="16" hidden="1">#REF!</definedName>
    <definedName name="Market_Name8" localSheetId="10" hidden="1">'NFD CONSO'!#REF!</definedName>
    <definedName name="Market_Name8" localSheetId="29" hidden="1">#REF!</definedName>
    <definedName name="Market_Name8" localSheetId="11" hidden="1">#REF!</definedName>
    <definedName name="Market_Name8" localSheetId="36" hidden="1">#REF!</definedName>
    <definedName name="Market_Name8" localSheetId="32" hidden="1">#REF!</definedName>
    <definedName name="Market_Name8" localSheetId="18" hidden="1">#REF!</definedName>
    <definedName name="Market_Name8" localSheetId="38" hidden="1">#REF!</definedName>
    <definedName name="Market_Name8" hidden="1">#REF!</definedName>
    <definedName name="Market_Name9" localSheetId="35" hidden="1">#REF!</definedName>
    <definedName name="Market_Name9" localSheetId="31" hidden="1">#REF!</definedName>
    <definedName name="Market_Name9" localSheetId="9" hidden="1">#REF!</definedName>
    <definedName name="Market_Name9" localSheetId="30" hidden="1">#REF!</definedName>
    <definedName name="Market_Name9" localSheetId="33" hidden="1">#REF!</definedName>
    <definedName name="Market_Name9" localSheetId="16" hidden="1">#REF!</definedName>
    <definedName name="Market_Name9" localSheetId="10" hidden="1">'NFD CONSO'!#REF!</definedName>
    <definedName name="Market_Name9" localSheetId="29" hidden="1">#REF!</definedName>
    <definedName name="Market_Name9" localSheetId="11" hidden="1">#REF!</definedName>
    <definedName name="Market_Name9" localSheetId="36" hidden="1">#REF!</definedName>
    <definedName name="Market_Name9" localSheetId="32" hidden="1">#REF!</definedName>
    <definedName name="Market_Name9" localSheetId="18" hidden="1">#REF!</definedName>
    <definedName name="Market_Name9" localSheetId="38" hidden="1">#REF!</definedName>
    <definedName name="Market_Name9" hidden="1">#REF!</definedName>
    <definedName name="matrix" localSheetId="9"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5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7"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10"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2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1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3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atrix"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MBKH" localSheetId="35" hidden="1">{#N/A,#N/A,FALSE,"Aging Summary";#N/A,#N/A,FALSE,"Ratio Analysis";#N/A,#N/A,FALSE,"Test 120 Day Accts";#N/A,#N/A,FALSE,"Tickmarks"}</definedName>
    <definedName name="MBKH" localSheetId="31" hidden="1">{#N/A,#N/A,FALSE,"Aging Summary";#N/A,#N/A,FALSE,"Ratio Analysis";#N/A,#N/A,FALSE,"Test 120 Day Accts";#N/A,#N/A,FALSE,"Tickmarks"}</definedName>
    <definedName name="MBKH" localSheetId="9" hidden="1">{#N/A,#N/A,FALSE,"Aging Summary";#N/A,#N/A,FALSE,"Ratio Analysis";#N/A,#N/A,FALSE,"Test 120 Day Accts";#N/A,#N/A,FALSE,"Tickmarks"}</definedName>
    <definedName name="MBKH" localSheetId="30" hidden="1">{#N/A,#N/A,FALSE,"Aging Summary";#N/A,#N/A,FALSE,"Ratio Analysis";#N/A,#N/A,FALSE,"Test 120 Day Accts";#N/A,#N/A,FALSE,"Tickmarks"}</definedName>
    <definedName name="MBKH" localSheetId="51" hidden="1">{#N/A,#N/A,FALSE,"Aging Summary";#N/A,#N/A,FALSE,"Ratio Analysis";#N/A,#N/A,FALSE,"Test 120 Day Accts";#N/A,#N/A,FALSE,"Tickmarks"}</definedName>
    <definedName name="MBKH" localSheetId="7" hidden="1">{#N/A,#N/A,FALSE,"Aging Summary";#N/A,#N/A,FALSE,"Ratio Analysis";#N/A,#N/A,FALSE,"Test 120 Day Accts";#N/A,#N/A,FALSE,"Tickmarks"}</definedName>
    <definedName name="MBKH" localSheetId="33" hidden="1">{#N/A,#N/A,FALSE,"Aging Summary";#N/A,#N/A,FALSE,"Ratio Analysis";#N/A,#N/A,FALSE,"Test 120 Day Accts";#N/A,#N/A,FALSE,"Tickmarks"}</definedName>
    <definedName name="MBKH" localSheetId="6" hidden="1">{#N/A,#N/A,FALSE,"Aging Summary";#N/A,#N/A,FALSE,"Ratio Analysis";#N/A,#N/A,FALSE,"Test 120 Day Accts";#N/A,#N/A,FALSE,"Tickmarks"}</definedName>
    <definedName name="MBKH" localSheetId="16" hidden="1">{#N/A,#N/A,FALSE,"Aging Summary";#N/A,#N/A,FALSE,"Ratio Analysis";#N/A,#N/A,FALSE,"Test 120 Day Accts";#N/A,#N/A,FALSE,"Tickmarks"}</definedName>
    <definedName name="MBKH" localSheetId="10" hidden="1">{#N/A,#N/A,FALSE,"Aging Summary";#N/A,#N/A,FALSE,"Ratio Analysis";#N/A,#N/A,FALSE,"Test 120 Day Accts";#N/A,#N/A,FALSE,"Tickmarks"}</definedName>
    <definedName name="MBKH" localSheetId="29" hidden="1">{#N/A,#N/A,FALSE,"Aging Summary";#N/A,#N/A,FALSE,"Ratio Analysis";#N/A,#N/A,FALSE,"Test 120 Day Accts";#N/A,#N/A,FALSE,"Tickmarks"}</definedName>
    <definedName name="MBKH" localSheetId="28" hidden="1">{#N/A,#N/A,FALSE,"Aging Summary";#N/A,#N/A,FALSE,"Ratio Analysis";#N/A,#N/A,FALSE,"Test 120 Day Accts";#N/A,#N/A,FALSE,"Tickmarks"}</definedName>
    <definedName name="MBKH" localSheetId="11" hidden="1">{#N/A,#N/A,FALSE,"Aging Summary";#N/A,#N/A,FALSE,"Ratio Analysis";#N/A,#N/A,FALSE,"Test 120 Day Accts";#N/A,#N/A,FALSE,"Tickmarks"}</definedName>
    <definedName name="MBKH" localSheetId="36" hidden="1">{#N/A,#N/A,FALSE,"Aging Summary";#N/A,#N/A,FALSE,"Ratio Analysis";#N/A,#N/A,FALSE,"Test 120 Day Accts";#N/A,#N/A,FALSE,"Tickmarks"}</definedName>
    <definedName name="MBKH" localSheetId="32" hidden="1">{#N/A,#N/A,FALSE,"Aging Summary";#N/A,#N/A,FALSE,"Ratio Analysis";#N/A,#N/A,FALSE,"Test 120 Day Accts";#N/A,#N/A,FALSE,"Tickmarks"}</definedName>
    <definedName name="MBKH" localSheetId="18" hidden="1">{#N/A,#N/A,FALSE,"Aging Summary";#N/A,#N/A,FALSE,"Ratio Analysis";#N/A,#N/A,FALSE,"Test 120 Day Accts";#N/A,#N/A,FALSE,"Tickmarks"}</definedName>
    <definedName name="MBKH" localSheetId="38" hidden="1">{#N/A,#N/A,FALSE,"Aging Summary";#N/A,#N/A,FALSE,"Ratio Analysis";#N/A,#N/A,FALSE,"Test 120 Day Accts";#N/A,#N/A,FALSE,"Tickmarks"}</definedName>
    <definedName name="MBKH" hidden="1">{#N/A,#N/A,FALSE,"Aging Summary";#N/A,#N/A,FALSE,"Ratio Analysis";#N/A,#N/A,FALSE,"Test 120 Day Accts";#N/A,#N/A,FALSE,"Tickmarks"}</definedName>
    <definedName name="mdc" localSheetId="35" hidden="1">{#N/A,#N/A,FALSE,"Sheet1"}</definedName>
    <definedName name="mdc" localSheetId="31" hidden="1">{#N/A,#N/A,FALSE,"Sheet1"}</definedName>
    <definedName name="mdc" localSheetId="9" hidden="1">{#N/A,#N/A,FALSE,"Sheet1"}</definedName>
    <definedName name="mdc" localSheetId="30" hidden="1">{#N/A,#N/A,FALSE,"Sheet1"}</definedName>
    <definedName name="mdc" localSheetId="51" hidden="1">{#N/A,#N/A,FALSE,"Sheet1"}</definedName>
    <definedName name="mdc" localSheetId="7" hidden="1">{#N/A,#N/A,FALSE,"Sheet1"}</definedName>
    <definedName name="mdc" localSheetId="33" hidden="1">{#N/A,#N/A,FALSE,"Sheet1"}</definedName>
    <definedName name="mdc" localSheetId="6" hidden="1">{#N/A,#N/A,FALSE,"Sheet1"}</definedName>
    <definedName name="mdc" localSheetId="16" hidden="1">{#N/A,#N/A,FALSE,"Sheet1"}</definedName>
    <definedName name="mdc" localSheetId="10" hidden="1">{#N/A,#N/A,FALSE,"Sheet1"}</definedName>
    <definedName name="mdc" localSheetId="29" hidden="1">{#N/A,#N/A,FALSE,"Sheet1"}</definedName>
    <definedName name="mdc" localSheetId="28" hidden="1">{#N/A,#N/A,FALSE,"Sheet1"}</definedName>
    <definedName name="mdc" localSheetId="11" hidden="1">{#N/A,#N/A,FALSE,"Sheet1"}</definedName>
    <definedName name="mdc" localSheetId="36" hidden="1">{#N/A,#N/A,FALSE,"Sheet1"}</definedName>
    <definedName name="mdc" localSheetId="32" hidden="1">{#N/A,#N/A,FALSE,"Sheet1"}</definedName>
    <definedName name="mdc" localSheetId="18" hidden="1">{#N/A,#N/A,FALSE,"Sheet1"}</definedName>
    <definedName name="mdc" localSheetId="38" hidden="1">{#N/A,#N/A,FALSE,"Sheet1"}</definedName>
    <definedName name="mdc" hidden="1">{#N/A,#N/A,FALSE,"Sheet1"}</definedName>
    <definedName name="MDI" localSheetId="9" hidden="1">{#N/A,#N/A,FALSE,"SUMMARY";#N/A,#N/A,FALSE,"mcsh";#N/A,#N/A,FALSE,"vol&amp;rev";#N/A,#N/A,FALSE,"wkgcap";#N/A,#N/A,FALSE,"DEPR&amp;DT";#N/A,#N/A,FALSE,"ASSETS";#N/A,#N/A,FALSE,"NI&amp;OTH&amp;DIV";#N/A,#N/A,FALSE,"CASHFLOW";#N/A,#N/A,FALSE,"CAPEMPL";#N/A,#N/A,FALSE,"ROCE"}</definedName>
    <definedName name="MDI" localSheetId="51" hidden="1">{#N/A,#N/A,FALSE,"SUMMARY";#N/A,#N/A,FALSE,"mcsh";#N/A,#N/A,FALSE,"vol&amp;rev";#N/A,#N/A,FALSE,"wkgcap";#N/A,#N/A,FALSE,"DEPR&amp;DT";#N/A,#N/A,FALSE,"ASSETS";#N/A,#N/A,FALSE,"NI&amp;OTH&amp;DIV";#N/A,#N/A,FALSE,"CASHFLOW";#N/A,#N/A,FALSE,"CAPEMPL";#N/A,#N/A,FALSE,"ROCE"}</definedName>
    <definedName name="MDI" localSheetId="7" hidden="1">{#N/A,#N/A,FALSE,"SUMMARY";#N/A,#N/A,FALSE,"mcsh";#N/A,#N/A,FALSE,"vol&amp;rev";#N/A,#N/A,FALSE,"wkgcap";#N/A,#N/A,FALSE,"DEPR&amp;DT";#N/A,#N/A,FALSE,"ASSETS";#N/A,#N/A,FALSE,"NI&amp;OTH&amp;DIV";#N/A,#N/A,FALSE,"CASHFLOW";#N/A,#N/A,FALSE,"CAPEMPL";#N/A,#N/A,FALSE,"ROCE"}</definedName>
    <definedName name="MDI" localSheetId="6" hidden="1">{#N/A,#N/A,FALSE,"SUMMARY";#N/A,#N/A,FALSE,"mcsh";#N/A,#N/A,FALSE,"vol&amp;rev";#N/A,#N/A,FALSE,"wkgcap";#N/A,#N/A,FALSE,"DEPR&amp;DT";#N/A,#N/A,FALSE,"ASSETS";#N/A,#N/A,FALSE,"NI&amp;OTH&amp;DIV";#N/A,#N/A,FALSE,"CASHFLOW";#N/A,#N/A,FALSE,"CAPEMPL";#N/A,#N/A,FALSE,"ROCE"}</definedName>
    <definedName name="MDI" localSheetId="10" hidden="1">{#N/A,#N/A,FALSE,"SUMMARY";#N/A,#N/A,FALSE,"mcsh";#N/A,#N/A,FALSE,"vol&amp;rev";#N/A,#N/A,FALSE,"wkgcap";#N/A,#N/A,FALSE,"DEPR&amp;DT";#N/A,#N/A,FALSE,"ASSETS";#N/A,#N/A,FALSE,"NI&amp;OTH&amp;DIV";#N/A,#N/A,FALSE,"CASHFLOW";#N/A,#N/A,FALSE,"CAPEMPL";#N/A,#N/A,FALSE,"ROCE"}</definedName>
    <definedName name="MDI" localSheetId="28" hidden="1">{#N/A,#N/A,FALSE,"SUMMARY";#N/A,#N/A,FALSE,"mcsh";#N/A,#N/A,FALSE,"vol&amp;rev";#N/A,#N/A,FALSE,"wkgcap";#N/A,#N/A,FALSE,"DEPR&amp;DT";#N/A,#N/A,FALSE,"ASSETS";#N/A,#N/A,FALSE,"NI&amp;OTH&amp;DIV";#N/A,#N/A,FALSE,"CASHFLOW";#N/A,#N/A,FALSE,"CAPEMPL";#N/A,#N/A,FALSE,"ROCE"}</definedName>
    <definedName name="MDI" localSheetId="11" hidden="1">{#N/A,#N/A,FALSE,"SUMMARY";#N/A,#N/A,FALSE,"mcsh";#N/A,#N/A,FALSE,"vol&amp;rev";#N/A,#N/A,FALSE,"wkgcap";#N/A,#N/A,FALSE,"DEPR&amp;DT";#N/A,#N/A,FALSE,"ASSETS";#N/A,#N/A,FALSE,"NI&amp;OTH&amp;DIV";#N/A,#N/A,FALSE,"CASHFLOW";#N/A,#N/A,FALSE,"CAPEMPL";#N/A,#N/A,FALSE,"ROCE"}</definedName>
    <definedName name="MDI" localSheetId="36" hidden="1">{#N/A,#N/A,FALSE,"SUMMARY";#N/A,#N/A,FALSE,"mcsh";#N/A,#N/A,FALSE,"vol&amp;rev";#N/A,#N/A,FALSE,"wkgcap";#N/A,#N/A,FALSE,"DEPR&amp;DT";#N/A,#N/A,FALSE,"ASSETS";#N/A,#N/A,FALSE,"NI&amp;OTH&amp;DIV";#N/A,#N/A,FALSE,"CASHFLOW";#N/A,#N/A,FALSE,"CAPEMPL";#N/A,#N/A,FALSE,"ROCE"}</definedName>
    <definedName name="MDI" localSheetId="18" hidden="1">{#N/A,#N/A,FALSE,"SUMMARY";#N/A,#N/A,FALSE,"mcsh";#N/A,#N/A,FALSE,"vol&amp;rev";#N/A,#N/A,FALSE,"wkgcap";#N/A,#N/A,FALSE,"DEPR&amp;DT";#N/A,#N/A,FALSE,"ASSETS";#N/A,#N/A,FALSE,"NI&amp;OTH&amp;DIV";#N/A,#N/A,FALSE,"CASHFLOW";#N/A,#N/A,FALSE,"CAPEMPL";#N/A,#N/A,FALSE,"ROCE"}</definedName>
    <definedName name="MDI" localSheetId="38" hidden="1">{#N/A,#N/A,FALSE,"SUMMARY";#N/A,#N/A,FALSE,"mcsh";#N/A,#N/A,FALSE,"vol&amp;rev";#N/A,#N/A,FALSE,"wkgcap";#N/A,#N/A,FALSE,"DEPR&amp;DT";#N/A,#N/A,FALSE,"ASSETS";#N/A,#N/A,FALSE,"NI&amp;OTH&amp;DIV";#N/A,#N/A,FALSE,"CASHFLOW";#N/A,#N/A,FALSE,"CAPEMPL";#N/A,#N/A,FALSE,"ROCE"}</definedName>
    <definedName name="MDI" hidden="1">{#N/A,#N/A,FALSE,"SUMMARY";#N/A,#N/A,FALSE,"mcsh";#N/A,#N/A,FALSE,"vol&amp;rev";#N/A,#N/A,FALSE,"wkgcap";#N/A,#N/A,FALSE,"DEPR&amp;DT";#N/A,#N/A,FALSE,"ASSETS";#N/A,#N/A,FALSE,"NI&amp;OTH&amp;DIV";#N/A,#N/A,FALSE,"CASHFLOW";#N/A,#N/A,FALSE,"CAPEMPL";#N/A,#N/A,FALSE,"ROCE"}</definedName>
    <definedName name="Midwest" localSheetId="9" hidden="1">{"FY02_Assets",#N/A,FALSE,"Fin Stmt Budget";"FY02_Liabilities",#N/A,FALSE,"Fin Stmt Budget";"FY02_Inc_Stmt",#N/A,FALSE,"Fin Stmt Budget";"FY02_SOCF",#N/A,FALSE,"Fin Stmt Budget"}</definedName>
    <definedName name="Midwest" localSheetId="51" hidden="1">{"FY02_Assets",#N/A,FALSE,"Fin Stmt Budget";"FY02_Liabilities",#N/A,FALSE,"Fin Stmt Budget";"FY02_Inc_Stmt",#N/A,FALSE,"Fin Stmt Budget";"FY02_SOCF",#N/A,FALSE,"Fin Stmt Budget"}</definedName>
    <definedName name="Midwest" localSheetId="7" hidden="1">{"FY02_Assets",#N/A,FALSE,"Fin Stmt Budget";"FY02_Liabilities",#N/A,FALSE,"Fin Stmt Budget";"FY02_Inc_Stmt",#N/A,FALSE,"Fin Stmt Budget";"FY02_SOCF",#N/A,FALSE,"Fin Stmt Budget"}</definedName>
    <definedName name="Midwest" localSheetId="6" hidden="1">{"FY02_Assets",#N/A,FALSE,"Fin Stmt Budget";"FY02_Liabilities",#N/A,FALSE,"Fin Stmt Budget";"FY02_Inc_Stmt",#N/A,FALSE,"Fin Stmt Budget";"FY02_SOCF",#N/A,FALSE,"Fin Stmt Budget"}</definedName>
    <definedName name="Midwest" localSheetId="10" hidden="1">{"FY02_Assets",#N/A,FALSE,"Fin Stmt Budget";"FY02_Liabilities",#N/A,FALSE,"Fin Stmt Budget";"FY02_Inc_Stmt",#N/A,FALSE,"Fin Stmt Budget";"FY02_SOCF",#N/A,FALSE,"Fin Stmt Budget"}</definedName>
    <definedName name="Midwest" localSheetId="28" hidden="1">{"FY02_Assets",#N/A,FALSE,"Fin Stmt Budget";"FY02_Liabilities",#N/A,FALSE,"Fin Stmt Budget";"FY02_Inc_Stmt",#N/A,FALSE,"Fin Stmt Budget";"FY02_SOCF",#N/A,FALSE,"Fin Stmt Budget"}</definedName>
    <definedName name="Midwest" localSheetId="11" hidden="1">{"FY02_Assets",#N/A,FALSE,"Fin Stmt Budget";"FY02_Liabilities",#N/A,FALSE,"Fin Stmt Budget";"FY02_Inc_Stmt",#N/A,FALSE,"Fin Stmt Budget";"FY02_SOCF",#N/A,FALSE,"Fin Stmt Budget"}</definedName>
    <definedName name="Midwest" localSheetId="36" hidden="1">{"FY02_Assets",#N/A,FALSE,"Fin Stmt Budget";"FY02_Liabilities",#N/A,FALSE,"Fin Stmt Budget";"FY02_Inc_Stmt",#N/A,FALSE,"Fin Stmt Budget";"FY02_SOCF",#N/A,FALSE,"Fin Stmt Budget"}</definedName>
    <definedName name="Midwest" localSheetId="18" hidden="1">{"FY02_Assets",#N/A,FALSE,"Fin Stmt Budget";"FY02_Liabilities",#N/A,FALSE,"Fin Stmt Budget";"FY02_Inc_Stmt",#N/A,FALSE,"Fin Stmt Budget";"FY02_SOCF",#N/A,FALSE,"Fin Stmt Budget"}</definedName>
    <definedName name="Midwest" localSheetId="38" hidden="1">{"FY02_Assets",#N/A,FALSE,"Fin Stmt Budget";"FY02_Liabilities",#N/A,FALSE,"Fin Stmt Budget";"FY02_Inc_Stmt",#N/A,FALSE,"Fin Stmt Budget";"FY02_SOCF",#N/A,FALSE,"Fin Stmt Budget"}</definedName>
    <definedName name="Midwest" hidden="1">{"FY02_Assets",#N/A,FALSE,"Fin Stmt Budget";"FY02_Liabilities",#N/A,FALSE,"Fin Stmt Budget";"FY02_Inc_Stmt",#N/A,FALSE,"Fin Stmt Budget";"FY02_SOCF",#N/A,FALSE,"Fin Stmt Budget"}</definedName>
    <definedName name="min" localSheetId="35" hidden="1">{#N/A,#N/A,FALSE,"REPORT"}</definedName>
    <definedName name="min" localSheetId="31" hidden="1">{#N/A,#N/A,FALSE,"REPORT"}</definedName>
    <definedName name="min" localSheetId="9" hidden="1">{#N/A,#N/A,FALSE,"REPORT"}</definedName>
    <definedName name="min" localSheetId="30" hidden="1">{#N/A,#N/A,FALSE,"REPORT"}</definedName>
    <definedName name="min" localSheetId="51" hidden="1">{#N/A,#N/A,FALSE,"REPORT"}</definedName>
    <definedName name="min" localSheetId="7" hidden="1">{#N/A,#N/A,FALSE,"REPORT"}</definedName>
    <definedName name="min" localSheetId="33" hidden="1">{#N/A,#N/A,FALSE,"REPORT"}</definedName>
    <definedName name="min" localSheetId="6" hidden="1">{#N/A,#N/A,FALSE,"REPORT"}</definedName>
    <definedName name="min" localSheetId="16" hidden="1">{#N/A,#N/A,FALSE,"REPORT"}</definedName>
    <definedName name="min" localSheetId="10" hidden="1">{#N/A,#N/A,FALSE,"REPORT"}</definedName>
    <definedName name="min" localSheetId="29" hidden="1">{#N/A,#N/A,FALSE,"REPORT"}</definedName>
    <definedName name="min" localSheetId="28" hidden="1">{#N/A,#N/A,FALSE,"REPORT"}</definedName>
    <definedName name="min" localSheetId="11" hidden="1">{#N/A,#N/A,FALSE,"REPORT"}</definedName>
    <definedName name="min" localSheetId="36" hidden="1">{#N/A,#N/A,FALSE,"REPORT"}</definedName>
    <definedName name="min" localSheetId="32" hidden="1">{#N/A,#N/A,FALSE,"REPORT"}</definedName>
    <definedName name="min" localSheetId="18" hidden="1">{#N/A,#N/A,FALSE,"REPORT"}</definedName>
    <definedName name="min" localSheetId="38" hidden="1">{#N/A,#N/A,FALSE,"REPORT"}</definedName>
    <definedName name="min" hidden="1">{#N/A,#N/A,FALSE,"REPORT"}</definedName>
    <definedName name="mina" localSheetId="35" hidden="1">{#N/A,#N/A,FALSE,"REPORT"}</definedName>
    <definedName name="mina" localSheetId="31" hidden="1">{#N/A,#N/A,FALSE,"REPORT"}</definedName>
    <definedName name="mina" localSheetId="9" hidden="1">{#N/A,#N/A,FALSE,"REPORT"}</definedName>
    <definedName name="mina" localSheetId="30" hidden="1">{#N/A,#N/A,FALSE,"REPORT"}</definedName>
    <definedName name="mina" localSheetId="51" hidden="1">{#N/A,#N/A,FALSE,"REPORT"}</definedName>
    <definedName name="mina" localSheetId="7" hidden="1">{#N/A,#N/A,FALSE,"REPORT"}</definedName>
    <definedName name="mina" localSheetId="33" hidden="1">{#N/A,#N/A,FALSE,"REPORT"}</definedName>
    <definedName name="mina" localSheetId="6" hidden="1">{#N/A,#N/A,FALSE,"REPORT"}</definedName>
    <definedName name="mina" localSheetId="16" hidden="1">{#N/A,#N/A,FALSE,"REPORT"}</definedName>
    <definedName name="mina" localSheetId="10" hidden="1">{#N/A,#N/A,FALSE,"REPORT"}</definedName>
    <definedName name="mina" localSheetId="29" hidden="1">{#N/A,#N/A,FALSE,"REPORT"}</definedName>
    <definedName name="mina" localSheetId="28" hidden="1">{#N/A,#N/A,FALSE,"REPORT"}</definedName>
    <definedName name="mina" localSheetId="11" hidden="1">{#N/A,#N/A,FALSE,"REPORT"}</definedName>
    <definedName name="mina" localSheetId="36" hidden="1">{#N/A,#N/A,FALSE,"REPORT"}</definedName>
    <definedName name="mina" localSheetId="32" hidden="1">{#N/A,#N/A,FALSE,"REPORT"}</definedName>
    <definedName name="mina" localSheetId="18" hidden="1">{#N/A,#N/A,FALSE,"REPORT"}</definedName>
    <definedName name="mina" localSheetId="38" hidden="1">{#N/A,#N/A,FALSE,"REPORT"}</definedName>
    <definedName name="mina" hidden="1">{#N/A,#N/A,FALSE,"REPORT"}</definedName>
    <definedName name="mj" localSheetId="35" hidden="1">{#N/A,#N/A,FALSE,"Heat";#N/A,#N/A,FALSE,"DCF";#N/A,#N/A,FALSE,"LBO";#N/A,#N/A,FALSE,"A";#N/A,#N/A,FALSE,"C";#N/A,#N/A,FALSE,"impd";#N/A,#N/A,FALSE,"Accr-Dilu"}</definedName>
    <definedName name="mj" localSheetId="31" hidden="1">{#N/A,#N/A,FALSE,"Heat";#N/A,#N/A,FALSE,"DCF";#N/A,#N/A,FALSE,"LBO";#N/A,#N/A,FALSE,"A";#N/A,#N/A,FALSE,"C";#N/A,#N/A,FALSE,"impd";#N/A,#N/A,FALSE,"Accr-Dilu"}</definedName>
    <definedName name="mj" localSheetId="9" hidden="1">{#N/A,#N/A,FALSE,"Heat";#N/A,#N/A,FALSE,"DCF";#N/A,#N/A,FALSE,"LBO";#N/A,#N/A,FALSE,"A";#N/A,#N/A,FALSE,"C";#N/A,#N/A,FALSE,"impd";#N/A,#N/A,FALSE,"Accr-Dilu"}</definedName>
    <definedName name="mj" localSheetId="30" hidden="1">{#N/A,#N/A,FALSE,"Heat";#N/A,#N/A,FALSE,"DCF";#N/A,#N/A,FALSE,"LBO";#N/A,#N/A,FALSE,"A";#N/A,#N/A,FALSE,"C";#N/A,#N/A,FALSE,"impd";#N/A,#N/A,FALSE,"Accr-Dilu"}</definedName>
    <definedName name="mj" localSheetId="51" hidden="1">{#N/A,#N/A,FALSE,"Heat";#N/A,#N/A,FALSE,"DCF";#N/A,#N/A,FALSE,"LBO";#N/A,#N/A,FALSE,"A";#N/A,#N/A,FALSE,"C";#N/A,#N/A,FALSE,"impd";#N/A,#N/A,FALSE,"Accr-Dilu"}</definedName>
    <definedName name="mj" localSheetId="7" hidden="1">{#N/A,#N/A,FALSE,"Heat";#N/A,#N/A,FALSE,"DCF";#N/A,#N/A,FALSE,"LBO";#N/A,#N/A,FALSE,"A";#N/A,#N/A,FALSE,"C";#N/A,#N/A,FALSE,"impd";#N/A,#N/A,FALSE,"Accr-Dilu"}</definedName>
    <definedName name="mj" localSheetId="33" hidden="1">{#N/A,#N/A,FALSE,"Heat";#N/A,#N/A,FALSE,"DCF";#N/A,#N/A,FALSE,"LBO";#N/A,#N/A,FALSE,"A";#N/A,#N/A,FALSE,"C";#N/A,#N/A,FALSE,"impd";#N/A,#N/A,FALSE,"Accr-Dilu"}</definedName>
    <definedName name="mj" localSheetId="6" hidden="1">{#N/A,#N/A,FALSE,"Heat";#N/A,#N/A,FALSE,"DCF";#N/A,#N/A,FALSE,"LBO";#N/A,#N/A,FALSE,"A";#N/A,#N/A,FALSE,"C";#N/A,#N/A,FALSE,"impd";#N/A,#N/A,FALSE,"Accr-Dilu"}</definedName>
    <definedName name="mj" localSheetId="16" hidden="1">{#N/A,#N/A,FALSE,"Heat";#N/A,#N/A,FALSE,"DCF";#N/A,#N/A,FALSE,"LBO";#N/A,#N/A,FALSE,"A";#N/A,#N/A,FALSE,"C";#N/A,#N/A,FALSE,"impd";#N/A,#N/A,FALSE,"Accr-Dilu"}</definedName>
    <definedName name="mj" localSheetId="10" hidden="1">{#N/A,#N/A,FALSE,"Heat";#N/A,#N/A,FALSE,"DCF";#N/A,#N/A,FALSE,"LBO";#N/A,#N/A,FALSE,"A";#N/A,#N/A,FALSE,"C";#N/A,#N/A,FALSE,"impd";#N/A,#N/A,FALSE,"Accr-Dilu"}</definedName>
    <definedName name="mj" localSheetId="29" hidden="1">{#N/A,#N/A,FALSE,"Heat";#N/A,#N/A,FALSE,"DCF";#N/A,#N/A,FALSE,"LBO";#N/A,#N/A,FALSE,"A";#N/A,#N/A,FALSE,"C";#N/A,#N/A,FALSE,"impd";#N/A,#N/A,FALSE,"Accr-Dilu"}</definedName>
    <definedName name="mj" localSheetId="28" hidden="1">{#N/A,#N/A,FALSE,"Heat";#N/A,#N/A,FALSE,"DCF";#N/A,#N/A,FALSE,"LBO";#N/A,#N/A,FALSE,"A";#N/A,#N/A,FALSE,"C";#N/A,#N/A,FALSE,"impd";#N/A,#N/A,FALSE,"Accr-Dilu"}</definedName>
    <definedName name="mj" localSheetId="11" hidden="1">{#N/A,#N/A,FALSE,"Heat";#N/A,#N/A,FALSE,"DCF";#N/A,#N/A,FALSE,"LBO";#N/A,#N/A,FALSE,"A";#N/A,#N/A,FALSE,"C";#N/A,#N/A,FALSE,"impd";#N/A,#N/A,FALSE,"Accr-Dilu"}</definedName>
    <definedName name="mj" localSheetId="36" hidden="1">{#N/A,#N/A,FALSE,"Heat";#N/A,#N/A,FALSE,"DCF";#N/A,#N/A,FALSE,"LBO";#N/A,#N/A,FALSE,"A";#N/A,#N/A,FALSE,"C";#N/A,#N/A,FALSE,"impd";#N/A,#N/A,FALSE,"Accr-Dilu"}</definedName>
    <definedName name="mj" localSheetId="32" hidden="1">{#N/A,#N/A,FALSE,"Heat";#N/A,#N/A,FALSE,"DCF";#N/A,#N/A,FALSE,"LBO";#N/A,#N/A,FALSE,"A";#N/A,#N/A,FALSE,"C";#N/A,#N/A,FALSE,"impd";#N/A,#N/A,FALSE,"Accr-Dilu"}</definedName>
    <definedName name="mj" localSheetId="18" hidden="1">{#N/A,#N/A,FALSE,"Heat";#N/A,#N/A,FALSE,"DCF";#N/A,#N/A,FALSE,"LBO";#N/A,#N/A,FALSE,"A";#N/A,#N/A,FALSE,"C";#N/A,#N/A,FALSE,"impd";#N/A,#N/A,FALSE,"Accr-Dilu"}</definedName>
    <definedName name="mj" localSheetId="38" hidden="1">{#N/A,#N/A,FALSE,"Heat";#N/A,#N/A,FALSE,"DCF";#N/A,#N/A,FALSE,"LBO";#N/A,#N/A,FALSE,"A";#N/A,#N/A,FALSE,"C";#N/A,#N/A,FALSE,"impd";#N/A,#N/A,FALSE,"Accr-Dilu"}</definedName>
    <definedName name="mj" hidden="1">{#N/A,#N/A,FALSE,"Heat";#N/A,#N/A,FALSE,"DCF";#N/A,#N/A,FALSE,"LBO";#N/A,#N/A,FALSE,"A";#N/A,#N/A,FALSE,"C";#N/A,#N/A,FALSE,"impd";#N/A,#N/A,FALSE,"Accr-Dilu"}</definedName>
    <definedName name="mlw" localSheetId="35" hidden="1">{#N/A,#N/A,FALSE,"Pharm";#N/A,#N/A,FALSE,"WWCM"}</definedName>
    <definedName name="mlw" localSheetId="31" hidden="1">{#N/A,#N/A,FALSE,"Pharm";#N/A,#N/A,FALSE,"WWCM"}</definedName>
    <definedName name="mlw" localSheetId="9" hidden="1">{#N/A,#N/A,FALSE,"Pharm";#N/A,#N/A,FALSE,"WWCM"}</definedName>
    <definedName name="mlw" localSheetId="30" hidden="1">{#N/A,#N/A,FALSE,"Pharm";#N/A,#N/A,FALSE,"WWCM"}</definedName>
    <definedName name="mlw" localSheetId="51" hidden="1">{#N/A,#N/A,FALSE,"Pharm";#N/A,#N/A,FALSE,"WWCM"}</definedName>
    <definedName name="mlw" localSheetId="7" hidden="1">{#N/A,#N/A,FALSE,"Pharm";#N/A,#N/A,FALSE,"WWCM"}</definedName>
    <definedName name="mlw" localSheetId="33" hidden="1">{#N/A,#N/A,FALSE,"Pharm";#N/A,#N/A,FALSE,"WWCM"}</definedName>
    <definedName name="mlw" localSheetId="6" hidden="1">{#N/A,#N/A,FALSE,"Pharm";#N/A,#N/A,FALSE,"WWCM"}</definedName>
    <definedName name="mlw" localSheetId="16" hidden="1">{#N/A,#N/A,FALSE,"Pharm";#N/A,#N/A,FALSE,"WWCM"}</definedName>
    <definedName name="mlw" localSheetId="10" hidden="1">{#N/A,#N/A,FALSE,"Pharm";#N/A,#N/A,FALSE,"WWCM"}</definedName>
    <definedName name="mlw" localSheetId="29" hidden="1">{#N/A,#N/A,FALSE,"Pharm";#N/A,#N/A,FALSE,"WWCM"}</definedName>
    <definedName name="mlw" localSheetId="28" hidden="1">{#N/A,#N/A,FALSE,"Pharm";#N/A,#N/A,FALSE,"WWCM"}</definedName>
    <definedName name="mlw" localSheetId="11" hidden="1">{#N/A,#N/A,FALSE,"Pharm";#N/A,#N/A,FALSE,"WWCM"}</definedName>
    <definedName name="mlw" localSheetId="36" hidden="1">{#N/A,#N/A,FALSE,"Pharm";#N/A,#N/A,FALSE,"WWCM"}</definedName>
    <definedName name="mlw" localSheetId="32" hidden="1">{#N/A,#N/A,FALSE,"Pharm";#N/A,#N/A,FALSE,"WWCM"}</definedName>
    <definedName name="mlw" localSheetId="18" hidden="1">{#N/A,#N/A,FALSE,"Pharm";#N/A,#N/A,FALSE,"WWCM"}</definedName>
    <definedName name="mlw" localSheetId="38" hidden="1">{#N/A,#N/A,FALSE,"Pharm";#N/A,#N/A,FALSE,"WWCM"}</definedName>
    <definedName name="mlw" hidden="1">{#N/A,#N/A,FALSE,"Pharm";#N/A,#N/A,FALSE,"WWCM"}</definedName>
    <definedName name="mmjj" localSheetId="35"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3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9"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3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5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7"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33"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1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1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29"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2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1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3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32"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1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localSheetId="3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m" localSheetId="35" hidden="1">{#N/A,#N/A,FALSE,"Trans-Sum";#N/A,#N/A,FALSE,"Accr-Dilu2";#N/A,#N/A,FALSE,"Contribution";#N/A,#N/A,FALSE,"Combined";#N/A,#N/A,FALSE,"ASTF";#N/A,#N/A,FALSE,"BRA";#N/A,#N/A,FALSE,"Bra_C";#N/A,#N/A,FALSE,"AcqMults";#N/A,#N/A,FALSE,"CompMults";#N/A,#N/A,FALSE,"DCF";#N/A,#N/A,FALSE,"WACC";#N/A,#N/A,FALSE,"LBO";#N/A,#N/A,FALSE,"Summary";#N/A,#N/A,FALSE,"StructSum"}</definedName>
    <definedName name="mmm" localSheetId="31" hidden="1">{#N/A,#N/A,FALSE,"Trans-Sum";#N/A,#N/A,FALSE,"Accr-Dilu2";#N/A,#N/A,FALSE,"Contribution";#N/A,#N/A,FALSE,"Combined";#N/A,#N/A,FALSE,"ASTF";#N/A,#N/A,FALSE,"BRA";#N/A,#N/A,FALSE,"Bra_C";#N/A,#N/A,FALSE,"AcqMults";#N/A,#N/A,FALSE,"CompMults";#N/A,#N/A,FALSE,"DCF";#N/A,#N/A,FALSE,"WACC";#N/A,#N/A,FALSE,"LBO";#N/A,#N/A,FALSE,"Summary";#N/A,#N/A,FALSE,"StructSum"}</definedName>
    <definedName name="mmm" localSheetId="9" hidden="1">{#N/A,#N/A,FALSE,"Trans-Sum";#N/A,#N/A,FALSE,"Accr-Dilu2";#N/A,#N/A,FALSE,"Contribution";#N/A,#N/A,FALSE,"Combined";#N/A,#N/A,FALSE,"ASTF";#N/A,#N/A,FALSE,"BRA";#N/A,#N/A,FALSE,"Bra_C";#N/A,#N/A,FALSE,"AcqMults";#N/A,#N/A,FALSE,"CompMults";#N/A,#N/A,FALSE,"DCF";#N/A,#N/A,FALSE,"WACC";#N/A,#N/A,FALSE,"LBO";#N/A,#N/A,FALSE,"Summary";#N/A,#N/A,FALSE,"StructSum"}</definedName>
    <definedName name="mmm" localSheetId="30" hidden="1">{#N/A,#N/A,FALSE,"Trans-Sum";#N/A,#N/A,FALSE,"Accr-Dilu2";#N/A,#N/A,FALSE,"Contribution";#N/A,#N/A,FALSE,"Combined";#N/A,#N/A,FALSE,"ASTF";#N/A,#N/A,FALSE,"BRA";#N/A,#N/A,FALSE,"Bra_C";#N/A,#N/A,FALSE,"AcqMults";#N/A,#N/A,FALSE,"CompMults";#N/A,#N/A,FALSE,"DCF";#N/A,#N/A,FALSE,"WACC";#N/A,#N/A,FALSE,"LBO";#N/A,#N/A,FALSE,"Summary";#N/A,#N/A,FALSE,"StructSum"}</definedName>
    <definedName name="mmm" localSheetId="51" hidden="1">{#N/A,#N/A,FALSE,"Trans-Sum";#N/A,#N/A,FALSE,"Accr-Dilu2";#N/A,#N/A,FALSE,"Contribution";#N/A,#N/A,FALSE,"Combined";#N/A,#N/A,FALSE,"ASTF";#N/A,#N/A,FALSE,"BRA";#N/A,#N/A,FALSE,"Bra_C";#N/A,#N/A,FALSE,"AcqMults";#N/A,#N/A,FALSE,"CompMults";#N/A,#N/A,FALSE,"DCF";#N/A,#N/A,FALSE,"WACC";#N/A,#N/A,FALSE,"LBO";#N/A,#N/A,FALSE,"Summary";#N/A,#N/A,FALSE,"StructSum"}</definedName>
    <definedName name="mmm" localSheetId="7" hidden="1">{#N/A,#N/A,FALSE,"Trans-Sum";#N/A,#N/A,FALSE,"Accr-Dilu2";#N/A,#N/A,FALSE,"Contribution";#N/A,#N/A,FALSE,"Combined";#N/A,#N/A,FALSE,"ASTF";#N/A,#N/A,FALSE,"BRA";#N/A,#N/A,FALSE,"Bra_C";#N/A,#N/A,FALSE,"AcqMults";#N/A,#N/A,FALSE,"CompMults";#N/A,#N/A,FALSE,"DCF";#N/A,#N/A,FALSE,"WACC";#N/A,#N/A,FALSE,"LBO";#N/A,#N/A,FALSE,"Summary";#N/A,#N/A,FALSE,"StructSum"}</definedName>
    <definedName name="mmm" localSheetId="33" hidden="1">{#N/A,#N/A,FALSE,"Trans-Sum";#N/A,#N/A,FALSE,"Accr-Dilu2";#N/A,#N/A,FALSE,"Contribution";#N/A,#N/A,FALSE,"Combined";#N/A,#N/A,FALSE,"ASTF";#N/A,#N/A,FALSE,"BRA";#N/A,#N/A,FALSE,"Bra_C";#N/A,#N/A,FALSE,"AcqMults";#N/A,#N/A,FALSE,"CompMults";#N/A,#N/A,FALSE,"DCF";#N/A,#N/A,FALSE,"WACC";#N/A,#N/A,FALSE,"LBO";#N/A,#N/A,FALSE,"Summary";#N/A,#N/A,FALSE,"StructSum"}</definedName>
    <definedName name="mmm" localSheetId="6" hidden="1">{#N/A,#N/A,FALSE,"Trans-Sum";#N/A,#N/A,FALSE,"Accr-Dilu2";#N/A,#N/A,FALSE,"Contribution";#N/A,#N/A,FALSE,"Combined";#N/A,#N/A,FALSE,"ASTF";#N/A,#N/A,FALSE,"BRA";#N/A,#N/A,FALSE,"Bra_C";#N/A,#N/A,FALSE,"AcqMults";#N/A,#N/A,FALSE,"CompMults";#N/A,#N/A,FALSE,"DCF";#N/A,#N/A,FALSE,"WACC";#N/A,#N/A,FALSE,"LBO";#N/A,#N/A,FALSE,"Summary";#N/A,#N/A,FALSE,"StructSum"}</definedName>
    <definedName name="mmm" localSheetId="16" hidden="1">{#N/A,#N/A,FALSE,"Trans-Sum";#N/A,#N/A,FALSE,"Accr-Dilu2";#N/A,#N/A,FALSE,"Contribution";#N/A,#N/A,FALSE,"Combined";#N/A,#N/A,FALSE,"ASTF";#N/A,#N/A,FALSE,"BRA";#N/A,#N/A,FALSE,"Bra_C";#N/A,#N/A,FALSE,"AcqMults";#N/A,#N/A,FALSE,"CompMults";#N/A,#N/A,FALSE,"DCF";#N/A,#N/A,FALSE,"WACC";#N/A,#N/A,FALSE,"LBO";#N/A,#N/A,FALSE,"Summary";#N/A,#N/A,FALSE,"StructSum"}</definedName>
    <definedName name="mmm" localSheetId="10" hidden="1">{#N/A,#N/A,FALSE,"Trans-Sum";#N/A,#N/A,FALSE,"Accr-Dilu2";#N/A,#N/A,FALSE,"Contribution";#N/A,#N/A,FALSE,"Combined";#N/A,#N/A,FALSE,"ASTF";#N/A,#N/A,FALSE,"BRA";#N/A,#N/A,FALSE,"Bra_C";#N/A,#N/A,FALSE,"AcqMults";#N/A,#N/A,FALSE,"CompMults";#N/A,#N/A,FALSE,"DCF";#N/A,#N/A,FALSE,"WACC";#N/A,#N/A,FALSE,"LBO";#N/A,#N/A,FALSE,"Summary";#N/A,#N/A,FALSE,"StructSum"}</definedName>
    <definedName name="mmm" localSheetId="29" hidden="1">{#N/A,#N/A,FALSE,"Trans-Sum";#N/A,#N/A,FALSE,"Accr-Dilu2";#N/A,#N/A,FALSE,"Contribution";#N/A,#N/A,FALSE,"Combined";#N/A,#N/A,FALSE,"ASTF";#N/A,#N/A,FALSE,"BRA";#N/A,#N/A,FALSE,"Bra_C";#N/A,#N/A,FALSE,"AcqMults";#N/A,#N/A,FALSE,"CompMults";#N/A,#N/A,FALSE,"DCF";#N/A,#N/A,FALSE,"WACC";#N/A,#N/A,FALSE,"LBO";#N/A,#N/A,FALSE,"Summary";#N/A,#N/A,FALSE,"StructSum"}</definedName>
    <definedName name="mmm" localSheetId="28" hidden="1">{#N/A,#N/A,FALSE,"Trans-Sum";#N/A,#N/A,FALSE,"Accr-Dilu2";#N/A,#N/A,FALSE,"Contribution";#N/A,#N/A,FALSE,"Combined";#N/A,#N/A,FALSE,"ASTF";#N/A,#N/A,FALSE,"BRA";#N/A,#N/A,FALSE,"Bra_C";#N/A,#N/A,FALSE,"AcqMults";#N/A,#N/A,FALSE,"CompMults";#N/A,#N/A,FALSE,"DCF";#N/A,#N/A,FALSE,"WACC";#N/A,#N/A,FALSE,"LBO";#N/A,#N/A,FALSE,"Summary";#N/A,#N/A,FALSE,"StructSum"}</definedName>
    <definedName name="mmm" localSheetId="11" hidden="1">{#N/A,#N/A,FALSE,"Trans-Sum";#N/A,#N/A,FALSE,"Accr-Dilu2";#N/A,#N/A,FALSE,"Contribution";#N/A,#N/A,FALSE,"Combined";#N/A,#N/A,FALSE,"ASTF";#N/A,#N/A,FALSE,"BRA";#N/A,#N/A,FALSE,"Bra_C";#N/A,#N/A,FALSE,"AcqMults";#N/A,#N/A,FALSE,"CompMults";#N/A,#N/A,FALSE,"DCF";#N/A,#N/A,FALSE,"WACC";#N/A,#N/A,FALSE,"LBO";#N/A,#N/A,FALSE,"Summary";#N/A,#N/A,FALSE,"StructSum"}</definedName>
    <definedName name="mmm" localSheetId="36" hidden="1">{#N/A,#N/A,FALSE,"Trans-Sum";#N/A,#N/A,FALSE,"Accr-Dilu2";#N/A,#N/A,FALSE,"Contribution";#N/A,#N/A,FALSE,"Combined";#N/A,#N/A,FALSE,"ASTF";#N/A,#N/A,FALSE,"BRA";#N/A,#N/A,FALSE,"Bra_C";#N/A,#N/A,FALSE,"AcqMults";#N/A,#N/A,FALSE,"CompMults";#N/A,#N/A,FALSE,"DCF";#N/A,#N/A,FALSE,"WACC";#N/A,#N/A,FALSE,"LBO";#N/A,#N/A,FALSE,"Summary";#N/A,#N/A,FALSE,"StructSum"}</definedName>
    <definedName name="mmm" localSheetId="32" hidden="1">{#N/A,#N/A,FALSE,"Trans-Sum";#N/A,#N/A,FALSE,"Accr-Dilu2";#N/A,#N/A,FALSE,"Contribution";#N/A,#N/A,FALSE,"Combined";#N/A,#N/A,FALSE,"ASTF";#N/A,#N/A,FALSE,"BRA";#N/A,#N/A,FALSE,"Bra_C";#N/A,#N/A,FALSE,"AcqMults";#N/A,#N/A,FALSE,"CompMults";#N/A,#N/A,FALSE,"DCF";#N/A,#N/A,FALSE,"WACC";#N/A,#N/A,FALSE,"LBO";#N/A,#N/A,FALSE,"Summary";#N/A,#N/A,FALSE,"StructSum"}</definedName>
    <definedName name="mmm" localSheetId="18" hidden="1">{#N/A,#N/A,FALSE,"Trans-Sum";#N/A,#N/A,FALSE,"Accr-Dilu2";#N/A,#N/A,FALSE,"Contribution";#N/A,#N/A,FALSE,"Combined";#N/A,#N/A,FALSE,"ASTF";#N/A,#N/A,FALSE,"BRA";#N/A,#N/A,FALSE,"Bra_C";#N/A,#N/A,FALSE,"AcqMults";#N/A,#N/A,FALSE,"CompMults";#N/A,#N/A,FALSE,"DCF";#N/A,#N/A,FALSE,"WACC";#N/A,#N/A,FALSE,"LBO";#N/A,#N/A,FALSE,"Summary";#N/A,#N/A,FALSE,"StructSum"}</definedName>
    <definedName name="mmm" localSheetId="38" hidden="1">{#N/A,#N/A,FALSE,"Trans-Sum";#N/A,#N/A,FALSE,"Accr-Dilu2";#N/A,#N/A,FALSE,"Contribution";#N/A,#N/A,FALSE,"Combined";#N/A,#N/A,FALSE,"ASTF";#N/A,#N/A,FALSE,"BRA";#N/A,#N/A,FALSE,"Bra_C";#N/A,#N/A,FALSE,"AcqMults";#N/A,#N/A,FALSE,"CompMults";#N/A,#N/A,FALSE,"DCF";#N/A,#N/A,FALSE,"WACC";#N/A,#N/A,FALSE,"LBO";#N/A,#N/A,FALSE,"Summary";#N/A,#N/A,FALSE,"StructSum"}</definedName>
    <definedName name="mmm" hidden="1">{#N/A,#N/A,FALSE,"Trans-Sum";#N/A,#N/A,FALSE,"Accr-Dilu2";#N/A,#N/A,FALSE,"Contribution";#N/A,#N/A,FALSE,"Combined";#N/A,#N/A,FALSE,"ASTF";#N/A,#N/A,FALSE,"BRA";#N/A,#N/A,FALSE,"Bra_C";#N/A,#N/A,FALSE,"AcqMults";#N/A,#N/A,FALSE,"CompMults";#N/A,#N/A,FALSE,"DCF";#N/A,#N/A,FALSE,"WACC";#N/A,#N/A,FALSE,"LBO";#N/A,#N/A,FALSE,"Summary";#N/A,#N/A,FALSE,"StructSum"}</definedName>
    <definedName name="MMM_ID_Name1" localSheetId="35" hidden="1">#REF!</definedName>
    <definedName name="MMM_ID_Name1" localSheetId="31" hidden="1">#REF!</definedName>
    <definedName name="MMM_ID_Name1" localSheetId="9" hidden="1">#REF!</definedName>
    <definedName name="MMM_ID_Name1" localSheetId="30" hidden="1">#REF!</definedName>
    <definedName name="MMM_ID_Name1" localSheetId="51" hidden="1">#REF!</definedName>
    <definedName name="MMM_ID_Name1" localSheetId="33" hidden="1">#REF!</definedName>
    <definedName name="MMM_ID_Name1" localSheetId="16" hidden="1">#REF!</definedName>
    <definedName name="MMM_ID_Name1" localSheetId="10" hidden="1">'NFD CONSO'!#REF!</definedName>
    <definedName name="MMM_ID_Name1" localSheetId="29" hidden="1">#REF!</definedName>
    <definedName name="MMM_ID_Name1" localSheetId="11" hidden="1">#REF!</definedName>
    <definedName name="MMM_ID_Name1" localSheetId="36" hidden="1">#REF!</definedName>
    <definedName name="MMM_ID_Name1" localSheetId="32" hidden="1">#REF!</definedName>
    <definedName name="MMM_ID_Name1" localSheetId="18" hidden="1">#REF!</definedName>
    <definedName name="MMM_ID_Name1" localSheetId="38" hidden="1">#REF!</definedName>
    <definedName name="MMM_ID_Name1" hidden="1">#REF!</definedName>
    <definedName name="MMM_ID1" localSheetId="35" hidden="1">#REF!</definedName>
    <definedName name="MMM_ID1" localSheetId="31" hidden="1">#REF!</definedName>
    <definedName name="MMM_ID1" localSheetId="9" hidden="1">#REF!</definedName>
    <definedName name="MMM_ID1" localSheetId="30" hidden="1">#REF!</definedName>
    <definedName name="MMM_ID1" localSheetId="51" hidden="1">#REF!</definedName>
    <definedName name="MMM_ID1" localSheetId="33" hidden="1">#REF!</definedName>
    <definedName name="MMM_ID1" localSheetId="16" hidden="1">#REF!</definedName>
    <definedName name="MMM_ID1" localSheetId="10" hidden="1">'NFD CONSO'!#REF!</definedName>
    <definedName name="MMM_ID1" localSheetId="29" hidden="1">#REF!</definedName>
    <definedName name="MMM_ID1" localSheetId="11" hidden="1">#REF!</definedName>
    <definedName name="MMM_ID1" localSheetId="36" hidden="1">#REF!</definedName>
    <definedName name="MMM_ID1" localSheetId="32" hidden="1">#REF!</definedName>
    <definedName name="MMM_ID1" localSheetId="18" hidden="1">#REF!</definedName>
    <definedName name="MMM_ID1" localSheetId="38" hidden="1">#REF!</definedName>
    <definedName name="MMM_ID1" hidden="1">#REF!</definedName>
    <definedName name="mmmm" localSheetId="35" hidden="1">{#N/A,#N/A,FALSE,"Trans-Sum";#N/A,#N/A,FALSE,"Accr-Dilu2";#N/A,#N/A,FALSE,"Contribution";#N/A,#N/A,FALSE,"Combined";#N/A,#N/A,FALSE,"ASTF";#N/A,#N/A,FALSE,"BRA";#N/A,#N/A,FALSE,"Bra_C";#N/A,#N/A,FALSE,"AcqMults";#N/A,#N/A,FALSE,"CompMults";#N/A,#N/A,FALSE,"DCF";#N/A,#N/A,FALSE,"WACC";#N/A,#N/A,FALSE,"LBO";#N/A,#N/A,FALSE,"Summary";#N/A,#N/A,FALSE,"StructSum"}</definedName>
    <definedName name="mmmm" localSheetId="31" hidden="1">{#N/A,#N/A,FALSE,"Trans-Sum";#N/A,#N/A,FALSE,"Accr-Dilu2";#N/A,#N/A,FALSE,"Contribution";#N/A,#N/A,FALSE,"Combined";#N/A,#N/A,FALSE,"ASTF";#N/A,#N/A,FALSE,"BRA";#N/A,#N/A,FALSE,"Bra_C";#N/A,#N/A,FALSE,"AcqMults";#N/A,#N/A,FALSE,"CompMults";#N/A,#N/A,FALSE,"DCF";#N/A,#N/A,FALSE,"WACC";#N/A,#N/A,FALSE,"LBO";#N/A,#N/A,FALSE,"Summary";#N/A,#N/A,FALSE,"StructSum"}</definedName>
    <definedName name="mmmm" localSheetId="9" hidden="1">{#N/A,#N/A,FALSE,"Trans-Sum";#N/A,#N/A,FALSE,"Accr-Dilu2";#N/A,#N/A,FALSE,"Contribution";#N/A,#N/A,FALSE,"Combined";#N/A,#N/A,FALSE,"ASTF";#N/A,#N/A,FALSE,"BRA";#N/A,#N/A,FALSE,"Bra_C";#N/A,#N/A,FALSE,"AcqMults";#N/A,#N/A,FALSE,"CompMults";#N/A,#N/A,FALSE,"DCF";#N/A,#N/A,FALSE,"WACC";#N/A,#N/A,FALSE,"LBO";#N/A,#N/A,FALSE,"Summary";#N/A,#N/A,FALSE,"StructSum"}</definedName>
    <definedName name="mmmm" localSheetId="30" hidden="1">{#N/A,#N/A,FALSE,"Trans-Sum";#N/A,#N/A,FALSE,"Accr-Dilu2";#N/A,#N/A,FALSE,"Contribution";#N/A,#N/A,FALSE,"Combined";#N/A,#N/A,FALSE,"ASTF";#N/A,#N/A,FALSE,"BRA";#N/A,#N/A,FALSE,"Bra_C";#N/A,#N/A,FALSE,"AcqMults";#N/A,#N/A,FALSE,"CompMults";#N/A,#N/A,FALSE,"DCF";#N/A,#N/A,FALSE,"WACC";#N/A,#N/A,FALSE,"LBO";#N/A,#N/A,FALSE,"Summary";#N/A,#N/A,FALSE,"StructSum"}</definedName>
    <definedName name="mmmm" localSheetId="51" hidden="1">{#N/A,#N/A,FALSE,"Trans-Sum";#N/A,#N/A,FALSE,"Accr-Dilu2";#N/A,#N/A,FALSE,"Contribution";#N/A,#N/A,FALSE,"Combined";#N/A,#N/A,FALSE,"ASTF";#N/A,#N/A,FALSE,"BRA";#N/A,#N/A,FALSE,"Bra_C";#N/A,#N/A,FALSE,"AcqMults";#N/A,#N/A,FALSE,"CompMults";#N/A,#N/A,FALSE,"DCF";#N/A,#N/A,FALSE,"WACC";#N/A,#N/A,FALSE,"LBO";#N/A,#N/A,FALSE,"Summary";#N/A,#N/A,FALSE,"StructSum"}</definedName>
    <definedName name="mmmm" localSheetId="7" hidden="1">{#N/A,#N/A,FALSE,"Trans-Sum";#N/A,#N/A,FALSE,"Accr-Dilu2";#N/A,#N/A,FALSE,"Contribution";#N/A,#N/A,FALSE,"Combined";#N/A,#N/A,FALSE,"ASTF";#N/A,#N/A,FALSE,"BRA";#N/A,#N/A,FALSE,"Bra_C";#N/A,#N/A,FALSE,"AcqMults";#N/A,#N/A,FALSE,"CompMults";#N/A,#N/A,FALSE,"DCF";#N/A,#N/A,FALSE,"WACC";#N/A,#N/A,FALSE,"LBO";#N/A,#N/A,FALSE,"Summary";#N/A,#N/A,FALSE,"StructSum"}</definedName>
    <definedName name="mmmm" localSheetId="33" hidden="1">{#N/A,#N/A,FALSE,"Trans-Sum";#N/A,#N/A,FALSE,"Accr-Dilu2";#N/A,#N/A,FALSE,"Contribution";#N/A,#N/A,FALSE,"Combined";#N/A,#N/A,FALSE,"ASTF";#N/A,#N/A,FALSE,"BRA";#N/A,#N/A,FALSE,"Bra_C";#N/A,#N/A,FALSE,"AcqMults";#N/A,#N/A,FALSE,"CompMults";#N/A,#N/A,FALSE,"DCF";#N/A,#N/A,FALSE,"WACC";#N/A,#N/A,FALSE,"LBO";#N/A,#N/A,FALSE,"Summary";#N/A,#N/A,FALSE,"StructSum"}</definedName>
    <definedName name="mmmm" localSheetId="6" hidden="1">{#N/A,#N/A,FALSE,"Trans-Sum";#N/A,#N/A,FALSE,"Accr-Dilu2";#N/A,#N/A,FALSE,"Contribution";#N/A,#N/A,FALSE,"Combined";#N/A,#N/A,FALSE,"ASTF";#N/A,#N/A,FALSE,"BRA";#N/A,#N/A,FALSE,"Bra_C";#N/A,#N/A,FALSE,"AcqMults";#N/A,#N/A,FALSE,"CompMults";#N/A,#N/A,FALSE,"DCF";#N/A,#N/A,FALSE,"WACC";#N/A,#N/A,FALSE,"LBO";#N/A,#N/A,FALSE,"Summary";#N/A,#N/A,FALSE,"StructSum"}</definedName>
    <definedName name="mmmm" localSheetId="16" hidden="1">{#N/A,#N/A,FALSE,"Trans-Sum";#N/A,#N/A,FALSE,"Accr-Dilu2";#N/A,#N/A,FALSE,"Contribution";#N/A,#N/A,FALSE,"Combined";#N/A,#N/A,FALSE,"ASTF";#N/A,#N/A,FALSE,"BRA";#N/A,#N/A,FALSE,"Bra_C";#N/A,#N/A,FALSE,"AcqMults";#N/A,#N/A,FALSE,"CompMults";#N/A,#N/A,FALSE,"DCF";#N/A,#N/A,FALSE,"WACC";#N/A,#N/A,FALSE,"LBO";#N/A,#N/A,FALSE,"Summary";#N/A,#N/A,FALSE,"StructSum"}</definedName>
    <definedName name="mmmm" localSheetId="10" hidden="1">{#N/A,#N/A,FALSE,"Trans-Sum";#N/A,#N/A,FALSE,"Accr-Dilu2";#N/A,#N/A,FALSE,"Contribution";#N/A,#N/A,FALSE,"Combined";#N/A,#N/A,FALSE,"ASTF";#N/A,#N/A,FALSE,"BRA";#N/A,#N/A,FALSE,"Bra_C";#N/A,#N/A,FALSE,"AcqMults";#N/A,#N/A,FALSE,"CompMults";#N/A,#N/A,FALSE,"DCF";#N/A,#N/A,FALSE,"WACC";#N/A,#N/A,FALSE,"LBO";#N/A,#N/A,FALSE,"Summary";#N/A,#N/A,FALSE,"StructSum"}</definedName>
    <definedName name="mmmm" localSheetId="29" hidden="1">{#N/A,#N/A,FALSE,"Trans-Sum";#N/A,#N/A,FALSE,"Accr-Dilu2";#N/A,#N/A,FALSE,"Contribution";#N/A,#N/A,FALSE,"Combined";#N/A,#N/A,FALSE,"ASTF";#N/A,#N/A,FALSE,"BRA";#N/A,#N/A,FALSE,"Bra_C";#N/A,#N/A,FALSE,"AcqMults";#N/A,#N/A,FALSE,"CompMults";#N/A,#N/A,FALSE,"DCF";#N/A,#N/A,FALSE,"WACC";#N/A,#N/A,FALSE,"LBO";#N/A,#N/A,FALSE,"Summary";#N/A,#N/A,FALSE,"StructSum"}</definedName>
    <definedName name="mmmm" localSheetId="28" hidden="1">{#N/A,#N/A,FALSE,"Trans-Sum";#N/A,#N/A,FALSE,"Accr-Dilu2";#N/A,#N/A,FALSE,"Contribution";#N/A,#N/A,FALSE,"Combined";#N/A,#N/A,FALSE,"ASTF";#N/A,#N/A,FALSE,"BRA";#N/A,#N/A,FALSE,"Bra_C";#N/A,#N/A,FALSE,"AcqMults";#N/A,#N/A,FALSE,"CompMults";#N/A,#N/A,FALSE,"DCF";#N/A,#N/A,FALSE,"WACC";#N/A,#N/A,FALSE,"LBO";#N/A,#N/A,FALSE,"Summary";#N/A,#N/A,FALSE,"StructSum"}</definedName>
    <definedName name="mmmm" localSheetId="11" hidden="1">{#N/A,#N/A,FALSE,"Trans-Sum";#N/A,#N/A,FALSE,"Accr-Dilu2";#N/A,#N/A,FALSE,"Contribution";#N/A,#N/A,FALSE,"Combined";#N/A,#N/A,FALSE,"ASTF";#N/A,#N/A,FALSE,"BRA";#N/A,#N/A,FALSE,"Bra_C";#N/A,#N/A,FALSE,"AcqMults";#N/A,#N/A,FALSE,"CompMults";#N/A,#N/A,FALSE,"DCF";#N/A,#N/A,FALSE,"WACC";#N/A,#N/A,FALSE,"LBO";#N/A,#N/A,FALSE,"Summary";#N/A,#N/A,FALSE,"StructSum"}</definedName>
    <definedName name="mmmm" localSheetId="36" hidden="1">{#N/A,#N/A,FALSE,"Trans-Sum";#N/A,#N/A,FALSE,"Accr-Dilu2";#N/A,#N/A,FALSE,"Contribution";#N/A,#N/A,FALSE,"Combined";#N/A,#N/A,FALSE,"ASTF";#N/A,#N/A,FALSE,"BRA";#N/A,#N/A,FALSE,"Bra_C";#N/A,#N/A,FALSE,"AcqMults";#N/A,#N/A,FALSE,"CompMults";#N/A,#N/A,FALSE,"DCF";#N/A,#N/A,FALSE,"WACC";#N/A,#N/A,FALSE,"LBO";#N/A,#N/A,FALSE,"Summary";#N/A,#N/A,FALSE,"StructSum"}</definedName>
    <definedName name="mmmm" localSheetId="32" hidden="1">{#N/A,#N/A,FALSE,"Trans-Sum";#N/A,#N/A,FALSE,"Accr-Dilu2";#N/A,#N/A,FALSE,"Contribution";#N/A,#N/A,FALSE,"Combined";#N/A,#N/A,FALSE,"ASTF";#N/A,#N/A,FALSE,"BRA";#N/A,#N/A,FALSE,"Bra_C";#N/A,#N/A,FALSE,"AcqMults";#N/A,#N/A,FALSE,"CompMults";#N/A,#N/A,FALSE,"DCF";#N/A,#N/A,FALSE,"WACC";#N/A,#N/A,FALSE,"LBO";#N/A,#N/A,FALSE,"Summary";#N/A,#N/A,FALSE,"StructSum"}</definedName>
    <definedName name="mmmm" localSheetId="18" hidden="1">{#N/A,#N/A,FALSE,"Trans-Sum";#N/A,#N/A,FALSE,"Accr-Dilu2";#N/A,#N/A,FALSE,"Contribution";#N/A,#N/A,FALSE,"Combined";#N/A,#N/A,FALSE,"ASTF";#N/A,#N/A,FALSE,"BRA";#N/A,#N/A,FALSE,"Bra_C";#N/A,#N/A,FALSE,"AcqMults";#N/A,#N/A,FALSE,"CompMults";#N/A,#N/A,FALSE,"DCF";#N/A,#N/A,FALSE,"WACC";#N/A,#N/A,FALSE,"LBO";#N/A,#N/A,FALSE,"Summary";#N/A,#N/A,FALSE,"StructSum"}</definedName>
    <definedName name="mmmm" localSheetId="38" hidden="1">{#N/A,#N/A,FALSE,"Trans-Sum";#N/A,#N/A,FALSE,"Accr-Dilu2";#N/A,#N/A,FALSE,"Contribution";#N/A,#N/A,FALSE,"Combined";#N/A,#N/A,FALSE,"ASTF";#N/A,#N/A,FALSE,"BRA";#N/A,#N/A,FALSE,"Bra_C";#N/A,#N/A,FALSE,"AcqMults";#N/A,#N/A,FALSE,"CompMults";#N/A,#N/A,FALSE,"DCF";#N/A,#N/A,FALSE,"WACC";#N/A,#N/A,FALSE,"LBO";#N/A,#N/A,FALSE,"Summary";#N/A,#N/A,FALSE,"StructSum"}</definedName>
    <definedName name="mmmm" hidden="1">{#N/A,#N/A,FALSE,"Trans-Sum";#N/A,#N/A,FALSE,"Accr-Dilu2";#N/A,#N/A,FALSE,"Contribution";#N/A,#N/A,FALSE,"Combined";#N/A,#N/A,FALSE,"ASTF";#N/A,#N/A,FALSE,"BRA";#N/A,#N/A,FALSE,"Bra_C";#N/A,#N/A,FALSE,"AcqMults";#N/A,#N/A,FALSE,"CompMults";#N/A,#N/A,FALSE,"DCF";#N/A,#N/A,FALSE,"WACC";#N/A,#N/A,FALSE,"LBO";#N/A,#N/A,FALSE,"Summary";#N/A,#N/A,FALSE,"StructSum"}</definedName>
    <definedName name="mmmmm" localSheetId="35"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3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3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5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7"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33"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1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1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2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2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1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3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3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1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localSheetId="3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mmm"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mmp" localSheetId="35" hidden="1">{"table",#N/A,FALSE,"COVER";"income_statement",#N/A,FALSE,"COVER"}</definedName>
    <definedName name="mmp" localSheetId="31" hidden="1">{"table",#N/A,FALSE,"COVER";"income_statement",#N/A,FALSE,"COVER"}</definedName>
    <definedName name="mmp" localSheetId="9" hidden="1">{"table",#N/A,FALSE,"COVER";"income_statement",#N/A,FALSE,"COVER"}</definedName>
    <definedName name="mmp" localSheetId="30" hidden="1">{"table",#N/A,FALSE,"COVER";"income_statement",#N/A,FALSE,"COVER"}</definedName>
    <definedName name="mmp" localSheetId="51" hidden="1">{"table",#N/A,FALSE,"COVER";"income_statement",#N/A,FALSE,"COVER"}</definedName>
    <definedName name="mmp" localSheetId="7" hidden="1">{"table",#N/A,FALSE,"COVER";"income_statement",#N/A,FALSE,"COVER"}</definedName>
    <definedName name="mmp" localSheetId="33" hidden="1">{"table",#N/A,FALSE,"COVER";"income_statement",#N/A,FALSE,"COVER"}</definedName>
    <definedName name="mmp" localSheetId="6" hidden="1">{"table",#N/A,FALSE,"COVER";"income_statement",#N/A,FALSE,"COVER"}</definedName>
    <definedName name="mmp" localSheetId="16" hidden="1">{"table",#N/A,FALSE,"COVER";"income_statement",#N/A,FALSE,"COVER"}</definedName>
    <definedName name="mmp" localSheetId="10" hidden="1">{"table",#N/A,FALSE,"COVER";"income_statement",#N/A,FALSE,"COVER"}</definedName>
    <definedName name="mmp" localSheetId="29" hidden="1">{"table",#N/A,FALSE,"COVER";"income_statement",#N/A,FALSE,"COVER"}</definedName>
    <definedName name="mmp" localSheetId="28" hidden="1">{"table",#N/A,FALSE,"COVER";"income_statement",#N/A,FALSE,"COVER"}</definedName>
    <definedName name="mmp" localSheetId="11" hidden="1">{"table",#N/A,FALSE,"COVER";"income_statement",#N/A,FALSE,"COVER"}</definedName>
    <definedName name="mmp" localSheetId="36" hidden="1">{"table",#N/A,FALSE,"COVER";"income_statement",#N/A,FALSE,"COVER"}</definedName>
    <definedName name="mmp" localSheetId="32" hidden="1">{"table",#N/A,FALSE,"COVER";"income_statement",#N/A,FALSE,"COVER"}</definedName>
    <definedName name="mmp" localSheetId="18" hidden="1">{"table",#N/A,FALSE,"COVER";"income_statement",#N/A,FALSE,"COVER"}</definedName>
    <definedName name="mmp" localSheetId="38" hidden="1">{"table",#N/A,FALSE,"COVER";"income_statement",#N/A,FALSE,"COVER"}</definedName>
    <definedName name="mmp" hidden="1">{"table",#N/A,FALSE,"COVER";"income_statement",#N/A,FALSE,"COVER"}</definedName>
    <definedName name="mn" localSheetId="35" hidden="1">{#N/A,#N/A,FALSE,"TS";#N/A,#N/A,FALSE,"Combo";#N/A,#N/A,FALSE,"FAIR";#N/A,#N/A,FALSE,"RBC";#N/A,#N/A,FALSE,"xxxx";#N/A,#N/A,FALSE,"A_D";#N/A,#N/A,FALSE,"WACC";#N/A,#N/A,FALSE,"DCF";#N/A,#N/A,FALSE,"LBO";#N/A,#N/A,FALSE,"AcqMults";#N/A,#N/A,FALSE,"CompMults"}</definedName>
    <definedName name="mn" localSheetId="31" hidden="1">{#N/A,#N/A,FALSE,"TS";#N/A,#N/A,FALSE,"Combo";#N/A,#N/A,FALSE,"FAIR";#N/A,#N/A,FALSE,"RBC";#N/A,#N/A,FALSE,"xxxx";#N/A,#N/A,FALSE,"A_D";#N/A,#N/A,FALSE,"WACC";#N/A,#N/A,FALSE,"DCF";#N/A,#N/A,FALSE,"LBO";#N/A,#N/A,FALSE,"AcqMults";#N/A,#N/A,FALSE,"CompMults"}</definedName>
    <definedName name="mn" localSheetId="9" hidden="1">{#N/A,#N/A,FALSE,"TS";#N/A,#N/A,FALSE,"Combo";#N/A,#N/A,FALSE,"FAIR";#N/A,#N/A,FALSE,"RBC";#N/A,#N/A,FALSE,"xxxx";#N/A,#N/A,FALSE,"A_D";#N/A,#N/A,FALSE,"WACC";#N/A,#N/A,FALSE,"DCF";#N/A,#N/A,FALSE,"LBO";#N/A,#N/A,FALSE,"AcqMults";#N/A,#N/A,FALSE,"CompMults"}</definedName>
    <definedName name="mn" localSheetId="30" hidden="1">{#N/A,#N/A,FALSE,"TS";#N/A,#N/A,FALSE,"Combo";#N/A,#N/A,FALSE,"FAIR";#N/A,#N/A,FALSE,"RBC";#N/A,#N/A,FALSE,"xxxx";#N/A,#N/A,FALSE,"A_D";#N/A,#N/A,FALSE,"WACC";#N/A,#N/A,FALSE,"DCF";#N/A,#N/A,FALSE,"LBO";#N/A,#N/A,FALSE,"AcqMults";#N/A,#N/A,FALSE,"CompMults"}</definedName>
    <definedName name="mn" localSheetId="51" hidden="1">{#N/A,#N/A,FALSE,"TS";#N/A,#N/A,FALSE,"Combo";#N/A,#N/A,FALSE,"FAIR";#N/A,#N/A,FALSE,"RBC";#N/A,#N/A,FALSE,"xxxx";#N/A,#N/A,FALSE,"A_D";#N/A,#N/A,FALSE,"WACC";#N/A,#N/A,FALSE,"DCF";#N/A,#N/A,FALSE,"LBO";#N/A,#N/A,FALSE,"AcqMults";#N/A,#N/A,FALSE,"CompMults"}</definedName>
    <definedName name="mn" localSheetId="7" hidden="1">{#N/A,#N/A,FALSE,"TS";#N/A,#N/A,FALSE,"Combo";#N/A,#N/A,FALSE,"FAIR";#N/A,#N/A,FALSE,"RBC";#N/A,#N/A,FALSE,"xxxx";#N/A,#N/A,FALSE,"A_D";#N/A,#N/A,FALSE,"WACC";#N/A,#N/A,FALSE,"DCF";#N/A,#N/A,FALSE,"LBO";#N/A,#N/A,FALSE,"AcqMults";#N/A,#N/A,FALSE,"CompMults"}</definedName>
    <definedName name="mn" localSheetId="33" hidden="1">{#N/A,#N/A,FALSE,"TS";#N/A,#N/A,FALSE,"Combo";#N/A,#N/A,FALSE,"FAIR";#N/A,#N/A,FALSE,"RBC";#N/A,#N/A,FALSE,"xxxx";#N/A,#N/A,FALSE,"A_D";#N/A,#N/A,FALSE,"WACC";#N/A,#N/A,FALSE,"DCF";#N/A,#N/A,FALSE,"LBO";#N/A,#N/A,FALSE,"AcqMults";#N/A,#N/A,FALSE,"CompMults"}</definedName>
    <definedName name="mn" localSheetId="6" hidden="1">{#N/A,#N/A,FALSE,"TS";#N/A,#N/A,FALSE,"Combo";#N/A,#N/A,FALSE,"FAIR";#N/A,#N/A,FALSE,"RBC";#N/A,#N/A,FALSE,"xxxx";#N/A,#N/A,FALSE,"A_D";#N/A,#N/A,FALSE,"WACC";#N/A,#N/A,FALSE,"DCF";#N/A,#N/A,FALSE,"LBO";#N/A,#N/A,FALSE,"AcqMults";#N/A,#N/A,FALSE,"CompMults"}</definedName>
    <definedName name="mn" localSheetId="16" hidden="1">{#N/A,#N/A,FALSE,"TS";#N/A,#N/A,FALSE,"Combo";#N/A,#N/A,FALSE,"FAIR";#N/A,#N/A,FALSE,"RBC";#N/A,#N/A,FALSE,"xxxx";#N/A,#N/A,FALSE,"A_D";#N/A,#N/A,FALSE,"WACC";#N/A,#N/A,FALSE,"DCF";#N/A,#N/A,FALSE,"LBO";#N/A,#N/A,FALSE,"AcqMults";#N/A,#N/A,FALSE,"CompMults"}</definedName>
    <definedName name="mn" localSheetId="10" hidden="1">{#N/A,#N/A,FALSE,"TS";#N/A,#N/A,FALSE,"Combo";#N/A,#N/A,FALSE,"FAIR";#N/A,#N/A,FALSE,"RBC";#N/A,#N/A,FALSE,"xxxx";#N/A,#N/A,FALSE,"A_D";#N/A,#N/A,FALSE,"WACC";#N/A,#N/A,FALSE,"DCF";#N/A,#N/A,FALSE,"LBO";#N/A,#N/A,FALSE,"AcqMults";#N/A,#N/A,FALSE,"CompMults"}</definedName>
    <definedName name="mn" localSheetId="29" hidden="1">{#N/A,#N/A,FALSE,"TS";#N/A,#N/A,FALSE,"Combo";#N/A,#N/A,FALSE,"FAIR";#N/A,#N/A,FALSE,"RBC";#N/A,#N/A,FALSE,"xxxx";#N/A,#N/A,FALSE,"A_D";#N/A,#N/A,FALSE,"WACC";#N/A,#N/A,FALSE,"DCF";#N/A,#N/A,FALSE,"LBO";#N/A,#N/A,FALSE,"AcqMults";#N/A,#N/A,FALSE,"CompMults"}</definedName>
    <definedName name="mn" localSheetId="28" hidden="1">{#N/A,#N/A,FALSE,"TS";#N/A,#N/A,FALSE,"Combo";#N/A,#N/A,FALSE,"FAIR";#N/A,#N/A,FALSE,"RBC";#N/A,#N/A,FALSE,"xxxx";#N/A,#N/A,FALSE,"A_D";#N/A,#N/A,FALSE,"WACC";#N/A,#N/A,FALSE,"DCF";#N/A,#N/A,FALSE,"LBO";#N/A,#N/A,FALSE,"AcqMults";#N/A,#N/A,FALSE,"CompMults"}</definedName>
    <definedName name="mn" localSheetId="11" hidden="1">{#N/A,#N/A,FALSE,"TS";#N/A,#N/A,FALSE,"Combo";#N/A,#N/A,FALSE,"FAIR";#N/A,#N/A,FALSE,"RBC";#N/A,#N/A,FALSE,"xxxx";#N/A,#N/A,FALSE,"A_D";#N/A,#N/A,FALSE,"WACC";#N/A,#N/A,FALSE,"DCF";#N/A,#N/A,FALSE,"LBO";#N/A,#N/A,FALSE,"AcqMults";#N/A,#N/A,FALSE,"CompMults"}</definedName>
    <definedName name="mn" localSheetId="36" hidden="1">{#N/A,#N/A,FALSE,"TS";#N/A,#N/A,FALSE,"Combo";#N/A,#N/A,FALSE,"FAIR";#N/A,#N/A,FALSE,"RBC";#N/A,#N/A,FALSE,"xxxx";#N/A,#N/A,FALSE,"A_D";#N/A,#N/A,FALSE,"WACC";#N/A,#N/A,FALSE,"DCF";#N/A,#N/A,FALSE,"LBO";#N/A,#N/A,FALSE,"AcqMults";#N/A,#N/A,FALSE,"CompMults"}</definedName>
    <definedName name="mn" localSheetId="32" hidden="1">{#N/A,#N/A,FALSE,"TS";#N/A,#N/A,FALSE,"Combo";#N/A,#N/A,FALSE,"FAIR";#N/A,#N/A,FALSE,"RBC";#N/A,#N/A,FALSE,"xxxx";#N/A,#N/A,FALSE,"A_D";#N/A,#N/A,FALSE,"WACC";#N/A,#N/A,FALSE,"DCF";#N/A,#N/A,FALSE,"LBO";#N/A,#N/A,FALSE,"AcqMults";#N/A,#N/A,FALSE,"CompMults"}</definedName>
    <definedName name="mn" localSheetId="18" hidden="1">{#N/A,#N/A,FALSE,"TS";#N/A,#N/A,FALSE,"Combo";#N/A,#N/A,FALSE,"FAIR";#N/A,#N/A,FALSE,"RBC";#N/A,#N/A,FALSE,"xxxx";#N/A,#N/A,FALSE,"A_D";#N/A,#N/A,FALSE,"WACC";#N/A,#N/A,FALSE,"DCF";#N/A,#N/A,FALSE,"LBO";#N/A,#N/A,FALSE,"AcqMults";#N/A,#N/A,FALSE,"CompMults"}</definedName>
    <definedName name="mn" localSheetId="38" hidden="1">{#N/A,#N/A,FALSE,"TS";#N/A,#N/A,FALSE,"Combo";#N/A,#N/A,FALSE,"FAIR";#N/A,#N/A,FALSE,"RBC";#N/A,#N/A,FALSE,"xxxx";#N/A,#N/A,FALSE,"A_D";#N/A,#N/A,FALSE,"WACC";#N/A,#N/A,FALSE,"DCF";#N/A,#N/A,FALSE,"LBO";#N/A,#N/A,FALSE,"AcqMults";#N/A,#N/A,FALSE,"CompMults"}</definedName>
    <definedName name="mn" hidden="1">{#N/A,#N/A,FALSE,"TS";#N/A,#N/A,FALSE,"Combo";#N/A,#N/A,FALSE,"FAIR";#N/A,#N/A,FALSE,"RBC";#N/A,#N/A,FALSE,"xxxx";#N/A,#N/A,FALSE,"A_D";#N/A,#N/A,FALSE,"WACC";#N/A,#N/A,FALSE,"DCF";#N/A,#N/A,FALSE,"LBO";#N/A,#N/A,FALSE,"AcqMults";#N/A,#N/A,FALSE,"CompMults"}</definedName>
    <definedName name="mnb" localSheetId="9" hidden="1">{"P&amp;L",#N/A,TRUE,"Summary";"Bal",#N/A,TRUE,"Summary";"Cash",#N/A,TRUE,"Summary"}</definedName>
    <definedName name="mnb" localSheetId="16" hidden="1">{"P&amp;L",#N/A,TRUE,"Summary";"Bal",#N/A,TRUE,"Summary";"Cash",#N/A,TRUE,"Summary"}</definedName>
    <definedName name="mnb" localSheetId="10" hidden="1">{"P&amp;L",#N/A,TRUE,"Summary";"Bal",#N/A,TRUE,"Summary";"Cash",#N/A,TRUE,"Summary"}</definedName>
    <definedName name="mnb" localSheetId="11" hidden="1">{"P&amp;L",#N/A,TRUE,"Summary";"Bal",#N/A,TRUE,"Summary";"Cash",#N/A,TRUE,"Summary"}</definedName>
    <definedName name="mnb" localSheetId="18" hidden="1">{"P&amp;L",#N/A,TRUE,"Summary";"Bal",#N/A,TRUE,"Summary";"Cash",#N/A,TRUE,"Summary"}</definedName>
    <definedName name="mnb" localSheetId="38" hidden="1">{"P&amp;L",#N/A,TRUE,"Summary";"Bal",#N/A,TRUE,"Summary";"Cash",#N/A,TRUE,"Summary"}</definedName>
    <definedName name="mnb" hidden="1">{"P&amp;L",#N/A,TRUE,"Summary";"Bal",#N/A,TRUE,"Summary";"Cash",#N/A,TRUE,"Summary"}</definedName>
    <definedName name="mnbv" localSheetId="9" hidden="1">{"sum",#N/A,TRUE,"Summary";"Omn",#N/A,TRUE,"Summary";"om_cost",#N/A,TRUE,"Summary";"conv_cost",#N/A,TRUE,"Summary";"input1",#N/A,TRUE,"Summary";"input2",#N/A,TRUE,"Summary"}</definedName>
    <definedName name="mnbv" localSheetId="16" hidden="1">{"sum",#N/A,TRUE,"Summary";"Omn",#N/A,TRUE,"Summary";"om_cost",#N/A,TRUE,"Summary";"conv_cost",#N/A,TRUE,"Summary";"input1",#N/A,TRUE,"Summary";"input2",#N/A,TRUE,"Summary"}</definedName>
    <definedName name="mnbv" localSheetId="10" hidden="1">{"sum",#N/A,TRUE,"Summary";"Omn",#N/A,TRUE,"Summary";"om_cost",#N/A,TRUE,"Summary";"conv_cost",#N/A,TRUE,"Summary";"input1",#N/A,TRUE,"Summary";"input2",#N/A,TRUE,"Summary"}</definedName>
    <definedName name="mnbv" localSheetId="11" hidden="1">{"sum",#N/A,TRUE,"Summary";"Omn",#N/A,TRUE,"Summary";"om_cost",#N/A,TRUE,"Summary";"conv_cost",#N/A,TRUE,"Summary";"input1",#N/A,TRUE,"Summary";"input2",#N/A,TRUE,"Summary"}</definedName>
    <definedName name="mnbv" localSheetId="18" hidden="1">{"sum",#N/A,TRUE,"Summary";"Omn",#N/A,TRUE,"Summary";"om_cost",#N/A,TRUE,"Summary";"conv_cost",#N/A,TRUE,"Summary";"input1",#N/A,TRUE,"Summary";"input2",#N/A,TRUE,"Summary"}</definedName>
    <definedName name="mnbv" localSheetId="38" hidden="1">{"sum",#N/A,TRUE,"Summary";"Omn",#N/A,TRUE,"Summary";"om_cost",#N/A,TRUE,"Summary";"conv_cost",#N/A,TRUE,"Summary";"input1",#N/A,TRUE,"Summary";"input2",#N/A,TRUE,"Summary"}</definedName>
    <definedName name="mnbv" hidden="1">{"sum",#N/A,TRUE,"Summary";"Omn",#N/A,TRUE,"Summary";"om_cost",#N/A,TRUE,"Summary";"conv_cost",#N/A,TRUE,"Summary";"input1",#N/A,TRUE,"Summary";"input2",#N/A,TRUE,"Summary"}</definedName>
    <definedName name="mnbv1" localSheetId="9" hidden="1">{"sum",#N/A,TRUE,"Summary";"Omn",#N/A,TRUE,"Summary";"om_cost",#N/A,TRUE,"Summary";"conv_cost",#N/A,TRUE,"Summary";"input1",#N/A,TRUE,"Summary";"input2",#N/A,TRUE,"Summary"}</definedName>
    <definedName name="mnbv1" localSheetId="16" hidden="1">{"sum",#N/A,TRUE,"Summary";"Omn",#N/A,TRUE,"Summary";"om_cost",#N/A,TRUE,"Summary";"conv_cost",#N/A,TRUE,"Summary";"input1",#N/A,TRUE,"Summary";"input2",#N/A,TRUE,"Summary"}</definedName>
    <definedName name="mnbv1" localSheetId="10" hidden="1">{"sum",#N/A,TRUE,"Summary";"Omn",#N/A,TRUE,"Summary";"om_cost",#N/A,TRUE,"Summary";"conv_cost",#N/A,TRUE,"Summary";"input1",#N/A,TRUE,"Summary";"input2",#N/A,TRUE,"Summary"}</definedName>
    <definedName name="mnbv1" localSheetId="11" hidden="1">{"sum",#N/A,TRUE,"Summary";"Omn",#N/A,TRUE,"Summary";"om_cost",#N/A,TRUE,"Summary";"conv_cost",#N/A,TRUE,"Summary";"input1",#N/A,TRUE,"Summary";"input2",#N/A,TRUE,"Summary"}</definedName>
    <definedName name="mnbv1" localSheetId="18" hidden="1">{"sum",#N/A,TRUE,"Summary";"Omn",#N/A,TRUE,"Summary";"om_cost",#N/A,TRUE,"Summary";"conv_cost",#N/A,TRUE,"Summary";"input1",#N/A,TRUE,"Summary";"input2",#N/A,TRUE,"Summary"}</definedName>
    <definedName name="mnbv1" localSheetId="38" hidden="1">{"sum",#N/A,TRUE,"Summary";"Omn",#N/A,TRUE,"Summary";"om_cost",#N/A,TRUE,"Summary";"conv_cost",#N/A,TRUE,"Summary";"input1",#N/A,TRUE,"Summary";"input2",#N/A,TRUE,"Summary"}</definedName>
    <definedName name="mnbv1" hidden="1">{"sum",#N/A,TRUE,"Summary";"Omn",#N/A,TRUE,"Summary";"om_cost",#N/A,TRUE,"Summary";"conv_cost",#N/A,TRUE,"Summary";"input1",#N/A,TRUE,"Summary";"input2",#N/A,TRUE,"Summary"}</definedName>
    <definedName name="mnbv12" localSheetId="9" hidden="1">{"sum",#N/A,TRUE,"Summary";"Omn",#N/A,TRUE,"Summary";"om_cost",#N/A,TRUE,"Summary";"conv_cost",#N/A,TRUE,"Summary";"input1",#N/A,TRUE,"Summary";"input2",#N/A,TRUE,"Summary"}</definedName>
    <definedName name="mnbv12" localSheetId="16" hidden="1">{"sum",#N/A,TRUE,"Summary";"Omn",#N/A,TRUE,"Summary";"om_cost",#N/A,TRUE,"Summary";"conv_cost",#N/A,TRUE,"Summary";"input1",#N/A,TRUE,"Summary";"input2",#N/A,TRUE,"Summary"}</definedName>
    <definedName name="mnbv12" localSheetId="10" hidden="1">{"sum",#N/A,TRUE,"Summary";"Omn",#N/A,TRUE,"Summary";"om_cost",#N/A,TRUE,"Summary";"conv_cost",#N/A,TRUE,"Summary";"input1",#N/A,TRUE,"Summary";"input2",#N/A,TRUE,"Summary"}</definedName>
    <definedName name="mnbv12" localSheetId="11" hidden="1">{"sum",#N/A,TRUE,"Summary";"Omn",#N/A,TRUE,"Summary";"om_cost",#N/A,TRUE,"Summary";"conv_cost",#N/A,TRUE,"Summary";"input1",#N/A,TRUE,"Summary";"input2",#N/A,TRUE,"Summary"}</definedName>
    <definedName name="mnbv12" localSheetId="18" hidden="1">{"sum",#N/A,TRUE,"Summary";"Omn",#N/A,TRUE,"Summary";"om_cost",#N/A,TRUE,"Summary";"conv_cost",#N/A,TRUE,"Summary";"input1",#N/A,TRUE,"Summary";"input2",#N/A,TRUE,"Summary"}</definedName>
    <definedName name="mnbv12" localSheetId="38" hidden="1">{"sum",#N/A,TRUE,"Summary";"Omn",#N/A,TRUE,"Summary";"om_cost",#N/A,TRUE,"Summary";"conv_cost",#N/A,TRUE,"Summary";"input1",#N/A,TRUE,"Summary";"input2",#N/A,TRUE,"Summary"}</definedName>
    <definedName name="mnbv12" hidden="1">{"sum",#N/A,TRUE,"Summary";"Omn",#N/A,TRUE,"Summary";"om_cost",#N/A,TRUE,"Summary";"conv_cost",#N/A,TRUE,"Summary";"input1",#N/A,TRUE,"Summary";"input2",#N/A,TRUE,"Summary"}</definedName>
    <definedName name="mnbv122" localSheetId="9" hidden="1">{"sum",#N/A,TRUE,"Summary";"Omn",#N/A,TRUE,"Summary";"om_cost",#N/A,TRUE,"Summary";"conv_cost",#N/A,TRUE,"Summary";"input1",#N/A,TRUE,"Summary";"input2",#N/A,TRUE,"Summary"}</definedName>
    <definedName name="mnbv122" localSheetId="16" hidden="1">{"sum",#N/A,TRUE,"Summary";"Omn",#N/A,TRUE,"Summary";"om_cost",#N/A,TRUE,"Summary";"conv_cost",#N/A,TRUE,"Summary";"input1",#N/A,TRUE,"Summary";"input2",#N/A,TRUE,"Summary"}</definedName>
    <definedName name="mnbv122" localSheetId="10" hidden="1">{"sum",#N/A,TRUE,"Summary";"Omn",#N/A,TRUE,"Summary";"om_cost",#N/A,TRUE,"Summary";"conv_cost",#N/A,TRUE,"Summary";"input1",#N/A,TRUE,"Summary";"input2",#N/A,TRUE,"Summary"}</definedName>
    <definedName name="mnbv122" localSheetId="11" hidden="1">{"sum",#N/A,TRUE,"Summary";"Omn",#N/A,TRUE,"Summary";"om_cost",#N/A,TRUE,"Summary";"conv_cost",#N/A,TRUE,"Summary";"input1",#N/A,TRUE,"Summary";"input2",#N/A,TRUE,"Summary"}</definedName>
    <definedName name="mnbv122" localSheetId="18" hidden="1">{"sum",#N/A,TRUE,"Summary";"Omn",#N/A,TRUE,"Summary";"om_cost",#N/A,TRUE,"Summary";"conv_cost",#N/A,TRUE,"Summary";"input1",#N/A,TRUE,"Summary";"input2",#N/A,TRUE,"Summary"}</definedName>
    <definedName name="mnbv122" localSheetId="38" hidden="1">{"sum",#N/A,TRUE,"Summary";"Omn",#N/A,TRUE,"Summary";"om_cost",#N/A,TRUE,"Summary";"conv_cost",#N/A,TRUE,"Summary";"input1",#N/A,TRUE,"Summary";"input2",#N/A,TRUE,"Summary"}</definedName>
    <definedName name="mnbv122" hidden="1">{"sum",#N/A,TRUE,"Summary";"Omn",#N/A,TRUE,"Summary";"om_cost",#N/A,TRUE,"Summary";"conv_cost",#N/A,TRUE,"Summary";"input1",#N/A,TRUE,"Summary";"input2",#N/A,TRUE,"Summary"}</definedName>
    <definedName name="Model_5yr" localSheetId="47">#REF!</definedName>
    <definedName name="Model_5yr" localSheetId="45">#REF!</definedName>
    <definedName name="Model_5yr" localSheetId="46">#REF!</definedName>
    <definedName name="ModelType" localSheetId="47">#REF!</definedName>
    <definedName name="ModelType" localSheetId="45">#REF!</definedName>
    <definedName name="ModelType" localSheetId="46">#REF!</definedName>
    <definedName name="Module27.print_recrev" localSheetId="47">#REF!</definedName>
    <definedName name="Module27.print_recrev" localSheetId="45">#REF!</definedName>
    <definedName name="Module27.print_recrev" localSheetId="46">#REF!</definedName>
    <definedName name="Mon_Yr_Name1" localSheetId="9" hidden="1">#REF!</definedName>
    <definedName name="Mon_Yr_Name1" localSheetId="10" hidden="1">'NFD CONSO'!#REF!</definedName>
    <definedName name="Mon_Yr_Name1" localSheetId="11" hidden="1">#REF!</definedName>
    <definedName name="Mon_Yr_Name1" localSheetId="18" hidden="1">#REF!</definedName>
    <definedName name="Mon_Yr_Name1" hidden="1">#REF!</definedName>
    <definedName name="Mon_Yr_Name12" localSheetId="35" hidden="1">#REF!</definedName>
    <definedName name="Mon_Yr_Name12" localSheetId="31" hidden="1">#REF!</definedName>
    <definedName name="Mon_Yr_Name12" localSheetId="9" hidden="1">#REF!</definedName>
    <definedName name="Mon_Yr_Name12" localSheetId="30" hidden="1">#REF!</definedName>
    <definedName name="Mon_Yr_Name12" localSheetId="51" hidden="1">#REF!</definedName>
    <definedName name="Mon_Yr_Name12" localSheetId="33" hidden="1">#REF!</definedName>
    <definedName name="Mon_Yr_Name12" localSheetId="16" hidden="1">#REF!</definedName>
    <definedName name="Mon_Yr_Name12" localSheetId="10" hidden="1">'NFD CONSO'!#REF!</definedName>
    <definedName name="Mon_Yr_Name12" localSheetId="29" hidden="1">#REF!</definedName>
    <definedName name="Mon_Yr_Name12" localSheetId="11" hidden="1">#REF!</definedName>
    <definedName name="Mon_Yr_Name12" localSheetId="36" hidden="1">#REF!</definedName>
    <definedName name="Mon_Yr_Name12" localSheetId="32" hidden="1">#REF!</definedName>
    <definedName name="Mon_Yr_Name12" localSheetId="18" hidden="1">#REF!</definedName>
    <definedName name="Mon_Yr_Name12" localSheetId="38" hidden="1">#REF!</definedName>
    <definedName name="Mon_Yr_Name12" hidden="1">#REF!</definedName>
    <definedName name="Mon_Yr_Name14" localSheetId="35" hidden="1">#REF!</definedName>
    <definedName name="Mon_Yr_Name14" localSheetId="31" hidden="1">#REF!</definedName>
    <definedName name="Mon_Yr_Name14" localSheetId="9" hidden="1">#REF!</definedName>
    <definedName name="Mon_Yr_Name14" localSheetId="30" hidden="1">#REF!</definedName>
    <definedName name="Mon_Yr_Name14" localSheetId="51" hidden="1">#REF!</definedName>
    <definedName name="Mon_Yr_Name14" localSheetId="33" hidden="1">#REF!</definedName>
    <definedName name="Mon_Yr_Name14" localSheetId="16" hidden="1">#REF!</definedName>
    <definedName name="Mon_Yr_Name14" localSheetId="10" hidden="1">'NFD CONSO'!#REF!</definedName>
    <definedName name="Mon_Yr_Name14" localSheetId="29" hidden="1">#REF!</definedName>
    <definedName name="Mon_Yr_Name14" localSheetId="11" hidden="1">#REF!</definedName>
    <definedName name="Mon_Yr_Name14" localSheetId="36" hidden="1">#REF!</definedName>
    <definedName name="Mon_Yr_Name14" localSheetId="32" hidden="1">#REF!</definedName>
    <definedName name="Mon_Yr_Name14" localSheetId="18" hidden="1">#REF!</definedName>
    <definedName name="Mon_Yr_Name14" localSheetId="38" hidden="1">#REF!</definedName>
    <definedName name="Mon_Yr_Name14" hidden="1">#REF!</definedName>
    <definedName name="Mon_Yr_Name17" localSheetId="35" hidden="1">#REF!</definedName>
    <definedName name="Mon_Yr_Name17" localSheetId="31" hidden="1">#REF!</definedName>
    <definedName name="Mon_Yr_Name17" localSheetId="9" hidden="1">#REF!</definedName>
    <definedName name="Mon_Yr_Name17" localSheetId="30" hidden="1">#REF!</definedName>
    <definedName name="Mon_Yr_Name17" localSheetId="51" hidden="1">#REF!</definedName>
    <definedName name="Mon_Yr_Name17" localSheetId="33" hidden="1">#REF!</definedName>
    <definedName name="Mon_Yr_Name17" localSheetId="16" hidden="1">#REF!</definedName>
    <definedName name="Mon_Yr_Name17" localSheetId="10" hidden="1">'NFD CONSO'!#REF!</definedName>
    <definedName name="Mon_Yr_Name17" localSheetId="29" hidden="1">#REF!</definedName>
    <definedName name="Mon_Yr_Name17" localSheetId="11" hidden="1">#REF!</definedName>
    <definedName name="Mon_Yr_Name17" localSheetId="36" hidden="1">#REF!</definedName>
    <definedName name="Mon_Yr_Name17" localSheetId="32" hidden="1">#REF!</definedName>
    <definedName name="Mon_Yr_Name17" localSheetId="18" hidden="1">#REF!</definedName>
    <definedName name="Mon_Yr_Name17" localSheetId="38" hidden="1">#REF!</definedName>
    <definedName name="Mon_Yr_Name17" hidden="1">#REF!</definedName>
    <definedName name="Mon_Yr_Name18" localSheetId="35" hidden="1">#REF!</definedName>
    <definedName name="Mon_Yr_Name18" localSheetId="31" hidden="1">#REF!</definedName>
    <definedName name="Mon_Yr_Name18" localSheetId="9" hidden="1">#REF!</definedName>
    <definedName name="Mon_Yr_Name18" localSheetId="30" hidden="1">#REF!</definedName>
    <definedName name="Mon_Yr_Name18" localSheetId="33" hidden="1">#REF!</definedName>
    <definedName name="Mon_Yr_Name18" localSheetId="16" hidden="1">#REF!</definedName>
    <definedName name="Mon_Yr_Name18" localSheetId="10" hidden="1">'NFD CONSO'!#REF!</definedName>
    <definedName name="Mon_Yr_Name18" localSheetId="29" hidden="1">#REF!</definedName>
    <definedName name="Mon_Yr_Name18" localSheetId="11" hidden="1">#REF!</definedName>
    <definedName name="Mon_Yr_Name18" localSheetId="36" hidden="1">#REF!</definedName>
    <definedName name="Mon_Yr_Name18" localSheetId="32" hidden="1">#REF!</definedName>
    <definedName name="Mon_Yr_Name18" localSheetId="18" hidden="1">#REF!</definedName>
    <definedName name="Mon_Yr_Name18" localSheetId="38" hidden="1">#REF!</definedName>
    <definedName name="Mon_Yr_Name18" hidden="1">#REF!</definedName>
    <definedName name="Mon_Yr_Name19" localSheetId="35" hidden="1">#REF!</definedName>
    <definedName name="Mon_Yr_Name19" localSheetId="31" hidden="1">#REF!</definedName>
    <definedName name="Mon_Yr_Name19" localSheetId="9" hidden="1">#REF!</definedName>
    <definedName name="Mon_Yr_Name19" localSheetId="30" hidden="1">#REF!</definedName>
    <definedName name="Mon_Yr_Name19" localSheetId="33" hidden="1">#REF!</definedName>
    <definedName name="Mon_Yr_Name19" localSheetId="16" hidden="1">#REF!</definedName>
    <definedName name="Mon_Yr_Name19" localSheetId="10" hidden="1">'NFD CONSO'!#REF!</definedName>
    <definedName name="Mon_Yr_Name19" localSheetId="29" hidden="1">#REF!</definedName>
    <definedName name="Mon_Yr_Name19" localSheetId="11" hidden="1">#REF!</definedName>
    <definedName name="Mon_Yr_Name19" localSheetId="36" hidden="1">#REF!</definedName>
    <definedName name="Mon_Yr_Name19" localSheetId="32" hidden="1">#REF!</definedName>
    <definedName name="Mon_Yr_Name19" localSheetId="18" hidden="1">#REF!</definedName>
    <definedName name="Mon_Yr_Name19" localSheetId="38" hidden="1">#REF!</definedName>
    <definedName name="Mon_Yr_Name19" hidden="1">#REF!</definedName>
    <definedName name="Mon_Yr_Name2" localSheetId="9" hidden="1">#REF!</definedName>
    <definedName name="Mon_Yr_Name2" localSheetId="10" hidden="1">'NFD CONSO'!#REF!</definedName>
    <definedName name="Mon_Yr_Name2" localSheetId="11" hidden="1">#REF!</definedName>
    <definedName name="Mon_Yr_Name2" localSheetId="18" hidden="1">#REF!</definedName>
    <definedName name="Mon_Yr_Name2" hidden="1">#REF!</definedName>
    <definedName name="Mon_Yr_Name20" localSheetId="35" hidden="1">#REF!</definedName>
    <definedName name="Mon_Yr_Name20" localSheetId="31" hidden="1">#REF!</definedName>
    <definedName name="Mon_Yr_Name20" localSheetId="9" hidden="1">#REF!</definedName>
    <definedName name="Mon_Yr_Name20" localSheetId="30" hidden="1">#REF!</definedName>
    <definedName name="Mon_Yr_Name20" localSheetId="33" hidden="1">#REF!</definedName>
    <definedName name="Mon_Yr_Name20" localSheetId="16" hidden="1">#REF!</definedName>
    <definedName name="Mon_Yr_Name20" localSheetId="10" hidden="1">'NFD CONSO'!#REF!</definedName>
    <definedName name="Mon_Yr_Name20" localSheetId="29" hidden="1">#REF!</definedName>
    <definedName name="Mon_Yr_Name20" localSheetId="11" hidden="1">#REF!</definedName>
    <definedName name="Mon_Yr_Name20" localSheetId="36" hidden="1">#REF!</definedName>
    <definedName name="Mon_Yr_Name20" localSheetId="32" hidden="1">#REF!</definedName>
    <definedName name="Mon_Yr_Name20" localSheetId="18" hidden="1">#REF!</definedName>
    <definedName name="Mon_Yr_Name20" localSheetId="38" hidden="1">#REF!</definedName>
    <definedName name="Mon_Yr_Name20" hidden="1">#REF!</definedName>
    <definedName name="Mon_Yr_Name21" localSheetId="35" hidden="1">#REF!</definedName>
    <definedName name="Mon_Yr_Name21" localSheetId="31" hidden="1">#REF!</definedName>
    <definedName name="Mon_Yr_Name21" localSheetId="9" hidden="1">#REF!</definedName>
    <definedName name="Mon_Yr_Name21" localSheetId="30" hidden="1">#REF!</definedName>
    <definedName name="Mon_Yr_Name21" localSheetId="33" hidden="1">#REF!</definedName>
    <definedName name="Mon_Yr_Name21" localSheetId="16" hidden="1">#REF!</definedName>
    <definedName name="Mon_Yr_Name21" localSheetId="10" hidden="1">'NFD CONSO'!#REF!</definedName>
    <definedName name="Mon_Yr_Name21" localSheetId="29" hidden="1">#REF!</definedName>
    <definedName name="Mon_Yr_Name21" localSheetId="11" hidden="1">#REF!</definedName>
    <definedName name="Mon_Yr_Name21" localSheetId="36" hidden="1">#REF!</definedName>
    <definedName name="Mon_Yr_Name21" localSheetId="32" hidden="1">#REF!</definedName>
    <definedName name="Mon_Yr_Name21" localSheetId="18" hidden="1">#REF!</definedName>
    <definedName name="Mon_Yr_Name21" localSheetId="38" hidden="1">#REF!</definedName>
    <definedName name="Mon_Yr_Name21" hidden="1">#REF!</definedName>
    <definedName name="Mon_Yr_Name22" localSheetId="35" hidden="1">#REF!</definedName>
    <definedName name="Mon_Yr_Name22" localSheetId="31" hidden="1">#REF!</definedName>
    <definedName name="Mon_Yr_Name22" localSheetId="9" hidden="1">#REF!</definedName>
    <definedName name="Mon_Yr_Name22" localSheetId="30" hidden="1">#REF!</definedName>
    <definedName name="Mon_Yr_Name22" localSheetId="33" hidden="1">#REF!</definedName>
    <definedName name="Mon_Yr_Name22" localSheetId="16" hidden="1">#REF!</definedName>
    <definedName name="Mon_Yr_Name22" localSheetId="10" hidden="1">'NFD CONSO'!#REF!</definedName>
    <definedName name="Mon_Yr_Name22" localSheetId="29" hidden="1">#REF!</definedName>
    <definedName name="Mon_Yr_Name22" localSheetId="11" hidden="1">#REF!</definedName>
    <definedName name="Mon_Yr_Name22" localSheetId="36" hidden="1">#REF!</definedName>
    <definedName name="Mon_Yr_Name22" localSheetId="32" hidden="1">#REF!</definedName>
    <definedName name="Mon_Yr_Name22" localSheetId="18" hidden="1">#REF!</definedName>
    <definedName name="Mon_Yr_Name22" localSheetId="38" hidden="1">#REF!</definedName>
    <definedName name="Mon_Yr_Name22" hidden="1">#REF!</definedName>
    <definedName name="Mon_Yr_Name3" localSheetId="9" hidden="1">#REF!</definedName>
    <definedName name="Mon_Yr_Name3" localSheetId="10" hidden="1">'NFD CONSO'!#REF!</definedName>
    <definedName name="Mon_Yr_Name3" localSheetId="11" hidden="1">#REF!</definedName>
    <definedName name="Mon_Yr_Name3" localSheetId="18" hidden="1">#REF!</definedName>
    <definedName name="Mon_Yr_Name3" hidden="1">#REF!</definedName>
    <definedName name="Mon_Yr_Name4" localSheetId="9" hidden="1">#REF!</definedName>
    <definedName name="Mon_Yr_Name4" localSheetId="10" hidden="1">'NFD CONSO'!#REF!</definedName>
    <definedName name="Mon_Yr_Name4" localSheetId="11" hidden="1">#REF!</definedName>
    <definedName name="Mon_Yr_Name4" localSheetId="18" hidden="1">#REF!</definedName>
    <definedName name="Mon_Yr_Name4" hidden="1">#REF!</definedName>
    <definedName name="Mon_Yr_Name7" localSheetId="35" hidden="1">#REF!</definedName>
    <definedName name="Mon_Yr_Name7" localSheetId="31" hidden="1">#REF!</definedName>
    <definedName name="Mon_Yr_Name7" localSheetId="9" hidden="1">#REF!</definedName>
    <definedName name="Mon_Yr_Name7" localSheetId="30" hidden="1">#REF!</definedName>
    <definedName name="Mon_Yr_Name7" localSheetId="33" hidden="1">#REF!</definedName>
    <definedName name="Mon_Yr_Name7" localSheetId="16" hidden="1">#REF!</definedName>
    <definedName name="Mon_Yr_Name7" localSheetId="10" hidden="1">'NFD CONSO'!#REF!</definedName>
    <definedName name="Mon_Yr_Name7" localSheetId="29" hidden="1">#REF!</definedName>
    <definedName name="Mon_Yr_Name7" localSheetId="11" hidden="1">#REF!</definedName>
    <definedName name="Mon_Yr_Name7" localSheetId="36" hidden="1">#REF!</definedName>
    <definedName name="Mon_Yr_Name7" localSheetId="32" hidden="1">#REF!</definedName>
    <definedName name="Mon_Yr_Name7" localSheetId="18" hidden="1">#REF!</definedName>
    <definedName name="Mon_Yr_Name7" localSheetId="38" hidden="1">#REF!</definedName>
    <definedName name="Mon_Yr_Name7" hidden="1">#REF!</definedName>
    <definedName name="Mon_Yr_Name8" localSheetId="35" hidden="1">#REF!</definedName>
    <definedName name="Mon_Yr_Name8" localSheetId="31" hidden="1">#REF!</definedName>
    <definedName name="Mon_Yr_Name8" localSheetId="9" hidden="1">#REF!</definedName>
    <definedName name="Mon_Yr_Name8" localSheetId="30" hidden="1">#REF!</definedName>
    <definedName name="Mon_Yr_Name8" localSheetId="33" hidden="1">#REF!</definedName>
    <definedName name="Mon_Yr_Name8" localSheetId="16" hidden="1">#REF!</definedName>
    <definedName name="Mon_Yr_Name8" localSheetId="10" hidden="1">'NFD CONSO'!#REF!</definedName>
    <definedName name="Mon_Yr_Name8" localSheetId="29" hidden="1">#REF!</definedName>
    <definedName name="Mon_Yr_Name8" localSheetId="11" hidden="1">#REF!</definedName>
    <definedName name="Mon_Yr_Name8" localSheetId="36" hidden="1">#REF!</definedName>
    <definedName name="Mon_Yr_Name8" localSheetId="32" hidden="1">#REF!</definedName>
    <definedName name="Mon_Yr_Name8" localSheetId="18" hidden="1">#REF!</definedName>
    <definedName name="Mon_Yr_Name8" localSheetId="38" hidden="1">#REF!</definedName>
    <definedName name="Mon_Yr_Name8" hidden="1">#REF!</definedName>
    <definedName name="Mon_Yr_Name9" localSheetId="35" hidden="1">#REF!</definedName>
    <definedName name="Mon_Yr_Name9" localSheetId="31" hidden="1">#REF!</definedName>
    <definedName name="Mon_Yr_Name9" localSheetId="9" hidden="1">#REF!</definedName>
    <definedName name="Mon_Yr_Name9" localSheetId="30" hidden="1">#REF!</definedName>
    <definedName name="Mon_Yr_Name9" localSheetId="33" hidden="1">#REF!</definedName>
    <definedName name="Mon_Yr_Name9" localSheetId="16" hidden="1">#REF!</definedName>
    <definedName name="Mon_Yr_Name9" localSheetId="10" hidden="1">'NFD CONSO'!#REF!</definedName>
    <definedName name="Mon_Yr_Name9" localSheetId="29" hidden="1">#REF!</definedName>
    <definedName name="Mon_Yr_Name9" localSheetId="11" hidden="1">#REF!</definedName>
    <definedName name="Mon_Yr_Name9" localSheetId="36" hidden="1">#REF!</definedName>
    <definedName name="Mon_Yr_Name9" localSheetId="32" hidden="1">#REF!</definedName>
    <definedName name="Mon_Yr_Name9" localSheetId="18" hidden="1">#REF!</definedName>
    <definedName name="Mon_Yr_Name9" localSheetId="38" hidden="1">#REF!</definedName>
    <definedName name="Mon_Yr_Name9" hidden="1">#REF!</definedName>
    <definedName name="Month_Name20" localSheetId="35" hidden="1">#REF!</definedName>
    <definedName name="Month_Name20" localSheetId="31" hidden="1">#REF!</definedName>
    <definedName name="Month_Name20" localSheetId="9" hidden="1">#REF!</definedName>
    <definedName name="Month_Name20" localSheetId="30" hidden="1">#REF!</definedName>
    <definedName name="Month_Name20" localSheetId="33" hidden="1">#REF!</definedName>
    <definedName name="Month_Name20" localSheetId="16" hidden="1">#REF!</definedName>
    <definedName name="Month_Name20" localSheetId="10" hidden="1">'NFD CONSO'!#REF!</definedName>
    <definedName name="Month_Name20" localSheetId="29" hidden="1">#REF!</definedName>
    <definedName name="Month_Name20" localSheetId="11" hidden="1">#REF!</definedName>
    <definedName name="Month_Name20" localSheetId="36" hidden="1">#REF!</definedName>
    <definedName name="Month_Name20" localSheetId="32" hidden="1">#REF!</definedName>
    <definedName name="Month_Name20" localSheetId="18" hidden="1">#REF!</definedName>
    <definedName name="Month_Name20" localSheetId="38" hidden="1">#REF!</definedName>
    <definedName name="Month_Name20" hidden="1">#REF!</definedName>
    <definedName name="Month_Nbr1" localSheetId="35" hidden="1">#REF!</definedName>
    <definedName name="Month_Nbr1" localSheetId="31" hidden="1">#REF!</definedName>
    <definedName name="Month_Nbr1" localSheetId="9" hidden="1">#REF!</definedName>
    <definedName name="Month_Nbr1" localSheetId="30" hidden="1">#REF!</definedName>
    <definedName name="Month_Nbr1" localSheetId="33" hidden="1">#REF!</definedName>
    <definedName name="Month_Nbr1" localSheetId="16" hidden="1">#REF!</definedName>
    <definedName name="Month_Nbr1" localSheetId="10" hidden="1">'NFD CONSO'!#REF!</definedName>
    <definedName name="Month_Nbr1" localSheetId="29" hidden="1">#REF!</definedName>
    <definedName name="Month_Nbr1" localSheetId="11" hidden="1">#REF!</definedName>
    <definedName name="Month_Nbr1" localSheetId="36" hidden="1">#REF!</definedName>
    <definedName name="Month_Nbr1" localSheetId="32" hidden="1">#REF!</definedName>
    <definedName name="Month_Nbr1" localSheetId="18" hidden="1">#REF!</definedName>
    <definedName name="Month_Nbr1" localSheetId="38" hidden="1">#REF!</definedName>
    <definedName name="Month_Nbr1" hidden="1">#REF!</definedName>
    <definedName name="Month_Nbr2" localSheetId="35" hidden="1">#REF!</definedName>
    <definedName name="Month_Nbr2" localSheetId="31" hidden="1">#REF!</definedName>
    <definedName name="Month_Nbr2" localSheetId="9" hidden="1">#REF!</definedName>
    <definedName name="Month_Nbr2" localSheetId="30" hidden="1">#REF!</definedName>
    <definedName name="Month_Nbr2" localSheetId="33" hidden="1">#REF!</definedName>
    <definedName name="Month_Nbr2" localSheetId="16" hidden="1">#REF!</definedName>
    <definedName name="Month_Nbr2" localSheetId="10" hidden="1">'NFD CONSO'!#REF!</definedName>
    <definedName name="Month_Nbr2" localSheetId="29" hidden="1">#REF!</definedName>
    <definedName name="Month_Nbr2" localSheetId="11" hidden="1">#REF!</definedName>
    <definedName name="Month_Nbr2" localSheetId="36" hidden="1">#REF!</definedName>
    <definedName name="Month_Nbr2" localSheetId="32" hidden="1">#REF!</definedName>
    <definedName name="Month_Nbr2" localSheetId="18" hidden="1">#REF!</definedName>
    <definedName name="Month_Nbr2" localSheetId="38" hidden="1">#REF!</definedName>
    <definedName name="Month_Nbr2" hidden="1">#REF!</definedName>
    <definedName name="Month_Nbr3" localSheetId="35" hidden="1">#REF!</definedName>
    <definedName name="Month_Nbr3" localSheetId="31" hidden="1">#REF!</definedName>
    <definedName name="Month_Nbr3" localSheetId="9" hidden="1">#REF!</definedName>
    <definedName name="Month_Nbr3" localSheetId="30" hidden="1">#REF!</definedName>
    <definedName name="Month_Nbr3" localSheetId="33" hidden="1">#REF!</definedName>
    <definedName name="Month_Nbr3" localSheetId="16" hidden="1">#REF!</definedName>
    <definedName name="Month_Nbr3" localSheetId="10" hidden="1">'NFD CONSO'!#REF!</definedName>
    <definedName name="Month_Nbr3" localSheetId="29" hidden="1">#REF!</definedName>
    <definedName name="Month_Nbr3" localSheetId="11" hidden="1">#REF!</definedName>
    <definedName name="Month_Nbr3" localSheetId="36" hidden="1">#REF!</definedName>
    <definedName name="Month_Nbr3" localSheetId="32" hidden="1">#REF!</definedName>
    <definedName name="Month_Nbr3" localSheetId="18" hidden="1">#REF!</definedName>
    <definedName name="Month_Nbr3" localSheetId="38" hidden="1">#REF!</definedName>
    <definedName name="Month_Nbr3" hidden="1">#REF!</definedName>
    <definedName name="Month_Nbr4" localSheetId="35" hidden="1">#REF!</definedName>
    <definedName name="Month_Nbr4" localSheetId="31" hidden="1">#REF!</definedName>
    <definedName name="Month_Nbr4" localSheetId="30" hidden="1">#REF!</definedName>
    <definedName name="Month_Nbr4" localSheetId="51" hidden="1">#REF!</definedName>
    <definedName name="Month_Nbr4" localSheetId="33" hidden="1">#REF!</definedName>
    <definedName name="Month_Nbr4" localSheetId="29" hidden="1">#REF!</definedName>
    <definedName name="Month_Nbr4" localSheetId="36" hidden="1">#REF!</definedName>
    <definedName name="Month_Nbr4" localSheetId="32" hidden="1">#REF!</definedName>
    <definedName name="Month_Nbr4" localSheetId="38" hidden="1">#REF!</definedName>
    <definedName name="Month_Nbr4" hidden="1">#REF!</definedName>
    <definedName name="Month_Nbr5" localSheetId="9" hidden="1">#REF!</definedName>
    <definedName name="Month_Nbr5" localSheetId="16" hidden="1">#REF!</definedName>
    <definedName name="Month_Nbr5" localSheetId="10" hidden="1">'NFD CONSO'!#REF!</definedName>
    <definedName name="Month_Nbr5" localSheetId="11" hidden="1">#REF!</definedName>
    <definedName name="Month_Nbr5" localSheetId="18" hidden="1">#REF!</definedName>
    <definedName name="Month_Nbr5" hidden="1">#REF!</definedName>
    <definedName name="moou" localSheetId="35" hidden="1">{"table",#N/A,FALSE,"COVER";"income_statement",#N/A,FALSE,"COVER"}</definedName>
    <definedName name="moou" localSheetId="31" hidden="1">{"table",#N/A,FALSE,"COVER";"income_statement",#N/A,FALSE,"COVER"}</definedName>
    <definedName name="moou" localSheetId="9" hidden="1">{"table",#N/A,FALSE,"COVER";"income_statement",#N/A,FALSE,"COVER"}</definedName>
    <definedName name="moou" localSheetId="30" hidden="1">{"table",#N/A,FALSE,"COVER";"income_statement",#N/A,FALSE,"COVER"}</definedName>
    <definedName name="moou" localSheetId="51" hidden="1">{"table",#N/A,FALSE,"COVER";"income_statement",#N/A,FALSE,"COVER"}</definedName>
    <definedName name="moou" localSheetId="7" hidden="1">{"table",#N/A,FALSE,"COVER";"income_statement",#N/A,FALSE,"COVER"}</definedName>
    <definedName name="moou" localSheetId="33" hidden="1">{"table",#N/A,FALSE,"COVER";"income_statement",#N/A,FALSE,"COVER"}</definedName>
    <definedName name="moou" localSheetId="6" hidden="1">{"table",#N/A,FALSE,"COVER";"income_statement",#N/A,FALSE,"COVER"}</definedName>
    <definedName name="moou" localSheetId="16" hidden="1">{"table",#N/A,FALSE,"COVER";"income_statement",#N/A,FALSE,"COVER"}</definedName>
    <definedName name="moou" localSheetId="10" hidden="1">{"table",#N/A,FALSE,"COVER";"income_statement",#N/A,FALSE,"COVER"}</definedName>
    <definedName name="moou" localSheetId="29" hidden="1">{"table",#N/A,FALSE,"COVER";"income_statement",#N/A,FALSE,"COVER"}</definedName>
    <definedName name="moou" localSheetId="28" hidden="1">{"table",#N/A,FALSE,"COVER";"income_statement",#N/A,FALSE,"COVER"}</definedName>
    <definedName name="moou" localSheetId="11" hidden="1">{"table",#N/A,FALSE,"COVER";"income_statement",#N/A,FALSE,"COVER"}</definedName>
    <definedName name="moou" localSheetId="36" hidden="1">{"table",#N/A,FALSE,"COVER";"income_statement",#N/A,FALSE,"COVER"}</definedName>
    <definedName name="moou" localSheetId="32" hidden="1">{"table",#N/A,FALSE,"COVER";"income_statement",#N/A,FALSE,"COVER"}</definedName>
    <definedName name="moou" localSheetId="18" hidden="1">{"table",#N/A,FALSE,"COVER";"income_statement",#N/A,FALSE,"COVER"}</definedName>
    <definedName name="moou" localSheetId="38" hidden="1">{"table",#N/A,FALSE,"COVER";"income_statement",#N/A,FALSE,"COVER"}</definedName>
    <definedName name="moou" hidden="1">{"table",#N/A,FALSE,"COVER";"income_statement",#N/A,FALSE,"COVER"}</definedName>
    <definedName name="MSforecast" localSheetId="9" hidden="1">{"'Sheet1'!$A$1:$I$10","'Sheet1'!$A$1:$I$11"}</definedName>
    <definedName name="MSforecast" localSheetId="51" hidden="1">{"'Sheet1'!$A$1:$I$10","'Sheet1'!$A$1:$I$11"}</definedName>
    <definedName name="MSforecast" localSheetId="7" hidden="1">{"'Sheet1'!$A$1:$I$10","'Sheet1'!$A$1:$I$11"}</definedName>
    <definedName name="MSforecast" localSheetId="6" hidden="1">{"'Sheet1'!$A$1:$I$10","'Sheet1'!$A$1:$I$11"}</definedName>
    <definedName name="MSforecast" localSheetId="10" hidden="1">{"'Sheet1'!$A$1:$I$10","'Sheet1'!$A$1:$I$11"}</definedName>
    <definedName name="MSforecast" localSheetId="28" hidden="1">{"'Sheet1'!$A$1:$I$10","'Sheet1'!$A$1:$I$11"}</definedName>
    <definedName name="MSforecast" localSheetId="11" hidden="1">{"'Sheet1'!$A$1:$I$10","'Sheet1'!$A$1:$I$11"}</definedName>
    <definedName name="MSforecast" localSheetId="36" hidden="1">{"'Sheet1'!$A$1:$I$10","'Sheet1'!$A$1:$I$11"}</definedName>
    <definedName name="MSforecast" localSheetId="18" hidden="1">{"'Sheet1'!$A$1:$I$10","'Sheet1'!$A$1:$I$11"}</definedName>
    <definedName name="MSforecast" localSheetId="38" hidden="1">{"'Sheet1'!$A$1:$I$10","'Sheet1'!$A$1:$I$11"}</definedName>
    <definedName name="MSforecast" hidden="1">{"'Sheet1'!$A$1:$I$10","'Sheet1'!$A$1:$I$11"}</definedName>
    <definedName name="mw" localSheetId="35" hidden="1">{#N/A,#N/A,FALSE,"Pharm";#N/A,#N/A,FALSE,"WWCM"}</definedName>
    <definedName name="mw" localSheetId="31" hidden="1">{#N/A,#N/A,FALSE,"Pharm";#N/A,#N/A,FALSE,"WWCM"}</definedName>
    <definedName name="mw" localSheetId="9" hidden="1">{#N/A,#N/A,FALSE,"Pharm";#N/A,#N/A,FALSE,"WWCM"}</definedName>
    <definedName name="mw" localSheetId="30" hidden="1">{#N/A,#N/A,FALSE,"Pharm";#N/A,#N/A,FALSE,"WWCM"}</definedName>
    <definedName name="mw" localSheetId="51" hidden="1">{#N/A,#N/A,FALSE,"Pharm";#N/A,#N/A,FALSE,"WWCM"}</definedName>
    <definedName name="mw" localSheetId="7" hidden="1">{#N/A,#N/A,FALSE,"Pharm";#N/A,#N/A,FALSE,"WWCM"}</definedName>
    <definedName name="mw" localSheetId="33" hidden="1">{#N/A,#N/A,FALSE,"Pharm";#N/A,#N/A,FALSE,"WWCM"}</definedName>
    <definedName name="mw" localSheetId="6" hidden="1">{#N/A,#N/A,FALSE,"Pharm";#N/A,#N/A,FALSE,"WWCM"}</definedName>
    <definedName name="mw" localSheetId="16" hidden="1">{#N/A,#N/A,FALSE,"Pharm";#N/A,#N/A,FALSE,"WWCM"}</definedName>
    <definedName name="mw" localSheetId="10" hidden="1">{#N/A,#N/A,FALSE,"Pharm";#N/A,#N/A,FALSE,"WWCM"}</definedName>
    <definedName name="mw" localSheetId="29" hidden="1">{#N/A,#N/A,FALSE,"Pharm";#N/A,#N/A,FALSE,"WWCM"}</definedName>
    <definedName name="mw" localSheetId="28" hidden="1">{#N/A,#N/A,FALSE,"Pharm";#N/A,#N/A,FALSE,"WWCM"}</definedName>
    <definedName name="mw" localSheetId="11" hidden="1">{#N/A,#N/A,FALSE,"Pharm";#N/A,#N/A,FALSE,"WWCM"}</definedName>
    <definedName name="mw" localSheetId="36" hidden="1">{#N/A,#N/A,FALSE,"Pharm";#N/A,#N/A,FALSE,"WWCM"}</definedName>
    <definedName name="mw" localSheetId="32" hidden="1">{#N/A,#N/A,FALSE,"Pharm";#N/A,#N/A,FALSE,"WWCM"}</definedName>
    <definedName name="mw" localSheetId="18" hidden="1">{#N/A,#N/A,FALSE,"Pharm";#N/A,#N/A,FALSE,"WWCM"}</definedName>
    <definedName name="mw" localSheetId="38" hidden="1">{#N/A,#N/A,FALSE,"Pharm";#N/A,#N/A,FALSE,"WWCM"}</definedName>
    <definedName name="mw" hidden="1">{#N/A,#N/A,FALSE,"Pharm";#N/A,#N/A,FALSE,"WWCM"}</definedName>
    <definedName name="n" localSheetId="9" hidden="1">#REF!</definedName>
    <definedName name="n" localSheetId="51" hidden="1">#REF!</definedName>
    <definedName name="n" localSheetId="10" hidden="1">'NFD CONSO'!#REF!</definedName>
    <definedName name="n" localSheetId="29" hidden="1">#REF!</definedName>
    <definedName name="n" localSheetId="11" hidden="1">#REF!</definedName>
    <definedName name="n" hidden="1">#REF!</definedName>
    <definedName name="ñ" localSheetId="9" hidden="1">{"report120",#N/A,FALSE,"Sheet1"}</definedName>
    <definedName name="ñ" localSheetId="16" hidden="1">{"report120",#N/A,FALSE,"Sheet1"}</definedName>
    <definedName name="ñ" localSheetId="10" hidden="1">{"report120",#N/A,FALSE,"Sheet1"}</definedName>
    <definedName name="ñ" localSheetId="11" hidden="1">{"report120",#N/A,FALSE,"Sheet1"}</definedName>
    <definedName name="ñ" localSheetId="18" hidden="1">{"report120",#N/A,FALSE,"Sheet1"}</definedName>
    <definedName name="ñ" localSheetId="38" hidden="1">{"report120",#N/A,FALSE,"Sheet1"}</definedName>
    <definedName name="ñ" hidden="1">{"report120",#N/A,FALSE,"Sheet1"}</definedName>
    <definedName name="n\" localSheetId="35" hidden="1">{#N/A,#N/A,FALSE,"Projections";#N/A,#N/A,FALSE,"Multiples Valuation";#N/A,#N/A,FALSE,"LBO";#N/A,#N/A,FALSE,"Multiples_Sensitivity";#N/A,#N/A,FALSE,"Summary"}</definedName>
    <definedName name="n\" localSheetId="31" hidden="1">{#N/A,#N/A,FALSE,"Projections";#N/A,#N/A,FALSE,"Multiples Valuation";#N/A,#N/A,FALSE,"LBO";#N/A,#N/A,FALSE,"Multiples_Sensitivity";#N/A,#N/A,FALSE,"Summary"}</definedName>
    <definedName name="n\" localSheetId="9" hidden="1">{#N/A,#N/A,FALSE,"Projections";#N/A,#N/A,FALSE,"Multiples Valuation";#N/A,#N/A,FALSE,"LBO";#N/A,#N/A,FALSE,"Multiples_Sensitivity";#N/A,#N/A,FALSE,"Summary"}</definedName>
    <definedName name="n\" localSheetId="30" hidden="1">{#N/A,#N/A,FALSE,"Projections";#N/A,#N/A,FALSE,"Multiples Valuation";#N/A,#N/A,FALSE,"LBO";#N/A,#N/A,FALSE,"Multiples_Sensitivity";#N/A,#N/A,FALSE,"Summary"}</definedName>
    <definedName name="n\" localSheetId="51" hidden="1">{#N/A,#N/A,FALSE,"Projections";#N/A,#N/A,FALSE,"Multiples Valuation";#N/A,#N/A,FALSE,"LBO";#N/A,#N/A,FALSE,"Multiples_Sensitivity";#N/A,#N/A,FALSE,"Summary"}</definedName>
    <definedName name="n\" localSheetId="7" hidden="1">{#N/A,#N/A,FALSE,"Projections";#N/A,#N/A,FALSE,"Multiples Valuation";#N/A,#N/A,FALSE,"LBO";#N/A,#N/A,FALSE,"Multiples_Sensitivity";#N/A,#N/A,FALSE,"Summary"}</definedName>
    <definedName name="n\" localSheetId="33" hidden="1">{#N/A,#N/A,FALSE,"Projections";#N/A,#N/A,FALSE,"Multiples Valuation";#N/A,#N/A,FALSE,"LBO";#N/A,#N/A,FALSE,"Multiples_Sensitivity";#N/A,#N/A,FALSE,"Summary"}</definedName>
    <definedName name="n\" localSheetId="6" hidden="1">{#N/A,#N/A,FALSE,"Projections";#N/A,#N/A,FALSE,"Multiples Valuation";#N/A,#N/A,FALSE,"LBO";#N/A,#N/A,FALSE,"Multiples_Sensitivity";#N/A,#N/A,FALSE,"Summary"}</definedName>
    <definedName name="n\" localSheetId="16" hidden="1">{#N/A,#N/A,FALSE,"Projections";#N/A,#N/A,FALSE,"Multiples Valuation";#N/A,#N/A,FALSE,"LBO";#N/A,#N/A,FALSE,"Multiples_Sensitivity";#N/A,#N/A,FALSE,"Summary"}</definedName>
    <definedName name="n\" localSheetId="10" hidden="1">{#N/A,#N/A,FALSE,"Projections";#N/A,#N/A,FALSE,"Multiples Valuation";#N/A,#N/A,FALSE,"LBO";#N/A,#N/A,FALSE,"Multiples_Sensitivity";#N/A,#N/A,FALSE,"Summary"}</definedName>
    <definedName name="n\" localSheetId="29" hidden="1">{#N/A,#N/A,FALSE,"Projections";#N/A,#N/A,FALSE,"Multiples Valuation";#N/A,#N/A,FALSE,"LBO";#N/A,#N/A,FALSE,"Multiples_Sensitivity";#N/A,#N/A,FALSE,"Summary"}</definedName>
    <definedName name="n\" localSheetId="28" hidden="1">{#N/A,#N/A,FALSE,"Projections";#N/A,#N/A,FALSE,"Multiples Valuation";#N/A,#N/A,FALSE,"LBO";#N/A,#N/A,FALSE,"Multiples_Sensitivity";#N/A,#N/A,FALSE,"Summary"}</definedName>
    <definedName name="n\" localSheetId="11" hidden="1">{#N/A,#N/A,FALSE,"Projections";#N/A,#N/A,FALSE,"Multiples Valuation";#N/A,#N/A,FALSE,"LBO";#N/A,#N/A,FALSE,"Multiples_Sensitivity";#N/A,#N/A,FALSE,"Summary"}</definedName>
    <definedName name="n\" localSheetId="36" hidden="1">{#N/A,#N/A,FALSE,"Projections";#N/A,#N/A,FALSE,"Multiples Valuation";#N/A,#N/A,FALSE,"LBO";#N/A,#N/A,FALSE,"Multiples_Sensitivity";#N/A,#N/A,FALSE,"Summary"}</definedName>
    <definedName name="n\" localSheetId="32" hidden="1">{#N/A,#N/A,FALSE,"Projections";#N/A,#N/A,FALSE,"Multiples Valuation";#N/A,#N/A,FALSE,"LBO";#N/A,#N/A,FALSE,"Multiples_Sensitivity";#N/A,#N/A,FALSE,"Summary"}</definedName>
    <definedName name="n\" localSheetId="18" hidden="1">{#N/A,#N/A,FALSE,"Projections";#N/A,#N/A,FALSE,"Multiples Valuation";#N/A,#N/A,FALSE,"LBO";#N/A,#N/A,FALSE,"Multiples_Sensitivity";#N/A,#N/A,FALSE,"Summary"}</definedName>
    <definedName name="n\" localSheetId="38" hidden="1">{#N/A,#N/A,FALSE,"Projections";#N/A,#N/A,FALSE,"Multiples Valuation";#N/A,#N/A,FALSE,"LBO";#N/A,#N/A,FALSE,"Multiples_Sensitivity";#N/A,#N/A,FALSE,"Summary"}</definedName>
    <definedName name="n\" hidden="1">{#N/A,#N/A,FALSE,"Projections";#N/A,#N/A,FALSE,"Multiples Valuation";#N/A,#N/A,FALSE,"LBO";#N/A,#N/A,FALSE,"Multiples_Sensitivity";#N/A,#N/A,FALSE,"Summary"}</definedName>
    <definedName name="NABRCB" localSheetId="9" hidden="1">{"'FORM'!$A$7:$H$11","'FORM'!$A$1:$H$47"}</definedName>
    <definedName name="NABRCB" localSheetId="16" hidden="1">{"'FORM'!$A$7:$H$11","'FORM'!$A$1:$H$47"}</definedName>
    <definedName name="NABRCB" localSheetId="10" hidden="1">{"'FORM'!$A$7:$H$11","'FORM'!$A$1:$H$47"}</definedName>
    <definedName name="NABRCB" localSheetId="11" hidden="1">{"'FORM'!$A$7:$H$11","'FORM'!$A$1:$H$47"}</definedName>
    <definedName name="NABRCB" localSheetId="18" hidden="1">{"'FORM'!$A$7:$H$11","'FORM'!$A$1:$H$47"}</definedName>
    <definedName name="NABRCB" localSheetId="38" hidden="1">{"'FORM'!$A$7:$H$11","'FORM'!$A$1:$H$47"}</definedName>
    <definedName name="NABRCB" hidden="1">{"'FORM'!$A$7:$H$11","'FORM'!$A$1:$H$47"}</definedName>
    <definedName name="NABRCB1" localSheetId="9" hidden="1">{"P&amp;L",#N/A,TRUE,"Summary";"Bal",#N/A,TRUE,"Summary";"Cash",#N/A,TRUE,"Summary"}</definedName>
    <definedName name="NABRCB1" localSheetId="16" hidden="1">{"P&amp;L",#N/A,TRUE,"Summary";"Bal",#N/A,TRUE,"Summary";"Cash",#N/A,TRUE,"Summary"}</definedName>
    <definedName name="NABRCB1" localSheetId="10" hidden="1">{"P&amp;L",#N/A,TRUE,"Summary";"Bal",#N/A,TRUE,"Summary";"Cash",#N/A,TRUE,"Summary"}</definedName>
    <definedName name="NABRCB1" localSheetId="11" hidden="1">{"P&amp;L",#N/A,TRUE,"Summary";"Bal",#N/A,TRUE,"Summary";"Cash",#N/A,TRUE,"Summary"}</definedName>
    <definedName name="NABRCB1" localSheetId="18" hidden="1">{"P&amp;L",#N/A,TRUE,"Summary";"Bal",#N/A,TRUE,"Summary";"Cash",#N/A,TRUE,"Summary"}</definedName>
    <definedName name="NABRCB1" localSheetId="38" hidden="1">{"P&amp;L",#N/A,TRUE,"Summary";"Bal",#N/A,TRUE,"Summary";"Cash",#N/A,TRUE,"Summary"}</definedName>
    <definedName name="NABRCB1" hidden="1">{"P&amp;L",#N/A,TRUE,"Summary";"Bal",#N/A,TRUE,"Summary";"Cash",#N/A,TRUE,"Summary"}</definedName>
    <definedName name="nabrcb11" localSheetId="9" hidden="1">{"'FORM'!$A$7:$H$11","'FORM'!$A$1:$H$47"}</definedName>
    <definedName name="nabrcb11" localSheetId="16" hidden="1">{"'FORM'!$A$7:$H$11","'FORM'!$A$1:$H$47"}</definedName>
    <definedName name="nabrcb11" localSheetId="10" hidden="1">{"'FORM'!$A$7:$H$11","'FORM'!$A$1:$H$47"}</definedName>
    <definedName name="nabrcb11" localSheetId="11" hidden="1">{"'FORM'!$A$7:$H$11","'FORM'!$A$1:$H$47"}</definedName>
    <definedName name="nabrcb11" localSheetId="18" hidden="1">{"'FORM'!$A$7:$H$11","'FORM'!$A$1:$H$47"}</definedName>
    <definedName name="nabrcb11" localSheetId="38" hidden="1">{"'FORM'!$A$7:$H$11","'FORM'!$A$1:$H$47"}</definedName>
    <definedName name="nabrcb11" hidden="1">{"'FORM'!$A$7:$H$11","'FORM'!$A$1:$H$47"}</definedName>
    <definedName name="nabrcb1122" localSheetId="9" hidden="1">{"'FORM'!$A$7:$H$11","'FORM'!$A$1:$H$47"}</definedName>
    <definedName name="nabrcb1122" localSheetId="16" hidden="1">{"'FORM'!$A$7:$H$11","'FORM'!$A$1:$H$47"}</definedName>
    <definedName name="nabrcb1122" localSheetId="10" hidden="1">{"'FORM'!$A$7:$H$11","'FORM'!$A$1:$H$47"}</definedName>
    <definedName name="nabrcb1122" localSheetId="11" hidden="1">{"'FORM'!$A$7:$H$11","'FORM'!$A$1:$H$47"}</definedName>
    <definedName name="nabrcb1122" localSheetId="18" hidden="1">{"'FORM'!$A$7:$H$11","'FORM'!$A$1:$H$47"}</definedName>
    <definedName name="nabrcb1122" localSheetId="38" hidden="1">{"'FORM'!$A$7:$H$11","'FORM'!$A$1:$H$47"}</definedName>
    <definedName name="nabrcb1122" hidden="1">{"'FORM'!$A$7:$H$11","'FORM'!$A$1:$H$47"}</definedName>
    <definedName name="nabrcb12" localSheetId="9" hidden="1">{"'FORM'!$A$7:$H$11","'FORM'!$A$1:$H$47"}</definedName>
    <definedName name="nabrcb12" localSheetId="16" hidden="1">{"'FORM'!$A$7:$H$11","'FORM'!$A$1:$H$47"}</definedName>
    <definedName name="nabrcb12" localSheetId="10" hidden="1">{"'FORM'!$A$7:$H$11","'FORM'!$A$1:$H$47"}</definedName>
    <definedName name="nabrcb12" localSheetId="11" hidden="1">{"'FORM'!$A$7:$H$11","'FORM'!$A$1:$H$47"}</definedName>
    <definedName name="nabrcb12" localSheetId="18" hidden="1">{"'FORM'!$A$7:$H$11","'FORM'!$A$1:$H$47"}</definedName>
    <definedName name="nabrcb12" localSheetId="38" hidden="1">{"'FORM'!$A$7:$H$11","'FORM'!$A$1:$H$47"}</definedName>
    <definedName name="nabrcb12" hidden="1">{"'FORM'!$A$7:$H$11","'FORM'!$A$1:$H$47"}</definedName>
    <definedName name="nabrcb121" localSheetId="9" hidden="1">{"P&amp;L",#N/A,TRUE,"Summary";"Bal",#N/A,TRUE,"Summary";"Cash",#N/A,TRUE,"Summary"}</definedName>
    <definedName name="nabrcb121" localSheetId="16" hidden="1">{"P&amp;L",#N/A,TRUE,"Summary";"Bal",#N/A,TRUE,"Summary";"Cash",#N/A,TRUE,"Summary"}</definedName>
    <definedName name="nabrcb121" localSheetId="10" hidden="1">{"P&amp;L",#N/A,TRUE,"Summary";"Bal",#N/A,TRUE,"Summary";"Cash",#N/A,TRUE,"Summary"}</definedName>
    <definedName name="nabrcb121" localSheetId="11" hidden="1">{"P&amp;L",#N/A,TRUE,"Summary";"Bal",#N/A,TRUE,"Summary";"Cash",#N/A,TRUE,"Summary"}</definedName>
    <definedName name="nabrcb121" localSheetId="18" hidden="1">{"P&amp;L",#N/A,TRUE,"Summary";"Bal",#N/A,TRUE,"Summary";"Cash",#N/A,TRUE,"Summary"}</definedName>
    <definedName name="nabrcb121" localSheetId="38" hidden="1">{"P&amp;L",#N/A,TRUE,"Summary";"Bal",#N/A,TRUE,"Summary";"Cash",#N/A,TRUE,"Summary"}</definedName>
    <definedName name="nabrcb121" hidden="1">{"P&amp;L",#N/A,TRUE,"Summary";"Bal",#N/A,TRUE,"Summary";"Cash",#N/A,TRUE,"Summary"}</definedName>
    <definedName name="nabrcb1212" localSheetId="9" hidden="1">{"P&amp;L",#N/A,TRUE,"Summary";"Bal",#N/A,TRUE,"Summary";"Cash",#N/A,TRUE,"Summary"}</definedName>
    <definedName name="nabrcb1212" localSheetId="16" hidden="1">{"P&amp;L",#N/A,TRUE,"Summary";"Bal",#N/A,TRUE,"Summary";"Cash",#N/A,TRUE,"Summary"}</definedName>
    <definedName name="nabrcb1212" localSheetId="10" hidden="1">{"P&amp;L",#N/A,TRUE,"Summary";"Bal",#N/A,TRUE,"Summary";"Cash",#N/A,TRUE,"Summary"}</definedName>
    <definedName name="nabrcb1212" localSheetId="11" hidden="1">{"P&amp;L",#N/A,TRUE,"Summary";"Bal",#N/A,TRUE,"Summary";"Cash",#N/A,TRUE,"Summary"}</definedName>
    <definedName name="nabrcb1212" localSheetId="18" hidden="1">{"P&amp;L",#N/A,TRUE,"Summary";"Bal",#N/A,TRUE,"Summary";"Cash",#N/A,TRUE,"Summary"}</definedName>
    <definedName name="nabrcb1212" localSheetId="38" hidden="1">{"P&amp;L",#N/A,TRUE,"Summary";"Bal",#N/A,TRUE,"Summary";"Cash",#N/A,TRUE,"Summary"}</definedName>
    <definedName name="nabrcb1212" hidden="1">{"P&amp;L",#N/A,TRUE,"Summary";"Bal",#N/A,TRUE,"Summary";"Cash",#N/A,TRUE,"Summary"}</definedName>
    <definedName name="nabrcb122" localSheetId="9" hidden="1">{"P&amp;L",#N/A,TRUE,"Summary";"Bal",#N/A,TRUE,"Summary";"Cash",#N/A,TRUE,"Summary"}</definedName>
    <definedName name="nabrcb122" localSheetId="16" hidden="1">{"P&amp;L",#N/A,TRUE,"Summary";"Bal",#N/A,TRUE,"Summary";"Cash",#N/A,TRUE,"Summary"}</definedName>
    <definedName name="nabrcb122" localSheetId="10" hidden="1">{"P&amp;L",#N/A,TRUE,"Summary";"Bal",#N/A,TRUE,"Summary";"Cash",#N/A,TRUE,"Summary"}</definedName>
    <definedName name="nabrcb122" localSheetId="11" hidden="1">{"P&amp;L",#N/A,TRUE,"Summary";"Bal",#N/A,TRUE,"Summary";"Cash",#N/A,TRUE,"Summary"}</definedName>
    <definedName name="nabrcb122" localSheetId="18" hidden="1">{"P&amp;L",#N/A,TRUE,"Summary";"Bal",#N/A,TRUE,"Summary";"Cash",#N/A,TRUE,"Summary"}</definedName>
    <definedName name="nabrcb122" localSheetId="38" hidden="1">{"P&amp;L",#N/A,TRUE,"Summary";"Bal",#N/A,TRUE,"Summary";"Cash",#N/A,TRUE,"Summary"}</definedName>
    <definedName name="nabrcb122" hidden="1">{"P&amp;L",#N/A,TRUE,"Summary";"Bal",#N/A,TRUE,"Summary";"Cash",#N/A,TRUE,"Summary"}</definedName>
    <definedName name="NADA" localSheetId="9" hidden="1">{#N/A,#N/A,FALSE,"1";#N/A,#N/A,FALSE,"1a 1b";#N/A,#N/A,FALSE,"2";#N/A,#N/A,FALSE,"3";#N/A,#N/A,FALSE,"4";#N/A,#N/A,FALSE,"5";#N/A,#N/A,FALSE,"5a 5b"}</definedName>
    <definedName name="NADA" localSheetId="51" hidden="1">{#N/A,#N/A,FALSE,"1";#N/A,#N/A,FALSE,"1a 1b";#N/A,#N/A,FALSE,"2";#N/A,#N/A,FALSE,"3";#N/A,#N/A,FALSE,"4";#N/A,#N/A,FALSE,"5";#N/A,#N/A,FALSE,"5a 5b"}</definedName>
    <definedName name="NADA" localSheetId="7" hidden="1">{#N/A,#N/A,FALSE,"1";#N/A,#N/A,FALSE,"1a 1b";#N/A,#N/A,FALSE,"2";#N/A,#N/A,FALSE,"3";#N/A,#N/A,FALSE,"4";#N/A,#N/A,FALSE,"5";#N/A,#N/A,FALSE,"5a 5b"}</definedName>
    <definedName name="NADA" localSheetId="6" hidden="1">{#N/A,#N/A,FALSE,"1";#N/A,#N/A,FALSE,"1a 1b";#N/A,#N/A,FALSE,"2";#N/A,#N/A,FALSE,"3";#N/A,#N/A,FALSE,"4";#N/A,#N/A,FALSE,"5";#N/A,#N/A,FALSE,"5a 5b"}</definedName>
    <definedName name="NADA" localSheetId="16" hidden="1">{#N/A,#N/A,FALSE,"1";#N/A,#N/A,FALSE,"1a 1b";#N/A,#N/A,FALSE,"2";#N/A,#N/A,FALSE,"3";#N/A,#N/A,FALSE,"4";#N/A,#N/A,FALSE,"5";#N/A,#N/A,FALSE,"5a 5b"}</definedName>
    <definedName name="NADA" localSheetId="10" hidden="1">{#N/A,#N/A,FALSE,"1";#N/A,#N/A,FALSE,"1a 1b";#N/A,#N/A,FALSE,"2";#N/A,#N/A,FALSE,"3";#N/A,#N/A,FALSE,"4";#N/A,#N/A,FALSE,"5";#N/A,#N/A,FALSE,"5a 5b"}</definedName>
    <definedName name="NADA" localSheetId="29" hidden="1">{#N/A,#N/A,FALSE,"1";#N/A,#N/A,FALSE,"1a 1b";#N/A,#N/A,FALSE,"2";#N/A,#N/A,FALSE,"3";#N/A,#N/A,FALSE,"4";#N/A,#N/A,FALSE,"5";#N/A,#N/A,FALSE,"5a 5b"}</definedName>
    <definedName name="NADA" localSheetId="28" hidden="1">{#N/A,#N/A,FALSE,"1";#N/A,#N/A,FALSE,"1a 1b";#N/A,#N/A,FALSE,"2";#N/A,#N/A,FALSE,"3";#N/A,#N/A,FALSE,"4";#N/A,#N/A,FALSE,"5";#N/A,#N/A,FALSE,"5a 5b"}</definedName>
    <definedName name="NADA" localSheetId="11" hidden="1">{#N/A,#N/A,FALSE,"1";#N/A,#N/A,FALSE,"1a 1b";#N/A,#N/A,FALSE,"2";#N/A,#N/A,FALSE,"3";#N/A,#N/A,FALSE,"4";#N/A,#N/A,FALSE,"5";#N/A,#N/A,FALSE,"5a 5b"}</definedName>
    <definedName name="NADA" localSheetId="36" hidden="1">{#N/A,#N/A,FALSE,"1";#N/A,#N/A,FALSE,"1a 1b";#N/A,#N/A,FALSE,"2";#N/A,#N/A,FALSE,"3";#N/A,#N/A,FALSE,"4";#N/A,#N/A,FALSE,"5";#N/A,#N/A,FALSE,"5a 5b"}</definedName>
    <definedName name="NADA" localSheetId="18" hidden="1">{#N/A,#N/A,FALSE,"1";#N/A,#N/A,FALSE,"1a 1b";#N/A,#N/A,FALSE,"2";#N/A,#N/A,FALSE,"3";#N/A,#N/A,FALSE,"4";#N/A,#N/A,FALSE,"5";#N/A,#N/A,FALSE,"5a 5b"}</definedName>
    <definedName name="NADA" localSheetId="38" hidden="1">{#N/A,#N/A,FALSE,"1";#N/A,#N/A,FALSE,"1a 1b";#N/A,#N/A,FALSE,"2";#N/A,#N/A,FALSE,"3";#N/A,#N/A,FALSE,"4";#N/A,#N/A,FALSE,"5";#N/A,#N/A,FALSE,"5a 5b"}</definedName>
    <definedName name="NADA" hidden="1">{#N/A,#N/A,FALSE,"1";#N/A,#N/A,FALSE,"1a 1b";#N/A,#N/A,FALSE,"2";#N/A,#N/A,FALSE,"3";#N/A,#N/A,FALSE,"4";#N/A,#N/A,FALSE,"5";#N/A,#N/A,FALSE,"5a 5b"}</definedName>
    <definedName name="name" localSheetId="9" hidden="1">{"table",#N/A,FALSE,"COVER";"income_statement",#N/A,FALSE,"COVER"}</definedName>
    <definedName name="name" localSheetId="51" hidden="1">{"table",#N/A,FALSE,"COVER";"income_statement",#N/A,FALSE,"COVER"}</definedName>
    <definedName name="name" localSheetId="7" hidden="1">{"table",#N/A,FALSE,"COVER";"income_statement",#N/A,FALSE,"COVER"}</definedName>
    <definedName name="name" localSheetId="6" hidden="1">{"table",#N/A,FALSE,"COVER";"income_statement",#N/A,FALSE,"COVER"}</definedName>
    <definedName name="name" localSheetId="10" hidden="1">{"table",#N/A,FALSE,"COVER";"income_statement",#N/A,FALSE,"COVER"}</definedName>
    <definedName name="name" localSheetId="28" hidden="1">{"table",#N/A,FALSE,"COVER";"income_statement",#N/A,FALSE,"COVER"}</definedName>
    <definedName name="name" localSheetId="11" hidden="1">{"table",#N/A,FALSE,"COVER";"income_statement",#N/A,FALSE,"COVER"}</definedName>
    <definedName name="name" localSheetId="36" hidden="1">{"table",#N/A,FALSE,"COVER";"income_statement",#N/A,FALSE,"COVER"}</definedName>
    <definedName name="name" localSheetId="18" hidden="1">{"table",#N/A,FALSE,"COVER";"income_statement",#N/A,FALSE,"COVER"}</definedName>
    <definedName name="name" hidden="1">{"table",#N/A,FALSE,"COVER";"income_statement",#N/A,FALSE,"COVER"}</definedName>
    <definedName name="name_Conflict" localSheetId="9" hidden="1">{"'imprdescending'!$A$1:$D$1608"}</definedName>
    <definedName name="name_Conflict" localSheetId="51" hidden="1">{"'imprdescending'!$A$1:$D$1608"}</definedName>
    <definedName name="name_Conflict" localSheetId="7" hidden="1">{"'imprdescending'!$A$1:$D$1608"}</definedName>
    <definedName name="name_Conflict" localSheetId="6" hidden="1">{"'imprdescending'!$A$1:$D$1608"}</definedName>
    <definedName name="name_Conflict" localSheetId="10" hidden="1">{"'imprdescending'!$A$1:$D$1608"}</definedName>
    <definedName name="name_Conflict" localSheetId="28" hidden="1">{"'imprdescending'!$A$1:$D$1608"}</definedName>
    <definedName name="name_Conflict" localSheetId="11" hidden="1">{"'imprdescending'!$A$1:$D$1608"}</definedName>
    <definedName name="name_Conflict" localSheetId="36" hidden="1">{"'imprdescending'!$A$1:$D$1608"}</definedName>
    <definedName name="name_Conflict" localSheetId="18" hidden="1">{"'imprdescending'!$A$1:$D$1608"}</definedName>
    <definedName name="name_Conflict" localSheetId="38" hidden="1">{"'imprdescending'!$A$1:$D$1608"}</definedName>
    <definedName name="name_Conflict" hidden="1">{"'imprdescending'!$A$1:$D$1608"}</definedName>
    <definedName name="nanny" localSheetId="9" hidden="1">{"by year",#N/A,FALSE,"Ted IS";"by quart",#N/A,FALSE,"Ted IS";"by month",#N/A,FALSE,"Ted IS";"by year",#N/A,FALSE,"Ted BS";"by quart",#N/A,FALSE,"Ted BS";"by month",#N/A,FALSE,"Ted BS";"by year",#N/A,FALSE,"Ted CF";"by quart",#N/A,FALSE,"Ted CF";"by month",#N/A,FALSE,"Ted CF"}</definedName>
    <definedName name="nanny" localSheetId="7" hidden="1">{"by year",#N/A,FALSE,"Ted IS";"by quart",#N/A,FALSE,"Ted IS";"by month",#N/A,FALSE,"Ted IS";"by year",#N/A,FALSE,"Ted BS";"by quart",#N/A,FALSE,"Ted BS";"by month",#N/A,FALSE,"Ted BS";"by year",#N/A,FALSE,"Ted CF";"by quart",#N/A,FALSE,"Ted CF";"by month",#N/A,FALSE,"Ted CF"}</definedName>
    <definedName name="nanny" localSheetId="6" hidden="1">{"by year",#N/A,FALSE,"Ted IS";"by quart",#N/A,FALSE,"Ted IS";"by month",#N/A,FALSE,"Ted IS";"by year",#N/A,FALSE,"Ted BS";"by quart",#N/A,FALSE,"Ted BS";"by month",#N/A,FALSE,"Ted BS";"by year",#N/A,FALSE,"Ted CF";"by quart",#N/A,FALSE,"Ted CF";"by month",#N/A,FALSE,"Ted CF"}</definedName>
    <definedName name="nanny" localSheetId="10" hidden="1">{"by year",#N/A,FALSE,"Ted IS";"by quart",#N/A,FALSE,"Ted IS";"by month",#N/A,FALSE,"Ted IS";"by year",#N/A,FALSE,"Ted BS";"by quart",#N/A,FALSE,"Ted BS";"by month",#N/A,FALSE,"Ted BS";"by year",#N/A,FALSE,"Ted CF";"by quart",#N/A,FALSE,"Ted CF";"by month",#N/A,FALSE,"Ted CF"}</definedName>
    <definedName name="nanny" localSheetId="28" hidden="1">{"by year",#N/A,FALSE,"Ted IS";"by quart",#N/A,FALSE,"Ted IS";"by month",#N/A,FALSE,"Ted IS";"by year",#N/A,FALSE,"Ted BS";"by quart",#N/A,FALSE,"Ted BS";"by month",#N/A,FALSE,"Ted BS";"by year",#N/A,FALSE,"Ted CF";"by quart",#N/A,FALSE,"Ted CF";"by month",#N/A,FALSE,"Ted CF"}</definedName>
    <definedName name="nanny" localSheetId="11" hidden="1">{"by year",#N/A,FALSE,"Ted IS";"by quart",#N/A,FALSE,"Ted IS";"by month",#N/A,FALSE,"Ted IS";"by year",#N/A,FALSE,"Ted BS";"by quart",#N/A,FALSE,"Ted BS";"by month",#N/A,FALSE,"Ted BS";"by year",#N/A,FALSE,"Ted CF";"by quart",#N/A,FALSE,"Ted CF";"by month",#N/A,FALSE,"Ted CF"}</definedName>
    <definedName name="nanny" localSheetId="36" hidden="1">{"by year",#N/A,FALSE,"Ted IS";"by quart",#N/A,FALSE,"Ted IS";"by month",#N/A,FALSE,"Ted IS";"by year",#N/A,FALSE,"Ted BS";"by quart",#N/A,FALSE,"Ted BS";"by month",#N/A,FALSE,"Ted BS";"by year",#N/A,FALSE,"Ted CF";"by quart",#N/A,FALSE,"Ted CF";"by month",#N/A,FALSE,"Ted CF"}</definedName>
    <definedName name="nanny" localSheetId="18" hidden="1">{"by year",#N/A,FALSE,"Ted IS";"by quart",#N/A,FALSE,"Ted IS";"by month",#N/A,FALSE,"Ted IS";"by year",#N/A,FALSE,"Ted BS";"by quart",#N/A,FALSE,"Ted BS";"by month",#N/A,FALSE,"Ted BS";"by year",#N/A,FALSE,"Ted CF";"by quart",#N/A,FALSE,"Ted CF";"by month",#N/A,FALSE,"Ted CF"}</definedName>
    <definedName name="nanny" localSheetId="38" hidden="1">{"by year",#N/A,FALSE,"Ted IS";"by quart",#N/A,FALSE,"Ted IS";"by month",#N/A,FALSE,"Ted IS";"by year",#N/A,FALSE,"Ted BS";"by quart",#N/A,FALSE,"Ted BS";"by month",#N/A,FALSE,"Ted BS";"by year",#N/A,FALSE,"Ted CF";"by quart",#N/A,FALSE,"Ted CF";"by month",#N/A,FALSE,"Ted CF"}</definedName>
    <definedName name="nanny" hidden="1">{"by year",#N/A,FALSE,"Ted IS";"by quart",#N/A,FALSE,"Ted IS";"by month",#N/A,FALSE,"Ted IS";"by year",#N/A,FALSE,"Ted BS";"by quart",#N/A,FALSE,"Ted BS";"by month",#N/A,FALSE,"Ted BS";"by year",#N/A,FALSE,"Ted CF";"by quart",#N/A,FALSE,"Ted CF";"by month",#N/A,FALSE,"Ted CF"}</definedName>
    <definedName name="nanny1" localSheetId="9" hidden="1">{#N/A,#N/A,FALSE,"Ting IS";"page 1",#N/A,FALSE,"Ting BS";"page 2",#N/A,FALSE,"Ting BS"}</definedName>
    <definedName name="nanny1" localSheetId="7" hidden="1">{#N/A,#N/A,FALSE,"Ting IS";"page 1",#N/A,FALSE,"Ting BS";"page 2",#N/A,FALSE,"Ting BS"}</definedName>
    <definedName name="nanny1" localSheetId="6" hidden="1">{#N/A,#N/A,FALSE,"Ting IS";"page 1",#N/A,FALSE,"Ting BS";"page 2",#N/A,FALSE,"Ting BS"}</definedName>
    <definedName name="nanny1" localSheetId="10" hidden="1">{#N/A,#N/A,FALSE,"Ting IS";"page 1",#N/A,FALSE,"Ting BS";"page 2",#N/A,FALSE,"Ting BS"}</definedName>
    <definedName name="nanny1" localSheetId="28" hidden="1">{#N/A,#N/A,FALSE,"Ting IS";"page 1",#N/A,FALSE,"Ting BS";"page 2",#N/A,FALSE,"Ting BS"}</definedName>
    <definedName name="nanny1" localSheetId="11" hidden="1">{#N/A,#N/A,FALSE,"Ting IS";"page 1",#N/A,FALSE,"Ting BS";"page 2",#N/A,FALSE,"Ting BS"}</definedName>
    <definedName name="nanny1" localSheetId="36" hidden="1">{#N/A,#N/A,FALSE,"Ting IS";"page 1",#N/A,FALSE,"Ting BS";"page 2",#N/A,FALSE,"Ting BS"}</definedName>
    <definedName name="nanny1" localSheetId="18" hidden="1">{#N/A,#N/A,FALSE,"Ting IS";"page 1",#N/A,FALSE,"Ting BS";"page 2",#N/A,FALSE,"Ting BS"}</definedName>
    <definedName name="nanny1" localSheetId="38" hidden="1">{#N/A,#N/A,FALSE,"Ting IS";"page 1",#N/A,FALSE,"Ting BS";"page 2",#N/A,FALSE,"Ting BS"}</definedName>
    <definedName name="nanny1" hidden="1">{#N/A,#N/A,FALSE,"Ting IS";"page 1",#N/A,FALSE,"Ting BS";"page 2",#N/A,FALSE,"Ting BS"}</definedName>
    <definedName name="nanny2" localSheetId="9" hidden="1">{"by quart",#N/A,FALSE,"Corp IS";"by month",#N/A,FALSE,"Corp IS";"page 1",#N/A,FALSE,"Corp BS";"page 2",#N/A,FALSE,"Corp BS";"by quart",#N/A,FALSE,"Opco CF";"by month",#N/A,FALSE,"Opco CF"}</definedName>
    <definedName name="nanny2" localSheetId="7" hidden="1">{"by quart",#N/A,FALSE,"Corp IS";"by month",#N/A,FALSE,"Corp IS";"page 1",#N/A,FALSE,"Corp BS";"page 2",#N/A,FALSE,"Corp BS";"by quart",#N/A,FALSE,"Opco CF";"by month",#N/A,FALSE,"Opco CF"}</definedName>
    <definedName name="nanny2" localSheetId="6" hidden="1">{"by quart",#N/A,FALSE,"Corp IS";"by month",#N/A,FALSE,"Corp IS";"page 1",#N/A,FALSE,"Corp BS";"page 2",#N/A,FALSE,"Corp BS";"by quart",#N/A,FALSE,"Opco CF";"by month",#N/A,FALSE,"Opco CF"}</definedName>
    <definedName name="nanny2" localSheetId="10" hidden="1">{"by quart",#N/A,FALSE,"Corp IS";"by month",#N/A,FALSE,"Corp IS";"page 1",#N/A,FALSE,"Corp BS";"page 2",#N/A,FALSE,"Corp BS";"by quart",#N/A,FALSE,"Opco CF";"by month",#N/A,FALSE,"Opco CF"}</definedName>
    <definedName name="nanny2" localSheetId="28" hidden="1">{"by quart",#N/A,FALSE,"Corp IS";"by month",#N/A,FALSE,"Corp IS";"page 1",#N/A,FALSE,"Corp BS";"page 2",#N/A,FALSE,"Corp BS";"by quart",#N/A,FALSE,"Opco CF";"by month",#N/A,FALSE,"Opco CF"}</definedName>
    <definedName name="nanny2" localSheetId="11" hidden="1">{"by quart",#N/A,FALSE,"Corp IS";"by month",#N/A,FALSE,"Corp IS";"page 1",#N/A,FALSE,"Corp BS";"page 2",#N/A,FALSE,"Corp BS";"by quart",#N/A,FALSE,"Opco CF";"by month",#N/A,FALSE,"Opco CF"}</definedName>
    <definedName name="nanny2" localSheetId="36" hidden="1">{"by quart",#N/A,FALSE,"Corp IS";"by month",#N/A,FALSE,"Corp IS";"page 1",#N/A,FALSE,"Corp BS";"page 2",#N/A,FALSE,"Corp BS";"by quart",#N/A,FALSE,"Opco CF";"by month",#N/A,FALSE,"Opco CF"}</definedName>
    <definedName name="nanny2" localSheetId="18" hidden="1">{"by quart",#N/A,FALSE,"Corp IS";"by month",#N/A,FALSE,"Corp IS";"page 1",#N/A,FALSE,"Corp BS";"page 2",#N/A,FALSE,"Corp BS";"by quart",#N/A,FALSE,"Opco CF";"by month",#N/A,FALSE,"Opco CF"}</definedName>
    <definedName name="nanny2" localSheetId="38" hidden="1">{"by quart",#N/A,FALSE,"Corp IS";"by month",#N/A,FALSE,"Corp IS";"page 1",#N/A,FALSE,"Corp BS";"page 2",#N/A,FALSE,"Corp BS";"by quart",#N/A,FALSE,"Opco CF";"by month",#N/A,FALSE,"Opco CF"}</definedName>
    <definedName name="nanny2" hidden="1">{"by quart",#N/A,FALSE,"Corp IS";"by month",#N/A,FALSE,"Corp IS";"page 1",#N/A,FALSE,"Corp BS";"page 2",#N/A,FALSE,"Corp BS";"by quart",#N/A,FALSE,"Opco CF";"by month",#N/A,FALSE,"Opco CF"}</definedName>
    <definedName name="nanny3" localSheetId="9" hidden="1">{"by quart",#N/A,FALSE,"Opco IS";"by month",#N/A,FALSE,"Opco IS";"page 1",#N/A,FALSE,"Opco BS";"page 2",#N/A,FALSE,"Opco BS";"by quart",#N/A,FALSE,"Opco CF";"by month",#N/A,FALSE,"Opco CF"}</definedName>
    <definedName name="nanny3" localSheetId="7" hidden="1">{"by quart",#N/A,FALSE,"Opco IS";"by month",#N/A,FALSE,"Opco IS";"page 1",#N/A,FALSE,"Opco BS";"page 2",#N/A,FALSE,"Opco BS";"by quart",#N/A,FALSE,"Opco CF";"by month",#N/A,FALSE,"Opco CF"}</definedName>
    <definedName name="nanny3" localSheetId="6" hidden="1">{"by quart",#N/A,FALSE,"Opco IS";"by month",#N/A,FALSE,"Opco IS";"page 1",#N/A,FALSE,"Opco BS";"page 2",#N/A,FALSE,"Opco BS";"by quart",#N/A,FALSE,"Opco CF";"by month",#N/A,FALSE,"Opco CF"}</definedName>
    <definedName name="nanny3" localSheetId="10" hidden="1">{"by quart",#N/A,FALSE,"Opco IS";"by month",#N/A,FALSE,"Opco IS";"page 1",#N/A,FALSE,"Opco BS";"page 2",#N/A,FALSE,"Opco BS";"by quart",#N/A,FALSE,"Opco CF";"by month",#N/A,FALSE,"Opco CF"}</definedName>
    <definedName name="nanny3" localSheetId="28" hidden="1">{"by quart",#N/A,FALSE,"Opco IS";"by month",#N/A,FALSE,"Opco IS";"page 1",#N/A,FALSE,"Opco BS";"page 2",#N/A,FALSE,"Opco BS";"by quart",#N/A,FALSE,"Opco CF";"by month",#N/A,FALSE,"Opco CF"}</definedName>
    <definedName name="nanny3" localSheetId="11" hidden="1">{"by quart",#N/A,FALSE,"Opco IS";"by month",#N/A,FALSE,"Opco IS";"page 1",#N/A,FALSE,"Opco BS";"page 2",#N/A,FALSE,"Opco BS";"by quart",#N/A,FALSE,"Opco CF";"by month",#N/A,FALSE,"Opco CF"}</definedName>
    <definedName name="nanny3" localSheetId="36" hidden="1">{"by quart",#N/A,FALSE,"Opco IS";"by month",#N/A,FALSE,"Opco IS";"page 1",#N/A,FALSE,"Opco BS";"page 2",#N/A,FALSE,"Opco BS";"by quart",#N/A,FALSE,"Opco CF";"by month",#N/A,FALSE,"Opco CF"}</definedName>
    <definedName name="nanny3" localSheetId="18" hidden="1">{"by quart",#N/A,FALSE,"Opco IS";"by month",#N/A,FALSE,"Opco IS";"page 1",#N/A,FALSE,"Opco BS";"page 2",#N/A,FALSE,"Opco BS";"by quart",#N/A,FALSE,"Opco CF";"by month",#N/A,FALSE,"Opco CF"}</definedName>
    <definedName name="nanny3" localSheetId="38" hidden="1">{"by quart",#N/A,FALSE,"Opco IS";"by month",#N/A,FALSE,"Opco IS";"page 1",#N/A,FALSE,"Opco BS";"page 2",#N/A,FALSE,"Opco BS";"by quart",#N/A,FALSE,"Opco CF";"by month",#N/A,FALSE,"Opco CF"}</definedName>
    <definedName name="nanny3" hidden="1">{"by quart",#N/A,FALSE,"Opco IS";"by month",#N/A,FALSE,"Opco IS";"page 1",#N/A,FALSE,"Opco BS";"page 2",#N/A,FALSE,"Opco BS";"by quart",#N/A,FALSE,"Opco CF";"by month",#N/A,FALSE,"Opco CF"}</definedName>
    <definedName name="nanny4" localSheetId="9" hidden="1">{"Balt Util Water",#N/A,TRUE,"UTIL";"Balt Util Elect",#N/A,TRUE,"UTIL";"Balt Util JE",#N/A,TRUE,"UTIL"}</definedName>
    <definedName name="nanny4" localSheetId="7" hidden="1">{"Balt Util Water",#N/A,TRUE,"UTIL";"Balt Util Elect",#N/A,TRUE,"UTIL";"Balt Util JE",#N/A,TRUE,"UTIL"}</definedName>
    <definedName name="nanny4" localSheetId="6" hidden="1">{"Balt Util Water",#N/A,TRUE,"UTIL";"Balt Util Elect",#N/A,TRUE,"UTIL";"Balt Util JE",#N/A,TRUE,"UTIL"}</definedName>
    <definedName name="nanny4" localSheetId="10" hidden="1">{"Balt Util Water",#N/A,TRUE,"UTIL";"Balt Util Elect",#N/A,TRUE,"UTIL";"Balt Util JE",#N/A,TRUE,"UTIL"}</definedName>
    <definedName name="nanny4" localSheetId="28" hidden="1">{"Balt Util Water",#N/A,TRUE,"UTIL";"Balt Util Elect",#N/A,TRUE,"UTIL";"Balt Util JE",#N/A,TRUE,"UTIL"}</definedName>
    <definedName name="nanny4" localSheetId="11" hidden="1">{"Balt Util Water",#N/A,TRUE,"UTIL";"Balt Util Elect",#N/A,TRUE,"UTIL";"Balt Util JE",#N/A,TRUE,"UTIL"}</definedName>
    <definedName name="nanny4" localSheetId="36" hidden="1">{"Balt Util Water",#N/A,TRUE,"UTIL";"Balt Util Elect",#N/A,TRUE,"UTIL";"Balt Util JE",#N/A,TRUE,"UTIL"}</definedName>
    <definedName name="nanny4" localSheetId="18" hidden="1">{"Balt Util Water",#N/A,TRUE,"UTIL";"Balt Util Elect",#N/A,TRUE,"UTIL";"Balt Util JE",#N/A,TRUE,"UTIL"}</definedName>
    <definedName name="nanny4" localSheetId="38" hidden="1">{"Balt Util Water",#N/A,TRUE,"UTIL";"Balt Util Elect",#N/A,TRUE,"UTIL";"Balt Util JE",#N/A,TRUE,"UTIL"}</definedName>
    <definedName name="nanny4" hidden="1">{"Balt Util Water",#N/A,TRUE,"UTIL";"Balt Util Elect",#N/A,TRUE,"UTIL";"Balt Util JE",#N/A,TRUE,"UTIL"}</definedName>
    <definedName name="nanny5" localSheetId="9" hidden="1">{"by quart",#N/A,FALSE,"Opco IS";"by month",#N/A,FALSE,"Opco IS";"page 1",#N/A,FALSE,"Opco BS";"page 2",#N/A,FALSE,"Opco BS";"by quart",#N/A,FALSE,"Opco CF";"by month",#N/A,FALSE,"Opco CF"}</definedName>
    <definedName name="nanny5" localSheetId="7" hidden="1">{"by quart",#N/A,FALSE,"Opco IS";"by month",#N/A,FALSE,"Opco IS";"page 1",#N/A,FALSE,"Opco BS";"page 2",#N/A,FALSE,"Opco BS";"by quart",#N/A,FALSE,"Opco CF";"by month",#N/A,FALSE,"Opco CF"}</definedName>
    <definedName name="nanny5" localSheetId="6" hidden="1">{"by quart",#N/A,FALSE,"Opco IS";"by month",#N/A,FALSE,"Opco IS";"page 1",#N/A,FALSE,"Opco BS";"page 2",#N/A,FALSE,"Opco BS";"by quart",#N/A,FALSE,"Opco CF";"by month",#N/A,FALSE,"Opco CF"}</definedName>
    <definedName name="nanny5" localSheetId="10" hidden="1">{"by quart",#N/A,FALSE,"Opco IS";"by month",#N/A,FALSE,"Opco IS";"page 1",#N/A,FALSE,"Opco BS";"page 2",#N/A,FALSE,"Opco BS";"by quart",#N/A,FALSE,"Opco CF";"by month",#N/A,FALSE,"Opco CF"}</definedName>
    <definedName name="nanny5" localSheetId="28" hidden="1">{"by quart",#N/A,FALSE,"Opco IS";"by month",#N/A,FALSE,"Opco IS";"page 1",#N/A,FALSE,"Opco BS";"page 2",#N/A,FALSE,"Opco BS";"by quart",#N/A,FALSE,"Opco CF";"by month",#N/A,FALSE,"Opco CF"}</definedName>
    <definedName name="nanny5" localSheetId="11" hidden="1">{"by quart",#N/A,FALSE,"Opco IS";"by month",#N/A,FALSE,"Opco IS";"page 1",#N/A,FALSE,"Opco BS";"page 2",#N/A,FALSE,"Opco BS";"by quart",#N/A,FALSE,"Opco CF";"by month",#N/A,FALSE,"Opco CF"}</definedName>
    <definedName name="nanny5" localSheetId="36" hidden="1">{"by quart",#N/A,FALSE,"Opco IS";"by month",#N/A,FALSE,"Opco IS";"page 1",#N/A,FALSE,"Opco BS";"page 2",#N/A,FALSE,"Opco BS";"by quart",#N/A,FALSE,"Opco CF";"by month",#N/A,FALSE,"Opco CF"}</definedName>
    <definedName name="nanny5" localSheetId="18" hidden="1">{"by quart",#N/A,FALSE,"Opco IS";"by month",#N/A,FALSE,"Opco IS";"page 1",#N/A,FALSE,"Opco BS";"page 2",#N/A,FALSE,"Opco BS";"by quart",#N/A,FALSE,"Opco CF";"by month",#N/A,FALSE,"Opco CF"}</definedName>
    <definedName name="nanny5" localSheetId="38" hidden="1">{"by quart",#N/A,FALSE,"Opco IS";"by month",#N/A,FALSE,"Opco IS";"page 1",#N/A,FALSE,"Opco BS";"page 2",#N/A,FALSE,"Opco BS";"by quart",#N/A,FALSE,"Opco CF";"by month",#N/A,FALSE,"Opco CF"}</definedName>
    <definedName name="nanny5" hidden="1">{"by quart",#N/A,FALSE,"Opco IS";"by month",#N/A,FALSE,"Opco IS";"page 1",#N/A,FALSE,"Opco BS";"page 2",#N/A,FALSE,"Opco BS";"by quart",#N/A,FALSE,"Opco CF";"by month",#N/A,FALSE,"Opco CF"}</definedName>
    <definedName name="nanny6" localSheetId="9" hidden="1">{"by quart",#N/A,FALSE,"Opco IS";"by month",#N/A,FALSE,"Opco IS";"page 1",#N/A,FALSE,"Opco BS";"page 2",#N/A,FALSE,"Opco BS";"by quart",#N/A,FALSE,"Opco CF";"by month",#N/A,FALSE,"Opco CF"}</definedName>
    <definedName name="nanny6" localSheetId="7" hidden="1">{"by quart",#N/A,FALSE,"Opco IS";"by month",#N/A,FALSE,"Opco IS";"page 1",#N/A,FALSE,"Opco BS";"page 2",#N/A,FALSE,"Opco BS";"by quart",#N/A,FALSE,"Opco CF";"by month",#N/A,FALSE,"Opco CF"}</definedName>
    <definedName name="nanny6" localSheetId="6" hidden="1">{"by quart",#N/A,FALSE,"Opco IS";"by month",#N/A,FALSE,"Opco IS";"page 1",#N/A,FALSE,"Opco BS";"page 2",#N/A,FALSE,"Opco BS";"by quart",#N/A,FALSE,"Opco CF";"by month",#N/A,FALSE,"Opco CF"}</definedName>
    <definedName name="nanny6" localSheetId="10" hidden="1">{"by quart",#N/A,FALSE,"Opco IS";"by month",#N/A,FALSE,"Opco IS";"page 1",#N/A,FALSE,"Opco BS";"page 2",#N/A,FALSE,"Opco BS";"by quart",#N/A,FALSE,"Opco CF";"by month",#N/A,FALSE,"Opco CF"}</definedName>
    <definedName name="nanny6" localSheetId="28" hidden="1">{"by quart",#N/A,FALSE,"Opco IS";"by month",#N/A,FALSE,"Opco IS";"page 1",#N/A,FALSE,"Opco BS";"page 2",#N/A,FALSE,"Opco BS";"by quart",#N/A,FALSE,"Opco CF";"by month",#N/A,FALSE,"Opco CF"}</definedName>
    <definedName name="nanny6" localSheetId="11" hidden="1">{"by quart",#N/A,FALSE,"Opco IS";"by month",#N/A,FALSE,"Opco IS";"page 1",#N/A,FALSE,"Opco BS";"page 2",#N/A,FALSE,"Opco BS";"by quart",#N/A,FALSE,"Opco CF";"by month",#N/A,FALSE,"Opco CF"}</definedName>
    <definedName name="nanny6" localSheetId="36" hidden="1">{"by quart",#N/A,FALSE,"Opco IS";"by month",#N/A,FALSE,"Opco IS";"page 1",#N/A,FALSE,"Opco BS";"page 2",#N/A,FALSE,"Opco BS";"by quart",#N/A,FALSE,"Opco CF";"by month",#N/A,FALSE,"Opco CF"}</definedName>
    <definedName name="nanny6" localSheetId="18" hidden="1">{"by quart",#N/A,FALSE,"Opco IS";"by month",#N/A,FALSE,"Opco IS";"page 1",#N/A,FALSE,"Opco BS";"page 2",#N/A,FALSE,"Opco BS";"by quart",#N/A,FALSE,"Opco CF";"by month",#N/A,FALSE,"Opco CF"}</definedName>
    <definedName name="nanny6" localSheetId="38" hidden="1">{"by quart",#N/A,FALSE,"Opco IS";"by month",#N/A,FALSE,"Opco IS";"page 1",#N/A,FALSE,"Opco BS";"page 2",#N/A,FALSE,"Opco BS";"by quart",#N/A,FALSE,"Opco CF";"by month",#N/A,FALSE,"Opco CF"}</definedName>
    <definedName name="nanny6" hidden="1">{"by quart",#N/A,FALSE,"Opco IS";"by month",#N/A,FALSE,"Opco IS";"page 1",#N/A,FALSE,"Opco BS";"page 2",#N/A,FALSE,"Opco BS";"by quart",#N/A,FALSE,"Opco CF";"by month",#N/A,FALSE,"Opco CF"}</definedName>
    <definedName name="neq" localSheetId="9" hidden="1">{"by quart",#N/A,FALSE,"Corp IS";"by month",#N/A,FALSE,"Corp IS";"page 1",#N/A,FALSE,"Corp BS";"page 2",#N/A,FALSE,"Corp BS";"by quart",#N/A,FALSE,"Opco CF";"by month",#N/A,FALSE,"Opco CF"}</definedName>
    <definedName name="neq" localSheetId="7" hidden="1">{"by quart",#N/A,FALSE,"Corp IS";"by month",#N/A,FALSE,"Corp IS";"page 1",#N/A,FALSE,"Corp BS";"page 2",#N/A,FALSE,"Corp BS";"by quart",#N/A,FALSE,"Opco CF";"by month",#N/A,FALSE,"Opco CF"}</definedName>
    <definedName name="neq" localSheetId="6" hidden="1">{"by quart",#N/A,FALSE,"Corp IS";"by month",#N/A,FALSE,"Corp IS";"page 1",#N/A,FALSE,"Corp BS";"page 2",#N/A,FALSE,"Corp BS";"by quart",#N/A,FALSE,"Opco CF";"by month",#N/A,FALSE,"Opco CF"}</definedName>
    <definedName name="neq" localSheetId="10" hidden="1">{"by quart",#N/A,FALSE,"Corp IS";"by month",#N/A,FALSE,"Corp IS";"page 1",#N/A,FALSE,"Corp BS";"page 2",#N/A,FALSE,"Corp BS";"by quart",#N/A,FALSE,"Opco CF";"by month",#N/A,FALSE,"Opco CF"}</definedName>
    <definedName name="neq" localSheetId="28" hidden="1">{"by quart",#N/A,FALSE,"Corp IS";"by month",#N/A,FALSE,"Corp IS";"page 1",#N/A,FALSE,"Corp BS";"page 2",#N/A,FALSE,"Corp BS";"by quart",#N/A,FALSE,"Opco CF";"by month",#N/A,FALSE,"Opco CF"}</definedName>
    <definedName name="neq" localSheetId="11" hidden="1">{"by quart",#N/A,FALSE,"Corp IS";"by month",#N/A,FALSE,"Corp IS";"page 1",#N/A,FALSE,"Corp BS";"page 2",#N/A,FALSE,"Corp BS";"by quart",#N/A,FALSE,"Opco CF";"by month",#N/A,FALSE,"Opco CF"}</definedName>
    <definedName name="neq" localSheetId="36" hidden="1">{"by quart",#N/A,FALSE,"Corp IS";"by month",#N/A,FALSE,"Corp IS";"page 1",#N/A,FALSE,"Corp BS";"page 2",#N/A,FALSE,"Corp BS";"by quart",#N/A,FALSE,"Opco CF";"by month",#N/A,FALSE,"Opco CF"}</definedName>
    <definedName name="neq" localSheetId="18" hidden="1">{"by quart",#N/A,FALSE,"Corp IS";"by month",#N/A,FALSE,"Corp IS";"page 1",#N/A,FALSE,"Corp BS";"page 2",#N/A,FALSE,"Corp BS";"by quart",#N/A,FALSE,"Opco CF";"by month",#N/A,FALSE,"Opco CF"}</definedName>
    <definedName name="neq" localSheetId="38" hidden="1">{"by quart",#N/A,FALSE,"Corp IS";"by month",#N/A,FALSE,"Corp IS";"page 1",#N/A,FALSE,"Corp BS";"page 2",#N/A,FALSE,"Corp BS";"by quart",#N/A,FALSE,"Opco CF";"by month",#N/A,FALSE,"Opco CF"}</definedName>
    <definedName name="neq" hidden="1">{"by quart",#N/A,FALSE,"Corp IS";"by month",#N/A,FALSE,"Corp IS";"page 1",#N/A,FALSE,"Corp BS";"page 2",#N/A,FALSE,"Corp BS";"by quart",#N/A,FALSE,"Opco CF";"by month",#N/A,FALSE,"Opco CF"}</definedName>
    <definedName name="ner" localSheetId="9" hidden="1">{"by quart",#N/A,FALSE,"Corp IS";"by month",#N/A,FALSE,"Corp IS";"page 1",#N/A,FALSE,"Corp BS";"page 2",#N/A,FALSE,"Corp BS";"by quart",#N/A,FALSE,"Opco CF";"by month",#N/A,FALSE,"Opco CF"}</definedName>
    <definedName name="ner" localSheetId="7" hidden="1">{"by quart",#N/A,FALSE,"Corp IS";"by month",#N/A,FALSE,"Corp IS";"page 1",#N/A,FALSE,"Corp BS";"page 2",#N/A,FALSE,"Corp BS";"by quart",#N/A,FALSE,"Opco CF";"by month",#N/A,FALSE,"Opco CF"}</definedName>
    <definedName name="ner" localSheetId="6" hidden="1">{"by quart",#N/A,FALSE,"Corp IS";"by month",#N/A,FALSE,"Corp IS";"page 1",#N/A,FALSE,"Corp BS";"page 2",#N/A,FALSE,"Corp BS";"by quart",#N/A,FALSE,"Opco CF";"by month",#N/A,FALSE,"Opco CF"}</definedName>
    <definedName name="ner" localSheetId="10" hidden="1">{"by quart",#N/A,FALSE,"Corp IS";"by month",#N/A,FALSE,"Corp IS";"page 1",#N/A,FALSE,"Corp BS";"page 2",#N/A,FALSE,"Corp BS";"by quart",#N/A,FALSE,"Opco CF";"by month",#N/A,FALSE,"Opco CF"}</definedName>
    <definedName name="ner" localSheetId="28" hidden="1">{"by quart",#N/A,FALSE,"Corp IS";"by month",#N/A,FALSE,"Corp IS";"page 1",#N/A,FALSE,"Corp BS";"page 2",#N/A,FALSE,"Corp BS";"by quart",#N/A,FALSE,"Opco CF";"by month",#N/A,FALSE,"Opco CF"}</definedName>
    <definedName name="ner" localSheetId="11" hidden="1">{"by quart",#N/A,FALSE,"Corp IS";"by month",#N/A,FALSE,"Corp IS";"page 1",#N/A,FALSE,"Corp BS";"page 2",#N/A,FALSE,"Corp BS";"by quart",#N/A,FALSE,"Opco CF";"by month",#N/A,FALSE,"Opco CF"}</definedName>
    <definedName name="ner" localSheetId="36" hidden="1">{"by quart",#N/A,FALSE,"Corp IS";"by month",#N/A,FALSE,"Corp IS";"page 1",#N/A,FALSE,"Corp BS";"page 2",#N/A,FALSE,"Corp BS";"by quart",#N/A,FALSE,"Opco CF";"by month",#N/A,FALSE,"Opco CF"}</definedName>
    <definedName name="ner" localSheetId="18" hidden="1">{"by quart",#N/A,FALSE,"Corp IS";"by month",#N/A,FALSE,"Corp IS";"page 1",#N/A,FALSE,"Corp BS";"page 2",#N/A,FALSE,"Corp BS";"by quart",#N/A,FALSE,"Opco CF";"by month",#N/A,FALSE,"Opco CF"}</definedName>
    <definedName name="ner" localSheetId="38" hidden="1">{"by quart",#N/A,FALSE,"Corp IS";"by month",#N/A,FALSE,"Corp IS";"page 1",#N/A,FALSE,"Corp BS";"page 2",#N/A,FALSE,"Corp BS";"by quart",#N/A,FALSE,"Opco CF";"by month",#N/A,FALSE,"Opco CF"}</definedName>
    <definedName name="ner" hidden="1">{"by quart",#N/A,FALSE,"Corp IS";"by month",#N/A,FALSE,"Corp IS";"page 1",#N/A,FALSE,"Corp BS";"page 2",#N/A,FALSE,"Corp BS";"by quart",#N/A,FALSE,"Opco CF";"by month",#N/A,FALSE,"Opco CF"}</definedName>
    <definedName name="New" localSheetId="9" hidden="1">{"TOTAL",#N/A,FALSE,"A";"FISCAL94",#N/A,FALSE,"A";"FISCAL95",#N/A,FALSE,"A";"FISCAL96",#N/A,FALSE,"A";"misc page",#N/A,FALSE,"A"}</definedName>
    <definedName name="New" localSheetId="51" hidden="1">{"TOTAL",#N/A,FALSE,"A";"FISCAL94",#N/A,FALSE,"A";"FISCAL95",#N/A,FALSE,"A";"FISCAL96",#N/A,FALSE,"A";"misc page",#N/A,FALSE,"A"}</definedName>
    <definedName name="New" localSheetId="7" hidden="1">{"TOTAL",#N/A,FALSE,"A";"FISCAL94",#N/A,FALSE,"A";"FISCAL95",#N/A,FALSE,"A";"FISCAL96",#N/A,FALSE,"A";"misc page",#N/A,FALSE,"A"}</definedName>
    <definedName name="New" localSheetId="6" hidden="1">{"TOTAL",#N/A,FALSE,"A";"FISCAL94",#N/A,FALSE,"A";"FISCAL95",#N/A,FALSE,"A";"FISCAL96",#N/A,FALSE,"A";"misc page",#N/A,FALSE,"A"}</definedName>
    <definedName name="New" localSheetId="10" hidden="1">{"TOTAL",#N/A,FALSE,"A";"FISCAL94",#N/A,FALSE,"A";"FISCAL95",#N/A,FALSE,"A";"FISCAL96",#N/A,FALSE,"A";"misc page",#N/A,FALSE,"A"}</definedName>
    <definedName name="New" localSheetId="28" hidden="1">{"TOTAL",#N/A,FALSE,"A";"FISCAL94",#N/A,FALSE,"A";"FISCAL95",#N/A,FALSE,"A";"FISCAL96",#N/A,FALSE,"A";"misc page",#N/A,FALSE,"A"}</definedName>
    <definedName name="New" localSheetId="11" hidden="1">{"TOTAL",#N/A,FALSE,"A";"FISCAL94",#N/A,FALSE,"A";"FISCAL95",#N/A,FALSE,"A";"FISCAL96",#N/A,FALSE,"A";"misc page",#N/A,FALSE,"A"}</definedName>
    <definedName name="New" localSheetId="36" hidden="1">{"TOTAL",#N/A,FALSE,"A";"FISCAL94",#N/A,FALSE,"A";"FISCAL95",#N/A,FALSE,"A";"FISCAL96",#N/A,FALSE,"A";"misc page",#N/A,FALSE,"A"}</definedName>
    <definedName name="New" localSheetId="18" hidden="1">{"TOTAL",#N/A,FALSE,"A";"FISCAL94",#N/A,FALSE,"A";"FISCAL95",#N/A,FALSE,"A";"FISCAL96",#N/A,FALSE,"A";"misc page",#N/A,FALSE,"A"}</definedName>
    <definedName name="New" hidden="1">{"TOTAL",#N/A,FALSE,"A";"FISCAL94",#N/A,FALSE,"A";"FISCAL95",#N/A,FALSE,"A";"FISCAL96",#N/A,FALSE,"A";"misc page",#N/A,FALSE,"A"}</definedName>
    <definedName name="newname" localSheetId="9" hidden="1">Svetla-#REF!</definedName>
    <definedName name="newname" localSheetId="21" hidden="1">Svetla-#REF!</definedName>
    <definedName name="newname" localSheetId="23" hidden="1">Svetla-#REF!</definedName>
    <definedName name="newname" localSheetId="26" hidden="1">Svetla-#REF!</definedName>
    <definedName name="newname" localSheetId="16" hidden="1">Svetla-#REF!</definedName>
    <definedName name="newname" localSheetId="10" hidden="1">Svetla-'NFD CONSO'!#REF!</definedName>
    <definedName name="newname" localSheetId="11" hidden="1">Svetla-#REF!</definedName>
    <definedName name="newname" localSheetId="13" hidden="1">Svetla-#REF!</definedName>
    <definedName name="newname" localSheetId="47" hidden="1">Svetla-#REF!</definedName>
    <definedName name="newname" localSheetId="24" hidden="1">Svetla-#REF!</definedName>
    <definedName name="newname" localSheetId="45" hidden="1">Svetla-#REF!</definedName>
    <definedName name="newname" localSheetId="40" hidden="1">Svetla-#REF!</definedName>
    <definedName name="newname" localSheetId="46" hidden="1">Svetla-#REF!</definedName>
    <definedName name="newname" localSheetId="18" hidden="1">Svetla-#REF!</definedName>
    <definedName name="newname" localSheetId="38" hidden="1">Svetla-#REF!</definedName>
    <definedName name="newname" localSheetId="39" hidden="1">Svetla-#REF!</definedName>
    <definedName name="newname" localSheetId="22" hidden="1">Svetla-#REF!</definedName>
    <definedName name="newname" hidden="1">Svetla-#REF!</definedName>
    <definedName name="newnewnew" localSheetId="35" hidden="1">{#N/A,#N/A,FALSE,"Pharm";#N/A,#N/A,FALSE,"WWCM"}</definedName>
    <definedName name="newnewnew" localSheetId="31" hidden="1">{#N/A,#N/A,FALSE,"Pharm";#N/A,#N/A,FALSE,"WWCM"}</definedName>
    <definedName name="newnewnew" localSheetId="9" hidden="1">{#N/A,#N/A,FALSE,"Pharm";#N/A,#N/A,FALSE,"WWCM"}</definedName>
    <definedName name="newnewnew" localSheetId="30" hidden="1">{#N/A,#N/A,FALSE,"Pharm";#N/A,#N/A,FALSE,"WWCM"}</definedName>
    <definedName name="newnewnew" localSheetId="51" hidden="1">{#N/A,#N/A,FALSE,"Pharm";#N/A,#N/A,FALSE,"WWCM"}</definedName>
    <definedName name="newnewnew" localSheetId="7" hidden="1">{#N/A,#N/A,FALSE,"Pharm";#N/A,#N/A,FALSE,"WWCM"}</definedName>
    <definedName name="newnewnew" localSheetId="33" hidden="1">{#N/A,#N/A,FALSE,"Pharm";#N/A,#N/A,FALSE,"WWCM"}</definedName>
    <definedName name="newnewnew" localSheetId="6" hidden="1">{#N/A,#N/A,FALSE,"Pharm";#N/A,#N/A,FALSE,"WWCM"}</definedName>
    <definedName name="newnewnew" localSheetId="16" hidden="1">{#N/A,#N/A,FALSE,"Pharm";#N/A,#N/A,FALSE,"WWCM"}</definedName>
    <definedName name="newnewnew" localSheetId="10" hidden="1">{#N/A,#N/A,FALSE,"Pharm";#N/A,#N/A,FALSE,"WWCM"}</definedName>
    <definedName name="newnewnew" localSheetId="29" hidden="1">{#N/A,#N/A,FALSE,"Pharm";#N/A,#N/A,FALSE,"WWCM"}</definedName>
    <definedName name="newnewnew" localSheetId="28" hidden="1">{#N/A,#N/A,FALSE,"Pharm";#N/A,#N/A,FALSE,"WWCM"}</definedName>
    <definedName name="newnewnew" localSheetId="11" hidden="1">{#N/A,#N/A,FALSE,"Pharm";#N/A,#N/A,FALSE,"WWCM"}</definedName>
    <definedName name="newnewnew" localSheetId="36" hidden="1">{#N/A,#N/A,FALSE,"Pharm";#N/A,#N/A,FALSE,"WWCM"}</definedName>
    <definedName name="newnewnew" localSheetId="32" hidden="1">{#N/A,#N/A,FALSE,"Pharm";#N/A,#N/A,FALSE,"WWCM"}</definedName>
    <definedName name="newnewnew" localSheetId="18" hidden="1">{#N/A,#N/A,FALSE,"Pharm";#N/A,#N/A,FALSE,"WWCM"}</definedName>
    <definedName name="newnewnew" localSheetId="38" hidden="1">{#N/A,#N/A,FALSE,"Pharm";#N/A,#N/A,FALSE,"WWCM"}</definedName>
    <definedName name="newnewnew" hidden="1">{#N/A,#N/A,FALSE,"Pharm";#N/A,#N/A,FALSE,"WWCM"}</definedName>
    <definedName name="NewPrint" localSheetId="47">#REF!</definedName>
    <definedName name="NewPrint" localSheetId="45">#REF!</definedName>
    <definedName name="NewPrint" localSheetId="46">#REF!</definedName>
    <definedName name="NEWWW" localSheetId="35" hidden="1">{"'PXR_6500'!$A$1:$I$124"}</definedName>
    <definedName name="NEWWW" localSheetId="31" hidden="1">{"'PXR_6500'!$A$1:$I$124"}</definedName>
    <definedName name="NEWWW" localSheetId="9" hidden="1">{"'PXR_6500'!$A$1:$I$124"}</definedName>
    <definedName name="NEWWW" localSheetId="30" hidden="1">{"'PXR_6500'!$A$1:$I$124"}</definedName>
    <definedName name="NEWWW" localSheetId="51" hidden="1">{"'PXR_6500'!$A$1:$I$124"}</definedName>
    <definedName name="NEWWW" localSheetId="7" hidden="1">{"'PXR_6500'!$A$1:$I$124"}</definedName>
    <definedName name="NEWWW" localSheetId="33" hidden="1">{"'PXR_6500'!$A$1:$I$124"}</definedName>
    <definedName name="NEWWW" localSheetId="6" hidden="1">{"'PXR_6500'!$A$1:$I$124"}</definedName>
    <definedName name="NEWWW" localSheetId="16" hidden="1">{"'PXR_6500'!$A$1:$I$124"}</definedName>
    <definedName name="NEWWW" localSheetId="10" hidden="1">{"'PXR_6500'!$A$1:$I$124"}</definedName>
    <definedName name="NEWWW" localSheetId="29" hidden="1">{"'PXR_6500'!$A$1:$I$124"}</definedName>
    <definedName name="NEWWW" localSheetId="28" hidden="1">{"'PXR_6500'!$A$1:$I$124"}</definedName>
    <definedName name="NEWWW" localSheetId="11" hidden="1">{"'PXR_6500'!$A$1:$I$124"}</definedName>
    <definedName name="NEWWW" localSheetId="36" hidden="1">{"'PXR_6500'!$A$1:$I$124"}</definedName>
    <definedName name="NEWWW" localSheetId="32" hidden="1">{"'PXR_6500'!$A$1:$I$124"}</definedName>
    <definedName name="NEWWW" localSheetId="18" hidden="1">{"'PXR_6500'!$A$1:$I$124"}</definedName>
    <definedName name="NEWWW" localSheetId="38" hidden="1">{"'PXR_6500'!$A$1:$I$124"}</definedName>
    <definedName name="NEWWW" hidden="1">{"'PXR_6500'!$A$1:$I$124"}</definedName>
    <definedName name="NN" localSheetId="9" hidden="1">{#N/A,#N/A,FALSE,"P&amp;L";#N/A,#N/A,FALSE,"BS";#N/A,#N/A,FALSE,"CF";#N/A,#N/A,FALSE,"Sup";#N/A,#N/A,FALSE,"Cum P&amp;L";#N/A,#N/A,FALSE,"Cum CF"}</definedName>
    <definedName name="NN" localSheetId="51" hidden="1">{#N/A,#N/A,FALSE,"P&amp;L";#N/A,#N/A,FALSE,"BS";#N/A,#N/A,FALSE,"CF";#N/A,#N/A,FALSE,"Sup";#N/A,#N/A,FALSE,"Cum P&amp;L";#N/A,#N/A,FALSE,"Cum CF"}</definedName>
    <definedName name="NN" localSheetId="7" hidden="1">{#N/A,#N/A,FALSE,"P&amp;L";#N/A,#N/A,FALSE,"BS";#N/A,#N/A,FALSE,"CF";#N/A,#N/A,FALSE,"Sup";#N/A,#N/A,FALSE,"Cum P&amp;L";#N/A,#N/A,FALSE,"Cum CF"}</definedName>
    <definedName name="NN" localSheetId="6" hidden="1">{#N/A,#N/A,FALSE,"P&amp;L";#N/A,#N/A,FALSE,"BS";#N/A,#N/A,FALSE,"CF";#N/A,#N/A,FALSE,"Sup";#N/A,#N/A,FALSE,"Cum P&amp;L";#N/A,#N/A,FALSE,"Cum CF"}</definedName>
    <definedName name="NN" localSheetId="16" hidden="1">{#N/A,#N/A,FALSE,"P&amp;L";#N/A,#N/A,FALSE,"BS";#N/A,#N/A,FALSE,"CF";#N/A,#N/A,FALSE,"Sup";#N/A,#N/A,FALSE,"Cum P&amp;L";#N/A,#N/A,FALSE,"Cum CF"}</definedName>
    <definedName name="NN" localSheetId="10" hidden="1">{#N/A,#N/A,FALSE,"P&amp;L";#N/A,#N/A,FALSE,"BS";#N/A,#N/A,FALSE,"CF";#N/A,#N/A,FALSE,"Sup";#N/A,#N/A,FALSE,"Cum P&amp;L";#N/A,#N/A,FALSE,"Cum CF"}</definedName>
    <definedName name="NN" localSheetId="29" hidden="1">{#N/A,#N/A,FALSE,"P&amp;L";#N/A,#N/A,FALSE,"BS";#N/A,#N/A,FALSE,"CF";#N/A,#N/A,FALSE,"Sup";#N/A,#N/A,FALSE,"Cum P&amp;L";#N/A,#N/A,FALSE,"Cum CF"}</definedName>
    <definedName name="NN" localSheetId="28" hidden="1">{#N/A,#N/A,FALSE,"P&amp;L";#N/A,#N/A,FALSE,"BS";#N/A,#N/A,FALSE,"CF";#N/A,#N/A,FALSE,"Sup";#N/A,#N/A,FALSE,"Cum P&amp;L";#N/A,#N/A,FALSE,"Cum CF"}</definedName>
    <definedName name="NN" localSheetId="11" hidden="1">{#N/A,#N/A,FALSE,"P&amp;L";#N/A,#N/A,FALSE,"BS";#N/A,#N/A,FALSE,"CF";#N/A,#N/A,FALSE,"Sup";#N/A,#N/A,FALSE,"Cum P&amp;L";#N/A,#N/A,FALSE,"Cum CF"}</definedName>
    <definedName name="NN" localSheetId="36" hidden="1">{#N/A,#N/A,FALSE,"P&amp;L";#N/A,#N/A,FALSE,"BS";#N/A,#N/A,FALSE,"CF";#N/A,#N/A,FALSE,"Sup";#N/A,#N/A,FALSE,"Cum P&amp;L";#N/A,#N/A,FALSE,"Cum CF"}</definedName>
    <definedName name="NN" localSheetId="18" hidden="1">{#N/A,#N/A,FALSE,"P&amp;L";#N/A,#N/A,FALSE,"BS";#N/A,#N/A,FALSE,"CF";#N/A,#N/A,FALSE,"Sup";#N/A,#N/A,FALSE,"Cum P&amp;L";#N/A,#N/A,FALSE,"Cum CF"}</definedName>
    <definedName name="NN" localSheetId="38" hidden="1">{#N/A,#N/A,FALSE,"P&amp;L";#N/A,#N/A,FALSE,"BS";#N/A,#N/A,FALSE,"CF";#N/A,#N/A,FALSE,"Sup";#N/A,#N/A,FALSE,"Cum P&amp;L";#N/A,#N/A,FALSE,"Cum CF"}</definedName>
    <definedName name="NN" hidden="1">{#N/A,#N/A,FALSE,"P&amp;L";#N/A,#N/A,FALSE,"BS";#N/A,#N/A,FALSE,"CF";#N/A,#N/A,FALSE,"Sup";#N/A,#N/A,FALSE,"Cum P&amp;L";#N/A,#N/A,FALSE,"Cum CF"}</definedName>
    <definedName name="nnn" localSheetId="35"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3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3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5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7"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33"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1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1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2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2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1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3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3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1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localSheetId="3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nnnn" localSheetId="9" hidden="1">#REF!</definedName>
    <definedName name="nnnn" localSheetId="51" hidden="1">#REF!</definedName>
    <definedName name="nnnn" localSheetId="16" hidden="1">#REF!</definedName>
    <definedName name="nnnn" localSheetId="10" hidden="1">'NFD CONSO'!#REF!</definedName>
    <definedName name="nnnn" localSheetId="29" hidden="1">#REF!</definedName>
    <definedName name="nnnn" localSheetId="11" hidden="1">#REF!</definedName>
    <definedName name="nnnn" localSheetId="18" hidden="1">#REF!</definedName>
    <definedName name="nnnn" localSheetId="38" hidden="1">#REF!</definedName>
    <definedName name="nnnn" hidden="1">#REF!</definedName>
    <definedName name="nnombre" localSheetId="9"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51"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7"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6"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16"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10"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29"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28"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11"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36"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18"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localSheetId="38"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nombre"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nop" localSheetId="9" hidden="1">{"'FORM'!$A$7:$H$11","'FORM'!$A$1:$H$47"}</definedName>
    <definedName name="nop" localSheetId="16" hidden="1">{"'FORM'!$A$7:$H$11","'FORM'!$A$1:$H$47"}</definedName>
    <definedName name="nop" localSheetId="10" hidden="1">{"'FORM'!$A$7:$H$11","'FORM'!$A$1:$H$47"}</definedName>
    <definedName name="nop" localSheetId="11" hidden="1">{"'FORM'!$A$7:$H$11","'FORM'!$A$1:$H$47"}</definedName>
    <definedName name="nop" localSheetId="18" hidden="1">{"'FORM'!$A$7:$H$11","'FORM'!$A$1:$H$47"}</definedName>
    <definedName name="nop" localSheetId="38" hidden="1">{"'FORM'!$A$7:$H$11","'FORM'!$A$1:$H$47"}</definedName>
    <definedName name="nop" hidden="1">{"'FORM'!$A$7:$H$11","'FORM'!$A$1:$H$47"}</definedName>
    <definedName name="nouv" localSheetId="35" hidden="1">{#N/A,#N/A,FALSE,"Pharm";#N/A,#N/A,FALSE,"WWCM"}</definedName>
    <definedName name="nouv" localSheetId="31" hidden="1">{#N/A,#N/A,FALSE,"Pharm";#N/A,#N/A,FALSE,"WWCM"}</definedName>
    <definedName name="nouv" localSheetId="9" hidden="1">{#N/A,#N/A,FALSE,"Pharm";#N/A,#N/A,FALSE,"WWCM"}</definedName>
    <definedName name="nouv" localSheetId="30" hidden="1">{#N/A,#N/A,FALSE,"Pharm";#N/A,#N/A,FALSE,"WWCM"}</definedName>
    <definedName name="nouv" localSheetId="51" hidden="1">{#N/A,#N/A,FALSE,"Pharm";#N/A,#N/A,FALSE,"WWCM"}</definedName>
    <definedName name="nouv" localSheetId="7" hidden="1">{#N/A,#N/A,FALSE,"Pharm";#N/A,#N/A,FALSE,"WWCM"}</definedName>
    <definedName name="nouv" localSheetId="33" hidden="1">{#N/A,#N/A,FALSE,"Pharm";#N/A,#N/A,FALSE,"WWCM"}</definedName>
    <definedName name="nouv" localSheetId="6" hidden="1">{#N/A,#N/A,FALSE,"Pharm";#N/A,#N/A,FALSE,"WWCM"}</definedName>
    <definedName name="nouv" localSheetId="16" hidden="1">{#N/A,#N/A,FALSE,"Pharm";#N/A,#N/A,FALSE,"WWCM"}</definedName>
    <definedName name="nouv" localSheetId="10" hidden="1">{#N/A,#N/A,FALSE,"Pharm";#N/A,#N/A,FALSE,"WWCM"}</definedName>
    <definedName name="nouv" localSheetId="29" hidden="1">{#N/A,#N/A,FALSE,"Pharm";#N/A,#N/A,FALSE,"WWCM"}</definedName>
    <definedName name="nouv" localSheetId="28" hidden="1">{#N/A,#N/A,FALSE,"Pharm";#N/A,#N/A,FALSE,"WWCM"}</definedName>
    <definedName name="nouv" localSheetId="11" hidden="1">{#N/A,#N/A,FALSE,"Pharm";#N/A,#N/A,FALSE,"WWCM"}</definedName>
    <definedName name="nouv" localSheetId="36" hidden="1">{#N/A,#N/A,FALSE,"Pharm";#N/A,#N/A,FALSE,"WWCM"}</definedName>
    <definedName name="nouv" localSheetId="32" hidden="1">{#N/A,#N/A,FALSE,"Pharm";#N/A,#N/A,FALSE,"WWCM"}</definedName>
    <definedName name="nouv" localSheetId="18" hidden="1">{#N/A,#N/A,FALSE,"Pharm";#N/A,#N/A,FALSE,"WWCM"}</definedName>
    <definedName name="nouv" localSheetId="38" hidden="1">{#N/A,#N/A,FALSE,"Pharm";#N/A,#N/A,FALSE,"WWCM"}</definedName>
    <definedName name="nouv" hidden="1">{#N/A,#N/A,FALSE,"Pharm";#N/A,#N/A,FALSE,"WWCM"}</definedName>
    <definedName name="NTZI" localSheetId="9" hidden="1">{#N/A,#N/A,FALSE,"מאזן בוחן";"כל_מאזן_בוחן",#N/A,FALSE,"מאזן בוחן"}</definedName>
    <definedName name="NTZI" localSheetId="51" hidden="1">{#N/A,#N/A,FALSE,"מאזן בוחן";"כל_מאזן_בוחן",#N/A,FALSE,"מאזן בוחן"}</definedName>
    <definedName name="NTZI" localSheetId="7" hidden="1">{#N/A,#N/A,FALSE,"מאזן בוחן";"כל_מאזן_בוחן",#N/A,FALSE,"מאזן בוחן"}</definedName>
    <definedName name="NTZI" localSheetId="6" hidden="1">{#N/A,#N/A,FALSE,"מאזן בוחן";"כל_מאזן_בוחן",#N/A,FALSE,"מאזן בוחן"}</definedName>
    <definedName name="NTZI" localSheetId="16" hidden="1">{#N/A,#N/A,FALSE,"מאזן בוחן";"כל_מאזן_בוחן",#N/A,FALSE,"מאזן בוחן"}</definedName>
    <definedName name="NTZI" localSheetId="10" hidden="1">{#N/A,#N/A,FALSE,"מאזן בוחן";"כל_מאזן_בוחן",#N/A,FALSE,"מאזן בוחן"}</definedName>
    <definedName name="NTZI" localSheetId="29" hidden="1">{#N/A,#N/A,FALSE,"מאזן בוחן";"כל_מאזן_בוחן",#N/A,FALSE,"מאזן בוחן"}</definedName>
    <definedName name="NTZI" localSheetId="28" hidden="1">{#N/A,#N/A,FALSE,"מאזן בוחן";"כל_מאזן_בוחן",#N/A,FALSE,"מאזן בוחן"}</definedName>
    <definedName name="NTZI" localSheetId="11" hidden="1">{#N/A,#N/A,FALSE,"מאזן בוחן";"כל_מאזן_בוחן",#N/A,FALSE,"מאזן בוחן"}</definedName>
    <definedName name="NTZI" localSheetId="36" hidden="1">{#N/A,#N/A,FALSE,"מאזן בוחן";"כל_מאזן_בוחן",#N/A,FALSE,"מאזן בוחן"}</definedName>
    <definedName name="NTZI" localSheetId="18" hidden="1">{#N/A,#N/A,FALSE,"מאזן בוחן";"כל_מאזן_בוחן",#N/A,FALSE,"מאזן בוחן"}</definedName>
    <definedName name="NTZI" localSheetId="38" hidden="1">{#N/A,#N/A,FALSE,"מאזן בוחן";"כל_מאזן_בוחן",#N/A,FALSE,"מאזן בוחן"}</definedName>
    <definedName name="NTZI" hidden="1">{#N/A,#N/A,FALSE,"מאזן בוחן";"כל_מאזן_בוחן",#N/A,FALSE,"מאזן בוחן"}</definedName>
    <definedName name="Number_of_Payments" localSheetId="47">MATCH(0.01,End_Bal,-1)+1</definedName>
    <definedName name="Number_of_Payments" localSheetId="45">MATCH(0.01,End_Bal,-1)+1</definedName>
    <definedName name="Number_of_Payments" localSheetId="46">MATCH(0.01,End_Bal,-1)+1</definedName>
    <definedName name="o" localSheetId="35" hidden="1">{#N/A,#N/A,FALSE,"New Depr Sch-150% DB";#N/A,#N/A,FALSE,"Cash Flows RLP";#N/A,#N/A,FALSE,"IRR";#N/A,#N/A,FALSE,"Proforma IS";#N/A,#N/A,FALSE,"Assumptions"}</definedName>
    <definedName name="o" localSheetId="31" hidden="1">{#N/A,#N/A,FALSE,"New Depr Sch-150% DB";#N/A,#N/A,FALSE,"Cash Flows RLP";#N/A,#N/A,FALSE,"IRR";#N/A,#N/A,FALSE,"Proforma IS";#N/A,#N/A,FALSE,"Assumptions"}</definedName>
    <definedName name="o" localSheetId="9" hidden="1">{#N/A,#N/A,FALSE,"New Depr Sch-150% DB";#N/A,#N/A,FALSE,"Cash Flows RLP";#N/A,#N/A,FALSE,"IRR";#N/A,#N/A,FALSE,"Proforma IS";#N/A,#N/A,FALSE,"Assumptions"}</definedName>
    <definedName name="o" localSheetId="30" hidden="1">{#N/A,#N/A,FALSE,"New Depr Sch-150% DB";#N/A,#N/A,FALSE,"Cash Flows RLP";#N/A,#N/A,FALSE,"IRR";#N/A,#N/A,FALSE,"Proforma IS";#N/A,#N/A,FALSE,"Assumptions"}</definedName>
    <definedName name="o" localSheetId="51" hidden="1">{#N/A,#N/A,FALSE,"New Depr Sch-150% DB";#N/A,#N/A,FALSE,"Cash Flows RLP";#N/A,#N/A,FALSE,"IRR";#N/A,#N/A,FALSE,"Proforma IS";#N/A,#N/A,FALSE,"Assumptions"}</definedName>
    <definedName name="o" localSheetId="7" hidden="1">{#N/A,#N/A,FALSE,"New Depr Sch-150% DB";#N/A,#N/A,FALSE,"Cash Flows RLP";#N/A,#N/A,FALSE,"IRR";#N/A,#N/A,FALSE,"Proforma IS";#N/A,#N/A,FALSE,"Assumptions"}</definedName>
    <definedName name="o" localSheetId="33" hidden="1">{#N/A,#N/A,FALSE,"New Depr Sch-150% DB";#N/A,#N/A,FALSE,"Cash Flows RLP";#N/A,#N/A,FALSE,"IRR";#N/A,#N/A,FALSE,"Proforma IS";#N/A,#N/A,FALSE,"Assumptions"}</definedName>
    <definedName name="o" localSheetId="6" hidden="1">{#N/A,#N/A,FALSE,"New Depr Sch-150% DB";#N/A,#N/A,FALSE,"Cash Flows RLP";#N/A,#N/A,FALSE,"IRR";#N/A,#N/A,FALSE,"Proforma IS";#N/A,#N/A,FALSE,"Assumptions"}</definedName>
    <definedName name="o" localSheetId="10" hidden="1">{#N/A,#N/A,FALSE,"New Depr Sch-150% DB";#N/A,#N/A,FALSE,"Cash Flows RLP";#N/A,#N/A,FALSE,"IRR";#N/A,#N/A,FALSE,"Proforma IS";#N/A,#N/A,FALSE,"Assumptions"}</definedName>
    <definedName name="o" localSheetId="29" hidden="1">{#N/A,#N/A,FALSE,"New Depr Sch-150% DB";#N/A,#N/A,FALSE,"Cash Flows RLP";#N/A,#N/A,FALSE,"IRR";#N/A,#N/A,FALSE,"Proforma IS";#N/A,#N/A,FALSE,"Assumptions"}</definedName>
    <definedName name="o" localSheetId="28" hidden="1">{#N/A,#N/A,FALSE,"New Depr Sch-150% DB";#N/A,#N/A,FALSE,"Cash Flows RLP";#N/A,#N/A,FALSE,"IRR";#N/A,#N/A,FALSE,"Proforma IS";#N/A,#N/A,FALSE,"Assumptions"}</definedName>
    <definedName name="o" localSheetId="11" hidden="1">{#N/A,#N/A,FALSE,"New Depr Sch-150% DB";#N/A,#N/A,FALSE,"Cash Flows RLP";#N/A,#N/A,FALSE,"IRR";#N/A,#N/A,FALSE,"Proforma IS";#N/A,#N/A,FALSE,"Assumptions"}</definedName>
    <definedName name="o" localSheetId="36" hidden="1">{#N/A,#N/A,FALSE,"New Depr Sch-150% DB";#N/A,#N/A,FALSE,"Cash Flows RLP";#N/A,#N/A,FALSE,"IRR";#N/A,#N/A,FALSE,"Proforma IS";#N/A,#N/A,FALSE,"Assumptions"}</definedName>
    <definedName name="o" localSheetId="32" hidden="1">{#N/A,#N/A,FALSE,"New Depr Sch-150% DB";#N/A,#N/A,FALSE,"Cash Flows RLP";#N/A,#N/A,FALSE,"IRR";#N/A,#N/A,FALSE,"Proforma IS";#N/A,#N/A,FALSE,"Assumptions"}</definedName>
    <definedName name="o" localSheetId="18" hidden="1">{#N/A,#N/A,FALSE,"New Depr Sch-150% DB";#N/A,#N/A,FALSE,"Cash Flows RLP";#N/A,#N/A,FALSE,"IRR";#N/A,#N/A,FALSE,"Proforma IS";#N/A,#N/A,FALSE,"Assumptions"}</definedName>
    <definedName name="o" hidden="1">{#N/A,#N/A,FALSE,"New Depr Sch-150% DB";#N/A,#N/A,FALSE,"Cash Flows RLP";#N/A,#N/A,FALSE,"IRR";#N/A,#N/A,FALSE,"Proforma IS";#N/A,#N/A,FALSE,"Assumptions"}</definedName>
    <definedName name="O.K" localSheetId="9" hidden="1">{"bonus1",#N/A,FALSE,"budget2002";"bonus2",#N/A,FALSE,"budget2002";"bonuss3",#N/A,FALSE,"budget2002";"bonus4",#N/A,FALSE,"budget2002"}</definedName>
    <definedName name="O.K" localSheetId="51" hidden="1">{"bonus1",#N/A,FALSE,"budget2002";"bonus2",#N/A,FALSE,"budget2002";"bonuss3",#N/A,FALSE,"budget2002";"bonus4",#N/A,FALSE,"budget2002"}</definedName>
    <definedName name="O.K" localSheetId="7" hidden="1">{"bonus1",#N/A,FALSE,"budget2002";"bonus2",#N/A,FALSE,"budget2002";"bonuss3",#N/A,FALSE,"budget2002";"bonus4",#N/A,FALSE,"budget2002"}</definedName>
    <definedName name="O.K" localSheetId="6" hidden="1">{"bonus1",#N/A,FALSE,"budget2002";"bonus2",#N/A,FALSE,"budget2002";"bonuss3",#N/A,FALSE,"budget2002";"bonus4",#N/A,FALSE,"budget2002"}</definedName>
    <definedName name="O.K" localSheetId="10" hidden="1">{"bonus1",#N/A,FALSE,"budget2002";"bonus2",#N/A,FALSE,"budget2002";"bonuss3",#N/A,FALSE,"budget2002";"bonus4",#N/A,FALSE,"budget2002"}</definedName>
    <definedName name="O.K" localSheetId="28" hidden="1">{"bonus1",#N/A,FALSE,"budget2002";"bonus2",#N/A,FALSE,"budget2002";"bonuss3",#N/A,FALSE,"budget2002";"bonus4",#N/A,FALSE,"budget2002"}</definedName>
    <definedName name="O.K" localSheetId="11" hidden="1">{"bonus1",#N/A,FALSE,"budget2002";"bonus2",#N/A,FALSE,"budget2002";"bonuss3",#N/A,FALSE,"budget2002";"bonus4",#N/A,FALSE,"budget2002"}</definedName>
    <definedName name="O.K" localSheetId="36" hidden="1">{"bonus1",#N/A,FALSE,"budget2002";"bonus2",#N/A,FALSE,"budget2002";"bonuss3",#N/A,FALSE,"budget2002";"bonus4",#N/A,FALSE,"budget2002"}</definedName>
    <definedName name="O.K" localSheetId="18" hidden="1">{"bonus1",#N/A,FALSE,"budget2002";"bonus2",#N/A,FALSE,"budget2002";"bonuss3",#N/A,FALSE,"budget2002";"bonus4",#N/A,FALSE,"budget2002"}</definedName>
    <definedName name="O.K" localSheetId="38" hidden="1">{"bonus1",#N/A,FALSE,"budget2002";"bonus2",#N/A,FALSE,"budget2002";"bonuss3",#N/A,FALSE,"budget2002";"bonus4",#N/A,FALSE,"budget2002"}</definedName>
    <definedName name="O.K" hidden="1">{"bonus1",#N/A,FALSE,"budget2002";"bonus2",#N/A,FALSE,"budget2002";"bonuss3",#N/A,FALSE,"budget2002";"bonus4",#N/A,FALSE,"budget2002"}</definedName>
    <definedName name="OK" localSheetId="35" hidden="1">{#N/A,#N/A,FALSE,"REPORT"}</definedName>
    <definedName name="OK" localSheetId="31" hidden="1">{#N/A,#N/A,FALSE,"REPORT"}</definedName>
    <definedName name="OK" localSheetId="9" hidden="1">{#N/A,#N/A,FALSE,"REPORT"}</definedName>
    <definedName name="OK" localSheetId="30" hidden="1">{#N/A,#N/A,FALSE,"REPORT"}</definedName>
    <definedName name="OK" localSheetId="51" hidden="1">{#N/A,#N/A,FALSE,"REPORT"}</definedName>
    <definedName name="OK" localSheetId="7" hidden="1">{#N/A,#N/A,FALSE,"REPORT"}</definedName>
    <definedName name="OK" localSheetId="33" hidden="1">{#N/A,#N/A,FALSE,"REPORT"}</definedName>
    <definedName name="OK" localSheetId="6" hidden="1">{#N/A,#N/A,FALSE,"REPORT"}</definedName>
    <definedName name="OK" localSheetId="16" hidden="1">{#N/A,#N/A,FALSE,"REPORT"}</definedName>
    <definedName name="OK" localSheetId="10" hidden="1">{#N/A,#N/A,FALSE,"REPORT"}</definedName>
    <definedName name="OK" localSheetId="29" hidden="1">{#N/A,#N/A,FALSE,"REPORT"}</definedName>
    <definedName name="OK" localSheetId="28" hidden="1">{#N/A,#N/A,FALSE,"REPORT"}</definedName>
    <definedName name="OK" localSheetId="11" hidden="1">{#N/A,#N/A,FALSE,"REPORT"}</definedName>
    <definedName name="OK" localSheetId="36" hidden="1">{#N/A,#N/A,FALSE,"REPORT"}</definedName>
    <definedName name="OK" localSheetId="32" hidden="1">{#N/A,#N/A,FALSE,"REPORT"}</definedName>
    <definedName name="OK" localSheetId="18" hidden="1">{#N/A,#N/A,FALSE,"REPORT"}</definedName>
    <definedName name="OK" localSheetId="38" hidden="1">{#N/A,#N/A,FALSE,"REPORT"}</definedName>
    <definedName name="OK" hidden="1">{#N/A,#N/A,FALSE,"REPORT"}</definedName>
    <definedName name="old" localSheetId="35" hidden="1">{"Period 5 Income Statements",#N/A,FALSE,"Income Statement";"Period 5 Balance Sheets",#N/A,FALSE,"Balance Sheet";"Period 5 Cashflow Statements",#N/A,FALSE,"Cashflow Statement";"Period 5 Financial Ratios",#N/A,FALSE,"Financial Ratios"}</definedName>
    <definedName name="old" localSheetId="31" hidden="1">{"Period 5 Income Statements",#N/A,FALSE,"Income Statement";"Period 5 Balance Sheets",#N/A,FALSE,"Balance Sheet";"Period 5 Cashflow Statements",#N/A,FALSE,"Cashflow Statement";"Period 5 Financial Ratios",#N/A,FALSE,"Financial Ratios"}</definedName>
    <definedName name="old" localSheetId="9" hidden="1">{"Period 5 Income Statements",#N/A,FALSE,"Income Statement";"Period 5 Balance Sheets",#N/A,FALSE,"Balance Sheet";"Period 5 Cashflow Statements",#N/A,FALSE,"Cashflow Statement";"Period 5 Financial Ratios",#N/A,FALSE,"Financial Ratios"}</definedName>
    <definedName name="old" localSheetId="30" hidden="1">{"Period 5 Income Statements",#N/A,FALSE,"Income Statement";"Period 5 Balance Sheets",#N/A,FALSE,"Balance Sheet";"Period 5 Cashflow Statements",#N/A,FALSE,"Cashflow Statement";"Period 5 Financial Ratios",#N/A,FALSE,"Financial Ratios"}</definedName>
    <definedName name="old" localSheetId="51" hidden="1">{"Period 5 Income Statements",#N/A,FALSE,"Income Statement";"Period 5 Balance Sheets",#N/A,FALSE,"Balance Sheet";"Period 5 Cashflow Statements",#N/A,FALSE,"Cashflow Statement";"Period 5 Financial Ratios",#N/A,FALSE,"Financial Ratios"}</definedName>
    <definedName name="old" localSheetId="7" hidden="1">{"Period 5 Income Statements",#N/A,FALSE,"Income Statement";"Period 5 Balance Sheets",#N/A,FALSE,"Balance Sheet";"Period 5 Cashflow Statements",#N/A,FALSE,"Cashflow Statement";"Period 5 Financial Ratios",#N/A,FALSE,"Financial Ratios"}</definedName>
    <definedName name="old" localSheetId="33" hidden="1">{"Period 5 Income Statements",#N/A,FALSE,"Income Statement";"Period 5 Balance Sheets",#N/A,FALSE,"Balance Sheet";"Period 5 Cashflow Statements",#N/A,FALSE,"Cashflow Statement";"Period 5 Financial Ratios",#N/A,FALSE,"Financial Ratios"}</definedName>
    <definedName name="old" localSheetId="6" hidden="1">{"Period 5 Income Statements",#N/A,FALSE,"Income Statement";"Period 5 Balance Sheets",#N/A,FALSE,"Balance Sheet";"Period 5 Cashflow Statements",#N/A,FALSE,"Cashflow Statement";"Period 5 Financial Ratios",#N/A,FALSE,"Financial Ratios"}</definedName>
    <definedName name="old" localSheetId="16" hidden="1">{"Period 5 Income Statements",#N/A,FALSE,"Income Statement";"Period 5 Balance Sheets",#N/A,FALSE,"Balance Sheet";"Period 5 Cashflow Statements",#N/A,FALSE,"Cashflow Statement";"Period 5 Financial Ratios",#N/A,FALSE,"Financial Ratios"}</definedName>
    <definedName name="old" localSheetId="10" hidden="1">{"Period 5 Income Statements",#N/A,FALSE,"Income Statement";"Period 5 Balance Sheets",#N/A,FALSE,"Balance Sheet";"Period 5 Cashflow Statements",#N/A,FALSE,"Cashflow Statement";"Period 5 Financial Ratios",#N/A,FALSE,"Financial Ratios"}</definedName>
    <definedName name="old" localSheetId="29" hidden="1">{"Period 5 Income Statements",#N/A,FALSE,"Income Statement";"Period 5 Balance Sheets",#N/A,FALSE,"Balance Sheet";"Period 5 Cashflow Statements",#N/A,FALSE,"Cashflow Statement";"Period 5 Financial Ratios",#N/A,FALSE,"Financial Ratios"}</definedName>
    <definedName name="old" localSheetId="28" hidden="1">{"Period 5 Income Statements",#N/A,FALSE,"Income Statement";"Period 5 Balance Sheets",#N/A,FALSE,"Balance Sheet";"Period 5 Cashflow Statements",#N/A,FALSE,"Cashflow Statement";"Period 5 Financial Ratios",#N/A,FALSE,"Financial Ratios"}</definedName>
    <definedName name="old" localSheetId="11" hidden="1">{"Period 5 Income Statements",#N/A,FALSE,"Income Statement";"Period 5 Balance Sheets",#N/A,FALSE,"Balance Sheet";"Period 5 Cashflow Statements",#N/A,FALSE,"Cashflow Statement";"Period 5 Financial Ratios",#N/A,FALSE,"Financial Ratios"}</definedName>
    <definedName name="old" localSheetId="36" hidden="1">{"Period 5 Income Statements",#N/A,FALSE,"Income Statement";"Period 5 Balance Sheets",#N/A,FALSE,"Balance Sheet";"Period 5 Cashflow Statements",#N/A,FALSE,"Cashflow Statement";"Period 5 Financial Ratios",#N/A,FALSE,"Financial Ratios"}</definedName>
    <definedName name="old" localSheetId="32" hidden="1">{"Period 5 Income Statements",#N/A,FALSE,"Income Statement";"Period 5 Balance Sheets",#N/A,FALSE,"Balance Sheet";"Period 5 Cashflow Statements",#N/A,FALSE,"Cashflow Statement";"Period 5 Financial Ratios",#N/A,FALSE,"Financial Ratios"}</definedName>
    <definedName name="old" localSheetId="18" hidden="1">{"Period 5 Income Statements",#N/A,FALSE,"Income Statement";"Period 5 Balance Sheets",#N/A,FALSE,"Balance Sheet";"Period 5 Cashflow Statements",#N/A,FALSE,"Cashflow Statement";"Period 5 Financial Ratios",#N/A,FALSE,"Financial Ratios"}</definedName>
    <definedName name="old" localSheetId="38" hidden="1">{"Period 5 Income Statements",#N/A,FALSE,"Income Statement";"Period 5 Balance Sheets",#N/A,FALSE,"Balance Sheet";"Period 5 Cashflow Statements",#N/A,FALSE,"Cashflow Statement";"Period 5 Financial Ratios",#N/A,FALSE,"Financial Ratios"}</definedName>
    <definedName name="old" hidden="1">{"Period 5 Income Statements",#N/A,FALSE,"Income Statement";"Period 5 Balance Sheets",#N/A,FALSE,"Balance Sheet";"Period 5 Cashflow Statements",#N/A,FALSE,"Cashflow Statement";"Period 5 Financial Ratios",#N/A,FALSE,"Financial Ratios"}</definedName>
    <definedName name="omnius1" localSheetId="9" hidden="1">{"sum",#N/A,TRUE,"Summary";"Omn",#N/A,TRUE,"Summary";"om_cost",#N/A,TRUE,"Summary";"conv_cost",#N/A,TRUE,"Summary";"input1",#N/A,TRUE,"Summary";"input2",#N/A,TRUE,"Summary"}</definedName>
    <definedName name="omnius1" localSheetId="16" hidden="1">{"sum",#N/A,TRUE,"Summary";"Omn",#N/A,TRUE,"Summary";"om_cost",#N/A,TRUE,"Summary";"conv_cost",#N/A,TRUE,"Summary";"input1",#N/A,TRUE,"Summary";"input2",#N/A,TRUE,"Summary"}</definedName>
    <definedName name="omnius1" localSheetId="10" hidden="1">{"sum",#N/A,TRUE,"Summary";"Omn",#N/A,TRUE,"Summary";"om_cost",#N/A,TRUE,"Summary";"conv_cost",#N/A,TRUE,"Summary";"input1",#N/A,TRUE,"Summary";"input2",#N/A,TRUE,"Summary"}</definedName>
    <definedName name="omnius1" localSheetId="11" hidden="1">{"sum",#N/A,TRUE,"Summary";"Omn",#N/A,TRUE,"Summary";"om_cost",#N/A,TRUE,"Summary";"conv_cost",#N/A,TRUE,"Summary";"input1",#N/A,TRUE,"Summary";"input2",#N/A,TRUE,"Summary"}</definedName>
    <definedName name="omnius1" localSheetId="18" hidden="1">{"sum",#N/A,TRUE,"Summary";"Omn",#N/A,TRUE,"Summary";"om_cost",#N/A,TRUE,"Summary";"conv_cost",#N/A,TRUE,"Summary";"input1",#N/A,TRUE,"Summary";"input2",#N/A,TRUE,"Summary"}</definedName>
    <definedName name="omnius1" localSheetId="38" hidden="1">{"sum",#N/A,TRUE,"Summary";"Omn",#N/A,TRUE,"Summary";"om_cost",#N/A,TRUE,"Summary";"conv_cost",#N/A,TRUE,"Summary";"input1",#N/A,TRUE,"Summary";"input2",#N/A,TRUE,"Summary"}</definedName>
    <definedName name="omnius1" hidden="1">{"sum",#N/A,TRUE,"Summary";"Omn",#N/A,TRUE,"Summary";"om_cost",#N/A,TRUE,"Summary";"conv_cost",#N/A,TRUE,"Summary";"input1",#N/A,TRUE,"Summary";"input2",#N/A,TRUE,"Summary"}</definedName>
    <definedName name="omnius12" localSheetId="9" hidden="1">{"sum",#N/A,TRUE,"Summary";"Omn",#N/A,TRUE,"Summary";"om_cost",#N/A,TRUE,"Summary";"conv_cost",#N/A,TRUE,"Summary";"input1",#N/A,TRUE,"Summary";"input2",#N/A,TRUE,"Summary"}</definedName>
    <definedName name="omnius12" localSheetId="16" hidden="1">{"sum",#N/A,TRUE,"Summary";"Omn",#N/A,TRUE,"Summary";"om_cost",#N/A,TRUE,"Summary";"conv_cost",#N/A,TRUE,"Summary";"input1",#N/A,TRUE,"Summary";"input2",#N/A,TRUE,"Summary"}</definedName>
    <definedName name="omnius12" localSheetId="10" hidden="1">{"sum",#N/A,TRUE,"Summary";"Omn",#N/A,TRUE,"Summary";"om_cost",#N/A,TRUE,"Summary";"conv_cost",#N/A,TRUE,"Summary";"input1",#N/A,TRUE,"Summary";"input2",#N/A,TRUE,"Summary"}</definedName>
    <definedName name="omnius12" localSheetId="11" hidden="1">{"sum",#N/A,TRUE,"Summary";"Omn",#N/A,TRUE,"Summary";"om_cost",#N/A,TRUE,"Summary";"conv_cost",#N/A,TRUE,"Summary";"input1",#N/A,TRUE,"Summary";"input2",#N/A,TRUE,"Summary"}</definedName>
    <definedName name="omnius12" localSheetId="18" hidden="1">{"sum",#N/A,TRUE,"Summary";"Omn",#N/A,TRUE,"Summary";"om_cost",#N/A,TRUE,"Summary";"conv_cost",#N/A,TRUE,"Summary";"input1",#N/A,TRUE,"Summary";"input2",#N/A,TRUE,"Summary"}</definedName>
    <definedName name="omnius12" localSheetId="38" hidden="1">{"sum",#N/A,TRUE,"Summary";"Omn",#N/A,TRUE,"Summary";"om_cost",#N/A,TRUE,"Summary";"conv_cost",#N/A,TRUE,"Summary";"input1",#N/A,TRUE,"Summary";"input2",#N/A,TRUE,"Summary"}</definedName>
    <definedName name="omnius12" hidden="1">{"sum",#N/A,TRUE,"Summary";"Omn",#N/A,TRUE,"Summary";"om_cost",#N/A,TRUE,"Summary";"conv_cost",#N/A,TRUE,"Summary";"input1",#N/A,TRUE,"Summary";"input2",#N/A,TRUE,"Summary"}</definedName>
    <definedName name="omnius122" localSheetId="9" hidden="1">{"sum",#N/A,TRUE,"Summary";"Omn",#N/A,TRUE,"Summary";"om_cost",#N/A,TRUE,"Summary";"conv_cost",#N/A,TRUE,"Summary";"input1",#N/A,TRUE,"Summary";"input2",#N/A,TRUE,"Summary"}</definedName>
    <definedName name="omnius122" localSheetId="16" hidden="1">{"sum",#N/A,TRUE,"Summary";"Omn",#N/A,TRUE,"Summary";"om_cost",#N/A,TRUE,"Summary";"conv_cost",#N/A,TRUE,"Summary";"input1",#N/A,TRUE,"Summary";"input2",#N/A,TRUE,"Summary"}</definedName>
    <definedName name="omnius122" localSheetId="10" hidden="1">{"sum",#N/A,TRUE,"Summary";"Omn",#N/A,TRUE,"Summary";"om_cost",#N/A,TRUE,"Summary";"conv_cost",#N/A,TRUE,"Summary";"input1",#N/A,TRUE,"Summary";"input2",#N/A,TRUE,"Summary"}</definedName>
    <definedName name="omnius122" localSheetId="11" hidden="1">{"sum",#N/A,TRUE,"Summary";"Omn",#N/A,TRUE,"Summary";"om_cost",#N/A,TRUE,"Summary";"conv_cost",#N/A,TRUE,"Summary";"input1",#N/A,TRUE,"Summary";"input2",#N/A,TRUE,"Summary"}</definedName>
    <definedName name="omnius122" localSheetId="18" hidden="1">{"sum",#N/A,TRUE,"Summary";"Omn",#N/A,TRUE,"Summary";"om_cost",#N/A,TRUE,"Summary";"conv_cost",#N/A,TRUE,"Summary";"input1",#N/A,TRUE,"Summary";"input2",#N/A,TRUE,"Summary"}</definedName>
    <definedName name="omnius122" localSheetId="38" hidden="1">{"sum",#N/A,TRUE,"Summary";"Omn",#N/A,TRUE,"Summary";"om_cost",#N/A,TRUE,"Summary";"conv_cost",#N/A,TRUE,"Summary";"input1",#N/A,TRUE,"Summary";"input2",#N/A,TRUE,"Summary"}</definedName>
    <definedName name="omnius122" hidden="1">{"sum",#N/A,TRUE,"Summary";"Omn",#N/A,TRUE,"Summary";"om_cost",#N/A,TRUE,"Summary";"conv_cost",#N/A,TRUE,"Summary";"input1",#N/A,TRUE,"Summary";"input2",#N/A,TRUE,"Summary"}</definedName>
    <definedName name="ONYX19970501222055" localSheetId="35" hidden="1">#REF!</definedName>
    <definedName name="ONYX19970501222055" localSheetId="31" hidden="1">#REF!</definedName>
    <definedName name="ONYX19970501222055" localSheetId="9" hidden="1">#REF!</definedName>
    <definedName name="ONYX19970501222055" localSheetId="30" hidden="1">#REF!</definedName>
    <definedName name="ONYX19970501222055" localSheetId="51" hidden="1">#REF!</definedName>
    <definedName name="ONYX19970501222055" localSheetId="33" hidden="1">#REF!</definedName>
    <definedName name="ONYX19970501222055" localSheetId="16" hidden="1">#REF!</definedName>
    <definedName name="ONYX19970501222055" localSheetId="10" hidden="1">'NFD CONSO'!#REF!</definedName>
    <definedName name="ONYX19970501222055" localSheetId="29" hidden="1">#REF!</definedName>
    <definedName name="ONYX19970501222055" localSheetId="11" hidden="1">#REF!</definedName>
    <definedName name="ONYX19970501222055" localSheetId="36" hidden="1">#REF!</definedName>
    <definedName name="ONYX19970501222055" localSheetId="32" hidden="1">#REF!</definedName>
    <definedName name="ONYX19970501222055" localSheetId="18" hidden="1">#REF!</definedName>
    <definedName name="ONYX19970501222055" localSheetId="38" hidden="1">#REF!</definedName>
    <definedName name="ONYX19970501222055" hidden="1">#REF!</definedName>
    <definedName name="ONYX19970501222155" localSheetId="35" hidden="1">#REF!</definedName>
    <definedName name="ONYX19970501222155" localSheetId="31" hidden="1">#REF!</definedName>
    <definedName name="ONYX19970501222155" localSheetId="9" hidden="1">#REF!</definedName>
    <definedName name="ONYX19970501222155" localSheetId="30" hidden="1">#REF!</definedName>
    <definedName name="ONYX19970501222155" localSheetId="51" hidden="1">#REF!</definedName>
    <definedName name="ONYX19970501222155" localSheetId="33" hidden="1">#REF!</definedName>
    <definedName name="ONYX19970501222155" localSheetId="16" hidden="1">#REF!</definedName>
    <definedName name="ONYX19970501222155" localSheetId="10" hidden="1">'NFD CONSO'!#REF!</definedName>
    <definedName name="ONYX19970501222155" localSheetId="29" hidden="1">#REF!</definedName>
    <definedName name="ONYX19970501222155" localSheetId="11" hidden="1">#REF!</definedName>
    <definedName name="ONYX19970501222155" localSheetId="36" hidden="1">#REF!</definedName>
    <definedName name="ONYX19970501222155" localSheetId="32" hidden="1">#REF!</definedName>
    <definedName name="ONYX19970501222155" localSheetId="18" hidden="1">#REF!</definedName>
    <definedName name="ONYX19970501222155" localSheetId="38" hidden="1">#REF!</definedName>
    <definedName name="ONYX19970501222155" hidden="1">#REF!</definedName>
    <definedName name="ooo" localSheetId="35" hidden="1">{#N/A,#N/A,FALSE,"REPORT"}</definedName>
    <definedName name="ooo" localSheetId="31" hidden="1">{#N/A,#N/A,FALSE,"REPORT"}</definedName>
    <definedName name="ooo" localSheetId="9" hidden="1">{"'Sheet1'!$A$1:$F$150"}</definedName>
    <definedName name="ooo" localSheetId="30" hidden="1">{#N/A,#N/A,FALSE,"REPORT"}</definedName>
    <definedName name="ooo" localSheetId="51" hidden="1">{#N/A,#N/A,FALSE,"REPORT"}</definedName>
    <definedName name="ooo" localSheetId="7" hidden="1">{"'Sheet1'!$A$1:$F$150"}</definedName>
    <definedName name="ooo" localSheetId="33" hidden="1">{#N/A,#N/A,FALSE,"REPORT"}</definedName>
    <definedName name="ooo" localSheetId="6" hidden="1">{"'Sheet1'!$A$1:$F$150"}</definedName>
    <definedName name="ooo" localSheetId="16" hidden="1">{#N/A,#N/A,FALSE,"REPORT"}</definedName>
    <definedName name="ooo" localSheetId="10" hidden="1">{"'Sheet1'!$A$1:$F$150"}</definedName>
    <definedName name="ooo" localSheetId="29" hidden="1">{#N/A,#N/A,FALSE,"REPORT"}</definedName>
    <definedName name="ooo" localSheetId="28" hidden="1">{"'Sheet1'!$A$1:$F$150"}</definedName>
    <definedName name="ooo" localSheetId="11" hidden="1">{"'Sheet1'!$A$1:$F$150"}</definedName>
    <definedName name="ooo" localSheetId="36" hidden="1">{#N/A,#N/A,FALSE,"REPORT"}</definedName>
    <definedName name="ooo" localSheetId="32" hidden="1">{#N/A,#N/A,FALSE,"REPORT"}</definedName>
    <definedName name="ooo" localSheetId="18" hidden="1">{#N/A,#N/A,FALSE,"REPORT"}</definedName>
    <definedName name="ooo" localSheetId="38" hidden="1">{#N/A,#N/A,FALSE,"REPORT"}</definedName>
    <definedName name="ooo" hidden="1">{"'Sheet1'!$A$1:$F$150"}</definedName>
    <definedName name="OOOO" localSheetId="35" hidden="1">{#N/A,#N/A,FALSE,"Aging Summary";#N/A,#N/A,FALSE,"Ratio Analysis";#N/A,#N/A,FALSE,"Test 120 Day Accts";#N/A,#N/A,FALSE,"Tickmarks"}</definedName>
    <definedName name="OOOO" localSheetId="31" hidden="1">{#N/A,#N/A,FALSE,"Aging Summary";#N/A,#N/A,FALSE,"Ratio Analysis";#N/A,#N/A,FALSE,"Test 120 Day Accts";#N/A,#N/A,FALSE,"Tickmarks"}</definedName>
    <definedName name="OOOO" localSheetId="9" hidden="1">{#N/A,#N/A,FALSE,"Aging Summary";#N/A,#N/A,FALSE,"Ratio Analysis";#N/A,#N/A,FALSE,"Test 120 Day Accts";#N/A,#N/A,FALSE,"Tickmarks"}</definedName>
    <definedName name="OOOO" localSheetId="30" hidden="1">{#N/A,#N/A,FALSE,"Aging Summary";#N/A,#N/A,FALSE,"Ratio Analysis";#N/A,#N/A,FALSE,"Test 120 Day Accts";#N/A,#N/A,FALSE,"Tickmarks"}</definedName>
    <definedName name="OOOO" localSheetId="51" hidden="1">{#N/A,#N/A,FALSE,"Aging Summary";#N/A,#N/A,FALSE,"Ratio Analysis";#N/A,#N/A,FALSE,"Test 120 Day Accts";#N/A,#N/A,FALSE,"Tickmarks"}</definedName>
    <definedName name="OOOO" localSheetId="7" hidden="1">{#N/A,#N/A,FALSE,"Aging Summary";#N/A,#N/A,FALSE,"Ratio Analysis";#N/A,#N/A,FALSE,"Test 120 Day Accts";#N/A,#N/A,FALSE,"Tickmarks"}</definedName>
    <definedName name="OOOO" localSheetId="33" hidden="1">{#N/A,#N/A,FALSE,"Aging Summary";#N/A,#N/A,FALSE,"Ratio Analysis";#N/A,#N/A,FALSE,"Test 120 Day Accts";#N/A,#N/A,FALSE,"Tickmarks"}</definedName>
    <definedName name="OOOO" localSheetId="6" hidden="1">{#N/A,#N/A,FALSE,"Aging Summary";#N/A,#N/A,FALSE,"Ratio Analysis";#N/A,#N/A,FALSE,"Test 120 Day Accts";#N/A,#N/A,FALSE,"Tickmarks"}</definedName>
    <definedName name="OOOO" localSheetId="16" hidden="1">{#N/A,#N/A,FALSE,"Aging Summary";#N/A,#N/A,FALSE,"Ratio Analysis";#N/A,#N/A,FALSE,"Test 120 Day Accts";#N/A,#N/A,FALSE,"Tickmarks"}</definedName>
    <definedName name="OOOO" localSheetId="10" hidden="1">{#N/A,#N/A,FALSE,"Aging Summary";#N/A,#N/A,FALSE,"Ratio Analysis";#N/A,#N/A,FALSE,"Test 120 Day Accts";#N/A,#N/A,FALSE,"Tickmarks"}</definedName>
    <definedName name="OOOO" localSheetId="29" hidden="1">{#N/A,#N/A,FALSE,"Aging Summary";#N/A,#N/A,FALSE,"Ratio Analysis";#N/A,#N/A,FALSE,"Test 120 Day Accts";#N/A,#N/A,FALSE,"Tickmarks"}</definedName>
    <definedName name="OOOO" localSheetId="28" hidden="1">{#N/A,#N/A,FALSE,"Aging Summary";#N/A,#N/A,FALSE,"Ratio Analysis";#N/A,#N/A,FALSE,"Test 120 Day Accts";#N/A,#N/A,FALSE,"Tickmarks"}</definedName>
    <definedName name="OOOO" localSheetId="11" hidden="1">{#N/A,#N/A,FALSE,"Aging Summary";#N/A,#N/A,FALSE,"Ratio Analysis";#N/A,#N/A,FALSE,"Test 120 Day Accts";#N/A,#N/A,FALSE,"Tickmarks"}</definedName>
    <definedName name="OOOO" localSheetId="36" hidden="1">{#N/A,#N/A,FALSE,"Aging Summary";#N/A,#N/A,FALSE,"Ratio Analysis";#N/A,#N/A,FALSE,"Test 120 Day Accts";#N/A,#N/A,FALSE,"Tickmarks"}</definedName>
    <definedName name="OOOO" localSheetId="32" hidden="1">{#N/A,#N/A,FALSE,"Aging Summary";#N/A,#N/A,FALSE,"Ratio Analysis";#N/A,#N/A,FALSE,"Test 120 Day Accts";#N/A,#N/A,FALSE,"Tickmarks"}</definedName>
    <definedName name="OOOO" localSheetId="18" hidden="1">{#N/A,#N/A,FALSE,"Aging Summary";#N/A,#N/A,FALSE,"Ratio Analysis";#N/A,#N/A,FALSE,"Test 120 Day Accts";#N/A,#N/A,FALSE,"Tickmarks"}</definedName>
    <definedName name="OOOO" localSheetId="38" hidden="1">{#N/A,#N/A,FALSE,"Aging Summary";#N/A,#N/A,FALSE,"Ratio Analysis";#N/A,#N/A,FALSE,"Test 120 Day Accts";#N/A,#N/A,FALSE,"Tickmarks"}</definedName>
    <definedName name="OOOO" hidden="1">{#N/A,#N/A,FALSE,"Aging Summary";#N/A,#N/A,FALSE,"Ratio Analysis";#N/A,#N/A,FALSE,"Test 120 Day Accts";#N/A,#N/A,FALSE,"Tickmarks"}</definedName>
    <definedName name="OOOOO" localSheetId="35" hidden="1">{#N/A,#N/A,FALSE,"Aging Summary";#N/A,#N/A,FALSE,"Ratio Analysis";#N/A,#N/A,FALSE,"Test 120 Day Accts";#N/A,#N/A,FALSE,"Tickmarks"}</definedName>
    <definedName name="OOOOO" localSheetId="31" hidden="1">{#N/A,#N/A,FALSE,"Aging Summary";#N/A,#N/A,FALSE,"Ratio Analysis";#N/A,#N/A,FALSE,"Test 120 Day Accts";#N/A,#N/A,FALSE,"Tickmarks"}</definedName>
    <definedName name="OOOOO" localSheetId="9" hidden="1">{#N/A,#N/A,FALSE,"Aging Summary";#N/A,#N/A,FALSE,"Ratio Analysis";#N/A,#N/A,FALSE,"Test 120 Day Accts";#N/A,#N/A,FALSE,"Tickmarks"}</definedName>
    <definedName name="OOOOO" localSheetId="30" hidden="1">{#N/A,#N/A,FALSE,"Aging Summary";#N/A,#N/A,FALSE,"Ratio Analysis";#N/A,#N/A,FALSE,"Test 120 Day Accts";#N/A,#N/A,FALSE,"Tickmarks"}</definedName>
    <definedName name="OOOOO" localSheetId="51" hidden="1">{#N/A,#N/A,FALSE,"Aging Summary";#N/A,#N/A,FALSE,"Ratio Analysis";#N/A,#N/A,FALSE,"Test 120 Day Accts";#N/A,#N/A,FALSE,"Tickmarks"}</definedName>
    <definedName name="OOOOO" localSheetId="7" hidden="1">{#N/A,#N/A,FALSE,"Aging Summary";#N/A,#N/A,FALSE,"Ratio Analysis";#N/A,#N/A,FALSE,"Test 120 Day Accts";#N/A,#N/A,FALSE,"Tickmarks"}</definedName>
    <definedName name="OOOOO" localSheetId="33" hidden="1">{#N/A,#N/A,FALSE,"Aging Summary";#N/A,#N/A,FALSE,"Ratio Analysis";#N/A,#N/A,FALSE,"Test 120 Day Accts";#N/A,#N/A,FALSE,"Tickmarks"}</definedName>
    <definedName name="OOOOO" localSheetId="6" hidden="1">{#N/A,#N/A,FALSE,"Aging Summary";#N/A,#N/A,FALSE,"Ratio Analysis";#N/A,#N/A,FALSE,"Test 120 Day Accts";#N/A,#N/A,FALSE,"Tickmarks"}</definedName>
    <definedName name="OOOOO" localSheetId="16" hidden="1">{#N/A,#N/A,FALSE,"Aging Summary";#N/A,#N/A,FALSE,"Ratio Analysis";#N/A,#N/A,FALSE,"Test 120 Day Accts";#N/A,#N/A,FALSE,"Tickmarks"}</definedName>
    <definedName name="OOOOO" localSheetId="10" hidden="1">{#N/A,#N/A,FALSE,"Aging Summary";#N/A,#N/A,FALSE,"Ratio Analysis";#N/A,#N/A,FALSE,"Test 120 Day Accts";#N/A,#N/A,FALSE,"Tickmarks"}</definedName>
    <definedName name="OOOOO" localSheetId="29" hidden="1">{#N/A,#N/A,FALSE,"Aging Summary";#N/A,#N/A,FALSE,"Ratio Analysis";#N/A,#N/A,FALSE,"Test 120 Day Accts";#N/A,#N/A,FALSE,"Tickmarks"}</definedName>
    <definedName name="OOOOO" localSheetId="28" hidden="1">{#N/A,#N/A,FALSE,"Aging Summary";#N/A,#N/A,FALSE,"Ratio Analysis";#N/A,#N/A,FALSE,"Test 120 Day Accts";#N/A,#N/A,FALSE,"Tickmarks"}</definedName>
    <definedName name="OOOOO" localSheetId="11" hidden="1">{#N/A,#N/A,FALSE,"Aging Summary";#N/A,#N/A,FALSE,"Ratio Analysis";#N/A,#N/A,FALSE,"Test 120 Day Accts";#N/A,#N/A,FALSE,"Tickmarks"}</definedName>
    <definedName name="OOOOO" localSheetId="36" hidden="1">{#N/A,#N/A,FALSE,"Aging Summary";#N/A,#N/A,FALSE,"Ratio Analysis";#N/A,#N/A,FALSE,"Test 120 Day Accts";#N/A,#N/A,FALSE,"Tickmarks"}</definedName>
    <definedName name="OOOOO" localSheetId="32" hidden="1">{#N/A,#N/A,FALSE,"Aging Summary";#N/A,#N/A,FALSE,"Ratio Analysis";#N/A,#N/A,FALSE,"Test 120 Day Accts";#N/A,#N/A,FALSE,"Tickmarks"}</definedName>
    <definedName name="OOOOO" localSheetId="18" hidden="1">{#N/A,#N/A,FALSE,"Aging Summary";#N/A,#N/A,FALSE,"Ratio Analysis";#N/A,#N/A,FALSE,"Test 120 Day Accts";#N/A,#N/A,FALSE,"Tickmarks"}</definedName>
    <definedName name="OOOOO" localSheetId="38" hidden="1">{#N/A,#N/A,FALSE,"Aging Summary";#N/A,#N/A,FALSE,"Ratio Analysis";#N/A,#N/A,FALSE,"Test 120 Day Accts";#N/A,#N/A,FALSE,"Tickmarks"}</definedName>
    <definedName name="OOOOO" hidden="1">{#N/A,#N/A,FALSE,"Aging Summary";#N/A,#N/A,FALSE,"Ratio Analysis";#N/A,#N/A,FALSE,"Test 120 Day Accts";#N/A,#N/A,FALSE,"Tickmarks"}</definedName>
    <definedName name="OOOOOO" localSheetId="35" hidden="1">{#N/A,#N/A,FALSE,"Aging Summary";#N/A,#N/A,FALSE,"Ratio Analysis";#N/A,#N/A,FALSE,"Test 120 Day Accts";#N/A,#N/A,FALSE,"Tickmarks"}</definedName>
    <definedName name="OOOOOO" localSheetId="31" hidden="1">{#N/A,#N/A,FALSE,"Aging Summary";#N/A,#N/A,FALSE,"Ratio Analysis";#N/A,#N/A,FALSE,"Test 120 Day Accts";#N/A,#N/A,FALSE,"Tickmarks"}</definedName>
    <definedName name="OOOOOO" localSheetId="9" hidden="1">{#N/A,#N/A,FALSE,"Aging Summary";#N/A,#N/A,FALSE,"Ratio Analysis";#N/A,#N/A,FALSE,"Test 120 Day Accts";#N/A,#N/A,FALSE,"Tickmarks"}</definedName>
    <definedName name="OOOOOO" localSheetId="30" hidden="1">{#N/A,#N/A,FALSE,"Aging Summary";#N/A,#N/A,FALSE,"Ratio Analysis";#N/A,#N/A,FALSE,"Test 120 Day Accts";#N/A,#N/A,FALSE,"Tickmarks"}</definedName>
    <definedName name="OOOOOO" localSheetId="51" hidden="1">{#N/A,#N/A,FALSE,"Aging Summary";#N/A,#N/A,FALSE,"Ratio Analysis";#N/A,#N/A,FALSE,"Test 120 Day Accts";#N/A,#N/A,FALSE,"Tickmarks"}</definedName>
    <definedName name="OOOOOO" localSheetId="7" hidden="1">{#N/A,#N/A,FALSE,"Aging Summary";#N/A,#N/A,FALSE,"Ratio Analysis";#N/A,#N/A,FALSE,"Test 120 Day Accts";#N/A,#N/A,FALSE,"Tickmarks"}</definedName>
    <definedName name="OOOOOO" localSheetId="33" hidden="1">{#N/A,#N/A,FALSE,"Aging Summary";#N/A,#N/A,FALSE,"Ratio Analysis";#N/A,#N/A,FALSE,"Test 120 Day Accts";#N/A,#N/A,FALSE,"Tickmarks"}</definedName>
    <definedName name="OOOOOO" localSheetId="6" hidden="1">{#N/A,#N/A,FALSE,"Aging Summary";#N/A,#N/A,FALSE,"Ratio Analysis";#N/A,#N/A,FALSE,"Test 120 Day Accts";#N/A,#N/A,FALSE,"Tickmarks"}</definedName>
    <definedName name="OOOOOO" localSheetId="16" hidden="1">{#N/A,#N/A,FALSE,"Aging Summary";#N/A,#N/A,FALSE,"Ratio Analysis";#N/A,#N/A,FALSE,"Test 120 Day Accts";#N/A,#N/A,FALSE,"Tickmarks"}</definedName>
    <definedName name="OOOOOO" localSheetId="10" hidden="1">{#N/A,#N/A,FALSE,"Aging Summary";#N/A,#N/A,FALSE,"Ratio Analysis";#N/A,#N/A,FALSE,"Test 120 Day Accts";#N/A,#N/A,FALSE,"Tickmarks"}</definedName>
    <definedName name="OOOOOO" localSheetId="29" hidden="1">{#N/A,#N/A,FALSE,"Aging Summary";#N/A,#N/A,FALSE,"Ratio Analysis";#N/A,#N/A,FALSE,"Test 120 Day Accts";#N/A,#N/A,FALSE,"Tickmarks"}</definedName>
    <definedName name="OOOOOO" localSheetId="28" hidden="1">{#N/A,#N/A,FALSE,"Aging Summary";#N/A,#N/A,FALSE,"Ratio Analysis";#N/A,#N/A,FALSE,"Test 120 Day Accts";#N/A,#N/A,FALSE,"Tickmarks"}</definedName>
    <definedName name="OOOOOO" localSheetId="11" hidden="1">{#N/A,#N/A,FALSE,"Aging Summary";#N/A,#N/A,FALSE,"Ratio Analysis";#N/A,#N/A,FALSE,"Test 120 Day Accts";#N/A,#N/A,FALSE,"Tickmarks"}</definedName>
    <definedName name="OOOOOO" localSheetId="36" hidden="1">{#N/A,#N/A,FALSE,"Aging Summary";#N/A,#N/A,FALSE,"Ratio Analysis";#N/A,#N/A,FALSE,"Test 120 Day Accts";#N/A,#N/A,FALSE,"Tickmarks"}</definedName>
    <definedName name="OOOOOO" localSheetId="32" hidden="1">{#N/A,#N/A,FALSE,"Aging Summary";#N/A,#N/A,FALSE,"Ratio Analysis";#N/A,#N/A,FALSE,"Test 120 Day Accts";#N/A,#N/A,FALSE,"Tickmarks"}</definedName>
    <definedName name="OOOOOO" localSheetId="18" hidden="1">{#N/A,#N/A,FALSE,"Aging Summary";#N/A,#N/A,FALSE,"Ratio Analysis";#N/A,#N/A,FALSE,"Test 120 Day Accts";#N/A,#N/A,FALSE,"Tickmarks"}</definedName>
    <definedName name="OOOOOO" localSheetId="38" hidden="1">{#N/A,#N/A,FALSE,"Aging Summary";#N/A,#N/A,FALSE,"Ratio Analysis";#N/A,#N/A,FALSE,"Test 120 Day Accts";#N/A,#N/A,FALSE,"Tickmarks"}</definedName>
    <definedName name="OOOOOO" hidden="1">{#N/A,#N/A,FALSE,"Aging Summary";#N/A,#N/A,FALSE,"Ratio Analysis";#N/A,#N/A,FALSE,"Test 120 Day Accts";#N/A,#N/A,FALSE,"Tickmarks"}</definedName>
    <definedName name="OOOOOOOO" localSheetId="35" hidden="1">{#N/A,#N/A,FALSE,"Aging Summary";#N/A,#N/A,FALSE,"Ratio Analysis";#N/A,#N/A,FALSE,"Test 120 Day Accts";#N/A,#N/A,FALSE,"Tickmarks"}</definedName>
    <definedName name="OOOOOOOO" localSheetId="31" hidden="1">{#N/A,#N/A,FALSE,"Aging Summary";#N/A,#N/A,FALSE,"Ratio Analysis";#N/A,#N/A,FALSE,"Test 120 Day Accts";#N/A,#N/A,FALSE,"Tickmarks"}</definedName>
    <definedName name="OOOOOOOO" localSheetId="9" hidden="1">{#N/A,#N/A,FALSE,"Aging Summary";#N/A,#N/A,FALSE,"Ratio Analysis";#N/A,#N/A,FALSE,"Test 120 Day Accts";#N/A,#N/A,FALSE,"Tickmarks"}</definedName>
    <definedName name="OOOOOOOO" localSheetId="30" hidden="1">{#N/A,#N/A,FALSE,"Aging Summary";#N/A,#N/A,FALSE,"Ratio Analysis";#N/A,#N/A,FALSE,"Test 120 Day Accts";#N/A,#N/A,FALSE,"Tickmarks"}</definedName>
    <definedName name="OOOOOOOO" localSheetId="51" hidden="1">{#N/A,#N/A,FALSE,"Aging Summary";#N/A,#N/A,FALSE,"Ratio Analysis";#N/A,#N/A,FALSE,"Test 120 Day Accts";#N/A,#N/A,FALSE,"Tickmarks"}</definedName>
    <definedName name="OOOOOOOO" localSheetId="7" hidden="1">{#N/A,#N/A,FALSE,"Aging Summary";#N/A,#N/A,FALSE,"Ratio Analysis";#N/A,#N/A,FALSE,"Test 120 Day Accts";#N/A,#N/A,FALSE,"Tickmarks"}</definedName>
    <definedName name="OOOOOOOO" localSheetId="33" hidden="1">{#N/A,#N/A,FALSE,"Aging Summary";#N/A,#N/A,FALSE,"Ratio Analysis";#N/A,#N/A,FALSE,"Test 120 Day Accts";#N/A,#N/A,FALSE,"Tickmarks"}</definedName>
    <definedName name="OOOOOOOO" localSheetId="6" hidden="1">{#N/A,#N/A,FALSE,"Aging Summary";#N/A,#N/A,FALSE,"Ratio Analysis";#N/A,#N/A,FALSE,"Test 120 Day Accts";#N/A,#N/A,FALSE,"Tickmarks"}</definedName>
    <definedName name="OOOOOOOO" localSheetId="16" hidden="1">{#N/A,#N/A,FALSE,"Aging Summary";#N/A,#N/A,FALSE,"Ratio Analysis";#N/A,#N/A,FALSE,"Test 120 Day Accts";#N/A,#N/A,FALSE,"Tickmarks"}</definedName>
    <definedName name="OOOOOOOO" localSheetId="10" hidden="1">{#N/A,#N/A,FALSE,"Aging Summary";#N/A,#N/A,FALSE,"Ratio Analysis";#N/A,#N/A,FALSE,"Test 120 Day Accts";#N/A,#N/A,FALSE,"Tickmarks"}</definedName>
    <definedName name="OOOOOOOO" localSheetId="29" hidden="1">{#N/A,#N/A,FALSE,"Aging Summary";#N/A,#N/A,FALSE,"Ratio Analysis";#N/A,#N/A,FALSE,"Test 120 Day Accts";#N/A,#N/A,FALSE,"Tickmarks"}</definedName>
    <definedName name="OOOOOOOO" localSheetId="28" hidden="1">{#N/A,#N/A,FALSE,"Aging Summary";#N/A,#N/A,FALSE,"Ratio Analysis";#N/A,#N/A,FALSE,"Test 120 Day Accts";#N/A,#N/A,FALSE,"Tickmarks"}</definedName>
    <definedName name="OOOOOOOO" localSheetId="11" hidden="1">{#N/A,#N/A,FALSE,"Aging Summary";#N/A,#N/A,FALSE,"Ratio Analysis";#N/A,#N/A,FALSE,"Test 120 Day Accts";#N/A,#N/A,FALSE,"Tickmarks"}</definedName>
    <definedName name="OOOOOOOO" localSheetId="36" hidden="1">{#N/A,#N/A,FALSE,"Aging Summary";#N/A,#N/A,FALSE,"Ratio Analysis";#N/A,#N/A,FALSE,"Test 120 Day Accts";#N/A,#N/A,FALSE,"Tickmarks"}</definedName>
    <definedName name="OOOOOOOO" localSheetId="32" hidden="1">{#N/A,#N/A,FALSE,"Aging Summary";#N/A,#N/A,FALSE,"Ratio Analysis";#N/A,#N/A,FALSE,"Test 120 Day Accts";#N/A,#N/A,FALSE,"Tickmarks"}</definedName>
    <definedName name="OOOOOOOO" localSheetId="18" hidden="1">{#N/A,#N/A,FALSE,"Aging Summary";#N/A,#N/A,FALSE,"Ratio Analysis";#N/A,#N/A,FALSE,"Test 120 Day Accts";#N/A,#N/A,FALSE,"Tickmarks"}</definedName>
    <definedName name="OOOOOOOO" localSheetId="38" hidden="1">{#N/A,#N/A,FALSE,"Aging Summary";#N/A,#N/A,FALSE,"Ratio Analysis";#N/A,#N/A,FALSE,"Test 120 Day Accts";#N/A,#N/A,FALSE,"Tickmarks"}</definedName>
    <definedName name="OOOOOOOO" hidden="1">{#N/A,#N/A,FALSE,"Aging Summary";#N/A,#N/A,FALSE,"Ratio Analysis";#N/A,#N/A,FALSE,"Test 120 Day Accts";#N/A,#N/A,FALSE,"Tickmarks"}</definedName>
    <definedName name="OOOOOOOOOO" localSheetId="35" hidden="1">{#N/A,#N/A,FALSE,"Aging Summary";#N/A,#N/A,FALSE,"Ratio Analysis";#N/A,#N/A,FALSE,"Test 120 Day Accts";#N/A,#N/A,FALSE,"Tickmarks"}</definedName>
    <definedName name="OOOOOOOOOO" localSheetId="31" hidden="1">{#N/A,#N/A,FALSE,"Aging Summary";#N/A,#N/A,FALSE,"Ratio Analysis";#N/A,#N/A,FALSE,"Test 120 Day Accts";#N/A,#N/A,FALSE,"Tickmarks"}</definedName>
    <definedName name="OOOOOOOOOO" localSheetId="9" hidden="1">{#N/A,#N/A,FALSE,"Aging Summary";#N/A,#N/A,FALSE,"Ratio Analysis";#N/A,#N/A,FALSE,"Test 120 Day Accts";#N/A,#N/A,FALSE,"Tickmarks"}</definedName>
    <definedName name="OOOOOOOOOO" localSheetId="30" hidden="1">{#N/A,#N/A,FALSE,"Aging Summary";#N/A,#N/A,FALSE,"Ratio Analysis";#N/A,#N/A,FALSE,"Test 120 Day Accts";#N/A,#N/A,FALSE,"Tickmarks"}</definedName>
    <definedName name="OOOOOOOOOO" localSheetId="51" hidden="1">{#N/A,#N/A,FALSE,"Aging Summary";#N/A,#N/A,FALSE,"Ratio Analysis";#N/A,#N/A,FALSE,"Test 120 Day Accts";#N/A,#N/A,FALSE,"Tickmarks"}</definedName>
    <definedName name="OOOOOOOOOO" localSheetId="7" hidden="1">{#N/A,#N/A,FALSE,"Aging Summary";#N/A,#N/A,FALSE,"Ratio Analysis";#N/A,#N/A,FALSE,"Test 120 Day Accts";#N/A,#N/A,FALSE,"Tickmarks"}</definedName>
    <definedName name="OOOOOOOOOO" localSheetId="33" hidden="1">{#N/A,#N/A,FALSE,"Aging Summary";#N/A,#N/A,FALSE,"Ratio Analysis";#N/A,#N/A,FALSE,"Test 120 Day Accts";#N/A,#N/A,FALSE,"Tickmarks"}</definedName>
    <definedName name="OOOOOOOOOO" localSheetId="6" hidden="1">{#N/A,#N/A,FALSE,"Aging Summary";#N/A,#N/A,FALSE,"Ratio Analysis";#N/A,#N/A,FALSE,"Test 120 Day Accts";#N/A,#N/A,FALSE,"Tickmarks"}</definedName>
    <definedName name="OOOOOOOOOO" localSheetId="16" hidden="1">{#N/A,#N/A,FALSE,"Aging Summary";#N/A,#N/A,FALSE,"Ratio Analysis";#N/A,#N/A,FALSE,"Test 120 Day Accts";#N/A,#N/A,FALSE,"Tickmarks"}</definedName>
    <definedName name="OOOOOOOOOO" localSheetId="10" hidden="1">{#N/A,#N/A,FALSE,"Aging Summary";#N/A,#N/A,FALSE,"Ratio Analysis";#N/A,#N/A,FALSE,"Test 120 Day Accts";#N/A,#N/A,FALSE,"Tickmarks"}</definedName>
    <definedName name="OOOOOOOOOO" localSheetId="29" hidden="1">{#N/A,#N/A,FALSE,"Aging Summary";#N/A,#N/A,FALSE,"Ratio Analysis";#N/A,#N/A,FALSE,"Test 120 Day Accts";#N/A,#N/A,FALSE,"Tickmarks"}</definedName>
    <definedName name="OOOOOOOOOO" localSheetId="28" hidden="1">{#N/A,#N/A,FALSE,"Aging Summary";#N/A,#N/A,FALSE,"Ratio Analysis";#N/A,#N/A,FALSE,"Test 120 Day Accts";#N/A,#N/A,FALSE,"Tickmarks"}</definedName>
    <definedName name="OOOOOOOOOO" localSheetId="11" hidden="1">{#N/A,#N/A,FALSE,"Aging Summary";#N/A,#N/A,FALSE,"Ratio Analysis";#N/A,#N/A,FALSE,"Test 120 Day Accts";#N/A,#N/A,FALSE,"Tickmarks"}</definedName>
    <definedName name="OOOOOOOOOO" localSheetId="36" hidden="1">{#N/A,#N/A,FALSE,"Aging Summary";#N/A,#N/A,FALSE,"Ratio Analysis";#N/A,#N/A,FALSE,"Test 120 Day Accts";#N/A,#N/A,FALSE,"Tickmarks"}</definedName>
    <definedName name="OOOOOOOOOO" localSheetId="32" hidden="1">{#N/A,#N/A,FALSE,"Aging Summary";#N/A,#N/A,FALSE,"Ratio Analysis";#N/A,#N/A,FALSE,"Test 120 Day Accts";#N/A,#N/A,FALSE,"Tickmarks"}</definedName>
    <definedName name="OOOOOOOOOO" localSheetId="18" hidden="1">{#N/A,#N/A,FALSE,"Aging Summary";#N/A,#N/A,FALSE,"Ratio Analysis";#N/A,#N/A,FALSE,"Test 120 Day Accts";#N/A,#N/A,FALSE,"Tickmarks"}</definedName>
    <definedName name="OOOOOOOOOO" localSheetId="38" hidden="1">{#N/A,#N/A,FALSE,"Aging Summary";#N/A,#N/A,FALSE,"Ratio Analysis";#N/A,#N/A,FALSE,"Test 120 Day Accts";#N/A,#N/A,FALSE,"Tickmarks"}</definedName>
    <definedName name="OOOOOOOOOO" hidden="1">{#N/A,#N/A,FALSE,"Aging Summary";#N/A,#N/A,FALSE,"Ratio Analysis";#N/A,#N/A,FALSE,"Test 120 Day Accts";#N/A,#N/A,FALSE,"Tickmarks"}</definedName>
    <definedName name="OP_Acct_Desc1" localSheetId="35" hidden="1">#REF!</definedName>
    <definedName name="OP_Acct_Desc1" localSheetId="31" hidden="1">#REF!</definedName>
    <definedName name="OP_Acct_Desc1" localSheetId="9" hidden="1">#REF!</definedName>
    <definedName name="OP_Acct_Desc1" localSheetId="30" hidden="1">#REF!</definedName>
    <definedName name="OP_Acct_Desc1" localSheetId="51" hidden="1">#REF!</definedName>
    <definedName name="OP_Acct_Desc1" localSheetId="33" hidden="1">#REF!</definedName>
    <definedName name="OP_Acct_Desc1" localSheetId="16" hidden="1">#REF!</definedName>
    <definedName name="OP_Acct_Desc1" localSheetId="10" hidden="1">'NFD CONSO'!#REF!</definedName>
    <definedName name="OP_Acct_Desc1" localSheetId="29" hidden="1">#REF!</definedName>
    <definedName name="OP_Acct_Desc1" localSheetId="11" hidden="1">#REF!</definedName>
    <definedName name="OP_Acct_Desc1" localSheetId="36" hidden="1">#REF!</definedName>
    <definedName name="OP_Acct_Desc1" localSheetId="32" hidden="1">#REF!</definedName>
    <definedName name="OP_Acct_Desc1" localSheetId="18" hidden="1">#REF!</definedName>
    <definedName name="OP_Acct_Desc1" localSheetId="38" hidden="1">#REF!</definedName>
    <definedName name="OP_Acct_Desc1" hidden="1">#REF!</definedName>
    <definedName name="OP_Acct_Desc3" localSheetId="35" hidden="1">#REF!</definedName>
    <definedName name="OP_Acct_Desc3" localSheetId="31" hidden="1">#REF!</definedName>
    <definedName name="OP_Acct_Desc3" localSheetId="9" hidden="1">#REF!</definedName>
    <definedName name="OP_Acct_Desc3" localSheetId="30" hidden="1">#REF!</definedName>
    <definedName name="OP_Acct_Desc3" localSheetId="51" hidden="1">#REF!</definedName>
    <definedName name="OP_Acct_Desc3" localSheetId="33" hidden="1">#REF!</definedName>
    <definedName name="OP_Acct_Desc3" localSheetId="16" hidden="1">#REF!</definedName>
    <definedName name="OP_Acct_Desc3" localSheetId="10" hidden="1">'NFD CONSO'!#REF!</definedName>
    <definedName name="OP_Acct_Desc3" localSheetId="29" hidden="1">#REF!</definedName>
    <definedName name="OP_Acct_Desc3" localSheetId="11" hidden="1">#REF!</definedName>
    <definedName name="OP_Acct_Desc3" localSheetId="36" hidden="1">#REF!</definedName>
    <definedName name="OP_Acct_Desc3" localSheetId="32" hidden="1">#REF!</definedName>
    <definedName name="OP_Acct_Desc3" localSheetId="18" hidden="1">#REF!</definedName>
    <definedName name="OP_Acct_Desc3" localSheetId="38" hidden="1">#REF!</definedName>
    <definedName name="OP_Acct_Desc3" hidden="1">#REF!</definedName>
    <definedName name="OP_Acct1" localSheetId="35" hidden="1">#REF!</definedName>
    <definedName name="OP_Acct1" localSheetId="31" hidden="1">#REF!</definedName>
    <definedName name="OP_Acct1" localSheetId="9" hidden="1">#REF!</definedName>
    <definedName name="OP_Acct1" localSheetId="30" hidden="1">#REF!</definedName>
    <definedName name="OP_Acct1" localSheetId="51" hidden="1">#REF!</definedName>
    <definedName name="OP_Acct1" localSheetId="33" hidden="1">#REF!</definedName>
    <definedName name="OP_Acct1" localSheetId="16" hidden="1">#REF!</definedName>
    <definedName name="OP_Acct1" localSheetId="10" hidden="1">'NFD CONSO'!#REF!</definedName>
    <definedName name="OP_Acct1" localSheetId="29" hidden="1">#REF!</definedName>
    <definedName name="OP_Acct1" localSheetId="11" hidden="1">#REF!</definedName>
    <definedName name="OP_Acct1" localSheetId="36" hidden="1">#REF!</definedName>
    <definedName name="OP_Acct1" localSheetId="32" hidden="1">#REF!</definedName>
    <definedName name="OP_Acct1" localSheetId="18" hidden="1">#REF!</definedName>
    <definedName name="OP_Acct1" localSheetId="38" hidden="1">#REF!</definedName>
    <definedName name="OP_Acct1" hidden="1">#REF!</definedName>
    <definedName name="OP_Acct3" localSheetId="35" hidden="1">#REF!</definedName>
    <definedName name="OP_Acct3" localSheetId="31" hidden="1">#REF!</definedName>
    <definedName name="OP_Acct3" localSheetId="9" hidden="1">#REF!</definedName>
    <definedName name="OP_Acct3" localSheetId="30" hidden="1">#REF!</definedName>
    <definedName name="OP_Acct3" localSheetId="33" hidden="1">#REF!</definedName>
    <definedName name="OP_Acct3" localSheetId="16" hidden="1">#REF!</definedName>
    <definedName name="OP_Acct3" localSheetId="10" hidden="1">'NFD CONSO'!#REF!</definedName>
    <definedName name="OP_Acct3" localSheetId="29" hidden="1">#REF!</definedName>
    <definedName name="OP_Acct3" localSheetId="11" hidden="1">#REF!</definedName>
    <definedName name="OP_Acct3" localSheetId="36" hidden="1">#REF!</definedName>
    <definedName name="OP_Acct3" localSheetId="32" hidden="1">#REF!</definedName>
    <definedName name="OP_Acct3" localSheetId="18" hidden="1">#REF!</definedName>
    <definedName name="OP_Acct3" localSheetId="38" hidden="1">#REF!</definedName>
    <definedName name="OP_Acct3" hidden="1">#REF!</definedName>
    <definedName name="Operating_Acct.Crit_Line_Name1" localSheetId="35" hidden="1">#REF!</definedName>
    <definedName name="Operating_Acct.Crit_Line_Name1" localSheetId="31" hidden="1">#REF!</definedName>
    <definedName name="Operating_Acct.Crit_Line_Name1" localSheetId="9" hidden="1">#REF!</definedName>
    <definedName name="Operating_Acct.Crit_Line_Name1" localSheetId="30" hidden="1">#REF!</definedName>
    <definedName name="Operating_Acct.Crit_Line_Name1" localSheetId="33" hidden="1">#REF!</definedName>
    <definedName name="Operating_Acct.Crit_Line_Name1" localSheetId="16" hidden="1">#REF!</definedName>
    <definedName name="Operating_Acct.Crit_Line_Name1" localSheetId="10" hidden="1">'NFD CONSO'!#REF!</definedName>
    <definedName name="Operating_Acct.Crit_Line_Name1" localSheetId="29" hidden="1">#REF!</definedName>
    <definedName name="Operating_Acct.Crit_Line_Name1" localSheetId="11" hidden="1">#REF!</definedName>
    <definedName name="Operating_Acct.Crit_Line_Name1" localSheetId="36" hidden="1">#REF!</definedName>
    <definedName name="Operating_Acct.Crit_Line_Name1" localSheetId="32" hidden="1">#REF!</definedName>
    <definedName name="Operating_Acct.Crit_Line_Name1" localSheetId="18" hidden="1">#REF!</definedName>
    <definedName name="Operating_Acct.Crit_Line_Name1" localSheetId="38" hidden="1">#REF!</definedName>
    <definedName name="Operating_Acct.Crit_Line_Name1" hidden="1">#REF!</definedName>
    <definedName name="ORder2" hidden="1">0</definedName>
    <definedName name="other33" localSheetId="35" hidden="1">{#N/A,#N/A,FALSE,"Pharm";#N/A,#N/A,FALSE,"WWCM"}</definedName>
    <definedName name="other33" localSheetId="31" hidden="1">{#N/A,#N/A,FALSE,"Pharm";#N/A,#N/A,FALSE,"WWCM"}</definedName>
    <definedName name="other33" localSheetId="9" hidden="1">{#N/A,#N/A,FALSE,"Pharm";#N/A,#N/A,FALSE,"WWCM"}</definedName>
    <definedName name="other33" localSheetId="30" hidden="1">{#N/A,#N/A,FALSE,"Pharm";#N/A,#N/A,FALSE,"WWCM"}</definedName>
    <definedName name="other33" localSheetId="51" hidden="1">{#N/A,#N/A,FALSE,"Pharm";#N/A,#N/A,FALSE,"WWCM"}</definedName>
    <definedName name="other33" localSheetId="7" hidden="1">{#N/A,#N/A,FALSE,"Pharm";#N/A,#N/A,FALSE,"WWCM"}</definedName>
    <definedName name="other33" localSheetId="33" hidden="1">{#N/A,#N/A,FALSE,"Pharm";#N/A,#N/A,FALSE,"WWCM"}</definedName>
    <definedName name="other33" localSheetId="6" hidden="1">{#N/A,#N/A,FALSE,"Pharm";#N/A,#N/A,FALSE,"WWCM"}</definedName>
    <definedName name="other33" localSheetId="16" hidden="1">{#N/A,#N/A,FALSE,"Pharm";#N/A,#N/A,FALSE,"WWCM"}</definedName>
    <definedName name="other33" localSheetId="10" hidden="1">{#N/A,#N/A,FALSE,"Pharm";#N/A,#N/A,FALSE,"WWCM"}</definedName>
    <definedName name="other33" localSheetId="29" hidden="1">{#N/A,#N/A,FALSE,"Pharm";#N/A,#N/A,FALSE,"WWCM"}</definedName>
    <definedName name="other33" localSheetId="28" hidden="1">{#N/A,#N/A,FALSE,"Pharm";#N/A,#N/A,FALSE,"WWCM"}</definedName>
    <definedName name="other33" localSheetId="11" hidden="1">{#N/A,#N/A,FALSE,"Pharm";#N/A,#N/A,FALSE,"WWCM"}</definedName>
    <definedName name="other33" localSheetId="36" hidden="1">{#N/A,#N/A,FALSE,"Pharm";#N/A,#N/A,FALSE,"WWCM"}</definedName>
    <definedName name="other33" localSheetId="32" hidden="1">{#N/A,#N/A,FALSE,"Pharm";#N/A,#N/A,FALSE,"WWCM"}</definedName>
    <definedName name="other33" localSheetId="18" hidden="1">{#N/A,#N/A,FALSE,"Pharm";#N/A,#N/A,FALSE,"WWCM"}</definedName>
    <definedName name="other33" localSheetId="38" hidden="1">{#N/A,#N/A,FALSE,"Pharm";#N/A,#N/A,FALSE,"WWCM"}</definedName>
    <definedName name="other33" hidden="1">{#N/A,#N/A,FALSE,"Pharm";#N/A,#N/A,FALSE,"WWCM"}</definedName>
    <definedName name="othermar" localSheetId="35" hidden="1">{#N/A,#N/A,FALSE,"Pharm";#N/A,#N/A,FALSE,"WWCM"}</definedName>
    <definedName name="othermar" localSheetId="31" hidden="1">{#N/A,#N/A,FALSE,"Pharm";#N/A,#N/A,FALSE,"WWCM"}</definedName>
    <definedName name="othermar" localSheetId="9" hidden="1">{#N/A,#N/A,FALSE,"Pharm";#N/A,#N/A,FALSE,"WWCM"}</definedName>
    <definedName name="othermar" localSheetId="30" hidden="1">{#N/A,#N/A,FALSE,"Pharm";#N/A,#N/A,FALSE,"WWCM"}</definedName>
    <definedName name="othermar" localSheetId="51" hidden="1">{#N/A,#N/A,FALSE,"Pharm";#N/A,#N/A,FALSE,"WWCM"}</definedName>
    <definedName name="othermar" localSheetId="7" hidden="1">{#N/A,#N/A,FALSE,"Pharm";#N/A,#N/A,FALSE,"WWCM"}</definedName>
    <definedName name="othermar" localSheetId="33" hidden="1">{#N/A,#N/A,FALSE,"Pharm";#N/A,#N/A,FALSE,"WWCM"}</definedName>
    <definedName name="othermar" localSheetId="6" hidden="1">{#N/A,#N/A,FALSE,"Pharm";#N/A,#N/A,FALSE,"WWCM"}</definedName>
    <definedName name="othermar" localSheetId="16" hidden="1">{#N/A,#N/A,FALSE,"Pharm";#N/A,#N/A,FALSE,"WWCM"}</definedName>
    <definedName name="othermar" localSheetId="10" hidden="1">{#N/A,#N/A,FALSE,"Pharm";#N/A,#N/A,FALSE,"WWCM"}</definedName>
    <definedName name="othermar" localSheetId="29" hidden="1">{#N/A,#N/A,FALSE,"Pharm";#N/A,#N/A,FALSE,"WWCM"}</definedName>
    <definedName name="othermar" localSheetId="28" hidden="1">{#N/A,#N/A,FALSE,"Pharm";#N/A,#N/A,FALSE,"WWCM"}</definedName>
    <definedName name="othermar" localSheetId="11" hidden="1">{#N/A,#N/A,FALSE,"Pharm";#N/A,#N/A,FALSE,"WWCM"}</definedName>
    <definedName name="othermar" localSheetId="36" hidden="1">{#N/A,#N/A,FALSE,"Pharm";#N/A,#N/A,FALSE,"WWCM"}</definedName>
    <definedName name="othermar" localSheetId="32" hidden="1">{#N/A,#N/A,FALSE,"Pharm";#N/A,#N/A,FALSE,"WWCM"}</definedName>
    <definedName name="othermar" localSheetId="18" hidden="1">{#N/A,#N/A,FALSE,"Pharm";#N/A,#N/A,FALSE,"WWCM"}</definedName>
    <definedName name="othermar" localSheetId="38" hidden="1">{#N/A,#N/A,FALSE,"Pharm";#N/A,#N/A,FALSE,"WWCM"}</definedName>
    <definedName name="othermar" hidden="1">{#N/A,#N/A,FALSE,"Pharm";#N/A,#N/A,FALSE,"WWCM"}</definedName>
    <definedName name="OTRO" localSheetId="9" hidden="1">#REF!</definedName>
    <definedName name="OTRO" localSheetId="51" hidden="1">#REF!</definedName>
    <definedName name="OTRO" localSheetId="16" hidden="1">#REF!</definedName>
    <definedName name="OTRO" localSheetId="10" hidden="1">'NFD CONSO'!#REF!</definedName>
    <definedName name="OTRO" localSheetId="29" hidden="1">#REF!</definedName>
    <definedName name="OTRO" localSheetId="11" hidden="1">#REF!</definedName>
    <definedName name="OTRO" localSheetId="18" hidden="1">#REF!</definedName>
    <definedName name="OTRO" localSheetId="38" hidden="1">#REF!</definedName>
    <definedName name="OTRO" hidden="1">#REF!</definedName>
    <definedName name="Output2" localSheetId="47">#REF!</definedName>
    <definedName name="Output2" localSheetId="45">#REF!</definedName>
    <definedName name="Output2" localSheetId="46">#REF!</definedName>
    <definedName name="OUTRO" localSheetId="35" hidden="1">{"'PXR_6500'!$A$1:$I$124"}</definedName>
    <definedName name="OUTRO" localSheetId="31" hidden="1">{"'PXR_6500'!$A$1:$I$124"}</definedName>
    <definedName name="OUTRO" localSheetId="9" hidden="1">{"'PXR_6500'!$A$1:$I$124"}</definedName>
    <definedName name="OUTRO" localSheetId="30" hidden="1">{"'PXR_6500'!$A$1:$I$124"}</definedName>
    <definedName name="OUTRO" localSheetId="51" hidden="1">{"'PXR_6500'!$A$1:$I$124"}</definedName>
    <definedName name="OUTRO" localSheetId="7" hidden="1">{"'PXR_6500'!$A$1:$I$124"}</definedName>
    <definedName name="OUTRO" localSheetId="33" hidden="1">{"'PXR_6500'!$A$1:$I$124"}</definedName>
    <definedName name="OUTRO" localSheetId="6" hidden="1">{"'PXR_6500'!$A$1:$I$124"}</definedName>
    <definedName name="OUTRO" localSheetId="16" hidden="1">{"'PXR_6500'!$A$1:$I$124"}</definedName>
    <definedName name="OUTRO" localSheetId="10" hidden="1">{"'PXR_6500'!$A$1:$I$124"}</definedName>
    <definedName name="OUTRO" localSheetId="29" hidden="1">{"'PXR_6500'!$A$1:$I$124"}</definedName>
    <definedName name="OUTRO" localSheetId="28" hidden="1">{"'PXR_6500'!$A$1:$I$124"}</definedName>
    <definedName name="OUTRO" localSheetId="11" hidden="1">{"'PXR_6500'!$A$1:$I$124"}</definedName>
    <definedName name="OUTRO" localSheetId="36" hidden="1">{"'PXR_6500'!$A$1:$I$124"}</definedName>
    <definedName name="OUTRO" localSheetId="32" hidden="1">{"'PXR_6500'!$A$1:$I$124"}</definedName>
    <definedName name="OUTRO" localSheetId="18" hidden="1">{"'PXR_6500'!$A$1:$I$124"}</definedName>
    <definedName name="OUTRO" localSheetId="38" hidden="1">{"'PXR_6500'!$A$1:$I$124"}</definedName>
    <definedName name="OUTRO" hidden="1">{"'PXR_6500'!$A$1:$I$124"}</definedName>
    <definedName name="OWNER" hidden="1">#REF!</definedName>
    <definedName name="Owning_Business_Group7" localSheetId="35" hidden="1">#REF!</definedName>
    <definedName name="Owning_Business_Group7" localSheetId="31" hidden="1">#REF!</definedName>
    <definedName name="Owning_Business_Group7" localSheetId="30" hidden="1">#REF!</definedName>
    <definedName name="Owning_Business_Group7" localSheetId="51" hidden="1">#REF!</definedName>
    <definedName name="Owning_Business_Group7" localSheetId="33" hidden="1">#REF!</definedName>
    <definedName name="Owning_Business_Group7" localSheetId="16" hidden="1">#REF!</definedName>
    <definedName name="Owning_Business_Group7" localSheetId="29" hidden="1">#REF!</definedName>
    <definedName name="Owning_Business_Group7" localSheetId="36" hidden="1">#REF!</definedName>
    <definedName name="Owning_Business_Group7" localSheetId="32" hidden="1">#REF!</definedName>
    <definedName name="Owning_Business_Group7" localSheetId="18" hidden="1">#REF!</definedName>
    <definedName name="Owning_Business_Group7" localSheetId="38" hidden="1">#REF!</definedName>
    <definedName name="Owning_Business_Group7" hidden="1">#REF!</definedName>
    <definedName name="Owning_Group1" localSheetId="35" hidden="1">#REF!</definedName>
    <definedName name="Owning_Group1" localSheetId="31" hidden="1">#REF!</definedName>
    <definedName name="Owning_Group1" localSheetId="9" hidden="1">#REF!</definedName>
    <definedName name="Owning_Group1" localSheetId="30" hidden="1">#REF!</definedName>
    <definedName name="Owning_Group1" localSheetId="51" hidden="1">#REF!</definedName>
    <definedName name="Owning_Group1" localSheetId="33" hidden="1">#REF!</definedName>
    <definedName name="Owning_Group1" localSheetId="16" hidden="1">#REF!</definedName>
    <definedName name="Owning_Group1" localSheetId="10" hidden="1">'NFD CONSO'!#REF!</definedName>
    <definedName name="Owning_Group1" localSheetId="29" hidden="1">#REF!</definedName>
    <definedName name="Owning_Group1" localSheetId="11" hidden="1">#REF!</definedName>
    <definedName name="Owning_Group1" localSheetId="36" hidden="1">#REF!</definedName>
    <definedName name="Owning_Group1" localSheetId="32" hidden="1">#REF!</definedName>
    <definedName name="Owning_Group1" localSheetId="18" hidden="1">#REF!</definedName>
    <definedName name="Owning_Group1" localSheetId="38" hidden="1">#REF!</definedName>
    <definedName name="Owning_Group1" hidden="1">#REF!</definedName>
    <definedName name="p" localSheetId="35" hidden="1">{"table",#N/A,FALSE,"COVER";"income_statement",#N/A,FALSE,"COVER"}</definedName>
    <definedName name="p" localSheetId="31" hidden="1">{"table",#N/A,FALSE,"COVER";"income_statement",#N/A,FALSE,"COVER"}</definedName>
    <definedName name="p" localSheetId="9" hidden="1">{"table",#N/A,FALSE,"COVER";"income_statement",#N/A,FALSE,"COVER"}</definedName>
    <definedName name="p" localSheetId="30" hidden="1">{"table",#N/A,FALSE,"COVER";"income_statement",#N/A,FALSE,"COVER"}</definedName>
    <definedName name="p" localSheetId="51" hidden="1">{"table",#N/A,FALSE,"COVER";"income_statement",#N/A,FALSE,"COVER"}</definedName>
    <definedName name="p" localSheetId="7" hidden="1">{"table",#N/A,FALSE,"COVER";"income_statement",#N/A,FALSE,"COVER"}</definedName>
    <definedName name="p" localSheetId="33" hidden="1">{"table",#N/A,FALSE,"COVER";"income_statement",#N/A,FALSE,"COVER"}</definedName>
    <definedName name="p" localSheetId="6" hidden="1">{"table",#N/A,FALSE,"COVER";"income_statement",#N/A,FALSE,"COVER"}</definedName>
    <definedName name="p" localSheetId="16" hidden="1">{"table",#N/A,FALSE,"COVER";"income_statement",#N/A,FALSE,"COVER"}</definedName>
    <definedName name="p" localSheetId="10" hidden="1">{"table",#N/A,FALSE,"COVER";"income_statement",#N/A,FALSE,"COVER"}</definedName>
    <definedName name="p" localSheetId="29" hidden="1">{"table",#N/A,FALSE,"COVER";"income_statement",#N/A,FALSE,"COVER"}</definedName>
    <definedName name="p" localSheetId="28" hidden="1">{"table",#N/A,FALSE,"COVER";"income_statement",#N/A,FALSE,"COVER"}</definedName>
    <definedName name="p" localSheetId="11" hidden="1">{"table",#N/A,FALSE,"COVER";"income_statement",#N/A,FALSE,"COVER"}</definedName>
    <definedName name="p" localSheetId="36" hidden="1">{"table",#N/A,FALSE,"COVER";"income_statement",#N/A,FALSE,"COVER"}</definedName>
    <definedName name="p" localSheetId="32" hidden="1">{"table",#N/A,FALSE,"COVER";"income_statement",#N/A,FALSE,"COVER"}</definedName>
    <definedName name="p" localSheetId="18" hidden="1">{"table",#N/A,FALSE,"COVER";"income_statement",#N/A,FALSE,"COVER"}</definedName>
    <definedName name="p" localSheetId="38" hidden="1">{"table",#N/A,FALSE,"COVER";"income_statement",#N/A,FALSE,"COVER"}</definedName>
    <definedName name="p" hidden="1">{"table",#N/A,FALSE,"COVER";"income_statement",#N/A,FALSE,"COVER"}</definedName>
    <definedName name="p.IRR" hidden="1">#REF!</definedName>
    <definedName name="p.IRR_Titles" localSheetId="9" hidden="1">#REF!</definedName>
    <definedName name="p.IRR_Titles" localSheetId="10" hidden="1">'NFD CONSO'!#REF!</definedName>
    <definedName name="p.IRR_Titles" localSheetId="11" hidden="1">#REF!</definedName>
    <definedName name="p.IRR_Titles" localSheetId="18" hidden="1">#REF!</definedName>
    <definedName name="p.IRR_Titles" hidden="1">#REF!</definedName>
    <definedName name="P0_Bal_Amt1" localSheetId="35" hidden="1">#REF!</definedName>
    <definedName name="P0_Bal_Amt1" localSheetId="31" hidden="1">#REF!</definedName>
    <definedName name="P0_Bal_Amt1" localSheetId="9" hidden="1">#REF!</definedName>
    <definedName name="P0_Bal_Amt1" localSheetId="30" hidden="1">#REF!</definedName>
    <definedName name="P0_Bal_Amt1" localSheetId="51" hidden="1">#REF!</definedName>
    <definedName name="P0_Bal_Amt1" localSheetId="33" hidden="1">#REF!</definedName>
    <definedName name="P0_Bal_Amt1" localSheetId="16" hidden="1">#REF!</definedName>
    <definedName name="P0_Bal_Amt1" localSheetId="10" hidden="1">'NFD CONSO'!#REF!</definedName>
    <definedName name="P0_Bal_Amt1" localSheetId="29" hidden="1">#REF!</definedName>
    <definedName name="P0_Bal_Amt1" localSheetId="11" hidden="1">#REF!</definedName>
    <definedName name="P0_Bal_Amt1" localSheetId="36" hidden="1">#REF!</definedName>
    <definedName name="P0_Bal_Amt1" localSheetId="32" hidden="1">#REF!</definedName>
    <definedName name="P0_Bal_Amt1" localSheetId="18" hidden="1">#REF!</definedName>
    <definedName name="P0_Bal_Amt1" localSheetId="38" hidden="1">#REF!</definedName>
    <definedName name="P0_Bal_Amt1" hidden="1">#REF!</definedName>
    <definedName name="P0_Bal_Amt11" localSheetId="35" hidden="1">#REF!</definedName>
    <definedName name="P0_Bal_Amt11" localSheetId="31" hidden="1">#REF!</definedName>
    <definedName name="P0_Bal_Amt11" localSheetId="9" hidden="1">#REF!</definedName>
    <definedName name="P0_Bal_Amt11" localSheetId="30" hidden="1">#REF!</definedName>
    <definedName name="P0_Bal_Amt11" localSheetId="33" hidden="1">#REF!</definedName>
    <definedName name="P0_Bal_Amt11" localSheetId="16" hidden="1">#REF!</definedName>
    <definedName name="P0_Bal_Amt11" localSheetId="10" hidden="1">'NFD CONSO'!#REF!</definedName>
    <definedName name="P0_Bal_Amt11" localSheetId="29" hidden="1">#REF!</definedName>
    <definedName name="P0_Bal_Amt11" localSheetId="11" hidden="1">#REF!</definedName>
    <definedName name="P0_Bal_Amt11" localSheetId="36" hidden="1">#REF!</definedName>
    <definedName name="P0_Bal_Amt11" localSheetId="32" hidden="1">#REF!</definedName>
    <definedName name="P0_Bal_Amt11" localSheetId="18" hidden="1">#REF!</definedName>
    <definedName name="P0_Bal_Amt11" localSheetId="38" hidden="1">#REF!</definedName>
    <definedName name="P0_Bal_Amt11" hidden="1">#REF!</definedName>
    <definedName name="P0_Bal_Amt2" localSheetId="35" hidden="1">#REF!</definedName>
    <definedName name="P0_Bal_Amt2" localSheetId="31" hidden="1">#REF!</definedName>
    <definedName name="P0_Bal_Amt2" localSheetId="9" hidden="1">#REF!</definedName>
    <definedName name="P0_Bal_Amt2" localSheetId="30" hidden="1">#REF!</definedName>
    <definedName name="P0_Bal_Amt2" localSheetId="33" hidden="1">#REF!</definedName>
    <definedName name="P0_Bal_Amt2" localSheetId="16" hidden="1">#REF!</definedName>
    <definedName name="P0_Bal_Amt2" localSheetId="10" hidden="1">'NFD CONSO'!#REF!</definedName>
    <definedName name="P0_Bal_Amt2" localSheetId="29" hidden="1">#REF!</definedName>
    <definedName name="P0_Bal_Amt2" localSheetId="11" hidden="1">#REF!</definedName>
    <definedName name="P0_Bal_Amt2" localSheetId="36" hidden="1">#REF!</definedName>
    <definedName name="P0_Bal_Amt2" localSheetId="32" hidden="1">#REF!</definedName>
    <definedName name="P0_Bal_Amt2" localSheetId="18" hidden="1">#REF!</definedName>
    <definedName name="P0_Bal_Amt2" localSheetId="38" hidden="1">#REF!</definedName>
    <definedName name="P0_Bal_Amt2" hidden="1">#REF!</definedName>
    <definedName name="P0_Bal_Amt4" localSheetId="35" hidden="1">#REF!</definedName>
    <definedName name="P0_Bal_Amt4" localSheetId="31" hidden="1">#REF!</definedName>
    <definedName name="P0_Bal_Amt4" localSheetId="9" hidden="1">#REF!</definedName>
    <definedName name="P0_Bal_Amt4" localSheetId="30" hidden="1">#REF!</definedName>
    <definedName name="P0_Bal_Amt4" localSheetId="33" hidden="1">#REF!</definedName>
    <definedName name="P0_Bal_Amt4" localSheetId="16" hidden="1">#REF!</definedName>
    <definedName name="P0_Bal_Amt4" localSheetId="10" hidden="1">'NFD CONSO'!#REF!</definedName>
    <definedName name="P0_Bal_Amt4" localSheetId="29" hidden="1">#REF!</definedName>
    <definedName name="P0_Bal_Amt4" localSheetId="11" hidden="1">#REF!</definedName>
    <definedName name="P0_Bal_Amt4" localSheetId="36" hidden="1">#REF!</definedName>
    <definedName name="P0_Bal_Amt4" localSheetId="32" hidden="1">#REF!</definedName>
    <definedName name="P0_Bal_Amt4" localSheetId="18" hidden="1">#REF!</definedName>
    <definedName name="P0_Bal_Amt4" localSheetId="38" hidden="1">#REF!</definedName>
    <definedName name="P0_Bal_Amt4" hidden="1">#REF!</definedName>
    <definedName name="P0_Bal_Amt5" localSheetId="35" hidden="1">#REF!</definedName>
    <definedName name="P0_Bal_Amt5" localSheetId="31" hidden="1">#REF!</definedName>
    <definedName name="P0_Bal_Amt5" localSheetId="9" hidden="1">#REF!</definedName>
    <definedName name="P0_Bal_Amt5" localSheetId="30" hidden="1">#REF!</definedName>
    <definedName name="P0_Bal_Amt5" localSheetId="33" hidden="1">#REF!</definedName>
    <definedName name="P0_Bal_Amt5" localSheetId="16" hidden="1">#REF!</definedName>
    <definedName name="P0_Bal_Amt5" localSheetId="10" hidden="1">'NFD CONSO'!#REF!</definedName>
    <definedName name="P0_Bal_Amt5" localSheetId="29" hidden="1">#REF!</definedName>
    <definedName name="P0_Bal_Amt5" localSheetId="11" hidden="1">#REF!</definedName>
    <definedName name="P0_Bal_Amt5" localSheetId="36" hidden="1">#REF!</definedName>
    <definedName name="P0_Bal_Amt5" localSheetId="32" hidden="1">#REF!</definedName>
    <definedName name="P0_Bal_Amt5" localSheetId="18" hidden="1">#REF!</definedName>
    <definedName name="P0_Bal_Amt5" localSheetId="38" hidden="1">#REF!</definedName>
    <definedName name="P0_Bal_Amt5" hidden="1">#REF!</definedName>
    <definedName name="P0_Bal_Amt6" localSheetId="35" hidden="1">#REF!</definedName>
    <definedName name="P0_Bal_Amt6" localSheetId="31" hidden="1">#REF!</definedName>
    <definedName name="P0_Bal_Amt6" localSheetId="9" hidden="1">#REF!</definedName>
    <definedName name="P0_Bal_Amt6" localSheetId="30" hidden="1">#REF!</definedName>
    <definedName name="P0_Bal_Amt6" localSheetId="33" hidden="1">#REF!</definedName>
    <definedName name="P0_Bal_Amt6" localSheetId="16" hidden="1">#REF!</definedName>
    <definedName name="P0_Bal_Amt6" localSheetId="10" hidden="1">'NFD CONSO'!#REF!</definedName>
    <definedName name="P0_Bal_Amt6" localSheetId="29" hidden="1">#REF!</definedName>
    <definedName name="P0_Bal_Amt6" localSheetId="11" hidden="1">#REF!</definedName>
    <definedName name="P0_Bal_Amt6" localSheetId="36" hidden="1">#REF!</definedName>
    <definedName name="P0_Bal_Amt6" localSheetId="32" hidden="1">#REF!</definedName>
    <definedName name="P0_Bal_Amt6" localSheetId="18" hidden="1">#REF!</definedName>
    <definedName name="P0_Bal_Amt6" localSheetId="38" hidden="1">#REF!</definedName>
    <definedName name="P0_Bal_Amt6" hidden="1">#REF!</definedName>
    <definedName name="P0_Bal_Amt8" localSheetId="35" hidden="1">#REF!</definedName>
    <definedName name="P0_Bal_Amt8" localSheetId="31" hidden="1">#REF!</definedName>
    <definedName name="P0_Bal_Amt8" localSheetId="9" hidden="1">#REF!</definedName>
    <definedName name="P0_Bal_Amt8" localSheetId="30" hidden="1">#REF!</definedName>
    <definedName name="P0_Bal_Amt8" localSheetId="33" hidden="1">#REF!</definedName>
    <definedName name="P0_Bal_Amt8" localSheetId="16" hidden="1">#REF!</definedName>
    <definedName name="P0_Bal_Amt8" localSheetId="10" hidden="1">'NFD CONSO'!#REF!</definedName>
    <definedName name="P0_Bal_Amt8" localSheetId="29" hidden="1">#REF!</definedName>
    <definedName name="P0_Bal_Amt8" localSheetId="11" hidden="1">#REF!</definedName>
    <definedName name="P0_Bal_Amt8" localSheetId="36" hidden="1">#REF!</definedName>
    <definedName name="P0_Bal_Amt8" localSheetId="32" hidden="1">#REF!</definedName>
    <definedName name="P0_Bal_Amt8" localSheetId="18" hidden="1">#REF!</definedName>
    <definedName name="P0_Bal_Amt8" localSheetId="38" hidden="1">#REF!</definedName>
    <definedName name="P0_Bal_Amt8" hidden="1">#REF!</definedName>
    <definedName name="P0_Bal_Amt9" localSheetId="35" hidden="1">#REF!</definedName>
    <definedName name="P0_Bal_Amt9" localSheetId="31" hidden="1">#REF!</definedName>
    <definedName name="P0_Bal_Amt9" localSheetId="9" hidden="1">#REF!</definedName>
    <definedName name="P0_Bal_Amt9" localSheetId="30" hidden="1">#REF!</definedName>
    <definedName name="P0_Bal_Amt9" localSheetId="33" hidden="1">#REF!</definedName>
    <definedName name="P0_Bal_Amt9" localSheetId="16" hidden="1">#REF!</definedName>
    <definedName name="P0_Bal_Amt9" localSheetId="10" hidden="1">'NFD CONSO'!#REF!</definedName>
    <definedName name="P0_Bal_Amt9" localSheetId="29" hidden="1">#REF!</definedName>
    <definedName name="P0_Bal_Amt9" localSheetId="11" hidden="1">#REF!</definedName>
    <definedName name="P0_Bal_Amt9" localSheetId="36" hidden="1">#REF!</definedName>
    <definedName name="P0_Bal_Amt9" localSheetId="32" hidden="1">#REF!</definedName>
    <definedName name="P0_Bal_Amt9" localSheetId="18" hidden="1">#REF!</definedName>
    <definedName name="P0_Bal_Amt9" localSheetId="38" hidden="1">#REF!</definedName>
    <definedName name="P0_Bal_Amt9" hidden="1">#REF!</definedName>
    <definedName name="P1_Actv_Amt1" localSheetId="35" hidden="1">#REF!</definedName>
    <definedName name="P1_Actv_Amt1" localSheetId="31" hidden="1">#REF!</definedName>
    <definedName name="P1_Actv_Amt1" localSheetId="9" hidden="1">#REF!</definedName>
    <definedName name="P1_Actv_Amt1" localSheetId="30" hidden="1">#REF!</definedName>
    <definedName name="P1_Actv_Amt1" localSheetId="33" hidden="1">#REF!</definedName>
    <definedName name="P1_Actv_Amt1" localSheetId="16" hidden="1">#REF!</definedName>
    <definedName name="P1_Actv_Amt1" localSheetId="10" hidden="1">'NFD CONSO'!#REF!</definedName>
    <definedName name="P1_Actv_Amt1" localSheetId="29" hidden="1">#REF!</definedName>
    <definedName name="P1_Actv_Amt1" localSheetId="11" hidden="1">#REF!</definedName>
    <definedName name="P1_Actv_Amt1" localSheetId="36" hidden="1">#REF!</definedName>
    <definedName name="P1_Actv_Amt1" localSheetId="32" hidden="1">#REF!</definedName>
    <definedName name="P1_Actv_Amt1" localSheetId="18" hidden="1">#REF!</definedName>
    <definedName name="P1_Actv_Amt1" localSheetId="38" hidden="1">#REF!</definedName>
    <definedName name="P1_Actv_Amt1" hidden="1">#REF!</definedName>
    <definedName name="P1_Actv_Amt10" localSheetId="35" hidden="1">#REF!</definedName>
    <definedName name="P1_Actv_Amt10" localSheetId="31" hidden="1">#REF!</definedName>
    <definedName name="P1_Actv_Amt10" localSheetId="9" hidden="1">#REF!</definedName>
    <definedName name="P1_Actv_Amt10" localSheetId="30" hidden="1">#REF!</definedName>
    <definedName name="P1_Actv_Amt10" localSheetId="33" hidden="1">#REF!</definedName>
    <definedName name="P1_Actv_Amt10" localSheetId="16" hidden="1">#REF!</definedName>
    <definedName name="P1_Actv_Amt10" localSheetId="10" hidden="1">'NFD CONSO'!#REF!</definedName>
    <definedName name="P1_Actv_Amt10" localSheetId="29" hidden="1">#REF!</definedName>
    <definedName name="P1_Actv_Amt10" localSheetId="11" hidden="1">#REF!</definedName>
    <definedName name="P1_Actv_Amt10" localSheetId="36" hidden="1">#REF!</definedName>
    <definedName name="P1_Actv_Amt10" localSheetId="32" hidden="1">#REF!</definedName>
    <definedName name="P1_Actv_Amt10" localSheetId="18" hidden="1">#REF!</definedName>
    <definedName name="P1_Actv_Amt10" localSheetId="38" hidden="1">#REF!</definedName>
    <definedName name="P1_Actv_Amt10" hidden="1">#REF!</definedName>
    <definedName name="P1_Actv_Amt11" localSheetId="35" hidden="1">#REF!</definedName>
    <definedName name="P1_Actv_Amt11" localSheetId="31" hidden="1">#REF!</definedName>
    <definedName name="P1_Actv_Amt11" localSheetId="9" hidden="1">#REF!</definedName>
    <definedName name="P1_Actv_Amt11" localSheetId="30" hidden="1">#REF!</definedName>
    <definedName name="P1_Actv_Amt11" localSheetId="33" hidden="1">#REF!</definedName>
    <definedName name="P1_Actv_Amt11" localSheetId="16" hidden="1">#REF!</definedName>
    <definedName name="P1_Actv_Amt11" localSheetId="10" hidden="1">'NFD CONSO'!#REF!</definedName>
    <definedName name="P1_Actv_Amt11" localSheetId="29" hidden="1">#REF!</definedName>
    <definedName name="P1_Actv_Amt11" localSheetId="11" hidden="1">#REF!</definedName>
    <definedName name="P1_Actv_Amt11" localSheetId="36" hidden="1">#REF!</definedName>
    <definedName name="P1_Actv_Amt11" localSheetId="32" hidden="1">#REF!</definedName>
    <definedName name="P1_Actv_Amt11" localSheetId="18" hidden="1">#REF!</definedName>
    <definedName name="P1_Actv_Amt11" localSheetId="38" hidden="1">#REF!</definedName>
    <definedName name="P1_Actv_Amt11" hidden="1">#REF!</definedName>
    <definedName name="P1_Actv_Amt12" localSheetId="35" hidden="1">#REF!</definedName>
    <definedName name="P1_Actv_Amt12" localSheetId="31" hidden="1">#REF!</definedName>
    <definedName name="P1_Actv_Amt12" localSheetId="9" hidden="1">#REF!</definedName>
    <definedName name="P1_Actv_Amt12" localSheetId="30" hidden="1">#REF!</definedName>
    <definedName name="P1_Actv_Amt12" localSheetId="33" hidden="1">#REF!</definedName>
    <definedName name="P1_Actv_Amt12" localSheetId="16" hidden="1">#REF!</definedName>
    <definedName name="P1_Actv_Amt12" localSheetId="10" hidden="1">'NFD CONSO'!#REF!</definedName>
    <definedName name="P1_Actv_Amt12" localSheetId="29" hidden="1">#REF!</definedName>
    <definedName name="P1_Actv_Amt12" localSheetId="11" hidden="1">#REF!</definedName>
    <definedName name="P1_Actv_Amt12" localSheetId="36" hidden="1">#REF!</definedName>
    <definedName name="P1_Actv_Amt12" localSheetId="32" hidden="1">#REF!</definedName>
    <definedName name="P1_Actv_Amt12" localSheetId="18" hidden="1">#REF!</definedName>
    <definedName name="P1_Actv_Amt12" localSheetId="38" hidden="1">#REF!</definedName>
    <definedName name="P1_Actv_Amt12" hidden="1">#REF!</definedName>
    <definedName name="P1_Actv_Amt15" localSheetId="35" hidden="1">#REF!</definedName>
    <definedName name="P1_Actv_Amt15" localSheetId="31" hidden="1">#REF!</definedName>
    <definedName name="P1_Actv_Amt15" localSheetId="9" hidden="1">#REF!</definedName>
    <definedName name="P1_Actv_Amt15" localSheetId="30" hidden="1">#REF!</definedName>
    <definedName name="P1_Actv_Amt15" localSheetId="33" hidden="1">#REF!</definedName>
    <definedName name="P1_Actv_Amt15" localSheetId="16" hidden="1">#REF!</definedName>
    <definedName name="P1_Actv_Amt15" localSheetId="10" hidden="1">'NFD CONSO'!#REF!</definedName>
    <definedName name="P1_Actv_Amt15" localSheetId="29" hidden="1">#REF!</definedName>
    <definedName name="P1_Actv_Amt15" localSheetId="11" hidden="1">#REF!</definedName>
    <definedName name="P1_Actv_Amt15" localSheetId="36" hidden="1">#REF!</definedName>
    <definedName name="P1_Actv_Amt15" localSheetId="32" hidden="1">#REF!</definedName>
    <definedName name="P1_Actv_Amt15" localSheetId="18" hidden="1">#REF!</definedName>
    <definedName name="P1_Actv_Amt15" localSheetId="38" hidden="1">#REF!</definedName>
    <definedName name="P1_Actv_Amt15" hidden="1">#REF!</definedName>
    <definedName name="P1_Actv_Amt17" localSheetId="35" hidden="1">#REF!</definedName>
    <definedName name="P1_Actv_Amt17" localSheetId="31" hidden="1">#REF!</definedName>
    <definedName name="P1_Actv_Amt17" localSheetId="9" hidden="1">#REF!</definedName>
    <definedName name="P1_Actv_Amt17" localSheetId="30" hidden="1">#REF!</definedName>
    <definedName name="P1_Actv_Amt17" localSheetId="33" hidden="1">#REF!</definedName>
    <definedName name="P1_Actv_Amt17" localSheetId="16" hidden="1">#REF!</definedName>
    <definedName name="P1_Actv_Amt17" localSheetId="10" hidden="1">'NFD CONSO'!#REF!</definedName>
    <definedName name="P1_Actv_Amt17" localSheetId="29" hidden="1">#REF!</definedName>
    <definedName name="P1_Actv_Amt17" localSheetId="11" hidden="1">#REF!</definedName>
    <definedName name="P1_Actv_Amt17" localSheetId="36" hidden="1">#REF!</definedName>
    <definedName name="P1_Actv_Amt17" localSheetId="32" hidden="1">#REF!</definedName>
    <definedName name="P1_Actv_Amt17" localSheetId="18" hidden="1">#REF!</definedName>
    <definedName name="P1_Actv_Amt17" localSheetId="38" hidden="1">#REF!</definedName>
    <definedName name="P1_Actv_Amt17" hidden="1">#REF!</definedName>
    <definedName name="P1_Actv_Amt19" localSheetId="35" hidden="1">#REF!</definedName>
    <definedName name="P1_Actv_Amt19" localSheetId="31" hidden="1">#REF!</definedName>
    <definedName name="P1_Actv_Amt19" localSheetId="9" hidden="1">#REF!</definedName>
    <definedName name="P1_Actv_Amt19" localSheetId="30" hidden="1">#REF!</definedName>
    <definedName name="P1_Actv_Amt19" localSheetId="33" hidden="1">#REF!</definedName>
    <definedName name="P1_Actv_Amt19" localSheetId="16" hidden="1">#REF!</definedName>
    <definedName name="P1_Actv_Amt19" localSheetId="10" hidden="1">'NFD CONSO'!#REF!</definedName>
    <definedName name="P1_Actv_Amt19" localSheetId="29" hidden="1">#REF!</definedName>
    <definedName name="P1_Actv_Amt19" localSheetId="11" hidden="1">#REF!</definedName>
    <definedName name="P1_Actv_Amt19" localSheetId="36" hidden="1">#REF!</definedName>
    <definedName name="P1_Actv_Amt19" localSheetId="32" hidden="1">#REF!</definedName>
    <definedName name="P1_Actv_Amt19" localSheetId="18" hidden="1">#REF!</definedName>
    <definedName name="P1_Actv_Amt19" localSheetId="38" hidden="1">#REF!</definedName>
    <definedName name="P1_Actv_Amt19" hidden="1">#REF!</definedName>
    <definedName name="P1_Actv_Amt2" localSheetId="35" hidden="1">#REF!</definedName>
    <definedName name="P1_Actv_Amt2" localSheetId="31" hidden="1">#REF!</definedName>
    <definedName name="P1_Actv_Amt2" localSheetId="9" hidden="1">#REF!</definedName>
    <definedName name="P1_Actv_Amt2" localSheetId="30" hidden="1">#REF!</definedName>
    <definedName name="P1_Actv_Amt2" localSheetId="33" hidden="1">#REF!</definedName>
    <definedName name="P1_Actv_Amt2" localSheetId="16" hidden="1">#REF!</definedName>
    <definedName name="P1_Actv_Amt2" localSheetId="10" hidden="1">'NFD CONSO'!#REF!</definedName>
    <definedName name="P1_Actv_Amt2" localSheetId="29" hidden="1">#REF!</definedName>
    <definedName name="P1_Actv_Amt2" localSheetId="11" hidden="1">#REF!</definedName>
    <definedName name="P1_Actv_Amt2" localSheetId="36" hidden="1">#REF!</definedName>
    <definedName name="P1_Actv_Amt2" localSheetId="32" hidden="1">#REF!</definedName>
    <definedName name="P1_Actv_Amt2" localSheetId="18" hidden="1">#REF!</definedName>
    <definedName name="P1_Actv_Amt2" localSheetId="38" hidden="1">#REF!</definedName>
    <definedName name="P1_Actv_Amt2" hidden="1">#REF!</definedName>
    <definedName name="P1_Actv_Amt20" localSheetId="35" hidden="1">#REF!</definedName>
    <definedName name="P1_Actv_Amt20" localSheetId="31" hidden="1">#REF!</definedName>
    <definedName name="P1_Actv_Amt20" localSheetId="9" hidden="1">#REF!</definedName>
    <definedName name="P1_Actv_Amt20" localSheetId="30" hidden="1">#REF!</definedName>
    <definedName name="P1_Actv_Amt20" localSheetId="33" hidden="1">#REF!</definedName>
    <definedName name="P1_Actv_Amt20" localSheetId="16" hidden="1">#REF!</definedName>
    <definedName name="P1_Actv_Amt20" localSheetId="10" hidden="1">'NFD CONSO'!#REF!</definedName>
    <definedName name="P1_Actv_Amt20" localSheetId="29" hidden="1">#REF!</definedName>
    <definedName name="P1_Actv_Amt20" localSheetId="11" hidden="1">#REF!</definedName>
    <definedName name="P1_Actv_Amt20" localSheetId="36" hidden="1">#REF!</definedName>
    <definedName name="P1_Actv_Amt20" localSheetId="32" hidden="1">#REF!</definedName>
    <definedName name="P1_Actv_Amt20" localSheetId="18" hidden="1">#REF!</definedName>
    <definedName name="P1_Actv_Amt20" localSheetId="38" hidden="1">#REF!</definedName>
    <definedName name="P1_Actv_Amt20" hidden="1">#REF!</definedName>
    <definedName name="P1_Actv_Amt21" localSheetId="35" hidden="1">#REF!</definedName>
    <definedName name="P1_Actv_Amt21" localSheetId="31" hidden="1">#REF!</definedName>
    <definedName name="P1_Actv_Amt21" localSheetId="9" hidden="1">#REF!</definedName>
    <definedName name="P1_Actv_Amt21" localSheetId="30" hidden="1">#REF!</definedName>
    <definedName name="P1_Actv_Amt21" localSheetId="33" hidden="1">#REF!</definedName>
    <definedName name="P1_Actv_Amt21" localSheetId="16" hidden="1">#REF!</definedName>
    <definedName name="P1_Actv_Amt21" localSheetId="10" hidden="1">'NFD CONSO'!#REF!</definedName>
    <definedName name="P1_Actv_Amt21" localSheetId="29" hidden="1">#REF!</definedName>
    <definedName name="P1_Actv_Amt21" localSheetId="11" hidden="1">#REF!</definedName>
    <definedName name="P1_Actv_Amt21" localSheetId="36" hidden="1">#REF!</definedName>
    <definedName name="P1_Actv_Amt21" localSheetId="32" hidden="1">#REF!</definedName>
    <definedName name="P1_Actv_Amt21" localSheetId="18" hidden="1">#REF!</definedName>
    <definedName name="P1_Actv_Amt21" localSheetId="38" hidden="1">#REF!</definedName>
    <definedName name="P1_Actv_Amt21" hidden="1">#REF!</definedName>
    <definedName name="P1_Actv_Amt3" localSheetId="35" hidden="1">#REF!</definedName>
    <definedName name="P1_Actv_Amt3" localSheetId="31" hidden="1">#REF!</definedName>
    <definedName name="P1_Actv_Amt3" localSheetId="30" hidden="1">#REF!</definedName>
    <definedName name="P1_Actv_Amt3" localSheetId="51" hidden="1">#REF!</definedName>
    <definedName name="P1_Actv_Amt3" localSheetId="33" hidden="1">#REF!</definedName>
    <definedName name="P1_Actv_Amt3" localSheetId="29" hidden="1">#REF!</definedName>
    <definedName name="P1_Actv_Amt3" localSheetId="36" hidden="1">#REF!</definedName>
    <definedName name="P1_Actv_Amt3" localSheetId="32" hidden="1">#REF!</definedName>
    <definedName name="P1_Actv_Amt3" localSheetId="38" hidden="1">#REF!</definedName>
    <definedName name="P1_Actv_Amt3" hidden="1">#REF!</definedName>
    <definedName name="P1_Actv_Amt4" localSheetId="35" hidden="1">#REF!</definedName>
    <definedName name="P1_Actv_Amt4" localSheetId="31" hidden="1">#REF!</definedName>
    <definedName name="P1_Actv_Amt4" localSheetId="30" hidden="1">#REF!</definedName>
    <definedName name="P1_Actv_Amt4" localSheetId="51" hidden="1">#REF!</definedName>
    <definedName name="P1_Actv_Amt4" localSheetId="33" hidden="1">#REF!</definedName>
    <definedName name="P1_Actv_Amt4" localSheetId="29" hidden="1">#REF!</definedName>
    <definedName name="P1_Actv_Amt4" localSheetId="36" hidden="1">#REF!</definedName>
    <definedName name="P1_Actv_Amt4" localSheetId="32" hidden="1">#REF!</definedName>
    <definedName name="P1_Actv_Amt4" localSheetId="38" hidden="1">#REF!</definedName>
    <definedName name="P1_Actv_Amt4" hidden="1">#REF!</definedName>
    <definedName name="P1_Actv_Amt5" localSheetId="35" hidden="1">#REF!</definedName>
    <definedName name="P1_Actv_Amt5" localSheetId="31" hidden="1">#REF!</definedName>
    <definedName name="P1_Actv_Amt5" localSheetId="9" hidden="1">#REF!</definedName>
    <definedName name="P1_Actv_Amt5" localSheetId="30" hidden="1">#REF!</definedName>
    <definedName name="P1_Actv_Amt5" localSheetId="51" hidden="1">#REF!</definedName>
    <definedName name="P1_Actv_Amt5" localSheetId="33" hidden="1">#REF!</definedName>
    <definedName name="P1_Actv_Amt5" localSheetId="16" hidden="1">#REF!</definedName>
    <definedName name="P1_Actv_Amt5" localSheetId="10" hidden="1">'NFD CONSO'!#REF!</definedName>
    <definedName name="P1_Actv_Amt5" localSheetId="29" hidden="1">#REF!</definedName>
    <definedName name="P1_Actv_Amt5" localSheetId="11" hidden="1">#REF!</definedName>
    <definedName name="P1_Actv_Amt5" localSheetId="36" hidden="1">#REF!</definedName>
    <definedName name="P1_Actv_Amt5" localSheetId="32" hidden="1">#REF!</definedName>
    <definedName name="P1_Actv_Amt5" localSheetId="18" hidden="1">#REF!</definedName>
    <definedName name="P1_Actv_Amt5" localSheetId="38" hidden="1">#REF!</definedName>
    <definedName name="P1_Actv_Amt5" hidden="1">#REF!</definedName>
    <definedName name="P1_Actv_Amt6" localSheetId="35" hidden="1">#REF!</definedName>
    <definedName name="P1_Actv_Amt6" localSheetId="31" hidden="1">#REF!</definedName>
    <definedName name="P1_Actv_Amt6" localSheetId="9" hidden="1">#REF!</definedName>
    <definedName name="P1_Actv_Amt6" localSheetId="30" hidden="1">#REF!</definedName>
    <definedName name="P1_Actv_Amt6" localSheetId="51" hidden="1">#REF!</definedName>
    <definedName name="P1_Actv_Amt6" localSheetId="33" hidden="1">#REF!</definedName>
    <definedName name="P1_Actv_Amt6" localSheetId="16" hidden="1">#REF!</definedName>
    <definedName name="P1_Actv_Amt6" localSheetId="10" hidden="1">'NFD CONSO'!#REF!</definedName>
    <definedName name="P1_Actv_Amt6" localSheetId="29" hidden="1">#REF!</definedName>
    <definedName name="P1_Actv_Amt6" localSheetId="11" hidden="1">#REF!</definedName>
    <definedName name="P1_Actv_Amt6" localSheetId="36" hidden="1">#REF!</definedName>
    <definedName name="P1_Actv_Amt6" localSheetId="32" hidden="1">#REF!</definedName>
    <definedName name="P1_Actv_Amt6" localSheetId="18" hidden="1">#REF!</definedName>
    <definedName name="P1_Actv_Amt6" localSheetId="38" hidden="1">#REF!</definedName>
    <definedName name="P1_Actv_Amt6" hidden="1">#REF!</definedName>
    <definedName name="P1_Actv_Amt7" localSheetId="35" hidden="1">#REF!</definedName>
    <definedName name="P1_Actv_Amt7" localSheetId="31" hidden="1">#REF!</definedName>
    <definedName name="P1_Actv_Amt7" localSheetId="9" hidden="1">#REF!</definedName>
    <definedName name="P1_Actv_Amt7" localSheetId="30" hidden="1">#REF!</definedName>
    <definedName name="P1_Actv_Amt7" localSheetId="51" hidden="1">#REF!</definedName>
    <definedName name="P1_Actv_Amt7" localSheetId="33" hidden="1">#REF!</definedName>
    <definedName name="P1_Actv_Amt7" localSheetId="16" hidden="1">#REF!</definedName>
    <definedName name="P1_Actv_Amt7" localSheetId="10" hidden="1">'NFD CONSO'!#REF!</definedName>
    <definedName name="P1_Actv_Amt7" localSheetId="29" hidden="1">#REF!</definedName>
    <definedName name="P1_Actv_Amt7" localSheetId="11" hidden="1">#REF!</definedName>
    <definedName name="P1_Actv_Amt7" localSheetId="36" hidden="1">#REF!</definedName>
    <definedName name="P1_Actv_Amt7" localSheetId="32" hidden="1">#REF!</definedName>
    <definedName name="P1_Actv_Amt7" localSheetId="18" hidden="1">#REF!</definedName>
    <definedName name="P1_Actv_Amt7" localSheetId="38" hidden="1">#REF!</definedName>
    <definedName name="P1_Actv_Amt7" hidden="1">#REF!</definedName>
    <definedName name="P1_Actv_Amt8" localSheetId="35" hidden="1">#REF!</definedName>
    <definedName name="P1_Actv_Amt8" localSheetId="31" hidden="1">#REF!</definedName>
    <definedName name="P1_Actv_Amt8" localSheetId="9" hidden="1">#REF!</definedName>
    <definedName name="P1_Actv_Amt8" localSheetId="30" hidden="1">#REF!</definedName>
    <definedName name="P1_Actv_Amt8" localSheetId="33" hidden="1">#REF!</definedName>
    <definedName name="P1_Actv_Amt8" localSheetId="16" hidden="1">#REF!</definedName>
    <definedName name="P1_Actv_Amt8" localSheetId="10" hidden="1">'NFD CONSO'!#REF!</definedName>
    <definedName name="P1_Actv_Amt8" localSheetId="29" hidden="1">#REF!</definedName>
    <definedName name="P1_Actv_Amt8" localSheetId="11" hidden="1">#REF!</definedName>
    <definedName name="P1_Actv_Amt8" localSheetId="36" hidden="1">#REF!</definedName>
    <definedName name="P1_Actv_Amt8" localSheetId="32" hidden="1">#REF!</definedName>
    <definedName name="P1_Actv_Amt8" localSheetId="18" hidden="1">#REF!</definedName>
    <definedName name="P1_Actv_Amt8" localSheetId="38" hidden="1">#REF!</definedName>
    <definedName name="P1_Actv_Amt8" hidden="1">#REF!</definedName>
    <definedName name="P1_Actv_Amt9" localSheetId="35" hidden="1">#REF!</definedName>
    <definedName name="P1_Actv_Amt9" localSheetId="31" hidden="1">#REF!</definedName>
    <definedName name="P1_Actv_Amt9" localSheetId="9" hidden="1">#REF!</definedName>
    <definedName name="P1_Actv_Amt9" localSheetId="30" hidden="1">#REF!</definedName>
    <definedName name="P1_Actv_Amt9" localSheetId="33" hidden="1">#REF!</definedName>
    <definedName name="P1_Actv_Amt9" localSheetId="16" hidden="1">#REF!</definedName>
    <definedName name="P1_Actv_Amt9" localSheetId="10" hidden="1">'NFD CONSO'!#REF!</definedName>
    <definedName name="P1_Actv_Amt9" localSheetId="29" hidden="1">#REF!</definedName>
    <definedName name="P1_Actv_Amt9" localSheetId="11" hidden="1">#REF!</definedName>
    <definedName name="P1_Actv_Amt9" localSheetId="36" hidden="1">#REF!</definedName>
    <definedName name="P1_Actv_Amt9" localSheetId="32" hidden="1">#REF!</definedName>
    <definedName name="P1_Actv_Amt9" localSheetId="18" hidden="1">#REF!</definedName>
    <definedName name="P1_Actv_Amt9" localSheetId="38" hidden="1">#REF!</definedName>
    <definedName name="P1_Actv_Amt9" hidden="1">#REF!</definedName>
    <definedName name="P1_Bal_Amt2" localSheetId="35" hidden="1">#REF!</definedName>
    <definedName name="P1_Bal_Amt2" localSheetId="31" hidden="1">#REF!</definedName>
    <definedName name="P1_Bal_Amt2" localSheetId="9" hidden="1">#REF!</definedName>
    <definedName name="P1_Bal_Amt2" localSheetId="30" hidden="1">#REF!</definedName>
    <definedName name="P1_Bal_Amt2" localSheetId="33" hidden="1">#REF!</definedName>
    <definedName name="P1_Bal_Amt2" localSheetId="16" hidden="1">#REF!</definedName>
    <definedName name="P1_Bal_Amt2" localSheetId="10" hidden="1">'NFD CONSO'!#REF!</definedName>
    <definedName name="P1_Bal_Amt2" localSheetId="29" hidden="1">#REF!</definedName>
    <definedName name="P1_Bal_Amt2" localSheetId="11" hidden="1">#REF!</definedName>
    <definedName name="P1_Bal_Amt2" localSheetId="36" hidden="1">#REF!</definedName>
    <definedName name="P1_Bal_Amt2" localSheetId="32" hidden="1">#REF!</definedName>
    <definedName name="P1_Bal_Amt2" localSheetId="18" hidden="1">#REF!</definedName>
    <definedName name="P1_Bal_Amt2" localSheetId="38" hidden="1">#REF!</definedName>
    <definedName name="P1_Bal_Amt2" hidden="1">#REF!</definedName>
    <definedName name="P1_Bal_Amt4" localSheetId="35" hidden="1">#REF!</definedName>
    <definedName name="P1_Bal_Amt4" localSheetId="31" hidden="1">#REF!</definedName>
    <definedName name="P1_Bal_Amt4" localSheetId="9" hidden="1">#REF!</definedName>
    <definedName name="P1_Bal_Amt4" localSheetId="30" hidden="1">#REF!</definedName>
    <definedName name="P1_Bal_Amt4" localSheetId="33" hidden="1">#REF!</definedName>
    <definedName name="P1_Bal_Amt4" localSheetId="16" hidden="1">#REF!</definedName>
    <definedName name="P1_Bal_Amt4" localSheetId="10" hidden="1">'NFD CONSO'!#REF!</definedName>
    <definedName name="P1_Bal_Amt4" localSheetId="29" hidden="1">#REF!</definedName>
    <definedName name="P1_Bal_Amt4" localSheetId="11" hidden="1">#REF!</definedName>
    <definedName name="P1_Bal_Amt4" localSheetId="36" hidden="1">#REF!</definedName>
    <definedName name="P1_Bal_Amt4" localSheetId="32" hidden="1">#REF!</definedName>
    <definedName name="P1_Bal_Amt4" localSheetId="18" hidden="1">#REF!</definedName>
    <definedName name="P1_Bal_Amt4" localSheetId="38" hidden="1">#REF!</definedName>
    <definedName name="P1_Bal_Amt4" hidden="1">#REF!</definedName>
    <definedName name="P1_Bal_Amt5" localSheetId="35" hidden="1">#REF!</definedName>
    <definedName name="P1_Bal_Amt5" localSheetId="31" hidden="1">#REF!</definedName>
    <definedName name="P1_Bal_Amt5" localSheetId="9" hidden="1">#REF!</definedName>
    <definedName name="P1_Bal_Amt5" localSheetId="30" hidden="1">#REF!</definedName>
    <definedName name="P1_Bal_Amt5" localSheetId="33" hidden="1">#REF!</definedName>
    <definedName name="P1_Bal_Amt5" localSheetId="16" hidden="1">#REF!</definedName>
    <definedName name="P1_Bal_Amt5" localSheetId="10" hidden="1">'NFD CONSO'!#REF!</definedName>
    <definedName name="P1_Bal_Amt5" localSheetId="29" hidden="1">#REF!</definedName>
    <definedName name="P1_Bal_Amt5" localSheetId="11" hidden="1">#REF!</definedName>
    <definedName name="P1_Bal_Amt5" localSheetId="36" hidden="1">#REF!</definedName>
    <definedName name="P1_Bal_Amt5" localSheetId="32" hidden="1">#REF!</definedName>
    <definedName name="P1_Bal_Amt5" localSheetId="18" hidden="1">#REF!</definedName>
    <definedName name="P1_Bal_Amt5" localSheetId="38" hidden="1">#REF!</definedName>
    <definedName name="P1_Bal_Amt5" hidden="1">#REF!</definedName>
    <definedName name="P1_Bal_Amt6" localSheetId="35" hidden="1">#REF!</definedName>
    <definedName name="P1_Bal_Amt6" localSheetId="31" hidden="1">#REF!</definedName>
    <definedName name="P1_Bal_Amt6" localSheetId="9" hidden="1">#REF!</definedName>
    <definedName name="P1_Bal_Amt6" localSheetId="30" hidden="1">#REF!</definedName>
    <definedName name="P1_Bal_Amt6" localSheetId="33" hidden="1">#REF!</definedName>
    <definedName name="P1_Bal_Amt6" localSheetId="16" hidden="1">#REF!</definedName>
    <definedName name="P1_Bal_Amt6" localSheetId="10" hidden="1">'NFD CONSO'!#REF!</definedName>
    <definedName name="P1_Bal_Amt6" localSheetId="29" hidden="1">#REF!</definedName>
    <definedName name="P1_Bal_Amt6" localSheetId="11" hidden="1">#REF!</definedName>
    <definedName name="P1_Bal_Amt6" localSheetId="36" hidden="1">#REF!</definedName>
    <definedName name="P1_Bal_Amt6" localSheetId="32" hidden="1">#REF!</definedName>
    <definedName name="P1_Bal_Amt6" localSheetId="18" hidden="1">#REF!</definedName>
    <definedName name="P1_Bal_Amt6" localSheetId="38" hidden="1">#REF!</definedName>
    <definedName name="P1_Bal_Amt6" hidden="1">#REF!</definedName>
    <definedName name="P1_Bal_Amt8" localSheetId="9" hidden="1">#REF!</definedName>
    <definedName name="P1_Bal_Amt8" localSheetId="10" hidden="1">'NFD CONSO'!#REF!</definedName>
    <definedName name="P1_Bal_Amt8" localSheetId="11" hidden="1">#REF!</definedName>
    <definedName name="P1_Bal_Amt8" localSheetId="18" hidden="1">#REF!</definedName>
    <definedName name="P1_Bal_Amt8" hidden="1">#REF!</definedName>
    <definedName name="P1_OP_Amt10" localSheetId="35" hidden="1">#REF!</definedName>
    <definedName name="P1_OP_Amt10" localSheetId="31" hidden="1">#REF!</definedName>
    <definedName name="P1_OP_Amt10" localSheetId="9" hidden="1">#REF!</definedName>
    <definedName name="P1_OP_Amt10" localSheetId="30" hidden="1">#REF!</definedName>
    <definedName name="P1_OP_Amt10" localSheetId="33" hidden="1">#REF!</definedName>
    <definedName name="P1_OP_Amt10" localSheetId="16" hidden="1">#REF!</definedName>
    <definedName name="P1_OP_Amt10" localSheetId="10" hidden="1">'NFD CONSO'!#REF!</definedName>
    <definedName name="P1_OP_Amt10" localSheetId="29" hidden="1">#REF!</definedName>
    <definedName name="P1_OP_Amt10" localSheetId="11" hidden="1">#REF!</definedName>
    <definedName name="P1_OP_Amt10" localSheetId="36" hidden="1">#REF!</definedName>
    <definedName name="P1_OP_Amt10" localSheetId="32" hidden="1">#REF!</definedName>
    <definedName name="P1_OP_Amt10" localSheetId="18" hidden="1">#REF!</definedName>
    <definedName name="P1_OP_Amt10" localSheetId="38" hidden="1">#REF!</definedName>
    <definedName name="P1_OP_Amt10" hidden="1">#REF!</definedName>
    <definedName name="P1_OP_Amt11" localSheetId="35" hidden="1">#REF!</definedName>
    <definedName name="P1_OP_Amt11" localSheetId="31" hidden="1">#REF!</definedName>
    <definedName name="P1_OP_Amt11" localSheetId="9" hidden="1">#REF!</definedName>
    <definedName name="P1_OP_Amt11" localSheetId="30" hidden="1">#REF!</definedName>
    <definedName name="P1_OP_Amt11" localSheetId="33" hidden="1">#REF!</definedName>
    <definedName name="P1_OP_Amt11" localSheetId="16" hidden="1">#REF!</definedName>
    <definedName name="P1_OP_Amt11" localSheetId="10" hidden="1">'NFD CONSO'!#REF!</definedName>
    <definedName name="P1_OP_Amt11" localSheetId="29" hidden="1">#REF!</definedName>
    <definedName name="P1_OP_Amt11" localSheetId="11" hidden="1">#REF!</definedName>
    <definedName name="P1_OP_Amt11" localSheetId="36" hidden="1">#REF!</definedName>
    <definedName name="P1_OP_Amt11" localSheetId="32" hidden="1">#REF!</definedName>
    <definedName name="P1_OP_Amt11" localSheetId="18" hidden="1">#REF!</definedName>
    <definedName name="P1_OP_Amt11" localSheetId="38" hidden="1">#REF!</definedName>
    <definedName name="P1_OP_Amt11" hidden="1">#REF!</definedName>
    <definedName name="P1_OP_Amt12" localSheetId="35" hidden="1">#REF!</definedName>
    <definedName name="P1_OP_Amt12" localSheetId="31" hidden="1">#REF!</definedName>
    <definedName name="P1_OP_Amt12" localSheetId="9" hidden="1">#REF!</definedName>
    <definedName name="P1_OP_Amt12" localSheetId="30" hidden="1">#REF!</definedName>
    <definedName name="P1_OP_Amt12" localSheetId="33" hidden="1">#REF!</definedName>
    <definedName name="P1_OP_Amt12" localSheetId="16" hidden="1">#REF!</definedName>
    <definedName name="P1_OP_Amt12" localSheetId="10" hidden="1">'NFD CONSO'!#REF!</definedName>
    <definedName name="P1_OP_Amt12" localSheetId="29" hidden="1">#REF!</definedName>
    <definedName name="P1_OP_Amt12" localSheetId="11" hidden="1">#REF!</definedName>
    <definedName name="P1_OP_Amt12" localSheetId="36" hidden="1">#REF!</definedName>
    <definedName name="P1_OP_Amt12" localSheetId="32" hidden="1">#REF!</definedName>
    <definedName name="P1_OP_Amt12" localSheetId="18" hidden="1">#REF!</definedName>
    <definedName name="P1_OP_Amt12" localSheetId="38" hidden="1">#REF!</definedName>
    <definedName name="P1_OP_Amt12" hidden="1">#REF!</definedName>
    <definedName name="P1_OP_Amt14" localSheetId="35" hidden="1">#REF!</definedName>
    <definedName name="P1_OP_Amt14" localSheetId="31" hidden="1">#REF!</definedName>
    <definedName name="P1_OP_Amt14" localSheetId="9" hidden="1">#REF!</definedName>
    <definedName name="P1_OP_Amt14" localSheetId="30" hidden="1">#REF!</definedName>
    <definedName name="P1_OP_Amt14" localSheetId="33" hidden="1">#REF!</definedName>
    <definedName name="P1_OP_Amt14" localSheetId="16" hidden="1">#REF!</definedName>
    <definedName name="P1_OP_Amt14" localSheetId="10" hidden="1">'NFD CONSO'!#REF!</definedName>
    <definedName name="P1_OP_Amt14" localSheetId="29" hidden="1">#REF!</definedName>
    <definedName name="P1_OP_Amt14" localSheetId="11" hidden="1">#REF!</definedName>
    <definedName name="P1_OP_Amt14" localSheetId="36" hidden="1">#REF!</definedName>
    <definedName name="P1_OP_Amt14" localSheetId="32" hidden="1">#REF!</definedName>
    <definedName name="P1_OP_Amt14" localSheetId="18" hidden="1">#REF!</definedName>
    <definedName name="P1_OP_Amt14" localSheetId="38" hidden="1">#REF!</definedName>
    <definedName name="P1_OP_Amt14" hidden="1">#REF!</definedName>
    <definedName name="P1_OP_Amt2" localSheetId="9" hidden="1">#REF!</definedName>
    <definedName name="P1_OP_Amt2" localSheetId="10" hidden="1">'NFD CONSO'!#REF!</definedName>
    <definedName name="P1_OP_Amt2" localSheetId="11" hidden="1">#REF!</definedName>
    <definedName name="P1_OP_Amt2" localSheetId="18" hidden="1">#REF!</definedName>
    <definedName name="P1_OP_Amt2" hidden="1">#REF!</definedName>
    <definedName name="P1_OP_Amt3" localSheetId="9" hidden="1">#REF!</definedName>
    <definedName name="P1_OP_Amt3" localSheetId="10" hidden="1">'NFD CONSO'!#REF!</definedName>
    <definedName name="P1_OP_Amt3" localSheetId="11" hidden="1">#REF!</definedName>
    <definedName name="P1_OP_Amt3" localSheetId="18" hidden="1">#REF!</definedName>
    <definedName name="P1_OP_Amt3" hidden="1">#REF!</definedName>
    <definedName name="P1_OP_Amt4" localSheetId="9" hidden="1">#REF!</definedName>
    <definedName name="P1_OP_Amt4" localSheetId="10" hidden="1">'NFD CONSO'!#REF!</definedName>
    <definedName name="P1_OP_Amt4" localSheetId="11" hidden="1">#REF!</definedName>
    <definedName name="P1_OP_Amt4" localSheetId="18" hidden="1">#REF!</definedName>
    <definedName name="P1_OP_Amt4" hidden="1">#REF!</definedName>
    <definedName name="P1_OP_Amt5" localSheetId="9" hidden="1">#REF!</definedName>
    <definedName name="P1_OP_Amt5" localSheetId="10" hidden="1">'NFD CONSO'!#REF!</definedName>
    <definedName name="P1_OP_Amt5" localSheetId="11" hidden="1">#REF!</definedName>
    <definedName name="P1_OP_Amt5" localSheetId="18" hidden="1">#REF!</definedName>
    <definedName name="P1_OP_Amt5" hidden="1">#REF!</definedName>
    <definedName name="P10_Actv_Amt1" localSheetId="35" hidden="1">#REF!</definedName>
    <definedName name="P10_Actv_Amt1" localSheetId="31" hidden="1">#REF!</definedName>
    <definedName name="P10_Actv_Amt1" localSheetId="9" hidden="1">#REF!</definedName>
    <definedName name="P10_Actv_Amt1" localSheetId="30" hidden="1">#REF!</definedName>
    <definedName name="P10_Actv_Amt1" localSheetId="33" hidden="1">#REF!</definedName>
    <definedName name="P10_Actv_Amt1" localSheetId="16" hidden="1">#REF!</definedName>
    <definedName name="P10_Actv_Amt1" localSheetId="10" hidden="1">'NFD CONSO'!#REF!</definedName>
    <definedName name="P10_Actv_Amt1" localSheetId="29" hidden="1">#REF!</definedName>
    <definedName name="P10_Actv_Amt1" localSheetId="11" hidden="1">#REF!</definedName>
    <definedName name="P10_Actv_Amt1" localSheetId="36" hidden="1">#REF!</definedName>
    <definedName name="P10_Actv_Amt1" localSheetId="32" hidden="1">#REF!</definedName>
    <definedName name="P10_Actv_Amt1" localSheetId="18" hidden="1">#REF!</definedName>
    <definedName name="P10_Actv_Amt1" localSheetId="38" hidden="1">#REF!</definedName>
    <definedName name="P10_Actv_Amt1" hidden="1">#REF!</definedName>
    <definedName name="P10_Actv_Amt10" localSheetId="35" hidden="1">#REF!</definedName>
    <definedName name="P10_Actv_Amt10" localSheetId="31" hidden="1">#REF!</definedName>
    <definedName name="P10_Actv_Amt10" localSheetId="9" hidden="1">#REF!</definedName>
    <definedName name="P10_Actv_Amt10" localSheetId="30" hidden="1">#REF!</definedName>
    <definedName name="P10_Actv_Amt10" localSheetId="33" hidden="1">#REF!</definedName>
    <definedName name="P10_Actv_Amt10" localSheetId="16" hidden="1">#REF!</definedName>
    <definedName name="P10_Actv_Amt10" localSheetId="10" hidden="1">'NFD CONSO'!#REF!</definedName>
    <definedName name="P10_Actv_Amt10" localSheetId="29" hidden="1">#REF!</definedName>
    <definedName name="P10_Actv_Amt10" localSheetId="11" hidden="1">#REF!</definedName>
    <definedName name="P10_Actv_Amt10" localSheetId="36" hidden="1">#REF!</definedName>
    <definedName name="P10_Actv_Amt10" localSheetId="32" hidden="1">#REF!</definedName>
    <definedName name="P10_Actv_Amt10" localSheetId="18" hidden="1">#REF!</definedName>
    <definedName name="P10_Actv_Amt10" localSheetId="38" hidden="1">#REF!</definedName>
    <definedName name="P10_Actv_Amt10" hidden="1">#REF!</definedName>
    <definedName name="P10_Actv_Amt11" localSheetId="35" hidden="1">#REF!</definedName>
    <definedName name="P10_Actv_Amt11" localSheetId="31" hidden="1">#REF!</definedName>
    <definedName name="P10_Actv_Amt11" localSheetId="9" hidden="1">#REF!</definedName>
    <definedName name="P10_Actv_Amt11" localSheetId="30" hidden="1">#REF!</definedName>
    <definedName name="P10_Actv_Amt11" localSheetId="33" hidden="1">#REF!</definedName>
    <definedName name="P10_Actv_Amt11" localSheetId="16" hidden="1">#REF!</definedName>
    <definedName name="P10_Actv_Amt11" localSheetId="10" hidden="1">'NFD CONSO'!#REF!</definedName>
    <definedName name="P10_Actv_Amt11" localSheetId="29" hidden="1">#REF!</definedName>
    <definedName name="P10_Actv_Amt11" localSheetId="11" hidden="1">#REF!</definedName>
    <definedName name="P10_Actv_Amt11" localSheetId="36" hidden="1">#REF!</definedName>
    <definedName name="P10_Actv_Amt11" localSheetId="32" hidden="1">#REF!</definedName>
    <definedName name="P10_Actv_Amt11" localSheetId="18" hidden="1">#REF!</definedName>
    <definedName name="P10_Actv_Amt11" localSheetId="38" hidden="1">#REF!</definedName>
    <definedName name="P10_Actv_Amt11" hidden="1">#REF!</definedName>
    <definedName name="P10_Actv_Amt12" localSheetId="35" hidden="1">#REF!</definedName>
    <definedName name="P10_Actv_Amt12" localSheetId="31" hidden="1">#REF!</definedName>
    <definedName name="P10_Actv_Amt12" localSheetId="9" hidden="1">#REF!</definedName>
    <definedName name="P10_Actv_Amt12" localSheetId="30" hidden="1">#REF!</definedName>
    <definedName name="P10_Actv_Amt12" localSheetId="33" hidden="1">#REF!</definedName>
    <definedName name="P10_Actv_Amt12" localSheetId="16" hidden="1">#REF!</definedName>
    <definedName name="P10_Actv_Amt12" localSheetId="10" hidden="1">'NFD CONSO'!#REF!</definedName>
    <definedName name="P10_Actv_Amt12" localSheetId="29" hidden="1">#REF!</definedName>
    <definedName name="P10_Actv_Amt12" localSheetId="11" hidden="1">#REF!</definedName>
    <definedName name="P10_Actv_Amt12" localSheetId="36" hidden="1">#REF!</definedName>
    <definedName name="P10_Actv_Amt12" localSheetId="32" hidden="1">#REF!</definedName>
    <definedName name="P10_Actv_Amt12" localSheetId="18" hidden="1">#REF!</definedName>
    <definedName name="P10_Actv_Amt12" localSheetId="38" hidden="1">#REF!</definedName>
    <definedName name="P10_Actv_Amt12" hidden="1">#REF!</definedName>
    <definedName name="P10_Actv_Amt15" localSheetId="35" hidden="1">#REF!</definedName>
    <definedName name="P10_Actv_Amt15" localSheetId="31" hidden="1">#REF!</definedName>
    <definedName name="P10_Actv_Amt15" localSheetId="9" hidden="1">#REF!</definedName>
    <definedName name="P10_Actv_Amt15" localSheetId="30" hidden="1">#REF!</definedName>
    <definedName name="P10_Actv_Amt15" localSheetId="33" hidden="1">#REF!</definedName>
    <definedName name="P10_Actv_Amt15" localSheetId="16" hidden="1">#REF!</definedName>
    <definedName name="P10_Actv_Amt15" localSheetId="10" hidden="1">'NFD CONSO'!#REF!</definedName>
    <definedName name="P10_Actv_Amt15" localSheetId="29" hidden="1">#REF!</definedName>
    <definedName name="P10_Actv_Amt15" localSheetId="11" hidden="1">#REF!</definedName>
    <definedName name="P10_Actv_Amt15" localSheetId="36" hidden="1">#REF!</definedName>
    <definedName name="P10_Actv_Amt15" localSheetId="32" hidden="1">#REF!</definedName>
    <definedName name="P10_Actv_Amt15" localSheetId="18" hidden="1">#REF!</definedName>
    <definedName name="P10_Actv_Amt15" localSheetId="38" hidden="1">#REF!</definedName>
    <definedName name="P10_Actv_Amt15" hidden="1">#REF!</definedName>
    <definedName name="P10_Actv_Amt17" localSheetId="35" hidden="1">#REF!</definedName>
    <definedName name="P10_Actv_Amt17" localSheetId="31" hidden="1">#REF!</definedName>
    <definedName name="P10_Actv_Amt17" localSheetId="9" hidden="1">#REF!</definedName>
    <definedName name="P10_Actv_Amt17" localSheetId="30" hidden="1">#REF!</definedName>
    <definedName name="P10_Actv_Amt17" localSheetId="33" hidden="1">#REF!</definedName>
    <definedName name="P10_Actv_Amt17" localSheetId="16" hidden="1">#REF!</definedName>
    <definedName name="P10_Actv_Amt17" localSheetId="10" hidden="1">'NFD CONSO'!#REF!</definedName>
    <definedName name="P10_Actv_Amt17" localSheetId="29" hidden="1">#REF!</definedName>
    <definedName name="P10_Actv_Amt17" localSheetId="11" hidden="1">#REF!</definedName>
    <definedName name="P10_Actv_Amt17" localSheetId="36" hidden="1">#REF!</definedName>
    <definedName name="P10_Actv_Amt17" localSheetId="32" hidden="1">#REF!</definedName>
    <definedName name="P10_Actv_Amt17" localSheetId="18" hidden="1">#REF!</definedName>
    <definedName name="P10_Actv_Amt17" localSheetId="38" hidden="1">#REF!</definedName>
    <definedName name="P10_Actv_Amt17" hidden="1">#REF!</definedName>
    <definedName name="P10_Actv_Amt19" localSheetId="35" hidden="1">#REF!</definedName>
    <definedName name="P10_Actv_Amt19" localSheetId="31" hidden="1">#REF!</definedName>
    <definedName name="P10_Actv_Amt19" localSheetId="9" hidden="1">#REF!</definedName>
    <definedName name="P10_Actv_Amt19" localSheetId="30" hidden="1">#REF!</definedName>
    <definedName name="P10_Actv_Amt19" localSheetId="33" hidden="1">#REF!</definedName>
    <definedName name="P10_Actv_Amt19" localSheetId="16" hidden="1">#REF!</definedName>
    <definedName name="P10_Actv_Amt19" localSheetId="10" hidden="1">'NFD CONSO'!#REF!</definedName>
    <definedName name="P10_Actv_Amt19" localSheetId="29" hidden="1">#REF!</definedName>
    <definedName name="P10_Actv_Amt19" localSheetId="11" hidden="1">#REF!</definedName>
    <definedName name="P10_Actv_Amt19" localSheetId="36" hidden="1">#REF!</definedName>
    <definedName name="P10_Actv_Amt19" localSheetId="32" hidden="1">#REF!</definedName>
    <definedName name="P10_Actv_Amt19" localSheetId="18" hidden="1">#REF!</definedName>
    <definedName name="P10_Actv_Amt19" localSheetId="38" hidden="1">#REF!</definedName>
    <definedName name="P10_Actv_Amt19" hidden="1">#REF!</definedName>
    <definedName name="P10_Actv_Amt2" localSheetId="35" hidden="1">#REF!</definedName>
    <definedName name="P10_Actv_Amt2" localSheetId="31" hidden="1">#REF!</definedName>
    <definedName name="P10_Actv_Amt2" localSheetId="9" hidden="1">#REF!</definedName>
    <definedName name="P10_Actv_Amt2" localSheetId="30" hidden="1">#REF!</definedName>
    <definedName name="P10_Actv_Amt2" localSheetId="33" hidden="1">#REF!</definedName>
    <definedName name="P10_Actv_Amt2" localSheetId="16" hidden="1">#REF!</definedName>
    <definedName name="P10_Actv_Amt2" localSheetId="10" hidden="1">'NFD CONSO'!#REF!</definedName>
    <definedName name="P10_Actv_Amt2" localSheetId="29" hidden="1">#REF!</definedName>
    <definedName name="P10_Actv_Amt2" localSheetId="11" hidden="1">#REF!</definedName>
    <definedName name="P10_Actv_Amt2" localSheetId="36" hidden="1">#REF!</definedName>
    <definedName name="P10_Actv_Amt2" localSheetId="32" hidden="1">#REF!</definedName>
    <definedName name="P10_Actv_Amt2" localSheetId="18" hidden="1">#REF!</definedName>
    <definedName name="P10_Actv_Amt2" localSheetId="38" hidden="1">#REF!</definedName>
    <definedName name="P10_Actv_Amt2" hidden="1">#REF!</definedName>
    <definedName name="P10_Actv_Amt20" localSheetId="35" hidden="1">#REF!</definedName>
    <definedName name="P10_Actv_Amt20" localSheetId="31" hidden="1">#REF!</definedName>
    <definedName name="P10_Actv_Amt20" localSheetId="9" hidden="1">#REF!</definedName>
    <definedName name="P10_Actv_Amt20" localSheetId="30" hidden="1">#REF!</definedName>
    <definedName name="P10_Actv_Amt20" localSheetId="33" hidden="1">#REF!</definedName>
    <definedName name="P10_Actv_Amt20" localSheetId="16" hidden="1">#REF!</definedName>
    <definedName name="P10_Actv_Amt20" localSheetId="10" hidden="1">'NFD CONSO'!#REF!</definedName>
    <definedName name="P10_Actv_Amt20" localSheetId="29" hidden="1">#REF!</definedName>
    <definedName name="P10_Actv_Amt20" localSheetId="11" hidden="1">#REF!</definedName>
    <definedName name="P10_Actv_Amt20" localSheetId="36" hidden="1">#REF!</definedName>
    <definedName name="P10_Actv_Amt20" localSheetId="32" hidden="1">#REF!</definedName>
    <definedName name="P10_Actv_Amt20" localSheetId="18" hidden="1">#REF!</definedName>
    <definedName name="P10_Actv_Amt20" localSheetId="38" hidden="1">#REF!</definedName>
    <definedName name="P10_Actv_Amt20" hidden="1">#REF!</definedName>
    <definedName name="P10_Actv_Amt21" localSheetId="35" hidden="1">#REF!</definedName>
    <definedName name="P10_Actv_Amt21" localSheetId="31" hidden="1">#REF!</definedName>
    <definedName name="P10_Actv_Amt21" localSheetId="9" hidden="1">#REF!</definedName>
    <definedName name="P10_Actv_Amt21" localSheetId="30" hidden="1">#REF!</definedName>
    <definedName name="P10_Actv_Amt21" localSheetId="33" hidden="1">#REF!</definedName>
    <definedName name="P10_Actv_Amt21" localSheetId="16" hidden="1">#REF!</definedName>
    <definedName name="P10_Actv_Amt21" localSheetId="10" hidden="1">'NFD CONSO'!#REF!</definedName>
    <definedName name="P10_Actv_Amt21" localSheetId="29" hidden="1">#REF!</definedName>
    <definedName name="P10_Actv_Amt21" localSheetId="11" hidden="1">#REF!</definedName>
    <definedName name="P10_Actv_Amt21" localSheetId="36" hidden="1">#REF!</definedName>
    <definedName name="P10_Actv_Amt21" localSheetId="32" hidden="1">#REF!</definedName>
    <definedName name="P10_Actv_Amt21" localSheetId="18" hidden="1">#REF!</definedName>
    <definedName name="P10_Actv_Amt21" localSheetId="38" hidden="1">#REF!</definedName>
    <definedName name="P10_Actv_Amt21" hidden="1">#REF!</definedName>
    <definedName name="P10_Actv_Amt3" localSheetId="35" hidden="1">#REF!</definedName>
    <definedName name="P10_Actv_Amt3" localSheetId="31" hidden="1">#REF!</definedName>
    <definedName name="P10_Actv_Amt3" localSheetId="30" hidden="1">#REF!</definedName>
    <definedName name="P10_Actv_Amt3" localSheetId="51" hidden="1">#REF!</definedName>
    <definedName name="P10_Actv_Amt3" localSheetId="33" hidden="1">#REF!</definedName>
    <definedName name="P10_Actv_Amt3" localSheetId="29" hidden="1">#REF!</definedName>
    <definedName name="P10_Actv_Amt3" localSheetId="36" hidden="1">#REF!</definedName>
    <definedName name="P10_Actv_Amt3" localSheetId="32" hidden="1">#REF!</definedName>
    <definedName name="P10_Actv_Amt3" localSheetId="38" hidden="1">#REF!</definedName>
    <definedName name="P10_Actv_Amt3" hidden="1">#REF!</definedName>
    <definedName name="P10_Actv_Amt4" localSheetId="35" hidden="1">#REF!</definedName>
    <definedName name="P10_Actv_Amt4" localSheetId="31" hidden="1">#REF!</definedName>
    <definedName name="P10_Actv_Amt4" localSheetId="30" hidden="1">#REF!</definedName>
    <definedName name="P10_Actv_Amt4" localSheetId="51" hidden="1">#REF!</definedName>
    <definedName name="P10_Actv_Amt4" localSheetId="33" hidden="1">#REF!</definedName>
    <definedName name="P10_Actv_Amt4" localSheetId="29" hidden="1">#REF!</definedName>
    <definedName name="P10_Actv_Amt4" localSheetId="36" hidden="1">#REF!</definedName>
    <definedName name="P10_Actv_Amt4" localSheetId="32" hidden="1">#REF!</definedName>
    <definedName name="P10_Actv_Amt4" localSheetId="38" hidden="1">#REF!</definedName>
    <definedName name="P10_Actv_Amt4" hidden="1">#REF!</definedName>
    <definedName name="P10_Actv_Amt5" localSheetId="35" hidden="1">#REF!</definedName>
    <definedName name="P10_Actv_Amt5" localSheetId="31" hidden="1">#REF!</definedName>
    <definedName name="P10_Actv_Amt5" localSheetId="9" hidden="1">#REF!</definedName>
    <definedName name="P10_Actv_Amt5" localSheetId="30" hidden="1">#REF!</definedName>
    <definedName name="P10_Actv_Amt5" localSheetId="51" hidden="1">#REF!</definedName>
    <definedName name="P10_Actv_Amt5" localSheetId="33" hidden="1">#REF!</definedName>
    <definedName name="P10_Actv_Amt5" localSheetId="16" hidden="1">#REF!</definedName>
    <definedName name="P10_Actv_Amt5" localSheetId="10" hidden="1">'NFD CONSO'!#REF!</definedName>
    <definedName name="P10_Actv_Amt5" localSheetId="29" hidden="1">#REF!</definedName>
    <definedName name="P10_Actv_Amt5" localSheetId="11" hidden="1">#REF!</definedName>
    <definedName name="P10_Actv_Amt5" localSheetId="36" hidden="1">#REF!</definedName>
    <definedName name="P10_Actv_Amt5" localSheetId="32" hidden="1">#REF!</definedName>
    <definedName name="P10_Actv_Amt5" localSheetId="18" hidden="1">#REF!</definedName>
    <definedName name="P10_Actv_Amt5" localSheetId="38" hidden="1">#REF!</definedName>
    <definedName name="P10_Actv_Amt5" hidden="1">#REF!</definedName>
    <definedName name="P10_Actv_Amt6" localSheetId="35" hidden="1">#REF!</definedName>
    <definedName name="P10_Actv_Amt6" localSheetId="31" hidden="1">#REF!</definedName>
    <definedName name="P10_Actv_Amt6" localSheetId="9" hidden="1">#REF!</definedName>
    <definedName name="P10_Actv_Amt6" localSheetId="30" hidden="1">#REF!</definedName>
    <definedName name="P10_Actv_Amt6" localSheetId="51" hidden="1">#REF!</definedName>
    <definedName name="P10_Actv_Amt6" localSheetId="33" hidden="1">#REF!</definedName>
    <definedName name="P10_Actv_Amt6" localSheetId="16" hidden="1">#REF!</definedName>
    <definedName name="P10_Actv_Amt6" localSheetId="10" hidden="1">'NFD CONSO'!#REF!</definedName>
    <definedName name="P10_Actv_Amt6" localSheetId="29" hidden="1">#REF!</definedName>
    <definedName name="P10_Actv_Amt6" localSheetId="11" hidden="1">#REF!</definedName>
    <definedName name="P10_Actv_Amt6" localSheetId="36" hidden="1">#REF!</definedName>
    <definedName name="P10_Actv_Amt6" localSheetId="32" hidden="1">#REF!</definedName>
    <definedName name="P10_Actv_Amt6" localSheetId="18" hidden="1">#REF!</definedName>
    <definedName name="P10_Actv_Amt6" localSheetId="38" hidden="1">#REF!</definedName>
    <definedName name="P10_Actv_Amt6" hidden="1">#REF!</definedName>
    <definedName name="P10_Actv_Amt7" localSheetId="35" hidden="1">#REF!</definedName>
    <definedName name="P10_Actv_Amt7" localSheetId="31" hidden="1">#REF!</definedName>
    <definedName name="P10_Actv_Amt7" localSheetId="9" hidden="1">#REF!</definedName>
    <definedName name="P10_Actv_Amt7" localSheetId="30" hidden="1">#REF!</definedName>
    <definedName name="P10_Actv_Amt7" localSheetId="51" hidden="1">#REF!</definedName>
    <definedName name="P10_Actv_Amt7" localSheetId="33" hidden="1">#REF!</definedName>
    <definedName name="P10_Actv_Amt7" localSheetId="16" hidden="1">#REF!</definedName>
    <definedName name="P10_Actv_Amt7" localSheetId="10" hidden="1">'NFD CONSO'!#REF!</definedName>
    <definedName name="P10_Actv_Amt7" localSheetId="29" hidden="1">#REF!</definedName>
    <definedName name="P10_Actv_Amt7" localSheetId="11" hidden="1">#REF!</definedName>
    <definedName name="P10_Actv_Amt7" localSheetId="36" hidden="1">#REF!</definedName>
    <definedName name="P10_Actv_Amt7" localSheetId="32" hidden="1">#REF!</definedName>
    <definedName name="P10_Actv_Amt7" localSheetId="18" hidden="1">#REF!</definedName>
    <definedName name="P10_Actv_Amt7" localSheetId="38" hidden="1">#REF!</definedName>
    <definedName name="P10_Actv_Amt7" hidden="1">#REF!</definedName>
    <definedName name="P10_Actv_Amt8" localSheetId="35" hidden="1">#REF!</definedName>
    <definedName name="P10_Actv_Amt8" localSheetId="31" hidden="1">#REF!</definedName>
    <definedName name="P10_Actv_Amt8" localSheetId="9" hidden="1">#REF!</definedName>
    <definedName name="P10_Actv_Amt8" localSheetId="30" hidden="1">#REF!</definedName>
    <definedName name="P10_Actv_Amt8" localSheetId="33" hidden="1">#REF!</definedName>
    <definedName name="P10_Actv_Amt8" localSheetId="16" hidden="1">#REF!</definedName>
    <definedName name="P10_Actv_Amt8" localSheetId="10" hidden="1">'NFD CONSO'!#REF!</definedName>
    <definedName name="P10_Actv_Amt8" localSheetId="29" hidden="1">#REF!</definedName>
    <definedName name="P10_Actv_Amt8" localSheetId="11" hidden="1">#REF!</definedName>
    <definedName name="P10_Actv_Amt8" localSheetId="36" hidden="1">#REF!</definedName>
    <definedName name="P10_Actv_Amt8" localSheetId="32" hidden="1">#REF!</definedName>
    <definedName name="P10_Actv_Amt8" localSheetId="18" hidden="1">#REF!</definedName>
    <definedName name="P10_Actv_Amt8" localSheetId="38" hidden="1">#REF!</definedName>
    <definedName name="P10_Actv_Amt8" hidden="1">#REF!</definedName>
    <definedName name="P10_Actv_Amt9" localSheetId="35" hidden="1">#REF!</definedName>
    <definedName name="P10_Actv_Amt9" localSheetId="31" hidden="1">#REF!</definedName>
    <definedName name="P10_Actv_Amt9" localSheetId="9" hidden="1">#REF!</definedName>
    <definedName name="P10_Actv_Amt9" localSheetId="30" hidden="1">#REF!</definedName>
    <definedName name="P10_Actv_Amt9" localSheetId="33" hidden="1">#REF!</definedName>
    <definedName name="P10_Actv_Amt9" localSheetId="16" hidden="1">#REF!</definedName>
    <definedName name="P10_Actv_Amt9" localSheetId="10" hidden="1">'NFD CONSO'!#REF!</definedName>
    <definedName name="P10_Actv_Amt9" localSheetId="29" hidden="1">#REF!</definedName>
    <definedName name="P10_Actv_Amt9" localSheetId="11" hidden="1">#REF!</definedName>
    <definedName name="P10_Actv_Amt9" localSheetId="36" hidden="1">#REF!</definedName>
    <definedName name="P10_Actv_Amt9" localSheetId="32" hidden="1">#REF!</definedName>
    <definedName name="P10_Actv_Amt9" localSheetId="18" hidden="1">#REF!</definedName>
    <definedName name="P10_Actv_Amt9" localSheetId="38" hidden="1">#REF!</definedName>
    <definedName name="P10_Actv_Amt9" hidden="1">#REF!</definedName>
    <definedName name="P10_Bal_Amt2" localSheetId="35" hidden="1">#REF!</definedName>
    <definedName name="P10_Bal_Amt2" localSheetId="31" hidden="1">#REF!</definedName>
    <definedName name="P10_Bal_Amt2" localSheetId="9" hidden="1">#REF!</definedName>
    <definedName name="P10_Bal_Amt2" localSheetId="30" hidden="1">#REF!</definedName>
    <definedName name="P10_Bal_Amt2" localSheetId="33" hidden="1">#REF!</definedName>
    <definedName name="P10_Bal_Amt2" localSheetId="16" hidden="1">#REF!</definedName>
    <definedName name="P10_Bal_Amt2" localSheetId="10" hidden="1">'NFD CONSO'!#REF!</definedName>
    <definedName name="P10_Bal_Amt2" localSheetId="29" hidden="1">#REF!</definedName>
    <definedName name="P10_Bal_Amt2" localSheetId="11" hidden="1">#REF!</definedName>
    <definedName name="P10_Bal_Amt2" localSheetId="36" hidden="1">#REF!</definedName>
    <definedName name="P10_Bal_Amt2" localSheetId="32" hidden="1">#REF!</definedName>
    <definedName name="P10_Bal_Amt2" localSheetId="18" hidden="1">#REF!</definedName>
    <definedName name="P10_Bal_Amt2" localSheetId="38" hidden="1">#REF!</definedName>
    <definedName name="P10_Bal_Amt2" hidden="1">#REF!</definedName>
    <definedName name="P10_Bal_Amt4" localSheetId="35" hidden="1">#REF!</definedName>
    <definedName name="P10_Bal_Amt4" localSheetId="31" hidden="1">#REF!</definedName>
    <definedName name="P10_Bal_Amt4" localSheetId="9" hidden="1">#REF!</definedName>
    <definedName name="P10_Bal_Amt4" localSheetId="30" hidden="1">#REF!</definedName>
    <definedName name="P10_Bal_Amt4" localSheetId="33" hidden="1">#REF!</definedName>
    <definedName name="P10_Bal_Amt4" localSheetId="16" hidden="1">#REF!</definedName>
    <definedName name="P10_Bal_Amt4" localSheetId="10" hidden="1">'NFD CONSO'!#REF!</definedName>
    <definedName name="P10_Bal_Amt4" localSheetId="29" hidden="1">#REF!</definedName>
    <definedName name="P10_Bal_Amt4" localSheetId="11" hidden="1">#REF!</definedName>
    <definedName name="P10_Bal_Amt4" localSheetId="36" hidden="1">#REF!</definedName>
    <definedName name="P10_Bal_Amt4" localSheetId="32" hidden="1">#REF!</definedName>
    <definedName name="P10_Bal_Amt4" localSheetId="18" hidden="1">#REF!</definedName>
    <definedName name="P10_Bal_Amt4" localSheetId="38" hidden="1">#REF!</definedName>
    <definedName name="P10_Bal_Amt4" hidden="1">#REF!</definedName>
    <definedName name="P10_Bal_Amt5" localSheetId="35" hidden="1">#REF!</definedName>
    <definedName name="P10_Bal_Amt5" localSheetId="31" hidden="1">#REF!</definedName>
    <definedName name="P10_Bal_Amt5" localSheetId="9" hidden="1">#REF!</definedName>
    <definedName name="P10_Bal_Amt5" localSheetId="30" hidden="1">#REF!</definedName>
    <definedName name="P10_Bal_Amt5" localSheetId="33" hidden="1">#REF!</definedName>
    <definedName name="P10_Bal_Amt5" localSheetId="16" hidden="1">#REF!</definedName>
    <definedName name="P10_Bal_Amt5" localSheetId="10" hidden="1">'NFD CONSO'!#REF!</definedName>
    <definedName name="P10_Bal_Amt5" localSheetId="29" hidden="1">#REF!</definedName>
    <definedName name="P10_Bal_Amt5" localSheetId="11" hidden="1">#REF!</definedName>
    <definedName name="P10_Bal_Amt5" localSheetId="36" hidden="1">#REF!</definedName>
    <definedName name="P10_Bal_Amt5" localSheetId="32" hidden="1">#REF!</definedName>
    <definedName name="P10_Bal_Amt5" localSheetId="18" hidden="1">#REF!</definedName>
    <definedName name="P10_Bal_Amt5" localSheetId="38" hidden="1">#REF!</definedName>
    <definedName name="P10_Bal_Amt5" hidden="1">#REF!</definedName>
    <definedName name="P10_Bal_Amt6" localSheetId="35" hidden="1">#REF!</definedName>
    <definedName name="P10_Bal_Amt6" localSheetId="31" hidden="1">#REF!</definedName>
    <definedName name="P10_Bal_Amt6" localSheetId="9" hidden="1">#REF!</definedName>
    <definedName name="P10_Bal_Amt6" localSheetId="30" hidden="1">#REF!</definedName>
    <definedName name="P10_Bal_Amt6" localSheetId="33" hidden="1">#REF!</definedName>
    <definedName name="P10_Bal_Amt6" localSheetId="16" hidden="1">#REF!</definedName>
    <definedName name="P10_Bal_Amt6" localSheetId="10" hidden="1">'NFD CONSO'!#REF!</definedName>
    <definedName name="P10_Bal_Amt6" localSheetId="29" hidden="1">#REF!</definedName>
    <definedName name="P10_Bal_Amt6" localSheetId="11" hidden="1">#REF!</definedName>
    <definedName name="P10_Bal_Amt6" localSheetId="36" hidden="1">#REF!</definedName>
    <definedName name="P10_Bal_Amt6" localSheetId="32" hidden="1">#REF!</definedName>
    <definedName name="P10_Bal_Amt6" localSheetId="18" hidden="1">#REF!</definedName>
    <definedName name="P10_Bal_Amt6" localSheetId="38" hidden="1">#REF!</definedName>
    <definedName name="P10_Bal_Amt6" hidden="1">#REF!</definedName>
    <definedName name="P10_Bal_Amt8" localSheetId="9" hidden="1">#REF!</definedName>
    <definedName name="P10_Bal_Amt8" localSheetId="10" hidden="1">'NFD CONSO'!#REF!</definedName>
    <definedName name="P10_Bal_Amt8" localSheetId="11" hidden="1">#REF!</definedName>
    <definedName name="P10_Bal_Amt8" localSheetId="18" hidden="1">#REF!</definedName>
    <definedName name="P10_Bal_Amt8" hidden="1">#REF!</definedName>
    <definedName name="P10_OP_Amt10" localSheetId="35" hidden="1">#REF!</definedName>
    <definedName name="P10_OP_Amt10" localSheetId="31" hidden="1">#REF!</definedName>
    <definedName name="P10_OP_Amt10" localSheetId="9" hidden="1">#REF!</definedName>
    <definedName name="P10_OP_Amt10" localSheetId="30" hidden="1">#REF!</definedName>
    <definedName name="P10_OP_Amt10" localSheetId="33" hidden="1">#REF!</definedName>
    <definedName name="P10_OP_Amt10" localSheetId="16" hidden="1">#REF!</definedName>
    <definedName name="P10_OP_Amt10" localSheetId="10" hidden="1">'NFD CONSO'!#REF!</definedName>
    <definedName name="P10_OP_Amt10" localSheetId="29" hidden="1">#REF!</definedName>
    <definedName name="P10_OP_Amt10" localSheetId="11" hidden="1">#REF!</definedName>
    <definedName name="P10_OP_Amt10" localSheetId="36" hidden="1">#REF!</definedName>
    <definedName name="P10_OP_Amt10" localSheetId="32" hidden="1">#REF!</definedName>
    <definedName name="P10_OP_Amt10" localSheetId="18" hidden="1">#REF!</definedName>
    <definedName name="P10_OP_Amt10" localSheetId="38" hidden="1">#REF!</definedName>
    <definedName name="P10_OP_Amt10" hidden="1">#REF!</definedName>
    <definedName name="P10_OP_Amt11" localSheetId="35" hidden="1">#REF!</definedName>
    <definedName name="P10_OP_Amt11" localSheetId="31" hidden="1">#REF!</definedName>
    <definedName name="P10_OP_Amt11" localSheetId="9" hidden="1">#REF!</definedName>
    <definedName name="P10_OP_Amt11" localSheetId="30" hidden="1">#REF!</definedName>
    <definedName name="P10_OP_Amt11" localSheetId="33" hidden="1">#REF!</definedName>
    <definedName name="P10_OP_Amt11" localSheetId="16" hidden="1">#REF!</definedName>
    <definedName name="P10_OP_Amt11" localSheetId="10" hidden="1">'NFD CONSO'!#REF!</definedName>
    <definedName name="P10_OP_Amt11" localSheetId="29" hidden="1">#REF!</definedName>
    <definedName name="P10_OP_Amt11" localSheetId="11" hidden="1">#REF!</definedName>
    <definedName name="P10_OP_Amt11" localSheetId="36" hidden="1">#REF!</definedName>
    <definedName name="P10_OP_Amt11" localSheetId="32" hidden="1">#REF!</definedName>
    <definedName name="P10_OP_Amt11" localSheetId="18" hidden="1">#REF!</definedName>
    <definedName name="P10_OP_Amt11" localSheetId="38" hidden="1">#REF!</definedName>
    <definedName name="P10_OP_Amt11" hidden="1">#REF!</definedName>
    <definedName name="P10_OP_Amt12" localSheetId="35" hidden="1">#REF!</definedName>
    <definedName name="P10_OP_Amt12" localSheetId="31" hidden="1">#REF!</definedName>
    <definedName name="P10_OP_Amt12" localSheetId="9" hidden="1">#REF!</definedName>
    <definedName name="P10_OP_Amt12" localSheetId="30" hidden="1">#REF!</definedName>
    <definedName name="P10_OP_Amt12" localSheetId="33" hidden="1">#REF!</definedName>
    <definedName name="P10_OP_Amt12" localSheetId="16" hidden="1">#REF!</definedName>
    <definedName name="P10_OP_Amt12" localSheetId="10" hidden="1">'NFD CONSO'!#REF!</definedName>
    <definedName name="P10_OP_Amt12" localSheetId="29" hidden="1">#REF!</definedName>
    <definedName name="P10_OP_Amt12" localSheetId="11" hidden="1">#REF!</definedName>
    <definedName name="P10_OP_Amt12" localSheetId="36" hidden="1">#REF!</definedName>
    <definedName name="P10_OP_Amt12" localSheetId="32" hidden="1">#REF!</definedName>
    <definedName name="P10_OP_Amt12" localSheetId="18" hidden="1">#REF!</definedName>
    <definedName name="P10_OP_Amt12" localSheetId="38" hidden="1">#REF!</definedName>
    <definedName name="P10_OP_Amt12" hidden="1">#REF!</definedName>
    <definedName name="P10_OP_Amt14" localSheetId="35" hidden="1">#REF!</definedName>
    <definedName name="P10_OP_Amt14" localSheetId="31" hidden="1">#REF!</definedName>
    <definedName name="P10_OP_Amt14" localSheetId="9" hidden="1">#REF!</definedName>
    <definedName name="P10_OP_Amt14" localSheetId="30" hidden="1">#REF!</definedName>
    <definedName name="P10_OP_Amt14" localSheetId="33" hidden="1">#REF!</definedName>
    <definedName name="P10_OP_Amt14" localSheetId="16" hidden="1">#REF!</definedName>
    <definedName name="P10_OP_Amt14" localSheetId="10" hidden="1">'NFD CONSO'!#REF!</definedName>
    <definedName name="P10_OP_Amt14" localSheetId="29" hidden="1">#REF!</definedName>
    <definedName name="P10_OP_Amt14" localSheetId="11" hidden="1">#REF!</definedName>
    <definedName name="P10_OP_Amt14" localSheetId="36" hidden="1">#REF!</definedName>
    <definedName name="P10_OP_Amt14" localSheetId="32" hidden="1">#REF!</definedName>
    <definedName name="P10_OP_Amt14" localSheetId="18" hidden="1">#REF!</definedName>
    <definedName name="P10_OP_Amt14" localSheetId="38" hidden="1">#REF!</definedName>
    <definedName name="P10_OP_Amt14" hidden="1">#REF!</definedName>
    <definedName name="P10_OP_Amt2" localSheetId="9" hidden="1">#REF!</definedName>
    <definedName name="P10_OP_Amt2" localSheetId="10" hidden="1">'NFD CONSO'!#REF!</definedName>
    <definedName name="P10_OP_Amt2" localSheetId="11" hidden="1">#REF!</definedName>
    <definedName name="P10_OP_Amt2" localSheetId="18" hidden="1">#REF!</definedName>
    <definedName name="P10_OP_Amt2" hidden="1">#REF!</definedName>
    <definedName name="P10_OP_Amt3" localSheetId="9" hidden="1">#REF!</definedName>
    <definedName name="P10_OP_Amt3" localSheetId="10" hidden="1">'NFD CONSO'!#REF!</definedName>
    <definedName name="P10_OP_Amt3" localSheetId="11" hidden="1">#REF!</definedName>
    <definedName name="P10_OP_Amt3" localSheetId="18" hidden="1">#REF!</definedName>
    <definedName name="P10_OP_Amt3" hidden="1">#REF!</definedName>
    <definedName name="P10_OP_Amt4" localSheetId="9" hidden="1">#REF!</definedName>
    <definedName name="P10_OP_Amt4" localSheetId="10" hidden="1">'NFD CONSO'!#REF!</definedName>
    <definedName name="P10_OP_Amt4" localSheetId="11" hidden="1">#REF!</definedName>
    <definedName name="P10_OP_Amt4" localSheetId="18" hidden="1">#REF!</definedName>
    <definedName name="P10_OP_Amt4" hidden="1">#REF!</definedName>
    <definedName name="P10_OP_Amt5" localSheetId="9" hidden="1">#REF!</definedName>
    <definedName name="P10_OP_Amt5" localSheetId="10" hidden="1">'NFD CONSO'!#REF!</definedName>
    <definedName name="P10_OP_Amt5" localSheetId="11" hidden="1">#REF!</definedName>
    <definedName name="P10_OP_Amt5" localSheetId="18" hidden="1">#REF!</definedName>
    <definedName name="P10_OP_Amt5" hidden="1">#REF!</definedName>
    <definedName name="P11_Actv_Amt1" localSheetId="35" hidden="1">#REF!</definedName>
    <definedName name="P11_Actv_Amt1" localSheetId="31" hidden="1">#REF!</definedName>
    <definedName name="P11_Actv_Amt1" localSheetId="9" hidden="1">#REF!</definedName>
    <definedName name="P11_Actv_Amt1" localSheetId="30" hidden="1">#REF!</definedName>
    <definedName name="P11_Actv_Amt1" localSheetId="33" hidden="1">#REF!</definedName>
    <definedName name="P11_Actv_Amt1" localSheetId="16" hidden="1">#REF!</definedName>
    <definedName name="P11_Actv_Amt1" localSheetId="10" hidden="1">'NFD CONSO'!#REF!</definedName>
    <definedName name="P11_Actv_Amt1" localSheetId="29" hidden="1">#REF!</definedName>
    <definedName name="P11_Actv_Amt1" localSheetId="11" hidden="1">#REF!</definedName>
    <definedName name="P11_Actv_Amt1" localSheetId="36" hidden="1">#REF!</definedName>
    <definedName name="P11_Actv_Amt1" localSheetId="32" hidden="1">#REF!</definedName>
    <definedName name="P11_Actv_Amt1" localSheetId="18" hidden="1">#REF!</definedName>
    <definedName name="P11_Actv_Amt1" localSheetId="38" hidden="1">#REF!</definedName>
    <definedName name="P11_Actv_Amt1" hidden="1">#REF!</definedName>
    <definedName name="P11_Actv_Amt10" localSheetId="35" hidden="1">#REF!</definedName>
    <definedName name="P11_Actv_Amt10" localSheetId="31" hidden="1">#REF!</definedName>
    <definedName name="P11_Actv_Amt10" localSheetId="9" hidden="1">#REF!</definedName>
    <definedName name="P11_Actv_Amt10" localSheetId="30" hidden="1">#REF!</definedName>
    <definedName name="P11_Actv_Amt10" localSheetId="33" hidden="1">#REF!</definedName>
    <definedName name="P11_Actv_Amt10" localSheetId="16" hidden="1">#REF!</definedName>
    <definedName name="P11_Actv_Amt10" localSheetId="10" hidden="1">'NFD CONSO'!#REF!</definedName>
    <definedName name="P11_Actv_Amt10" localSheetId="29" hidden="1">#REF!</definedName>
    <definedName name="P11_Actv_Amt10" localSheetId="11" hidden="1">#REF!</definedName>
    <definedName name="P11_Actv_Amt10" localSheetId="36" hidden="1">#REF!</definedName>
    <definedName name="P11_Actv_Amt10" localSheetId="32" hidden="1">#REF!</definedName>
    <definedName name="P11_Actv_Amt10" localSheetId="18" hidden="1">#REF!</definedName>
    <definedName name="P11_Actv_Amt10" localSheetId="38" hidden="1">#REF!</definedName>
    <definedName name="P11_Actv_Amt10" hidden="1">#REF!</definedName>
    <definedName name="P11_Actv_Amt11" localSheetId="35" hidden="1">#REF!</definedName>
    <definedName name="P11_Actv_Amt11" localSheetId="31" hidden="1">#REF!</definedName>
    <definedName name="P11_Actv_Amt11" localSheetId="9" hidden="1">#REF!</definedName>
    <definedName name="P11_Actv_Amt11" localSheetId="30" hidden="1">#REF!</definedName>
    <definedName name="P11_Actv_Amt11" localSheetId="33" hidden="1">#REF!</definedName>
    <definedName name="P11_Actv_Amt11" localSheetId="16" hidden="1">#REF!</definedName>
    <definedName name="P11_Actv_Amt11" localSheetId="10" hidden="1">'NFD CONSO'!#REF!</definedName>
    <definedName name="P11_Actv_Amt11" localSheetId="29" hidden="1">#REF!</definedName>
    <definedName name="P11_Actv_Amt11" localSheetId="11" hidden="1">#REF!</definedName>
    <definedName name="P11_Actv_Amt11" localSheetId="36" hidden="1">#REF!</definedName>
    <definedName name="P11_Actv_Amt11" localSheetId="32" hidden="1">#REF!</definedName>
    <definedName name="P11_Actv_Amt11" localSheetId="18" hidden="1">#REF!</definedName>
    <definedName name="P11_Actv_Amt11" localSheetId="38" hidden="1">#REF!</definedName>
    <definedName name="P11_Actv_Amt11" hidden="1">#REF!</definedName>
    <definedName name="P11_Actv_Amt12" localSheetId="35" hidden="1">#REF!</definedName>
    <definedName name="P11_Actv_Amt12" localSheetId="31" hidden="1">#REF!</definedName>
    <definedName name="P11_Actv_Amt12" localSheetId="9" hidden="1">#REF!</definedName>
    <definedName name="P11_Actv_Amt12" localSheetId="30" hidden="1">#REF!</definedName>
    <definedName name="P11_Actv_Amt12" localSheetId="33" hidden="1">#REF!</definedName>
    <definedName name="P11_Actv_Amt12" localSheetId="16" hidden="1">#REF!</definedName>
    <definedName name="P11_Actv_Amt12" localSheetId="10" hidden="1">'NFD CONSO'!#REF!</definedName>
    <definedName name="P11_Actv_Amt12" localSheetId="29" hidden="1">#REF!</definedName>
    <definedName name="P11_Actv_Amt12" localSheetId="11" hidden="1">#REF!</definedName>
    <definedName name="P11_Actv_Amt12" localSheetId="36" hidden="1">#REF!</definedName>
    <definedName name="P11_Actv_Amt12" localSheetId="32" hidden="1">#REF!</definedName>
    <definedName name="P11_Actv_Amt12" localSheetId="18" hidden="1">#REF!</definedName>
    <definedName name="P11_Actv_Amt12" localSheetId="38" hidden="1">#REF!</definedName>
    <definedName name="P11_Actv_Amt12" hidden="1">#REF!</definedName>
    <definedName name="P11_Actv_Amt15" localSheetId="35" hidden="1">#REF!</definedName>
    <definedName name="P11_Actv_Amt15" localSheetId="31" hidden="1">#REF!</definedName>
    <definedName name="P11_Actv_Amt15" localSheetId="9" hidden="1">#REF!</definedName>
    <definedName name="P11_Actv_Amt15" localSheetId="30" hidden="1">#REF!</definedName>
    <definedName name="P11_Actv_Amt15" localSheetId="33" hidden="1">#REF!</definedName>
    <definedName name="P11_Actv_Amt15" localSheetId="16" hidden="1">#REF!</definedName>
    <definedName name="P11_Actv_Amt15" localSheetId="10" hidden="1">'NFD CONSO'!#REF!</definedName>
    <definedName name="P11_Actv_Amt15" localSheetId="29" hidden="1">#REF!</definedName>
    <definedName name="P11_Actv_Amt15" localSheetId="11" hidden="1">#REF!</definedName>
    <definedName name="P11_Actv_Amt15" localSheetId="36" hidden="1">#REF!</definedName>
    <definedName name="P11_Actv_Amt15" localSheetId="32" hidden="1">#REF!</definedName>
    <definedName name="P11_Actv_Amt15" localSheetId="18" hidden="1">#REF!</definedName>
    <definedName name="P11_Actv_Amt15" localSheetId="38" hidden="1">#REF!</definedName>
    <definedName name="P11_Actv_Amt15" hidden="1">#REF!</definedName>
    <definedName name="P11_Actv_Amt17" localSheetId="35" hidden="1">#REF!</definedName>
    <definedName name="P11_Actv_Amt17" localSheetId="31" hidden="1">#REF!</definedName>
    <definedName name="P11_Actv_Amt17" localSheetId="9" hidden="1">#REF!</definedName>
    <definedName name="P11_Actv_Amt17" localSheetId="30" hidden="1">#REF!</definedName>
    <definedName name="P11_Actv_Amt17" localSheetId="33" hidden="1">#REF!</definedName>
    <definedName name="P11_Actv_Amt17" localSheetId="16" hidden="1">#REF!</definedName>
    <definedName name="P11_Actv_Amt17" localSheetId="10" hidden="1">'NFD CONSO'!#REF!</definedName>
    <definedName name="P11_Actv_Amt17" localSheetId="29" hidden="1">#REF!</definedName>
    <definedName name="P11_Actv_Amt17" localSheetId="11" hidden="1">#REF!</definedName>
    <definedName name="P11_Actv_Amt17" localSheetId="36" hidden="1">#REF!</definedName>
    <definedName name="P11_Actv_Amt17" localSheetId="32" hidden="1">#REF!</definedName>
    <definedName name="P11_Actv_Amt17" localSheetId="18" hidden="1">#REF!</definedName>
    <definedName name="P11_Actv_Amt17" localSheetId="38" hidden="1">#REF!</definedName>
    <definedName name="P11_Actv_Amt17" hidden="1">#REF!</definedName>
    <definedName name="P11_Actv_Amt2" localSheetId="35" hidden="1">#REF!</definedName>
    <definedName name="P11_Actv_Amt2" localSheetId="31" hidden="1">#REF!</definedName>
    <definedName name="P11_Actv_Amt2" localSheetId="9" hidden="1">#REF!</definedName>
    <definedName name="P11_Actv_Amt2" localSheetId="30" hidden="1">#REF!</definedName>
    <definedName name="P11_Actv_Amt2" localSheetId="33" hidden="1">#REF!</definedName>
    <definedName name="P11_Actv_Amt2" localSheetId="16" hidden="1">#REF!</definedName>
    <definedName name="P11_Actv_Amt2" localSheetId="10" hidden="1">'NFD CONSO'!#REF!</definedName>
    <definedName name="P11_Actv_Amt2" localSheetId="29" hidden="1">#REF!</definedName>
    <definedName name="P11_Actv_Amt2" localSheetId="11" hidden="1">#REF!</definedName>
    <definedName name="P11_Actv_Amt2" localSheetId="36" hidden="1">#REF!</definedName>
    <definedName name="P11_Actv_Amt2" localSheetId="32" hidden="1">#REF!</definedName>
    <definedName name="P11_Actv_Amt2" localSheetId="18" hidden="1">#REF!</definedName>
    <definedName name="P11_Actv_Amt2" localSheetId="38" hidden="1">#REF!</definedName>
    <definedName name="P11_Actv_Amt2" hidden="1">#REF!</definedName>
    <definedName name="P11_Actv_Amt20" localSheetId="35" hidden="1">#REF!</definedName>
    <definedName name="P11_Actv_Amt20" localSheetId="31" hidden="1">#REF!</definedName>
    <definedName name="P11_Actv_Amt20" localSheetId="9" hidden="1">#REF!</definedName>
    <definedName name="P11_Actv_Amt20" localSheetId="30" hidden="1">#REF!</definedName>
    <definedName name="P11_Actv_Amt20" localSheetId="33" hidden="1">#REF!</definedName>
    <definedName name="P11_Actv_Amt20" localSheetId="16" hidden="1">#REF!</definedName>
    <definedName name="P11_Actv_Amt20" localSheetId="10" hidden="1">'NFD CONSO'!#REF!</definedName>
    <definedName name="P11_Actv_Amt20" localSheetId="29" hidden="1">#REF!</definedName>
    <definedName name="P11_Actv_Amt20" localSheetId="11" hidden="1">#REF!</definedName>
    <definedName name="P11_Actv_Amt20" localSheetId="36" hidden="1">#REF!</definedName>
    <definedName name="P11_Actv_Amt20" localSheetId="32" hidden="1">#REF!</definedName>
    <definedName name="P11_Actv_Amt20" localSheetId="18" hidden="1">#REF!</definedName>
    <definedName name="P11_Actv_Amt20" localSheetId="38" hidden="1">#REF!</definedName>
    <definedName name="P11_Actv_Amt20" hidden="1">#REF!</definedName>
    <definedName name="P11_Actv_Amt21" localSheetId="35" hidden="1">#REF!</definedName>
    <definedName name="P11_Actv_Amt21" localSheetId="31" hidden="1">#REF!</definedName>
    <definedName name="P11_Actv_Amt21" localSheetId="9" hidden="1">#REF!</definedName>
    <definedName name="P11_Actv_Amt21" localSheetId="30" hidden="1">#REF!</definedName>
    <definedName name="P11_Actv_Amt21" localSheetId="33" hidden="1">#REF!</definedName>
    <definedName name="P11_Actv_Amt21" localSheetId="16" hidden="1">#REF!</definedName>
    <definedName name="P11_Actv_Amt21" localSheetId="10" hidden="1">'NFD CONSO'!#REF!</definedName>
    <definedName name="P11_Actv_Amt21" localSheetId="29" hidden="1">#REF!</definedName>
    <definedName name="P11_Actv_Amt21" localSheetId="11" hidden="1">#REF!</definedName>
    <definedName name="P11_Actv_Amt21" localSheetId="36" hidden="1">#REF!</definedName>
    <definedName name="P11_Actv_Amt21" localSheetId="32" hidden="1">#REF!</definedName>
    <definedName name="P11_Actv_Amt21" localSheetId="18" hidden="1">#REF!</definedName>
    <definedName name="P11_Actv_Amt21" localSheetId="38" hidden="1">#REF!</definedName>
    <definedName name="P11_Actv_Amt21" hidden="1">#REF!</definedName>
    <definedName name="P11_Actv_Amt3" localSheetId="35" hidden="1">#REF!</definedName>
    <definedName name="P11_Actv_Amt3" localSheetId="31" hidden="1">#REF!</definedName>
    <definedName name="P11_Actv_Amt3" localSheetId="30" hidden="1">#REF!</definedName>
    <definedName name="P11_Actv_Amt3" localSheetId="51" hidden="1">#REF!</definedName>
    <definedName name="P11_Actv_Amt3" localSheetId="33" hidden="1">#REF!</definedName>
    <definedName name="P11_Actv_Amt3" localSheetId="29" hidden="1">#REF!</definedName>
    <definedName name="P11_Actv_Amt3" localSheetId="36" hidden="1">#REF!</definedName>
    <definedName name="P11_Actv_Amt3" localSheetId="32" hidden="1">#REF!</definedName>
    <definedName name="P11_Actv_Amt3" localSheetId="38" hidden="1">#REF!</definedName>
    <definedName name="P11_Actv_Amt3" hidden="1">#REF!</definedName>
    <definedName name="P11_Actv_Amt4" localSheetId="35" hidden="1">#REF!</definedName>
    <definedName name="P11_Actv_Amt4" localSheetId="31" hidden="1">#REF!</definedName>
    <definedName name="P11_Actv_Amt4" localSheetId="30" hidden="1">#REF!</definedName>
    <definedName name="P11_Actv_Amt4" localSheetId="51" hidden="1">#REF!</definedName>
    <definedName name="P11_Actv_Amt4" localSheetId="33" hidden="1">#REF!</definedName>
    <definedName name="P11_Actv_Amt4" localSheetId="29" hidden="1">#REF!</definedName>
    <definedName name="P11_Actv_Amt4" localSheetId="36" hidden="1">#REF!</definedName>
    <definedName name="P11_Actv_Amt4" localSheetId="32" hidden="1">#REF!</definedName>
    <definedName name="P11_Actv_Amt4" localSheetId="38" hidden="1">#REF!</definedName>
    <definedName name="P11_Actv_Amt4" hidden="1">#REF!</definedName>
    <definedName name="P11_Actv_Amt5" localSheetId="35" hidden="1">#REF!</definedName>
    <definedName name="P11_Actv_Amt5" localSheetId="31" hidden="1">#REF!</definedName>
    <definedName name="P11_Actv_Amt5" localSheetId="9" hidden="1">#REF!</definedName>
    <definedName name="P11_Actv_Amt5" localSheetId="30" hidden="1">#REF!</definedName>
    <definedName name="P11_Actv_Amt5" localSheetId="51" hidden="1">#REF!</definedName>
    <definedName name="P11_Actv_Amt5" localSheetId="33" hidden="1">#REF!</definedName>
    <definedName name="P11_Actv_Amt5" localSheetId="16" hidden="1">#REF!</definedName>
    <definedName name="P11_Actv_Amt5" localSheetId="10" hidden="1">'NFD CONSO'!#REF!</definedName>
    <definedName name="P11_Actv_Amt5" localSheetId="29" hidden="1">#REF!</definedName>
    <definedName name="P11_Actv_Amt5" localSheetId="11" hidden="1">#REF!</definedName>
    <definedName name="P11_Actv_Amt5" localSheetId="36" hidden="1">#REF!</definedName>
    <definedName name="P11_Actv_Amt5" localSheetId="32" hidden="1">#REF!</definedName>
    <definedName name="P11_Actv_Amt5" localSheetId="18" hidden="1">#REF!</definedName>
    <definedName name="P11_Actv_Amt5" localSheetId="38" hidden="1">#REF!</definedName>
    <definedName name="P11_Actv_Amt5" hidden="1">#REF!</definedName>
    <definedName name="P11_Actv_Amt6" localSheetId="35" hidden="1">#REF!</definedName>
    <definedName name="P11_Actv_Amt6" localSheetId="31" hidden="1">#REF!</definedName>
    <definedName name="P11_Actv_Amt6" localSheetId="9" hidden="1">#REF!</definedName>
    <definedName name="P11_Actv_Amt6" localSheetId="30" hidden="1">#REF!</definedName>
    <definedName name="P11_Actv_Amt6" localSheetId="51" hidden="1">#REF!</definedName>
    <definedName name="P11_Actv_Amt6" localSheetId="33" hidden="1">#REF!</definedName>
    <definedName name="P11_Actv_Amt6" localSheetId="16" hidden="1">#REF!</definedName>
    <definedName name="P11_Actv_Amt6" localSheetId="10" hidden="1">'NFD CONSO'!#REF!</definedName>
    <definedName name="P11_Actv_Amt6" localSheetId="29" hidden="1">#REF!</definedName>
    <definedName name="P11_Actv_Amt6" localSheetId="11" hidden="1">#REF!</definedName>
    <definedName name="P11_Actv_Amt6" localSheetId="36" hidden="1">#REF!</definedName>
    <definedName name="P11_Actv_Amt6" localSheetId="32" hidden="1">#REF!</definedName>
    <definedName name="P11_Actv_Amt6" localSheetId="18" hidden="1">#REF!</definedName>
    <definedName name="P11_Actv_Amt6" localSheetId="38" hidden="1">#REF!</definedName>
    <definedName name="P11_Actv_Amt6" hidden="1">#REF!</definedName>
    <definedName name="P11_Actv_Amt7" localSheetId="35" hidden="1">#REF!</definedName>
    <definedName name="P11_Actv_Amt7" localSheetId="31" hidden="1">#REF!</definedName>
    <definedName name="P11_Actv_Amt7" localSheetId="9" hidden="1">#REF!</definedName>
    <definedName name="P11_Actv_Amt7" localSheetId="30" hidden="1">#REF!</definedName>
    <definedName name="P11_Actv_Amt7" localSheetId="51" hidden="1">#REF!</definedName>
    <definedName name="P11_Actv_Amt7" localSheetId="33" hidden="1">#REF!</definedName>
    <definedName name="P11_Actv_Amt7" localSheetId="16" hidden="1">#REF!</definedName>
    <definedName name="P11_Actv_Amt7" localSheetId="10" hidden="1">'NFD CONSO'!#REF!</definedName>
    <definedName name="P11_Actv_Amt7" localSheetId="29" hidden="1">#REF!</definedName>
    <definedName name="P11_Actv_Amt7" localSheetId="11" hidden="1">#REF!</definedName>
    <definedName name="P11_Actv_Amt7" localSheetId="36" hidden="1">#REF!</definedName>
    <definedName name="P11_Actv_Amt7" localSheetId="32" hidden="1">#REF!</definedName>
    <definedName name="P11_Actv_Amt7" localSheetId="18" hidden="1">#REF!</definedName>
    <definedName name="P11_Actv_Amt7" localSheetId="38" hidden="1">#REF!</definedName>
    <definedName name="P11_Actv_Amt7" hidden="1">#REF!</definedName>
    <definedName name="P11_Actv_Amt8" localSheetId="35" hidden="1">#REF!</definedName>
    <definedName name="P11_Actv_Amt8" localSheetId="31" hidden="1">#REF!</definedName>
    <definedName name="P11_Actv_Amt8" localSheetId="9" hidden="1">#REF!</definedName>
    <definedName name="P11_Actv_Amt8" localSheetId="30" hidden="1">#REF!</definedName>
    <definedName name="P11_Actv_Amt8" localSheetId="33" hidden="1">#REF!</definedName>
    <definedName name="P11_Actv_Amt8" localSheetId="16" hidden="1">#REF!</definedName>
    <definedName name="P11_Actv_Amt8" localSheetId="10" hidden="1">'NFD CONSO'!#REF!</definedName>
    <definedName name="P11_Actv_Amt8" localSheetId="29" hidden="1">#REF!</definedName>
    <definedName name="P11_Actv_Amt8" localSheetId="11" hidden="1">#REF!</definedName>
    <definedName name="P11_Actv_Amt8" localSheetId="36" hidden="1">#REF!</definedName>
    <definedName name="P11_Actv_Amt8" localSheetId="32" hidden="1">#REF!</definedName>
    <definedName name="P11_Actv_Amt8" localSheetId="18" hidden="1">#REF!</definedName>
    <definedName name="P11_Actv_Amt8" localSheetId="38" hidden="1">#REF!</definedName>
    <definedName name="P11_Actv_Amt8" hidden="1">#REF!</definedName>
    <definedName name="P11_Actv_Amt9" localSheetId="35" hidden="1">#REF!</definedName>
    <definedName name="P11_Actv_Amt9" localSheetId="31" hidden="1">#REF!</definedName>
    <definedName name="P11_Actv_Amt9" localSheetId="9" hidden="1">#REF!</definedName>
    <definedName name="P11_Actv_Amt9" localSheetId="30" hidden="1">#REF!</definedName>
    <definedName name="P11_Actv_Amt9" localSheetId="33" hidden="1">#REF!</definedName>
    <definedName name="P11_Actv_Amt9" localSheetId="16" hidden="1">#REF!</definedName>
    <definedName name="P11_Actv_Amt9" localSheetId="10" hidden="1">'NFD CONSO'!#REF!</definedName>
    <definedName name="P11_Actv_Amt9" localSheetId="29" hidden="1">#REF!</definedName>
    <definedName name="P11_Actv_Amt9" localSheetId="11" hidden="1">#REF!</definedName>
    <definedName name="P11_Actv_Amt9" localSheetId="36" hidden="1">#REF!</definedName>
    <definedName name="P11_Actv_Amt9" localSheetId="32" hidden="1">#REF!</definedName>
    <definedName name="P11_Actv_Amt9" localSheetId="18" hidden="1">#REF!</definedName>
    <definedName name="P11_Actv_Amt9" localSheetId="38" hidden="1">#REF!</definedName>
    <definedName name="P11_Actv_Amt9" hidden="1">#REF!</definedName>
    <definedName name="P11_Bal_Amt2" localSheetId="35" hidden="1">#REF!</definedName>
    <definedName name="P11_Bal_Amt2" localSheetId="31" hidden="1">#REF!</definedName>
    <definedName name="P11_Bal_Amt2" localSheetId="9" hidden="1">#REF!</definedName>
    <definedName name="P11_Bal_Amt2" localSheetId="30" hidden="1">#REF!</definedName>
    <definedName name="P11_Bal_Amt2" localSheetId="33" hidden="1">#REF!</definedName>
    <definedName name="P11_Bal_Amt2" localSheetId="16" hidden="1">#REF!</definedName>
    <definedName name="P11_Bal_Amt2" localSheetId="10" hidden="1">'NFD CONSO'!#REF!</definedName>
    <definedName name="P11_Bal_Amt2" localSheetId="29" hidden="1">#REF!</definedName>
    <definedName name="P11_Bal_Amt2" localSheetId="11" hidden="1">#REF!</definedName>
    <definedName name="P11_Bal_Amt2" localSheetId="36" hidden="1">#REF!</definedName>
    <definedName name="P11_Bal_Amt2" localSheetId="32" hidden="1">#REF!</definedName>
    <definedName name="P11_Bal_Amt2" localSheetId="18" hidden="1">#REF!</definedName>
    <definedName name="P11_Bal_Amt2" localSheetId="38" hidden="1">#REF!</definedName>
    <definedName name="P11_Bal_Amt2" hidden="1">#REF!</definedName>
    <definedName name="P11_Bal_Amt4" localSheetId="35" hidden="1">#REF!</definedName>
    <definedName name="P11_Bal_Amt4" localSheetId="31" hidden="1">#REF!</definedName>
    <definedName name="P11_Bal_Amt4" localSheetId="9" hidden="1">#REF!</definedName>
    <definedName name="P11_Bal_Amt4" localSheetId="30" hidden="1">#REF!</definedName>
    <definedName name="P11_Bal_Amt4" localSheetId="33" hidden="1">#REF!</definedName>
    <definedName name="P11_Bal_Amt4" localSheetId="16" hidden="1">#REF!</definedName>
    <definedName name="P11_Bal_Amt4" localSheetId="10" hidden="1">'NFD CONSO'!#REF!</definedName>
    <definedName name="P11_Bal_Amt4" localSheetId="29" hidden="1">#REF!</definedName>
    <definedName name="P11_Bal_Amt4" localSheetId="11" hidden="1">#REF!</definedName>
    <definedName name="P11_Bal_Amt4" localSheetId="36" hidden="1">#REF!</definedName>
    <definedName name="P11_Bal_Amt4" localSheetId="32" hidden="1">#REF!</definedName>
    <definedName name="P11_Bal_Amt4" localSheetId="18" hidden="1">#REF!</definedName>
    <definedName name="P11_Bal_Amt4" localSheetId="38" hidden="1">#REF!</definedName>
    <definedName name="P11_Bal_Amt4" hidden="1">#REF!</definedName>
    <definedName name="P11_Bal_Amt5" localSheetId="35" hidden="1">#REF!</definedName>
    <definedName name="P11_Bal_Amt5" localSheetId="31" hidden="1">#REF!</definedName>
    <definedName name="P11_Bal_Amt5" localSheetId="9" hidden="1">#REF!</definedName>
    <definedName name="P11_Bal_Amt5" localSheetId="30" hidden="1">#REF!</definedName>
    <definedName name="P11_Bal_Amt5" localSheetId="33" hidden="1">#REF!</definedName>
    <definedName name="P11_Bal_Amt5" localSheetId="16" hidden="1">#REF!</definedName>
    <definedName name="P11_Bal_Amt5" localSheetId="10" hidden="1">'NFD CONSO'!#REF!</definedName>
    <definedName name="P11_Bal_Amt5" localSheetId="29" hidden="1">#REF!</definedName>
    <definedName name="P11_Bal_Amt5" localSheetId="11" hidden="1">#REF!</definedName>
    <definedName name="P11_Bal_Amt5" localSheetId="36" hidden="1">#REF!</definedName>
    <definedName name="P11_Bal_Amt5" localSheetId="32" hidden="1">#REF!</definedName>
    <definedName name="P11_Bal_Amt5" localSheetId="18" hidden="1">#REF!</definedName>
    <definedName name="P11_Bal_Amt5" localSheetId="38" hidden="1">#REF!</definedName>
    <definedName name="P11_Bal_Amt5" hidden="1">#REF!</definedName>
    <definedName name="P11_Bal_Amt6" localSheetId="35" hidden="1">#REF!</definedName>
    <definedName name="P11_Bal_Amt6" localSheetId="31" hidden="1">#REF!</definedName>
    <definedName name="P11_Bal_Amt6" localSheetId="9" hidden="1">#REF!</definedName>
    <definedName name="P11_Bal_Amt6" localSheetId="30" hidden="1">#REF!</definedName>
    <definedName name="P11_Bal_Amt6" localSheetId="33" hidden="1">#REF!</definedName>
    <definedName name="P11_Bal_Amt6" localSheetId="16" hidden="1">#REF!</definedName>
    <definedName name="P11_Bal_Amt6" localSheetId="10" hidden="1">'NFD CONSO'!#REF!</definedName>
    <definedName name="P11_Bal_Amt6" localSheetId="29" hidden="1">#REF!</definedName>
    <definedName name="P11_Bal_Amt6" localSheetId="11" hidden="1">#REF!</definedName>
    <definedName name="P11_Bal_Amt6" localSheetId="36" hidden="1">#REF!</definedName>
    <definedName name="P11_Bal_Amt6" localSheetId="32" hidden="1">#REF!</definedName>
    <definedName name="P11_Bal_Amt6" localSheetId="18" hidden="1">#REF!</definedName>
    <definedName name="P11_Bal_Amt6" localSheetId="38" hidden="1">#REF!</definedName>
    <definedName name="P11_Bal_Amt6" hidden="1">#REF!</definedName>
    <definedName name="P11_Bal_Amt8" localSheetId="9" hidden="1">#REF!</definedName>
    <definedName name="P11_Bal_Amt8" localSheetId="10" hidden="1">'NFD CONSO'!#REF!</definedName>
    <definedName name="P11_Bal_Amt8" localSheetId="11" hidden="1">#REF!</definedName>
    <definedName name="P11_Bal_Amt8" localSheetId="18" hidden="1">#REF!</definedName>
    <definedName name="P11_Bal_Amt8" hidden="1">#REF!</definedName>
    <definedName name="P11_OP_Amt10" localSheetId="35" hidden="1">#REF!</definedName>
    <definedName name="P11_OP_Amt10" localSheetId="31" hidden="1">#REF!</definedName>
    <definedName name="P11_OP_Amt10" localSheetId="9" hidden="1">#REF!</definedName>
    <definedName name="P11_OP_Amt10" localSheetId="30" hidden="1">#REF!</definedName>
    <definedName name="P11_OP_Amt10" localSheetId="33" hidden="1">#REF!</definedName>
    <definedName name="P11_OP_Amt10" localSheetId="16" hidden="1">#REF!</definedName>
    <definedName name="P11_OP_Amt10" localSheetId="10" hidden="1">'NFD CONSO'!#REF!</definedName>
    <definedName name="P11_OP_Amt10" localSheetId="29" hidden="1">#REF!</definedName>
    <definedName name="P11_OP_Amt10" localSheetId="11" hidden="1">#REF!</definedName>
    <definedName name="P11_OP_Amt10" localSheetId="36" hidden="1">#REF!</definedName>
    <definedName name="P11_OP_Amt10" localSheetId="32" hidden="1">#REF!</definedName>
    <definedName name="P11_OP_Amt10" localSheetId="18" hidden="1">#REF!</definedName>
    <definedName name="P11_OP_Amt10" localSheetId="38" hidden="1">#REF!</definedName>
    <definedName name="P11_OP_Amt10" hidden="1">#REF!</definedName>
    <definedName name="P11_OP_Amt11" localSheetId="35" hidden="1">#REF!</definedName>
    <definedName name="P11_OP_Amt11" localSheetId="31" hidden="1">#REF!</definedName>
    <definedName name="P11_OP_Amt11" localSheetId="9" hidden="1">#REF!</definedName>
    <definedName name="P11_OP_Amt11" localSheetId="30" hidden="1">#REF!</definedName>
    <definedName name="P11_OP_Amt11" localSheetId="33" hidden="1">#REF!</definedName>
    <definedName name="P11_OP_Amt11" localSheetId="16" hidden="1">#REF!</definedName>
    <definedName name="P11_OP_Amt11" localSheetId="10" hidden="1">'NFD CONSO'!#REF!</definedName>
    <definedName name="P11_OP_Amt11" localSheetId="29" hidden="1">#REF!</definedName>
    <definedName name="P11_OP_Amt11" localSheetId="11" hidden="1">#REF!</definedName>
    <definedName name="P11_OP_Amt11" localSheetId="36" hidden="1">#REF!</definedName>
    <definedName name="P11_OP_Amt11" localSheetId="32" hidden="1">#REF!</definedName>
    <definedName name="P11_OP_Amt11" localSheetId="18" hidden="1">#REF!</definedName>
    <definedName name="P11_OP_Amt11" localSheetId="38" hidden="1">#REF!</definedName>
    <definedName name="P11_OP_Amt11" hidden="1">#REF!</definedName>
    <definedName name="P11_OP_Amt12" localSheetId="35" hidden="1">#REF!</definedName>
    <definedName name="P11_OP_Amt12" localSheetId="31" hidden="1">#REF!</definedName>
    <definedName name="P11_OP_Amt12" localSheetId="9" hidden="1">#REF!</definedName>
    <definedName name="P11_OP_Amt12" localSheetId="30" hidden="1">#REF!</definedName>
    <definedName name="P11_OP_Amt12" localSheetId="33" hidden="1">#REF!</definedName>
    <definedName name="P11_OP_Amt12" localSheetId="16" hidden="1">#REF!</definedName>
    <definedName name="P11_OP_Amt12" localSheetId="10" hidden="1">'NFD CONSO'!#REF!</definedName>
    <definedName name="P11_OP_Amt12" localSheetId="29" hidden="1">#REF!</definedName>
    <definedName name="P11_OP_Amt12" localSheetId="11" hidden="1">#REF!</definedName>
    <definedName name="P11_OP_Amt12" localSheetId="36" hidden="1">#REF!</definedName>
    <definedName name="P11_OP_Amt12" localSheetId="32" hidden="1">#REF!</definedName>
    <definedName name="P11_OP_Amt12" localSheetId="18" hidden="1">#REF!</definedName>
    <definedName name="P11_OP_Amt12" localSheetId="38" hidden="1">#REF!</definedName>
    <definedName name="P11_OP_Amt12" hidden="1">#REF!</definedName>
    <definedName name="P11_OP_Amt14" localSheetId="35" hidden="1">#REF!</definedName>
    <definedName name="P11_OP_Amt14" localSheetId="31" hidden="1">#REF!</definedName>
    <definedName name="P11_OP_Amt14" localSheetId="9" hidden="1">#REF!</definedName>
    <definedName name="P11_OP_Amt14" localSheetId="30" hidden="1">#REF!</definedName>
    <definedName name="P11_OP_Amt14" localSheetId="33" hidden="1">#REF!</definedName>
    <definedName name="P11_OP_Amt14" localSheetId="16" hidden="1">#REF!</definedName>
    <definedName name="P11_OP_Amt14" localSheetId="10" hidden="1">'NFD CONSO'!#REF!</definedName>
    <definedName name="P11_OP_Amt14" localSheetId="29" hidden="1">#REF!</definedName>
    <definedName name="P11_OP_Amt14" localSheetId="11" hidden="1">#REF!</definedName>
    <definedName name="P11_OP_Amt14" localSheetId="36" hidden="1">#REF!</definedName>
    <definedName name="P11_OP_Amt14" localSheetId="32" hidden="1">#REF!</definedName>
    <definedName name="P11_OP_Amt14" localSheetId="18" hidden="1">#REF!</definedName>
    <definedName name="P11_OP_Amt14" localSheetId="38" hidden="1">#REF!</definedName>
    <definedName name="P11_OP_Amt14" hidden="1">#REF!</definedName>
    <definedName name="P11_OP_Amt2" localSheetId="9" hidden="1">#REF!</definedName>
    <definedName name="P11_OP_Amt2" localSheetId="10" hidden="1">'NFD CONSO'!#REF!</definedName>
    <definedName name="P11_OP_Amt2" localSheetId="11" hidden="1">#REF!</definedName>
    <definedName name="P11_OP_Amt2" localSheetId="18" hidden="1">#REF!</definedName>
    <definedName name="P11_OP_Amt2" hidden="1">#REF!</definedName>
    <definedName name="P11_OP_Amt3" localSheetId="9" hidden="1">#REF!</definedName>
    <definedName name="P11_OP_Amt3" localSheetId="10" hidden="1">'NFD CONSO'!#REF!</definedName>
    <definedName name="P11_OP_Amt3" localSheetId="11" hidden="1">#REF!</definedName>
    <definedName name="P11_OP_Amt3" localSheetId="18" hidden="1">#REF!</definedName>
    <definedName name="P11_OP_Amt3" hidden="1">#REF!</definedName>
    <definedName name="P11_OP_Amt4" localSheetId="9" hidden="1">#REF!</definedName>
    <definedName name="P11_OP_Amt4" localSheetId="10" hidden="1">'NFD CONSO'!#REF!</definedName>
    <definedName name="P11_OP_Amt4" localSheetId="11" hidden="1">#REF!</definedName>
    <definedName name="P11_OP_Amt4" localSheetId="18" hidden="1">#REF!</definedName>
    <definedName name="P11_OP_Amt4" hidden="1">#REF!</definedName>
    <definedName name="P11_OP_Amt5" localSheetId="9" hidden="1">#REF!</definedName>
    <definedName name="P11_OP_Amt5" localSheetId="10" hidden="1">'NFD CONSO'!#REF!</definedName>
    <definedName name="P11_OP_Amt5" localSheetId="11" hidden="1">#REF!</definedName>
    <definedName name="P11_OP_Amt5" localSheetId="18" hidden="1">#REF!</definedName>
    <definedName name="P11_OP_Amt5" hidden="1">#REF!</definedName>
    <definedName name="P12_Actv_Amt1" localSheetId="35" hidden="1">#REF!</definedName>
    <definedName name="P12_Actv_Amt1" localSheetId="31" hidden="1">#REF!</definedName>
    <definedName name="P12_Actv_Amt1" localSheetId="9" hidden="1">#REF!</definedName>
    <definedName name="P12_Actv_Amt1" localSheetId="30" hidden="1">#REF!</definedName>
    <definedName name="P12_Actv_Amt1" localSheetId="33" hidden="1">#REF!</definedName>
    <definedName name="P12_Actv_Amt1" localSheetId="16" hidden="1">#REF!</definedName>
    <definedName name="P12_Actv_Amt1" localSheetId="10" hidden="1">'NFD CONSO'!#REF!</definedName>
    <definedName name="P12_Actv_Amt1" localSheetId="29" hidden="1">#REF!</definedName>
    <definedName name="P12_Actv_Amt1" localSheetId="11" hidden="1">#REF!</definedName>
    <definedName name="P12_Actv_Amt1" localSheetId="36" hidden="1">#REF!</definedName>
    <definedName name="P12_Actv_Amt1" localSheetId="32" hidden="1">#REF!</definedName>
    <definedName name="P12_Actv_Amt1" localSheetId="18" hidden="1">#REF!</definedName>
    <definedName name="P12_Actv_Amt1" localSheetId="38" hidden="1">#REF!</definedName>
    <definedName name="P12_Actv_Amt1" hidden="1">#REF!</definedName>
    <definedName name="P12_Actv_Amt10" localSheetId="35" hidden="1">#REF!</definedName>
    <definedName name="P12_Actv_Amt10" localSheetId="31" hidden="1">#REF!</definedName>
    <definedName name="P12_Actv_Amt10" localSheetId="9" hidden="1">#REF!</definedName>
    <definedName name="P12_Actv_Amt10" localSheetId="30" hidden="1">#REF!</definedName>
    <definedName name="P12_Actv_Amt10" localSheetId="33" hidden="1">#REF!</definedName>
    <definedName name="P12_Actv_Amt10" localSheetId="16" hidden="1">#REF!</definedName>
    <definedName name="P12_Actv_Amt10" localSheetId="10" hidden="1">'NFD CONSO'!#REF!</definedName>
    <definedName name="P12_Actv_Amt10" localSheetId="29" hidden="1">#REF!</definedName>
    <definedName name="P12_Actv_Amt10" localSheetId="11" hidden="1">#REF!</definedName>
    <definedName name="P12_Actv_Amt10" localSheetId="36" hidden="1">#REF!</definedName>
    <definedName name="P12_Actv_Amt10" localSheetId="32" hidden="1">#REF!</definedName>
    <definedName name="P12_Actv_Amt10" localSheetId="18" hidden="1">#REF!</definedName>
    <definedName name="P12_Actv_Amt10" localSheetId="38" hidden="1">#REF!</definedName>
    <definedName name="P12_Actv_Amt10" hidden="1">#REF!</definedName>
    <definedName name="P12_Actv_Amt11" localSheetId="35" hidden="1">#REF!</definedName>
    <definedName name="P12_Actv_Amt11" localSheetId="31" hidden="1">#REF!</definedName>
    <definedName name="P12_Actv_Amt11" localSheetId="9" hidden="1">#REF!</definedName>
    <definedName name="P12_Actv_Amt11" localSheetId="30" hidden="1">#REF!</definedName>
    <definedName name="P12_Actv_Amt11" localSheetId="33" hidden="1">#REF!</definedName>
    <definedName name="P12_Actv_Amt11" localSheetId="16" hidden="1">#REF!</definedName>
    <definedName name="P12_Actv_Amt11" localSheetId="10" hidden="1">'NFD CONSO'!#REF!</definedName>
    <definedName name="P12_Actv_Amt11" localSheetId="29" hidden="1">#REF!</definedName>
    <definedName name="P12_Actv_Amt11" localSheetId="11" hidden="1">#REF!</definedName>
    <definedName name="P12_Actv_Amt11" localSheetId="36" hidden="1">#REF!</definedName>
    <definedName name="P12_Actv_Amt11" localSheetId="32" hidden="1">#REF!</definedName>
    <definedName name="P12_Actv_Amt11" localSheetId="18" hidden="1">#REF!</definedName>
    <definedName name="P12_Actv_Amt11" localSheetId="38" hidden="1">#REF!</definedName>
    <definedName name="P12_Actv_Amt11" hidden="1">#REF!</definedName>
    <definedName name="P12_Actv_Amt12" localSheetId="35" hidden="1">#REF!</definedName>
    <definedName name="P12_Actv_Amt12" localSheetId="31" hidden="1">#REF!</definedName>
    <definedName name="P12_Actv_Amt12" localSheetId="9" hidden="1">#REF!</definedName>
    <definedName name="P12_Actv_Amt12" localSheetId="30" hidden="1">#REF!</definedName>
    <definedName name="P12_Actv_Amt12" localSheetId="33" hidden="1">#REF!</definedName>
    <definedName name="P12_Actv_Amt12" localSheetId="16" hidden="1">#REF!</definedName>
    <definedName name="P12_Actv_Amt12" localSheetId="10" hidden="1">'NFD CONSO'!#REF!</definedName>
    <definedName name="P12_Actv_Amt12" localSheetId="29" hidden="1">#REF!</definedName>
    <definedName name="P12_Actv_Amt12" localSheetId="11" hidden="1">#REF!</definedName>
    <definedName name="P12_Actv_Amt12" localSheetId="36" hidden="1">#REF!</definedName>
    <definedName name="P12_Actv_Amt12" localSheetId="32" hidden="1">#REF!</definedName>
    <definedName name="P12_Actv_Amt12" localSheetId="18" hidden="1">#REF!</definedName>
    <definedName name="P12_Actv_Amt12" localSheetId="38" hidden="1">#REF!</definedName>
    <definedName name="P12_Actv_Amt12" hidden="1">#REF!</definedName>
    <definedName name="P12_Actv_Amt15" localSheetId="35" hidden="1">#REF!</definedName>
    <definedName name="P12_Actv_Amt15" localSheetId="31" hidden="1">#REF!</definedName>
    <definedName name="P12_Actv_Amt15" localSheetId="9" hidden="1">#REF!</definedName>
    <definedName name="P12_Actv_Amt15" localSheetId="30" hidden="1">#REF!</definedName>
    <definedName name="P12_Actv_Amt15" localSheetId="33" hidden="1">#REF!</definedName>
    <definedName name="P12_Actv_Amt15" localSheetId="16" hidden="1">#REF!</definedName>
    <definedName name="P12_Actv_Amt15" localSheetId="10" hidden="1">'NFD CONSO'!#REF!</definedName>
    <definedName name="P12_Actv_Amt15" localSheetId="29" hidden="1">#REF!</definedName>
    <definedName name="P12_Actv_Amt15" localSheetId="11" hidden="1">#REF!</definedName>
    <definedName name="P12_Actv_Amt15" localSheetId="36" hidden="1">#REF!</definedName>
    <definedName name="P12_Actv_Amt15" localSheetId="32" hidden="1">#REF!</definedName>
    <definedName name="P12_Actv_Amt15" localSheetId="18" hidden="1">#REF!</definedName>
    <definedName name="P12_Actv_Amt15" localSheetId="38" hidden="1">#REF!</definedName>
    <definedName name="P12_Actv_Amt15" hidden="1">#REF!</definedName>
    <definedName name="P12_Actv_Amt17" localSheetId="35" hidden="1">#REF!</definedName>
    <definedName name="P12_Actv_Amt17" localSheetId="31" hidden="1">#REF!</definedName>
    <definedName name="P12_Actv_Amt17" localSheetId="9" hidden="1">#REF!</definedName>
    <definedName name="P12_Actv_Amt17" localSheetId="30" hidden="1">#REF!</definedName>
    <definedName name="P12_Actv_Amt17" localSheetId="33" hidden="1">#REF!</definedName>
    <definedName name="P12_Actv_Amt17" localSheetId="16" hidden="1">#REF!</definedName>
    <definedName name="P12_Actv_Amt17" localSheetId="10" hidden="1">'NFD CONSO'!#REF!</definedName>
    <definedName name="P12_Actv_Amt17" localSheetId="29" hidden="1">#REF!</definedName>
    <definedName name="P12_Actv_Amt17" localSheetId="11" hidden="1">#REF!</definedName>
    <definedName name="P12_Actv_Amt17" localSheetId="36" hidden="1">#REF!</definedName>
    <definedName name="P12_Actv_Amt17" localSheetId="32" hidden="1">#REF!</definedName>
    <definedName name="P12_Actv_Amt17" localSheetId="18" hidden="1">#REF!</definedName>
    <definedName name="P12_Actv_Amt17" localSheetId="38" hidden="1">#REF!</definedName>
    <definedName name="P12_Actv_Amt17" hidden="1">#REF!</definedName>
    <definedName name="P12_Actv_Amt2" localSheetId="35" hidden="1">#REF!</definedName>
    <definedName name="P12_Actv_Amt2" localSheetId="31" hidden="1">#REF!</definedName>
    <definedName name="P12_Actv_Amt2" localSheetId="9" hidden="1">#REF!</definedName>
    <definedName name="P12_Actv_Amt2" localSheetId="30" hidden="1">#REF!</definedName>
    <definedName name="P12_Actv_Amt2" localSheetId="33" hidden="1">#REF!</definedName>
    <definedName name="P12_Actv_Amt2" localSheetId="16" hidden="1">#REF!</definedName>
    <definedName name="P12_Actv_Amt2" localSheetId="10" hidden="1">'NFD CONSO'!#REF!</definedName>
    <definedName name="P12_Actv_Amt2" localSheetId="29" hidden="1">#REF!</definedName>
    <definedName name="P12_Actv_Amt2" localSheetId="11" hidden="1">#REF!</definedName>
    <definedName name="P12_Actv_Amt2" localSheetId="36" hidden="1">#REF!</definedName>
    <definedName name="P12_Actv_Amt2" localSheetId="32" hidden="1">#REF!</definedName>
    <definedName name="P12_Actv_Amt2" localSheetId="18" hidden="1">#REF!</definedName>
    <definedName name="P12_Actv_Amt2" localSheetId="38" hidden="1">#REF!</definedName>
    <definedName name="P12_Actv_Amt2" hidden="1">#REF!</definedName>
    <definedName name="P12_Actv_Amt20" localSheetId="35" hidden="1">#REF!</definedName>
    <definedName name="P12_Actv_Amt20" localSheetId="31" hidden="1">#REF!</definedName>
    <definedName name="P12_Actv_Amt20" localSheetId="9" hidden="1">#REF!</definedName>
    <definedName name="P12_Actv_Amt20" localSheetId="30" hidden="1">#REF!</definedName>
    <definedName name="P12_Actv_Amt20" localSheetId="33" hidden="1">#REF!</definedName>
    <definedName name="P12_Actv_Amt20" localSheetId="16" hidden="1">#REF!</definedName>
    <definedName name="P12_Actv_Amt20" localSheetId="10" hidden="1">'NFD CONSO'!#REF!</definedName>
    <definedName name="P12_Actv_Amt20" localSheetId="29" hidden="1">#REF!</definedName>
    <definedName name="P12_Actv_Amt20" localSheetId="11" hidden="1">#REF!</definedName>
    <definedName name="P12_Actv_Amt20" localSheetId="36" hidden="1">#REF!</definedName>
    <definedName name="P12_Actv_Amt20" localSheetId="32" hidden="1">#REF!</definedName>
    <definedName name="P12_Actv_Amt20" localSheetId="18" hidden="1">#REF!</definedName>
    <definedName name="P12_Actv_Amt20" localSheetId="38" hidden="1">#REF!</definedName>
    <definedName name="P12_Actv_Amt20" hidden="1">#REF!</definedName>
    <definedName name="P12_Actv_Amt21" localSheetId="35" hidden="1">#REF!</definedName>
    <definedName name="P12_Actv_Amt21" localSheetId="31" hidden="1">#REF!</definedName>
    <definedName name="P12_Actv_Amt21" localSheetId="9" hidden="1">#REF!</definedName>
    <definedName name="P12_Actv_Amt21" localSheetId="30" hidden="1">#REF!</definedName>
    <definedName name="P12_Actv_Amt21" localSheetId="33" hidden="1">#REF!</definedName>
    <definedName name="P12_Actv_Amt21" localSheetId="16" hidden="1">#REF!</definedName>
    <definedName name="P12_Actv_Amt21" localSheetId="10" hidden="1">'NFD CONSO'!#REF!</definedName>
    <definedName name="P12_Actv_Amt21" localSheetId="29" hidden="1">#REF!</definedName>
    <definedName name="P12_Actv_Amt21" localSheetId="11" hidden="1">#REF!</definedName>
    <definedName name="P12_Actv_Amt21" localSheetId="36" hidden="1">#REF!</definedName>
    <definedName name="P12_Actv_Amt21" localSheetId="32" hidden="1">#REF!</definedName>
    <definedName name="P12_Actv_Amt21" localSheetId="18" hidden="1">#REF!</definedName>
    <definedName name="P12_Actv_Amt21" localSheetId="38" hidden="1">#REF!</definedName>
    <definedName name="P12_Actv_Amt21" hidden="1">#REF!</definedName>
    <definedName name="P12_Actv_Amt3" localSheetId="35" hidden="1">#REF!</definedName>
    <definedName name="P12_Actv_Amt3" localSheetId="31" hidden="1">#REF!</definedName>
    <definedName name="P12_Actv_Amt3" localSheetId="30" hidden="1">#REF!</definedName>
    <definedName name="P12_Actv_Amt3" localSheetId="51" hidden="1">#REF!</definedName>
    <definedName name="P12_Actv_Amt3" localSheetId="33" hidden="1">#REF!</definedName>
    <definedName name="P12_Actv_Amt3" localSheetId="29" hidden="1">#REF!</definedName>
    <definedName name="P12_Actv_Amt3" localSheetId="36" hidden="1">#REF!</definedName>
    <definedName name="P12_Actv_Amt3" localSheetId="32" hidden="1">#REF!</definedName>
    <definedName name="P12_Actv_Amt3" localSheetId="38" hidden="1">#REF!</definedName>
    <definedName name="P12_Actv_Amt3" hidden="1">#REF!</definedName>
    <definedName name="P12_Actv_Amt4" localSheetId="35" hidden="1">#REF!</definedName>
    <definedName name="P12_Actv_Amt4" localSheetId="31" hidden="1">#REF!</definedName>
    <definedName name="P12_Actv_Amt4" localSheetId="30" hidden="1">#REF!</definedName>
    <definedName name="P12_Actv_Amt4" localSheetId="51" hidden="1">#REF!</definedName>
    <definedName name="P12_Actv_Amt4" localSheetId="33" hidden="1">#REF!</definedName>
    <definedName name="P12_Actv_Amt4" localSheetId="29" hidden="1">#REF!</definedName>
    <definedName name="P12_Actv_Amt4" localSheetId="36" hidden="1">#REF!</definedName>
    <definedName name="P12_Actv_Amt4" localSheetId="32" hidden="1">#REF!</definedName>
    <definedName name="P12_Actv_Amt4" localSheetId="38" hidden="1">#REF!</definedName>
    <definedName name="P12_Actv_Amt4" hidden="1">#REF!</definedName>
    <definedName name="P12_Actv_Amt5" localSheetId="35" hidden="1">#REF!</definedName>
    <definedName name="P12_Actv_Amt5" localSheetId="31" hidden="1">#REF!</definedName>
    <definedName name="P12_Actv_Amt5" localSheetId="9" hidden="1">#REF!</definedName>
    <definedName name="P12_Actv_Amt5" localSheetId="30" hidden="1">#REF!</definedName>
    <definedName name="P12_Actv_Amt5" localSheetId="51" hidden="1">#REF!</definedName>
    <definedName name="P12_Actv_Amt5" localSheetId="33" hidden="1">#REF!</definedName>
    <definedName name="P12_Actv_Amt5" localSheetId="16" hidden="1">#REF!</definedName>
    <definedName name="P12_Actv_Amt5" localSheetId="10" hidden="1">'NFD CONSO'!#REF!</definedName>
    <definedName name="P12_Actv_Amt5" localSheetId="29" hidden="1">#REF!</definedName>
    <definedName name="P12_Actv_Amt5" localSheetId="11" hidden="1">#REF!</definedName>
    <definedName name="P12_Actv_Amt5" localSheetId="36" hidden="1">#REF!</definedName>
    <definedName name="P12_Actv_Amt5" localSheetId="32" hidden="1">#REF!</definedName>
    <definedName name="P12_Actv_Amt5" localSheetId="18" hidden="1">#REF!</definedName>
    <definedName name="P12_Actv_Amt5" localSheetId="38" hidden="1">#REF!</definedName>
    <definedName name="P12_Actv_Amt5" hidden="1">#REF!</definedName>
    <definedName name="P12_Actv_Amt6" localSheetId="35" hidden="1">#REF!</definedName>
    <definedName name="P12_Actv_Amt6" localSheetId="31" hidden="1">#REF!</definedName>
    <definedName name="P12_Actv_Amt6" localSheetId="9" hidden="1">#REF!</definedName>
    <definedName name="P12_Actv_Amt6" localSheetId="30" hidden="1">#REF!</definedName>
    <definedName name="P12_Actv_Amt6" localSheetId="51" hidden="1">#REF!</definedName>
    <definedName name="P12_Actv_Amt6" localSheetId="33" hidden="1">#REF!</definedName>
    <definedName name="P12_Actv_Amt6" localSheetId="16" hidden="1">#REF!</definedName>
    <definedName name="P12_Actv_Amt6" localSheetId="10" hidden="1">'NFD CONSO'!#REF!</definedName>
    <definedName name="P12_Actv_Amt6" localSheetId="29" hidden="1">#REF!</definedName>
    <definedName name="P12_Actv_Amt6" localSheetId="11" hidden="1">#REF!</definedName>
    <definedName name="P12_Actv_Amt6" localSheetId="36" hidden="1">#REF!</definedName>
    <definedName name="P12_Actv_Amt6" localSheetId="32" hidden="1">#REF!</definedName>
    <definedName name="P12_Actv_Amt6" localSheetId="18" hidden="1">#REF!</definedName>
    <definedName name="P12_Actv_Amt6" localSheetId="38" hidden="1">#REF!</definedName>
    <definedName name="P12_Actv_Amt6" hidden="1">#REF!</definedName>
    <definedName name="P12_Actv_Amt7" localSheetId="35" hidden="1">#REF!</definedName>
    <definedName name="P12_Actv_Amt7" localSheetId="31" hidden="1">#REF!</definedName>
    <definedName name="P12_Actv_Amt7" localSheetId="9" hidden="1">#REF!</definedName>
    <definedName name="P12_Actv_Amt7" localSheetId="30" hidden="1">#REF!</definedName>
    <definedName name="P12_Actv_Amt7" localSheetId="51" hidden="1">#REF!</definedName>
    <definedName name="P12_Actv_Amt7" localSheetId="33" hidden="1">#REF!</definedName>
    <definedName name="P12_Actv_Amt7" localSheetId="16" hidden="1">#REF!</definedName>
    <definedName name="P12_Actv_Amt7" localSheetId="10" hidden="1">'NFD CONSO'!#REF!</definedName>
    <definedName name="P12_Actv_Amt7" localSheetId="29" hidden="1">#REF!</definedName>
    <definedName name="P12_Actv_Amt7" localSheetId="11" hidden="1">#REF!</definedName>
    <definedName name="P12_Actv_Amt7" localSheetId="36" hidden="1">#REF!</definedName>
    <definedName name="P12_Actv_Amt7" localSheetId="32" hidden="1">#REF!</definedName>
    <definedName name="P12_Actv_Amt7" localSheetId="18" hidden="1">#REF!</definedName>
    <definedName name="P12_Actv_Amt7" localSheetId="38" hidden="1">#REF!</definedName>
    <definedName name="P12_Actv_Amt7" hidden="1">#REF!</definedName>
    <definedName name="P12_Actv_Amt8" localSheetId="35" hidden="1">#REF!</definedName>
    <definedName name="P12_Actv_Amt8" localSheetId="31" hidden="1">#REF!</definedName>
    <definedName name="P12_Actv_Amt8" localSheetId="9" hidden="1">#REF!</definedName>
    <definedName name="P12_Actv_Amt8" localSheetId="30" hidden="1">#REF!</definedName>
    <definedName name="P12_Actv_Amt8" localSheetId="33" hidden="1">#REF!</definedName>
    <definedName name="P12_Actv_Amt8" localSheetId="16" hidden="1">#REF!</definedName>
    <definedName name="P12_Actv_Amt8" localSheetId="10" hidden="1">'NFD CONSO'!#REF!</definedName>
    <definedName name="P12_Actv_Amt8" localSheetId="29" hidden="1">#REF!</definedName>
    <definedName name="P12_Actv_Amt8" localSheetId="11" hidden="1">#REF!</definedName>
    <definedName name="P12_Actv_Amt8" localSheetId="36" hidden="1">#REF!</definedName>
    <definedName name="P12_Actv_Amt8" localSheetId="32" hidden="1">#REF!</definedName>
    <definedName name="P12_Actv_Amt8" localSheetId="18" hidden="1">#REF!</definedName>
    <definedName name="P12_Actv_Amt8" localSheetId="38" hidden="1">#REF!</definedName>
    <definedName name="P12_Actv_Amt8" hidden="1">#REF!</definedName>
    <definedName name="P12_Actv_Amt9" localSheetId="35" hidden="1">#REF!</definedName>
    <definedName name="P12_Actv_Amt9" localSheetId="31" hidden="1">#REF!</definedName>
    <definedName name="P12_Actv_Amt9" localSheetId="9" hidden="1">#REF!</definedName>
    <definedName name="P12_Actv_Amt9" localSheetId="30" hidden="1">#REF!</definedName>
    <definedName name="P12_Actv_Amt9" localSheetId="33" hidden="1">#REF!</definedName>
    <definedName name="P12_Actv_Amt9" localSheetId="16" hidden="1">#REF!</definedName>
    <definedName name="P12_Actv_Amt9" localSheetId="10" hidden="1">'NFD CONSO'!#REF!</definedName>
    <definedName name="P12_Actv_Amt9" localSheetId="29" hidden="1">#REF!</definedName>
    <definedName name="P12_Actv_Amt9" localSheetId="11" hidden="1">#REF!</definedName>
    <definedName name="P12_Actv_Amt9" localSheetId="36" hidden="1">#REF!</definedName>
    <definedName name="P12_Actv_Amt9" localSheetId="32" hidden="1">#REF!</definedName>
    <definedName name="P12_Actv_Amt9" localSheetId="18" hidden="1">#REF!</definedName>
    <definedName name="P12_Actv_Amt9" localSheetId="38" hidden="1">#REF!</definedName>
    <definedName name="P12_Actv_Amt9" hidden="1">#REF!</definedName>
    <definedName name="P12_Bal_Amt1" localSheetId="35" hidden="1">#REF!</definedName>
    <definedName name="P12_Bal_Amt1" localSheetId="31" hidden="1">#REF!</definedName>
    <definedName name="P12_Bal_Amt1" localSheetId="9" hidden="1">#REF!</definedName>
    <definedName name="P12_Bal_Amt1" localSheetId="30" hidden="1">#REF!</definedName>
    <definedName name="P12_Bal_Amt1" localSheetId="33" hidden="1">#REF!</definedName>
    <definedName name="P12_Bal_Amt1" localSheetId="16" hidden="1">#REF!</definedName>
    <definedName name="P12_Bal_Amt1" localSheetId="10" hidden="1">'NFD CONSO'!#REF!</definedName>
    <definedName name="P12_Bal_Amt1" localSheetId="29" hidden="1">#REF!</definedName>
    <definedName name="P12_Bal_Amt1" localSheetId="11" hidden="1">#REF!</definedName>
    <definedName name="P12_Bal_Amt1" localSheetId="36" hidden="1">#REF!</definedName>
    <definedName name="P12_Bal_Amt1" localSheetId="32" hidden="1">#REF!</definedName>
    <definedName name="P12_Bal_Amt1" localSheetId="18" hidden="1">#REF!</definedName>
    <definedName name="P12_Bal_Amt1" localSheetId="38" hidden="1">#REF!</definedName>
    <definedName name="P12_Bal_Amt1" hidden="1">#REF!</definedName>
    <definedName name="P12_Bal_Amt2" localSheetId="35" hidden="1">#REF!</definedName>
    <definedName name="P12_Bal_Amt2" localSheetId="31" hidden="1">#REF!</definedName>
    <definedName name="P12_Bal_Amt2" localSheetId="9" hidden="1">#REF!</definedName>
    <definedName name="P12_Bal_Amt2" localSheetId="30" hidden="1">#REF!</definedName>
    <definedName name="P12_Bal_Amt2" localSheetId="33" hidden="1">#REF!</definedName>
    <definedName name="P12_Bal_Amt2" localSheetId="16" hidden="1">#REF!</definedName>
    <definedName name="P12_Bal_Amt2" localSheetId="10" hidden="1">'NFD CONSO'!#REF!</definedName>
    <definedName name="P12_Bal_Amt2" localSheetId="29" hidden="1">#REF!</definedName>
    <definedName name="P12_Bal_Amt2" localSheetId="11" hidden="1">#REF!</definedName>
    <definedName name="P12_Bal_Amt2" localSheetId="36" hidden="1">#REF!</definedName>
    <definedName name="P12_Bal_Amt2" localSheetId="32" hidden="1">#REF!</definedName>
    <definedName name="P12_Bal_Amt2" localSheetId="18" hidden="1">#REF!</definedName>
    <definedName name="P12_Bal_Amt2" localSheetId="38" hidden="1">#REF!</definedName>
    <definedName name="P12_Bal_Amt2" hidden="1">#REF!</definedName>
    <definedName name="P12_Bal_Amt3" localSheetId="35" hidden="1">#REF!</definedName>
    <definedName name="P12_Bal_Amt3" localSheetId="31" hidden="1">#REF!</definedName>
    <definedName name="P12_Bal_Amt3" localSheetId="9" hidden="1">#REF!</definedName>
    <definedName name="P12_Bal_Amt3" localSheetId="30" hidden="1">#REF!</definedName>
    <definedName name="P12_Bal_Amt3" localSheetId="33" hidden="1">#REF!</definedName>
    <definedName name="P12_Bal_Amt3" localSheetId="16" hidden="1">#REF!</definedName>
    <definedName name="P12_Bal_Amt3" localSheetId="10" hidden="1">'NFD CONSO'!#REF!</definedName>
    <definedName name="P12_Bal_Amt3" localSheetId="29" hidden="1">#REF!</definedName>
    <definedName name="P12_Bal_Amt3" localSheetId="11" hidden="1">#REF!</definedName>
    <definedName name="P12_Bal_Amt3" localSheetId="36" hidden="1">#REF!</definedName>
    <definedName name="P12_Bal_Amt3" localSheetId="32" hidden="1">#REF!</definedName>
    <definedName name="P12_Bal_Amt3" localSheetId="18" hidden="1">#REF!</definedName>
    <definedName name="P12_Bal_Amt3" localSheetId="38" hidden="1">#REF!</definedName>
    <definedName name="P12_Bal_Amt3" hidden="1">#REF!</definedName>
    <definedName name="P12_Bal_Amt4" localSheetId="35" hidden="1">#REF!</definedName>
    <definedName name="P12_Bal_Amt4" localSheetId="31" hidden="1">#REF!</definedName>
    <definedName name="P12_Bal_Amt4" localSheetId="9" hidden="1">#REF!</definedName>
    <definedName name="P12_Bal_Amt4" localSheetId="30" hidden="1">#REF!</definedName>
    <definedName name="P12_Bal_Amt4" localSheetId="33" hidden="1">#REF!</definedName>
    <definedName name="P12_Bal_Amt4" localSheetId="16" hidden="1">#REF!</definedName>
    <definedName name="P12_Bal_Amt4" localSheetId="10" hidden="1">'NFD CONSO'!#REF!</definedName>
    <definedName name="P12_Bal_Amt4" localSheetId="29" hidden="1">#REF!</definedName>
    <definedName name="P12_Bal_Amt4" localSheetId="11" hidden="1">#REF!</definedName>
    <definedName name="P12_Bal_Amt4" localSheetId="36" hidden="1">#REF!</definedName>
    <definedName name="P12_Bal_Amt4" localSheetId="32" hidden="1">#REF!</definedName>
    <definedName name="P12_Bal_Amt4" localSheetId="18" hidden="1">#REF!</definedName>
    <definedName name="P12_Bal_Amt4" localSheetId="38" hidden="1">#REF!</definedName>
    <definedName name="P12_Bal_Amt4" hidden="1">#REF!</definedName>
    <definedName name="P12_Bal_Amt5" localSheetId="35" hidden="1">#REF!</definedName>
    <definedName name="P12_Bal_Amt5" localSheetId="31" hidden="1">#REF!</definedName>
    <definedName name="P12_Bal_Amt5" localSheetId="9" hidden="1">#REF!</definedName>
    <definedName name="P12_Bal_Amt5" localSheetId="30" hidden="1">#REF!</definedName>
    <definedName name="P12_Bal_Amt5" localSheetId="33" hidden="1">#REF!</definedName>
    <definedName name="P12_Bal_Amt5" localSheetId="16" hidden="1">#REF!</definedName>
    <definedName name="P12_Bal_Amt5" localSheetId="10" hidden="1">'NFD CONSO'!#REF!</definedName>
    <definedName name="P12_Bal_Amt5" localSheetId="29" hidden="1">#REF!</definedName>
    <definedName name="P12_Bal_Amt5" localSheetId="11" hidden="1">#REF!</definedName>
    <definedName name="P12_Bal_Amt5" localSheetId="36" hidden="1">#REF!</definedName>
    <definedName name="P12_Bal_Amt5" localSheetId="32" hidden="1">#REF!</definedName>
    <definedName name="P12_Bal_Amt5" localSheetId="18" hidden="1">#REF!</definedName>
    <definedName name="P12_Bal_Amt5" localSheetId="38" hidden="1">#REF!</definedName>
    <definedName name="P12_Bal_Amt5" hidden="1">#REF!</definedName>
    <definedName name="P12_Bal_Amt6" localSheetId="35" hidden="1">#REF!</definedName>
    <definedName name="P12_Bal_Amt6" localSheetId="31" hidden="1">#REF!</definedName>
    <definedName name="P12_Bal_Amt6" localSheetId="9" hidden="1">#REF!</definedName>
    <definedName name="P12_Bal_Amt6" localSheetId="30" hidden="1">#REF!</definedName>
    <definedName name="P12_Bal_Amt6" localSheetId="33" hidden="1">#REF!</definedName>
    <definedName name="P12_Bal_Amt6" localSheetId="16" hidden="1">#REF!</definedName>
    <definedName name="P12_Bal_Amt6" localSheetId="10" hidden="1">'NFD CONSO'!#REF!</definedName>
    <definedName name="P12_Bal_Amt6" localSheetId="29" hidden="1">#REF!</definedName>
    <definedName name="P12_Bal_Amt6" localSheetId="11" hidden="1">#REF!</definedName>
    <definedName name="P12_Bal_Amt6" localSheetId="36" hidden="1">#REF!</definedName>
    <definedName name="P12_Bal_Amt6" localSheetId="32" hidden="1">#REF!</definedName>
    <definedName name="P12_Bal_Amt6" localSheetId="18" hidden="1">#REF!</definedName>
    <definedName name="P12_Bal_Amt6" localSheetId="38" hidden="1">#REF!</definedName>
    <definedName name="P12_Bal_Amt6" hidden="1">#REF!</definedName>
    <definedName name="P12_Bal_Amt8" localSheetId="9" hidden="1">#REF!</definedName>
    <definedName name="P12_Bal_Amt8" localSheetId="10" hidden="1">'NFD CONSO'!#REF!</definedName>
    <definedName name="P12_Bal_Amt8" localSheetId="11" hidden="1">#REF!</definedName>
    <definedName name="P12_Bal_Amt8" localSheetId="18" hidden="1">#REF!</definedName>
    <definedName name="P12_Bal_Amt8" hidden="1">#REF!</definedName>
    <definedName name="P12_Bal_Amt9" localSheetId="35" hidden="1">#REF!</definedName>
    <definedName name="P12_Bal_Amt9" localSheetId="31" hidden="1">#REF!</definedName>
    <definedName name="P12_Bal_Amt9" localSheetId="9" hidden="1">#REF!</definedName>
    <definedName name="P12_Bal_Amt9" localSheetId="30" hidden="1">#REF!</definedName>
    <definedName name="P12_Bal_Amt9" localSheetId="33" hidden="1">#REF!</definedName>
    <definedName name="P12_Bal_Amt9" localSheetId="16" hidden="1">#REF!</definedName>
    <definedName name="P12_Bal_Amt9" localSheetId="10" hidden="1">'NFD CONSO'!#REF!</definedName>
    <definedName name="P12_Bal_Amt9" localSheetId="29" hidden="1">#REF!</definedName>
    <definedName name="P12_Bal_Amt9" localSheetId="11" hidden="1">#REF!</definedName>
    <definedName name="P12_Bal_Amt9" localSheetId="36" hidden="1">#REF!</definedName>
    <definedName name="P12_Bal_Amt9" localSheetId="32" hidden="1">#REF!</definedName>
    <definedName name="P12_Bal_Amt9" localSheetId="18" hidden="1">#REF!</definedName>
    <definedName name="P12_Bal_Amt9" localSheetId="38" hidden="1">#REF!</definedName>
    <definedName name="P12_Bal_Amt9" hidden="1">#REF!</definedName>
    <definedName name="P12_OP_Amt10" localSheetId="35" hidden="1">#REF!</definedName>
    <definedName name="P12_OP_Amt10" localSheetId="31" hidden="1">#REF!</definedName>
    <definedName name="P12_OP_Amt10" localSheetId="9" hidden="1">#REF!</definedName>
    <definedName name="P12_OP_Amt10" localSheetId="30" hidden="1">#REF!</definedName>
    <definedName name="P12_OP_Amt10" localSheetId="33" hidden="1">#REF!</definedName>
    <definedName name="P12_OP_Amt10" localSheetId="16" hidden="1">#REF!</definedName>
    <definedName name="P12_OP_Amt10" localSheetId="10" hidden="1">'NFD CONSO'!#REF!</definedName>
    <definedName name="P12_OP_Amt10" localSheetId="29" hidden="1">#REF!</definedName>
    <definedName name="P12_OP_Amt10" localSheetId="11" hidden="1">#REF!</definedName>
    <definedName name="P12_OP_Amt10" localSheetId="36" hidden="1">#REF!</definedName>
    <definedName name="P12_OP_Amt10" localSheetId="32" hidden="1">#REF!</definedName>
    <definedName name="P12_OP_Amt10" localSheetId="18" hidden="1">#REF!</definedName>
    <definedName name="P12_OP_Amt10" localSheetId="38" hidden="1">#REF!</definedName>
    <definedName name="P12_OP_Amt10" hidden="1">#REF!</definedName>
    <definedName name="P12_OP_Amt11" localSheetId="35" hidden="1">#REF!</definedName>
    <definedName name="P12_OP_Amt11" localSheetId="31" hidden="1">#REF!</definedName>
    <definedName name="P12_OP_Amt11" localSheetId="9" hidden="1">#REF!</definedName>
    <definedName name="P12_OP_Amt11" localSheetId="30" hidden="1">#REF!</definedName>
    <definedName name="P12_OP_Amt11" localSheetId="33" hidden="1">#REF!</definedName>
    <definedName name="P12_OP_Amt11" localSheetId="16" hidden="1">#REF!</definedName>
    <definedName name="P12_OP_Amt11" localSheetId="10" hidden="1">'NFD CONSO'!#REF!</definedName>
    <definedName name="P12_OP_Amt11" localSheetId="29" hidden="1">#REF!</definedName>
    <definedName name="P12_OP_Amt11" localSheetId="11" hidden="1">#REF!</definedName>
    <definedName name="P12_OP_Amt11" localSheetId="36" hidden="1">#REF!</definedName>
    <definedName name="P12_OP_Amt11" localSheetId="32" hidden="1">#REF!</definedName>
    <definedName name="P12_OP_Amt11" localSheetId="18" hidden="1">#REF!</definedName>
    <definedName name="P12_OP_Amt11" localSheetId="38" hidden="1">#REF!</definedName>
    <definedName name="P12_OP_Amt11" hidden="1">#REF!</definedName>
    <definedName name="P12_OP_Amt12" localSheetId="35" hidden="1">#REF!</definedName>
    <definedName name="P12_OP_Amt12" localSheetId="31" hidden="1">#REF!</definedName>
    <definedName name="P12_OP_Amt12" localSheetId="9" hidden="1">#REF!</definedName>
    <definedName name="P12_OP_Amt12" localSheetId="30" hidden="1">#REF!</definedName>
    <definedName name="P12_OP_Amt12" localSheetId="33" hidden="1">#REF!</definedName>
    <definedName name="P12_OP_Amt12" localSheetId="16" hidden="1">#REF!</definedName>
    <definedName name="P12_OP_Amt12" localSheetId="10" hidden="1">'NFD CONSO'!#REF!</definedName>
    <definedName name="P12_OP_Amt12" localSheetId="29" hidden="1">#REF!</definedName>
    <definedName name="P12_OP_Amt12" localSheetId="11" hidden="1">#REF!</definedName>
    <definedName name="P12_OP_Amt12" localSheetId="36" hidden="1">#REF!</definedName>
    <definedName name="P12_OP_Amt12" localSheetId="32" hidden="1">#REF!</definedName>
    <definedName name="P12_OP_Amt12" localSheetId="18" hidden="1">#REF!</definedName>
    <definedName name="P12_OP_Amt12" localSheetId="38" hidden="1">#REF!</definedName>
    <definedName name="P12_OP_Amt12" hidden="1">#REF!</definedName>
    <definedName name="P12_OP_Amt14" localSheetId="35" hidden="1">#REF!</definedName>
    <definedName name="P12_OP_Amt14" localSheetId="31" hidden="1">#REF!</definedName>
    <definedName name="P12_OP_Amt14" localSheetId="9" hidden="1">#REF!</definedName>
    <definedName name="P12_OP_Amt14" localSheetId="30" hidden="1">#REF!</definedName>
    <definedName name="P12_OP_Amt14" localSheetId="33" hidden="1">#REF!</definedName>
    <definedName name="P12_OP_Amt14" localSheetId="16" hidden="1">#REF!</definedName>
    <definedName name="P12_OP_Amt14" localSheetId="10" hidden="1">'NFD CONSO'!#REF!</definedName>
    <definedName name="P12_OP_Amt14" localSheetId="29" hidden="1">#REF!</definedName>
    <definedName name="P12_OP_Amt14" localSheetId="11" hidden="1">#REF!</definedName>
    <definedName name="P12_OP_Amt14" localSheetId="36" hidden="1">#REF!</definedName>
    <definedName name="P12_OP_Amt14" localSheetId="32" hidden="1">#REF!</definedName>
    <definedName name="P12_OP_Amt14" localSheetId="18" hidden="1">#REF!</definedName>
    <definedName name="P12_OP_Amt14" localSheetId="38" hidden="1">#REF!</definedName>
    <definedName name="P12_OP_Amt14" hidden="1">#REF!</definedName>
    <definedName name="P12_OP_Amt2" localSheetId="9" hidden="1">#REF!</definedName>
    <definedName name="P12_OP_Amt2" localSheetId="10" hidden="1">'NFD CONSO'!#REF!</definedName>
    <definedName name="P12_OP_Amt2" localSheetId="11" hidden="1">#REF!</definedName>
    <definedName name="P12_OP_Amt2" localSheetId="18" hidden="1">#REF!</definedName>
    <definedName name="P12_OP_Amt2" hidden="1">#REF!</definedName>
    <definedName name="P12_OP_Amt3" localSheetId="9" hidden="1">#REF!</definedName>
    <definedName name="P12_OP_Amt3" localSheetId="10" hidden="1">'NFD CONSO'!#REF!</definedName>
    <definedName name="P12_OP_Amt3" localSheetId="11" hidden="1">#REF!</definedName>
    <definedName name="P12_OP_Amt3" localSheetId="18" hidden="1">#REF!</definedName>
    <definedName name="P12_OP_Amt3" hidden="1">#REF!</definedName>
    <definedName name="P12_OP_Amt4" localSheetId="9" hidden="1">#REF!</definedName>
    <definedName name="P12_OP_Amt4" localSheetId="10" hidden="1">'NFD CONSO'!#REF!</definedName>
    <definedName name="P12_OP_Amt4" localSheetId="11" hidden="1">#REF!</definedName>
    <definedName name="P12_OP_Amt4" localSheetId="18" hidden="1">#REF!</definedName>
    <definedName name="P12_OP_Amt4" hidden="1">#REF!</definedName>
    <definedName name="P12_OP_Amt5" localSheetId="9" hidden="1">#REF!</definedName>
    <definedName name="P12_OP_Amt5" localSheetId="10" hidden="1">'NFD CONSO'!#REF!</definedName>
    <definedName name="P12_OP_Amt5" localSheetId="11" hidden="1">#REF!</definedName>
    <definedName name="P12_OP_Amt5" localSheetId="18" hidden="1">#REF!</definedName>
    <definedName name="P12_OP_Amt5" hidden="1">#REF!</definedName>
    <definedName name="P2_Actv_Amt1" localSheetId="35" hidden="1">#REF!</definedName>
    <definedName name="P2_Actv_Amt1" localSheetId="31" hidden="1">#REF!</definedName>
    <definedName name="P2_Actv_Amt1" localSheetId="9" hidden="1">#REF!</definedName>
    <definedName name="P2_Actv_Amt1" localSheetId="30" hidden="1">#REF!</definedName>
    <definedName name="P2_Actv_Amt1" localSheetId="33" hidden="1">#REF!</definedName>
    <definedName name="P2_Actv_Amt1" localSheetId="16" hidden="1">#REF!</definedName>
    <definedName name="P2_Actv_Amt1" localSheetId="10" hidden="1">'NFD CONSO'!#REF!</definedName>
    <definedName name="P2_Actv_Amt1" localSheetId="29" hidden="1">#REF!</definedName>
    <definedName name="P2_Actv_Amt1" localSheetId="11" hidden="1">#REF!</definedName>
    <definedName name="P2_Actv_Amt1" localSheetId="36" hidden="1">#REF!</definedName>
    <definedName name="P2_Actv_Amt1" localSheetId="32" hidden="1">#REF!</definedName>
    <definedName name="P2_Actv_Amt1" localSheetId="18" hidden="1">#REF!</definedName>
    <definedName name="P2_Actv_Amt1" localSheetId="38" hidden="1">#REF!</definedName>
    <definedName name="P2_Actv_Amt1" hidden="1">#REF!</definedName>
    <definedName name="P2_Actv_Amt10" localSheetId="35" hidden="1">#REF!</definedName>
    <definedName name="P2_Actv_Amt10" localSheetId="31" hidden="1">#REF!</definedName>
    <definedName name="P2_Actv_Amt10" localSheetId="9" hidden="1">#REF!</definedName>
    <definedName name="P2_Actv_Amt10" localSheetId="30" hidden="1">#REF!</definedName>
    <definedName name="P2_Actv_Amt10" localSheetId="33" hidden="1">#REF!</definedName>
    <definedName name="P2_Actv_Amt10" localSheetId="16" hidden="1">#REF!</definedName>
    <definedName name="P2_Actv_Amt10" localSheetId="10" hidden="1">'NFD CONSO'!#REF!</definedName>
    <definedName name="P2_Actv_Amt10" localSheetId="29" hidden="1">#REF!</definedName>
    <definedName name="P2_Actv_Amt10" localSheetId="11" hidden="1">#REF!</definedName>
    <definedName name="P2_Actv_Amt10" localSheetId="36" hidden="1">#REF!</definedName>
    <definedName name="P2_Actv_Amt10" localSheetId="32" hidden="1">#REF!</definedName>
    <definedName name="P2_Actv_Amt10" localSheetId="18" hidden="1">#REF!</definedName>
    <definedName name="P2_Actv_Amt10" localSheetId="38" hidden="1">#REF!</definedName>
    <definedName name="P2_Actv_Amt10" hidden="1">#REF!</definedName>
    <definedName name="P2_Actv_Amt11" localSheetId="35" hidden="1">#REF!</definedName>
    <definedName name="P2_Actv_Amt11" localSheetId="31" hidden="1">#REF!</definedName>
    <definedName name="P2_Actv_Amt11" localSheetId="9" hidden="1">#REF!</definedName>
    <definedName name="P2_Actv_Amt11" localSheetId="30" hidden="1">#REF!</definedName>
    <definedName name="P2_Actv_Amt11" localSheetId="33" hidden="1">#REF!</definedName>
    <definedName name="P2_Actv_Amt11" localSheetId="16" hidden="1">#REF!</definedName>
    <definedName name="P2_Actv_Amt11" localSheetId="10" hidden="1">'NFD CONSO'!#REF!</definedName>
    <definedName name="P2_Actv_Amt11" localSheetId="29" hidden="1">#REF!</definedName>
    <definedName name="P2_Actv_Amt11" localSheetId="11" hidden="1">#REF!</definedName>
    <definedName name="P2_Actv_Amt11" localSheetId="36" hidden="1">#REF!</definedName>
    <definedName name="P2_Actv_Amt11" localSheetId="32" hidden="1">#REF!</definedName>
    <definedName name="P2_Actv_Amt11" localSheetId="18" hidden="1">#REF!</definedName>
    <definedName name="P2_Actv_Amt11" localSheetId="38" hidden="1">#REF!</definedName>
    <definedName name="P2_Actv_Amt11" hidden="1">#REF!</definedName>
    <definedName name="P2_Actv_Amt12" localSheetId="35" hidden="1">#REF!</definedName>
    <definedName name="P2_Actv_Amt12" localSheetId="31" hidden="1">#REF!</definedName>
    <definedName name="P2_Actv_Amt12" localSheetId="9" hidden="1">#REF!</definedName>
    <definedName name="P2_Actv_Amt12" localSheetId="30" hidden="1">#REF!</definedName>
    <definedName name="P2_Actv_Amt12" localSheetId="33" hidden="1">#REF!</definedName>
    <definedName name="P2_Actv_Amt12" localSheetId="16" hidden="1">#REF!</definedName>
    <definedName name="P2_Actv_Amt12" localSheetId="10" hidden="1">'NFD CONSO'!#REF!</definedName>
    <definedName name="P2_Actv_Amt12" localSheetId="29" hidden="1">#REF!</definedName>
    <definedName name="P2_Actv_Amt12" localSheetId="11" hidden="1">#REF!</definedName>
    <definedName name="P2_Actv_Amt12" localSheetId="36" hidden="1">#REF!</definedName>
    <definedName name="P2_Actv_Amt12" localSheetId="32" hidden="1">#REF!</definedName>
    <definedName name="P2_Actv_Amt12" localSheetId="18" hidden="1">#REF!</definedName>
    <definedName name="P2_Actv_Amt12" localSheetId="38" hidden="1">#REF!</definedName>
    <definedName name="P2_Actv_Amt12" hidden="1">#REF!</definedName>
    <definedName name="P2_Actv_Amt15" localSheetId="35" hidden="1">#REF!</definedName>
    <definedName name="P2_Actv_Amt15" localSheetId="31" hidden="1">#REF!</definedName>
    <definedName name="P2_Actv_Amt15" localSheetId="9" hidden="1">#REF!</definedName>
    <definedName name="P2_Actv_Amt15" localSheetId="30" hidden="1">#REF!</definedName>
    <definedName name="P2_Actv_Amt15" localSheetId="33" hidden="1">#REF!</definedName>
    <definedName name="P2_Actv_Amt15" localSheetId="16" hidden="1">#REF!</definedName>
    <definedName name="P2_Actv_Amt15" localSheetId="10" hidden="1">'NFD CONSO'!#REF!</definedName>
    <definedName name="P2_Actv_Amt15" localSheetId="29" hidden="1">#REF!</definedName>
    <definedName name="P2_Actv_Amt15" localSheetId="11" hidden="1">#REF!</definedName>
    <definedName name="P2_Actv_Amt15" localSheetId="36" hidden="1">#REF!</definedName>
    <definedName name="P2_Actv_Amt15" localSheetId="32" hidden="1">#REF!</definedName>
    <definedName name="P2_Actv_Amt15" localSheetId="18" hidden="1">#REF!</definedName>
    <definedName name="P2_Actv_Amt15" localSheetId="38" hidden="1">#REF!</definedName>
    <definedName name="P2_Actv_Amt15" hidden="1">#REF!</definedName>
    <definedName name="P2_Actv_Amt17" localSheetId="35" hidden="1">#REF!</definedName>
    <definedName name="P2_Actv_Amt17" localSheetId="31" hidden="1">#REF!</definedName>
    <definedName name="P2_Actv_Amt17" localSheetId="9" hidden="1">#REF!</definedName>
    <definedName name="P2_Actv_Amt17" localSheetId="30" hidden="1">#REF!</definedName>
    <definedName name="P2_Actv_Amt17" localSheetId="33" hidden="1">#REF!</definedName>
    <definedName name="P2_Actv_Amt17" localSheetId="16" hidden="1">#REF!</definedName>
    <definedName name="P2_Actv_Amt17" localSheetId="10" hidden="1">'NFD CONSO'!#REF!</definedName>
    <definedName name="P2_Actv_Amt17" localSheetId="29" hidden="1">#REF!</definedName>
    <definedName name="P2_Actv_Amt17" localSheetId="11" hidden="1">#REF!</definedName>
    <definedName name="P2_Actv_Amt17" localSheetId="36" hidden="1">#REF!</definedName>
    <definedName name="P2_Actv_Amt17" localSheetId="32" hidden="1">#REF!</definedName>
    <definedName name="P2_Actv_Amt17" localSheetId="18" hidden="1">#REF!</definedName>
    <definedName name="P2_Actv_Amt17" localSheetId="38" hidden="1">#REF!</definedName>
    <definedName name="P2_Actv_Amt17" hidden="1">#REF!</definedName>
    <definedName name="P2_Actv_Amt2" localSheetId="35" hidden="1">#REF!</definedName>
    <definedName name="P2_Actv_Amt2" localSheetId="31" hidden="1">#REF!</definedName>
    <definedName name="P2_Actv_Amt2" localSheetId="9" hidden="1">#REF!</definedName>
    <definedName name="P2_Actv_Amt2" localSheetId="30" hidden="1">#REF!</definedName>
    <definedName name="P2_Actv_Amt2" localSheetId="33" hidden="1">#REF!</definedName>
    <definedName name="P2_Actv_Amt2" localSheetId="16" hidden="1">#REF!</definedName>
    <definedName name="P2_Actv_Amt2" localSheetId="10" hidden="1">'NFD CONSO'!#REF!</definedName>
    <definedName name="P2_Actv_Amt2" localSheetId="29" hidden="1">#REF!</definedName>
    <definedName name="P2_Actv_Amt2" localSheetId="11" hidden="1">#REF!</definedName>
    <definedName name="P2_Actv_Amt2" localSheetId="36" hidden="1">#REF!</definedName>
    <definedName name="P2_Actv_Amt2" localSheetId="32" hidden="1">#REF!</definedName>
    <definedName name="P2_Actv_Amt2" localSheetId="18" hidden="1">#REF!</definedName>
    <definedName name="P2_Actv_Amt2" localSheetId="38" hidden="1">#REF!</definedName>
    <definedName name="P2_Actv_Amt2" hidden="1">#REF!</definedName>
    <definedName name="P2_Actv_Amt20" localSheetId="35" hidden="1">#REF!</definedName>
    <definedName name="P2_Actv_Amt20" localSheetId="31" hidden="1">#REF!</definedName>
    <definedName name="P2_Actv_Amt20" localSheetId="9" hidden="1">#REF!</definedName>
    <definedName name="P2_Actv_Amt20" localSheetId="30" hidden="1">#REF!</definedName>
    <definedName name="P2_Actv_Amt20" localSheetId="33" hidden="1">#REF!</definedName>
    <definedName name="P2_Actv_Amt20" localSheetId="16" hidden="1">#REF!</definedName>
    <definedName name="P2_Actv_Amt20" localSheetId="10" hidden="1">'NFD CONSO'!#REF!</definedName>
    <definedName name="P2_Actv_Amt20" localSheetId="29" hidden="1">#REF!</definedName>
    <definedName name="P2_Actv_Amt20" localSheetId="11" hidden="1">#REF!</definedName>
    <definedName name="P2_Actv_Amt20" localSheetId="36" hidden="1">#REF!</definedName>
    <definedName name="P2_Actv_Amt20" localSheetId="32" hidden="1">#REF!</definedName>
    <definedName name="P2_Actv_Amt20" localSheetId="18" hidden="1">#REF!</definedName>
    <definedName name="P2_Actv_Amt20" localSheetId="38" hidden="1">#REF!</definedName>
    <definedName name="P2_Actv_Amt20" hidden="1">#REF!</definedName>
    <definedName name="P2_Actv_Amt21" localSheetId="35" hidden="1">#REF!</definedName>
    <definedName name="P2_Actv_Amt21" localSheetId="31" hidden="1">#REF!</definedName>
    <definedName name="P2_Actv_Amt21" localSheetId="9" hidden="1">#REF!</definedName>
    <definedName name="P2_Actv_Amt21" localSheetId="30" hidden="1">#REF!</definedName>
    <definedName name="P2_Actv_Amt21" localSheetId="33" hidden="1">#REF!</definedName>
    <definedName name="P2_Actv_Amt21" localSheetId="16" hidden="1">#REF!</definedName>
    <definedName name="P2_Actv_Amt21" localSheetId="10" hidden="1">'NFD CONSO'!#REF!</definedName>
    <definedName name="P2_Actv_Amt21" localSheetId="29" hidden="1">#REF!</definedName>
    <definedName name="P2_Actv_Amt21" localSheetId="11" hidden="1">#REF!</definedName>
    <definedName name="P2_Actv_Amt21" localSheetId="36" hidden="1">#REF!</definedName>
    <definedName name="P2_Actv_Amt21" localSheetId="32" hidden="1">#REF!</definedName>
    <definedName name="P2_Actv_Amt21" localSheetId="18" hidden="1">#REF!</definedName>
    <definedName name="P2_Actv_Amt21" localSheetId="38" hidden="1">#REF!</definedName>
    <definedName name="P2_Actv_Amt21" hidden="1">#REF!</definedName>
    <definedName name="P2_Actv_Amt3" localSheetId="35" hidden="1">#REF!</definedName>
    <definedName name="P2_Actv_Amt3" localSheetId="31" hidden="1">#REF!</definedName>
    <definedName name="P2_Actv_Amt3" localSheetId="30" hidden="1">#REF!</definedName>
    <definedName name="P2_Actv_Amt3" localSheetId="51" hidden="1">#REF!</definedName>
    <definedName name="P2_Actv_Amt3" localSheetId="33" hidden="1">#REF!</definedName>
    <definedName name="P2_Actv_Amt3" localSheetId="29" hidden="1">#REF!</definedName>
    <definedName name="P2_Actv_Amt3" localSheetId="36" hidden="1">#REF!</definedName>
    <definedName name="P2_Actv_Amt3" localSheetId="32" hidden="1">#REF!</definedName>
    <definedName name="P2_Actv_Amt3" localSheetId="38" hidden="1">#REF!</definedName>
    <definedName name="P2_Actv_Amt3" hidden="1">#REF!</definedName>
    <definedName name="P2_Actv_Amt4" localSheetId="35" hidden="1">#REF!</definedName>
    <definedName name="P2_Actv_Amt4" localSheetId="31" hidden="1">#REF!</definedName>
    <definedName name="P2_Actv_Amt4" localSheetId="30" hidden="1">#REF!</definedName>
    <definedName name="P2_Actv_Amt4" localSheetId="51" hidden="1">#REF!</definedName>
    <definedName name="P2_Actv_Amt4" localSheetId="33" hidden="1">#REF!</definedName>
    <definedName name="P2_Actv_Amt4" localSheetId="29" hidden="1">#REF!</definedName>
    <definedName name="P2_Actv_Amt4" localSheetId="36" hidden="1">#REF!</definedName>
    <definedName name="P2_Actv_Amt4" localSheetId="32" hidden="1">#REF!</definedName>
    <definedName name="P2_Actv_Amt4" localSheetId="38" hidden="1">#REF!</definedName>
    <definedName name="P2_Actv_Amt4" hidden="1">#REF!</definedName>
    <definedName name="P2_Actv_Amt5" localSheetId="35" hidden="1">#REF!</definedName>
    <definedName name="P2_Actv_Amt5" localSheetId="31" hidden="1">#REF!</definedName>
    <definedName name="P2_Actv_Amt5" localSheetId="9" hidden="1">#REF!</definedName>
    <definedName name="P2_Actv_Amt5" localSheetId="30" hidden="1">#REF!</definedName>
    <definedName name="P2_Actv_Amt5" localSheetId="51" hidden="1">#REF!</definedName>
    <definedName name="P2_Actv_Amt5" localSheetId="33" hidden="1">#REF!</definedName>
    <definedName name="P2_Actv_Amt5" localSheetId="16" hidden="1">#REF!</definedName>
    <definedName name="P2_Actv_Amt5" localSheetId="10" hidden="1">'NFD CONSO'!#REF!</definedName>
    <definedName name="P2_Actv_Amt5" localSheetId="29" hidden="1">#REF!</definedName>
    <definedName name="P2_Actv_Amt5" localSheetId="11" hidden="1">#REF!</definedName>
    <definedName name="P2_Actv_Amt5" localSheetId="36" hidden="1">#REF!</definedName>
    <definedName name="P2_Actv_Amt5" localSheetId="32" hidden="1">#REF!</definedName>
    <definedName name="P2_Actv_Amt5" localSheetId="18" hidden="1">#REF!</definedName>
    <definedName name="P2_Actv_Amt5" localSheetId="38" hidden="1">#REF!</definedName>
    <definedName name="P2_Actv_Amt5" hidden="1">#REF!</definedName>
    <definedName name="P2_Actv_Amt6" localSheetId="35" hidden="1">#REF!</definedName>
    <definedName name="P2_Actv_Amt6" localSheetId="31" hidden="1">#REF!</definedName>
    <definedName name="P2_Actv_Amt6" localSheetId="9" hidden="1">#REF!</definedName>
    <definedName name="P2_Actv_Amt6" localSheetId="30" hidden="1">#REF!</definedName>
    <definedName name="P2_Actv_Amt6" localSheetId="51" hidden="1">#REF!</definedName>
    <definedName name="P2_Actv_Amt6" localSheetId="33" hidden="1">#REF!</definedName>
    <definedName name="P2_Actv_Amt6" localSheetId="16" hidden="1">#REF!</definedName>
    <definedName name="P2_Actv_Amt6" localSheetId="10" hidden="1">'NFD CONSO'!#REF!</definedName>
    <definedName name="P2_Actv_Amt6" localSheetId="29" hidden="1">#REF!</definedName>
    <definedName name="P2_Actv_Amt6" localSheetId="11" hidden="1">#REF!</definedName>
    <definedName name="P2_Actv_Amt6" localSheetId="36" hidden="1">#REF!</definedName>
    <definedName name="P2_Actv_Amt6" localSheetId="32" hidden="1">#REF!</definedName>
    <definedName name="P2_Actv_Amt6" localSheetId="18" hidden="1">#REF!</definedName>
    <definedName name="P2_Actv_Amt6" localSheetId="38" hidden="1">#REF!</definedName>
    <definedName name="P2_Actv_Amt6" hidden="1">#REF!</definedName>
    <definedName name="P2_Actv_Amt7" localSheetId="35" hidden="1">#REF!</definedName>
    <definedName name="P2_Actv_Amt7" localSheetId="31" hidden="1">#REF!</definedName>
    <definedName name="P2_Actv_Amt7" localSheetId="9" hidden="1">#REF!</definedName>
    <definedName name="P2_Actv_Amt7" localSheetId="30" hidden="1">#REF!</definedName>
    <definedName name="P2_Actv_Amt7" localSheetId="51" hidden="1">#REF!</definedName>
    <definedName name="P2_Actv_Amt7" localSheetId="33" hidden="1">#REF!</definedName>
    <definedName name="P2_Actv_Amt7" localSheetId="16" hidden="1">#REF!</definedName>
    <definedName name="P2_Actv_Amt7" localSheetId="10" hidden="1">'NFD CONSO'!#REF!</definedName>
    <definedName name="P2_Actv_Amt7" localSheetId="29" hidden="1">#REF!</definedName>
    <definedName name="P2_Actv_Amt7" localSheetId="11" hidden="1">#REF!</definedName>
    <definedName name="P2_Actv_Amt7" localSheetId="36" hidden="1">#REF!</definedName>
    <definedName name="P2_Actv_Amt7" localSheetId="32" hidden="1">#REF!</definedName>
    <definedName name="P2_Actv_Amt7" localSheetId="18" hidden="1">#REF!</definedName>
    <definedName name="P2_Actv_Amt7" localSheetId="38" hidden="1">#REF!</definedName>
    <definedName name="P2_Actv_Amt7" hidden="1">#REF!</definedName>
    <definedName name="P2_Actv_Amt8" localSheetId="35" hidden="1">#REF!</definedName>
    <definedName name="P2_Actv_Amt8" localSheetId="31" hidden="1">#REF!</definedName>
    <definedName name="P2_Actv_Amt8" localSheetId="9" hidden="1">#REF!</definedName>
    <definedName name="P2_Actv_Amt8" localSheetId="30" hidden="1">#REF!</definedName>
    <definedName name="P2_Actv_Amt8" localSheetId="33" hidden="1">#REF!</definedName>
    <definedName name="P2_Actv_Amt8" localSheetId="16" hidden="1">#REF!</definedName>
    <definedName name="P2_Actv_Amt8" localSheetId="10" hidden="1">'NFD CONSO'!#REF!</definedName>
    <definedName name="P2_Actv_Amt8" localSheetId="29" hidden="1">#REF!</definedName>
    <definedName name="P2_Actv_Amt8" localSheetId="11" hidden="1">#REF!</definedName>
    <definedName name="P2_Actv_Amt8" localSheetId="36" hidden="1">#REF!</definedName>
    <definedName name="P2_Actv_Amt8" localSheetId="32" hidden="1">#REF!</definedName>
    <definedName name="P2_Actv_Amt8" localSheetId="18" hidden="1">#REF!</definedName>
    <definedName name="P2_Actv_Amt8" localSheetId="38" hidden="1">#REF!</definedName>
    <definedName name="P2_Actv_Amt8" hidden="1">#REF!</definedName>
    <definedName name="P2_Actv_Amt9" localSheetId="35" hidden="1">#REF!</definedName>
    <definedName name="P2_Actv_Amt9" localSheetId="31" hidden="1">#REF!</definedName>
    <definedName name="P2_Actv_Amt9" localSheetId="9" hidden="1">#REF!</definedName>
    <definedName name="P2_Actv_Amt9" localSheetId="30" hidden="1">#REF!</definedName>
    <definedName name="P2_Actv_Amt9" localSheetId="33" hidden="1">#REF!</definedName>
    <definedName name="P2_Actv_Amt9" localSheetId="16" hidden="1">#REF!</definedName>
    <definedName name="P2_Actv_Amt9" localSheetId="10" hidden="1">'NFD CONSO'!#REF!</definedName>
    <definedName name="P2_Actv_Amt9" localSheetId="29" hidden="1">#REF!</definedName>
    <definedName name="P2_Actv_Amt9" localSheetId="11" hidden="1">#REF!</definedName>
    <definedName name="P2_Actv_Amt9" localSheetId="36" hidden="1">#REF!</definedName>
    <definedName name="P2_Actv_Amt9" localSheetId="32" hidden="1">#REF!</definedName>
    <definedName name="P2_Actv_Amt9" localSheetId="18" hidden="1">#REF!</definedName>
    <definedName name="P2_Actv_Amt9" localSheetId="38" hidden="1">#REF!</definedName>
    <definedName name="P2_Actv_Amt9" hidden="1">#REF!</definedName>
    <definedName name="P2_Bal_Amt2" localSheetId="35" hidden="1">#REF!</definedName>
    <definedName name="P2_Bal_Amt2" localSheetId="31" hidden="1">#REF!</definedName>
    <definedName name="P2_Bal_Amt2" localSheetId="9" hidden="1">#REF!</definedName>
    <definedName name="P2_Bal_Amt2" localSheetId="30" hidden="1">#REF!</definedName>
    <definedName name="P2_Bal_Amt2" localSheetId="33" hidden="1">#REF!</definedName>
    <definedName name="P2_Bal_Amt2" localSheetId="16" hidden="1">#REF!</definedName>
    <definedName name="P2_Bal_Amt2" localSheetId="10" hidden="1">'NFD CONSO'!#REF!</definedName>
    <definedName name="P2_Bal_Amt2" localSheetId="29" hidden="1">#REF!</definedName>
    <definedName name="P2_Bal_Amt2" localSheetId="11" hidden="1">#REF!</definedName>
    <definedName name="P2_Bal_Amt2" localSheetId="36" hidden="1">#REF!</definedName>
    <definedName name="P2_Bal_Amt2" localSheetId="32" hidden="1">#REF!</definedName>
    <definedName name="P2_Bal_Amt2" localSheetId="18" hidden="1">#REF!</definedName>
    <definedName name="P2_Bal_Amt2" localSheetId="38" hidden="1">#REF!</definedName>
    <definedName name="P2_Bal_Amt2" hidden="1">#REF!</definedName>
    <definedName name="P2_Bal_Amt4" localSheetId="35" hidden="1">#REF!</definedName>
    <definedName name="P2_Bal_Amt4" localSheetId="31" hidden="1">#REF!</definedName>
    <definedName name="P2_Bal_Amt4" localSheetId="9" hidden="1">#REF!</definedName>
    <definedName name="P2_Bal_Amt4" localSheetId="30" hidden="1">#REF!</definedName>
    <definedName name="P2_Bal_Amt4" localSheetId="33" hidden="1">#REF!</definedName>
    <definedName name="P2_Bal_Amt4" localSheetId="16" hidden="1">#REF!</definedName>
    <definedName name="P2_Bal_Amt4" localSheetId="10" hidden="1">'NFD CONSO'!#REF!</definedName>
    <definedName name="P2_Bal_Amt4" localSheetId="29" hidden="1">#REF!</definedName>
    <definedName name="P2_Bal_Amt4" localSheetId="11" hidden="1">#REF!</definedName>
    <definedName name="P2_Bal_Amt4" localSheetId="36" hidden="1">#REF!</definedName>
    <definedName name="P2_Bal_Amt4" localSheetId="32" hidden="1">#REF!</definedName>
    <definedName name="P2_Bal_Amt4" localSheetId="18" hidden="1">#REF!</definedName>
    <definedName name="P2_Bal_Amt4" localSheetId="38" hidden="1">#REF!</definedName>
    <definedName name="P2_Bal_Amt4" hidden="1">#REF!</definedName>
    <definedName name="P2_Bal_Amt5" localSheetId="35" hidden="1">#REF!</definedName>
    <definedName name="P2_Bal_Amt5" localSheetId="31" hidden="1">#REF!</definedName>
    <definedName name="P2_Bal_Amt5" localSheetId="9" hidden="1">#REF!</definedName>
    <definedName name="P2_Bal_Amt5" localSheetId="30" hidden="1">#REF!</definedName>
    <definedName name="P2_Bal_Amt5" localSheetId="33" hidden="1">#REF!</definedName>
    <definedName name="P2_Bal_Amt5" localSheetId="16" hidden="1">#REF!</definedName>
    <definedName name="P2_Bal_Amt5" localSheetId="10" hidden="1">'NFD CONSO'!#REF!</definedName>
    <definedName name="P2_Bal_Amt5" localSheetId="29" hidden="1">#REF!</definedName>
    <definedName name="P2_Bal_Amt5" localSheetId="11" hidden="1">#REF!</definedName>
    <definedName name="P2_Bal_Amt5" localSheetId="36" hidden="1">#REF!</definedName>
    <definedName name="P2_Bal_Amt5" localSheetId="32" hidden="1">#REF!</definedName>
    <definedName name="P2_Bal_Amt5" localSheetId="18" hidden="1">#REF!</definedName>
    <definedName name="P2_Bal_Amt5" localSheetId="38" hidden="1">#REF!</definedName>
    <definedName name="P2_Bal_Amt5" hidden="1">#REF!</definedName>
    <definedName name="P2_Bal_Amt6" localSheetId="35" hidden="1">#REF!</definedName>
    <definedName name="P2_Bal_Amt6" localSheetId="31" hidden="1">#REF!</definedName>
    <definedName name="P2_Bal_Amt6" localSheetId="9" hidden="1">#REF!</definedName>
    <definedName name="P2_Bal_Amt6" localSheetId="30" hidden="1">#REF!</definedName>
    <definedName name="P2_Bal_Amt6" localSheetId="33" hidden="1">#REF!</definedName>
    <definedName name="P2_Bal_Amt6" localSheetId="16" hidden="1">#REF!</definedName>
    <definedName name="P2_Bal_Amt6" localSheetId="10" hidden="1">'NFD CONSO'!#REF!</definedName>
    <definedName name="P2_Bal_Amt6" localSheetId="29" hidden="1">#REF!</definedName>
    <definedName name="P2_Bal_Amt6" localSheetId="11" hidden="1">#REF!</definedName>
    <definedName name="P2_Bal_Amt6" localSheetId="36" hidden="1">#REF!</definedName>
    <definedName name="P2_Bal_Amt6" localSheetId="32" hidden="1">#REF!</definedName>
    <definedName name="P2_Bal_Amt6" localSheetId="18" hidden="1">#REF!</definedName>
    <definedName name="P2_Bal_Amt6" localSheetId="38" hidden="1">#REF!</definedName>
    <definedName name="P2_Bal_Amt6" hidden="1">#REF!</definedName>
    <definedName name="P2_Bal_Amt8" localSheetId="9" hidden="1">#REF!</definedName>
    <definedName name="P2_Bal_Amt8" localSheetId="10" hidden="1">'NFD CONSO'!#REF!</definedName>
    <definedName name="P2_Bal_Amt8" localSheetId="11" hidden="1">#REF!</definedName>
    <definedName name="P2_Bal_Amt8" localSheetId="18" hidden="1">#REF!</definedName>
    <definedName name="P2_Bal_Amt8" hidden="1">#REF!</definedName>
    <definedName name="P2_OP_Amt10" localSheetId="35" hidden="1">#REF!</definedName>
    <definedName name="P2_OP_Amt10" localSheetId="31" hidden="1">#REF!</definedName>
    <definedName name="P2_OP_Amt10" localSheetId="9" hidden="1">#REF!</definedName>
    <definedName name="P2_OP_Amt10" localSheetId="30" hidden="1">#REF!</definedName>
    <definedName name="P2_OP_Amt10" localSheetId="33" hidden="1">#REF!</definedName>
    <definedName name="P2_OP_Amt10" localSheetId="16" hidden="1">#REF!</definedName>
    <definedName name="P2_OP_Amt10" localSheetId="10" hidden="1">'NFD CONSO'!#REF!</definedName>
    <definedName name="P2_OP_Amt10" localSheetId="29" hidden="1">#REF!</definedName>
    <definedName name="P2_OP_Amt10" localSheetId="11" hidden="1">#REF!</definedName>
    <definedName name="P2_OP_Amt10" localSheetId="36" hidden="1">#REF!</definedName>
    <definedName name="P2_OP_Amt10" localSheetId="32" hidden="1">#REF!</definedName>
    <definedName name="P2_OP_Amt10" localSheetId="18" hidden="1">#REF!</definedName>
    <definedName name="P2_OP_Amt10" localSheetId="38" hidden="1">#REF!</definedName>
    <definedName name="P2_OP_Amt10" hidden="1">#REF!</definedName>
    <definedName name="P2_OP_Amt11" localSheetId="35" hidden="1">#REF!</definedName>
    <definedName name="P2_OP_Amt11" localSheetId="31" hidden="1">#REF!</definedName>
    <definedName name="P2_OP_Amt11" localSheetId="9" hidden="1">#REF!</definedName>
    <definedName name="P2_OP_Amt11" localSheetId="30" hidden="1">#REF!</definedName>
    <definedName name="P2_OP_Amt11" localSheetId="33" hidden="1">#REF!</definedName>
    <definedName name="P2_OP_Amt11" localSheetId="16" hidden="1">#REF!</definedName>
    <definedName name="P2_OP_Amt11" localSheetId="10" hidden="1">'NFD CONSO'!#REF!</definedName>
    <definedName name="P2_OP_Amt11" localSheetId="29" hidden="1">#REF!</definedName>
    <definedName name="P2_OP_Amt11" localSheetId="11" hidden="1">#REF!</definedName>
    <definedName name="P2_OP_Amt11" localSheetId="36" hidden="1">#REF!</definedName>
    <definedName name="P2_OP_Amt11" localSheetId="32" hidden="1">#REF!</definedName>
    <definedName name="P2_OP_Amt11" localSheetId="18" hidden="1">#REF!</definedName>
    <definedName name="P2_OP_Amt11" localSheetId="38" hidden="1">#REF!</definedName>
    <definedName name="P2_OP_Amt11" hidden="1">#REF!</definedName>
    <definedName name="P2_OP_Amt12" localSheetId="35" hidden="1">#REF!</definedName>
    <definedName name="P2_OP_Amt12" localSheetId="31" hidden="1">#REF!</definedName>
    <definedName name="P2_OP_Amt12" localSheetId="9" hidden="1">#REF!</definedName>
    <definedName name="P2_OP_Amt12" localSheetId="30" hidden="1">#REF!</definedName>
    <definedName name="P2_OP_Amt12" localSheetId="33" hidden="1">#REF!</definedName>
    <definedName name="P2_OP_Amt12" localSheetId="16" hidden="1">#REF!</definedName>
    <definedName name="P2_OP_Amt12" localSheetId="10" hidden="1">'NFD CONSO'!#REF!</definedName>
    <definedName name="P2_OP_Amt12" localSheetId="29" hidden="1">#REF!</definedName>
    <definedName name="P2_OP_Amt12" localSheetId="11" hidden="1">#REF!</definedName>
    <definedName name="P2_OP_Amt12" localSheetId="36" hidden="1">#REF!</definedName>
    <definedName name="P2_OP_Amt12" localSheetId="32" hidden="1">#REF!</definedName>
    <definedName name="P2_OP_Amt12" localSheetId="18" hidden="1">#REF!</definedName>
    <definedName name="P2_OP_Amt12" localSheetId="38" hidden="1">#REF!</definedName>
    <definedName name="P2_OP_Amt12" hidden="1">#REF!</definedName>
    <definedName name="P2_OP_Amt14" localSheetId="35" hidden="1">#REF!</definedName>
    <definedName name="P2_OP_Amt14" localSheetId="31" hidden="1">#REF!</definedName>
    <definedName name="P2_OP_Amt14" localSheetId="9" hidden="1">#REF!</definedName>
    <definedName name="P2_OP_Amt14" localSheetId="30" hidden="1">#REF!</definedName>
    <definedName name="P2_OP_Amt14" localSheetId="33" hidden="1">#REF!</definedName>
    <definedName name="P2_OP_Amt14" localSheetId="16" hidden="1">#REF!</definedName>
    <definedName name="P2_OP_Amt14" localSheetId="10" hidden="1">'NFD CONSO'!#REF!</definedName>
    <definedName name="P2_OP_Amt14" localSheetId="29" hidden="1">#REF!</definedName>
    <definedName name="P2_OP_Amt14" localSheetId="11" hidden="1">#REF!</definedName>
    <definedName name="P2_OP_Amt14" localSheetId="36" hidden="1">#REF!</definedName>
    <definedName name="P2_OP_Amt14" localSheetId="32" hidden="1">#REF!</definedName>
    <definedName name="P2_OP_Amt14" localSheetId="18" hidden="1">#REF!</definedName>
    <definedName name="P2_OP_Amt14" localSheetId="38" hidden="1">#REF!</definedName>
    <definedName name="P2_OP_Amt14" hidden="1">#REF!</definedName>
    <definedName name="P2_OP_Amt2" localSheetId="9" hidden="1">#REF!</definedName>
    <definedName name="P2_OP_Amt2" localSheetId="10" hidden="1">'NFD CONSO'!#REF!</definedName>
    <definedName name="P2_OP_Amt2" localSheetId="11" hidden="1">#REF!</definedName>
    <definedName name="P2_OP_Amt2" localSheetId="18" hidden="1">#REF!</definedName>
    <definedName name="P2_OP_Amt2" hidden="1">#REF!</definedName>
    <definedName name="P2_OP_Amt3" localSheetId="9" hidden="1">#REF!</definedName>
    <definedName name="P2_OP_Amt3" localSheetId="10" hidden="1">'NFD CONSO'!#REF!</definedName>
    <definedName name="P2_OP_Amt3" localSheetId="11" hidden="1">#REF!</definedName>
    <definedName name="P2_OP_Amt3" localSheetId="18" hidden="1">#REF!</definedName>
    <definedName name="P2_OP_Amt3" hidden="1">#REF!</definedName>
    <definedName name="P2_OP_Amt4" localSheetId="9" hidden="1">#REF!</definedName>
    <definedName name="P2_OP_Amt4" localSheetId="10" hidden="1">'NFD CONSO'!#REF!</definedName>
    <definedName name="P2_OP_Amt4" localSheetId="11" hidden="1">#REF!</definedName>
    <definedName name="P2_OP_Amt4" localSheetId="18" hidden="1">#REF!</definedName>
    <definedName name="P2_OP_Amt4" hidden="1">#REF!</definedName>
    <definedName name="P2_OP_Amt5" localSheetId="9" hidden="1">#REF!</definedName>
    <definedName name="P2_OP_Amt5" localSheetId="10" hidden="1">'NFD CONSO'!#REF!</definedName>
    <definedName name="P2_OP_Amt5" localSheetId="11" hidden="1">#REF!</definedName>
    <definedName name="P2_OP_Amt5" localSheetId="18" hidden="1">#REF!</definedName>
    <definedName name="P2_OP_Amt5" hidden="1">#REF!</definedName>
    <definedName name="P3_Actv_Amt1" localSheetId="35" hidden="1">#REF!</definedName>
    <definedName name="P3_Actv_Amt1" localSheetId="31" hidden="1">#REF!</definedName>
    <definedName name="P3_Actv_Amt1" localSheetId="9" hidden="1">#REF!</definedName>
    <definedName name="P3_Actv_Amt1" localSheetId="30" hidden="1">#REF!</definedName>
    <definedName name="P3_Actv_Amt1" localSheetId="33" hidden="1">#REF!</definedName>
    <definedName name="P3_Actv_Amt1" localSheetId="16" hidden="1">#REF!</definedName>
    <definedName name="P3_Actv_Amt1" localSheetId="10" hidden="1">'NFD CONSO'!#REF!</definedName>
    <definedName name="P3_Actv_Amt1" localSheetId="29" hidden="1">#REF!</definedName>
    <definedName name="P3_Actv_Amt1" localSheetId="11" hidden="1">#REF!</definedName>
    <definedName name="P3_Actv_Amt1" localSheetId="36" hidden="1">#REF!</definedName>
    <definedName name="P3_Actv_Amt1" localSheetId="32" hidden="1">#REF!</definedName>
    <definedName name="P3_Actv_Amt1" localSheetId="18" hidden="1">#REF!</definedName>
    <definedName name="P3_Actv_Amt1" localSheetId="38" hidden="1">#REF!</definedName>
    <definedName name="P3_Actv_Amt1" hidden="1">#REF!</definedName>
    <definedName name="P3_Actv_Amt10" localSheetId="35" hidden="1">#REF!</definedName>
    <definedName name="P3_Actv_Amt10" localSheetId="31" hidden="1">#REF!</definedName>
    <definedName name="P3_Actv_Amt10" localSheetId="9" hidden="1">#REF!</definedName>
    <definedName name="P3_Actv_Amt10" localSheetId="30" hidden="1">#REF!</definedName>
    <definedName name="P3_Actv_Amt10" localSheetId="33" hidden="1">#REF!</definedName>
    <definedName name="P3_Actv_Amt10" localSheetId="16" hidden="1">#REF!</definedName>
    <definedName name="P3_Actv_Amt10" localSheetId="10" hidden="1">'NFD CONSO'!#REF!</definedName>
    <definedName name="P3_Actv_Amt10" localSheetId="29" hidden="1">#REF!</definedName>
    <definedName name="P3_Actv_Amt10" localSheetId="11" hidden="1">#REF!</definedName>
    <definedName name="P3_Actv_Amt10" localSheetId="36" hidden="1">#REF!</definedName>
    <definedName name="P3_Actv_Amt10" localSheetId="32" hidden="1">#REF!</definedName>
    <definedName name="P3_Actv_Amt10" localSheetId="18" hidden="1">#REF!</definedName>
    <definedName name="P3_Actv_Amt10" localSheetId="38" hidden="1">#REF!</definedName>
    <definedName name="P3_Actv_Amt10" hidden="1">#REF!</definedName>
    <definedName name="P3_Actv_Amt11" localSheetId="35" hidden="1">#REF!</definedName>
    <definedName name="P3_Actv_Amt11" localSheetId="31" hidden="1">#REF!</definedName>
    <definedName name="P3_Actv_Amt11" localSheetId="9" hidden="1">#REF!</definedName>
    <definedName name="P3_Actv_Amt11" localSheetId="30" hidden="1">#REF!</definedName>
    <definedName name="P3_Actv_Amt11" localSheetId="33" hidden="1">#REF!</definedName>
    <definedName name="P3_Actv_Amt11" localSheetId="16" hidden="1">#REF!</definedName>
    <definedName name="P3_Actv_Amt11" localSheetId="10" hidden="1">'NFD CONSO'!#REF!</definedName>
    <definedName name="P3_Actv_Amt11" localSheetId="29" hidden="1">#REF!</definedName>
    <definedName name="P3_Actv_Amt11" localSheetId="11" hidden="1">#REF!</definedName>
    <definedName name="P3_Actv_Amt11" localSheetId="36" hidden="1">#REF!</definedName>
    <definedName name="P3_Actv_Amt11" localSheetId="32" hidden="1">#REF!</definedName>
    <definedName name="P3_Actv_Amt11" localSheetId="18" hidden="1">#REF!</definedName>
    <definedName name="P3_Actv_Amt11" localSheetId="38" hidden="1">#REF!</definedName>
    <definedName name="P3_Actv_Amt11" hidden="1">#REF!</definedName>
    <definedName name="P3_Actv_Amt12" localSheetId="35" hidden="1">#REF!</definedName>
    <definedName name="P3_Actv_Amt12" localSheetId="31" hidden="1">#REF!</definedName>
    <definedName name="P3_Actv_Amt12" localSheetId="9" hidden="1">#REF!</definedName>
    <definedName name="P3_Actv_Amt12" localSheetId="30" hidden="1">#REF!</definedName>
    <definedName name="P3_Actv_Amt12" localSheetId="33" hidden="1">#REF!</definedName>
    <definedName name="P3_Actv_Amt12" localSheetId="16" hidden="1">#REF!</definedName>
    <definedName name="P3_Actv_Amt12" localSheetId="10" hidden="1">'NFD CONSO'!#REF!</definedName>
    <definedName name="P3_Actv_Amt12" localSheetId="29" hidden="1">#REF!</definedName>
    <definedName name="P3_Actv_Amt12" localSheetId="11" hidden="1">#REF!</definedName>
    <definedName name="P3_Actv_Amt12" localSheetId="36" hidden="1">#REF!</definedName>
    <definedName name="P3_Actv_Amt12" localSheetId="32" hidden="1">#REF!</definedName>
    <definedName name="P3_Actv_Amt12" localSheetId="18" hidden="1">#REF!</definedName>
    <definedName name="P3_Actv_Amt12" localSheetId="38" hidden="1">#REF!</definedName>
    <definedName name="P3_Actv_Amt12" hidden="1">#REF!</definedName>
    <definedName name="P3_Actv_Amt15" localSheetId="35" hidden="1">#REF!</definedName>
    <definedName name="P3_Actv_Amt15" localSheetId="31" hidden="1">#REF!</definedName>
    <definedName name="P3_Actv_Amt15" localSheetId="9" hidden="1">#REF!</definedName>
    <definedName name="P3_Actv_Amt15" localSheetId="30" hidden="1">#REF!</definedName>
    <definedName name="P3_Actv_Amt15" localSheetId="33" hidden="1">#REF!</definedName>
    <definedName name="P3_Actv_Amt15" localSheetId="16" hidden="1">#REF!</definedName>
    <definedName name="P3_Actv_Amt15" localSheetId="10" hidden="1">'NFD CONSO'!#REF!</definedName>
    <definedName name="P3_Actv_Amt15" localSheetId="29" hidden="1">#REF!</definedName>
    <definedName name="P3_Actv_Amt15" localSheetId="11" hidden="1">#REF!</definedName>
    <definedName name="P3_Actv_Amt15" localSheetId="36" hidden="1">#REF!</definedName>
    <definedName name="P3_Actv_Amt15" localSheetId="32" hidden="1">#REF!</definedName>
    <definedName name="P3_Actv_Amt15" localSheetId="18" hidden="1">#REF!</definedName>
    <definedName name="P3_Actv_Amt15" localSheetId="38" hidden="1">#REF!</definedName>
    <definedName name="P3_Actv_Amt15" hidden="1">#REF!</definedName>
    <definedName name="P3_Actv_Amt17" localSheetId="35" hidden="1">#REF!</definedName>
    <definedName name="P3_Actv_Amt17" localSheetId="31" hidden="1">#REF!</definedName>
    <definedName name="P3_Actv_Amt17" localSheetId="9" hidden="1">#REF!</definedName>
    <definedName name="P3_Actv_Amt17" localSheetId="30" hidden="1">#REF!</definedName>
    <definedName name="P3_Actv_Amt17" localSheetId="33" hidden="1">#REF!</definedName>
    <definedName name="P3_Actv_Amt17" localSheetId="16" hidden="1">#REF!</definedName>
    <definedName name="P3_Actv_Amt17" localSheetId="10" hidden="1">'NFD CONSO'!#REF!</definedName>
    <definedName name="P3_Actv_Amt17" localSheetId="29" hidden="1">#REF!</definedName>
    <definedName name="P3_Actv_Amt17" localSheetId="11" hidden="1">#REF!</definedName>
    <definedName name="P3_Actv_Amt17" localSheetId="36" hidden="1">#REF!</definedName>
    <definedName name="P3_Actv_Amt17" localSheetId="32" hidden="1">#REF!</definedName>
    <definedName name="P3_Actv_Amt17" localSheetId="18" hidden="1">#REF!</definedName>
    <definedName name="P3_Actv_Amt17" localSheetId="38" hidden="1">#REF!</definedName>
    <definedName name="P3_Actv_Amt17" hidden="1">#REF!</definedName>
    <definedName name="P3_Actv_Amt2" localSheetId="35" hidden="1">#REF!</definedName>
    <definedName name="P3_Actv_Amt2" localSheetId="31" hidden="1">#REF!</definedName>
    <definedName name="P3_Actv_Amt2" localSheetId="9" hidden="1">#REF!</definedName>
    <definedName name="P3_Actv_Amt2" localSheetId="30" hidden="1">#REF!</definedName>
    <definedName name="P3_Actv_Amt2" localSheetId="33" hidden="1">#REF!</definedName>
    <definedName name="P3_Actv_Amt2" localSheetId="16" hidden="1">#REF!</definedName>
    <definedName name="P3_Actv_Amt2" localSheetId="10" hidden="1">'NFD CONSO'!#REF!</definedName>
    <definedName name="P3_Actv_Amt2" localSheetId="29" hidden="1">#REF!</definedName>
    <definedName name="P3_Actv_Amt2" localSheetId="11" hidden="1">#REF!</definedName>
    <definedName name="P3_Actv_Amt2" localSheetId="36" hidden="1">#REF!</definedName>
    <definedName name="P3_Actv_Amt2" localSheetId="32" hidden="1">#REF!</definedName>
    <definedName name="P3_Actv_Amt2" localSheetId="18" hidden="1">#REF!</definedName>
    <definedName name="P3_Actv_Amt2" localSheetId="38" hidden="1">#REF!</definedName>
    <definedName name="P3_Actv_Amt2" hidden="1">#REF!</definedName>
    <definedName name="P3_Actv_Amt20" localSheetId="35" hidden="1">#REF!</definedName>
    <definedName name="P3_Actv_Amt20" localSheetId="31" hidden="1">#REF!</definedName>
    <definedName name="P3_Actv_Amt20" localSheetId="9" hidden="1">#REF!</definedName>
    <definedName name="P3_Actv_Amt20" localSheetId="30" hidden="1">#REF!</definedName>
    <definedName name="P3_Actv_Amt20" localSheetId="33" hidden="1">#REF!</definedName>
    <definedName name="P3_Actv_Amt20" localSheetId="16" hidden="1">#REF!</definedName>
    <definedName name="P3_Actv_Amt20" localSheetId="10" hidden="1">'NFD CONSO'!#REF!</definedName>
    <definedName name="P3_Actv_Amt20" localSheetId="29" hidden="1">#REF!</definedName>
    <definedName name="P3_Actv_Amt20" localSheetId="11" hidden="1">#REF!</definedName>
    <definedName name="P3_Actv_Amt20" localSheetId="36" hidden="1">#REF!</definedName>
    <definedName name="P3_Actv_Amt20" localSheetId="32" hidden="1">#REF!</definedName>
    <definedName name="P3_Actv_Amt20" localSheetId="18" hidden="1">#REF!</definedName>
    <definedName name="P3_Actv_Amt20" localSheetId="38" hidden="1">#REF!</definedName>
    <definedName name="P3_Actv_Amt20" hidden="1">#REF!</definedName>
    <definedName name="P3_Actv_Amt21" localSheetId="35" hidden="1">#REF!</definedName>
    <definedName name="P3_Actv_Amt21" localSheetId="31" hidden="1">#REF!</definedName>
    <definedName name="P3_Actv_Amt21" localSheetId="9" hidden="1">#REF!</definedName>
    <definedName name="P3_Actv_Amt21" localSheetId="30" hidden="1">#REF!</definedName>
    <definedName name="P3_Actv_Amt21" localSheetId="33" hidden="1">#REF!</definedName>
    <definedName name="P3_Actv_Amt21" localSheetId="16" hidden="1">#REF!</definedName>
    <definedName name="P3_Actv_Amt21" localSheetId="10" hidden="1">'NFD CONSO'!#REF!</definedName>
    <definedName name="P3_Actv_Amt21" localSheetId="29" hidden="1">#REF!</definedName>
    <definedName name="P3_Actv_Amt21" localSheetId="11" hidden="1">#REF!</definedName>
    <definedName name="P3_Actv_Amt21" localSheetId="36" hidden="1">#REF!</definedName>
    <definedName name="P3_Actv_Amt21" localSheetId="32" hidden="1">#REF!</definedName>
    <definedName name="P3_Actv_Amt21" localSheetId="18" hidden="1">#REF!</definedName>
    <definedName name="P3_Actv_Amt21" localSheetId="38" hidden="1">#REF!</definedName>
    <definedName name="P3_Actv_Amt21" hidden="1">#REF!</definedName>
    <definedName name="P3_Actv_Amt3" localSheetId="35" hidden="1">#REF!</definedName>
    <definedName name="P3_Actv_Amt3" localSheetId="31" hidden="1">#REF!</definedName>
    <definedName name="P3_Actv_Amt3" localSheetId="30" hidden="1">#REF!</definedName>
    <definedName name="P3_Actv_Amt3" localSheetId="51" hidden="1">#REF!</definedName>
    <definedName name="P3_Actv_Amt3" localSheetId="33" hidden="1">#REF!</definedName>
    <definedName name="P3_Actv_Amt3" localSheetId="29" hidden="1">#REF!</definedName>
    <definedName name="P3_Actv_Amt3" localSheetId="36" hidden="1">#REF!</definedName>
    <definedName name="P3_Actv_Amt3" localSheetId="32" hidden="1">#REF!</definedName>
    <definedName name="P3_Actv_Amt3" localSheetId="38" hidden="1">#REF!</definedName>
    <definedName name="P3_Actv_Amt3" hidden="1">#REF!</definedName>
    <definedName name="P3_Actv_Amt4" localSheetId="35" hidden="1">#REF!</definedName>
    <definedName name="P3_Actv_Amt4" localSheetId="31" hidden="1">#REF!</definedName>
    <definedName name="P3_Actv_Amt4" localSheetId="30" hidden="1">#REF!</definedName>
    <definedName name="P3_Actv_Amt4" localSheetId="51" hidden="1">#REF!</definedName>
    <definedName name="P3_Actv_Amt4" localSheetId="33" hidden="1">#REF!</definedName>
    <definedName name="P3_Actv_Amt4" localSheetId="29" hidden="1">#REF!</definedName>
    <definedName name="P3_Actv_Amt4" localSheetId="36" hidden="1">#REF!</definedName>
    <definedName name="P3_Actv_Amt4" localSheetId="32" hidden="1">#REF!</definedName>
    <definedName name="P3_Actv_Amt4" localSheetId="38" hidden="1">#REF!</definedName>
    <definedName name="P3_Actv_Amt4" hidden="1">#REF!</definedName>
    <definedName name="P3_Actv_Amt5" localSheetId="35" hidden="1">#REF!</definedName>
    <definedName name="P3_Actv_Amt5" localSheetId="31" hidden="1">#REF!</definedName>
    <definedName name="P3_Actv_Amt5" localSheetId="9" hidden="1">#REF!</definedName>
    <definedName name="P3_Actv_Amt5" localSheetId="30" hidden="1">#REF!</definedName>
    <definedName name="P3_Actv_Amt5" localSheetId="51" hidden="1">#REF!</definedName>
    <definedName name="P3_Actv_Amt5" localSheetId="33" hidden="1">#REF!</definedName>
    <definedName name="P3_Actv_Amt5" localSheetId="16" hidden="1">#REF!</definedName>
    <definedName name="P3_Actv_Amt5" localSheetId="10" hidden="1">'NFD CONSO'!#REF!</definedName>
    <definedName name="P3_Actv_Amt5" localSheetId="29" hidden="1">#REF!</definedName>
    <definedName name="P3_Actv_Amt5" localSheetId="11" hidden="1">#REF!</definedName>
    <definedName name="P3_Actv_Amt5" localSheetId="36" hidden="1">#REF!</definedName>
    <definedName name="P3_Actv_Amt5" localSheetId="32" hidden="1">#REF!</definedName>
    <definedName name="P3_Actv_Amt5" localSheetId="18" hidden="1">#REF!</definedName>
    <definedName name="P3_Actv_Amt5" localSheetId="38" hidden="1">#REF!</definedName>
    <definedName name="P3_Actv_Amt5" hidden="1">#REF!</definedName>
    <definedName name="P3_Actv_Amt6" localSheetId="35" hidden="1">#REF!</definedName>
    <definedName name="P3_Actv_Amt6" localSheetId="31" hidden="1">#REF!</definedName>
    <definedName name="P3_Actv_Amt6" localSheetId="9" hidden="1">#REF!</definedName>
    <definedName name="P3_Actv_Amt6" localSheetId="30" hidden="1">#REF!</definedName>
    <definedName name="P3_Actv_Amt6" localSheetId="51" hidden="1">#REF!</definedName>
    <definedName name="P3_Actv_Amt6" localSheetId="33" hidden="1">#REF!</definedName>
    <definedName name="P3_Actv_Amt6" localSheetId="16" hidden="1">#REF!</definedName>
    <definedName name="P3_Actv_Amt6" localSheetId="10" hidden="1">'NFD CONSO'!#REF!</definedName>
    <definedName name="P3_Actv_Amt6" localSheetId="29" hidden="1">#REF!</definedName>
    <definedName name="P3_Actv_Amt6" localSheetId="11" hidden="1">#REF!</definedName>
    <definedName name="P3_Actv_Amt6" localSheetId="36" hidden="1">#REF!</definedName>
    <definedName name="P3_Actv_Amt6" localSheetId="32" hidden="1">#REF!</definedName>
    <definedName name="P3_Actv_Amt6" localSheetId="18" hidden="1">#REF!</definedName>
    <definedName name="P3_Actv_Amt6" localSheetId="38" hidden="1">#REF!</definedName>
    <definedName name="P3_Actv_Amt6" hidden="1">#REF!</definedName>
    <definedName name="P3_Actv_Amt7" localSheetId="35" hidden="1">#REF!</definedName>
    <definedName name="P3_Actv_Amt7" localSheetId="31" hidden="1">#REF!</definedName>
    <definedName name="P3_Actv_Amt7" localSheetId="9" hidden="1">#REF!</definedName>
    <definedName name="P3_Actv_Amt7" localSheetId="30" hidden="1">#REF!</definedName>
    <definedName name="P3_Actv_Amt7" localSheetId="51" hidden="1">#REF!</definedName>
    <definedName name="P3_Actv_Amt7" localSheetId="33" hidden="1">#REF!</definedName>
    <definedName name="P3_Actv_Amt7" localSheetId="16" hidden="1">#REF!</definedName>
    <definedName name="P3_Actv_Amt7" localSheetId="10" hidden="1">'NFD CONSO'!#REF!</definedName>
    <definedName name="P3_Actv_Amt7" localSheetId="29" hidden="1">#REF!</definedName>
    <definedName name="P3_Actv_Amt7" localSheetId="11" hidden="1">#REF!</definedName>
    <definedName name="P3_Actv_Amt7" localSheetId="36" hidden="1">#REF!</definedName>
    <definedName name="P3_Actv_Amt7" localSheetId="32" hidden="1">#REF!</definedName>
    <definedName name="P3_Actv_Amt7" localSheetId="18" hidden="1">#REF!</definedName>
    <definedName name="P3_Actv_Amt7" localSheetId="38" hidden="1">#REF!</definedName>
    <definedName name="P3_Actv_Amt7" hidden="1">#REF!</definedName>
    <definedName name="P3_Actv_Amt8" localSheetId="35" hidden="1">#REF!</definedName>
    <definedName name="P3_Actv_Amt8" localSheetId="31" hidden="1">#REF!</definedName>
    <definedName name="P3_Actv_Amt8" localSheetId="9" hidden="1">#REF!</definedName>
    <definedName name="P3_Actv_Amt8" localSheetId="30" hidden="1">#REF!</definedName>
    <definedName name="P3_Actv_Amt8" localSheetId="33" hidden="1">#REF!</definedName>
    <definedName name="P3_Actv_Amt8" localSheetId="16" hidden="1">#REF!</definedName>
    <definedName name="P3_Actv_Amt8" localSheetId="10" hidden="1">'NFD CONSO'!#REF!</definedName>
    <definedName name="P3_Actv_Amt8" localSheetId="29" hidden="1">#REF!</definedName>
    <definedName name="P3_Actv_Amt8" localSheetId="11" hidden="1">#REF!</definedName>
    <definedName name="P3_Actv_Amt8" localSheetId="36" hidden="1">#REF!</definedName>
    <definedName name="P3_Actv_Amt8" localSheetId="32" hidden="1">#REF!</definedName>
    <definedName name="P3_Actv_Amt8" localSheetId="18" hidden="1">#REF!</definedName>
    <definedName name="P3_Actv_Amt8" localSheetId="38" hidden="1">#REF!</definedName>
    <definedName name="P3_Actv_Amt8" hidden="1">#REF!</definedName>
    <definedName name="P3_Actv_Amt9" localSheetId="35" hidden="1">#REF!</definedName>
    <definedName name="P3_Actv_Amt9" localSheetId="31" hidden="1">#REF!</definedName>
    <definedName name="P3_Actv_Amt9" localSheetId="9" hidden="1">#REF!</definedName>
    <definedName name="P3_Actv_Amt9" localSheetId="30" hidden="1">#REF!</definedName>
    <definedName name="P3_Actv_Amt9" localSheetId="33" hidden="1">#REF!</definedName>
    <definedName name="P3_Actv_Amt9" localSheetId="16" hidden="1">#REF!</definedName>
    <definedName name="P3_Actv_Amt9" localSheetId="10" hidden="1">'NFD CONSO'!#REF!</definedName>
    <definedName name="P3_Actv_Amt9" localSheetId="29" hidden="1">#REF!</definedName>
    <definedName name="P3_Actv_Amt9" localSheetId="11" hidden="1">#REF!</definedName>
    <definedName name="P3_Actv_Amt9" localSheetId="36" hidden="1">#REF!</definedName>
    <definedName name="P3_Actv_Amt9" localSheetId="32" hidden="1">#REF!</definedName>
    <definedName name="P3_Actv_Amt9" localSheetId="18" hidden="1">#REF!</definedName>
    <definedName name="P3_Actv_Amt9" localSheetId="38" hidden="1">#REF!</definedName>
    <definedName name="P3_Actv_Amt9" hidden="1">#REF!</definedName>
    <definedName name="P3_Bal_Amt1" localSheetId="35" hidden="1">#REF!</definedName>
    <definedName name="P3_Bal_Amt1" localSheetId="31" hidden="1">#REF!</definedName>
    <definedName name="P3_Bal_Amt1" localSheetId="9" hidden="1">#REF!</definedName>
    <definedName name="P3_Bal_Amt1" localSheetId="30" hidden="1">#REF!</definedName>
    <definedName name="P3_Bal_Amt1" localSheetId="33" hidden="1">#REF!</definedName>
    <definedName name="P3_Bal_Amt1" localSheetId="16" hidden="1">#REF!</definedName>
    <definedName name="P3_Bal_Amt1" localSheetId="10" hidden="1">'NFD CONSO'!#REF!</definedName>
    <definedName name="P3_Bal_Amt1" localSheetId="29" hidden="1">#REF!</definedName>
    <definedName name="P3_Bal_Amt1" localSheetId="11" hidden="1">#REF!</definedName>
    <definedName name="P3_Bal_Amt1" localSheetId="36" hidden="1">#REF!</definedName>
    <definedName name="P3_Bal_Amt1" localSheetId="32" hidden="1">#REF!</definedName>
    <definedName name="P3_Bal_Amt1" localSheetId="18" hidden="1">#REF!</definedName>
    <definedName name="P3_Bal_Amt1" localSheetId="38" hidden="1">#REF!</definedName>
    <definedName name="P3_Bal_Amt1" hidden="1">#REF!</definedName>
    <definedName name="P3_Bal_Amt11" localSheetId="35" hidden="1">#REF!</definedName>
    <definedName name="P3_Bal_Amt11" localSheetId="31" hidden="1">#REF!</definedName>
    <definedName name="P3_Bal_Amt11" localSheetId="9" hidden="1">#REF!</definedName>
    <definedName name="P3_Bal_Amt11" localSheetId="30" hidden="1">#REF!</definedName>
    <definedName name="P3_Bal_Amt11" localSheetId="33" hidden="1">#REF!</definedName>
    <definedName name="P3_Bal_Amt11" localSheetId="16" hidden="1">#REF!</definedName>
    <definedName name="P3_Bal_Amt11" localSheetId="10" hidden="1">'NFD CONSO'!#REF!</definedName>
    <definedName name="P3_Bal_Amt11" localSheetId="29" hidden="1">#REF!</definedName>
    <definedName name="P3_Bal_Amt11" localSheetId="11" hidden="1">#REF!</definedName>
    <definedName name="P3_Bal_Amt11" localSheetId="36" hidden="1">#REF!</definedName>
    <definedName name="P3_Bal_Amt11" localSheetId="32" hidden="1">#REF!</definedName>
    <definedName name="P3_Bal_Amt11" localSheetId="18" hidden="1">#REF!</definedName>
    <definedName name="P3_Bal_Amt11" localSheetId="38" hidden="1">#REF!</definedName>
    <definedName name="P3_Bal_Amt11" hidden="1">#REF!</definedName>
    <definedName name="P3_Bal_Amt2" localSheetId="35" hidden="1">#REF!</definedName>
    <definedName name="P3_Bal_Amt2" localSheetId="31" hidden="1">#REF!</definedName>
    <definedName name="P3_Bal_Amt2" localSheetId="9" hidden="1">#REF!</definedName>
    <definedName name="P3_Bal_Amt2" localSheetId="30" hidden="1">#REF!</definedName>
    <definedName name="P3_Bal_Amt2" localSheetId="33" hidden="1">#REF!</definedName>
    <definedName name="P3_Bal_Amt2" localSheetId="16" hidden="1">#REF!</definedName>
    <definedName name="P3_Bal_Amt2" localSheetId="10" hidden="1">'NFD CONSO'!#REF!</definedName>
    <definedName name="P3_Bal_Amt2" localSheetId="29" hidden="1">#REF!</definedName>
    <definedName name="P3_Bal_Amt2" localSheetId="11" hidden="1">#REF!</definedName>
    <definedName name="P3_Bal_Amt2" localSheetId="36" hidden="1">#REF!</definedName>
    <definedName name="P3_Bal_Amt2" localSheetId="32" hidden="1">#REF!</definedName>
    <definedName name="P3_Bal_Amt2" localSheetId="18" hidden="1">#REF!</definedName>
    <definedName name="P3_Bal_Amt2" localSheetId="38" hidden="1">#REF!</definedName>
    <definedName name="P3_Bal_Amt2" hidden="1">#REF!</definedName>
    <definedName name="P3_Bal_Amt3" localSheetId="35" hidden="1">#REF!</definedName>
    <definedName name="P3_Bal_Amt3" localSheetId="31" hidden="1">#REF!</definedName>
    <definedName name="P3_Bal_Amt3" localSheetId="9" hidden="1">#REF!</definedName>
    <definedName name="P3_Bal_Amt3" localSheetId="30" hidden="1">#REF!</definedName>
    <definedName name="P3_Bal_Amt3" localSheetId="33" hidden="1">#REF!</definedName>
    <definedName name="P3_Bal_Amt3" localSheetId="16" hidden="1">#REF!</definedName>
    <definedName name="P3_Bal_Amt3" localSheetId="10" hidden="1">'NFD CONSO'!#REF!</definedName>
    <definedName name="P3_Bal_Amt3" localSheetId="29" hidden="1">#REF!</definedName>
    <definedName name="P3_Bal_Amt3" localSheetId="11" hidden="1">#REF!</definedName>
    <definedName name="P3_Bal_Amt3" localSheetId="36" hidden="1">#REF!</definedName>
    <definedName name="P3_Bal_Amt3" localSheetId="32" hidden="1">#REF!</definedName>
    <definedName name="P3_Bal_Amt3" localSheetId="18" hidden="1">#REF!</definedName>
    <definedName name="P3_Bal_Amt3" localSheetId="38" hidden="1">#REF!</definedName>
    <definedName name="P3_Bal_Amt3" hidden="1">#REF!</definedName>
    <definedName name="P3_Bal_Amt4" localSheetId="35" hidden="1">#REF!</definedName>
    <definedName name="P3_Bal_Amt4" localSheetId="31" hidden="1">#REF!</definedName>
    <definedName name="P3_Bal_Amt4" localSheetId="9" hidden="1">#REF!</definedName>
    <definedName name="P3_Bal_Amt4" localSheetId="30" hidden="1">#REF!</definedName>
    <definedName name="P3_Bal_Amt4" localSheetId="33" hidden="1">#REF!</definedName>
    <definedName name="P3_Bal_Amt4" localSheetId="16" hidden="1">#REF!</definedName>
    <definedName name="P3_Bal_Amt4" localSheetId="10" hidden="1">'NFD CONSO'!#REF!</definedName>
    <definedName name="P3_Bal_Amt4" localSheetId="29" hidden="1">#REF!</definedName>
    <definedName name="P3_Bal_Amt4" localSheetId="11" hidden="1">#REF!</definedName>
    <definedName name="P3_Bal_Amt4" localSheetId="36" hidden="1">#REF!</definedName>
    <definedName name="P3_Bal_Amt4" localSheetId="32" hidden="1">#REF!</definedName>
    <definedName name="P3_Bal_Amt4" localSheetId="18" hidden="1">#REF!</definedName>
    <definedName name="P3_Bal_Amt4" localSheetId="38" hidden="1">#REF!</definedName>
    <definedName name="P3_Bal_Amt4" hidden="1">#REF!</definedName>
    <definedName name="P3_Bal_Amt5" localSheetId="35" hidden="1">#REF!</definedName>
    <definedName name="P3_Bal_Amt5" localSheetId="31" hidden="1">#REF!</definedName>
    <definedName name="P3_Bal_Amt5" localSheetId="9" hidden="1">#REF!</definedName>
    <definedName name="P3_Bal_Amt5" localSheetId="30" hidden="1">#REF!</definedName>
    <definedName name="P3_Bal_Amt5" localSheetId="33" hidden="1">#REF!</definedName>
    <definedName name="P3_Bal_Amt5" localSheetId="16" hidden="1">#REF!</definedName>
    <definedName name="P3_Bal_Amt5" localSheetId="10" hidden="1">'NFD CONSO'!#REF!</definedName>
    <definedName name="P3_Bal_Amt5" localSheetId="29" hidden="1">#REF!</definedName>
    <definedName name="P3_Bal_Amt5" localSheetId="11" hidden="1">#REF!</definedName>
    <definedName name="P3_Bal_Amt5" localSheetId="36" hidden="1">#REF!</definedName>
    <definedName name="P3_Bal_Amt5" localSheetId="32" hidden="1">#REF!</definedName>
    <definedName name="P3_Bal_Amt5" localSheetId="18" hidden="1">#REF!</definedName>
    <definedName name="P3_Bal_Amt5" localSheetId="38" hidden="1">#REF!</definedName>
    <definedName name="P3_Bal_Amt5" hidden="1">#REF!</definedName>
    <definedName name="P3_Bal_Amt6" localSheetId="35" hidden="1">#REF!</definedName>
    <definedName name="P3_Bal_Amt6" localSheetId="31" hidden="1">#REF!</definedName>
    <definedName name="P3_Bal_Amt6" localSheetId="9" hidden="1">#REF!</definedName>
    <definedName name="P3_Bal_Amt6" localSheetId="30" hidden="1">#REF!</definedName>
    <definedName name="P3_Bal_Amt6" localSheetId="33" hidden="1">#REF!</definedName>
    <definedName name="P3_Bal_Amt6" localSheetId="16" hidden="1">#REF!</definedName>
    <definedName name="P3_Bal_Amt6" localSheetId="10" hidden="1">'NFD CONSO'!#REF!</definedName>
    <definedName name="P3_Bal_Amt6" localSheetId="29" hidden="1">#REF!</definedName>
    <definedName name="P3_Bal_Amt6" localSheetId="11" hidden="1">#REF!</definedName>
    <definedName name="P3_Bal_Amt6" localSheetId="36" hidden="1">#REF!</definedName>
    <definedName name="P3_Bal_Amt6" localSheetId="32" hidden="1">#REF!</definedName>
    <definedName name="P3_Bal_Amt6" localSheetId="18" hidden="1">#REF!</definedName>
    <definedName name="P3_Bal_Amt6" localSheetId="38" hidden="1">#REF!</definedName>
    <definedName name="P3_Bal_Amt6" hidden="1">#REF!</definedName>
    <definedName name="P3_Bal_Amt8" localSheetId="35" hidden="1">#REF!</definedName>
    <definedName name="P3_Bal_Amt8" localSheetId="31" hidden="1">#REF!</definedName>
    <definedName name="P3_Bal_Amt8" localSheetId="9" hidden="1">#REF!</definedName>
    <definedName name="P3_Bal_Amt8" localSheetId="30" hidden="1">#REF!</definedName>
    <definedName name="P3_Bal_Amt8" localSheetId="33" hidden="1">#REF!</definedName>
    <definedName name="P3_Bal_Amt8" localSheetId="16" hidden="1">#REF!</definedName>
    <definedName name="P3_Bal_Amt8" localSheetId="10" hidden="1">'NFD CONSO'!#REF!</definedName>
    <definedName name="P3_Bal_Amt8" localSheetId="29" hidden="1">#REF!</definedName>
    <definedName name="P3_Bal_Amt8" localSheetId="11" hidden="1">#REF!</definedName>
    <definedName name="P3_Bal_Amt8" localSheetId="36" hidden="1">#REF!</definedName>
    <definedName name="P3_Bal_Amt8" localSheetId="32" hidden="1">#REF!</definedName>
    <definedName name="P3_Bal_Amt8" localSheetId="18" hidden="1">#REF!</definedName>
    <definedName name="P3_Bal_Amt8" localSheetId="38" hidden="1">#REF!</definedName>
    <definedName name="P3_Bal_Amt8" hidden="1">#REF!</definedName>
    <definedName name="P3_Bal_Amt9" localSheetId="35" hidden="1">#REF!</definedName>
    <definedName name="P3_Bal_Amt9" localSheetId="31" hidden="1">#REF!</definedName>
    <definedName name="P3_Bal_Amt9" localSheetId="9" hidden="1">#REF!</definedName>
    <definedName name="P3_Bal_Amt9" localSheetId="30" hidden="1">#REF!</definedName>
    <definedName name="P3_Bal_Amt9" localSheetId="33" hidden="1">#REF!</definedName>
    <definedName name="P3_Bal_Amt9" localSheetId="16" hidden="1">#REF!</definedName>
    <definedName name="P3_Bal_Amt9" localSheetId="10" hidden="1">'NFD CONSO'!#REF!</definedName>
    <definedName name="P3_Bal_Amt9" localSheetId="29" hidden="1">#REF!</definedName>
    <definedName name="P3_Bal_Amt9" localSheetId="11" hidden="1">#REF!</definedName>
    <definedName name="P3_Bal_Amt9" localSheetId="36" hidden="1">#REF!</definedName>
    <definedName name="P3_Bal_Amt9" localSheetId="32" hidden="1">#REF!</definedName>
    <definedName name="P3_Bal_Amt9" localSheetId="18" hidden="1">#REF!</definedName>
    <definedName name="P3_Bal_Amt9" localSheetId="38" hidden="1">#REF!</definedName>
    <definedName name="P3_Bal_Amt9" hidden="1">#REF!</definedName>
    <definedName name="P3_OP_Amt10" localSheetId="35" hidden="1">#REF!</definedName>
    <definedName name="P3_OP_Amt10" localSheetId="31" hidden="1">#REF!</definedName>
    <definedName name="P3_OP_Amt10" localSheetId="9" hidden="1">#REF!</definedName>
    <definedName name="P3_OP_Amt10" localSheetId="30" hidden="1">#REF!</definedName>
    <definedName name="P3_OP_Amt10" localSheetId="33" hidden="1">#REF!</definedName>
    <definedName name="P3_OP_Amt10" localSheetId="16" hidden="1">#REF!</definedName>
    <definedName name="P3_OP_Amt10" localSheetId="10" hidden="1">'NFD CONSO'!#REF!</definedName>
    <definedName name="P3_OP_Amt10" localSheetId="29" hidden="1">#REF!</definedName>
    <definedName name="P3_OP_Amt10" localSheetId="11" hidden="1">#REF!</definedName>
    <definedName name="P3_OP_Amt10" localSheetId="36" hidden="1">#REF!</definedName>
    <definedName name="P3_OP_Amt10" localSheetId="32" hidden="1">#REF!</definedName>
    <definedName name="P3_OP_Amt10" localSheetId="18" hidden="1">#REF!</definedName>
    <definedName name="P3_OP_Amt10" localSheetId="38" hidden="1">#REF!</definedName>
    <definedName name="P3_OP_Amt10" hidden="1">#REF!</definedName>
    <definedName name="P3_OP_Amt11" localSheetId="35" hidden="1">#REF!</definedName>
    <definedName name="P3_OP_Amt11" localSheetId="31" hidden="1">#REF!</definedName>
    <definedName name="P3_OP_Amt11" localSheetId="9" hidden="1">#REF!</definedName>
    <definedName name="P3_OP_Amt11" localSheetId="30" hidden="1">#REF!</definedName>
    <definedName name="P3_OP_Amt11" localSheetId="33" hidden="1">#REF!</definedName>
    <definedName name="P3_OP_Amt11" localSheetId="16" hidden="1">#REF!</definedName>
    <definedName name="P3_OP_Amt11" localSheetId="10" hidden="1">'NFD CONSO'!#REF!</definedName>
    <definedName name="P3_OP_Amt11" localSheetId="29" hidden="1">#REF!</definedName>
    <definedName name="P3_OP_Amt11" localSheetId="11" hidden="1">#REF!</definedName>
    <definedName name="P3_OP_Amt11" localSheetId="36" hidden="1">#REF!</definedName>
    <definedName name="P3_OP_Amt11" localSheetId="32" hidden="1">#REF!</definedName>
    <definedName name="P3_OP_Amt11" localSheetId="18" hidden="1">#REF!</definedName>
    <definedName name="P3_OP_Amt11" localSheetId="38" hidden="1">#REF!</definedName>
    <definedName name="P3_OP_Amt11" hidden="1">#REF!</definedName>
    <definedName name="P3_OP_Amt12" localSheetId="35" hidden="1">#REF!</definedName>
    <definedName name="P3_OP_Amt12" localSheetId="31" hidden="1">#REF!</definedName>
    <definedName name="P3_OP_Amt12" localSheetId="9" hidden="1">#REF!</definedName>
    <definedName name="P3_OP_Amt12" localSheetId="30" hidden="1">#REF!</definedName>
    <definedName name="P3_OP_Amt12" localSheetId="33" hidden="1">#REF!</definedName>
    <definedName name="P3_OP_Amt12" localSheetId="16" hidden="1">#REF!</definedName>
    <definedName name="P3_OP_Amt12" localSheetId="10" hidden="1">'NFD CONSO'!#REF!</definedName>
    <definedName name="P3_OP_Amt12" localSheetId="29" hidden="1">#REF!</definedName>
    <definedName name="P3_OP_Amt12" localSheetId="11" hidden="1">#REF!</definedName>
    <definedName name="P3_OP_Amt12" localSheetId="36" hidden="1">#REF!</definedName>
    <definedName name="P3_OP_Amt12" localSheetId="32" hidden="1">#REF!</definedName>
    <definedName name="P3_OP_Amt12" localSheetId="18" hidden="1">#REF!</definedName>
    <definedName name="P3_OP_Amt12" localSheetId="38" hidden="1">#REF!</definedName>
    <definedName name="P3_OP_Amt12" hidden="1">#REF!</definedName>
    <definedName name="P3_OP_Amt14" localSheetId="35" hidden="1">#REF!</definedName>
    <definedName name="P3_OP_Amt14" localSheetId="31" hidden="1">#REF!</definedName>
    <definedName name="P3_OP_Amt14" localSheetId="9" hidden="1">#REF!</definedName>
    <definedName name="P3_OP_Amt14" localSheetId="30" hidden="1">#REF!</definedName>
    <definedName name="P3_OP_Amt14" localSheetId="33" hidden="1">#REF!</definedName>
    <definedName name="P3_OP_Amt14" localSheetId="16" hidden="1">#REF!</definedName>
    <definedName name="P3_OP_Amt14" localSheetId="10" hidden="1">'NFD CONSO'!#REF!</definedName>
    <definedName name="P3_OP_Amt14" localSheetId="29" hidden="1">#REF!</definedName>
    <definedName name="P3_OP_Amt14" localSheetId="11" hidden="1">#REF!</definedName>
    <definedName name="P3_OP_Amt14" localSheetId="36" hidden="1">#REF!</definedName>
    <definedName name="P3_OP_Amt14" localSheetId="32" hidden="1">#REF!</definedName>
    <definedName name="P3_OP_Amt14" localSheetId="18" hidden="1">#REF!</definedName>
    <definedName name="P3_OP_Amt14" localSheetId="38" hidden="1">#REF!</definedName>
    <definedName name="P3_OP_Amt14" hidden="1">#REF!</definedName>
    <definedName name="P3_OP_Amt2" localSheetId="9" hidden="1">#REF!</definedName>
    <definedName name="P3_OP_Amt2" localSheetId="10" hidden="1">'NFD CONSO'!#REF!</definedName>
    <definedName name="P3_OP_Amt2" localSheetId="11" hidden="1">#REF!</definedName>
    <definedName name="P3_OP_Amt2" localSheetId="18" hidden="1">#REF!</definedName>
    <definedName name="P3_OP_Amt2" hidden="1">#REF!</definedName>
    <definedName name="P3_OP_Amt3" localSheetId="9" hidden="1">#REF!</definedName>
    <definedName name="P3_OP_Amt3" localSheetId="10" hidden="1">'NFD CONSO'!#REF!</definedName>
    <definedName name="P3_OP_Amt3" localSheetId="11" hidden="1">#REF!</definedName>
    <definedName name="P3_OP_Amt3" localSheetId="18" hidden="1">#REF!</definedName>
    <definedName name="P3_OP_Amt3" hidden="1">#REF!</definedName>
    <definedName name="P3_OP_Amt4" localSheetId="9" hidden="1">#REF!</definedName>
    <definedName name="P3_OP_Amt4" localSheetId="10" hidden="1">'NFD CONSO'!#REF!</definedName>
    <definedName name="P3_OP_Amt4" localSheetId="11" hidden="1">#REF!</definedName>
    <definedName name="P3_OP_Amt4" localSheetId="18" hidden="1">#REF!</definedName>
    <definedName name="P3_OP_Amt4" hidden="1">#REF!</definedName>
    <definedName name="P3_OP_Amt5" localSheetId="9" hidden="1">#REF!</definedName>
    <definedName name="P3_OP_Amt5" localSheetId="10" hidden="1">'NFD CONSO'!#REF!</definedName>
    <definedName name="P3_OP_Amt5" localSheetId="11" hidden="1">#REF!</definedName>
    <definedName name="P3_OP_Amt5" localSheetId="18" hidden="1">#REF!</definedName>
    <definedName name="P3_OP_Amt5" hidden="1">#REF!</definedName>
    <definedName name="P4_Actv_Amt1" localSheetId="35" hidden="1">#REF!</definedName>
    <definedName name="P4_Actv_Amt1" localSheetId="31" hidden="1">#REF!</definedName>
    <definedName name="P4_Actv_Amt1" localSheetId="9" hidden="1">#REF!</definedName>
    <definedName name="P4_Actv_Amt1" localSheetId="30" hidden="1">#REF!</definedName>
    <definedName name="P4_Actv_Amt1" localSheetId="33" hidden="1">#REF!</definedName>
    <definedName name="P4_Actv_Amt1" localSheetId="16" hidden="1">#REF!</definedName>
    <definedName name="P4_Actv_Amt1" localSheetId="10" hidden="1">'NFD CONSO'!#REF!</definedName>
    <definedName name="P4_Actv_Amt1" localSheetId="29" hidden="1">#REF!</definedName>
    <definedName name="P4_Actv_Amt1" localSheetId="11" hidden="1">#REF!</definedName>
    <definedName name="P4_Actv_Amt1" localSheetId="36" hidden="1">#REF!</definedName>
    <definedName name="P4_Actv_Amt1" localSheetId="32" hidden="1">#REF!</definedName>
    <definedName name="P4_Actv_Amt1" localSheetId="18" hidden="1">#REF!</definedName>
    <definedName name="P4_Actv_Amt1" localSheetId="38" hidden="1">#REF!</definedName>
    <definedName name="P4_Actv_Amt1" hidden="1">#REF!</definedName>
    <definedName name="P4_Actv_Amt10" localSheetId="35" hidden="1">#REF!</definedName>
    <definedName name="P4_Actv_Amt10" localSheetId="31" hidden="1">#REF!</definedName>
    <definedName name="P4_Actv_Amt10" localSheetId="9" hidden="1">#REF!</definedName>
    <definedName name="P4_Actv_Amt10" localSheetId="30" hidden="1">#REF!</definedName>
    <definedName name="P4_Actv_Amt10" localSheetId="33" hidden="1">#REF!</definedName>
    <definedName name="P4_Actv_Amt10" localSheetId="16" hidden="1">#REF!</definedName>
    <definedName name="P4_Actv_Amt10" localSheetId="10" hidden="1">'NFD CONSO'!#REF!</definedName>
    <definedName name="P4_Actv_Amt10" localSheetId="29" hidden="1">#REF!</definedName>
    <definedName name="P4_Actv_Amt10" localSheetId="11" hidden="1">#REF!</definedName>
    <definedName name="P4_Actv_Amt10" localSheetId="36" hidden="1">#REF!</definedName>
    <definedName name="P4_Actv_Amt10" localSheetId="32" hidden="1">#REF!</definedName>
    <definedName name="P4_Actv_Amt10" localSheetId="18" hidden="1">#REF!</definedName>
    <definedName name="P4_Actv_Amt10" localSheetId="38" hidden="1">#REF!</definedName>
    <definedName name="P4_Actv_Amt10" hidden="1">#REF!</definedName>
    <definedName name="P4_Actv_Amt11" localSheetId="35" hidden="1">#REF!</definedName>
    <definedName name="P4_Actv_Amt11" localSheetId="31" hidden="1">#REF!</definedName>
    <definedName name="P4_Actv_Amt11" localSheetId="9" hidden="1">#REF!</definedName>
    <definedName name="P4_Actv_Amt11" localSheetId="30" hidden="1">#REF!</definedName>
    <definedName name="P4_Actv_Amt11" localSheetId="33" hidden="1">#REF!</definedName>
    <definedName name="P4_Actv_Amt11" localSheetId="16" hidden="1">#REF!</definedName>
    <definedName name="P4_Actv_Amt11" localSheetId="10" hidden="1">'NFD CONSO'!#REF!</definedName>
    <definedName name="P4_Actv_Amt11" localSheetId="29" hidden="1">#REF!</definedName>
    <definedName name="P4_Actv_Amt11" localSheetId="11" hidden="1">#REF!</definedName>
    <definedName name="P4_Actv_Amt11" localSheetId="36" hidden="1">#REF!</definedName>
    <definedName name="P4_Actv_Amt11" localSheetId="32" hidden="1">#REF!</definedName>
    <definedName name="P4_Actv_Amt11" localSheetId="18" hidden="1">#REF!</definedName>
    <definedName name="P4_Actv_Amt11" localSheetId="38" hidden="1">#REF!</definedName>
    <definedName name="P4_Actv_Amt11" hidden="1">#REF!</definedName>
    <definedName name="P4_Actv_Amt12" localSheetId="35" hidden="1">#REF!</definedName>
    <definedName name="P4_Actv_Amt12" localSheetId="31" hidden="1">#REF!</definedName>
    <definedName name="P4_Actv_Amt12" localSheetId="9" hidden="1">#REF!</definedName>
    <definedName name="P4_Actv_Amt12" localSheetId="30" hidden="1">#REF!</definedName>
    <definedName name="P4_Actv_Amt12" localSheetId="33" hidden="1">#REF!</definedName>
    <definedName name="P4_Actv_Amt12" localSheetId="16" hidden="1">#REF!</definedName>
    <definedName name="P4_Actv_Amt12" localSheetId="10" hidden="1">'NFD CONSO'!#REF!</definedName>
    <definedName name="P4_Actv_Amt12" localSheetId="29" hidden="1">#REF!</definedName>
    <definedName name="P4_Actv_Amt12" localSheetId="11" hidden="1">#REF!</definedName>
    <definedName name="P4_Actv_Amt12" localSheetId="36" hidden="1">#REF!</definedName>
    <definedName name="P4_Actv_Amt12" localSheetId="32" hidden="1">#REF!</definedName>
    <definedName name="P4_Actv_Amt12" localSheetId="18" hidden="1">#REF!</definedName>
    <definedName name="P4_Actv_Amt12" localSheetId="38" hidden="1">#REF!</definedName>
    <definedName name="P4_Actv_Amt12" hidden="1">#REF!</definedName>
    <definedName name="P4_Actv_Amt15" localSheetId="35" hidden="1">#REF!</definedName>
    <definedName name="P4_Actv_Amt15" localSheetId="31" hidden="1">#REF!</definedName>
    <definedName name="P4_Actv_Amt15" localSheetId="9" hidden="1">#REF!</definedName>
    <definedName name="P4_Actv_Amt15" localSheetId="30" hidden="1">#REF!</definedName>
    <definedName name="P4_Actv_Amt15" localSheetId="33" hidden="1">#REF!</definedName>
    <definedName name="P4_Actv_Amt15" localSheetId="16" hidden="1">#REF!</definedName>
    <definedName name="P4_Actv_Amt15" localSheetId="10" hidden="1">'NFD CONSO'!#REF!</definedName>
    <definedName name="P4_Actv_Amt15" localSheetId="29" hidden="1">#REF!</definedName>
    <definedName name="P4_Actv_Amt15" localSheetId="11" hidden="1">#REF!</definedName>
    <definedName name="P4_Actv_Amt15" localSheetId="36" hidden="1">#REF!</definedName>
    <definedName name="P4_Actv_Amt15" localSheetId="32" hidden="1">#REF!</definedName>
    <definedName name="P4_Actv_Amt15" localSheetId="18" hidden="1">#REF!</definedName>
    <definedName name="P4_Actv_Amt15" localSheetId="38" hidden="1">#REF!</definedName>
    <definedName name="P4_Actv_Amt15" hidden="1">#REF!</definedName>
    <definedName name="P4_Actv_Amt17" localSheetId="35" hidden="1">#REF!</definedName>
    <definedName name="P4_Actv_Amt17" localSheetId="31" hidden="1">#REF!</definedName>
    <definedName name="P4_Actv_Amt17" localSheetId="9" hidden="1">#REF!</definedName>
    <definedName name="P4_Actv_Amt17" localSheetId="30" hidden="1">#REF!</definedName>
    <definedName name="P4_Actv_Amt17" localSheetId="33" hidden="1">#REF!</definedName>
    <definedName name="P4_Actv_Amt17" localSheetId="16" hidden="1">#REF!</definedName>
    <definedName name="P4_Actv_Amt17" localSheetId="10" hidden="1">'NFD CONSO'!#REF!</definedName>
    <definedName name="P4_Actv_Amt17" localSheetId="29" hidden="1">#REF!</definedName>
    <definedName name="P4_Actv_Amt17" localSheetId="11" hidden="1">#REF!</definedName>
    <definedName name="P4_Actv_Amt17" localSheetId="36" hidden="1">#REF!</definedName>
    <definedName name="P4_Actv_Amt17" localSheetId="32" hidden="1">#REF!</definedName>
    <definedName name="P4_Actv_Amt17" localSheetId="18" hidden="1">#REF!</definedName>
    <definedName name="P4_Actv_Amt17" localSheetId="38" hidden="1">#REF!</definedName>
    <definedName name="P4_Actv_Amt17" hidden="1">#REF!</definedName>
    <definedName name="P4_Actv_Amt2" localSheetId="35" hidden="1">#REF!</definedName>
    <definedName name="P4_Actv_Amt2" localSheetId="31" hidden="1">#REF!</definedName>
    <definedName name="P4_Actv_Amt2" localSheetId="9" hidden="1">#REF!</definedName>
    <definedName name="P4_Actv_Amt2" localSheetId="30" hidden="1">#REF!</definedName>
    <definedName name="P4_Actv_Amt2" localSheetId="33" hidden="1">#REF!</definedName>
    <definedName name="P4_Actv_Amt2" localSheetId="16" hidden="1">#REF!</definedName>
    <definedName name="P4_Actv_Amt2" localSheetId="10" hidden="1">'NFD CONSO'!#REF!</definedName>
    <definedName name="P4_Actv_Amt2" localSheetId="29" hidden="1">#REF!</definedName>
    <definedName name="P4_Actv_Amt2" localSheetId="11" hidden="1">#REF!</definedName>
    <definedName name="P4_Actv_Amt2" localSheetId="36" hidden="1">#REF!</definedName>
    <definedName name="P4_Actv_Amt2" localSheetId="32" hidden="1">#REF!</definedName>
    <definedName name="P4_Actv_Amt2" localSheetId="18" hidden="1">#REF!</definedName>
    <definedName name="P4_Actv_Amt2" localSheetId="38" hidden="1">#REF!</definedName>
    <definedName name="P4_Actv_Amt2" hidden="1">#REF!</definedName>
    <definedName name="P4_Actv_Amt20" localSheetId="35" hidden="1">#REF!</definedName>
    <definedName name="P4_Actv_Amt20" localSheetId="31" hidden="1">#REF!</definedName>
    <definedName name="P4_Actv_Amt20" localSheetId="9" hidden="1">#REF!</definedName>
    <definedName name="P4_Actv_Amt20" localSheetId="30" hidden="1">#REF!</definedName>
    <definedName name="P4_Actv_Amt20" localSheetId="33" hidden="1">#REF!</definedName>
    <definedName name="P4_Actv_Amt20" localSheetId="16" hidden="1">#REF!</definedName>
    <definedName name="P4_Actv_Amt20" localSheetId="10" hidden="1">'NFD CONSO'!#REF!</definedName>
    <definedName name="P4_Actv_Amt20" localSheetId="29" hidden="1">#REF!</definedName>
    <definedName name="P4_Actv_Amt20" localSheetId="11" hidden="1">#REF!</definedName>
    <definedName name="P4_Actv_Amt20" localSheetId="36" hidden="1">#REF!</definedName>
    <definedName name="P4_Actv_Amt20" localSheetId="32" hidden="1">#REF!</definedName>
    <definedName name="P4_Actv_Amt20" localSheetId="18" hidden="1">#REF!</definedName>
    <definedName name="P4_Actv_Amt20" localSheetId="38" hidden="1">#REF!</definedName>
    <definedName name="P4_Actv_Amt20" hidden="1">#REF!</definedName>
    <definedName name="P4_Actv_Amt21" localSheetId="35" hidden="1">#REF!</definedName>
    <definedName name="P4_Actv_Amt21" localSheetId="31" hidden="1">#REF!</definedName>
    <definedName name="P4_Actv_Amt21" localSheetId="9" hidden="1">#REF!</definedName>
    <definedName name="P4_Actv_Amt21" localSheetId="30" hidden="1">#REF!</definedName>
    <definedName name="P4_Actv_Amt21" localSheetId="33" hidden="1">#REF!</definedName>
    <definedName name="P4_Actv_Amt21" localSheetId="16" hidden="1">#REF!</definedName>
    <definedName name="P4_Actv_Amt21" localSheetId="10" hidden="1">'NFD CONSO'!#REF!</definedName>
    <definedName name="P4_Actv_Amt21" localSheetId="29" hidden="1">#REF!</definedName>
    <definedName name="P4_Actv_Amt21" localSheetId="11" hidden="1">#REF!</definedName>
    <definedName name="P4_Actv_Amt21" localSheetId="36" hidden="1">#REF!</definedName>
    <definedName name="P4_Actv_Amt21" localSheetId="32" hidden="1">#REF!</definedName>
    <definedName name="P4_Actv_Amt21" localSheetId="18" hidden="1">#REF!</definedName>
    <definedName name="P4_Actv_Amt21" localSheetId="38" hidden="1">#REF!</definedName>
    <definedName name="P4_Actv_Amt21" hidden="1">#REF!</definedName>
    <definedName name="P4_Actv_Amt3" localSheetId="35" hidden="1">#REF!</definedName>
    <definedName name="P4_Actv_Amt3" localSheetId="31" hidden="1">#REF!</definedName>
    <definedName name="P4_Actv_Amt3" localSheetId="30" hidden="1">#REF!</definedName>
    <definedName name="P4_Actv_Amt3" localSheetId="51" hidden="1">#REF!</definedName>
    <definedName name="P4_Actv_Amt3" localSheetId="33" hidden="1">#REF!</definedName>
    <definedName name="P4_Actv_Amt3" localSheetId="29" hidden="1">#REF!</definedName>
    <definedName name="P4_Actv_Amt3" localSheetId="36" hidden="1">#REF!</definedName>
    <definedName name="P4_Actv_Amt3" localSheetId="32" hidden="1">#REF!</definedName>
    <definedName name="P4_Actv_Amt3" localSheetId="38" hidden="1">#REF!</definedName>
    <definedName name="P4_Actv_Amt3" hidden="1">#REF!</definedName>
    <definedName name="P4_Actv_Amt4" localSheetId="35" hidden="1">#REF!</definedName>
    <definedName name="P4_Actv_Amt4" localSheetId="31" hidden="1">#REF!</definedName>
    <definedName name="P4_Actv_Amt4" localSheetId="30" hidden="1">#REF!</definedName>
    <definedName name="P4_Actv_Amt4" localSheetId="51" hidden="1">#REF!</definedName>
    <definedName name="P4_Actv_Amt4" localSheetId="33" hidden="1">#REF!</definedName>
    <definedName name="P4_Actv_Amt4" localSheetId="29" hidden="1">#REF!</definedName>
    <definedName name="P4_Actv_Amt4" localSheetId="36" hidden="1">#REF!</definedName>
    <definedName name="P4_Actv_Amt4" localSheetId="32" hidden="1">#REF!</definedName>
    <definedName name="P4_Actv_Amt4" localSheetId="38" hidden="1">#REF!</definedName>
    <definedName name="P4_Actv_Amt4" hidden="1">#REF!</definedName>
    <definedName name="P4_Actv_Amt5" localSheetId="35" hidden="1">#REF!</definedName>
    <definedName name="P4_Actv_Amt5" localSheetId="31" hidden="1">#REF!</definedName>
    <definedName name="P4_Actv_Amt5" localSheetId="9" hidden="1">#REF!</definedName>
    <definedName name="P4_Actv_Amt5" localSheetId="30" hidden="1">#REF!</definedName>
    <definedName name="P4_Actv_Amt5" localSheetId="51" hidden="1">#REF!</definedName>
    <definedName name="P4_Actv_Amt5" localSheetId="33" hidden="1">#REF!</definedName>
    <definedName name="P4_Actv_Amt5" localSheetId="16" hidden="1">#REF!</definedName>
    <definedName name="P4_Actv_Amt5" localSheetId="10" hidden="1">'NFD CONSO'!#REF!</definedName>
    <definedName name="P4_Actv_Amt5" localSheetId="29" hidden="1">#REF!</definedName>
    <definedName name="P4_Actv_Amt5" localSheetId="11" hidden="1">#REF!</definedName>
    <definedName name="P4_Actv_Amt5" localSheetId="36" hidden="1">#REF!</definedName>
    <definedName name="P4_Actv_Amt5" localSheetId="32" hidden="1">#REF!</definedName>
    <definedName name="P4_Actv_Amt5" localSheetId="18" hidden="1">#REF!</definedName>
    <definedName name="P4_Actv_Amt5" localSheetId="38" hidden="1">#REF!</definedName>
    <definedName name="P4_Actv_Amt5" hidden="1">#REF!</definedName>
    <definedName name="P4_Actv_Amt6" localSheetId="35" hidden="1">#REF!</definedName>
    <definedName name="P4_Actv_Amt6" localSheetId="31" hidden="1">#REF!</definedName>
    <definedName name="P4_Actv_Amt6" localSheetId="9" hidden="1">#REF!</definedName>
    <definedName name="P4_Actv_Amt6" localSheetId="30" hidden="1">#REF!</definedName>
    <definedName name="P4_Actv_Amt6" localSheetId="51" hidden="1">#REF!</definedName>
    <definedName name="P4_Actv_Amt6" localSheetId="33" hidden="1">#REF!</definedName>
    <definedName name="P4_Actv_Amt6" localSheetId="16" hidden="1">#REF!</definedName>
    <definedName name="P4_Actv_Amt6" localSheetId="10" hidden="1">'NFD CONSO'!#REF!</definedName>
    <definedName name="P4_Actv_Amt6" localSheetId="29" hidden="1">#REF!</definedName>
    <definedName name="P4_Actv_Amt6" localSheetId="11" hidden="1">#REF!</definedName>
    <definedName name="P4_Actv_Amt6" localSheetId="36" hidden="1">#REF!</definedName>
    <definedName name="P4_Actv_Amt6" localSheetId="32" hidden="1">#REF!</definedName>
    <definedName name="P4_Actv_Amt6" localSheetId="18" hidden="1">#REF!</definedName>
    <definedName name="P4_Actv_Amt6" localSheetId="38" hidden="1">#REF!</definedName>
    <definedName name="P4_Actv_Amt6" hidden="1">#REF!</definedName>
    <definedName name="P4_Actv_Amt7" localSheetId="35" hidden="1">#REF!</definedName>
    <definedName name="P4_Actv_Amt7" localSheetId="31" hidden="1">#REF!</definedName>
    <definedName name="P4_Actv_Amt7" localSheetId="9" hidden="1">#REF!</definedName>
    <definedName name="P4_Actv_Amt7" localSheetId="30" hidden="1">#REF!</definedName>
    <definedName name="P4_Actv_Amt7" localSheetId="51" hidden="1">#REF!</definedName>
    <definedName name="P4_Actv_Amt7" localSheetId="33" hidden="1">#REF!</definedName>
    <definedName name="P4_Actv_Amt7" localSheetId="16" hidden="1">#REF!</definedName>
    <definedName name="P4_Actv_Amt7" localSheetId="10" hidden="1">'NFD CONSO'!#REF!</definedName>
    <definedName name="P4_Actv_Amt7" localSheetId="29" hidden="1">#REF!</definedName>
    <definedName name="P4_Actv_Amt7" localSheetId="11" hidden="1">#REF!</definedName>
    <definedName name="P4_Actv_Amt7" localSheetId="36" hidden="1">#REF!</definedName>
    <definedName name="P4_Actv_Amt7" localSheetId="32" hidden="1">#REF!</definedName>
    <definedName name="P4_Actv_Amt7" localSheetId="18" hidden="1">#REF!</definedName>
    <definedName name="P4_Actv_Amt7" localSheetId="38" hidden="1">#REF!</definedName>
    <definedName name="P4_Actv_Amt7" hidden="1">#REF!</definedName>
    <definedName name="P4_Actv_Amt8" localSheetId="35" hidden="1">#REF!</definedName>
    <definedName name="P4_Actv_Amt8" localSheetId="31" hidden="1">#REF!</definedName>
    <definedName name="P4_Actv_Amt8" localSheetId="9" hidden="1">#REF!</definedName>
    <definedName name="P4_Actv_Amt8" localSheetId="30" hidden="1">#REF!</definedName>
    <definedName name="P4_Actv_Amt8" localSheetId="33" hidden="1">#REF!</definedName>
    <definedName name="P4_Actv_Amt8" localSheetId="16" hidden="1">#REF!</definedName>
    <definedName name="P4_Actv_Amt8" localSheetId="10" hidden="1">'NFD CONSO'!#REF!</definedName>
    <definedName name="P4_Actv_Amt8" localSheetId="29" hidden="1">#REF!</definedName>
    <definedName name="P4_Actv_Amt8" localSheetId="11" hidden="1">#REF!</definedName>
    <definedName name="P4_Actv_Amt8" localSheetId="36" hidden="1">#REF!</definedName>
    <definedName name="P4_Actv_Amt8" localSheetId="32" hidden="1">#REF!</definedName>
    <definedName name="P4_Actv_Amt8" localSheetId="18" hidden="1">#REF!</definedName>
    <definedName name="P4_Actv_Amt8" localSheetId="38" hidden="1">#REF!</definedName>
    <definedName name="P4_Actv_Amt8" hidden="1">#REF!</definedName>
    <definedName name="P4_Actv_Amt9" localSheetId="35" hidden="1">#REF!</definedName>
    <definedName name="P4_Actv_Amt9" localSheetId="31" hidden="1">#REF!</definedName>
    <definedName name="P4_Actv_Amt9" localSheetId="9" hidden="1">#REF!</definedName>
    <definedName name="P4_Actv_Amt9" localSheetId="30" hidden="1">#REF!</definedName>
    <definedName name="P4_Actv_Amt9" localSheetId="33" hidden="1">#REF!</definedName>
    <definedName name="P4_Actv_Amt9" localSheetId="16" hidden="1">#REF!</definedName>
    <definedName name="P4_Actv_Amt9" localSheetId="10" hidden="1">'NFD CONSO'!#REF!</definedName>
    <definedName name="P4_Actv_Amt9" localSheetId="29" hidden="1">#REF!</definedName>
    <definedName name="P4_Actv_Amt9" localSheetId="11" hidden="1">#REF!</definedName>
    <definedName name="P4_Actv_Amt9" localSheetId="36" hidden="1">#REF!</definedName>
    <definedName name="P4_Actv_Amt9" localSheetId="32" hidden="1">#REF!</definedName>
    <definedName name="P4_Actv_Amt9" localSheetId="18" hidden="1">#REF!</definedName>
    <definedName name="P4_Actv_Amt9" localSheetId="38" hidden="1">#REF!</definedName>
    <definedName name="P4_Actv_Amt9" hidden="1">#REF!</definedName>
    <definedName name="P4_Bal_Amt1" localSheetId="35" hidden="1">#REF!</definedName>
    <definedName name="P4_Bal_Amt1" localSheetId="31" hidden="1">#REF!</definedName>
    <definedName name="P4_Bal_Amt1" localSheetId="9" hidden="1">#REF!</definedName>
    <definedName name="P4_Bal_Amt1" localSheetId="30" hidden="1">#REF!</definedName>
    <definedName name="P4_Bal_Amt1" localSheetId="33" hidden="1">#REF!</definedName>
    <definedName name="P4_Bal_Amt1" localSheetId="16" hidden="1">#REF!</definedName>
    <definedName name="P4_Bal_Amt1" localSheetId="10" hidden="1">'NFD CONSO'!#REF!</definedName>
    <definedName name="P4_Bal_Amt1" localSheetId="29" hidden="1">#REF!</definedName>
    <definedName name="P4_Bal_Amt1" localSheetId="11" hidden="1">#REF!</definedName>
    <definedName name="P4_Bal_Amt1" localSheetId="36" hidden="1">#REF!</definedName>
    <definedName name="P4_Bal_Amt1" localSheetId="32" hidden="1">#REF!</definedName>
    <definedName name="P4_Bal_Amt1" localSheetId="18" hidden="1">#REF!</definedName>
    <definedName name="P4_Bal_Amt1" localSheetId="38" hidden="1">#REF!</definedName>
    <definedName name="P4_Bal_Amt1" hidden="1">#REF!</definedName>
    <definedName name="P4_Bal_Amt2" localSheetId="35" hidden="1">#REF!</definedName>
    <definedName name="P4_Bal_Amt2" localSheetId="31" hidden="1">#REF!</definedName>
    <definedName name="P4_Bal_Amt2" localSheetId="9" hidden="1">#REF!</definedName>
    <definedName name="P4_Bal_Amt2" localSheetId="30" hidden="1">#REF!</definedName>
    <definedName name="P4_Bal_Amt2" localSheetId="33" hidden="1">#REF!</definedName>
    <definedName name="P4_Bal_Amt2" localSheetId="16" hidden="1">#REF!</definedName>
    <definedName name="P4_Bal_Amt2" localSheetId="10" hidden="1">'NFD CONSO'!#REF!</definedName>
    <definedName name="P4_Bal_Amt2" localSheetId="29" hidden="1">#REF!</definedName>
    <definedName name="P4_Bal_Amt2" localSheetId="11" hidden="1">#REF!</definedName>
    <definedName name="P4_Bal_Amt2" localSheetId="36" hidden="1">#REF!</definedName>
    <definedName name="P4_Bal_Amt2" localSheetId="32" hidden="1">#REF!</definedName>
    <definedName name="P4_Bal_Amt2" localSheetId="18" hidden="1">#REF!</definedName>
    <definedName name="P4_Bal_Amt2" localSheetId="38" hidden="1">#REF!</definedName>
    <definedName name="P4_Bal_Amt2" hidden="1">#REF!</definedName>
    <definedName name="P4_Bal_Amt4" localSheetId="35" hidden="1">#REF!</definedName>
    <definedName name="P4_Bal_Amt4" localSheetId="31" hidden="1">#REF!</definedName>
    <definedName name="P4_Bal_Amt4" localSheetId="9" hidden="1">#REF!</definedName>
    <definedName name="P4_Bal_Amt4" localSheetId="30" hidden="1">#REF!</definedName>
    <definedName name="P4_Bal_Amt4" localSheetId="33" hidden="1">#REF!</definedName>
    <definedName name="P4_Bal_Amt4" localSheetId="16" hidden="1">#REF!</definedName>
    <definedName name="P4_Bal_Amt4" localSheetId="10" hidden="1">'NFD CONSO'!#REF!</definedName>
    <definedName name="P4_Bal_Amt4" localSheetId="29" hidden="1">#REF!</definedName>
    <definedName name="P4_Bal_Amt4" localSheetId="11" hidden="1">#REF!</definedName>
    <definedName name="P4_Bal_Amt4" localSheetId="36" hidden="1">#REF!</definedName>
    <definedName name="P4_Bal_Amt4" localSheetId="32" hidden="1">#REF!</definedName>
    <definedName name="P4_Bal_Amt4" localSheetId="18" hidden="1">#REF!</definedName>
    <definedName name="P4_Bal_Amt4" localSheetId="38" hidden="1">#REF!</definedName>
    <definedName name="P4_Bal_Amt4" hidden="1">#REF!</definedName>
    <definedName name="P4_Bal_Amt5" localSheetId="35" hidden="1">#REF!</definedName>
    <definedName name="P4_Bal_Amt5" localSheetId="31" hidden="1">#REF!</definedName>
    <definedName name="P4_Bal_Amt5" localSheetId="9" hidden="1">#REF!</definedName>
    <definedName name="P4_Bal_Amt5" localSheetId="30" hidden="1">#REF!</definedName>
    <definedName name="P4_Bal_Amt5" localSheetId="33" hidden="1">#REF!</definedName>
    <definedName name="P4_Bal_Amt5" localSheetId="16" hidden="1">#REF!</definedName>
    <definedName name="P4_Bal_Amt5" localSheetId="10" hidden="1">'NFD CONSO'!#REF!</definedName>
    <definedName name="P4_Bal_Amt5" localSheetId="29" hidden="1">#REF!</definedName>
    <definedName name="P4_Bal_Amt5" localSheetId="11" hidden="1">#REF!</definedName>
    <definedName name="P4_Bal_Amt5" localSheetId="36" hidden="1">#REF!</definedName>
    <definedName name="P4_Bal_Amt5" localSheetId="32" hidden="1">#REF!</definedName>
    <definedName name="P4_Bal_Amt5" localSheetId="18" hidden="1">#REF!</definedName>
    <definedName name="P4_Bal_Amt5" localSheetId="38" hidden="1">#REF!</definedName>
    <definedName name="P4_Bal_Amt5" hidden="1">#REF!</definedName>
    <definedName name="P4_Bal_Amt6" localSheetId="35" hidden="1">#REF!</definedName>
    <definedName name="P4_Bal_Amt6" localSheetId="31" hidden="1">#REF!</definedName>
    <definedName name="P4_Bal_Amt6" localSheetId="9" hidden="1">#REF!</definedName>
    <definedName name="P4_Bal_Amt6" localSheetId="30" hidden="1">#REF!</definedName>
    <definedName name="P4_Bal_Amt6" localSheetId="33" hidden="1">#REF!</definedName>
    <definedName name="P4_Bal_Amt6" localSheetId="16" hidden="1">#REF!</definedName>
    <definedName name="P4_Bal_Amt6" localSheetId="10" hidden="1">'NFD CONSO'!#REF!</definedName>
    <definedName name="P4_Bal_Amt6" localSheetId="29" hidden="1">#REF!</definedName>
    <definedName name="P4_Bal_Amt6" localSheetId="11" hidden="1">#REF!</definedName>
    <definedName name="P4_Bal_Amt6" localSheetId="36" hidden="1">#REF!</definedName>
    <definedName name="P4_Bal_Amt6" localSheetId="32" hidden="1">#REF!</definedName>
    <definedName name="P4_Bal_Amt6" localSheetId="18" hidden="1">#REF!</definedName>
    <definedName name="P4_Bal_Amt6" localSheetId="38" hidden="1">#REF!</definedName>
    <definedName name="P4_Bal_Amt6" hidden="1">#REF!</definedName>
    <definedName name="P4_Bal_Amt7" localSheetId="35" hidden="1">#REF!</definedName>
    <definedName name="P4_Bal_Amt7" localSheetId="31" hidden="1">#REF!</definedName>
    <definedName name="P4_Bal_Amt7" localSheetId="9" hidden="1">#REF!</definedName>
    <definedName name="P4_Bal_Amt7" localSheetId="30" hidden="1">#REF!</definedName>
    <definedName name="P4_Bal_Amt7" localSheetId="33" hidden="1">#REF!</definedName>
    <definedName name="P4_Bal_Amt7" localSheetId="16" hidden="1">#REF!</definedName>
    <definedName name="P4_Bal_Amt7" localSheetId="10" hidden="1">'NFD CONSO'!#REF!</definedName>
    <definedName name="P4_Bal_Amt7" localSheetId="29" hidden="1">#REF!</definedName>
    <definedName name="P4_Bal_Amt7" localSheetId="11" hidden="1">#REF!</definedName>
    <definedName name="P4_Bal_Amt7" localSheetId="36" hidden="1">#REF!</definedName>
    <definedName name="P4_Bal_Amt7" localSheetId="32" hidden="1">#REF!</definedName>
    <definedName name="P4_Bal_Amt7" localSheetId="18" hidden="1">#REF!</definedName>
    <definedName name="P4_Bal_Amt7" localSheetId="38" hidden="1">#REF!</definedName>
    <definedName name="P4_Bal_Amt7" hidden="1">#REF!</definedName>
    <definedName name="P4_Bal_Amt8" localSheetId="35" hidden="1">#REF!</definedName>
    <definedName name="P4_Bal_Amt8" localSheetId="31" hidden="1">#REF!</definedName>
    <definedName name="P4_Bal_Amt8" localSheetId="9" hidden="1">#REF!</definedName>
    <definedName name="P4_Bal_Amt8" localSheetId="30" hidden="1">#REF!</definedName>
    <definedName name="P4_Bal_Amt8" localSheetId="33" hidden="1">#REF!</definedName>
    <definedName name="P4_Bal_Amt8" localSheetId="16" hidden="1">#REF!</definedName>
    <definedName name="P4_Bal_Amt8" localSheetId="10" hidden="1">'NFD CONSO'!#REF!</definedName>
    <definedName name="P4_Bal_Amt8" localSheetId="29" hidden="1">#REF!</definedName>
    <definedName name="P4_Bal_Amt8" localSheetId="11" hidden="1">#REF!</definedName>
    <definedName name="P4_Bal_Amt8" localSheetId="36" hidden="1">#REF!</definedName>
    <definedName name="P4_Bal_Amt8" localSheetId="32" hidden="1">#REF!</definedName>
    <definedName name="P4_Bal_Amt8" localSheetId="18" hidden="1">#REF!</definedName>
    <definedName name="P4_Bal_Amt8" localSheetId="38" hidden="1">#REF!</definedName>
    <definedName name="P4_Bal_Amt8" hidden="1">#REF!</definedName>
    <definedName name="P4_Bal_Amt9" localSheetId="35" hidden="1">#REF!</definedName>
    <definedName name="P4_Bal_Amt9" localSheetId="31" hidden="1">#REF!</definedName>
    <definedName name="P4_Bal_Amt9" localSheetId="9" hidden="1">#REF!</definedName>
    <definedName name="P4_Bal_Amt9" localSheetId="30" hidden="1">#REF!</definedName>
    <definedName name="P4_Bal_Amt9" localSheetId="33" hidden="1">#REF!</definedName>
    <definedName name="P4_Bal_Amt9" localSheetId="16" hidden="1">#REF!</definedName>
    <definedName name="P4_Bal_Amt9" localSheetId="10" hidden="1">'NFD CONSO'!#REF!</definedName>
    <definedName name="P4_Bal_Amt9" localSheetId="29" hidden="1">#REF!</definedName>
    <definedName name="P4_Bal_Amt9" localSheetId="11" hidden="1">#REF!</definedName>
    <definedName name="P4_Bal_Amt9" localSheetId="36" hidden="1">#REF!</definedName>
    <definedName name="P4_Bal_Amt9" localSheetId="32" hidden="1">#REF!</definedName>
    <definedName name="P4_Bal_Amt9" localSheetId="18" hidden="1">#REF!</definedName>
    <definedName name="P4_Bal_Amt9" localSheetId="38" hidden="1">#REF!</definedName>
    <definedName name="P4_Bal_Amt9" hidden="1">#REF!</definedName>
    <definedName name="P4_OP_Amt10" localSheetId="35" hidden="1">#REF!</definedName>
    <definedName name="P4_OP_Amt10" localSheetId="31" hidden="1">#REF!</definedName>
    <definedName name="P4_OP_Amt10" localSheetId="9" hidden="1">#REF!</definedName>
    <definedName name="P4_OP_Amt10" localSheetId="30" hidden="1">#REF!</definedName>
    <definedName name="P4_OP_Amt10" localSheetId="33" hidden="1">#REF!</definedName>
    <definedName name="P4_OP_Amt10" localSheetId="16" hidden="1">#REF!</definedName>
    <definedName name="P4_OP_Amt10" localSheetId="10" hidden="1">'NFD CONSO'!#REF!</definedName>
    <definedName name="P4_OP_Amt10" localSheetId="29" hidden="1">#REF!</definedName>
    <definedName name="P4_OP_Amt10" localSheetId="11" hidden="1">#REF!</definedName>
    <definedName name="P4_OP_Amt10" localSheetId="36" hidden="1">#REF!</definedName>
    <definedName name="P4_OP_Amt10" localSheetId="32" hidden="1">#REF!</definedName>
    <definedName name="P4_OP_Amt10" localSheetId="18" hidden="1">#REF!</definedName>
    <definedName name="P4_OP_Amt10" localSheetId="38" hidden="1">#REF!</definedName>
    <definedName name="P4_OP_Amt10" hidden="1">#REF!</definedName>
    <definedName name="P4_OP_Amt11" localSheetId="35" hidden="1">#REF!</definedName>
    <definedName name="P4_OP_Amt11" localSheetId="31" hidden="1">#REF!</definedName>
    <definedName name="P4_OP_Amt11" localSheetId="9" hidden="1">#REF!</definedName>
    <definedName name="P4_OP_Amt11" localSheetId="30" hidden="1">#REF!</definedName>
    <definedName name="P4_OP_Amt11" localSheetId="33" hidden="1">#REF!</definedName>
    <definedName name="P4_OP_Amt11" localSheetId="16" hidden="1">#REF!</definedName>
    <definedName name="P4_OP_Amt11" localSheetId="10" hidden="1">'NFD CONSO'!#REF!</definedName>
    <definedName name="P4_OP_Amt11" localSheetId="29" hidden="1">#REF!</definedName>
    <definedName name="P4_OP_Amt11" localSheetId="11" hidden="1">#REF!</definedName>
    <definedName name="P4_OP_Amt11" localSheetId="36" hidden="1">#REF!</definedName>
    <definedName name="P4_OP_Amt11" localSheetId="32" hidden="1">#REF!</definedName>
    <definedName name="P4_OP_Amt11" localSheetId="18" hidden="1">#REF!</definedName>
    <definedName name="P4_OP_Amt11" localSheetId="38" hidden="1">#REF!</definedName>
    <definedName name="P4_OP_Amt11" hidden="1">#REF!</definedName>
    <definedName name="P4_OP_Amt12" localSheetId="35" hidden="1">#REF!</definedName>
    <definedName name="P4_OP_Amt12" localSheetId="31" hidden="1">#REF!</definedName>
    <definedName name="P4_OP_Amt12" localSheetId="9" hidden="1">#REF!</definedName>
    <definedName name="P4_OP_Amt12" localSheetId="30" hidden="1">#REF!</definedName>
    <definedName name="P4_OP_Amt12" localSheetId="33" hidden="1">#REF!</definedName>
    <definedName name="P4_OP_Amt12" localSheetId="16" hidden="1">#REF!</definedName>
    <definedName name="P4_OP_Amt12" localSheetId="10" hidden="1">'NFD CONSO'!#REF!</definedName>
    <definedName name="P4_OP_Amt12" localSheetId="29" hidden="1">#REF!</definedName>
    <definedName name="P4_OP_Amt12" localSheetId="11" hidden="1">#REF!</definedName>
    <definedName name="P4_OP_Amt12" localSheetId="36" hidden="1">#REF!</definedName>
    <definedName name="P4_OP_Amt12" localSheetId="32" hidden="1">#REF!</definedName>
    <definedName name="P4_OP_Amt12" localSheetId="18" hidden="1">#REF!</definedName>
    <definedName name="P4_OP_Amt12" localSheetId="38" hidden="1">#REF!</definedName>
    <definedName name="P4_OP_Amt12" hidden="1">#REF!</definedName>
    <definedName name="P4_OP_Amt14" localSheetId="35" hidden="1">#REF!</definedName>
    <definedName name="P4_OP_Amt14" localSheetId="31" hidden="1">#REF!</definedName>
    <definedName name="P4_OP_Amt14" localSheetId="9" hidden="1">#REF!</definedName>
    <definedName name="P4_OP_Amt14" localSheetId="30" hidden="1">#REF!</definedName>
    <definedName name="P4_OP_Amt14" localSheetId="33" hidden="1">#REF!</definedName>
    <definedName name="P4_OP_Amt14" localSheetId="16" hidden="1">#REF!</definedName>
    <definedName name="P4_OP_Amt14" localSheetId="10" hidden="1">'NFD CONSO'!#REF!</definedName>
    <definedName name="P4_OP_Amt14" localSheetId="29" hidden="1">#REF!</definedName>
    <definedName name="P4_OP_Amt14" localSheetId="11" hidden="1">#REF!</definedName>
    <definedName name="P4_OP_Amt14" localSheetId="36" hidden="1">#REF!</definedName>
    <definedName name="P4_OP_Amt14" localSheetId="32" hidden="1">#REF!</definedName>
    <definedName name="P4_OP_Amt14" localSheetId="18" hidden="1">#REF!</definedName>
    <definedName name="P4_OP_Amt14" localSheetId="38" hidden="1">#REF!</definedName>
    <definedName name="P4_OP_Amt14" hidden="1">#REF!</definedName>
    <definedName name="P4_OP_Amt2" localSheetId="9" hidden="1">#REF!</definedName>
    <definedName name="P4_OP_Amt2" localSheetId="10" hidden="1">'NFD CONSO'!#REF!</definedName>
    <definedName name="P4_OP_Amt2" localSheetId="11" hidden="1">#REF!</definedName>
    <definedName name="P4_OP_Amt2" localSheetId="18" hidden="1">#REF!</definedName>
    <definedName name="P4_OP_Amt2" hidden="1">#REF!</definedName>
    <definedName name="P4_OP_Amt3" localSheetId="9" hidden="1">#REF!</definedName>
    <definedName name="P4_OP_Amt3" localSheetId="10" hidden="1">'NFD CONSO'!#REF!</definedName>
    <definedName name="P4_OP_Amt3" localSheetId="11" hidden="1">#REF!</definedName>
    <definedName name="P4_OP_Amt3" localSheetId="18" hidden="1">#REF!</definedName>
    <definedName name="P4_OP_Amt3" hidden="1">#REF!</definedName>
    <definedName name="P4_OP_Amt4" localSheetId="9" hidden="1">#REF!</definedName>
    <definedName name="P4_OP_Amt4" localSheetId="10" hidden="1">'NFD CONSO'!#REF!</definedName>
    <definedName name="P4_OP_Amt4" localSheetId="11" hidden="1">#REF!</definedName>
    <definedName name="P4_OP_Amt4" localSheetId="18" hidden="1">#REF!</definedName>
    <definedName name="P4_OP_Amt4" hidden="1">#REF!</definedName>
    <definedName name="P4_OP_Amt5" localSheetId="9" hidden="1">#REF!</definedName>
    <definedName name="P4_OP_Amt5" localSheetId="10" hidden="1">'NFD CONSO'!#REF!</definedName>
    <definedName name="P4_OP_Amt5" localSheetId="11" hidden="1">#REF!</definedName>
    <definedName name="P4_OP_Amt5" localSheetId="18" hidden="1">#REF!</definedName>
    <definedName name="P4_OP_Amt5" hidden="1">#REF!</definedName>
    <definedName name="P5_Actv_Amt1" localSheetId="35" hidden="1">#REF!</definedName>
    <definedName name="P5_Actv_Amt1" localSheetId="31" hidden="1">#REF!</definedName>
    <definedName name="P5_Actv_Amt1" localSheetId="9" hidden="1">#REF!</definedName>
    <definedName name="P5_Actv_Amt1" localSheetId="30" hidden="1">#REF!</definedName>
    <definedName name="P5_Actv_Amt1" localSheetId="33" hidden="1">#REF!</definedName>
    <definedName name="P5_Actv_Amt1" localSheetId="16" hidden="1">#REF!</definedName>
    <definedName name="P5_Actv_Amt1" localSheetId="10" hidden="1">'NFD CONSO'!#REF!</definedName>
    <definedName name="P5_Actv_Amt1" localSheetId="29" hidden="1">#REF!</definedName>
    <definedName name="P5_Actv_Amt1" localSheetId="11" hidden="1">#REF!</definedName>
    <definedName name="P5_Actv_Amt1" localSheetId="36" hidden="1">#REF!</definedName>
    <definedName name="P5_Actv_Amt1" localSheetId="32" hidden="1">#REF!</definedName>
    <definedName name="P5_Actv_Amt1" localSheetId="18" hidden="1">#REF!</definedName>
    <definedName name="P5_Actv_Amt1" localSheetId="38" hidden="1">#REF!</definedName>
    <definedName name="P5_Actv_Amt1" hidden="1">#REF!</definedName>
    <definedName name="P5_Actv_Amt10" localSheetId="35" hidden="1">#REF!</definedName>
    <definedName name="P5_Actv_Amt10" localSheetId="31" hidden="1">#REF!</definedName>
    <definedName name="P5_Actv_Amt10" localSheetId="9" hidden="1">#REF!</definedName>
    <definedName name="P5_Actv_Amt10" localSheetId="30" hidden="1">#REF!</definedName>
    <definedName name="P5_Actv_Amt10" localSheetId="33" hidden="1">#REF!</definedName>
    <definedName name="P5_Actv_Amt10" localSheetId="16" hidden="1">#REF!</definedName>
    <definedName name="P5_Actv_Amt10" localSheetId="10" hidden="1">'NFD CONSO'!#REF!</definedName>
    <definedName name="P5_Actv_Amt10" localSheetId="29" hidden="1">#REF!</definedName>
    <definedName name="P5_Actv_Amt10" localSheetId="11" hidden="1">#REF!</definedName>
    <definedName name="P5_Actv_Amt10" localSheetId="36" hidden="1">#REF!</definedName>
    <definedName name="P5_Actv_Amt10" localSheetId="32" hidden="1">#REF!</definedName>
    <definedName name="P5_Actv_Amt10" localSheetId="18" hidden="1">#REF!</definedName>
    <definedName name="P5_Actv_Amt10" localSheetId="38" hidden="1">#REF!</definedName>
    <definedName name="P5_Actv_Amt10" hidden="1">#REF!</definedName>
    <definedName name="P5_Actv_Amt11" localSheetId="35" hidden="1">#REF!</definedName>
    <definedName name="P5_Actv_Amt11" localSheetId="31" hidden="1">#REF!</definedName>
    <definedName name="P5_Actv_Amt11" localSheetId="9" hidden="1">#REF!</definedName>
    <definedName name="P5_Actv_Amt11" localSheetId="30" hidden="1">#REF!</definedName>
    <definedName name="P5_Actv_Amt11" localSheetId="33" hidden="1">#REF!</definedName>
    <definedName name="P5_Actv_Amt11" localSheetId="16" hidden="1">#REF!</definedName>
    <definedName name="P5_Actv_Amt11" localSheetId="10" hidden="1">'NFD CONSO'!#REF!</definedName>
    <definedName name="P5_Actv_Amt11" localSheetId="29" hidden="1">#REF!</definedName>
    <definedName name="P5_Actv_Amt11" localSheetId="11" hidden="1">#REF!</definedName>
    <definedName name="P5_Actv_Amt11" localSheetId="36" hidden="1">#REF!</definedName>
    <definedName name="P5_Actv_Amt11" localSheetId="32" hidden="1">#REF!</definedName>
    <definedName name="P5_Actv_Amt11" localSheetId="18" hidden="1">#REF!</definedName>
    <definedName name="P5_Actv_Amt11" localSheetId="38" hidden="1">#REF!</definedName>
    <definedName name="P5_Actv_Amt11" hidden="1">#REF!</definedName>
    <definedName name="P5_Actv_Amt12" localSheetId="35" hidden="1">#REF!</definedName>
    <definedName name="P5_Actv_Amt12" localSheetId="31" hidden="1">#REF!</definedName>
    <definedName name="P5_Actv_Amt12" localSheetId="9" hidden="1">#REF!</definedName>
    <definedName name="P5_Actv_Amt12" localSheetId="30" hidden="1">#REF!</definedName>
    <definedName name="P5_Actv_Amt12" localSheetId="33" hidden="1">#REF!</definedName>
    <definedName name="P5_Actv_Amt12" localSheetId="16" hidden="1">#REF!</definedName>
    <definedName name="P5_Actv_Amt12" localSheetId="10" hidden="1">'NFD CONSO'!#REF!</definedName>
    <definedName name="P5_Actv_Amt12" localSheetId="29" hidden="1">#REF!</definedName>
    <definedName name="P5_Actv_Amt12" localSheetId="11" hidden="1">#REF!</definedName>
    <definedName name="P5_Actv_Amt12" localSheetId="36" hidden="1">#REF!</definedName>
    <definedName name="P5_Actv_Amt12" localSheetId="32" hidden="1">#REF!</definedName>
    <definedName name="P5_Actv_Amt12" localSheetId="18" hidden="1">#REF!</definedName>
    <definedName name="P5_Actv_Amt12" localSheetId="38" hidden="1">#REF!</definedName>
    <definedName name="P5_Actv_Amt12" hidden="1">#REF!</definedName>
    <definedName name="P5_Actv_Amt15" localSheetId="35" hidden="1">#REF!</definedName>
    <definedName name="P5_Actv_Amt15" localSheetId="31" hidden="1">#REF!</definedName>
    <definedName name="P5_Actv_Amt15" localSheetId="9" hidden="1">#REF!</definedName>
    <definedName name="P5_Actv_Amt15" localSheetId="30" hidden="1">#REF!</definedName>
    <definedName name="P5_Actv_Amt15" localSheetId="33" hidden="1">#REF!</definedName>
    <definedName name="P5_Actv_Amt15" localSheetId="16" hidden="1">#REF!</definedName>
    <definedName name="P5_Actv_Amt15" localSheetId="10" hidden="1">'NFD CONSO'!#REF!</definedName>
    <definedName name="P5_Actv_Amt15" localSheetId="29" hidden="1">#REF!</definedName>
    <definedName name="P5_Actv_Amt15" localSheetId="11" hidden="1">#REF!</definedName>
    <definedName name="P5_Actv_Amt15" localSheetId="36" hidden="1">#REF!</definedName>
    <definedName name="P5_Actv_Amt15" localSheetId="32" hidden="1">#REF!</definedName>
    <definedName name="P5_Actv_Amt15" localSheetId="18" hidden="1">#REF!</definedName>
    <definedName name="P5_Actv_Amt15" localSheetId="38" hidden="1">#REF!</definedName>
    <definedName name="P5_Actv_Amt15" hidden="1">#REF!</definedName>
    <definedName name="P5_Actv_Amt17" localSheetId="35" hidden="1">#REF!</definedName>
    <definedName name="P5_Actv_Amt17" localSheetId="31" hidden="1">#REF!</definedName>
    <definedName name="P5_Actv_Amt17" localSheetId="9" hidden="1">#REF!</definedName>
    <definedName name="P5_Actv_Amt17" localSheetId="30" hidden="1">#REF!</definedName>
    <definedName name="P5_Actv_Amt17" localSheetId="33" hidden="1">#REF!</definedName>
    <definedName name="P5_Actv_Amt17" localSheetId="16" hidden="1">#REF!</definedName>
    <definedName name="P5_Actv_Amt17" localSheetId="10" hidden="1">'NFD CONSO'!#REF!</definedName>
    <definedName name="P5_Actv_Amt17" localSheetId="29" hidden="1">#REF!</definedName>
    <definedName name="P5_Actv_Amt17" localSheetId="11" hidden="1">#REF!</definedName>
    <definedName name="P5_Actv_Amt17" localSheetId="36" hidden="1">#REF!</definedName>
    <definedName name="P5_Actv_Amt17" localSheetId="32" hidden="1">#REF!</definedName>
    <definedName name="P5_Actv_Amt17" localSheetId="18" hidden="1">#REF!</definedName>
    <definedName name="P5_Actv_Amt17" localSheetId="38" hidden="1">#REF!</definedName>
    <definedName name="P5_Actv_Amt17" hidden="1">#REF!</definedName>
    <definedName name="P5_Actv_Amt2" localSheetId="35" hidden="1">#REF!</definedName>
    <definedName name="P5_Actv_Amt2" localSheetId="31" hidden="1">#REF!</definedName>
    <definedName name="P5_Actv_Amt2" localSheetId="9" hidden="1">#REF!</definedName>
    <definedName name="P5_Actv_Amt2" localSheetId="30" hidden="1">#REF!</definedName>
    <definedName name="P5_Actv_Amt2" localSheetId="33" hidden="1">#REF!</definedName>
    <definedName name="P5_Actv_Amt2" localSheetId="16" hidden="1">#REF!</definedName>
    <definedName name="P5_Actv_Amt2" localSheetId="10" hidden="1">'NFD CONSO'!#REF!</definedName>
    <definedName name="P5_Actv_Amt2" localSheetId="29" hidden="1">#REF!</definedName>
    <definedName name="P5_Actv_Amt2" localSheetId="11" hidden="1">#REF!</definedName>
    <definedName name="P5_Actv_Amt2" localSheetId="36" hidden="1">#REF!</definedName>
    <definedName name="P5_Actv_Amt2" localSheetId="32" hidden="1">#REF!</definedName>
    <definedName name="P5_Actv_Amt2" localSheetId="18" hidden="1">#REF!</definedName>
    <definedName name="P5_Actv_Amt2" localSheetId="38" hidden="1">#REF!</definedName>
    <definedName name="P5_Actv_Amt2" hidden="1">#REF!</definedName>
    <definedName name="P5_Actv_Amt20" localSheetId="35" hidden="1">#REF!</definedName>
    <definedName name="P5_Actv_Amt20" localSheetId="31" hidden="1">#REF!</definedName>
    <definedName name="P5_Actv_Amt20" localSheetId="9" hidden="1">#REF!</definedName>
    <definedName name="P5_Actv_Amt20" localSheetId="30" hidden="1">#REF!</definedName>
    <definedName name="P5_Actv_Amt20" localSheetId="33" hidden="1">#REF!</definedName>
    <definedName name="P5_Actv_Amt20" localSheetId="16" hidden="1">#REF!</definedName>
    <definedName name="P5_Actv_Amt20" localSheetId="10" hidden="1">'NFD CONSO'!#REF!</definedName>
    <definedName name="P5_Actv_Amt20" localSheetId="29" hidden="1">#REF!</definedName>
    <definedName name="P5_Actv_Amt20" localSheetId="11" hidden="1">#REF!</definedName>
    <definedName name="P5_Actv_Amt20" localSheetId="36" hidden="1">#REF!</definedName>
    <definedName name="P5_Actv_Amt20" localSheetId="32" hidden="1">#REF!</definedName>
    <definedName name="P5_Actv_Amt20" localSheetId="18" hidden="1">#REF!</definedName>
    <definedName name="P5_Actv_Amt20" localSheetId="38" hidden="1">#REF!</definedName>
    <definedName name="P5_Actv_Amt20" hidden="1">#REF!</definedName>
    <definedName name="P5_Actv_Amt21" localSheetId="35" hidden="1">#REF!</definedName>
    <definedName name="P5_Actv_Amt21" localSheetId="31" hidden="1">#REF!</definedName>
    <definedName name="P5_Actv_Amt21" localSheetId="9" hidden="1">#REF!</definedName>
    <definedName name="P5_Actv_Amt21" localSheetId="30" hidden="1">#REF!</definedName>
    <definedName name="P5_Actv_Amt21" localSheetId="33" hidden="1">#REF!</definedName>
    <definedName name="P5_Actv_Amt21" localSheetId="16" hidden="1">#REF!</definedName>
    <definedName name="P5_Actv_Amt21" localSheetId="10" hidden="1">'NFD CONSO'!#REF!</definedName>
    <definedName name="P5_Actv_Amt21" localSheetId="29" hidden="1">#REF!</definedName>
    <definedName name="P5_Actv_Amt21" localSheetId="11" hidden="1">#REF!</definedName>
    <definedName name="P5_Actv_Amt21" localSheetId="36" hidden="1">#REF!</definedName>
    <definedName name="P5_Actv_Amt21" localSheetId="32" hidden="1">#REF!</definedName>
    <definedName name="P5_Actv_Amt21" localSheetId="18" hidden="1">#REF!</definedName>
    <definedName name="P5_Actv_Amt21" localSheetId="38" hidden="1">#REF!</definedName>
    <definedName name="P5_Actv_Amt21" hidden="1">#REF!</definedName>
    <definedName name="P5_Actv_Amt3" localSheetId="35" hidden="1">#REF!</definedName>
    <definedName name="P5_Actv_Amt3" localSheetId="31" hidden="1">#REF!</definedName>
    <definedName name="P5_Actv_Amt3" localSheetId="30" hidden="1">#REF!</definedName>
    <definedName name="P5_Actv_Amt3" localSheetId="51" hidden="1">#REF!</definedName>
    <definedName name="P5_Actv_Amt3" localSheetId="33" hidden="1">#REF!</definedName>
    <definedName name="P5_Actv_Amt3" localSheetId="29" hidden="1">#REF!</definedName>
    <definedName name="P5_Actv_Amt3" localSheetId="36" hidden="1">#REF!</definedName>
    <definedName name="P5_Actv_Amt3" localSheetId="32" hidden="1">#REF!</definedName>
    <definedName name="P5_Actv_Amt3" localSheetId="38" hidden="1">#REF!</definedName>
    <definedName name="P5_Actv_Amt3" hidden="1">#REF!</definedName>
    <definedName name="P5_Actv_Amt4" localSheetId="35" hidden="1">#REF!</definedName>
    <definedName name="P5_Actv_Amt4" localSheetId="31" hidden="1">#REF!</definedName>
    <definedName name="P5_Actv_Amt4" localSheetId="30" hidden="1">#REF!</definedName>
    <definedName name="P5_Actv_Amt4" localSheetId="51" hidden="1">#REF!</definedName>
    <definedName name="P5_Actv_Amt4" localSheetId="33" hidden="1">#REF!</definedName>
    <definedName name="P5_Actv_Amt4" localSheetId="29" hidden="1">#REF!</definedName>
    <definedName name="P5_Actv_Amt4" localSheetId="36" hidden="1">#REF!</definedName>
    <definedName name="P5_Actv_Amt4" localSheetId="32" hidden="1">#REF!</definedName>
    <definedName name="P5_Actv_Amt4" localSheetId="38" hidden="1">#REF!</definedName>
    <definedName name="P5_Actv_Amt4" hidden="1">#REF!</definedName>
    <definedName name="P5_Actv_Amt5" localSheetId="35" hidden="1">#REF!</definedName>
    <definedName name="P5_Actv_Amt5" localSheetId="31" hidden="1">#REF!</definedName>
    <definedName name="P5_Actv_Amt5" localSheetId="9" hidden="1">#REF!</definedName>
    <definedName name="P5_Actv_Amt5" localSheetId="30" hidden="1">#REF!</definedName>
    <definedName name="P5_Actv_Amt5" localSheetId="51" hidden="1">#REF!</definedName>
    <definedName name="P5_Actv_Amt5" localSheetId="33" hidden="1">#REF!</definedName>
    <definedName name="P5_Actv_Amt5" localSheetId="16" hidden="1">#REF!</definedName>
    <definedName name="P5_Actv_Amt5" localSheetId="10" hidden="1">'NFD CONSO'!#REF!</definedName>
    <definedName name="P5_Actv_Amt5" localSheetId="29" hidden="1">#REF!</definedName>
    <definedName name="P5_Actv_Amt5" localSheetId="11" hidden="1">#REF!</definedName>
    <definedName name="P5_Actv_Amt5" localSheetId="36" hidden="1">#REF!</definedName>
    <definedName name="P5_Actv_Amt5" localSheetId="32" hidden="1">#REF!</definedName>
    <definedName name="P5_Actv_Amt5" localSheetId="18" hidden="1">#REF!</definedName>
    <definedName name="P5_Actv_Amt5" localSheetId="38" hidden="1">#REF!</definedName>
    <definedName name="P5_Actv_Amt5" hidden="1">#REF!</definedName>
    <definedName name="P5_Actv_Amt6" localSheetId="35" hidden="1">#REF!</definedName>
    <definedName name="P5_Actv_Amt6" localSheetId="31" hidden="1">#REF!</definedName>
    <definedName name="P5_Actv_Amt6" localSheetId="9" hidden="1">#REF!</definedName>
    <definedName name="P5_Actv_Amt6" localSheetId="30" hidden="1">#REF!</definedName>
    <definedName name="P5_Actv_Amt6" localSheetId="51" hidden="1">#REF!</definedName>
    <definedName name="P5_Actv_Amt6" localSheetId="33" hidden="1">#REF!</definedName>
    <definedName name="P5_Actv_Amt6" localSheetId="16" hidden="1">#REF!</definedName>
    <definedName name="P5_Actv_Amt6" localSheetId="10" hidden="1">'NFD CONSO'!#REF!</definedName>
    <definedName name="P5_Actv_Amt6" localSheetId="29" hidden="1">#REF!</definedName>
    <definedName name="P5_Actv_Amt6" localSheetId="11" hidden="1">#REF!</definedName>
    <definedName name="P5_Actv_Amt6" localSheetId="36" hidden="1">#REF!</definedName>
    <definedName name="P5_Actv_Amt6" localSheetId="32" hidden="1">#REF!</definedName>
    <definedName name="P5_Actv_Amt6" localSheetId="18" hidden="1">#REF!</definedName>
    <definedName name="P5_Actv_Amt6" localSheetId="38" hidden="1">#REF!</definedName>
    <definedName name="P5_Actv_Amt6" hidden="1">#REF!</definedName>
    <definedName name="P5_Actv_Amt7" localSheetId="35" hidden="1">#REF!</definedName>
    <definedName name="P5_Actv_Amt7" localSheetId="31" hidden="1">#REF!</definedName>
    <definedName name="P5_Actv_Amt7" localSheetId="9" hidden="1">#REF!</definedName>
    <definedName name="P5_Actv_Amt7" localSheetId="30" hidden="1">#REF!</definedName>
    <definedName name="P5_Actv_Amt7" localSheetId="51" hidden="1">#REF!</definedName>
    <definedName name="P5_Actv_Amt7" localSheetId="33" hidden="1">#REF!</definedName>
    <definedName name="P5_Actv_Amt7" localSheetId="16" hidden="1">#REF!</definedName>
    <definedName name="P5_Actv_Amt7" localSheetId="10" hidden="1">'NFD CONSO'!#REF!</definedName>
    <definedName name="P5_Actv_Amt7" localSheetId="29" hidden="1">#REF!</definedName>
    <definedName name="P5_Actv_Amt7" localSheetId="11" hidden="1">#REF!</definedName>
    <definedName name="P5_Actv_Amt7" localSheetId="36" hidden="1">#REF!</definedName>
    <definedName name="P5_Actv_Amt7" localSheetId="32" hidden="1">#REF!</definedName>
    <definedName name="P5_Actv_Amt7" localSheetId="18" hidden="1">#REF!</definedName>
    <definedName name="P5_Actv_Amt7" localSheetId="38" hidden="1">#REF!</definedName>
    <definedName name="P5_Actv_Amt7" hidden="1">#REF!</definedName>
    <definedName name="P5_Actv_Amt8" localSheetId="35" hidden="1">#REF!</definedName>
    <definedName name="P5_Actv_Amt8" localSheetId="31" hidden="1">#REF!</definedName>
    <definedName name="P5_Actv_Amt8" localSheetId="9" hidden="1">#REF!</definedName>
    <definedName name="P5_Actv_Amt8" localSheetId="30" hidden="1">#REF!</definedName>
    <definedName name="P5_Actv_Amt8" localSheetId="33" hidden="1">#REF!</definedName>
    <definedName name="P5_Actv_Amt8" localSheetId="16" hidden="1">#REF!</definedName>
    <definedName name="P5_Actv_Amt8" localSheetId="10" hidden="1">'NFD CONSO'!#REF!</definedName>
    <definedName name="P5_Actv_Amt8" localSheetId="29" hidden="1">#REF!</definedName>
    <definedName name="P5_Actv_Amt8" localSheetId="11" hidden="1">#REF!</definedName>
    <definedName name="P5_Actv_Amt8" localSheetId="36" hidden="1">#REF!</definedName>
    <definedName name="P5_Actv_Amt8" localSheetId="32" hidden="1">#REF!</definedName>
    <definedName name="P5_Actv_Amt8" localSheetId="18" hidden="1">#REF!</definedName>
    <definedName name="P5_Actv_Amt8" localSheetId="38" hidden="1">#REF!</definedName>
    <definedName name="P5_Actv_Amt8" hidden="1">#REF!</definedName>
    <definedName name="P5_Actv_Amt9" localSheetId="35" hidden="1">#REF!</definedName>
    <definedName name="P5_Actv_Amt9" localSheetId="31" hidden="1">#REF!</definedName>
    <definedName name="P5_Actv_Amt9" localSheetId="9" hidden="1">#REF!</definedName>
    <definedName name="P5_Actv_Amt9" localSheetId="30" hidden="1">#REF!</definedName>
    <definedName name="P5_Actv_Amt9" localSheetId="33" hidden="1">#REF!</definedName>
    <definedName name="P5_Actv_Amt9" localSheetId="16" hidden="1">#REF!</definedName>
    <definedName name="P5_Actv_Amt9" localSheetId="10" hidden="1">'NFD CONSO'!#REF!</definedName>
    <definedName name="P5_Actv_Amt9" localSheetId="29" hidden="1">#REF!</definedName>
    <definedName name="P5_Actv_Amt9" localSheetId="11" hidden="1">#REF!</definedName>
    <definedName name="P5_Actv_Amt9" localSheetId="36" hidden="1">#REF!</definedName>
    <definedName name="P5_Actv_Amt9" localSheetId="32" hidden="1">#REF!</definedName>
    <definedName name="P5_Actv_Amt9" localSheetId="18" hidden="1">#REF!</definedName>
    <definedName name="P5_Actv_Amt9" localSheetId="38" hidden="1">#REF!</definedName>
    <definedName name="P5_Actv_Amt9" hidden="1">#REF!</definedName>
    <definedName name="P5_Bal_Amt2" localSheetId="35" hidden="1">#REF!</definedName>
    <definedName name="P5_Bal_Amt2" localSheetId="31" hidden="1">#REF!</definedName>
    <definedName name="P5_Bal_Amt2" localSheetId="9" hidden="1">#REF!</definedName>
    <definedName name="P5_Bal_Amt2" localSheetId="30" hidden="1">#REF!</definedName>
    <definedName name="P5_Bal_Amt2" localSheetId="33" hidden="1">#REF!</definedName>
    <definedName name="P5_Bal_Amt2" localSheetId="16" hidden="1">#REF!</definedName>
    <definedName name="P5_Bal_Amt2" localSheetId="10" hidden="1">'NFD CONSO'!#REF!</definedName>
    <definedName name="P5_Bal_Amt2" localSheetId="29" hidden="1">#REF!</definedName>
    <definedName name="P5_Bal_Amt2" localSheetId="11" hidden="1">#REF!</definedName>
    <definedName name="P5_Bal_Amt2" localSheetId="36" hidden="1">#REF!</definedName>
    <definedName name="P5_Bal_Amt2" localSheetId="32" hidden="1">#REF!</definedName>
    <definedName name="P5_Bal_Amt2" localSheetId="18" hidden="1">#REF!</definedName>
    <definedName name="P5_Bal_Amt2" localSheetId="38" hidden="1">#REF!</definedName>
    <definedName name="P5_Bal_Amt2" hidden="1">#REF!</definedName>
    <definedName name="P5_Bal_Amt4" localSheetId="35" hidden="1">#REF!</definedName>
    <definedName name="P5_Bal_Amt4" localSheetId="31" hidden="1">#REF!</definedName>
    <definedName name="P5_Bal_Amt4" localSheetId="9" hidden="1">#REF!</definedName>
    <definedName name="P5_Bal_Amt4" localSheetId="30" hidden="1">#REF!</definedName>
    <definedName name="P5_Bal_Amt4" localSheetId="33" hidden="1">#REF!</definedName>
    <definedName name="P5_Bal_Amt4" localSheetId="16" hidden="1">#REF!</definedName>
    <definedName name="P5_Bal_Amt4" localSheetId="10" hidden="1">'NFD CONSO'!#REF!</definedName>
    <definedName name="P5_Bal_Amt4" localSheetId="29" hidden="1">#REF!</definedName>
    <definedName name="P5_Bal_Amt4" localSheetId="11" hidden="1">#REF!</definedName>
    <definedName name="P5_Bal_Amt4" localSheetId="36" hidden="1">#REF!</definedName>
    <definedName name="P5_Bal_Amt4" localSheetId="32" hidden="1">#REF!</definedName>
    <definedName name="P5_Bal_Amt4" localSheetId="18" hidden="1">#REF!</definedName>
    <definedName name="P5_Bal_Amt4" localSheetId="38" hidden="1">#REF!</definedName>
    <definedName name="P5_Bal_Amt4" hidden="1">#REF!</definedName>
    <definedName name="P5_Bal_Amt5" localSheetId="35" hidden="1">#REF!</definedName>
    <definedName name="P5_Bal_Amt5" localSheetId="31" hidden="1">#REF!</definedName>
    <definedName name="P5_Bal_Amt5" localSheetId="9" hidden="1">#REF!</definedName>
    <definedName name="P5_Bal_Amt5" localSheetId="30" hidden="1">#REF!</definedName>
    <definedName name="P5_Bal_Amt5" localSheetId="33" hidden="1">#REF!</definedName>
    <definedName name="P5_Bal_Amt5" localSheetId="16" hidden="1">#REF!</definedName>
    <definedName name="P5_Bal_Amt5" localSheetId="10" hidden="1">'NFD CONSO'!#REF!</definedName>
    <definedName name="P5_Bal_Amt5" localSheetId="29" hidden="1">#REF!</definedName>
    <definedName name="P5_Bal_Amt5" localSheetId="11" hidden="1">#REF!</definedName>
    <definedName name="P5_Bal_Amt5" localSheetId="36" hidden="1">#REF!</definedName>
    <definedName name="P5_Bal_Amt5" localSheetId="32" hidden="1">#REF!</definedName>
    <definedName name="P5_Bal_Amt5" localSheetId="18" hidden="1">#REF!</definedName>
    <definedName name="P5_Bal_Amt5" localSheetId="38" hidden="1">#REF!</definedName>
    <definedName name="P5_Bal_Amt5" hidden="1">#REF!</definedName>
    <definedName name="P5_Bal_Amt6" localSheetId="35" hidden="1">#REF!</definedName>
    <definedName name="P5_Bal_Amt6" localSheetId="31" hidden="1">#REF!</definedName>
    <definedName name="P5_Bal_Amt6" localSheetId="9" hidden="1">#REF!</definedName>
    <definedName name="P5_Bal_Amt6" localSheetId="30" hidden="1">#REF!</definedName>
    <definedName name="P5_Bal_Amt6" localSheetId="33" hidden="1">#REF!</definedName>
    <definedName name="P5_Bal_Amt6" localSheetId="16" hidden="1">#REF!</definedName>
    <definedName name="P5_Bal_Amt6" localSheetId="10" hidden="1">'NFD CONSO'!#REF!</definedName>
    <definedName name="P5_Bal_Amt6" localSheetId="29" hidden="1">#REF!</definedName>
    <definedName name="P5_Bal_Amt6" localSheetId="11" hidden="1">#REF!</definedName>
    <definedName name="P5_Bal_Amt6" localSheetId="36" hidden="1">#REF!</definedName>
    <definedName name="P5_Bal_Amt6" localSheetId="32" hidden="1">#REF!</definedName>
    <definedName name="P5_Bal_Amt6" localSheetId="18" hidden="1">#REF!</definedName>
    <definedName name="P5_Bal_Amt6" localSheetId="38" hidden="1">#REF!</definedName>
    <definedName name="P5_Bal_Amt6" hidden="1">#REF!</definedName>
    <definedName name="P5_Bal_Amt8" localSheetId="9" hidden="1">#REF!</definedName>
    <definedName name="P5_Bal_Amt8" localSheetId="10" hidden="1">'NFD CONSO'!#REF!</definedName>
    <definedName name="P5_Bal_Amt8" localSheetId="11" hidden="1">#REF!</definedName>
    <definedName name="P5_Bal_Amt8" localSheetId="18" hidden="1">#REF!</definedName>
    <definedName name="P5_Bal_Amt8" hidden="1">#REF!</definedName>
    <definedName name="P5_OP_Amt10" localSheetId="35" hidden="1">#REF!</definedName>
    <definedName name="P5_OP_Amt10" localSheetId="31" hidden="1">#REF!</definedName>
    <definedName name="P5_OP_Amt10" localSheetId="9" hidden="1">#REF!</definedName>
    <definedName name="P5_OP_Amt10" localSheetId="30" hidden="1">#REF!</definedName>
    <definedName name="P5_OP_Amt10" localSheetId="33" hidden="1">#REF!</definedName>
    <definedName name="P5_OP_Amt10" localSheetId="16" hidden="1">#REF!</definedName>
    <definedName name="P5_OP_Amt10" localSheetId="10" hidden="1">'NFD CONSO'!#REF!</definedName>
    <definedName name="P5_OP_Amt10" localSheetId="29" hidden="1">#REF!</definedName>
    <definedName name="P5_OP_Amt10" localSheetId="11" hidden="1">#REF!</definedName>
    <definedName name="P5_OP_Amt10" localSheetId="36" hidden="1">#REF!</definedName>
    <definedName name="P5_OP_Amt10" localSheetId="32" hidden="1">#REF!</definedName>
    <definedName name="P5_OP_Amt10" localSheetId="18" hidden="1">#REF!</definedName>
    <definedName name="P5_OP_Amt10" localSheetId="38" hidden="1">#REF!</definedName>
    <definedName name="P5_OP_Amt10" hidden="1">#REF!</definedName>
    <definedName name="P5_OP_Amt11" localSheetId="35" hidden="1">#REF!</definedName>
    <definedName name="P5_OP_Amt11" localSheetId="31" hidden="1">#REF!</definedName>
    <definedName name="P5_OP_Amt11" localSheetId="9" hidden="1">#REF!</definedName>
    <definedName name="P5_OP_Amt11" localSheetId="30" hidden="1">#REF!</definedName>
    <definedName name="P5_OP_Amt11" localSheetId="33" hidden="1">#REF!</definedName>
    <definedName name="P5_OP_Amt11" localSheetId="16" hidden="1">#REF!</definedName>
    <definedName name="P5_OP_Amt11" localSheetId="10" hidden="1">'NFD CONSO'!#REF!</definedName>
    <definedName name="P5_OP_Amt11" localSheetId="29" hidden="1">#REF!</definedName>
    <definedName name="P5_OP_Amt11" localSheetId="11" hidden="1">#REF!</definedName>
    <definedName name="P5_OP_Amt11" localSheetId="36" hidden="1">#REF!</definedName>
    <definedName name="P5_OP_Amt11" localSheetId="32" hidden="1">#REF!</definedName>
    <definedName name="P5_OP_Amt11" localSheetId="18" hidden="1">#REF!</definedName>
    <definedName name="P5_OP_Amt11" localSheetId="38" hidden="1">#REF!</definedName>
    <definedName name="P5_OP_Amt11" hidden="1">#REF!</definedName>
    <definedName name="P5_OP_Amt12" localSheetId="35" hidden="1">#REF!</definedName>
    <definedName name="P5_OP_Amt12" localSheetId="31" hidden="1">#REF!</definedName>
    <definedName name="P5_OP_Amt12" localSheetId="9" hidden="1">#REF!</definedName>
    <definedName name="P5_OP_Amt12" localSheetId="30" hidden="1">#REF!</definedName>
    <definedName name="P5_OP_Amt12" localSheetId="33" hidden="1">#REF!</definedName>
    <definedName name="P5_OP_Amt12" localSheetId="16" hidden="1">#REF!</definedName>
    <definedName name="P5_OP_Amt12" localSheetId="10" hidden="1">'NFD CONSO'!#REF!</definedName>
    <definedName name="P5_OP_Amt12" localSheetId="29" hidden="1">#REF!</definedName>
    <definedName name="P5_OP_Amt12" localSheetId="11" hidden="1">#REF!</definedName>
    <definedName name="P5_OP_Amt12" localSheetId="36" hidden="1">#REF!</definedName>
    <definedName name="P5_OP_Amt12" localSheetId="32" hidden="1">#REF!</definedName>
    <definedName name="P5_OP_Amt12" localSheetId="18" hidden="1">#REF!</definedName>
    <definedName name="P5_OP_Amt12" localSheetId="38" hidden="1">#REF!</definedName>
    <definedName name="P5_OP_Amt12" hidden="1">#REF!</definedName>
    <definedName name="P5_OP_Amt14" localSheetId="35" hidden="1">#REF!</definedName>
    <definedName name="P5_OP_Amt14" localSheetId="31" hidden="1">#REF!</definedName>
    <definedName name="P5_OP_Amt14" localSheetId="9" hidden="1">#REF!</definedName>
    <definedName name="P5_OP_Amt14" localSheetId="30" hidden="1">#REF!</definedName>
    <definedName name="P5_OP_Amt14" localSheetId="33" hidden="1">#REF!</definedName>
    <definedName name="P5_OP_Amt14" localSheetId="16" hidden="1">#REF!</definedName>
    <definedName name="P5_OP_Amt14" localSheetId="10" hidden="1">'NFD CONSO'!#REF!</definedName>
    <definedName name="P5_OP_Amt14" localSheetId="29" hidden="1">#REF!</definedName>
    <definedName name="P5_OP_Amt14" localSheetId="11" hidden="1">#REF!</definedName>
    <definedName name="P5_OP_Amt14" localSheetId="36" hidden="1">#REF!</definedName>
    <definedName name="P5_OP_Amt14" localSheetId="32" hidden="1">#REF!</definedName>
    <definedName name="P5_OP_Amt14" localSheetId="18" hidden="1">#REF!</definedName>
    <definedName name="P5_OP_Amt14" localSheetId="38" hidden="1">#REF!</definedName>
    <definedName name="P5_OP_Amt14" hidden="1">#REF!</definedName>
    <definedName name="P5_OP_Amt2" localSheetId="9" hidden="1">#REF!</definedName>
    <definedName name="P5_OP_Amt2" localSheetId="10" hidden="1">'NFD CONSO'!#REF!</definedName>
    <definedName name="P5_OP_Amt2" localSheetId="11" hidden="1">#REF!</definedName>
    <definedName name="P5_OP_Amt2" localSheetId="18" hidden="1">#REF!</definedName>
    <definedName name="P5_OP_Amt2" hidden="1">#REF!</definedName>
    <definedName name="P5_OP_Amt3" localSheetId="9" hidden="1">#REF!</definedName>
    <definedName name="P5_OP_Amt3" localSheetId="10" hidden="1">'NFD CONSO'!#REF!</definedName>
    <definedName name="P5_OP_Amt3" localSheetId="11" hidden="1">#REF!</definedName>
    <definedName name="P5_OP_Amt3" localSheetId="18" hidden="1">#REF!</definedName>
    <definedName name="P5_OP_Amt3" hidden="1">#REF!</definedName>
    <definedName name="P5_OP_Amt4" localSheetId="9" hidden="1">#REF!</definedName>
    <definedName name="P5_OP_Amt4" localSheetId="10" hidden="1">'NFD CONSO'!#REF!</definedName>
    <definedName name="P5_OP_Amt4" localSheetId="11" hidden="1">#REF!</definedName>
    <definedName name="P5_OP_Amt4" localSheetId="18" hidden="1">#REF!</definedName>
    <definedName name="P5_OP_Amt4" hidden="1">#REF!</definedName>
    <definedName name="P5_OP_Amt5" localSheetId="9" hidden="1">#REF!</definedName>
    <definedName name="P5_OP_Amt5" localSheetId="10" hidden="1">'NFD CONSO'!#REF!</definedName>
    <definedName name="P5_OP_Amt5" localSheetId="11" hidden="1">#REF!</definedName>
    <definedName name="P5_OP_Amt5" localSheetId="18" hidden="1">#REF!</definedName>
    <definedName name="P5_OP_Amt5" hidden="1">#REF!</definedName>
    <definedName name="P6_Actv_Amt1" localSheetId="35" hidden="1">#REF!</definedName>
    <definedName name="P6_Actv_Amt1" localSheetId="31" hidden="1">#REF!</definedName>
    <definedName name="P6_Actv_Amt1" localSheetId="9" hidden="1">#REF!</definedName>
    <definedName name="P6_Actv_Amt1" localSheetId="30" hidden="1">#REF!</definedName>
    <definedName name="P6_Actv_Amt1" localSheetId="33" hidden="1">#REF!</definedName>
    <definedName name="P6_Actv_Amt1" localSheetId="16" hidden="1">#REF!</definedName>
    <definedName name="P6_Actv_Amt1" localSheetId="10" hidden="1">'NFD CONSO'!#REF!</definedName>
    <definedName name="P6_Actv_Amt1" localSheetId="29" hidden="1">#REF!</definedName>
    <definedName name="P6_Actv_Amt1" localSheetId="11" hidden="1">#REF!</definedName>
    <definedName name="P6_Actv_Amt1" localSheetId="36" hidden="1">#REF!</definedName>
    <definedName name="P6_Actv_Amt1" localSheetId="32" hidden="1">#REF!</definedName>
    <definedName name="P6_Actv_Amt1" localSheetId="18" hidden="1">#REF!</definedName>
    <definedName name="P6_Actv_Amt1" localSheetId="38" hidden="1">#REF!</definedName>
    <definedName name="P6_Actv_Amt1" hidden="1">#REF!</definedName>
    <definedName name="P6_Actv_Amt10" localSheetId="35" hidden="1">#REF!</definedName>
    <definedName name="P6_Actv_Amt10" localSheetId="31" hidden="1">#REF!</definedName>
    <definedName name="P6_Actv_Amt10" localSheetId="9" hidden="1">#REF!</definedName>
    <definedName name="P6_Actv_Amt10" localSheetId="30" hidden="1">#REF!</definedName>
    <definedName name="P6_Actv_Amt10" localSheetId="33" hidden="1">#REF!</definedName>
    <definedName name="P6_Actv_Amt10" localSheetId="16" hidden="1">#REF!</definedName>
    <definedName name="P6_Actv_Amt10" localSheetId="10" hidden="1">'NFD CONSO'!#REF!</definedName>
    <definedName name="P6_Actv_Amt10" localSheetId="29" hidden="1">#REF!</definedName>
    <definedName name="P6_Actv_Amt10" localSheetId="11" hidden="1">#REF!</definedName>
    <definedName name="P6_Actv_Amt10" localSheetId="36" hidden="1">#REF!</definedName>
    <definedName name="P6_Actv_Amt10" localSheetId="32" hidden="1">#REF!</definedName>
    <definedName name="P6_Actv_Amt10" localSheetId="18" hidden="1">#REF!</definedName>
    <definedName name="P6_Actv_Amt10" localSheetId="38" hidden="1">#REF!</definedName>
    <definedName name="P6_Actv_Amt10" hidden="1">#REF!</definedName>
    <definedName name="P6_Actv_Amt11" localSheetId="35" hidden="1">#REF!</definedName>
    <definedName name="P6_Actv_Amt11" localSheetId="31" hidden="1">#REF!</definedName>
    <definedName name="P6_Actv_Amt11" localSheetId="9" hidden="1">#REF!</definedName>
    <definedName name="P6_Actv_Amt11" localSheetId="30" hidden="1">#REF!</definedName>
    <definedName name="P6_Actv_Amt11" localSheetId="33" hidden="1">#REF!</definedName>
    <definedName name="P6_Actv_Amt11" localSheetId="16" hidden="1">#REF!</definedName>
    <definedName name="P6_Actv_Amt11" localSheetId="10" hidden="1">'NFD CONSO'!#REF!</definedName>
    <definedName name="P6_Actv_Amt11" localSheetId="29" hidden="1">#REF!</definedName>
    <definedName name="P6_Actv_Amt11" localSheetId="11" hidden="1">#REF!</definedName>
    <definedName name="P6_Actv_Amt11" localSheetId="36" hidden="1">#REF!</definedName>
    <definedName name="P6_Actv_Amt11" localSheetId="32" hidden="1">#REF!</definedName>
    <definedName name="P6_Actv_Amt11" localSheetId="18" hidden="1">#REF!</definedName>
    <definedName name="P6_Actv_Amt11" localSheetId="38" hidden="1">#REF!</definedName>
    <definedName name="P6_Actv_Amt11" hidden="1">#REF!</definedName>
    <definedName name="P6_Actv_Amt12" localSheetId="35" hidden="1">#REF!</definedName>
    <definedName name="P6_Actv_Amt12" localSheetId="31" hidden="1">#REF!</definedName>
    <definedName name="P6_Actv_Amt12" localSheetId="9" hidden="1">#REF!</definedName>
    <definedName name="P6_Actv_Amt12" localSheetId="30" hidden="1">#REF!</definedName>
    <definedName name="P6_Actv_Amt12" localSheetId="33" hidden="1">#REF!</definedName>
    <definedName name="P6_Actv_Amt12" localSheetId="16" hidden="1">#REF!</definedName>
    <definedName name="P6_Actv_Amt12" localSheetId="10" hidden="1">'NFD CONSO'!#REF!</definedName>
    <definedName name="P6_Actv_Amt12" localSheetId="29" hidden="1">#REF!</definedName>
    <definedName name="P6_Actv_Amt12" localSheetId="11" hidden="1">#REF!</definedName>
    <definedName name="P6_Actv_Amt12" localSheetId="36" hidden="1">#REF!</definedName>
    <definedName name="P6_Actv_Amt12" localSheetId="32" hidden="1">#REF!</definedName>
    <definedName name="P6_Actv_Amt12" localSheetId="18" hidden="1">#REF!</definedName>
    <definedName name="P6_Actv_Amt12" localSheetId="38" hidden="1">#REF!</definedName>
    <definedName name="P6_Actv_Amt12" hidden="1">#REF!</definedName>
    <definedName name="P6_Actv_Amt15" localSheetId="35" hidden="1">#REF!</definedName>
    <definedName name="P6_Actv_Amt15" localSheetId="31" hidden="1">#REF!</definedName>
    <definedName name="P6_Actv_Amt15" localSheetId="9" hidden="1">#REF!</definedName>
    <definedName name="P6_Actv_Amt15" localSheetId="30" hidden="1">#REF!</definedName>
    <definedName name="P6_Actv_Amt15" localSheetId="33" hidden="1">#REF!</definedName>
    <definedName name="P6_Actv_Amt15" localSheetId="16" hidden="1">#REF!</definedName>
    <definedName name="P6_Actv_Amt15" localSheetId="10" hidden="1">'NFD CONSO'!#REF!</definedName>
    <definedName name="P6_Actv_Amt15" localSheetId="29" hidden="1">#REF!</definedName>
    <definedName name="P6_Actv_Amt15" localSheetId="11" hidden="1">#REF!</definedName>
    <definedName name="P6_Actv_Amt15" localSheetId="36" hidden="1">#REF!</definedName>
    <definedName name="P6_Actv_Amt15" localSheetId="32" hidden="1">#REF!</definedName>
    <definedName name="P6_Actv_Amt15" localSheetId="18" hidden="1">#REF!</definedName>
    <definedName name="P6_Actv_Amt15" localSheetId="38" hidden="1">#REF!</definedName>
    <definedName name="P6_Actv_Amt15" hidden="1">#REF!</definedName>
    <definedName name="P6_Actv_Amt17" localSheetId="35" hidden="1">#REF!</definedName>
    <definedName name="P6_Actv_Amt17" localSheetId="31" hidden="1">#REF!</definedName>
    <definedName name="P6_Actv_Amt17" localSheetId="9" hidden="1">#REF!</definedName>
    <definedName name="P6_Actv_Amt17" localSheetId="30" hidden="1">#REF!</definedName>
    <definedName name="P6_Actv_Amt17" localSheetId="33" hidden="1">#REF!</definedName>
    <definedName name="P6_Actv_Amt17" localSheetId="16" hidden="1">#REF!</definedName>
    <definedName name="P6_Actv_Amt17" localSheetId="10" hidden="1">'NFD CONSO'!#REF!</definedName>
    <definedName name="P6_Actv_Amt17" localSheetId="29" hidden="1">#REF!</definedName>
    <definedName name="P6_Actv_Amt17" localSheetId="11" hidden="1">#REF!</definedName>
    <definedName name="P6_Actv_Amt17" localSheetId="36" hidden="1">#REF!</definedName>
    <definedName name="P6_Actv_Amt17" localSheetId="32" hidden="1">#REF!</definedName>
    <definedName name="P6_Actv_Amt17" localSheetId="18" hidden="1">#REF!</definedName>
    <definedName name="P6_Actv_Amt17" localSheetId="38" hidden="1">#REF!</definedName>
    <definedName name="P6_Actv_Amt17" hidden="1">#REF!</definedName>
    <definedName name="P6_Actv_Amt2" localSheetId="35" hidden="1">#REF!</definedName>
    <definedName name="P6_Actv_Amt2" localSheetId="31" hidden="1">#REF!</definedName>
    <definedName name="P6_Actv_Amt2" localSheetId="9" hidden="1">#REF!</definedName>
    <definedName name="P6_Actv_Amt2" localSheetId="30" hidden="1">#REF!</definedName>
    <definedName name="P6_Actv_Amt2" localSheetId="33" hidden="1">#REF!</definedName>
    <definedName name="P6_Actv_Amt2" localSheetId="16" hidden="1">#REF!</definedName>
    <definedName name="P6_Actv_Amt2" localSheetId="10" hidden="1">'NFD CONSO'!#REF!</definedName>
    <definedName name="P6_Actv_Amt2" localSheetId="29" hidden="1">#REF!</definedName>
    <definedName name="P6_Actv_Amt2" localSheetId="11" hidden="1">#REF!</definedName>
    <definedName name="P6_Actv_Amt2" localSheetId="36" hidden="1">#REF!</definedName>
    <definedName name="P6_Actv_Amt2" localSheetId="32" hidden="1">#REF!</definedName>
    <definedName name="P6_Actv_Amt2" localSheetId="18" hidden="1">#REF!</definedName>
    <definedName name="P6_Actv_Amt2" localSheetId="38" hidden="1">#REF!</definedName>
    <definedName name="P6_Actv_Amt2" hidden="1">#REF!</definedName>
    <definedName name="P6_Actv_Amt20" localSheetId="35" hidden="1">#REF!</definedName>
    <definedName name="P6_Actv_Amt20" localSheetId="31" hidden="1">#REF!</definedName>
    <definedName name="P6_Actv_Amt20" localSheetId="9" hidden="1">#REF!</definedName>
    <definedName name="P6_Actv_Amt20" localSheetId="30" hidden="1">#REF!</definedName>
    <definedName name="P6_Actv_Amt20" localSheetId="33" hidden="1">#REF!</definedName>
    <definedName name="P6_Actv_Amt20" localSheetId="16" hidden="1">#REF!</definedName>
    <definedName name="P6_Actv_Amt20" localSheetId="10" hidden="1">'NFD CONSO'!#REF!</definedName>
    <definedName name="P6_Actv_Amt20" localSheetId="29" hidden="1">#REF!</definedName>
    <definedName name="P6_Actv_Amt20" localSheetId="11" hidden="1">#REF!</definedName>
    <definedName name="P6_Actv_Amt20" localSheetId="36" hidden="1">#REF!</definedName>
    <definedName name="P6_Actv_Amt20" localSheetId="32" hidden="1">#REF!</definedName>
    <definedName name="P6_Actv_Amt20" localSheetId="18" hidden="1">#REF!</definedName>
    <definedName name="P6_Actv_Amt20" localSheetId="38" hidden="1">#REF!</definedName>
    <definedName name="P6_Actv_Amt20" hidden="1">#REF!</definedName>
    <definedName name="P6_Actv_Amt21" localSheetId="35" hidden="1">#REF!</definedName>
    <definedName name="P6_Actv_Amt21" localSheetId="31" hidden="1">#REF!</definedName>
    <definedName name="P6_Actv_Amt21" localSheetId="9" hidden="1">#REF!</definedName>
    <definedName name="P6_Actv_Amt21" localSheetId="30" hidden="1">#REF!</definedName>
    <definedName name="P6_Actv_Amt21" localSheetId="33" hidden="1">#REF!</definedName>
    <definedName name="P6_Actv_Amt21" localSheetId="16" hidden="1">#REF!</definedName>
    <definedName name="P6_Actv_Amt21" localSheetId="10" hidden="1">'NFD CONSO'!#REF!</definedName>
    <definedName name="P6_Actv_Amt21" localSheetId="29" hidden="1">#REF!</definedName>
    <definedName name="P6_Actv_Amt21" localSheetId="11" hidden="1">#REF!</definedName>
    <definedName name="P6_Actv_Amt21" localSheetId="36" hidden="1">#REF!</definedName>
    <definedName name="P6_Actv_Amt21" localSheetId="32" hidden="1">#REF!</definedName>
    <definedName name="P6_Actv_Amt21" localSheetId="18" hidden="1">#REF!</definedName>
    <definedName name="P6_Actv_Amt21" localSheetId="38" hidden="1">#REF!</definedName>
    <definedName name="P6_Actv_Amt21" hidden="1">#REF!</definedName>
    <definedName name="P6_Actv_Amt3" localSheetId="35" hidden="1">#REF!</definedName>
    <definedName name="P6_Actv_Amt3" localSheetId="31" hidden="1">#REF!</definedName>
    <definedName name="P6_Actv_Amt3" localSheetId="30" hidden="1">#REF!</definedName>
    <definedName name="P6_Actv_Amt3" localSheetId="51" hidden="1">#REF!</definedName>
    <definedName name="P6_Actv_Amt3" localSheetId="33" hidden="1">#REF!</definedName>
    <definedName name="P6_Actv_Amt3" localSheetId="29" hidden="1">#REF!</definedName>
    <definedName name="P6_Actv_Amt3" localSheetId="36" hidden="1">#REF!</definedName>
    <definedName name="P6_Actv_Amt3" localSheetId="32" hidden="1">#REF!</definedName>
    <definedName name="P6_Actv_Amt3" localSheetId="38" hidden="1">#REF!</definedName>
    <definedName name="P6_Actv_Amt3" hidden="1">#REF!</definedName>
    <definedName name="P6_Actv_Amt4" localSheetId="35" hidden="1">#REF!</definedName>
    <definedName name="P6_Actv_Amt4" localSheetId="31" hidden="1">#REF!</definedName>
    <definedName name="P6_Actv_Amt4" localSheetId="30" hidden="1">#REF!</definedName>
    <definedName name="P6_Actv_Amt4" localSheetId="51" hidden="1">#REF!</definedName>
    <definedName name="P6_Actv_Amt4" localSheetId="33" hidden="1">#REF!</definedName>
    <definedName name="P6_Actv_Amt4" localSheetId="29" hidden="1">#REF!</definedName>
    <definedName name="P6_Actv_Amt4" localSheetId="36" hidden="1">#REF!</definedName>
    <definedName name="P6_Actv_Amt4" localSheetId="32" hidden="1">#REF!</definedName>
    <definedName name="P6_Actv_Amt4" localSheetId="38" hidden="1">#REF!</definedName>
    <definedName name="P6_Actv_Amt4" hidden="1">#REF!</definedName>
    <definedName name="P6_Actv_Amt5" localSheetId="35" hidden="1">#REF!</definedName>
    <definedName name="P6_Actv_Amt5" localSheetId="31" hidden="1">#REF!</definedName>
    <definedName name="P6_Actv_Amt5" localSheetId="9" hidden="1">#REF!</definedName>
    <definedName name="P6_Actv_Amt5" localSheetId="30" hidden="1">#REF!</definedName>
    <definedName name="P6_Actv_Amt5" localSheetId="51" hidden="1">#REF!</definedName>
    <definedName name="P6_Actv_Amt5" localSheetId="33" hidden="1">#REF!</definedName>
    <definedName name="P6_Actv_Amt5" localSheetId="16" hidden="1">#REF!</definedName>
    <definedName name="P6_Actv_Amt5" localSheetId="10" hidden="1">'NFD CONSO'!#REF!</definedName>
    <definedName name="P6_Actv_Amt5" localSheetId="29" hidden="1">#REF!</definedName>
    <definedName name="P6_Actv_Amt5" localSheetId="11" hidden="1">#REF!</definedName>
    <definedName name="P6_Actv_Amt5" localSheetId="36" hidden="1">#REF!</definedName>
    <definedName name="P6_Actv_Amt5" localSheetId="32" hidden="1">#REF!</definedName>
    <definedName name="P6_Actv_Amt5" localSheetId="18" hidden="1">#REF!</definedName>
    <definedName name="P6_Actv_Amt5" localSheetId="38" hidden="1">#REF!</definedName>
    <definedName name="P6_Actv_Amt5" hidden="1">#REF!</definedName>
    <definedName name="P6_Actv_Amt6" localSheetId="35" hidden="1">#REF!</definedName>
    <definedName name="P6_Actv_Amt6" localSheetId="31" hidden="1">#REF!</definedName>
    <definedName name="P6_Actv_Amt6" localSheetId="9" hidden="1">#REF!</definedName>
    <definedName name="P6_Actv_Amt6" localSheetId="30" hidden="1">#REF!</definedName>
    <definedName name="P6_Actv_Amt6" localSheetId="51" hidden="1">#REF!</definedName>
    <definedName name="P6_Actv_Amt6" localSheetId="33" hidden="1">#REF!</definedName>
    <definedName name="P6_Actv_Amt6" localSheetId="16" hidden="1">#REF!</definedName>
    <definedName name="P6_Actv_Amt6" localSheetId="10" hidden="1">'NFD CONSO'!#REF!</definedName>
    <definedName name="P6_Actv_Amt6" localSheetId="29" hidden="1">#REF!</definedName>
    <definedName name="P6_Actv_Amt6" localSheetId="11" hidden="1">#REF!</definedName>
    <definedName name="P6_Actv_Amt6" localSheetId="36" hidden="1">#REF!</definedName>
    <definedName name="P6_Actv_Amt6" localSheetId="32" hidden="1">#REF!</definedName>
    <definedName name="P6_Actv_Amt6" localSheetId="18" hidden="1">#REF!</definedName>
    <definedName name="P6_Actv_Amt6" localSheetId="38" hidden="1">#REF!</definedName>
    <definedName name="P6_Actv_Amt6" hidden="1">#REF!</definedName>
    <definedName name="P6_Actv_Amt7" localSheetId="35" hidden="1">#REF!</definedName>
    <definedName name="P6_Actv_Amt7" localSheetId="31" hidden="1">#REF!</definedName>
    <definedName name="P6_Actv_Amt7" localSheetId="9" hidden="1">#REF!</definedName>
    <definedName name="P6_Actv_Amt7" localSheetId="30" hidden="1">#REF!</definedName>
    <definedName name="P6_Actv_Amt7" localSheetId="51" hidden="1">#REF!</definedName>
    <definedName name="P6_Actv_Amt7" localSheetId="33" hidden="1">#REF!</definedName>
    <definedName name="P6_Actv_Amt7" localSheetId="16" hidden="1">#REF!</definedName>
    <definedName name="P6_Actv_Amt7" localSheetId="10" hidden="1">'NFD CONSO'!#REF!</definedName>
    <definedName name="P6_Actv_Amt7" localSheetId="29" hidden="1">#REF!</definedName>
    <definedName name="P6_Actv_Amt7" localSheetId="11" hidden="1">#REF!</definedName>
    <definedName name="P6_Actv_Amt7" localSheetId="36" hidden="1">#REF!</definedName>
    <definedName name="P6_Actv_Amt7" localSheetId="32" hidden="1">#REF!</definedName>
    <definedName name="P6_Actv_Amt7" localSheetId="18" hidden="1">#REF!</definedName>
    <definedName name="P6_Actv_Amt7" localSheetId="38" hidden="1">#REF!</definedName>
    <definedName name="P6_Actv_Amt7" hidden="1">#REF!</definedName>
    <definedName name="P6_Actv_Amt8" localSheetId="35" hidden="1">#REF!</definedName>
    <definedName name="P6_Actv_Amt8" localSheetId="31" hidden="1">#REF!</definedName>
    <definedName name="P6_Actv_Amt8" localSheetId="9" hidden="1">#REF!</definedName>
    <definedName name="P6_Actv_Amt8" localSheetId="30" hidden="1">#REF!</definedName>
    <definedName name="P6_Actv_Amt8" localSheetId="33" hidden="1">#REF!</definedName>
    <definedName name="P6_Actv_Amt8" localSheetId="16" hidden="1">#REF!</definedName>
    <definedName name="P6_Actv_Amt8" localSheetId="10" hidden="1">'NFD CONSO'!#REF!</definedName>
    <definedName name="P6_Actv_Amt8" localSheetId="29" hidden="1">#REF!</definedName>
    <definedName name="P6_Actv_Amt8" localSheetId="11" hidden="1">#REF!</definedName>
    <definedName name="P6_Actv_Amt8" localSheetId="36" hidden="1">#REF!</definedName>
    <definedName name="P6_Actv_Amt8" localSheetId="32" hidden="1">#REF!</definedName>
    <definedName name="P6_Actv_Amt8" localSheetId="18" hidden="1">#REF!</definedName>
    <definedName name="P6_Actv_Amt8" localSheetId="38" hidden="1">#REF!</definedName>
    <definedName name="P6_Actv_Amt8" hidden="1">#REF!</definedName>
    <definedName name="P6_Actv_Amt9" localSheetId="35" hidden="1">#REF!</definedName>
    <definedName name="P6_Actv_Amt9" localSheetId="31" hidden="1">#REF!</definedName>
    <definedName name="P6_Actv_Amt9" localSheetId="9" hidden="1">#REF!</definedName>
    <definedName name="P6_Actv_Amt9" localSheetId="30" hidden="1">#REF!</definedName>
    <definedName name="P6_Actv_Amt9" localSheetId="33" hidden="1">#REF!</definedName>
    <definedName name="P6_Actv_Amt9" localSheetId="16" hidden="1">#REF!</definedName>
    <definedName name="P6_Actv_Amt9" localSheetId="10" hidden="1">'NFD CONSO'!#REF!</definedName>
    <definedName name="P6_Actv_Amt9" localSheetId="29" hidden="1">#REF!</definedName>
    <definedName name="P6_Actv_Amt9" localSheetId="11" hidden="1">#REF!</definedName>
    <definedName name="P6_Actv_Amt9" localSheetId="36" hidden="1">#REF!</definedName>
    <definedName name="P6_Actv_Amt9" localSheetId="32" hidden="1">#REF!</definedName>
    <definedName name="P6_Actv_Amt9" localSheetId="18" hidden="1">#REF!</definedName>
    <definedName name="P6_Actv_Amt9" localSheetId="38" hidden="1">#REF!</definedName>
    <definedName name="P6_Actv_Amt9" hidden="1">#REF!</definedName>
    <definedName name="P6_Bal_Amt1" localSheetId="35" hidden="1">#REF!</definedName>
    <definedName name="P6_Bal_Amt1" localSheetId="31" hidden="1">#REF!</definedName>
    <definedName name="P6_Bal_Amt1" localSheetId="9" hidden="1">#REF!</definedName>
    <definedName name="P6_Bal_Amt1" localSheetId="30" hidden="1">#REF!</definedName>
    <definedName name="P6_Bal_Amt1" localSheetId="33" hidden="1">#REF!</definedName>
    <definedName name="P6_Bal_Amt1" localSheetId="16" hidden="1">#REF!</definedName>
    <definedName name="P6_Bal_Amt1" localSheetId="10" hidden="1">'NFD CONSO'!#REF!</definedName>
    <definedName name="P6_Bal_Amt1" localSheetId="29" hidden="1">#REF!</definedName>
    <definedName name="P6_Bal_Amt1" localSheetId="11" hidden="1">#REF!</definedName>
    <definedName name="P6_Bal_Amt1" localSheetId="36" hidden="1">#REF!</definedName>
    <definedName name="P6_Bal_Amt1" localSheetId="32" hidden="1">#REF!</definedName>
    <definedName name="P6_Bal_Amt1" localSheetId="18" hidden="1">#REF!</definedName>
    <definedName name="P6_Bal_Amt1" localSheetId="38" hidden="1">#REF!</definedName>
    <definedName name="P6_Bal_Amt1" hidden="1">#REF!</definedName>
    <definedName name="P6_Bal_Amt2" localSheetId="35" hidden="1">#REF!</definedName>
    <definedName name="P6_Bal_Amt2" localSheetId="31" hidden="1">#REF!</definedName>
    <definedName name="P6_Bal_Amt2" localSheetId="9" hidden="1">#REF!</definedName>
    <definedName name="P6_Bal_Amt2" localSheetId="30" hidden="1">#REF!</definedName>
    <definedName name="P6_Bal_Amt2" localSheetId="33" hidden="1">#REF!</definedName>
    <definedName name="P6_Bal_Amt2" localSheetId="16" hidden="1">#REF!</definedName>
    <definedName name="P6_Bal_Amt2" localSheetId="10" hidden="1">'NFD CONSO'!#REF!</definedName>
    <definedName name="P6_Bal_Amt2" localSheetId="29" hidden="1">#REF!</definedName>
    <definedName name="P6_Bal_Amt2" localSheetId="11" hidden="1">#REF!</definedName>
    <definedName name="P6_Bal_Amt2" localSheetId="36" hidden="1">#REF!</definedName>
    <definedName name="P6_Bal_Amt2" localSheetId="32" hidden="1">#REF!</definedName>
    <definedName name="P6_Bal_Amt2" localSheetId="18" hidden="1">#REF!</definedName>
    <definedName name="P6_Bal_Amt2" localSheetId="38" hidden="1">#REF!</definedName>
    <definedName name="P6_Bal_Amt2" hidden="1">#REF!</definedName>
    <definedName name="P6_Bal_Amt3" localSheetId="35" hidden="1">#REF!</definedName>
    <definedName name="P6_Bal_Amt3" localSheetId="31" hidden="1">#REF!</definedName>
    <definedName name="P6_Bal_Amt3" localSheetId="9" hidden="1">#REF!</definedName>
    <definedName name="P6_Bal_Amt3" localSheetId="30" hidden="1">#REF!</definedName>
    <definedName name="P6_Bal_Amt3" localSheetId="33" hidden="1">#REF!</definedName>
    <definedName name="P6_Bal_Amt3" localSheetId="16" hidden="1">#REF!</definedName>
    <definedName name="P6_Bal_Amt3" localSheetId="10" hidden="1">'NFD CONSO'!#REF!</definedName>
    <definedName name="P6_Bal_Amt3" localSheetId="29" hidden="1">#REF!</definedName>
    <definedName name="P6_Bal_Amt3" localSheetId="11" hidden="1">#REF!</definedName>
    <definedName name="P6_Bal_Amt3" localSheetId="36" hidden="1">#REF!</definedName>
    <definedName name="P6_Bal_Amt3" localSheetId="32" hidden="1">#REF!</definedName>
    <definedName name="P6_Bal_Amt3" localSheetId="18" hidden="1">#REF!</definedName>
    <definedName name="P6_Bal_Amt3" localSheetId="38" hidden="1">#REF!</definedName>
    <definedName name="P6_Bal_Amt3" hidden="1">#REF!</definedName>
    <definedName name="P6_Bal_Amt4" localSheetId="35" hidden="1">#REF!</definedName>
    <definedName name="P6_Bal_Amt4" localSheetId="31" hidden="1">#REF!</definedName>
    <definedName name="P6_Bal_Amt4" localSheetId="9" hidden="1">#REF!</definedName>
    <definedName name="P6_Bal_Amt4" localSheetId="30" hidden="1">#REF!</definedName>
    <definedName name="P6_Bal_Amt4" localSheetId="33" hidden="1">#REF!</definedName>
    <definedName name="P6_Bal_Amt4" localSheetId="16" hidden="1">#REF!</definedName>
    <definedName name="P6_Bal_Amt4" localSheetId="10" hidden="1">'NFD CONSO'!#REF!</definedName>
    <definedName name="P6_Bal_Amt4" localSheetId="29" hidden="1">#REF!</definedName>
    <definedName name="P6_Bal_Amt4" localSheetId="11" hidden="1">#REF!</definedName>
    <definedName name="P6_Bal_Amt4" localSheetId="36" hidden="1">#REF!</definedName>
    <definedName name="P6_Bal_Amt4" localSheetId="32" hidden="1">#REF!</definedName>
    <definedName name="P6_Bal_Amt4" localSheetId="18" hidden="1">#REF!</definedName>
    <definedName name="P6_Bal_Amt4" localSheetId="38" hidden="1">#REF!</definedName>
    <definedName name="P6_Bal_Amt4" hidden="1">#REF!</definedName>
    <definedName name="P6_Bal_Amt5" localSheetId="35" hidden="1">#REF!</definedName>
    <definedName name="P6_Bal_Amt5" localSheetId="31" hidden="1">#REF!</definedName>
    <definedName name="P6_Bal_Amt5" localSheetId="9" hidden="1">#REF!</definedName>
    <definedName name="P6_Bal_Amt5" localSheetId="30" hidden="1">#REF!</definedName>
    <definedName name="P6_Bal_Amt5" localSheetId="33" hidden="1">#REF!</definedName>
    <definedName name="P6_Bal_Amt5" localSheetId="16" hidden="1">#REF!</definedName>
    <definedName name="P6_Bal_Amt5" localSheetId="10" hidden="1">'NFD CONSO'!#REF!</definedName>
    <definedName name="P6_Bal_Amt5" localSheetId="29" hidden="1">#REF!</definedName>
    <definedName name="P6_Bal_Amt5" localSheetId="11" hidden="1">#REF!</definedName>
    <definedName name="P6_Bal_Amt5" localSheetId="36" hidden="1">#REF!</definedName>
    <definedName name="P6_Bal_Amt5" localSheetId="32" hidden="1">#REF!</definedName>
    <definedName name="P6_Bal_Amt5" localSheetId="18" hidden="1">#REF!</definedName>
    <definedName name="P6_Bal_Amt5" localSheetId="38" hidden="1">#REF!</definedName>
    <definedName name="P6_Bal_Amt5" hidden="1">#REF!</definedName>
    <definedName name="P6_Bal_Amt6" localSheetId="35" hidden="1">#REF!</definedName>
    <definedName name="P6_Bal_Amt6" localSheetId="31" hidden="1">#REF!</definedName>
    <definedName name="P6_Bal_Amt6" localSheetId="9" hidden="1">#REF!</definedName>
    <definedName name="P6_Bal_Amt6" localSheetId="30" hidden="1">#REF!</definedName>
    <definedName name="P6_Bal_Amt6" localSheetId="33" hidden="1">#REF!</definedName>
    <definedName name="P6_Bal_Amt6" localSheetId="16" hidden="1">#REF!</definedName>
    <definedName name="P6_Bal_Amt6" localSheetId="10" hidden="1">'NFD CONSO'!#REF!</definedName>
    <definedName name="P6_Bal_Amt6" localSheetId="29" hidden="1">#REF!</definedName>
    <definedName name="P6_Bal_Amt6" localSheetId="11" hidden="1">#REF!</definedName>
    <definedName name="P6_Bal_Amt6" localSheetId="36" hidden="1">#REF!</definedName>
    <definedName name="P6_Bal_Amt6" localSheetId="32" hidden="1">#REF!</definedName>
    <definedName name="P6_Bal_Amt6" localSheetId="18" hidden="1">#REF!</definedName>
    <definedName name="P6_Bal_Amt6" localSheetId="38" hidden="1">#REF!</definedName>
    <definedName name="P6_Bal_Amt6" hidden="1">#REF!</definedName>
    <definedName name="P6_Bal_Amt8" localSheetId="9" hidden="1">#REF!</definedName>
    <definedName name="P6_Bal_Amt8" localSheetId="10" hidden="1">'NFD CONSO'!#REF!</definedName>
    <definedName name="P6_Bal_Amt8" localSheetId="11" hidden="1">#REF!</definedName>
    <definedName name="P6_Bal_Amt8" localSheetId="18" hidden="1">#REF!</definedName>
    <definedName name="P6_Bal_Amt8" hidden="1">#REF!</definedName>
    <definedName name="P6_Bal_Amt9" localSheetId="35" hidden="1">#REF!</definedName>
    <definedName name="P6_Bal_Amt9" localSheetId="31" hidden="1">#REF!</definedName>
    <definedName name="P6_Bal_Amt9" localSheetId="9" hidden="1">#REF!</definedName>
    <definedName name="P6_Bal_Amt9" localSheetId="30" hidden="1">#REF!</definedName>
    <definedName name="P6_Bal_Amt9" localSheetId="33" hidden="1">#REF!</definedName>
    <definedName name="P6_Bal_Amt9" localSheetId="16" hidden="1">#REF!</definedName>
    <definedName name="P6_Bal_Amt9" localSheetId="10" hidden="1">'NFD CONSO'!#REF!</definedName>
    <definedName name="P6_Bal_Amt9" localSheetId="29" hidden="1">#REF!</definedName>
    <definedName name="P6_Bal_Amt9" localSheetId="11" hidden="1">#REF!</definedName>
    <definedName name="P6_Bal_Amt9" localSheetId="36" hidden="1">#REF!</definedName>
    <definedName name="P6_Bal_Amt9" localSheetId="32" hidden="1">#REF!</definedName>
    <definedName name="P6_Bal_Amt9" localSheetId="18" hidden="1">#REF!</definedName>
    <definedName name="P6_Bal_Amt9" localSheetId="38" hidden="1">#REF!</definedName>
    <definedName name="P6_Bal_Amt9" hidden="1">#REF!</definedName>
    <definedName name="P6_OP_Amt10" localSheetId="35" hidden="1">#REF!</definedName>
    <definedName name="P6_OP_Amt10" localSheetId="31" hidden="1">#REF!</definedName>
    <definedName name="P6_OP_Amt10" localSheetId="9" hidden="1">#REF!</definedName>
    <definedName name="P6_OP_Amt10" localSheetId="30" hidden="1">#REF!</definedName>
    <definedName name="P6_OP_Amt10" localSheetId="33" hidden="1">#REF!</definedName>
    <definedName name="P6_OP_Amt10" localSheetId="16" hidden="1">#REF!</definedName>
    <definedName name="P6_OP_Amt10" localSheetId="10" hidden="1">'NFD CONSO'!#REF!</definedName>
    <definedName name="P6_OP_Amt10" localSheetId="29" hidden="1">#REF!</definedName>
    <definedName name="P6_OP_Amt10" localSheetId="11" hidden="1">#REF!</definedName>
    <definedName name="P6_OP_Amt10" localSheetId="36" hidden="1">#REF!</definedName>
    <definedName name="P6_OP_Amt10" localSheetId="32" hidden="1">#REF!</definedName>
    <definedName name="P6_OP_Amt10" localSheetId="18" hidden="1">#REF!</definedName>
    <definedName name="P6_OP_Amt10" localSheetId="38" hidden="1">#REF!</definedName>
    <definedName name="P6_OP_Amt10" hidden="1">#REF!</definedName>
    <definedName name="P6_OP_Amt11" localSheetId="35" hidden="1">#REF!</definedName>
    <definedName name="P6_OP_Amt11" localSheetId="31" hidden="1">#REF!</definedName>
    <definedName name="P6_OP_Amt11" localSheetId="9" hidden="1">#REF!</definedName>
    <definedName name="P6_OP_Amt11" localSheetId="30" hidden="1">#REF!</definedName>
    <definedName name="P6_OP_Amt11" localSheetId="33" hidden="1">#REF!</definedName>
    <definedName name="P6_OP_Amt11" localSheetId="16" hidden="1">#REF!</definedName>
    <definedName name="P6_OP_Amt11" localSheetId="10" hidden="1">'NFD CONSO'!#REF!</definedName>
    <definedName name="P6_OP_Amt11" localSheetId="29" hidden="1">#REF!</definedName>
    <definedName name="P6_OP_Amt11" localSheetId="11" hidden="1">#REF!</definedName>
    <definedName name="P6_OP_Amt11" localSheetId="36" hidden="1">#REF!</definedName>
    <definedName name="P6_OP_Amt11" localSheetId="32" hidden="1">#REF!</definedName>
    <definedName name="P6_OP_Amt11" localSheetId="18" hidden="1">#REF!</definedName>
    <definedName name="P6_OP_Amt11" localSheetId="38" hidden="1">#REF!</definedName>
    <definedName name="P6_OP_Amt11" hidden="1">#REF!</definedName>
    <definedName name="P6_OP_Amt12" localSheetId="35" hidden="1">#REF!</definedName>
    <definedName name="P6_OP_Amt12" localSheetId="31" hidden="1">#REF!</definedName>
    <definedName name="P6_OP_Amt12" localSheetId="9" hidden="1">#REF!</definedName>
    <definedName name="P6_OP_Amt12" localSheetId="30" hidden="1">#REF!</definedName>
    <definedName name="P6_OP_Amt12" localSheetId="33" hidden="1">#REF!</definedName>
    <definedName name="P6_OP_Amt12" localSheetId="16" hidden="1">#REF!</definedName>
    <definedName name="P6_OP_Amt12" localSheetId="10" hidden="1">'NFD CONSO'!#REF!</definedName>
    <definedName name="P6_OP_Amt12" localSheetId="29" hidden="1">#REF!</definedName>
    <definedName name="P6_OP_Amt12" localSheetId="11" hidden="1">#REF!</definedName>
    <definedName name="P6_OP_Amt12" localSheetId="36" hidden="1">#REF!</definedName>
    <definedName name="P6_OP_Amt12" localSheetId="32" hidden="1">#REF!</definedName>
    <definedName name="P6_OP_Amt12" localSheetId="18" hidden="1">#REF!</definedName>
    <definedName name="P6_OP_Amt12" localSheetId="38" hidden="1">#REF!</definedName>
    <definedName name="P6_OP_Amt12" hidden="1">#REF!</definedName>
    <definedName name="P6_OP_Amt14" localSheetId="35" hidden="1">#REF!</definedName>
    <definedName name="P6_OP_Amt14" localSheetId="31" hidden="1">#REF!</definedName>
    <definedName name="P6_OP_Amt14" localSheetId="9" hidden="1">#REF!</definedName>
    <definedName name="P6_OP_Amt14" localSheetId="30" hidden="1">#REF!</definedName>
    <definedName name="P6_OP_Amt14" localSheetId="33" hidden="1">#REF!</definedName>
    <definedName name="P6_OP_Amt14" localSheetId="16" hidden="1">#REF!</definedName>
    <definedName name="P6_OP_Amt14" localSheetId="10" hidden="1">'NFD CONSO'!#REF!</definedName>
    <definedName name="P6_OP_Amt14" localSheetId="29" hidden="1">#REF!</definedName>
    <definedName name="P6_OP_Amt14" localSheetId="11" hidden="1">#REF!</definedName>
    <definedName name="P6_OP_Amt14" localSheetId="36" hidden="1">#REF!</definedName>
    <definedName name="P6_OP_Amt14" localSheetId="32" hidden="1">#REF!</definedName>
    <definedName name="P6_OP_Amt14" localSheetId="18" hidden="1">#REF!</definedName>
    <definedName name="P6_OP_Amt14" localSheetId="38" hidden="1">#REF!</definedName>
    <definedName name="P6_OP_Amt14" hidden="1">#REF!</definedName>
    <definedName name="P6_OP_Amt2" localSheetId="9" hidden="1">#REF!</definedName>
    <definedName name="P6_OP_Amt2" localSheetId="10" hidden="1">'NFD CONSO'!#REF!</definedName>
    <definedName name="P6_OP_Amt2" localSheetId="11" hidden="1">#REF!</definedName>
    <definedName name="P6_OP_Amt2" localSheetId="18" hidden="1">#REF!</definedName>
    <definedName name="P6_OP_Amt2" hidden="1">#REF!</definedName>
    <definedName name="P6_OP_Amt3" localSheetId="9" hidden="1">#REF!</definedName>
    <definedName name="P6_OP_Amt3" localSheetId="10" hidden="1">'NFD CONSO'!#REF!</definedName>
    <definedName name="P6_OP_Amt3" localSheetId="11" hidden="1">#REF!</definedName>
    <definedName name="P6_OP_Amt3" localSheetId="18" hidden="1">#REF!</definedName>
    <definedName name="P6_OP_Amt3" hidden="1">#REF!</definedName>
    <definedName name="P6_OP_Amt4" localSheetId="9" hidden="1">#REF!</definedName>
    <definedName name="P6_OP_Amt4" localSheetId="10" hidden="1">'NFD CONSO'!#REF!</definedName>
    <definedName name="P6_OP_Amt4" localSheetId="11" hidden="1">#REF!</definedName>
    <definedName name="P6_OP_Amt4" localSheetId="18" hidden="1">#REF!</definedName>
    <definedName name="P6_OP_Amt4" hidden="1">#REF!</definedName>
    <definedName name="P6_OP_Amt5" localSheetId="9" hidden="1">#REF!</definedName>
    <definedName name="P6_OP_Amt5" localSheetId="10" hidden="1">'NFD CONSO'!#REF!</definedName>
    <definedName name="P6_OP_Amt5" localSheetId="11" hidden="1">#REF!</definedName>
    <definedName name="P6_OP_Amt5" localSheetId="18" hidden="1">#REF!</definedName>
    <definedName name="P6_OP_Amt5" hidden="1">#REF!</definedName>
    <definedName name="P7_Actv_Amt1" localSheetId="35" hidden="1">#REF!</definedName>
    <definedName name="P7_Actv_Amt1" localSheetId="31" hidden="1">#REF!</definedName>
    <definedName name="P7_Actv_Amt1" localSheetId="9" hidden="1">#REF!</definedName>
    <definedName name="P7_Actv_Amt1" localSheetId="30" hidden="1">#REF!</definedName>
    <definedName name="P7_Actv_Amt1" localSheetId="33" hidden="1">#REF!</definedName>
    <definedName name="P7_Actv_Amt1" localSheetId="16" hidden="1">#REF!</definedName>
    <definedName name="P7_Actv_Amt1" localSheetId="10" hidden="1">'NFD CONSO'!#REF!</definedName>
    <definedName name="P7_Actv_Amt1" localSheetId="29" hidden="1">#REF!</definedName>
    <definedName name="P7_Actv_Amt1" localSheetId="11" hidden="1">#REF!</definedName>
    <definedName name="P7_Actv_Amt1" localSheetId="36" hidden="1">#REF!</definedName>
    <definedName name="P7_Actv_Amt1" localSheetId="32" hidden="1">#REF!</definedName>
    <definedName name="P7_Actv_Amt1" localSheetId="18" hidden="1">#REF!</definedName>
    <definedName name="P7_Actv_Amt1" localSheetId="38" hidden="1">#REF!</definedName>
    <definedName name="P7_Actv_Amt1" hidden="1">#REF!</definedName>
    <definedName name="P7_Actv_Amt10" localSheetId="35" hidden="1">#REF!</definedName>
    <definedName name="P7_Actv_Amt10" localSheetId="31" hidden="1">#REF!</definedName>
    <definedName name="P7_Actv_Amt10" localSheetId="9" hidden="1">#REF!</definedName>
    <definedName name="P7_Actv_Amt10" localSheetId="30" hidden="1">#REF!</definedName>
    <definedName name="P7_Actv_Amt10" localSheetId="33" hidden="1">#REF!</definedName>
    <definedName name="P7_Actv_Amt10" localSheetId="16" hidden="1">#REF!</definedName>
    <definedName name="P7_Actv_Amt10" localSheetId="10" hidden="1">'NFD CONSO'!#REF!</definedName>
    <definedName name="P7_Actv_Amt10" localSheetId="29" hidden="1">#REF!</definedName>
    <definedName name="P7_Actv_Amt10" localSheetId="11" hidden="1">#REF!</definedName>
    <definedName name="P7_Actv_Amt10" localSheetId="36" hidden="1">#REF!</definedName>
    <definedName name="P7_Actv_Amt10" localSheetId="32" hidden="1">#REF!</definedName>
    <definedName name="P7_Actv_Amt10" localSheetId="18" hidden="1">#REF!</definedName>
    <definedName name="P7_Actv_Amt10" localSheetId="38" hidden="1">#REF!</definedName>
    <definedName name="P7_Actv_Amt10" hidden="1">#REF!</definedName>
    <definedName name="P7_Actv_Amt11" localSheetId="35" hidden="1">#REF!</definedName>
    <definedName name="P7_Actv_Amt11" localSheetId="31" hidden="1">#REF!</definedName>
    <definedName name="P7_Actv_Amt11" localSheetId="9" hidden="1">#REF!</definedName>
    <definedName name="P7_Actv_Amt11" localSheetId="30" hidden="1">#REF!</definedName>
    <definedName name="P7_Actv_Amt11" localSheetId="33" hidden="1">#REF!</definedName>
    <definedName name="P7_Actv_Amt11" localSheetId="16" hidden="1">#REF!</definedName>
    <definedName name="P7_Actv_Amt11" localSheetId="10" hidden="1">'NFD CONSO'!#REF!</definedName>
    <definedName name="P7_Actv_Amt11" localSheetId="29" hidden="1">#REF!</definedName>
    <definedName name="P7_Actv_Amt11" localSheetId="11" hidden="1">#REF!</definedName>
    <definedName name="P7_Actv_Amt11" localSheetId="36" hidden="1">#REF!</definedName>
    <definedName name="P7_Actv_Amt11" localSheetId="32" hidden="1">#REF!</definedName>
    <definedName name="P7_Actv_Amt11" localSheetId="18" hidden="1">#REF!</definedName>
    <definedName name="P7_Actv_Amt11" localSheetId="38" hidden="1">#REF!</definedName>
    <definedName name="P7_Actv_Amt11" hidden="1">#REF!</definedName>
    <definedName name="P7_Actv_Amt12" localSheetId="35" hidden="1">#REF!</definedName>
    <definedName name="P7_Actv_Amt12" localSheetId="31" hidden="1">#REF!</definedName>
    <definedName name="P7_Actv_Amt12" localSheetId="9" hidden="1">#REF!</definedName>
    <definedName name="P7_Actv_Amt12" localSheetId="30" hidden="1">#REF!</definedName>
    <definedName name="P7_Actv_Amt12" localSheetId="33" hidden="1">#REF!</definedName>
    <definedName name="P7_Actv_Amt12" localSheetId="16" hidden="1">#REF!</definedName>
    <definedName name="P7_Actv_Amt12" localSheetId="10" hidden="1">'NFD CONSO'!#REF!</definedName>
    <definedName name="P7_Actv_Amt12" localSheetId="29" hidden="1">#REF!</definedName>
    <definedName name="P7_Actv_Amt12" localSheetId="11" hidden="1">#REF!</definedName>
    <definedName name="P7_Actv_Amt12" localSheetId="36" hidden="1">#REF!</definedName>
    <definedName name="P7_Actv_Amt12" localSheetId="32" hidden="1">#REF!</definedName>
    <definedName name="P7_Actv_Amt12" localSheetId="18" hidden="1">#REF!</definedName>
    <definedName name="P7_Actv_Amt12" localSheetId="38" hidden="1">#REF!</definedName>
    <definedName name="P7_Actv_Amt12" hidden="1">#REF!</definedName>
    <definedName name="P7_Actv_Amt15" localSheetId="35" hidden="1">#REF!</definedName>
    <definedName name="P7_Actv_Amt15" localSheetId="31" hidden="1">#REF!</definedName>
    <definedName name="P7_Actv_Amt15" localSheetId="9" hidden="1">#REF!</definedName>
    <definedName name="P7_Actv_Amt15" localSheetId="30" hidden="1">#REF!</definedName>
    <definedName name="P7_Actv_Amt15" localSheetId="33" hidden="1">#REF!</definedName>
    <definedName name="P7_Actv_Amt15" localSheetId="16" hidden="1">#REF!</definedName>
    <definedName name="P7_Actv_Amt15" localSheetId="10" hidden="1">'NFD CONSO'!#REF!</definedName>
    <definedName name="P7_Actv_Amt15" localSheetId="29" hidden="1">#REF!</definedName>
    <definedName name="P7_Actv_Amt15" localSheetId="11" hidden="1">#REF!</definedName>
    <definedName name="P7_Actv_Amt15" localSheetId="36" hidden="1">#REF!</definedName>
    <definedName name="P7_Actv_Amt15" localSheetId="32" hidden="1">#REF!</definedName>
    <definedName name="P7_Actv_Amt15" localSheetId="18" hidden="1">#REF!</definedName>
    <definedName name="P7_Actv_Amt15" localSheetId="38" hidden="1">#REF!</definedName>
    <definedName name="P7_Actv_Amt15" hidden="1">#REF!</definedName>
    <definedName name="P7_Actv_Amt17" localSheetId="35" hidden="1">#REF!</definedName>
    <definedName name="P7_Actv_Amt17" localSheetId="31" hidden="1">#REF!</definedName>
    <definedName name="P7_Actv_Amt17" localSheetId="9" hidden="1">#REF!</definedName>
    <definedName name="P7_Actv_Amt17" localSheetId="30" hidden="1">#REF!</definedName>
    <definedName name="P7_Actv_Amt17" localSheetId="33" hidden="1">#REF!</definedName>
    <definedName name="P7_Actv_Amt17" localSheetId="16" hidden="1">#REF!</definedName>
    <definedName name="P7_Actv_Amt17" localSheetId="10" hidden="1">'NFD CONSO'!#REF!</definedName>
    <definedName name="P7_Actv_Amt17" localSheetId="29" hidden="1">#REF!</definedName>
    <definedName name="P7_Actv_Amt17" localSheetId="11" hidden="1">#REF!</definedName>
    <definedName name="P7_Actv_Amt17" localSheetId="36" hidden="1">#REF!</definedName>
    <definedName name="P7_Actv_Amt17" localSheetId="32" hidden="1">#REF!</definedName>
    <definedName name="P7_Actv_Amt17" localSheetId="18" hidden="1">#REF!</definedName>
    <definedName name="P7_Actv_Amt17" localSheetId="38" hidden="1">#REF!</definedName>
    <definedName name="P7_Actv_Amt17" hidden="1">#REF!</definedName>
    <definedName name="P7_Actv_Amt18" localSheetId="35" hidden="1">#REF!</definedName>
    <definedName name="P7_Actv_Amt18" localSheetId="31" hidden="1">#REF!</definedName>
    <definedName name="P7_Actv_Amt18" localSheetId="9" hidden="1">#REF!</definedName>
    <definedName name="P7_Actv_Amt18" localSheetId="30" hidden="1">#REF!</definedName>
    <definedName name="P7_Actv_Amt18" localSheetId="33" hidden="1">#REF!</definedName>
    <definedName name="P7_Actv_Amt18" localSheetId="16" hidden="1">#REF!</definedName>
    <definedName name="P7_Actv_Amt18" localSheetId="10" hidden="1">'NFD CONSO'!#REF!</definedName>
    <definedName name="P7_Actv_Amt18" localSheetId="29" hidden="1">#REF!</definedName>
    <definedName name="P7_Actv_Amt18" localSheetId="11" hidden="1">#REF!</definedName>
    <definedName name="P7_Actv_Amt18" localSheetId="36" hidden="1">#REF!</definedName>
    <definedName name="P7_Actv_Amt18" localSheetId="32" hidden="1">#REF!</definedName>
    <definedName name="P7_Actv_Amt18" localSheetId="18" hidden="1">#REF!</definedName>
    <definedName name="P7_Actv_Amt18" localSheetId="38" hidden="1">#REF!</definedName>
    <definedName name="P7_Actv_Amt18" hidden="1">#REF!</definedName>
    <definedName name="P7_Actv_Amt19" localSheetId="35" hidden="1">#REF!</definedName>
    <definedName name="P7_Actv_Amt19" localSheetId="31" hidden="1">#REF!</definedName>
    <definedName name="P7_Actv_Amt19" localSheetId="9" hidden="1">#REF!</definedName>
    <definedName name="P7_Actv_Amt19" localSheetId="30" hidden="1">#REF!</definedName>
    <definedName name="P7_Actv_Amt19" localSheetId="33" hidden="1">#REF!</definedName>
    <definedName name="P7_Actv_Amt19" localSheetId="16" hidden="1">#REF!</definedName>
    <definedName name="P7_Actv_Amt19" localSheetId="10" hidden="1">'NFD CONSO'!#REF!</definedName>
    <definedName name="P7_Actv_Amt19" localSheetId="29" hidden="1">#REF!</definedName>
    <definedName name="P7_Actv_Amt19" localSheetId="11" hidden="1">#REF!</definedName>
    <definedName name="P7_Actv_Amt19" localSheetId="36" hidden="1">#REF!</definedName>
    <definedName name="P7_Actv_Amt19" localSheetId="32" hidden="1">#REF!</definedName>
    <definedName name="P7_Actv_Amt19" localSheetId="18" hidden="1">#REF!</definedName>
    <definedName name="P7_Actv_Amt19" localSheetId="38" hidden="1">#REF!</definedName>
    <definedName name="P7_Actv_Amt19" hidden="1">#REF!</definedName>
    <definedName name="P7_Actv_Amt2" localSheetId="35" hidden="1">#REF!</definedName>
    <definedName name="P7_Actv_Amt2" localSheetId="31" hidden="1">#REF!</definedName>
    <definedName name="P7_Actv_Amt2" localSheetId="9" hidden="1">#REF!</definedName>
    <definedName name="P7_Actv_Amt2" localSheetId="30" hidden="1">#REF!</definedName>
    <definedName name="P7_Actv_Amt2" localSheetId="33" hidden="1">#REF!</definedName>
    <definedName name="P7_Actv_Amt2" localSheetId="16" hidden="1">#REF!</definedName>
    <definedName name="P7_Actv_Amt2" localSheetId="10" hidden="1">'NFD CONSO'!#REF!</definedName>
    <definedName name="P7_Actv_Amt2" localSheetId="29" hidden="1">#REF!</definedName>
    <definedName name="P7_Actv_Amt2" localSheetId="11" hidden="1">#REF!</definedName>
    <definedName name="P7_Actv_Amt2" localSheetId="36" hidden="1">#REF!</definedName>
    <definedName name="P7_Actv_Amt2" localSheetId="32" hidden="1">#REF!</definedName>
    <definedName name="P7_Actv_Amt2" localSheetId="18" hidden="1">#REF!</definedName>
    <definedName name="P7_Actv_Amt2" localSheetId="38" hidden="1">#REF!</definedName>
    <definedName name="P7_Actv_Amt2" hidden="1">#REF!</definedName>
    <definedName name="P7_Actv_Amt20" localSheetId="35" hidden="1">#REF!</definedName>
    <definedName name="P7_Actv_Amt20" localSheetId="31" hidden="1">#REF!</definedName>
    <definedName name="P7_Actv_Amt20" localSheetId="9" hidden="1">#REF!</definedName>
    <definedName name="P7_Actv_Amt20" localSheetId="30" hidden="1">#REF!</definedName>
    <definedName name="P7_Actv_Amt20" localSheetId="33" hidden="1">#REF!</definedName>
    <definedName name="P7_Actv_Amt20" localSheetId="16" hidden="1">#REF!</definedName>
    <definedName name="P7_Actv_Amt20" localSheetId="10" hidden="1">'NFD CONSO'!#REF!</definedName>
    <definedName name="P7_Actv_Amt20" localSheetId="29" hidden="1">#REF!</definedName>
    <definedName name="P7_Actv_Amt20" localSheetId="11" hidden="1">#REF!</definedName>
    <definedName name="P7_Actv_Amt20" localSheetId="36" hidden="1">#REF!</definedName>
    <definedName name="P7_Actv_Amt20" localSheetId="32" hidden="1">#REF!</definedName>
    <definedName name="P7_Actv_Amt20" localSheetId="18" hidden="1">#REF!</definedName>
    <definedName name="P7_Actv_Amt20" localSheetId="38" hidden="1">#REF!</definedName>
    <definedName name="P7_Actv_Amt20" hidden="1">#REF!</definedName>
    <definedName name="P7_Actv_Amt21" localSheetId="35" hidden="1">#REF!</definedName>
    <definedName name="P7_Actv_Amt21" localSheetId="31" hidden="1">#REF!</definedName>
    <definedName name="P7_Actv_Amt21" localSheetId="9" hidden="1">#REF!</definedName>
    <definedName name="P7_Actv_Amt21" localSheetId="30" hidden="1">#REF!</definedName>
    <definedName name="P7_Actv_Amt21" localSheetId="33" hidden="1">#REF!</definedName>
    <definedName name="P7_Actv_Amt21" localSheetId="16" hidden="1">#REF!</definedName>
    <definedName name="P7_Actv_Amt21" localSheetId="10" hidden="1">'NFD CONSO'!#REF!</definedName>
    <definedName name="P7_Actv_Amt21" localSheetId="29" hidden="1">#REF!</definedName>
    <definedName name="P7_Actv_Amt21" localSheetId="11" hidden="1">#REF!</definedName>
    <definedName name="P7_Actv_Amt21" localSheetId="36" hidden="1">#REF!</definedName>
    <definedName name="P7_Actv_Amt21" localSheetId="32" hidden="1">#REF!</definedName>
    <definedName name="P7_Actv_Amt21" localSheetId="18" hidden="1">#REF!</definedName>
    <definedName name="P7_Actv_Amt21" localSheetId="38" hidden="1">#REF!</definedName>
    <definedName name="P7_Actv_Amt21" hidden="1">#REF!</definedName>
    <definedName name="P7_Actv_Amt3" localSheetId="35" hidden="1">#REF!</definedName>
    <definedName name="P7_Actv_Amt3" localSheetId="31" hidden="1">#REF!</definedName>
    <definedName name="P7_Actv_Amt3" localSheetId="30" hidden="1">#REF!</definedName>
    <definedName name="P7_Actv_Amt3" localSheetId="51" hidden="1">#REF!</definedName>
    <definedName name="P7_Actv_Amt3" localSheetId="33" hidden="1">#REF!</definedName>
    <definedName name="P7_Actv_Amt3" localSheetId="29" hidden="1">#REF!</definedName>
    <definedName name="P7_Actv_Amt3" localSheetId="36" hidden="1">#REF!</definedName>
    <definedName name="P7_Actv_Amt3" localSheetId="32" hidden="1">#REF!</definedName>
    <definedName name="P7_Actv_Amt3" localSheetId="38" hidden="1">#REF!</definedName>
    <definedName name="P7_Actv_Amt3" hidden="1">#REF!</definedName>
    <definedName name="P7_Actv_Amt4" localSheetId="35" hidden="1">#REF!</definedName>
    <definedName name="P7_Actv_Amt4" localSheetId="31" hidden="1">#REF!</definedName>
    <definedName name="P7_Actv_Amt4" localSheetId="30" hidden="1">#REF!</definedName>
    <definedName name="P7_Actv_Amt4" localSheetId="51" hidden="1">#REF!</definedName>
    <definedName name="P7_Actv_Amt4" localSheetId="33" hidden="1">#REF!</definedName>
    <definedName name="P7_Actv_Amt4" localSheetId="29" hidden="1">#REF!</definedName>
    <definedName name="P7_Actv_Amt4" localSheetId="36" hidden="1">#REF!</definedName>
    <definedName name="P7_Actv_Amt4" localSheetId="32" hidden="1">#REF!</definedName>
    <definedName name="P7_Actv_Amt4" localSheetId="38" hidden="1">#REF!</definedName>
    <definedName name="P7_Actv_Amt4" hidden="1">#REF!</definedName>
    <definedName name="P7_Actv_Amt5" localSheetId="35" hidden="1">#REF!</definedName>
    <definedName name="P7_Actv_Amt5" localSheetId="31" hidden="1">#REF!</definedName>
    <definedName name="P7_Actv_Amt5" localSheetId="9" hidden="1">#REF!</definedName>
    <definedName name="P7_Actv_Amt5" localSheetId="30" hidden="1">#REF!</definedName>
    <definedName name="P7_Actv_Amt5" localSheetId="51" hidden="1">#REF!</definedName>
    <definedName name="P7_Actv_Amt5" localSheetId="33" hidden="1">#REF!</definedName>
    <definedName name="P7_Actv_Amt5" localSheetId="16" hidden="1">#REF!</definedName>
    <definedName name="P7_Actv_Amt5" localSheetId="10" hidden="1">'NFD CONSO'!#REF!</definedName>
    <definedName name="P7_Actv_Amt5" localSheetId="29" hidden="1">#REF!</definedName>
    <definedName name="P7_Actv_Amt5" localSheetId="11" hidden="1">#REF!</definedName>
    <definedName name="P7_Actv_Amt5" localSheetId="36" hidden="1">#REF!</definedName>
    <definedName name="P7_Actv_Amt5" localSheetId="32" hidden="1">#REF!</definedName>
    <definedName name="P7_Actv_Amt5" localSheetId="18" hidden="1">#REF!</definedName>
    <definedName name="P7_Actv_Amt5" localSheetId="38" hidden="1">#REF!</definedName>
    <definedName name="P7_Actv_Amt5" hidden="1">#REF!</definedName>
    <definedName name="P7_Actv_Amt6" localSheetId="35" hidden="1">#REF!</definedName>
    <definedName name="P7_Actv_Amt6" localSheetId="31" hidden="1">#REF!</definedName>
    <definedName name="P7_Actv_Amt6" localSheetId="9" hidden="1">#REF!</definedName>
    <definedName name="P7_Actv_Amt6" localSheetId="30" hidden="1">#REF!</definedName>
    <definedName name="P7_Actv_Amt6" localSheetId="51" hidden="1">#REF!</definedName>
    <definedName name="P7_Actv_Amt6" localSheetId="33" hidden="1">#REF!</definedName>
    <definedName name="P7_Actv_Amt6" localSheetId="16" hidden="1">#REF!</definedName>
    <definedName name="P7_Actv_Amt6" localSheetId="10" hidden="1">'NFD CONSO'!#REF!</definedName>
    <definedName name="P7_Actv_Amt6" localSheetId="29" hidden="1">#REF!</definedName>
    <definedName name="P7_Actv_Amt6" localSheetId="11" hidden="1">#REF!</definedName>
    <definedName name="P7_Actv_Amt6" localSheetId="36" hidden="1">#REF!</definedName>
    <definedName name="P7_Actv_Amt6" localSheetId="32" hidden="1">#REF!</definedName>
    <definedName name="P7_Actv_Amt6" localSheetId="18" hidden="1">#REF!</definedName>
    <definedName name="P7_Actv_Amt6" localSheetId="38" hidden="1">#REF!</definedName>
    <definedName name="P7_Actv_Amt6" hidden="1">#REF!</definedName>
    <definedName name="P7_Actv_Amt7" localSheetId="35" hidden="1">#REF!</definedName>
    <definedName name="P7_Actv_Amt7" localSheetId="31" hidden="1">#REF!</definedName>
    <definedName name="P7_Actv_Amt7" localSheetId="9" hidden="1">#REF!</definedName>
    <definedName name="P7_Actv_Amt7" localSheetId="30" hidden="1">#REF!</definedName>
    <definedName name="P7_Actv_Amt7" localSheetId="51" hidden="1">#REF!</definedName>
    <definedName name="P7_Actv_Amt7" localSheetId="33" hidden="1">#REF!</definedName>
    <definedName name="P7_Actv_Amt7" localSheetId="16" hidden="1">#REF!</definedName>
    <definedName name="P7_Actv_Amt7" localSheetId="10" hidden="1">'NFD CONSO'!#REF!</definedName>
    <definedName name="P7_Actv_Amt7" localSheetId="29" hidden="1">#REF!</definedName>
    <definedName name="P7_Actv_Amt7" localSheetId="11" hidden="1">#REF!</definedName>
    <definedName name="P7_Actv_Amt7" localSheetId="36" hidden="1">#REF!</definedName>
    <definedName name="P7_Actv_Amt7" localSheetId="32" hidden="1">#REF!</definedName>
    <definedName name="P7_Actv_Amt7" localSheetId="18" hidden="1">#REF!</definedName>
    <definedName name="P7_Actv_Amt7" localSheetId="38" hidden="1">#REF!</definedName>
    <definedName name="P7_Actv_Amt7" hidden="1">#REF!</definedName>
    <definedName name="P7_Actv_Amt8" localSheetId="35" hidden="1">#REF!</definedName>
    <definedName name="P7_Actv_Amt8" localSheetId="31" hidden="1">#REF!</definedName>
    <definedName name="P7_Actv_Amt8" localSheetId="9" hidden="1">#REF!</definedName>
    <definedName name="P7_Actv_Amt8" localSheetId="30" hidden="1">#REF!</definedName>
    <definedName name="P7_Actv_Amt8" localSheetId="33" hidden="1">#REF!</definedName>
    <definedName name="P7_Actv_Amt8" localSheetId="16" hidden="1">#REF!</definedName>
    <definedName name="P7_Actv_Amt8" localSheetId="10" hidden="1">'NFD CONSO'!#REF!</definedName>
    <definedName name="P7_Actv_Amt8" localSheetId="29" hidden="1">#REF!</definedName>
    <definedName name="P7_Actv_Amt8" localSheetId="11" hidden="1">#REF!</definedName>
    <definedName name="P7_Actv_Amt8" localSheetId="36" hidden="1">#REF!</definedName>
    <definedName name="P7_Actv_Amt8" localSheetId="32" hidden="1">#REF!</definedName>
    <definedName name="P7_Actv_Amt8" localSheetId="18" hidden="1">#REF!</definedName>
    <definedName name="P7_Actv_Amt8" localSheetId="38" hidden="1">#REF!</definedName>
    <definedName name="P7_Actv_Amt8" hidden="1">#REF!</definedName>
    <definedName name="P7_Actv_Amt9" localSheetId="35" hidden="1">#REF!</definedName>
    <definedName name="P7_Actv_Amt9" localSheetId="31" hidden="1">#REF!</definedName>
    <definedName name="P7_Actv_Amt9" localSheetId="9" hidden="1">#REF!</definedName>
    <definedName name="P7_Actv_Amt9" localSheetId="30" hidden="1">#REF!</definedName>
    <definedName name="P7_Actv_Amt9" localSheetId="33" hidden="1">#REF!</definedName>
    <definedName name="P7_Actv_Amt9" localSheetId="16" hidden="1">#REF!</definedName>
    <definedName name="P7_Actv_Amt9" localSheetId="10" hidden="1">'NFD CONSO'!#REF!</definedName>
    <definedName name="P7_Actv_Amt9" localSheetId="29" hidden="1">#REF!</definedName>
    <definedName name="P7_Actv_Amt9" localSheetId="11" hidden="1">#REF!</definedName>
    <definedName name="P7_Actv_Amt9" localSheetId="36" hidden="1">#REF!</definedName>
    <definedName name="P7_Actv_Amt9" localSheetId="32" hidden="1">#REF!</definedName>
    <definedName name="P7_Actv_Amt9" localSheetId="18" hidden="1">#REF!</definedName>
    <definedName name="P7_Actv_Amt9" localSheetId="38" hidden="1">#REF!</definedName>
    <definedName name="P7_Actv_Amt9" hidden="1">#REF!</definedName>
    <definedName name="P7_Bal_Amt2" localSheetId="35" hidden="1">#REF!</definedName>
    <definedName name="P7_Bal_Amt2" localSheetId="31" hidden="1">#REF!</definedName>
    <definedName name="P7_Bal_Amt2" localSheetId="9" hidden="1">#REF!</definedName>
    <definedName name="P7_Bal_Amt2" localSheetId="30" hidden="1">#REF!</definedName>
    <definedName name="P7_Bal_Amt2" localSheetId="33" hidden="1">#REF!</definedName>
    <definedName name="P7_Bal_Amt2" localSheetId="16" hidden="1">#REF!</definedName>
    <definedName name="P7_Bal_Amt2" localSheetId="10" hidden="1">'NFD CONSO'!#REF!</definedName>
    <definedName name="P7_Bal_Amt2" localSheetId="29" hidden="1">#REF!</definedName>
    <definedName name="P7_Bal_Amt2" localSheetId="11" hidden="1">#REF!</definedName>
    <definedName name="P7_Bal_Amt2" localSheetId="36" hidden="1">#REF!</definedName>
    <definedName name="P7_Bal_Amt2" localSheetId="32" hidden="1">#REF!</definedName>
    <definedName name="P7_Bal_Amt2" localSheetId="18" hidden="1">#REF!</definedName>
    <definedName name="P7_Bal_Amt2" localSheetId="38" hidden="1">#REF!</definedName>
    <definedName name="P7_Bal_Amt2" hidden="1">#REF!</definedName>
    <definedName name="P7_Bal_Amt4" localSheetId="35" hidden="1">#REF!</definedName>
    <definedName name="P7_Bal_Amt4" localSheetId="31" hidden="1">#REF!</definedName>
    <definedName name="P7_Bal_Amt4" localSheetId="9" hidden="1">#REF!</definedName>
    <definedName name="P7_Bal_Amt4" localSheetId="30" hidden="1">#REF!</definedName>
    <definedName name="P7_Bal_Amt4" localSheetId="33" hidden="1">#REF!</definedName>
    <definedName name="P7_Bal_Amt4" localSheetId="16" hidden="1">#REF!</definedName>
    <definedName name="P7_Bal_Amt4" localSheetId="10" hidden="1">'NFD CONSO'!#REF!</definedName>
    <definedName name="P7_Bal_Amt4" localSheetId="29" hidden="1">#REF!</definedName>
    <definedName name="P7_Bal_Amt4" localSheetId="11" hidden="1">#REF!</definedName>
    <definedName name="P7_Bal_Amt4" localSheetId="36" hidden="1">#REF!</definedName>
    <definedName name="P7_Bal_Amt4" localSheetId="32" hidden="1">#REF!</definedName>
    <definedName name="P7_Bal_Amt4" localSheetId="18" hidden="1">#REF!</definedName>
    <definedName name="P7_Bal_Amt4" localSheetId="38" hidden="1">#REF!</definedName>
    <definedName name="P7_Bal_Amt4" hidden="1">#REF!</definedName>
    <definedName name="P7_Bal_Amt5" localSheetId="35" hidden="1">#REF!</definedName>
    <definedName name="P7_Bal_Amt5" localSheetId="31" hidden="1">#REF!</definedName>
    <definedName name="P7_Bal_Amt5" localSheetId="9" hidden="1">#REF!</definedName>
    <definedName name="P7_Bal_Amt5" localSheetId="30" hidden="1">#REF!</definedName>
    <definedName name="P7_Bal_Amt5" localSheetId="33" hidden="1">#REF!</definedName>
    <definedName name="P7_Bal_Amt5" localSheetId="16" hidden="1">#REF!</definedName>
    <definedName name="P7_Bal_Amt5" localSheetId="10" hidden="1">'NFD CONSO'!#REF!</definedName>
    <definedName name="P7_Bal_Amt5" localSheetId="29" hidden="1">#REF!</definedName>
    <definedName name="P7_Bal_Amt5" localSheetId="11" hidden="1">#REF!</definedName>
    <definedName name="P7_Bal_Amt5" localSheetId="36" hidden="1">#REF!</definedName>
    <definedName name="P7_Bal_Amt5" localSheetId="32" hidden="1">#REF!</definedName>
    <definedName name="P7_Bal_Amt5" localSheetId="18" hidden="1">#REF!</definedName>
    <definedName name="P7_Bal_Amt5" localSheetId="38" hidden="1">#REF!</definedName>
    <definedName name="P7_Bal_Amt5" hidden="1">#REF!</definedName>
    <definedName name="P7_Bal_Amt6" localSheetId="35" hidden="1">#REF!</definedName>
    <definedName name="P7_Bal_Amt6" localSheetId="31" hidden="1">#REF!</definedName>
    <definedName name="P7_Bal_Amt6" localSheetId="9" hidden="1">#REF!</definedName>
    <definedName name="P7_Bal_Amt6" localSheetId="30" hidden="1">#REF!</definedName>
    <definedName name="P7_Bal_Amt6" localSheetId="33" hidden="1">#REF!</definedName>
    <definedName name="P7_Bal_Amt6" localSheetId="16" hidden="1">#REF!</definedName>
    <definedName name="P7_Bal_Amt6" localSheetId="10" hidden="1">'NFD CONSO'!#REF!</definedName>
    <definedName name="P7_Bal_Amt6" localSheetId="29" hidden="1">#REF!</definedName>
    <definedName name="P7_Bal_Amt6" localSheetId="11" hidden="1">#REF!</definedName>
    <definedName name="P7_Bal_Amt6" localSheetId="36" hidden="1">#REF!</definedName>
    <definedName name="P7_Bal_Amt6" localSheetId="32" hidden="1">#REF!</definedName>
    <definedName name="P7_Bal_Amt6" localSheetId="18" hidden="1">#REF!</definedName>
    <definedName name="P7_Bal_Amt6" localSheetId="38" hidden="1">#REF!</definedName>
    <definedName name="P7_Bal_Amt6" hidden="1">#REF!</definedName>
    <definedName name="P7_Bal_Amt8" localSheetId="9" hidden="1">#REF!</definedName>
    <definedName name="P7_Bal_Amt8" localSheetId="10" hidden="1">'NFD CONSO'!#REF!</definedName>
    <definedName name="P7_Bal_Amt8" localSheetId="11" hidden="1">#REF!</definedName>
    <definedName name="P7_Bal_Amt8" localSheetId="18" hidden="1">#REF!</definedName>
    <definedName name="P7_Bal_Amt8" hidden="1">#REF!</definedName>
    <definedName name="P7_OP_Amt10" localSheetId="35" hidden="1">#REF!</definedName>
    <definedName name="P7_OP_Amt10" localSheetId="31" hidden="1">#REF!</definedName>
    <definedName name="P7_OP_Amt10" localSheetId="9" hidden="1">#REF!</definedName>
    <definedName name="P7_OP_Amt10" localSheetId="30" hidden="1">#REF!</definedName>
    <definedName name="P7_OP_Amt10" localSheetId="33" hidden="1">#REF!</definedName>
    <definedName name="P7_OP_Amt10" localSheetId="16" hidden="1">#REF!</definedName>
    <definedName name="P7_OP_Amt10" localSheetId="10" hidden="1">'NFD CONSO'!#REF!</definedName>
    <definedName name="P7_OP_Amt10" localSheetId="29" hidden="1">#REF!</definedName>
    <definedName name="P7_OP_Amt10" localSheetId="11" hidden="1">#REF!</definedName>
    <definedName name="P7_OP_Amt10" localSheetId="36" hidden="1">#REF!</definedName>
    <definedName name="P7_OP_Amt10" localSheetId="32" hidden="1">#REF!</definedName>
    <definedName name="P7_OP_Amt10" localSheetId="18" hidden="1">#REF!</definedName>
    <definedName name="P7_OP_Amt10" localSheetId="38" hidden="1">#REF!</definedName>
    <definedName name="P7_OP_Amt10" hidden="1">#REF!</definedName>
    <definedName name="P7_OP_Amt11" localSheetId="35" hidden="1">#REF!</definedName>
    <definedName name="P7_OP_Amt11" localSheetId="31" hidden="1">#REF!</definedName>
    <definedName name="P7_OP_Amt11" localSheetId="9" hidden="1">#REF!</definedName>
    <definedName name="P7_OP_Amt11" localSheetId="30" hidden="1">#REF!</definedName>
    <definedName name="P7_OP_Amt11" localSheetId="33" hidden="1">#REF!</definedName>
    <definedName name="P7_OP_Amt11" localSheetId="16" hidden="1">#REF!</definedName>
    <definedName name="P7_OP_Amt11" localSheetId="10" hidden="1">'NFD CONSO'!#REF!</definedName>
    <definedName name="P7_OP_Amt11" localSheetId="29" hidden="1">#REF!</definedName>
    <definedName name="P7_OP_Amt11" localSheetId="11" hidden="1">#REF!</definedName>
    <definedName name="P7_OP_Amt11" localSheetId="36" hidden="1">#REF!</definedName>
    <definedName name="P7_OP_Amt11" localSheetId="32" hidden="1">#REF!</definedName>
    <definedName name="P7_OP_Amt11" localSheetId="18" hidden="1">#REF!</definedName>
    <definedName name="P7_OP_Amt11" localSheetId="38" hidden="1">#REF!</definedName>
    <definedName name="P7_OP_Amt11" hidden="1">#REF!</definedName>
    <definedName name="P7_OP_Amt12" localSheetId="35" hidden="1">#REF!</definedName>
    <definedName name="P7_OP_Amt12" localSheetId="31" hidden="1">#REF!</definedName>
    <definedName name="P7_OP_Amt12" localSheetId="9" hidden="1">#REF!</definedName>
    <definedName name="P7_OP_Amt12" localSheetId="30" hidden="1">#REF!</definedName>
    <definedName name="P7_OP_Amt12" localSheetId="33" hidden="1">#REF!</definedName>
    <definedName name="P7_OP_Amt12" localSheetId="16" hidden="1">#REF!</definedName>
    <definedName name="P7_OP_Amt12" localSheetId="10" hidden="1">'NFD CONSO'!#REF!</definedName>
    <definedName name="P7_OP_Amt12" localSheetId="29" hidden="1">#REF!</definedName>
    <definedName name="P7_OP_Amt12" localSheetId="11" hidden="1">#REF!</definedName>
    <definedName name="P7_OP_Amt12" localSheetId="36" hidden="1">#REF!</definedName>
    <definedName name="P7_OP_Amt12" localSheetId="32" hidden="1">#REF!</definedName>
    <definedName name="P7_OP_Amt12" localSheetId="18" hidden="1">#REF!</definedName>
    <definedName name="P7_OP_Amt12" localSheetId="38" hidden="1">#REF!</definedName>
    <definedName name="P7_OP_Amt12" hidden="1">#REF!</definedName>
    <definedName name="P7_OP_Amt14" localSheetId="35" hidden="1">#REF!</definedName>
    <definedName name="P7_OP_Amt14" localSheetId="31" hidden="1">#REF!</definedName>
    <definedName name="P7_OP_Amt14" localSheetId="9" hidden="1">#REF!</definedName>
    <definedName name="P7_OP_Amt14" localSheetId="30" hidden="1">#REF!</definedName>
    <definedName name="P7_OP_Amt14" localSheetId="33" hidden="1">#REF!</definedName>
    <definedName name="P7_OP_Amt14" localSheetId="16" hidden="1">#REF!</definedName>
    <definedName name="P7_OP_Amt14" localSheetId="10" hidden="1">'NFD CONSO'!#REF!</definedName>
    <definedName name="P7_OP_Amt14" localSheetId="29" hidden="1">#REF!</definedName>
    <definedName name="P7_OP_Amt14" localSheetId="11" hidden="1">#REF!</definedName>
    <definedName name="P7_OP_Amt14" localSheetId="36" hidden="1">#REF!</definedName>
    <definedName name="P7_OP_Amt14" localSheetId="32" hidden="1">#REF!</definedName>
    <definedName name="P7_OP_Amt14" localSheetId="18" hidden="1">#REF!</definedName>
    <definedName name="P7_OP_Amt14" localSheetId="38" hidden="1">#REF!</definedName>
    <definedName name="P7_OP_Amt14" hidden="1">#REF!</definedName>
    <definedName name="P7_OP_Amt2" localSheetId="9" hidden="1">#REF!</definedName>
    <definedName name="P7_OP_Amt2" localSheetId="10" hidden="1">'NFD CONSO'!#REF!</definedName>
    <definedName name="P7_OP_Amt2" localSheetId="11" hidden="1">#REF!</definedName>
    <definedName name="P7_OP_Amt2" localSheetId="18" hidden="1">#REF!</definedName>
    <definedName name="P7_OP_Amt2" hidden="1">#REF!</definedName>
    <definedName name="P7_OP_Amt3" localSheetId="9" hidden="1">#REF!</definedName>
    <definedName name="P7_OP_Amt3" localSheetId="10" hidden="1">'NFD CONSO'!#REF!</definedName>
    <definedName name="P7_OP_Amt3" localSheetId="11" hidden="1">#REF!</definedName>
    <definedName name="P7_OP_Amt3" localSheetId="18" hidden="1">#REF!</definedName>
    <definedName name="P7_OP_Amt3" hidden="1">#REF!</definedName>
    <definedName name="P7_OP_Amt4" localSheetId="9" hidden="1">#REF!</definedName>
    <definedName name="P7_OP_Amt4" localSheetId="10" hidden="1">'NFD CONSO'!#REF!</definedName>
    <definedName name="P7_OP_Amt4" localSheetId="11" hidden="1">#REF!</definedName>
    <definedName name="P7_OP_Amt4" localSheetId="18" hidden="1">#REF!</definedName>
    <definedName name="P7_OP_Amt4" hidden="1">#REF!</definedName>
    <definedName name="P7_OP_Amt5" localSheetId="9" hidden="1">#REF!</definedName>
    <definedName name="P7_OP_Amt5" localSheetId="10" hidden="1">'NFD CONSO'!#REF!</definedName>
    <definedName name="P7_OP_Amt5" localSheetId="11" hidden="1">#REF!</definedName>
    <definedName name="P7_OP_Amt5" localSheetId="18" hidden="1">#REF!</definedName>
    <definedName name="P7_OP_Amt5" hidden="1">#REF!</definedName>
    <definedName name="P8_Actv_Amt1" localSheetId="35" hidden="1">#REF!</definedName>
    <definedName name="P8_Actv_Amt1" localSheetId="31" hidden="1">#REF!</definedName>
    <definedName name="P8_Actv_Amt1" localSheetId="9" hidden="1">#REF!</definedName>
    <definedName name="P8_Actv_Amt1" localSheetId="30" hidden="1">#REF!</definedName>
    <definedName name="P8_Actv_Amt1" localSheetId="33" hidden="1">#REF!</definedName>
    <definedName name="P8_Actv_Amt1" localSheetId="16" hidden="1">#REF!</definedName>
    <definedName name="P8_Actv_Amt1" localSheetId="10" hidden="1">'NFD CONSO'!#REF!</definedName>
    <definedName name="P8_Actv_Amt1" localSheetId="29" hidden="1">#REF!</definedName>
    <definedName name="P8_Actv_Amt1" localSheetId="11" hidden="1">#REF!</definedName>
    <definedName name="P8_Actv_Amt1" localSheetId="36" hidden="1">#REF!</definedName>
    <definedName name="P8_Actv_Amt1" localSheetId="32" hidden="1">#REF!</definedName>
    <definedName name="P8_Actv_Amt1" localSheetId="18" hidden="1">#REF!</definedName>
    <definedName name="P8_Actv_Amt1" localSheetId="38" hidden="1">#REF!</definedName>
    <definedName name="P8_Actv_Amt1" hidden="1">#REF!</definedName>
    <definedName name="P8_Actv_Amt10" localSheetId="35" hidden="1">#REF!</definedName>
    <definedName name="P8_Actv_Amt10" localSheetId="31" hidden="1">#REF!</definedName>
    <definedName name="P8_Actv_Amt10" localSheetId="9" hidden="1">#REF!</definedName>
    <definedName name="P8_Actv_Amt10" localSheetId="30" hidden="1">#REF!</definedName>
    <definedName name="P8_Actv_Amt10" localSheetId="33" hidden="1">#REF!</definedName>
    <definedName name="P8_Actv_Amt10" localSheetId="16" hidden="1">#REF!</definedName>
    <definedName name="P8_Actv_Amt10" localSheetId="10" hidden="1">'NFD CONSO'!#REF!</definedName>
    <definedName name="P8_Actv_Amt10" localSheetId="29" hidden="1">#REF!</definedName>
    <definedName name="P8_Actv_Amt10" localSheetId="11" hidden="1">#REF!</definedName>
    <definedName name="P8_Actv_Amt10" localSheetId="36" hidden="1">#REF!</definedName>
    <definedName name="P8_Actv_Amt10" localSheetId="32" hidden="1">#REF!</definedName>
    <definedName name="P8_Actv_Amt10" localSheetId="18" hidden="1">#REF!</definedName>
    <definedName name="P8_Actv_Amt10" localSheetId="38" hidden="1">#REF!</definedName>
    <definedName name="P8_Actv_Amt10" hidden="1">#REF!</definedName>
    <definedName name="P8_Actv_Amt11" localSheetId="35" hidden="1">#REF!</definedName>
    <definedName name="P8_Actv_Amt11" localSheetId="31" hidden="1">#REF!</definedName>
    <definedName name="P8_Actv_Amt11" localSheetId="9" hidden="1">#REF!</definedName>
    <definedName name="P8_Actv_Amt11" localSheetId="30" hidden="1">#REF!</definedName>
    <definedName name="P8_Actv_Amt11" localSheetId="33" hidden="1">#REF!</definedName>
    <definedName name="P8_Actv_Amt11" localSheetId="16" hidden="1">#REF!</definedName>
    <definedName name="P8_Actv_Amt11" localSheetId="10" hidden="1">'NFD CONSO'!#REF!</definedName>
    <definedName name="P8_Actv_Amt11" localSheetId="29" hidden="1">#REF!</definedName>
    <definedName name="P8_Actv_Amt11" localSheetId="11" hidden="1">#REF!</definedName>
    <definedName name="P8_Actv_Amt11" localSheetId="36" hidden="1">#REF!</definedName>
    <definedName name="P8_Actv_Amt11" localSheetId="32" hidden="1">#REF!</definedName>
    <definedName name="P8_Actv_Amt11" localSheetId="18" hidden="1">#REF!</definedName>
    <definedName name="P8_Actv_Amt11" localSheetId="38" hidden="1">#REF!</definedName>
    <definedName name="P8_Actv_Amt11" hidden="1">#REF!</definedName>
    <definedName name="P8_Actv_Amt12" localSheetId="35" hidden="1">#REF!</definedName>
    <definedName name="P8_Actv_Amt12" localSheetId="31" hidden="1">#REF!</definedName>
    <definedName name="P8_Actv_Amt12" localSheetId="9" hidden="1">#REF!</definedName>
    <definedName name="P8_Actv_Amt12" localSheetId="30" hidden="1">#REF!</definedName>
    <definedName name="P8_Actv_Amt12" localSheetId="33" hidden="1">#REF!</definedName>
    <definedName name="P8_Actv_Amt12" localSheetId="16" hidden="1">#REF!</definedName>
    <definedName name="P8_Actv_Amt12" localSheetId="10" hidden="1">'NFD CONSO'!#REF!</definedName>
    <definedName name="P8_Actv_Amt12" localSheetId="29" hidden="1">#REF!</definedName>
    <definedName name="P8_Actv_Amt12" localSheetId="11" hidden="1">#REF!</definedName>
    <definedName name="P8_Actv_Amt12" localSheetId="36" hidden="1">#REF!</definedName>
    <definedName name="P8_Actv_Amt12" localSheetId="32" hidden="1">#REF!</definedName>
    <definedName name="P8_Actv_Amt12" localSheetId="18" hidden="1">#REF!</definedName>
    <definedName name="P8_Actv_Amt12" localSheetId="38" hidden="1">#REF!</definedName>
    <definedName name="P8_Actv_Amt12" hidden="1">#REF!</definedName>
    <definedName name="P8_Actv_Amt15" localSheetId="35" hidden="1">#REF!</definedName>
    <definedName name="P8_Actv_Amt15" localSheetId="31" hidden="1">#REF!</definedName>
    <definedName name="P8_Actv_Amt15" localSheetId="9" hidden="1">#REF!</definedName>
    <definedName name="P8_Actv_Amt15" localSheetId="30" hidden="1">#REF!</definedName>
    <definedName name="P8_Actv_Amt15" localSheetId="33" hidden="1">#REF!</definedName>
    <definedName name="P8_Actv_Amt15" localSheetId="16" hidden="1">#REF!</definedName>
    <definedName name="P8_Actv_Amt15" localSheetId="10" hidden="1">'NFD CONSO'!#REF!</definedName>
    <definedName name="P8_Actv_Amt15" localSheetId="29" hidden="1">#REF!</definedName>
    <definedName name="P8_Actv_Amt15" localSheetId="11" hidden="1">#REF!</definedName>
    <definedName name="P8_Actv_Amt15" localSheetId="36" hidden="1">#REF!</definedName>
    <definedName name="P8_Actv_Amt15" localSheetId="32" hidden="1">#REF!</definedName>
    <definedName name="P8_Actv_Amt15" localSheetId="18" hidden="1">#REF!</definedName>
    <definedName name="P8_Actv_Amt15" localSheetId="38" hidden="1">#REF!</definedName>
    <definedName name="P8_Actv_Amt15" hidden="1">#REF!</definedName>
    <definedName name="P8_Actv_Amt17" localSheetId="35" hidden="1">#REF!</definedName>
    <definedName name="P8_Actv_Amt17" localSheetId="31" hidden="1">#REF!</definedName>
    <definedName name="P8_Actv_Amt17" localSheetId="9" hidden="1">#REF!</definedName>
    <definedName name="P8_Actv_Amt17" localSheetId="30" hidden="1">#REF!</definedName>
    <definedName name="P8_Actv_Amt17" localSheetId="33" hidden="1">#REF!</definedName>
    <definedName name="P8_Actv_Amt17" localSheetId="16" hidden="1">#REF!</definedName>
    <definedName name="P8_Actv_Amt17" localSheetId="10" hidden="1">'NFD CONSO'!#REF!</definedName>
    <definedName name="P8_Actv_Amt17" localSheetId="29" hidden="1">#REF!</definedName>
    <definedName name="P8_Actv_Amt17" localSheetId="11" hidden="1">#REF!</definedName>
    <definedName name="P8_Actv_Amt17" localSheetId="36" hidden="1">#REF!</definedName>
    <definedName name="P8_Actv_Amt17" localSheetId="32" hidden="1">#REF!</definedName>
    <definedName name="P8_Actv_Amt17" localSheetId="18" hidden="1">#REF!</definedName>
    <definedName name="P8_Actv_Amt17" localSheetId="38" hidden="1">#REF!</definedName>
    <definedName name="P8_Actv_Amt17" hidden="1">#REF!</definedName>
    <definedName name="P8_Actv_Amt18" localSheetId="35" hidden="1">#REF!</definedName>
    <definedName name="P8_Actv_Amt18" localSheetId="31" hidden="1">#REF!</definedName>
    <definedName name="P8_Actv_Amt18" localSheetId="9" hidden="1">#REF!</definedName>
    <definedName name="P8_Actv_Amt18" localSheetId="30" hidden="1">#REF!</definedName>
    <definedName name="P8_Actv_Amt18" localSheetId="33" hidden="1">#REF!</definedName>
    <definedName name="P8_Actv_Amt18" localSheetId="16" hidden="1">#REF!</definedName>
    <definedName name="P8_Actv_Amt18" localSheetId="10" hidden="1">'NFD CONSO'!#REF!</definedName>
    <definedName name="P8_Actv_Amt18" localSheetId="29" hidden="1">#REF!</definedName>
    <definedName name="P8_Actv_Amt18" localSheetId="11" hidden="1">#REF!</definedName>
    <definedName name="P8_Actv_Amt18" localSheetId="36" hidden="1">#REF!</definedName>
    <definedName name="P8_Actv_Amt18" localSheetId="32" hidden="1">#REF!</definedName>
    <definedName name="P8_Actv_Amt18" localSheetId="18" hidden="1">#REF!</definedName>
    <definedName name="P8_Actv_Amt18" localSheetId="38" hidden="1">#REF!</definedName>
    <definedName name="P8_Actv_Amt18" hidden="1">#REF!</definedName>
    <definedName name="P8_Actv_Amt19" localSheetId="35" hidden="1">#REF!</definedName>
    <definedName name="P8_Actv_Amt19" localSheetId="31" hidden="1">#REF!</definedName>
    <definedName name="P8_Actv_Amt19" localSheetId="9" hidden="1">#REF!</definedName>
    <definedName name="P8_Actv_Amt19" localSheetId="30" hidden="1">#REF!</definedName>
    <definedName name="P8_Actv_Amt19" localSheetId="33" hidden="1">#REF!</definedName>
    <definedName name="P8_Actv_Amt19" localSheetId="16" hidden="1">#REF!</definedName>
    <definedName name="P8_Actv_Amt19" localSheetId="10" hidden="1">'NFD CONSO'!#REF!</definedName>
    <definedName name="P8_Actv_Amt19" localSheetId="29" hidden="1">#REF!</definedName>
    <definedName name="P8_Actv_Amt19" localSheetId="11" hidden="1">#REF!</definedName>
    <definedName name="P8_Actv_Amt19" localSheetId="36" hidden="1">#REF!</definedName>
    <definedName name="P8_Actv_Amt19" localSheetId="32" hidden="1">#REF!</definedName>
    <definedName name="P8_Actv_Amt19" localSheetId="18" hidden="1">#REF!</definedName>
    <definedName name="P8_Actv_Amt19" localSheetId="38" hidden="1">#REF!</definedName>
    <definedName name="P8_Actv_Amt19" hidden="1">#REF!</definedName>
    <definedName name="P8_Actv_Amt2" localSheetId="35" hidden="1">#REF!</definedName>
    <definedName name="P8_Actv_Amt2" localSheetId="31" hidden="1">#REF!</definedName>
    <definedName name="P8_Actv_Amt2" localSheetId="9" hidden="1">#REF!</definedName>
    <definedName name="P8_Actv_Amt2" localSheetId="30" hidden="1">#REF!</definedName>
    <definedName name="P8_Actv_Amt2" localSheetId="33" hidden="1">#REF!</definedName>
    <definedName name="P8_Actv_Amt2" localSheetId="16" hidden="1">#REF!</definedName>
    <definedName name="P8_Actv_Amt2" localSheetId="10" hidden="1">'NFD CONSO'!#REF!</definedName>
    <definedName name="P8_Actv_Amt2" localSheetId="29" hidden="1">#REF!</definedName>
    <definedName name="P8_Actv_Amt2" localSheetId="11" hidden="1">#REF!</definedName>
    <definedName name="P8_Actv_Amt2" localSheetId="36" hidden="1">#REF!</definedName>
    <definedName name="P8_Actv_Amt2" localSheetId="32" hidden="1">#REF!</definedName>
    <definedName name="P8_Actv_Amt2" localSheetId="18" hidden="1">#REF!</definedName>
    <definedName name="P8_Actv_Amt2" localSheetId="38" hidden="1">#REF!</definedName>
    <definedName name="P8_Actv_Amt2" hidden="1">#REF!</definedName>
    <definedName name="P8_Actv_Amt20" localSheetId="35" hidden="1">#REF!</definedName>
    <definedName name="P8_Actv_Amt20" localSheetId="31" hidden="1">#REF!</definedName>
    <definedName name="P8_Actv_Amt20" localSheetId="9" hidden="1">#REF!</definedName>
    <definedName name="P8_Actv_Amt20" localSheetId="30" hidden="1">#REF!</definedName>
    <definedName name="P8_Actv_Amt20" localSheetId="33" hidden="1">#REF!</definedName>
    <definedName name="P8_Actv_Amt20" localSheetId="16" hidden="1">#REF!</definedName>
    <definedName name="P8_Actv_Amt20" localSheetId="10" hidden="1">'NFD CONSO'!#REF!</definedName>
    <definedName name="P8_Actv_Amt20" localSheetId="29" hidden="1">#REF!</definedName>
    <definedName name="P8_Actv_Amt20" localSheetId="11" hidden="1">#REF!</definedName>
    <definedName name="P8_Actv_Amt20" localSheetId="36" hidden="1">#REF!</definedName>
    <definedName name="P8_Actv_Amt20" localSheetId="32" hidden="1">#REF!</definedName>
    <definedName name="P8_Actv_Amt20" localSheetId="18" hidden="1">#REF!</definedName>
    <definedName name="P8_Actv_Amt20" localSheetId="38" hidden="1">#REF!</definedName>
    <definedName name="P8_Actv_Amt20" hidden="1">#REF!</definedName>
    <definedName name="P8_Actv_Amt21" localSheetId="35" hidden="1">#REF!</definedName>
    <definedName name="P8_Actv_Amt21" localSheetId="31" hidden="1">#REF!</definedName>
    <definedName name="P8_Actv_Amt21" localSheetId="9" hidden="1">#REF!</definedName>
    <definedName name="P8_Actv_Amt21" localSheetId="30" hidden="1">#REF!</definedName>
    <definedName name="P8_Actv_Amt21" localSheetId="33" hidden="1">#REF!</definedName>
    <definedName name="P8_Actv_Amt21" localSheetId="16" hidden="1">#REF!</definedName>
    <definedName name="P8_Actv_Amt21" localSheetId="10" hidden="1">'NFD CONSO'!#REF!</definedName>
    <definedName name="P8_Actv_Amt21" localSheetId="29" hidden="1">#REF!</definedName>
    <definedName name="P8_Actv_Amt21" localSheetId="11" hidden="1">#REF!</definedName>
    <definedName name="P8_Actv_Amt21" localSheetId="36" hidden="1">#REF!</definedName>
    <definedName name="P8_Actv_Amt21" localSheetId="32" hidden="1">#REF!</definedName>
    <definedName name="P8_Actv_Amt21" localSheetId="18" hidden="1">#REF!</definedName>
    <definedName name="P8_Actv_Amt21" localSheetId="38" hidden="1">#REF!</definedName>
    <definedName name="P8_Actv_Amt21" hidden="1">#REF!</definedName>
    <definedName name="P8_Actv_Amt3" localSheetId="35" hidden="1">#REF!</definedName>
    <definedName name="P8_Actv_Amt3" localSheetId="31" hidden="1">#REF!</definedName>
    <definedName name="P8_Actv_Amt3" localSheetId="30" hidden="1">#REF!</definedName>
    <definedName name="P8_Actv_Amt3" localSheetId="51" hidden="1">#REF!</definedName>
    <definedName name="P8_Actv_Amt3" localSheetId="33" hidden="1">#REF!</definedName>
    <definedName name="P8_Actv_Amt3" localSheetId="29" hidden="1">#REF!</definedName>
    <definedName name="P8_Actv_Amt3" localSheetId="36" hidden="1">#REF!</definedName>
    <definedName name="P8_Actv_Amt3" localSheetId="32" hidden="1">#REF!</definedName>
    <definedName name="P8_Actv_Amt3" localSheetId="38" hidden="1">#REF!</definedName>
    <definedName name="P8_Actv_Amt3" hidden="1">#REF!</definedName>
    <definedName name="P8_Actv_Amt4" localSheetId="35" hidden="1">#REF!</definedName>
    <definedName name="P8_Actv_Amt4" localSheetId="31" hidden="1">#REF!</definedName>
    <definedName name="P8_Actv_Amt4" localSheetId="30" hidden="1">#REF!</definedName>
    <definedName name="P8_Actv_Amt4" localSheetId="51" hidden="1">#REF!</definedName>
    <definedName name="P8_Actv_Amt4" localSheetId="33" hidden="1">#REF!</definedName>
    <definedName name="P8_Actv_Amt4" localSheetId="29" hidden="1">#REF!</definedName>
    <definedName name="P8_Actv_Amt4" localSheetId="36" hidden="1">#REF!</definedName>
    <definedName name="P8_Actv_Amt4" localSheetId="32" hidden="1">#REF!</definedName>
    <definedName name="P8_Actv_Amt4" localSheetId="38" hidden="1">#REF!</definedName>
    <definedName name="P8_Actv_Amt4" hidden="1">#REF!</definedName>
    <definedName name="P8_Actv_Amt5" localSheetId="35" hidden="1">#REF!</definedName>
    <definedName name="P8_Actv_Amt5" localSheetId="31" hidden="1">#REF!</definedName>
    <definedName name="P8_Actv_Amt5" localSheetId="9" hidden="1">#REF!</definedName>
    <definedName name="P8_Actv_Amt5" localSheetId="30" hidden="1">#REF!</definedName>
    <definedName name="P8_Actv_Amt5" localSheetId="51" hidden="1">#REF!</definedName>
    <definedName name="P8_Actv_Amt5" localSheetId="33" hidden="1">#REF!</definedName>
    <definedName name="P8_Actv_Amt5" localSheetId="16" hidden="1">#REF!</definedName>
    <definedName name="P8_Actv_Amt5" localSheetId="10" hidden="1">'NFD CONSO'!#REF!</definedName>
    <definedName name="P8_Actv_Amt5" localSheetId="29" hidden="1">#REF!</definedName>
    <definedName name="P8_Actv_Amt5" localSheetId="11" hidden="1">#REF!</definedName>
    <definedName name="P8_Actv_Amt5" localSheetId="36" hidden="1">#REF!</definedName>
    <definedName name="P8_Actv_Amt5" localSheetId="32" hidden="1">#REF!</definedName>
    <definedName name="P8_Actv_Amt5" localSheetId="18" hidden="1">#REF!</definedName>
    <definedName name="P8_Actv_Amt5" localSheetId="38" hidden="1">#REF!</definedName>
    <definedName name="P8_Actv_Amt5" hidden="1">#REF!</definedName>
    <definedName name="P8_Actv_Amt6" localSheetId="35" hidden="1">#REF!</definedName>
    <definedName name="P8_Actv_Amt6" localSheetId="31" hidden="1">#REF!</definedName>
    <definedName name="P8_Actv_Amt6" localSheetId="9" hidden="1">#REF!</definedName>
    <definedName name="P8_Actv_Amt6" localSheetId="30" hidden="1">#REF!</definedName>
    <definedName name="P8_Actv_Amt6" localSheetId="51" hidden="1">#REF!</definedName>
    <definedName name="P8_Actv_Amt6" localSheetId="33" hidden="1">#REF!</definedName>
    <definedName name="P8_Actv_Amt6" localSheetId="16" hidden="1">#REF!</definedName>
    <definedName name="P8_Actv_Amt6" localSheetId="10" hidden="1">'NFD CONSO'!#REF!</definedName>
    <definedName name="P8_Actv_Amt6" localSheetId="29" hidden="1">#REF!</definedName>
    <definedName name="P8_Actv_Amt6" localSheetId="11" hidden="1">#REF!</definedName>
    <definedName name="P8_Actv_Amt6" localSheetId="36" hidden="1">#REF!</definedName>
    <definedName name="P8_Actv_Amt6" localSheetId="32" hidden="1">#REF!</definedName>
    <definedName name="P8_Actv_Amt6" localSheetId="18" hidden="1">#REF!</definedName>
    <definedName name="P8_Actv_Amt6" localSheetId="38" hidden="1">#REF!</definedName>
    <definedName name="P8_Actv_Amt6" hidden="1">#REF!</definedName>
    <definedName name="P8_Actv_Amt7" localSheetId="35" hidden="1">#REF!</definedName>
    <definedName name="P8_Actv_Amt7" localSheetId="31" hidden="1">#REF!</definedName>
    <definedName name="P8_Actv_Amt7" localSheetId="9" hidden="1">#REF!</definedName>
    <definedName name="P8_Actv_Amt7" localSheetId="30" hidden="1">#REF!</definedName>
    <definedName name="P8_Actv_Amt7" localSheetId="51" hidden="1">#REF!</definedName>
    <definedName name="P8_Actv_Amt7" localSheetId="33" hidden="1">#REF!</definedName>
    <definedName name="P8_Actv_Amt7" localSheetId="16" hidden="1">#REF!</definedName>
    <definedName name="P8_Actv_Amt7" localSheetId="10" hidden="1">'NFD CONSO'!#REF!</definedName>
    <definedName name="P8_Actv_Amt7" localSheetId="29" hidden="1">#REF!</definedName>
    <definedName name="P8_Actv_Amt7" localSheetId="11" hidden="1">#REF!</definedName>
    <definedName name="P8_Actv_Amt7" localSheetId="36" hidden="1">#REF!</definedName>
    <definedName name="P8_Actv_Amt7" localSheetId="32" hidden="1">#REF!</definedName>
    <definedName name="P8_Actv_Amt7" localSheetId="18" hidden="1">#REF!</definedName>
    <definedName name="P8_Actv_Amt7" localSheetId="38" hidden="1">#REF!</definedName>
    <definedName name="P8_Actv_Amt7" hidden="1">#REF!</definedName>
    <definedName name="P8_Actv_Amt8" localSheetId="35" hidden="1">#REF!</definedName>
    <definedName name="P8_Actv_Amt8" localSheetId="31" hidden="1">#REF!</definedName>
    <definedName name="P8_Actv_Amt8" localSheetId="9" hidden="1">#REF!</definedName>
    <definedName name="P8_Actv_Amt8" localSheetId="30" hidden="1">#REF!</definedName>
    <definedName name="P8_Actv_Amt8" localSheetId="33" hidden="1">#REF!</definedName>
    <definedName name="P8_Actv_Amt8" localSheetId="16" hidden="1">#REF!</definedName>
    <definedName name="P8_Actv_Amt8" localSheetId="10" hidden="1">'NFD CONSO'!#REF!</definedName>
    <definedName name="P8_Actv_Amt8" localSheetId="29" hidden="1">#REF!</definedName>
    <definedName name="P8_Actv_Amt8" localSheetId="11" hidden="1">#REF!</definedName>
    <definedName name="P8_Actv_Amt8" localSheetId="36" hidden="1">#REF!</definedName>
    <definedName name="P8_Actv_Amt8" localSheetId="32" hidden="1">#REF!</definedName>
    <definedName name="P8_Actv_Amt8" localSheetId="18" hidden="1">#REF!</definedName>
    <definedName name="P8_Actv_Amt8" localSheetId="38" hidden="1">#REF!</definedName>
    <definedName name="P8_Actv_Amt8" hidden="1">#REF!</definedName>
    <definedName name="P8_Actv_Amt9" localSheetId="35" hidden="1">#REF!</definedName>
    <definedName name="P8_Actv_Amt9" localSheetId="31" hidden="1">#REF!</definedName>
    <definedName name="P8_Actv_Amt9" localSheetId="9" hidden="1">#REF!</definedName>
    <definedName name="P8_Actv_Amt9" localSheetId="30" hidden="1">#REF!</definedName>
    <definedName name="P8_Actv_Amt9" localSheetId="33" hidden="1">#REF!</definedName>
    <definedName name="P8_Actv_Amt9" localSheetId="16" hidden="1">#REF!</definedName>
    <definedName name="P8_Actv_Amt9" localSheetId="10" hidden="1">'NFD CONSO'!#REF!</definedName>
    <definedName name="P8_Actv_Amt9" localSheetId="29" hidden="1">#REF!</definedName>
    <definedName name="P8_Actv_Amt9" localSheetId="11" hidden="1">#REF!</definedName>
    <definedName name="P8_Actv_Amt9" localSheetId="36" hidden="1">#REF!</definedName>
    <definedName name="P8_Actv_Amt9" localSheetId="32" hidden="1">#REF!</definedName>
    <definedName name="P8_Actv_Amt9" localSheetId="18" hidden="1">#REF!</definedName>
    <definedName name="P8_Actv_Amt9" localSheetId="38" hidden="1">#REF!</definedName>
    <definedName name="P8_Actv_Amt9" hidden="1">#REF!</definedName>
    <definedName name="P8_Bal_Amt2" localSheetId="35" hidden="1">#REF!</definedName>
    <definedName name="P8_Bal_Amt2" localSheetId="31" hidden="1">#REF!</definedName>
    <definedName name="P8_Bal_Amt2" localSheetId="9" hidden="1">#REF!</definedName>
    <definedName name="P8_Bal_Amt2" localSheetId="30" hidden="1">#REF!</definedName>
    <definedName name="P8_Bal_Amt2" localSheetId="33" hidden="1">#REF!</definedName>
    <definedName name="P8_Bal_Amt2" localSheetId="16" hidden="1">#REF!</definedName>
    <definedName name="P8_Bal_Amt2" localSheetId="10" hidden="1">'NFD CONSO'!#REF!</definedName>
    <definedName name="P8_Bal_Amt2" localSheetId="29" hidden="1">#REF!</definedName>
    <definedName name="P8_Bal_Amt2" localSheetId="11" hidden="1">#REF!</definedName>
    <definedName name="P8_Bal_Amt2" localSheetId="36" hidden="1">#REF!</definedName>
    <definedName name="P8_Bal_Amt2" localSheetId="32" hidden="1">#REF!</definedName>
    <definedName name="P8_Bal_Amt2" localSheetId="18" hidden="1">#REF!</definedName>
    <definedName name="P8_Bal_Amt2" localSheetId="38" hidden="1">#REF!</definedName>
    <definedName name="P8_Bal_Amt2" hidden="1">#REF!</definedName>
    <definedName name="P8_Bal_Amt4" localSheetId="35" hidden="1">#REF!</definedName>
    <definedName name="P8_Bal_Amt4" localSheetId="31" hidden="1">#REF!</definedName>
    <definedName name="P8_Bal_Amt4" localSheetId="9" hidden="1">#REF!</definedName>
    <definedName name="P8_Bal_Amt4" localSheetId="30" hidden="1">#REF!</definedName>
    <definedName name="P8_Bal_Amt4" localSheetId="33" hidden="1">#REF!</definedName>
    <definedName name="P8_Bal_Amt4" localSheetId="16" hidden="1">#REF!</definedName>
    <definedName name="P8_Bal_Amt4" localSheetId="10" hidden="1">'NFD CONSO'!#REF!</definedName>
    <definedName name="P8_Bal_Amt4" localSheetId="29" hidden="1">#REF!</definedName>
    <definedName name="P8_Bal_Amt4" localSheetId="11" hidden="1">#REF!</definedName>
    <definedName name="P8_Bal_Amt4" localSheetId="36" hidden="1">#REF!</definedName>
    <definedName name="P8_Bal_Amt4" localSheetId="32" hidden="1">#REF!</definedName>
    <definedName name="P8_Bal_Amt4" localSheetId="18" hidden="1">#REF!</definedName>
    <definedName name="P8_Bal_Amt4" localSheetId="38" hidden="1">#REF!</definedName>
    <definedName name="P8_Bal_Amt4" hidden="1">#REF!</definedName>
    <definedName name="P8_Bal_Amt5" localSheetId="35" hidden="1">#REF!</definedName>
    <definedName name="P8_Bal_Amt5" localSheetId="31" hidden="1">#REF!</definedName>
    <definedName name="P8_Bal_Amt5" localSheetId="9" hidden="1">#REF!</definedName>
    <definedName name="P8_Bal_Amt5" localSheetId="30" hidden="1">#REF!</definedName>
    <definedName name="P8_Bal_Amt5" localSheetId="33" hidden="1">#REF!</definedName>
    <definedName name="P8_Bal_Amt5" localSheetId="16" hidden="1">#REF!</definedName>
    <definedName name="P8_Bal_Amt5" localSheetId="10" hidden="1">'NFD CONSO'!#REF!</definedName>
    <definedName name="P8_Bal_Amt5" localSheetId="29" hidden="1">#REF!</definedName>
    <definedName name="P8_Bal_Amt5" localSheetId="11" hidden="1">#REF!</definedName>
    <definedName name="P8_Bal_Amt5" localSheetId="36" hidden="1">#REF!</definedName>
    <definedName name="P8_Bal_Amt5" localSheetId="32" hidden="1">#REF!</definedName>
    <definedName name="P8_Bal_Amt5" localSheetId="18" hidden="1">#REF!</definedName>
    <definedName name="P8_Bal_Amt5" localSheetId="38" hidden="1">#REF!</definedName>
    <definedName name="P8_Bal_Amt5" hidden="1">#REF!</definedName>
    <definedName name="P8_Bal_Amt6" localSheetId="35" hidden="1">#REF!</definedName>
    <definedName name="P8_Bal_Amt6" localSheetId="31" hidden="1">#REF!</definedName>
    <definedName name="P8_Bal_Amt6" localSheetId="9" hidden="1">#REF!</definedName>
    <definedName name="P8_Bal_Amt6" localSheetId="30" hidden="1">#REF!</definedName>
    <definedName name="P8_Bal_Amt6" localSheetId="33" hidden="1">#REF!</definedName>
    <definedName name="P8_Bal_Amt6" localSheetId="16" hidden="1">#REF!</definedName>
    <definedName name="P8_Bal_Amt6" localSheetId="10" hidden="1">'NFD CONSO'!#REF!</definedName>
    <definedName name="P8_Bal_Amt6" localSheetId="29" hidden="1">#REF!</definedName>
    <definedName name="P8_Bal_Amt6" localSheetId="11" hidden="1">#REF!</definedName>
    <definedName name="P8_Bal_Amt6" localSheetId="36" hidden="1">#REF!</definedName>
    <definedName name="P8_Bal_Amt6" localSheetId="32" hidden="1">#REF!</definedName>
    <definedName name="P8_Bal_Amt6" localSheetId="18" hidden="1">#REF!</definedName>
    <definedName name="P8_Bal_Amt6" localSheetId="38" hidden="1">#REF!</definedName>
    <definedName name="P8_Bal_Amt6" hidden="1">#REF!</definedName>
    <definedName name="P8_Bal_Amt8" localSheetId="9" hidden="1">#REF!</definedName>
    <definedName name="P8_Bal_Amt8" localSheetId="10" hidden="1">'NFD CONSO'!#REF!</definedName>
    <definedName name="P8_Bal_Amt8" localSheetId="11" hidden="1">#REF!</definedName>
    <definedName name="P8_Bal_Amt8" localSheetId="18" hidden="1">#REF!</definedName>
    <definedName name="P8_Bal_Amt8" hidden="1">#REF!</definedName>
    <definedName name="P8_OP_Amt10" localSheetId="35" hidden="1">#REF!</definedName>
    <definedName name="P8_OP_Amt10" localSheetId="31" hidden="1">#REF!</definedName>
    <definedName name="P8_OP_Amt10" localSheetId="9" hidden="1">#REF!</definedName>
    <definedName name="P8_OP_Amt10" localSheetId="30" hidden="1">#REF!</definedName>
    <definedName name="P8_OP_Amt10" localSheetId="33" hidden="1">#REF!</definedName>
    <definedName name="P8_OP_Amt10" localSheetId="16" hidden="1">#REF!</definedName>
    <definedName name="P8_OP_Amt10" localSheetId="10" hidden="1">'NFD CONSO'!#REF!</definedName>
    <definedName name="P8_OP_Amt10" localSheetId="29" hidden="1">#REF!</definedName>
    <definedName name="P8_OP_Amt10" localSheetId="11" hidden="1">#REF!</definedName>
    <definedName name="P8_OP_Amt10" localSheetId="36" hidden="1">#REF!</definedName>
    <definedName name="P8_OP_Amt10" localSheetId="32" hidden="1">#REF!</definedName>
    <definedName name="P8_OP_Amt10" localSheetId="18" hidden="1">#REF!</definedName>
    <definedName name="P8_OP_Amt10" localSheetId="38" hidden="1">#REF!</definedName>
    <definedName name="P8_OP_Amt10" hidden="1">#REF!</definedName>
    <definedName name="P8_OP_Amt11" localSheetId="35" hidden="1">#REF!</definedName>
    <definedName name="P8_OP_Amt11" localSheetId="31" hidden="1">#REF!</definedName>
    <definedName name="P8_OP_Amt11" localSheetId="9" hidden="1">#REF!</definedName>
    <definedName name="P8_OP_Amt11" localSheetId="30" hidden="1">#REF!</definedName>
    <definedName name="P8_OP_Amt11" localSheetId="33" hidden="1">#REF!</definedName>
    <definedName name="P8_OP_Amt11" localSheetId="16" hidden="1">#REF!</definedName>
    <definedName name="P8_OP_Amt11" localSheetId="10" hidden="1">'NFD CONSO'!#REF!</definedName>
    <definedName name="P8_OP_Amt11" localSheetId="29" hidden="1">#REF!</definedName>
    <definedName name="P8_OP_Amt11" localSheetId="11" hidden="1">#REF!</definedName>
    <definedName name="P8_OP_Amt11" localSheetId="36" hidden="1">#REF!</definedName>
    <definedName name="P8_OP_Amt11" localSheetId="32" hidden="1">#REF!</definedName>
    <definedName name="P8_OP_Amt11" localSheetId="18" hidden="1">#REF!</definedName>
    <definedName name="P8_OP_Amt11" localSheetId="38" hidden="1">#REF!</definedName>
    <definedName name="P8_OP_Amt11" hidden="1">#REF!</definedName>
    <definedName name="P8_OP_Amt12" localSheetId="35" hidden="1">#REF!</definedName>
    <definedName name="P8_OP_Amt12" localSheetId="31" hidden="1">#REF!</definedName>
    <definedName name="P8_OP_Amt12" localSheetId="9" hidden="1">#REF!</definedName>
    <definedName name="P8_OP_Amt12" localSheetId="30" hidden="1">#REF!</definedName>
    <definedName name="P8_OP_Amt12" localSheetId="33" hidden="1">#REF!</definedName>
    <definedName name="P8_OP_Amt12" localSheetId="16" hidden="1">#REF!</definedName>
    <definedName name="P8_OP_Amt12" localSheetId="10" hidden="1">'NFD CONSO'!#REF!</definedName>
    <definedName name="P8_OP_Amt12" localSheetId="29" hidden="1">#REF!</definedName>
    <definedName name="P8_OP_Amt12" localSheetId="11" hidden="1">#REF!</definedName>
    <definedName name="P8_OP_Amt12" localSheetId="36" hidden="1">#REF!</definedName>
    <definedName name="P8_OP_Amt12" localSheetId="32" hidden="1">#REF!</definedName>
    <definedName name="P8_OP_Amt12" localSheetId="18" hidden="1">#REF!</definedName>
    <definedName name="P8_OP_Amt12" localSheetId="38" hidden="1">#REF!</definedName>
    <definedName name="P8_OP_Amt12" hidden="1">#REF!</definedName>
    <definedName name="P8_OP_Amt14" localSheetId="35" hidden="1">#REF!</definedName>
    <definedName name="P8_OP_Amt14" localSheetId="31" hidden="1">#REF!</definedName>
    <definedName name="P8_OP_Amt14" localSheetId="9" hidden="1">#REF!</definedName>
    <definedName name="P8_OP_Amt14" localSheetId="30" hidden="1">#REF!</definedName>
    <definedName name="P8_OP_Amt14" localSheetId="33" hidden="1">#REF!</definedName>
    <definedName name="P8_OP_Amt14" localSheetId="16" hidden="1">#REF!</definedName>
    <definedName name="P8_OP_Amt14" localSheetId="10" hidden="1">'NFD CONSO'!#REF!</definedName>
    <definedName name="P8_OP_Amt14" localSheetId="29" hidden="1">#REF!</definedName>
    <definedName name="P8_OP_Amt14" localSheetId="11" hidden="1">#REF!</definedName>
    <definedName name="P8_OP_Amt14" localSheetId="36" hidden="1">#REF!</definedName>
    <definedName name="P8_OP_Amt14" localSheetId="32" hidden="1">#REF!</definedName>
    <definedName name="P8_OP_Amt14" localSheetId="18" hidden="1">#REF!</definedName>
    <definedName name="P8_OP_Amt14" localSheetId="38" hidden="1">#REF!</definedName>
    <definedName name="P8_OP_Amt14" hidden="1">#REF!</definedName>
    <definedName name="P8_OP_Amt2" localSheetId="9" hidden="1">#REF!</definedName>
    <definedName name="P8_OP_Amt2" localSheetId="10" hidden="1">'NFD CONSO'!#REF!</definedName>
    <definedName name="P8_OP_Amt2" localSheetId="11" hidden="1">#REF!</definedName>
    <definedName name="P8_OP_Amt2" localSheetId="18" hidden="1">#REF!</definedName>
    <definedName name="P8_OP_Amt2" hidden="1">#REF!</definedName>
    <definedName name="P8_OP_Amt3" localSheetId="9" hidden="1">#REF!</definedName>
    <definedName name="P8_OP_Amt3" localSheetId="10" hidden="1">'NFD CONSO'!#REF!</definedName>
    <definedName name="P8_OP_Amt3" localSheetId="11" hidden="1">#REF!</definedName>
    <definedName name="P8_OP_Amt3" localSheetId="18" hidden="1">#REF!</definedName>
    <definedName name="P8_OP_Amt3" hidden="1">#REF!</definedName>
    <definedName name="P8_OP_Amt4" localSheetId="9" hidden="1">#REF!</definedName>
    <definedName name="P8_OP_Amt4" localSheetId="10" hidden="1">'NFD CONSO'!#REF!</definedName>
    <definedName name="P8_OP_Amt4" localSheetId="11" hidden="1">#REF!</definedName>
    <definedName name="P8_OP_Amt4" localSheetId="18" hidden="1">#REF!</definedName>
    <definedName name="P8_OP_Amt4" hidden="1">#REF!</definedName>
    <definedName name="P8_OP_Amt5" localSheetId="9" hidden="1">#REF!</definedName>
    <definedName name="P8_OP_Amt5" localSheetId="10" hidden="1">'NFD CONSO'!#REF!</definedName>
    <definedName name="P8_OP_Amt5" localSheetId="11" hidden="1">#REF!</definedName>
    <definedName name="P8_OP_Amt5" localSheetId="18" hidden="1">#REF!</definedName>
    <definedName name="P8_OP_Amt5" hidden="1">#REF!</definedName>
    <definedName name="P9_Actv_Amt1" localSheetId="35" hidden="1">#REF!</definedName>
    <definedName name="P9_Actv_Amt1" localSheetId="31" hidden="1">#REF!</definedName>
    <definedName name="P9_Actv_Amt1" localSheetId="9" hidden="1">#REF!</definedName>
    <definedName name="P9_Actv_Amt1" localSheetId="30" hidden="1">#REF!</definedName>
    <definedName name="P9_Actv_Amt1" localSheetId="33" hidden="1">#REF!</definedName>
    <definedName name="P9_Actv_Amt1" localSheetId="16" hidden="1">#REF!</definedName>
    <definedName name="P9_Actv_Amt1" localSheetId="10" hidden="1">'NFD CONSO'!#REF!</definedName>
    <definedName name="P9_Actv_Amt1" localSheetId="29" hidden="1">#REF!</definedName>
    <definedName name="P9_Actv_Amt1" localSheetId="11" hidden="1">#REF!</definedName>
    <definedName name="P9_Actv_Amt1" localSheetId="36" hidden="1">#REF!</definedName>
    <definedName name="P9_Actv_Amt1" localSheetId="32" hidden="1">#REF!</definedName>
    <definedName name="P9_Actv_Amt1" localSheetId="18" hidden="1">#REF!</definedName>
    <definedName name="P9_Actv_Amt1" localSheetId="38" hidden="1">#REF!</definedName>
    <definedName name="P9_Actv_Amt1" hidden="1">#REF!</definedName>
    <definedName name="P9_Actv_Amt10" localSheetId="35" hidden="1">#REF!</definedName>
    <definedName name="P9_Actv_Amt10" localSheetId="31" hidden="1">#REF!</definedName>
    <definedName name="P9_Actv_Amt10" localSheetId="9" hidden="1">#REF!</definedName>
    <definedName name="P9_Actv_Amt10" localSheetId="30" hidden="1">#REF!</definedName>
    <definedName name="P9_Actv_Amt10" localSheetId="33" hidden="1">#REF!</definedName>
    <definedName name="P9_Actv_Amt10" localSheetId="16" hidden="1">#REF!</definedName>
    <definedName name="P9_Actv_Amt10" localSheetId="10" hidden="1">'NFD CONSO'!#REF!</definedName>
    <definedName name="P9_Actv_Amt10" localSheetId="29" hidden="1">#REF!</definedName>
    <definedName name="P9_Actv_Amt10" localSheetId="11" hidden="1">#REF!</definedName>
    <definedName name="P9_Actv_Amt10" localSheetId="36" hidden="1">#REF!</definedName>
    <definedName name="P9_Actv_Amt10" localSheetId="32" hidden="1">#REF!</definedName>
    <definedName name="P9_Actv_Amt10" localSheetId="18" hidden="1">#REF!</definedName>
    <definedName name="P9_Actv_Amt10" localSheetId="38" hidden="1">#REF!</definedName>
    <definedName name="P9_Actv_Amt10" hidden="1">#REF!</definedName>
    <definedName name="P9_Actv_Amt11" localSheetId="35" hidden="1">#REF!</definedName>
    <definedName name="P9_Actv_Amt11" localSheetId="31" hidden="1">#REF!</definedName>
    <definedName name="P9_Actv_Amt11" localSheetId="9" hidden="1">#REF!</definedName>
    <definedName name="P9_Actv_Amt11" localSheetId="30" hidden="1">#REF!</definedName>
    <definedName name="P9_Actv_Amt11" localSheetId="33" hidden="1">#REF!</definedName>
    <definedName name="P9_Actv_Amt11" localSheetId="16" hidden="1">#REF!</definedName>
    <definedName name="P9_Actv_Amt11" localSheetId="10" hidden="1">'NFD CONSO'!#REF!</definedName>
    <definedName name="P9_Actv_Amt11" localSheetId="29" hidden="1">#REF!</definedName>
    <definedName name="P9_Actv_Amt11" localSheetId="11" hidden="1">#REF!</definedName>
    <definedName name="P9_Actv_Amt11" localSheetId="36" hidden="1">#REF!</definedName>
    <definedName name="P9_Actv_Amt11" localSheetId="32" hidden="1">#REF!</definedName>
    <definedName name="P9_Actv_Amt11" localSheetId="18" hidden="1">#REF!</definedName>
    <definedName name="P9_Actv_Amt11" localSheetId="38" hidden="1">#REF!</definedName>
    <definedName name="P9_Actv_Amt11" hidden="1">#REF!</definedName>
    <definedName name="P9_Actv_Amt12" localSheetId="35" hidden="1">#REF!</definedName>
    <definedName name="P9_Actv_Amt12" localSheetId="31" hidden="1">#REF!</definedName>
    <definedName name="P9_Actv_Amt12" localSheetId="9" hidden="1">#REF!</definedName>
    <definedName name="P9_Actv_Amt12" localSheetId="30" hidden="1">#REF!</definedName>
    <definedName name="P9_Actv_Amt12" localSheetId="33" hidden="1">#REF!</definedName>
    <definedName name="P9_Actv_Amt12" localSheetId="16" hidden="1">#REF!</definedName>
    <definedName name="P9_Actv_Amt12" localSheetId="10" hidden="1">'NFD CONSO'!#REF!</definedName>
    <definedName name="P9_Actv_Amt12" localSheetId="29" hidden="1">#REF!</definedName>
    <definedName name="P9_Actv_Amt12" localSheetId="11" hidden="1">#REF!</definedName>
    <definedName name="P9_Actv_Amt12" localSheetId="36" hidden="1">#REF!</definedName>
    <definedName name="P9_Actv_Amt12" localSheetId="32" hidden="1">#REF!</definedName>
    <definedName name="P9_Actv_Amt12" localSheetId="18" hidden="1">#REF!</definedName>
    <definedName name="P9_Actv_Amt12" localSheetId="38" hidden="1">#REF!</definedName>
    <definedName name="P9_Actv_Amt12" hidden="1">#REF!</definedName>
    <definedName name="P9_Actv_Amt15" localSheetId="35" hidden="1">#REF!</definedName>
    <definedName name="P9_Actv_Amt15" localSheetId="31" hidden="1">#REF!</definedName>
    <definedName name="P9_Actv_Amt15" localSheetId="9" hidden="1">#REF!</definedName>
    <definedName name="P9_Actv_Amt15" localSheetId="30" hidden="1">#REF!</definedName>
    <definedName name="P9_Actv_Amt15" localSheetId="33" hidden="1">#REF!</definedName>
    <definedName name="P9_Actv_Amt15" localSheetId="16" hidden="1">#REF!</definedName>
    <definedName name="P9_Actv_Amt15" localSheetId="10" hidden="1">'NFD CONSO'!#REF!</definedName>
    <definedName name="P9_Actv_Amt15" localSheetId="29" hidden="1">#REF!</definedName>
    <definedName name="P9_Actv_Amt15" localSheetId="11" hidden="1">#REF!</definedName>
    <definedName name="P9_Actv_Amt15" localSheetId="36" hidden="1">#REF!</definedName>
    <definedName name="P9_Actv_Amt15" localSheetId="32" hidden="1">#REF!</definedName>
    <definedName name="P9_Actv_Amt15" localSheetId="18" hidden="1">#REF!</definedName>
    <definedName name="P9_Actv_Amt15" localSheetId="38" hidden="1">#REF!</definedName>
    <definedName name="P9_Actv_Amt15" hidden="1">#REF!</definedName>
    <definedName name="P9_Actv_Amt17" localSheetId="35" hidden="1">#REF!</definedName>
    <definedName name="P9_Actv_Amt17" localSheetId="31" hidden="1">#REF!</definedName>
    <definedName name="P9_Actv_Amt17" localSheetId="9" hidden="1">#REF!</definedName>
    <definedName name="P9_Actv_Amt17" localSheetId="30" hidden="1">#REF!</definedName>
    <definedName name="P9_Actv_Amt17" localSheetId="33" hidden="1">#REF!</definedName>
    <definedName name="P9_Actv_Amt17" localSheetId="16" hidden="1">#REF!</definedName>
    <definedName name="P9_Actv_Amt17" localSheetId="10" hidden="1">'NFD CONSO'!#REF!</definedName>
    <definedName name="P9_Actv_Amt17" localSheetId="29" hidden="1">#REF!</definedName>
    <definedName name="P9_Actv_Amt17" localSheetId="11" hidden="1">#REF!</definedName>
    <definedName name="P9_Actv_Amt17" localSheetId="36" hidden="1">#REF!</definedName>
    <definedName name="P9_Actv_Amt17" localSheetId="32" hidden="1">#REF!</definedName>
    <definedName name="P9_Actv_Amt17" localSheetId="18" hidden="1">#REF!</definedName>
    <definedName name="P9_Actv_Amt17" localSheetId="38" hidden="1">#REF!</definedName>
    <definedName name="P9_Actv_Amt17" hidden="1">#REF!</definedName>
    <definedName name="P9_Actv_Amt18" localSheetId="35" hidden="1">#REF!</definedName>
    <definedName name="P9_Actv_Amt18" localSheetId="31" hidden="1">#REF!</definedName>
    <definedName name="P9_Actv_Amt18" localSheetId="9" hidden="1">#REF!</definedName>
    <definedName name="P9_Actv_Amt18" localSheetId="30" hidden="1">#REF!</definedName>
    <definedName name="P9_Actv_Amt18" localSheetId="33" hidden="1">#REF!</definedName>
    <definedName name="P9_Actv_Amt18" localSheetId="16" hidden="1">#REF!</definedName>
    <definedName name="P9_Actv_Amt18" localSheetId="10" hidden="1">'NFD CONSO'!#REF!</definedName>
    <definedName name="P9_Actv_Amt18" localSheetId="29" hidden="1">#REF!</definedName>
    <definedName name="P9_Actv_Amt18" localSheetId="11" hidden="1">#REF!</definedName>
    <definedName name="P9_Actv_Amt18" localSheetId="36" hidden="1">#REF!</definedName>
    <definedName name="P9_Actv_Amt18" localSheetId="32" hidden="1">#REF!</definedName>
    <definedName name="P9_Actv_Amt18" localSheetId="18" hidden="1">#REF!</definedName>
    <definedName name="P9_Actv_Amt18" localSheetId="38" hidden="1">#REF!</definedName>
    <definedName name="P9_Actv_Amt18" hidden="1">#REF!</definedName>
    <definedName name="P9_Actv_Amt2" localSheetId="35" hidden="1">#REF!</definedName>
    <definedName name="P9_Actv_Amt2" localSheetId="31" hidden="1">#REF!</definedName>
    <definedName name="P9_Actv_Amt2" localSheetId="9" hidden="1">#REF!</definedName>
    <definedName name="P9_Actv_Amt2" localSheetId="30" hidden="1">#REF!</definedName>
    <definedName name="P9_Actv_Amt2" localSheetId="33" hidden="1">#REF!</definedName>
    <definedName name="P9_Actv_Amt2" localSheetId="16" hidden="1">#REF!</definedName>
    <definedName name="P9_Actv_Amt2" localSheetId="10" hidden="1">'NFD CONSO'!#REF!</definedName>
    <definedName name="P9_Actv_Amt2" localSheetId="29" hidden="1">#REF!</definedName>
    <definedName name="P9_Actv_Amt2" localSheetId="11" hidden="1">#REF!</definedName>
    <definedName name="P9_Actv_Amt2" localSheetId="36" hidden="1">#REF!</definedName>
    <definedName name="P9_Actv_Amt2" localSheetId="32" hidden="1">#REF!</definedName>
    <definedName name="P9_Actv_Amt2" localSheetId="18" hidden="1">#REF!</definedName>
    <definedName name="P9_Actv_Amt2" localSheetId="38" hidden="1">#REF!</definedName>
    <definedName name="P9_Actv_Amt2" hidden="1">#REF!</definedName>
    <definedName name="P9_Actv_Amt20" localSheetId="35" hidden="1">#REF!</definedName>
    <definedName name="P9_Actv_Amt20" localSheetId="31" hidden="1">#REF!</definedName>
    <definedName name="P9_Actv_Amt20" localSheetId="9" hidden="1">#REF!</definedName>
    <definedName name="P9_Actv_Amt20" localSheetId="30" hidden="1">#REF!</definedName>
    <definedName name="P9_Actv_Amt20" localSheetId="33" hidden="1">#REF!</definedName>
    <definedName name="P9_Actv_Amt20" localSheetId="16" hidden="1">#REF!</definedName>
    <definedName name="P9_Actv_Amt20" localSheetId="10" hidden="1">'NFD CONSO'!#REF!</definedName>
    <definedName name="P9_Actv_Amt20" localSheetId="29" hidden="1">#REF!</definedName>
    <definedName name="P9_Actv_Amt20" localSheetId="11" hidden="1">#REF!</definedName>
    <definedName name="P9_Actv_Amt20" localSheetId="36" hidden="1">#REF!</definedName>
    <definedName name="P9_Actv_Amt20" localSheetId="32" hidden="1">#REF!</definedName>
    <definedName name="P9_Actv_Amt20" localSheetId="18" hidden="1">#REF!</definedName>
    <definedName name="P9_Actv_Amt20" localSheetId="38" hidden="1">#REF!</definedName>
    <definedName name="P9_Actv_Amt20" hidden="1">#REF!</definedName>
    <definedName name="P9_Actv_Amt21" localSheetId="35" hidden="1">#REF!</definedName>
    <definedName name="P9_Actv_Amt21" localSheetId="31" hidden="1">#REF!</definedName>
    <definedName name="P9_Actv_Amt21" localSheetId="9" hidden="1">#REF!</definedName>
    <definedName name="P9_Actv_Amt21" localSheetId="30" hidden="1">#REF!</definedName>
    <definedName name="P9_Actv_Amt21" localSheetId="33" hidden="1">#REF!</definedName>
    <definedName name="P9_Actv_Amt21" localSheetId="16" hidden="1">#REF!</definedName>
    <definedName name="P9_Actv_Amt21" localSheetId="10" hidden="1">'NFD CONSO'!#REF!</definedName>
    <definedName name="P9_Actv_Amt21" localSheetId="29" hidden="1">#REF!</definedName>
    <definedName name="P9_Actv_Amt21" localSheetId="11" hidden="1">#REF!</definedName>
    <definedName name="P9_Actv_Amt21" localSheetId="36" hidden="1">#REF!</definedName>
    <definedName name="P9_Actv_Amt21" localSheetId="32" hidden="1">#REF!</definedName>
    <definedName name="P9_Actv_Amt21" localSheetId="18" hidden="1">#REF!</definedName>
    <definedName name="P9_Actv_Amt21" localSheetId="38" hidden="1">#REF!</definedName>
    <definedName name="P9_Actv_Amt21" hidden="1">#REF!</definedName>
    <definedName name="P9_Actv_Amt3" localSheetId="35" hidden="1">#REF!</definedName>
    <definedName name="P9_Actv_Amt3" localSheetId="31" hidden="1">#REF!</definedName>
    <definedName name="P9_Actv_Amt3" localSheetId="30" hidden="1">#REF!</definedName>
    <definedName name="P9_Actv_Amt3" localSheetId="51" hidden="1">#REF!</definedName>
    <definedName name="P9_Actv_Amt3" localSheetId="33" hidden="1">#REF!</definedName>
    <definedName name="P9_Actv_Amt3" localSheetId="29" hidden="1">#REF!</definedName>
    <definedName name="P9_Actv_Amt3" localSheetId="36" hidden="1">#REF!</definedName>
    <definedName name="P9_Actv_Amt3" localSheetId="32" hidden="1">#REF!</definedName>
    <definedName name="P9_Actv_Amt3" localSheetId="38" hidden="1">#REF!</definedName>
    <definedName name="P9_Actv_Amt3" hidden="1">#REF!</definedName>
    <definedName name="P9_Actv_Amt4" localSheetId="35" hidden="1">#REF!</definedName>
    <definedName name="P9_Actv_Amt4" localSheetId="31" hidden="1">#REF!</definedName>
    <definedName name="P9_Actv_Amt4" localSheetId="30" hidden="1">#REF!</definedName>
    <definedName name="P9_Actv_Amt4" localSheetId="51" hidden="1">#REF!</definedName>
    <definedName name="P9_Actv_Amt4" localSheetId="33" hidden="1">#REF!</definedName>
    <definedName name="P9_Actv_Amt4" localSheetId="29" hidden="1">#REF!</definedName>
    <definedName name="P9_Actv_Amt4" localSheetId="36" hidden="1">#REF!</definedName>
    <definedName name="P9_Actv_Amt4" localSheetId="32" hidden="1">#REF!</definedName>
    <definedName name="P9_Actv_Amt4" localSheetId="38" hidden="1">#REF!</definedName>
    <definedName name="P9_Actv_Amt4" hidden="1">#REF!</definedName>
    <definedName name="P9_Actv_Amt5" localSheetId="35" hidden="1">#REF!</definedName>
    <definedName name="P9_Actv_Amt5" localSheetId="31" hidden="1">#REF!</definedName>
    <definedName name="P9_Actv_Amt5" localSheetId="9" hidden="1">#REF!</definedName>
    <definedName name="P9_Actv_Amt5" localSheetId="30" hidden="1">#REF!</definedName>
    <definedName name="P9_Actv_Amt5" localSheetId="51" hidden="1">#REF!</definedName>
    <definedName name="P9_Actv_Amt5" localSheetId="33" hidden="1">#REF!</definedName>
    <definedName name="P9_Actv_Amt5" localSheetId="16" hidden="1">#REF!</definedName>
    <definedName name="P9_Actv_Amt5" localSheetId="10" hidden="1">'NFD CONSO'!#REF!</definedName>
    <definedName name="P9_Actv_Amt5" localSheetId="29" hidden="1">#REF!</definedName>
    <definedName name="P9_Actv_Amt5" localSheetId="11" hidden="1">#REF!</definedName>
    <definedName name="P9_Actv_Amt5" localSheetId="36" hidden="1">#REF!</definedName>
    <definedName name="P9_Actv_Amt5" localSheetId="32" hidden="1">#REF!</definedName>
    <definedName name="P9_Actv_Amt5" localSheetId="18" hidden="1">#REF!</definedName>
    <definedName name="P9_Actv_Amt5" localSheetId="38" hidden="1">#REF!</definedName>
    <definedName name="P9_Actv_Amt5" hidden="1">#REF!</definedName>
    <definedName name="P9_Actv_Amt6" localSheetId="35" hidden="1">#REF!</definedName>
    <definedName name="P9_Actv_Amt6" localSheetId="31" hidden="1">#REF!</definedName>
    <definedName name="P9_Actv_Amt6" localSheetId="9" hidden="1">#REF!</definedName>
    <definedName name="P9_Actv_Amt6" localSheetId="30" hidden="1">#REF!</definedName>
    <definedName name="P9_Actv_Amt6" localSheetId="51" hidden="1">#REF!</definedName>
    <definedName name="P9_Actv_Amt6" localSheetId="33" hidden="1">#REF!</definedName>
    <definedName name="P9_Actv_Amt6" localSheetId="16" hidden="1">#REF!</definedName>
    <definedName name="P9_Actv_Amt6" localSheetId="10" hidden="1">'NFD CONSO'!#REF!</definedName>
    <definedName name="P9_Actv_Amt6" localSheetId="29" hidden="1">#REF!</definedName>
    <definedName name="P9_Actv_Amt6" localSheetId="11" hidden="1">#REF!</definedName>
    <definedName name="P9_Actv_Amt6" localSheetId="36" hidden="1">#REF!</definedName>
    <definedName name="P9_Actv_Amt6" localSheetId="32" hidden="1">#REF!</definedName>
    <definedName name="P9_Actv_Amt6" localSheetId="18" hidden="1">#REF!</definedName>
    <definedName name="P9_Actv_Amt6" localSheetId="38" hidden="1">#REF!</definedName>
    <definedName name="P9_Actv_Amt6" hidden="1">#REF!</definedName>
    <definedName name="P9_Actv_Amt7" localSheetId="35" hidden="1">#REF!</definedName>
    <definedName name="P9_Actv_Amt7" localSheetId="31" hidden="1">#REF!</definedName>
    <definedName name="P9_Actv_Amt7" localSheetId="9" hidden="1">#REF!</definedName>
    <definedName name="P9_Actv_Amt7" localSheetId="30" hidden="1">#REF!</definedName>
    <definedName name="P9_Actv_Amt7" localSheetId="51" hidden="1">#REF!</definedName>
    <definedName name="P9_Actv_Amt7" localSheetId="33" hidden="1">#REF!</definedName>
    <definedName name="P9_Actv_Amt7" localSheetId="16" hidden="1">#REF!</definedName>
    <definedName name="P9_Actv_Amt7" localSheetId="10" hidden="1">'NFD CONSO'!#REF!</definedName>
    <definedName name="P9_Actv_Amt7" localSheetId="29" hidden="1">#REF!</definedName>
    <definedName name="P9_Actv_Amt7" localSheetId="11" hidden="1">#REF!</definedName>
    <definedName name="P9_Actv_Amt7" localSheetId="36" hidden="1">#REF!</definedName>
    <definedName name="P9_Actv_Amt7" localSheetId="32" hidden="1">#REF!</definedName>
    <definedName name="P9_Actv_Amt7" localSheetId="18" hidden="1">#REF!</definedName>
    <definedName name="P9_Actv_Amt7" localSheetId="38" hidden="1">#REF!</definedName>
    <definedName name="P9_Actv_Amt7" hidden="1">#REF!</definedName>
    <definedName name="P9_Actv_Amt8" localSheetId="35" hidden="1">#REF!</definedName>
    <definedName name="P9_Actv_Amt8" localSheetId="31" hidden="1">#REF!</definedName>
    <definedName name="P9_Actv_Amt8" localSheetId="9" hidden="1">#REF!</definedName>
    <definedName name="P9_Actv_Amt8" localSheetId="30" hidden="1">#REF!</definedName>
    <definedName name="P9_Actv_Amt8" localSheetId="33" hidden="1">#REF!</definedName>
    <definedName name="P9_Actv_Amt8" localSheetId="16" hidden="1">#REF!</definedName>
    <definedName name="P9_Actv_Amt8" localSheetId="10" hidden="1">'NFD CONSO'!#REF!</definedName>
    <definedName name="P9_Actv_Amt8" localSheetId="29" hidden="1">#REF!</definedName>
    <definedName name="P9_Actv_Amt8" localSheetId="11" hidden="1">#REF!</definedName>
    <definedName name="P9_Actv_Amt8" localSheetId="36" hidden="1">#REF!</definedName>
    <definedName name="P9_Actv_Amt8" localSheetId="32" hidden="1">#REF!</definedName>
    <definedName name="P9_Actv_Amt8" localSheetId="18" hidden="1">#REF!</definedName>
    <definedName name="P9_Actv_Amt8" localSheetId="38" hidden="1">#REF!</definedName>
    <definedName name="P9_Actv_Amt8" hidden="1">#REF!</definedName>
    <definedName name="P9_Actv_Amt9" localSheetId="35" hidden="1">#REF!</definedName>
    <definedName name="P9_Actv_Amt9" localSheetId="31" hidden="1">#REF!</definedName>
    <definedName name="P9_Actv_Amt9" localSheetId="9" hidden="1">#REF!</definedName>
    <definedName name="P9_Actv_Amt9" localSheetId="30" hidden="1">#REF!</definedName>
    <definedName name="P9_Actv_Amt9" localSheetId="33" hidden="1">#REF!</definedName>
    <definedName name="P9_Actv_Amt9" localSheetId="16" hidden="1">#REF!</definedName>
    <definedName name="P9_Actv_Amt9" localSheetId="10" hidden="1">'NFD CONSO'!#REF!</definedName>
    <definedName name="P9_Actv_Amt9" localSheetId="29" hidden="1">#REF!</definedName>
    <definedName name="P9_Actv_Amt9" localSheetId="11" hidden="1">#REF!</definedName>
    <definedName name="P9_Actv_Amt9" localSheetId="36" hidden="1">#REF!</definedName>
    <definedName name="P9_Actv_Amt9" localSheetId="32" hidden="1">#REF!</definedName>
    <definedName name="P9_Actv_Amt9" localSheetId="18" hidden="1">#REF!</definedName>
    <definedName name="P9_Actv_Amt9" localSheetId="38" hidden="1">#REF!</definedName>
    <definedName name="P9_Actv_Amt9" hidden="1">#REF!</definedName>
    <definedName name="P9_Bal_Amt1" localSheetId="35" hidden="1">#REF!</definedName>
    <definedName name="P9_Bal_Amt1" localSheetId="31" hidden="1">#REF!</definedName>
    <definedName name="P9_Bal_Amt1" localSheetId="9" hidden="1">#REF!</definedName>
    <definedName name="P9_Bal_Amt1" localSheetId="30" hidden="1">#REF!</definedName>
    <definedName name="P9_Bal_Amt1" localSheetId="33" hidden="1">#REF!</definedName>
    <definedName name="P9_Bal_Amt1" localSheetId="16" hidden="1">#REF!</definedName>
    <definedName name="P9_Bal_Amt1" localSheetId="10" hidden="1">'NFD CONSO'!#REF!</definedName>
    <definedName name="P9_Bal_Amt1" localSheetId="29" hidden="1">#REF!</definedName>
    <definedName name="P9_Bal_Amt1" localSheetId="11" hidden="1">#REF!</definedName>
    <definedName name="P9_Bal_Amt1" localSheetId="36" hidden="1">#REF!</definedName>
    <definedName name="P9_Bal_Amt1" localSheetId="32" hidden="1">#REF!</definedName>
    <definedName name="P9_Bal_Amt1" localSheetId="18" hidden="1">#REF!</definedName>
    <definedName name="P9_Bal_Amt1" localSheetId="38" hidden="1">#REF!</definedName>
    <definedName name="P9_Bal_Amt1" hidden="1">#REF!</definedName>
    <definedName name="P9_Bal_Amt2" localSheetId="35" hidden="1">#REF!</definedName>
    <definedName name="P9_Bal_Amt2" localSheetId="31" hidden="1">#REF!</definedName>
    <definedName name="P9_Bal_Amt2" localSheetId="9" hidden="1">#REF!</definedName>
    <definedName name="P9_Bal_Amt2" localSheetId="30" hidden="1">#REF!</definedName>
    <definedName name="P9_Bal_Amt2" localSheetId="33" hidden="1">#REF!</definedName>
    <definedName name="P9_Bal_Amt2" localSheetId="16" hidden="1">#REF!</definedName>
    <definedName name="P9_Bal_Amt2" localSheetId="10" hidden="1">'NFD CONSO'!#REF!</definedName>
    <definedName name="P9_Bal_Amt2" localSheetId="29" hidden="1">#REF!</definedName>
    <definedName name="P9_Bal_Amt2" localSheetId="11" hidden="1">#REF!</definedName>
    <definedName name="P9_Bal_Amt2" localSheetId="36" hidden="1">#REF!</definedName>
    <definedName name="P9_Bal_Amt2" localSheetId="32" hidden="1">#REF!</definedName>
    <definedName name="P9_Bal_Amt2" localSheetId="18" hidden="1">#REF!</definedName>
    <definedName name="P9_Bal_Amt2" localSheetId="38" hidden="1">#REF!</definedName>
    <definedName name="P9_Bal_Amt2" hidden="1">#REF!</definedName>
    <definedName name="P9_Bal_Amt3" localSheetId="35" hidden="1">#REF!</definedName>
    <definedName name="P9_Bal_Amt3" localSheetId="31" hidden="1">#REF!</definedName>
    <definedName name="P9_Bal_Amt3" localSheetId="9" hidden="1">#REF!</definedName>
    <definedName name="P9_Bal_Amt3" localSheetId="30" hidden="1">#REF!</definedName>
    <definedName name="P9_Bal_Amt3" localSheetId="33" hidden="1">#REF!</definedName>
    <definedName name="P9_Bal_Amt3" localSheetId="16" hidden="1">#REF!</definedName>
    <definedName name="P9_Bal_Amt3" localSheetId="10" hidden="1">'NFD CONSO'!#REF!</definedName>
    <definedName name="P9_Bal_Amt3" localSheetId="29" hidden="1">#REF!</definedName>
    <definedName name="P9_Bal_Amt3" localSheetId="11" hidden="1">#REF!</definedName>
    <definedName name="P9_Bal_Amt3" localSheetId="36" hidden="1">#REF!</definedName>
    <definedName name="P9_Bal_Amt3" localSheetId="32" hidden="1">#REF!</definedName>
    <definedName name="P9_Bal_Amt3" localSheetId="18" hidden="1">#REF!</definedName>
    <definedName name="P9_Bal_Amt3" localSheetId="38" hidden="1">#REF!</definedName>
    <definedName name="P9_Bal_Amt3" hidden="1">#REF!</definedName>
    <definedName name="P9_Bal_Amt4" localSheetId="35" hidden="1">#REF!</definedName>
    <definedName name="P9_Bal_Amt4" localSheetId="31" hidden="1">#REF!</definedName>
    <definedName name="P9_Bal_Amt4" localSheetId="9" hidden="1">#REF!</definedName>
    <definedName name="P9_Bal_Amt4" localSheetId="30" hidden="1">#REF!</definedName>
    <definedName name="P9_Bal_Amt4" localSheetId="33" hidden="1">#REF!</definedName>
    <definedName name="P9_Bal_Amt4" localSheetId="16" hidden="1">#REF!</definedName>
    <definedName name="P9_Bal_Amt4" localSheetId="10" hidden="1">'NFD CONSO'!#REF!</definedName>
    <definedName name="P9_Bal_Amt4" localSheetId="29" hidden="1">#REF!</definedName>
    <definedName name="P9_Bal_Amt4" localSheetId="11" hidden="1">#REF!</definedName>
    <definedName name="P9_Bal_Amt4" localSheetId="36" hidden="1">#REF!</definedName>
    <definedName name="P9_Bal_Amt4" localSheetId="32" hidden="1">#REF!</definedName>
    <definedName name="P9_Bal_Amt4" localSheetId="18" hidden="1">#REF!</definedName>
    <definedName name="P9_Bal_Amt4" localSheetId="38" hidden="1">#REF!</definedName>
    <definedName name="P9_Bal_Amt4" hidden="1">#REF!</definedName>
    <definedName name="P9_Bal_Amt5" localSheetId="35" hidden="1">#REF!</definedName>
    <definedName name="P9_Bal_Amt5" localSheetId="31" hidden="1">#REF!</definedName>
    <definedName name="P9_Bal_Amt5" localSheetId="9" hidden="1">#REF!</definedName>
    <definedName name="P9_Bal_Amt5" localSheetId="30" hidden="1">#REF!</definedName>
    <definedName name="P9_Bal_Amt5" localSheetId="33" hidden="1">#REF!</definedName>
    <definedName name="P9_Bal_Amt5" localSheetId="16" hidden="1">#REF!</definedName>
    <definedName name="P9_Bal_Amt5" localSheetId="10" hidden="1">'NFD CONSO'!#REF!</definedName>
    <definedName name="P9_Bal_Amt5" localSheetId="29" hidden="1">#REF!</definedName>
    <definedName name="P9_Bal_Amt5" localSheetId="11" hidden="1">#REF!</definedName>
    <definedName name="P9_Bal_Amt5" localSheetId="36" hidden="1">#REF!</definedName>
    <definedName name="P9_Bal_Amt5" localSheetId="32" hidden="1">#REF!</definedName>
    <definedName name="P9_Bal_Amt5" localSheetId="18" hidden="1">#REF!</definedName>
    <definedName name="P9_Bal_Amt5" localSheetId="38" hidden="1">#REF!</definedName>
    <definedName name="P9_Bal_Amt5" hidden="1">#REF!</definedName>
    <definedName name="P9_Bal_Amt6" localSheetId="35" hidden="1">#REF!</definedName>
    <definedName name="P9_Bal_Amt6" localSheetId="31" hidden="1">#REF!</definedName>
    <definedName name="P9_Bal_Amt6" localSheetId="9" hidden="1">#REF!</definedName>
    <definedName name="P9_Bal_Amt6" localSheetId="30" hidden="1">#REF!</definedName>
    <definedName name="P9_Bal_Amt6" localSheetId="33" hidden="1">#REF!</definedName>
    <definedName name="P9_Bal_Amt6" localSheetId="16" hidden="1">#REF!</definedName>
    <definedName name="P9_Bal_Amt6" localSheetId="10" hidden="1">'NFD CONSO'!#REF!</definedName>
    <definedName name="P9_Bal_Amt6" localSheetId="29" hidden="1">#REF!</definedName>
    <definedName name="P9_Bal_Amt6" localSheetId="11" hidden="1">#REF!</definedName>
    <definedName name="P9_Bal_Amt6" localSheetId="36" hidden="1">#REF!</definedName>
    <definedName name="P9_Bal_Amt6" localSheetId="32" hidden="1">#REF!</definedName>
    <definedName name="P9_Bal_Amt6" localSheetId="18" hidden="1">#REF!</definedName>
    <definedName name="P9_Bal_Amt6" localSheetId="38" hidden="1">#REF!</definedName>
    <definedName name="P9_Bal_Amt6" hidden="1">#REF!</definedName>
    <definedName name="P9_Bal_Amt8" localSheetId="9" hidden="1">#REF!</definedName>
    <definedName name="P9_Bal_Amt8" localSheetId="10" hidden="1">'NFD CONSO'!#REF!</definedName>
    <definedName name="P9_Bal_Amt8" localSheetId="11" hidden="1">#REF!</definedName>
    <definedName name="P9_Bal_Amt8" localSheetId="18" hidden="1">#REF!</definedName>
    <definedName name="P9_Bal_Amt8" hidden="1">#REF!</definedName>
    <definedName name="P9_Bal_Amt9" localSheetId="35" hidden="1">#REF!</definedName>
    <definedName name="P9_Bal_Amt9" localSheetId="31" hidden="1">#REF!</definedName>
    <definedName name="P9_Bal_Amt9" localSheetId="9" hidden="1">#REF!</definedName>
    <definedName name="P9_Bal_Amt9" localSheetId="30" hidden="1">#REF!</definedName>
    <definedName name="P9_Bal_Amt9" localSheetId="33" hidden="1">#REF!</definedName>
    <definedName name="P9_Bal_Amt9" localSheetId="16" hidden="1">#REF!</definedName>
    <definedName name="P9_Bal_Amt9" localSheetId="10" hidden="1">'NFD CONSO'!#REF!</definedName>
    <definedName name="P9_Bal_Amt9" localSheetId="29" hidden="1">#REF!</definedName>
    <definedName name="P9_Bal_Amt9" localSheetId="11" hidden="1">#REF!</definedName>
    <definedName name="P9_Bal_Amt9" localSheetId="36" hidden="1">#REF!</definedName>
    <definedName name="P9_Bal_Amt9" localSheetId="32" hidden="1">#REF!</definedName>
    <definedName name="P9_Bal_Amt9" localSheetId="18" hidden="1">#REF!</definedName>
    <definedName name="P9_Bal_Amt9" localSheetId="38" hidden="1">#REF!</definedName>
    <definedName name="P9_Bal_Amt9" hidden="1">#REF!</definedName>
    <definedName name="P9_OP_Amt10" localSheetId="35" hidden="1">#REF!</definedName>
    <definedName name="P9_OP_Amt10" localSheetId="31" hidden="1">#REF!</definedName>
    <definedName name="P9_OP_Amt10" localSheetId="9" hidden="1">#REF!</definedName>
    <definedName name="P9_OP_Amt10" localSheetId="30" hidden="1">#REF!</definedName>
    <definedName name="P9_OP_Amt10" localSheetId="33" hidden="1">#REF!</definedName>
    <definedName name="P9_OP_Amt10" localSheetId="16" hidden="1">#REF!</definedName>
    <definedName name="P9_OP_Amt10" localSheetId="10" hidden="1">'NFD CONSO'!#REF!</definedName>
    <definedName name="P9_OP_Amt10" localSheetId="29" hidden="1">#REF!</definedName>
    <definedName name="P9_OP_Amt10" localSheetId="11" hidden="1">#REF!</definedName>
    <definedName name="P9_OP_Amt10" localSheetId="36" hidden="1">#REF!</definedName>
    <definedName name="P9_OP_Amt10" localSheetId="32" hidden="1">#REF!</definedName>
    <definedName name="P9_OP_Amt10" localSheetId="18" hidden="1">#REF!</definedName>
    <definedName name="P9_OP_Amt10" localSheetId="38" hidden="1">#REF!</definedName>
    <definedName name="P9_OP_Amt10" hidden="1">#REF!</definedName>
    <definedName name="P9_OP_Amt11" localSheetId="35" hidden="1">#REF!</definedName>
    <definedName name="P9_OP_Amt11" localSheetId="31" hidden="1">#REF!</definedName>
    <definedName name="P9_OP_Amt11" localSheetId="9" hidden="1">#REF!</definedName>
    <definedName name="P9_OP_Amt11" localSheetId="30" hidden="1">#REF!</definedName>
    <definedName name="P9_OP_Amt11" localSheetId="33" hidden="1">#REF!</definedName>
    <definedName name="P9_OP_Amt11" localSheetId="16" hidden="1">#REF!</definedName>
    <definedName name="P9_OP_Amt11" localSheetId="10" hidden="1">'NFD CONSO'!#REF!</definedName>
    <definedName name="P9_OP_Amt11" localSheetId="29" hidden="1">#REF!</definedName>
    <definedName name="P9_OP_Amt11" localSheetId="11" hidden="1">#REF!</definedName>
    <definedName name="P9_OP_Amt11" localSheetId="36" hidden="1">#REF!</definedName>
    <definedName name="P9_OP_Amt11" localSheetId="32" hidden="1">#REF!</definedName>
    <definedName name="P9_OP_Amt11" localSheetId="18" hidden="1">#REF!</definedName>
    <definedName name="P9_OP_Amt11" localSheetId="38" hidden="1">#REF!</definedName>
    <definedName name="P9_OP_Amt11" hidden="1">#REF!</definedName>
    <definedName name="P9_OP_Amt12" localSheetId="35" hidden="1">#REF!</definedName>
    <definedName name="P9_OP_Amt12" localSheetId="31" hidden="1">#REF!</definedName>
    <definedName name="P9_OP_Amt12" localSheetId="9" hidden="1">#REF!</definedName>
    <definedName name="P9_OP_Amt12" localSheetId="30" hidden="1">#REF!</definedName>
    <definedName name="P9_OP_Amt12" localSheetId="33" hidden="1">#REF!</definedName>
    <definedName name="P9_OP_Amt12" localSheetId="16" hidden="1">#REF!</definedName>
    <definedName name="P9_OP_Amt12" localSheetId="10" hidden="1">'NFD CONSO'!#REF!</definedName>
    <definedName name="P9_OP_Amt12" localSheetId="29" hidden="1">#REF!</definedName>
    <definedName name="P9_OP_Amt12" localSheetId="11" hidden="1">#REF!</definedName>
    <definedName name="P9_OP_Amt12" localSheetId="36" hidden="1">#REF!</definedName>
    <definedName name="P9_OP_Amt12" localSheetId="32" hidden="1">#REF!</definedName>
    <definedName name="P9_OP_Amt12" localSheetId="18" hidden="1">#REF!</definedName>
    <definedName name="P9_OP_Amt12" localSheetId="38" hidden="1">#REF!</definedName>
    <definedName name="P9_OP_Amt12" hidden="1">#REF!</definedName>
    <definedName name="P9_OP_Amt14" localSheetId="35" hidden="1">#REF!</definedName>
    <definedName name="P9_OP_Amt14" localSheetId="31" hidden="1">#REF!</definedName>
    <definedName name="P9_OP_Amt14" localSheetId="9" hidden="1">#REF!</definedName>
    <definedName name="P9_OP_Amt14" localSheetId="30" hidden="1">#REF!</definedName>
    <definedName name="P9_OP_Amt14" localSheetId="33" hidden="1">#REF!</definedName>
    <definedName name="P9_OP_Amt14" localSheetId="16" hidden="1">#REF!</definedName>
    <definedName name="P9_OP_Amt14" localSheetId="10" hidden="1">'NFD CONSO'!#REF!</definedName>
    <definedName name="P9_OP_Amt14" localSheetId="29" hidden="1">#REF!</definedName>
    <definedName name="P9_OP_Amt14" localSheetId="11" hidden="1">#REF!</definedName>
    <definedName name="P9_OP_Amt14" localSheetId="36" hidden="1">#REF!</definedName>
    <definedName name="P9_OP_Amt14" localSheetId="32" hidden="1">#REF!</definedName>
    <definedName name="P9_OP_Amt14" localSheetId="18" hidden="1">#REF!</definedName>
    <definedName name="P9_OP_Amt14" localSheetId="38" hidden="1">#REF!</definedName>
    <definedName name="P9_OP_Amt14" hidden="1">#REF!</definedName>
    <definedName name="P9_OP_Amt2" localSheetId="9" hidden="1">#REF!</definedName>
    <definedName name="P9_OP_Amt2" localSheetId="10" hidden="1">'NFD CONSO'!#REF!</definedName>
    <definedName name="P9_OP_Amt2" localSheetId="11" hidden="1">#REF!</definedName>
    <definedName name="P9_OP_Amt2" localSheetId="18" hidden="1">#REF!</definedName>
    <definedName name="P9_OP_Amt2" hidden="1">#REF!</definedName>
    <definedName name="P9_OP_Amt3" localSheetId="9" hidden="1">#REF!</definedName>
    <definedName name="P9_OP_Amt3" localSheetId="10" hidden="1">'NFD CONSO'!#REF!</definedName>
    <definedName name="P9_OP_Amt3" localSheetId="11" hidden="1">#REF!</definedName>
    <definedName name="P9_OP_Amt3" localSheetId="18" hidden="1">#REF!</definedName>
    <definedName name="P9_OP_Amt3" hidden="1">#REF!</definedName>
    <definedName name="P9_OP_Amt4" localSheetId="9" hidden="1">#REF!</definedName>
    <definedName name="P9_OP_Amt4" localSheetId="10" hidden="1">'NFD CONSO'!#REF!</definedName>
    <definedName name="P9_OP_Amt4" localSheetId="11" hidden="1">#REF!</definedName>
    <definedName name="P9_OP_Amt4" localSheetId="18" hidden="1">#REF!</definedName>
    <definedName name="P9_OP_Amt4" hidden="1">#REF!</definedName>
    <definedName name="P9_OP_Amt5" localSheetId="9" hidden="1">#REF!</definedName>
    <definedName name="P9_OP_Amt5" localSheetId="10" hidden="1">'NFD CONSO'!#REF!</definedName>
    <definedName name="P9_OP_Amt5" localSheetId="11" hidden="1">#REF!</definedName>
    <definedName name="P9_OP_Amt5" localSheetId="18" hidden="1">#REF!</definedName>
    <definedName name="P9_OP_Amt5" hidden="1">#REF!</definedName>
    <definedName name="P998_Actv_Amt10" localSheetId="9" hidden="1">#REF!</definedName>
    <definedName name="P998_Actv_Amt10" localSheetId="10" hidden="1">'NFD CONSO'!#REF!</definedName>
    <definedName name="P998_Actv_Amt10" localSheetId="11" hidden="1">#REF!</definedName>
    <definedName name="P998_Actv_Amt10" localSheetId="18" hidden="1">#REF!</definedName>
    <definedName name="P998_Actv_Amt10" hidden="1">#REF!</definedName>
    <definedName name="P998_Bal_Amt1" localSheetId="35" hidden="1">#REF!</definedName>
    <definedName name="P998_Bal_Amt1" localSheetId="31" hidden="1">#REF!</definedName>
    <definedName name="P998_Bal_Amt1" localSheetId="9" hidden="1">#REF!</definedName>
    <definedName name="P998_Bal_Amt1" localSheetId="30" hidden="1">#REF!</definedName>
    <definedName name="P998_Bal_Amt1" localSheetId="33" hidden="1">#REF!</definedName>
    <definedName name="P998_Bal_Amt1" localSheetId="16" hidden="1">#REF!</definedName>
    <definedName name="P998_Bal_Amt1" localSheetId="10" hidden="1">'NFD CONSO'!#REF!</definedName>
    <definedName name="P998_Bal_Amt1" localSheetId="29" hidden="1">#REF!</definedName>
    <definedName name="P998_Bal_Amt1" localSheetId="11" hidden="1">#REF!</definedName>
    <definedName name="P998_Bal_Amt1" localSheetId="36" hidden="1">#REF!</definedName>
    <definedName name="P998_Bal_Amt1" localSheetId="32" hidden="1">#REF!</definedName>
    <definedName name="P998_Bal_Amt1" localSheetId="18" hidden="1">#REF!</definedName>
    <definedName name="P998_Bal_Amt1" localSheetId="38" hidden="1">#REF!</definedName>
    <definedName name="P998_Bal_Amt1" hidden="1">#REF!</definedName>
    <definedName name="pack" localSheetId="35" hidden="1">{"table",#N/A,FALSE,"COVER";"income_statement",#N/A,FALSE,"COVER"}</definedName>
    <definedName name="pack" localSheetId="31" hidden="1">{"table",#N/A,FALSE,"COVER";"income_statement",#N/A,FALSE,"COVER"}</definedName>
    <definedName name="pack" localSheetId="9" hidden="1">{"table",#N/A,FALSE,"COVER";"income_statement",#N/A,FALSE,"COVER"}</definedName>
    <definedName name="pack" localSheetId="30" hidden="1">{"table",#N/A,FALSE,"COVER";"income_statement",#N/A,FALSE,"COVER"}</definedName>
    <definedName name="pack" localSheetId="51" hidden="1">{"table",#N/A,FALSE,"COVER";"income_statement",#N/A,FALSE,"COVER"}</definedName>
    <definedName name="pack" localSheetId="7" hidden="1">{"table",#N/A,FALSE,"COVER";"income_statement",#N/A,FALSE,"COVER"}</definedName>
    <definedName name="pack" localSheetId="33" hidden="1">{"table",#N/A,FALSE,"COVER";"income_statement",#N/A,FALSE,"COVER"}</definedName>
    <definedName name="pack" localSheetId="6" hidden="1">{"table",#N/A,FALSE,"COVER";"income_statement",#N/A,FALSE,"COVER"}</definedName>
    <definedName name="pack" localSheetId="16" hidden="1">{"table",#N/A,FALSE,"COVER";"income_statement",#N/A,FALSE,"COVER"}</definedName>
    <definedName name="pack" localSheetId="10" hidden="1">{"table",#N/A,FALSE,"COVER";"income_statement",#N/A,FALSE,"COVER"}</definedName>
    <definedName name="pack" localSheetId="29" hidden="1">{"table",#N/A,FALSE,"COVER";"income_statement",#N/A,FALSE,"COVER"}</definedName>
    <definedName name="pack" localSheetId="28" hidden="1">{"table",#N/A,FALSE,"COVER";"income_statement",#N/A,FALSE,"COVER"}</definedName>
    <definedName name="pack" localSheetId="11" hidden="1">{"table",#N/A,FALSE,"COVER";"income_statement",#N/A,FALSE,"COVER"}</definedName>
    <definedName name="pack" localSheetId="36" hidden="1">{"table",#N/A,FALSE,"COVER";"income_statement",#N/A,FALSE,"COVER"}</definedName>
    <definedName name="pack" localSheetId="32" hidden="1">{"table",#N/A,FALSE,"COVER";"income_statement",#N/A,FALSE,"COVER"}</definedName>
    <definedName name="pack" localSheetId="18" hidden="1">{"table",#N/A,FALSE,"COVER";"income_statement",#N/A,FALSE,"COVER"}</definedName>
    <definedName name="pack" localSheetId="38" hidden="1">{"table",#N/A,FALSE,"COVER";"income_statement",#N/A,FALSE,"COVER"}</definedName>
    <definedName name="pack" hidden="1">{"table",#N/A,FALSE,"COVER";"income_statement",#N/A,FALSE,"COVER"}</definedName>
    <definedName name="Pal_Workbook_GUID" hidden="1">"EP64RCTN3S3EV6CTYIC38J3R"</definedName>
    <definedName name="Payment_Date" localSheetId="47">DATE(YEAR(Loan_Start),MONTH(Loan_Start)+Payment_Number,DAY(Loan_Start))</definedName>
    <definedName name="Payment_Date" localSheetId="45">DATE(YEAR(Loan_Start),MONTH(Loan_Start)+Payment_Number,DAY(Loan_Start))</definedName>
    <definedName name="Payment_Date" localSheetId="46">DATE(YEAR(Loan_Start),MONTH(Loan_Start)+Payment_Number,DAY(Loan_Start))</definedName>
    <definedName name="Pechous" localSheetId="9" hidden="1">{"FY01_Assets",#N/A,FALSE,"Fin Stmt Budget";"FY01_Liabilities",#N/A,FALSE,"Fin Stmt Budget";"FY01_Inc_Stmt",#N/A,FALSE,"Fin Stmt Budget";"FY01_SOCF",#N/A,FALSE,"Fin Stmt Budget"}</definedName>
    <definedName name="Pechous" localSheetId="51" hidden="1">{"FY01_Assets",#N/A,FALSE,"Fin Stmt Budget";"FY01_Liabilities",#N/A,FALSE,"Fin Stmt Budget";"FY01_Inc_Stmt",#N/A,FALSE,"Fin Stmt Budget";"FY01_SOCF",#N/A,FALSE,"Fin Stmt Budget"}</definedName>
    <definedName name="Pechous" localSheetId="7" hidden="1">{"FY01_Assets",#N/A,FALSE,"Fin Stmt Budget";"FY01_Liabilities",#N/A,FALSE,"Fin Stmt Budget";"FY01_Inc_Stmt",#N/A,FALSE,"Fin Stmt Budget";"FY01_SOCF",#N/A,FALSE,"Fin Stmt Budget"}</definedName>
    <definedName name="Pechous" localSheetId="6" hidden="1">{"FY01_Assets",#N/A,FALSE,"Fin Stmt Budget";"FY01_Liabilities",#N/A,FALSE,"Fin Stmt Budget";"FY01_Inc_Stmt",#N/A,FALSE,"Fin Stmt Budget";"FY01_SOCF",#N/A,FALSE,"Fin Stmt Budget"}</definedName>
    <definedName name="Pechous" localSheetId="10" hidden="1">{"FY01_Assets",#N/A,FALSE,"Fin Stmt Budget";"FY01_Liabilities",#N/A,FALSE,"Fin Stmt Budget";"FY01_Inc_Stmt",#N/A,FALSE,"Fin Stmt Budget";"FY01_SOCF",#N/A,FALSE,"Fin Stmt Budget"}</definedName>
    <definedName name="Pechous" localSheetId="28" hidden="1">{"FY01_Assets",#N/A,FALSE,"Fin Stmt Budget";"FY01_Liabilities",#N/A,FALSE,"Fin Stmt Budget";"FY01_Inc_Stmt",#N/A,FALSE,"Fin Stmt Budget";"FY01_SOCF",#N/A,FALSE,"Fin Stmt Budget"}</definedName>
    <definedName name="Pechous" localSheetId="11" hidden="1">{"FY01_Assets",#N/A,FALSE,"Fin Stmt Budget";"FY01_Liabilities",#N/A,FALSE,"Fin Stmt Budget";"FY01_Inc_Stmt",#N/A,FALSE,"Fin Stmt Budget";"FY01_SOCF",#N/A,FALSE,"Fin Stmt Budget"}</definedName>
    <definedName name="Pechous" localSheetId="36" hidden="1">{"FY01_Assets",#N/A,FALSE,"Fin Stmt Budget";"FY01_Liabilities",#N/A,FALSE,"Fin Stmt Budget";"FY01_Inc_Stmt",#N/A,FALSE,"Fin Stmt Budget";"FY01_SOCF",#N/A,FALSE,"Fin Stmt Budget"}</definedName>
    <definedName name="Pechous" localSheetId="18" hidden="1">{"FY01_Assets",#N/A,FALSE,"Fin Stmt Budget";"FY01_Liabilities",#N/A,FALSE,"Fin Stmt Budget";"FY01_Inc_Stmt",#N/A,FALSE,"Fin Stmt Budget";"FY01_SOCF",#N/A,FALSE,"Fin Stmt Budget"}</definedName>
    <definedName name="Pechous" localSheetId="38" hidden="1">{"FY01_Assets",#N/A,FALSE,"Fin Stmt Budget";"FY01_Liabilities",#N/A,FALSE,"Fin Stmt Budget";"FY01_Inc_Stmt",#N/A,FALSE,"Fin Stmt Budget";"FY01_SOCF",#N/A,FALSE,"Fin Stmt Budget"}</definedName>
    <definedName name="Pechous" hidden="1">{"FY01_Assets",#N/A,FALSE,"Fin Stmt Budget";"FY01_Liabilities",#N/A,FALSE,"Fin Stmt Budget";"FY01_Inc_Stmt",#N/A,FALSE,"Fin Stmt Budget";"FY01_SOCF",#N/A,FALSE,"Fin Stmt Budget"}</definedName>
    <definedName name="pepe" localSheetId="35" hidden="1">{#N/A,#N/A,FALSE,"Pharm";#N/A,#N/A,FALSE,"WWCM"}</definedName>
    <definedName name="pepe" localSheetId="31" hidden="1">{#N/A,#N/A,FALSE,"Pharm";#N/A,#N/A,FALSE,"WWCM"}</definedName>
    <definedName name="pepe" localSheetId="9" hidden="1">{#N/A,#N/A,FALSE,"Pharm";#N/A,#N/A,FALSE,"WWCM"}</definedName>
    <definedName name="pepe" localSheetId="30" hidden="1">{#N/A,#N/A,FALSE,"Pharm";#N/A,#N/A,FALSE,"WWCM"}</definedName>
    <definedName name="pepe" localSheetId="51" hidden="1">{#N/A,#N/A,FALSE,"Pharm";#N/A,#N/A,FALSE,"WWCM"}</definedName>
    <definedName name="pepe" localSheetId="7" hidden="1">{#N/A,#N/A,FALSE,"Pharm";#N/A,#N/A,FALSE,"WWCM"}</definedName>
    <definedName name="pepe" localSheetId="33" hidden="1">{#N/A,#N/A,FALSE,"Pharm";#N/A,#N/A,FALSE,"WWCM"}</definedName>
    <definedName name="pepe" localSheetId="6" hidden="1">{#N/A,#N/A,FALSE,"Pharm";#N/A,#N/A,FALSE,"WWCM"}</definedName>
    <definedName name="pepe" localSheetId="16" hidden="1">{#N/A,#N/A,FALSE,"Pharm";#N/A,#N/A,FALSE,"WWCM"}</definedName>
    <definedName name="pepe" localSheetId="10" hidden="1">{#N/A,#N/A,FALSE,"Pharm";#N/A,#N/A,FALSE,"WWCM"}</definedName>
    <definedName name="pepe" localSheetId="29" hidden="1">{#N/A,#N/A,FALSE,"Pharm";#N/A,#N/A,FALSE,"WWCM"}</definedName>
    <definedName name="pepe" localSheetId="28" hidden="1">{#N/A,#N/A,FALSE,"Pharm";#N/A,#N/A,FALSE,"WWCM"}</definedName>
    <definedName name="pepe" localSheetId="11" hidden="1">{#N/A,#N/A,FALSE,"Pharm";#N/A,#N/A,FALSE,"WWCM"}</definedName>
    <definedName name="pepe" localSheetId="36" hidden="1">{#N/A,#N/A,FALSE,"Pharm";#N/A,#N/A,FALSE,"WWCM"}</definedName>
    <definedName name="pepe" localSheetId="32" hidden="1">{#N/A,#N/A,FALSE,"Pharm";#N/A,#N/A,FALSE,"WWCM"}</definedName>
    <definedName name="pepe" localSheetId="18" hidden="1">{#N/A,#N/A,FALSE,"Pharm";#N/A,#N/A,FALSE,"WWCM"}</definedName>
    <definedName name="pepe" localSheetId="38" hidden="1">{#N/A,#N/A,FALSE,"Pharm";#N/A,#N/A,FALSE,"WWCM"}</definedName>
    <definedName name="pepe" hidden="1">{#N/A,#N/A,FALSE,"Pharm";#N/A,#N/A,FALSE,"WWCM"}</definedName>
    <definedName name="PEPE4" localSheetId="35" hidden="1">{#N/A,#N/A,FALSE,"Pharm";#N/A,#N/A,FALSE,"WWCM"}</definedName>
    <definedName name="PEPE4" localSheetId="31" hidden="1">{#N/A,#N/A,FALSE,"Pharm";#N/A,#N/A,FALSE,"WWCM"}</definedName>
    <definedName name="PEPE4" localSheetId="9" hidden="1">{#N/A,#N/A,FALSE,"Pharm";#N/A,#N/A,FALSE,"WWCM"}</definedName>
    <definedName name="PEPE4" localSheetId="30" hidden="1">{#N/A,#N/A,FALSE,"Pharm";#N/A,#N/A,FALSE,"WWCM"}</definedName>
    <definedName name="PEPE4" localSheetId="51" hidden="1">{#N/A,#N/A,FALSE,"Pharm";#N/A,#N/A,FALSE,"WWCM"}</definedName>
    <definedName name="PEPE4" localSheetId="7" hidden="1">{#N/A,#N/A,FALSE,"Pharm";#N/A,#N/A,FALSE,"WWCM"}</definedName>
    <definedName name="PEPE4" localSheetId="33" hidden="1">{#N/A,#N/A,FALSE,"Pharm";#N/A,#N/A,FALSE,"WWCM"}</definedName>
    <definedName name="PEPE4" localSheetId="6" hidden="1">{#N/A,#N/A,FALSE,"Pharm";#N/A,#N/A,FALSE,"WWCM"}</definedName>
    <definedName name="PEPE4" localSheetId="16" hidden="1">{#N/A,#N/A,FALSE,"Pharm";#N/A,#N/A,FALSE,"WWCM"}</definedName>
    <definedName name="PEPE4" localSheetId="10" hidden="1">{#N/A,#N/A,FALSE,"Pharm";#N/A,#N/A,FALSE,"WWCM"}</definedName>
    <definedName name="PEPE4" localSheetId="29" hidden="1">{#N/A,#N/A,FALSE,"Pharm";#N/A,#N/A,FALSE,"WWCM"}</definedName>
    <definedName name="PEPE4" localSheetId="28" hidden="1">{#N/A,#N/A,FALSE,"Pharm";#N/A,#N/A,FALSE,"WWCM"}</definedName>
    <definedName name="PEPE4" localSheetId="11" hidden="1">{#N/A,#N/A,FALSE,"Pharm";#N/A,#N/A,FALSE,"WWCM"}</definedName>
    <definedName name="PEPE4" localSheetId="36" hidden="1">{#N/A,#N/A,FALSE,"Pharm";#N/A,#N/A,FALSE,"WWCM"}</definedName>
    <definedName name="PEPE4" localSheetId="32" hidden="1">{#N/A,#N/A,FALSE,"Pharm";#N/A,#N/A,FALSE,"WWCM"}</definedName>
    <definedName name="PEPE4" localSheetId="18" hidden="1">{#N/A,#N/A,FALSE,"Pharm";#N/A,#N/A,FALSE,"WWCM"}</definedName>
    <definedName name="PEPE4" localSheetId="38" hidden="1">{#N/A,#N/A,FALSE,"Pharm";#N/A,#N/A,FALSE,"WWCM"}</definedName>
    <definedName name="PEPE4" hidden="1">{#N/A,#N/A,FALSE,"Pharm";#N/A,#N/A,FALSE,"WWCM"}</definedName>
    <definedName name="PEPE5" localSheetId="35" hidden="1">{#N/A,#N/A,FALSE,"Pharm";#N/A,#N/A,FALSE,"WWCM"}</definedName>
    <definedName name="PEPE5" localSheetId="31" hidden="1">{#N/A,#N/A,FALSE,"Pharm";#N/A,#N/A,FALSE,"WWCM"}</definedName>
    <definedName name="PEPE5" localSheetId="9" hidden="1">{#N/A,#N/A,FALSE,"Pharm";#N/A,#N/A,FALSE,"WWCM"}</definedName>
    <definedName name="PEPE5" localSheetId="30" hidden="1">{#N/A,#N/A,FALSE,"Pharm";#N/A,#N/A,FALSE,"WWCM"}</definedName>
    <definedName name="PEPE5" localSheetId="51" hidden="1">{#N/A,#N/A,FALSE,"Pharm";#N/A,#N/A,FALSE,"WWCM"}</definedName>
    <definedName name="PEPE5" localSheetId="7" hidden="1">{#N/A,#N/A,FALSE,"Pharm";#N/A,#N/A,FALSE,"WWCM"}</definedName>
    <definedName name="PEPE5" localSheetId="33" hidden="1">{#N/A,#N/A,FALSE,"Pharm";#N/A,#N/A,FALSE,"WWCM"}</definedName>
    <definedName name="PEPE5" localSheetId="6" hidden="1">{#N/A,#N/A,FALSE,"Pharm";#N/A,#N/A,FALSE,"WWCM"}</definedName>
    <definedName name="PEPE5" localSheetId="16" hidden="1">{#N/A,#N/A,FALSE,"Pharm";#N/A,#N/A,FALSE,"WWCM"}</definedName>
    <definedName name="PEPE5" localSheetId="10" hidden="1">{#N/A,#N/A,FALSE,"Pharm";#N/A,#N/A,FALSE,"WWCM"}</definedName>
    <definedName name="PEPE5" localSheetId="29" hidden="1">{#N/A,#N/A,FALSE,"Pharm";#N/A,#N/A,FALSE,"WWCM"}</definedName>
    <definedName name="PEPE5" localSheetId="28" hidden="1">{#N/A,#N/A,FALSE,"Pharm";#N/A,#N/A,FALSE,"WWCM"}</definedName>
    <definedName name="PEPE5" localSheetId="11" hidden="1">{#N/A,#N/A,FALSE,"Pharm";#N/A,#N/A,FALSE,"WWCM"}</definedName>
    <definedName name="PEPE5" localSheetId="36" hidden="1">{#N/A,#N/A,FALSE,"Pharm";#N/A,#N/A,FALSE,"WWCM"}</definedName>
    <definedName name="PEPE5" localSheetId="32" hidden="1">{#N/A,#N/A,FALSE,"Pharm";#N/A,#N/A,FALSE,"WWCM"}</definedName>
    <definedName name="PEPE5" localSheetId="18" hidden="1">{#N/A,#N/A,FALSE,"Pharm";#N/A,#N/A,FALSE,"WWCM"}</definedName>
    <definedName name="PEPE5" localSheetId="38" hidden="1">{#N/A,#N/A,FALSE,"Pharm";#N/A,#N/A,FALSE,"WWCM"}</definedName>
    <definedName name="PEPE5" hidden="1">{#N/A,#N/A,FALSE,"Pharm";#N/A,#N/A,FALSE,"WWCM"}</definedName>
    <definedName name="Percent1" localSheetId="35" hidden="1">#REF!</definedName>
    <definedName name="Percent1" localSheetId="31" hidden="1">#REF!</definedName>
    <definedName name="Percent1" localSheetId="9" hidden="1">#REF!</definedName>
    <definedName name="Percent1" localSheetId="30" hidden="1">#REF!</definedName>
    <definedName name="Percent1" localSheetId="51" hidden="1">#REF!</definedName>
    <definedName name="Percent1" localSheetId="33" hidden="1">#REF!</definedName>
    <definedName name="Percent1" localSheetId="16" hidden="1">#REF!</definedName>
    <definedName name="Percent1" localSheetId="10" hidden="1">'NFD CONSO'!#REF!</definedName>
    <definedName name="Percent1" localSheetId="29" hidden="1">#REF!</definedName>
    <definedName name="Percent1" localSheetId="11" hidden="1">#REF!</definedName>
    <definedName name="Percent1" localSheetId="36" hidden="1">#REF!</definedName>
    <definedName name="Percent1" localSheetId="32" hidden="1">#REF!</definedName>
    <definedName name="Percent1" localSheetId="18" hidden="1">#REF!</definedName>
    <definedName name="Percent1" localSheetId="38" hidden="1">#REF!</definedName>
    <definedName name="Percent1" hidden="1">#REF!</definedName>
    <definedName name="pharma" localSheetId="35" hidden="1">{#N/A,#N/A,FALSE,"Sales Graph";#N/A,#N/A,FALSE,"PSBM";#N/A,#N/A,FALSE,"BUC Graph";#N/A,#N/A,FALSE,"P&amp;L - YTD"}</definedName>
    <definedName name="pharma" localSheetId="31" hidden="1">{#N/A,#N/A,FALSE,"Sales Graph";#N/A,#N/A,FALSE,"PSBM";#N/A,#N/A,FALSE,"BUC Graph";#N/A,#N/A,FALSE,"P&amp;L - YTD"}</definedName>
    <definedName name="pharma" localSheetId="9" hidden="1">{#N/A,#N/A,FALSE,"Sales Graph";#N/A,#N/A,FALSE,"PSBM";#N/A,#N/A,FALSE,"BUC Graph";#N/A,#N/A,FALSE,"P&amp;L - YTD"}</definedName>
    <definedName name="pharma" localSheetId="30" hidden="1">{#N/A,#N/A,FALSE,"Sales Graph";#N/A,#N/A,FALSE,"PSBM";#N/A,#N/A,FALSE,"BUC Graph";#N/A,#N/A,FALSE,"P&amp;L - YTD"}</definedName>
    <definedName name="pharma" localSheetId="51" hidden="1">{#N/A,#N/A,FALSE,"Sales Graph";#N/A,#N/A,FALSE,"PSBM";#N/A,#N/A,FALSE,"BUC Graph";#N/A,#N/A,FALSE,"P&amp;L - YTD"}</definedName>
    <definedName name="pharma" localSheetId="7" hidden="1">{#N/A,#N/A,FALSE,"Sales Graph";#N/A,#N/A,FALSE,"PSBM";#N/A,#N/A,FALSE,"BUC Graph";#N/A,#N/A,FALSE,"P&amp;L - YTD"}</definedName>
    <definedName name="pharma" localSheetId="33" hidden="1">{#N/A,#N/A,FALSE,"Sales Graph";#N/A,#N/A,FALSE,"PSBM";#N/A,#N/A,FALSE,"BUC Graph";#N/A,#N/A,FALSE,"P&amp;L - YTD"}</definedName>
    <definedName name="pharma" localSheetId="6" hidden="1">{#N/A,#N/A,FALSE,"Sales Graph";#N/A,#N/A,FALSE,"PSBM";#N/A,#N/A,FALSE,"BUC Graph";#N/A,#N/A,FALSE,"P&amp;L - YTD"}</definedName>
    <definedName name="pharma" localSheetId="16" hidden="1">{#N/A,#N/A,FALSE,"Sales Graph";#N/A,#N/A,FALSE,"PSBM";#N/A,#N/A,FALSE,"BUC Graph";#N/A,#N/A,FALSE,"P&amp;L - YTD"}</definedName>
    <definedName name="pharma" localSheetId="10" hidden="1">{#N/A,#N/A,FALSE,"Sales Graph";#N/A,#N/A,FALSE,"PSBM";#N/A,#N/A,FALSE,"BUC Graph";#N/A,#N/A,FALSE,"P&amp;L - YTD"}</definedName>
    <definedName name="pharma" localSheetId="29" hidden="1">{#N/A,#N/A,FALSE,"Sales Graph";#N/A,#N/A,FALSE,"PSBM";#N/A,#N/A,FALSE,"BUC Graph";#N/A,#N/A,FALSE,"P&amp;L - YTD"}</definedName>
    <definedName name="pharma" localSheetId="28" hidden="1">{#N/A,#N/A,FALSE,"Sales Graph";#N/A,#N/A,FALSE,"PSBM";#N/A,#N/A,FALSE,"BUC Graph";#N/A,#N/A,FALSE,"P&amp;L - YTD"}</definedName>
    <definedName name="pharma" localSheetId="11" hidden="1">{#N/A,#N/A,FALSE,"Sales Graph";#N/A,#N/A,FALSE,"PSBM";#N/A,#N/A,FALSE,"BUC Graph";#N/A,#N/A,FALSE,"P&amp;L - YTD"}</definedName>
    <definedName name="pharma" localSheetId="36" hidden="1">{#N/A,#N/A,FALSE,"Sales Graph";#N/A,#N/A,FALSE,"PSBM";#N/A,#N/A,FALSE,"BUC Graph";#N/A,#N/A,FALSE,"P&amp;L - YTD"}</definedName>
    <definedName name="pharma" localSheetId="32" hidden="1">{#N/A,#N/A,FALSE,"Sales Graph";#N/A,#N/A,FALSE,"PSBM";#N/A,#N/A,FALSE,"BUC Graph";#N/A,#N/A,FALSE,"P&amp;L - YTD"}</definedName>
    <definedName name="pharma" localSheetId="18" hidden="1">{#N/A,#N/A,FALSE,"Sales Graph";#N/A,#N/A,FALSE,"PSBM";#N/A,#N/A,FALSE,"BUC Graph";#N/A,#N/A,FALSE,"P&amp;L - YTD"}</definedName>
    <definedName name="pharma" localSheetId="38" hidden="1">{#N/A,#N/A,FALSE,"Sales Graph";#N/A,#N/A,FALSE,"PSBM";#N/A,#N/A,FALSE,"BUC Graph";#N/A,#N/A,FALSE,"P&amp;L - YTD"}</definedName>
    <definedName name="pharma" hidden="1">{#N/A,#N/A,FALSE,"Sales Graph";#N/A,#N/A,FALSE,"PSBM";#N/A,#N/A,FALSE,"BUC Graph";#N/A,#N/A,FALSE,"P&amp;L - YTD"}</definedName>
    <definedName name="pl" localSheetId="35" hidden="1">{#N/A,#N/A,FALSE,"REPORT"}</definedName>
    <definedName name="pl" localSheetId="31" hidden="1">{#N/A,#N/A,FALSE,"REPORT"}</definedName>
    <definedName name="pl" localSheetId="9" hidden="1">{#N/A,#N/A,FALSE,"REPORT"}</definedName>
    <definedName name="pl" localSheetId="30" hidden="1">{#N/A,#N/A,FALSE,"REPORT"}</definedName>
    <definedName name="pl" localSheetId="51" hidden="1">{#N/A,#N/A,FALSE,"REPORT"}</definedName>
    <definedName name="pl" localSheetId="7" hidden="1">{#N/A,#N/A,FALSE,"REPORT"}</definedName>
    <definedName name="pl" localSheetId="33" hidden="1">{#N/A,#N/A,FALSE,"REPORT"}</definedName>
    <definedName name="pl" localSheetId="6" hidden="1">{#N/A,#N/A,FALSE,"REPORT"}</definedName>
    <definedName name="pl" localSheetId="10" hidden="1">{#N/A,#N/A,FALSE,"REPORT"}</definedName>
    <definedName name="pl" localSheetId="29" hidden="1">{#N/A,#N/A,FALSE,"REPORT"}</definedName>
    <definedName name="pl" localSheetId="28" hidden="1">{#N/A,#N/A,FALSE,"REPORT"}</definedName>
    <definedName name="pl" localSheetId="11" hidden="1">{#N/A,#N/A,FALSE,"REPORT"}</definedName>
    <definedName name="pl" localSheetId="36" hidden="1">{#N/A,#N/A,FALSE,"REPORT"}</definedName>
    <definedName name="pl" localSheetId="32" hidden="1">{#N/A,#N/A,FALSE,"REPORT"}</definedName>
    <definedName name="pl" localSheetId="18" hidden="1">{#N/A,#N/A,FALSE,"REPORT"}</definedName>
    <definedName name="pl" hidden="1">{#N/A,#N/A,FALSE,"REPORT"}</definedName>
    <definedName name="PL_Line_Name17" localSheetId="35" hidden="1">#REF!</definedName>
    <definedName name="PL_Line_Name17" localSheetId="31" hidden="1">#REF!</definedName>
    <definedName name="PL_Line_Name17" localSheetId="9" hidden="1">#REF!</definedName>
    <definedName name="PL_Line_Name17" localSheetId="30" hidden="1">#REF!</definedName>
    <definedName name="PL_Line_Name17" localSheetId="51" hidden="1">#REF!</definedName>
    <definedName name="PL_Line_Name17" localSheetId="33" hidden="1">#REF!</definedName>
    <definedName name="PL_Line_Name17" localSheetId="16" hidden="1">#REF!</definedName>
    <definedName name="PL_Line_Name17" localSheetId="10" hidden="1">'NFD CONSO'!#REF!</definedName>
    <definedName name="PL_Line_Name17" localSheetId="29" hidden="1">#REF!</definedName>
    <definedName name="PL_Line_Name17" localSheetId="11" hidden="1">#REF!</definedName>
    <definedName name="PL_Line_Name17" localSheetId="36" hidden="1">#REF!</definedName>
    <definedName name="PL_Line_Name17" localSheetId="32" hidden="1">#REF!</definedName>
    <definedName name="PL_Line_Name17" localSheetId="18" hidden="1">#REF!</definedName>
    <definedName name="PL_Line_Name17" localSheetId="38" hidden="1">#REF!</definedName>
    <definedName name="PL_Line_Name17" hidden="1">#REF!</definedName>
    <definedName name="PL_Line_Name18" localSheetId="35" hidden="1">#REF!</definedName>
    <definedName name="PL_Line_Name18" localSheetId="31" hidden="1">#REF!</definedName>
    <definedName name="PL_Line_Name18" localSheetId="9" hidden="1">#REF!</definedName>
    <definedName name="PL_Line_Name18" localSheetId="30" hidden="1">#REF!</definedName>
    <definedName name="PL_Line_Name18" localSheetId="51" hidden="1">#REF!</definedName>
    <definedName name="PL_Line_Name18" localSheetId="33" hidden="1">#REF!</definedName>
    <definedName name="PL_Line_Name18" localSheetId="16" hidden="1">#REF!</definedName>
    <definedName name="PL_Line_Name18" localSheetId="10" hidden="1">'NFD CONSO'!#REF!</definedName>
    <definedName name="PL_Line_Name18" localSheetId="29" hidden="1">#REF!</definedName>
    <definedName name="PL_Line_Name18" localSheetId="11" hidden="1">#REF!</definedName>
    <definedName name="PL_Line_Name18" localSheetId="36" hidden="1">#REF!</definedName>
    <definedName name="PL_Line_Name18" localSheetId="32" hidden="1">#REF!</definedName>
    <definedName name="PL_Line_Name18" localSheetId="18" hidden="1">#REF!</definedName>
    <definedName name="PL_Line_Name18" localSheetId="38" hidden="1">#REF!</definedName>
    <definedName name="PL_Line_Name18" hidden="1">#REF!</definedName>
    <definedName name="Pl_Line_Nbr_Desc16" localSheetId="35" hidden="1">#REF!</definedName>
    <definedName name="Pl_Line_Nbr_Desc16" localSheetId="31" hidden="1">#REF!</definedName>
    <definedName name="Pl_Line_Nbr_Desc16" localSheetId="9" hidden="1">#REF!</definedName>
    <definedName name="Pl_Line_Nbr_Desc16" localSheetId="30" hidden="1">#REF!</definedName>
    <definedName name="Pl_Line_Nbr_Desc16" localSheetId="51" hidden="1">#REF!</definedName>
    <definedName name="Pl_Line_Nbr_Desc16" localSheetId="33" hidden="1">#REF!</definedName>
    <definedName name="Pl_Line_Nbr_Desc16" localSheetId="16" hidden="1">#REF!</definedName>
    <definedName name="Pl_Line_Nbr_Desc16" localSheetId="10" hidden="1">'NFD CONSO'!#REF!</definedName>
    <definedName name="Pl_Line_Nbr_Desc16" localSheetId="29" hidden="1">#REF!</definedName>
    <definedName name="Pl_Line_Nbr_Desc16" localSheetId="11" hidden="1">#REF!</definedName>
    <definedName name="Pl_Line_Nbr_Desc16" localSheetId="36" hidden="1">#REF!</definedName>
    <definedName name="Pl_Line_Nbr_Desc16" localSheetId="32" hidden="1">#REF!</definedName>
    <definedName name="Pl_Line_Nbr_Desc16" localSheetId="18" hidden="1">#REF!</definedName>
    <definedName name="Pl_Line_Nbr_Desc16" localSheetId="38" hidden="1">#REF!</definedName>
    <definedName name="Pl_Line_Nbr_Desc16" hidden="1">#REF!</definedName>
    <definedName name="Pl_Line_Nbr16" localSheetId="35" hidden="1">#REF!</definedName>
    <definedName name="Pl_Line_Nbr16" localSheetId="31" hidden="1">#REF!</definedName>
    <definedName name="Pl_Line_Nbr16" localSheetId="9" hidden="1">#REF!</definedName>
    <definedName name="Pl_Line_Nbr16" localSheetId="30" hidden="1">#REF!</definedName>
    <definedName name="Pl_Line_Nbr16" localSheetId="33" hidden="1">#REF!</definedName>
    <definedName name="Pl_Line_Nbr16" localSheetId="16" hidden="1">#REF!</definedName>
    <definedName name="Pl_Line_Nbr16" localSheetId="10" hidden="1">'NFD CONSO'!#REF!</definedName>
    <definedName name="Pl_Line_Nbr16" localSheetId="29" hidden="1">#REF!</definedName>
    <definedName name="Pl_Line_Nbr16" localSheetId="11" hidden="1">#REF!</definedName>
    <definedName name="Pl_Line_Nbr16" localSheetId="36" hidden="1">#REF!</definedName>
    <definedName name="Pl_Line_Nbr16" localSheetId="32" hidden="1">#REF!</definedName>
    <definedName name="Pl_Line_Nbr16" localSheetId="18" hidden="1">#REF!</definedName>
    <definedName name="Pl_Line_Nbr16" localSheetId="38" hidden="1">#REF!</definedName>
    <definedName name="Pl_Line_Nbr16" hidden="1">#REF!</definedName>
    <definedName name="PL_Line_Nbr17" localSheetId="35" hidden="1">#REF!</definedName>
    <definedName name="PL_Line_Nbr17" localSheetId="31" hidden="1">#REF!</definedName>
    <definedName name="PL_Line_Nbr17" localSheetId="9" hidden="1">#REF!</definedName>
    <definedName name="PL_Line_Nbr17" localSheetId="30" hidden="1">#REF!</definedName>
    <definedName name="PL_Line_Nbr17" localSheetId="33" hidden="1">#REF!</definedName>
    <definedName name="PL_Line_Nbr17" localSheetId="16" hidden="1">#REF!</definedName>
    <definedName name="PL_Line_Nbr17" localSheetId="10" hidden="1">'NFD CONSO'!#REF!</definedName>
    <definedName name="PL_Line_Nbr17" localSheetId="29" hidden="1">#REF!</definedName>
    <definedName name="PL_Line_Nbr17" localSheetId="11" hidden="1">#REF!</definedName>
    <definedName name="PL_Line_Nbr17" localSheetId="36" hidden="1">#REF!</definedName>
    <definedName name="PL_Line_Nbr17" localSheetId="32" hidden="1">#REF!</definedName>
    <definedName name="PL_Line_Nbr17" localSheetId="18" hidden="1">#REF!</definedName>
    <definedName name="PL_Line_Nbr17" localSheetId="38" hidden="1">#REF!</definedName>
    <definedName name="PL_Line_Nbr17" hidden="1">#REF!</definedName>
    <definedName name="PL_Line_Nbr18" localSheetId="35" hidden="1">#REF!</definedName>
    <definedName name="PL_Line_Nbr18" localSheetId="31" hidden="1">#REF!</definedName>
    <definedName name="PL_Line_Nbr18" localSheetId="9" hidden="1">#REF!</definedName>
    <definedName name="PL_Line_Nbr18" localSheetId="30" hidden="1">#REF!</definedName>
    <definedName name="PL_Line_Nbr18" localSheetId="33" hidden="1">#REF!</definedName>
    <definedName name="PL_Line_Nbr18" localSheetId="16" hidden="1">#REF!</definedName>
    <definedName name="PL_Line_Nbr18" localSheetId="10" hidden="1">'NFD CONSO'!#REF!</definedName>
    <definedName name="PL_Line_Nbr18" localSheetId="29" hidden="1">#REF!</definedName>
    <definedName name="PL_Line_Nbr18" localSheetId="11" hidden="1">#REF!</definedName>
    <definedName name="PL_Line_Nbr18" localSheetId="36" hidden="1">#REF!</definedName>
    <definedName name="PL_Line_Nbr18" localSheetId="32" hidden="1">#REF!</definedName>
    <definedName name="PL_Line_Nbr18" localSheetId="18" hidden="1">#REF!</definedName>
    <definedName name="PL_Line_Nbr18" localSheetId="38" hidden="1">#REF!</definedName>
    <definedName name="PL_Line_Nbr18" hidden="1">#REF!</definedName>
    <definedName name="PL_Line_Nbr8" localSheetId="35" hidden="1">#REF!</definedName>
    <definedName name="PL_Line_Nbr8" localSheetId="31" hidden="1">#REF!</definedName>
    <definedName name="PL_Line_Nbr8" localSheetId="9" hidden="1">#REF!</definedName>
    <definedName name="PL_Line_Nbr8" localSheetId="30" hidden="1">#REF!</definedName>
    <definedName name="PL_Line_Nbr8" localSheetId="33" hidden="1">#REF!</definedName>
    <definedName name="PL_Line_Nbr8" localSheetId="16" hidden="1">#REF!</definedName>
    <definedName name="PL_Line_Nbr8" localSheetId="10" hidden="1">'NFD CONSO'!#REF!</definedName>
    <definedName name="PL_Line_Nbr8" localSheetId="29" hidden="1">#REF!</definedName>
    <definedName name="PL_Line_Nbr8" localSheetId="11" hidden="1">#REF!</definedName>
    <definedName name="PL_Line_Nbr8" localSheetId="36" hidden="1">#REF!</definedName>
    <definedName name="PL_Line_Nbr8" localSheetId="32" hidden="1">#REF!</definedName>
    <definedName name="PL_Line_Nbr8" localSheetId="18" hidden="1">#REF!</definedName>
    <definedName name="PL_Line_Nbr8" localSheetId="38" hidden="1">#REF!</definedName>
    <definedName name="PL_Line_Nbr8" hidden="1">#REF!</definedName>
    <definedName name="PlanVLE" localSheetId="9" hidden="1">{#N/A,#N/A,FALSE,"SUMMARY";#N/A,#N/A,FALSE,"mcsh";#N/A,#N/A,FALSE,"vol&amp;rev";#N/A,#N/A,FALSE,"wkgcap";#N/A,#N/A,FALSE,"DEPR&amp;DT";#N/A,#N/A,FALSE,"ASSETS";#N/A,#N/A,FALSE,"NI&amp;OTH&amp;DIV";#N/A,#N/A,FALSE,"CASHFLOW";#N/A,#N/A,FALSE,"CAPEMPL";#N/A,#N/A,FALSE,"ROCE"}</definedName>
    <definedName name="PlanVLE" localSheetId="51" hidden="1">{#N/A,#N/A,FALSE,"SUMMARY";#N/A,#N/A,FALSE,"mcsh";#N/A,#N/A,FALSE,"vol&amp;rev";#N/A,#N/A,FALSE,"wkgcap";#N/A,#N/A,FALSE,"DEPR&amp;DT";#N/A,#N/A,FALSE,"ASSETS";#N/A,#N/A,FALSE,"NI&amp;OTH&amp;DIV";#N/A,#N/A,FALSE,"CASHFLOW";#N/A,#N/A,FALSE,"CAPEMPL";#N/A,#N/A,FALSE,"ROCE"}</definedName>
    <definedName name="PlanVLE" localSheetId="7" hidden="1">{#N/A,#N/A,FALSE,"SUMMARY";#N/A,#N/A,FALSE,"mcsh";#N/A,#N/A,FALSE,"vol&amp;rev";#N/A,#N/A,FALSE,"wkgcap";#N/A,#N/A,FALSE,"DEPR&amp;DT";#N/A,#N/A,FALSE,"ASSETS";#N/A,#N/A,FALSE,"NI&amp;OTH&amp;DIV";#N/A,#N/A,FALSE,"CASHFLOW";#N/A,#N/A,FALSE,"CAPEMPL";#N/A,#N/A,FALSE,"ROCE"}</definedName>
    <definedName name="PlanVLE" localSheetId="6" hidden="1">{#N/A,#N/A,FALSE,"SUMMARY";#N/A,#N/A,FALSE,"mcsh";#N/A,#N/A,FALSE,"vol&amp;rev";#N/A,#N/A,FALSE,"wkgcap";#N/A,#N/A,FALSE,"DEPR&amp;DT";#N/A,#N/A,FALSE,"ASSETS";#N/A,#N/A,FALSE,"NI&amp;OTH&amp;DIV";#N/A,#N/A,FALSE,"CASHFLOW";#N/A,#N/A,FALSE,"CAPEMPL";#N/A,#N/A,FALSE,"ROCE"}</definedName>
    <definedName name="PlanVLE" localSheetId="10" hidden="1">{#N/A,#N/A,FALSE,"SUMMARY";#N/A,#N/A,FALSE,"mcsh";#N/A,#N/A,FALSE,"vol&amp;rev";#N/A,#N/A,FALSE,"wkgcap";#N/A,#N/A,FALSE,"DEPR&amp;DT";#N/A,#N/A,FALSE,"ASSETS";#N/A,#N/A,FALSE,"NI&amp;OTH&amp;DIV";#N/A,#N/A,FALSE,"CASHFLOW";#N/A,#N/A,FALSE,"CAPEMPL";#N/A,#N/A,FALSE,"ROCE"}</definedName>
    <definedName name="PlanVLE" localSheetId="28" hidden="1">{#N/A,#N/A,FALSE,"SUMMARY";#N/A,#N/A,FALSE,"mcsh";#N/A,#N/A,FALSE,"vol&amp;rev";#N/A,#N/A,FALSE,"wkgcap";#N/A,#N/A,FALSE,"DEPR&amp;DT";#N/A,#N/A,FALSE,"ASSETS";#N/A,#N/A,FALSE,"NI&amp;OTH&amp;DIV";#N/A,#N/A,FALSE,"CASHFLOW";#N/A,#N/A,FALSE,"CAPEMPL";#N/A,#N/A,FALSE,"ROCE"}</definedName>
    <definedName name="PlanVLE" localSheetId="11" hidden="1">{#N/A,#N/A,FALSE,"SUMMARY";#N/A,#N/A,FALSE,"mcsh";#N/A,#N/A,FALSE,"vol&amp;rev";#N/A,#N/A,FALSE,"wkgcap";#N/A,#N/A,FALSE,"DEPR&amp;DT";#N/A,#N/A,FALSE,"ASSETS";#N/A,#N/A,FALSE,"NI&amp;OTH&amp;DIV";#N/A,#N/A,FALSE,"CASHFLOW";#N/A,#N/A,FALSE,"CAPEMPL";#N/A,#N/A,FALSE,"ROCE"}</definedName>
    <definedName name="PlanVLE" localSheetId="36" hidden="1">{#N/A,#N/A,FALSE,"SUMMARY";#N/A,#N/A,FALSE,"mcsh";#N/A,#N/A,FALSE,"vol&amp;rev";#N/A,#N/A,FALSE,"wkgcap";#N/A,#N/A,FALSE,"DEPR&amp;DT";#N/A,#N/A,FALSE,"ASSETS";#N/A,#N/A,FALSE,"NI&amp;OTH&amp;DIV";#N/A,#N/A,FALSE,"CASHFLOW";#N/A,#N/A,FALSE,"CAPEMPL";#N/A,#N/A,FALSE,"ROCE"}</definedName>
    <definedName name="PlanVLE" localSheetId="18" hidden="1">{#N/A,#N/A,FALSE,"SUMMARY";#N/A,#N/A,FALSE,"mcsh";#N/A,#N/A,FALSE,"vol&amp;rev";#N/A,#N/A,FALSE,"wkgcap";#N/A,#N/A,FALSE,"DEPR&amp;DT";#N/A,#N/A,FALSE,"ASSETS";#N/A,#N/A,FALSE,"NI&amp;OTH&amp;DIV";#N/A,#N/A,FALSE,"CASHFLOW";#N/A,#N/A,FALSE,"CAPEMPL";#N/A,#N/A,FALSE,"ROCE"}</definedName>
    <definedName name="PlanVLE" localSheetId="38" hidden="1">{#N/A,#N/A,FALSE,"SUMMARY";#N/A,#N/A,FALSE,"mcsh";#N/A,#N/A,FALSE,"vol&amp;rev";#N/A,#N/A,FALSE,"wkgcap";#N/A,#N/A,FALSE,"DEPR&amp;DT";#N/A,#N/A,FALSE,"ASSETS";#N/A,#N/A,FALSE,"NI&amp;OTH&amp;DIV";#N/A,#N/A,FALSE,"CASHFLOW";#N/A,#N/A,FALSE,"CAPEMPL";#N/A,#N/A,FALSE,"ROCE"}</definedName>
    <definedName name="PlanVLE" hidden="1">{#N/A,#N/A,FALSE,"SUMMARY";#N/A,#N/A,FALSE,"mcsh";#N/A,#N/A,FALSE,"vol&amp;rev";#N/A,#N/A,FALSE,"wkgcap";#N/A,#N/A,FALSE,"DEPR&amp;DT";#N/A,#N/A,FALSE,"ASSETS";#N/A,#N/A,FALSE,"NI&amp;OTH&amp;DIV";#N/A,#N/A,FALSE,"CASHFLOW";#N/A,#N/A,FALSE,"CAPEMPL";#N/A,#N/A,FALSE,"ROCE"}</definedName>
    <definedName name="PLCepi" localSheetId="35" hidden="1">{#N/A,#N/A,FALSE,"REPORT"}</definedName>
    <definedName name="PLCepi" localSheetId="31" hidden="1">{#N/A,#N/A,FALSE,"REPORT"}</definedName>
    <definedName name="PLCepi" localSheetId="9" hidden="1">{#N/A,#N/A,FALSE,"REPORT"}</definedName>
    <definedName name="PLCepi" localSheetId="30" hidden="1">{#N/A,#N/A,FALSE,"REPORT"}</definedName>
    <definedName name="PLCepi" localSheetId="51" hidden="1">{#N/A,#N/A,FALSE,"REPORT"}</definedName>
    <definedName name="PLCepi" localSheetId="7" hidden="1">{#N/A,#N/A,FALSE,"REPORT"}</definedName>
    <definedName name="PLCepi" localSheetId="33" hidden="1">{#N/A,#N/A,FALSE,"REPORT"}</definedName>
    <definedName name="PLCepi" localSheetId="6" hidden="1">{#N/A,#N/A,FALSE,"REPORT"}</definedName>
    <definedName name="PLCepi" localSheetId="16" hidden="1">{#N/A,#N/A,FALSE,"REPORT"}</definedName>
    <definedName name="PLCepi" localSheetId="10" hidden="1">{#N/A,#N/A,FALSE,"REPORT"}</definedName>
    <definedName name="PLCepi" localSheetId="29" hidden="1">{#N/A,#N/A,FALSE,"REPORT"}</definedName>
    <definedName name="PLCepi" localSheetId="28" hidden="1">{#N/A,#N/A,FALSE,"REPORT"}</definedName>
    <definedName name="PLCepi" localSheetId="11" hidden="1">{#N/A,#N/A,FALSE,"REPORT"}</definedName>
    <definedName name="PLCepi" localSheetId="36" hidden="1">{#N/A,#N/A,FALSE,"REPORT"}</definedName>
    <definedName name="PLCepi" localSheetId="32" hidden="1">{#N/A,#N/A,FALSE,"REPORT"}</definedName>
    <definedName name="PLCepi" localSheetId="18" hidden="1">{#N/A,#N/A,FALSE,"REPORT"}</definedName>
    <definedName name="PLCepi" localSheetId="38" hidden="1">{#N/A,#N/A,FALSE,"REPORT"}</definedName>
    <definedName name="PLCepi" hidden="1">{#N/A,#N/A,FALSE,"REPORT"}</definedName>
    <definedName name="PLProcef" localSheetId="35" hidden="1">{#N/A,#N/A,FALSE,"REPORT"}</definedName>
    <definedName name="PLProcef" localSheetId="31" hidden="1">{#N/A,#N/A,FALSE,"REPORT"}</definedName>
    <definedName name="PLProcef" localSheetId="9" hidden="1">{#N/A,#N/A,FALSE,"REPORT"}</definedName>
    <definedName name="PLProcef" localSheetId="30" hidden="1">{#N/A,#N/A,FALSE,"REPORT"}</definedName>
    <definedName name="PLProcef" localSheetId="51" hidden="1">{#N/A,#N/A,FALSE,"REPORT"}</definedName>
    <definedName name="PLProcef" localSheetId="7" hidden="1">{#N/A,#N/A,FALSE,"REPORT"}</definedName>
    <definedName name="PLProcef" localSheetId="33" hidden="1">{#N/A,#N/A,FALSE,"REPORT"}</definedName>
    <definedName name="PLProcef" localSheetId="6" hidden="1">{#N/A,#N/A,FALSE,"REPORT"}</definedName>
    <definedName name="PLProcef" localSheetId="16" hidden="1">{#N/A,#N/A,FALSE,"REPORT"}</definedName>
    <definedName name="PLProcef" localSheetId="10" hidden="1">{#N/A,#N/A,FALSE,"REPORT"}</definedName>
    <definedName name="PLProcef" localSheetId="29" hidden="1">{#N/A,#N/A,FALSE,"REPORT"}</definedName>
    <definedName name="PLProcef" localSheetId="28" hidden="1">{#N/A,#N/A,FALSE,"REPORT"}</definedName>
    <definedName name="PLProcef" localSheetId="11" hidden="1">{#N/A,#N/A,FALSE,"REPORT"}</definedName>
    <definedName name="PLProcef" localSheetId="36" hidden="1">{#N/A,#N/A,FALSE,"REPORT"}</definedName>
    <definedName name="PLProcef" localSheetId="32" hidden="1">{#N/A,#N/A,FALSE,"REPORT"}</definedName>
    <definedName name="PLProcef" localSheetId="18" hidden="1">{#N/A,#N/A,FALSE,"REPORT"}</definedName>
    <definedName name="PLProcef" localSheetId="38" hidden="1">{#N/A,#N/A,FALSE,"REPORT"}</definedName>
    <definedName name="PLProcef" hidden="1">{#N/A,#N/A,FALSE,"REPORT"}</definedName>
    <definedName name="PLTaxol" localSheetId="35" hidden="1">{#N/A,#N/A,FALSE,"REPORT"}</definedName>
    <definedName name="PLTaxol" localSheetId="31" hidden="1">{#N/A,#N/A,FALSE,"REPORT"}</definedName>
    <definedName name="PLTaxol" localSheetId="9" hidden="1">{#N/A,#N/A,FALSE,"REPORT"}</definedName>
    <definedName name="PLTaxol" localSheetId="30" hidden="1">{#N/A,#N/A,FALSE,"REPORT"}</definedName>
    <definedName name="PLTaxol" localSheetId="51" hidden="1">{#N/A,#N/A,FALSE,"REPORT"}</definedName>
    <definedName name="PLTaxol" localSheetId="7" hidden="1">{#N/A,#N/A,FALSE,"REPORT"}</definedName>
    <definedName name="PLTaxol" localSheetId="33" hidden="1">{#N/A,#N/A,FALSE,"REPORT"}</definedName>
    <definedName name="PLTaxol" localSheetId="6" hidden="1">{#N/A,#N/A,FALSE,"REPORT"}</definedName>
    <definedName name="PLTaxol" localSheetId="16" hidden="1">{#N/A,#N/A,FALSE,"REPORT"}</definedName>
    <definedName name="PLTaxol" localSheetId="10" hidden="1">{#N/A,#N/A,FALSE,"REPORT"}</definedName>
    <definedName name="PLTaxol" localSheetId="29" hidden="1">{#N/A,#N/A,FALSE,"REPORT"}</definedName>
    <definedName name="PLTaxol" localSheetId="28" hidden="1">{#N/A,#N/A,FALSE,"REPORT"}</definedName>
    <definedName name="PLTaxol" localSheetId="11" hidden="1">{#N/A,#N/A,FALSE,"REPORT"}</definedName>
    <definedName name="PLTaxol" localSheetId="36" hidden="1">{#N/A,#N/A,FALSE,"REPORT"}</definedName>
    <definedName name="PLTaxol" localSheetId="32" hidden="1">{#N/A,#N/A,FALSE,"REPORT"}</definedName>
    <definedName name="PLTaxol" localSheetId="18" hidden="1">{#N/A,#N/A,FALSE,"REPORT"}</definedName>
    <definedName name="PLTaxol" localSheetId="38" hidden="1">{#N/A,#N/A,FALSE,"REPORT"}</definedName>
    <definedName name="PLTaxol" hidden="1">{#N/A,#N/A,FALSE,"REPORT"}</definedName>
    <definedName name="Pnl" localSheetId="35" hidden="1">{#N/A,#N/A,FALSE,"Pharm";#N/A,#N/A,FALSE,"WWCM"}</definedName>
    <definedName name="Pnl" localSheetId="31" hidden="1">{#N/A,#N/A,FALSE,"Pharm";#N/A,#N/A,FALSE,"WWCM"}</definedName>
    <definedName name="Pnl" localSheetId="9" hidden="1">{#N/A,#N/A,FALSE,"Pharm";#N/A,#N/A,FALSE,"WWCM"}</definedName>
    <definedName name="Pnl" localSheetId="30" hidden="1">{#N/A,#N/A,FALSE,"Pharm";#N/A,#N/A,FALSE,"WWCM"}</definedName>
    <definedName name="Pnl" localSheetId="51" hidden="1">{#N/A,#N/A,FALSE,"Pharm";#N/A,#N/A,FALSE,"WWCM"}</definedName>
    <definedName name="Pnl" localSheetId="7" hidden="1">{#N/A,#N/A,FALSE,"Pharm";#N/A,#N/A,FALSE,"WWCM"}</definedName>
    <definedName name="Pnl" localSheetId="33" hidden="1">{#N/A,#N/A,FALSE,"Pharm";#N/A,#N/A,FALSE,"WWCM"}</definedName>
    <definedName name="Pnl" localSheetId="6" hidden="1">{#N/A,#N/A,FALSE,"Pharm";#N/A,#N/A,FALSE,"WWCM"}</definedName>
    <definedName name="Pnl" localSheetId="16" hidden="1">{#N/A,#N/A,FALSE,"Pharm";#N/A,#N/A,FALSE,"WWCM"}</definedName>
    <definedName name="Pnl" localSheetId="10" hidden="1">{#N/A,#N/A,FALSE,"Pharm";#N/A,#N/A,FALSE,"WWCM"}</definedName>
    <definedName name="Pnl" localSheetId="29" hidden="1">{#N/A,#N/A,FALSE,"Pharm";#N/A,#N/A,FALSE,"WWCM"}</definedName>
    <definedName name="Pnl" localSheetId="28" hidden="1">{#N/A,#N/A,FALSE,"Pharm";#N/A,#N/A,FALSE,"WWCM"}</definedName>
    <definedName name="Pnl" localSheetId="11" hidden="1">{#N/A,#N/A,FALSE,"Pharm";#N/A,#N/A,FALSE,"WWCM"}</definedName>
    <definedName name="Pnl" localSheetId="36" hidden="1">{#N/A,#N/A,FALSE,"Pharm";#N/A,#N/A,FALSE,"WWCM"}</definedName>
    <definedName name="Pnl" localSheetId="32" hidden="1">{#N/A,#N/A,FALSE,"Pharm";#N/A,#N/A,FALSE,"WWCM"}</definedName>
    <definedName name="Pnl" localSheetId="18" hidden="1">{#N/A,#N/A,FALSE,"Pharm";#N/A,#N/A,FALSE,"WWCM"}</definedName>
    <definedName name="Pnl" localSheetId="38" hidden="1">{#N/A,#N/A,FALSE,"Pharm";#N/A,#N/A,FALSE,"WWCM"}</definedName>
    <definedName name="Pnl" hidden="1">{#N/A,#N/A,FALSE,"Pharm";#N/A,#N/A,FALSE,"WWCM"}</definedName>
    <definedName name="po" localSheetId="9" hidden="1">#REF!</definedName>
    <definedName name="po" localSheetId="10" hidden="1">'NFD CONSO'!#REF!</definedName>
    <definedName name="po" localSheetId="11" hidden="1">#REF!</definedName>
    <definedName name="po" localSheetId="18" hidden="1">#REF!</definedName>
    <definedName name="po" hidden="1">#REF!</definedName>
    <definedName name="popo1" localSheetId="9" hidden="1">{"'FORM'!$A$7:$H$11","'FORM'!$A$1:$H$47"}</definedName>
    <definedName name="popo1" localSheetId="16" hidden="1">{"'FORM'!$A$7:$H$11","'FORM'!$A$1:$H$47"}</definedName>
    <definedName name="popo1" localSheetId="10" hidden="1">{"'FORM'!$A$7:$H$11","'FORM'!$A$1:$H$47"}</definedName>
    <definedName name="popo1" localSheetId="11" hidden="1">{"'FORM'!$A$7:$H$11","'FORM'!$A$1:$H$47"}</definedName>
    <definedName name="popo1" localSheetId="18" hidden="1">{"'FORM'!$A$7:$H$11","'FORM'!$A$1:$H$47"}</definedName>
    <definedName name="popo1" localSheetId="38" hidden="1">{"'FORM'!$A$7:$H$11","'FORM'!$A$1:$H$47"}</definedName>
    <definedName name="popo1" hidden="1">{"'FORM'!$A$7:$H$11","'FORM'!$A$1:$H$47"}</definedName>
    <definedName name="popo11" localSheetId="9" hidden="1">{"'FORM'!$A$7:$H$11","'FORM'!$A$1:$H$47"}</definedName>
    <definedName name="popo11" localSheetId="16" hidden="1">{"'FORM'!$A$7:$H$11","'FORM'!$A$1:$H$47"}</definedName>
    <definedName name="popo11" localSheetId="10" hidden="1">{"'FORM'!$A$7:$H$11","'FORM'!$A$1:$H$47"}</definedName>
    <definedName name="popo11" localSheetId="11" hidden="1">{"'FORM'!$A$7:$H$11","'FORM'!$A$1:$H$47"}</definedName>
    <definedName name="popo11" localSheetId="18" hidden="1">{"'FORM'!$A$7:$H$11","'FORM'!$A$1:$H$47"}</definedName>
    <definedName name="popo11" localSheetId="38" hidden="1">{"'FORM'!$A$7:$H$11","'FORM'!$A$1:$H$47"}</definedName>
    <definedName name="popo11" hidden="1">{"'FORM'!$A$7:$H$11","'FORM'!$A$1:$H$47"}</definedName>
    <definedName name="popo112" localSheetId="9" hidden="1">{"'FORM'!$A$7:$H$11","'FORM'!$A$1:$H$47"}</definedName>
    <definedName name="popo112" localSheetId="16" hidden="1">{"'FORM'!$A$7:$H$11","'FORM'!$A$1:$H$47"}</definedName>
    <definedName name="popo112" localSheetId="10" hidden="1">{"'FORM'!$A$7:$H$11","'FORM'!$A$1:$H$47"}</definedName>
    <definedName name="popo112" localSheetId="11" hidden="1">{"'FORM'!$A$7:$H$11","'FORM'!$A$1:$H$47"}</definedName>
    <definedName name="popo112" localSheetId="18" hidden="1">{"'FORM'!$A$7:$H$11","'FORM'!$A$1:$H$47"}</definedName>
    <definedName name="popo112" localSheetId="38" hidden="1">{"'FORM'!$A$7:$H$11","'FORM'!$A$1:$H$47"}</definedName>
    <definedName name="popo112" hidden="1">{"'FORM'!$A$7:$H$11","'FORM'!$A$1:$H$47"}</definedName>
    <definedName name="popo12" localSheetId="9" hidden="1">{"'FORM'!$A$7:$H$11","'FORM'!$A$1:$H$47"}</definedName>
    <definedName name="popo12" localSheetId="16" hidden="1">{"'FORM'!$A$7:$H$11","'FORM'!$A$1:$H$47"}</definedName>
    <definedName name="popo12" localSheetId="10" hidden="1">{"'FORM'!$A$7:$H$11","'FORM'!$A$1:$H$47"}</definedName>
    <definedName name="popo12" localSheetId="11" hidden="1">{"'FORM'!$A$7:$H$11","'FORM'!$A$1:$H$47"}</definedName>
    <definedName name="popo12" localSheetId="18" hidden="1">{"'FORM'!$A$7:$H$11","'FORM'!$A$1:$H$47"}</definedName>
    <definedName name="popo12" localSheetId="38" hidden="1">{"'FORM'!$A$7:$H$11","'FORM'!$A$1:$H$47"}</definedName>
    <definedName name="popo12" hidden="1">{"'FORM'!$A$7:$H$11","'FORM'!$A$1:$H$47"}</definedName>
    <definedName name="port29" localSheetId="35" hidden="1">{#N/A,#N/A,FALSE,"Pharm";#N/A,#N/A,FALSE,"WWCM"}</definedName>
    <definedName name="port29" localSheetId="31" hidden="1">{#N/A,#N/A,FALSE,"Pharm";#N/A,#N/A,FALSE,"WWCM"}</definedName>
    <definedName name="port29" localSheetId="9" hidden="1">{#N/A,#N/A,FALSE,"Pharm";#N/A,#N/A,FALSE,"WWCM"}</definedName>
    <definedName name="port29" localSheetId="30" hidden="1">{#N/A,#N/A,FALSE,"Pharm";#N/A,#N/A,FALSE,"WWCM"}</definedName>
    <definedName name="port29" localSheetId="51" hidden="1">{#N/A,#N/A,FALSE,"Pharm";#N/A,#N/A,FALSE,"WWCM"}</definedName>
    <definedName name="port29" localSheetId="7" hidden="1">{#N/A,#N/A,FALSE,"Pharm";#N/A,#N/A,FALSE,"WWCM"}</definedName>
    <definedName name="port29" localSheetId="33" hidden="1">{#N/A,#N/A,FALSE,"Pharm";#N/A,#N/A,FALSE,"WWCM"}</definedName>
    <definedName name="port29" localSheetId="6" hidden="1">{#N/A,#N/A,FALSE,"Pharm";#N/A,#N/A,FALSE,"WWCM"}</definedName>
    <definedName name="port29" localSheetId="16" hidden="1">{#N/A,#N/A,FALSE,"Pharm";#N/A,#N/A,FALSE,"WWCM"}</definedName>
    <definedName name="port29" localSheetId="10" hidden="1">{#N/A,#N/A,FALSE,"Pharm";#N/A,#N/A,FALSE,"WWCM"}</definedName>
    <definedName name="port29" localSheetId="29" hidden="1">{#N/A,#N/A,FALSE,"Pharm";#N/A,#N/A,FALSE,"WWCM"}</definedName>
    <definedName name="port29" localSheetId="28" hidden="1">{#N/A,#N/A,FALSE,"Pharm";#N/A,#N/A,FALSE,"WWCM"}</definedName>
    <definedName name="port29" localSheetId="11" hidden="1">{#N/A,#N/A,FALSE,"Pharm";#N/A,#N/A,FALSE,"WWCM"}</definedName>
    <definedName name="port29" localSheetId="36" hidden="1">{#N/A,#N/A,FALSE,"Pharm";#N/A,#N/A,FALSE,"WWCM"}</definedName>
    <definedName name="port29" localSheetId="32" hidden="1">{#N/A,#N/A,FALSE,"Pharm";#N/A,#N/A,FALSE,"WWCM"}</definedName>
    <definedName name="port29" localSheetId="18" hidden="1">{#N/A,#N/A,FALSE,"Pharm";#N/A,#N/A,FALSE,"WWCM"}</definedName>
    <definedName name="port29" localSheetId="38" hidden="1">{#N/A,#N/A,FALSE,"Pharm";#N/A,#N/A,FALSE,"WWCM"}</definedName>
    <definedName name="port29" hidden="1">{#N/A,#N/A,FALSE,"Pharm";#N/A,#N/A,FALSE,"WWCM"}</definedName>
    <definedName name="Post_2013_Amort2" localSheetId="35" hidden="1">#REF!</definedName>
    <definedName name="Post_2013_Amort2" localSheetId="31" hidden="1">#REF!</definedName>
    <definedName name="Post_2013_Amort2" localSheetId="9" hidden="1">#REF!</definedName>
    <definedName name="Post_2013_Amort2" localSheetId="30" hidden="1">#REF!</definedName>
    <definedName name="Post_2013_Amort2" localSheetId="51" hidden="1">#REF!</definedName>
    <definedName name="Post_2013_Amort2" localSheetId="33" hidden="1">#REF!</definedName>
    <definedName name="Post_2013_Amort2" localSheetId="16" hidden="1">#REF!</definedName>
    <definedName name="Post_2013_Amort2" localSheetId="10" hidden="1">'NFD CONSO'!#REF!</definedName>
    <definedName name="Post_2013_Amort2" localSheetId="29" hidden="1">#REF!</definedName>
    <definedName name="Post_2013_Amort2" localSheetId="11" hidden="1">#REF!</definedName>
    <definedName name="Post_2013_Amort2" localSheetId="36" hidden="1">#REF!</definedName>
    <definedName name="Post_2013_Amort2" localSheetId="32" hidden="1">#REF!</definedName>
    <definedName name="Post_2013_Amort2" localSheetId="18" hidden="1">#REF!</definedName>
    <definedName name="Post_2013_Amort2" localSheetId="38" hidden="1">#REF!</definedName>
    <definedName name="Post_2013_Amort2" hidden="1">#REF!</definedName>
    <definedName name="Post_2014_Amort2" localSheetId="35" hidden="1">#REF!</definedName>
    <definedName name="Post_2014_Amort2" localSheetId="31" hidden="1">#REF!</definedName>
    <definedName name="Post_2014_Amort2" localSheetId="9" hidden="1">#REF!</definedName>
    <definedName name="Post_2014_Amort2" localSheetId="30" hidden="1">#REF!</definedName>
    <definedName name="Post_2014_Amort2" localSheetId="51" hidden="1">#REF!</definedName>
    <definedName name="Post_2014_Amort2" localSheetId="33" hidden="1">#REF!</definedName>
    <definedName name="Post_2014_Amort2" localSheetId="16" hidden="1">#REF!</definedName>
    <definedName name="Post_2014_Amort2" localSheetId="10" hidden="1">'NFD CONSO'!#REF!</definedName>
    <definedName name="Post_2014_Amort2" localSheetId="29" hidden="1">#REF!</definedName>
    <definedName name="Post_2014_Amort2" localSheetId="11" hidden="1">#REF!</definedName>
    <definedName name="Post_2014_Amort2" localSheetId="36" hidden="1">#REF!</definedName>
    <definedName name="Post_2014_Amort2" localSheetId="32" hidden="1">#REF!</definedName>
    <definedName name="Post_2014_Amort2" localSheetId="18" hidden="1">#REF!</definedName>
    <definedName name="Post_2014_Amort2" localSheetId="38" hidden="1">#REF!</definedName>
    <definedName name="Post_2014_Amort2" hidden="1">#REF!</definedName>
    <definedName name="Post_2015_Amort2" localSheetId="35" hidden="1">#REF!</definedName>
    <definedName name="Post_2015_Amort2" localSheetId="31" hidden="1">#REF!</definedName>
    <definedName name="Post_2015_Amort2" localSheetId="9" hidden="1">#REF!</definedName>
    <definedName name="Post_2015_Amort2" localSheetId="30" hidden="1">#REF!</definedName>
    <definedName name="Post_2015_Amort2" localSheetId="51" hidden="1">#REF!</definedName>
    <definedName name="Post_2015_Amort2" localSheetId="33" hidden="1">#REF!</definedName>
    <definedName name="Post_2015_Amort2" localSheetId="16" hidden="1">#REF!</definedName>
    <definedName name="Post_2015_Amort2" localSheetId="10" hidden="1">'NFD CONSO'!#REF!</definedName>
    <definedName name="Post_2015_Amort2" localSheetId="29" hidden="1">#REF!</definedName>
    <definedName name="Post_2015_Amort2" localSheetId="11" hidden="1">#REF!</definedName>
    <definedName name="Post_2015_Amort2" localSheetId="36" hidden="1">#REF!</definedName>
    <definedName name="Post_2015_Amort2" localSheetId="32" hidden="1">#REF!</definedName>
    <definedName name="Post_2015_Amort2" localSheetId="18" hidden="1">#REF!</definedName>
    <definedName name="Post_2015_Amort2" localSheetId="38" hidden="1">#REF!</definedName>
    <definedName name="Post_2015_Amort2" hidden="1">#REF!</definedName>
    <definedName name="Post_2016_Amort3" localSheetId="35" hidden="1">#REF!</definedName>
    <definedName name="Post_2016_Amort3" localSheetId="31" hidden="1">#REF!</definedName>
    <definedName name="Post_2016_Amort3" localSheetId="30" hidden="1">#REF!</definedName>
    <definedName name="Post_2016_Amort3" localSheetId="51" hidden="1">#REF!</definedName>
    <definedName name="Post_2016_Amort3" localSheetId="33" hidden="1">#REF!</definedName>
    <definedName name="Post_2016_Amort3" localSheetId="16" hidden="1">#REF!</definedName>
    <definedName name="Post_2016_Amort3" localSheetId="29" hidden="1">#REF!</definedName>
    <definedName name="Post_2016_Amort3" localSheetId="36" hidden="1">#REF!</definedName>
    <definedName name="Post_2016_Amort3" localSheetId="32" hidden="1">#REF!</definedName>
    <definedName name="Post_2016_Amort3" localSheetId="18" hidden="1">#REF!</definedName>
    <definedName name="Post_2016_Amort3" localSheetId="38" hidden="1">#REF!</definedName>
    <definedName name="Post_2016_Amort3" hidden="1">#REF!</definedName>
    <definedName name="Post_2017_Amort3" localSheetId="35" hidden="1">#REF!</definedName>
    <definedName name="Post_2017_Amort3" localSheetId="31" hidden="1">#REF!</definedName>
    <definedName name="Post_2017_Amort3" localSheetId="30" hidden="1">#REF!</definedName>
    <definedName name="Post_2017_Amort3" localSheetId="51" hidden="1">#REF!</definedName>
    <definedName name="Post_2017_Amort3" localSheetId="33" hidden="1">#REF!</definedName>
    <definedName name="Post_2017_Amort3" localSheetId="16" hidden="1">#REF!</definedName>
    <definedName name="Post_2017_Amort3" localSheetId="29" hidden="1">#REF!</definedName>
    <definedName name="Post_2017_Amort3" localSheetId="36" hidden="1">#REF!</definedName>
    <definedName name="Post_2017_Amort3" localSheetId="32" hidden="1">#REF!</definedName>
    <definedName name="Post_2017_Amort3" localSheetId="18" hidden="1">#REF!</definedName>
    <definedName name="Post_2017_Amort3" localSheetId="38" hidden="1">#REF!</definedName>
    <definedName name="Post_2017_Amort3" hidden="1">#REF!</definedName>
    <definedName name="Post_2018_Amort3" localSheetId="51" hidden="1">#REF!</definedName>
    <definedName name="Post_2018_Amort3" localSheetId="16" hidden="1">#REF!</definedName>
    <definedName name="Post_2018_Amort3" localSheetId="29" hidden="1">#REF!</definedName>
    <definedName name="Post_2018_Amort3" localSheetId="18" hidden="1">#REF!</definedName>
    <definedName name="Post_2018_Amort3" localSheetId="38" hidden="1">#REF!</definedName>
    <definedName name="Post_2018_Amort3" hidden="1">#REF!</definedName>
    <definedName name="Post_2019_Amort3" localSheetId="51" hidden="1">#REF!</definedName>
    <definedName name="Post_2019_Amort3" localSheetId="16" hidden="1">#REF!</definedName>
    <definedName name="Post_2019_Amort3" localSheetId="29" hidden="1">#REF!</definedName>
    <definedName name="Post_2019_Amort3" localSheetId="18" hidden="1">#REF!</definedName>
    <definedName name="Post_2019_Amort3" localSheetId="38" hidden="1">#REF!</definedName>
    <definedName name="Post_2019_Amort3" hidden="1">#REF!</definedName>
    <definedName name="Post_Ledger_Code1" localSheetId="35" hidden="1">#REF!</definedName>
    <definedName name="Post_Ledger_Code1" localSheetId="31" hidden="1">#REF!</definedName>
    <definedName name="Post_Ledger_Code1" localSheetId="9" hidden="1">#REF!</definedName>
    <definedName name="Post_Ledger_Code1" localSheetId="30" hidden="1">#REF!</definedName>
    <definedName name="Post_Ledger_Code1" localSheetId="51" hidden="1">#REF!</definedName>
    <definedName name="Post_Ledger_Code1" localSheetId="33" hidden="1">#REF!</definedName>
    <definedName name="Post_Ledger_Code1" localSheetId="16" hidden="1">#REF!</definedName>
    <definedName name="Post_Ledger_Code1" localSheetId="10" hidden="1">'NFD CONSO'!#REF!</definedName>
    <definedName name="Post_Ledger_Code1" localSheetId="29" hidden="1">#REF!</definedName>
    <definedName name="Post_Ledger_Code1" localSheetId="11" hidden="1">#REF!</definedName>
    <definedName name="Post_Ledger_Code1" localSheetId="36" hidden="1">#REF!</definedName>
    <definedName name="Post_Ledger_Code1" localSheetId="32" hidden="1">#REF!</definedName>
    <definedName name="Post_Ledger_Code1" localSheetId="18" hidden="1">#REF!</definedName>
    <definedName name="Post_Ledger_Code1" localSheetId="38" hidden="1">#REF!</definedName>
    <definedName name="Post_Ledger_Code1" hidden="1">#REF!</definedName>
    <definedName name="Post_Ledger_Code15" localSheetId="35" hidden="1">#REF!</definedName>
    <definedName name="Post_Ledger_Code15" localSheetId="31" hidden="1">#REF!</definedName>
    <definedName name="Post_Ledger_Code15" localSheetId="9" hidden="1">#REF!</definedName>
    <definedName name="Post_Ledger_Code15" localSheetId="30" hidden="1">#REF!</definedName>
    <definedName name="Post_Ledger_Code15" localSheetId="51" hidden="1">#REF!</definedName>
    <definedName name="Post_Ledger_Code15" localSheetId="33" hidden="1">#REF!</definedName>
    <definedName name="Post_Ledger_Code15" localSheetId="16" hidden="1">#REF!</definedName>
    <definedName name="Post_Ledger_Code15" localSheetId="10" hidden="1">'NFD CONSO'!#REF!</definedName>
    <definedName name="Post_Ledger_Code15" localSheetId="29" hidden="1">#REF!</definedName>
    <definedName name="Post_Ledger_Code15" localSheetId="11" hidden="1">#REF!</definedName>
    <definedName name="Post_Ledger_Code15" localSheetId="36" hidden="1">#REF!</definedName>
    <definedName name="Post_Ledger_Code15" localSheetId="32" hidden="1">#REF!</definedName>
    <definedName name="Post_Ledger_Code15" localSheetId="18" hidden="1">#REF!</definedName>
    <definedName name="Post_Ledger_Code15" localSheetId="38" hidden="1">#REF!</definedName>
    <definedName name="Post_Ledger_Code15" hidden="1">#REF!</definedName>
    <definedName name="Post_Ledger_Code17" localSheetId="35" hidden="1">#REF!</definedName>
    <definedName name="Post_Ledger_Code17" localSheetId="31" hidden="1">#REF!</definedName>
    <definedName name="Post_Ledger_Code17" localSheetId="9" hidden="1">#REF!</definedName>
    <definedName name="Post_Ledger_Code17" localSheetId="30" hidden="1">#REF!</definedName>
    <definedName name="Post_Ledger_Code17" localSheetId="51" hidden="1">#REF!</definedName>
    <definedName name="Post_Ledger_Code17" localSheetId="33" hidden="1">#REF!</definedName>
    <definedName name="Post_Ledger_Code17" localSheetId="16" hidden="1">#REF!</definedName>
    <definedName name="Post_Ledger_Code17" localSheetId="10" hidden="1">'NFD CONSO'!#REF!</definedName>
    <definedName name="Post_Ledger_Code17" localSheetId="29" hidden="1">#REF!</definedName>
    <definedName name="Post_Ledger_Code17" localSheetId="11" hidden="1">#REF!</definedName>
    <definedName name="Post_Ledger_Code17" localSheetId="36" hidden="1">#REF!</definedName>
    <definedName name="Post_Ledger_Code17" localSheetId="32" hidden="1">#REF!</definedName>
    <definedName name="Post_Ledger_Code17" localSheetId="18" hidden="1">#REF!</definedName>
    <definedName name="Post_Ledger_Code17" localSheetId="38" hidden="1">#REF!</definedName>
    <definedName name="Post_Ledger_Code17" hidden="1">#REF!</definedName>
    <definedName name="Post_Ledger_Code2" localSheetId="35" hidden="1">#REF!</definedName>
    <definedName name="Post_Ledger_Code2" localSheetId="31" hidden="1">#REF!</definedName>
    <definedName name="Post_Ledger_Code2" localSheetId="9" hidden="1">#REF!</definedName>
    <definedName name="Post_Ledger_Code2" localSheetId="30" hidden="1">#REF!</definedName>
    <definedName name="Post_Ledger_Code2" localSheetId="33" hidden="1">#REF!</definedName>
    <definedName name="Post_Ledger_Code2" localSheetId="16" hidden="1">#REF!</definedName>
    <definedName name="Post_Ledger_Code2" localSheetId="10" hidden="1">'NFD CONSO'!#REF!</definedName>
    <definedName name="Post_Ledger_Code2" localSheetId="29" hidden="1">#REF!</definedName>
    <definedName name="Post_Ledger_Code2" localSheetId="11" hidden="1">#REF!</definedName>
    <definedName name="Post_Ledger_Code2" localSheetId="36" hidden="1">#REF!</definedName>
    <definedName name="Post_Ledger_Code2" localSheetId="32" hidden="1">#REF!</definedName>
    <definedName name="Post_Ledger_Code2" localSheetId="18" hidden="1">#REF!</definedName>
    <definedName name="Post_Ledger_Code2" localSheetId="38" hidden="1">#REF!</definedName>
    <definedName name="Post_Ledger_Code2" hidden="1">#REF!</definedName>
    <definedName name="Post_Ledger_Code20" localSheetId="35" hidden="1">#REF!</definedName>
    <definedName name="Post_Ledger_Code20" localSheetId="31" hidden="1">#REF!</definedName>
    <definedName name="Post_Ledger_Code20" localSheetId="9" hidden="1">#REF!</definedName>
    <definedName name="Post_Ledger_Code20" localSheetId="30" hidden="1">#REF!</definedName>
    <definedName name="Post_Ledger_Code20" localSheetId="33" hidden="1">#REF!</definedName>
    <definedName name="Post_Ledger_Code20" localSheetId="16" hidden="1">#REF!</definedName>
    <definedName name="Post_Ledger_Code20" localSheetId="10" hidden="1">'NFD CONSO'!#REF!</definedName>
    <definedName name="Post_Ledger_Code20" localSheetId="29" hidden="1">#REF!</definedName>
    <definedName name="Post_Ledger_Code20" localSheetId="11" hidden="1">#REF!</definedName>
    <definedName name="Post_Ledger_Code20" localSheetId="36" hidden="1">#REF!</definedName>
    <definedName name="Post_Ledger_Code20" localSheetId="32" hidden="1">#REF!</definedName>
    <definedName name="Post_Ledger_Code20" localSheetId="18" hidden="1">#REF!</definedName>
    <definedName name="Post_Ledger_Code20" localSheetId="38" hidden="1">#REF!</definedName>
    <definedName name="Post_Ledger_Code20" hidden="1">#REF!</definedName>
    <definedName name="Post_Ledger_Code21" localSheetId="35" hidden="1">#REF!</definedName>
    <definedName name="Post_Ledger_Code21" localSheetId="31" hidden="1">#REF!</definedName>
    <definedName name="Post_Ledger_Code21" localSheetId="9" hidden="1">#REF!</definedName>
    <definedName name="Post_Ledger_Code21" localSheetId="30" hidden="1">#REF!</definedName>
    <definedName name="Post_Ledger_Code21" localSheetId="33" hidden="1">#REF!</definedName>
    <definedName name="Post_Ledger_Code21" localSheetId="16" hidden="1">#REF!</definedName>
    <definedName name="Post_Ledger_Code21" localSheetId="10" hidden="1">'NFD CONSO'!#REF!</definedName>
    <definedName name="Post_Ledger_Code21" localSheetId="29" hidden="1">#REF!</definedName>
    <definedName name="Post_Ledger_Code21" localSheetId="11" hidden="1">#REF!</definedName>
    <definedName name="Post_Ledger_Code21" localSheetId="36" hidden="1">#REF!</definedName>
    <definedName name="Post_Ledger_Code21" localSheetId="32" hidden="1">#REF!</definedName>
    <definedName name="Post_Ledger_Code21" localSheetId="18" hidden="1">#REF!</definedName>
    <definedName name="Post_Ledger_Code21" localSheetId="38" hidden="1">#REF!</definedName>
    <definedName name="Post_Ledger_Code21" hidden="1">#REF!</definedName>
    <definedName name="Post_Ledger_Code22" localSheetId="35" hidden="1">#REF!</definedName>
    <definedName name="Post_Ledger_Code22" localSheetId="31" hidden="1">#REF!</definedName>
    <definedName name="Post_Ledger_Code22" localSheetId="9" hidden="1">#REF!</definedName>
    <definedName name="Post_Ledger_Code22" localSheetId="30" hidden="1">#REF!</definedName>
    <definedName name="Post_Ledger_Code22" localSheetId="33" hidden="1">#REF!</definedName>
    <definedName name="Post_Ledger_Code22" localSheetId="16" hidden="1">#REF!</definedName>
    <definedName name="Post_Ledger_Code22" localSheetId="10" hidden="1">'NFD CONSO'!#REF!</definedName>
    <definedName name="Post_Ledger_Code22" localSheetId="29" hidden="1">#REF!</definedName>
    <definedName name="Post_Ledger_Code22" localSheetId="11" hidden="1">#REF!</definedName>
    <definedName name="Post_Ledger_Code22" localSheetId="36" hidden="1">#REF!</definedName>
    <definedName name="Post_Ledger_Code22" localSheetId="32" hidden="1">#REF!</definedName>
    <definedName name="Post_Ledger_Code22" localSheetId="18" hidden="1">#REF!</definedName>
    <definedName name="Post_Ledger_Code22" localSheetId="38" hidden="1">#REF!</definedName>
    <definedName name="Post_Ledger_Code22" hidden="1">#REF!</definedName>
    <definedName name="Post_Ledger_Code23" localSheetId="35" hidden="1">#REF!</definedName>
    <definedName name="Post_Ledger_Code23" localSheetId="31" hidden="1">#REF!</definedName>
    <definedName name="Post_Ledger_Code23" localSheetId="9" hidden="1">#REF!</definedName>
    <definedName name="Post_Ledger_Code23" localSheetId="30" hidden="1">#REF!</definedName>
    <definedName name="Post_Ledger_Code23" localSheetId="33" hidden="1">#REF!</definedName>
    <definedName name="Post_Ledger_Code23" localSheetId="16" hidden="1">#REF!</definedName>
    <definedName name="Post_Ledger_Code23" localSheetId="10" hidden="1">'NFD CONSO'!#REF!</definedName>
    <definedName name="Post_Ledger_Code23" localSheetId="29" hidden="1">#REF!</definedName>
    <definedName name="Post_Ledger_Code23" localSheetId="11" hidden="1">#REF!</definedName>
    <definedName name="Post_Ledger_Code23" localSheetId="36" hidden="1">#REF!</definedName>
    <definedName name="Post_Ledger_Code23" localSheetId="32" hidden="1">#REF!</definedName>
    <definedName name="Post_Ledger_Code23" localSheetId="18" hidden="1">#REF!</definedName>
    <definedName name="Post_Ledger_Code23" localSheetId="38" hidden="1">#REF!</definedName>
    <definedName name="Post_Ledger_Code23" hidden="1">#REF!</definedName>
    <definedName name="Post_Ledger_Code3" localSheetId="35" hidden="1">#REF!</definedName>
    <definedName name="Post_Ledger_Code3" localSheetId="31" hidden="1">#REF!</definedName>
    <definedName name="Post_Ledger_Code3" localSheetId="9" hidden="1">#REF!</definedName>
    <definedName name="Post_Ledger_Code3" localSheetId="30" hidden="1">#REF!</definedName>
    <definedName name="Post_Ledger_Code3" localSheetId="33" hidden="1">#REF!</definedName>
    <definedName name="Post_Ledger_Code3" localSheetId="16" hidden="1">#REF!</definedName>
    <definedName name="Post_Ledger_Code3" localSheetId="10" hidden="1">'NFD CONSO'!#REF!</definedName>
    <definedName name="Post_Ledger_Code3" localSheetId="29" hidden="1">#REF!</definedName>
    <definedName name="Post_Ledger_Code3" localSheetId="11" hidden="1">#REF!</definedName>
    <definedName name="Post_Ledger_Code3" localSheetId="36" hidden="1">#REF!</definedName>
    <definedName name="Post_Ledger_Code3" localSheetId="32" hidden="1">#REF!</definedName>
    <definedName name="Post_Ledger_Code3" localSheetId="18" hidden="1">#REF!</definedName>
    <definedName name="Post_Ledger_Code3" localSheetId="38" hidden="1">#REF!</definedName>
    <definedName name="Post_Ledger_Code3" hidden="1">#REF!</definedName>
    <definedName name="Post_Ledger_Code4" localSheetId="35" hidden="1">#REF!</definedName>
    <definedName name="Post_Ledger_Code4" localSheetId="31" hidden="1">#REF!</definedName>
    <definedName name="Post_Ledger_Code4" localSheetId="30" hidden="1">#REF!</definedName>
    <definedName name="Post_Ledger_Code4" localSheetId="51" hidden="1">#REF!</definedName>
    <definedName name="Post_Ledger_Code4" localSheetId="33" hidden="1">#REF!</definedName>
    <definedName name="Post_Ledger_Code4" localSheetId="16" hidden="1">#REF!</definedName>
    <definedName name="Post_Ledger_Code4" localSheetId="29" hidden="1">#REF!</definedName>
    <definedName name="Post_Ledger_Code4" localSheetId="36" hidden="1">#REF!</definedName>
    <definedName name="Post_Ledger_Code4" localSheetId="32" hidden="1">#REF!</definedName>
    <definedName name="Post_Ledger_Code4" localSheetId="18" hidden="1">#REF!</definedName>
    <definedName name="Post_Ledger_Code4" localSheetId="38" hidden="1">#REF!</definedName>
    <definedName name="Post_Ledger_Code4" hidden="1">#REF!</definedName>
    <definedName name="Post_Ledger_Code5" localSheetId="35" hidden="1">#REF!</definedName>
    <definedName name="Post_Ledger_Code5" localSheetId="31" hidden="1">#REF!</definedName>
    <definedName name="Post_Ledger_Code5" localSheetId="9" hidden="1">#REF!</definedName>
    <definedName name="Post_Ledger_Code5" localSheetId="30" hidden="1">#REF!</definedName>
    <definedName name="Post_Ledger_Code5" localSheetId="51" hidden="1">#REF!</definedName>
    <definedName name="Post_Ledger_Code5" localSheetId="33" hidden="1">#REF!</definedName>
    <definedName name="Post_Ledger_Code5" localSheetId="16" hidden="1">#REF!</definedName>
    <definedName name="Post_Ledger_Code5" localSheetId="10" hidden="1">'NFD CONSO'!#REF!</definedName>
    <definedName name="Post_Ledger_Code5" localSheetId="29" hidden="1">#REF!</definedName>
    <definedName name="Post_Ledger_Code5" localSheetId="11" hidden="1">#REF!</definedName>
    <definedName name="Post_Ledger_Code5" localSheetId="36" hidden="1">#REF!</definedName>
    <definedName name="Post_Ledger_Code5" localSheetId="32" hidden="1">#REF!</definedName>
    <definedName name="Post_Ledger_Code5" localSheetId="18" hidden="1">#REF!</definedName>
    <definedName name="Post_Ledger_Code5" localSheetId="38" hidden="1">#REF!</definedName>
    <definedName name="Post_Ledger_Code5" hidden="1">#REF!</definedName>
    <definedName name="Post_Ledger_Code6" localSheetId="35" hidden="1">#REF!</definedName>
    <definedName name="Post_Ledger_Code6" localSheetId="31" hidden="1">#REF!</definedName>
    <definedName name="Post_Ledger_Code6" localSheetId="9" hidden="1">#REF!</definedName>
    <definedName name="Post_Ledger_Code6" localSheetId="30" hidden="1">#REF!</definedName>
    <definedName name="Post_Ledger_Code6" localSheetId="51" hidden="1">#REF!</definedName>
    <definedName name="Post_Ledger_Code6" localSheetId="33" hidden="1">#REF!</definedName>
    <definedName name="Post_Ledger_Code6" localSheetId="16" hidden="1">#REF!</definedName>
    <definedName name="Post_Ledger_Code6" localSheetId="10" hidden="1">'NFD CONSO'!#REF!</definedName>
    <definedName name="Post_Ledger_Code6" localSheetId="29" hidden="1">#REF!</definedName>
    <definedName name="Post_Ledger_Code6" localSheetId="11" hidden="1">#REF!</definedName>
    <definedName name="Post_Ledger_Code6" localSheetId="36" hidden="1">#REF!</definedName>
    <definedName name="Post_Ledger_Code6" localSheetId="32" hidden="1">#REF!</definedName>
    <definedName name="Post_Ledger_Code6" localSheetId="18" hidden="1">#REF!</definedName>
    <definedName name="Post_Ledger_Code6" localSheetId="38" hidden="1">#REF!</definedName>
    <definedName name="Post_Ledger_Code6" hidden="1">#REF!</definedName>
    <definedName name="PP" localSheetId="9" hidden="1">{#N/A,#N/A,FALSE,"Aging Summary";#N/A,#N/A,FALSE,"Ratio Analysis";#N/A,#N/A,FALSE,"Test 120 Day Accts";#N/A,#N/A,FALSE,"Tickmarks"}</definedName>
    <definedName name="PP" localSheetId="51" hidden="1">{#N/A,#N/A,FALSE,"Aging Summary";#N/A,#N/A,FALSE,"Ratio Analysis";#N/A,#N/A,FALSE,"Test 120 Day Accts";#N/A,#N/A,FALSE,"Tickmarks"}</definedName>
    <definedName name="PP" localSheetId="7" hidden="1">{#N/A,#N/A,FALSE,"Aging Summary";#N/A,#N/A,FALSE,"Ratio Analysis";#N/A,#N/A,FALSE,"Test 120 Day Accts";#N/A,#N/A,FALSE,"Tickmarks"}</definedName>
    <definedName name="PP" localSheetId="6" hidden="1">{#N/A,#N/A,FALSE,"Aging Summary";#N/A,#N/A,FALSE,"Ratio Analysis";#N/A,#N/A,FALSE,"Test 120 Day Accts";#N/A,#N/A,FALSE,"Tickmarks"}</definedName>
    <definedName name="PP" localSheetId="10" hidden="1">{#N/A,#N/A,FALSE,"Aging Summary";#N/A,#N/A,FALSE,"Ratio Analysis";#N/A,#N/A,FALSE,"Test 120 Day Accts";#N/A,#N/A,FALSE,"Tickmarks"}</definedName>
    <definedName name="PP" localSheetId="28" hidden="1">{#N/A,#N/A,FALSE,"Aging Summary";#N/A,#N/A,FALSE,"Ratio Analysis";#N/A,#N/A,FALSE,"Test 120 Day Accts";#N/A,#N/A,FALSE,"Tickmarks"}</definedName>
    <definedName name="PP" localSheetId="11" hidden="1">{#N/A,#N/A,FALSE,"Aging Summary";#N/A,#N/A,FALSE,"Ratio Analysis";#N/A,#N/A,FALSE,"Test 120 Day Accts";#N/A,#N/A,FALSE,"Tickmarks"}</definedName>
    <definedName name="PP" localSheetId="36" hidden="1">{#N/A,#N/A,FALSE,"Aging Summary";#N/A,#N/A,FALSE,"Ratio Analysis";#N/A,#N/A,FALSE,"Test 120 Day Accts";#N/A,#N/A,FALSE,"Tickmarks"}</definedName>
    <definedName name="PP" localSheetId="18" hidden="1">{#N/A,#N/A,FALSE,"Aging Summary";#N/A,#N/A,FALSE,"Ratio Analysis";#N/A,#N/A,FALSE,"Test 120 Day Accts";#N/A,#N/A,FALSE,"Tickmarks"}</definedName>
    <definedName name="PP" hidden="1">{#N/A,#N/A,FALSE,"Aging Summary";#N/A,#N/A,FALSE,"Ratio Analysis";#N/A,#N/A,FALSE,"Test 120 Day Accts";#N/A,#N/A,FALSE,"Tickmarks"}</definedName>
    <definedName name="PPP" localSheetId="35" hidden="1">{#N/A,#N/A,FALSE,"Aging Summary";#N/A,#N/A,FALSE,"Ratio Analysis";#N/A,#N/A,FALSE,"Test 120 Day Accts";#N/A,#N/A,FALSE,"Tickmarks"}</definedName>
    <definedName name="PPP" localSheetId="31" hidden="1">{#N/A,#N/A,FALSE,"Aging Summary";#N/A,#N/A,FALSE,"Ratio Analysis";#N/A,#N/A,FALSE,"Test 120 Day Accts";#N/A,#N/A,FALSE,"Tickmarks"}</definedName>
    <definedName name="PPP" localSheetId="9" hidden="1">{#N/A,#N/A,FALSE,"Aging Summary";#N/A,#N/A,FALSE,"Ratio Analysis";#N/A,#N/A,FALSE,"Test 120 Day Accts";#N/A,#N/A,FALSE,"Tickmarks"}</definedName>
    <definedName name="PPP" localSheetId="30" hidden="1">{#N/A,#N/A,FALSE,"Aging Summary";#N/A,#N/A,FALSE,"Ratio Analysis";#N/A,#N/A,FALSE,"Test 120 Day Accts";#N/A,#N/A,FALSE,"Tickmarks"}</definedName>
    <definedName name="PPP" localSheetId="51" hidden="1">{#N/A,#N/A,FALSE,"Aging Summary";#N/A,#N/A,FALSE,"Ratio Analysis";#N/A,#N/A,FALSE,"Test 120 Day Accts";#N/A,#N/A,FALSE,"Tickmarks"}</definedName>
    <definedName name="PPP" localSheetId="7" hidden="1">{#N/A,#N/A,FALSE,"Aging Summary";#N/A,#N/A,FALSE,"Ratio Analysis";#N/A,#N/A,FALSE,"Test 120 Day Accts";#N/A,#N/A,FALSE,"Tickmarks"}</definedName>
    <definedName name="PPP" localSheetId="33" hidden="1">{#N/A,#N/A,FALSE,"Aging Summary";#N/A,#N/A,FALSE,"Ratio Analysis";#N/A,#N/A,FALSE,"Test 120 Day Accts";#N/A,#N/A,FALSE,"Tickmarks"}</definedName>
    <definedName name="PPP" localSheetId="6" hidden="1">{#N/A,#N/A,FALSE,"Aging Summary";#N/A,#N/A,FALSE,"Ratio Analysis";#N/A,#N/A,FALSE,"Test 120 Day Accts";#N/A,#N/A,FALSE,"Tickmarks"}</definedName>
    <definedName name="PPP" localSheetId="16" hidden="1">{#N/A,#N/A,FALSE,"Aging Summary";#N/A,#N/A,FALSE,"Ratio Analysis";#N/A,#N/A,FALSE,"Test 120 Day Accts";#N/A,#N/A,FALSE,"Tickmarks"}</definedName>
    <definedName name="PPP" localSheetId="10" hidden="1">{#N/A,#N/A,FALSE,"Aging Summary";#N/A,#N/A,FALSE,"Ratio Analysis";#N/A,#N/A,FALSE,"Test 120 Day Accts";#N/A,#N/A,FALSE,"Tickmarks"}</definedName>
    <definedName name="PPP" localSheetId="29" hidden="1">{#N/A,#N/A,FALSE,"Aging Summary";#N/A,#N/A,FALSE,"Ratio Analysis";#N/A,#N/A,FALSE,"Test 120 Day Accts";#N/A,#N/A,FALSE,"Tickmarks"}</definedName>
    <definedName name="PPP" localSheetId="28" hidden="1">{#N/A,#N/A,FALSE,"Aging Summary";#N/A,#N/A,FALSE,"Ratio Analysis";#N/A,#N/A,FALSE,"Test 120 Day Accts";#N/A,#N/A,FALSE,"Tickmarks"}</definedName>
    <definedName name="PPP" localSheetId="11" hidden="1">{#N/A,#N/A,FALSE,"Aging Summary";#N/A,#N/A,FALSE,"Ratio Analysis";#N/A,#N/A,FALSE,"Test 120 Day Accts";#N/A,#N/A,FALSE,"Tickmarks"}</definedName>
    <definedName name="PPP" localSheetId="36" hidden="1">{#N/A,#N/A,FALSE,"Aging Summary";#N/A,#N/A,FALSE,"Ratio Analysis";#N/A,#N/A,FALSE,"Test 120 Day Accts";#N/A,#N/A,FALSE,"Tickmarks"}</definedName>
    <definedName name="PPP" localSheetId="32" hidden="1">{#N/A,#N/A,FALSE,"Aging Summary";#N/A,#N/A,FALSE,"Ratio Analysis";#N/A,#N/A,FALSE,"Test 120 Day Accts";#N/A,#N/A,FALSE,"Tickmarks"}</definedName>
    <definedName name="PPP" localSheetId="18" hidden="1">{#N/A,#N/A,FALSE,"Aging Summary";#N/A,#N/A,FALSE,"Ratio Analysis";#N/A,#N/A,FALSE,"Test 120 Day Accts";#N/A,#N/A,FALSE,"Tickmarks"}</definedName>
    <definedName name="PPP" localSheetId="38" hidden="1">{#N/A,#N/A,FALSE,"Aging Summary";#N/A,#N/A,FALSE,"Ratio Analysis";#N/A,#N/A,FALSE,"Test 120 Day Accts";#N/A,#N/A,FALSE,"Tickmarks"}</definedName>
    <definedName name="PPP" hidden="1">{#N/A,#N/A,FALSE,"Aging Summary";#N/A,#N/A,FALSE,"Ratio Analysis";#N/A,#N/A,FALSE,"Test 120 Day Accts";#N/A,#N/A,FALSE,"Tickmarks"}</definedName>
    <definedName name="pppp" localSheetId="35"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3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3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5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33"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1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1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2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2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1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3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32"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1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localSheetId="3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35"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3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3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5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33"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1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1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2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2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1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3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32"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1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localSheetId="3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PPPP"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Premissas" localSheetId="35" hidden="1">{"summary1",#N/A,TRUE,"Comps";"summary2",#N/A,TRUE,"Comps";"summary3",#N/A,TRUE,"Comps"}</definedName>
    <definedName name="Premissas" localSheetId="31" hidden="1">{"summary1",#N/A,TRUE,"Comps";"summary2",#N/A,TRUE,"Comps";"summary3",#N/A,TRUE,"Comps"}</definedName>
    <definedName name="Premissas" localSheetId="9" hidden="1">{"summary1",#N/A,TRUE,"Comps";"summary2",#N/A,TRUE,"Comps";"summary3",#N/A,TRUE,"Comps"}</definedName>
    <definedName name="Premissas" localSheetId="30" hidden="1">{"summary1",#N/A,TRUE,"Comps";"summary2",#N/A,TRUE,"Comps";"summary3",#N/A,TRUE,"Comps"}</definedName>
    <definedName name="Premissas" localSheetId="51" hidden="1">{"summary1",#N/A,TRUE,"Comps";"summary2",#N/A,TRUE,"Comps";"summary3",#N/A,TRUE,"Comps"}</definedName>
    <definedName name="Premissas" localSheetId="7" hidden="1">{"summary1",#N/A,TRUE,"Comps";"summary2",#N/A,TRUE,"Comps";"summary3",#N/A,TRUE,"Comps"}</definedName>
    <definedName name="Premissas" localSheetId="33" hidden="1">{"summary1",#N/A,TRUE,"Comps";"summary2",#N/A,TRUE,"Comps";"summary3",#N/A,TRUE,"Comps"}</definedName>
    <definedName name="Premissas" localSheetId="6" hidden="1">{"summary1",#N/A,TRUE,"Comps";"summary2",#N/A,TRUE,"Comps";"summary3",#N/A,TRUE,"Comps"}</definedName>
    <definedName name="Premissas" localSheetId="16" hidden="1">{"summary1",#N/A,TRUE,"Comps";"summary2",#N/A,TRUE,"Comps";"summary3",#N/A,TRUE,"Comps"}</definedName>
    <definedName name="Premissas" localSheetId="10" hidden="1">{"summary1",#N/A,TRUE,"Comps";"summary2",#N/A,TRUE,"Comps";"summary3",#N/A,TRUE,"Comps"}</definedName>
    <definedName name="Premissas" localSheetId="29" hidden="1">{"summary1",#N/A,TRUE,"Comps";"summary2",#N/A,TRUE,"Comps";"summary3",#N/A,TRUE,"Comps"}</definedName>
    <definedName name="Premissas" localSheetId="28" hidden="1">{"summary1",#N/A,TRUE,"Comps";"summary2",#N/A,TRUE,"Comps";"summary3",#N/A,TRUE,"Comps"}</definedName>
    <definedName name="Premissas" localSheetId="11" hidden="1">{"summary1",#N/A,TRUE,"Comps";"summary2",#N/A,TRUE,"Comps";"summary3",#N/A,TRUE,"Comps"}</definedName>
    <definedName name="Premissas" localSheetId="36" hidden="1">{"summary1",#N/A,TRUE,"Comps";"summary2",#N/A,TRUE,"Comps";"summary3",#N/A,TRUE,"Comps"}</definedName>
    <definedName name="Premissas" localSheetId="32" hidden="1">{"summary1",#N/A,TRUE,"Comps";"summary2",#N/A,TRUE,"Comps";"summary3",#N/A,TRUE,"Comps"}</definedName>
    <definedName name="Premissas" localSheetId="18" hidden="1">{"summary1",#N/A,TRUE,"Comps";"summary2",#N/A,TRUE,"Comps";"summary3",#N/A,TRUE,"Comps"}</definedName>
    <definedName name="Premissas" localSheetId="38" hidden="1">{"summary1",#N/A,TRUE,"Comps";"summary2",#N/A,TRUE,"Comps";"summary3",#N/A,TRUE,"Comps"}</definedName>
    <definedName name="Premissas" hidden="1">{"summary1",#N/A,TRUE,"Comps";"summary2",#N/A,TRUE,"Comps";"summary3",#N/A,TRUE,"Comps"}</definedName>
    <definedName name="Prev_Per_Actv_Amt10" localSheetId="9" hidden="1">#REF!</definedName>
    <definedName name="Prev_Per_Actv_Amt10" localSheetId="10" hidden="1">'NFD CONSO'!#REF!</definedName>
    <definedName name="Prev_Per_Actv_Amt10" localSheetId="11" hidden="1">#REF!</definedName>
    <definedName name="Prev_Per_Actv_Amt10" localSheetId="18" hidden="1">#REF!</definedName>
    <definedName name="Prev_Per_Actv_Amt10" hidden="1">#REF!</definedName>
    <definedName name="Prev_Per_Actv_Amt11" localSheetId="35" hidden="1">#REF!</definedName>
    <definedName name="Prev_Per_Actv_Amt11" localSheetId="31" hidden="1">#REF!</definedName>
    <definedName name="Prev_Per_Actv_Amt11" localSheetId="9" hidden="1">#REF!</definedName>
    <definedName name="Prev_Per_Actv_Amt11" localSheetId="30" hidden="1">#REF!</definedName>
    <definedName name="Prev_Per_Actv_Amt11" localSheetId="51" hidden="1">#REF!</definedName>
    <definedName name="Prev_Per_Actv_Amt11" localSheetId="33" hidden="1">#REF!</definedName>
    <definedName name="Prev_Per_Actv_Amt11" localSheetId="16" hidden="1">#REF!</definedName>
    <definedName name="Prev_Per_Actv_Amt11" localSheetId="10" hidden="1">'NFD CONSO'!#REF!</definedName>
    <definedName name="Prev_Per_Actv_Amt11" localSheetId="29" hidden="1">#REF!</definedName>
    <definedName name="Prev_Per_Actv_Amt11" localSheetId="11" hidden="1">#REF!</definedName>
    <definedName name="Prev_Per_Actv_Amt11" localSheetId="36" hidden="1">#REF!</definedName>
    <definedName name="Prev_Per_Actv_Amt11" localSheetId="32" hidden="1">#REF!</definedName>
    <definedName name="Prev_Per_Actv_Amt11" localSheetId="18" hidden="1">#REF!</definedName>
    <definedName name="Prev_Per_Actv_Amt11" localSheetId="38" hidden="1">#REF!</definedName>
    <definedName name="Prev_Per_Actv_Amt11" hidden="1">#REF!</definedName>
    <definedName name="Prev_Per_Actv_Amt17" localSheetId="35" hidden="1">#REF!</definedName>
    <definedName name="Prev_Per_Actv_Amt17" localSheetId="31" hidden="1">#REF!</definedName>
    <definedName name="Prev_Per_Actv_Amt17" localSheetId="9" hidden="1">#REF!</definedName>
    <definedName name="Prev_Per_Actv_Amt17" localSheetId="30" hidden="1">#REF!</definedName>
    <definedName name="Prev_Per_Actv_Amt17" localSheetId="51" hidden="1">#REF!</definedName>
    <definedName name="Prev_Per_Actv_Amt17" localSheetId="33" hidden="1">#REF!</definedName>
    <definedName name="Prev_Per_Actv_Amt17" localSheetId="16" hidden="1">#REF!</definedName>
    <definedName name="Prev_Per_Actv_Amt17" localSheetId="10" hidden="1">'NFD CONSO'!#REF!</definedName>
    <definedName name="Prev_Per_Actv_Amt17" localSheetId="29" hidden="1">#REF!</definedName>
    <definedName name="Prev_Per_Actv_Amt17" localSheetId="11" hidden="1">#REF!</definedName>
    <definedName name="Prev_Per_Actv_Amt17" localSheetId="36" hidden="1">#REF!</definedName>
    <definedName name="Prev_Per_Actv_Amt17" localSheetId="32" hidden="1">#REF!</definedName>
    <definedName name="Prev_Per_Actv_Amt17" localSheetId="18" hidden="1">#REF!</definedName>
    <definedName name="Prev_Per_Actv_Amt17" localSheetId="38" hidden="1">#REF!</definedName>
    <definedName name="Prev_Per_Actv_Amt17" hidden="1">#REF!</definedName>
    <definedName name="Prev_Per_Actv_Amt21" localSheetId="35" hidden="1">#REF!</definedName>
    <definedName name="Prev_Per_Actv_Amt21" localSheetId="31" hidden="1">#REF!</definedName>
    <definedName name="Prev_Per_Actv_Amt21" localSheetId="9" hidden="1">#REF!</definedName>
    <definedName name="Prev_Per_Actv_Amt21" localSheetId="30" hidden="1">#REF!</definedName>
    <definedName name="Prev_Per_Actv_Amt21" localSheetId="51" hidden="1">#REF!</definedName>
    <definedName name="Prev_Per_Actv_Amt21" localSheetId="33" hidden="1">#REF!</definedName>
    <definedName name="Prev_Per_Actv_Amt21" localSheetId="16" hidden="1">#REF!</definedName>
    <definedName name="Prev_Per_Actv_Amt21" localSheetId="10" hidden="1">'NFD CONSO'!#REF!</definedName>
    <definedName name="Prev_Per_Actv_Amt21" localSheetId="29" hidden="1">#REF!</definedName>
    <definedName name="Prev_Per_Actv_Amt21" localSheetId="11" hidden="1">#REF!</definedName>
    <definedName name="Prev_Per_Actv_Amt21" localSheetId="36" hidden="1">#REF!</definedName>
    <definedName name="Prev_Per_Actv_Amt21" localSheetId="32" hidden="1">#REF!</definedName>
    <definedName name="Prev_Per_Actv_Amt21" localSheetId="18" hidden="1">#REF!</definedName>
    <definedName name="Prev_Per_Actv_Amt21" localSheetId="38" hidden="1">#REF!</definedName>
    <definedName name="Prev_Per_Actv_Amt21" hidden="1">#REF!</definedName>
    <definedName name="Prev_Per_Actv_Amt22" localSheetId="35" hidden="1">#REF!</definedName>
    <definedName name="Prev_Per_Actv_Amt22" localSheetId="31" hidden="1">#REF!</definedName>
    <definedName name="Prev_Per_Actv_Amt22" localSheetId="9" hidden="1">#REF!</definedName>
    <definedName name="Prev_Per_Actv_Amt22" localSheetId="30" hidden="1">#REF!</definedName>
    <definedName name="Prev_Per_Actv_Amt22" localSheetId="33" hidden="1">#REF!</definedName>
    <definedName name="Prev_Per_Actv_Amt22" localSheetId="16" hidden="1">#REF!</definedName>
    <definedName name="Prev_Per_Actv_Amt22" localSheetId="10" hidden="1">'NFD CONSO'!#REF!</definedName>
    <definedName name="Prev_Per_Actv_Amt22" localSheetId="29" hidden="1">#REF!</definedName>
    <definedName name="Prev_Per_Actv_Amt22" localSheetId="11" hidden="1">#REF!</definedName>
    <definedName name="Prev_Per_Actv_Amt22" localSheetId="36" hidden="1">#REF!</definedName>
    <definedName name="Prev_Per_Actv_Amt22" localSheetId="32" hidden="1">#REF!</definedName>
    <definedName name="Prev_Per_Actv_Amt22" localSheetId="18" hidden="1">#REF!</definedName>
    <definedName name="Prev_Per_Actv_Amt22" localSheetId="38" hidden="1">#REF!</definedName>
    <definedName name="Prev_Per_Actv_Amt22" hidden="1">#REF!</definedName>
    <definedName name="Prev_Per_Actv_Amt23" localSheetId="35" hidden="1">#REF!</definedName>
    <definedName name="Prev_Per_Actv_Amt23" localSheetId="31" hidden="1">#REF!</definedName>
    <definedName name="Prev_Per_Actv_Amt23" localSheetId="9" hidden="1">#REF!</definedName>
    <definedName name="Prev_Per_Actv_Amt23" localSheetId="30" hidden="1">#REF!</definedName>
    <definedName name="Prev_Per_Actv_Amt23" localSheetId="33" hidden="1">#REF!</definedName>
    <definedName name="Prev_Per_Actv_Amt23" localSheetId="16" hidden="1">#REF!</definedName>
    <definedName name="Prev_Per_Actv_Amt23" localSheetId="10" hidden="1">'NFD CONSO'!#REF!</definedName>
    <definedName name="Prev_Per_Actv_Amt23" localSheetId="29" hidden="1">#REF!</definedName>
    <definedName name="Prev_Per_Actv_Amt23" localSheetId="11" hidden="1">#REF!</definedName>
    <definedName name="Prev_Per_Actv_Amt23" localSheetId="36" hidden="1">#REF!</definedName>
    <definedName name="Prev_Per_Actv_Amt23" localSheetId="32" hidden="1">#REF!</definedName>
    <definedName name="Prev_Per_Actv_Amt23" localSheetId="18" hidden="1">#REF!</definedName>
    <definedName name="Prev_Per_Actv_Amt23" localSheetId="38" hidden="1">#REF!</definedName>
    <definedName name="Prev_Per_Actv_Amt23" hidden="1">#REF!</definedName>
    <definedName name="Prev_Per_Actv_Amt6" localSheetId="35" hidden="1">#REF!</definedName>
    <definedName name="Prev_Per_Actv_Amt6" localSheetId="31" hidden="1">#REF!</definedName>
    <definedName name="Prev_Per_Actv_Amt6" localSheetId="9" hidden="1">#REF!</definedName>
    <definedName name="Prev_Per_Actv_Amt6" localSheetId="30" hidden="1">#REF!</definedName>
    <definedName name="Prev_Per_Actv_Amt6" localSheetId="33" hidden="1">#REF!</definedName>
    <definedName name="Prev_Per_Actv_Amt6" localSheetId="16" hidden="1">#REF!</definedName>
    <definedName name="Prev_Per_Actv_Amt6" localSheetId="10" hidden="1">'NFD CONSO'!#REF!</definedName>
    <definedName name="Prev_Per_Actv_Amt6" localSheetId="29" hidden="1">#REF!</definedName>
    <definedName name="Prev_Per_Actv_Amt6" localSheetId="11" hidden="1">#REF!</definedName>
    <definedName name="Prev_Per_Actv_Amt6" localSheetId="36" hidden="1">#REF!</definedName>
    <definedName name="Prev_Per_Actv_Amt6" localSheetId="32" hidden="1">#REF!</definedName>
    <definedName name="Prev_Per_Actv_Amt6" localSheetId="18" hidden="1">#REF!</definedName>
    <definedName name="Prev_Per_Actv_Amt6" localSheetId="38" hidden="1">#REF!</definedName>
    <definedName name="Prev_Per_Actv_Amt6" hidden="1">#REF!</definedName>
    <definedName name="Prev_Per_Actv_Amt9" localSheetId="35" hidden="1">#REF!</definedName>
    <definedName name="Prev_Per_Actv_Amt9" localSheetId="31" hidden="1">#REF!</definedName>
    <definedName name="Prev_Per_Actv_Amt9" localSheetId="9" hidden="1">#REF!</definedName>
    <definedName name="Prev_Per_Actv_Amt9" localSheetId="30" hidden="1">#REF!</definedName>
    <definedName name="Prev_Per_Actv_Amt9" localSheetId="33" hidden="1">#REF!</definedName>
    <definedName name="Prev_Per_Actv_Amt9" localSheetId="16" hidden="1">#REF!</definedName>
    <definedName name="Prev_Per_Actv_Amt9" localSheetId="10" hidden="1">'NFD CONSO'!#REF!</definedName>
    <definedName name="Prev_Per_Actv_Amt9" localSheetId="29" hidden="1">#REF!</definedName>
    <definedName name="Prev_Per_Actv_Amt9" localSheetId="11" hidden="1">#REF!</definedName>
    <definedName name="Prev_Per_Actv_Amt9" localSheetId="36" hidden="1">#REF!</definedName>
    <definedName name="Prev_Per_Actv_Amt9" localSheetId="32" hidden="1">#REF!</definedName>
    <definedName name="Prev_Per_Actv_Amt9" localSheetId="18" hidden="1">#REF!</definedName>
    <definedName name="Prev_Per_Actv_Amt9" localSheetId="38" hidden="1">#REF!</definedName>
    <definedName name="Prev_Per_Actv_Amt9" hidden="1">#REF!</definedName>
    <definedName name="Prev_Per_Bal_Amt6" localSheetId="35" hidden="1">#REF!</definedName>
    <definedName name="Prev_Per_Bal_Amt6" localSheetId="31" hidden="1">#REF!</definedName>
    <definedName name="Prev_Per_Bal_Amt6" localSheetId="9" hidden="1">#REF!</definedName>
    <definedName name="Prev_Per_Bal_Amt6" localSheetId="30" hidden="1">#REF!</definedName>
    <definedName name="Prev_Per_Bal_Amt6" localSheetId="33" hidden="1">#REF!</definedName>
    <definedName name="Prev_Per_Bal_Amt6" localSheetId="16" hidden="1">#REF!</definedName>
    <definedName name="Prev_Per_Bal_Amt6" localSheetId="10" hidden="1">'NFD CONSO'!#REF!</definedName>
    <definedName name="Prev_Per_Bal_Amt6" localSheetId="29" hidden="1">#REF!</definedName>
    <definedName name="Prev_Per_Bal_Amt6" localSheetId="11" hidden="1">#REF!</definedName>
    <definedName name="Prev_Per_Bal_Amt6" localSheetId="36" hidden="1">#REF!</definedName>
    <definedName name="Prev_Per_Bal_Amt6" localSheetId="32" hidden="1">#REF!</definedName>
    <definedName name="Prev_Per_Bal_Amt6" localSheetId="18" hidden="1">#REF!</definedName>
    <definedName name="Prev_Per_Bal_Amt6" localSheetId="38" hidden="1">#REF!</definedName>
    <definedName name="Prev_Per_Bal_Amt6" hidden="1">#REF!</definedName>
    <definedName name="Prev_Per_Bal_Amt9" localSheetId="35" hidden="1">#REF!</definedName>
    <definedName name="Prev_Per_Bal_Amt9" localSheetId="31" hidden="1">#REF!</definedName>
    <definedName name="Prev_Per_Bal_Amt9" localSheetId="9" hidden="1">#REF!</definedName>
    <definedName name="Prev_Per_Bal_Amt9" localSheetId="30" hidden="1">#REF!</definedName>
    <definedName name="Prev_Per_Bal_Amt9" localSheetId="33" hidden="1">#REF!</definedName>
    <definedName name="Prev_Per_Bal_Amt9" localSheetId="16" hidden="1">#REF!</definedName>
    <definedName name="Prev_Per_Bal_Amt9" localSheetId="10" hidden="1">'NFD CONSO'!#REF!</definedName>
    <definedName name="Prev_Per_Bal_Amt9" localSheetId="29" hidden="1">#REF!</definedName>
    <definedName name="Prev_Per_Bal_Amt9" localSheetId="11" hidden="1">#REF!</definedName>
    <definedName name="Prev_Per_Bal_Amt9" localSheetId="36" hidden="1">#REF!</definedName>
    <definedName name="Prev_Per_Bal_Amt9" localSheetId="32" hidden="1">#REF!</definedName>
    <definedName name="Prev_Per_Bal_Amt9" localSheetId="18" hidden="1">#REF!</definedName>
    <definedName name="Prev_Per_Bal_Amt9" localSheetId="38" hidden="1">#REF!</definedName>
    <definedName name="Prev_Per_Bal_Amt9" hidden="1">#REF!</definedName>
    <definedName name="prin0205" localSheetId="9" hidden="1">#REF!</definedName>
    <definedName name="prin0205" localSheetId="51" hidden="1">#REF!</definedName>
    <definedName name="prin0205" localSheetId="16" hidden="1">#REF!</definedName>
    <definedName name="prin0205" localSheetId="10" hidden="1">'NFD CONSO'!#REF!</definedName>
    <definedName name="prin0205" localSheetId="29" hidden="1">#REF!</definedName>
    <definedName name="prin0205" localSheetId="11" hidden="1">#REF!</definedName>
    <definedName name="prin0205" localSheetId="18" hidden="1">#REF!</definedName>
    <definedName name="prin0205" localSheetId="38" hidden="1">#REF!</definedName>
    <definedName name="prin0205" hidden="1">#REF!</definedName>
    <definedName name="_xlnm.Print_Area" localSheetId="41">'כרטיסים שונים'!#REF!</definedName>
    <definedName name="Print_Area_Reset" localSheetId="47">OFFSET(Full_Print,0,0,[0]!Last_Row)</definedName>
    <definedName name="Print_Area_Reset" localSheetId="45">OFFSET(Full_Print,0,0,[0]!Last_Row)</definedName>
    <definedName name="Print_Area_Reset" localSheetId="46">OFFSET(Full_Print,0,0,[0]!Last_Row)</definedName>
    <definedName name="print_varrptsum" localSheetId="47">#REF!</definedName>
    <definedName name="print_varrptsum" localSheetId="45">#REF!</definedName>
    <definedName name="print_varrptsum" localSheetId="46">#REF!</definedName>
    <definedName name="print0105" localSheetId="9" hidden="1">#REF!</definedName>
    <definedName name="print0105" localSheetId="51" hidden="1">#REF!</definedName>
    <definedName name="print0105" localSheetId="16" hidden="1">#REF!</definedName>
    <definedName name="print0105" localSheetId="10" hidden="1">'NFD CONSO'!#REF!</definedName>
    <definedName name="print0105" localSheetId="29" hidden="1">#REF!</definedName>
    <definedName name="print0105" localSheetId="11" hidden="1">#REF!</definedName>
    <definedName name="print0105" localSheetId="18" hidden="1">#REF!</definedName>
    <definedName name="print0105" localSheetId="38" hidden="1">#REF!</definedName>
    <definedName name="print0105" hidden="1">#REF!</definedName>
    <definedName name="print0305" localSheetId="9" hidden="1">#REF!</definedName>
    <definedName name="print0305" localSheetId="51" hidden="1">#REF!</definedName>
    <definedName name="print0305" localSheetId="16" hidden="1">#REF!</definedName>
    <definedName name="print0305" localSheetId="10" hidden="1">'NFD CONSO'!#REF!</definedName>
    <definedName name="print0305" localSheetId="29" hidden="1">#REF!</definedName>
    <definedName name="print0305" localSheetId="11" hidden="1">#REF!</definedName>
    <definedName name="print0305" localSheetId="18" hidden="1">#REF!</definedName>
    <definedName name="print0305" localSheetId="38" hidden="1">#REF!</definedName>
    <definedName name="print0305" hidden="1">#REF!</definedName>
    <definedName name="print1104" localSheetId="9" hidden="1">#REF!</definedName>
    <definedName name="print1104" localSheetId="51" hidden="1">#REF!</definedName>
    <definedName name="print1104" localSheetId="16" hidden="1">#REF!</definedName>
    <definedName name="print1104" localSheetId="10" hidden="1">'NFD CONSO'!#REF!</definedName>
    <definedName name="print1104" localSheetId="29" hidden="1">#REF!</definedName>
    <definedName name="print1104" localSheetId="11" hidden="1">#REF!</definedName>
    <definedName name="print1104" localSheetId="18" hidden="1">#REF!</definedName>
    <definedName name="print1104" localSheetId="38" hidden="1">#REF!</definedName>
    <definedName name="print1104" hidden="1">#REF!</definedName>
    <definedName name="printer" localSheetId="9" hidden="1">#REF!</definedName>
    <definedName name="printer" localSheetId="51" hidden="1">#REF!</definedName>
    <definedName name="printer" localSheetId="16" hidden="1">#REF!</definedName>
    <definedName name="printer" localSheetId="10" hidden="1">'NFD CONSO'!#REF!</definedName>
    <definedName name="printer" localSheetId="29" hidden="1">#REF!</definedName>
    <definedName name="printer" localSheetId="11" hidden="1">#REF!</definedName>
    <definedName name="printer" localSheetId="18" hidden="1">#REF!</definedName>
    <definedName name="printer" localSheetId="38" hidden="1">#REF!</definedName>
    <definedName name="printer" hidden="1">#REF!</definedName>
    <definedName name="PrintPage" localSheetId="47">#REF!</definedName>
    <definedName name="PrintPage" localSheetId="45">#REF!</definedName>
    <definedName name="PrintPage" localSheetId="46">#REF!</definedName>
    <definedName name="prn" localSheetId="9" hidden="1">#REF!</definedName>
    <definedName name="prn" localSheetId="51" hidden="1">#REF!</definedName>
    <definedName name="prn" localSheetId="16" hidden="1">#REF!</definedName>
    <definedName name="prn" localSheetId="10" hidden="1">'NFD CONSO'!#REF!</definedName>
    <definedName name="prn" localSheetId="29" hidden="1">#REF!</definedName>
    <definedName name="prn" localSheetId="11" hidden="1">#REF!</definedName>
    <definedName name="prn" localSheetId="18" hidden="1">#REF!</definedName>
    <definedName name="prn" localSheetId="38" hidden="1">#REF!</definedName>
    <definedName name="prn" hidden="1">#REF!</definedName>
    <definedName name="Procef" localSheetId="35" hidden="1">{#N/A,#N/A,FALSE,"Pharm";#N/A,#N/A,FALSE,"WWCM"}</definedName>
    <definedName name="Procef" localSheetId="31" hidden="1">{#N/A,#N/A,FALSE,"Pharm";#N/A,#N/A,FALSE,"WWCM"}</definedName>
    <definedName name="Procef" localSheetId="9" hidden="1">{#N/A,#N/A,FALSE,"Pharm";#N/A,#N/A,FALSE,"WWCM"}</definedName>
    <definedName name="Procef" localSheetId="30" hidden="1">{#N/A,#N/A,FALSE,"Pharm";#N/A,#N/A,FALSE,"WWCM"}</definedName>
    <definedName name="Procef" localSheetId="51" hidden="1">{#N/A,#N/A,FALSE,"Pharm";#N/A,#N/A,FALSE,"WWCM"}</definedName>
    <definedName name="Procef" localSheetId="7" hidden="1">{#N/A,#N/A,FALSE,"Pharm";#N/A,#N/A,FALSE,"WWCM"}</definedName>
    <definedName name="Procef" localSheetId="33" hidden="1">{#N/A,#N/A,FALSE,"Pharm";#N/A,#N/A,FALSE,"WWCM"}</definedName>
    <definedName name="Procef" localSheetId="6" hidden="1">{#N/A,#N/A,FALSE,"Pharm";#N/A,#N/A,FALSE,"WWCM"}</definedName>
    <definedName name="Procef" localSheetId="16" hidden="1">{#N/A,#N/A,FALSE,"Pharm";#N/A,#N/A,FALSE,"WWCM"}</definedName>
    <definedName name="Procef" localSheetId="10" hidden="1">{#N/A,#N/A,FALSE,"Pharm";#N/A,#N/A,FALSE,"WWCM"}</definedName>
    <definedName name="Procef" localSheetId="29" hidden="1">{#N/A,#N/A,FALSE,"Pharm";#N/A,#N/A,FALSE,"WWCM"}</definedName>
    <definedName name="Procef" localSheetId="28" hidden="1">{#N/A,#N/A,FALSE,"Pharm";#N/A,#N/A,FALSE,"WWCM"}</definedName>
    <definedName name="Procef" localSheetId="11" hidden="1">{#N/A,#N/A,FALSE,"Pharm";#N/A,#N/A,FALSE,"WWCM"}</definedName>
    <definedName name="Procef" localSheetId="36" hidden="1">{#N/A,#N/A,FALSE,"Pharm";#N/A,#N/A,FALSE,"WWCM"}</definedName>
    <definedName name="Procef" localSheetId="32" hidden="1">{#N/A,#N/A,FALSE,"Pharm";#N/A,#N/A,FALSE,"WWCM"}</definedName>
    <definedName name="Procef" localSheetId="18" hidden="1">{#N/A,#N/A,FALSE,"Pharm";#N/A,#N/A,FALSE,"WWCM"}</definedName>
    <definedName name="Procef" localSheetId="38" hidden="1">{#N/A,#N/A,FALSE,"Pharm";#N/A,#N/A,FALSE,"WWCM"}</definedName>
    <definedName name="Procef" hidden="1">{#N/A,#N/A,FALSE,"Pharm";#N/A,#N/A,FALSE,"WWCM"}</definedName>
    <definedName name="prod" localSheetId="35" hidden="1">{#N/A,#N/A,FALSE,"Pharm";#N/A,#N/A,FALSE,"WWCM"}</definedName>
    <definedName name="prod" localSheetId="31" hidden="1">{#N/A,#N/A,FALSE,"Pharm";#N/A,#N/A,FALSE,"WWCM"}</definedName>
    <definedName name="prod" localSheetId="9" hidden="1">{#N/A,#N/A,FALSE,"Pharm";#N/A,#N/A,FALSE,"WWCM"}</definedName>
    <definedName name="prod" localSheetId="30" hidden="1">{#N/A,#N/A,FALSE,"Pharm";#N/A,#N/A,FALSE,"WWCM"}</definedName>
    <definedName name="prod" localSheetId="51" hidden="1">{#N/A,#N/A,FALSE,"Pharm";#N/A,#N/A,FALSE,"WWCM"}</definedName>
    <definedName name="prod" localSheetId="7" hidden="1">{#N/A,#N/A,FALSE,"Pharm";#N/A,#N/A,FALSE,"WWCM"}</definedName>
    <definedName name="prod" localSheetId="33" hidden="1">{#N/A,#N/A,FALSE,"Pharm";#N/A,#N/A,FALSE,"WWCM"}</definedName>
    <definedName name="prod" localSheetId="6" hidden="1">{#N/A,#N/A,FALSE,"Pharm";#N/A,#N/A,FALSE,"WWCM"}</definedName>
    <definedName name="prod" localSheetId="16" hidden="1">{#N/A,#N/A,FALSE,"Pharm";#N/A,#N/A,FALSE,"WWCM"}</definedName>
    <definedName name="prod" localSheetId="10" hidden="1">{#N/A,#N/A,FALSE,"Pharm";#N/A,#N/A,FALSE,"WWCM"}</definedName>
    <definedName name="prod" localSheetId="29" hidden="1">{#N/A,#N/A,FALSE,"Pharm";#N/A,#N/A,FALSE,"WWCM"}</definedName>
    <definedName name="prod" localSheetId="28" hidden="1">{#N/A,#N/A,FALSE,"Pharm";#N/A,#N/A,FALSE,"WWCM"}</definedName>
    <definedName name="prod" localSheetId="11" hidden="1">{#N/A,#N/A,FALSE,"Pharm";#N/A,#N/A,FALSE,"WWCM"}</definedName>
    <definedName name="prod" localSheetId="36" hidden="1">{#N/A,#N/A,FALSE,"Pharm";#N/A,#N/A,FALSE,"WWCM"}</definedName>
    <definedName name="prod" localSheetId="32" hidden="1">{#N/A,#N/A,FALSE,"Pharm";#N/A,#N/A,FALSE,"WWCM"}</definedName>
    <definedName name="prod" localSheetId="18" hidden="1">{#N/A,#N/A,FALSE,"Pharm";#N/A,#N/A,FALSE,"WWCM"}</definedName>
    <definedName name="prod" localSheetId="38" hidden="1">{#N/A,#N/A,FALSE,"Pharm";#N/A,#N/A,FALSE,"WWCM"}</definedName>
    <definedName name="prod" hidden="1">{#N/A,#N/A,FALSE,"Pharm";#N/A,#N/A,FALSE,"WWCM"}</definedName>
    <definedName name="produa" localSheetId="9" hidden="1">{"'Trend_Total'!$A$7:$V$10","'Trend_Total'!$A$1:$V$4"}</definedName>
    <definedName name="produa" localSheetId="51" hidden="1">{"'Trend_Total'!$A$7:$V$10","'Trend_Total'!$A$1:$V$4"}</definedName>
    <definedName name="produa" localSheetId="7" hidden="1">{"'Trend_Total'!$A$7:$V$10","'Trend_Total'!$A$1:$V$4"}</definedName>
    <definedName name="produa" localSheetId="6" hidden="1">{"'Trend_Total'!$A$7:$V$10","'Trend_Total'!$A$1:$V$4"}</definedName>
    <definedName name="produa" localSheetId="10" hidden="1">{"'Trend_Total'!$A$7:$V$10","'Trend_Total'!$A$1:$V$4"}</definedName>
    <definedName name="produa" localSheetId="28" hidden="1">{"'Trend_Total'!$A$7:$V$10","'Trend_Total'!$A$1:$V$4"}</definedName>
    <definedName name="produa" localSheetId="11" hidden="1">{"'Trend_Total'!$A$7:$V$10","'Trend_Total'!$A$1:$V$4"}</definedName>
    <definedName name="produa" localSheetId="36" hidden="1">{"'Trend_Total'!$A$7:$V$10","'Trend_Total'!$A$1:$V$4"}</definedName>
    <definedName name="produa" localSheetId="18" hidden="1">{"'Trend_Total'!$A$7:$V$10","'Trend_Total'!$A$1:$V$4"}</definedName>
    <definedName name="produa" localSheetId="38" hidden="1">{"'Trend_Total'!$A$7:$V$10","'Trend_Total'!$A$1:$V$4"}</definedName>
    <definedName name="produa" hidden="1">{"'Trend_Total'!$A$7:$V$10","'Trend_Total'!$A$1:$V$4"}</definedName>
    <definedName name="Product" localSheetId="9"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5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7"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10"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2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1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3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localSheetId="1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Product_BDU_Name20" localSheetId="35" hidden="1">#REF!</definedName>
    <definedName name="Product_BDU_Name20" localSheetId="31" hidden="1">#REF!</definedName>
    <definedName name="Product_BDU_Name20" localSheetId="9" hidden="1">#REF!</definedName>
    <definedName name="Product_BDU_Name20" localSheetId="30" hidden="1">#REF!</definedName>
    <definedName name="Product_BDU_Name20" localSheetId="51" hidden="1">#REF!</definedName>
    <definedName name="Product_BDU_Name20" localSheetId="33" hidden="1">#REF!</definedName>
    <definedName name="Product_BDU_Name20" localSheetId="16" hidden="1">#REF!</definedName>
    <definedName name="Product_BDU_Name20" localSheetId="10" hidden="1">'NFD CONSO'!#REF!</definedName>
    <definedName name="Product_BDU_Name20" localSheetId="29" hidden="1">#REF!</definedName>
    <definedName name="Product_BDU_Name20" localSheetId="11" hidden="1">#REF!</definedName>
    <definedName name="Product_BDU_Name20" localSheetId="36" hidden="1">#REF!</definedName>
    <definedName name="Product_BDU_Name20" localSheetId="32" hidden="1">#REF!</definedName>
    <definedName name="Product_BDU_Name20" localSheetId="18" hidden="1">#REF!</definedName>
    <definedName name="Product_BDU_Name20" localSheetId="38" hidden="1">#REF!</definedName>
    <definedName name="Product_BDU_Name20" hidden="1">#REF!</definedName>
    <definedName name="Product_Business_Code2" localSheetId="35" hidden="1">#REF!</definedName>
    <definedName name="Product_Business_Code2" localSheetId="31" hidden="1">#REF!</definedName>
    <definedName name="Product_Business_Code2" localSheetId="9" hidden="1">#REF!</definedName>
    <definedName name="Product_Business_Code2" localSheetId="30" hidden="1">#REF!</definedName>
    <definedName name="Product_Business_Code2" localSheetId="51" hidden="1">#REF!</definedName>
    <definedName name="Product_Business_Code2" localSheetId="33" hidden="1">#REF!</definedName>
    <definedName name="Product_Business_Code2" localSheetId="16" hidden="1">#REF!</definedName>
    <definedName name="Product_Business_Code2" localSheetId="10" hidden="1">'NFD CONSO'!#REF!</definedName>
    <definedName name="Product_Business_Code2" localSheetId="29" hidden="1">#REF!</definedName>
    <definedName name="Product_Business_Code2" localSheetId="11" hidden="1">#REF!</definedName>
    <definedName name="Product_Business_Code2" localSheetId="36" hidden="1">#REF!</definedName>
    <definedName name="Product_Business_Code2" localSheetId="32" hidden="1">#REF!</definedName>
    <definedName name="Product_Business_Code2" localSheetId="18" hidden="1">#REF!</definedName>
    <definedName name="Product_Business_Code2" localSheetId="38" hidden="1">#REF!</definedName>
    <definedName name="Product_Business_Code2" hidden="1">#REF!</definedName>
    <definedName name="Product_Business_Code4" localSheetId="35" hidden="1">#REF!</definedName>
    <definedName name="Product_Business_Code4" localSheetId="31" hidden="1">#REF!</definedName>
    <definedName name="Product_Business_Code4" localSheetId="9" hidden="1">#REF!</definedName>
    <definedName name="Product_Business_Code4" localSheetId="30" hidden="1">#REF!</definedName>
    <definedName name="Product_Business_Code4" localSheetId="51" hidden="1">#REF!</definedName>
    <definedName name="Product_Business_Code4" localSheetId="33" hidden="1">#REF!</definedName>
    <definedName name="Product_Business_Code4" localSheetId="16" hidden="1">#REF!</definedName>
    <definedName name="Product_Business_Code4" localSheetId="10" hidden="1">'NFD CONSO'!#REF!</definedName>
    <definedName name="Product_Business_Code4" localSheetId="29" hidden="1">#REF!</definedName>
    <definedName name="Product_Business_Code4" localSheetId="11" hidden="1">#REF!</definedName>
    <definedName name="Product_Business_Code4" localSheetId="36" hidden="1">#REF!</definedName>
    <definedName name="Product_Business_Code4" localSheetId="32" hidden="1">#REF!</definedName>
    <definedName name="Product_Business_Code4" localSheetId="18" hidden="1">#REF!</definedName>
    <definedName name="Product_Business_Code4" localSheetId="38" hidden="1">#REF!</definedName>
    <definedName name="Product_Business_Code4" hidden="1">#REF!</definedName>
    <definedName name="Product_Business_Code5" localSheetId="35" hidden="1">#REF!</definedName>
    <definedName name="Product_Business_Code5" localSheetId="31" hidden="1">#REF!</definedName>
    <definedName name="Product_Business_Code5" localSheetId="9" hidden="1">#REF!</definedName>
    <definedName name="Product_Business_Code5" localSheetId="30" hidden="1">#REF!</definedName>
    <definedName name="Product_Business_Code5" localSheetId="33" hidden="1">#REF!</definedName>
    <definedName name="Product_Business_Code5" localSheetId="16" hidden="1">#REF!</definedName>
    <definedName name="Product_Business_Code5" localSheetId="10" hidden="1">'NFD CONSO'!#REF!</definedName>
    <definedName name="Product_Business_Code5" localSheetId="29" hidden="1">#REF!</definedName>
    <definedName name="Product_Business_Code5" localSheetId="11" hidden="1">#REF!</definedName>
    <definedName name="Product_Business_Code5" localSheetId="36" hidden="1">#REF!</definedName>
    <definedName name="Product_Business_Code5" localSheetId="32" hidden="1">#REF!</definedName>
    <definedName name="Product_Business_Code5" localSheetId="18" hidden="1">#REF!</definedName>
    <definedName name="Product_Business_Code5" localSheetId="38" hidden="1">#REF!</definedName>
    <definedName name="Product_Business_Code5" hidden="1">#REF!</definedName>
    <definedName name="Product_Business_Code6" localSheetId="35" hidden="1">#REF!</definedName>
    <definedName name="Product_Business_Code6" localSheetId="31" hidden="1">#REF!</definedName>
    <definedName name="Product_Business_Code6" localSheetId="9" hidden="1">#REF!</definedName>
    <definedName name="Product_Business_Code6" localSheetId="30" hidden="1">#REF!</definedName>
    <definedName name="Product_Business_Code6" localSheetId="33" hidden="1">#REF!</definedName>
    <definedName name="Product_Business_Code6" localSheetId="16" hidden="1">#REF!</definedName>
    <definedName name="Product_Business_Code6" localSheetId="10" hidden="1">'NFD CONSO'!#REF!</definedName>
    <definedName name="Product_Business_Code6" localSheetId="29" hidden="1">#REF!</definedName>
    <definedName name="Product_Business_Code6" localSheetId="11" hidden="1">#REF!</definedName>
    <definedName name="Product_Business_Code6" localSheetId="36" hidden="1">#REF!</definedName>
    <definedName name="Product_Business_Code6" localSheetId="32" hidden="1">#REF!</definedName>
    <definedName name="Product_Business_Code6" localSheetId="18" hidden="1">#REF!</definedName>
    <definedName name="Product_Business_Code6" localSheetId="38" hidden="1">#REF!</definedName>
    <definedName name="Product_Business_Code6" hidden="1">#REF!</definedName>
    <definedName name="Product_Business_Name1" localSheetId="35" hidden="1">#REF!</definedName>
    <definedName name="Product_Business_Name1" localSheetId="31" hidden="1">#REF!</definedName>
    <definedName name="Product_Business_Name1" localSheetId="9" hidden="1">#REF!</definedName>
    <definedName name="Product_Business_Name1" localSheetId="30" hidden="1">#REF!</definedName>
    <definedName name="Product_Business_Name1" localSheetId="33" hidden="1">#REF!</definedName>
    <definedName name="Product_Business_Name1" localSheetId="16" hidden="1">#REF!</definedName>
    <definedName name="Product_Business_Name1" localSheetId="10" hidden="1">'NFD CONSO'!#REF!</definedName>
    <definedName name="Product_Business_Name1" localSheetId="29" hidden="1">#REF!</definedName>
    <definedName name="Product_Business_Name1" localSheetId="11" hidden="1">#REF!</definedName>
    <definedName name="Product_Business_Name1" localSheetId="36" hidden="1">#REF!</definedName>
    <definedName name="Product_Business_Name1" localSheetId="32" hidden="1">#REF!</definedName>
    <definedName name="Product_Business_Name1" localSheetId="18" hidden="1">#REF!</definedName>
    <definedName name="Product_Business_Name1" localSheetId="38" hidden="1">#REF!</definedName>
    <definedName name="Product_Business_Name1" hidden="1">#REF!</definedName>
    <definedName name="Product_Business_Name2" localSheetId="35" hidden="1">#REF!</definedName>
    <definedName name="Product_Business_Name2" localSheetId="31" hidden="1">#REF!</definedName>
    <definedName name="Product_Business_Name2" localSheetId="9" hidden="1">#REF!</definedName>
    <definedName name="Product_Business_Name2" localSheetId="30" hidden="1">#REF!</definedName>
    <definedName name="Product_Business_Name2" localSheetId="33" hidden="1">#REF!</definedName>
    <definedName name="Product_Business_Name2" localSheetId="16" hidden="1">#REF!</definedName>
    <definedName name="Product_Business_Name2" localSheetId="10" hidden="1">'NFD CONSO'!#REF!</definedName>
    <definedName name="Product_Business_Name2" localSheetId="29" hidden="1">#REF!</definedName>
    <definedName name="Product_Business_Name2" localSheetId="11" hidden="1">#REF!</definedName>
    <definedName name="Product_Business_Name2" localSheetId="36" hidden="1">#REF!</definedName>
    <definedName name="Product_Business_Name2" localSheetId="32" hidden="1">#REF!</definedName>
    <definedName name="Product_Business_Name2" localSheetId="18" hidden="1">#REF!</definedName>
    <definedName name="Product_Business_Name2" localSheetId="38" hidden="1">#REF!</definedName>
    <definedName name="Product_Business_Name2" hidden="1">#REF!</definedName>
    <definedName name="Product_Business_Name3" localSheetId="35" hidden="1">#REF!</definedName>
    <definedName name="Product_Business_Name3" localSheetId="31" hidden="1">#REF!</definedName>
    <definedName name="Product_Business_Name3" localSheetId="9" hidden="1">#REF!</definedName>
    <definedName name="Product_Business_Name3" localSheetId="30" hidden="1">#REF!</definedName>
    <definedName name="Product_Business_Name3" localSheetId="33" hidden="1">#REF!</definedName>
    <definedName name="Product_Business_Name3" localSheetId="16" hidden="1">#REF!</definedName>
    <definedName name="Product_Business_Name3" localSheetId="10" hidden="1">'NFD CONSO'!#REF!</definedName>
    <definedName name="Product_Business_Name3" localSheetId="29" hidden="1">#REF!</definedName>
    <definedName name="Product_Business_Name3" localSheetId="11" hidden="1">#REF!</definedName>
    <definedName name="Product_Business_Name3" localSheetId="36" hidden="1">#REF!</definedName>
    <definedName name="Product_Business_Name3" localSheetId="32" hidden="1">#REF!</definedName>
    <definedName name="Product_Business_Name3" localSheetId="18" hidden="1">#REF!</definedName>
    <definedName name="Product_Business_Name3" localSheetId="38" hidden="1">#REF!</definedName>
    <definedName name="Product_Business_Name3" hidden="1">#REF!</definedName>
    <definedName name="Product_Business_Name4" localSheetId="35" hidden="1">#REF!</definedName>
    <definedName name="Product_Business_Name4" localSheetId="31" hidden="1">#REF!</definedName>
    <definedName name="Product_Business_Name4" localSheetId="9" hidden="1">#REF!</definedName>
    <definedName name="Product_Business_Name4" localSheetId="30" hidden="1">#REF!</definedName>
    <definedName name="Product_Business_Name4" localSheetId="33" hidden="1">#REF!</definedName>
    <definedName name="Product_Business_Name4" localSheetId="16" hidden="1">#REF!</definedName>
    <definedName name="Product_Business_Name4" localSheetId="10" hidden="1">'NFD CONSO'!#REF!</definedName>
    <definedName name="Product_Business_Name4" localSheetId="29" hidden="1">#REF!</definedName>
    <definedName name="Product_Business_Name4" localSheetId="11" hidden="1">#REF!</definedName>
    <definedName name="Product_Business_Name4" localSheetId="36" hidden="1">#REF!</definedName>
    <definedName name="Product_Business_Name4" localSheetId="32" hidden="1">#REF!</definedName>
    <definedName name="Product_Business_Name4" localSheetId="18" hidden="1">#REF!</definedName>
    <definedName name="Product_Business_Name4" localSheetId="38" hidden="1">#REF!</definedName>
    <definedName name="Product_Business_Name4" hidden="1">#REF!</definedName>
    <definedName name="Product_Business_Name5" localSheetId="35" hidden="1">#REF!</definedName>
    <definedName name="Product_Business_Name5" localSheetId="31" hidden="1">#REF!</definedName>
    <definedName name="Product_Business_Name5" localSheetId="9" hidden="1">#REF!</definedName>
    <definedName name="Product_Business_Name5" localSheetId="30" hidden="1">#REF!</definedName>
    <definedName name="Product_Business_Name5" localSheetId="33" hidden="1">#REF!</definedName>
    <definedName name="Product_Business_Name5" localSheetId="16" hidden="1">#REF!</definedName>
    <definedName name="Product_Business_Name5" localSheetId="10" hidden="1">'NFD CONSO'!#REF!</definedName>
    <definedName name="Product_Business_Name5" localSheetId="29" hidden="1">#REF!</definedName>
    <definedName name="Product_Business_Name5" localSheetId="11" hidden="1">#REF!</definedName>
    <definedName name="Product_Business_Name5" localSheetId="36" hidden="1">#REF!</definedName>
    <definedName name="Product_Business_Name5" localSheetId="32" hidden="1">#REF!</definedName>
    <definedName name="Product_Business_Name5" localSheetId="18" hidden="1">#REF!</definedName>
    <definedName name="Product_Business_Name5" localSheetId="38" hidden="1">#REF!</definedName>
    <definedName name="Product_Business_Name5" hidden="1">#REF!</definedName>
    <definedName name="Product_Business_Name6" localSheetId="35" hidden="1">#REF!</definedName>
    <definedName name="Product_Business_Name6" localSheetId="31" hidden="1">#REF!</definedName>
    <definedName name="Product_Business_Name6" localSheetId="9" hidden="1">#REF!</definedName>
    <definedName name="Product_Business_Name6" localSheetId="30" hidden="1">#REF!</definedName>
    <definedName name="Product_Business_Name6" localSheetId="33" hidden="1">#REF!</definedName>
    <definedName name="Product_Business_Name6" localSheetId="16" hidden="1">#REF!</definedName>
    <definedName name="Product_Business_Name6" localSheetId="10" hidden="1">'NFD CONSO'!#REF!</definedName>
    <definedName name="Product_Business_Name6" localSheetId="29" hidden="1">#REF!</definedName>
    <definedName name="Product_Business_Name6" localSheetId="11" hidden="1">#REF!</definedName>
    <definedName name="Product_Business_Name6" localSheetId="36" hidden="1">#REF!</definedName>
    <definedName name="Product_Business_Name6" localSheetId="32" hidden="1">#REF!</definedName>
    <definedName name="Product_Business_Name6" localSheetId="18" hidden="1">#REF!</definedName>
    <definedName name="Product_Business_Name6" localSheetId="38" hidden="1">#REF!</definedName>
    <definedName name="Product_Business_Name6" hidden="1">#REF!</definedName>
    <definedName name="Product_Code_and_Desc12" localSheetId="35" hidden="1">#REF!</definedName>
    <definedName name="Product_Code_and_Desc12" localSheetId="31" hidden="1">#REF!</definedName>
    <definedName name="Product_Code_and_Desc12" localSheetId="9" hidden="1">#REF!</definedName>
    <definedName name="Product_Code_and_Desc12" localSheetId="30" hidden="1">#REF!</definedName>
    <definedName name="Product_Code_and_Desc12" localSheetId="33" hidden="1">#REF!</definedName>
    <definedName name="Product_Code_and_Desc12" localSheetId="16" hidden="1">#REF!</definedName>
    <definedName name="Product_Code_and_Desc12" localSheetId="10" hidden="1">'NFD CONSO'!#REF!</definedName>
    <definedName name="Product_Code_and_Desc12" localSheetId="29" hidden="1">#REF!</definedName>
    <definedName name="Product_Code_and_Desc12" localSheetId="11" hidden="1">#REF!</definedName>
    <definedName name="Product_Code_and_Desc12" localSheetId="36" hidden="1">#REF!</definedName>
    <definedName name="Product_Code_and_Desc12" localSheetId="32" hidden="1">#REF!</definedName>
    <definedName name="Product_Code_and_Desc12" localSheetId="18" hidden="1">#REF!</definedName>
    <definedName name="Product_Code_and_Desc12" localSheetId="38" hidden="1">#REF!</definedName>
    <definedName name="Product_Code_and_Desc12" hidden="1">#REF!</definedName>
    <definedName name="Product_Code_and_Desc15" localSheetId="35" hidden="1">#REF!</definedName>
    <definedName name="Product_Code_and_Desc15" localSheetId="31" hidden="1">#REF!</definedName>
    <definedName name="Product_Code_and_Desc15" localSheetId="9" hidden="1">#REF!</definedName>
    <definedName name="Product_Code_and_Desc15" localSheetId="30" hidden="1">#REF!</definedName>
    <definedName name="Product_Code_and_Desc15" localSheetId="33" hidden="1">#REF!</definedName>
    <definedName name="Product_Code_and_Desc15" localSheetId="16" hidden="1">#REF!</definedName>
    <definedName name="Product_Code_and_Desc15" localSheetId="10" hidden="1">'NFD CONSO'!#REF!</definedName>
    <definedName name="Product_Code_and_Desc15" localSheetId="29" hidden="1">#REF!</definedName>
    <definedName name="Product_Code_and_Desc15" localSheetId="11" hidden="1">#REF!</definedName>
    <definedName name="Product_Code_and_Desc15" localSheetId="36" hidden="1">#REF!</definedName>
    <definedName name="Product_Code_and_Desc15" localSheetId="32" hidden="1">#REF!</definedName>
    <definedName name="Product_Code_and_Desc15" localSheetId="18" hidden="1">#REF!</definedName>
    <definedName name="Product_Code_and_Desc15" localSheetId="38" hidden="1">#REF!</definedName>
    <definedName name="Product_Code_and_Desc15" hidden="1">#REF!</definedName>
    <definedName name="Product_Code_and_Desc16" localSheetId="35" hidden="1">#REF!</definedName>
    <definedName name="Product_Code_and_Desc16" localSheetId="31" hidden="1">#REF!</definedName>
    <definedName name="Product_Code_and_Desc16" localSheetId="9" hidden="1">#REF!</definedName>
    <definedName name="Product_Code_and_Desc16" localSheetId="30" hidden="1">#REF!</definedName>
    <definedName name="Product_Code_and_Desc16" localSheetId="33" hidden="1">#REF!</definedName>
    <definedName name="Product_Code_and_Desc16" localSheetId="16" hidden="1">#REF!</definedName>
    <definedName name="Product_Code_and_Desc16" localSheetId="10" hidden="1">'NFD CONSO'!#REF!</definedName>
    <definedName name="Product_Code_and_Desc16" localSheetId="29" hidden="1">#REF!</definedName>
    <definedName name="Product_Code_and_Desc16" localSheetId="11" hidden="1">#REF!</definedName>
    <definedName name="Product_Code_and_Desc16" localSheetId="36" hidden="1">#REF!</definedName>
    <definedName name="Product_Code_and_Desc16" localSheetId="32" hidden="1">#REF!</definedName>
    <definedName name="Product_Code_and_Desc16" localSheetId="18" hidden="1">#REF!</definedName>
    <definedName name="Product_Code_and_Desc16" localSheetId="38" hidden="1">#REF!</definedName>
    <definedName name="Product_Code_and_Desc16" hidden="1">#REF!</definedName>
    <definedName name="Product_Code_and_Desc17" localSheetId="35" hidden="1">#REF!</definedName>
    <definedName name="Product_Code_and_Desc17" localSheetId="31" hidden="1">#REF!</definedName>
    <definedName name="Product_Code_and_Desc17" localSheetId="9" hidden="1">#REF!</definedName>
    <definedName name="Product_Code_and_Desc17" localSheetId="30" hidden="1">#REF!</definedName>
    <definedName name="Product_Code_and_Desc17" localSheetId="33" hidden="1">#REF!</definedName>
    <definedName name="Product_Code_and_Desc17" localSheetId="16" hidden="1">#REF!</definedName>
    <definedName name="Product_Code_and_Desc17" localSheetId="10" hidden="1">'NFD CONSO'!#REF!</definedName>
    <definedName name="Product_Code_and_Desc17" localSheetId="29" hidden="1">#REF!</definedName>
    <definedName name="Product_Code_and_Desc17" localSheetId="11" hidden="1">#REF!</definedName>
    <definedName name="Product_Code_and_Desc17" localSheetId="36" hidden="1">#REF!</definedName>
    <definedName name="Product_Code_and_Desc17" localSheetId="32" hidden="1">#REF!</definedName>
    <definedName name="Product_Code_and_Desc17" localSheetId="18" hidden="1">#REF!</definedName>
    <definedName name="Product_Code_and_Desc17" localSheetId="38" hidden="1">#REF!</definedName>
    <definedName name="Product_Code_and_Desc17" hidden="1">#REF!</definedName>
    <definedName name="Product_Code_and_Desc20" localSheetId="35" hidden="1">#REF!</definedName>
    <definedName name="Product_Code_and_Desc20" localSheetId="31" hidden="1">#REF!</definedName>
    <definedName name="Product_Code_and_Desc20" localSheetId="9" hidden="1">#REF!</definedName>
    <definedName name="Product_Code_and_Desc20" localSheetId="30" hidden="1">#REF!</definedName>
    <definedName name="Product_Code_and_Desc20" localSheetId="33" hidden="1">#REF!</definedName>
    <definedName name="Product_Code_and_Desc20" localSheetId="16" hidden="1">#REF!</definedName>
    <definedName name="Product_Code_and_Desc20" localSheetId="10" hidden="1">'NFD CONSO'!#REF!</definedName>
    <definedName name="Product_Code_and_Desc20" localSheetId="29" hidden="1">#REF!</definedName>
    <definedName name="Product_Code_and_Desc20" localSheetId="11" hidden="1">#REF!</definedName>
    <definedName name="Product_Code_and_Desc20" localSheetId="36" hidden="1">#REF!</definedName>
    <definedName name="Product_Code_and_Desc20" localSheetId="32" hidden="1">#REF!</definedName>
    <definedName name="Product_Code_and_Desc20" localSheetId="18" hidden="1">#REF!</definedName>
    <definedName name="Product_Code_and_Desc20" localSheetId="38" hidden="1">#REF!</definedName>
    <definedName name="Product_Code_and_Desc20" hidden="1">#REF!</definedName>
    <definedName name="Product_Code_and_Desc3" localSheetId="35" hidden="1">#REF!</definedName>
    <definedName name="Product_Code_and_Desc3" localSheetId="31" hidden="1">#REF!</definedName>
    <definedName name="Product_Code_and_Desc3" localSheetId="9" hidden="1">#REF!</definedName>
    <definedName name="Product_Code_and_Desc3" localSheetId="30" hidden="1">#REF!</definedName>
    <definedName name="Product_Code_and_Desc3" localSheetId="33" hidden="1">#REF!</definedName>
    <definedName name="Product_Code_and_Desc3" localSheetId="16" hidden="1">#REF!</definedName>
    <definedName name="Product_Code_and_Desc3" localSheetId="10" hidden="1">'NFD CONSO'!#REF!</definedName>
    <definedName name="Product_Code_and_Desc3" localSheetId="29" hidden="1">#REF!</definedName>
    <definedName name="Product_Code_and_Desc3" localSheetId="11" hidden="1">#REF!</definedName>
    <definedName name="Product_Code_and_Desc3" localSheetId="36" hidden="1">#REF!</definedName>
    <definedName name="Product_Code_and_Desc3" localSheetId="32" hidden="1">#REF!</definedName>
    <definedName name="Product_Code_and_Desc3" localSheetId="18" hidden="1">#REF!</definedName>
    <definedName name="Product_Code_and_Desc3" localSheetId="38" hidden="1">#REF!</definedName>
    <definedName name="Product_Code_and_Desc3" hidden="1">#REF!</definedName>
    <definedName name="Product_Code_and_Desc4" localSheetId="35" hidden="1">#REF!</definedName>
    <definedName name="Product_Code_and_Desc4" localSheetId="31" hidden="1">#REF!</definedName>
    <definedName name="Product_Code_and_Desc4" localSheetId="9" hidden="1">#REF!</definedName>
    <definedName name="Product_Code_and_Desc4" localSheetId="30" hidden="1">#REF!</definedName>
    <definedName name="Product_Code_and_Desc4" localSheetId="33" hidden="1">#REF!</definedName>
    <definedName name="Product_Code_and_Desc4" localSheetId="16" hidden="1">#REF!</definedName>
    <definedName name="Product_Code_and_Desc4" localSheetId="10" hidden="1">'NFD CONSO'!#REF!</definedName>
    <definedName name="Product_Code_and_Desc4" localSheetId="29" hidden="1">#REF!</definedName>
    <definedName name="Product_Code_and_Desc4" localSheetId="11" hidden="1">#REF!</definedName>
    <definedName name="Product_Code_and_Desc4" localSheetId="36" hidden="1">#REF!</definedName>
    <definedName name="Product_Code_and_Desc4" localSheetId="32" hidden="1">#REF!</definedName>
    <definedName name="Product_Code_and_Desc4" localSheetId="18" hidden="1">#REF!</definedName>
    <definedName name="Product_Code_and_Desc4" localSheetId="38" hidden="1">#REF!</definedName>
    <definedName name="Product_Code_and_Desc4" hidden="1">#REF!</definedName>
    <definedName name="Product_Code_and_Desc6" localSheetId="35" hidden="1">#REF!</definedName>
    <definedName name="Product_Code_and_Desc6" localSheetId="31" hidden="1">#REF!</definedName>
    <definedName name="Product_Code_and_Desc6" localSheetId="9" hidden="1">#REF!</definedName>
    <definedName name="Product_Code_and_Desc6" localSheetId="30" hidden="1">#REF!</definedName>
    <definedName name="Product_Code_and_Desc6" localSheetId="33" hidden="1">#REF!</definedName>
    <definedName name="Product_Code_and_Desc6" localSheetId="16" hidden="1">#REF!</definedName>
    <definedName name="Product_Code_and_Desc6" localSheetId="10" hidden="1">'NFD CONSO'!#REF!</definedName>
    <definedName name="Product_Code_and_Desc6" localSheetId="29" hidden="1">#REF!</definedName>
    <definedName name="Product_Code_and_Desc6" localSheetId="11" hidden="1">#REF!</definedName>
    <definedName name="Product_Code_and_Desc6" localSheetId="36" hidden="1">#REF!</definedName>
    <definedName name="Product_Code_and_Desc6" localSheetId="32" hidden="1">#REF!</definedName>
    <definedName name="Product_Code_and_Desc6" localSheetId="18" hidden="1">#REF!</definedName>
    <definedName name="Product_Code_and_Desc6" localSheetId="38" hidden="1">#REF!</definedName>
    <definedName name="Product_Code_and_Desc6" hidden="1">#REF!</definedName>
    <definedName name="Product_Code1" localSheetId="35" hidden="1">#REF!</definedName>
    <definedName name="Product_Code1" localSheetId="31" hidden="1">#REF!</definedName>
    <definedName name="Product_Code1" localSheetId="9" hidden="1">#REF!</definedName>
    <definedName name="Product_Code1" localSheetId="30" hidden="1">#REF!</definedName>
    <definedName name="Product_Code1" localSheetId="33" hidden="1">#REF!</definedName>
    <definedName name="Product_Code1" localSheetId="16" hidden="1">#REF!</definedName>
    <definedName name="Product_Code1" localSheetId="10" hidden="1">'NFD CONSO'!#REF!</definedName>
    <definedName name="Product_Code1" localSheetId="29" hidden="1">#REF!</definedName>
    <definedName name="Product_Code1" localSheetId="11" hidden="1">#REF!</definedName>
    <definedName name="Product_Code1" localSheetId="36" hidden="1">#REF!</definedName>
    <definedName name="Product_Code1" localSheetId="32" hidden="1">#REF!</definedName>
    <definedName name="Product_Code1" localSheetId="18" hidden="1">#REF!</definedName>
    <definedName name="Product_Code1" localSheetId="38" hidden="1">#REF!</definedName>
    <definedName name="Product_Code1" hidden="1">#REF!</definedName>
    <definedName name="Product_Code10" localSheetId="35" hidden="1">#REF!</definedName>
    <definedName name="Product_Code10" localSheetId="31" hidden="1">#REF!</definedName>
    <definedName name="Product_Code10" localSheetId="9" hidden="1">#REF!</definedName>
    <definedName name="Product_Code10" localSheetId="30" hidden="1">#REF!</definedName>
    <definedName name="Product_Code10" localSheetId="33" hidden="1">#REF!</definedName>
    <definedName name="Product_Code10" localSheetId="16" hidden="1">#REF!</definedName>
    <definedName name="Product_Code10" localSheetId="10" hidden="1">'NFD CONSO'!#REF!</definedName>
    <definedName name="Product_Code10" localSheetId="29" hidden="1">#REF!</definedName>
    <definedName name="Product_Code10" localSheetId="11" hidden="1">#REF!</definedName>
    <definedName name="Product_Code10" localSheetId="36" hidden="1">#REF!</definedName>
    <definedName name="Product_Code10" localSheetId="32" hidden="1">#REF!</definedName>
    <definedName name="Product_Code10" localSheetId="18" hidden="1">#REF!</definedName>
    <definedName name="Product_Code10" localSheetId="38" hidden="1">#REF!</definedName>
    <definedName name="Product_Code10" hidden="1">#REF!</definedName>
    <definedName name="Product_Code11" localSheetId="35" hidden="1">#REF!</definedName>
    <definedName name="Product_Code11" localSheetId="31" hidden="1">#REF!</definedName>
    <definedName name="Product_Code11" localSheetId="9" hidden="1">#REF!</definedName>
    <definedName name="Product_Code11" localSheetId="30" hidden="1">#REF!</definedName>
    <definedName name="Product_Code11" localSheetId="33" hidden="1">#REF!</definedName>
    <definedName name="Product_Code11" localSheetId="16" hidden="1">#REF!</definedName>
    <definedName name="Product_Code11" localSheetId="10" hidden="1">'NFD CONSO'!#REF!</definedName>
    <definedName name="Product_Code11" localSheetId="29" hidden="1">#REF!</definedName>
    <definedName name="Product_Code11" localSheetId="11" hidden="1">#REF!</definedName>
    <definedName name="Product_Code11" localSheetId="36" hidden="1">#REF!</definedName>
    <definedName name="Product_Code11" localSheetId="32" hidden="1">#REF!</definedName>
    <definedName name="Product_Code11" localSheetId="18" hidden="1">#REF!</definedName>
    <definedName name="Product_Code11" localSheetId="38" hidden="1">#REF!</definedName>
    <definedName name="Product_Code11" hidden="1">#REF!</definedName>
    <definedName name="Product_Code12" localSheetId="35" hidden="1">#REF!</definedName>
    <definedName name="Product_Code12" localSheetId="31" hidden="1">#REF!</definedName>
    <definedName name="Product_Code12" localSheetId="9" hidden="1">#REF!</definedName>
    <definedName name="Product_Code12" localSheetId="30" hidden="1">#REF!</definedName>
    <definedName name="Product_Code12" localSheetId="33" hidden="1">#REF!</definedName>
    <definedName name="Product_Code12" localSheetId="16" hidden="1">#REF!</definedName>
    <definedName name="Product_Code12" localSheetId="10" hidden="1">'NFD CONSO'!#REF!</definedName>
    <definedName name="Product_Code12" localSheetId="29" hidden="1">#REF!</definedName>
    <definedName name="Product_Code12" localSheetId="11" hidden="1">#REF!</definedName>
    <definedName name="Product_Code12" localSheetId="36" hidden="1">#REF!</definedName>
    <definedName name="Product_Code12" localSheetId="32" hidden="1">#REF!</definedName>
    <definedName name="Product_Code12" localSheetId="18" hidden="1">#REF!</definedName>
    <definedName name="Product_Code12" localSheetId="38" hidden="1">#REF!</definedName>
    <definedName name="Product_Code12" hidden="1">#REF!</definedName>
    <definedName name="Product_Code15" localSheetId="35" hidden="1">#REF!</definedName>
    <definedName name="Product_Code15" localSheetId="31" hidden="1">#REF!</definedName>
    <definedName name="Product_Code15" localSheetId="9" hidden="1">#REF!</definedName>
    <definedName name="Product_Code15" localSheetId="30" hidden="1">#REF!</definedName>
    <definedName name="Product_Code15" localSheetId="33" hidden="1">#REF!</definedName>
    <definedName name="Product_Code15" localSheetId="16" hidden="1">#REF!</definedName>
    <definedName name="Product_Code15" localSheetId="10" hidden="1">'NFD CONSO'!#REF!</definedName>
    <definedName name="Product_Code15" localSheetId="29" hidden="1">#REF!</definedName>
    <definedName name="Product_Code15" localSheetId="11" hidden="1">#REF!</definedName>
    <definedName name="Product_Code15" localSheetId="36" hidden="1">#REF!</definedName>
    <definedName name="Product_Code15" localSheetId="32" hidden="1">#REF!</definedName>
    <definedName name="Product_Code15" localSheetId="18" hidden="1">#REF!</definedName>
    <definedName name="Product_Code15" localSheetId="38" hidden="1">#REF!</definedName>
    <definedName name="Product_Code15" hidden="1">#REF!</definedName>
    <definedName name="Product_Code16" localSheetId="35" hidden="1">#REF!</definedName>
    <definedName name="Product_Code16" localSheetId="31" hidden="1">#REF!</definedName>
    <definedName name="Product_Code16" localSheetId="9" hidden="1">#REF!</definedName>
    <definedName name="Product_Code16" localSheetId="30" hidden="1">#REF!</definedName>
    <definedName name="Product_Code16" localSheetId="33" hidden="1">#REF!</definedName>
    <definedName name="Product_Code16" localSheetId="16" hidden="1">#REF!</definedName>
    <definedName name="Product_Code16" localSheetId="10" hidden="1">'NFD CONSO'!#REF!</definedName>
    <definedName name="Product_Code16" localSheetId="29" hidden="1">#REF!</definedName>
    <definedName name="Product_Code16" localSheetId="11" hidden="1">#REF!</definedName>
    <definedName name="Product_Code16" localSheetId="36" hidden="1">#REF!</definedName>
    <definedName name="Product_Code16" localSheetId="32" hidden="1">#REF!</definedName>
    <definedName name="Product_Code16" localSheetId="18" hidden="1">#REF!</definedName>
    <definedName name="Product_Code16" localSheetId="38" hidden="1">#REF!</definedName>
    <definedName name="Product_Code16" hidden="1">#REF!</definedName>
    <definedName name="Product_Code17" localSheetId="35" hidden="1">#REF!</definedName>
    <definedName name="Product_Code17" localSheetId="31" hidden="1">#REF!</definedName>
    <definedName name="Product_Code17" localSheetId="9" hidden="1">#REF!</definedName>
    <definedName name="Product_Code17" localSheetId="30" hidden="1">#REF!</definedName>
    <definedName name="Product_Code17" localSheetId="33" hidden="1">#REF!</definedName>
    <definedName name="Product_Code17" localSheetId="16" hidden="1">#REF!</definedName>
    <definedName name="Product_Code17" localSheetId="10" hidden="1">'NFD CONSO'!#REF!</definedName>
    <definedName name="Product_Code17" localSheetId="29" hidden="1">#REF!</definedName>
    <definedName name="Product_Code17" localSheetId="11" hidden="1">#REF!</definedName>
    <definedName name="Product_Code17" localSheetId="36" hidden="1">#REF!</definedName>
    <definedName name="Product_Code17" localSheetId="32" hidden="1">#REF!</definedName>
    <definedName name="Product_Code17" localSheetId="18" hidden="1">#REF!</definedName>
    <definedName name="Product_Code17" localSheetId="38" hidden="1">#REF!</definedName>
    <definedName name="Product_Code17" hidden="1">#REF!</definedName>
    <definedName name="Product_Code18" localSheetId="35" hidden="1">#REF!</definedName>
    <definedName name="Product_Code18" localSheetId="31" hidden="1">#REF!</definedName>
    <definedName name="Product_Code18" localSheetId="9" hidden="1">#REF!</definedName>
    <definedName name="Product_Code18" localSheetId="30" hidden="1">#REF!</definedName>
    <definedName name="Product_Code18" localSheetId="33" hidden="1">#REF!</definedName>
    <definedName name="Product_Code18" localSheetId="16" hidden="1">#REF!</definedName>
    <definedName name="Product_Code18" localSheetId="10" hidden="1">'NFD CONSO'!#REF!</definedName>
    <definedName name="Product_Code18" localSheetId="29" hidden="1">#REF!</definedName>
    <definedName name="Product_Code18" localSheetId="11" hidden="1">#REF!</definedName>
    <definedName name="Product_Code18" localSheetId="36" hidden="1">#REF!</definedName>
    <definedName name="Product_Code18" localSheetId="32" hidden="1">#REF!</definedName>
    <definedName name="Product_Code18" localSheetId="18" hidden="1">#REF!</definedName>
    <definedName name="Product_Code18" localSheetId="38" hidden="1">#REF!</definedName>
    <definedName name="Product_Code18" hidden="1">#REF!</definedName>
    <definedName name="Product_Code19" localSheetId="35" hidden="1">#REF!</definedName>
    <definedName name="Product_Code19" localSheetId="31" hidden="1">#REF!</definedName>
    <definedName name="Product_Code19" localSheetId="9" hidden="1">#REF!</definedName>
    <definedName name="Product_Code19" localSheetId="30" hidden="1">#REF!</definedName>
    <definedName name="Product_Code19" localSheetId="33" hidden="1">#REF!</definedName>
    <definedName name="Product_Code19" localSheetId="16" hidden="1">#REF!</definedName>
    <definedName name="Product_Code19" localSheetId="10" hidden="1">'NFD CONSO'!#REF!</definedName>
    <definedName name="Product_Code19" localSheetId="29" hidden="1">#REF!</definedName>
    <definedName name="Product_Code19" localSheetId="11" hidden="1">#REF!</definedName>
    <definedName name="Product_Code19" localSheetId="36" hidden="1">#REF!</definedName>
    <definedName name="Product_Code19" localSheetId="32" hidden="1">#REF!</definedName>
    <definedName name="Product_Code19" localSheetId="18" hidden="1">#REF!</definedName>
    <definedName name="Product_Code19" localSheetId="38" hidden="1">#REF!</definedName>
    <definedName name="Product_Code19" hidden="1">#REF!</definedName>
    <definedName name="Product_Code2" localSheetId="35" hidden="1">#REF!</definedName>
    <definedName name="Product_Code2" localSheetId="31" hidden="1">#REF!</definedName>
    <definedName name="Product_Code2" localSheetId="9" hidden="1">#REF!</definedName>
    <definedName name="Product_Code2" localSheetId="30" hidden="1">#REF!</definedName>
    <definedName name="Product_Code2" localSheetId="33" hidden="1">#REF!</definedName>
    <definedName name="Product_Code2" localSheetId="16" hidden="1">#REF!</definedName>
    <definedName name="Product_Code2" localSheetId="10" hidden="1">'NFD CONSO'!#REF!</definedName>
    <definedName name="Product_Code2" localSheetId="29" hidden="1">#REF!</definedName>
    <definedName name="Product_Code2" localSheetId="11" hidden="1">#REF!</definedName>
    <definedName name="Product_Code2" localSheetId="36" hidden="1">#REF!</definedName>
    <definedName name="Product_Code2" localSheetId="32" hidden="1">#REF!</definedName>
    <definedName name="Product_Code2" localSheetId="18" hidden="1">#REF!</definedName>
    <definedName name="Product_Code2" localSheetId="38" hidden="1">#REF!</definedName>
    <definedName name="Product_Code2" hidden="1">#REF!</definedName>
    <definedName name="Product_Code20" localSheetId="35" hidden="1">#REF!</definedName>
    <definedName name="Product_Code20" localSheetId="31" hidden="1">#REF!</definedName>
    <definedName name="Product_Code20" localSheetId="9" hidden="1">#REF!</definedName>
    <definedName name="Product_Code20" localSheetId="30" hidden="1">#REF!</definedName>
    <definedName name="Product_Code20" localSheetId="33" hidden="1">#REF!</definedName>
    <definedName name="Product_Code20" localSheetId="16" hidden="1">#REF!</definedName>
    <definedName name="Product_Code20" localSheetId="10" hidden="1">'NFD CONSO'!#REF!</definedName>
    <definedName name="Product_Code20" localSheetId="29" hidden="1">#REF!</definedName>
    <definedName name="Product_Code20" localSheetId="11" hidden="1">#REF!</definedName>
    <definedName name="Product_Code20" localSheetId="36" hidden="1">#REF!</definedName>
    <definedName name="Product_Code20" localSheetId="32" hidden="1">#REF!</definedName>
    <definedName name="Product_Code20" localSheetId="18" hidden="1">#REF!</definedName>
    <definedName name="Product_Code20" localSheetId="38" hidden="1">#REF!</definedName>
    <definedName name="Product_Code20" hidden="1">#REF!</definedName>
    <definedName name="Product_Code21" localSheetId="35" hidden="1">#REF!</definedName>
    <definedName name="Product_Code21" localSheetId="31" hidden="1">#REF!</definedName>
    <definedName name="Product_Code21" localSheetId="9" hidden="1">#REF!</definedName>
    <definedName name="Product_Code21" localSheetId="30" hidden="1">#REF!</definedName>
    <definedName name="Product_Code21" localSheetId="33" hidden="1">#REF!</definedName>
    <definedName name="Product_Code21" localSheetId="16" hidden="1">#REF!</definedName>
    <definedName name="Product_Code21" localSheetId="10" hidden="1">'NFD CONSO'!#REF!</definedName>
    <definedName name="Product_Code21" localSheetId="29" hidden="1">#REF!</definedName>
    <definedName name="Product_Code21" localSheetId="11" hidden="1">#REF!</definedName>
    <definedName name="Product_Code21" localSheetId="36" hidden="1">#REF!</definedName>
    <definedName name="Product_Code21" localSheetId="32" hidden="1">#REF!</definedName>
    <definedName name="Product_Code21" localSheetId="18" hidden="1">#REF!</definedName>
    <definedName name="Product_Code21" localSheetId="38" hidden="1">#REF!</definedName>
    <definedName name="Product_Code21" hidden="1">#REF!</definedName>
    <definedName name="Product_Code22" localSheetId="35" hidden="1">#REF!</definedName>
    <definedName name="Product_Code22" localSheetId="31" hidden="1">#REF!</definedName>
    <definedName name="Product_Code22" localSheetId="9" hidden="1">#REF!</definedName>
    <definedName name="Product_Code22" localSheetId="30" hidden="1">#REF!</definedName>
    <definedName name="Product_Code22" localSheetId="33" hidden="1">#REF!</definedName>
    <definedName name="Product_Code22" localSheetId="16" hidden="1">#REF!</definedName>
    <definedName name="Product_Code22" localSheetId="10" hidden="1">'NFD CONSO'!#REF!</definedName>
    <definedName name="Product_Code22" localSheetId="29" hidden="1">#REF!</definedName>
    <definedName name="Product_Code22" localSheetId="11" hidden="1">#REF!</definedName>
    <definedName name="Product_Code22" localSheetId="36" hidden="1">#REF!</definedName>
    <definedName name="Product_Code22" localSheetId="32" hidden="1">#REF!</definedName>
    <definedName name="Product_Code22" localSheetId="18" hidden="1">#REF!</definedName>
    <definedName name="Product_Code22" localSheetId="38" hidden="1">#REF!</definedName>
    <definedName name="Product_Code22" hidden="1">#REF!</definedName>
    <definedName name="Product_Code23" localSheetId="35" hidden="1">#REF!</definedName>
    <definedName name="Product_Code23" localSheetId="31" hidden="1">#REF!</definedName>
    <definedName name="Product_Code23" localSheetId="9" hidden="1">#REF!</definedName>
    <definedName name="Product_Code23" localSheetId="30" hidden="1">#REF!</definedName>
    <definedName name="Product_Code23" localSheetId="33" hidden="1">#REF!</definedName>
    <definedName name="Product_Code23" localSheetId="16" hidden="1">#REF!</definedName>
    <definedName name="Product_Code23" localSheetId="10" hidden="1">'NFD CONSO'!#REF!</definedName>
    <definedName name="Product_Code23" localSheetId="29" hidden="1">#REF!</definedName>
    <definedName name="Product_Code23" localSheetId="11" hidden="1">#REF!</definedName>
    <definedName name="Product_Code23" localSheetId="36" hidden="1">#REF!</definedName>
    <definedName name="Product_Code23" localSheetId="32" hidden="1">#REF!</definedName>
    <definedName name="Product_Code23" localSheetId="18" hidden="1">#REF!</definedName>
    <definedName name="Product_Code23" localSheetId="38" hidden="1">#REF!</definedName>
    <definedName name="Product_Code23" hidden="1">#REF!</definedName>
    <definedName name="Product_Code3" localSheetId="35" hidden="1">#REF!</definedName>
    <definedName name="Product_Code3" localSheetId="31" hidden="1">#REF!</definedName>
    <definedName name="Product_Code3" localSheetId="9" hidden="1">#REF!</definedName>
    <definedName name="Product_Code3" localSheetId="30" hidden="1">#REF!</definedName>
    <definedName name="Product_Code3" localSheetId="33" hidden="1">#REF!</definedName>
    <definedName name="Product_Code3" localSheetId="16" hidden="1">#REF!</definedName>
    <definedName name="Product_Code3" localSheetId="10" hidden="1">'NFD CONSO'!#REF!</definedName>
    <definedName name="Product_Code3" localSheetId="29" hidden="1">#REF!</definedName>
    <definedName name="Product_Code3" localSheetId="11" hidden="1">#REF!</definedName>
    <definedName name="Product_Code3" localSheetId="36" hidden="1">#REF!</definedName>
    <definedName name="Product_Code3" localSheetId="32" hidden="1">#REF!</definedName>
    <definedName name="Product_Code3" localSheetId="18" hidden="1">#REF!</definedName>
    <definedName name="Product_Code3" localSheetId="38" hidden="1">#REF!</definedName>
    <definedName name="Product_Code3" hidden="1">#REF!</definedName>
    <definedName name="Product_Code5" localSheetId="35" hidden="1">#REF!</definedName>
    <definedName name="Product_Code5" localSheetId="31" hidden="1">#REF!</definedName>
    <definedName name="Product_Code5" localSheetId="9" hidden="1">#REF!</definedName>
    <definedName name="Product_Code5" localSheetId="30" hidden="1">#REF!</definedName>
    <definedName name="Product_Code5" localSheetId="33" hidden="1">#REF!</definedName>
    <definedName name="Product_Code5" localSheetId="16" hidden="1">#REF!</definedName>
    <definedName name="Product_Code5" localSheetId="10" hidden="1">'NFD CONSO'!#REF!</definedName>
    <definedName name="Product_Code5" localSheetId="29" hidden="1">#REF!</definedName>
    <definedName name="Product_Code5" localSheetId="11" hidden="1">#REF!</definedName>
    <definedName name="Product_Code5" localSheetId="36" hidden="1">#REF!</definedName>
    <definedName name="Product_Code5" localSheetId="32" hidden="1">#REF!</definedName>
    <definedName name="Product_Code5" localSheetId="18" hidden="1">#REF!</definedName>
    <definedName name="Product_Code5" localSheetId="38" hidden="1">#REF!</definedName>
    <definedName name="Product_Code5" hidden="1">#REF!</definedName>
    <definedName name="Product_Code6" localSheetId="35" hidden="1">#REF!</definedName>
    <definedName name="Product_Code6" localSheetId="31" hidden="1">#REF!</definedName>
    <definedName name="Product_Code6" localSheetId="9" hidden="1">#REF!</definedName>
    <definedName name="Product_Code6" localSheetId="30" hidden="1">#REF!</definedName>
    <definedName name="Product_Code6" localSheetId="33" hidden="1">#REF!</definedName>
    <definedName name="Product_Code6" localSheetId="16" hidden="1">#REF!</definedName>
    <definedName name="Product_Code6" localSheetId="10" hidden="1">'NFD CONSO'!#REF!</definedName>
    <definedName name="Product_Code6" localSheetId="29" hidden="1">#REF!</definedName>
    <definedName name="Product_Code6" localSheetId="11" hidden="1">#REF!</definedName>
    <definedName name="Product_Code6" localSheetId="36" hidden="1">#REF!</definedName>
    <definedName name="Product_Code6" localSheetId="32" hidden="1">#REF!</definedName>
    <definedName name="Product_Code6" localSheetId="18" hidden="1">#REF!</definedName>
    <definedName name="Product_Code6" localSheetId="38" hidden="1">#REF!</definedName>
    <definedName name="Product_Code6" hidden="1">#REF!</definedName>
    <definedName name="Product_Code8" localSheetId="35" hidden="1">#REF!</definedName>
    <definedName name="Product_Code8" localSheetId="31" hidden="1">#REF!</definedName>
    <definedName name="Product_Code8" localSheetId="9" hidden="1">#REF!</definedName>
    <definedName name="Product_Code8" localSheetId="30" hidden="1">#REF!</definedName>
    <definedName name="Product_Code8" localSheetId="33" hidden="1">#REF!</definedName>
    <definedName name="Product_Code8" localSheetId="16" hidden="1">#REF!</definedName>
    <definedName name="Product_Code8" localSheetId="10" hidden="1">'NFD CONSO'!#REF!</definedName>
    <definedName name="Product_Code8" localSheetId="29" hidden="1">#REF!</definedName>
    <definedName name="Product_Code8" localSheetId="11" hidden="1">#REF!</definedName>
    <definedName name="Product_Code8" localSheetId="36" hidden="1">#REF!</definedName>
    <definedName name="Product_Code8" localSheetId="32" hidden="1">#REF!</definedName>
    <definedName name="Product_Code8" localSheetId="18" hidden="1">#REF!</definedName>
    <definedName name="Product_Code8" localSheetId="38" hidden="1">#REF!</definedName>
    <definedName name="Product_Code8" hidden="1">#REF!</definedName>
    <definedName name="Product_Code9" localSheetId="35" hidden="1">#REF!</definedName>
    <definedName name="Product_Code9" localSheetId="31" hidden="1">#REF!</definedName>
    <definedName name="Product_Code9" localSheetId="9" hidden="1">#REF!</definedName>
    <definedName name="Product_Code9" localSheetId="30" hidden="1">#REF!</definedName>
    <definedName name="Product_Code9" localSheetId="33" hidden="1">#REF!</definedName>
    <definedName name="Product_Code9" localSheetId="16" hidden="1">#REF!</definedName>
    <definedName name="Product_Code9" localSheetId="10" hidden="1">'NFD CONSO'!#REF!</definedName>
    <definedName name="Product_Code9" localSheetId="29" hidden="1">#REF!</definedName>
    <definedName name="Product_Code9" localSheetId="11" hidden="1">#REF!</definedName>
    <definedName name="Product_Code9" localSheetId="36" hidden="1">#REF!</definedName>
    <definedName name="Product_Code9" localSheetId="32" hidden="1">#REF!</definedName>
    <definedName name="Product_Code9" localSheetId="18" hidden="1">#REF!</definedName>
    <definedName name="Product_Code9" localSheetId="38" hidden="1">#REF!</definedName>
    <definedName name="Product_Code9" hidden="1">#REF!</definedName>
    <definedName name="Product_Desc14" localSheetId="35" hidden="1">#REF!</definedName>
    <definedName name="Product_Desc14" localSheetId="31" hidden="1">#REF!</definedName>
    <definedName name="Product_Desc14" localSheetId="9" hidden="1">#REF!</definedName>
    <definedName name="Product_Desc14" localSheetId="30" hidden="1">#REF!</definedName>
    <definedName name="Product_Desc14" localSheetId="33" hidden="1">#REF!</definedName>
    <definedName name="Product_Desc14" localSheetId="16" hidden="1">#REF!</definedName>
    <definedName name="Product_Desc14" localSheetId="10" hidden="1">'NFD CONSO'!#REF!</definedName>
    <definedName name="Product_Desc14" localSheetId="29" hidden="1">#REF!</definedName>
    <definedName name="Product_Desc14" localSheetId="11" hidden="1">#REF!</definedName>
    <definedName name="Product_Desc14" localSheetId="36" hidden="1">#REF!</definedName>
    <definedName name="Product_Desc14" localSheetId="32" hidden="1">#REF!</definedName>
    <definedName name="Product_Desc14" localSheetId="18" hidden="1">#REF!</definedName>
    <definedName name="Product_Desc14" localSheetId="38" hidden="1">#REF!</definedName>
    <definedName name="Product_Desc14" hidden="1">#REF!</definedName>
    <definedName name="Product_Desc20" localSheetId="35" hidden="1">#REF!</definedName>
    <definedName name="Product_Desc20" localSheetId="31" hidden="1">#REF!</definedName>
    <definedName name="Product_Desc20" localSheetId="9" hidden="1">#REF!</definedName>
    <definedName name="Product_Desc20" localSheetId="30" hidden="1">#REF!</definedName>
    <definedName name="Product_Desc20" localSheetId="33" hidden="1">#REF!</definedName>
    <definedName name="Product_Desc20" localSheetId="16" hidden="1">#REF!</definedName>
    <definedName name="Product_Desc20" localSheetId="10" hidden="1">'NFD CONSO'!#REF!</definedName>
    <definedName name="Product_Desc20" localSheetId="29" hidden="1">#REF!</definedName>
    <definedName name="Product_Desc20" localSheetId="11" hidden="1">#REF!</definedName>
    <definedName name="Product_Desc20" localSheetId="36" hidden="1">#REF!</definedName>
    <definedName name="Product_Desc20" localSheetId="32" hidden="1">#REF!</definedName>
    <definedName name="Product_Desc20" localSheetId="18" hidden="1">#REF!</definedName>
    <definedName name="Product_Desc20" localSheetId="38" hidden="1">#REF!</definedName>
    <definedName name="Product_Desc20" hidden="1">#REF!</definedName>
    <definedName name="Product_Desc21" localSheetId="35" hidden="1">#REF!</definedName>
    <definedName name="Product_Desc21" localSheetId="31" hidden="1">#REF!</definedName>
    <definedName name="Product_Desc21" localSheetId="9" hidden="1">#REF!</definedName>
    <definedName name="Product_Desc21" localSheetId="30" hidden="1">#REF!</definedName>
    <definedName name="Product_Desc21" localSheetId="33" hidden="1">#REF!</definedName>
    <definedName name="Product_Desc21" localSheetId="16" hidden="1">#REF!</definedName>
    <definedName name="Product_Desc21" localSheetId="10" hidden="1">'NFD CONSO'!#REF!</definedName>
    <definedName name="Product_Desc21" localSheetId="29" hidden="1">#REF!</definedName>
    <definedName name="Product_Desc21" localSheetId="11" hidden="1">#REF!</definedName>
    <definedName name="Product_Desc21" localSheetId="36" hidden="1">#REF!</definedName>
    <definedName name="Product_Desc21" localSheetId="32" hidden="1">#REF!</definedName>
    <definedName name="Product_Desc21" localSheetId="18" hidden="1">#REF!</definedName>
    <definedName name="Product_Desc21" localSheetId="38" hidden="1">#REF!</definedName>
    <definedName name="Product_Desc21" hidden="1">#REF!</definedName>
    <definedName name="Product_Desc22" localSheetId="35" hidden="1">#REF!</definedName>
    <definedName name="Product_Desc22" localSheetId="31" hidden="1">#REF!</definedName>
    <definedName name="Product_Desc22" localSheetId="9" hidden="1">#REF!</definedName>
    <definedName name="Product_Desc22" localSheetId="30" hidden="1">#REF!</definedName>
    <definedName name="Product_Desc22" localSheetId="33" hidden="1">#REF!</definedName>
    <definedName name="Product_Desc22" localSheetId="16" hidden="1">#REF!</definedName>
    <definedName name="Product_Desc22" localSheetId="10" hidden="1">'NFD CONSO'!#REF!</definedName>
    <definedName name="Product_Desc22" localSheetId="29" hidden="1">#REF!</definedName>
    <definedName name="Product_Desc22" localSheetId="11" hidden="1">#REF!</definedName>
    <definedName name="Product_Desc22" localSheetId="36" hidden="1">#REF!</definedName>
    <definedName name="Product_Desc22" localSheetId="32" hidden="1">#REF!</definedName>
    <definedName name="Product_Desc22" localSheetId="18" hidden="1">#REF!</definedName>
    <definedName name="Product_Desc22" localSheetId="38" hidden="1">#REF!</definedName>
    <definedName name="Product_Desc22" hidden="1">#REF!</definedName>
    <definedName name="Product_Division_Code_and_Name2" localSheetId="35" hidden="1">#REF!</definedName>
    <definedName name="Product_Division_Code_and_Name2" localSheetId="31" hidden="1">#REF!</definedName>
    <definedName name="Product_Division_Code_and_Name2" localSheetId="9" hidden="1">#REF!</definedName>
    <definedName name="Product_Division_Code_and_Name2" localSheetId="30" hidden="1">#REF!</definedName>
    <definedName name="Product_Division_Code_and_Name2" localSheetId="33" hidden="1">#REF!</definedName>
    <definedName name="Product_Division_Code_and_Name2" localSheetId="16" hidden="1">#REF!</definedName>
    <definedName name="Product_Division_Code_and_Name2" localSheetId="10" hidden="1">'NFD CONSO'!#REF!</definedName>
    <definedName name="Product_Division_Code_and_Name2" localSheetId="29" hidden="1">#REF!</definedName>
    <definedName name="Product_Division_Code_and_Name2" localSheetId="11" hidden="1">#REF!</definedName>
    <definedName name="Product_Division_Code_and_Name2" localSheetId="36" hidden="1">#REF!</definedName>
    <definedName name="Product_Division_Code_and_Name2" localSheetId="32" hidden="1">#REF!</definedName>
    <definedName name="Product_Division_Code_and_Name2" localSheetId="18" hidden="1">#REF!</definedName>
    <definedName name="Product_Division_Code_and_Name2" localSheetId="38" hidden="1">#REF!</definedName>
    <definedName name="Product_Division_Code_and_Name2" hidden="1">#REF!</definedName>
    <definedName name="Product_Division_Code1" localSheetId="35" hidden="1">#REF!</definedName>
    <definedName name="Product_Division_Code1" localSheetId="31" hidden="1">#REF!</definedName>
    <definedName name="Product_Division_Code1" localSheetId="9" hidden="1">#REF!</definedName>
    <definedName name="Product_Division_Code1" localSheetId="30" hidden="1">#REF!</definedName>
    <definedName name="Product_Division_Code1" localSheetId="33" hidden="1">#REF!</definedName>
    <definedName name="Product_Division_Code1" localSheetId="16" hidden="1">#REF!</definedName>
    <definedName name="Product_Division_Code1" localSheetId="10" hidden="1">'NFD CONSO'!#REF!</definedName>
    <definedName name="Product_Division_Code1" localSheetId="29" hidden="1">#REF!</definedName>
    <definedName name="Product_Division_Code1" localSheetId="11" hidden="1">#REF!</definedName>
    <definedName name="Product_Division_Code1" localSheetId="36" hidden="1">#REF!</definedName>
    <definedName name="Product_Division_Code1" localSheetId="32" hidden="1">#REF!</definedName>
    <definedName name="Product_Division_Code1" localSheetId="18" hidden="1">#REF!</definedName>
    <definedName name="Product_Division_Code1" localSheetId="38" hidden="1">#REF!</definedName>
    <definedName name="Product_Division_Code1" hidden="1">#REF!</definedName>
    <definedName name="Product_Division_Code2" localSheetId="35" hidden="1">#REF!</definedName>
    <definedName name="Product_Division_Code2" localSheetId="31" hidden="1">#REF!</definedName>
    <definedName name="Product_Division_Code2" localSheetId="9" hidden="1">#REF!</definedName>
    <definedName name="Product_Division_Code2" localSheetId="30" hidden="1">#REF!</definedName>
    <definedName name="Product_Division_Code2" localSheetId="33" hidden="1">#REF!</definedName>
    <definedName name="Product_Division_Code2" localSheetId="16" hidden="1">#REF!</definedName>
    <definedName name="Product_Division_Code2" localSheetId="10" hidden="1">'NFD CONSO'!#REF!</definedName>
    <definedName name="Product_Division_Code2" localSheetId="29" hidden="1">#REF!</definedName>
    <definedName name="Product_Division_Code2" localSheetId="11" hidden="1">#REF!</definedName>
    <definedName name="Product_Division_Code2" localSheetId="36" hidden="1">#REF!</definedName>
    <definedName name="Product_Division_Code2" localSheetId="32" hidden="1">#REF!</definedName>
    <definedName name="Product_Division_Code2" localSheetId="18" hidden="1">#REF!</definedName>
    <definedName name="Product_Division_Code2" localSheetId="38" hidden="1">#REF!</definedName>
    <definedName name="Product_Division_Code2" hidden="1">#REF!</definedName>
    <definedName name="Product_Division_Code20" localSheetId="35" hidden="1">#REF!</definedName>
    <definedName name="Product_Division_Code20" localSheetId="31" hidden="1">#REF!</definedName>
    <definedName name="Product_Division_Code20" localSheetId="9" hidden="1">#REF!</definedName>
    <definedName name="Product_Division_Code20" localSheetId="30" hidden="1">#REF!</definedName>
    <definedName name="Product_Division_Code20" localSheetId="33" hidden="1">#REF!</definedName>
    <definedName name="Product_Division_Code20" localSheetId="16" hidden="1">#REF!</definedName>
    <definedName name="Product_Division_Code20" localSheetId="10" hidden="1">'NFD CONSO'!#REF!</definedName>
    <definedName name="Product_Division_Code20" localSheetId="29" hidden="1">#REF!</definedName>
    <definedName name="Product_Division_Code20" localSheetId="11" hidden="1">#REF!</definedName>
    <definedName name="Product_Division_Code20" localSheetId="36" hidden="1">#REF!</definedName>
    <definedName name="Product_Division_Code20" localSheetId="32" hidden="1">#REF!</definedName>
    <definedName name="Product_Division_Code20" localSheetId="18" hidden="1">#REF!</definedName>
    <definedName name="Product_Division_Code20" localSheetId="38" hidden="1">#REF!</definedName>
    <definedName name="Product_Division_Code20" hidden="1">#REF!</definedName>
    <definedName name="Product_Division_Code3" localSheetId="35" hidden="1">#REF!</definedName>
    <definedName name="Product_Division_Code3" localSheetId="31" hidden="1">#REF!</definedName>
    <definedName name="Product_Division_Code3" localSheetId="9" hidden="1">#REF!</definedName>
    <definedName name="Product_Division_Code3" localSheetId="30" hidden="1">#REF!</definedName>
    <definedName name="Product_Division_Code3" localSheetId="33" hidden="1">#REF!</definedName>
    <definedName name="Product_Division_Code3" localSheetId="16" hidden="1">#REF!</definedName>
    <definedName name="Product_Division_Code3" localSheetId="10" hidden="1">'NFD CONSO'!#REF!</definedName>
    <definedName name="Product_Division_Code3" localSheetId="29" hidden="1">#REF!</definedName>
    <definedName name="Product_Division_Code3" localSheetId="11" hidden="1">#REF!</definedName>
    <definedName name="Product_Division_Code3" localSheetId="36" hidden="1">#REF!</definedName>
    <definedName name="Product_Division_Code3" localSheetId="32" hidden="1">#REF!</definedName>
    <definedName name="Product_Division_Code3" localSheetId="18" hidden="1">#REF!</definedName>
    <definedName name="Product_Division_Code3" localSheetId="38" hidden="1">#REF!</definedName>
    <definedName name="Product_Division_Code3" hidden="1">#REF!</definedName>
    <definedName name="Product_Division_Code4" localSheetId="35" hidden="1">#REF!</definedName>
    <definedName name="Product_Division_Code4" localSheetId="31" hidden="1">#REF!</definedName>
    <definedName name="Product_Division_Code4" localSheetId="9" hidden="1">#REF!</definedName>
    <definedName name="Product_Division_Code4" localSheetId="30" hidden="1">#REF!</definedName>
    <definedName name="Product_Division_Code4" localSheetId="33" hidden="1">#REF!</definedName>
    <definedName name="Product_Division_Code4" localSheetId="16" hidden="1">#REF!</definedName>
    <definedName name="Product_Division_Code4" localSheetId="10" hidden="1">'NFD CONSO'!#REF!</definedName>
    <definedName name="Product_Division_Code4" localSheetId="29" hidden="1">#REF!</definedName>
    <definedName name="Product_Division_Code4" localSheetId="11" hidden="1">#REF!</definedName>
    <definedName name="Product_Division_Code4" localSheetId="36" hidden="1">#REF!</definedName>
    <definedName name="Product_Division_Code4" localSheetId="32" hidden="1">#REF!</definedName>
    <definedName name="Product_Division_Code4" localSheetId="18" hidden="1">#REF!</definedName>
    <definedName name="Product_Division_Code4" localSheetId="38" hidden="1">#REF!</definedName>
    <definedName name="Product_Division_Code4" hidden="1">#REF!</definedName>
    <definedName name="Product_Division_Code5" localSheetId="35" hidden="1">#REF!</definedName>
    <definedName name="Product_Division_Code5" localSheetId="31" hidden="1">#REF!</definedName>
    <definedName name="Product_Division_Code5" localSheetId="9" hidden="1">#REF!</definedName>
    <definedName name="Product_Division_Code5" localSheetId="30" hidden="1">#REF!</definedName>
    <definedName name="Product_Division_Code5" localSheetId="33" hidden="1">#REF!</definedName>
    <definedName name="Product_Division_Code5" localSheetId="16" hidden="1">#REF!</definedName>
    <definedName name="Product_Division_Code5" localSheetId="10" hidden="1">'NFD CONSO'!#REF!</definedName>
    <definedName name="Product_Division_Code5" localSheetId="29" hidden="1">#REF!</definedName>
    <definedName name="Product_Division_Code5" localSheetId="11" hidden="1">#REF!</definedName>
    <definedName name="Product_Division_Code5" localSheetId="36" hidden="1">#REF!</definedName>
    <definedName name="Product_Division_Code5" localSheetId="32" hidden="1">#REF!</definedName>
    <definedName name="Product_Division_Code5" localSheetId="18" hidden="1">#REF!</definedName>
    <definedName name="Product_Division_Code5" localSheetId="38" hidden="1">#REF!</definedName>
    <definedName name="Product_Division_Code5" hidden="1">#REF!</definedName>
    <definedName name="Product_Division_Code6" localSheetId="35" hidden="1">#REF!</definedName>
    <definedName name="Product_Division_Code6" localSheetId="31" hidden="1">#REF!</definedName>
    <definedName name="Product_Division_Code6" localSheetId="9" hidden="1">#REF!</definedName>
    <definedName name="Product_Division_Code6" localSheetId="30" hidden="1">#REF!</definedName>
    <definedName name="Product_Division_Code6" localSheetId="33" hidden="1">#REF!</definedName>
    <definedName name="Product_Division_Code6" localSheetId="16" hidden="1">#REF!</definedName>
    <definedName name="Product_Division_Code6" localSheetId="10" hidden="1">'NFD CONSO'!#REF!</definedName>
    <definedName name="Product_Division_Code6" localSheetId="29" hidden="1">#REF!</definedName>
    <definedName name="Product_Division_Code6" localSheetId="11" hidden="1">#REF!</definedName>
    <definedName name="Product_Division_Code6" localSheetId="36" hidden="1">#REF!</definedName>
    <definedName name="Product_Division_Code6" localSheetId="32" hidden="1">#REF!</definedName>
    <definedName name="Product_Division_Code6" localSheetId="18" hidden="1">#REF!</definedName>
    <definedName name="Product_Division_Code6" localSheetId="38" hidden="1">#REF!</definedName>
    <definedName name="Product_Division_Code6" hidden="1">#REF!</definedName>
    <definedName name="Product_Division_Name2" localSheetId="35" hidden="1">#REF!</definedName>
    <definedName name="Product_Division_Name2" localSheetId="31" hidden="1">#REF!</definedName>
    <definedName name="Product_Division_Name2" localSheetId="9" hidden="1">#REF!</definedName>
    <definedName name="Product_Division_Name2" localSheetId="30" hidden="1">#REF!</definedName>
    <definedName name="Product_Division_Name2" localSheetId="33" hidden="1">#REF!</definedName>
    <definedName name="Product_Division_Name2" localSheetId="16" hidden="1">#REF!</definedName>
    <definedName name="Product_Division_Name2" localSheetId="10" hidden="1">'NFD CONSO'!#REF!</definedName>
    <definedName name="Product_Division_Name2" localSheetId="29" hidden="1">#REF!</definedName>
    <definedName name="Product_Division_Name2" localSheetId="11" hidden="1">#REF!</definedName>
    <definedName name="Product_Division_Name2" localSheetId="36" hidden="1">#REF!</definedName>
    <definedName name="Product_Division_Name2" localSheetId="32" hidden="1">#REF!</definedName>
    <definedName name="Product_Division_Name2" localSheetId="18" hidden="1">#REF!</definedName>
    <definedName name="Product_Division_Name2" localSheetId="38" hidden="1">#REF!</definedName>
    <definedName name="Product_Division_Name2" hidden="1">#REF!</definedName>
    <definedName name="Product_Division_Name20" localSheetId="35" hidden="1">#REF!</definedName>
    <definedName name="Product_Division_Name20" localSheetId="31" hidden="1">#REF!</definedName>
    <definedName name="Product_Division_Name20" localSheetId="9" hidden="1">#REF!</definedName>
    <definedName name="Product_Division_Name20" localSheetId="30" hidden="1">#REF!</definedName>
    <definedName name="Product_Division_Name20" localSheetId="33" hidden="1">#REF!</definedName>
    <definedName name="Product_Division_Name20" localSheetId="16" hidden="1">#REF!</definedName>
    <definedName name="Product_Division_Name20" localSheetId="10" hidden="1">'NFD CONSO'!#REF!</definedName>
    <definedName name="Product_Division_Name20" localSheetId="29" hidden="1">#REF!</definedName>
    <definedName name="Product_Division_Name20" localSheetId="11" hidden="1">#REF!</definedName>
    <definedName name="Product_Division_Name20" localSheetId="36" hidden="1">#REF!</definedName>
    <definedName name="Product_Division_Name20" localSheetId="32" hidden="1">#REF!</definedName>
    <definedName name="Product_Division_Name20" localSheetId="18" hidden="1">#REF!</definedName>
    <definedName name="Product_Division_Name20" localSheetId="38" hidden="1">#REF!</definedName>
    <definedName name="Product_Division_Name20" hidden="1">#REF!</definedName>
    <definedName name="Product_Division_Name4" localSheetId="35" hidden="1">#REF!</definedName>
    <definedName name="Product_Division_Name4" localSheetId="31" hidden="1">#REF!</definedName>
    <definedName name="Product_Division_Name4" localSheetId="9" hidden="1">#REF!</definedName>
    <definedName name="Product_Division_Name4" localSheetId="30" hidden="1">#REF!</definedName>
    <definedName name="Product_Division_Name4" localSheetId="33" hidden="1">#REF!</definedName>
    <definedName name="Product_Division_Name4" localSheetId="16" hidden="1">#REF!</definedName>
    <definedName name="Product_Division_Name4" localSheetId="10" hidden="1">'NFD CONSO'!#REF!</definedName>
    <definedName name="Product_Division_Name4" localSheetId="29" hidden="1">#REF!</definedName>
    <definedName name="Product_Division_Name4" localSheetId="11" hidden="1">#REF!</definedName>
    <definedName name="Product_Division_Name4" localSheetId="36" hidden="1">#REF!</definedName>
    <definedName name="Product_Division_Name4" localSheetId="32" hidden="1">#REF!</definedName>
    <definedName name="Product_Division_Name4" localSheetId="18" hidden="1">#REF!</definedName>
    <definedName name="Product_Division_Name4" localSheetId="38" hidden="1">#REF!</definedName>
    <definedName name="Product_Division_Name4" hidden="1">#REF!</definedName>
    <definedName name="Product_Division_Name5" localSheetId="35" hidden="1">#REF!</definedName>
    <definedName name="Product_Division_Name5" localSheetId="31" hidden="1">#REF!</definedName>
    <definedName name="Product_Division_Name5" localSheetId="9" hidden="1">#REF!</definedName>
    <definedName name="Product_Division_Name5" localSheetId="30" hidden="1">#REF!</definedName>
    <definedName name="Product_Division_Name5" localSheetId="33" hidden="1">#REF!</definedName>
    <definedName name="Product_Division_Name5" localSheetId="16" hidden="1">#REF!</definedName>
    <definedName name="Product_Division_Name5" localSheetId="10" hidden="1">'NFD CONSO'!#REF!</definedName>
    <definedName name="Product_Division_Name5" localSheetId="29" hidden="1">#REF!</definedName>
    <definedName name="Product_Division_Name5" localSheetId="11" hidden="1">#REF!</definedName>
    <definedName name="Product_Division_Name5" localSheetId="36" hidden="1">#REF!</definedName>
    <definedName name="Product_Division_Name5" localSheetId="32" hidden="1">#REF!</definedName>
    <definedName name="Product_Division_Name5" localSheetId="18" hidden="1">#REF!</definedName>
    <definedName name="Product_Division_Name5" localSheetId="38" hidden="1">#REF!</definedName>
    <definedName name="Product_Division_Name5" hidden="1">#REF!</definedName>
    <definedName name="Product_Division_Name6" localSheetId="35" hidden="1">#REF!</definedName>
    <definedName name="Product_Division_Name6" localSheetId="31" hidden="1">#REF!</definedName>
    <definedName name="Product_Division_Name6" localSheetId="9" hidden="1">#REF!</definedName>
    <definedName name="Product_Division_Name6" localSheetId="30" hidden="1">#REF!</definedName>
    <definedName name="Product_Division_Name6" localSheetId="33" hidden="1">#REF!</definedName>
    <definedName name="Product_Division_Name6" localSheetId="16" hidden="1">#REF!</definedName>
    <definedName name="Product_Division_Name6" localSheetId="10" hidden="1">'NFD CONSO'!#REF!</definedName>
    <definedName name="Product_Division_Name6" localSheetId="29" hidden="1">#REF!</definedName>
    <definedName name="Product_Division_Name6" localSheetId="11" hidden="1">#REF!</definedName>
    <definedName name="Product_Division_Name6" localSheetId="36" hidden="1">#REF!</definedName>
    <definedName name="Product_Division_Name6" localSheetId="32" hidden="1">#REF!</definedName>
    <definedName name="Product_Division_Name6" localSheetId="18" hidden="1">#REF!</definedName>
    <definedName name="Product_Division_Name6" localSheetId="38" hidden="1">#REF!</definedName>
    <definedName name="Product_Division_Name6" hidden="1">#REF!</definedName>
    <definedName name="product_set" localSheetId="9" hidden="1">{"'Trend_Total'!$A$7:$V$10","'Trend_Total'!$A$1:$V$4"}</definedName>
    <definedName name="product_set" localSheetId="51" hidden="1">{"'Trend_Total'!$A$7:$V$10","'Trend_Total'!$A$1:$V$4"}</definedName>
    <definedName name="product_set" localSheetId="7" hidden="1">{"'Trend_Total'!$A$7:$V$10","'Trend_Total'!$A$1:$V$4"}</definedName>
    <definedName name="product_set" localSheetId="6" hidden="1">{"'Trend_Total'!$A$7:$V$10","'Trend_Total'!$A$1:$V$4"}</definedName>
    <definedName name="product_set" localSheetId="10" hidden="1">{"'Trend_Total'!$A$7:$V$10","'Trend_Total'!$A$1:$V$4"}</definedName>
    <definedName name="product_set" localSheetId="28" hidden="1">{"'Trend_Total'!$A$7:$V$10","'Trend_Total'!$A$1:$V$4"}</definedName>
    <definedName name="product_set" localSheetId="11" hidden="1">{"'Trend_Total'!$A$7:$V$10","'Trend_Total'!$A$1:$V$4"}</definedName>
    <definedName name="product_set" localSheetId="36" hidden="1">{"'Trend_Total'!$A$7:$V$10","'Trend_Total'!$A$1:$V$4"}</definedName>
    <definedName name="product_set" localSheetId="18" hidden="1">{"'Trend_Total'!$A$7:$V$10","'Trend_Total'!$A$1:$V$4"}</definedName>
    <definedName name="product_set" localSheetId="38" hidden="1">{"'Trend_Total'!$A$7:$V$10","'Trend_Total'!$A$1:$V$4"}</definedName>
    <definedName name="product_set" hidden="1">{"'Trend_Total'!$A$7:$V$10","'Trend_Total'!$A$1:$V$4"}</definedName>
    <definedName name="Project_ID1" localSheetId="35" hidden="1">#REF!</definedName>
    <definedName name="Project_ID1" localSheetId="31" hidden="1">#REF!</definedName>
    <definedName name="Project_ID1" localSheetId="9" hidden="1">#REF!</definedName>
    <definedName name="Project_ID1" localSheetId="30" hidden="1">#REF!</definedName>
    <definedName name="Project_ID1" localSheetId="51" hidden="1">#REF!</definedName>
    <definedName name="Project_ID1" localSheetId="33" hidden="1">#REF!</definedName>
    <definedName name="Project_ID1" localSheetId="16" hidden="1">#REF!</definedName>
    <definedName name="Project_ID1" localSheetId="10" hidden="1">'NFD CONSO'!#REF!</definedName>
    <definedName name="Project_ID1" localSheetId="29" hidden="1">#REF!</definedName>
    <definedName name="Project_ID1" localSheetId="11" hidden="1">#REF!</definedName>
    <definedName name="Project_ID1" localSheetId="36" hidden="1">#REF!</definedName>
    <definedName name="Project_ID1" localSheetId="32" hidden="1">#REF!</definedName>
    <definedName name="Project_ID1" localSheetId="18" hidden="1">#REF!</definedName>
    <definedName name="Project_ID1" localSheetId="38" hidden="1">#REF!</definedName>
    <definedName name="Project_ID1" hidden="1">#REF!</definedName>
    <definedName name="Project_ID11" localSheetId="35" hidden="1">#REF!</definedName>
    <definedName name="Project_ID11" localSheetId="31" hidden="1">#REF!</definedName>
    <definedName name="Project_ID11" localSheetId="9" hidden="1">#REF!</definedName>
    <definedName name="Project_ID11" localSheetId="30" hidden="1">#REF!</definedName>
    <definedName name="Project_ID11" localSheetId="51" hidden="1">#REF!</definedName>
    <definedName name="Project_ID11" localSheetId="33" hidden="1">#REF!</definedName>
    <definedName name="Project_ID11" localSheetId="16" hidden="1">#REF!</definedName>
    <definedName name="Project_ID11" localSheetId="10" hidden="1">'NFD CONSO'!#REF!</definedName>
    <definedName name="Project_ID11" localSheetId="29" hidden="1">#REF!</definedName>
    <definedName name="Project_ID11" localSheetId="11" hidden="1">#REF!</definedName>
    <definedName name="Project_ID11" localSheetId="36" hidden="1">#REF!</definedName>
    <definedName name="Project_ID11" localSheetId="32" hidden="1">#REF!</definedName>
    <definedName name="Project_ID11" localSheetId="18" hidden="1">#REF!</definedName>
    <definedName name="Project_ID11" localSheetId="38" hidden="1">#REF!</definedName>
    <definedName name="Project_ID11" hidden="1">#REF!</definedName>
    <definedName name="Project_ID4" localSheetId="35" hidden="1">#REF!</definedName>
    <definedName name="Project_ID4" localSheetId="31" hidden="1">#REF!</definedName>
    <definedName name="Project_ID4" localSheetId="9" hidden="1">#REF!</definedName>
    <definedName name="Project_ID4" localSheetId="30" hidden="1">#REF!</definedName>
    <definedName name="Project_ID4" localSheetId="51" hidden="1">#REF!</definedName>
    <definedName name="Project_ID4" localSheetId="33" hidden="1">#REF!</definedName>
    <definedName name="Project_ID4" localSheetId="16" hidden="1">#REF!</definedName>
    <definedName name="Project_ID4" localSheetId="10" hidden="1">'NFD CONSO'!#REF!</definedName>
    <definedName name="Project_ID4" localSheetId="29" hidden="1">#REF!</definedName>
    <definedName name="Project_ID4" localSheetId="11" hidden="1">#REF!</definedName>
    <definedName name="Project_ID4" localSheetId="36" hidden="1">#REF!</definedName>
    <definedName name="Project_ID4" localSheetId="32" hidden="1">#REF!</definedName>
    <definedName name="Project_ID4" localSheetId="18" hidden="1">#REF!</definedName>
    <definedName name="Project_ID4" localSheetId="38" hidden="1">#REF!</definedName>
    <definedName name="Project_ID4" hidden="1">#REF!</definedName>
    <definedName name="Project_ID8" localSheetId="35" hidden="1">#REF!</definedName>
    <definedName name="Project_ID8" localSheetId="31" hidden="1">#REF!</definedName>
    <definedName name="Project_ID8" localSheetId="9" hidden="1">#REF!</definedName>
    <definedName name="Project_ID8" localSheetId="30" hidden="1">#REF!</definedName>
    <definedName name="Project_ID8" localSheetId="33" hidden="1">#REF!</definedName>
    <definedName name="Project_ID8" localSheetId="16" hidden="1">#REF!</definedName>
    <definedName name="Project_ID8" localSheetId="10" hidden="1">'NFD CONSO'!#REF!</definedName>
    <definedName name="Project_ID8" localSheetId="29" hidden="1">#REF!</definedName>
    <definedName name="Project_ID8" localSheetId="11" hidden="1">#REF!</definedName>
    <definedName name="Project_ID8" localSheetId="36" hidden="1">#REF!</definedName>
    <definedName name="Project_ID8" localSheetId="32" hidden="1">#REF!</definedName>
    <definedName name="Project_ID8" localSheetId="18" hidden="1">#REF!</definedName>
    <definedName name="Project_ID8" localSheetId="38" hidden="1">#REF!</definedName>
    <definedName name="Project_ID8" hidden="1">#REF!</definedName>
    <definedName name="Project_ID9" localSheetId="35" hidden="1">#REF!</definedName>
    <definedName name="Project_ID9" localSheetId="31" hidden="1">#REF!</definedName>
    <definedName name="Project_ID9" localSheetId="9" hidden="1">#REF!</definedName>
    <definedName name="Project_ID9" localSheetId="30" hidden="1">#REF!</definedName>
    <definedName name="Project_ID9" localSheetId="33" hidden="1">#REF!</definedName>
    <definedName name="Project_ID9" localSheetId="16" hidden="1">#REF!</definedName>
    <definedName name="Project_ID9" localSheetId="10" hidden="1">'NFD CONSO'!#REF!</definedName>
    <definedName name="Project_ID9" localSheetId="29" hidden="1">#REF!</definedName>
    <definedName name="Project_ID9" localSheetId="11" hidden="1">#REF!</definedName>
    <definedName name="Project_ID9" localSheetId="36" hidden="1">#REF!</definedName>
    <definedName name="Project_ID9" localSheetId="32" hidden="1">#REF!</definedName>
    <definedName name="Project_ID9" localSheetId="18" hidden="1">#REF!</definedName>
    <definedName name="Project_ID9" localSheetId="38" hidden="1">#REF!</definedName>
    <definedName name="Project_ID9" hidden="1">#REF!</definedName>
    <definedName name="Project_Name9" localSheetId="35" hidden="1">#REF!</definedName>
    <definedName name="Project_Name9" localSheetId="31" hidden="1">#REF!</definedName>
    <definedName name="Project_Name9" localSheetId="9" hidden="1">#REF!</definedName>
    <definedName name="Project_Name9" localSheetId="30" hidden="1">#REF!</definedName>
    <definedName name="Project_Name9" localSheetId="33" hidden="1">#REF!</definedName>
    <definedName name="Project_Name9" localSheetId="16" hidden="1">#REF!</definedName>
    <definedName name="Project_Name9" localSheetId="10" hidden="1">'NFD CONSO'!#REF!</definedName>
    <definedName name="Project_Name9" localSheetId="29" hidden="1">#REF!</definedName>
    <definedName name="Project_Name9" localSheetId="11" hidden="1">#REF!</definedName>
    <definedName name="Project_Name9" localSheetId="36" hidden="1">#REF!</definedName>
    <definedName name="Project_Name9" localSheetId="32" hidden="1">#REF!</definedName>
    <definedName name="Project_Name9" localSheetId="18" hidden="1">#REF!</definedName>
    <definedName name="Project_Name9" localSheetId="38" hidden="1">#REF!</definedName>
    <definedName name="Project_Name9" hidden="1">#REF!</definedName>
    <definedName name="Projects9" localSheetId="35" hidden="1">#REF!</definedName>
    <definedName name="Projects9" localSheetId="31" hidden="1">#REF!</definedName>
    <definedName name="Projects9" localSheetId="9" hidden="1">#REF!</definedName>
    <definedName name="Projects9" localSheetId="30" hidden="1">#REF!</definedName>
    <definedName name="Projects9" localSheetId="33" hidden="1">#REF!</definedName>
    <definedName name="Projects9" localSheetId="16" hidden="1">#REF!</definedName>
    <definedName name="Projects9" localSheetId="10" hidden="1">'NFD CONSO'!#REF!</definedName>
    <definedName name="Projects9" localSheetId="29" hidden="1">#REF!</definedName>
    <definedName name="Projects9" localSheetId="11" hidden="1">#REF!</definedName>
    <definedName name="Projects9" localSheetId="36" hidden="1">#REF!</definedName>
    <definedName name="Projects9" localSheetId="32" hidden="1">#REF!</definedName>
    <definedName name="Projects9" localSheetId="18" hidden="1">#REF!</definedName>
    <definedName name="Projects9" localSheetId="38" hidden="1">#REF!</definedName>
    <definedName name="Projects9" hidden="1">#REF!</definedName>
    <definedName name="prolinks_015109f5b2a843eca188bf78fb955ae7" localSheetId="9" hidden="1">#REF!</definedName>
    <definedName name="prolinks_015109f5b2a843eca188bf78fb955ae7" localSheetId="10" hidden="1">'NFD CONSO'!#REF!</definedName>
    <definedName name="prolinks_015109f5b2a843eca188bf78fb955ae7" localSheetId="11" hidden="1">#REF!</definedName>
    <definedName name="prolinks_015109f5b2a843eca188bf78fb955ae7" localSheetId="18" hidden="1">#REF!</definedName>
    <definedName name="prolinks_015109f5b2a843eca188bf78fb955ae7" hidden="1">#REF!</definedName>
    <definedName name="prolinks_04def3edea6c41c78ae4cd6f549af45f" localSheetId="9" hidden="1">#REF!</definedName>
    <definedName name="prolinks_04def3edea6c41c78ae4cd6f549af45f" localSheetId="6" hidden="1">#REF!</definedName>
    <definedName name="prolinks_04def3edea6c41c78ae4cd6f549af45f" localSheetId="10" hidden="1">'NFD CONSO'!#REF!</definedName>
    <definedName name="prolinks_04def3edea6c41c78ae4cd6f549af45f" localSheetId="11" hidden="1">#REF!</definedName>
    <definedName name="prolinks_04def3edea6c41c78ae4cd6f549af45f" hidden="1">#REF!</definedName>
    <definedName name="prolinks_0791ad6651d249d5960df66748900331" localSheetId="9" hidden="1">#REF!</definedName>
    <definedName name="prolinks_0791ad6651d249d5960df66748900331" localSheetId="51" hidden="1">#REF!</definedName>
    <definedName name="prolinks_0791ad6651d249d5960df66748900331" localSheetId="10" hidden="1">'NFD CONSO'!#REF!</definedName>
    <definedName name="prolinks_0791ad6651d249d5960df66748900331" localSheetId="11" hidden="1">#REF!</definedName>
    <definedName name="prolinks_0791ad6651d249d5960df66748900331" hidden="1">#REF!</definedName>
    <definedName name="prolinks_0a51b53b302e4a2eaafd68e29cc45680" localSheetId="9" hidden="1">#REF!</definedName>
    <definedName name="prolinks_0a51b53b302e4a2eaafd68e29cc45680" localSheetId="51" hidden="1">#REF!</definedName>
    <definedName name="prolinks_0a51b53b302e4a2eaafd68e29cc45680" localSheetId="10" hidden="1">'NFD CONSO'!#REF!</definedName>
    <definedName name="prolinks_0a51b53b302e4a2eaafd68e29cc45680" localSheetId="11" hidden="1">#REF!</definedName>
    <definedName name="prolinks_0a51b53b302e4a2eaafd68e29cc45680" hidden="1">#REF!</definedName>
    <definedName name="prolinks_0b6f34c7ee8a47e49a7ece48454b5547" localSheetId="9" hidden="1">#REF!</definedName>
    <definedName name="prolinks_0b6f34c7ee8a47e49a7ece48454b5547" localSheetId="51" hidden="1">#REF!</definedName>
    <definedName name="prolinks_0b6f34c7ee8a47e49a7ece48454b5547" localSheetId="6" hidden="1">#REF!</definedName>
    <definedName name="prolinks_0b6f34c7ee8a47e49a7ece48454b5547" localSheetId="10" hidden="1">'NFD CONSO'!#REF!</definedName>
    <definedName name="prolinks_0b6f34c7ee8a47e49a7ece48454b5547" localSheetId="11" hidden="1">#REF!</definedName>
    <definedName name="prolinks_0b6f34c7ee8a47e49a7ece48454b5547" localSheetId="18" hidden="1">#REF!</definedName>
    <definedName name="prolinks_0b6f34c7ee8a47e49a7ece48454b5547" hidden="1">#REF!</definedName>
    <definedName name="prolinks_0f9a1608b63d4b0b8ce4d78dbe645a51" localSheetId="9" hidden="1">#REF!</definedName>
    <definedName name="prolinks_0f9a1608b63d4b0b8ce4d78dbe645a51" localSheetId="51" hidden="1">#REF!</definedName>
    <definedName name="prolinks_0f9a1608b63d4b0b8ce4d78dbe645a51" localSheetId="10" hidden="1">'NFD CONSO'!#REF!</definedName>
    <definedName name="prolinks_0f9a1608b63d4b0b8ce4d78dbe645a51" localSheetId="11" hidden="1">#REF!</definedName>
    <definedName name="prolinks_0f9a1608b63d4b0b8ce4d78dbe645a51" hidden="1">#REF!</definedName>
    <definedName name="prolinks_126078d8f29f4747a734c0387400a105" localSheetId="9" hidden="1">#REF!</definedName>
    <definedName name="prolinks_126078d8f29f4747a734c0387400a105" localSheetId="51" hidden="1">#REF!</definedName>
    <definedName name="prolinks_126078d8f29f4747a734c0387400a105" localSheetId="10" hidden="1">'NFD CONSO'!#REF!</definedName>
    <definedName name="prolinks_126078d8f29f4747a734c0387400a105" localSheetId="11" hidden="1">#REF!</definedName>
    <definedName name="prolinks_126078d8f29f4747a734c0387400a105" hidden="1">#REF!</definedName>
    <definedName name="prolinks_12ba4d4dda1e4e13bdd12729e43673a5" localSheetId="9" hidden="1">#REF!</definedName>
    <definedName name="prolinks_12ba4d4dda1e4e13bdd12729e43673a5" localSheetId="51" hidden="1">#REF!</definedName>
    <definedName name="prolinks_12ba4d4dda1e4e13bdd12729e43673a5" localSheetId="10" hidden="1">'NFD CONSO'!#REF!</definedName>
    <definedName name="prolinks_12ba4d4dda1e4e13bdd12729e43673a5" localSheetId="11" hidden="1">#REF!</definedName>
    <definedName name="prolinks_12ba4d4dda1e4e13bdd12729e43673a5" hidden="1">#REF!</definedName>
    <definedName name="prolinks_1459598a5e854f1fa9e9e8cb97b011e0" localSheetId="9" hidden="1">#REF!</definedName>
    <definedName name="prolinks_1459598a5e854f1fa9e9e8cb97b011e0" localSheetId="51" hidden="1">#REF!</definedName>
    <definedName name="prolinks_1459598a5e854f1fa9e9e8cb97b011e0" localSheetId="6" hidden="1">#REF!</definedName>
    <definedName name="prolinks_1459598a5e854f1fa9e9e8cb97b011e0" localSheetId="10" hidden="1">'NFD CONSO'!#REF!</definedName>
    <definedName name="prolinks_1459598a5e854f1fa9e9e8cb97b011e0" localSheetId="11" hidden="1">#REF!</definedName>
    <definedName name="prolinks_1459598a5e854f1fa9e9e8cb97b011e0" localSheetId="18" hidden="1">#REF!</definedName>
    <definedName name="prolinks_1459598a5e854f1fa9e9e8cb97b011e0" hidden="1">#REF!</definedName>
    <definedName name="prolinks_16037b781eb0425ca89c36848246ce39" localSheetId="51" hidden="1">#REF!</definedName>
    <definedName name="prolinks_16037b781eb0425ca89c36848246ce39" localSheetId="6" hidden="1">#REF!</definedName>
    <definedName name="prolinks_16037b781eb0425ca89c36848246ce39" hidden="1">#REF!</definedName>
    <definedName name="prolinks_1706c7f512d74b9e84b634d8199c0e2d" localSheetId="9" hidden="1">#REF!</definedName>
    <definedName name="prolinks_1706c7f512d74b9e84b634d8199c0e2d" localSheetId="51" hidden="1">#REF!</definedName>
    <definedName name="prolinks_1706c7f512d74b9e84b634d8199c0e2d" localSheetId="10" hidden="1">'NFD CONSO'!#REF!</definedName>
    <definedName name="prolinks_1706c7f512d74b9e84b634d8199c0e2d" localSheetId="11" hidden="1">#REF!</definedName>
    <definedName name="prolinks_1706c7f512d74b9e84b634d8199c0e2d" hidden="1">#REF!</definedName>
    <definedName name="prolinks_18f2816907984ede9f853f4e3dbdc89c" localSheetId="9" hidden="1">#REF!</definedName>
    <definedName name="prolinks_18f2816907984ede9f853f4e3dbdc89c" localSheetId="51" hidden="1">#REF!</definedName>
    <definedName name="prolinks_18f2816907984ede9f853f4e3dbdc89c" localSheetId="10" hidden="1">'NFD CONSO'!#REF!</definedName>
    <definedName name="prolinks_18f2816907984ede9f853f4e3dbdc89c" localSheetId="11" hidden="1">#REF!</definedName>
    <definedName name="prolinks_18f2816907984ede9f853f4e3dbdc89c" hidden="1">#REF!</definedName>
    <definedName name="prolinks_1cf15b4e9d9740d29187962d2497763b" localSheetId="9" hidden="1">#REF!</definedName>
    <definedName name="prolinks_1cf15b4e9d9740d29187962d2497763b" localSheetId="51" hidden="1">#REF!</definedName>
    <definedName name="prolinks_1cf15b4e9d9740d29187962d2497763b" localSheetId="10" hidden="1">'NFD CONSO'!#REF!</definedName>
    <definedName name="prolinks_1cf15b4e9d9740d29187962d2497763b" localSheetId="11" hidden="1">#REF!</definedName>
    <definedName name="prolinks_1cf15b4e9d9740d29187962d2497763b" hidden="1">#REF!</definedName>
    <definedName name="prolinks_1d3b04d1ab584d04a010de9843739994" localSheetId="9" hidden="1">#REF!</definedName>
    <definedName name="prolinks_1d3b04d1ab584d04a010de9843739994" localSheetId="51" hidden="1">#REF!</definedName>
    <definedName name="prolinks_1d3b04d1ab584d04a010de9843739994" localSheetId="6" hidden="1">#REF!</definedName>
    <definedName name="prolinks_1d3b04d1ab584d04a010de9843739994" localSheetId="10" hidden="1">'NFD CONSO'!#REF!</definedName>
    <definedName name="prolinks_1d3b04d1ab584d04a010de9843739994" localSheetId="11" hidden="1">#REF!</definedName>
    <definedName name="prolinks_1d3b04d1ab584d04a010de9843739994" localSheetId="18" hidden="1">#REF!</definedName>
    <definedName name="prolinks_1d3b04d1ab584d04a010de9843739994" hidden="1">#REF!</definedName>
    <definedName name="prolinks_1e0c1b8c45254debacd6ee7cbd058b07" localSheetId="9" hidden="1">#REF!</definedName>
    <definedName name="prolinks_1e0c1b8c45254debacd6ee7cbd058b07" localSheetId="51" hidden="1">#REF!</definedName>
    <definedName name="prolinks_1e0c1b8c45254debacd6ee7cbd058b07" localSheetId="10" hidden="1">'NFD CONSO'!#REF!</definedName>
    <definedName name="prolinks_1e0c1b8c45254debacd6ee7cbd058b07" localSheetId="11" hidden="1">#REF!</definedName>
    <definedName name="prolinks_1e0c1b8c45254debacd6ee7cbd058b07" hidden="1">#REF!</definedName>
    <definedName name="prolinks_208aca5e545d45298ce381690a570b09" localSheetId="9" hidden="1">#REF!</definedName>
    <definedName name="prolinks_208aca5e545d45298ce381690a570b09" localSheetId="51" hidden="1">#REF!</definedName>
    <definedName name="prolinks_208aca5e545d45298ce381690a570b09" localSheetId="6" hidden="1">#REF!</definedName>
    <definedName name="prolinks_208aca5e545d45298ce381690a570b09" localSheetId="10" hidden="1">'NFD CONSO'!#REF!</definedName>
    <definedName name="prolinks_208aca5e545d45298ce381690a570b09" localSheetId="11" hidden="1">#REF!</definedName>
    <definedName name="prolinks_208aca5e545d45298ce381690a570b09" localSheetId="18" hidden="1">#REF!</definedName>
    <definedName name="prolinks_208aca5e545d45298ce381690a570b09" hidden="1">#REF!</definedName>
    <definedName name="prolinks_20a3a8bf5ea748fa95aba4afb26a06f1" localSheetId="51" hidden="1">#REF!</definedName>
    <definedName name="prolinks_20a3a8bf5ea748fa95aba4afb26a06f1" localSheetId="6" hidden="1">#REF!</definedName>
    <definedName name="prolinks_20a3a8bf5ea748fa95aba4afb26a06f1" hidden="1">#REF!</definedName>
    <definedName name="prolinks_2230e4fb9e064ada9f1d2fa56035328f" localSheetId="9" hidden="1">#REF!</definedName>
    <definedName name="prolinks_2230e4fb9e064ada9f1d2fa56035328f" localSheetId="51" hidden="1">#REF!</definedName>
    <definedName name="prolinks_2230e4fb9e064ada9f1d2fa56035328f" localSheetId="10" hidden="1">'NFD CONSO'!#REF!</definedName>
    <definedName name="prolinks_2230e4fb9e064ada9f1d2fa56035328f" localSheetId="11" hidden="1">#REF!</definedName>
    <definedName name="prolinks_2230e4fb9e064ada9f1d2fa56035328f" hidden="1">#REF!</definedName>
    <definedName name="prolinks_24afc52e12414766aafba6a4062b610e" localSheetId="9" hidden="1">#REF!</definedName>
    <definedName name="prolinks_24afc52e12414766aafba6a4062b610e" localSheetId="51" hidden="1">#REF!</definedName>
    <definedName name="prolinks_24afc52e12414766aafba6a4062b610e" localSheetId="10" hidden="1">'NFD CONSO'!#REF!</definedName>
    <definedName name="prolinks_24afc52e12414766aafba6a4062b610e" localSheetId="11" hidden="1">#REF!</definedName>
    <definedName name="prolinks_24afc52e12414766aafba6a4062b610e" hidden="1">#REF!</definedName>
    <definedName name="prolinks_252c304824b84b6c9fbedf4e078537bf" localSheetId="9" hidden="1">#REF!</definedName>
    <definedName name="prolinks_252c304824b84b6c9fbedf4e078537bf" localSheetId="51" hidden="1">#REF!</definedName>
    <definedName name="prolinks_252c304824b84b6c9fbedf4e078537bf" localSheetId="10" hidden="1">'NFD CONSO'!#REF!</definedName>
    <definedName name="prolinks_252c304824b84b6c9fbedf4e078537bf" localSheetId="11" hidden="1">#REF!</definedName>
    <definedName name="prolinks_252c304824b84b6c9fbedf4e078537bf" hidden="1">#REF!</definedName>
    <definedName name="prolinks_25d2482bee18456ebbaa62a7557aa308" localSheetId="9" hidden="1">#REF!</definedName>
    <definedName name="prolinks_25d2482bee18456ebbaa62a7557aa308" localSheetId="10" hidden="1">'NFD CONSO'!#REF!</definedName>
    <definedName name="prolinks_25d2482bee18456ebbaa62a7557aa308" localSheetId="11" hidden="1">#REF!</definedName>
    <definedName name="prolinks_25d2482bee18456ebbaa62a7557aa308" localSheetId="18" hidden="1">#REF!</definedName>
    <definedName name="prolinks_25d2482bee18456ebbaa62a7557aa308" hidden="1">#REF!</definedName>
    <definedName name="prolinks_2b42966378014102986b81f24345ec84" localSheetId="9" hidden="1">#REF!</definedName>
    <definedName name="prolinks_2b42966378014102986b81f24345ec84" localSheetId="6" hidden="1">#REF!</definedName>
    <definedName name="prolinks_2b42966378014102986b81f24345ec84" localSheetId="10" hidden="1">'NFD CONSO'!#REF!</definedName>
    <definedName name="prolinks_2b42966378014102986b81f24345ec84" localSheetId="11" hidden="1">#REF!</definedName>
    <definedName name="prolinks_2b42966378014102986b81f24345ec84" hidden="1">#REF!</definedName>
    <definedName name="prolinks_2d9e448bd0934e708acf9ec358a39757" localSheetId="9" hidden="1">#REF!</definedName>
    <definedName name="prolinks_2d9e448bd0934e708acf9ec358a39757" localSheetId="6" hidden="1">#REF!</definedName>
    <definedName name="prolinks_2d9e448bd0934e708acf9ec358a39757" localSheetId="10" hidden="1">'NFD CONSO'!#REF!</definedName>
    <definedName name="prolinks_2d9e448bd0934e708acf9ec358a39757" localSheetId="11" hidden="1">#REF!</definedName>
    <definedName name="prolinks_2d9e448bd0934e708acf9ec358a39757" hidden="1">#REF!</definedName>
    <definedName name="prolinks_2ec94bb2398e46b9b8e0520dcd23abb6" localSheetId="9" hidden="1">#REF!</definedName>
    <definedName name="prolinks_2ec94bb2398e46b9b8e0520dcd23abb6" localSheetId="51" hidden="1">#REF!</definedName>
    <definedName name="prolinks_2ec94bb2398e46b9b8e0520dcd23abb6" localSheetId="10" hidden="1">'NFD CONSO'!#REF!</definedName>
    <definedName name="prolinks_2ec94bb2398e46b9b8e0520dcd23abb6" localSheetId="11" hidden="1">#REF!</definedName>
    <definedName name="prolinks_2ec94bb2398e46b9b8e0520dcd23abb6" hidden="1">#REF!</definedName>
    <definedName name="prolinks_2ffa588a95f0487c944d67b1a4335f62" localSheetId="6" hidden="1">#REF!</definedName>
    <definedName name="prolinks_2ffa588a95f0487c944d67b1a4335f62" hidden="1">#REF!</definedName>
    <definedName name="prolinks_332a48feddea460491b9740240b5b171" localSheetId="9" hidden="1">#REF!</definedName>
    <definedName name="prolinks_332a48feddea460491b9740240b5b171" localSheetId="51" hidden="1">#REF!</definedName>
    <definedName name="prolinks_332a48feddea460491b9740240b5b171" localSheetId="10" hidden="1">'NFD CONSO'!#REF!</definedName>
    <definedName name="prolinks_332a48feddea460491b9740240b5b171" localSheetId="11" hidden="1">#REF!</definedName>
    <definedName name="prolinks_332a48feddea460491b9740240b5b171" hidden="1">#REF!</definedName>
    <definedName name="prolinks_3382244c47bc4669a003048c7dcae678" localSheetId="6" hidden="1">#REF!</definedName>
    <definedName name="prolinks_3382244c47bc4669a003048c7dcae678" hidden="1">#REF!</definedName>
    <definedName name="prolinks_342696529d44415bbafd5d3844a0c243" localSheetId="9" hidden="1">#REF!</definedName>
    <definedName name="prolinks_342696529d44415bbafd5d3844a0c243" localSheetId="51" hidden="1">#REF!</definedName>
    <definedName name="prolinks_342696529d44415bbafd5d3844a0c243" localSheetId="10" hidden="1">'NFD CONSO'!#REF!</definedName>
    <definedName name="prolinks_342696529d44415bbafd5d3844a0c243" localSheetId="11" hidden="1">#REF!</definedName>
    <definedName name="prolinks_342696529d44415bbafd5d3844a0c243" hidden="1">#REF!</definedName>
    <definedName name="prolinks_342d2e53cd7e4e23bb00a2f03c350602" localSheetId="9" hidden="1">#REF!</definedName>
    <definedName name="prolinks_342d2e53cd7e4e23bb00a2f03c350602" localSheetId="10" hidden="1">'NFD CONSO'!#REF!</definedName>
    <definedName name="prolinks_342d2e53cd7e4e23bb00a2f03c350602" localSheetId="11" hidden="1">#REF!</definedName>
    <definedName name="prolinks_342d2e53cd7e4e23bb00a2f03c350602" localSheetId="18" hidden="1">#REF!</definedName>
    <definedName name="prolinks_342d2e53cd7e4e23bb00a2f03c350602" hidden="1">#REF!</definedName>
    <definedName name="prolinks_36ece79e112549caa20767d9b62e7958" localSheetId="9" hidden="1">#REF!</definedName>
    <definedName name="prolinks_36ece79e112549caa20767d9b62e7958" localSheetId="10" hidden="1">'NFD CONSO'!#REF!</definedName>
    <definedName name="prolinks_36ece79e112549caa20767d9b62e7958" localSheetId="11" hidden="1">#REF!</definedName>
    <definedName name="prolinks_36ece79e112549caa20767d9b62e7958" localSheetId="18" hidden="1">#REF!</definedName>
    <definedName name="prolinks_36ece79e112549caa20767d9b62e7958" hidden="1">#REF!</definedName>
    <definedName name="prolinks_39d1f34d99484ef2b911424e6d6eb188" localSheetId="9" hidden="1">#REF!</definedName>
    <definedName name="prolinks_39d1f34d99484ef2b911424e6d6eb188" localSheetId="10" hidden="1">'NFD CONSO'!#REF!</definedName>
    <definedName name="prolinks_39d1f34d99484ef2b911424e6d6eb188" localSheetId="11" hidden="1">#REF!</definedName>
    <definedName name="prolinks_39d1f34d99484ef2b911424e6d6eb188" localSheetId="18" hidden="1">#REF!</definedName>
    <definedName name="prolinks_39d1f34d99484ef2b911424e6d6eb188" hidden="1">#REF!</definedName>
    <definedName name="prolinks_3a571ba0901641ad8f92120880f79128" localSheetId="9" hidden="1">#REF!</definedName>
    <definedName name="prolinks_3a571ba0901641ad8f92120880f79128" localSheetId="6" hidden="1">#REF!</definedName>
    <definedName name="prolinks_3a571ba0901641ad8f92120880f79128" localSheetId="10" hidden="1">'NFD CONSO'!#REF!</definedName>
    <definedName name="prolinks_3a571ba0901641ad8f92120880f79128" localSheetId="11" hidden="1">#REF!</definedName>
    <definedName name="prolinks_3a571ba0901641ad8f92120880f79128" hidden="1">#REF!</definedName>
    <definedName name="prolinks_3bd7ee8a67324dfa9a3ffdad579c65f8" localSheetId="9" hidden="1">#REF!</definedName>
    <definedName name="prolinks_3bd7ee8a67324dfa9a3ffdad579c65f8" localSheetId="51" hidden="1">#REF!</definedName>
    <definedName name="prolinks_3bd7ee8a67324dfa9a3ffdad579c65f8" localSheetId="10" hidden="1">'NFD CONSO'!#REF!</definedName>
    <definedName name="prolinks_3bd7ee8a67324dfa9a3ffdad579c65f8" localSheetId="11" hidden="1">#REF!</definedName>
    <definedName name="prolinks_3bd7ee8a67324dfa9a3ffdad579c65f8" hidden="1">#REF!</definedName>
    <definedName name="prolinks_40312a0e1cde4e90a726916a21fef9eb" localSheetId="9" hidden="1">#REF!</definedName>
    <definedName name="prolinks_40312a0e1cde4e90a726916a21fef9eb" localSheetId="51" hidden="1">#REF!</definedName>
    <definedName name="prolinks_40312a0e1cde4e90a726916a21fef9eb" localSheetId="10" hidden="1">'NFD CONSO'!#REF!</definedName>
    <definedName name="prolinks_40312a0e1cde4e90a726916a21fef9eb" localSheetId="11" hidden="1">#REF!</definedName>
    <definedName name="prolinks_40312a0e1cde4e90a726916a21fef9eb" hidden="1">#REF!</definedName>
    <definedName name="prolinks_40c1e3f0dfbc4d3b8b1c10084940e8f0" localSheetId="9" hidden="1">#REF!</definedName>
    <definedName name="prolinks_40c1e3f0dfbc4d3b8b1c10084940e8f0" localSheetId="51" hidden="1">#REF!</definedName>
    <definedName name="prolinks_40c1e3f0dfbc4d3b8b1c10084940e8f0" localSheetId="10" hidden="1">'NFD CONSO'!#REF!</definedName>
    <definedName name="prolinks_40c1e3f0dfbc4d3b8b1c10084940e8f0" localSheetId="11" hidden="1">#REF!</definedName>
    <definedName name="prolinks_40c1e3f0dfbc4d3b8b1c10084940e8f0" hidden="1">#REF!</definedName>
    <definedName name="prolinks_4170381e9e53414597dbadf58419d7c3" localSheetId="9" hidden="1">#REF!</definedName>
    <definedName name="prolinks_4170381e9e53414597dbadf58419d7c3" localSheetId="10" hidden="1">'NFD CONSO'!#REF!</definedName>
    <definedName name="prolinks_4170381e9e53414597dbadf58419d7c3" localSheetId="11" hidden="1">#REF!</definedName>
    <definedName name="prolinks_4170381e9e53414597dbadf58419d7c3" localSheetId="18" hidden="1">#REF!</definedName>
    <definedName name="prolinks_4170381e9e53414597dbadf58419d7c3" hidden="1">#REF!</definedName>
    <definedName name="prolinks_41962ca7ce894b428b53611707ee5922" localSheetId="9" hidden="1">#REF!</definedName>
    <definedName name="prolinks_41962ca7ce894b428b53611707ee5922" localSheetId="6" hidden="1">#REF!</definedName>
    <definedName name="prolinks_41962ca7ce894b428b53611707ee5922" localSheetId="10" hidden="1">'NFD CONSO'!#REF!</definedName>
    <definedName name="prolinks_41962ca7ce894b428b53611707ee5922" localSheetId="11" hidden="1">#REF!</definedName>
    <definedName name="prolinks_41962ca7ce894b428b53611707ee5922" hidden="1">#REF!</definedName>
    <definedName name="prolinks_42b6a8bf380c43f2a1c5d7494b0c975b" localSheetId="9" hidden="1">#REF!</definedName>
    <definedName name="prolinks_42b6a8bf380c43f2a1c5d7494b0c975b" localSheetId="6" hidden="1">#REF!</definedName>
    <definedName name="prolinks_42b6a8bf380c43f2a1c5d7494b0c975b" localSheetId="10" hidden="1">'NFD CONSO'!#REF!</definedName>
    <definedName name="prolinks_42b6a8bf380c43f2a1c5d7494b0c975b" localSheetId="11" hidden="1">#REF!</definedName>
    <definedName name="prolinks_42b6a8bf380c43f2a1c5d7494b0c975b" hidden="1">#REF!</definedName>
    <definedName name="prolinks_43c53cdd28de4fa08cc47cf3c91baf32" localSheetId="9" hidden="1">#REF!</definedName>
    <definedName name="prolinks_43c53cdd28de4fa08cc47cf3c91baf32" localSheetId="51" hidden="1">#REF!</definedName>
    <definedName name="prolinks_43c53cdd28de4fa08cc47cf3c91baf32" localSheetId="10" hidden="1">'NFD CONSO'!#REF!</definedName>
    <definedName name="prolinks_43c53cdd28de4fa08cc47cf3c91baf32" localSheetId="11" hidden="1">#REF!</definedName>
    <definedName name="prolinks_43c53cdd28de4fa08cc47cf3c91baf32" hidden="1">#REF!</definedName>
    <definedName name="prolinks_442537818d2e4c6e9105eeef9222a687" localSheetId="9" hidden="1">#REF!</definedName>
    <definedName name="prolinks_442537818d2e4c6e9105eeef9222a687" localSheetId="51" hidden="1">#REF!</definedName>
    <definedName name="prolinks_442537818d2e4c6e9105eeef9222a687" localSheetId="10" hidden="1">'NFD CONSO'!#REF!</definedName>
    <definedName name="prolinks_442537818d2e4c6e9105eeef9222a687" localSheetId="11" hidden="1">#REF!</definedName>
    <definedName name="prolinks_442537818d2e4c6e9105eeef9222a687" hidden="1">#REF!</definedName>
    <definedName name="prolinks_44974c1332c449f596d93370ed41b33a" localSheetId="9" hidden="1">#REF!</definedName>
    <definedName name="prolinks_44974c1332c449f596d93370ed41b33a" localSheetId="51" hidden="1">#REF!</definedName>
    <definedName name="prolinks_44974c1332c449f596d93370ed41b33a" localSheetId="10" hidden="1">'NFD CONSO'!#REF!</definedName>
    <definedName name="prolinks_44974c1332c449f596d93370ed41b33a" localSheetId="11" hidden="1">#REF!</definedName>
    <definedName name="prolinks_44974c1332c449f596d93370ed41b33a" hidden="1">#REF!</definedName>
    <definedName name="prolinks_45c8a22f1c6f4a4d9c2d8fda05cd34bb" localSheetId="6" hidden="1">#REF!</definedName>
    <definedName name="prolinks_45c8a22f1c6f4a4d9c2d8fda05cd34bb" hidden="1">#REF!</definedName>
    <definedName name="prolinks_464596c534624182a8592ffb8b2c61ed" localSheetId="9" hidden="1">#REF!</definedName>
    <definedName name="prolinks_464596c534624182a8592ffb8b2c61ed" localSheetId="51" hidden="1">#REF!</definedName>
    <definedName name="prolinks_464596c534624182a8592ffb8b2c61ed" localSheetId="6" hidden="1">#REF!</definedName>
    <definedName name="prolinks_464596c534624182a8592ffb8b2c61ed" localSheetId="10" hidden="1">'NFD CONSO'!#REF!</definedName>
    <definedName name="prolinks_464596c534624182a8592ffb8b2c61ed" localSheetId="11" hidden="1">#REF!</definedName>
    <definedName name="prolinks_464596c534624182a8592ffb8b2c61ed" localSheetId="18" hidden="1">#REF!</definedName>
    <definedName name="prolinks_464596c534624182a8592ffb8b2c61ed" hidden="1">#REF!</definedName>
    <definedName name="prolinks_47f790b4f13343f7824bf76fb0872e50" localSheetId="9" hidden="1">#REF!</definedName>
    <definedName name="prolinks_47f790b4f13343f7824bf76fb0872e50" localSheetId="51" hidden="1">#REF!</definedName>
    <definedName name="prolinks_47f790b4f13343f7824bf76fb0872e50" localSheetId="10" hidden="1">'NFD CONSO'!#REF!</definedName>
    <definedName name="prolinks_47f790b4f13343f7824bf76fb0872e50" localSheetId="11" hidden="1">#REF!</definedName>
    <definedName name="prolinks_47f790b4f13343f7824bf76fb0872e50" hidden="1">#REF!</definedName>
    <definedName name="prolinks_491d80b103544502aae947fa6726e576" localSheetId="9" hidden="1">#REF!</definedName>
    <definedName name="prolinks_491d80b103544502aae947fa6726e576" localSheetId="51" hidden="1">#REF!</definedName>
    <definedName name="prolinks_491d80b103544502aae947fa6726e576" localSheetId="10" hidden="1">'NFD CONSO'!#REF!</definedName>
    <definedName name="prolinks_491d80b103544502aae947fa6726e576" localSheetId="11" hidden="1">#REF!</definedName>
    <definedName name="prolinks_491d80b103544502aae947fa6726e576" hidden="1">#REF!</definedName>
    <definedName name="prolinks_4c7c34383813464990c5f9953b7a9404" localSheetId="9" hidden="1">#REF!</definedName>
    <definedName name="prolinks_4c7c34383813464990c5f9953b7a9404" localSheetId="51" hidden="1">#REF!</definedName>
    <definedName name="prolinks_4c7c34383813464990c5f9953b7a9404" localSheetId="10" hidden="1">'NFD CONSO'!#REF!</definedName>
    <definedName name="prolinks_4c7c34383813464990c5f9953b7a9404" localSheetId="11" hidden="1">#REF!</definedName>
    <definedName name="prolinks_4c7c34383813464990c5f9953b7a9404" hidden="1">#REF!</definedName>
    <definedName name="prolinks_5159a695e1364a2c8b59c877f44d20a5" localSheetId="9" hidden="1">#REF!</definedName>
    <definedName name="prolinks_5159a695e1364a2c8b59c877f44d20a5" localSheetId="10" hidden="1">'NFD CONSO'!#REF!</definedName>
    <definedName name="prolinks_5159a695e1364a2c8b59c877f44d20a5" localSheetId="11" hidden="1">#REF!</definedName>
    <definedName name="prolinks_5159a695e1364a2c8b59c877f44d20a5" localSheetId="18" hidden="1">#REF!</definedName>
    <definedName name="prolinks_5159a695e1364a2c8b59c877f44d20a5" hidden="1">#REF!</definedName>
    <definedName name="prolinks_530cdcfc715b4639af17baf1375c4323" localSheetId="9" hidden="1">#REF!</definedName>
    <definedName name="prolinks_530cdcfc715b4639af17baf1375c4323" localSheetId="10" hidden="1">'NFD CONSO'!#REF!</definedName>
    <definedName name="prolinks_530cdcfc715b4639af17baf1375c4323" localSheetId="11" hidden="1">#REF!</definedName>
    <definedName name="prolinks_530cdcfc715b4639af17baf1375c4323" localSheetId="18" hidden="1">#REF!</definedName>
    <definedName name="prolinks_530cdcfc715b4639af17baf1375c4323" hidden="1">#REF!</definedName>
    <definedName name="prolinks_531ea2d1c9784fa183d163e641e5288a" localSheetId="9" hidden="1">#REF!</definedName>
    <definedName name="prolinks_531ea2d1c9784fa183d163e641e5288a" localSheetId="6" hidden="1">#REF!</definedName>
    <definedName name="prolinks_531ea2d1c9784fa183d163e641e5288a" localSheetId="10" hidden="1">'NFD CONSO'!#REF!</definedName>
    <definedName name="prolinks_531ea2d1c9784fa183d163e641e5288a" localSheetId="11" hidden="1">#REF!</definedName>
    <definedName name="prolinks_531ea2d1c9784fa183d163e641e5288a" hidden="1">#REF!</definedName>
    <definedName name="prolinks_53613acea97b4e6bb648d86a7d2c515b" localSheetId="9" hidden="1">#REF!</definedName>
    <definedName name="prolinks_53613acea97b4e6bb648d86a7d2c515b" localSheetId="51" hidden="1">#REF!</definedName>
    <definedName name="prolinks_53613acea97b4e6bb648d86a7d2c515b" localSheetId="10" hidden="1">'NFD CONSO'!#REF!</definedName>
    <definedName name="prolinks_53613acea97b4e6bb648d86a7d2c515b" localSheetId="11" hidden="1">#REF!</definedName>
    <definedName name="prolinks_53613acea97b4e6bb648d86a7d2c515b" hidden="1">#REF!</definedName>
    <definedName name="prolinks_54413cad809244e1bda452ed430aa39e" localSheetId="9" hidden="1">#REF!</definedName>
    <definedName name="prolinks_54413cad809244e1bda452ed430aa39e" localSheetId="6" hidden="1">#REF!</definedName>
    <definedName name="prolinks_54413cad809244e1bda452ed430aa39e" localSheetId="10" hidden="1">'NFD CONSO'!#REF!</definedName>
    <definedName name="prolinks_54413cad809244e1bda452ed430aa39e" localSheetId="11" hidden="1">#REF!</definedName>
    <definedName name="prolinks_54413cad809244e1bda452ed430aa39e" hidden="1">#REF!</definedName>
    <definedName name="prolinks_5580f58262b64a9abb7db086ac355ce7" localSheetId="9" hidden="1">#REF!</definedName>
    <definedName name="prolinks_5580f58262b64a9abb7db086ac355ce7" localSheetId="51" hidden="1">#REF!</definedName>
    <definedName name="prolinks_5580f58262b64a9abb7db086ac355ce7" localSheetId="10" hidden="1">'NFD CONSO'!#REF!</definedName>
    <definedName name="prolinks_5580f58262b64a9abb7db086ac355ce7" localSheetId="11" hidden="1">#REF!</definedName>
    <definedName name="prolinks_5580f58262b64a9abb7db086ac355ce7" hidden="1">#REF!</definedName>
    <definedName name="prolinks_56a597b7231c4f9f978d9074cb9a5c89" localSheetId="9" hidden="1">#REF!</definedName>
    <definedName name="prolinks_56a597b7231c4f9f978d9074cb9a5c89" localSheetId="6" hidden="1">#REF!</definedName>
    <definedName name="prolinks_56a597b7231c4f9f978d9074cb9a5c89" localSheetId="10" hidden="1">'NFD CONSO'!#REF!</definedName>
    <definedName name="prolinks_56a597b7231c4f9f978d9074cb9a5c89" localSheetId="11" hidden="1">#REF!</definedName>
    <definedName name="prolinks_56a597b7231c4f9f978d9074cb9a5c89" hidden="1">#REF!</definedName>
    <definedName name="prolinks_57b8158083ee43968489988ef14c82e7" localSheetId="9" hidden="1">#REF!</definedName>
    <definedName name="prolinks_57b8158083ee43968489988ef14c82e7" localSheetId="51" hidden="1">#REF!</definedName>
    <definedName name="prolinks_57b8158083ee43968489988ef14c82e7" localSheetId="10" hidden="1">'NFD CONSO'!#REF!</definedName>
    <definedName name="prolinks_57b8158083ee43968489988ef14c82e7" localSheetId="11" hidden="1">#REF!</definedName>
    <definedName name="prolinks_57b8158083ee43968489988ef14c82e7" hidden="1">#REF!</definedName>
    <definedName name="prolinks_59e98ec81cba4e029f9e17f4c357e0e8" localSheetId="9" hidden="1">#REF!</definedName>
    <definedName name="prolinks_59e98ec81cba4e029f9e17f4c357e0e8" localSheetId="51" hidden="1">#REF!</definedName>
    <definedName name="prolinks_59e98ec81cba4e029f9e17f4c357e0e8" localSheetId="10" hidden="1">'NFD CONSO'!#REF!</definedName>
    <definedName name="prolinks_59e98ec81cba4e029f9e17f4c357e0e8" localSheetId="11" hidden="1">#REF!</definedName>
    <definedName name="prolinks_59e98ec81cba4e029f9e17f4c357e0e8" hidden="1">#REF!</definedName>
    <definedName name="prolinks_5cc544b3ab434e8badae2c94841d23ca" localSheetId="9" hidden="1">#REF!</definedName>
    <definedName name="prolinks_5cc544b3ab434e8badae2c94841d23ca" localSheetId="51" hidden="1">#REF!</definedName>
    <definedName name="prolinks_5cc544b3ab434e8badae2c94841d23ca" localSheetId="6" hidden="1">#REF!</definedName>
    <definedName name="prolinks_5cc544b3ab434e8badae2c94841d23ca" localSheetId="10" hidden="1">'NFD CONSO'!#REF!</definedName>
    <definedName name="prolinks_5cc544b3ab434e8badae2c94841d23ca" localSheetId="11" hidden="1">#REF!</definedName>
    <definedName name="prolinks_5cc544b3ab434e8badae2c94841d23ca" localSheetId="18" hidden="1">#REF!</definedName>
    <definedName name="prolinks_5cc544b3ab434e8badae2c94841d23ca" hidden="1">#REF!</definedName>
    <definedName name="prolinks_5ccc6f4be22746fabaa47ffe6f21bfb8" localSheetId="9" hidden="1">#REF!</definedName>
    <definedName name="prolinks_5ccc6f4be22746fabaa47ffe6f21bfb8" localSheetId="51" hidden="1">#REF!</definedName>
    <definedName name="prolinks_5ccc6f4be22746fabaa47ffe6f21bfb8" localSheetId="10" hidden="1">'NFD CONSO'!#REF!</definedName>
    <definedName name="prolinks_5ccc6f4be22746fabaa47ffe6f21bfb8" localSheetId="11" hidden="1">#REF!</definedName>
    <definedName name="prolinks_5ccc6f4be22746fabaa47ffe6f21bfb8" hidden="1">#REF!</definedName>
    <definedName name="prolinks_5e0477a183554fad96b2c8fbc0168433" localSheetId="9" hidden="1">#REF!,#REF!</definedName>
    <definedName name="prolinks_5e0477a183554fad96b2c8fbc0168433" localSheetId="51" hidden="1">#REF!,#REF!</definedName>
    <definedName name="prolinks_5e0477a183554fad96b2c8fbc0168433" localSheetId="10" hidden="1">'NFD CONSO'!#REF!,'NFD CONSO'!#REF!</definedName>
    <definedName name="prolinks_5e0477a183554fad96b2c8fbc0168433" localSheetId="11" hidden="1">#REF!,#REF!</definedName>
    <definedName name="prolinks_5e0477a183554fad96b2c8fbc0168433" hidden="1">#REF!,#REF!</definedName>
    <definedName name="prolinks_5e0f16042095402c8280ce30d0169995" localSheetId="9" hidden="1">#REF!</definedName>
    <definedName name="prolinks_5e0f16042095402c8280ce30d0169995" localSheetId="51" hidden="1">#REF!</definedName>
    <definedName name="prolinks_5e0f16042095402c8280ce30d0169995" localSheetId="6" hidden="1">#REF!</definedName>
    <definedName name="prolinks_5e0f16042095402c8280ce30d0169995" localSheetId="10" hidden="1">'NFD CONSO'!#REF!</definedName>
    <definedName name="prolinks_5e0f16042095402c8280ce30d0169995" localSheetId="11" hidden="1">#REF!</definedName>
    <definedName name="prolinks_5e0f16042095402c8280ce30d0169995" localSheetId="18" hidden="1">#REF!</definedName>
    <definedName name="prolinks_5e0f16042095402c8280ce30d0169995" hidden="1">#REF!</definedName>
    <definedName name="prolinks_5e234bef76ac493baff92995c8869169" localSheetId="9" hidden="1">#REF!</definedName>
    <definedName name="prolinks_5e234bef76ac493baff92995c8869169" localSheetId="51" hidden="1">#REF!</definedName>
    <definedName name="prolinks_5e234bef76ac493baff92995c8869169" localSheetId="10" hidden="1">'NFD CONSO'!#REF!</definedName>
    <definedName name="prolinks_5e234bef76ac493baff92995c8869169" localSheetId="11" hidden="1">#REF!</definedName>
    <definedName name="prolinks_5e234bef76ac493baff92995c8869169" hidden="1">#REF!</definedName>
    <definedName name="prolinks_5e65eb3c7c904bfbaafee91d4e932139" localSheetId="9" hidden="1">#REF!</definedName>
    <definedName name="prolinks_5e65eb3c7c904bfbaafee91d4e932139" localSheetId="51" hidden="1">#REF!</definedName>
    <definedName name="prolinks_5e65eb3c7c904bfbaafee91d4e932139" localSheetId="10" hidden="1">'NFD CONSO'!#REF!</definedName>
    <definedName name="prolinks_5e65eb3c7c904bfbaafee91d4e932139" localSheetId="11" hidden="1">#REF!</definedName>
    <definedName name="prolinks_5e65eb3c7c904bfbaafee91d4e932139" hidden="1">#REF!</definedName>
    <definedName name="prolinks_5f43e5b1a4f24fff92000541751b2806" localSheetId="9" hidden="1">#REF!</definedName>
    <definedName name="prolinks_5f43e5b1a4f24fff92000541751b2806" localSheetId="51" hidden="1">#REF!</definedName>
    <definedName name="prolinks_5f43e5b1a4f24fff92000541751b2806" localSheetId="10" hidden="1">'NFD CONSO'!#REF!</definedName>
    <definedName name="prolinks_5f43e5b1a4f24fff92000541751b2806" localSheetId="11" hidden="1">#REF!</definedName>
    <definedName name="prolinks_5f43e5b1a4f24fff92000541751b2806" hidden="1">#REF!</definedName>
    <definedName name="prolinks_5fc38e07d1f143629325df9ed3d29c34" localSheetId="9" hidden="1">#REF!</definedName>
    <definedName name="prolinks_5fc38e07d1f143629325df9ed3d29c34" localSheetId="10" hidden="1">'NFD CONSO'!#REF!</definedName>
    <definedName name="prolinks_5fc38e07d1f143629325df9ed3d29c34" localSheetId="11" hidden="1">#REF!</definedName>
    <definedName name="prolinks_5fc38e07d1f143629325df9ed3d29c34" localSheetId="18" hidden="1">#REF!</definedName>
    <definedName name="prolinks_5fc38e07d1f143629325df9ed3d29c34" hidden="1">#REF!</definedName>
    <definedName name="prolinks_632d7079e1264fe782b4871b2ae43e02" localSheetId="9" hidden="1">#REF!</definedName>
    <definedName name="prolinks_632d7079e1264fe782b4871b2ae43e02" localSheetId="10" hidden="1">'NFD CONSO'!#REF!</definedName>
    <definedName name="prolinks_632d7079e1264fe782b4871b2ae43e02" localSheetId="11" hidden="1">#REF!</definedName>
    <definedName name="prolinks_632d7079e1264fe782b4871b2ae43e02" localSheetId="18" hidden="1">#REF!</definedName>
    <definedName name="prolinks_632d7079e1264fe782b4871b2ae43e02" hidden="1">#REF!</definedName>
    <definedName name="prolinks_63571cd6034f42598cf0a2f3bafb335f" localSheetId="9" hidden="1">#REF!</definedName>
    <definedName name="prolinks_63571cd6034f42598cf0a2f3bafb335f" localSheetId="10" hidden="1">'NFD CONSO'!#REF!</definedName>
    <definedName name="prolinks_63571cd6034f42598cf0a2f3bafb335f" localSheetId="11" hidden="1">#REF!</definedName>
    <definedName name="prolinks_63571cd6034f42598cf0a2f3bafb335f" localSheetId="18" hidden="1">#REF!</definedName>
    <definedName name="prolinks_63571cd6034f42598cf0a2f3bafb335f" hidden="1">#REF!</definedName>
    <definedName name="prolinks_66907fa9f967462d9b013aca38cfbabd" localSheetId="9" hidden="1">#REF!</definedName>
    <definedName name="prolinks_66907fa9f967462d9b013aca38cfbabd" localSheetId="10" hidden="1">'NFD CONSO'!#REF!</definedName>
    <definedName name="prolinks_66907fa9f967462d9b013aca38cfbabd" localSheetId="11" hidden="1">#REF!</definedName>
    <definedName name="prolinks_66907fa9f967462d9b013aca38cfbabd" localSheetId="18" hidden="1">#REF!</definedName>
    <definedName name="prolinks_66907fa9f967462d9b013aca38cfbabd" hidden="1">#REF!</definedName>
    <definedName name="prolinks_66d36b5fc7c348d09ba2653160a22ad2" localSheetId="9" hidden="1">#REF!</definedName>
    <definedName name="prolinks_66d36b5fc7c348d09ba2653160a22ad2" localSheetId="6" hidden="1">#REF!</definedName>
    <definedName name="prolinks_66d36b5fc7c348d09ba2653160a22ad2" localSheetId="10" hidden="1">'NFD CONSO'!#REF!</definedName>
    <definedName name="prolinks_66d36b5fc7c348d09ba2653160a22ad2" localSheetId="11" hidden="1">#REF!</definedName>
    <definedName name="prolinks_66d36b5fc7c348d09ba2653160a22ad2" hidden="1">#REF!</definedName>
    <definedName name="prolinks_6718af39de40417c82e174650e676081" localSheetId="9" hidden="1">#REF!</definedName>
    <definedName name="prolinks_6718af39de40417c82e174650e676081" localSheetId="51" hidden="1">#REF!</definedName>
    <definedName name="prolinks_6718af39de40417c82e174650e676081" localSheetId="10" hidden="1">'NFD CONSO'!#REF!</definedName>
    <definedName name="prolinks_6718af39de40417c82e174650e676081" localSheetId="11" hidden="1">#REF!</definedName>
    <definedName name="prolinks_6718af39de40417c82e174650e676081" hidden="1">#REF!</definedName>
    <definedName name="prolinks_675cce46bb19445d89ecc8ac280d8b51" localSheetId="9" hidden="1">#REF!</definedName>
    <definedName name="prolinks_675cce46bb19445d89ecc8ac280d8b51" localSheetId="51" hidden="1">#REF!</definedName>
    <definedName name="prolinks_675cce46bb19445d89ecc8ac280d8b51" localSheetId="10" hidden="1">'NFD CONSO'!#REF!</definedName>
    <definedName name="prolinks_675cce46bb19445d89ecc8ac280d8b51" localSheetId="11" hidden="1">#REF!</definedName>
    <definedName name="prolinks_675cce46bb19445d89ecc8ac280d8b51" hidden="1">#REF!</definedName>
    <definedName name="prolinks_67d269f5eb564ca299f9f929ffec543d" localSheetId="9" hidden="1">#REF!</definedName>
    <definedName name="prolinks_67d269f5eb564ca299f9f929ffec543d" localSheetId="51" hidden="1">#REF!</definedName>
    <definedName name="prolinks_67d269f5eb564ca299f9f929ffec543d" localSheetId="6" hidden="1">#REF!</definedName>
    <definedName name="prolinks_67d269f5eb564ca299f9f929ffec543d" localSheetId="10" hidden="1">'NFD CONSO'!#REF!</definedName>
    <definedName name="prolinks_67d269f5eb564ca299f9f929ffec543d" localSheetId="11" hidden="1">#REF!</definedName>
    <definedName name="prolinks_67d269f5eb564ca299f9f929ffec543d" localSheetId="18" hidden="1">#REF!</definedName>
    <definedName name="prolinks_67d269f5eb564ca299f9f929ffec543d" hidden="1">#REF!</definedName>
    <definedName name="prolinks_695bc0a4ed34423f887a7ca2a069554d" localSheetId="9" hidden="1">#REF!</definedName>
    <definedName name="prolinks_695bc0a4ed34423f887a7ca2a069554d" localSheetId="51" hidden="1">#REF!</definedName>
    <definedName name="prolinks_695bc0a4ed34423f887a7ca2a069554d" localSheetId="10" hidden="1">'NFD CONSO'!#REF!</definedName>
    <definedName name="prolinks_695bc0a4ed34423f887a7ca2a069554d" localSheetId="11" hidden="1">#REF!</definedName>
    <definedName name="prolinks_695bc0a4ed34423f887a7ca2a069554d" hidden="1">#REF!</definedName>
    <definedName name="prolinks_6b1def42537643338888e48389429aed" localSheetId="9" hidden="1">#REF!</definedName>
    <definedName name="prolinks_6b1def42537643338888e48389429aed" localSheetId="51" hidden="1">#REF!</definedName>
    <definedName name="prolinks_6b1def42537643338888e48389429aed" localSheetId="6" hidden="1">#REF!</definedName>
    <definedName name="prolinks_6b1def42537643338888e48389429aed" localSheetId="10" hidden="1">'NFD CONSO'!#REF!</definedName>
    <definedName name="prolinks_6b1def42537643338888e48389429aed" localSheetId="11" hidden="1">#REF!</definedName>
    <definedName name="prolinks_6b1def42537643338888e48389429aed" localSheetId="18" hidden="1">#REF!</definedName>
    <definedName name="prolinks_6b1def42537643338888e48389429aed" hidden="1">#REF!</definedName>
    <definedName name="prolinks_6c5cbf18e6f844fca0217fc8dedfb1f6" localSheetId="6" hidden="1">#REF!</definedName>
    <definedName name="prolinks_6c5cbf18e6f844fca0217fc8dedfb1f6" hidden="1">#REF!</definedName>
    <definedName name="prolinks_6c61c63c31a8461ab49860cca189d341" localSheetId="9" hidden="1">#REF!</definedName>
    <definedName name="prolinks_6c61c63c31a8461ab49860cca189d341" localSheetId="51" hidden="1">#REF!</definedName>
    <definedName name="prolinks_6c61c63c31a8461ab49860cca189d341" localSheetId="6" hidden="1">#REF!</definedName>
    <definedName name="prolinks_6c61c63c31a8461ab49860cca189d341" localSheetId="10" hidden="1">'NFD CONSO'!#REF!</definedName>
    <definedName name="prolinks_6c61c63c31a8461ab49860cca189d341" localSheetId="11" hidden="1">#REF!</definedName>
    <definedName name="prolinks_6c61c63c31a8461ab49860cca189d341" localSheetId="18" hidden="1">#REF!</definedName>
    <definedName name="prolinks_6c61c63c31a8461ab49860cca189d341" hidden="1">#REF!</definedName>
    <definedName name="prolinks_6cb7a330a6734b768358b0318371c444" localSheetId="51" hidden="1">#REF!</definedName>
    <definedName name="prolinks_6cb7a330a6734b768358b0318371c444" localSheetId="6" hidden="1">#REF!</definedName>
    <definedName name="prolinks_6cb7a330a6734b768358b0318371c444" hidden="1">#REF!</definedName>
    <definedName name="prolinks_6fffa8416ae54d24be0e54e26588f53a" localSheetId="6" hidden="1">#REF!</definedName>
    <definedName name="prolinks_6fffa8416ae54d24be0e54e26588f53a" hidden="1">#REF!</definedName>
    <definedName name="prolinks_7063042f64d14855960a98d3923a0d34" localSheetId="9" hidden="1">#REF!</definedName>
    <definedName name="prolinks_7063042f64d14855960a98d3923a0d34" localSheetId="51" hidden="1">#REF!</definedName>
    <definedName name="prolinks_7063042f64d14855960a98d3923a0d34" localSheetId="10" hidden="1">'NFD CONSO'!#REF!</definedName>
    <definedName name="prolinks_7063042f64d14855960a98d3923a0d34" localSheetId="11" hidden="1">#REF!</definedName>
    <definedName name="prolinks_7063042f64d14855960a98d3923a0d34" hidden="1">#REF!</definedName>
    <definedName name="prolinks_740323b5c01d4787b0f05c2be9d95204" localSheetId="9" hidden="1">#REF!</definedName>
    <definedName name="prolinks_740323b5c01d4787b0f05c2be9d95204" localSheetId="51" hidden="1">#REF!</definedName>
    <definedName name="prolinks_740323b5c01d4787b0f05c2be9d95204" localSheetId="10" hidden="1">'NFD CONSO'!#REF!</definedName>
    <definedName name="prolinks_740323b5c01d4787b0f05c2be9d95204" localSheetId="11" hidden="1">#REF!</definedName>
    <definedName name="prolinks_740323b5c01d4787b0f05c2be9d95204" hidden="1">#REF!</definedName>
    <definedName name="prolinks_75efdb7bd4b14a48844de494c3c39f89" localSheetId="9" hidden="1">#REF!</definedName>
    <definedName name="prolinks_75efdb7bd4b14a48844de494c3c39f89" localSheetId="51" hidden="1">#REF!</definedName>
    <definedName name="prolinks_75efdb7bd4b14a48844de494c3c39f89" localSheetId="10" hidden="1">'NFD CONSO'!#REF!</definedName>
    <definedName name="prolinks_75efdb7bd4b14a48844de494c3c39f89" localSheetId="11" hidden="1">#REF!</definedName>
    <definedName name="prolinks_75efdb7bd4b14a48844de494c3c39f89" hidden="1">#REF!</definedName>
    <definedName name="prolinks_76ca7c3badbc4362a0cbd654e5e79a31" localSheetId="9" hidden="1">#REF!</definedName>
    <definedName name="prolinks_76ca7c3badbc4362a0cbd654e5e79a31" localSheetId="10" hidden="1">'NFD CONSO'!#REF!</definedName>
    <definedName name="prolinks_76ca7c3badbc4362a0cbd654e5e79a31" localSheetId="11" hidden="1">#REF!</definedName>
    <definedName name="prolinks_76ca7c3badbc4362a0cbd654e5e79a31" localSheetId="18" hidden="1">#REF!</definedName>
    <definedName name="prolinks_76ca7c3badbc4362a0cbd654e5e79a31" hidden="1">#REF!</definedName>
    <definedName name="prolinks_7832c08f067e4659bfed3b4afe228942" localSheetId="6" hidden="1">#REF!</definedName>
    <definedName name="prolinks_7832c08f067e4659bfed3b4afe228942" hidden="1">#REF!</definedName>
    <definedName name="prolinks_79945550c1cf4b3991238b841c471719" localSheetId="9" hidden="1">#REF!</definedName>
    <definedName name="prolinks_79945550c1cf4b3991238b841c471719" localSheetId="51" hidden="1">#REF!</definedName>
    <definedName name="prolinks_79945550c1cf4b3991238b841c471719" localSheetId="10" hidden="1">'NFD CONSO'!#REF!</definedName>
    <definedName name="prolinks_79945550c1cf4b3991238b841c471719" localSheetId="11" hidden="1">#REF!</definedName>
    <definedName name="prolinks_79945550c1cf4b3991238b841c471719" hidden="1">#REF!</definedName>
    <definedName name="prolinks_7a4fe3c20cfa41c699fe016f452c0d48" localSheetId="51" hidden="1">#REF!</definedName>
    <definedName name="prolinks_7a4fe3c20cfa41c699fe016f452c0d48" localSheetId="6" hidden="1">#REF!</definedName>
    <definedName name="prolinks_7a4fe3c20cfa41c699fe016f452c0d48" hidden="1">#REF!</definedName>
    <definedName name="prolinks_7b741256f2c54750a498d0f6471c1383" localSheetId="9" hidden="1">#REF!</definedName>
    <definedName name="prolinks_7b741256f2c54750a498d0f6471c1383" localSheetId="51" hidden="1">#REF!</definedName>
    <definedName name="prolinks_7b741256f2c54750a498d0f6471c1383" localSheetId="10" hidden="1">'NFD CONSO'!#REF!</definedName>
    <definedName name="prolinks_7b741256f2c54750a498d0f6471c1383" localSheetId="11" hidden="1">#REF!</definedName>
    <definedName name="prolinks_7b741256f2c54750a498d0f6471c1383" hidden="1">#REF!</definedName>
    <definedName name="prolinks_7c8287e6882c416689cb1ec16a4c46ec" localSheetId="9" hidden="1">#REF!</definedName>
    <definedName name="prolinks_7c8287e6882c416689cb1ec16a4c46ec" localSheetId="51" hidden="1">#REF!</definedName>
    <definedName name="prolinks_7c8287e6882c416689cb1ec16a4c46ec" localSheetId="10" hidden="1">'NFD CONSO'!#REF!</definedName>
    <definedName name="prolinks_7c8287e6882c416689cb1ec16a4c46ec" localSheetId="11" hidden="1">#REF!</definedName>
    <definedName name="prolinks_7c8287e6882c416689cb1ec16a4c46ec" hidden="1">#REF!</definedName>
    <definedName name="prolinks_7d2fa2d7d15149cb83e93bc9c0363118" localSheetId="9" hidden="1">#REF!</definedName>
    <definedName name="prolinks_7d2fa2d7d15149cb83e93bc9c0363118" localSheetId="51" hidden="1">#REF!</definedName>
    <definedName name="prolinks_7d2fa2d7d15149cb83e93bc9c0363118" localSheetId="10" hidden="1">'NFD CONSO'!#REF!</definedName>
    <definedName name="prolinks_7d2fa2d7d15149cb83e93bc9c0363118" localSheetId="11" hidden="1">#REF!</definedName>
    <definedName name="prolinks_7d2fa2d7d15149cb83e93bc9c0363118" hidden="1">#REF!</definedName>
    <definedName name="prolinks_7e07b5a14c224191882c4e3b2daca289" localSheetId="9" hidden="1">#REF!</definedName>
    <definedName name="prolinks_7e07b5a14c224191882c4e3b2daca289" localSheetId="10" hidden="1">'NFD CONSO'!#REF!</definedName>
    <definedName name="prolinks_7e07b5a14c224191882c4e3b2daca289" localSheetId="11" hidden="1">#REF!</definedName>
    <definedName name="prolinks_7e07b5a14c224191882c4e3b2daca289" localSheetId="18" hidden="1">#REF!</definedName>
    <definedName name="prolinks_7e07b5a14c224191882c4e3b2daca289" hidden="1">#REF!</definedName>
    <definedName name="prolinks_80b0271ab85e429898b8d86d9006e853" localSheetId="9" hidden="1">#REF!</definedName>
    <definedName name="prolinks_80b0271ab85e429898b8d86d9006e853" localSheetId="10" hidden="1">'NFD CONSO'!#REF!</definedName>
    <definedName name="prolinks_80b0271ab85e429898b8d86d9006e853" localSheetId="11" hidden="1">#REF!</definedName>
    <definedName name="prolinks_80b0271ab85e429898b8d86d9006e853" localSheetId="18" hidden="1">#REF!</definedName>
    <definedName name="prolinks_80b0271ab85e429898b8d86d9006e853" hidden="1">#REF!</definedName>
    <definedName name="prolinks_82c6ceeb9d53488fbeaf65e92cdbd21d" localSheetId="9" hidden="1">#REF!</definedName>
    <definedName name="prolinks_82c6ceeb9d53488fbeaf65e92cdbd21d" localSheetId="10" hidden="1">'NFD CONSO'!#REF!</definedName>
    <definedName name="prolinks_82c6ceeb9d53488fbeaf65e92cdbd21d" localSheetId="11" hidden="1">#REF!</definedName>
    <definedName name="prolinks_82c6ceeb9d53488fbeaf65e92cdbd21d" localSheetId="18" hidden="1">#REF!</definedName>
    <definedName name="prolinks_82c6ceeb9d53488fbeaf65e92cdbd21d" hidden="1">#REF!</definedName>
    <definedName name="prolinks_855de3fbc8f94c15b6493f03db49aca8" localSheetId="9" hidden="1">#REF!</definedName>
    <definedName name="prolinks_855de3fbc8f94c15b6493f03db49aca8" localSheetId="10" hidden="1">'NFD CONSO'!#REF!</definedName>
    <definedName name="prolinks_855de3fbc8f94c15b6493f03db49aca8" localSheetId="11" hidden="1">#REF!</definedName>
    <definedName name="prolinks_855de3fbc8f94c15b6493f03db49aca8" localSheetId="18" hidden="1">#REF!</definedName>
    <definedName name="prolinks_855de3fbc8f94c15b6493f03db49aca8" hidden="1">#REF!</definedName>
    <definedName name="prolinks_86e14615ea3e4c85b306ebb725db8c7f" localSheetId="9" hidden="1">#REF!</definedName>
    <definedName name="prolinks_86e14615ea3e4c85b306ebb725db8c7f" localSheetId="10" hidden="1">'NFD CONSO'!#REF!</definedName>
    <definedName name="prolinks_86e14615ea3e4c85b306ebb725db8c7f" localSheetId="11" hidden="1">#REF!</definedName>
    <definedName name="prolinks_86e14615ea3e4c85b306ebb725db8c7f" localSheetId="18" hidden="1">#REF!</definedName>
    <definedName name="prolinks_86e14615ea3e4c85b306ebb725db8c7f" hidden="1">#REF!</definedName>
    <definedName name="prolinks_872cfab33e494e7a9ffae400d0d5d823" localSheetId="9" hidden="1">#REF!</definedName>
    <definedName name="prolinks_872cfab33e494e7a9ffae400d0d5d823" localSheetId="6" hidden="1">#REF!</definedName>
    <definedName name="prolinks_872cfab33e494e7a9ffae400d0d5d823" localSheetId="10" hidden="1">'NFD CONSO'!#REF!</definedName>
    <definedName name="prolinks_872cfab33e494e7a9ffae400d0d5d823" localSheetId="11" hidden="1">#REF!</definedName>
    <definedName name="prolinks_872cfab33e494e7a9ffae400d0d5d823" hidden="1">#REF!</definedName>
    <definedName name="prolinks_89de8ffe83624aeca1b70f9d8841a133" localSheetId="9" hidden="1">#REF!</definedName>
    <definedName name="prolinks_89de8ffe83624aeca1b70f9d8841a133" localSheetId="51" hidden="1">#REF!</definedName>
    <definedName name="prolinks_89de8ffe83624aeca1b70f9d8841a133" localSheetId="10" hidden="1">'NFD CONSO'!#REF!</definedName>
    <definedName name="prolinks_89de8ffe83624aeca1b70f9d8841a133" localSheetId="11" hidden="1">#REF!</definedName>
    <definedName name="prolinks_89de8ffe83624aeca1b70f9d8841a133" hidden="1">#REF!</definedName>
    <definedName name="prolinks_8c2605b1c46d49ab8f1920e1df5db5fb" localSheetId="9" hidden="1">#REF!</definedName>
    <definedName name="prolinks_8c2605b1c46d49ab8f1920e1df5db5fb" localSheetId="51" hidden="1">#REF!</definedName>
    <definedName name="prolinks_8c2605b1c46d49ab8f1920e1df5db5fb" localSheetId="10" hidden="1">'NFD CONSO'!#REF!</definedName>
    <definedName name="prolinks_8c2605b1c46d49ab8f1920e1df5db5fb" localSheetId="11" hidden="1">#REF!</definedName>
    <definedName name="prolinks_8c2605b1c46d49ab8f1920e1df5db5fb" hidden="1">#REF!</definedName>
    <definedName name="prolinks_8c921efa7cab432987fbbebb69c1b1e8" localSheetId="9" hidden="1">#REF!</definedName>
    <definedName name="prolinks_8c921efa7cab432987fbbebb69c1b1e8" localSheetId="51" hidden="1">#REF!</definedName>
    <definedName name="prolinks_8c921efa7cab432987fbbebb69c1b1e8" localSheetId="10" hidden="1">'NFD CONSO'!#REF!</definedName>
    <definedName name="prolinks_8c921efa7cab432987fbbebb69c1b1e8" localSheetId="11" hidden="1">#REF!</definedName>
    <definedName name="prolinks_8c921efa7cab432987fbbebb69c1b1e8" hidden="1">#REF!</definedName>
    <definedName name="prolinks_8cedfcf761e444549f7fbace88504730" localSheetId="9" hidden="1">#REF!</definedName>
    <definedName name="prolinks_8cedfcf761e444549f7fbace88504730" localSheetId="10" hidden="1">'NFD CONSO'!#REF!</definedName>
    <definedName name="prolinks_8cedfcf761e444549f7fbace88504730" localSheetId="11" hidden="1">#REF!</definedName>
    <definedName name="prolinks_8cedfcf761e444549f7fbace88504730" localSheetId="18" hidden="1">#REF!</definedName>
    <definedName name="prolinks_8cedfcf761e444549f7fbace88504730" hidden="1">#REF!</definedName>
    <definedName name="prolinks_8df6db686705488a99889353961ca69f" localSheetId="9" hidden="1">#REF!</definedName>
    <definedName name="prolinks_8df6db686705488a99889353961ca69f" localSheetId="10" hidden="1">'NFD CONSO'!#REF!</definedName>
    <definedName name="prolinks_8df6db686705488a99889353961ca69f" localSheetId="11" hidden="1">#REF!</definedName>
    <definedName name="prolinks_8df6db686705488a99889353961ca69f" localSheetId="18" hidden="1">#REF!</definedName>
    <definedName name="prolinks_8df6db686705488a99889353961ca69f" hidden="1">#REF!</definedName>
    <definedName name="prolinks_8f2637c5bae344bb931f8b4503575b89" localSheetId="9" hidden="1">#REF!</definedName>
    <definedName name="prolinks_8f2637c5bae344bb931f8b4503575b89" localSheetId="10" hidden="1">'NFD CONSO'!#REF!</definedName>
    <definedName name="prolinks_8f2637c5bae344bb931f8b4503575b89" localSheetId="11" hidden="1">#REF!</definedName>
    <definedName name="prolinks_8f2637c5bae344bb931f8b4503575b89" localSheetId="18" hidden="1">#REF!</definedName>
    <definedName name="prolinks_8f2637c5bae344bb931f8b4503575b89" hidden="1">#REF!</definedName>
    <definedName name="prolinks_8f412973c4324931b82816a266336fd0" localSheetId="9" hidden="1">#REF!</definedName>
    <definedName name="prolinks_8f412973c4324931b82816a266336fd0" localSheetId="10" hidden="1">'NFD CONSO'!#REF!</definedName>
    <definedName name="prolinks_8f412973c4324931b82816a266336fd0" localSheetId="11" hidden="1">#REF!</definedName>
    <definedName name="prolinks_8f412973c4324931b82816a266336fd0" localSheetId="18" hidden="1">#REF!</definedName>
    <definedName name="prolinks_8f412973c4324931b82816a266336fd0" hidden="1">#REF!</definedName>
    <definedName name="prolinks_9082e5ee20d74ec99cbc93d0c5ba314b" localSheetId="6" hidden="1">#REF!</definedName>
    <definedName name="prolinks_9082e5ee20d74ec99cbc93d0c5ba314b" hidden="1">#REF!</definedName>
    <definedName name="prolinks_90e5151d897548e3a09a37ecb5b3cb6e" localSheetId="9" hidden="1">#REF!</definedName>
    <definedName name="prolinks_90e5151d897548e3a09a37ecb5b3cb6e" localSheetId="51" hidden="1">#REF!</definedName>
    <definedName name="prolinks_90e5151d897548e3a09a37ecb5b3cb6e" localSheetId="10" hidden="1">'NFD CONSO'!#REF!</definedName>
    <definedName name="prolinks_90e5151d897548e3a09a37ecb5b3cb6e" localSheetId="11" hidden="1">#REF!</definedName>
    <definedName name="prolinks_90e5151d897548e3a09a37ecb5b3cb6e" hidden="1">#REF!</definedName>
    <definedName name="prolinks_91cb89a0593843dd9dc30c25b0e05880" localSheetId="9" hidden="1">#REF!</definedName>
    <definedName name="prolinks_91cb89a0593843dd9dc30c25b0e05880" localSheetId="10" hidden="1">'NFD CONSO'!#REF!</definedName>
    <definedName name="prolinks_91cb89a0593843dd9dc30c25b0e05880" localSheetId="11" hidden="1">#REF!</definedName>
    <definedName name="prolinks_91cb89a0593843dd9dc30c25b0e05880" localSheetId="18" hidden="1">#REF!</definedName>
    <definedName name="prolinks_91cb89a0593843dd9dc30c25b0e05880" hidden="1">#REF!</definedName>
    <definedName name="prolinks_92b808ca05694bfa891b892748438294" localSheetId="9" hidden="1">#REF!</definedName>
    <definedName name="prolinks_92b808ca05694bfa891b892748438294" localSheetId="10" hidden="1">'NFD CONSO'!#REF!</definedName>
    <definedName name="prolinks_92b808ca05694bfa891b892748438294" localSheetId="11" hidden="1">#REF!</definedName>
    <definedName name="prolinks_92b808ca05694bfa891b892748438294" localSheetId="18" hidden="1">#REF!</definedName>
    <definedName name="prolinks_92b808ca05694bfa891b892748438294" hidden="1">#REF!</definedName>
    <definedName name="prolinks_966d8da80b2d4d1891ff8950d1a08d0b" localSheetId="9" hidden="1">#REF!</definedName>
    <definedName name="prolinks_966d8da80b2d4d1891ff8950d1a08d0b" localSheetId="10" hidden="1">'NFD CONSO'!#REF!</definedName>
    <definedName name="prolinks_966d8da80b2d4d1891ff8950d1a08d0b" localSheetId="11" hidden="1">#REF!</definedName>
    <definedName name="prolinks_966d8da80b2d4d1891ff8950d1a08d0b" localSheetId="18" hidden="1">#REF!</definedName>
    <definedName name="prolinks_966d8da80b2d4d1891ff8950d1a08d0b" hidden="1">#REF!</definedName>
    <definedName name="prolinks_970fb41ae9fc43f2a58e17b55f3458e1" localSheetId="9" hidden="1">#REF!</definedName>
    <definedName name="prolinks_970fb41ae9fc43f2a58e17b55f3458e1" localSheetId="10" hidden="1">'NFD CONSO'!#REF!</definedName>
    <definedName name="prolinks_970fb41ae9fc43f2a58e17b55f3458e1" localSheetId="11" hidden="1">#REF!</definedName>
    <definedName name="prolinks_970fb41ae9fc43f2a58e17b55f3458e1" localSheetId="18" hidden="1">#REF!</definedName>
    <definedName name="prolinks_970fb41ae9fc43f2a58e17b55f3458e1" hidden="1">#REF!</definedName>
    <definedName name="prolinks_97980f5098d94332bfb941eb28ef6f8c" localSheetId="9" hidden="1">#REF!</definedName>
    <definedName name="prolinks_97980f5098d94332bfb941eb28ef6f8c" localSheetId="6" hidden="1">#REF!</definedName>
    <definedName name="prolinks_97980f5098d94332bfb941eb28ef6f8c" localSheetId="10" hidden="1">'NFD CONSO'!#REF!</definedName>
    <definedName name="prolinks_97980f5098d94332bfb941eb28ef6f8c" localSheetId="11" hidden="1">#REF!</definedName>
    <definedName name="prolinks_97980f5098d94332bfb941eb28ef6f8c" hidden="1">#REF!</definedName>
    <definedName name="prolinks_987de53378c9467fbf238ab4be24ac3a" localSheetId="9" hidden="1">#REF!</definedName>
    <definedName name="prolinks_987de53378c9467fbf238ab4be24ac3a" localSheetId="6" hidden="1">#REF!</definedName>
    <definedName name="prolinks_987de53378c9467fbf238ab4be24ac3a" localSheetId="10" hidden="1">'NFD CONSO'!#REF!</definedName>
    <definedName name="prolinks_987de53378c9467fbf238ab4be24ac3a" localSheetId="11" hidden="1">#REF!</definedName>
    <definedName name="prolinks_987de53378c9467fbf238ab4be24ac3a" hidden="1">#REF!</definedName>
    <definedName name="prolinks_9a74c580ba24460eb74f4e726b85ac31" localSheetId="6" hidden="1">#REF!</definedName>
    <definedName name="prolinks_9a74c580ba24460eb74f4e726b85ac31" hidden="1">#REF!</definedName>
    <definedName name="prolinks_9ac4000804ac4967b59d0e3365e392d3" localSheetId="9" hidden="1">#REF!</definedName>
    <definedName name="prolinks_9ac4000804ac4967b59d0e3365e392d3" localSheetId="51" hidden="1">#REF!</definedName>
    <definedName name="prolinks_9ac4000804ac4967b59d0e3365e392d3" localSheetId="10" hidden="1">'NFD CONSO'!#REF!</definedName>
    <definedName name="prolinks_9ac4000804ac4967b59d0e3365e392d3" localSheetId="11" hidden="1">#REF!</definedName>
    <definedName name="prolinks_9ac4000804ac4967b59d0e3365e392d3" hidden="1">#REF!</definedName>
    <definedName name="prolinks_9ac927e2f67040709367cd4fa101011d" localSheetId="9" hidden="1">#REF!</definedName>
    <definedName name="prolinks_9ac927e2f67040709367cd4fa101011d" localSheetId="10" hidden="1">'NFD CONSO'!#REF!</definedName>
    <definedName name="prolinks_9ac927e2f67040709367cd4fa101011d" localSheetId="11" hidden="1">#REF!</definedName>
    <definedName name="prolinks_9ac927e2f67040709367cd4fa101011d" localSheetId="18" hidden="1">#REF!</definedName>
    <definedName name="prolinks_9ac927e2f67040709367cd4fa101011d" hidden="1">#REF!</definedName>
    <definedName name="prolinks_9cc085cb1bb545739149f26b93cf0269" localSheetId="9" hidden="1">#REF!</definedName>
    <definedName name="prolinks_9cc085cb1bb545739149f26b93cf0269" localSheetId="10" hidden="1">'NFD CONSO'!#REF!</definedName>
    <definedName name="prolinks_9cc085cb1bb545739149f26b93cf0269" localSheetId="11" hidden="1">#REF!</definedName>
    <definedName name="prolinks_9cc085cb1bb545739149f26b93cf0269" localSheetId="18" hidden="1">#REF!</definedName>
    <definedName name="prolinks_9cc085cb1bb545739149f26b93cf0269" hidden="1">#REF!</definedName>
    <definedName name="prolinks_9d9e6c380ab34b94984541abb4a04a19" localSheetId="9" hidden="1">#REF!</definedName>
    <definedName name="prolinks_9d9e6c380ab34b94984541abb4a04a19" localSheetId="10" hidden="1">'NFD CONSO'!#REF!</definedName>
    <definedName name="prolinks_9d9e6c380ab34b94984541abb4a04a19" localSheetId="11" hidden="1">#REF!</definedName>
    <definedName name="prolinks_9d9e6c380ab34b94984541abb4a04a19" localSheetId="18" hidden="1">#REF!</definedName>
    <definedName name="prolinks_9d9e6c380ab34b94984541abb4a04a19" hidden="1">#REF!</definedName>
    <definedName name="prolinks_9edff01f9b294a20b6ce212a094e3292" localSheetId="9" hidden="1">#REF!</definedName>
    <definedName name="prolinks_9edff01f9b294a20b6ce212a094e3292" localSheetId="6" hidden="1">#REF!</definedName>
    <definedName name="prolinks_9edff01f9b294a20b6ce212a094e3292" localSheetId="10" hidden="1">'NFD CONSO'!#REF!</definedName>
    <definedName name="prolinks_9edff01f9b294a20b6ce212a094e3292" localSheetId="11" hidden="1">#REF!</definedName>
    <definedName name="prolinks_9edff01f9b294a20b6ce212a094e3292" hidden="1">#REF!</definedName>
    <definedName name="prolinks_9ee1c7482d5d473da6bad73c438dce92" localSheetId="9" hidden="1">#REF!</definedName>
    <definedName name="prolinks_9ee1c7482d5d473da6bad73c438dce92" localSheetId="51" hidden="1">#REF!</definedName>
    <definedName name="prolinks_9ee1c7482d5d473da6bad73c438dce92" localSheetId="10" hidden="1">'NFD CONSO'!#REF!</definedName>
    <definedName name="prolinks_9ee1c7482d5d473da6bad73c438dce92" localSheetId="11" hidden="1">#REF!</definedName>
    <definedName name="prolinks_9ee1c7482d5d473da6bad73c438dce92" hidden="1">#REF!</definedName>
    <definedName name="prolinks_9f3a8b8cf9504266bf233da17163c54a" localSheetId="6" hidden="1">#REF!</definedName>
    <definedName name="prolinks_9f3a8b8cf9504266bf233da17163c54a" hidden="1">#REF!</definedName>
    <definedName name="prolinks_a027e2cf6874442dba07ac9413fb357b" localSheetId="9" hidden="1">#REF!</definedName>
    <definedName name="prolinks_a027e2cf6874442dba07ac9413fb357b" localSheetId="51" hidden="1">#REF!</definedName>
    <definedName name="prolinks_a027e2cf6874442dba07ac9413fb357b" localSheetId="10" hidden="1">'NFD CONSO'!#REF!</definedName>
    <definedName name="prolinks_a027e2cf6874442dba07ac9413fb357b" localSheetId="11" hidden="1">#REF!</definedName>
    <definedName name="prolinks_a027e2cf6874442dba07ac9413fb357b" hidden="1">#REF!</definedName>
    <definedName name="prolinks_a06ab757fba94584be535dd0092d3c4d" localSheetId="9" hidden="1">#REF!</definedName>
    <definedName name="prolinks_a06ab757fba94584be535dd0092d3c4d" localSheetId="10" hidden="1">'NFD CONSO'!#REF!</definedName>
    <definedName name="prolinks_a06ab757fba94584be535dd0092d3c4d" localSheetId="11" hidden="1">#REF!</definedName>
    <definedName name="prolinks_a06ab757fba94584be535dd0092d3c4d" localSheetId="18" hidden="1">#REF!</definedName>
    <definedName name="prolinks_a06ab757fba94584be535dd0092d3c4d" hidden="1">#REF!</definedName>
    <definedName name="prolinks_a11d35a04dbf4bc690d830e12bf4c659" localSheetId="9" hidden="1">#REF!</definedName>
    <definedName name="prolinks_a11d35a04dbf4bc690d830e12bf4c659" localSheetId="10" hidden="1">'NFD CONSO'!#REF!</definedName>
    <definedName name="prolinks_a11d35a04dbf4bc690d830e12bf4c659" localSheetId="11" hidden="1">#REF!</definedName>
    <definedName name="prolinks_a11d35a04dbf4bc690d830e12bf4c659" localSheetId="18" hidden="1">#REF!</definedName>
    <definedName name="prolinks_a11d35a04dbf4bc690d830e12bf4c659" hidden="1">#REF!</definedName>
    <definedName name="prolinks_a153071d247a42448ae9d57ecb5315f2" localSheetId="9" hidden="1">#REF!</definedName>
    <definedName name="prolinks_a153071d247a42448ae9d57ecb5315f2" localSheetId="10" hidden="1">'NFD CONSO'!#REF!</definedName>
    <definedName name="prolinks_a153071d247a42448ae9d57ecb5315f2" localSheetId="11" hidden="1">#REF!</definedName>
    <definedName name="prolinks_a153071d247a42448ae9d57ecb5315f2" localSheetId="18" hidden="1">#REF!</definedName>
    <definedName name="prolinks_a153071d247a42448ae9d57ecb5315f2" hidden="1">#REF!</definedName>
    <definedName name="prolinks_a18c68de32f745d3ab516dc1ff6e3f31" localSheetId="9" hidden="1">#REF!</definedName>
    <definedName name="prolinks_a18c68de32f745d3ab516dc1ff6e3f31" localSheetId="10" hidden="1">'NFD CONSO'!#REF!</definedName>
    <definedName name="prolinks_a18c68de32f745d3ab516dc1ff6e3f31" localSheetId="11" hidden="1">#REF!</definedName>
    <definedName name="prolinks_a18c68de32f745d3ab516dc1ff6e3f31" localSheetId="18" hidden="1">#REF!</definedName>
    <definedName name="prolinks_a18c68de32f745d3ab516dc1ff6e3f31" hidden="1">#REF!</definedName>
    <definedName name="prolinks_a1dd94296b7e4394a0b78253136b2cad" localSheetId="9" hidden="1">#REF!</definedName>
    <definedName name="prolinks_a1dd94296b7e4394a0b78253136b2cad" localSheetId="10" hidden="1">'NFD CONSO'!#REF!</definedName>
    <definedName name="prolinks_a1dd94296b7e4394a0b78253136b2cad" localSheetId="11" hidden="1">#REF!</definedName>
    <definedName name="prolinks_a1dd94296b7e4394a0b78253136b2cad" localSheetId="18" hidden="1">#REF!</definedName>
    <definedName name="prolinks_a1dd94296b7e4394a0b78253136b2cad" hidden="1">#REF!</definedName>
    <definedName name="prolinks_a21f33bb4e594b8a95424a3eae10a2ac" localSheetId="9" hidden="1">#REF!</definedName>
    <definedName name="prolinks_a21f33bb4e594b8a95424a3eae10a2ac" localSheetId="10" hidden="1">'NFD CONSO'!#REF!</definedName>
    <definedName name="prolinks_a21f33bb4e594b8a95424a3eae10a2ac" localSheetId="11" hidden="1">#REF!</definedName>
    <definedName name="prolinks_a21f33bb4e594b8a95424a3eae10a2ac" localSheetId="18" hidden="1">#REF!</definedName>
    <definedName name="prolinks_a21f33bb4e594b8a95424a3eae10a2ac" hidden="1">#REF!</definedName>
    <definedName name="prolinks_a3541bae38e347e1900b848d8cececd8" localSheetId="9" hidden="1">#REF!</definedName>
    <definedName name="prolinks_a3541bae38e347e1900b848d8cececd8" localSheetId="10" hidden="1">'NFD CONSO'!#REF!</definedName>
    <definedName name="prolinks_a3541bae38e347e1900b848d8cececd8" localSheetId="11" hidden="1">#REF!</definedName>
    <definedName name="prolinks_a3541bae38e347e1900b848d8cececd8" localSheetId="18" hidden="1">#REF!</definedName>
    <definedName name="prolinks_a3541bae38e347e1900b848d8cececd8" hidden="1">#REF!</definedName>
    <definedName name="prolinks_a36eb86f36264f2ebd371383f77b6209" localSheetId="9" hidden="1">#REF!</definedName>
    <definedName name="prolinks_a36eb86f36264f2ebd371383f77b6209" localSheetId="10" hidden="1">'NFD CONSO'!#REF!</definedName>
    <definedName name="prolinks_a36eb86f36264f2ebd371383f77b6209" localSheetId="11" hidden="1">#REF!</definedName>
    <definedName name="prolinks_a36eb86f36264f2ebd371383f77b6209" localSheetId="18" hidden="1">#REF!</definedName>
    <definedName name="prolinks_a36eb86f36264f2ebd371383f77b6209" hidden="1">#REF!</definedName>
    <definedName name="prolinks_a478dab6cd50411184364274051f0e15" localSheetId="9" hidden="1">#REF!</definedName>
    <definedName name="prolinks_a478dab6cd50411184364274051f0e15" localSheetId="6" hidden="1">#REF!</definedName>
    <definedName name="prolinks_a478dab6cd50411184364274051f0e15" localSheetId="10" hidden="1">'NFD CONSO'!#REF!</definedName>
    <definedName name="prolinks_a478dab6cd50411184364274051f0e15" localSheetId="11" hidden="1">#REF!</definedName>
    <definedName name="prolinks_a478dab6cd50411184364274051f0e15" hidden="1">#REF!</definedName>
    <definedName name="prolinks_a851ce3023c142218ad5536bf7bf23df" localSheetId="9" hidden="1">#REF!</definedName>
    <definedName name="prolinks_a851ce3023c142218ad5536bf7bf23df" localSheetId="51" hidden="1">#REF!</definedName>
    <definedName name="prolinks_a851ce3023c142218ad5536bf7bf23df" localSheetId="10" hidden="1">'NFD CONSO'!#REF!</definedName>
    <definedName name="prolinks_a851ce3023c142218ad5536bf7bf23df" localSheetId="11" hidden="1">#REF!</definedName>
    <definedName name="prolinks_a851ce3023c142218ad5536bf7bf23df" hidden="1">#REF!</definedName>
    <definedName name="prolinks_aa6ee5e0b07441c3b3ff4864335d6196" localSheetId="9" hidden="1">#REF!</definedName>
    <definedName name="prolinks_aa6ee5e0b07441c3b3ff4864335d6196" localSheetId="51" hidden="1">#REF!</definedName>
    <definedName name="prolinks_aa6ee5e0b07441c3b3ff4864335d6196" localSheetId="10" hidden="1">'NFD CONSO'!#REF!</definedName>
    <definedName name="prolinks_aa6ee5e0b07441c3b3ff4864335d6196" localSheetId="11" hidden="1">#REF!</definedName>
    <definedName name="prolinks_aa6ee5e0b07441c3b3ff4864335d6196" hidden="1">#REF!</definedName>
    <definedName name="prolinks_ab42ad800fe44b31b3fc4959908e03ec" localSheetId="9" hidden="1">#REF!</definedName>
    <definedName name="prolinks_ab42ad800fe44b31b3fc4959908e03ec" localSheetId="51" hidden="1">#REF!</definedName>
    <definedName name="prolinks_ab42ad800fe44b31b3fc4959908e03ec" localSheetId="6" hidden="1">#REF!</definedName>
    <definedName name="prolinks_ab42ad800fe44b31b3fc4959908e03ec" localSheetId="10" hidden="1">'NFD CONSO'!#REF!</definedName>
    <definedName name="prolinks_ab42ad800fe44b31b3fc4959908e03ec" localSheetId="11" hidden="1">#REF!</definedName>
    <definedName name="prolinks_ab42ad800fe44b31b3fc4959908e03ec" localSheetId="18" hidden="1">#REF!</definedName>
    <definedName name="prolinks_ab42ad800fe44b31b3fc4959908e03ec" hidden="1">#REF!</definedName>
    <definedName name="prolinks_ab553a53eaf542a29043c427b9b14ec5" localSheetId="51" hidden="1">#REF!</definedName>
    <definedName name="prolinks_ab553a53eaf542a29043c427b9b14ec5" localSheetId="6" hidden="1">#REF!</definedName>
    <definedName name="prolinks_ab553a53eaf542a29043c427b9b14ec5" hidden="1">#REF!</definedName>
    <definedName name="prolinks_ab88b9769ab6434abd684f3873ef6e15" localSheetId="9" hidden="1">#REF!</definedName>
    <definedName name="prolinks_ab88b9769ab6434abd684f3873ef6e15" localSheetId="51" hidden="1">#REF!</definedName>
    <definedName name="prolinks_ab88b9769ab6434abd684f3873ef6e15" localSheetId="10" hidden="1">'NFD CONSO'!#REF!</definedName>
    <definedName name="prolinks_ab88b9769ab6434abd684f3873ef6e15" localSheetId="11" hidden="1">#REF!</definedName>
    <definedName name="prolinks_ab88b9769ab6434abd684f3873ef6e15" hidden="1">#REF!</definedName>
    <definedName name="prolinks_ac6b978c52634e4591497f3520e94325" localSheetId="9" hidden="1">#REF!</definedName>
    <definedName name="prolinks_ac6b978c52634e4591497f3520e94325" localSheetId="51" hidden="1">#REF!</definedName>
    <definedName name="prolinks_ac6b978c52634e4591497f3520e94325" localSheetId="10" hidden="1">'NFD CONSO'!#REF!</definedName>
    <definedName name="prolinks_ac6b978c52634e4591497f3520e94325" localSheetId="11" hidden="1">#REF!</definedName>
    <definedName name="prolinks_ac6b978c52634e4591497f3520e94325" hidden="1">#REF!</definedName>
    <definedName name="prolinks_ae90d8f59bfa44a188ec54385b06e630" localSheetId="9" hidden="1">#REF!</definedName>
    <definedName name="prolinks_ae90d8f59bfa44a188ec54385b06e630" localSheetId="51" hidden="1">#REF!</definedName>
    <definedName name="prolinks_ae90d8f59bfa44a188ec54385b06e630" localSheetId="10" hidden="1">'NFD CONSO'!#REF!</definedName>
    <definedName name="prolinks_ae90d8f59bfa44a188ec54385b06e630" localSheetId="11" hidden="1">#REF!</definedName>
    <definedName name="prolinks_ae90d8f59bfa44a188ec54385b06e630" hidden="1">#REF!</definedName>
    <definedName name="prolinks_b15c5ea629464e379d57bc05c63cf700" localSheetId="9" hidden="1">#REF!</definedName>
    <definedName name="prolinks_b15c5ea629464e379d57bc05c63cf700" localSheetId="10" hidden="1">'NFD CONSO'!#REF!</definedName>
    <definedName name="prolinks_b15c5ea629464e379d57bc05c63cf700" localSheetId="11" hidden="1">#REF!</definedName>
    <definedName name="prolinks_b15c5ea629464e379d57bc05c63cf700" localSheetId="18" hidden="1">#REF!</definedName>
    <definedName name="prolinks_b15c5ea629464e379d57bc05c63cf700" hidden="1">#REF!</definedName>
    <definedName name="prolinks_b2fd8824dae643f796e521ba346474fa" localSheetId="9" hidden="1">#REF!</definedName>
    <definedName name="prolinks_b2fd8824dae643f796e521ba346474fa" localSheetId="6" hidden="1">#REF!</definedName>
    <definedName name="prolinks_b2fd8824dae643f796e521ba346474fa" localSheetId="10" hidden="1">'NFD CONSO'!#REF!</definedName>
    <definedName name="prolinks_b2fd8824dae643f796e521ba346474fa" localSheetId="11" hidden="1">#REF!</definedName>
    <definedName name="prolinks_b2fd8824dae643f796e521ba346474fa" hidden="1">#REF!</definedName>
    <definedName name="prolinks_b4be6085f0624aa4bb8d22e8aa914a6e" localSheetId="9" hidden="1">#REF!</definedName>
    <definedName name="prolinks_b4be6085f0624aa4bb8d22e8aa914a6e" localSheetId="51" hidden="1">#REF!</definedName>
    <definedName name="prolinks_b4be6085f0624aa4bb8d22e8aa914a6e" localSheetId="10" hidden="1">'NFD CONSO'!#REF!</definedName>
    <definedName name="prolinks_b4be6085f0624aa4bb8d22e8aa914a6e" localSheetId="11" hidden="1">#REF!</definedName>
    <definedName name="prolinks_b4be6085f0624aa4bb8d22e8aa914a6e" hidden="1">#REF!</definedName>
    <definedName name="prolinks_b75c4442d5724b06a0c92429bc8d835e" localSheetId="9" hidden="1">#REF!</definedName>
    <definedName name="prolinks_b75c4442d5724b06a0c92429bc8d835e" localSheetId="51" hidden="1">#REF!</definedName>
    <definedName name="prolinks_b75c4442d5724b06a0c92429bc8d835e" localSheetId="10" hidden="1">'NFD CONSO'!#REF!</definedName>
    <definedName name="prolinks_b75c4442d5724b06a0c92429bc8d835e" localSheetId="11" hidden="1">#REF!</definedName>
    <definedName name="prolinks_b75c4442d5724b06a0c92429bc8d835e" hidden="1">#REF!</definedName>
    <definedName name="prolinks_b86bf912ac1a4cf68c62ddf25477fb0f" localSheetId="9" hidden="1">#REF!</definedName>
    <definedName name="prolinks_b86bf912ac1a4cf68c62ddf25477fb0f" localSheetId="51" hidden="1">#REF!</definedName>
    <definedName name="prolinks_b86bf912ac1a4cf68c62ddf25477fb0f" localSheetId="10" hidden="1">'NFD CONSO'!#REF!</definedName>
    <definedName name="prolinks_b86bf912ac1a4cf68c62ddf25477fb0f" localSheetId="11" hidden="1">#REF!</definedName>
    <definedName name="prolinks_b86bf912ac1a4cf68c62ddf25477fb0f" hidden="1">#REF!</definedName>
    <definedName name="prolinks_bb1b1950b11540cbbe1975b36eed461b" localSheetId="9" hidden="1">#REF!</definedName>
    <definedName name="prolinks_bb1b1950b11540cbbe1975b36eed461b" localSheetId="51" hidden="1">#REF!</definedName>
    <definedName name="prolinks_bb1b1950b11540cbbe1975b36eed461b" localSheetId="6" hidden="1">#REF!</definedName>
    <definedName name="prolinks_bb1b1950b11540cbbe1975b36eed461b" localSheetId="10" hidden="1">'NFD CONSO'!#REF!</definedName>
    <definedName name="prolinks_bb1b1950b11540cbbe1975b36eed461b" localSheetId="11" hidden="1">#REF!</definedName>
    <definedName name="prolinks_bb1b1950b11540cbbe1975b36eed461b" localSheetId="18" hidden="1">#REF!</definedName>
    <definedName name="prolinks_bb1b1950b11540cbbe1975b36eed461b" hidden="1">#REF!</definedName>
    <definedName name="prolinks_bd7b1ba7277e42efb83024ad9dcbad34" localSheetId="9" hidden="1">#REF!</definedName>
    <definedName name="prolinks_bd7b1ba7277e42efb83024ad9dcbad34" localSheetId="51" hidden="1">#REF!</definedName>
    <definedName name="prolinks_bd7b1ba7277e42efb83024ad9dcbad34" localSheetId="10" hidden="1">'NFD CONSO'!#REF!</definedName>
    <definedName name="prolinks_bd7b1ba7277e42efb83024ad9dcbad34" localSheetId="11" hidden="1">#REF!</definedName>
    <definedName name="prolinks_bd7b1ba7277e42efb83024ad9dcbad34" hidden="1">#REF!</definedName>
    <definedName name="prolinks_bf0b80245da64a579166846fb115d9a3" localSheetId="9" hidden="1">#REF!</definedName>
    <definedName name="prolinks_bf0b80245da64a579166846fb115d9a3" localSheetId="51" hidden="1">#REF!</definedName>
    <definedName name="prolinks_bf0b80245da64a579166846fb115d9a3" localSheetId="10" hidden="1">'NFD CONSO'!#REF!</definedName>
    <definedName name="prolinks_bf0b80245da64a579166846fb115d9a3" localSheetId="11" hidden="1">#REF!</definedName>
    <definedName name="prolinks_bf0b80245da64a579166846fb115d9a3" hidden="1">#REF!</definedName>
    <definedName name="prolinks_c027445a998f4647b597863fdce2ad42" localSheetId="9" hidden="1">#REF!</definedName>
    <definedName name="prolinks_c027445a998f4647b597863fdce2ad42" localSheetId="51" hidden="1">#REF!</definedName>
    <definedName name="prolinks_c027445a998f4647b597863fdce2ad42" localSheetId="10" hidden="1">'NFD CONSO'!#REF!</definedName>
    <definedName name="prolinks_c027445a998f4647b597863fdce2ad42" localSheetId="11" hidden="1">#REF!</definedName>
    <definedName name="prolinks_c027445a998f4647b597863fdce2ad42" hidden="1">#REF!</definedName>
    <definedName name="prolinks_c041d2bf1af849f0a3f02a85a76d0ac5" localSheetId="9" hidden="1">#REF!</definedName>
    <definedName name="prolinks_c041d2bf1af849f0a3f02a85a76d0ac5" localSheetId="51" hidden="1">#REF!</definedName>
    <definedName name="prolinks_c041d2bf1af849f0a3f02a85a76d0ac5" localSheetId="6" hidden="1">#REF!</definedName>
    <definedName name="prolinks_c041d2bf1af849f0a3f02a85a76d0ac5" localSheetId="10" hidden="1">'NFD CONSO'!#REF!</definedName>
    <definedName name="prolinks_c041d2bf1af849f0a3f02a85a76d0ac5" localSheetId="11" hidden="1">#REF!</definedName>
    <definedName name="prolinks_c041d2bf1af849f0a3f02a85a76d0ac5" localSheetId="18" hidden="1">#REF!</definedName>
    <definedName name="prolinks_c041d2bf1af849f0a3f02a85a76d0ac5" hidden="1">#REF!</definedName>
    <definedName name="prolinks_c4d3d38ea4584e1889562fe1cc29ce18" localSheetId="9" hidden="1">#REF!</definedName>
    <definedName name="prolinks_c4d3d38ea4584e1889562fe1cc29ce18" localSheetId="51" hidden="1">#REF!</definedName>
    <definedName name="prolinks_c4d3d38ea4584e1889562fe1cc29ce18" localSheetId="10" hidden="1">'NFD CONSO'!#REF!</definedName>
    <definedName name="prolinks_c4d3d38ea4584e1889562fe1cc29ce18" localSheetId="11" hidden="1">#REF!</definedName>
    <definedName name="prolinks_c4d3d38ea4584e1889562fe1cc29ce18" hidden="1">#REF!</definedName>
    <definedName name="prolinks_c897cd8480a34ef8b1804dcdc7d2da79" localSheetId="9" hidden="1">#REF!</definedName>
    <definedName name="prolinks_c897cd8480a34ef8b1804dcdc7d2da79" localSheetId="51" hidden="1">#REF!</definedName>
    <definedName name="prolinks_c897cd8480a34ef8b1804dcdc7d2da79" localSheetId="6" hidden="1">#REF!</definedName>
    <definedName name="prolinks_c897cd8480a34ef8b1804dcdc7d2da79" localSheetId="10" hidden="1">'NFD CONSO'!#REF!</definedName>
    <definedName name="prolinks_c897cd8480a34ef8b1804dcdc7d2da79" localSheetId="11" hidden="1">#REF!</definedName>
    <definedName name="prolinks_c897cd8480a34ef8b1804dcdc7d2da79" localSheetId="18" hidden="1">#REF!</definedName>
    <definedName name="prolinks_c897cd8480a34ef8b1804dcdc7d2da79" hidden="1">#REF!</definedName>
    <definedName name="prolinks_c8d4d58c2f0d47fdaf94aba5e79648cd" localSheetId="9" hidden="1">#REF!</definedName>
    <definedName name="prolinks_c8d4d58c2f0d47fdaf94aba5e79648cd" localSheetId="51" hidden="1">#REF!</definedName>
    <definedName name="prolinks_c8d4d58c2f0d47fdaf94aba5e79648cd" localSheetId="10" hidden="1">'NFD CONSO'!#REF!</definedName>
    <definedName name="prolinks_c8d4d58c2f0d47fdaf94aba5e79648cd" localSheetId="11" hidden="1">#REF!</definedName>
    <definedName name="prolinks_c8d4d58c2f0d47fdaf94aba5e79648cd" hidden="1">#REF!</definedName>
    <definedName name="prolinks_caf9ebc034c64fb4bb457087723c9712" localSheetId="9" hidden="1">#REF!</definedName>
    <definedName name="prolinks_caf9ebc034c64fb4bb457087723c9712" localSheetId="51" hidden="1">#REF!</definedName>
    <definedName name="prolinks_caf9ebc034c64fb4bb457087723c9712" localSheetId="10" hidden="1">'NFD CONSO'!#REF!</definedName>
    <definedName name="prolinks_caf9ebc034c64fb4bb457087723c9712" localSheetId="11" hidden="1">#REF!</definedName>
    <definedName name="prolinks_caf9ebc034c64fb4bb457087723c9712" hidden="1">#REF!</definedName>
    <definedName name="prolinks_cb2039e1f6e5452f9f4b8995af66731f" localSheetId="9" hidden="1">#REF!</definedName>
    <definedName name="prolinks_cb2039e1f6e5452f9f4b8995af66731f" localSheetId="51" hidden="1">#REF!</definedName>
    <definedName name="prolinks_cb2039e1f6e5452f9f4b8995af66731f" localSheetId="10" hidden="1">'NFD CONSO'!#REF!</definedName>
    <definedName name="prolinks_cb2039e1f6e5452f9f4b8995af66731f" localSheetId="11" hidden="1">#REF!</definedName>
    <definedName name="prolinks_cb2039e1f6e5452f9f4b8995af66731f" hidden="1">#REF!</definedName>
    <definedName name="prolinks_cb339f01007a496aa8e56013054510d0" localSheetId="9" hidden="1">#REF!</definedName>
    <definedName name="prolinks_cb339f01007a496aa8e56013054510d0" localSheetId="10" hidden="1">'NFD CONSO'!#REF!</definedName>
    <definedName name="prolinks_cb339f01007a496aa8e56013054510d0" localSheetId="11" hidden="1">#REF!</definedName>
    <definedName name="prolinks_cb339f01007a496aa8e56013054510d0" localSheetId="18" hidden="1">#REF!</definedName>
    <definedName name="prolinks_cb339f01007a496aa8e56013054510d0" hidden="1">#REF!</definedName>
    <definedName name="prolinks_cd4ba5fb8762498a9c721851594069cd" localSheetId="9" hidden="1">#REF!</definedName>
    <definedName name="prolinks_cd4ba5fb8762498a9c721851594069cd" localSheetId="10" hidden="1">'NFD CONSO'!#REF!</definedName>
    <definedName name="prolinks_cd4ba5fb8762498a9c721851594069cd" localSheetId="11" hidden="1">#REF!</definedName>
    <definedName name="prolinks_cd4ba5fb8762498a9c721851594069cd" localSheetId="18" hidden="1">#REF!</definedName>
    <definedName name="prolinks_cd4ba5fb8762498a9c721851594069cd" hidden="1">#REF!</definedName>
    <definedName name="prolinks_ce51691939574cb0ae41d3cc9fc8001a" localSheetId="9" hidden="1">#REF!</definedName>
    <definedName name="prolinks_ce51691939574cb0ae41d3cc9fc8001a" localSheetId="10" hidden="1">'NFD CONSO'!#REF!</definedName>
    <definedName name="prolinks_ce51691939574cb0ae41d3cc9fc8001a" localSheetId="11" hidden="1">#REF!</definedName>
    <definedName name="prolinks_ce51691939574cb0ae41d3cc9fc8001a" localSheetId="18" hidden="1">#REF!</definedName>
    <definedName name="prolinks_ce51691939574cb0ae41d3cc9fc8001a" hidden="1">#REF!</definedName>
    <definedName name="prolinks_cff962ced2864ee88ed2fdd22e9ca38a" localSheetId="9" hidden="1">#REF!</definedName>
    <definedName name="prolinks_cff962ced2864ee88ed2fdd22e9ca38a" localSheetId="6" hidden="1">#REF!</definedName>
    <definedName name="prolinks_cff962ced2864ee88ed2fdd22e9ca38a" localSheetId="10" hidden="1">'NFD CONSO'!#REF!</definedName>
    <definedName name="prolinks_cff962ced2864ee88ed2fdd22e9ca38a" localSheetId="11" hidden="1">#REF!</definedName>
    <definedName name="prolinks_cff962ced2864ee88ed2fdd22e9ca38a" hidden="1">#REF!</definedName>
    <definedName name="prolinks_d0d9e879a7424e1f94a77b5325342dd5" localSheetId="9" hidden="1">#REF!</definedName>
    <definedName name="prolinks_d0d9e879a7424e1f94a77b5325342dd5" localSheetId="51" hidden="1">#REF!</definedName>
    <definedName name="prolinks_d0d9e879a7424e1f94a77b5325342dd5" localSheetId="10" hidden="1">'NFD CONSO'!#REF!</definedName>
    <definedName name="prolinks_d0d9e879a7424e1f94a77b5325342dd5" localSheetId="11" hidden="1">#REF!</definedName>
    <definedName name="prolinks_d0d9e879a7424e1f94a77b5325342dd5" hidden="1">#REF!</definedName>
    <definedName name="prolinks_d0f7d1bfb8ed4928bf084c43a212f4b8" localSheetId="9" hidden="1">#REF!</definedName>
    <definedName name="prolinks_d0f7d1bfb8ed4928bf084c43a212f4b8" localSheetId="51" hidden="1">#REF!</definedName>
    <definedName name="prolinks_d0f7d1bfb8ed4928bf084c43a212f4b8" localSheetId="10" hidden="1">'NFD CONSO'!#REF!</definedName>
    <definedName name="prolinks_d0f7d1bfb8ed4928bf084c43a212f4b8" localSheetId="11" hidden="1">#REF!</definedName>
    <definedName name="prolinks_d0f7d1bfb8ed4928bf084c43a212f4b8" hidden="1">#REF!</definedName>
    <definedName name="prolinks_d2e79e6b94144360b00c4c3131f75fb3" localSheetId="9" hidden="1">#REF!</definedName>
    <definedName name="prolinks_d2e79e6b94144360b00c4c3131f75fb3" localSheetId="51" hidden="1">#REF!</definedName>
    <definedName name="prolinks_d2e79e6b94144360b00c4c3131f75fb3" localSheetId="10" hidden="1">'NFD CONSO'!#REF!</definedName>
    <definedName name="prolinks_d2e79e6b94144360b00c4c3131f75fb3" localSheetId="11" hidden="1">#REF!</definedName>
    <definedName name="prolinks_d2e79e6b94144360b00c4c3131f75fb3" hidden="1">#REF!</definedName>
    <definedName name="prolinks_d69cbbf891e24f28bd2daca690a1aa5f" localSheetId="9" hidden="1">#REF!</definedName>
    <definedName name="prolinks_d69cbbf891e24f28bd2daca690a1aa5f" localSheetId="10" hidden="1">'NFD CONSO'!#REF!</definedName>
    <definedName name="prolinks_d69cbbf891e24f28bd2daca690a1aa5f" localSheetId="11" hidden="1">#REF!</definedName>
    <definedName name="prolinks_d69cbbf891e24f28bd2daca690a1aa5f" localSheetId="18" hidden="1">#REF!</definedName>
    <definedName name="prolinks_d69cbbf891e24f28bd2daca690a1aa5f" hidden="1">#REF!</definedName>
    <definedName name="prolinks_d796e7e96ea14d138eae79a9f670ecfe" localSheetId="9" hidden="1">#REF!</definedName>
    <definedName name="prolinks_d796e7e96ea14d138eae79a9f670ecfe" localSheetId="6" hidden="1">#REF!</definedName>
    <definedName name="prolinks_d796e7e96ea14d138eae79a9f670ecfe" localSheetId="10" hidden="1">'NFD CONSO'!#REF!</definedName>
    <definedName name="prolinks_d796e7e96ea14d138eae79a9f670ecfe" localSheetId="11" hidden="1">#REF!</definedName>
    <definedName name="prolinks_d796e7e96ea14d138eae79a9f670ecfe" hidden="1">#REF!</definedName>
    <definedName name="prolinks_d7efdc1361a1461bb4c096f0d2ea85ab" localSheetId="9" hidden="1">#REF!</definedName>
    <definedName name="prolinks_d7efdc1361a1461bb4c096f0d2ea85ab" localSheetId="6" hidden="1">#REF!</definedName>
    <definedName name="prolinks_d7efdc1361a1461bb4c096f0d2ea85ab" localSheetId="10" hidden="1">'NFD CONSO'!#REF!</definedName>
    <definedName name="prolinks_d7efdc1361a1461bb4c096f0d2ea85ab" localSheetId="11" hidden="1">#REF!</definedName>
    <definedName name="prolinks_d7efdc1361a1461bb4c096f0d2ea85ab" hidden="1">#REF!</definedName>
    <definedName name="prolinks_d8d22d5849f74cccb596d82a0bcc5d0c" localSheetId="9" hidden="1">#REF!</definedName>
    <definedName name="prolinks_d8d22d5849f74cccb596d82a0bcc5d0c" localSheetId="51" hidden="1">#REF!</definedName>
    <definedName name="prolinks_d8d22d5849f74cccb596d82a0bcc5d0c" localSheetId="10" hidden="1">'NFD CONSO'!#REF!</definedName>
    <definedName name="prolinks_d8d22d5849f74cccb596d82a0bcc5d0c" localSheetId="11" hidden="1">#REF!</definedName>
    <definedName name="prolinks_d8d22d5849f74cccb596d82a0bcc5d0c" hidden="1">#REF!</definedName>
    <definedName name="prolinks_d9281ca43fc14e0fae0034a3683d1dde" localSheetId="6" hidden="1">#REF!</definedName>
    <definedName name="prolinks_d9281ca43fc14e0fae0034a3683d1dde" hidden="1">#REF!</definedName>
    <definedName name="prolinks_d96213d58e2d4816ad38849bd557c5f3" localSheetId="6" hidden="1">#REF!</definedName>
    <definedName name="prolinks_d96213d58e2d4816ad38849bd557c5f3" hidden="1">#REF!</definedName>
    <definedName name="prolinks_d99637bd4a514abda1ec6d6adaacfc15" localSheetId="6" hidden="1">#REF!</definedName>
    <definedName name="prolinks_d99637bd4a514abda1ec6d6adaacfc15" hidden="1">#REF!</definedName>
    <definedName name="prolinks_da456e6843e0403c8a810405abec6370" localSheetId="9" hidden="1">#REF!</definedName>
    <definedName name="prolinks_da456e6843e0403c8a810405abec6370" localSheetId="51" hidden="1">#REF!</definedName>
    <definedName name="prolinks_da456e6843e0403c8a810405abec6370" localSheetId="6" hidden="1">#REF!</definedName>
    <definedName name="prolinks_da456e6843e0403c8a810405abec6370" localSheetId="10" hidden="1">'NFD CONSO'!#REF!</definedName>
    <definedName name="prolinks_da456e6843e0403c8a810405abec6370" localSheetId="11" hidden="1">#REF!</definedName>
    <definedName name="prolinks_da456e6843e0403c8a810405abec6370" localSheetId="18" hidden="1">#REF!</definedName>
    <definedName name="prolinks_da456e6843e0403c8a810405abec6370" hidden="1">#REF!</definedName>
    <definedName name="prolinks_da79bfecc16148a79d2a8540f57faf86" localSheetId="9" hidden="1">#REF!</definedName>
    <definedName name="prolinks_da79bfecc16148a79d2a8540f57faf86" localSheetId="51" hidden="1">#REF!</definedName>
    <definedName name="prolinks_da79bfecc16148a79d2a8540f57faf86" localSheetId="10" hidden="1">'NFD CONSO'!#REF!</definedName>
    <definedName name="prolinks_da79bfecc16148a79d2a8540f57faf86" localSheetId="11" hidden="1">#REF!</definedName>
    <definedName name="prolinks_da79bfecc16148a79d2a8540f57faf86" hidden="1">#REF!</definedName>
    <definedName name="prolinks_daeab0d8efbd482b82c9ce9b2817fdf1" localSheetId="9" hidden="1">#REF!</definedName>
    <definedName name="prolinks_daeab0d8efbd482b82c9ce9b2817fdf1" localSheetId="51" hidden="1">#REF!</definedName>
    <definedName name="prolinks_daeab0d8efbd482b82c9ce9b2817fdf1" localSheetId="6" hidden="1">#REF!</definedName>
    <definedName name="prolinks_daeab0d8efbd482b82c9ce9b2817fdf1" localSheetId="10" hidden="1">'NFD CONSO'!#REF!</definedName>
    <definedName name="prolinks_daeab0d8efbd482b82c9ce9b2817fdf1" localSheetId="11" hidden="1">#REF!</definedName>
    <definedName name="prolinks_daeab0d8efbd482b82c9ce9b2817fdf1" localSheetId="18" hidden="1">#REF!</definedName>
    <definedName name="prolinks_daeab0d8efbd482b82c9ce9b2817fdf1" hidden="1">#REF!</definedName>
    <definedName name="prolinks_dc96facc44f9492792bf4777a87e9c0d" localSheetId="9" hidden="1">#REF!</definedName>
    <definedName name="prolinks_dc96facc44f9492792bf4777a87e9c0d" localSheetId="51" hidden="1">#REF!</definedName>
    <definedName name="prolinks_dc96facc44f9492792bf4777a87e9c0d" localSheetId="10" hidden="1">'NFD CONSO'!#REF!</definedName>
    <definedName name="prolinks_dc96facc44f9492792bf4777a87e9c0d" localSheetId="11" hidden="1">#REF!</definedName>
    <definedName name="prolinks_dc96facc44f9492792bf4777a87e9c0d" hidden="1">#REF!</definedName>
    <definedName name="prolinks_dd3a16b9fb9a4df1a43b9e0bd2ee2c04" localSheetId="9" hidden="1">#REF!</definedName>
    <definedName name="prolinks_dd3a16b9fb9a4df1a43b9e0bd2ee2c04" localSheetId="51" hidden="1">#REF!</definedName>
    <definedName name="prolinks_dd3a16b9fb9a4df1a43b9e0bd2ee2c04" localSheetId="10" hidden="1">'NFD CONSO'!#REF!</definedName>
    <definedName name="prolinks_dd3a16b9fb9a4df1a43b9e0bd2ee2c04" localSheetId="11" hidden="1">#REF!</definedName>
    <definedName name="prolinks_dd3a16b9fb9a4df1a43b9e0bd2ee2c04" hidden="1">#REF!</definedName>
    <definedName name="prolinks_dd58d8d3dd8a42d199179d48ac5b48ff" localSheetId="9" hidden="1">#REF!</definedName>
    <definedName name="prolinks_dd58d8d3dd8a42d199179d48ac5b48ff" localSheetId="51" hidden="1">#REF!</definedName>
    <definedName name="prolinks_dd58d8d3dd8a42d199179d48ac5b48ff" localSheetId="10" hidden="1">'NFD CONSO'!#REF!</definedName>
    <definedName name="prolinks_dd58d8d3dd8a42d199179d48ac5b48ff" localSheetId="11" hidden="1">#REF!</definedName>
    <definedName name="prolinks_dd58d8d3dd8a42d199179d48ac5b48ff" hidden="1">#REF!</definedName>
    <definedName name="prolinks_dfb8296603014997825a9441de9249da" localSheetId="6" hidden="1">#REF!</definedName>
    <definedName name="prolinks_dfb8296603014997825a9441de9249da" hidden="1">#REF!</definedName>
    <definedName name="prolinks_e178a808af9e4bb7a0675e790d4c5618" localSheetId="9" hidden="1">#REF!</definedName>
    <definedName name="prolinks_e178a808af9e4bb7a0675e790d4c5618" localSheetId="51" hidden="1">#REF!</definedName>
    <definedName name="prolinks_e178a808af9e4bb7a0675e790d4c5618" localSheetId="10" hidden="1">'NFD CONSO'!#REF!</definedName>
    <definedName name="prolinks_e178a808af9e4bb7a0675e790d4c5618" localSheetId="11" hidden="1">#REF!</definedName>
    <definedName name="prolinks_e178a808af9e4bb7a0675e790d4c5618" hidden="1">#REF!</definedName>
    <definedName name="prolinks_e49b204a3f2e4032aab1741887c65199" localSheetId="51" hidden="1">#REF!</definedName>
    <definedName name="prolinks_e49b204a3f2e4032aab1741887c65199" localSheetId="6" hidden="1">#REF!</definedName>
    <definedName name="prolinks_e49b204a3f2e4032aab1741887c65199" hidden="1">#REF!</definedName>
    <definedName name="prolinks_e5d4c06a3e67484dad374e2ac3d3dbc5" localSheetId="51" hidden="1">#REF!</definedName>
    <definedName name="prolinks_e5d4c06a3e67484dad374e2ac3d3dbc5" localSheetId="6" hidden="1">#REF!</definedName>
    <definedName name="prolinks_e5d4c06a3e67484dad374e2ac3d3dbc5" hidden="1">#REF!</definedName>
    <definedName name="prolinks_e6f5d0a8aaa74d2bb48e583a1a8b9f43" localSheetId="6" hidden="1">#REF!</definedName>
    <definedName name="prolinks_e6f5d0a8aaa74d2bb48e583a1a8b9f43" hidden="1">#REF!</definedName>
    <definedName name="prolinks_e766a894201d4865bc957dc82caab475" localSheetId="9" hidden="1">#REF!</definedName>
    <definedName name="prolinks_e766a894201d4865bc957dc82caab475" localSheetId="51" hidden="1">#REF!</definedName>
    <definedName name="prolinks_e766a894201d4865bc957dc82caab475" localSheetId="6" hidden="1">#REF!</definedName>
    <definedName name="prolinks_e766a894201d4865bc957dc82caab475" localSheetId="10" hidden="1">'NFD CONSO'!#REF!</definedName>
    <definedName name="prolinks_e766a894201d4865bc957dc82caab475" localSheetId="11" hidden="1">#REF!</definedName>
    <definedName name="prolinks_e766a894201d4865bc957dc82caab475" localSheetId="18" hidden="1">#REF!</definedName>
    <definedName name="prolinks_e766a894201d4865bc957dc82caab475" hidden="1">#REF!</definedName>
    <definedName name="prolinks_e8ae0fe7fc6e4f08b8296229da8d6972" localSheetId="9" hidden="1">#REF!</definedName>
    <definedName name="prolinks_e8ae0fe7fc6e4f08b8296229da8d6972" localSheetId="51" hidden="1">#REF!</definedName>
    <definedName name="prolinks_e8ae0fe7fc6e4f08b8296229da8d6972" localSheetId="10" hidden="1">'NFD CONSO'!#REF!</definedName>
    <definedName name="prolinks_e8ae0fe7fc6e4f08b8296229da8d6972" localSheetId="11" hidden="1">#REF!</definedName>
    <definedName name="prolinks_e8ae0fe7fc6e4f08b8296229da8d6972" hidden="1">#REF!</definedName>
    <definedName name="prolinks_ec121a5099584479b5cd2247f08408bb" localSheetId="9" hidden="1">#REF!</definedName>
    <definedName name="prolinks_ec121a5099584479b5cd2247f08408bb" localSheetId="51" hidden="1">#REF!</definedName>
    <definedName name="prolinks_ec121a5099584479b5cd2247f08408bb" localSheetId="10" hidden="1">'NFD CONSO'!#REF!</definedName>
    <definedName name="prolinks_ec121a5099584479b5cd2247f08408bb" localSheetId="11" hidden="1">#REF!</definedName>
    <definedName name="prolinks_ec121a5099584479b5cd2247f08408bb" hidden="1">#REF!</definedName>
    <definedName name="prolinks_ed05e02413e44e4d9fecd7a1ae03469d" localSheetId="9" hidden="1">#REF!</definedName>
    <definedName name="prolinks_ed05e02413e44e4d9fecd7a1ae03469d" localSheetId="51" hidden="1">#REF!</definedName>
    <definedName name="prolinks_ed05e02413e44e4d9fecd7a1ae03469d" localSheetId="10" hidden="1">'NFD CONSO'!#REF!</definedName>
    <definedName name="prolinks_ed05e02413e44e4d9fecd7a1ae03469d" localSheetId="11" hidden="1">#REF!</definedName>
    <definedName name="prolinks_ed05e02413e44e4d9fecd7a1ae03469d" hidden="1">#REF!</definedName>
    <definedName name="prolinks_ee1e3b04c7a744ad9d2535a69a1d659a" localSheetId="9" hidden="1">#REF!</definedName>
    <definedName name="prolinks_ee1e3b04c7a744ad9d2535a69a1d659a" localSheetId="10" hidden="1">'NFD CONSO'!#REF!</definedName>
    <definedName name="prolinks_ee1e3b04c7a744ad9d2535a69a1d659a" localSheetId="11" hidden="1">#REF!</definedName>
    <definedName name="prolinks_ee1e3b04c7a744ad9d2535a69a1d659a" localSheetId="18" hidden="1">#REF!</definedName>
    <definedName name="prolinks_ee1e3b04c7a744ad9d2535a69a1d659a" hidden="1">#REF!</definedName>
    <definedName name="prolinks_ef4d204969ef43e68483fd64fd0c8a1e" localSheetId="9" hidden="1">#REF!</definedName>
    <definedName name="prolinks_ef4d204969ef43e68483fd64fd0c8a1e" localSheetId="10" hidden="1">'NFD CONSO'!#REF!</definedName>
    <definedName name="prolinks_ef4d204969ef43e68483fd64fd0c8a1e" localSheetId="11" hidden="1">#REF!</definedName>
    <definedName name="prolinks_ef4d204969ef43e68483fd64fd0c8a1e" localSheetId="18" hidden="1">#REF!</definedName>
    <definedName name="prolinks_ef4d204969ef43e68483fd64fd0c8a1e" hidden="1">#REF!</definedName>
    <definedName name="prolinks_f1f404c5eaed450e89c468d1fba7e2ed" localSheetId="9" hidden="1">#REF!</definedName>
    <definedName name="prolinks_f1f404c5eaed450e89c468d1fba7e2ed" localSheetId="10" hidden="1">'NFD CONSO'!#REF!</definedName>
    <definedName name="prolinks_f1f404c5eaed450e89c468d1fba7e2ed" localSheetId="11" hidden="1">#REF!</definedName>
    <definedName name="prolinks_f1f404c5eaed450e89c468d1fba7e2ed" localSheetId="18" hidden="1">#REF!</definedName>
    <definedName name="prolinks_f1f404c5eaed450e89c468d1fba7e2ed" hidden="1">#REF!</definedName>
    <definedName name="prolinks_f2d3d1893d2147e482ffde3143e56bea" localSheetId="9" hidden="1">#REF!</definedName>
    <definedName name="prolinks_f2d3d1893d2147e482ffde3143e56bea" localSheetId="10" hidden="1">'NFD CONSO'!#REF!</definedName>
    <definedName name="prolinks_f2d3d1893d2147e482ffde3143e56bea" localSheetId="11" hidden="1">#REF!</definedName>
    <definedName name="prolinks_f2d3d1893d2147e482ffde3143e56bea" localSheetId="18" hidden="1">#REF!</definedName>
    <definedName name="prolinks_f2d3d1893d2147e482ffde3143e56bea" hidden="1">#REF!</definedName>
    <definedName name="prolinks_f4f5013192784c779f1d316a9a4cbbf3" localSheetId="9" hidden="1">#REF!</definedName>
    <definedName name="prolinks_f4f5013192784c779f1d316a9a4cbbf3" localSheetId="10" hidden="1">'NFD CONSO'!#REF!</definedName>
    <definedName name="prolinks_f4f5013192784c779f1d316a9a4cbbf3" localSheetId="11" hidden="1">#REF!</definedName>
    <definedName name="prolinks_f4f5013192784c779f1d316a9a4cbbf3" localSheetId="18" hidden="1">#REF!</definedName>
    <definedName name="prolinks_f4f5013192784c779f1d316a9a4cbbf3" hidden="1">#REF!</definedName>
    <definedName name="prolinks_f53da11923dd409a8c0a41d8cc166e33" localSheetId="9" hidden="1">#REF!</definedName>
    <definedName name="prolinks_f53da11923dd409a8c0a41d8cc166e33" localSheetId="6" hidden="1">#REF!</definedName>
    <definedName name="prolinks_f53da11923dd409a8c0a41d8cc166e33" localSheetId="10" hidden="1">'NFD CONSO'!#REF!</definedName>
    <definedName name="prolinks_f53da11923dd409a8c0a41d8cc166e33" localSheetId="11" hidden="1">#REF!</definedName>
    <definedName name="prolinks_f53da11923dd409a8c0a41d8cc166e33" hidden="1">#REF!</definedName>
    <definedName name="prolinks_f5621c2cf7a64d9c8f5e1f4a9ba5c49b" localSheetId="9" hidden="1">#REF!</definedName>
    <definedName name="prolinks_f5621c2cf7a64d9c8f5e1f4a9ba5c49b" localSheetId="51" hidden="1">#REF!</definedName>
    <definedName name="prolinks_f5621c2cf7a64d9c8f5e1f4a9ba5c49b" localSheetId="10" hidden="1">'NFD CONSO'!#REF!</definedName>
    <definedName name="prolinks_f5621c2cf7a64d9c8f5e1f4a9ba5c49b" localSheetId="11" hidden="1">#REF!</definedName>
    <definedName name="prolinks_f5621c2cf7a64d9c8f5e1f4a9ba5c49b" hidden="1">#REF!</definedName>
    <definedName name="prolinks_f7d8e8a2a39f4de582c42e38db7b8ca2" localSheetId="9" hidden="1">#REF!</definedName>
    <definedName name="prolinks_f7d8e8a2a39f4de582c42e38db7b8ca2" localSheetId="51" hidden="1">#REF!</definedName>
    <definedName name="prolinks_f7d8e8a2a39f4de582c42e38db7b8ca2" localSheetId="10" hidden="1">'NFD CONSO'!#REF!</definedName>
    <definedName name="prolinks_f7d8e8a2a39f4de582c42e38db7b8ca2" localSheetId="11" hidden="1">#REF!</definedName>
    <definedName name="prolinks_f7d8e8a2a39f4de582c42e38db7b8ca2" hidden="1">#REF!</definedName>
    <definedName name="prolinks_f922b2ec6bb14dfdbc49d7b86910e4e6" localSheetId="9" hidden="1">#REF!</definedName>
    <definedName name="prolinks_f922b2ec6bb14dfdbc49d7b86910e4e6" localSheetId="51" hidden="1">#REF!</definedName>
    <definedName name="prolinks_f922b2ec6bb14dfdbc49d7b86910e4e6" localSheetId="10" hidden="1">'NFD CONSO'!#REF!</definedName>
    <definedName name="prolinks_f922b2ec6bb14dfdbc49d7b86910e4e6" localSheetId="11" hidden="1">#REF!</definedName>
    <definedName name="prolinks_f922b2ec6bb14dfdbc49d7b86910e4e6" hidden="1">#REF!</definedName>
    <definedName name="prolinks_f95388cb64f14da48cca8ada9a7a72f8" localSheetId="6" hidden="1">#REF!</definedName>
    <definedName name="prolinks_f95388cb64f14da48cca8ada9a7a72f8" hidden="1">#REF!</definedName>
    <definedName name="prolinks_faf6ffe069174fa0be1295d05c06f31f" localSheetId="9" hidden="1">#REF!</definedName>
    <definedName name="prolinks_faf6ffe069174fa0be1295d05c06f31f" localSheetId="51" hidden="1">#REF!</definedName>
    <definedName name="prolinks_faf6ffe069174fa0be1295d05c06f31f" localSheetId="10" hidden="1">'NFD CONSO'!#REF!</definedName>
    <definedName name="prolinks_faf6ffe069174fa0be1295d05c06f31f" localSheetId="11" hidden="1">#REF!</definedName>
    <definedName name="prolinks_faf6ffe069174fa0be1295d05c06f31f" hidden="1">#REF!</definedName>
    <definedName name="prolinks_fc728cf549bc40408cc4d3c6fa843c1c" localSheetId="9" hidden="1">#REF!</definedName>
    <definedName name="prolinks_fc728cf549bc40408cc4d3c6fa843c1c" localSheetId="10" hidden="1">'NFD CONSO'!#REF!</definedName>
    <definedName name="prolinks_fc728cf549bc40408cc4d3c6fa843c1c" localSheetId="11" hidden="1">#REF!</definedName>
    <definedName name="prolinks_fc728cf549bc40408cc4d3c6fa843c1c" localSheetId="18" hidden="1">#REF!</definedName>
    <definedName name="prolinks_fc728cf549bc40408cc4d3c6fa843c1c" hidden="1">#REF!</definedName>
    <definedName name="prolinks_fe9b3ba2ba9c409383d9fea8b7a947a7" localSheetId="9" hidden="1">#REF!</definedName>
    <definedName name="prolinks_fe9b3ba2ba9c409383d9fea8b7a947a7" localSheetId="10" hidden="1">'NFD CONSO'!#REF!</definedName>
    <definedName name="prolinks_fe9b3ba2ba9c409383d9fea8b7a947a7" localSheetId="11" hidden="1">#REF!</definedName>
    <definedName name="prolinks_fe9b3ba2ba9c409383d9fea8b7a947a7" localSheetId="18" hidden="1">#REF!</definedName>
    <definedName name="prolinks_fe9b3ba2ba9c409383d9fea8b7a947a7" hidden="1">#REF!</definedName>
    <definedName name="PUB_UserID" hidden="1">"MAYERX"</definedName>
    <definedName name="PwC" localSheetId="9" hidden="1">{#N/A,#N/A,FALSE,"NBU rates 1999"}</definedName>
    <definedName name="PwC" localSheetId="16" hidden="1">{#N/A,#N/A,FALSE,"NBU rates 1999"}</definedName>
    <definedName name="PwC" localSheetId="10" hidden="1">{#N/A,#N/A,FALSE,"NBU rates 1999"}</definedName>
    <definedName name="PwC" localSheetId="11" hidden="1">{#N/A,#N/A,FALSE,"NBU rates 1999"}</definedName>
    <definedName name="PwC" localSheetId="18" hidden="1">{#N/A,#N/A,FALSE,"NBU rates 1999"}</definedName>
    <definedName name="PwC" localSheetId="38" hidden="1">{#N/A,#N/A,FALSE,"NBU rates 1999"}</definedName>
    <definedName name="PwC" hidden="1">{#N/A,#N/A,FALSE,"NBU rates 1999"}</definedName>
    <definedName name="Py1_Qtr1_Pl_Amt16" localSheetId="35" hidden="1">#REF!</definedName>
    <definedName name="Py1_Qtr1_Pl_Amt16" localSheetId="31" hidden="1">#REF!</definedName>
    <definedName name="Py1_Qtr1_Pl_Amt16" localSheetId="9" hidden="1">#REF!</definedName>
    <definedName name="Py1_Qtr1_Pl_Amt16" localSheetId="30" hidden="1">#REF!</definedName>
    <definedName name="Py1_Qtr1_Pl_Amt16" localSheetId="51" hidden="1">#REF!</definedName>
    <definedName name="Py1_Qtr1_Pl_Amt16" localSheetId="33" hidden="1">#REF!</definedName>
    <definedName name="Py1_Qtr1_Pl_Amt16" localSheetId="16" hidden="1">#REF!</definedName>
    <definedName name="Py1_Qtr1_Pl_Amt16" localSheetId="10" hidden="1">'NFD CONSO'!#REF!</definedName>
    <definedName name="Py1_Qtr1_Pl_Amt16" localSheetId="29" hidden="1">#REF!</definedName>
    <definedName name="Py1_Qtr1_Pl_Amt16" localSheetId="11" hidden="1">#REF!</definedName>
    <definedName name="Py1_Qtr1_Pl_Amt16" localSheetId="36" hidden="1">#REF!</definedName>
    <definedName name="Py1_Qtr1_Pl_Amt16" localSheetId="32" hidden="1">#REF!</definedName>
    <definedName name="Py1_Qtr1_Pl_Amt16" localSheetId="18" hidden="1">#REF!</definedName>
    <definedName name="Py1_Qtr1_Pl_Amt16" localSheetId="38" hidden="1">#REF!</definedName>
    <definedName name="Py1_Qtr1_Pl_Amt16" hidden="1">#REF!</definedName>
    <definedName name="Py1_Qtr2_Pl_Amt16" localSheetId="35" hidden="1">#REF!</definedName>
    <definedName name="Py1_Qtr2_Pl_Amt16" localSheetId="31" hidden="1">#REF!</definedName>
    <definedName name="Py1_Qtr2_Pl_Amt16" localSheetId="9" hidden="1">#REF!</definedName>
    <definedName name="Py1_Qtr2_Pl_Amt16" localSheetId="30" hidden="1">#REF!</definedName>
    <definedName name="Py1_Qtr2_Pl_Amt16" localSheetId="51" hidden="1">#REF!</definedName>
    <definedName name="Py1_Qtr2_Pl_Amt16" localSheetId="33" hidden="1">#REF!</definedName>
    <definedName name="Py1_Qtr2_Pl_Amt16" localSheetId="16" hidden="1">#REF!</definedName>
    <definedName name="Py1_Qtr2_Pl_Amt16" localSheetId="10" hidden="1">'NFD CONSO'!#REF!</definedName>
    <definedName name="Py1_Qtr2_Pl_Amt16" localSheetId="29" hidden="1">#REF!</definedName>
    <definedName name="Py1_Qtr2_Pl_Amt16" localSheetId="11" hidden="1">#REF!</definedName>
    <definedName name="Py1_Qtr2_Pl_Amt16" localSheetId="36" hidden="1">#REF!</definedName>
    <definedName name="Py1_Qtr2_Pl_Amt16" localSheetId="32" hidden="1">#REF!</definedName>
    <definedName name="Py1_Qtr2_Pl_Amt16" localSheetId="18" hidden="1">#REF!</definedName>
    <definedName name="Py1_Qtr2_Pl_Amt16" localSheetId="38" hidden="1">#REF!</definedName>
    <definedName name="Py1_Qtr2_Pl_Amt16" hidden="1">#REF!</definedName>
    <definedName name="Py1_Qtr3_Pl_Amt16" localSheetId="35" hidden="1">#REF!</definedName>
    <definedName name="Py1_Qtr3_Pl_Amt16" localSheetId="31" hidden="1">#REF!</definedName>
    <definedName name="Py1_Qtr3_Pl_Amt16" localSheetId="9" hidden="1">#REF!</definedName>
    <definedName name="Py1_Qtr3_Pl_Amt16" localSheetId="30" hidden="1">#REF!</definedName>
    <definedName name="Py1_Qtr3_Pl_Amt16" localSheetId="51" hidden="1">#REF!</definedName>
    <definedName name="Py1_Qtr3_Pl_Amt16" localSheetId="33" hidden="1">#REF!</definedName>
    <definedName name="Py1_Qtr3_Pl_Amt16" localSheetId="16" hidden="1">#REF!</definedName>
    <definedName name="Py1_Qtr3_Pl_Amt16" localSheetId="10" hidden="1">'NFD CONSO'!#REF!</definedName>
    <definedName name="Py1_Qtr3_Pl_Amt16" localSheetId="29" hidden="1">#REF!</definedName>
    <definedName name="Py1_Qtr3_Pl_Amt16" localSheetId="11" hidden="1">#REF!</definedName>
    <definedName name="Py1_Qtr3_Pl_Amt16" localSheetId="36" hidden="1">#REF!</definedName>
    <definedName name="Py1_Qtr3_Pl_Amt16" localSheetId="32" hidden="1">#REF!</definedName>
    <definedName name="Py1_Qtr3_Pl_Amt16" localSheetId="18" hidden="1">#REF!</definedName>
    <definedName name="Py1_Qtr3_Pl_Amt16" localSheetId="38" hidden="1">#REF!</definedName>
    <definedName name="Py1_Qtr3_Pl_Amt16" hidden="1">#REF!</definedName>
    <definedName name="Py1_Qtr4_Pl_Amt16" localSheetId="35" hidden="1">#REF!</definedName>
    <definedName name="Py1_Qtr4_Pl_Amt16" localSheetId="31" hidden="1">#REF!</definedName>
    <definedName name="Py1_Qtr4_Pl_Amt16" localSheetId="9" hidden="1">#REF!</definedName>
    <definedName name="Py1_Qtr4_Pl_Amt16" localSheetId="30" hidden="1">#REF!</definedName>
    <definedName name="Py1_Qtr4_Pl_Amt16" localSheetId="33" hidden="1">#REF!</definedName>
    <definedName name="Py1_Qtr4_Pl_Amt16" localSheetId="16" hidden="1">#REF!</definedName>
    <definedName name="Py1_Qtr4_Pl_Amt16" localSheetId="10" hidden="1">'NFD CONSO'!#REF!</definedName>
    <definedName name="Py1_Qtr4_Pl_Amt16" localSheetId="29" hidden="1">#REF!</definedName>
    <definedName name="Py1_Qtr4_Pl_Amt16" localSheetId="11" hidden="1">#REF!</definedName>
    <definedName name="Py1_Qtr4_Pl_Amt16" localSheetId="36" hidden="1">#REF!</definedName>
    <definedName name="Py1_Qtr4_Pl_Amt16" localSheetId="32" hidden="1">#REF!</definedName>
    <definedName name="Py1_Qtr4_Pl_Amt16" localSheetId="18" hidden="1">#REF!</definedName>
    <definedName name="Py1_Qtr4_Pl_Amt16" localSheetId="38" hidden="1">#REF!</definedName>
    <definedName name="Py1_Qtr4_Pl_Amt16" hidden="1">#REF!</definedName>
    <definedName name="q" localSheetId="35" hidden="1">{"'Mov Fin'!$A$1:$J$22"}</definedName>
    <definedName name="q" localSheetId="31" hidden="1">{"'Mov Fin'!$A$1:$J$22"}</definedName>
    <definedName name="q"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localSheetId="30" hidden="1">{"'Mov Fin'!$A$1:$J$22"}</definedName>
    <definedName name="q" localSheetId="51" hidden="1">{"'Mov Fin'!$A$1:$J$22"}</definedName>
    <definedName name="q"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localSheetId="33" hidden="1">{"'Mov Fin'!$A$1:$J$22"}</definedName>
    <definedName name="q"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localSheetId="36" hidden="1">{"'Mov Fin'!$A$1:$J$22"}</definedName>
    <definedName name="q" localSheetId="32" hidden="1">{"'Mov Fin'!$A$1:$J$22"}</definedName>
    <definedName name="q"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qaz" localSheetId="35" hidden="1">{#N/A,#N/A,FALSE,"Pharm";#N/A,#N/A,FALSE,"WWCM"}</definedName>
    <definedName name="qaz" localSheetId="31" hidden="1">{#N/A,#N/A,FALSE,"Pharm";#N/A,#N/A,FALSE,"WWCM"}</definedName>
    <definedName name="qaz" localSheetId="9" hidden="1">{#N/A,#N/A,FALSE,"Pharm";#N/A,#N/A,FALSE,"WWCM"}</definedName>
    <definedName name="qaz" localSheetId="30" hidden="1">{#N/A,#N/A,FALSE,"Pharm";#N/A,#N/A,FALSE,"WWCM"}</definedName>
    <definedName name="qaz" localSheetId="51" hidden="1">{#N/A,#N/A,FALSE,"Pharm";#N/A,#N/A,FALSE,"WWCM"}</definedName>
    <definedName name="qaz" localSheetId="7" hidden="1">{#N/A,#N/A,FALSE,"Pharm";#N/A,#N/A,FALSE,"WWCM"}</definedName>
    <definedName name="qaz" localSheetId="33" hidden="1">{#N/A,#N/A,FALSE,"Pharm";#N/A,#N/A,FALSE,"WWCM"}</definedName>
    <definedName name="qaz" localSheetId="6" hidden="1">{#N/A,#N/A,FALSE,"Pharm";#N/A,#N/A,FALSE,"WWCM"}</definedName>
    <definedName name="qaz" localSheetId="16" hidden="1">{#N/A,#N/A,FALSE,"Pharm";#N/A,#N/A,FALSE,"WWCM"}</definedName>
    <definedName name="qaz" localSheetId="10" hidden="1">{#N/A,#N/A,FALSE,"Pharm";#N/A,#N/A,FALSE,"WWCM"}</definedName>
    <definedName name="qaz" localSheetId="29" hidden="1">{#N/A,#N/A,FALSE,"Pharm";#N/A,#N/A,FALSE,"WWCM"}</definedName>
    <definedName name="qaz" localSheetId="28" hidden="1">{#N/A,#N/A,FALSE,"Pharm";#N/A,#N/A,FALSE,"WWCM"}</definedName>
    <definedName name="qaz" localSheetId="11" hidden="1">{#N/A,#N/A,FALSE,"Pharm";#N/A,#N/A,FALSE,"WWCM"}</definedName>
    <definedName name="qaz" localSheetId="36" hidden="1">{#N/A,#N/A,FALSE,"Pharm";#N/A,#N/A,FALSE,"WWCM"}</definedName>
    <definedName name="qaz" localSheetId="32" hidden="1">{#N/A,#N/A,FALSE,"Pharm";#N/A,#N/A,FALSE,"WWCM"}</definedName>
    <definedName name="qaz" localSheetId="18" hidden="1">{#N/A,#N/A,FALSE,"Pharm";#N/A,#N/A,FALSE,"WWCM"}</definedName>
    <definedName name="qaz" localSheetId="38" hidden="1">{#N/A,#N/A,FALSE,"Pharm";#N/A,#N/A,FALSE,"WWCM"}</definedName>
    <definedName name="qaz" hidden="1">{#N/A,#N/A,FALSE,"Pharm";#N/A,#N/A,FALSE,"WWCM"}</definedName>
    <definedName name="qazx" localSheetId="9" hidden="1">{"P&amp;L",#N/A,TRUE,"Summary";"Bal",#N/A,TRUE,"Summary";"Cash",#N/A,TRUE,"Summary"}</definedName>
    <definedName name="qazx" localSheetId="16" hidden="1">{"P&amp;L",#N/A,TRUE,"Summary";"Bal",#N/A,TRUE,"Summary";"Cash",#N/A,TRUE,"Summary"}</definedName>
    <definedName name="qazx" localSheetId="10" hidden="1">{"P&amp;L",#N/A,TRUE,"Summary";"Bal",#N/A,TRUE,"Summary";"Cash",#N/A,TRUE,"Summary"}</definedName>
    <definedName name="qazx" localSheetId="11" hidden="1">{"P&amp;L",#N/A,TRUE,"Summary";"Bal",#N/A,TRUE,"Summary";"Cash",#N/A,TRUE,"Summary"}</definedName>
    <definedName name="qazx" localSheetId="18" hidden="1">{"P&amp;L",#N/A,TRUE,"Summary";"Bal",#N/A,TRUE,"Summary";"Cash",#N/A,TRUE,"Summary"}</definedName>
    <definedName name="qazx" localSheetId="38" hidden="1">{"P&amp;L",#N/A,TRUE,"Summary";"Bal",#N/A,TRUE,"Summary";"Cash",#N/A,TRUE,"Summary"}</definedName>
    <definedName name="qazx" hidden="1">{"P&amp;L",#N/A,TRUE,"Summary";"Bal",#N/A,TRUE,"Summary";"Cash",#N/A,TRUE,"Summary"}</definedName>
    <definedName name="qazx1" localSheetId="9" hidden="1">{"P&amp;L",#N/A,TRUE,"Summary";"Bal",#N/A,TRUE,"Summary";"Cash",#N/A,TRUE,"Summary"}</definedName>
    <definedName name="qazx1" localSheetId="16" hidden="1">{"P&amp;L",#N/A,TRUE,"Summary";"Bal",#N/A,TRUE,"Summary";"Cash",#N/A,TRUE,"Summary"}</definedName>
    <definedName name="qazx1" localSheetId="10" hidden="1">{"P&amp;L",#N/A,TRUE,"Summary";"Bal",#N/A,TRUE,"Summary";"Cash",#N/A,TRUE,"Summary"}</definedName>
    <definedName name="qazx1" localSheetId="11" hidden="1">{"P&amp;L",#N/A,TRUE,"Summary";"Bal",#N/A,TRUE,"Summary";"Cash",#N/A,TRUE,"Summary"}</definedName>
    <definedName name="qazx1" localSheetId="18" hidden="1">{"P&amp;L",#N/A,TRUE,"Summary";"Bal",#N/A,TRUE,"Summary";"Cash",#N/A,TRUE,"Summary"}</definedName>
    <definedName name="qazx1" localSheetId="38" hidden="1">{"P&amp;L",#N/A,TRUE,"Summary";"Bal",#N/A,TRUE,"Summary";"Cash",#N/A,TRUE,"Summary"}</definedName>
    <definedName name="qazx1" hidden="1">{"P&amp;L",#N/A,TRUE,"Summary";"Bal",#N/A,TRUE,"Summary";"Cash",#N/A,TRUE,"Summary"}</definedName>
    <definedName name="qazx12" localSheetId="9" hidden="1">{"P&amp;L",#N/A,TRUE,"Summary";"Bal",#N/A,TRUE,"Summary";"Cash",#N/A,TRUE,"Summary"}</definedName>
    <definedName name="qazx12" localSheetId="16" hidden="1">{"P&amp;L",#N/A,TRUE,"Summary";"Bal",#N/A,TRUE,"Summary";"Cash",#N/A,TRUE,"Summary"}</definedName>
    <definedName name="qazx12" localSheetId="10" hidden="1">{"P&amp;L",#N/A,TRUE,"Summary";"Bal",#N/A,TRUE,"Summary";"Cash",#N/A,TRUE,"Summary"}</definedName>
    <definedName name="qazx12" localSheetId="11" hidden="1">{"P&amp;L",#N/A,TRUE,"Summary";"Bal",#N/A,TRUE,"Summary";"Cash",#N/A,TRUE,"Summary"}</definedName>
    <definedName name="qazx12" localSheetId="18" hidden="1">{"P&amp;L",#N/A,TRUE,"Summary";"Bal",#N/A,TRUE,"Summary";"Cash",#N/A,TRUE,"Summary"}</definedName>
    <definedName name="qazx12" localSheetId="38" hidden="1">{"P&amp;L",#N/A,TRUE,"Summary";"Bal",#N/A,TRUE,"Summary";"Cash",#N/A,TRUE,"Summary"}</definedName>
    <definedName name="qazx12" hidden="1">{"P&amp;L",#N/A,TRUE,"Summary";"Bal",#N/A,TRUE,"Summary";"Cash",#N/A,TRUE,"Summary"}</definedName>
    <definedName name="qazx122" localSheetId="9" hidden="1">{"P&amp;L",#N/A,TRUE,"Summary";"Bal",#N/A,TRUE,"Summary";"Cash",#N/A,TRUE,"Summary"}</definedName>
    <definedName name="qazx122" localSheetId="16" hidden="1">{"P&amp;L",#N/A,TRUE,"Summary";"Bal",#N/A,TRUE,"Summary";"Cash",#N/A,TRUE,"Summary"}</definedName>
    <definedName name="qazx122" localSheetId="10" hidden="1">{"P&amp;L",#N/A,TRUE,"Summary";"Bal",#N/A,TRUE,"Summary";"Cash",#N/A,TRUE,"Summary"}</definedName>
    <definedName name="qazx122" localSheetId="11" hidden="1">{"P&amp;L",#N/A,TRUE,"Summary";"Bal",#N/A,TRUE,"Summary";"Cash",#N/A,TRUE,"Summary"}</definedName>
    <definedName name="qazx122" localSheetId="18" hidden="1">{"P&amp;L",#N/A,TRUE,"Summary";"Bal",#N/A,TRUE,"Summary";"Cash",#N/A,TRUE,"Summary"}</definedName>
    <definedName name="qazx122" localSheetId="38" hidden="1">{"P&amp;L",#N/A,TRUE,"Summary";"Bal",#N/A,TRUE,"Summary";"Cash",#N/A,TRUE,"Summary"}</definedName>
    <definedName name="qazx122" hidden="1">{"P&amp;L",#N/A,TRUE,"Summary";"Bal",#N/A,TRUE,"Summary";"Cash",#N/A,TRUE,"Summary"}</definedName>
    <definedName name="qe5yh" localSheetId="35" hidden="1">{#N/A,#N/A,FALSE,"Summary";#N/A,#N/A,FALSE,"Projections";#N/A,#N/A,FALSE,"Mkt Mults";#N/A,#N/A,FALSE,"DCF";#N/A,#N/A,FALSE,"Accr Dil";#N/A,#N/A,FALSE,"PIC LBO";#N/A,#N/A,FALSE,"MULT10_4";#N/A,#N/A,FALSE,"CBI LBO"}</definedName>
    <definedName name="qe5yh" localSheetId="31" hidden="1">{#N/A,#N/A,FALSE,"Summary";#N/A,#N/A,FALSE,"Projections";#N/A,#N/A,FALSE,"Mkt Mults";#N/A,#N/A,FALSE,"DCF";#N/A,#N/A,FALSE,"Accr Dil";#N/A,#N/A,FALSE,"PIC LBO";#N/A,#N/A,FALSE,"MULT10_4";#N/A,#N/A,FALSE,"CBI LBO"}</definedName>
    <definedName name="qe5yh" localSheetId="9" hidden="1">{#N/A,#N/A,FALSE,"Summary";#N/A,#N/A,FALSE,"Projections";#N/A,#N/A,FALSE,"Mkt Mults";#N/A,#N/A,FALSE,"DCF";#N/A,#N/A,FALSE,"Accr Dil";#N/A,#N/A,FALSE,"PIC LBO";#N/A,#N/A,FALSE,"MULT10_4";#N/A,#N/A,FALSE,"CBI LBO"}</definedName>
    <definedName name="qe5yh" localSheetId="30" hidden="1">{#N/A,#N/A,FALSE,"Summary";#N/A,#N/A,FALSE,"Projections";#N/A,#N/A,FALSE,"Mkt Mults";#N/A,#N/A,FALSE,"DCF";#N/A,#N/A,FALSE,"Accr Dil";#N/A,#N/A,FALSE,"PIC LBO";#N/A,#N/A,FALSE,"MULT10_4";#N/A,#N/A,FALSE,"CBI LBO"}</definedName>
    <definedName name="qe5yh" localSheetId="51" hidden="1">{#N/A,#N/A,FALSE,"Summary";#N/A,#N/A,FALSE,"Projections";#N/A,#N/A,FALSE,"Mkt Mults";#N/A,#N/A,FALSE,"DCF";#N/A,#N/A,FALSE,"Accr Dil";#N/A,#N/A,FALSE,"PIC LBO";#N/A,#N/A,FALSE,"MULT10_4";#N/A,#N/A,FALSE,"CBI LBO"}</definedName>
    <definedName name="qe5yh" localSheetId="7" hidden="1">{#N/A,#N/A,FALSE,"Summary";#N/A,#N/A,FALSE,"Projections";#N/A,#N/A,FALSE,"Mkt Mults";#N/A,#N/A,FALSE,"DCF";#N/A,#N/A,FALSE,"Accr Dil";#N/A,#N/A,FALSE,"PIC LBO";#N/A,#N/A,FALSE,"MULT10_4";#N/A,#N/A,FALSE,"CBI LBO"}</definedName>
    <definedName name="qe5yh" localSheetId="33" hidden="1">{#N/A,#N/A,FALSE,"Summary";#N/A,#N/A,FALSE,"Projections";#N/A,#N/A,FALSE,"Mkt Mults";#N/A,#N/A,FALSE,"DCF";#N/A,#N/A,FALSE,"Accr Dil";#N/A,#N/A,FALSE,"PIC LBO";#N/A,#N/A,FALSE,"MULT10_4";#N/A,#N/A,FALSE,"CBI LBO"}</definedName>
    <definedName name="qe5yh" localSheetId="6" hidden="1">{#N/A,#N/A,FALSE,"Summary";#N/A,#N/A,FALSE,"Projections";#N/A,#N/A,FALSE,"Mkt Mults";#N/A,#N/A,FALSE,"DCF";#N/A,#N/A,FALSE,"Accr Dil";#N/A,#N/A,FALSE,"PIC LBO";#N/A,#N/A,FALSE,"MULT10_4";#N/A,#N/A,FALSE,"CBI LBO"}</definedName>
    <definedName name="qe5yh" localSheetId="16" hidden="1">{#N/A,#N/A,FALSE,"Summary";#N/A,#N/A,FALSE,"Projections";#N/A,#N/A,FALSE,"Mkt Mults";#N/A,#N/A,FALSE,"DCF";#N/A,#N/A,FALSE,"Accr Dil";#N/A,#N/A,FALSE,"PIC LBO";#N/A,#N/A,FALSE,"MULT10_4";#N/A,#N/A,FALSE,"CBI LBO"}</definedName>
    <definedName name="qe5yh" localSheetId="10" hidden="1">{#N/A,#N/A,FALSE,"Summary";#N/A,#N/A,FALSE,"Projections";#N/A,#N/A,FALSE,"Mkt Mults";#N/A,#N/A,FALSE,"DCF";#N/A,#N/A,FALSE,"Accr Dil";#N/A,#N/A,FALSE,"PIC LBO";#N/A,#N/A,FALSE,"MULT10_4";#N/A,#N/A,FALSE,"CBI LBO"}</definedName>
    <definedName name="qe5yh" localSheetId="29" hidden="1">{#N/A,#N/A,FALSE,"Summary";#N/A,#N/A,FALSE,"Projections";#N/A,#N/A,FALSE,"Mkt Mults";#N/A,#N/A,FALSE,"DCF";#N/A,#N/A,FALSE,"Accr Dil";#N/A,#N/A,FALSE,"PIC LBO";#N/A,#N/A,FALSE,"MULT10_4";#N/A,#N/A,FALSE,"CBI LBO"}</definedName>
    <definedName name="qe5yh" localSheetId="28" hidden="1">{#N/A,#N/A,FALSE,"Summary";#N/A,#N/A,FALSE,"Projections";#N/A,#N/A,FALSE,"Mkt Mults";#N/A,#N/A,FALSE,"DCF";#N/A,#N/A,FALSE,"Accr Dil";#N/A,#N/A,FALSE,"PIC LBO";#N/A,#N/A,FALSE,"MULT10_4";#N/A,#N/A,FALSE,"CBI LBO"}</definedName>
    <definedName name="qe5yh" localSheetId="11" hidden="1">{#N/A,#N/A,FALSE,"Summary";#N/A,#N/A,FALSE,"Projections";#N/A,#N/A,FALSE,"Mkt Mults";#N/A,#N/A,FALSE,"DCF";#N/A,#N/A,FALSE,"Accr Dil";#N/A,#N/A,FALSE,"PIC LBO";#N/A,#N/A,FALSE,"MULT10_4";#N/A,#N/A,FALSE,"CBI LBO"}</definedName>
    <definedName name="qe5yh" localSheetId="36" hidden="1">{#N/A,#N/A,FALSE,"Summary";#N/A,#N/A,FALSE,"Projections";#N/A,#N/A,FALSE,"Mkt Mults";#N/A,#N/A,FALSE,"DCF";#N/A,#N/A,FALSE,"Accr Dil";#N/A,#N/A,FALSE,"PIC LBO";#N/A,#N/A,FALSE,"MULT10_4";#N/A,#N/A,FALSE,"CBI LBO"}</definedName>
    <definedName name="qe5yh" localSheetId="32" hidden="1">{#N/A,#N/A,FALSE,"Summary";#N/A,#N/A,FALSE,"Projections";#N/A,#N/A,FALSE,"Mkt Mults";#N/A,#N/A,FALSE,"DCF";#N/A,#N/A,FALSE,"Accr Dil";#N/A,#N/A,FALSE,"PIC LBO";#N/A,#N/A,FALSE,"MULT10_4";#N/A,#N/A,FALSE,"CBI LBO"}</definedName>
    <definedName name="qe5yh" localSheetId="18" hidden="1">{#N/A,#N/A,FALSE,"Summary";#N/A,#N/A,FALSE,"Projections";#N/A,#N/A,FALSE,"Mkt Mults";#N/A,#N/A,FALSE,"DCF";#N/A,#N/A,FALSE,"Accr Dil";#N/A,#N/A,FALSE,"PIC LBO";#N/A,#N/A,FALSE,"MULT10_4";#N/A,#N/A,FALSE,"CBI LBO"}</definedName>
    <definedName name="qe5yh" localSheetId="38" hidden="1">{#N/A,#N/A,FALSE,"Summary";#N/A,#N/A,FALSE,"Projections";#N/A,#N/A,FALSE,"Mkt Mults";#N/A,#N/A,FALSE,"DCF";#N/A,#N/A,FALSE,"Accr Dil";#N/A,#N/A,FALSE,"PIC LBO";#N/A,#N/A,FALSE,"MULT10_4";#N/A,#N/A,FALSE,"CBI LBO"}</definedName>
    <definedName name="qe5yh" hidden="1">{#N/A,#N/A,FALSE,"Summary";#N/A,#N/A,FALSE,"Projections";#N/A,#N/A,FALSE,"Mkt Mults";#N/A,#N/A,FALSE,"DCF";#N/A,#N/A,FALSE,"Accr Dil";#N/A,#N/A,FALSE,"PIC LBO";#N/A,#N/A,FALSE,"MULT10_4";#N/A,#N/A,FALSE,"CBI LBO"}</definedName>
    <definedName name="qef" localSheetId="35" hidden="1">{"deo",#N/A,FALSE,"deo";"hhc",#N/A,FALSE,"HHC";"shampoo",#N/A,FALSE,"shampoo";"toothpaste",#N/A,FALSE,"toothpaste";"toothbrush",#N/A,FALSE,"toothbrush";"fab.clean.",#N/A,FALSE,"fab. clean";"fab.cond",#N/A,FALSE,"fab.cond";"mdw",#N/A,FALSE,"MDW";"skin",#N/A,FALSE,"skin"}</definedName>
    <definedName name="qef" localSheetId="31" hidden="1">{"deo",#N/A,FALSE,"deo";"hhc",#N/A,FALSE,"HHC";"shampoo",#N/A,FALSE,"shampoo";"toothpaste",#N/A,FALSE,"toothpaste";"toothbrush",#N/A,FALSE,"toothbrush";"fab.clean.",#N/A,FALSE,"fab. clean";"fab.cond",#N/A,FALSE,"fab.cond";"mdw",#N/A,FALSE,"MDW";"skin",#N/A,FALSE,"skin"}</definedName>
    <definedName name="qef" localSheetId="9" hidden="1">{"deo",#N/A,FALSE,"deo";"hhc",#N/A,FALSE,"HHC";"shampoo",#N/A,FALSE,"shampoo";"toothpaste",#N/A,FALSE,"toothpaste";"toothbrush",#N/A,FALSE,"toothbrush";"fab.clean.",#N/A,FALSE,"fab. clean";"fab.cond",#N/A,FALSE,"fab.cond";"mdw",#N/A,FALSE,"MDW";"skin",#N/A,FALSE,"skin"}</definedName>
    <definedName name="qef" localSheetId="30" hidden="1">{"deo",#N/A,FALSE,"deo";"hhc",#N/A,FALSE,"HHC";"shampoo",#N/A,FALSE,"shampoo";"toothpaste",#N/A,FALSE,"toothpaste";"toothbrush",#N/A,FALSE,"toothbrush";"fab.clean.",#N/A,FALSE,"fab. clean";"fab.cond",#N/A,FALSE,"fab.cond";"mdw",#N/A,FALSE,"MDW";"skin",#N/A,FALSE,"skin"}</definedName>
    <definedName name="qef" localSheetId="51" hidden="1">{"deo",#N/A,FALSE,"deo";"hhc",#N/A,FALSE,"HHC";"shampoo",#N/A,FALSE,"shampoo";"toothpaste",#N/A,FALSE,"toothpaste";"toothbrush",#N/A,FALSE,"toothbrush";"fab.clean.",#N/A,FALSE,"fab. clean";"fab.cond",#N/A,FALSE,"fab.cond";"mdw",#N/A,FALSE,"MDW";"skin",#N/A,FALSE,"skin"}</definedName>
    <definedName name="qef" localSheetId="7" hidden="1">{"deo",#N/A,FALSE,"deo";"hhc",#N/A,FALSE,"HHC";"shampoo",#N/A,FALSE,"shampoo";"toothpaste",#N/A,FALSE,"toothpaste";"toothbrush",#N/A,FALSE,"toothbrush";"fab.clean.",#N/A,FALSE,"fab. clean";"fab.cond",#N/A,FALSE,"fab.cond";"mdw",#N/A,FALSE,"MDW";"skin",#N/A,FALSE,"skin"}</definedName>
    <definedName name="qef" localSheetId="33" hidden="1">{"deo",#N/A,FALSE,"deo";"hhc",#N/A,FALSE,"HHC";"shampoo",#N/A,FALSE,"shampoo";"toothpaste",#N/A,FALSE,"toothpaste";"toothbrush",#N/A,FALSE,"toothbrush";"fab.clean.",#N/A,FALSE,"fab. clean";"fab.cond",#N/A,FALSE,"fab.cond";"mdw",#N/A,FALSE,"MDW";"skin",#N/A,FALSE,"skin"}</definedName>
    <definedName name="qef" localSheetId="6" hidden="1">{"deo",#N/A,FALSE,"deo";"hhc",#N/A,FALSE,"HHC";"shampoo",#N/A,FALSE,"shampoo";"toothpaste",#N/A,FALSE,"toothpaste";"toothbrush",#N/A,FALSE,"toothbrush";"fab.clean.",#N/A,FALSE,"fab. clean";"fab.cond",#N/A,FALSE,"fab.cond";"mdw",#N/A,FALSE,"MDW";"skin",#N/A,FALSE,"skin"}</definedName>
    <definedName name="qef" localSheetId="16" hidden="1">{"deo",#N/A,FALSE,"deo";"hhc",#N/A,FALSE,"HHC";"shampoo",#N/A,FALSE,"shampoo";"toothpaste",#N/A,FALSE,"toothpaste";"toothbrush",#N/A,FALSE,"toothbrush";"fab.clean.",#N/A,FALSE,"fab. clean";"fab.cond",#N/A,FALSE,"fab.cond";"mdw",#N/A,FALSE,"MDW";"skin",#N/A,FALSE,"skin"}</definedName>
    <definedName name="qef" localSheetId="10" hidden="1">{"deo",#N/A,FALSE,"deo";"hhc",#N/A,FALSE,"HHC";"shampoo",#N/A,FALSE,"shampoo";"toothpaste",#N/A,FALSE,"toothpaste";"toothbrush",#N/A,FALSE,"toothbrush";"fab.clean.",#N/A,FALSE,"fab. clean";"fab.cond",#N/A,FALSE,"fab.cond";"mdw",#N/A,FALSE,"MDW";"skin",#N/A,FALSE,"skin"}</definedName>
    <definedName name="qef" localSheetId="29" hidden="1">{"deo",#N/A,FALSE,"deo";"hhc",#N/A,FALSE,"HHC";"shampoo",#N/A,FALSE,"shampoo";"toothpaste",#N/A,FALSE,"toothpaste";"toothbrush",#N/A,FALSE,"toothbrush";"fab.clean.",#N/A,FALSE,"fab. clean";"fab.cond",#N/A,FALSE,"fab.cond";"mdw",#N/A,FALSE,"MDW";"skin",#N/A,FALSE,"skin"}</definedName>
    <definedName name="qef" localSheetId="28" hidden="1">{"deo",#N/A,FALSE,"deo";"hhc",#N/A,FALSE,"HHC";"shampoo",#N/A,FALSE,"shampoo";"toothpaste",#N/A,FALSE,"toothpaste";"toothbrush",#N/A,FALSE,"toothbrush";"fab.clean.",#N/A,FALSE,"fab. clean";"fab.cond",#N/A,FALSE,"fab.cond";"mdw",#N/A,FALSE,"MDW";"skin",#N/A,FALSE,"skin"}</definedName>
    <definedName name="qef" localSheetId="11" hidden="1">{"deo",#N/A,FALSE,"deo";"hhc",#N/A,FALSE,"HHC";"shampoo",#N/A,FALSE,"shampoo";"toothpaste",#N/A,FALSE,"toothpaste";"toothbrush",#N/A,FALSE,"toothbrush";"fab.clean.",#N/A,FALSE,"fab. clean";"fab.cond",#N/A,FALSE,"fab.cond";"mdw",#N/A,FALSE,"MDW";"skin",#N/A,FALSE,"skin"}</definedName>
    <definedName name="qef" localSheetId="36" hidden="1">{"deo",#N/A,FALSE,"deo";"hhc",#N/A,FALSE,"HHC";"shampoo",#N/A,FALSE,"shampoo";"toothpaste",#N/A,FALSE,"toothpaste";"toothbrush",#N/A,FALSE,"toothbrush";"fab.clean.",#N/A,FALSE,"fab. clean";"fab.cond",#N/A,FALSE,"fab.cond";"mdw",#N/A,FALSE,"MDW";"skin",#N/A,FALSE,"skin"}</definedName>
    <definedName name="qef" localSheetId="32" hidden="1">{"deo",#N/A,FALSE,"deo";"hhc",#N/A,FALSE,"HHC";"shampoo",#N/A,FALSE,"shampoo";"toothpaste",#N/A,FALSE,"toothpaste";"toothbrush",#N/A,FALSE,"toothbrush";"fab.clean.",#N/A,FALSE,"fab. clean";"fab.cond",#N/A,FALSE,"fab.cond";"mdw",#N/A,FALSE,"MDW";"skin",#N/A,FALSE,"skin"}</definedName>
    <definedName name="qef" localSheetId="18" hidden="1">{"deo",#N/A,FALSE,"deo";"hhc",#N/A,FALSE,"HHC";"shampoo",#N/A,FALSE,"shampoo";"toothpaste",#N/A,FALSE,"toothpaste";"toothbrush",#N/A,FALSE,"toothbrush";"fab.clean.",#N/A,FALSE,"fab. clean";"fab.cond",#N/A,FALSE,"fab.cond";"mdw",#N/A,FALSE,"MDW";"skin",#N/A,FALSE,"skin"}</definedName>
    <definedName name="qef" localSheetId="38" hidden="1">{"deo",#N/A,FALSE,"deo";"hhc",#N/A,FALSE,"HHC";"shampoo",#N/A,FALSE,"shampoo";"toothpaste",#N/A,FALSE,"toothpaste";"toothbrush",#N/A,FALSE,"toothbrush";"fab.clean.",#N/A,FALSE,"fab. clean";"fab.cond",#N/A,FALSE,"fab.cond";"mdw",#N/A,FALSE,"MDW";"skin",#N/A,FALSE,"skin"}</definedName>
    <definedName name="qef" hidden="1">{"deo",#N/A,FALSE,"deo";"hhc",#N/A,FALSE,"HHC";"shampoo",#N/A,FALSE,"shampoo";"toothpaste",#N/A,FALSE,"toothpaste";"toothbrush",#N/A,FALSE,"toothbrush";"fab.clean.",#N/A,FALSE,"fab. clean";"fab.cond",#N/A,FALSE,"fab.cond";"mdw",#N/A,FALSE,"MDW";"skin",#N/A,FALSE,"skin"}</definedName>
    <definedName name="qertweyu" localSheetId="35" hidden="1">{#N/A,#N/A,FALSE,"REPORT"}</definedName>
    <definedName name="qertweyu" localSheetId="31" hidden="1">{#N/A,#N/A,FALSE,"REPORT"}</definedName>
    <definedName name="qertweyu" localSheetId="9" hidden="1">{#N/A,#N/A,FALSE,"REPORT"}</definedName>
    <definedName name="qertweyu" localSheetId="30" hidden="1">{#N/A,#N/A,FALSE,"REPORT"}</definedName>
    <definedName name="qertweyu" localSheetId="51" hidden="1">{#N/A,#N/A,FALSE,"REPORT"}</definedName>
    <definedName name="qertweyu" localSheetId="7" hidden="1">{#N/A,#N/A,FALSE,"REPORT"}</definedName>
    <definedName name="qertweyu" localSheetId="33" hidden="1">{#N/A,#N/A,FALSE,"REPORT"}</definedName>
    <definedName name="qertweyu" localSheetId="6" hidden="1">{#N/A,#N/A,FALSE,"REPORT"}</definedName>
    <definedName name="qertweyu" localSheetId="16" hidden="1">{#N/A,#N/A,FALSE,"REPORT"}</definedName>
    <definedName name="qertweyu" localSheetId="10" hidden="1">{#N/A,#N/A,FALSE,"REPORT"}</definedName>
    <definedName name="qertweyu" localSheetId="29" hidden="1">{#N/A,#N/A,FALSE,"REPORT"}</definedName>
    <definedName name="qertweyu" localSheetId="28" hidden="1">{#N/A,#N/A,FALSE,"REPORT"}</definedName>
    <definedName name="qertweyu" localSheetId="11" hidden="1">{#N/A,#N/A,FALSE,"REPORT"}</definedName>
    <definedName name="qertweyu" localSheetId="36" hidden="1">{#N/A,#N/A,FALSE,"REPORT"}</definedName>
    <definedName name="qertweyu" localSheetId="32" hidden="1">{#N/A,#N/A,FALSE,"REPORT"}</definedName>
    <definedName name="qertweyu" localSheetId="18" hidden="1">{#N/A,#N/A,FALSE,"REPORT"}</definedName>
    <definedName name="qertweyu" localSheetId="38" hidden="1">{#N/A,#N/A,FALSE,"REPORT"}</definedName>
    <definedName name="qertweyu" hidden="1">{#N/A,#N/A,FALSE,"REPORT"}</definedName>
    <definedName name="qetryywt" localSheetId="35" hidden="1">{#N/A,#N/A,FALSE,"REPORT"}</definedName>
    <definedName name="qetryywt" localSheetId="31" hidden="1">{#N/A,#N/A,FALSE,"REPORT"}</definedName>
    <definedName name="qetryywt" localSheetId="9" hidden="1">{#N/A,#N/A,FALSE,"REPORT"}</definedName>
    <definedName name="qetryywt" localSheetId="30" hidden="1">{#N/A,#N/A,FALSE,"REPORT"}</definedName>
    <definedName name="qetryywt" localSheetId="51" hidden="1">{#N/A,#N/A,FALSE,"REPORT"}</definedName>
    <definedName name="qetryywt" localSheetId="7" hidden="1">{#N/A,#N/A,FALSE,"REPORT"}</definedName>
    <definedName name="qetryywt" localSheetId="33" hidden="1">{#N/A,#N/A,FALSE,"REPORT"}</definedName>
    <definedName name="qetryywt" localSheetId="6" hidden="1">{#N/A,#N/A,FALSE,"REPORT"}</definedName>
    <definedName name="qetryywt" localSheetId="16" hidden="1">{#N/A,#N/A,FALSE,"REPORT"}</definedName>
    <definedName name="qetryywt" localSheetId="10" hidden="1">{#N/A,#N/A,FALSE,"REPORT"}</definedName>
    <definedName name="qetryywt" localSheetId="29" hidden="1">{#N/A,#N/A,FALSE,"REPORT"}</definedName>
    <definedName name="qetryywt" localSheetId="28" hidden="1">{#N/A,#N/A,FALSE,"REPORT"}</definedName>
    <definedName name="qetryywt" localSheetId="11" hidden="1">{#N/A,#N/A,FALSE,"REPORT"}</definedName>
    <definedName name="qetryywt" localSheetId="36" hidden="1">{#N/A,#N/A,FALSE,"REPORT"}</definedName>
    <definedName name="qetryywt" localSheetId="32" hidden="1">{#N/A,#N/A,FALSE,"REPORT"}</definedName>
    <definedName name="qetryywt" localSheetId="18" hidden="1">{#N/A,#N/A,FALSE,"REPORT"}</definedName>
    <definedName name="qetryywt" localSheetId="38" hidden="1">{#N/A,#N/A,FALSE,"REPORT"}</definedName>
    <definedName name="qetryywt" hidden="1">{#N/A,#N/A,FALSE,"REPORT"}</definedName>
    <definedName name="QQ" localSheetId="9" hidden="1">{#N/A,#N/A,TRUE,"Sum";#N/A,#N/A,TRUE,"P&amp;L";#N/A,#N/A,TRUE,"B-S";#N/A,#N/A,TRUE,"C-F";#N/A,#N/A,TRUE,"Strap";#N/A,#N/A,TRUE,"SAP"}</definedName>
    <definedName name="QQ" localSheetId="51" hidden="1">{#N/A,#N/A,TRUE,"Sum";#N/A,#N/A,TRUE,"P&amp;L";#N/A,#N/A,TRUE,"B-S";#N/A,#N/A,TRUE,"C-F";#N/A,#N/A,TRUE,"Strap";#N/A,#N/A,TRUE,"SAP"}</definedName>
    <definedName name="QQ" localSheetId="7" hidden="1">{#N/A,#N/A,TRUE,"Sum";#N/A,#N/A,TRUE,"P&amp;L";#N/A,#N/A,TRUE,"B-S";#N/A,#N/A,TRUE,"C-F";#N/A,#N/A,TRUE,"Strap";#N/A,#N/A,TRUE,"SAP"}</definedName>
    <definedName name="QQ" localSheetId="6" hidden="1">{#N/A,#N/A,TRUE,"Sum";#N/A,#N/A,TRUE,"P&amp;L";#N/A,#N/A,TRUE,"B-S";#N/A,#N/A,TRUE,"C-F";#N/A,#N/A,TRUE,"Strap";#N/A,#N/A,TRUE,"SAP"}</definedName>
    <definedName name="QQ" localSheetId="10" hidden="1">{#N/A,#N/A,TRUE,"Sum";#N/A,#N/A,TRUE,"P&amp;L";#N/A,#N/A,TRUE,"B-S";#N/A,#N/A,TRUE,"C-F";#N/A,#N/A,TRUE,"Strap";#N/A,#N/A,TRUE,"SAP"}</definedName>
    <definedName name="QQ" localSheetId="29" hidden="1">{#N/A,#N/A,TRUE,"Sum";#N/A,#N/A,TRUE,"P&amp;L";#N/A,#N/A,TRUE,"B-S";#N/A,#N/A,TRUE,"C-F";#N/A,#N/A,TRUE,"Strap";#N/A,#N/A,TRUE,"SAP"}</definedName>
    <definedName name="QQ" localSheetId="28" hidden="1">{#N/A,#N/A,TRUE,"Sum";#N/A,#N/A,TRUE,"P&amp;L";#N/A,#N/A,TRUE,"B-S";#N/A,#N/A,TRUE,"C-F";#N/A,#N/A,TRUE,"Strap";#N/A,#N/A,TRUE,"SAP"}</definedName>
    <definedName name="QQ" localSheetId="11" hidden="1">{#N/A,#N/A,TRUE,"Sum";#N/A,#N/A,TRUE,"P&amp;L";#N/A,#N/A,TRUE,"B-S";#N/A,#N/A,TRUE,"C-F";#N/A,#N/A,TRUE,"Strap";#N/A,#N/A,TRUE,"SAP"}</definedName>
    <definedName name="QQ" localSheetId="36" hidden="1">{#N/A,#N/A,TRUE,"Sum";#N/A,#N/A,TRUE,"P&amp;L";#N/A,#N/A,TRUE,"B-S";#N/A,#N/A,TRUE,"C-F";#N/A,#N/A,TRUE,"Strap";#N/A,#N/A,TRUE,"SAP"}</definedName>
    <definedName name="QQ" localSheetId="18" hidden="1">{#N/A,#N/A,TRUE,"Sum";#N/A,#N/A,TRUE,"P&amp;L";#N/A,#N/A,TRUE,"B-S";#N/A,#N/A,TRUE,"C-F";#N/A,#N/A,TRUE,"Strap";#N/A,#N/A,TRUE,"SAP"}</definedName>
    <definedName name="QQ" hidden="1">{#N/A,#N/A,TRUE,"Sum";#N/A,#N/A,TRUE,"P&amp;L";#N/A,#N/A,TRUE,"B-S";#N/A,#N/A,TRUE,"C-F";#N/A,#N/A,TRUE,"Strap";#N/A,#N/A,TRUE,"SAP"}</definedName>
    <definedName name="qqq" localSheetId="35"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3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3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5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33"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1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1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2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2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1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3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32"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1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localSheetId="3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35"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3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3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5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33"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1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1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2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2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1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3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32"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1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localSheetId="3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QQ"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qqwtweryey" localSheetId="35" hidden="1">{#N/A,#N/A,FALSE,"REPORT"}</definedName>
    <definedName name="qqwtweryey" localSheetId="31" hidden="1">{#N/A,#N/A,FALSE,"REPORT"}</definedName>
    <definedName name="qqwtweryey" localSheetId="9" hidden="1">{#N/A,#N/A,FALSE,"REPORT"}</definedName>
    <definedName name="qqwtweryey" localSheetId="30" hidden="1">{#N/A,#N/A,FALSE,"REPORT"}</definedName>
    <definedName name="qqwtweryey" localSheetId="51" hidden="1">{#N/A,#N/A,FALSE,"REPORT"}</definedName>
    <definedName name="qqwtweryey" localSheetId="7" hidden="1">{#N/A,#N/A,FALSE,"REPORT"}</definedName>
    <definedName name="qqwtweryey" localSheetId="33" hidden="1">{#N/A,#N/A,FALSE,"REPORT"}</definedName>
    <definedName name="qqwtweryey" localSheetId="6" hidden="1">{#N/A,#N/A,FALSE,"REPORT"}</definedName>
    <definedName name="qqwtweryey" localSheetId="16" hidden="1">{#N/A,#N/A,FALSE,"REPORT"}</definedName>
    <definedName name="qqwtweryey" localSheetId="10" hidden="1">{#N/A,#N/A,FALSE,"REPORT"}</definedName>
    <definedName name="qqwtweryey" localSheetId="29" hidden="1">{#N/A,#N/A,FALSE,"REPORT"}</definedName>
    <definedName name="qqwtweryey" localSheetId="28" hidden="1">{#N/A,#N/A,FALSE,"REPORT"}</definedName>
    <definedName name="qqwtweryey" localSheetId="11" hidden="1">{#N/A,#N/A,FALSE,"REPORT"}</definedName>
    <definedName name="qqwtweryey" localSheetId="36" hidden="1">{#N/A,#N/A,FALSE,"REPORT"}</definedName>
    <definedName name="qqwtweryey" localSheetId="32" hidden="1">{#N/A,#N/A,FALSE,"REPORT"}</definedName>
    <definedName name="qqwtweryey" localSheetId="18" hidden="1">{#N/A,#N/A,FALSE,"REPORT"}</definedName>
    <definedName name="qqwtweryey" localSheetId="38" hidden="1">{#N/A,#N/A,FALSE,"REPORT"}</definedName>
    <definedName name="qqwtweryey" hidden="1">{#N/A,#N/A,FALSE,"REPORT"}</definedName>
    <definedName name="QRYCOLS1" localSheetId="35" hidden="1">#REF!</definedName>
    <definedName name="QRYCOLS1" localSheetId="31" hidden="1">#REF!</definedName>
    <definedName name="QRYCOLS1" localSheetId="9" hidden="1">#REF!</definedName>
    <definedName name="QRYCOLS1" localSheetId="30" hidden="1">#REF!</definedName>
    <definedName name="QRYCOLS1" localSheetId="51" hidden="1">#REF!</definedName>
    <definedName name="QRYCOLS1" localSheetId="33" hidden="1">#REF!</definedName>
    <definedName name="QRYCOLS1" localSheetId="16" hidden="1">#REF!</definedName>
    <definedName name="QRYCOLS1" localSheetId="10" hidden="1">'NFD CONSO'!#REF!</definedName>
    <definedName name="QRYCOLS1" localSheetId="29" hidden="1">#REF!</definedName>
    <definedName name="QRYCOLS1" localSheetId="11" hidden="1">#REF!</definedName>
    <definedName name="QRYCOLS1" localSheetId="36" hidden="1">#REF!</definedName>
    <definedName name="QRYCOLS1" localSheetId="32" hidden="1">#REF!</definedName>
    <definedName name="QRYCOLS1" localSheetId="18" hidden="1">#REF!</definedName>
    <definedName name="QRYCOLS1" localSheetId="38" hidden="1">#REF!</definedName>
    <definedName name="QRYCOLS1" hidden="1">#REF!</definedName>
    <definedName name="QRYCOLS10" localSheetId="35" hidden="1">#REF!</definedName>
    <definedName name="QRYCOLS10" localSheetId="31" hidden="1">#REF!</definedName>
    <definedName name="QRYCOLS10" localSheetId="9" hidden="1">#REF!</definedName>
    <definedName name="QRYCOLS10" localSheetId="30" hidden="1">#REF!</definedName>
    <definedName name="QRYCOLS10" localSheetId="51" hidden="1">#REF!</definedName>
    <definedName name="QRYCOLS10" localSheetId="33" hidden="1">#REF!</definedName>
    <definedName name="QRYCOLS10" localSheetId="16" hidden="1">#REF!</definedName>
    <definedName name="QRYCOLS10" localSheetId="10" hidden="1">'NFD CONSO'!#REF!</definedName>
    <definedName name="QRYCOLS10" localSheetId="29" hidden="1">#REF!</definedName>
    <definedName name="QRYCOLS10" localSheetId="11" hidden="1">#REF!</definedName>
    <definedName name="QRYCOLS10" localSheetId="36" hidden="1">#REF!</definedName>
    <definedName name="QRYCOLS10" localSheetId="32" hidden="1">#REF!</definedName>
    <definedName name="QRYCOLS10" localSheetId="18" hidden="1">#REF!</definedName>
    <definedName name="QRYCOLS10" localSheetId="38" hidden="1">#REF!</definedName>
    <definedName name="QRYCOLS10" hidden="1">#REF!</definedName>
    <definedName name="QRYCOLS11" localSheetId="35" hidden="1">#REF!</definedName>
    <definedName name="QRYCOLS11" localSheetId="31" hidden="1">#REF!</definedName>
    <definedName name="QRYCOLS11" localSheetId="9" hidden="1">#REF!</definedName>
    <definedName name="QRYCOLS11" localSheetId="30" hidden="1">#REF!</definedName>
    <definedName name="QRYCOLS11" localSheetId="51" hidden="1">#REF!</definedName>
    <definedName name="QRYCOLS11" localSheetId="33" hidden="1">#REF!</definedName>
    <definedName name="QRYCOLS11" localSheetId="16" hidden="1">#REF!</definedName>
    <definedName name="QRYCOLS11" localSheetId="10" hidden="1">'NFD CONSO'!#REF!</definedName>
    <definedName name="QRYCOLS11" localSheetId="29" hidden="1">#REF!</definedName>
    <definedName name="QRYCOLS11" localSheetId="11" hidden="1">#REF!</definedName>
    <definedName name="QRYCOLS11" localSheetId="36" hidden="1">#REF!</definedName>
    <definedName name="QRYCOLS11" localSheetId="32" hidden="1">#REF!</definedName>
    <definedName name="QRYCOLS11" localSheetId="18" hidden="1">#REF!</definedName>
    <definedName name="QRYCOLS11" localSheetId="38" hidden="1">#REF!</definedName>
    <definedName name="QRYCOLS11" hidden="1">#REF!</definedName>
    <definedName name="QRYCOLS12" localSheetId="35" hidden="1">#REF!</definedName>
    <definedName name="QRYCOLS12" localSheetId="31" hidden="1">#REF!</definedName>
    <definedName name="QRYCOLS12" localSheetId="9" hidden="1">#REF!</definedName>
    <definedName name="QRYCOLS12" localSheetId="30" hidden="1">#REF!</definedName>
    <definedName name="QRYCOLS12" localSheetId="33" hidden="1">#REF!</definedName>
    <definedName name="QRYCOLS12" localSheetId="16" hidden="1">#REF!</definedName>
    <definedName name="QRYCOLS12" localSheetId="10" hidden="1">'NFD CONSO'!#REF!</definedName>
    <definedName name="QRYCOLS12" localSheetId="29" hidden="1">#REF!</definedName>
    <definedName name="QRYCOLS12" localSheetId="11" hidden="1">#REF!</definedName>
    <definedName name="QRYCOLS12" localSheetId="36" hidden="1">#REF!</definedName>
    <definedName name="QRYCOLS12" localSheetId="32" hidden="1">#REF!</definedName>
    <definedName name="QRYCOLS12" localSheetId="18" hidden="1">#REF!</definedName>
    <definedName name="QRYCOLS12" localSheetId="38" hidden="1">#REF!</definedName>
    <definedName name="QRYCOLS12" hidden="1">#REF!</definedName>
    <definedName name="QRYCOLS15" localSheetId="35" hidden="1">#REF!</definedName>
    <definedName name="QRYCOLS15" localSheetId="31" hidden="1">#REF!</definedName>
    <definedName name="QRYCOLS15" localSheetId="9" hidden="1">#REF!</definedName>
    <definedName name="QRYCOLS15" localSheetId="30" hidden="1">#REF!</definedName>
    <definedName name="QRYCOLS15" localSheetId="33" hidden="1">#REF!</definedName>
    <definedName name="QRYCOLS15" localSheetId="16" hidden="1">#REF!</definedName>
    <definedName name="QRYCOLS15" localSheetId="10" hidden="1">'NFD CONSO'!#REF!</definedName>
    <definedName name="QRYCOLS15" localSheetId="29" hidden="1">#REF!</definedName>
    <definedName name="QRYCOLS15" localSheetId="11" hidden="1">#REF!</definedName>
    <definedName name="QRYCOLS15" localSheetId="36" hidden="1">#REF!</definedName>
    <definedName name="QRYCOLS15" localSheetId="32" hidden="1">#REF!</definedName>
    <definedName name="QRYCOLS15" localSheetId="18" hidden="1">#REF!</definedName>
    <definedName name="QRYCOLS15" localSheetId="38" hidden="1">#REF!</definedName>
    <definedName name="QRYCOLS15" hidden="1">#REF!</definedName>
    <definedName name="QRYCOLS16" localSheetId="35" hidden="1">#REF!</definedName>
    <definedName name="QRYCOLS16" localSheetId="31" hidden="1">#REF!</definedName>
    <definedName name="QRYCOLS16" localSheetId="9" hidden="1">#REF!</definedName>
    <definedName name="QRYCOLS16" localSheetId="30" hidden="1">#REF!</definedName>
    <definedName name="QRYCOLS16" localSheetId="33" hidden="1">#REF!</definedName>
    <definedName name="QRYCOLS16" localSheetId="16" hidden="1">#REF!</definedName>
    <definedName name="QRYCOLS16" localSheetId="10" hidden="1">'NFD CONSO'!#REF!</definedName>
    <definedName name="QRYCOLS16" localSheetId="29" hidden="1">#REF!</definedName>
    <definedName name="QRYCOLS16" localSheetId="11" hidden="1">#REF!</definedName>
    <definedName name="QRYCOLS16" localSheetId="36" hidden="1">#REF!</definedName>
    <definedName name="QRYCOLS16" localSheetId="32" hidden="1">#REF!</definedName>
    <definedName name="QRYCOLS16" localSheetId="18" hidden="1">#REF!</definedName>
    <definedName name="QRYCOLS16" localSheetId="38" hidden="1">#REF!</definedName>
    <definedName name="QRYCOLS16" hidden="1">#REF!</definedName>
    <definedName name="QRYCOLS17" localSheetId="35" hidden="1">#REF!</definedName>
    <definedName name="QRYCOLS17" localSheetId="31" hidden="1">#REF!</definedName>
    <definedName name="QRYCOLS17" localSheetId="9" hidden="1">#REF!</definedName>
    <definedName name="QRYCOLS17" localSheetId="30" hidden="1">#REF!</definedName>
    <definedName name="QRYCOLS17" localSheetId="33" hidden="1">#REF!</definedName>
    <definedName name="QRYCOLS17" localSheetId="16" hidden="1">#REF!</definedName>
    <definedName name="QRYCOLS17" localSheetId="10" hidden="1">'NFD CONSO'!#REF!</definedName>
    <definedName name="QRYCOLS17" localSheetId="29" hidden="1">#REF!</definedName>
    <definedName name="QRYCOLS17" localSheetId="11" hidden="1">#REF!</definedName>
    <definedName name="QRYCOLS17" localSheetId="36" hidden="1">#REF!</definedName>
    <definedName name="QRYCOLS17" localSheetId="32" hidden="1">#REF!</definedName>
    <definedName name="QRYCOLS17" localSheetId="18" hidden="1">#REF!</definedName>
    <definedName name="QRYCOLS17" localSheetId="38" hidden="1">#REF!</definedName>
    <definedName name="QRYCOLS17" hidden="1">#REF!</definedName>
    <definedName name="QRYCOLS18" localSheetId="35" hidden="1">#REF!</definedName>
    <definedName name="QRYCOLS18" localSheetId="31" hidden="1">#REF!</definedName>
    <definedName name="QRYCOLS18" localSheetId="9" hidden="1">#REF!</definedName>
    <definedName name="QRYCOLS18" localSheetId="30" hidden="1">#REF!</definedName>
    <definedName name="QRYCOLS18" localSheetId="33" hidden="1">#REF!</definedName>
    <definedName name="QRYCOLS18" localSheetId="16" hidden="1">#REF!</definedName>
    <definedName name="QRYCOLS18" localSheetId="10" hidden="1">'NFD CONSO'!#REF!</definedName>
    <definedName name="QRYCOLS18" localSheetId="29" hidden="1">#REF!</definedName>
    <definedName name="QRYCOLS18" localSheetId="11" hidden="1">#REF!</definedName>
    <definedName name="QRYCOLS18" localSheetId="36" hidden="1">#REF!</definedName>
    <definedName name="QRYCOLS18" localSheetId="32" hidden="1">#REF!</definedName>
    <definedName name="QRYCOLS18" localSheetId="18" hidden="1">#REF!</definedName>
    <definedName name="QRYCOLS18" localSheetId="38" hidden="1">#REF!</definedName>
    <definedName name="QRYCOLS18" hidden="1">#REF!</definedName>
    <definedName name="QRYCOLS19" localSheetId="35" hidden="1">#REF!</definedName>
    <definedName name="QRYCOLS19" localSheetId="31" hidden="1">#REF!</definedName>
    <definedName name="QRYCOLS19" localSheetId="9" hidden="1">#REF!</definedName>
    <definedName name="QRYCOLS19" localSheetId="30" hidden="1">#REF!</definedName>
    <definedName name="QRYCOLS19" localSheetId="33" hidden="1">#REF!</definedName>
    <definedName name="QRYCOLS19" localSheetId="16" hidden="1">#REF!</definedName>
    <definedName name="QRYCOLS19" localSheetId="10" hidden="1">'NFD CONSO'!#REF!</definedName>
    <definedName name="QRYCOLS19" localSheetId="29" hidden="1">#REF!</definedName>
    <definedName name="QRYCOLS19" localSheetId="11" hidden="1">#REF!</definedName>
    <definedName name="QRYCOLS19" localSheetId="36" hidden="1">#REF!</definedName>
    <definedName name="QRYCOLS19" localSheetId="32" hidden="1">#REF!</definedName>
    <definedName name="QRYCOLS19" localSheetId="18" hidden="1">#REF!</definedName>
    <definedName name="QRYCOLS19" localSheetId="38" hidden="1">#REF!</definedName>
    <definedName name="QRYCOLS19" hidden="1">#REF!</definedName>
    <definedName name="QRYCOLS2" localSheetId="35" hidden="1">#REF!</definedName>
    <definedName name="QRYCOLS2" localSheetId="31" hidden="1">#REF!</definedName>
    <definedName name="QRYCOLS2" localSheetId="9" hidden="1">#REF!</definedName>
    <definedName name="QRYCOLS2" localSheetId="30" hidden="1">#REF!</definedName>
    <definedName name="QRYCOLS2" localSheetId="33" hidden="1">#REF!</definedName>
    <definedName name="QRYCOLS2" localSheetId="16" hidden="1">#REF!</definedName>
    <definedName name="QRYCOLS2" localSheetId="10" hidden="1">'NFD CONSO'!#REF!</definedName>
    <definedName name="QRYCOLS2" localSheetId="29" hidden="1">#REF!</definedName>
    <definedName name="QRYCOLS2" localSheetId="11" hidden="1">#REF!</definedName>
    <definedName name="QRYCOLS2" localSheetId="36" hidden="1">#REF!</definedName>
    <definedName name="QRYCOLS2" localSheetId="32" hidden="1">#REF!</definedName>
    <definedName name="QRYCOLS2" localSheetId="18" hidden="1">#REF!</definedName>
    <definedName name="QRYCOLS2" localSheetId="38" hidden="1">#REF!</definedName>
    <definedName name="QRYCOLS2" hidden="1">#REF!</definedName>
    <definedName name="QRYCOLS20" localSheetId="35" hidden="1">#REF!</definedName>
    <definedName name="QRYCOLS20" localSheetId="31" hidden="1">#REF!</definedName>
    <definedName name="QRYCOLS20" localSheetId="9" hidden="1">#REF!</definedName>
    <definedName name="QRYCOLS20" localSheetId="30" hidden="1">#REF!</definedName>
    <definedName name="QRYCOLS20" localSheetId="33" hidden="1">#REF!</definedName>
    <definedName name="QRYCOLS20" localSheetId="16" hidden="1">#REF!</definedName>
    <definedName name="QRYCOLS20" localSheetId="10" hidden="1">'NFD CONSO'!#REF!</definedName>
    <definedName name="QRYCOLS20" localSheetId="29" hidden="1">#REF!</definedName>
    <definedName name="QRYCOLS20" localSheetId="11" hidden="1">#REF!</definedName>
    <definedName name="QRYCOLS20" localSheetId="36" hidden="1">#REF!</definedName>
    <definedName name="QRYCOLS20" localSheetId="32" hidden="1">#REF!</definedName>
    <definedName name="QRYCOLS20" localSheetId="18" hidden="1">#REF!</definedName>
    <definedName name="QRYCOLS20" localSheetId="38" hidden="1">#REF!</definedName>
    <definedName name="QRYCOLS20" hidden="1">#REF!</definedName>
    <definedName name="QRYCOLS21" localSheetId="35" hidden="1">#REF!</definedName>
    <definedName name="QRYCOLS21" localSheetId="31" hidden="1">#REF!</definedName>
    <definedName name="QRYCOLS21" localSheetId="9" hidden="1">#REF!</definedName>
    <definedName name="QRYCOLS21" localSheetId="30" hidden="1">#REF!</definedName>
    <definedName name="QRYCOLS21" localSheetId="33" hidden="1">#REF!</definedName>
    <definedName name="QRYCOLS21" localSheetId="16" hidden="1">#REF!</definedName>
    <definedName name="QRYCOLS21" localSheetId="10" hidden="1">'NFD CONSO'!#REF!</definedName>
    <definedName name="QRYCOLS21" localSheetId="29" hidden="1">#REF!</definedName>
    <definedName name="QRYCOLS21" localSheetId="11" hidden="1">#REF!</definedName>
    <definedName name="QRYCOLS21" localSheetId="36" hidden="1">#REF!</definedName>
    <definedName name="QRYCOLS21" localSheetId="32" hidden="1">#REF!</definedName>
    <definedName name="QRYCOLS21" localSheetId="18" hidden="1">#REF!</definedName>
    <definedName name="QRYCOLS21" localSheetId="38" hidden="1">#REF!</definedName>
    <definedName name="QRYCOLS21" hidden="1">#REF!</definedName>
    <definedName name="QRYCOLS22" localSheetId="35" hidden="1">#REF!</definedName>
    <definedName name="QRYCOLS22" localSheetId="31" hidden="1">#REF!</definedName>
    <definedName name="QRYCOLS22" localSheetId="9" hidden="1">#REF!</definedName>
    <definedName name="QRYCOLS22" localSheetId="30" hidden="1">#REF!</definedName>
    <definedName name="QRYCOLS22" localSheetId="33" hidden="1">#REF!</definedName>
    <definedName name="QRYCOLS22" localSheetId="16" hidden="1">#REF!</definedName>
    <definedName name="QRYCOLS22" localSheetId="10" hidden="1">'NFD CONSO'!#REF!</definedName>
    <definedName name="QRYCOLS22" localSheetId="29" hidden="1">#REF!</definedName>
    <definedName name="QRYCOLS22" localSheetId="11" hidden="1">#REF!</definedName>
    <definedName name="QRYCOLS22" localSheetId="36" hidden="1">#REF!</definedName>
    <definedName name="QRYCOLS22" localSheetId="32" hidden="1">#REF!</definedName>
    <definedName name="QRYCOLS22" localSheetId="18" hidden="1">#REF!</definedName>
    <definedName name="QRYCOLS22" localSheetId="38" hidden="1">#REF!</definedName>
    <definedName name="QRYCOLS22" hidden="1">#REF!</definedName>
    <definedName name="QRYCOLS23" localSheetId="35" hidden="1">#REF!</definedName>
    <definedName name="QRYCOLS23" localSheetId="31" hidden="1">#REF!</definedName>
    <definedName name="QRYCOLS23" localSheetId="9" hidden="1">#REF!</definedName>
    <definedName name="QRYCOLS23" localSheetId="30" hidden="1">#REF!</definedName>
    <definedName name="QRYCOLS23" localSheetId="33" hidden="1">#REF!</definedName>
    <definedName name="QRYCOLS23" localSheetId="16" hidden="1">#REF!</definedName>
    <definedName name="QRYCOLS23" localSheetId="10" hidden="1">'NFD CONSO'!#REF!</definedName>
    <definedName name="QRYCOLS23" localSheetId="29" hidden="1">#REF!</definedName>
    <definedName name="QRYCOLS23" localSheetId="11" hidden="1">#REF!</definedName>
    <definedName name="QRYCOLS23" localSheetId="36" hidden="1">#REF!</definedName>
    <definedName name="QRYCOLS23" localSheetId="32" hidden="1">#REF!</definedName>
    <definedName name="QRYCOLS23" localSheetId="18" hidden="1">#REF!</definedName>
    <definedName name="QRYCOLS23" localSheetId="38" hidden="1">#REF!</definedName>
    <definedName name="QRYCOLS23" hidden="1">#REF!</definedName>
    <definedName name="QRYCOLS3" localSheetId="35" hidden="1">#REF!</definedName>
    <definedName name="QRYCOLS3" localSheetId="31" hidden="1">#REF!</definedName>
    <definedName name="QRYCOLS3" localSheetId="9" hidden="1">#REF!</definedName>
    <definedName name="QRYCOLS3" localSheetId="30" hidden="1">#REF!</definedName>
    <definedName name="QRYCOLS3" localSheetId="33" hidden="1">#REF!</definedName>
    <definedName name="QRYCOLS3" localSheetId="16" hidden="1">#REF!</definedName>
    <definedName name="QRYCOLS3" localSheetId="10" hidden="1">'NFD CONSO'!#REF!</definedName>
    <definedName name="QRYCOLS3" localSheetId="29" hidden="1">#REF!</definedName>
    <definedName name="QRYCOLS3" localSheetId="11" hidden="1">#REF!</definedName>
    <definedName name="QRYCOLS3" localSheetId="36" hidden="1">#REF!</definedName>
    <definedName name="QRYCOLS3" localSheetId="32" hidden="1">#REF!</definedName>
    <definedName name="QRYCOLS3" localSheetId="18" hidden="1">#REF!</definedName>
    <definedName name="QRYCOLS3" localSheetId="38" hidden="1">#REF!</definedName>
    <definedName name="QRYCOLS3" hidden="1">#REF!</definedName>
    <definedName name="QRYCOLS4" localSheetId="35" hidden="1">#REF!</definedName>
    <definedName name="QRYCOLS4" localSheetId="31" hidden="1">#REF!</definedName>
    <definedName name="QRYCOLS4" localSheetId="9" hidden="1">#REF!</definedName>
    <definedName name="QRYCOLS4" localSheetId="30" hidden="1">#REF!</definedName>
    <definedName name="QRYCOLS4" localSheetId="33" hidden="1">#REF!</definedName>
    <definedName name="QRYCOLS4" localSheetId="16" hidden="1">#REF!</definedName>
    <definedName name="QRYCOLS4" localSheetId="10" hidden="1">'NFD CONSO'!#REF!</definedName>
    <definedName name="QRYCOLS4" localSheetId="29" hidden="1">#REF!</definedName>
    <definedName name="QRYCOLS4" localSheetId="11" hidden="1">#REF!</definedName>
    <definedName name="QRYCOLS4" localSheetId="36" hidden="1">#REF!</definedName>
    <definedName name="QRYCOLS4" localSheetId="32" hidden="1">#REF!</definedName>
    <definedName name="QRYCOLS4" localSheetId="18" hidden="1">#REF!</definedName>
    <definedName name="QRYCOLS4" localSheetId="38" hidden="1">#REF!</definedName>
    <definedName name="QRYCOLS4" hidden="1">#REF!</definedName>
    <definedName name="QRYCOLS5" localSheetId="35" hidden="1">#REF!</definedName>
    <definedName name="QRYCOLS5" localSheetId="31" hidden="1">#REF!</definedName>
    <definedName name="QRYCOLS5" localSheetId="9" hidden="1">#REF!</definedName>
    <definedName name="QRYCOLS5" localSheetId="30" hidden="1">#REF!</definedName>
    <definedName name="QRYCOLS5" localSheetId="33" hidden="1">#REF!</definedName>
    <definedName name="QRYCOLS5" localSheetId="16" hidden="1">#REF!</definedName>
    <definedName name="QRYCOLS5" localSheetId="10" hidden="1">'NFD CONSO'!#REF!</definedName>
    <definedName name="QRYCOLS5" localSheetId="29" hidden="1">#REF!</definedName>
    <definedName name="QRYCOLS5" localSheetId="11" hidden="1">#REF!</definedName>
    <definedName name="QRYCOLS5" localSheetId="36" hidden="1">#REF!</definedName>
    <definedName name="QRYCOLS5" localSheetId="32" hidden="1">#REF!</definedName>
    <definedName name="QRYCOLS5" localSheetId="18" hidden="1">#REF!</definedName>
    <definedName name="QRYCOLS5" localSheetId="38" hidden="1">#REF!</definedName>
    <definedName name="QRYCOLS5" hidden="1">#REF!</definedName>
    <definedName name="QRYCOLS6" localSheetId="35" hidden="1">#REF!</definedName>
    <definedName name="QRYCOLS6" localSheetId="31" hidden="1">#REF!</definedName>
    <definedName name="QRYCOLS6" localSheetId="9" hidden="1">#REF!</definedName>
    <definedName name="QRYCOLS6" localSheetId="30" hidden="1">#REF!</definedName>
    <definedName name="QRYCOLS6" localSheetId="33" hidden="1">#REF!</definedName>
    <definedName name="QRYCOLS6" localSheetId="16" hidden="1">#REF!</definedName>
    <definedName name="QRYCOLS6" localSheetId="10" hidden="1">'NFD CONSO'!#REF!</definedName>
    <definedName name="QRYCOLS6" localSheetId="29" hidden="1">#REF!</definedName>
    <definedName name="QRYCOLS6" localSheetId="11" hidden="1">#REF!</definedName>
    <definedName name="QRYCOLS6" localSheetId="36" hidden="1">#REF!</definedName>
    <definedName name="QRYCOLS6" localSheetId="32" hidden="1">#REF!</definedName>
    <definedName name="QRYCOLS6" localSheetId="18" hidden="1">#REF!</definedName>
    <definedName name="QRYCOLS6" localSheetId="38" hidden="1">#REF!</definedName>
    <definedName name="QRYCOLS6" hidden="1">#REF!</definedName>
    <definedName name="QRYCOLS8" localSheetId="35" hidden="1">#REF!</definedName>
    <definedName name="QRYCOLS8" localSheetId="31" hidden="1">#REF!</definedName>
    <definedName name="QRYCOLS8" localSheetId="9" hidden="1">#REF!</definedName>
    <definedName name="QRYCOLS8" localSheetId="30" hidden="1">#REF!</definedName>
    <definedName name="QRYCOLS8" localSheetId="33" hidden="1">#REF!</definedName>
    <definedName name="QRYCOLS8" localSheetId="16" hidden="1">#REF!</definedName>
    <definedName name="QRYCOLS8" localSheetId="10" hidden="1">'NFD CONSO'!#REF!</definedName>
    <definedName name="QRYCOLS8" localSheetId="29" hidden="1">#REF!</definedName>
    <definedName name="QRYCOLS8" localSheetId="11" hidden="1">#REF!</definedName>
    <definedName name="QRYCOLS8" localSheetId="36" hidden="1">#REF!</definedName>
    <definedName name="QRYCOLS8" localSheetId="32" hidden="1">#REF!</definedName>
    <definedName name="QRYCOLS8" localSheetId="18" hidden="1">#REF!</definedName>
    <definedName name="QRYCOLS8" localSheetId="38" hidden="1">#REF!</definedName>
    <definedName name="QRYCOLS8" hidden="1">#REF!</definedName>
    <definedName name="QRYCOLS9" localSheetId="35" hidden="1">#REF!</definedName>
    <definedName name="QRYCOLS9" localSheetId="31" hidden="1">#REF!</definedName>
    <definedName name="QRYCOLS9" localSheetId="9" hidden="1">#REF!</definedName>
    <definedName name="QRYCOLS9" localSheetId="30" hidden="1">#REF!</definedName>
    <definedName name="QRYCOLS9" localSheetId="33" hidden="1">#REF!</definedName>
    <definedName name="QRYCOLS9" localSheetId="16" hidden="1">#REF!</definedName>
    <definedName name="QRYCOLS9" localSheetId="10" hidden="1">'NFD CONSO'!#REF!</definedName>
    <definedName name="QRYCOLS9" localSheetId="29" hidden="1">#REF!</definedName>
    <definedName name="QRYCOLS9" localSheetId="11" hidden="1">#REF!</definedName>
    <definedName name="QRYCOLS9" localSheetId="36" hidden="1">#REF!</definedName>
    <definedName name="QRYCOLS9" localSheetId="32" hidden="1">#REF!</definedName>
    <definedName name="QRYCOLS9" localSheetId="18" hidden="1">#REF!</definedName>
    <definedName name="QRYCOLS9" localSheetId="38" hidden="1">#REF!</definedName>
    <definedName name="QRYCOLS9" hidden="1">#REF!</definedName>
    <definedName name="QRYCOUNT" hidden="1">3</definedName>
    <definedName name="QRYDATA1" localSheetId="35" hidden="1">#REF!</definedName>
    <definedName name="QRYDATA1" localSheetId="31" hidden="1">#REF!</definedName>
    <definedName name="QRYDATA1" localSheetId="9" hidden="1">#REF!</definedName>
    <definedName name="QRYDATA1" localSheetId="30" hidden="1">#REF!</definedName>
    <definedName name="QRYDATA1" localSheetId="51" hidden="1">#REF!</definedName>
    <definedName name="QRYDATA1" localSheetId="33" hidden="1">#REF!</definedName>
    <definedName name="QRYDATA1" localSheetId="16" hidden="1">#REF!</definedName>
    <definedName name="QRYDATA1" localSheetId="10" hidden="1">'NFD CONSO'!#REF!</definedName>
    <definedName name="QRYDATA1" localSheetId="29" hidden="1">#REF!</definedName>
    <definedName name="QRYDATA1" localSheetId="11" hidden="1">#REF!</definedName>
    <definedName name="QRYDATA1" localSheetId="36" hidden="1">#REF!</definedName>
    <definedName name="QRYDATA1" localSheetId="32" hidden="1">#REF!</definedName>
    <definedName name="QRYDATA1" localSheetId="18" hidden="1">#REF!</definedName>
    <definedName name="QRYDATA1" localSheetId="38" hidden="1">#REF!</definedName>
    <definedName name="QRYDATA1" hidden="1">#REF!</definedName>
    <definedName name="QRYDATA10" localSheetId="35" hidden="1">#REF!</definedName>
    <definedName name="QRYDATA10" localSheetId="31" hidden="1">#REF!</definedName>
    <definedName name="QRYDATA10" localSheetId="9" hidden="1">#REF!</definedName>
    <definedName name="QRYDATA10" localSheetId="30" hidden="1">#REF!</definedName>
    <definedName name="QRYDATA10" localSheetId="51" hidden="1">#REF!</definedName>
    <definedName name="QRYDATA10" localSheetId="33" hidden="1">#REF!</definedName>
    <definedName name="QRYDATA10" localSheetId="16" hidden="1">#REF!</definedName>
    <definedName name="QRYDATA10" localSheetId="10" hidden="1">'NFD CONSO'!#REF!</definedName>
    <definedName name="QRYDATA10" localSheetId="29" hidden="1">#REF!</definedName>
    <definedName name="QRYDATA10" localSheetId="11" hidden="1">#REF!</definedName>
    <definedName name="QRYDATA10" localSheetId="36" hidden="1">#REF!</definedName>
    <definedName name="QRYDATA10" localSheetId="32" hidden="1">#REF!</definedName>
    <definedName name="QRYDATA10" localSheetId="18" hidden="1">#REF!</definedName>
    <definedName name="QRYDATA10" localSheetId="38" hidden="1">#REF!</definedName>
    <definedName name="QRYDATA10" hidden="1">#REF!</definedName>
    <definedName name="QRYDATA11" localSheetId="35" hidden="1">#REF!</definedName>
    <definedName name="QRYDATA11" localSheetId="31" hidden="1">#REF!</definedName>
    <definedName name="QRYDATA11" localSheetId="9" hidden="1">#REF!</definedName>
    <definedName name="QRYDATA11" localSheetId="30" hidden="1">#REF!</definedName>
    <definedName name="QRYDATA11" localSheetId="51" hidden="1">#REF!</definedName>
    <definedName name="QRYDATA11" localSheetId="33" hidden="1">#REF!</definedName>
    <definedName name="QRYDATA11" localSheetId="16" hidden="1">#REF!</definedName>
    <definedName name="QRYDATA11" localSheetId="10" hidden="1">'NFD CONSO'!#REF!</definedName>
    <definedName name="QRYDATA11" localSheetId="29" hidden="1">#REF!</definedName>
    <definedName name="QRYDATA11" localSheetId="11" hidden="1">#REF!</definedName>
    <definedName name="QRYDATA11" localSheetId="36" hidden="1">#REF!</definedName>
    <definedName name="QRYDATA11" localSheetId="32" hidden="1">#REF!</definedName>
    <definedName name="QRYDATA11" localSheetId="18" hidden="1">#REF!</definedName>
    <definedName name="QRYDATA11" localSheetId="38" hidden="1">#REF!</definedName>
    <definedName name="QRYDATA11" hidden="1">#REF!</definedName>
    <definedName name="QRYDATA12" localSheetId="35" hidden="1">#REF!</definedName>
    <definedName name="QRYDATA12" localSheetId="31" hidden="1">#REF!</definedName>
    <definedName name="QRYDATA12" localSheetId="9" hidden="1">#REF!</definedName>
    <definedName name="QRYDATA12" localSheetId="30" hidden="1">#REF!</definedName>
    <definedName name="QRYDATA12" localSheetId="33" hidden="1">#REF!</definedName>
    <definedName name="QRYDATA12" localSheetId="16" hidden="1">#REF!</definedName>
    <definedName name="QRYDATA12" localSheetId="10" hidden="1">'NFD CONSO'!#REF!</definedName>
    <definedName name="QRYDATA12" localSheetId="29" hidden="1">#REF!</definedName>
    <definedName name="QRYDATA12" localSheetId="11" hidden="1">#REF!</definedName>
    <definedName name="QRYDATA12" localSheetId="36" hidden="1">#REF!</definedName>
    <definedName name="QRYDATA12" localSheetId="32" hidden="1">#REF!</definedName>
    <definedName name="QRYDATA12" localSheetId="18" hidden="1">#REF!</definedName>
    <definedName name="QRYDATA12" localSheetId="38" hidden="1">#REF!</definedName>
    <definedName name="QRYDATA12" hidden="1">#REF!</definedName>
    <definedName name="QRYDATA15" localSheetId="35" hidden="1">#REF!</definedName>
    <definedName name="QRYDATA15" localSheetId="31" hidden="1">#REF!</definedName>
    <definedName name="QRYDATA15" localSheetId="9" hidden="1">#REF!</definedName>
    <definedName name="QRYDATA15" localSheetId="30" hidden="1">#REF!</definedName>
    <definedName name="QRYDATA15" localSheetId="33" hidden="1">#REF!</definedName>
    <definedName name="QRYDATA15" localSheetId="16" hidden="1">#REF!</definedName>
    <definedName name="QRYDATA15" localSheetId="10" hidden="1">'NFD CONSO'!#REF!</definedName>
    <definedName name="QRYDATA15" localSheetId="29" hidden="1">#REF!</definedName>
    <definedName name="QRYDATA15" localSheetId="11" hidden="1">#REF!</definedName>
    <definedName name="QRYDATA15" localSheetId="36" hidden="1">#REF!</definedName>
    <definedName name="QRYDATA15" localSheetId="32" hidden="1">#REF!</definedName>
    <definedName name="QRYDATA15" localSheetId="18" hidden="1">#REF!</definedName>
    <definedName name="QRYDATA15" localSheetId="38" hidden="1">#REF!</definedName>
    <definedName name="QRYDATA15" hidden="1">#REF!</definedName>
    <definedName name="QRYDATA16" localSheetId="35" hidden="1">#REF!</definedName>
    <definedName name="QRYDATA16" localSheetId="31" hidden="1">#REF!</definedName>
    <definedName name="QRYDATA16" localSheetId="9" hidden="1">#REF!</definedName>
    <definedName name="QRYDATA16" localSheetId="30" hidden="1">#REF!</definedName>
    <definedName name="QRYDATA16" localSheetId="33" hidden="1">#REF!</definedName>
    <definedName name="QRYDATA16" localSheetId="16" hidden="1">#REF!</definedName>
    <definedName name="QRYDATA16" localSheetId="10" hidden="1">'NFD CONSO'!#REF!</definedName>
    <definedName name="QRYDATA16" localSheetId="29" hidden="1">#REF!</definedName>
    <definedName name="QRYDATA16" localSheetId="11" hidden="1">#REF!</definedName>
    <definedName name="QRYDATA16" localSheetId="36" hidden="1">#REF!</definedName>
    <definedName name="QRYDATA16" localSheetId="32" hidden="1">#REF!</definedName>
    <definedName name="QRYDATA16" localSheetId="18" hidden="1">#REF!</definedName>
    <definedName name="QRYDATA16" localSheetId="38" hidden="1">#REF!</definedName>
    <definedName name="QRYDATA16" hidden="1">#REF!</definedName>
    <definedName name="QRYDATA17" localSheetId="35" hidden="1">#REF!</definedName>
    <definedName name="QRYDATA17" localSheetId="31" hidden="1">#REF!</definedName>
    <definedName name="QRYDATA17" localSheetId="9" hidden="1">#REF!</definedName>
    <definedName name="QRYDATA17" localSheetId="30" hidden="1">#REF!</definedName>
    <definedName name="QRYDATA17" localSheetId="33" hidden="1">#REF!</definedName>
    <definedName name="QRYDATA17" localSheetId="16" hidden="1">#REF!</definedName>
    <definedName name="QRYDATA17" localSheetId="10" hidden="1">'NFD CONSO'!#REF!</definedName>
    <definedName name="QRYDATA17" localSheetId="29" hidden="1">#REF!</definedName>
    <definedName name="QRYDATA17" localSheetId="11" hidden="1">#REF!</definedName>
    <definedName name="QRYDATA17" localSheetId="36" hidden="1">#REF!</definedName>
    <definedName name="QRYDATA17" localSheetId="32" hidden="1">#REF!</definedName>
    <definedName name="QRYDATA17" localSheetId="18" hidden="1">#REF!</definedName>
    <definedName name="QRYDATA17" localSheetId="38" hidden="1">#REF!</definedName>
    <definedName name="QRYDATA17" hidden="1">#REF!</definedName>
    <definedName name="QRYDATA18" localSheetId="35" hidden="1">#REF!</definedName>
    <definedName name="QRYDATA18" localSheetId="31" hidden="1">#REF!</definedName>
    <definedName name="QRYDATA18" localSheetId="9" hidden="1">#REF!</definedName>
    <definedName name="QRYDATA18" localSheetId="30" hidden="1">#REF!</definedName>
    <definedName name="QRYDATA18" localSheetId="33" hidden="1">#REF!</definedName>
    <definedName name="QRYDATA18" localSheetId="16" hidden="1">#REF!</definedName>
    <definedName name="QRYDATA18" localSheetId="10" hidden="1">'NFD CONSO'!#REF!</definedName>
    <definedName name="QRYDATA18" localSheetId="29" hidden="1">#REF!</definedName>
    <definedName name="QRYDATA18" localSheetId="11" hidden="1">#REF!</definedName>
    <definedName name="QRYDATA18" localSheetId="36" hidden="1">#REF!</definedName>
    <definedName name="QRYDATA18" localSheetId="32" hidden="1">#REF!</definedName>
    <definedName name="QRYDATA18" localSheetId="18" hidden="1">#REF!</definedName>
    <definedName name="QRYDATA18" localSheetId="38" hidden="1">#REF!</definedName>
    <definedName name="QRYDATA18" hidden="1">#REF!</definedName>
    <definedName name="QRYDATA19" localSheetId="35" hidden="1">#REF!</definedName>
    <definedName name="QRYDATA19" localSheetId="31" hidden="1">#REF!</definedName>
    <definedName name="QRYDATA19" localSheetId="9" hidden="1">#REF!</definedName>
    <definedName name="QRYDATA19" localSheetId="30" hidden="1">#REF!</definedName>
    <definedName name="QRYDATA19" localSheetId="33" hidden="1">#REF!</definedName>
    <definedName name="QRYDATA19" localSheetId="16" hidden="1">#REF!</definedName>
    <definedName name="QRYDATA19" localSheetId="10" hidden="1">'NFD CONSO'!#REF!</definedName>
    <definedName name="QRYDATA19" localSheetId="29" hidden="1">#REF!</definedName>
    <definedName name="QRYDATA19" localSheetId="11" hidden="1">#REF!</definedName>
    <definedName name="QRYDATA19" localSheetId="36" hidden="1">#REF!</definedName>
    <definedName name="QRYDATA19" localSheetId="32" hidden="1">#REF!</definedName>
    <definedName name="QRYDATA19" localSheetId="18" hidden="1">#REF!</definedName>
    <definedName name="QRYDATA19" localSheetId="38" hidden="1">#REF!</definedName>
    <definedName name="QRYDATA19" hidden="1">#REF!</definedName>
    <definedName name="QRYDATA2" localSheetId="35" hidden="1">#REF!</definedName>
    <definedName name="QRYDATA2" localSheetId="31" hidden="1">#REF!</definedName>
    <definedName name="QRYDATA2" localSheetId="9" hidden="1">#REF!</definedName>
    <definedName name="QRYDATA2" localSheetId="30" hidden="1">#REF!</definedName>
    <definedName name="QRYDATA2" localSheetId="33" hidden="1">#REF!</definedName>
    <definedName name="QRYDATA2" localSheetId="16" hidden="1">#REF!</definedName>
    <definedName name="QRYDATA2" localSheetId="10" hidden="1">'NFD CONSO'!#REF!</definedName>
    <definedName name="QRYDATA2" localSheetId="29" hidden="1">#REF!</definedName>
    <definedName name="QRYDATA2" localSheetId="11" hidden="1">#REF!</definedName>
    <definedName name="QRYDATA2" localSheetId="36" hidden="1">#REF!</definedName>
    <definedName name="QRYDATA2" localSheetId="32" hidden="1">#REF!</definedName>
    <definedName name="QRYDATA2" localSheetId="18" hidden="1">#REF!</definedName>
    <definedName name="QRYDATA2" localSheetId="38" hidden="1">#REF!</definedName>
    <definedName name="QRYDATA2" hidden="1">#REF!</definedName>
    <definedName name="QRYDATA20" localSheetId="35" hidden="1">#REF!</definedName>
    <definedName name="QRYDATA20" localSheetId="31" hidden="1">#REF!</definedName>
    <definedName name="QRYDATA20" localSheetId="9" hidden="1">#REF!</definedName>
    <definedName name="QRYDATA20" localSheetId="30" hidden="1">#REF!</definedName>
    <definedName name="QRYDATA20" localSheetId="33" hidden="1">#REF!</definedName>
    <definedName name="QRYDATA20" localSheetId="16" hidden="1">#REF!</definedName>
    <definedName name="QRYDATA20" localSheetId="10" hidden="1">'NFD CONSO'!#REF!</definedName>
    <definedName name="QRYDATA20" localSheetId="29" hidden="1">#REF!</definedName>
    <definedName name="QRYDATA20" localSheetId="11" hidden="1">#REF!</definedName>
    <definedName name="QRYDATA20" localSheetId="36" hidden="1">#REF!</definedName>
    <definedName name="QRYDATA20" localSheetId="32" hidden="1">#REF!</definedName>
    <definedName name="QRYDATA20" localSheetId="18" hidden="1">#REF!</definedName>
    <definedName name="QRYDATA20" localSheetId="38" hidden="1">#REF!</definedName>
    <definedName name="QRYDATA20" hidden="1">#REF!</definedName>
    <definedName name="QRYDATA21" localSheetId="35" hidden="1">#REF!</definedName>
    <definedName name="QRYDATA21" localSheetId="31" hidden="1">#REF!</definedName>
    <definedName name="QRYDATA21" localSheetId="9" hidden="1">#REF!</definedName>
    <definedName name="QRYDATA21" localSheetId="30" hidden="1">#REF!</definedName>
    <definedName name="QRYDATA21" localSheetId="33" hidden="1">#REF!</definedName>
    <definedName name="QRYDATA21" localSheetId="16" hidden="1">#REF!</definedName>
    <definedName name="QRYDATA21" localSheetId="10" hidden="1">'NFD CONSO'!#REF!</definedName>
    <definedName name="QRYDATA21" localSheetId="29" hidden="1">#REF!</definedName>
    <definedName name="QRYDATA21" localSheetId="11" hidden="1">#REF!</definedName>
    <definedName name="QRYDATA21" localSheetId="36" hidden="1">#REF!</definedName>
    <definedName name="QRYDATA21" localSheetId="32" hidden="1">#REF!</definedName>
    <definedName name="QRYDATA21" localSheetId="18" hidden="1">#REF!</definedName>
    <definedName name="QRYDATA21" localSheetId="38" hidden="1">#REF!</definedName>
    <definedName name="QRYDATA21" hidden="1">#REF!</definedName>
    <definedName name="QRYDATA22" localSheetId="35" hidden="1">#REF!</definedName>
    <definedName name="QRYDATA22" localSheetId="31" hidden="1">#REF!</definedName>
    <definedName name="QRYDATA22" localSheetId="9" hidden="1">#REF!</definedName>
    <definedName name="QRYDATA22" localSheetId="30" hidden="1">#REF!</definedName>
    <definedName name="QRYDATA22" localSheetId="33" hidden="1">#REF!</definedName>
    <definedName name="QRYDATA22" localSheetId="16" hidden="1">#REF!</definedName>
    <definedName name="QRYDATA22" localSheetId="10" hidden="1">'NFD CONSO'!#REF!</definedName>
    <definedName name="QRYDATA22" localSheetId="29" hidden="1">#REF!</definedName>
    <definedName name="QRYDATA22" localSheetId="11" hidden="1">#REF!</definedName>
    <definedName name="QRYDATA22" localSheetId="36" hidden="1">#REF!</definedName>
    <definedName name="QRYDATA22" localSheetId="32" hidden="1">#REF!</definedName>
    <definedName name="QRYDATA22" localSheetId="18" hidden="1">#REF!</definedName>
    <definedName name="QRYDATA22" localSheetId="38" hidden="1">#REF!</definedName>
    <definedName name="QRYDATA22" hidden="1">#REF!</definedName>
    <definedName name="QRYDATA23" localSheetId="35" hidden="1">#REF!</definedName>
    <definedName name="QRYDATA23" localSheetId="31" hidden="1">#REF!</definedName>
    <definedName name="QRYDATA23" localSheetId="9" hidden="1">#REF!</definedName>
    <definedName name="QRYDATA23" localSheetId="30" hidden="1">#REF!</definedName>
    <definedName name="QRYDATA23" localSheetId="33" hidden="1">#REF!</definedName>
    <definedName name="QRYDATA23" localSheetId="16" hidden="1">#REF!</definedName>
    <definedName name="QRYDATA23" localSheetId="10" hidden="1">'NFD CONSO'!#REF!</definedName>
    <definedName name="QRYDATA23" localSheetId="29" hidden="1">#REF!</definedName>
    <definedName name="QRYDATA23" localSheetId="11" hidden="1">#REF!</definedName>
    <definedName name="QRYDATA23" localSheetId="36" hidden="1">#REF!</definedName>
    <definedName name="QRYDATA23" localSheetId="32" hidden="1">#REF!</definedName>
    <definedName name="QRYDATA23" localSheetId="18" hidden="1">#REF!</definedName>
    <definedName name="QRYDATA23" localSheetId="38" hidden="1">#REF!</definedName>
    <definedName name="QRYDATA23" hidden="1">#REF!</definedName>
    <definedName name="QRYDATA3" localSheetId="35" hidden="1">#REF!</definedName>
    <definedName name="QRYDATA3" localSheetId="31" hidden="1">#REF!</definedName>
    <definedName name="QRYDATA3" localSheetId="9" hidden="1">#REF!</definedName>
    <definedName name="QRYDATA3" localSheetId="30" hidden="1">#REF!</definedName>
    <definedName name="QRYDATA3" localSheetId="33" hidden="1">#REF!</definedName>
    <definedName name="QRYDATA3" localSheetId="16" hidden="1">#REF!</definedName>
    <definedName name="QRYDATA3" localSheetId="10" hidden="1">'NFD CONSO'!#REF!</definedName>
    <definedName name="QRYDATA3" localSheetId="29" hidden="1">#REF!</definedName>
    <definedName name="QRYDATA3" localSheetId="11" hidden="1">#REF!</definedName>
    <definedName name="QRYDATA3" localSheetId="36" hidden="1">#REF!</definedName>
    <definedName name="QRYDATA3" localSheetId="32" hidden="1">#REF!</definedName>
    <definedName name="QRYDATA3" localSheetId="18" hidden="1">#REF!</definedName>
    <definedName name="QRYDATA3" localSheetId="38" hidden="1">#REF!</definedName>
    <definedName name="QRYDATA3" hidden="1">#REF!</definedName>
    <definedName name="QRYDATA4" localSheetId="35" hidden="1">#REF!</definedName>
    <definedName name="QRYDATA4" localSheetId="31" hidden="1">#REF!</definedName>
    <definedName name="QRYDATA4" localSheetId="9" hidden="1">#REF!</definedName>
    <definedName name="QRYDATA4" localSheetId="30" hidden="1">#REF!</definedName>
    <definedName name="QRYDATA4" localSheetId="33" hidden="1">#REF!</definedName>
    <definedName name="QRYDATA4" localSheetId="16" hidden="1">#REF!</definedName>
    <definedName name="QRYDATA4" localSheetId="10" hidden="1">'NFD CONSO'!#REF!</definedName>
    <definedName name="QRYDATA4" localSheetId="29" hidden="1">#REF!</definedName>
    <definedName name="QRYDATA4" localSheetId="11" hidden="1">#REF!</definedName>
    <definedName name="QRYDATA4" localSheetId="36" hidden="1">#REF!</definedName>
    <definedName name="QRYDATA4" localSheetId="32" hidden="1">#REF!</definedName>
    <definedName name="QRYDATA4" localSheetId="18" hidden="1">#REF!</definedName>
    <definedName name="QRYDATA4" localSheetId="38" hidden="1">#REF!</definedName>
    <definedName name="QRYDATA4" hidden="1">#REF!</definedName>
    <definedName name="QRYDATA5" localSheetId="35" hidden="1">#REF!</definedName>
    <definedName name="QRYDATA5" localSheetId="31" hidden="1">#REF!</definedName>
    <definedName name="QRYDATA5" localSheetId="9" hidden="1">#REF!</definedName>
    <definedName name="QRYDATA5" localSheetId="30" hidden="1">#REF!</definedName>
    <definedName name="QRYDATA5" localSheetId="33" hidden="1">#REF!</definedName>
    <definedName name="QRYDATA5" localSheetId="16" hidden="1">#REF!</definedName>
    <definedName name="QRYDATA5" localSheetId="10" hidden="1">'NFD CONSO'!#REF!</definedName>
    <definedName name="QRYDATA5" localSheetId="29" hidden="1">#REF!</definedName>
    <definedName name="QRYDATA5" localSheetId="11" hidden="1">#REF!</definedName>
    <definedName name="QRYDATA5" localSheetId="36" hidden="1">#REF!</definedName>
    <definedName name="QRYDATA5" localSheetId="32" hidden="1">#REF!</definedName>
    <definedName name="QRYDATA5" localSheetId="18" hidden="1">#REF!</definedName>
    <definedName name="QRYDATA5" localSheetId="38" hidden="1">#REF!</definedName>
    <definedName name="QRYDATA5" hidden="1">#REF!</definedName>
    <definedName name="QRYDATA6" localSheetId="35" hidden="1">#REF!</definedName>
    <definedName name="QRYDATA6" localSheetId="31" hidden="1">#REF!</definedName>
    <definedName name="QRYDATA6" localSheetId="9" hidden="1">#REF!</definedName>
    <definedName name="QRYDATA6" localSheetId="30" hidden="1">#REF!</definedName>
    <definedName name="QRYDATA6" localSheetId="33" hidden="1">#REF!</definedName>
    <definedName name="QRYDATA6" localSheetId="16" hidden="1">#REF!</definedName>
    <definedName name="QRYDATA6" localSheetId="10" hidden="1">'NFD CONSO'!#REF!</definedName>
    <definedName name="QRYDATA6" localSheetId="29" hidden="1">#REF!</definedName>
    <definedName name="QRYDATA6" localSheetId="11" hidden="1">#REF!</definedName>
    <definedName name="QRYDATA6" localSheetId="36" hidden="1">#REF!</definedName>
    <definedName name="QRYDATA6" localSheetId="32" hidden="1">#REF!</definedName>
    <definedName name="QRYDATA6" localSheetId="18" hidden="1">#REF!</definedName>
    <definedName name="QRYDATA6" localSheetId="38" hidden="1">#REF!</definedName>
    <definedName name="QRYDATA6" hidden="1">#REF!</definedName>
    <definedName name="QRYDATA7" localSheetId="51" hidden="1">#REF!</definedName>
    <definedName name="QRYDATA7" localSheetId="6" hidden="1">#REF!</definedName>
    <definedName name="QRYDATA7" localSheetId="16" hidden="1">#REF!</definedName>
    <definedName name="QRYDATA7" localSheetId="18" hidden="1">#REF!</definedName>
    <definedName name="QRYDATA7" localSheetId="38" hidden="1">#REF!</definedName>
    <definedName name="QRYDATA7" hidden="1">#REF!</definedName>
    <definedName name="QRYDATA8" localSheetId="35" hidden="1">#REF!</definedName>
    <definedName name="QRYDATA8" localSheetId="31" hidden="1">#REF!</definedName>
    <definedName name="QRYDATA8" localSheetId="9" hidden="1">#REF!</definedName>
    <definedName name="QRYDATA8" localSheetId="30" hidden="1">#REF!</definedName>
    <definedName name="QRYDATA8" localSheetId="51" hidden="1">#REF!</definedName>
    <definedName name="QRYDATA8" localSheetId="33" hidden="1">#REF!</definedName>
    <definedName name="QRYDATA8" localSheetId="16" hidden="1">#REF!</definedName>
    <definedName name="QRYDATA8" localSheetId="10" hidden="1">'NFD CONSO'!#REF!</definedName>
    <definedName name="QRYDATA8" localSheetId="29" hidden="1">#REF!</definedName>
    <definedName name="QRYDATA8" localSheetId="11" hidden="1">#REF!</definedName>
    <definedName name="QRYDATA8" localSheetId="36" hidden="1">#REF!</definedName>
    <definedName name="QRYDATA8" localSheetId="32" hidden="1">#REF!</definedName>
    <definedName name="QRYDATA8" localSheetId="18" hidden="1">#REF!</definedName>
    <definedName name="QRYDATA8" localSheetId="38" hidden="1">#REF!</definedName>
    <definedName name="QRYDATA8" hidden="1">#REF!</definedName>
    <definedName name="QRYDATA9" localSheetId="35" hidden="1">#REF!</definedName>
    <definedName name="QRYDATA9" localSheetId="31" hidden="1">#REF!</definedName>
    <definedName name="QRYDATA9" localSheetId="9" hidden="1">#REF!</definedName>
    <definedName name="QRYDATA9" localSheetId="30" hidden="1">#REF!</definedName>
    <definedName name="QRYDATA9" localSheetId="51" hidden="1">#REF!</definedName>
    <definedName name="QRYDATA9" localSheetId="33" hidden="1">#REF!</definedName>
    <definedName name="QRYDATA9" localSheetId="16" hidden="1">#REF!</definedName>
    <definedName name="QRYDATA9" localSheetId="10" hidden="1">'NFD CONSO'!#REF!</definedName>
    <definedName name="QRYDATA9" localSheetId="29" hidden="1">#REF!</definedName>
    <definedName name="QRYDATA9" localSheetId="11" hidden="1">#REF!</definedName>
    <definedName name="QRYDATA9" localSheetId="36" hidden="1">#REF!</definedName>
    <definedName name="QRYDATA9" localSheetId="32" hidden="1">#REF!</definedName>
    <definedName name="QRYDATA9" localSheetId="18" hidden="1">#REF!</definedName>
    <definedName name="QRYDATA9" localSheetId="38" hidden="1">#REF!</definedName>
    <definedName name="QRYDATA9" hidden="1">#REF!</definedName>
    <definedName name="QRYNAME1" hidden="1">"BOLO QRY: 1:  SHEET:Data"</definedName>
    <definedName name="QRYNAME10" hidden="1">"US OUS Monthly High Level Cash Flow"</definedName>
    <definedName name="QRYNAME11" hidden="1">"BOLO QRY: 5:  SHEET:Spend by Country Query"</definedName>
    <definedName name="QRYNAME12" hidden="1">"Option Expense"</definedName>
    <definedName name="QRYNAME13" hidden="1">"Pens OPEB Expense"</definedName>
    <definedName name="QRYNAME14" hidden="1">"Inventory Cash Flow Query"</definedName>
    <definedName name="QRYNAME15" hidden="1">"AR Cash Flow Query"</definedName>
    <definedName name="QRYNAME16" hidden="1">"AP Cash Flow Query"</definedName>
    <definedName name="QRYNAME18" hidden="1">"Depr Expense"</definedName>
    <definedName name="QRYNAME19" hidden="1">"Inventory Cash Flow Query"</definedName>
    <definedName name="QRYNAME2" hidden="1">"BOLO QRY: 1:  SHEET:Div Dept Spend"</definedName>
    <definedName name="QRYNAME20" hidden="1">"BQ w-o Quante &amp; Gore"</definedName>
    <definedName name="QRYNAME21" hidden="1">"Div P&amp;L by Qtr-without Q &amp; Gore"</definedName>
    <definedName name="QRYNAME22" hidden="1">"bqSlsOIWW"</definedName>
    <definedName name="QRYNAME23" hidden="1">"bqSlsOIWW MPP"</definedName>
    <definedName name="QRYNAME24" hidden="1">"bqSlsOIWW MSD"</definedName>
    <definedName name="QRYNAME25" hidden="1">"bqEP OP Plan"</definedName>
    <definedName name="QRYNAME26" hidden="1">"bqIndirectOpPlan"</definedName>
    <definedName name="QRYNAME27" hidden="1">"bqIndirectOpPlanHK"</definedName>
    <definedName name="QRYNAME28" hidden="1">"bqP&amp;LUSFcstHK"</definedName>
    <definedName name="QRYNAME29" hidden="1">"bqP&amp;LOUSFcstHK"</definedName>
    <definedName name="QRYNAME3" hidden="1">"Div Dept Spend "</definedName>
    <definedName name="QRYNAME30" hidden="1">"bqEPOPPlanHK"</definedName>
    <definedName name="QRYNAME4" hidden="1">"Div Dept Spend Data "</definedName>
    <definedName name="QRYNAME5" hidden="1">"Order Processing Query"</definedName>
    <definedName name="QRYNAME6" hidden="1">"FCF Lite Divisional"</definedName>
    <definedName name="QRYNAME7" hidden="1">"BOLO QRY: 1:  SHEET:LO Data"</definedName>
    <definedName name="QRYNAME8" hidden="1">"BOLO QRY: 3:  SHEET:P&amp;L w.Account Query"</definedName>
    <definedName name="QRYNAME9" hidden="1">"BOLO QRY: 4:  SHEET:Department Query"</definedName>
    <definedName name="QRYNEXT" hidden="1">6</definedName>
    <definedName name="QRYSOURCE1" hidden="1">"EXCELRANGE-EXPAND-BOLO"</definedName>
    <definedName name="QRYSOURCE10" hidden="1">"EXCELRANGE-EXPAND-BQ"</definedName>
    <definedName name="QRYSOURCE11" hidden="1">"EXCELRANGE-EXPAND-BOLO"</definedName>
    <definedName name="QRYSOURCE12" hidden="1">"EXCELRANGE-EXPAND-BQ"</definedName>
    <definedName name="QRYSOURCE13" hidden="1">"EXCELRANGE-EXPAND-BQ"</definedName>
    <definedName name="QRYSOURCE15" hidden="1">"EXCELRANGE-EXPAND-BQ"</definedName>
    <definedName name="QRYSOURCE16" hidden="1">"EXCELRANGE-EXPAND-BQ"</definedName>
    <definedName name="QRYSOURCE17" hidden="1">"cysys3"</definedName>
    <definedName name="QRYSOURCE18" hidden="1">"EXCELRANGE-EXPAND-BQ"</definedName>
    <definedName name="QRYSOURCE19" hidden="1">"EXCELRANGE-EXPAND-BQ"</definedName>
    <definedName name="QRYSOURCE2" hidden="1">"EXCELRANGE-EXPAND-BOLO"</definedName>
    <definedName name="QRYSOURCE20" hidden="1">"crsys3"</definedName>
    <definedName name="QRYSOURCE21" hidden="1">"crsys3"</definedName>
    <definedName name="QRYSOURCE22" hidden="1">"crsys3"</definedName>
    <definedName name="QRYSOURCE23" hidden="1">"EXCELRANGE-EXPAND-BQ"</definedName>
    <definedName name="QRYSOURCE24" hidden="1">"EXCELRANGE-EXPAND-BQ"</definedName>
    <definedName name="QRYSOURCE25" hidden="1">"EXCELRANGE-EXPAND-BQ"</definedName>
    <definedName name="QRYSOURCE26" hidden="1">"EXCELRANGE-EXPAND-BQ"</definedName>
    <definedName name="QRYSOURCE27" hidden="1">"EXCELRANGE-EXPAND-BQ"</definedName>
    <definedName name="QRYSOURCE28" hidden="1">"EXCELRANGE-EXPAND-BQ"</definedName>
    <definedName name="QRYSOURCE29" hidden="1">"EXCELRANGE-EXPAND-BQ"</definedName>
    <definedName name="QRYSOURCE3" hidden="1">"EXCELRANGE-FIXED"</definedName>
    <definedName name="QRYSOURCE30" hidden="1">"EXCELRANGE-EXPAND-BQ"</definedName>
    <definedName name="QRYSOURCE4" hidden="1">"EXCELRANGE-FIXED"</definedName>
    <definedName name="QRYSOURCE5" hidden="1">"EXCELRANGE-FIXED"</definedName>
    <definedName name="QRYSOURCE6" hidden="1">"EXCELRANGE-EXPAND-BQ"</definedName>
    <definedName name="QRYSOURCE7" hidden="1">"EXCELRANGE-EXPAND-BOLO"</definedName>
    <definedName name="QRYSOURCE8" hidden="1">"EXCELRANGE-EXPAND-BOLO"</definedName>
    <definedName name="QRYSOURCE9" hidden="1">"EXCELRANGE-EXPAND-BOLO"</definedName>
    <definedName name="QRYWKS1" localSheetId="35" hidden="1">#REF!</definedName>
    <definedName name="QRYWKS1" localSheetId="31" hidden="1">#REF!</definedName>
    <definedName name="QRYWKS1" localSheetId="9" hidden="1">#REF!</definedName>
    <definedName name="QRYWKS1" localSheetId="30" hidden="1">#REF!</definedName>
    <definedName name="QRYWKS1" localSheetId="51" hidden="1">#REF!</definedName>
    <definedName name="QRYWKS1" localSheetId="33" hidden="1">#REF!</definedName>
    <definedName name="QRYWKS1" localSheetId="16" hidden="1">#REF!</definedName>
    <definedName name="QRYWKS1" localSheetId="10" hidden="1">'NFD CONSO'!#REF!</definedName>
    <definedName name="QRYWKS1" localSheetId="29" hidden="1">#REF!</definedName>
    <definedName name="QRYWKS1" localSheetId="11" hidden="1">#REF!</definedName>
    <definedName name="QRYWKS1" localSheetId="36" hidden="1">#REF!</definedName>
    <definedName name="QRYWKS1" localSheetId="32" hidden="1">#REF!</definedName>
    <definedName name="QRYWKS1" localSheetId="18" hidden="1">#REF!</definedName>
    <definedName name="QRYWKS1" localSheetId="38" hidden="1">#REF!</definedName>
    <definedName name="QRYWKS1" hidden="1">#REF!</definedName>
    <definedName name="QRYWKS10" localSheetId="35" hidden="1">#REF!</definedName>
    <definedName name="QRYWKS10" localSheetId="31" hidden="1">#REF!</definedName>
    <definedName name="QRYWKS10" localSheetId="9" hidden="1">#REF!</definedName>
    <definedName name="QRYWKS10" localSheetId="30" hidden="1">#REF!</definedName>
    <definedName name="QRYWKS10" localSheetId="51" hidden="1">#REF!</definedName>
    <definedName name="QRYWKS10" localSheetId="33" hidden="1">#REF!</definedName>
    <definedName name="QRYWKS10" localSheetId="16" hidden="1">#REF!</definedName>
    <definedName name="QRYWKS10" localSheetId="10" hidden="1">'NFD CONSO'!#REF!</definedName>
    <definedName name="QRYWKS10" localSheetId="29" hidden="1">#REF!</definedName>
    <definedName name="QRYWKS10" localSheetId="11" hidden="1">#REF!</definedName>
    <definedName name="QRYWKS10" localSheetId="36" hidden="1">#REF!</definedName>
    <definedName name="QRYWKS10" localSheetId="32" hidden="1">#REF!</definedName>
    <definedName name="QRYWKS10" localSheetId="18" hidden="1">#REF!</definedName>
    <definedName name="QRYWKS10" localSheetId="38" hidden="1">#REF!</definedName>
    <definedName name="QRYWKS10" hidden="1">#REF!</definedName>
    <definedName name="QRYWKS11" localSheetId="35" hidden="1">#REF!</definedName>
    <definedName name="QRYWKS11" localSheetId="31" hidden="1">#REF!</definedName>
    <definedName name="QRYWKS11" localSheetId="9" hidden="1">#REF!</definedName>
    <definedName name="QRYWKS11" localSheetId="30" hidden="1">#REF!</definedName>
    <definedName name="QRYWKS11" localSheetId="51" hidden="1">#REF!</definedName>
    <definedName name="QRYWKS11" localSheetId="33" hidden="1">#REF!</definedName>
    <definedName name="QRYWKS11" localSheetId="16" hidden="1">#REF!</definedName>
    <definedName name="QRYWKS11" localSheetId="10" hidden="1">'NFD CONSO'!#REF!</definedName>
    <definedName name="QRYWKS11" localSheetId="29" hidden="1">#REF!</definedName>
    <definedName name="QRYWKS11" localSheetId="11" hidden="1">#REF!</definedName>
    <definedName name="QRYWKS11" localSheetId="36" hidden="1">#REF!</definedName>
    <definedName name="QRYWKS11" localSheetId="32" hidden="1">#REF!</definedName>
    <definedName name="QRYWKS11" localSheetId="18" hidden="1">#REF!</definedName>
    <definedName name="QRYWKS11" localSheetId="38" hidden="1">#REF!</definedName>
    <definedName name="QRYWKS11" hidden="1">#REF!</definedName>
    <definedName name="QRYWKS12" localSheetId="35" hidden="1">#REF!</definedName>
    <definedName name="QRYWKS12" localSheetId="31" hidden="1">#REF!</definedName>
    <definedName name="QRYWKS12" localSheetId="9" hidden="1">#REF!</definedName>
    <definedName name="QRYWKS12" localSheetId="30" hidden="1">#REF!</definedName>
    <definedName name="QRYWKS12" localSheetId="33" hidden="1">#REF!</definedName>
    <definedName name="QRYWKS12" localSheetId="16" hidden="1">#REF!</definedName>
    <definedName name="QRYWKS12" localSheetId="10" hidden="1">'NFD CONSO'!#REF!</definedName>
    <definedName name="QRYWKS12" localSheetId="29" hidden="1">#REF!</definedName>
    <definedName name="QRYWKS12" localSheetId="11" hidden="1">#REF!</definedName>
    <definedName name="QRYWKS12" localSheetId="36" hidden="1">#REF!</definedName>
    <definedName name="QRYWKS12" localSheetId="32" hidden="1">#REF!</definedName>
    <definedName name="QRYWKS12" localSheetId="18" hidden="1">#REF!</definedName>
    <definedName name="QRYWKS12" localSheetId="38" hidden="1">#REF!</definedName>
    <definedName name="QRYWKS12" hidden="1">#REF!</definedName>
    <definedName name="QRYWKS15" localSheetId="35" hidden="1">#REF!</definedName>
    <definedName name="QRYWKS15" localSheetId="31" hidden="1">#REF!</definedName>
    <definedName name="QRYWKS15" localSheetId="9" hidden="1">#REF!</definedName>
    <definedName name="QRYWKS15" localSheetId="30" hidden="1">#REF!</definedName>
    <definedName name="QRYWKS15" localSheetId="33" hidden="1">#REF!</definedName>
    <definedName name="QRYWKS15" localSheetId="16" hidden="1">#REF!</definedName>
    <definedName name="QRYWKS15" localSheetId="10" hidden="1">'NFD CONSO'!#REF!</definedName>
    <definedName name="QRYWKS15" localSheetId="29" hidden="1">#REF!</definedName>
    <definedName name="QRYWKS15" localSheetId="11" hidden="1">#REF!</definedName>
    <definedName name="QRYWKS15" localSheetId="36" hidden="1">#REF!</definedName>
    <definedName name="QRYWKS15" localSheetId="32" hidden="1">#REF!</definedName>
    <definedName name="QRYWKS15" localSheetId="18" hidden="1">#REF!</definedName>
    <definedName name="QRYWKS15" localSheetId="38" hidden="1">#REF!</definedName>
    <definedName name="QRYWKS15" hidden="1">#REF!</definedName>
    <definedName name="QRYWKS16" localSheetId="35" hidden="1">#REF!</definedName>
    <definedName name="QRYWKS16" localSheetId="31" hidden="1">#REF!</definedName>
    <definedName name="QRYWKS16" localSheetId="9" hidden="1">#REF!</definedName>
    <definedName name="QRYWKS16" localSheetId="30" hidden="1">#REF!</definedName>
    <definedName name="QRYWKS16" localSheetId="33" hidden="1">#REF!</definedName>
    <definedName name="QRYWKS16" localSheetId="16" hidden="1">#REF!</definedName>
    <definedName name="QRYWKS16" localSheetId="10" hidden="1">'NFD CONSO'!#REF!</definedName>
    <definedName name="QRYWKS16" localSheetId="29" hidden="1">#REF!</definedName>
    <definedName name="QRYWKS16" localSheetId="11" hidden="1">#REF!</definedName>
    <definedName name="QRYWKS16" localSheetId="36" hidden="1">#REF!</definedName>
    <definedName name="QRYWKS16" localSheetId="32" hidden="1">#REF!</definedName>
    <definedName name="QRYWKS16" localSheetId="18" hidden="1">#REF!</definedName>
    <definedName name="QRYWKS16" localSheetId="38" hidden="1">#REF!</definedName>
    <definedName name="QRYWKS16" hidden="1">#REF!</definedName>
    <definedName name="QRYWKS17" localSheetId="35" hidden="1">#REF!</definedName>
    <definedName name="QRYWKS17" localSheetId="31" hidden="1">#REF!</definedName>
    <definedName name="QRYWKS17" localSheetId="9" hidden="1">#REF!</definedName>
    <definedName name="QRYWKS17" localSheetId="30" hidden="1">#REF!</definedName>
    <definedName name="QRYWKS17" localSheetId="33" hidden="1">#REF!</definedName>
    <definedName name="QRYWKS17" localSheetId="16" hidden="1">#REF!</definedName>
    <definedName name="QRYWKS17" localSheetId="10" hidden="1">'NFD CONSO'!#REF!</definedName>
    <definedName name="QRYWKS17" localSheetId="29" hidden="1">#REF!</definedName>
    <definedName name="QRYWKS17" localSheetId="11" hidden="1">#REF!</definedName>
    <definedName name="QRYWKS17" localSheetId="36" hidden="1">#REF!</definedName>
    <definedName name="QRYWKS17" localSheetId="32" hidden="1">#REF!</definedName>
    <definedName name="QRYWKS17" localSheetId="18" hidden="1">#REF!</definedName>
    <definedName name="QRYWKS17" localSheetId="38" hidden="1">#REF!</definedName>
    <definedName name="QRYWKS17" hidden="1">#REF!</definedName>
    <definedName name="QRYWKS18" localSheetId="35" hidden="1">#REF!</definedName>
    <definedName name="QRYWKS18" localSheetId="31" hidden="1">#REF!</definedName>
    <definedName name="QRYWKS18" localSheetId="9" hidden="1">#REF!</definedName>
    <definedName name="QRYWKS18" localSheetId="30" hidden="1">#REF!</definedName>
    <definedName name="QRYWKS18" localSheetId="33" hidden="1">#REF!</definedName>
    <definedName name="QRYWKS18" localSheetId="16" hidden="1">#REF!</definedName>
    <definedName name="QRYWKS18" localSheetId="10" hidden="1">'NFD CONSO'!#REF!</definedName>
    <definedName name="QRYWKS18" localSheetId="29" hidden="1">#REF!</definedName>
    <definedName name="QRYWKS18" localSheetId="11" hidden="1">#REF!</definedName>
    <definedName name="QRYWKS18" localSheetId="36" hidden="1">#REF!</definedName>
    <definedName name="QRYWKS18" localSheetId="32" hidden="1">#REF!</definedName>
    <definedName name="QRYWKS18" localSheetId="18" hidden="1">#REF!</definedName>
    <definedName name="QRYWKS18" localSheetId="38" hidden="1">#REF!</definedName>
    <definedName name="QRYWKS18" hidden="1">#REF!</definedName>
    <definedName name="QRYWKS19" localSheetId="35" hidden="1">#REF!</definedName>
    <definedName name="QRYWKS19" localSheetId="31" hidden="1">#REF!</definedName>
    <definedName name="QRYWKS19" localSheetId="9" hidden="1">#REF!</definedName>
    <definedName name="QRYWKS19" localSheetId="30" hidden="1">#REF!</definedName>
    <definedName name="QRYWKS19" localSheetId="33" hidden="1">#REF!</definedName>
    <definedName name="QRYWKS19" localSheetId="16" hidden="1">#REF!</definedName>
    <definedName name="QRYWKS19" localSheetId="10" hidden="1">'NFD CONSO'!#REF!</definedName>
    <definedName name="QRYWKS19" localSheetId="29" hidden="1">#REF!</definedName>
    <definedName name="QRYWKS19" localSheetId="11" hidden="1">#REF!</definedName>
    <definedName name="QRYWKS19" localSheetId="36" hidden="1">#REF!</definedName>
    <definedName name="QRYWKS19" localSheetId="32" hidden="1">#REF!</definedName>
    <definedName name="QRYWKS19" localSheetId="18" hidden="1">#REF!</definedName>
    <definedName name="QRYWKS19" localSheetId="38" hidden="1">#REF!</definedName>
    <definedName name="QRYWKS19" hidden="1">#REF!</definedName>
    <definedName name="QRYWKS2" localSheetId="35" hidden="1">#REF!</definedName>
    <definedName name="QRYWKS2" localSheetId="31" hidden="1">#REF!</definedName>
    <definedName name="QRYWKS2" localSheetId="9" hidden="1">#REF!</definedName>
    <definedName name="QRYWKS2" localSheetId="30" hidden="1">#REF!</definedName>
    <definedName name="QRYWKS2" localSheetId="33" hidden="1">#REF!</definedName>
    <definedName name="QRYWKS2" localSheetId="16" hidden="1">#REF!</definedName>
    <definedName name="QRYWKS2" localSheetId="10" hidden="1">'NFD CONSO'!#REF!</definedName>
    <definedName name="QRYWKS2" localSheetId="29" hidden="1">#REF!</definedName>
    <definedName name="QRYWKS2" localSheetId="11" hidden="1">#REF!</definedName>
    <definedName name="QRYWKS2" localSheetId="36" hidden="1">#REF!</definedName>
    <definedName name="QRYWKS2" localSheetId="32" hidden="1">#REF!</definedName>
    <definedName name="QRYWKS2" localSheetId="18" hidden="1">#REF!</definedName>
    <definedName name="QRYWKS2" localSheetId="38" hidden="1">#REF!</definedName>
    <definedName name="QRYWKS2" hidden="1">#REF!</definedName>
    <definedName name="QRYWKS20" localSheetId="35" hidden="1">#REF!</definedName>
    <definedName name="QRYWKS20" localSheetId="31" hidden="1">#REF!</definedName>
    <definedName name="QRYWKS20" localSheetId="9" hidden="1">#REF!</definedName>
    <definedName name="QRYWKS20" localSheetId="30" hidden="1">#REF!</definedName>
    <definedName name="QRYWKS20" localSheetId="33" hidden="1">#REF!</definedName>
    <definedName name="QRYWKS20" localSheetId="16" hidden="1">#REF!</definedName>
    <definedName name="QRYWKS20" localSheetId="10" hidden="1">'NFD CONSO'!#REF!</definedName>
    <definedName name="QRYWKS20" localSheetId="29" hidden="1">#REF!</definedName>
    <definedName name="QRYWKS20" localSheetId="11" hidden="1">#REF!</definedName>
    <definedName name="QRYWKS20" localSheetId="36" hidden="1">#REF!</definedName>
    <definedName name="QRYWKS20" localSheetId="32" hidden="1">#REF!</definedName>
    <definedName name="QRYWKS20" localSheetId="18" hidden="1">#REF!</definedName>
    <definedName name="QRYWKS20" localSheetId="38" hidden="1">#REF!</definedName>
    <definedName name="QRYWKS20" hidden="1">#REF!</definedName>
    <definedName name="QRYWKS21" localSheetId="35" hidden="1">#REF!</definedName>
    <definedName name="QRYWKS21" localSheetId="31" hidden="1">#REF!</definedName>
    <definedName name="QRYWKS21" localSheetId="9" hidden="1">#REF!</definedName>
    <definedName name="QRYWKS21" localSheetId="30" hidden="1">#REF!</definedName>
    <definedName name="QRYWKS21" localSheetId="33" hidden="1">#REF!</definedName>
    <definedName name="QRYWKS21" localSheetId="16" hidden="1">#REF!</definedName>
    <definedName name="QRYWKS21" localSheetId="10" hidden="1">'NFD CONSO'!#REF!</definedName>
    <definedName name="QRYWKS21" localSheetId="29" hidden="1">#REF!</definedName>
    <definedName name="QRYWKS21" localSheetId="11" hidden="1">#REF!</definedName>
    <definedName name="QRYWKS21" localSheetId="36" hidden="1">#REF!</definedName>
    <definedName name="QRYWKS21" localSheetId="32" hidden="1">#REF!</definedName>
    <definedName name="QRYWKS21" localSheetId="18" hidden="1">#REF!</definedName>
    <definedName name="QRYWKS21" localSheetId="38" hidden="1">#REF!</definedName>
    <definedName name="QRYWKS21" hidden="1">#REF!</definedName>
    <definedName name="QRYWKS22" localSheetId="35" hidden="1">#REF!</definedName>
    <definedName name="QRYWKS22" localSheetId="31" hidden="1">#REF!</definedName>
    <definedName name="QRYWKS22" localSheetId="9" hidden="1">#REF!</definedName>
    <definedName name="QRYWKS22" localSheetId="30" hidden="1">#REF!</definedName>
    <definedName name="QRYWKS22" localSheetId="33" hidden="1">#REF!</definedName>
    <definedName name="QRYWKS22" localSheetId="16" hidden="1">#REF!</definedName>
    <definedName name="QRYWKS22" localSheetId="10" hidden="1">'NFD CONSO'!#REF!</definedName>
    <definedName name="QRYWKS22" localSheetId="29" hidden="1">#REF!</definedName>
    <definedName name="QRYWKS22" localSheetId="11" hidden="1">#REF!</definedName>
    <definedName name="QRYWKS22" localSheetId="36" hidden="1">#REF!</definedName>
    <definedName name="QRYWKS22" localSheetId="32" hidden="1">#REF!</definedName>
    <definedName name="QRYWKS22" localSheetId="18" hidden="1">#REF!</definedName>
    <definedName name="QRYWKS22" localSheetId="38" hidden="1">#REF!</definedName>
    <definedName name="QRYWKS22" hidden="1">#REF!</definedName>
    <definedName name="QRYWKS23" localSheetId="35" hidden="1">#REF!</definedName>
    <definedName name="QRYWKS23" localSheetId="31" hidden="1">#REF!</definedName>
    <definedName name="QRYWKS23" localSheetId="9" hidden="1">#REF!</definedName>
    <definedName name="QRYWKS23" localSheetId="30" hidden="1">#REF!</definedName>
    <definedName name="QRYWKS23" localSheetId="33" hidden="1">#REF!</definedName>
    <definedName name="QRYWKS23" localSheetId="16" hidden="1">#REF!</definedName>
    <definedName name="QRYWKS23" localSheetId="10" hidden="1">'NFD CONSO'!#REF!</definedName>
    <definedName name="QRYWKS23" localSheetId="29" hidden="1">#REF!</definedName>
    <definedName name="QRYWKS23" localSheetId="11" hidden="1">#REF!</definedName>
    <definedName name="QRYWKS23" localSheetId="36" hidden="1">#REF!</definedName>
    <definedName name="QRYWKS23" localSheetId="32" hidden="1">#REF!</definedName>
    <definedName name="QRYWKS23" localSheetId="18" hidden="1">#REF!</definedName>
    <definedName name="QRYWKS23" localSheetId="38" hidden="1">#REF!</definedName>
    <definedName name="QRYWKS23" hidden="1">#REF!</definedName>
    <definedName name="QRYWKS3" localSheetId="35" hidden="1">#REF!</definedName>
    <definedName name="QRYWKS3" localSheetId="31" hidden="1">#REF!</definedName>
    <definedName name="QRYWKS3" localSheetId="9" hidden="1">#REF!</definedName>
    <definedName name="QRYWKS3" localSheetId="30" hidden="1">#REF!</definedName>
    <definedName name="QRYWKS3" localSheetId="33" hidden="1">#REF!</definedName>
    <definedName name="QRYWKS3" localSheetId="16" hidden="1">#REF!</definedName>
    <definedName name="QRYWKS3" localSheetId="10" hidden="1">'NFD CONSO'!#REF!</definedName>
    <definedName name="QRYWKS3" localSheetId="29" hidden="1">#REF!</definedName>
    <definedName name="QRYWKS3" localSheetId="11" hidden="1">#REF!</definedName>
    <definedName name="QRYWKS3" localSheetId="36" hidden="1">#REF!</definedName>
    <definedName name="QRYWKS3" localSheetId="32" hidden="1">#REF!</definedName>
    <definedName name="QRYWKS3" localSheetId="18" hidden="1">#REF!</definedName>
    <definedName name="QRYWKS3" localSheetId="38" hidden="1">#REF!</definedName>
    <definedName name="QRYWKS3" hidden="1">#REF!</definedName>
    <definedName name="QRYWKS4" localSheetId="35" hidden="1">#REF!</definedName>
    <definedName name="QRYWKS4" localSheetId="31" hidden="1">#REF!</definedName>
    <definedName name="QRYWKS4" localSheetId="9" hidden="1">#REF!</definedName>
    <definedName name="QRYWKS4" localSheetId="30" hidden="1">#REF!</definedName>
    <definedName name="QRYWKS4" localSheetId="33" hidden="1">#REF!</definedName>
    <definedName name="QRYWKS4" localSheetId="16" hidden="1">#REF!</definedName>
    <definedName name="QRYWKS4" localSheetId="10" hidden="1">'NFD CONSO'!#REF!</definedName>
    <definedName name="QRYWKS4" localSheetId="29" hidden="1">#REF!</definedName>
    <definedName name="QRYWKS4" localSheetId="11" hidden="1">#REF!</definedName>
    <definedName name="QRYWKS4" localSheetId="36" hidden="1">#REF!</definedName>
    <definedName name="QRYWKS4" localSheetId="32" hidden="1">#REF!</definedName>
    <definedName name="QRYWKS4" localSheetId="18" hidden="1">#REF!</definedName>
    <definedName name="QRYWKS4" localSheetId="38" hidden="1">#REF!</definedName>
    <definedName name="QRYWKS4" hidden="1">#REF!</definedName>
    <definedName name="QRYWKS5" localSheetId="35" hidden="1">#REF!</definedName>
    <definedName name="QRYWKS5" localSheetId="31" hidden="1">#REF!</definedName>
    <definedName name="QRYWKS5" localSheetId="9" hidden="1">#REF!</definedName>
    <definedName name="QRYWKS5" localSheetId="30" hidden="1">#REF!</definedName>
    <definedName name="QRYWKS5" localSheetId="33" hidden="1">#REF!</definedName>
    <definedName name="QRYWKS5" localSheetId="16" hidden="1">#REF!</definedName>
    <definedName name="QRYWKS5" localSheetId="10" hidden="1">'NFD CONSO'!#REF!</definedName>
    <definedName name="QRYWKS5" localSheetId="29" hidden="1">#REF!</definedName>
    <definedName name="QRYWKS5" localSheetId="11" hidden="1">#REF!</definedName>
    <definedName name="QRYWKS5" localSheetId="36" hidden="1">#REF!</definedName>
    <definedName name="QRYWKS5" localSheetId="32" hidden="1">#REF!</definedName>
    <definedName name="QRYWKS5" localSheetId="18" hidden="1">#REF!</definedName>
    <definedName name="QRYWKS5" localSheetId="38" hidden="1">#REF!</definedName>
    <definedName name="QRYWKS5" hidden="1">#REF!</definedName>
    <definedName name="QRYWKS6" localSheetId="35" hidden="1">#REF!</definedName>
    <definedName name="QRYWKS6" localSheetId="31" hidden="1">#REF!</definedName>
    <definedName name="QRYWKS6" localSheetId="9" hidden="1">#REF!</definedName>
    <definedName name="QRYWKS6" localSheetId="30" hidden="1">#REF!</definedName>
    <definedName name="QRYWKS6" localSheetId="33" hidden="1">#REF!</definedName>
    <definedName name="QRYWKS6" localSheetId="16" hidden="1">#REF!</definedName>
    <definedName name="QRYWKS6" localSheetId="10" hidden="1">'NFD CONSO'!#REF!</definedName>
    <definedName name="QRYWKS6" localSheetId="29" hidden="1">#REF!</definedName>
    <definedName name="QRYWKS6" localSheetId="11" hidden="1">#REF!</definedName>
    <definedName name="QRYWKS6" localSheetId="36" hidden="1">#REF!</definedName>
    <definedName name="QRYWKS6" localSheetId="32" hidden="1">#REF!</definedName>
    <definedName name="QRYWKS6" localSheetId="18" hidden="1">#REF!</definedName>
    <definedName name="QRYWKS6" localSheetId="38" hidden="1">#REF!</definedName>
    <definedName name="QRYWKS6" hidden="1">#REF!</definedName>
    <definedName name="QRYWKS8" localSheetId="35" hidden="1">#REF!</definedName>
    <definedName name="QRYWKS8" localSheetId="31" hidden="1">#REF!</definedName>
    <definedName name="QRYWKS8" localSheetId="9" hidden="1">#REF!</definedName>
    <definedName name="QRYWKS8" localSheetId="30" hidden="1">#REF!</definedName>
    <definedName name="QRYWKS8" localSheetId="33" hidden="1">#REF!</definedName>
    <definedName name="QRYWKS8" localSheetId="16" hidden="1">#REF!</definedName>
    <definedName name="QRYWKS8" localSheetId="10" hidden="1">'NFD CONSO'!#REF!</definedName>
    <definedName name="QRYWKS8" localSheetId="29" hidden="1">#REF!</definedName>
    <definedName name="QRYWKS8" localSheetId="11" hidden="1">#REF!</definedName>
    <definedName name="QRYWKS8" localSheetId="36" hidden="1">#REF!</definedName>
    <definedName name="QRYWKS8" localSheetId="32" hidden="1">#REF!</definedName>
    <definedName name="QRYWKS8" localSheetId="18" hidden="1">#REF!</definedName>
    <definedName name="QRYWKS8" localSheetId="38" hidden="1">#REF!</definedName>
    <definedName name="QRYWKS8" hidden="1">#REF!</definedName>
    <definedName name="QRYWKS9" localSheetId="35" hidden="1">#REF!</definedName>
    <definedName name="QRYWKS9" localSheetId="31" hidden="1">#REF!</definedName>
    <definedName name="QRYWKS9" localSheetId="9" hidden="1">#REF!</definedName>
    <definedName name="QRYWKS9" localSheetId="30" hidden="1">#REF!</definedName>
    <definedName name="QRYWKS9" localSheetId="33" hidden="1">#REF!</definedName>
    <definedName name="QRYWKS9" localSheetId="16" hidden="1">#REF!</definedName>
    <definedName name="QRYWKS9" localSheetId="10" hidden="1">'NFD CONSO'!#REF!</definedName>
    <definedName name="QRYWKS9" localSheetId="29" hidden="1">#REF!</definedName>
    <definedName name="QRYWKS9" localSheetId="11" hidden="1">#REF!</definedName>
    <definedName name="QRYWKS9" localSheetId="36" hidden="1">#REF!</definedName>
    <definedName name="QRYWKS9" localSheetId="32" hidden="1">#REF!</definedName>
    <definedName name="QRYWKS9" localSheetId="18" hidden="1">#REF!</definedName>
    <definedName name="QRYWKS9" localSheetId="38" hidden="1">#REF!</definedName>
    <definedName name="QRYWKS9" hidden="1">#REF!</definedName>
    <definedName name="Qtr1_Actv_Amt1" localSheetId="35" hidden="1">#REF!</definedName>
    <definedName name="Qtr1_Actv_Amt1" localSheetId="31" hidden="1">#REF!</definedName>
    <definedName name="Qtr1_Actv_Amt1" localSheetId="9" hidden="1">#REF!</definedName>
    <definedName name="Qtr1_Actv_Amt1" localSheetId="30" hidden="1">#REF!</definedName>
    <definedName name="Qtr1_Actv_Amt1" localSheetId="33" hidden="1">#REF!</definedName>
    <definedName name="Qtr1_Actv_Amt1" localSheetId="16" hidden="1">#REF!</definedName>
    <definedName name="Qtr1_Actv_Amt1" localSheetId="10" hidden="1">'NFD CONSO'!#REF!</definedName>
    <definedName name="Qtr1_Actv_Amt1" localSheetId="29" hidden="1">#REF!</definedName>
    <definedName name="Qtr1_Actv_Amt1" localSheetId="11" hidden="1">#REF!</definedName>
    <definedName name="Qtr1_Actv_Amt1" localSheetId="36" hidden="1">#REF!</definedName>
    <definedName name="Qtr1_Actv_Amt1" localSheetId="32" hidden="1">#REF!</definedName>
    <definedName name="Qtr1_Actv_Amt1" localSheetId="18" hidden="1">#REF!</definedName>
    <definedName name="Qtr1_Actv_Amt1" localSheetId="38" hidden="1">#REF!</definedName>
    <definedName name="Qtr1_Actv_Amt1" hidden="1">#REF!</definedName>
    <definedName name="Qtr1_Actv_Amt10" localSheetId="35" hidden="1">#REF!</definedName>
    <definedName name="Qtr1_Actv_Amt10" localSheetId="31" hidden="1">#REF!</definedName>
    <definedName name="Qtr1_Actv_Amt10" localSheetId="9" hidden="1">#REF!</definedName>
    <definedName name="Qtr1_Actv_Amt10" localSheetId="30" hidden="1">#REF!</definedName>
    <definedName name="Qtr1_Actv_Amt10" localSheetId="33" hidden="1">#REF!</definedName>
    <definedName name="Qtr1_Actv_Amt10" localSheetId="16" hidden="1">#REF!</definedName>
    <definedName name="Qtr1_Actv_Amt10" localSheetId="10" hidden="1">'NFD CONSO'!#REF!</definedName>
    <definedName name="Qtr1_Actv_Amt10" localSheetId="29" hidden="1">#REF!</definedName>
    <definedName name="Qtr1_Actv_Amt10" localSheetId="11" hidden="1">#REF!</definedName>
    <definedName name="Qtr1_Actv_Amt10" localSheetId="36" hidden="1">#REF!</definedName>
    <definedName name="Qtr1_Actv_Amt10" localSheetId="32" hidden="1">#REF!</definedName>
    <definedName name="Qtr1_Actv_Amt10" localSheetId="18" hidden="1">#REF!</definedName>
    <definedName name="Qtr1_Actv_Amt10" localSheetId="38" hidden="1">#REF!</definedName>
    <definedName name="Qtr1_Actv_Amt10" hidden="1">#REF!</definedName>
    <definedName name="Qtr1_Actv_Amt11" localSheetId="35" hidden="1">#REF!</definedName>
    <definedName name="Qtr1_Actv_Amt11" localSheetId="31" hidden="1">#REF!</definedName>
    <definedName name="Qtr1_Actv_Amt11" localSheetId="9" hidden="1">#REF!</definedName>
    <definedName name="Qtr1_Actv_Amt11" localSheetId="30" hidden="1">#REF!</definedName>
    <definedName name="Qtr1_Actv_Amt11" localSheetId="33" hidden="1">#REF!</definedName>
    <definedName name="Qtr1_Actv_Amt11" localSheetId="16" hidden="1">#REF!</definedName>
    <definedName name="Qtr1_Actv_Amt11" localSheetId="10" hidden="1">'NFD CONSO'!#REF!</definedName>
    <definedName name="Qtr1_Actv_Amt11" localSheetId="29" hidden="1">#REF!</definedName>
    <definedName name="Qtr1_Actv_Amt11" localSheetId="11" hidden="1">#REF!</definedName>
    <definedName name="Qtr1_Actv_Amt11" localSheetId="36" hidden="1">#REF!</definedName>
    <definedName name="Qtr1_Actv_Amt11" localSheetId="32" hidden="1">#REF!</definedName>
    <definedName name="Qtr1_Actv_Amt11" localSheetId="18" hidden="1">#REF!</definedName>
    <definedName name="Qtr1_Actv_Amt11" localSheetId="38" hidden="1">#REF!</definedName>
    <definedName name="Qtr1_Actv_Amt11" hidden="1">#REF!</definedName>
    <definedName name="Qtr1_Actv_Amt12" localSheetId="35" hidden="1">#REF!</definedName>
    <definedName name="Qtr1_Actv_Amt12" localSheetId="31" hidden="1">#REF!</definedName>
    <definedName name="Qtr1_Actv_Amt12" localSheetId="9" hidden="1">#REF!</definedName>
    <definedName name="Qtr1_Actv_Amt12" localSheetId="30" hidden="1">#REF!</definedName>
    <definedName name="Qtr1_Actv_Amt12" localSheetId="33" hidden="1">#REF!</definedName>
    <definedName name="Qtr1_Actv_Amt12" localSheetId="16" hidden="1">#REF!</definedName>
    <definedName name="Qtr1_Actv_Amt12" localSheetId="10" hidden="1">'NFD CONSO'!#REF!</definedName>
    <definedName name="Qtr1_Actv_Amt12" localSheetId="29" hidden="1">#REF!</definedName>
    <definedName name="Qtr1_Actv_Amt12" localSheetId="11" hidden="1">#REF!</definedName>
    <definedName name="Qtr1_Actv_Amt12" localSheetId="36" hidden="1">#REF!</definedName>
    <definedName name="Qtr1_Actv_Amt12" localSheetId="32" hidden="1">#REF!</definedName>
    <definedName name="Qtr1_Actv_Amt12" localSheetId="18" hidden="1">#REF!</definedName>
    <definedName name="Qtr1_Actv_Amt12" localSheetId="38" hidden="1">#REF!</definedName>
    <definedName name="Qtr1_Actv_Amt12" hidden="1">#REF!</definedName>
    <definedName name="Qtr1_Actv_Amt15" localSheetId="35" hidden="1">#REF!</definedName>
    <definedName name="Qtr1_Actv_Amt15" localSheetId="31" hidden="1">#REF!</definedName>
    <definedName name="Qtr1_Actv_Amt15" localSheetId="9" hidden="1">#REF!</definedName>
    <definedName name="Qtr1_Actv_Amt15" localSheetId="30" hidden="1">#REF!</definedName>
    <definedName name="Qtr1_Actv_Amt15" localSheetId="33" hidden="1">#REF!</definedName>
    <definedName name="Qtr1_Actv_Amt15" localSheetId="16" hidden="1">#REF!</definedName>
    <definedName name="Qtr1_Actv_Amt15" localSheetId="10" hidden="1">'NFD CONSO'!#REF!</definedName>
    <definedName name="Qtr1_Actv_Amt15" localSheetId="29" hidden="1">#REF!</definedName>
    <definedName name="Qtr1_Actv_Amt15" localSheetId="11" hidden="1">#REF!</definedName>
    <definedName name="Qtr1_Actv_Amt15" localSheetId="36" hidden="1">#REF!</definedName>
    <definedName name="Qtr1_Actv_Amt15" localSheetId="32" hidden="1">#REF!</definedName>
    <definedName name="Qtr1_Actv_Amt15" localSheetId="18" hidden="1">#REF!</definedName>
    <definedName name="Qtr1_Actv_Amt15" localSheetId="38" hidden="1">#REF!</definedName>
    <definedName name="Qtr1_Actv_Amt15" hidden="1">#REF!</definedName>
    <definedName name="Qtr1_Actv_Amt17" localSheetId="35" hidden="1">#REF!</definedName>
    <definedName name="Qtr1_Actv_Amt17" localSheetId="31" hidden="1">#REF!</definedName>
    <definedName name="Qtr1_Actv_Amt17" localSheetId="9" hidden="1">#REF!</definedName>
    <definedName name="Qtr1_Actv_Amt17" localSheetId="30" hidden="1">#REF!</definedName>
    <definedName name="Qtr1_Actv_Amt17" localSheetId="33" hidden="1">#REF!</definedName>
    <definedName name="Qtr1_Actv_Amt17" localSheetId="16" hidden="1">#REF!</definedName>
    <definedName name="Qtr1_Actv_Amt17" localSheetId="10" hidden="1">'NFD CONSO'!#REF!</definedName>
    <definedName name="Qtr1_Actv_Amt17" localSheetId="29" hidden="1">#REF!</definedName>
    <definedName name="Qtr1_Actv_Amt17" localSheetId="11" hidden="1">#REF!</definedName>
    <definedName name="Qtr1_Actv_Amt17" localSheetId="36" hidden="1">#REF!</definedName>
    <definedName name="Qtr1_Actv_Amt17" localSheetId="32" hidden="1">#REF!</definedName>
    <definedName name="Qtr1_Actv_Amt17" localSheetId="18" hidden="1">#REF!</definedName>
    <definedName name="Qtr1_Actv_Amt17" localSheetId="38" hidden="1">#REF!</definedName>
    <definedName name="Qtr1_Actv_Amt17" hidden="1">#REF!</definedName>
    <definedName name="Qtr1_Actv_Amt18" localSheetId="35" hidden="1">#REF!</definedName>
    <definedName name="Qtr1_Actv_Amt18" localSheetId="31" hidden="1">#REF!</definedName>
    <definedName name="Qtr1_Actv_Amt18" localSheetId="9" hidden="1">#REF!</definedName>
    <definedName name="Qtr1_Actv_Amt18" localSheetId="30" hidden="1">#REF!</definedName>
    <definedName name="Qtr1_Actv_Amt18" localSheetId="33" hidden="1">#REF!</definedName>
    <definedName name="Qtr1_Actv_Amt18" localSheetId="16" hidden="1">#REF!</definedName>
    <definedName name="Qtr1_Actv_Amt18" localSheetId="10" hidden="1">'NFD CONSO'!#REF!</definedName>
    <definedName name="Qtr1_Actv_Amt18" localSheetId="29" hidden="1">#REF!</definedName>
    <definedName name="Qtr1_Actv_Amt18" localSheetId="11" hidden="1">#REF!</definedName>
    <definedName name="Qtr1_Actv_Amt18" localSheetId="36" hidden="1">#REF!</definedName>
    <definedName name="Qtr1_Actv_Amt18" localSheetId="32" hidden="1">#REF!</definedName>
    <definedName name="Qtr1_Actv_Amt18" localSheetId="18" hidden="1">#REF!</definedName>
    <definedName name="Qtr1_Actv_Amt18" localSheetId="38" hidden="1">#REF!</definedName>
    <definedName name="Qtr1_Actv_Amt18" hidden="1">#REF!</definedName>
    <definedName name="Qtr1_Actv_Amt19" localSheetId="35" hidden="1">#REF!</definedName>
    <definedName name="Qtr1_Actv_Amt19" localSheetId="31" hidden="1">#REF!</definedName>
    <definedName name="Qtr1_Actv_Amt19" localSheetId="9" hidden="1">#REF!</definedName>
    <definedName name="Qtr1_Actv_Amt19" localSheetId="30" hidden="1">#REF!</definedName>
    <definedName name="Qtr1_Actv_Amt19" localSheetId="33" hidden="1">#REF!</definedName>
    <definedName name="Qtr1_Actv_Amt19" localSheetId="16" hidden="1">#REF!</definedName>
    <definedName name="Qtr1_Actv_Amt19" localSheetId="10" hidden="1">'NFD CONSO'!#REF!</definedName>
    <definedName name="Qtr1_Actv_Amt19" localSheetId="29" hidden="1">#REF!</definedName>
    <definedName name="Qtr1_Actv_Amt19" localSheetId="11" hidden="1">#REF!</definedName>
    <definedName name="Qtr1_Actv_Amt19" localSheetId="36" hidden="1">#REF!</definedName>
    <definedName name="Qtr1_Actv_Amt19" localSheetId="32" hidden="1">#REF!</definedName>
    <definedName name="Qtr1_Actv_Amt19" localSheetId="18" hidden="1">#REF!</definedName>
    <definedName name="Qtr1_Actv_Amt19" localSheetId="38" hidden="1">#REF!</definedName>
    <definedName name="Qtr1_Actv_Amt19" hidden="1">#REF!</definedName>
    <definedName name="Qtr1_Actv_Amt2" localSheetId="35" hidden="1">#REF!</definedName>
    <definedName name="Qtr1_Actv_Amt2" localSheetId="31" hidden="1">#REF!</definedName>
    <definedName name="Qtr1_Actv_Amt2" localSheetId="9" hidden="1">#REF!</definedName>
    <definedName name="Qtr1_Actv_Amt2" localSheetId="30" hidden="1">#REF!</definedName>
    <definedName name="Qtr1_Actv_Amt2" localSheetId="33" hidden="1">#REF!</definedName>
    <definedName name="Qtr1_Actv_Amt2" localSheetId="16" hidden="1">#REF!</definedName>
    <definedName name="Qtr1_Actv_Amt2" localSheetId="10" hidden="1">'NFD CONSO'!#REF!</definedName>
    <definedName name="Qtr1_Actv_Amt2" localSheetId="29" hidden="1">#REF!</definedName>
    <definedName name="Qtr1_Actv_Amt2" localSheetId="11" hidden="1">#REF!</definedName>
    <definedName name="Qtr1_Actv_Amt2" localSheetId="36" hidden="1">#REF!</definedName>
    <definedName name="Qtr1_Actv_Amt2" localSheetId="32" hidden="1">#REF!</definedName>
    <definedName name="Qtr1_Actv_Amt2" localSheetId="18" hidden="1">#REF!</definedName>
    <definedName name="Qtr1_Actv_Amt2" localSheetId="38" hidden="1">#REF!</definedName>
    <definedName name="Qtr1_Actv_Amt2" hidden="1">#REF!</definedName>
    <definedName name="Qtr1_Actv_Amt20" localSheetId="35" hidden="1">#REF!</definedName>
    <definedName name="Qtr1_Actv_Amt20" localSheetId="31" hidden="1">#REF!</definedName>
    <definedName name="Qtr1_Actv_Amt20" localSheetId="9" hidden="1">#REF!</definedName>
    <definedName name="Qtr1_Actv_Amt20" localSheetId="30" hidden="1">#REF!</definedName>
    <definedName name="Qtr1_Actv_Amt20" localSheetId="33" hidden="1">#REF!</definedName>
    <definedName name="Qtr1_Actv_Amt20" localSheetId="16" hidden="1">#REF!</definedName>
    <definedName name="Qtr1_Actv_Amt20" localSheetId="10" hidden="1">'NFD CONSO'!#REF!</definedName>
    <definedName name="Qtr1_Actv_Amt20" localSheetId="29" hidden="1">#REF!</definedName>
    <definedName name="Qtr1_Actv_Amt20" localSheetId="11" hidden="1">#REF!</definedName>
    <definedName name="Qtr1_Actv_Amt20" localSheetId="36" hidden="1">#REF!</definedName>
    <definedName name="Qtr1_Actv_Amt20" localSheetId="32" hidden="1">#REF!</definedName>
    <definedName name="Qtr1_Actv_Amt20" localSheetId="18" hidden="1">#REF!</definedName>
    <definedName name="Qtr1_Actv_Amt20" localSheetId="38" hidden="1">#REF!</definedName>
    <definedName name="Qtr1_Actv_Amt20" hidden="1">#REF!</definedName>
    <definedName name="Qtr1_Actv_Amt21" localSheetId="35" hidden="1">#REF!</definedName>
    <definedName name="Qtr1_Actv_Amt21" localSheetId="31" hidden="1">#REF!</definedName>
    <definedName name="Qtr1_Actv_Amt21" localSheetId="9" hidden="1">#REF!</definedName>
    <definedName name="Qtr1_Actv_Amt21" localSheetId="30" hidden="1">#REF!</definedName>
    <definedName name="Qtr1_Actv_Amt21" localSheetId="33" hidden="1">#REF!</definedName>
    <definedName name="Qtr1_Actv_Amt21" localSheetId="16" hidden="1">#REF!</definedName>
    <definedName name="Qtr1_Actv_Amt21" localSheetId="10" hidden="1">'NFD CONSO'!#REF!</definedName>
    <definedName name="Qtr1_Actv_Amt21" localSheetId="29" hidden="1">#REF!</definedName>
    <definedName name="Qtr1_Actv_Amt21" localSheetId="11" hidden="1">#REF!</definedName>
    <definedName name="Qtr1_Actv_Amt21" localSheetId="36" hidden="1">#REF!</definedName>
    <definedName name="Qtr1_Actv_Amt21" localSheetId="32" hidden="1">#REF!</definedName>
    <definedName name="Qtr1_Actv_Amt21" localSheetId="18" hidden="1">#REF!</definedName>
    <definedName name="Qtr1_Actv_Amt21" localSheetId="38" hidden="1">#REF!</definedName>
    <definedName name="Qtr1_Actv_Amt21" hidden="1">#REF!</definedName>
    <definedName name="Qtr1_Actv_Amt22" localSheetId="35" hidden="1">#REF!</definedName>
    <definedName name="Qtr1_Actv_Amt22" localSheetId="31" hidden="1">#REF!</definedName>
    <definedName name="Qtr1_Actv_Amt22" localSheetId="9" hidden="1">#REF!</definedName>
    <definedName name="Qtr1_Actv_Amt22" localSheetId="30" hidden="1">#REF!</definedName>
    <definedName name="Qtr1_Actv_Amt22" localSheetId="33" hidden="1">#REF!</definedName>
    <definedName name="Qtr1_Actv_Amt22" localSheetId="16" hidden="1">#REF!</definedName>
    <definedName name="Qtr1_Actv_Amt22" localSheetId="10" hidden="1">'NFD CONSO'!#REF!</definedName>
    <definedName name="Qtr1_Actv_Amt22" localSheetId="29" hidden="1">#REF!</definedName>
    <definedName name="Qtr1_Actv_Amt22" localSheetId="11" hidden="1">#REF!</definedName>
    <definedName name="Qtr1_Actv_Amt22" localSheetId="36" hidden="1">#REF!</definedName>
    <definedName name="Qtr1_Actv_Amt22" localSheetId="32" hidden="1">#REF!</definedName>
    <definedName name="Qtr1_Actv_Amt22" localSheetId="18" hidden="1">#REF!</definedName>
    <definedName name="Qtr1_Actv_Amt22" localSheetId="38" hidden="1">#REF!</definedName>
    <definedName name="Qtr1_Actv_Amt22" hidden="1">#REF!</definedName>
    <definedName name="Qtr1_Actv_Amt3" localSheetId="35" hidden="1">#REF!</definedName>
    <definedName name="Qtr1_Actv_Amt3" localSheetId="31" hidden="1">#REF!</definedName>
    <definedName name="Qtr1_Actv_Amt3" localSheetId="9" hidden="1">#REF!</definedName>
    <definedName name="Qtr1_Actv_Amt3" localSheetId="30" hidden="1">#REF!</definedName>
    <definedName name="Qtr1_Actv_Amt3" localSheetId="33" hidden="1">#REF!</definedName>
    <definedName name="Qtr1_Actv_Amt3" localSheetId="16" hidden="1">#REF!</definedName>
    <definedName name="Qtr1_Actv_Amt3" localSheetId="10" hidden="1">'NFD CONSO'!#REF!</definedName>
    <definedName name="Qtr1_Actv_Amt3" localSheetId="29" hidden="1">#REF!</definedName>
    <definedName name="Qtr1_Actv_Amt3" localSheetId="11" hidden="1">#REF!</definedName>
    <definedName name="Qtr1_Actv_Amt3" localSheetId="36" hidden="1">#REF!</definedName>
    <definedName name="Qtr1_Actv_Amt3" localSheetId="32" hidden="1">#REF!</definedName>
    <definedName name="Qtr1_Actv_Amt3" localSheetId="18" hidden="1">#REF!</definedName>
    <definedName name="Qtr1_Actv_Amt3" localSheetId="38" hidden="1">#REF!</definedName>
    <definedName name="Qtr1_Actv_Amt3" hidden="1">#REF!</definedName>
    <definedName name="Qtr1_Actv_Amt4" localSheetId="35" hidden="1">#REF!</definedName>
    <definedName name="Qtr1_Actv_Amt4" localSheetId="31" hidden="1">#REF!</definedName>
    <definedName name="Qtr1_Actv_Amt4" localSheetId="30" hidden="1">#REF!</definedName>
    <definedName name="Qtr1_Actv_Amt4" localSheetId="51" hidden="1">#REF!</definedName>
    <definedName name="Qtr1_Actv_Amt4" localSheetId="33" hidden="1">#REF!</definedName>
    <definedName name="Qtr1_Actv_Amt4" localSheetId="6" hidden="1">#REF!</definedName>
    <definedName name="Qtr1_Actv_Amt4" localSheetId="16" hidden="1">#REF!</definedName>
    <definedName name="Qtr1_Actv_Amt4" localSheetId="29" hidden="1">#REF!</definedName>
    <definedName name="Qtr1_Actv_Amt4" localSheetId="36" hidden="1">#REF!</definedName>
    <definedName name="Qtr1_Actv_Amt4" localSheetId="32" hidden="1">#REF!</definedName>
    <definedName name="Qtr1_Actv_Amt4" localSheetId="18" hidden="1">#REF!</definedName>
    <definedName name="Qtr1_Actv_Amt4" localSheetId="38" hidden="1">#REF!</definedName>
    <definedName name="Qtr1_Actv_Amt4" hidden="1">#REF!</definedName>
    <definedName name="Qtr1_Actv_Amt5" localSheetId="35" hidden="1">#REF!</definedName>
    <definedName name="Qtr1_Actv_Amt5" localSheetId="31" hidden="1">#REF!</definedName>
    <definedName name="Qtr1_Actv_Amt5" localSheetId="9" hidden="1">#REF!</definedName>
    <definedName name="Qtr1_Actv_Amt5" localSheetId="30" hidden="1">#REF!</definedName>
    <definedName name="Qtr1_Actv_Amt5" localSheetId="51" hidden="1">#REF!</definedName>
    <definedName name="Qtr1_Actv_Amt5" localSheetId="33" hidden="1">#REF!</definedName>
    <definedName name="Qtr1_Actv_Amt5" localSheetId="16" hidden="1">#REF!</definedName>
    <definedName name="Qtr1_Actv_Amt5" localSheetId="10" hidden="1">'NFD CONSO'!#REF!</definedName>
    <definedName name="Qtr1_Actv_Amt5" localSheetId="29" hidden="1">#REF!</definedName>
    <definedName name="Qtr1_Actv_Amt5" localSheetId="11" hidden="1">#REF!</definedName>
    <definedName name="Qtr1_Actv_Amt5" localSheetId="36" hidden="1">#REF!</definedName>
    <definedName name="Qtr1_Actv_Amt5" localSheetId="32" hidden="1">#REF!</definedName>
    <definedName name="Qtr1_Actv_Amt5" localSheetId="18" hidden="1">#REF!</definedName>
    <definedName name="Qtr1_Actv_Amt5" localSheetId="38" hidden="1">#REF!</definedName>
    <definedName name="Qtr1_Actv_Amt5" hidden="1">#REF!</definedName>
    <definedName name="Qtr1_Actv_Amt6" localSheetId="35" hidden="1">#REF!</definedName>
    <definedName name="Qtr1_Actv_Amt6" localSheetId="31" hidden="1">#REF!</definedName>
    <definedName name="Qtr1_Actv_Amt6" localSheetId="9" hidden="1">#REF!</definedName>
    <definedName name="Qtr1_Actv_Amt6" localSheetId="30" hidden="1">#REF!</definedName>
    <definedName name="Qtr1_Actv_Amt6" localSheetId="51" hidden="1">#REF!</definedName>
    <definedName name="Qtr1_Actv_Amt6" localSheetId="33" hidden="1">#REF!</definedName>
    <definedName name="Qtr1_Actv_Amt6" localSheetId="16" hidden="1">#REF!</definedName>
    <definedName name="Qtr1_Actv_Amt6" localSheetId="10" hidden="1">'NFD CONSO'!#REF!</definedName>
    <definedName name="Qtr1_Actv_Amt6" localSheetId="29" hidden="1">#REF!</definedName>
    <definedName name="Qtr1_Actv_Amt6" localSheetId="11" hidden="1">#REF!</definedName>
    <definedName name="Qtr1_Actv_Amt6" localSheetId="36" hidden="1">#REF!</definedName>
    <definedName name="Qtr1_Actv_Amt6" localSheetId="32" hidden="1">#REF!</definedName>
    <definedName name="Qtr1_Actv_Amt6" localSheetId="18" hidden="1">#REF!</definedName>
    <definedName name="Qtr1_Actv_Amt6" localSheetId="38" hidden="1">#REF!</definedName>
    <definedName name="Qtr1_Actv_Amt6" hidden="1">#REF!</definedName>
    <definedName name="Qtr1_Actv_Amt7" localSheetId="35" hidden="1">#REF!</definedName>
    <definedName name="Qtr1_Actv_Amt7" localSheetId="31" hidden="1">#REF!</definedName>
    <definedName name="Qtr1_Actv_Amt7" localSheetId="9" hidden="1">#REF!</definedName>
    <definedName name="Qtr1_Actv_Amt7" localSheetId="30" hidden="1">#REF!</definedName>
    <definedName name="Qtr1_Actv_Amt7" localSheetId="51" hidden="1">#REF!</definedName>
    <definedName name="Qtr1_Actv_Amt7" localSheetId="33" hidden="1">#REF!</definedName>
    <definedName name="Qtr1_Actv_Amt7" localSheetId="16" hidden="1">#REF!</definedName>
    <definedName name="Qtr1_Actv_Amt7" localSheetId="10" hidden="1">'NFD CONSO'!#REF!</definedName>
    <definedName name="Qtr1_Actv_Amt7" localSheetId="29" hidden="1">#REF!</definedName>
    <definedName name="Qtr1_Actv_Amt7" localSheetId="11" hidden="1">#REF!</definedName>
    <definedName name="Qtr1_Actv_Amt7" localSheetId="36" hidden="1">#REF!</definedName>
    <definedName name="Qtr1_Actv_Amt7" localSheetId="32" hidden="1">#REF!</definedName>
    <definedName name="Qtr1_Actv_Amt7" localSheetId="18" hidden="1">#REF!</definedName>
    <definedName name="Qtr1_Actv_Amt7" localSheetId="38" hidden="1">#REF!</definedName>
    <definedName name="Qtr1_Actv_Amt7" hidden="1">#REF!</definedName>
    <definedName name="Qtr1_Actv_Amt8" localSheetId="35" hidden="1">#REF!</definedName>
    <definedName name="Qtr1_Actv_Amt8" localSheetId="31" hidden="1">#REF!</definedName>
    <definedName name="Qtr1_Actv_Amt8" localSheetId="9" hidden="1">#REF!</definedName>
    <definedName name="Qtr1_Actv_Amt8" localSheetId="30" hidden="1">#REF!</definedName>
    <definedName name="Qtr1_Actv_Amt8" localSheetId="33" hidden="1">#REF!</definedName>
    <definedName name="Qtr1_Actv_Amt8" localSheetId="16" hidden="1">#REF!</definedName>
    <definedName name="Qtr1_Actv_Amt8" localSheetId="10" hidden="1">'NFD CONSO'!#REF!</definedName>
    <definedName name="Qtr1_Actv_Amt8" localSheetId="29" hidden="1">#REF!</definedName>
    <definedName name="Qtr1_Actv_Amt8" localSheetId="11" hidden="1">#REF!</definedName>
    <definedName name="Qtr1_Actv_Amt8" localSheetId="36" hidden="1">#REF!</definedName>
    <definedName name="Qtr1_Actv_Amt8" localSheetId="32" hidden="1">#REF!</definedName>
    <definedName name="Qtr1_Actv_Amt8" localSheetId="18" hidden="1">#REF!</definedName>
    <definedName name="Qtr1_Actv_Amt8" localSheetId="38" hidden="1">#REF!</definedName>
    <definedName name="Qtr1_Actv_Amt8" hidden="1">#REF!</definedName>
    <definedName name="Qtr1_Actv_Amt9" localSheetId="35" hidden="1">#REF!</definedName>
    <definedName name="Qtr1_Actv_Amt9" localSheetId="31" hidden="1">#REF!</definedName>
    <definedName name="Qtr1_Actv_Amt9" localSheetId="9" hidden="1">#REF!</definedName>
    <definedName name="Qtr1_Actv_Amt9" localSheetId="30" hidden="1">#REF!</definedName>
    <definedName name="Qtr1_Actv_Amt9" localSheetId="33" hidden="1">#REF!</definedName>
    <definedName name="Qtr1_Actv_Amt9" localSheetId="16" hidden="1">#REF!</definedName>
    <definedName name="Qtr1_Actv_Amt9" localSheetId="10" hidden="1">'NFD CONSO'!#REF!</definedName>
    <definedName name="Qtr1_Actv_Amt9" localSheetId="29" hidden="1">#REF!</definedName>
    <definedName name="Qtr1_Actv_Amt9" localSheetId="11" hidden="1">#REF!</definedName>
    <definedName name="Qtr1_Actv_Amt9" localSheetId="36" hidden="1">#REF!</definedName>
    <definedName name="Qtr1_Actv_Amt9" localSheetId="32" hidden="1">#REF!</definedName>
    <definedName name="Qtr1_Actv_Amt9" localSheetId="18" hidden="1">#REF!</definedName>
    <definedName name="Qtr1_Actv_Amt9" localSheetId="38" hidden="1">#REF!</definedName>
    <definedName name="Qtr1_Actv_Amt9" hidden="1">#REF!</definedName>
    <definedName name="Qtr1_OP_Amt10" localSheetId="35" hidden="1">#REF!</definedName>
    <definedName name="Qtr1_OP_Amt10" localSheetId="31" hidden="1">#REF!</definedName>
    <definedName name="Qtr1_OP_Amt10" localSheetId="9" hidden="1">#REF!</definedName>
    <definedName name="Qtr1_OP_Amt10" localSheetId="30" hidden="1">#REF!</definedName>
    <definedName name="Qtr1_OP_Amt10" localSheetId="33" hidden="1">#REF!</definedName>
    <definedName name="Qtr1_OP_Amt10" localSheetId="16" hidden="1">#REF!</definedName>
    <definedName name="Qtr1_OP_Amt10" localSheetId="10" hidden="1">'NFD CONSO'!#REF!</definedName>
    <definedName name="Qtr1_OP_Amt10" localSheetId="29" hidden="1">#REF!</definedName>
    <definedName name="Qtr1_OP_Amt10" localSheetId="11" hidden="1">#REF!</definedName>
    <definedName name="Qtr1_OP_Amt10" localSheetId="36" hidden="1">#REF!</definedName>
    <definedName name="Qtr1_OP_Amt10" localSheetId="32" hidden="1">#REF!</definedName>
    <definedName name="Qtr1_OP_Amt10" localSheetId="18" hidden="1">#REF!</definedName>
    <definedName name="Qtr1_OP_Amt10" localSheetId="38" hidden="1">#REF!</definedName>
    <definedName name="Qtr1_OP_Amt10" hidden="1">#REF!</definedName>
    <definedName name="Qtr1_OP_Amt11" localSheetId="35" hidden="1">#REF!</definedName>
    <definedName name="Qtr1_OP_Amt11" localSheetId="31" hidden="1">#REF!</definedName>
    <definedName name="Qtr1_OP_Amt11" localSheetId="9" hidden="1">#REF!</definedName>
    <definedName name="Qtr1_OP_Amt11" localSheetId="30" hidden="1">#REF!</definedName>
    <definedName name="Qtr1_OP_Amt11" localSheetId="33" hidden="1">#REF!</definedName>
    <definedName name="Qtr1_OP_Amt11" localSheetId="16" hidden="1">#REF!</definedName>
    <definedName name="Qtr1_OP_Amt11" localSheetId="10" hidden="1">'NFD CONSO'!#REF!</definedName>
    <definedName name="Qtr1_OP_Amt11" localSheetId="29" hidden="1">#REF!</definedName>
    <definedName name="Qtr1_OP_Amt11" localSheetId="11" hidden="1">#REF!</definedName>
    <definedName name="Qtr1_OP_Amt11" localSheetId="36" hidden="1">#REF!</definedName>
    <definedName name="Qtr1_OP_Amt11" localSheetId="32" hidden="1">#REF!</definedName>
    <definedName name="Qtr1_OP_Amt11" localSheetId="18" hidden="1">#REF!</definedName>
    <definedName name="Qtr1_OP_Amt11" localSheetId="38" hidden="1">#REF!</definedName>
    <definedName name="Qtr1_OP_Amt11" hidden="1">#REF!</definedName>
    <definedName name="Qtr1_OP_Amt12" localSheetId="35" hidden="1">#REF!</definedName>
    <definedName name="Qtr1_OP_Amt12" localSheetId="31" hidden="1">#REF!</definedName>
    <definedName name="Qtr1_OP_Amt12" localSheetId="9" hidden="1">#REF!</definedName>
    <definedName name="Qtr1_OP_Amt12" localSheetId="30" hidden="1">#REF!</definedName>
    <definedName name="Qtr1_OP_Amt12" localSheetId="33" hidden="1">#REF!</definedName>
    <definedName name="Qtr1_OP_Amt12" localSheetId="16" hidden="1">#REF!</definedName>
    <definedName name="Qtr1_OP_Amt12" localSheetId="10" hidden="1">'NFD CONSO'!#REF!</definedName>
    <definedName name="Qtr1_OP_Amt12" localSheetId="29" hidden="1">#REF!</definedName>
    <definedName name="Qtr1_OP_Amt12" localSheetId="11" hidden="1">#REF!</definedName>
    <definedName name="Qtr1_OP_Amt12" localSheetId="36" hidden="1">#REF!</definedName>
    <definedName name="Qtr1_OP_Amt12" localSheetId="32" hidden="1">#REF!</definedName>
    <definedName name="Qtr1_OP_Amt12" localSheetId="18" hidden="1">#REF!</definedName>
    <definedName name="Qtr1_OP_Amt12" localSheetId="38" hidden="1">#REF!</definedName>
    <definedName name="Qtr1_OP_Amt12" hidden="1">#REF!</definedName>
    <definedName name="Qtr1_OP_Amt14" localSheetId="35" hidden="1">#REF!</definedName>
    <definedName name="Qtr1_OP_Amt14" localSheetId="31" hidden="1">#REF!</definedName>
    <definedName name="Qtr1_OP_Amt14" localSheetId="9" hidden="1">#REF!</definedName>
    <definedName name="Qtr1_OP_Amt14" localSheetId="30" hidden="1">#REF!</definedName>
    <definedName name="Qtr1_OP_Amt14" localSheetId="33" hidden="1">#REF!</definedName>
    <definedName name="Qtr1_OP_Amt14" localSheetId="16" hidden="1">#REF!</definedName>
    <definedName name="Qtr1_OP_Amt14" localSheetId="10" hidden="1">'NFD CONSO'!#REF!</definedName>
    <definedName name="Qtr1_OP_Amt14" localSheetId="29" hidden="1">#REF!</definedName>
    <definedName name="Qtr1_OP_Amt14" localSheetId="11" hidden="1">#REF!</definedName>
    <definedName name="Qtr1_OP_Amt14" localSheetId="36" hidden="1">#REF!</definedName>
    <definedName name="Qtr1_OP_Amt14" localSheetId="32" hidden="1">#REF!</definedName>
    <definedName name="Qtr1_OP_Amt14" localSheetId="18" hidden="1">#REF!</definedName>
    <definedName name="Qtr1_OP_Amt14" localSheetId="38" hidden="1">#REF!</definedName>
    <definedName name="Qtr1_OP_Amt14" hidden="1">#REF!</definedName>
    <definedName name="Qtr1_OP_Amt2" localSheetId="9" hidden="1">#REF!</definedName>
    <definedName name="Qtr1_OP_Amt2" localSheetId="10" hidden="1">'NFD CONSO'!#REF!</definedName>
    <definedName name="Qtr1_OP_Amt2" localSheetId="11" hidden="1">#REF!</definedName>
    <definedName name="Qtr1_OP_Amt2" localSheetId="18" hidden="1">#REF!</definedName>
    <definedName name="Qtr1_OP_Amt2" hidden="1">#REF!</definedName>
    <definedName name="Qtr1_OP_Amt3" localSheetId="9" hidden="1">#REF!</definedName>
    <definedName name="Qtr1_OP_Amt3" localSheetId="10" hidden="1">'NFD CONSO'!#REF!</definedName>
    <definedName name="Qtr1_OP_Amt3" localSheetId="11" hidden="1">#REF!</definedName>
    <definedName name="Qtr1_OP_Amt3" localSheetId="18" hidden="1">#REF!</definedName>
    <definedName name="Qtr1_OP_Amt3" hidden="1">#REF!</definedName>
    <definedName name="Qtr1_OP_Amt4" localSheetId="9" hidden="1">#REF!</definedName>
    <definedName name="Qtr1_OP_Amt4" localSheetId="10" hidden="1">'NFD CONSO'!#REF!</definedName>
    <definedName name="Qtr1_OP_Amt4" localSheetId="11" hidden="1">#REF!</definedName>
    <definedName name="Qtr1_OP_Amt4" localSheetId="18" hidden="1">#REF!</definedName>
    <definedName name="Qtr1_OP_Amt4" hidden="1">#REF!</definedName>
    <definedName name="Qtr1_OP_Amt5" localSheetId="9" hidden="1">#REF!</definedName>
    <definedName name="Qtr1_OP_Amt5" localSheetId="10" hidden="1">'NFD CONSO'!#REF!</definedName>
    <definedName name="Qtr1_OP_Amt5" localSheetId="11" hidden="1">#REF!</definedName>
    <definedName name="Qtr1_OP_Amt5" localSheetId="18" hidden="1">#REF!</definedName>
    <definedName name="Qtr1_OP_Amt5" hidden="1">#REF!</definedName>
    <definedName name="Qtr1_OP_Amt8" localSheetId="9" hidden="1">#REF!</definedName>
    <definedName name="Qtr1_OP_Amt8" localSheetId="10" hidden="1">'NFD CONSO'!#REF!</definedName>
    <definedName name="Qtr1_OP_Amt8" localSheetId="11" hidden="1">#REF!</definedName>
    <definedName name="Qtr1_OP_Amt8" localSheetId="18" hidden="1">#REF!</definedName>
    <definedName name="Qtr1_OP_Amt8" hidden="1">#REF!</definedName>
    <definedName name="Qtr2_Actv_Amt1" localSheetId="35" hidden="1">#REF!</definedName>
    <definedName name="Qtr2_Actv_Amt1" localSheetId="31" hidden="1">#REF!</definedName>
    <definedName name="Qtr2_Actv_Amt1" localSheetId="9" hidden="1">#REF!</definedName>
    <definedName name="Qtr2_Actv_Amt1" localSheetId="30" hidden="1">#REF!</definedName>
    <definedName name="Qtr2_Actv_Amt1" localSheetId="33" hidden="1">#REF!</definedName>
    <definedName name="Qtr2_Actv_Amt1" localSheetId="16" hidden="1">#REF!</definedName>
    <definedName name="Qtr2_Actv_Amt1" localSheetId="10" hidden="1">'NFD CONSO'!#REF!</definedName>
    <definedName name="Qtr2_Actv_Amt1" localSheetId="29" hidden="1">#REF!</definedName>
    <definedName name="Qtr2_Actv_Amt1" localSheetId="11" hidden="1">#REF!</definedName>
    <definedName name="Qtr2_Actv_Amt1" localSheetId="36" hidden="1">#REF!</definedName>
    <definedName name="Qtr2_Actv_Amt1" localSheetId="32" hidden="1">#REF!</definedName>
    <definedName name="Qtr2_Actv_Amt1" localSheetId="18" hidden="1">#REF!</definedName>
    <definedName name="Qtr2_Actv_Amt1" localSheetId="38" hidden="1">#REF!</definedName>
    <definedName name="Qtr2_Actv_Amt1" hidden="1">#REF!</definedName>
    <definedName name="Qtr2_Actv_Amt10" localSheetId="35" hidden="1">#REF!</definedName>
    <definedName name="Qtr2_Actv_Amt10" localSheetId="31" hidden="1">#REF!</definedName>
    <definedName name="Qtr2_Actv_Amt10" localSheetId="9" hidden="1">#REF!</definedName>
    <definedName name="Qtr2_Actv_Amt10" localSheetId="30" hidden="1">#REF!</definedName>
    <definedName name="Qtr2_Actv_Amt10" localSheetId="33" hidden="1">#REF!</definedName>
    <definedName name="Qtr2_Actv_Amt10" localSheetId="16" hidden="1">#REF!</definedName>
    <definedName name="Qtr2_Actv_Amt10" localSheetId="10" hidden="1">'NFD CONSO'!#REF!</definedName>
    <definedName name="Qtr2_Actv_Amt10" localSheetId="29" hidden="1">#REF!</definedName>
    <definedName name="Qtr2_Actv_Amt10" localSheetId="11" hidden="1">#REF!</definedName>
    <definedName name="Qtr2_Actv_Amt10" localSheetId="36" hidden="1">#REF!</definedName>
    <definedName name="Qtr2_Actv_Amt10" localSheetId="32" hidden="1">#REF!</definedName>
    <definedName name="Qtr2_Actv_Amt10" localSheetId="18" hidden="1">#REF!</definedName>
    <definedName name="Qtr2_Actv_Amt10" localSheetId="38" hidden="1">#REF!</definedName>
    <definedName name="Qtr2_Actv_Amt10" hidden="1">#REF!</definedName>
    <definedName name="Qtr2_Actv_Amt11" localSheetId="35" hidden="1">#REF!</definedName>
    <definedName name="Qtr2_Actv_Amt11" localSheetId="31" hidden="1">#REF!</definedName>
    <definedName name="Qtr2_Actv_Amt11" localSheetId="9" hidden="1">#REF!</definedName>
    <definedName name="Qtr2_Actv_Amt11" localSheetId="30" hidden="1">#REF!</definedName>
    <definedName name="Qtr2_Actv_Amt11" localSheetId="33" hidden="1">#REF!</definedName>
    <definedName name="Qtr2_Actv_Amt11" localSheetId="16" hidden="1">#REF!</definedName>
    <definedName name="Qtr2_Actv_Amt11" localSheetId="10" hidden="1">'NFD CONSO'!#REF!</definedName>
    <definedName name="Qtr2_Actv_Amt11" localSheetId="29" hidden="1">#REF!</definedName>
    <definedName name="Qtr2_Actv_Amt11" localSheetId="11" hidden="1">#REF!</definedName>
    <definedName name="Qtr2_Actv_Amt11" localSheetId="36" hidden="1">#REF!</definedName>
    <definedName name="Qtr2_Actv_Amt11" localSheetId="32" hidden="1">#REF!</definedName>
    <definedName name="Qtr2_Actv_Amt11" localSheetId="18" hidden="1">#REF!</definedName>
    <definedName name="Qtr2_Actv_Amt11" localSheetId="38" hidden="1">#REF!</definedName>
    <definedName name="Qtr2_Actv_Amt11" hidden="1">#REF!</definedName>
    <definedName name="Qtr2_Actv_Amt12" localSheetId="35" hidden="1">#REF!</definedName>
    <definedName name="Qtr2_Actv_Amt12" localSheetId="31" hidden="1">#REF!</definedName>
    <definedName name="Qtr2_Actv_Amt12" localSheetId="9" hidden="1">#REF!</definedName>
    <definedName name="Qtr2_Actv_Amt12" localSheetId="30" hidden="1">#REF!</definedName>
    <definedName name="Qtr2_Actv_Amt12" localSheetId="33" hidden="1">#REF!</definedName>
    <definedName name="Qtr2_Actv_Amt12" localSheetId="16" hidden="1">#REF!</definedName>
    <definedName name="Qtr2_Actv_Amt12" localSheetId="10" hidden="1">'NFD CONSO'!#REF!</definedName>
    <definedName name="Qtr2_Actv_Amt12" localSheetId="29" hidden="1">#REF!</definedName>
    <definedName name="Qtr2_Actv_Amt12" localSheetId="11" hidden="1">#REF!</definedName>
    <definedName name="Qtr2_Actv_Amt12" localSheetId="36" hidden="1">#REF!</definedName>
    <definedName name="Qtr2_Actv_Amt12" localSheetId="32" hidden="1">#REF!</definedName>
    <definedName name="Qtr2_Actv_Amt12" localSheetId="18" hidden="1">#REF!</definedName>
    <definedName name="Qtr2_Actv_Amt12" localSheetId="38" hidden="1">#REF!</definedName>
    <definedName name="Qtr2_Actv_Amt12" hidden="1">#REF!</definedName>
    <definedName name="Qtr2_Actv_Amt15" localSheetId="35" hidden="1">#REF!</definedName>
    <definedName name="Qtr2_Actv_Amt15" localSheetId="31" hidden="1">#REF!</definedName>
    <definedName name="Qtr2_Actv_Amt15" localSheetId="9" hidden="1">#REF!</definedName>
    <definedName name="Qtr2_Actv_Amt15" localSheetId="30" hidden="1">#REF!</definedName>
    <definedName name="Qtr2_Actv_Amt15" localSheetId="33" hidden="1">#REF!</definedName>
    <definedName name="Qtr2_Actv_Amt15" localSheetId="16" hidden="1">#REF!</definedName>
    <definedName name="Qtr2_Actv_Amt15" localSheetId="10" hidden="1">'NFD CONSO'!#REF!</definedName>
    <definedName name="Qtr2_Actv_Amt15" localSheetId="29" hidden="1">#REF!</definedName>
    <definedName name="Qtr2_Actv_Amt15" localSheetId="11" hidden="1">#REF!</definedName>
    <definedName name="Qtr2_Actv_Amt15" localSheetId="36" hidden="1">#REF!</definedName>
    <definedName name="Qtr2_Actv_Amt15" localSheetId="32" hidden="1">#REF!</definedName>
    <definedName name="Qtr2_Actv_Amt15" localSheetId="18" hidden="1">#REF!</definedName>
    <definedName name="Qtr2_Actv_Amt15" localSheetId="38" hidden="1">#REF!</definedName>
    <definedName name="Qtr2_Actv_Amt15" hidden="1">#REF!</definedName>
    <definedName name="Qtr2_Actv_Amt17" localSheetId="35" hidden="1">#REF!</definedName>
    <definedName name="Qtr2_Actv_Amt17" localSheetId="31" hidden="1">#REF!</definedName>
    <definedName name="Qtr2_Actv_Amt17" localSheetId="9" hidden="1">#REF!</definedName>
    <definedName name="Qtr2_Actv_Amt17" localSheetId="30" hidden="1">#REF!</definedName>
    <definedName name="Qtr2_Actv_Amt17" localSheetId="33" hidden="1">#REF!</definedName>
    <definedName name="Qtr2_Actv_Amt17" localSheetId="16" hidden="1">#REF!</definedName>
    <definedName name="Qtr2_Actv_Amt17" localSheetId="10" hidden="1">'NFD CONSO'!#REF!</definedName>
    <definedName name="Qtr2_Actv_Amt17" localSheetId="29" hidden="1">#REF!</definedName>
    <definedName name="Qtr2_Actv_Amt17" localSheetId="11" hidden="1">#REF!</definedName>
    <definedName name="Qtr2_Actv_Amt17" localSheetId="36" hidden="1">#REF!</definedName>
    <definedName name="Qtr2_Actv_Amt17" localSheetId="32" hidden="1">#REF!</definedName>
    <definedName name="Qtr2_Actv_Amt17" localSheetId="18" hidden="1">#REF!</definedName>
    <definedName name="Qtr2_Actv_Amt17" localSheetId="38" hidden="1">#REF!</definedName>
    <definedName name="Qtr2_Actv_Amt17" hidden="1">#REF!</definedName>
    <definedName name="Qtr2_Actv_Amt18" localSheetId="35" hidden="1">#REF!</definedName>
    <definedName name="Qtr2_Actv_Amt18" localSheetId="31" hidden="1">#REF!</definedName>
    <definedName name="Qtr2_Actv_Amt18" localSheetId="9" hidden="1">#REF!</definedName>
    <definedName name="Qtr2_Actv_Amt18" localSheetId="30" hidden="1">#REF!</definedName>
    <definedName name="Qtr2_Actv_Amt18" localSheetId="33" hidden="1">#REF!</definedName>
    <definedName name="Qtr2_Actv_Amt18" localSheetId="16" hidden="1">#REF!</definedName>
    <definedName name="Qtr2_Actv_Amt18" localSheetId="10" hidden="1">'NFD CONSO'!#REF!</definedName>
    <definedName name="Qtr2_Actv_Amt18" localSheetId="29" hidden="1">#REF!</definedName>
    <definedName name="Qtr2_Actv_Amt18" localSheetId="11" hidden="1">#REF!</definedName>
    <definedName name="Qtr2_Actv_Amt18" localSheetId="36" hidden="1">#REF!</definedName>
    <definedName name="Qtr2_Actv_Amt18" localSheetId="32" hidden="1">#REF!</definedName>
    <definedName name="Qtr2_Actv_Amt18" localSheetId="18" hidden="1">#REF!</definedName>
    <definedName name="Qtr2_Actv_Amt18" localSheetId="38" hidden="1">#REF!</definedName>
    <definedName name="Qtr2_Actv_Amt18" hidden="1">#REF!</definedName>
    <definedName name="Qtr2_Actv_Amt19" localSheetId="35" hidden="1">#REF!</definedName>
    <definedName name="Qtr2_Actv_Amt19" localSheetId="31" hidden="1">#REF!</definedName>
    <definedName name="Qtr2_Actv_Amt19" localSheetId="9" hidden="1">#REF!</definedName>
    <definedName name="Qtr2_Actv_Amt19" localSheetId="30" hidden="1">#REF!</definedName>
    <definedName name="Qtr2_Actv_Amt19" localSheetId="33" hidden="1">#REF!</definedName>
    <definedName name="Qtr2_Actv_Amt19" localSheetId="16" hidden="1">#REF!</definedName>
    <definedName name="Qtr2_Actv_Amt19" localSheetId="10" hidden="1">'NFD CONSO'!#REF!</definedName>
    <definedName name="Qtr2_Actv_Amt19" localSheetId="29" hidden="1">#REF!</definedName>
    <definedName name="Qtr2_Actv_Amt19" localSheetId="11" hidden="1">#REF!</definedName>
    <definedName name="Qtr2_Actv_Amt19" localSheetId="36" hidden="1">#REF!</definedName>
    <definedName name="Qtr2_Actv_Amt19" localSheetId="32" hidden="1">#REF!</definedName>
    <definedName name="Qtr2_Actv_Amt19" localSheetId="18" hidden="1">#REF!</definedName>
    <definedName name="Qtr2_Actv_Amt19" localSheetId="38" hidden="1">#REF!</definedName>
    <definedName name="Qtr2_Actv_Amt19" hidden="1">#REF!</definedName>
    <definedName name="Qtr2_Actv_Amt2" localSheetId="35" hidden="1">#REF!</definedName>
    <definedName name="Qtr2_Actv_Amt2" localSheetId="31" hidden="1">#REF!</definedName>
    <definedName name="Qtr2_Actv_Amt2" localSheetId="9" hidden="1">#REF!</definedName>
    <definedName name="Qtr2_Actv_Amt2" localSheetId="30" hidden="1">#REF!</definedName>
    <definedName name="Qtr2_Actv_Amt2" localSheetId="33" hidden="1">#REF!</definedName>
    <definedName name="Qtr2_Actv_Amt2" localSheetId="16" hidden="1">#REF!</definedName>
    <definedName name="Qtr2_Actv_Amt2" localSheetId="10" hidden="1">'NFD CONSO'!#REF!</definedName>
    <definedName name="Qtr2_Actv_Amt2" localSheetId="29" hidden="1">#REF!</definedName>
    <definedName name="Qtr2_Actv_Amt2" localSheetId="11" hidden="1">#REF!</definedName>
    <definedName name="Qtr2_Actv_Amt2" localSheetId="36" hidden="1">#REF!</definedName>
    <definedName name="Qtr2_Actv_Amt2" localSheetId="32" hidden="1">#REF!</definedName>
    <definedName name="Qtr2_Actv_Amt2" localSheetId="18" hidden="1">#REF!</definedName>
    <definedName name="Qtr2_Actv_Amt2" localSheetId="38" hidden="1">#REF!</definedName>
    <definedName name="Qtr2_Actv_Amt2" hidden="1">#REF!</definedName>
    <definedName name="Qtr2_Actv_Amt20" localSheetId="35" hidden="1">#REF!</definedName>
    <definedName name="Qtr2_Actv_Amt20" localSheetId="31" hidden="1">#REF!</definedName>
    <definedName name="Qtr2_Actv_Amt20" localSheetId="9" hidden="1">#REF!</definedName>
    <definedName name="Qtr2_Actv_Amt20" localSheetId="30" hidden="1">#REF!</definedName>
    <definedName name="Qtr2_Actv_Amt20" localSheetId="33" hidden="1">#REF!</definedName>
    <definedName name="Qtr2_Actv_Amt20" localSheetId="16" hidden="1">#REF!</definedName>
    <definedName name="Qtr2_Actv_Amt20" localSheetId="10" hidden="1">'NFD CONSO'!#REF!</definedName>
    <definedName name="Qtr2_Actv_Amt20" localSheetId="29" hidden="1">#REF!</definedName>
    <definedName name="Qtr2_Actv_Amt20" localSheetId="11" hidden="1">#REF!</definedName>
    <definedName name="Qtr2_Actv_Amt20" localSheetId="36" hidden="1">#REF!</definedName>
    <definedName name="Qtr2_Actv_Amt20" localSheetId="32" hidden="1">#REF!</definedName>
    <definedName name="Qtr2_Actv_Amt20" localSheetId="18" hidden="1">#REF!</definedName>
    <definedName name="Qtr2_Actv_Amt20" localSheetId="38" hidden="1">#REF!</definedName>
    <definedName name="Qtr2_Actv_Amt20" hidden="1">#REF!</definedName>
    <definedName name="Qtr2_Actv_Amt21" localSheetId="35" hidden="1">#REF!</definedName>
    <definedName name="Qtr2_Actv_Amt21" localSheetId="31" hidden="1">#REF!</definedName>
    <definedName name="Qtr2_Actv_Amt21" localSheetId="9" hidden="1">#REF!</definedName>
    <definedName name="Qtr2_Actv_Amt21" localSheetId="30" hidden="1">#REF!</definedName>
    <definedName name="Qtr2_Actv_Amt21" localSheetId="33" hidden="1">#REF!</definedName>
    <definedName name="Qtr2_Actv_Amt21" localSheetId="16" hidden="1">#REF!</definedName>
    <definedName name="Qtr2_Actv_Amt21" localSheetId="10" hidden="1">'NFD CONSO'!#REF!</definedName>
    <definedName name="Qtr2_Actv_Amt21" localSheetId="29" hidden="1">#REF!</definedName>
    <definedName name="Qtr2_Actv_Amt21" localSheetId="11" hidden="1">#REF!</definedName>
    <definedName name="Qtr2_Actv_Amt21" localSheetId="36" hidden="1">#REF!</definedName>
    <definedName name="Qtr2_Actv_Amt21" localSheetId="32" hidden="1">#REF!</definedName>
    <definedName name="Qtr2_Actv_Amt21" localSheetId="18" hidden="1">#REF!</definedName>
    <definedName name="Qtr2_Actv_Amt21" localSheetId="38" hidden="1">#REF!</definedName>
    <definedName name="Qtr2_Actv_Amt21" hidden="1">#REF!</definedName>
    <definedName name="Qtr2_Actv_Amt22" localSheetId="35" hidden="1">#REF!</definedName>
    <definedName name="Qtr2_Actv_Amt22" localSheetId="31" hidden="1">#REF!</definedName>
    <definedName name="Qtr2_Actv_Amt22" localSheetId="9" hidden="1">#REF!</definedName>
    <definedName name="Qtr2_Actv_Amt22" localSheetId="30" hidden="1">#REF!</definedName>
    <definedName name="Qtr2_Actv_Amt22" localSheetId="33" hidden="1">#REF!</definedName>
    <definedName name="Qtr2_Actv_Amt22" localSheetId="16" hidden="1">#REF!</definedName>
    <definedName name="Qtr2_Actv_Amt22" localSheetId="10" hidden="1">'NFD CONSO'!#REF!</definedName>
    <definedName name="Qtr2_Actv_Amt22" localSheetId="29" hidden="1">#REF!</definedName>
    <definedName name="Qtr2_Actv_Amt22" localSheetId="11" hidden="1">#REF!</definedName>
    <definedName name="Qtr2_Actv_Amt22" localSheetId="36" hidden="1">#REF!</definedName>
    <definedName name="Qtr2_Actv_Amt22" localSheetId="32" hidden="1">#REF!</definedName>
    <definedName name="Qtr2_Actv_Amt22" localSheetId="18" hidden="1">#REF!</definedName>
    <definedName name="Qtr2_Actv_Amt22" localSheetId="38" hidden="1">#REF!</definedName>
    <definedName name="Qtr2_Actv_Amt22" hidden="1">#REF!</definedName>
    <definedName name="Qtr2_Actv_Amt3" localSheetId="35" hidden="1">#REF!</definedName>
    <definedName name="Qtr2_Actv_Amt3" localSheetId="31" hidden="1">#REF!</definedName>
    <definedName name="Qtr2_Actv_Amt3" localSheetId="9" hidden="1">#REF!</definedName>
    <definedName name="Qtr2_Actv_Amt3" localSheetId="30" hidden="1">#REF!</definedName>
    <definedName name="Qtr2_Actv_Amt3" localSheetId="33" hidden="1">#REF!</definedName>
    <definedName name="Qtr2_Actv_Amt3" localSheetId="16" hidden="1">#REF!</definedName>
    <definedName name="Qtr2_Actv_Amt3" localSheetId="10" hidden="1">'NFD CONSO'!#REF!</definedName>
    <definedName name="Qtr2_Actv_Amt3" localSheetId="29" hidden="1">#REF!</definedName>
    <definedName name="Qtr2_Actv_Amt3" localSheetId="11" hidden="1">#REF!</definedName>
    <definedName name="Qtr2_Actv_Amt3" localSheetId="36" hidden="1">#REF!</definedName>
    <definedName name="Qtr2_Actv_Amt3" localSheetId="32" hidden="1">#REF!</definedName>
    <definedName name="Qtr2_Actv_Amt3" localSheetId="18" hidden="1">#REF!</definedName>
    <definedName name="Qtr2_Actv_Amt3" localSheetId="38" hidden="1">#REF!</definedName>
    <definedName name="Qtr2_Actv_Amt3" hidden="1">#REF!</definedName>
    <definedName name="Qtr2_Actv_Amt4" localSheetId="35" hidden="1">#REF!</definedName>
    <definedName name="Qtr2_Actv_Amt4" localSheetId="31" hidden="1">#REF!</definedName>
    <definedName name="Qtr2_Actv_Amt4" localSheetId="30" hidden="1">#REF!</definedName>
    <definedName name="Qtr2_Actv_Amt4" localSheetId="51" hidden="1">#REF!</definedName>
    <definedName name="Qtr2_Actv_Amt4" localSheetId="33" hidden="1">#REF!</definedName>
    <definedName name="Qtr2_Actv_Amt4" localSheetId="6" hidden="1">#REF!</definedName>
    <definedName name="Qtr2_Actv_Amt4" localSheetId="16" hidden="1">#REF!</definedName>
    <definedName name="Qtr2_Actv_Amt4" localSheetId="29" hidden="1">#REF!</definedName>
    <definedName name="Qtr2_Actv_Amt4" localSheetId="36" hidden="1">#REF!</definedName>
    <definedName name="Qtr2_Actv_Amt4" localSheetId="32" hidden="1">#REF!</definedName>
    <definedName name="Qtr2_Actv_Amt4" localSheetId="18" hidden="1">#REF!</definedName>
    <definedName name="Qtr2_Actv_Amt4" localSheetId="38" hidden="1">#REF!</definedName>
    <definedName name="Qtr2_Actv_Amt4" hidden="1">#REF!</definedName>
    <definedName name="Qtr2_Actv_Amt5" localSheetId="35" hidden="1">#REF!</definedName>
    <definedName name="Qtr2_Actv_Amt5" localSheetId="31" hidden="1">#REF!</definedName>
    <definedName name="Qtr2_Actv_Amt5" localSheetId="9" hidden="1">#REF!</definedName>
    <definedName name="Qtr2_Actv_Amt5" localSheetId="30" hidden="1">#REF!</definedName>
    <definedName name="Qtr2_Actv_Amt5" localSheetId="51" hidden="1">#REF!</definedName>
    <definedName name="Qtr2_Actv_Amt5" localSheetId="33" hidden="1">#REF!</definedName>
    <definedName name="Qtr2_Actv_Amt5" localSheetId="16" hidden="1">#REF!</definedName>
    <definedName name="Qtr2_Actv_Amt5" localSheetId="10" hidden="1">'NFD CONSO'!#REF!</definedName>
    <definedName name="Qtr2_Actv_Amt5" localSheetId="29" hidden="1">#REF!</definedName>
    <definedName name="Qtr2_Actv_Amt5" localSheetId="11" hidden="1">#REF!</definedName>
    <definedName name="Qtr2_Actv_Amt5" localSheetId="36" hidden="1">#REF!</definedName>
    <definedName name="Qtr2_Actv_Amt5" localSheetId="32" hidden="1">#REF!</definedName>
    <definedName name="Qtr2_Actv_Amt5" localSheetId="18" hidden="1">#REF!</definedName>
    <definedName name="Qtr2_Actv_Amt5" localSheetId="38" hidden="1">#REF!</definedName>
    <definedName name="Qtr2_Actv_Amt5" hidden="1">#REF!</definedName>
    <definedName name="Qtr2_Actv_Amt6" localSheetId="35" hidden="1">#REF!</definedName>
    <definedName name="Qtr2_Actv_Amt6" localSheetId="31" hidden="1">#REF!</definedName>
    <definedName name="Qtr2_Actv_Amt6" localSheetId="9" hidden="1">#REF!</definedName>
    <definedName name="Qtr2_Actv_Amt6" localSheetId="30" hidden="1">#REF!</definedName>
    <definedName name="Qtr2_Actv_Amt6" localSheetId="51" hidden="1">#REF!</definedName>
    <definedName name="Qtr2_Actv_Amt6" localSheetId="33" hidden="1">#REF!</definedName>
    <definedName name="Qtr2_Actv_Amt6" localSheetId="16" hidden="1">#REF!</definedName>
    <definedName name="Qtr2_Actv_Amt6" localSheetId="10" hidden="1">'NFD CONSO'!#REF!</definedName>
    <definedName name="Qtr2_Actv_Amt6" localSheetId="29" hidden="1">#REF!</definedName>
    <definedName name="Qtr2_Actv_Amt6" localSheetId="11" hidden="1">#REF!</definedName>
    <definedName name="Qtr2_Actv_Amt6" localSheetId="36" hidden="1">#REF!</definedName>
    <definedName name="Qtr2_Actv_Amt6" localSheetId="32" hidden="1">#REF!</definedName>
    <definedName name="Qtr2_Actv_Amt6" localSheetId="18" hidden="1">#REF!</definedName>
    <definedName name="Qtr2_Actv_Amt6" localSheetId="38" hidden="1">#REF!</definedName>
    <definedName name="Qtr2_Actv_Amt6" hidden="1">#REF!</definedName>
    <definedName name="Qtr2_Actv_Amt7" localSheetId="35" hidden="1">#REF!</definedName>
    <definedName name="Qtr2_Actv_Amt7" localSheetId="31" hidden="1">#REF!</definedName>
    <definedName name="Qtr2_Actv_Amt7" localSheetId="9" hidden="1">#REF!</definedName>
    <definedName name="Qtr2_Actv_Amt7" localSheetId="30" hidden="1">#REF!</definedName>
    <definedName name="Qtr2_Actv_Amt7" localSheetId="51" hidden="1">#REF!</definedName>
    <definedName name="Qtr2_Actv_Amt7" localSheetId="33" hidden="1">#REF!</definedName>
    <definedName name="Qtr2_Actv_Amt7" localSheetId="16" hidden="1">#REF!</definedName>
    <definedName name="Qtr2_Actv_Amt7" localSheetId="10" hidden="1">'NFD CONSO'!#REF!</definedName>
    <definedName name="Qtr2_Actv_Amt7" localSheetId="29" hidden="1">#REF!</definedName>
    <definedName name="Qtr2_Actv_Amt7" localSheetId="11" hidden="1">#REF!</definedName>
    <definedName name="Qtr2_Actv_Amt7" localSheetId="36" hidden="1">#REF!</definedName>
    <definedName name="Qtr2_Actv_Amt7" localSheetId="32" hidden="1">#REF!</definedName>
    <definedName name="Qtr2_Actv_Amt7" localSheetId="18" hidden="1">#REF!</definedName>
    <definedName name="Qtr2_Actv_Amt7" localSheetId="38" hidden="1">#REF!</definedName>
    <definedName name="Qtr2_Actv_Amt7" hidden="1">#REF!</definedName>
    <definedName name="Qtr2_Actv_Amt8" localSheetId="35" hidden="1">#REF!</definedName>
    <definedName name="Qtr2_Actv_Amt8" localSheetId="31" hidden="1">#REF!</definedName>
    <definedName name="Qtr2_Actv_Amt8" localSheetId="9" hidden="1">#REF!</definedName>
    <definedName name="Qtr2_Actv_Amt8" localSheetId="30" hidden="1">#REF!</definedName>
    <definedName name="Qtr2_Actv_Amt8" localSheetId="33" hidden="1">#REF!</definedName>
    <definedName name="Qtr2_Actv_Amt8" localSheetId="16" hidden="1">#REF!</definedName>
    <definedName name="Qtr2_Actv_Amt8" localSheetId="10" hidden="1">'NFD CONSO'!#REF!</definedName>
    <definedName name="Qtr2_Actv_Amt8" localSheetId="29" hidden="1">#REF!</definedName>
    <definedName name="Qtr2_Actv_Amt8" localSheetId="11" hidden="1">#REF!</definedName>
    <definedName name="Qtr2_Actv_Amt8" localSheetId="36" hidden="1">#REF!</definedName>
    <definedName name="Qtr2_Actv_Amt8" localSheetId="32" hidden="1">#REF!</definedName>
    <definedName name="Qtr2_Actv_Amt8" localSheetId="18" hidden="1">#REF!</definedName>
    <definedName name="Qtr2_Actv_Amt8" localSheetId="38" hidden="1">#REF!</definedName>
    <definedName name="Qtr2_Actv_Amt8" hidden="1">#REF!</definedName>
    <definedName name="Qtr2_Actv_Amt9" localSheetId="35" hidden="1">#REF!</definedName>
    <definedName name="Qtr2_Actv_Amt9" localSheetId="31" hidden="1">#REF!</definedName>
    <definedName name="Qtr2_Actv_Amt9" localSheetId="9" hidden="1">#REF!</definedName>
    <definedName name="Qtr2_Actv_Amt9" localSheetId="30" hidden="1">#REF!</definedName>
    <definedName name="Qtr2_Actv_Amt9" localSheetId="33" hidden="1">#REF!</definedName>
    <definedName name="Qtr2_Actv_Amt9" localSheetId="16" hidden="1">#REF!</definedName>
    <definedName name="Qtr2_Actv_Amt9" localSheetId="10" hidden="1">'NFD CONSO'!#REF!</definedName>
    <definedName name="Qtr2_Actv_Amt9" localSheetId="29" hidden="1">#REF!</definedName>
    <definedName name="Qtr2_Actv_Amt9" localSheetId="11" hidden="1">#REF!</definedName>
    <definedName name="Qtr2_Actv_Amt9" localSheetId="36" hidden="1">#REF!</definedName>
    <definedName name="Qtr2_Actv_Amt9" localSheetId="32" hidden="1">#REF!</definedName>
    <definedName name="Qtr2_Actv_Amt9" localSheetId="18" hidden="1">#REF!</definedName>
    <definedName name="Qtr2_Actv_Amt9" localSheetId="38" hidden="1">#REF!</definedName>
    <definedName name="Qtr2_Actv_Amt9" hidden="1">#REF!</definedName>
    <definedName name="Qtr2_OP_Amt10" localSheetId="35" hidden="1">#REF!</definedName>
    <definedName name="Qtr2_OP_Amt10" localSheetId="31" hidden="1">#REF!</definedName>
    <definedName name="Qtr2_OP_Amt10" localSheetId="9" hidden="1">#REF!</definedName>
    <definedName name="Qtr2_OP_Amt10" localSheetId="30" hidden="1">#REF!</definedName>
    <definedName name="Qtr2_OP_Amt10" localSheetId="33" hidden="1">#REF!</definedName>
    <definedName name="Qtr2_OP_Amt10" localSheetId="16" hidden="1">#REF!</definedName>
    <definedName name="Qtr2_OP_Amt10" localSheetId="10" hidden="1">'NFD CONSO'!#REF!</definedName>
    <definedName name="Qtr2_OP_Amt10" localSheetId="29" hidden="1">#REF!</definedName>
    <definedName name="Qtr2_OP_Amt10" localSheetId="11" hidden="1">#REF!</definedName>
    <definedName name="Qtr2_OP_Amt10" localSheetId="36" hidden="1">#REF!</definedName>
    <definedName name="Qtr2_OP_Amt10" localSheetId="32" hidden="1">#REF!</definedName>
    <definedName name="Qtr2_OP_Amt10" localSheetId="18" hidden="1">#REF!</definedName>
    <definedName name="Qtr2_OP_Amt10" localSheetId="38" hidden="1">#REF!</definedName>
    <definedName name="Qtr2_OP_Amt10" hidden="1">#REF!</definedName>
    <definedName name="Qtr2_OP_Amt11" localSheetId="35" hidden="1">#REF!</definedName>
    <definedName name="Qtr2_OP_Amt11" localSheetId="31" hidden="1">#REF!</definedName>
    <definedName name="Qtr2_OP_Amt11" localSheetId="9" hidden="1">#REF!</definedName>
    <definedName name="Qtr2_OP_Amt11" localSheetId="30" hidden="1">#REF!</definedName>
    <definedName name="Qtr2_OP_Amt11" localSheetId="33" hidden="1">#REF!</definedName>
    <definedName name="Qtr2_OP_Amt11" localSheetId="16" hidden="1">#REF!</definedName>
    <definedName name="Qtr2_OP_Amt11" localSheetId="10" hidden="1">'NFD CONSO'!#REF!</definedName>
    <definedName name="Qtr2_OP_Amt11" localSheetId="29" hidden="1">#REF!</definedName>
    <definedName name="Qtr2_OP_Amt11" localSheetId="11" hidden="1">#REF!</definedName>
    <definedName name="Qtr2_OP_Amt11" localSheetId="36" hidden="1">#REF!</definedName>
    <definedName name="Qtr2_OP_Amt11" localSheetId="32" hidden="1">#REF!</definedName>
    <definedName name="Qtr2_OP_Amt11" localSheetId="18" hidden="1">#REF!</definedName>
    <definedName name="Qtr2_OP_Amt11" localSheetId="38" hidden="1">#REF!</definedName>
    <definedName name="Qtr2_OP_Amt11" hidden="1">#REF!</definedName>
    <definedName name="Qtr2_OP_Amt12" localSheetId="35" hidden="1">#REF!</definedName>
    <definedName name="Qtr2_OP_Amt12" localSheetId="31" hidden="1">#REF!</definedName>
    <definedName name="Qtr2_OP_Amt12" localSheetId="9" hidden="1">#REF!</definedName>
    <definedName name="Qtr2_OP_Amt12" localSheetId="30" hidden="1">#REF!</definedName>
    <definedName name="Qtr2_OP_Amt12" localSheetId="33" hidden="1">#REF!</definedName>
    <definedName name="Qtr2_OP_Amt12" localSheetId="16" hidden="1">#REF!</definedName>
    <definedName name="Qtr2_OP_Amt12" localSheetId="10" hidden="1">'NFD CONSO'!#REF!</definedName>
    <definedName name="Qtr2_OP_Amt12" localSheetId="29" hidden="1">#REF!</definedName>
    <definedName name="Qtr2_OP_Amt12" localSheetId="11" hidden="1">#REF!</definedName>
    <definedName name="Qtr2_OP_Amt12" localSheetId="36" hidden="1">#REF!</definedName>
    <definedName name="Qtr2_OP_Amt12" localSheetId="32" hidden="1">#REF!</definedName>
    <definedName name="Qtr2_OP_Amt12" localSheetId="18" hidden="1">#REF!</definedName>
    <definedName name="Qtr2_OP_Amt12" localSheetId="38" hidden="1">#REF!</definedName>
    <definedName name="Qtr2_OP_Amt12" hidden="1">#REF!</definedName>
    <definedName name="Qtr2_OP_Amt14" localSheetId="35" hidden="1">#REF!</definedName>
    <definedName name="Qtr2_OP_Amt14" localSheetId="31" hidden="1">#REF!</definedName>
    <definedName name="Qtr2_OP_Amt14" localSheetId="9" hidden="1">#REF!</definedName>
    <definedName name="Qtr2_OP_Amt14" localSheetId="30" hidden="1">#REF!</definedName>
    <definedName name="Qtr2_OP_Amt14" localSheetId="33" hidden="1">#REF!</definedName>
    <definedName name="Qtr2_OP_Amt14" localSheetId="16" hidden="1">#REF!</definedName>
    <definedName name="Qtr2_OP_Amt14" localSheetId="10" hidden="1">'NFD CONSO'!#REF!</definedName>
    <definedName name="Qtr2_OP_Amt14" localSheetId="29" hidden="1">#REF!</definedName>
    <definedName name="Qtr2_OP_Amt14" localSheetId="11" hidden="1">#REF!</definedName>
    <definedName name="Qtr2_OP_Amt14" localSheetId="36" hidden="1">#REF!</definedName>
    <definedName name="Qtr2_OP_Amt14" localSheetId="32" hidden="1">#REF!</definedName>
    <definedName name="Qtr2_OP_Amt14" localSheetId="18" hidden="1">#REF!</definedName>
    <definedName name="Qtr2_OP_Amt14" localSheetId="38" hidden="1">#REF!</definedName>
    <definedName name="Qtr2_OP_Amt14" hidden="1">#REF!</definedName>
    <definedName name="Qtr2_OP_Amt2" localSheetId="9" hidden="1">#REF!</definedName>
    <definedName name="Qtr2_OP_Amt2" localSheetId="10" hidden="1">'NFD CONSO'!#REF!</definedName>
    <definedName name="Qtr2_OP_Amt2" localSheetId="11" hidden="1">#REF!</definedName>
    <definedName name="Qtr2_OP_Amt2" localSheetId="18" hidden="1">#REF!</definedName>
    <definedName name="Qtr2_OP_Amt2" hidden="1">#REF!</definedName>
    <definedName name="Qtr2_OP_Amt3" localSheetId="9" hidden="1">#REF!</definedName>
    <definedName name="Qtr2_OP_Amt3" localSheetId="10" hidden="1">'NFD CONSO'!#REF!</definedName>
    <definedName name="Qtr2_OP_Amt3" localSheetId="11" hidden="1">#REF!</definedName>
    <definedName name="Qtr2_OP_Amt3" localSheetId="18" hidden="1">#REF!</definedName>
    <definedName name="Qtr2_OP_Amt3" hidden="1">#REF!</definedName>
    <definedName name="Qtr2_OP_Amt4" localSheetId="9" hidden="1">#REF!</definedName>
    <definedName name="Qtr2_OP_Amt4" localSheetId="10" hidden="1">'NFD CONSO'!#REF!</definedName>
    <definedName name="Qtr2_OP_Amt4" localSheetId="11" hidden="1">#REF!</definedName>
    <definedName name="Qtr2_OP_Amt4" localSheetId="18" hidden="1">#REF!</definedName>
    <definedName name="Qtr2_OP_Amt4" hidden="1">#REF!</definedName>
    <definedName name="Qtr2_OP_Amt5" localSheetId="9" hidden="1">#REF!</definedName>
    <definedName name="Qtr2_OP_Amt5" localSheetId="10" hidden="1">'NFD CONSO'!#REF!</definedName>
    <definedName name="Qtr2_OP_Amt5" localSheetId="11" hidden="1">#REF!</definedName>
    <definedName name="Qtr2_OP_Amt5" localSheetId="18" hidden="1">#REF!</definedName>
    <definedName name="Qtr2_OP_Amt5" hidden="1">#REF!</definedName>
    <definedName name="Qtr2_OP_Amt8" localSheetId="9" hidden="1">#REF!</definedName>
    <definedName name="Qtr2_OP_Amt8" localSheetId="10" hidden="1">'NFD CONSO'!#REF!</definedName>
    <definedName name="Qtr2_OP_Amt8" localSheetId="11" hidden="1">#REF!</definedName>
    <definedName name="Qtr2_OP_Amt8" localSheetId="18" hidden="1">#REF!</definedName>
    <definedName name="Qtr2_OP_Amt8" hidden="1">#REF!</definedName>
    <definedName name="Qtr3_Actv_Amt1" localSheetId="35" hidden="1">#REF!</definedName>
    <definedName name="Qtr3_Actv_Amt1" localSheetId="31" hidden="1">#REF!</definedName>
    <definedName name="Qtr3_Actv_Amt1" localSheetId="9" hidden="1">#REF!</definedName>
    <definedName name="Qtr3_Actv_Amt1" localSheetId="30" hidden="1">#REF!</definedName>
    <definedName name="Qtr3_Actv_Amt1" localSheetId="33" hidden="1">#REF!</definedName>
    <definedName name="Qtr3_Actv_Amt1" localSheetId="16" hidden="1">#REF!</definedName>
    <definedName name="Qtr3_Actv_Amt1" localSheetId="10" hidden="1">'NFD CONSO'!#REF!</definedName>
    <definedName name="Qtr3_Actv_Amt1" localSheetId="29" hidden="1">#REF!</definedName>
    <definedName name="Qtr3_Actv_Amt1" localSheetId="11" hidden="1">#REF!</definedName>
    <definedName name="Qtr3_Actv_Amt1" localSheetId="36" hidden="1">#REF!</definedName>
    <definedName name="Qtr3_Actv_Amt1" localSheetId="32" hidden="1">#REF!</definedName>
    <definedName name="Qtr3_Actv_Amt1" localSheetId="18" hidden="1">#REF!</definedName>
    <definedName name="Qtr3_Actv_Amt1" localSheetId="38" hidden="1">#REF!</definedName>
    <definedName name="Qtr3_Actv_Amt1" hidden="1">#REF!</definedName>
    <definedName name="Qtr3_Actv_Amt10" localSheetId="35" hidden="1">#REF!</definedName>
    <definedName name="Qtr3_Actv_Amt10" localSheetId="31" hidden="1">#REF!</definedName>
    <definedName name="Qtr3_Actv_Amt10" localSheetId="9" hidden="1">#REF!</definedName>
    <definedName name="Qtr3_Actv_Amt10" localSheetId="30" hidden="1">#REF!</definedName>
    <definedName name="Qtr3_Actv_Amt10" localSheetId="33" hidden="1">#REF!</definedName>
    <definedName name="Qtr3_Actv_Amt10" localSheetId="16" hidden="1">#REF!</definedName>
    <definedName name="Qtr3_Actv_Amt10" localSheetId="10" hidden="1">'NFD CONSO'!#REF!</definedName>
    <definedName name="Qtr3_Actv_Amt10" localSheetId="29" hidden="1">#REF!</definedName>
    <definedName name="Qtr3_Actv_Amt10" localSheetId="11" hidden="1">#REF!</definedName>
    <definedName name="Qtr3_Actv_Amt10" localSheetId="36" hidden="1">#REF!</definedName>
    <definedName name="Qtr3_Actv_Amt10" localSheetId="32" hidden="1">#REF!</definedName>
    <definedName name="Qtr3_Actv_Amt10" localSheetId="18" hidden="1">#REF!</definedName>
    <definedName name="Qtr3_Actv_Amt10" localSheetId="38" hidden="1">#REF!</definedName>
    <definedName name="Qtr3_Actv_Amt10" hidden="1">#REF!</definedName>
    <definedName name="Qtr3_Actv_Amt11" localSheetId="35" hidden="1">#REF!</definedName>
    <definedName name="Qtr3_Actv_Amt11" localSheetId="31" hidden="1">#REF!</definedName>
    <definedName name="Qtr3_Actv_Amt11" localSheetId="9" hidden="1">#REF!</definedName>
    <definedName name="Qtr3_Actv_Amt11" localSheetId="30" hidden="1">#REF!</definedName>
    <definedName name="Qtr3_Actv_Amt11" localSheetId="33" hidden="1">#REF!</definedName>
    <definedName name="Qtr3_Actv_Amt11" localSheetId="16" hidden="1">#REF!</definedName>
    <definedName name="Qtr3_Actv_Amt11" localSheetId="10" hidden="1">'NFD CONSO'!#REF!</definedName>
    <definedName name="Qtr3_Actv_Amt11" localSheetId="29" hidden="1">#REF!</definedName>
    <definedName name="Qtr3_Actv_Amt11" localSheetId="11" hidden="1">#REF!</definedName>
    <definedName name="Qtr3_Actv_Amt11" localSheetId="36" hidden="1">#REF!</definedName>
    <definedName name="Qtr3_Actv_Amt11" localSheetId="32" hidden="1">#REF!</definedName>
    <definedName name="Qtr3_Actv_Amt11" localSheetId="18" hidden="1">#REF!</definedName>
    <definedName name="Qtr3_Actv_Amt11" localSheetId="38" hidden="1">#REF!</definedName>
    <definedName name="Qtr3_Actv_Amt11" hidden="1">#REF!</definedName>
    <definedName name="Qtr3_Actv_Amt12" localSheetId="35" hidden="1">#REF!</definedName>
    <definedName name="Qtr3_Actv_Amt12" localSheetId="31" hidden="1">#REF!</definedName>
    <definedName name="Qtr3_Actv_Amt12" localSheetId="9" hidden="1">#REF!</definedName>
    <definedName name="Qtr3_Actv_Amt12" localSheetId="30" hidden="1">#REF!</definedName>
    <definedName name="Qtr3_Actv_Amt12" localSheetId="33" hidden="1">#REF!</definedName>
    <definedName name="Qtr3_Actv_Amt12" localSheetId="16" hidden="1">#REF!</definedName>
    <definedName name="Qtr3_Actv_Amt12" localSheetId="10" hidden="1">'NFD CONSO'!#REF!</definedName>
    <definedName name="Qtr3_Actv_Amt12" localSheetId="29" hidden="1">#REF!</definedName>
    <definedName name="Qtr3_Actv_Amt12" localSheetId="11" hidden="1">#REF!</definedName>
    <definedName name="Qtr3_Actv_Amt12" localSheetId="36" hidden="1">#REF!</definedName>
    <definedName name="Qtr3_Actv_Amt12" localSheetId="32" hidden="1">#REF!</definedName>
    <definedName name="Qtr3_Actv_Amt12" localSheetId="18" hidden="1">#REF!</definedName>
    <definedName name="Qtr3_Actv_Amt12" localSheetId="38" hidden="1">#REF!</definedName>
    <definedName name="Qtr3_Actv_Amt12" hidden="1">#REF!</definedName>
    <definedName name="Qtr3_Actv_Amt15" localSheetId="35" hidden="1">#REF!</definedName>
    <definedName name="Qtr3_Actv_Amt15" localSheetId="31" hidden="1">#REF!</definedName>
    <definedName name="Qtr3_Actv_Amt15" localSheetId="9" hidden="1">#REF!</definedName>
    <definedName name="Qtr3_Actv_Amt15" localSheetId="30" hidden="1">#REF!</definedName>
    <definedName name="Qtr3_Actv_Amt15" localSheetId="33" hidden="1">#REF!</definedName>
    <definedName name="Qtr3_Actv_Amt15" localSheetId="16" hidden="1">#REF!</definedName>
    <definedName name="Qtr3_Actv_Amt15" localSheetId="10" hidden="1">'NFD CONSO'!#REF!</definedName>
    <definedName name="Qtr3_Actv_Amt15" localSheetId="29" hidden="1">#REF!</definedName>
    <definedName name="Qtr3_Actv_Amt15" localSheetId="11" hidden="1">#REF!</definedName>
    <definedName name="Qtr3_Actv_Amt15" localSheetId="36" hidden="1">#REF!</definedName>
    <definedName name="Qtr3_Actv_Amt15" localSheetId="32" hidden="1">#REF!</definedName>
    <definedName name="Qtr3_Actv_Amt15" localSheetId="18" hidden="1">#REF!</definedName>
    <definedName name="Qtr3_Actv_Amt15" localSheetId="38" hidden="1">#REF!</definedName>
    <definedName name="Qtr3_Actv_Amt15" hidden="1">#REF!</definedName>
    <definedName name="Qtr3_Actv_Amt17" localSheetId="35" hidden="1">#REF!</definedName>
    <definedName name="Qtr3_Actv_Amt17" localSheetId="31" hidden="1">#REF!</definedName>
    <definedName name="Qtr3_Actv_Amt17" localSheetId="9" hidden="1">#REF!</definedName>
    <definedName name="Qtr3_Actv_Amt17" localSheetId="30" hidden="1">#REF!</definedName>
    <definedName name="Qtr3_Actv_Amt17" localSheetId="33" hidden="1">#REF!</definedName>
    <definedName name="Qtr3_Actv_Amt17" localSheetId="16" hidden="1">#REF!</definedName>
    <definedName name="Qtr3_Actv_Amt17" localSheetId="10" hidden="1">'NFD CONSO'!#REF!</definedName>
    <definedName name="Qtr3_Actv_Amt17" localSheetId="29" hidden="1">#REF!</definedName>
    <definedName name="Qtr3_Actv_Amt17" localSheetId="11" hidden="1">#REF!</definedName>
    <definedName name="Qtr3_Actv_Amt17" localSheetId="36" hidden="1">#REF!</definedName>
    <definedName name="Qtr3_Actv_Amt17" localSheetId="32" hidden="1">#REF!</definedName>
    <definedName name="Qtr3_Actv_Amt17" localSheetId="18" hidden="1">#REF!</definedName>
    <definedName name="Qtr3_Actv_Amt17" localSheetId="38" hidden="1">#REF!</definedName>
    <definedName name="Qtr3_Actv_Amt17" hidden="1">#REF!</definedName>
    <definedName name="Qtr3_Actv_Amt19" localSheetId="35" hidden="1">#REF!</definedName>
    <definedName name="Qtr3_Actv_Amt19" localSheetId="31" hidden="1">#REF!</definedName>
    <definedName name="Qtr3_Actv_Amt19" localSheetId="9" hidden="1">#REF!</definedName>
    <definedName name="Qtr3_Actv_Amt19" localSheetId="30" hidden="1">#REF!</definedName>
    <definedName name="Qtr3_Actv_Amt19" localSheetId="33" hidden="1">#REF!</definedName>
    <definedName name="Qtr3_Actv_Amt19" localSheetId="16" hidden="1">#REF!</definedName>
    <definedName name="Qtr3_Actv_Amt19" localSheetId="10" hidden="1">'NFD CONSO'!#REF!</definedName>
    <definedName name="Qtr3_Actv_Amt19" localSheetId="29" hidden="1">#REF!</definedName>
    <definedName name="Qtr3_Actv_Amt19" localSheetId="11" hidden="1">#REF!</definedName>
    <definedName name="Qtr3_Actv_Amt19" localSheetId="36" hidden="1">#REF!</definedName>
    <definedName name="Qtr3_Actv_Amt19" localSheetId="32" hidden="1">#REF!</definedName>
    <definedName name="Qtr3_Actv_Amt19" localSheetId="18" hidden="1">#REF!</definedName>
    <definedName name="Qtr3_Actv_Amt19" localSheetId="38" hidden="1">#REF!</definedName>
    <definedName name="Qtr3_Actv_Amt19" hidden="1">#REF!</definedName>
    <definedName name="Qtr3_Actv_Amt2" localSheetId="35" hidden="1">#REF!</definedName>
    <definedName name="Qtr3_Actv_Amt2" localSheetId="31" hidden="1">#REF!</definedName>
    <definedName name="Qtr3_Actv_Amt2" localSheetId="9" hidden="1">#REF!</definedName>
    <definedName name="Qtr3_Actv_Amt2" localSheetId="30" hidden="1">#REF!</definedName>
    <definedName name="Qtr3_Actv_Amt2" localSheetId="33" hidden="1">#REF!</definedName>
    <definedName name="Qtr3_Actv_Amt2" localSheetId="16" hidden="1">#REF!</definedName>
    <definedName name="Qtr3_Actv_Amt2" localSheetId="10" hidden="1">'NFD CONSO'!#REF!</definedName>
    <definedName name="Qtr3_Actv_Amt2" localSheetId="29" hidden="1">#REF!</definedName>
    <definedName name="Qtr3_Actv_Amt2" localSheetId="11" hidden="1">#REF!</definedName>
    <definedName name="Qtr3_Actv_Amt2" localSheetId="36" hidden="1">#REF!</definedName>
    <definedName name="Qtr3_Actv_Amt2" localSheetId="32" hidden="1">#REF!</definedName>
    <definedName name="Qtr3_Actv_Amt2" localSheetId="18" hidden="1">#REF!</definedName>
    <definedName name="Qtr3_Actv_Amt2" localSheetId="38" hidden="1">#REF!</definedName>
    <definedName name="Qtr3_Actv_Amt2" hidden="1">#REF!</definedName>
    <definedName name="Qtr3_Actv_Amt20" localSheetId="35" hidden="1">#REF!</definedName>
    <definedName name="Qtr3_Actv_Amt20" localSheetId="31" hidden="1">#REF!</definedName>
    <definedName name="Qtr3_Actv_Amt20" localSheetId="9" hidden="1">#REF!</definedName>
    <definedName name="Qtr3_Actv_Amt20" localSheetId="30" hidden="1">#REF!</definedName>
    <definedName name="Qtr3_Actv_Amt20" localSheetId="33" hidden="1">#REF!</definedName>
    <definedName name="Qtr3_Actv_Amt20" localSheetId="16" hidden="1">#REF!</definedName>
    <definedName name="Qtr3_Actv_Amt20" localSheetId="10" hidden="1">'NFD CONSO'!#REF!</definedName>
    <definedName name="Qtr3_Actv_Amt20" localSheetId="29" hidden="1">#REF!</definedName>
    <definedName name="Qtr3_Actv_Amt20" localSheetId="11" hidden="1">#REF!</definedName>
    <definedName name="Qtr3_Actv_Amt20" localSheetId="36" hidden="1">#REF!</definedName>
    <definedName name="Qtr3_Actv_Amt20" localSheetId="32" hidden="1">#REF!</definedName>
    <definedName name="Qtr3_Actv_Amt20" localSheetId="18" hidden="1">#REF!</definedName>
    <definedName name="Qtr3_Actv_Amt20" localSheetId="38" hidden="1">#REF!</definedName>
    <definedName name="Qtr3_Actv_Amt20" hidden="1">#REF!</definedName>
    <definedName name="Qtr3_Actv_Amt21" localSheetId="35" hidden="1">#REF!</definedName>
    <definedName name="Qtr3_Actv_Amt21" localSheetId="31" hidden="1">#REF!</definedName>
    <definedName name="Qtr3_Actv_Amt21" localSheetId="9" hidden="1">#REF!</definedName>
    <definedName name="Qtr3_Actv_Amt21" localSheetId="30" hidden="1">#REF!</definedName>
    <definedName name="Qtr3_Actv_Amt21" localSheetId="33" hidden="1">#REF!</definedName>
    <definedName name="Qtr3_Actv_Amt21" localSheetId="16" hidden="1">#REF!</definedName>
    <definedName name="Qtr3_Actv_Amt21" localSheetId="10" hidden="1">'NFD CONSO'!#REF!</definedName>
    <definedName name="Qtr3_Actv_Amt21" localSheetId="29" hidden="1">#REF!</definedName>
    <definedName name="Qtr3_Actv_Amt21" localSheetId="11" hidden="1">#REF!</definedName>
    <definedName name="Qtr3_Actv_Amt21" localSheetId="36" hidden="1">#REF!</definedName>
    <definedName name="Qtr3_Actv_Amt21" localSheetId="32" hidden="1">#REF!</definedName>
    <definedName name="Qtr3_Actv_Amt21" localSheetId="18" hidden="1">#REF!</definedName>
    <definedName name="Qtr3_Actv_Amt21" localSheetId="38" hidden="1">#REF!</definedName>
    <definedName name="Qtr3_Actv_Amt21" hidden="1">#REF!</definedName>
    <definedName name="Qtr3_Actv_Amt22" localSheetId="35" hidden="1">#REF!</definedName>
    <definedName name="Qtr3_Actv_Amt22" localSheetId="31" hidden="1">#REF!</definedName>
    <definedName name="Qtr3_Actv_Amt22" localSheetId="9" hidden="1">#REF!</definedName>
    <definedName name="Qtr3_Actv_Amt22" localSheetId="30" hidden="1">#REF!</definedName>
    <definedName name="Qtr3_Actv_Amt22" localSheetId="33" hidden="1">#REF!</definedName>
    <definedName name="Qtr3_Actv_Amt22" localSheetId="16" hidden="1">#REF!</definedName>
    <definedName name="Qtr3_Actv_Amt22" localSheetId="10" hidden="1">'NFD CONSO'!#REF!</definedName>
    <definedName name="Qtr3_Actv_Amt22" localSheetId="29" hidden="1">#REF!</definedName>
    <definedName name="Qtr3_Actv_Amt22" localSheetId="11" hidden="1">#REF!</definedName>
    <definedName name="Qtr3_Actv_Amt22" localSheetId="36" hidden="1">#REF!</definedName>
    <definedName name="Qtr3_Actv_Amt22" localSheetId="32" hidden="1">#REF!</definedName>
    <definedName name="Qtr3_Actv_Amt22" localSheetId="18" hidden="1">#REF!</definedName>
    <definedName name="Qtr3_Actv_Amt22" localSheetId="38" hidden="1">#REF!</definedName>
    <definedName name="Qtr3_Actv_Amt22" hidden="1">#REF!</definedName>
    <definedName name="Qtr3_Actv_Amt3" localSheetId="35" hidden="1">#REF!</definedName>
    <definedName name="Qtr3_Actv_Amt3" localSheetId="31" hidden="1">#REF!</definedName>
    <definedName name="Qtr3_Actv_Amt3" localSheetId="9" hidden="1">#REF!</definedName>
    <definedName name="Qtr3_Actv_Amt3" localSheetId="30" hidden="1">#REF!</definedName>
    <definedName name="Qtr3_Actv_Amt3" localSheetId="33" hidden="1">#REF!</definedName>
    <definedName name="Qtr3_Actv_Amt3" localSheetId="16" hidden="1">#REF!</definedName>
    <definedName name="Qtr3_Actv_Amt3" localSheetId="10" hidden="1">'NFD CONSO'!#REF!</definedName>
    <definedName name="Qtr3_Actv_Amt3" localSheetId="29" hidden="1">#REF!</definedName>
    <definedName name="Qtr3_Actv_Amt3" localSheetId="11" hidden="1">#REF!</definedName>
    <definedName name="Qtr3_Actv_Amt3" localSheetId="36" hidden="1">#REF!</definedName>
    <definedName name="Qtr3_Actv_Amt3" localSheetId="32" hidden="1">#REF!</definedName>
    <definedName name="Qtr3_Actv_Amt3" localSheetId="18" hidden="1">#REF!</definedName>
    <definedName name="Qtr3_Actv_Amt3" localSheetId="38" hidden="1">#REF!</definedName>
    <definedName name="Qtr3_Actv_Amt3" hidden="1">#REF!</definedName>
    <definedName name="Qtr3_Actv_Amt4" localSheetId="35" hidden="1">#REF!</definedName>
    <definedName name="Qtr3_Actv_Amt4" localSheetId="31" hidden="1">#REF!</definedName>
    <definedName name="Qtr3_Actv_Amt4" localSheetId="30" hidden="1">#REF!</definedName>
    <definedName name="Qtr3_Actv_Amt4" localSheetId="51" hidden="1">#REF!</definedName>
    <definedName name="Qtr3_Actv_Amt4" localSheetId="33" hidden="1">#REF!</definedName>
    <definedName name="Qtr3_Actv_Amt4" localSheetId="6" hidden="1">#REF!</definedName>
    <definedName name="Qtr3_Actv_Amt4" localSheetId="16" hidden="1">#REF!</definedName>
    <definedName name="Qtr3_Actv_Amt4" localSheetId="29" hidden="1">#REF!</definedName>
    <definedName name="Qtr3_Actv_Amt4" localSheetId="36" hidden="1">#REF!</definedName>
    <definedName name="Qtr3_Actv_Amt4" localSheetId="32" hidden="1">#REF!</definedName>
    <definedName name="Qtr3_Actv_Amt4" localSheetId="18" hidden="1">#REF!</definedName>
    <definedName name="Qtr3_Actv_Amt4" localSheetId="38" hidden="1">#REF!</definedName>
    <definedName name="Qtr3_Actv_Amt4" hidden="1">#REF!</definedName>
    <definedName name="Qtr3_Actv_Amt5" localSheetId="35" hidden="1">#REF!</definedName>
    <definedName name="Qtr3_Actv_Amt5" localSheetId="31" hidden="1">#REF!</definedName>
    <definedName name="Qtr3_Actv_Amt5" localSheetId="9" hidden="1">#REF!</definedName>
    <definedName name="Qtr3_Actv_Amt5" localSheetId="30" hidden="1">#REF!</definedName>
    <definedName name="Qtr3_Actv_Amt5" localSheetId="51" hidden="1">#REF!</definedName>
    <definedName name="Qtr3_Actv_Amt5" localSheetId="33" hidden="1">#REF!</definedName>
    <definedName name="Qtr3_Actv_Amt5" localSheetId="16" hidden="1">#REF!</definedName>
    <definedName name="Qtr3_Actv_Amt5" localSheetId="10" hidden="1">'NFD CONSO'!#REF!</definedName>
    <definedName name="Qtr3_Actv_Amt5" localSheetId="29" hidden="1">#REF!</definedName>
    <definedName name="Qtr3_Actv_Amt5" localSheetId="11" hidden="1">#REF!</definedName>
    <definedName name="Qtr3_Actv_Amt5" localSheetId="36" hidden="1">#REF!</definedName>
    <definedName name="Qtr3_Actv_Amt5" localSheetId="32" hidden="1">#REF!</definedName>
    <definedName name="Qtr3_Actv_Amt5" localSheetId="18" hidden="1">#REF!</definedName>
    <definedName name="Qtr3_Actv_Amt5" localSheetId="38" hidden="1">#REF!</definedName>
    <definedName name="Qtr3_Actv_Amt5" hidden="1">#REF!</definedName>
    <definedName name="Qtr3_Actv_Amt6" localSheetId="35" hidden="1">#REF!</definedName>
    <definedName name="Qtr3_Actv_Amt6" localSheetId="31" hidden="1">#REF!</definedName>
    <definedName name="Qtr3_Actv_Amt6" localSheetId="9" hidden="1">#REF!</definedName>
    <definedName name="Qtr3_Actv_Amt6" localSheetId="30" hidden="1">#REF!</definedName>
    <definedName name="Qtr3_Actv_Amt6" localSheetId="51" hidden="1">#REF!</definedName>
    <definedName name="Qtr3_Actv_Amt6" localSheetId="33" hidden="1">#REF!</definedName>
    <definedName name="Qtr3_Actv_Amt6" localSheetId="16" hidden="1">#REF!</definedName>
    <definedName name="Qtr3_Actv_Amt6" localSheetId="10" hidden="1">'NFD CONSO'!#REF!</definedName>
    <definedName name="Qtr3_Actv_Amt6" localSheetId="29" hidden="1">#REF!</definedName>
    <definedName name="Qtr3_Actv_Amt6" localSheetId="11" hidden="1">#REF!</definedName>
    <definedName name="Qtr3_Actv_Amt6" localSheetId="36" hidden="1">#REF!</definedName>
    <definedName name="Qtr3_Actv_Amt6" localSheetId="32" hidden="1">#REF!</definedName>
    <definedName name="Qtr3_Actv_Amt6" localSheetId="18" hidden="1">#REF!</definedName>
    <definedName name="Qtr3_Actv_Amt6" localSheetId="38" hidden="1">#REF!</definedName>
    <definedName name="Qtr3_Actv_Amt6" hidden="1">#REF!</definedName>
    <definedName name="Qtr3_Actv_Amt7" localSheetId="35" hidden="1">#REF!</definedName>
    <definedName name="Qtr3_Actv_Amt7" localSheetId="31" hidden="1">#REF!</definedName>
    <definedName name="Qtr3_Actv_Amt7" localSheetId="9" hidden="1">#REF!</definedName>
    <definedName name="Qtr3_Actv_Amt7" localSheetId="30" hidden="1">#REF!</definedName>
    <definedName name="Qtr3_Actv_Amt7" localSheetId="51" hidden="1">#REF!</definedName>
    <definedName name="Qtr3_Actv_Amt7" localSheetId="33" hidden="1">#REF!</definedName>
    <definedName name="Qtr3_Actv_Amt7" localSheetId="16" hidden="1">#REF!</definedName>
    <definedName name="Qtr3_Actv_Amt7" localSheetId="10" hidden="1">'NFD CONSO'!#REF!</definedName>
    <definedName name="Qtr3_Actv_Amt7" localSheetId="29" hidden="1">#REF!</definedName>
    <definedName name="Qtr3_Actv_Amt7" localSheetId="11" hidden="1">#REF!</definedName>
    <definedName name="Qtr3_Actv_Amt7" localSheetId="36" hidden="1">#REF!</definedName>
    <definedName name="Qtr3_Actv_Amt7" localSheetId="32" hidden="1">#REF!</definedName>
    <definedName name="Qtr3_Actv_Amt7" localSheetId="18" hidden="1">#REF!</definedName>
    <definedName name="Qtr3_Actv_Amt7" localSheetId="38" hidden="1">#REF!</definedName>
    <definedName name="Qtr3_Actv_Amt7" hidden="1">#REF!</definedName>
    <definedName name="Qtr3_Actv_Amt8" localSheetId="35" hidden="1">#REF!</definedName>
    <definedName name="Qtr3_Actv_Amt8" localSheetId="31" hidden="1">#REF!</definedName>
    <definedName name="Qtr3_Actv_Amt8" localSheetId="9" hidden="1">#REF!</definedName>
    <definedName name="Qtr3_Actv_Amt8" localSheetId="30" hidden="1">#REF!</definedName>
    <definedName name="Qtr3_Actv_Amt8" localSheetId="33" hidden="1">#REF!</definedName>
    <definedName name="Qtr3_Actv_Amt8" localSheetId="16" hidden="1">#REF!</definedName>
    <definedName name="Qtr3_Actv_Amt8" localSheetId="10" hidden="1">'NFD CONSO'!#REF!</definedName>
    <definedName name="Qtr3_Actv_Amt8" localSheetId="29" hidden="1">#REF!</definedName>
    <definedName name="Qtr3_Actv_Amt8" localSheetId="11" hidden="1">#REF!</definedName>
    <definedName name="Qtr3_Actv_Amt8" localSheetId="36" hidden="1">#REF!</definedName>
    <definedName name="Qtr3_Actv_Amt8" localSheetId="32" hidden="1">#REF!</definedName>
    <definedName name="Qtr3_Actv_Amt8" localSheetId="18" hidden="1">#REF!</definedName>
    <definedName name="Qtr3_Actv_Amt8" localSheetId="38" hidden="1">#REF!</definedName>
    <definedName name="Qtr3_Actv_Amt8" hidden="1">#REF!</definedName>
    <definedName name="Qtr3_Actv_Amt9" localSheetId="35" hidden="1">#REF!</definedName>
    <definedName name="Qtr3_Actv_Amt9" localSheetId="31" hidden="1">#REF!</definedName>
    <definedName name="Qtr3_Actv_Amt9" localSheetId="9" hidden="1">#REF!</definedName>
    <definedName name="Qtr3_Actv_Amt9" localSheetId="30" hidden="1">#REF!</definedName>
    <definedName name="Qtr3_Actv_Amt9" localSheetId="33" hidden="1">#REF!</definedName>
    <definedName name="Qtr3_Actv_Amt9" localSheetId="16" hidden="1">#REF!</definedName>
    <definedName name="Qtr3_Actv_Amt9" localSheetId="10" hidden="1">'NFD CONSO'!#REF!</definedName>
    <definedName name="Qtr3_Actv_Amt9" localSheetId="29" hidden="1">#REF!</definedName>
    <definedName name="Qtr3_Actv_Amt9" localSheetId="11" hidden="1">#REF!</definedName>
    <definedName name="Qtr3_Actv_Amt9" localSheetId="36" hidden="1">#REF!</definedName>
    <definedName name="Qtr3_Actv_Amt9" localSheetId="32" hidden="1">#REF!</definedName>
    <definedName name="Qtr3_Actv_Amt9" localSheetId="18" hidden="1">#REF!</definedName>
    <definedName name="Qtr3_Actv_Amt9" localSheetId="38" hidden="1">#REF!</definedName>
    <definedName name="Qtr3_Actv_Amt9" hidden="1">#REF!</definedName>
    <definedName name="Qtr3_OP_Amt10" localSheetId="35" hidden="1">#REF!</definedName>
    <definedName name="Qtr3_OP_Amt10" localSheetId="31" hidden="1">#REF!</definedName>
    <definedName name="Qtr3_OP_Amt10" localSheetId="9" hidden="1">#REF!</definedName>
    <definedName name="Qtr3_OP_Amt10" localSheetId="30" hidden="1">#REF!</definedName>
    <definedName name="Qtr3_OP_Amt10" localSheetId="33" hidden="1">#REF!</definedName>
    <definedName name="Qtr3_OP_Amt10" localSheetId="16" hidden="1">#REF!</definedName>
    <definedName name="Qtr3_OP_Amt10" localSheetId="10" hidden="1">'NFD CONSO'!#REF!</definedName>
    <definedName name="Qtr3_OP_Amt10" localSheetId="29" hidden="1">#REF!</definedName>
    <definedName name="Qtr3_OP_Amt10" localSheetId="11" hidden="1">#REF!</definedName>
    <definedName name="Qtr3_OP_Amt10" localSheetId="36" hidden="1">#REF!</definedName>
    <definedName name="Qtr3_OP_Amt10" localSheetId="32" hidden="1">#REF!</definedName>
    <definedName name="Qtr3_OP_Amt10" localSheetId="18" hidden="1">#REF!</definedName>
    <definedName name="Qtr3_OP_Amt10" localSheetId="38" hidden="1">#REF!</definedName>
    <definedName name="Qtr3_OP_Amt10" hidden="1">#REF!</definedName>
    <definedName name="Qtr3_OP_Amt11" localSheetId="35" hidden="1">#REF!</definedName>
    <definedName name="Qtr3_OP_Amt11" localSheetId="31" hidden="1">#REF!</definedName>
    <definedName name="Qtr3_OP_Amt11" localSheetId="9" hidden="1">#REF!</definedName>
    <definedName name="Qtr3_OP_Amt11" localSheetId="30" hidden="1">#REF!</definedName>
    <definedName name="Qtr3_OP_Amt11" localSheetId="33" hidden="1">#REF!</definedName>
    <definedName name="Qtr3_OP_Amt11" localSheetId="16" hidden="1">#REF!</definedName>
    <definedName name="Qtr3_OP_Amt11" localSheetId="10" hidden="1">'NFD CONSO'!#REF!</definedName>
    <definedName name="Qtr3_OP_Amt11" localSheetId="29" hidden="1">#REF!</definedName>
    <definedName name="Qtr3_OP_Amt11" localSheetId="11" hidden="1">#REF!</definedName>
    <definedName name="Qtr3_OP_Amt11" localSheetId="36" hidden="1">#REF!</definedName>
    <definedName name="Qtr3_OP_Amt11" localSheetId="32" hidden="1">#REF!</definedName>
    <definedName name="Qtr3_OP_Amt11" localSheetId="18" hidden="1">#REF!</definedName>
    <definedName name="Qtr3_OP_Amt11" localSheetId="38" hidden="1">#REF!</definedName>
    <definedName name="Qtr3_OP_Amt11" hidden="1">#REF!</definedName>
    <definedName name="Qtr3_OP_Amt12" localSheetId="35" hidden="1">#REF!</definedName>
    <definedName name="Qtr3_OP_Amt12" localSheetId="31" hidden="1">#REF!</definedName>
    <definedName name="Qtr3_OP_Amt12" localSheetId="9" hidden="1">#REF!</definedName>
    <definedName name="Qtr3_OP_Amt12" localSheetId="30" hidden="1">#REF!</definedName>
    <definedName name="Qtr3_OP_Amt12" localSheetId="33" hidden="1">#REF!</definedName>
    <definedName name="Qtr3_OP_Amt12" localSheetId="16" hidden="1">#REF!</definedName>
    <definedName name="Qtr3_OP_Amt12" localSheetId="10" hidden="1">'NFD CONSO'!#REF!</definedName>
    <definedName name="Qtr3_OP_Amt12" localSheetId="29" hidden="1">#REF!</definedName>
    <definedName name="Qtr3_OP_Amt12" localSheetId="11" hidden="1">#REF!</definedName>
    <definedName name="Qtr3_OP_Amt12" localSheetId="36" hidden="1">#REF!</definedName>
    <definedName name="Qtr3_OP_Amt12" localSheetId="32" hidden="1">#REF!</definedName>
    <definedName name="Qtr3_OP_Amt12" localSheetId="18" hidden="1">#REF!</definedName>
    <definedName name="Qtr3_OP_Amt12" localSheetId="38" hidden="1">#REF!</definedName>
    <definedName name="Qtr3_OP_Amt12" hidden="1">#REF!</definedName>
    <definedName name="Qtr3_OP_Amt14" localSheetId="35" hidden="1">#REF!</definedName>
    <definedName name="Qtr3_OP_Amt14" localSheetId="31" hidden="1">#REF!</definedName>
    <definedName name="Qtr3_OP_Amt14" localSheetId="9" hidden="1">#REF!</definedName>
    <definedName name="Qtr3_OP_Amt14" localSheetId="30" hidden="1">#REF!</definedName>
    <definedName name="Qtr3_OP_Amt14" localSheetId="33" hidden="1">#REF!</definedName>
    <definedName name="Qtr3_OP_Amt14" localSheetId="16" hidden="1">#REF!</definedName>
    <definedName name="Qtr3_OP_Amt14" localSheetId="10" hidden="1">'NFD CONSO'!#REF!</definedName>
    <definedName name="Qtr3_OP_Amt14" localSheetId="29" hidden="1">#REF!</definedName>
    <definedName name="Qtr3_OP_Amt14" localSheetId="11" hidden="1">#REF!</definedName>
    <definedName name="Qtr3_OP_Amt14" localSheetId="36" hidden="1">#REF!</definedName>
    <definedName name="Qtr3_OP_Amt14" localSheetId="32" hidden="1">#REF!</definedName>
    <definedName name="Qtr3_OP_Amt14" localSheetId="18" hidden="1">#REF!</definedName>
    <definedName name="Qtr3_OP_Amt14" localSheetId="38" hidden="1">#REF!</definedName>
    <definedName name="Qtr3_OP_Amt14" hidden="1">#REF!</definedName>
    <definedName name="Qtr3_OP_Amt2" localSheetId="9" hidden="1">#REF!</definedName>
    <definedName name="Qtr3_OP_Amt2" localSheetId="10" hidden="1">'NFD CONSO'!#REF!</definedName>
    <definedName name="Qtr3_OP_Amt2" localSheetId="11" hidden="1">#REF!</definedName>
    <definedName name="Qtr3_OP_Amt2" localSheetId="18" hidden="1">#REF!</definedName>
    <definedName name="Qtr3_OP_Amt2" hidden="1">#REF!</definedName>
    <definedName name="Qtr3_OP_Amt3" localSheetId="9" hidden="1">#REF!</definedName>
    <definedName name="Qtr3_OP_Amt3" localSheetId="10" hidden="1">'NFD CONSO'!#REF!</definedName>
    <definedName name="Qtr3_OP_Amt3" localSheetId="11" hidden="1">#REF!</definedName>
    <definedName name="Qtr3_OP_Amt3" localSheetId="18" hidden="1">#REF!</definedName>
    <definedName name="Qtr3_OP_Amt3" hidden="1">#REF!</definedName>
    <definedName name="Qtr3_OP_Amt4" localSheetId="9" hidden="1">#REF!</definedName>
    <definedName name="Qtr3_OP_Amt4" localSheetId="10" hidden="1">'NFD CONSO'!#REF!</definedName>
    <definedName name="Qtr3_OP_Amt4" localSheetId="11" hidden="1">#REF!</definedName>
    <definedName name="Qtr3_OP_Amt4" localSheetId="18" hidden="1">#REF!</definedName>
    <definedName name="Qtr3_OP_Amt4" hidden="1">#REF!</definedName>
    <definedName name="Qtr3_OP_Amt5" localSheetId="9" hidden="1">#REF!</definedName>
    <definedName name="Qtr3_OP_Amt5" localSheetId="10" hidden="1">'NFD CONSO'!#REF!</definedName>
    <definedName name="Qtr3_OP_Amt5" localSheetId="11" hidden="1">#REF!</definedName>
    <definedName name="Qtr3_OP_Amt5" localSheetId="18" hidden="1">#REF!</definedName>
    <definedName name="Qtr3_OP_Amt5" hidden="1">#REF!</definedName>
    <definedName name="Qtr3_OP_Amt8" localSheetId="9" hidden="1">#REF!</definedName>
    <definedName name="Qtr3_OP_Amt8" localSheetId="10" hidden="1">'NFD CONSO'!#REF!</definedName>
    <definedName name="Qtr3_OP_Amt8" localSheetId="11" hidden="1">#REF!</definedName>
    <definedName name="Qtr3_OP_Amt8" localSheetId="18" hidden="1">#REF!</definedName>
    <definedName name="Qtr3_OP_Amt8" hidden="1">#REF!</definedName>
    <definedName name="Qtr4_Actv_Amt1" localSheetId="35" hidden="1">#REF!</definedName>
    <definedName name="Qtr4_Actv_Amt1" localSheetId="31" hidden="1">#REF!</definedName>
    <definedName name="Qtr4_Actv_Amt1" localSheetId="9" hidden="1">#REF!</definedName>
    <definedName name="Qtr4_Actv_Amt1" localSheetId="30" hidden="1">#REF!</definedName>
    <definedName name="Qtr4_Actv_Amt1" localSheetId="33" hidden="1">#REF!</definedName>
    <definedName name="Qtr4_Actv_Amt1" localSheetId="16" hidden="1">#REF!</definedName>
    <definedName name="Qtr4_Actv_Amt1" localSheetId="10" hidden="1">'NFD CONSO'!#REF!</definedName>
    <definedName name="Qtr4_Actv_Amt1" localSheetId="29" hidden="1">#REF!</definedName>
    <definedName name="Qtr4_Actv_Amt1" localSheetId="11" hidden="1">#REF!</definedName>
    <definedName name="Qtr4_Actv_Amt1" localSheetId="36" hidden="1">#REF!</definedName>
    <definedName name="Qtr4_Actv_Amt1" localSheetId="32" hidden="1">#REF!</definedName>
    <definedName name="Qtr4_Actv_Amt1" localSheetId="18" hidden="1">#REF!</definedName>
    <definedName name="Qtr4_Actv_Amt1" localSheetId="38" hidden="1">#REF!</definedName>
    <definedName name="Qtr4_Actv_Amt1" hidden="1">#REF!</definedName>
    <definedName name="Qtr4_Actv_Amt10" localSheetId="35" hidden="1">#REF!</definedName>
    <definedName name="Qtr4_Actv_Amt10" localSheetId="31" hidden="1">#REF!</definedName>
    <definedName name="Qtr4_Actv_Amt10" localSheetId="9" hidden="1">#REF!</definedName>
    <definedName name="Qtr4_Actv_Amt10" localSheetId="30" hidden="1">#REF!</definedName>
    <definedName name="Qtr4_Actv_Amt10" localSheetId="33" hidden="1">#REF!</definedName>
    <definedName name="Qtr4_Actv_Amt10" localSheetId="16" hidden="1">#REF!</definedName>
    <definedName name="Qtr4_Actv_Amt10" localSheetId="10" hidden="1">'NFD CONSO'!#REF!</definedName>
    <definedName name="Qtr4_Actv_Amt10" localSheetId="29" hidden="1">#REF!</definedName>
    <definedName name="Qtr4_Actv_Amt10" localSheetId="11" hidden="1">#REF!</definedName>
    <definedName name="Qtr4_Actv_Amt10" localSheetId="36" hidden="1">#REF!</definedName>
    <definedName name="Qtr4_Actv_Amt10" localSheetId="32" hidden="1">#REF!</definedName>
    <definedName name="Qtr4_Actv_Amt10" localSheetId="18" hidden="1">#REF!</definedName>
    <definedName name="Qtr4_Actv_Amt10" localSheetId="38" hidden="1">#REF!</definedName>
    <definedName name="Qtr4_Actv_Amt10" hidden="1">#REF!</definedName>
    <definedName name="Qtr4_Actv_Amt11" localSheetId="35" hidden="1">#REF!</definedName>
    <definedName name="Qtr4_Actv_Amt11" localSheetId="31" hidden="1">#REF!</definedName>
    <definedName name="Qtr4_Actv_Amt11" localSheetId="9" hidden="1">#REF!</definedName>
    <definedName name="Qtr4_Actv_Amt11" localSheetId="30" hidden="1">#REF!</definedName>
    <definedName name="Qtr4_Actv_Amt11" localSheetId="33" hidden="1">#REF!</definedName>
    <definedName name="Qtr4_Actv_Amt11" localSheetId="16" hidden="1">#REF!</definedName>
    <definedName name="Qtr4_Actv_Amt11" localSheetId="10" hidden="1">'NFD CONSO'!#REF!</definedName>
    <definedName name="Qtr4_Actv_Amt11" localSheetId="29" hidden="1">#REF!</definedName>
    <definedName name="Qtr4_Actv_Amt11" localSheetId="11" hidden="1">#REF!</definedName>
    <definedName name="Qtr4_Actv_Amt11" localSheetId="36" hidden="1">#REF!</definedName>
    <definedName name="Qtr4_Actv_Amt11" localSheetId="32" hidden="1">#REF!</definedName>
    <definedName name="Qtr4_Actv_Amt11" localSheetId="18" hidden="1">#REF!</definedName>
    <definedName name="Qtr4_Actv_Amt11" localSheetId="38" hidden="1">#REF!</definedName>
    <definedName name="Qtr4_Actv_Amt11" hidden="1">#REF!</definedName>
    <definedName name="Qtr4_Actv_Amt12" localSheetId="35" hidden="1">#REF!</definedName>
    <definedName name="Qtr4_Actv_Amt12" localSheetId="31" hidden="1">#REF!</definedName>
    <definedName name="Qtr4_Actv_Amt12" localSheetId="9" hidden="1">#REF!</definedName>
    <definedName name="Qtr4_Actv_Amt12" localSheetId="30" hidden="1">#REF!</definedName>
    <definedName name="Qtr4_Actv_Amt12" localSheetId="33" hidden="1">#REF!</definedName>
    <definedName name="Qtr4_Actv_Amt12" localSheetId="16" hidden="1">#REF!</definedName>
    <definedName name="Qtr4_Actv_Amt12" localSheetId="10" hidden="1">'NFD CONSO'!#REF!</definedName>
    <definedName name="Qtr4_Actv_Amt12" localSheetId="29" hidden="1">#REF!</definedName>
    <definedName name="Qtr4_Actv_Amt12" localSheetId="11" hidden="1">#REF!</definedName>
    <definedName name="Qtr4_Actv_Amt12" localSheetId="36" hidden="1">#REF!</definedName>
    <definedName name="Qtr4_Actv_Amt12" localSheetId="32" hidden="1">#REF!</definedName>
    <definedName name="Qtr4_Actv_Amt12" localSheetId="18" hidden="1">#REF!</definedName>
    <definedName name="Qtr4_Actv_Amt12" localSheetId="38" hidden="1">#REF!</definedName>
    <definedName name="Qtr4_Actv_Amt12" hidden="1">#REF!</definedName>
    <definedName name="Qtr4_Actv_Amt15" localSheetId="35" hidden="1">#REF!</definedName>
    <definedName name="Qtr4_Actv_Amt15" localSheetId="31" hidden="1">#REF!</definedName>
    <definedName name="Qtr4_Actv_Amt15" localSheetId="9" hidden="1">#REF!</definedName>
    <definedName name="Qtr4_Actv_Amt15" localSheetId="30" hidden="1">#REF!</definedName>
    <definedName name="Qtr4_Actv_Amt15" localSheetId="33" hidden="1">#REF!</definedName>
    <definedName name="Qtr4_Actv_Amt15" localSheetId="16" hidden="1">#REF!</definedName>
    <definedName name="Qtr4_Actv_Amt15" localSheetId="10" hidden="1">'NFD CONSO'!#REF!</definedName>
    <definedName name="Qtr4_Actv_Amt15" localSheetId="29" hidden="1">#REF!</definedName>
    <definedName name="Qtr4_Actv_Amt15" localSheetId="11" hidden="1">#REF!</definedName>
    <definedName name="Qtr4_Actv_Amt15" localSheetId="36" hidden="1">#REF!</definedName>
    <definedName name="Qtr4_Actv_Amt15" localSheetId="32" hidden="1">#REF!</definedName>
    <definedName name="Qtr4_Actv_Amt15" localSheetId="18" hidden="1">#REF!</definedName>
    <definedName name="Qtr4_Actv_Amt15" localSheetId="38" hidden="1">#REF!</definedName>
    <definedName name="Qtr4_Actv_Amt15" hidden="1">#REF!</definedName>
    <definedName name="Qtr4_Actv_Amt17" localSheetId="35" hidden="1">#REF!</definedName>
    <definedName name="Qtr4_Actv_Amt17" localSheetId="31" hidden="1">#REF!</definedName>
    <definedName name="Qtr4_Actv_Amt17" localSheetId="9" hidden="1">#REF!</definedName>
    <definedName name="Qtr4_Actv_Amt17" localSheetId="30" hidden="1">#REF!</definedName>
    <definedName name="Qtr4_Actv_Amt17" localSheetId="33" hidden="1">#REF!</definedName>
    <definedName name="Qtr4_Actv_Amt17" localSheetId="16" hidden="1">#REF!</definedName>
    <definedName name="Qtr4_Actv_Amt17" localSheetId="10" hidden="1">'NFD CONSO'!#REF!</definedName>
    <definedName name="Qtr4_Actv_Amt17" localSheetId="29" hidden="1">#REF!</definedName>
    <definedName name="Qtr4_Actv_Amt17" localSheetId="11" hidden="1">#REF!</definedName>
    <definedName name="Qtr4_Actv_Amt17" localSheetId="36" hidden="1">#REF!</definedName>
    <definedName name="Qtr4_Actv_Amt17" localSheetId="32" hidden="1">#REF!</definedName>
    <definedName name="Qtr4_Actv_Amt17" localSheetId="18" hidden="1">#REF!</definedName>
    <definedName name="Qtr4_Actv_Amt17" localSheetId="38" hidden="1">#REF!</definedName>
    <definedName name="Qtr4_Actv_Amt17" hidden="1">#REF!</definedName>
    <definedName name="Qtr4_Actv_Amt19" localSheetId="35" hidden="1">#REF!</definedName>
    <definedName name="Qtr4_Actv_Amt19" localSheetId="31" hidden="1">#REF!</definedName>
    <definedName name="Qtr4_Actv_Amt19" localSheetId="9" hidden="1">#REF!</definedName>
    <definedName name="Qtr4_Actv_Amt19" localSheetId="30" hidden="1">#REF!</definedName>
    <definedName name="Qtr4_Actv_Amt19" localSheetId="33" hidden="1">#REF!</definedName>
    <definedName name="Qtr4_Actv_Amt19" localSheetId="16" hidden="1">#REF!</definedName>
    <definedName name="Qtr4_Actv_Amt19" localSheetId="10" hidden="1">'NFD CONSO'!#REF!</definedName>
    <definedName name="Qtr4_Actv_Amt19" localSheetId="29" hidden="1">#REF!</definedName>
    <definedName name="Qtr4_Actv_Amt19" localSheetId="11" hidden="1">#REF!</definedName>
    <definedName name="Qtr4_Actv_Amt19" localSheetId="36" hidden="1">#REF!</definedName>
    <definedName name="Qtr4_Actv_Amt19" localSheetId="32" hidden="1">#REF!</definedName>
    <definedName name="Qtr4_Actv_Amt19" localSheetId="18" hidden="1">#REF!</definedName>
    <definedName name="Qtr4_Actv_Amt19" localSheetId="38" hidden="1">#REF!</definedName>
    <definedName name="Qtr4_Actv_Amt19" hidden="1">#REF!</definedName>
    <definedName name="Qtr4_Actv_Amt2" localSheetId="35" hidden="1">#REF!</definedName>
    <definedName name="Qtr4_Actv_Amt2" localSheetId="31" hidden="1">#REF!</definedName>
    <definedName name="Qtr4_Actv_Amt2" localSheetId="9" hidden="1">#REF!</definedName>
    <definedName name="Qtr4_Actv_Amt2" localSheetId="30" hidden="1">#REF!</definedName>
    <definedName name="Qtr4_Actv_Amt2" localSheetId="33" hidden="1">#REF!</definedName>
    <definedName name="Qtr4_Actv_Amt2" localSheetId="16" hidden="1">#REF!</definedName>
    <definedName name="Qtr4_Actv_Amt2" localSheetId="10" hidden="1">'NFD CONSO'!#REF!</definedName>
    <definedName name="Qtr4_Actv_Amt2" localSheetId="29" hidden="1">#REF!</definedName>
    <definedName name="Qtr4_Actv_Amt2" localSheetId="11" hidden="1">#REF!</definedName>
    <definedName name="Qtr4_Actv_Amt2" localSheetId="36" hidden="1">#REF!</definedName>
    <definedName name="Qtr4_Actv_Amt2" localSheetId="32" hidden="1">#REF!</definedName>
    <definedName name="Qtr4_Actv_Amt2" localSheetId="18" hidden="1">#REF!</definedName>
    <definedName name="Qtr4_Actv_Amt2" localSheetId="38" hidden="1">#REF!</definedName>
    <definedName name="Qtr4_Actv_Amt2" hidden="1">#REF!</definedName>
    <definedName name="Qtr4_Actv_Amt20" localSheetId="35" hidden="1">#REF!</definedName>
    <definedName name="Qtr4_Actv_Amt20" localSheetId="31" hidden="1">#REF!</definedName>
    <definedName name="Qtr4_Actv_Amt20" localSheetId="9" hidden="1">#REF!</definedName>
    <definedName name="Qtr4_Actv_Amt20" localSheetId="30" hidden="1">#REF!</definedName>
    <definedName name="Qtr4_Actv_Amt20" localSheetId="33" hidden="1">#REF!</definedName>
    <definedName name="Qtr4_Actv_Amt20" localSheetId="16" hidden="1">#REF!</definedName>
    <definedName name="Qtr4_Actv_Amt20" localSheetId="10" hidden="1">'NFD CONSO'!#REF!</definedName>
    <definedName name="Qtr4_Actv_Amt20" localSheetId="29" hidden="1">#REF!</definedName>
    <definedName name="Qtr4_Actv_Amt20" localSheetId="11" hidden="1">#REF!</definedName>
    <definedName name="Qtr4_Actv_Amt20" localSheetId="36" hidden="1">#REF!</definedName>
    <definedName name="Qtr4_Actv_Amt20" localSheetId="32" hidden="1">#REF!</definedName>
    <definedName name="Qtr4_Actv_Amt20" localSheetId="18" hidden="1">#REF!</definedName>
    <definedName name="Qtr4_Actv_Amt20" localSheetId="38" hidden="1">#REF!</definedName>
    <definedName name="Qtr4_Actv_Amt20" hidden="1">#REF!</definedName>
    <definedName name="Qtr4_Actv_Amt21" localSheetId="35" hidden="1">#REF!</definedName>
    <definedName name="Qtr4_Actv_Amt21" localSheetId="31" hidden="1">#REF!</definedName>
    <definedName name="Qtr4_Actv_Amt21" localSheetId="9" hidden="1">#REF!</definedName>
    <definedName name="Qtr4_Actv_Amt21" localSheetId="30" hidden="1">#REF!</definedName>
    <definedName name="Qtr4_Actv_Amt21" localSheetId="33" hidden="1">#REF!</definedName>
    <definedName name="Qtr4_Actv_Amt21" localSheetId="16" hidden="1">#REF!</definedName>
    <definedName name="Qtr4_Actv_Amt21" localSheetId="10" hidden="1">'NFD CONSO'!#REF!</definedName>
    <definedName name="Qtr4_Actv_Amt21" localSheetId="29" hidden="1">#REF!</definedName>
    <definedName name="Qtr4_Actv_Amt21" localSheetId="11" hidden="1">#REF!</definedName>
    <definedName name="Qtr4_Actv_Amt21" localSheetId="36" hidden="1">#REF!</definedName>
    <definedName name="Qtr4_Actv_Amt21" localSheetId="32" hidden="1">#REF!</definedName>
    <definedName name="Qtr4_Actv_Amt21" localSheetId="18" hidden="1">#REF!</definedName>
    <definedName name="Qtr4_Actv_Amt21" localSheetId="38" hidden="1">#REF!</definedName>
    <definedName name="Qtr4_Actv_Amt21" hidden="1">#REF!</definedName>
    <definedName name="Qtr4_Actv_Amt22" localSheetId="35" hidden="1">#REF!</definedName>
    <definedName name="Qtr4_Actv_Amt22" localSheetId="31" hidden="1">#REF!</definedName>
    <definedName name="Qtr4_Actv_Amt22" localSheetId="9" hidden="1">#REF!</definedName>
    <definedName name="Qtr4_Actv_Amt22" localSheetId="30" hidden="1">#REF!</definedName>
    <definedName name="Qtr4_Actv_Amt22" localSheetId="33" hidden="1">#REF!</definedName>
    <definedName name="Qtr4_Actv_Amt22" localSheetId="16" hidden="1">#REF!</definedName>
    <definedName name="Qtr4_Actv_Amt22" localSheetId="10" hidden="1">'NFD CONSO'!#REF!</definedName>
    <definedName name="Qtr4_Actv_Amt22" localSheetId="29" hidden="1">#REF!</definedName>
    <definedName name="Qtr4_Actv_Amt22" localSheetId="11" hidden="1">#REF!</definedName>
    <definedName name="Qtr4_Actv_Amt22" localSheetId="36" hidden="1">#REF!</definedName>
    <definedName name="Qtr4_Actv_Amt22" localSheetId="32" hidden="1">#REF!</definedName>
    <definedName name="Qtr4_Actv_Amt22" localSheetId="18" hidden="1">#REF!</definedName>
    <definedName name="Qtr4_Actv_Amt22" localSheetId="38" hidden="1">#REF!</definedName>
    <definedName name="Qtr4_Actv_Amt22" hidden="1">#REF!</definedName>
    <definedName name="Qtr4_Actv_Amt23" localSheetId="35" hidden="1">#REF!</definedName>
    <definedName name="Qtr4_Actv_Amt23" localSheetId="31" hidden="1">#REF!</definedName>
    <definedName name="Qtr4_Actv_Amt23" localSheetId="9" hidden="1">#REF!</definedName>
    <definedName name="Qtr4_Actv_Amt23" localSheetId="30" hidden="1">#REF!</definedName>
    <definedName name="Qtr4_Actv_Amt23" localSheetId="33" hidden="1">#REF!</definedName>
    <definedName name="Qtr4_Actv_Amt23" localSheetId="16" hidden="1">#REF!</definedName>
    <definedName name="Qtr4_Actv_Amt23" localSheetId="10" hidden="1">'NFD CONSO'!#REF!</definedName>
    <definedName name="Qtr4_Actv_Amt23" localSheetId="29" hidden="1">#REF!</definedName>
    <definedName name="Qtr4_Actv_Amt23" localSheetId="11" hidden="1">#REF!</definedName>
    <definedName name="Qtr4_Actv_Amt23" localSheetId="36" hidden="1">#REF!</definedName>
    <definedName name="Qtr4_Actv_Amt23" localSheetId="32" hidden="1">#REF!</definedName>
    <definedName name="Qtr4_Actv_Amt23" localSheetId="18" hidden="1">#REF!</definedName>
    <definedName name="Qtr4_Actv_Amt23" localSheetId="38" hidden="1">#REF!</definedName>
    <definedName name="Qtr4_Actv_Amt23" hidden="1">#REF!</definedName>
    <definedName name="Qtr4_Actv_Amt3" localSheetId="35" hidden="1">#REF!</definedName>
    <definedName name="Qtr4_Actv_Amt3" localSheetId="31" hidden="1">#REF!</definedName>
    <definedName name="Qtr4_Actv_Amt3" localSheetId="9" hidden="1">#REF!</definedName>
    <definedName name="Qtr4_Actv_Amt3" localSheetId="30" hidden="1">#REF!</definedName>
    <definedName name="Qtr4_Actv_Amt3" localSheetId="33" hidden="1">#REF!</definedName>
    <definedName name="Qtr4_Actv_Amt3" localSheetId="16" hidden="1">#REF!</definedName>
    <definedName name="Qtr4_Actv_Amt3" localSheetId="10" hidden="1">'NFD CONSO'!#REF!</definedName>
    <definedName name="Qtr4_Actv_Amt3" localSheetId="29" hidden="1">#REF!</definedName>
    <definedName name="Qtr4_Actv_Amt3" localSheetId="11" hidden="1">#REF!</definedName>
    <definedName name="Qtr4_Actv_Amt3" localSheetId="36" hidden="1">#REF!</definedName>
    <definedName name="Qtr4_Actv_Amt3" localSheetId="32" hidden="1">#REF!</definedName>
    <definedName name="Qtr4_Actv_Amt3" localSheetId="18" hidden="1">#REF!</definedName>
    <definedName name="Qtr4_Actv_Amt3" localSheetId="38" hidden="1">#REF!</definedName>
    <definedName name="Qtr4_Actv_Amt3" hidden="1">#REF!</definedName>
    <definedName name="Qtr4_Actv_Amt4" localSheetId="35" hidden="1">#REF!</definedName>
    <definedName name="Qtr4_Actv_Amt4" localSheetId="31" hidden="1">#REF!</definedName>
    <definedName name="Qtr4_Actv_Amt4" localSheetId="30" hidden="1">#REF!</definedName>
    <definedName name="Qtr4_Actv_Amt4" localSheetId="51" hidden="1">#REF!</definedName>
    <definedName name="Qtr4_Actv_Amt4" localSheetId="33" hidden="1">#REF!</definedName>
    <definedName name="Qtr4_Actv_Amt4" localSheetId="6" hidden="1">#REF!</definedName>
    <definedName name="Qtr4_Actv_Amt4" localSheetId="16" hidden="1">#REF!</definedName>
    <definedName name="Qtr4_Actv_Amt4" localSheetId="29" hidden="1">#REF!</definedName>
    <definedName name="Qtr4_Actv_Amt4" localSheetId="36" hidden="1">#REF!</definedName>
    <definedName name="Qtr4_Actv_Amt4" localSheetId="32" hidden="1">#REF!</definedName>
    <definedName name="Qtr4_Actv_Amt4" localSheetId="18" hidden="1">#REF!</definedName>
    <definedName name="Qtr4_Actv_Amt4" localSheetId="38" hidden="1">#REF!</definedName>
    <definedName name="Qtr4_Actv_Amt4" hidden="1">#REF!</definedName>
    <definedName name="Qtr4_Actv_Amt5" localSheetId="35" hidden="1">#REF!</definedName>
    <definedName name="Qtr4_Actv_Amt5" localSheetId="31" hidden="1">#REF!</definedName>
    <definedName name="Qtr4_Actv_Amt5" localSheetId="9" hidden="1">#REF!</definedName>
    <definedName name="Qtr4_Actv_Amt5" localSheetId="30" hidden="1">#REF!</definedName>
    <definedName name="Qtr4_Actv_Amt5" localSheetId="51" hidden="1">#REF!</definedName>
    <definedName name="Qtr4_Actv_Amt5" localSheetId="33" hidden="1">#REF!</definedName>
    <definedName name="Qtr4_Actv_Amt5" localSheetId="16" hidden="1">#REF!</definedName>
    <definedName name="Qtr4_Actv_Amt5" localSheetId="10" hidden="1">'NFD CONSO'!#REF!</definedName>
    <definedName name="Qtr4_Actv_Amt5" localSheetId="29" hidden="1">#REF!</definedName>
    <definedName name="Qtr4_Actv_Amt5" localSheetId="11" hidden="1">#REF!</definedName>
    <definedName name="Qtr4_Actv_Amt5" localSheetId="36" hidden="1">#REF!</definedName>
    <definedName name="Qtr4_Actv_Amt5" localSheetId="32" hidden="1">#REF!</definedName>
    <definedName name="Qtr4_Actv_Amt5" localSheetId="18" hidden="1">#REF!</definedName>
    <definedName name="Qtr4_Actv_Amt5" localSheetId="38" hidden="1">#REF!</definedName>
    <definedName name="Qtr4_Actv_Amt5" hidden="1">#REF!</definedName>
    <definedName name="Qtr4_Actv_Amt6" localSheetId="35" hidden="1">#REF!</definedName>
    <definedName name="Qtr4_Actv_Amt6" localSheetId="31" hidden="1">#REF!</definedName>
    <definedName name="Qtr4_Actv_Amt6" localSheetId="9" hidden="1">#REF!</definedName>
    <definedName name="Qtr4_Actv_Amt6" localSheetId="30" hidden="1">#REF!</definedName>
    <definedName name="Qtr4_Actv_Amt6" localSheetId="51" hidden="1">#REF!</definedName>
    <definedName name="Qtr4_Actv_Amt6" localSheetId="33" hidden="1">#REF!</definedName>
    <definedName name="Qtr4_Actv_Amt6" localSheetId="16" hidden="1">#REF!</definedName>
    <definedName name="Qtr4_Actv_Amt6" localSheetId="10" hidden="1">'NFD CONSO'!#REF!</definedName>
    <definedName name="Qtr4_Actv_Amt6" localSheetId="29" hidden="1">#REF!</definedName>
    <definedName name="Qtr4_Actv_Amt6" localSheetId="11" hidden="1">#REF!</definedName>
    <definedName name="Qtr4_Actv_Amt6" localSheetId="36" hidden="1">#REF!</definedName>
    <definedName name="Qtr4_Actv_Amt6" localSheetId="32" hidden="1">#REF!</definedName>
    <definedName name="Qtr4_Actv_Amt6" localSheetId="18" hidden="1">#REF!</definedName>
    <definedName name="Qtr4_Actv_Amt6" localSheetId="38" hidden="1">#REF!</definedName>
    <definedName name="Qtr4_Actv_Amt6" hidden="1">#REF!</definedName>
    <definedName name="Qtr4_Actv_Amt7" localSheetId="35" hidden="1">#REF!</definedName>
    <definedName name="Qtr4_Actv_Amt7" localSheetId="31" hidden="1">#REF!</definedName>
    <definedName name="Qtr4_Actv_Amt7" localSheetId="9" hidden="1">#REF!</definedName>
    <definedName name="Qtr4_Actv_Amt7" localSheetId="30" hidden="1">#REF!</definedName>
    <definedName name="Qtr4_Actv_Amt7" localSheetId="51" hidden="1">#REF!</definedName>
    <definedName name="Qtr4_Actv_Amt7" localSheetId="33" hidden="1">#REF!</definedName>
    <definedName name="Qtr4_Actv_Amt7" localSheetId="16" hidden="1">#REF!</definedName>
    <definedName name="Qtr4_Actv_Amt7" localSheetId="10" hidden="1">'NFD CONSO'!#REF!</definedName>
    <definedName name="Qtr4_Actv_Amt7" localSheetId="29" hidden="1">#REF!</definedName>
    <definedName name="Qtr4_Actv_Amt7" localSheetId="11" hidden="1">#REF!</definedName>
    <definedName name="Qtr4_Actv_Amt7" localSheetId="36" hidden="1">#REF!</definedName>
    <definedName name="Qtr4_Actv_Amt7" localSheetId="32" hidden="1">#REF!</definedName>
    <definedName name="Qtr4_Actv_Amt7" localSheetId="18" hidden="1">#REF!</definedName>
    <definedName name="Qtr4_Actv_Amt7" localSheetId="38" hidden="1">#REF!</definedName>
    <definedName name="Qtr4_Actv_Amt7" hidden="1">#REF!</definedName>
    <definedName name="Qtr4_Actv_Amt8" localSheetId="35" hidden="1">#REF!</definedName>
    <definedName name="Qtr4_Actv_Amt8" localSheetId="31" hidden="1">#REF!</definedName>
    <definedName name="Qtr4_Actv_Amt8" localSheetId="9" hidden="1">#REF!</definedName>
    <definedName name="Qtr4_Actv_Amt8" localSheetId="30" hidden="1">#REF!</definedName>
    <definedName name="Qtr4_Actv_Amt8" localSheetId="33" hidden="1">#REF!</definedName>
    <definedName name="Qtr4_Actv_Amt8" localSheetId="16" hidden="1">#REF!</definedName>
    <definedName name="Qtr4_Actv_Amt8" localSheetId="10" hidden="1">'NFD CONSO'!#REF!</definedName>
    <definedName name="Qtr4_Actv_Amt8" localSheetId="29" hidden="1">#REF!</definedName>
    <definedName name="Qtr4_Actv_Amt8" localSheetId="11" hidden="1">#REF!</definedName>
    <definedName name="Qtr4_Actv_Amt8" localSheetId="36" hidden="1">#REF!</definedName>
    <definedName name="Qtr4_Actv_Amt8" localSheetId="32" hidden="1">#REF!</definedName>
    <definedName name="Qtr4_Actv_Amt8" localSheetId="18" hidden="1">#REF!</definedName>
    <definedName name="Qtr4_Actv_Amt8" localSheetId="38" hidden="1">#REF!</definedName>
    <definedName name="Qtr4_Actv_Amt8" hidden="1">#REF!</definedName>
    <definedName name="Qtr4_Actv_Amt9" localSheetId="35" hidden="1">#REF!</definedName>
    <definedName name="Qtr4_Actv_Amt9" localSheetId="31" hidden="1">#REF!</definedName>
    <definedName name="Qtr4_Actv_Amt9" localSheetId="9" hidden="1">#REF!</definedName>
    <definedName name="Qtr4_Actv_Amt9" localSheetId="30" hidden="1">#REF!</definedName>
    <definedName name="Qtr4_Actv_Amt9" localSheetId="33" hidden="1">#REF!</definedName>
    <definedName name="Qtr4_Actv_Amt9" localSheetId="16" hidden="1">#REF!</definedName>
    <definedName name="Qtr4_Actv_Amt9" localSheetId="10" hidden="1">'NFD CONSO'!#REF!</definedName>
    <definedName name="Qtr4_Actv_Amt9" localSheetId="29" hidden="1">#REF!</definedName>
    <definedName name="Qtr4_Actv_Amt9" localSheetId="11" hidden="1">#REF!</definedName>
    <definedName name="Qtr4_Actv_Amt9" localSheetId="36" hidden="1">#REF!</definedName>
    <definedName name="Qtr4_Actv_Amt9" localSheetId="32" hidden="1">#REF!</definedName>
    <definedName name="Qtr4_Actv_Amt9" localSheetId="18" hidden="1">#REF!</definedName>
    <definedName name="Qtr4_Actv_Amt9" localSheetId="38" hidden="1">#REF!</definedName>
    <definedName name="Qtr4_Actv_Amt9" hidden="1">#REF!</definedName>
    <definedName name="Qtr4_OP_Amt10" localSheetId="35" hidden="1">#REF!</definedName>
    <definedName name="Qtr4_OP_Amt10" localSheetId="31" hidden="1">#REF!</definedName>
    <definedName name="Qtr4_OP_Amt10" localSheetId="9" hidden="1">#REF!</definedName>
    <definedName name="Qtr4_OP_Amt10" localSheetId="30" hidden="1">#REF!</definedName>
    <definedName name="Qtr4_OP_Amt10" localSheetId="33" hidden="1">#REF!</definedName>
    <definedName name="Qtr4_OP_Amt10" localSheetId="16" hidden="1">#REF!</definedName>
    <definedName name="Qtr4_OP_Amt10" localSheetId="10" hidden="1">'NFD CONSO'!#REF!</definedName>
    <definedName name="Qtr4_OP_Amt10" localSheetId="29" hidden="1">#REF!</definedName>
    <definedName name="Qtr4_OP_Amt10" localSheetId="11" hidden="1">#REF!</definedName>
    <definedName name="Qtr4_OP_Amt10" localSheetId="36" hidden="1">#REF!</definedName>
    <definedName name="Qtr4_OP_Amt10" localSheetId="32" hidden="1">#REF!</definedName>
    <definedName name="Qtr4_OP_Amt10" localSheetId="18" hidden="1">#REF!</definedName>
    <definedName name="Qtr4_OP_Amt10" localSheetId="38" hidden="1">#REF!</definedName>
    <definedName name="Qtr4_OP_Amt10" hidden="1">#REF!</definedName>
    <definedName name="Qtr4_OP_Amt11" localSheetId="35" hidden="1">#REF!</definedName>
    <definedName name="Qtr4_OP_Amt11" localSheetId="31" hidden="1">#REF!</definedName>
    <definedName name="Qtr4_OP_Amt11" localSheetId="9" hidden="1">#REF!</definedName>
    <definedName name="Qtr4_OP_Amt11" localSheetId="30" hidden="1">#REF!</definedName>
    <definedName name="Qtr4_OP_Amt11" localSheetId="33" hidden="1">#REF!</definedName>
    <definedName name="Qtr4_OP_Amt11" localSheetId="16" hidden="1">#REF!</definedName>
    <definedName name="Qtr4_OP_Amt11" localSheetId="10" hidden="1">'NFD CONSO'!#REF!</definedName>
    <definedName name="Qtr4_OP_Amt11" localSheetId="29" hidden="1">#REF!</definedName>
    <definedName name="Qtr4_OP_Amt11" localSheetId="11" hidden="1">#REF!</definedName>
    <definedName name="Qtr4_OP_Amt11" localSheetId="36" hidden="1">#REF!</definedName>
    <definedName name="Qtr4_OP_Amt11" localSheetId="32" hidden="1">#REF!</definedName>
    <definedName name="Qtr4_OP_Amt11" localSheetId="18" hidden="1">#REF!</definedName>
    <definedName name="Qtr4_OP_Amt11" localSheetId="38" hidden="1">#REF!</definedName>
    <definedName name="Qtr4_OP_Amt11" hidden="1">#REF!</definedName>
    <definedName name="Qtr4_OP_Amt12" localSheetId="35" hidden="1">#REF!</definedName>
    <definedName name="Qtr4_OP_Amt12" localSheetId="31" hidden="1">#REF!</definedName>
    <definedName name="Qtr4_OP_Amt12" localSheetId="9" hidden="1">#REF!</definedName>
    <definedName name="Qtr4_OP_Amt12" localSheetId="30" hidden="1">#REF!</definedName>
    <definedName name="Qtr4_OP_Amt12" localSheetId="33" hidden="1">#REF!</definedName>
    <definedName name="Qtr4_OP_Amt12" localSheetId="16" hidden="1">#REF!</definedName>
    <definedName name="Qtr4_OP_Amt12" localSheetId="10" hidden="1">'NFD CONSO'!#REF!</definedName>
    <definedName name="Qtr4_OP_Amt12" localSheetId="29" hidden="1">#REF!</definedName>
    <definedName name="Qtr4_OP_Amt12" localSheetId="11" hidden="1">#REF!</definedName>
    <definedName name="Qtr4_OP_Amt12" localSheetId="36" hidden="1">#REF!</definedName>
    <definedName name="Qtr4_OP_Amt12" localSheetId="32" hidden="1">#REF!</definedName>
    <definedName name="Qtr4_OP_Amt12" localSheetId="18" hidden="1">#REF!</definedName>
    <definedName name="Qtr4_OP_Amt12" localSheetId="38" hidden="1">#REF!</definedName>
    <definedName name="Qtr4_OP_Amt12" hidden="1">#REF!</definedName>
    <definedName name="Qtr4_OP_Amt14" localSheetId="35" hidden="1">#REF!</definedName>
    <definedName name="Qtr4_OP_Amt14" localSheetId="31" hidden="1">#REF!</definedName>
    <definedName name="Qtr4_OP_Amt14" localSheetId="9" hidden="1">#REF!</definedName>
    <definedName name="Qtr4_OP_Amt14" localSheetId="30" hidden="1">#REF!</definedName>
    <definedName name="Qtr4_OP_Amt14" localSheetId="33" hidden="1">#REF!</definedName>
    <definedName name="Qtr4_OP_Amt14" localSheetId="16" hidden="1">#REF!</definedName>
    <definedName name="Qtr4_OP_Amt14" localSheetId="10" hidden="1">'NFD CONSO'!#REF!</definedName>
    <definedName name="Qtr4_OP_Amt14" localSheetId="29" hidden="1">#REF!</definedName>
    <definedName name="Qtr4_OP_Amt14" localSheetId="11" hidden="1">#REF!</definedName>
    <definedName name="Qtr4_OP_Amt14" localSheetId="36" hidden="1">#REF!</definedName>
    <definedName name="Qtr4_OP_Amt14" localSheetId="32" hidden="1">#REF!</definedName>
    <definedName name="Qtr4_OP_Amt14" localSheetId="18" hidden="1">#REF!</definedName>
    <definedName name="Qtr4_OP_Amt14" localSheetId="38" hidden="1">#REF!</definedName>
    <definedName name="Qtr4_OP_Amt14" hidden="1">#REF!</definedName>
    <definedName name="Qtr4_OP_Amt2" localSheetId="9" hidden="1">#REF!</definedName>
    <definedName name="Qtr4_OP_Amt2" localSheetId="10" hidden="1">'NFD CONSO'!#REF!</definedName>
    <definedName name="Qtr4_OP_Amt2" localSheetId="11" hidden="1">#REF!</definedName>
    <definedName name="Qtr4_OP_Amt2" localSheetId="18" hidden="1">#REF!</definedName>
    <definedName name="Qtr4_OP_Amt2" hidden="1">#REF!</definedName>
    <definedName name="Qtr4_OP_Amt3" localSheetId="9" hidden="1">#REF!</definedName>
    <definedName name="Qtr4_OP_Amt3" localSheetId="10" hidden="1">'NFD CONSO'!#REF!</definedName>
    <definedName name="Qtr4_OP_Amt3" localSheetId="11" hidden="1">#REF!</definedName>
    <definedName name="Qtr4_OP_Amt3" localSheetId="18" hidden="1">#REF!</definedName>
    <definedName name="Qtr4_OP_Amt3" hidden="1">#REF!</definedName>
    <definedName name="Qtr4_OP_Amt4" localSheetId="9" hidden="1">#REF!</definedName>
    <definedName name="Qtr4_OP_Amt4" localSheetId="10" hidden="1">'NFD CONSO'!#REF!</definedName>
    <definedName name="Qtr4_OP_Amt4" localSheetId="11" hidden="1">#REF!</definedName>
    <definedName name="Qtr4_OP_Amt4" localSheetId="18" hidden="1">#REF!</definedName>
    <definedName name="Qtr4_OP_Amt4" hidden="1">#REF!</definedName>
    <definedName name="Qtr4_OP_Amt5" localSheetId="9" hidden="1">#REF!</definedName>
    <definedName name="Qtr4_OP_Amt5" localSheetId="10" hidden="1">'NFD CONSO'!#REF!</definedName>
    <definedName name="Qtr4_OP_Amt5" localSheetId="11" hidden="1">#REF!</definedName>
    <definedName name="Qtr4_OP_Amt5" localSheetId="18" hidden="1">#REF!</definedName>
    <definedName name="Qtr4_OP_Amt5" hidden="1">#REF!</definedName>
    <definedName name="Qtr4_OP_Amt8" localSheetId="9" hidden="1">#REF!</definedName>
    <definedName name="Qtr4_OP_Amt8" localSheetId="10" hidden="1">'NFD CONSO'!#REF!</definedName>
    <definedName name="Qtr4_OP_Amt8" localSheetId="11" hidden="1">#REF!</definedName>
    <definedName name="Qtr4_OP_Amt8" localSheetId="18" hidden="1">#REF!</definedName>
    <definedName name="Qtr4_OP_Amt8" hidden="1">#REF!</definedName>
    <definedName name="qw" localSheetId="35" hidden="1">{#N/A,#N/A,FALSE,"REPORT"}</definedName>
    <definedName name="qw" localSheetId="31" hidden="1">{#N/A,#N/A,FALSE,"REPORT"}</definedName>
    <definedName name="qw" localSheetId="9" hidden="1">{#N/A,#N/A,FALSE,"REPORT"}</definedName>
    <definedName name="qw" localSheetId="30" hidden="1">{#N/A,#N/A,FALSE,"REPORT"}</definedName>
    <definedName name="qw" localSheetId="51" hidden="1">{#N/A,#N/A,FALSE,"REPORT"}</definedName>
    <definedName name="qw" localSheetId="7" hidden="1">{#N/A,#N/A,FALSE,"REPORT"}</definedName>
    <definedName name="qw" localSheetId="33" hidden="1">{#N/A,#N/A,FALSE,"REPORT"}</definedName>
    <definedName name="qw" localSheetId="6" hidden="1">{#N/A,#N/A,FALSE,"REPORT"}</definedName>
    <definedName name="qw" localSheetId="16" hidden="1">{#N/A,#N/A,FALSE,"REPORT"}</definedName>
    <definedName name="qw" localSheetId="10" hidden="1">{#N/A,#N/A,FALSE,"REPORT"}</definedName>
    <definedName name="qw" localSheetId="29" hidden="1">{#N/A,#N/A,FALSE,"REPORT"}</definedName>
    <definedName name="qw" localSheetId="28" hidden="1">{#N/A,#N/A,FALSE,"REPORT"}</definedName>
    <definedName name="qw" localSheetId="11" hidden="1">{#N/A,#N/A,FALSE,"REPORT"}</definedName>
    <definedName name="qw" localSheetId="36" hidden="1">{#N/A,#N/A,FALSE,"REPORT"}</definedName>
    <definedName name="qw" localSheetId="32" hidden="1">{#N/A,#N/A,FALSE,"REPORT"}</definedName>
    <definedName name="qw" localSheetId="18" hidden="1">{#N/A,#N/A,FALSE,"REPORT"}</definedName>
    <definedName name="qw" localSheetId="38" hidden="1">{#N/A,#N/A,FALSE,"REPORT"}</definedName>
    <definedName name="qw" hidden="1">{#N/A,#N/A,FALSE,"REPORT"}</definedName>
    <definedName name="qwer1" localSheetId="9" hidden="1">{"'FORM'!$A$7:$H$11","'FORM'!$A$1:$H$47"}</definedName>
    <definedName name="qwer1" localSheetId="16" hidden="1">{"'FORM'!$A$7:$H$11","'FORM'!$A$1:$H$47"}</definedName>
    <definedName name="qwer1" localSheetId="10" hidden="1">{"'FORM'!$A$7:$H$11","'FORM'!$A$1:$H$47"}</definedName>
    <definedName name="qwer1" localSheetId="11" hidden="1">{"'FORM'!$A$7:$H$11","'FORM'!$A$1:$H$47"}</definedName>
    <definedName name="qwer1" localSheetId="18" hidden="1">{"'FORM'!$A$7:$H$11","'FORM'!$A$1:$H$47"}</definedName>
    <definedName name="qwer1" localSheetId="38" hidden="1">{"'FORM'!$A$7:$H$11","'FORM'!$A$1:$H$47"}</definedName>
    <definedName name="qwer1" hidden="1">{"'FORM'!$A$7:$H$11","'FORM'!$A$1:$H$47"}</definedName>
    <definedName name="qwer11" localSheetId="9" hidden="1">{"'FORM'!$A$7:$H$11","'FORM'!$A$1:$H$47"}</definedName>
    <definedName name="qwer11" localSheetId="16" hidden="1">{"'FORM'!$A$7:$H$11","'FORM'!$A$1:$H$47"}</definedName>
    <definedName name="qwer11" localSheetId="10" hidden="1">{"'FORM'!$A$7:$H$11","'FORM'!$A$1:$H$47"}</definedName>
    <definedName name="qwer11" localSheetId="11" hidden="1">{"'FORM'!$A$7:$H$11","'FORM'!$A$1:$H$47"}</definedName>
    <definedName name="qwer11" localSheetId="18" hidden="1">{"'FORM'!$A$7:$H$11","'FORM'!$A$1:$H$47"}</definedName>
    <definedName name="qwer11" localSheetId="38" hidden="1">{"'FORM'!$A$7:$H$11","'FORM'!$A$1:$H$47"}</definedName>
    <definedName name="qwer11" hidden="1">{"'FORM'!$A$7:$H$11","'FORM'!$A$1:$H$47"}</definedName>
    <definedName name="qwer112" localSheetId="9" hidden="1">{"'FORM'!$A$7:$H$11","'FORM'!$A$1:$H$47"}</definedName>
    <definedName name="qwer112" localSheetId="16" hidden="1">{"'FORM'!$A$7:$H$11","'FORM'!$A$1:$H$47"}</definedName>
    <definedName name="qwer112" localSheetId="10" hidden="1">{"'FORM'!$A$7:$H$11","'FORM'!$A$1:$H$47"}</definedName>
    <definedName name="qwer112" localSheetId="11" hidden="1">{"'FORM'!$A$7:$H$11","'FORM'!$A$1:$H$47"}</definedName>
    <definedName name="qwer112" localSheetId="18" hidden="1">{"'FORM'!$A$7:$H$11","'FORM'!$A$1:$H$47"}</definedName>
    <definedName name="qwer112" localSheetId="38" hidden="1">{"'FORM'!$A$7:$H$11","'FORM'!$A$1:$H$47"}</definedName>
    <definedName name="qwer112" hidden="1">{"'FORM'!$A$7:$H$11","'FORM'!$A$1:$H$47"}</definedName>
    <definedName name="qwer12" localSheetId="9" hidden="1">{"'FORM'!$A$7:$H$11","'FORM'!$A$1:$H$47"}</definedName>
    <definedName name="qwer12" localSheetId="16" hidden="1">{"'FORM'!$A$7:$H$11","'FORM'!$A$1:$H$47"}</definedName>
    <definedName name="qwer12" localSheetId="10" hidden="1">{"'FORM'!$A$7:$H$11","'FORM'!$A$1:$H$47"}</definedName>
    <definedName name="qwer12" localSheetId="11" hidden="1">{"'FORM'!$A$7:$H$11","'FORM'!$A$1:$H$47"}</definedName>
    <definedName name="qwer12" localSheetId="18" hidden="1">{"'FORM'!$A$7:$H$11","'FORM'!$A$1:$H$47"}</definedName>
    <definedName name="qwer12" localSheetId="38" hidden="1">{"'FORM'!$A$7:$H$11","'FORM'!$A$1:$H$47"}</definedName>
    <definedName name="qwer12" hidden="1">{"'FORM'!$A$7:$H$11","'FORM'!$A$1:$H$47"}</definedName>
    <definedName name="qwertqry" localSheetId="35" hidden="1">{#N/A,#N/A,FALSE,"REPORT"}</definedName>
    <definedName name="qwertqry" localSheetId="31" hidden="1">{#N/A,#N/A,FALSE,"REPORT"}</definedName>
    <definedName name="qwertqry" localSheetId="9" hidden="1">{#N/A,#N/A,FALSE,"REPORT"}</definedName>
    <definedName name="qwertqry" localSheetId="30" hidden="1">{#N/A,#N/A,FALSE,"REPORT"}</definedName>
    <definedName name="qwertqry" localSheetId="51" hidden="1">{#N/A,#N/A,FALSE,"REPORT"}</definedName>
    <definedName name="qwertqry" localSheetId="7" hidden="1">{#N/A,#N/A,FALSE,"REPORT"}</definedName>
    <definedName name="qwertqry" localSheetId="33" hidden="1">{#N/A,#N/A,FALSE,"REPORT"}</definedName>
    <definedName name="qwertqry" localSheetId="6" hidden="1">{#N/A,#N/A,FALSE,"REPORT"}</definedName>
    <definedName name="qwertqry" localSheetId="16" hidden="1">{#N/A,#N/A,FALSE,"REPORT"}</definedName>
    <definedName name="qwertqry" localSheetId="10" hidden="1">{#N/A,#N/A,FALSE,"REPORT"}</definedName>
    <definedName name="qwertqry" localSheetId="29" hidden="1">{#N/A,#N/A,FALSE,"REPORT"}</definedName>
    <definedName name="qwertqry" localSheetId="28" hidden="1">{#N/A,#N/A,FALSE,"REPORT"}</definedName>
    <definedName name="qwertqry" localSheetId="11" hidden="1">{#N/A,#N/A,FALSE,"REPORT"}</definedName>
    <definedName name="qwertqry" localSheetId="36" hidden="1">{#N/A,#N/A,FALSE,"REPORT"}</definedName>
    <definedName name="qwertqry" localSheetId="32" hidden="1">{#N/A,#N/A,FALSE,"REPORT"}</definedName>
    <definedName name="qwertqry" localSheetId="18" hidden="1">{#N/A,#N/A,FALSE,"REPORT"}</definedName>
    <definedName name="qwertqry" localSheetId="38" hidden="1">{#N/A,#N/A,FALSE,"REPORT"}</definedName>
    <definedName name="qwertqry" hidden="1">{#N/A,#N/A,FALSE,"REPORT"}</definedName>
    <definedName name="qwetqryetytu" localSheetId="35" hidden="1">{#N/A,#N/A,FALSE,"Pharm";#N/A,#N/A,FALSE,"WWCM"}</definedName>
    <definedName name="qwetqryetytu" localSheetId="31" hidden="1">{#N/A,#N/A,FALSE,"Pharm";#N/A,#N/A,FALSE,"WWCM"}</definedName>
    <definedName name="qwetqryetytu" localSheetId="9" hidden="1">{#N/A,#N/A,FALSE,"Pharm";#N/A,#N/A,FALSE,"WWCM"}</definedName>
    <definedName name="qwetqryetytu" localSheetId="30" hidden="1">{#N/A,#N/A,FALSE,"Pharm";#N/A,#N/A,FALSE,"WWCM"}</definedName>
    <definedName name="qwetqryetytu" localSheetId="51" hidden="1">{#N/A,#N/A,FALSE,"Pharm";#N/A,#N/A,FALSE,"WWCM"}</definedName>
    <definedName name="qwetqryetytu" localSheetId="7" hidden="1">{#N/A,#N/A,FALSE,"Pharm";#N/A,#N/A,FALSE,"WWCM"}</definedName>
    <definedName name="qwetqryetytu" localSheetId="33" hidden="1">{#N/A,#N/A,FALSE,"Pharm";#N/A,#N/A,FALSE,"WWCM"}</definedName>
    <definedName name="qwetqryetytu" localSheetId="6" hidden="1">{#N/A,#N/A,FALSE,"Pharm";#N/A,#N/A,FALSE,"WWCM"}</definedName>
    <definedName name="qwetqryetytu" localSheetId="16" hidden="1">{#N/A,#N/A,FALSE,"Pharm";#N/A,#N/A,FALSE,"WWCM"}</definedName>
    <definedName name="qwetqryetytu" localSheetId="10" hidden="1">{#N/A,#N/A,FALSE,"Pharm";#N/A,#N/A,FALSE,"WWCM"}</definedName>
    <definedName name="qwetqryetytu" localSheetId="29" hidden="1">{#N/A,#N/A,FALSE,"Pharm";#N/A,#N/A,FALSE,"WWCM"}</definedName>
    <definedName name="qwetqryetytu" localSheetId="28" hidden="1">{#N/A,#N/A,FALSE,"Pharm";#N/A,#N/A,FALSE,"WWCM"}</definedName>
    <definedName name="qwetqryetytu" localSheetId="11" hidden="1">{#N/A,#N/A,FALSE,"Pharm";#N/A,#N/A,FALSE,"WWCM"}</definedName>
    <definedName name="qwetqryetytu" localSheetId="36" hidden="1">{#N/A,#N/A,FALSE,"Pharm";#N/A,#N/A,FALSE,"WWCM"}</definedName>
    <definedName name="qwetqryetytu" localSheetId="32" hidden="1">{#N/A,#N/A,FALSE,"Pharm";#N/A,#N/A,FALSE,"WWCM"}</definedName>
    <definedName name="qwetqryetytu" localSheetId="18" hidden="1">{#N/A,#N/A,FALSE,"Pharm";#N/A,#N/A,FALSE,"WWCM"}</definedName>
    <definedName name="qwetqryetytu" localSheetId="38" hidden="1">{#N/A,#N/A,FALSE,"Pharm";#N/A,#N/A,FALSE,"WWCM"}</definedName>
    <definedName name="qwetqryetytu" hidden="1">{#N/A,#N/A,FALSE,"Pharm";#N/A,#N/A,FALSE,"WWCM"}</definedName>
    <definedName name="qwfdq" localSheetId="35" hidden="1">{"deo",#N/A,FALSE,"deo";"hhc",#N/A,FALSE,"HHC";"shampoo",#N/A,FALSE,"shampoo";"toothpaste",#N/A,FALSE,"toothpaste";"toothbrush",#N/A,FALSE,"toothbrush";"fab.clean.",#N/A,FALSE,"fab. clean";"fab.cond",#N/A,FALSE,"fab.cond";"mdw",#N/A,FALSE,"MDW";"skin",#N/A,FALSE,"skin"}</definedName>
    <definedName name="qwfdq" localSheetId="31" hidden="1">{"deo",#N/A,FALSE,"deo";"hhc",#N/A,FALSE,"HHC";"shampoo",#N/A,FALSE,"shampoo";"toothpaste",#N/A,FALSE,"toothpaste";"toothbrush",#N/A,FALSE,"toothbrush";"fab.clean.",#N/A,FALSE,"fab. clean";"fab.cond",#N/A,FALSE,"fab.cond";"mdw",#N/A,FALSE,"MDW";"skin",#N/A,FALSE,"skin"}</definedName>
    <definedName name="qwfdq" localSheetId="9" hidden="1">{"deo",#N/A,FALSE,"deo";"hhc",#N/A,FALSE,"HHC";"shampoo",#N/A,FALSE,"shampoo";"toothpaste",#N/A,FALSE,"toothpaste";"toothbrush",#N/A,FALSE,"toothbrush";"fab.clean.",#N/A,FALSE,"fab. clean";"fab.cond",#N/A,FALSE,"fab.cond";"mdw",#N/A,FALSE,"MDW";"skin",#N/A,FALSE,"skin"}</definedName>
    <definedName name="qwfdq" localSheetId="30" hidden="1">{"deo",#N/A,FALSE,"deo";"hhc",#N/A,FALSE,"HHC";"shampoo",#N/A,FALSE,"shampoo";"toothpaste",#N/A,FALSE,"toothpaste";"toothbrush",#N/A,FALSE,"toothbrush";"fab.clean.",#N/A,FALSE,"fab. clean";"fab.cond",#N/A,FALSE,"fab.cond";"mdw",#N/A,FALSE,"MDW";"skin",#N/A,FALSE,"skin"}</definedName>
    <definedName name="qwfdq" localSheetId="51" hidden="1">{"deo",#N/A,FALSE,"deo";"hhc",#N/A,FALSE,"HHC";"shampoo",#N/A,FALSE,"shampoo";"toothpaste",#N/A,FALSE,"toothpaste";"toothbrush",#N/A,FALSE,"toothbrush";"fab.clean.",#N/A,FALSE,"fab. clean";"fab.cond",#N/A,FALSE,"fab.cond";"mdw",#N/A,FALSE,"MDW";"skin",#N/A,FALSE,"skin"}</definedName>
    <definedName name="qwfdq" localSheetId="7" hidden="1">{"deo",#N/A,FALSE,"deo";"hhc",#N/A,FALSE,"HHC";"shampoo",#N/A,FALSE,"shampoo";"toothpaste",#N/A,FALSE,"toothpaste";"toothbrush",#N/A,FALSE,"toothbrush";"fab.clean.",#N/A,FALSE,"fab. clean";"fab.cond",#N/A,FALSE,"fab.cond";"mdw",#N/A,FALSE,"MDW";"skin",#N/A,FALSE,"skin"}</definedName>
    <definedName name="qwfdq" localSheetId="33" hidden="1">{"deo",#N/A,FALSE,"deo";"hhc",#N/A,FALSE,"HHC";"shampoo",#N/A,FALSE,"shampoo";"toothpaste",#N/A,FALSE,"toothpaste";"toothbrush",#N/A,FALSE,"toothbrush";"fab.clean.",#N/A,FALSE,"fab. clean";"fab.cond",#N/A,FALSE,"fab.cond";"mdw",#N/A,FALSE,"MDW";"skin",#N/A,FALSE,"skin"}</definedName>
    <definedName name="qwfdq" localSheetId="6" hidden="1">{"deo",#N/A,FALSE,"deo";"hhc",#N/A,FALSE,"HHC";"shampoo",#N/A,FALSE,"shampoo";"toothpaste",#N/A,FALSE,"toothpaste";"toothbrush",#N/A,FALSE,"toothbrush";"fab.clean.",#N/A,FALSE,"fab. clean";"fab.cond",#N/A,FALSE,"fab.cond";"mdw",#N/A,FALSE,"MDW";"skin",#N/A,FALSE,"skin"}</definedName>
    <definedName name="qwfdq" localSheetId="16" hidden="1">{"deo",#N/A,FALSE,"deo";"hhc",#N/A,FALSE,"HHC";"shampoo",#N/A,FALSE,"shampoo";"toothpaste",#N/A,FALSE,"toothpaste";"toothbrush",#N/A,FALSE,"toothbrush";"fab.clean.",#N/A,FALSE,"fab. clean";"fab.cond",#N/A,FALSE,"fab.cond";"mdw",#N/A,FALSE,"MDW";"skin",#N/A,FALSE,"skin"}</definedName>
    <definedName name="qwfdq" localSheetId="10" hidden="1">{"deo",#N/A,FALSE,"deo";"hhc",#N/A,FALSE,"HHC";"shampoo",#N/A,FALSE,"shampoo";"toothpaste",#N/A,FALSE,"toothpaste";"toothbrush",#N/A,FALSE,"toothbrush";"fab.clean.",#N/A,FALSE,"fab. clean";"fab.cond",#N/A,FALSE,"fab.cond";"mdw",#N/A,FALSE,"MDW";"skin",#N/A,FALSE,"skin"}</definedName>
    <definedName name="qwfdq" localSheetId="29" hidden="1">{"deo",#N/A,FALSE,"deo";"hhc",#N/A,FALSE,"HHC";"shampoo",#N/A,FALSE,"shampoo";"toothpaste",#N/A,FALSE,"toothpaste";"toothbrush",#N/A,FALSE,"toothbrush";"fab.clean.",#N/A,FALSE,"fab. clean";"fab.cond",#N/A,FALSE,"fab.cond";"mdw",#N/A,FALSE,"MDW";"skin",#N/A,FALSE,"skin"}</definedName>
    <definedName name="qwfdq" localSheetId="28" hidden="1">{"deo",#N/A,FALSE,"deo";"hhc",#N/A,FALSE,"HHC";"shampoo",#N/A,FALSE,"shampoo";"toothpaste",#N/A,FALSE,"toothpaste";"toothbrush",#N/A,FALSE,"toothbrush";"fab.clean.",#N/A,FALSE,"fab. clean";"fab.cond",#N/A,FALSE,"fab.cond";"mdw",#N/A,FALSE,"MDW";"skin",#N/A,FALSE,"skin"}</definedName>
    <definedName name="qwfdq" localSheetId="11" hidden="1">{"deo",#N/A,FALSE,"deo";"hhc",#N/A,FALSE,"HHC";"shampoo",#N/A,FALSE,"shampoo";"toothpaste",#N/A,FALSE,"toothpaste";"toothbrush",#N/A,FALSE,"toothbrush";"fab.clean.",#N/A,FALSE,"fab. clean";"fab.cond",#N/A,FALSE,"fab.cond";"mdw",#N/A,FALSE,"MDW";"skin",#N/A,FALSE,"skin"}</definedName>
    <definedName name="qwfdq" localSheetId="36" hidden="1">{"deo",#N/A,FALSE,"deo";"hhc",#N/A,FALSE,"HHC";"shampoo",#N/A,FALSE,"shampoo";"toothpaste",#N/A,FALSE,"toothpaste";"toothbrush",#N/A,FALSE,"toothbrush";"fab.clean.",#N/A,FALSE,"fab. clean";"fab.cond",#N/A,FALSE,"fab.cond";"mdw",#N/A,FALSE,"MDW";"skin",#N/A,FALSE,"skin"}</definedName>
    <definedName name="qwfdq" localSheetId="32" hidden="1">{"deo",#N/A,FALSE,"deo";"hhc",#N/A,FALSE,"HHC";"shampoo",#N/A,FALSE,"shampoo";"toothpaste",#N/A,FALSE,"toothpaste";"toothbrush",#N/A,FALSE,"toothbrush";"fab.clean.",#N/A,FALSE,"fab. clean";"fab.cond",#N/A,FALSE,"fab.cond";"mdw",#N/A,FALSE,"MDW";"skin",#N/A,FALSE,"skin"}</definedName>
    <definedName name="qwfdq" localSheetId="18" hidden="1">{"deo",#N/A,FALSE,"deo";"hhc",#N/A,FALSE,"HHC";"shampoo",#N/A,FALSE,"shampoo";"toothpaste",#N/A,FALSE,"toothpaste";"toothbrush",#N/A,FALSE,"toothbrush";"fab.clean.",#N/A,FALSE,"fab. clean";"fab.cond",#N/A,FALSE,"fab.cond";"mdw",#N/A,FALSE,"MDW";"skin",#N/A,FALSE,"skin"}</definedName>
    <definedName name="qwfdq" localSheetId="38" hidden="1">{"deo",#N/A,FALSE,"deo";"hhc",#N/A,FALSE,"HHC";"shampoo",#N/A,FALSE,"shampoo";"toothpaste",#N/A,FALSE,"toothpaste";"toothbrush",#N/A,FALSE,"toothbrush";"fab.clean.",#N/A,FALSE,"fab. clean";"fab.cond",#N/A,FALSE,"fab.cond";"mdw",#N/A,FALSE,"MDW";"skin",#N/A,FALSE,"skin"}</definedName>
    <definedName name="qwfdq" hidden="1">{"deo",#N/A,FALSE,"deo";"hhc",#N/A,FALSE,"HHC";"shampoo",#N/A,FALSE,"shampoo";"toothpaste",#N/A,FALSE,"toothpaste";"toothbrush",#N/A,FALSE,"toothbrush";"fab.clean.",#N/A,FALSE,"fab. clean";"fab.cond",#N/A,FALSE,"fab.cond";"mdw",#N/A,FALSE,"MDW";"skin",#N/A,FALSE,"skin"}</definedName>
    <definedName name="r.CashFlow" hidden="1">#REF!</definedName>
    <definedName name="r.Leverage" localSheetId="9" hidden="1">#REF!</definedName>
    <definedName name="r.Leverage" localSheetId="10" hidden="1">'NFD CONSO'!#REF!</definedName>
    <definedName name="r.Leverage" localSheetId="11" hidden="1">#REF!</definedName>
    <definedName name="r.Leverage" localSheetId="18" hidden="1">#REF!</definedName>
    <definedName name="r.Leverage" hidden="1">#REF!</definedName>
    <definedName name="r.Liquidity" localSheetId="9" hidden="1">#REF!</definedName>
    <definedName name="r.Liquidity" localSheetId="10" hidden="1">'NFD CONSO'!#REF!</definedName>
    <definedName name="r.Liquidity" localSheetId="11" hidden="1">#REF!</definedName>
    <definedName name="r.Liquidity" localSheetId="18" hidden="1">#REF!</definedName>
    <definedName name="r.Liquidity" hidden="1">#REF!</definedName>
    <definedName name="r.Market" localSheetId="9" hidden="1">#REF!</definedName>
    <definedName name="r.Market" localSheetId="10" hidden="1">'NFD CONSO'!#REF!</definedName>
    <definedName name="r.Market" localSheetId="11" hidden="1">#REF!</definedName>
    <definedName name="r.Market" localSheetId="18" hidden="1">#REF!</definedName>
    <definedName name="r.Market" hidden="1">#REF!</definedName>
    <definedName name="r.Profitability" localSheetId="9" hidden="1">#REF!</definedName>
    <definedName name="r.Profitability" localSheetId="10" hidden="1">'NFD CONSO'!#REF!</definedName>
    <definedName name="r.Profitability" localSheetId="11" hidden="1">#REF!</definedName>
    <definedName name="r.Profitability" localSheetId="18" hidden="1">#REF!</definedName>
    <definedName name="r.Profitability" hidden="1">#REF!</definedName>
    <definedName name="r.Summary" localSheetId="9" hidden="1">#REF!</definedName>
    <definedName name="r.Summary" localSheetId="10" hidden="1">'NFD CONSO'!#REF!</definedName>
    <definedName name="r.Summary" localSheetId="11" hidden="1">#REF!</definedName>
    <definedName name="r.Summary" localSheetId="18" hidden="1">#REF!</definedName>
    <definedName name="r.Summary" hidden="1">#REF!</definedName>
    <definedName name="Rafi" localSheetId="35" hidden="1">{#N/A,#N/A,FALSE,"AD_Purchase";#N/A,#N/A,FALSE,"Credit";#N/A,#N/A,FALSE,"PF Acquisition";#N/A,#N/A,FALSE,"PF Offering"}</definedName>
    <definedName name="Rafi" localSheetId="31" hidden="1">{#N/A,#N/A,FALSE,"AD_Purchase";#N/A,#N/A,FALSE,"Credit";#N/A,#N/A,FALSE,"PF Acquisition";#N/A,#N/A,FALSE,"PF Offering"}</definedName>
    <definedName name="Rafi" localSheetId="9" hidden="1">{#N/A,#N/A,FALSE,"AD_Purchase";#N/A,#N/A,FALSE,"Credit";#N/A,#N/A,FALSE,"PF Acquisition";#N/A,#N/A,FALSE,"PF Offering"}</definedName>
    <definedName name="Rafi" localSheetId="30" hidden="1">{#N/A,#N/A,FALSE,"AD_Purchase";#N/A,#N/A,FALSE,"Credit";#N/A,#N/A,FALSE,"PF Acquisition";#N/A,#N/A,FALSE,"PF Offering"}</definedName>
    <definedName name="Rafi" localSheetId="51" hidden="1">{#N/A,#N/A,FALSE,"AD_Purchase";#N/A,#N/A,FALSE,"Credit";#N/A,#N/A,FALSE,"PF Acquisition";#N/A,#N/A,FALSE,"PF Offering"}</definedName>
    <definedName name="Rafi" localSheetId="7" hidden="1">{#N/A,#N/A,FALSE,"AD_Purchase";#N/A,#N/A,FALSE,"Credit";#N/A,#N/A,FALSE,"PF Acquisition";#N/A,#N/A,FALSE,"PF Offering"}</definedName>
    <definedName name="Rafi" localSheetId="33" hidden="1">{#N/A,#N/A,FALSE,"AD_Purchase";#N/A,#N/A,FALSE,"Credit";#N/A,#N/A,FALSE,"PF Acquisition";#N/A,#N/A,FALSE,"PF Offering"}</definedName>
    <definedName name="Rafi" localSheetId="6" hidden="1">{#N/A,#N/A,FALSE,"AD_Purchase";#N/A,#N/A,FALSE,"Credit";#N/A,#N/A,FALSE,"PF Acquisition";#N/A,#N/A,FALSE,"PF Offering"}</definedName>
    <definedName name="Rafi" localSheetId="16" hidden="1">{#N/A,#N/A,FALSE,"AD_Purchase";#N/A,#N/A,FALSE,"Credit";#N/A,#N/A,FALSE,"PF Acquisition";#N/A,#N/A,FALSE,"PF Offering"}</definedName>
    <definedName name="Rafi" localSheetId="10" hidden="1">{#N/A,#N/A,FALSE,"AD_Purchase";#N/A,#N/A,FALSE,"Credit";#N/A,#N/A,FALSE,"PF Acquisition";#N/A,#N/A,FALSE,"PF Offering"}</definedName>
    <definedName name="Rafi" localSheetId="29" hidden="1">{#N/A,#N/A,FALSE,"AD_Purchase";#N/A,#N/A,FALSE,"Credit";#N/A,#N/A,FALSE,"PF Acquisition";#N/A,#N/A,FALSE,"PF Offering"}</definedName>
    <definedName name="Rafi" localSheetId="28" hidden="1">{#N/A,#N/A,FALSE,"AD_Purchase";#N/A,#N/A,FALSE,"Credit";#N/A,#N/A,FALSE,"PF Acquisition";#N/A,#N/A,FALSE,"PF Offering"}</definedName>
    <definedName name="Rafi" localSheetId="11" hidden="1">{#N/A,#N/A,FALSE,"AD_Purchase";#N/A,#N/A,FALSE,"Credit";#N/A,#N/A,FALSE,"PF Acquisition";#N/A,#N/A,FALSE,"PF Offering"}</definedName>
    <definedName name="Rafi" localSheetId="36" hidden="1">{#N/A,#N/A,FALSE,"AD_Purchase";#N/A,#N/A,FALSE,"Credit";#N/A,#N/A,FALSE,"PF Acquisition";#N/A,#N/A,FALSE,"PF Offering"}</definedName>
    <definedName name="Rafi" localSheetId="32" hidden="1">{#N/A,#N/A,FALSE,"AD_Purchase";#N/A,#N/A,FALSE,"Credit";#N/A,#N/A,FALSE,"PF Acquisition";#N/A,#N/A,FALSE,"PF Offering"}</definedName>
    <definedName name="Rafi" localSheetId="18" hidden="1">{#N/A,#N/A,FALSE,"AD_Purchase";#N/A,#N/A,FALSE,"Credit";#N/A,#N/A,FALSE,"PF Acquisition";#N/A,#N/A,FALSE,"PF Offering"}</definedName>
    <definedName name="Rafi" localSheetId="38" hidden="1">{#N/A,#N/A,FALSE,"AD_Purchase";#N/A,#N/A,FALSE,"Credit";#N/A,#N/A,FALSE,"PF Acquisition";#N/A,#N/A,FALSE,"PF Offering"}</definedName>
    <definedName name="Rafi" hidden="1">{#N/A,#N/A,FALSE,"AD_Purchase";#N/A,#N/A,FALSE,"Credit";#N/A,#N/A,FALSE,"PF Acquisition";#N/A,#N/A,FALSE,"PF Offering"}</definedName>
    <definedName name="RangeChange" localSheetId="51" hidden="1">#REF!</definedName>
    <definedName name="RangeChange" localSheetId="6" hidden="1">#REF!</definedName>
    <definedName name="RangeChange" localSheetId="16" hidden="1">#REF!</definedName>
    <definedName name="RangeChange" localSheetId="18" hidden="1">#REF!</definedName>
    <definedName name="RangeChange" localSheetId="38" hidden="1">#REF!</definedName>
    <definedName name="RangeChange" hidden="1">#REF!</definedName>
    <definedName name="Ratios_2" localSheetId="35" hidden="1">{"'TG'!$A$1:$L$37"}</definedName>
    <definedName name="Ratios_2" localSheetId="31" hidden="1">{"'TG'!$A$1:$L$37"}</definedName>
    <definedName name="Ratios_2" localSheetId="9" hidden="1">{"'TG'!$A$1:$L$37"}</definedName>
    <definedName name="Ratios_2" localSheetId="30" hidden="1">{"'TG'!$A$1:$L$37"}</definedName>
    <definedName name="Ratios_2" localSheetId="51" hidden="1">{"'TG'!$A$1:$L$37"}</definedName>
    <definedName name="Ratios_2" localSheetId="7" hidden="1">{"'TG'!$A$1:$L$37"}</definedName>
    <definedName name="Ratios_2" localSheetId="33" hidden="1">{"'TG'!$A$1:$L$37"}</definedName>
    <definedName name="Ratios_2" localSheetId="6" hidden="1">{"'TG'!$A$1:$L$37"}</definedName>
    <definedName name="Ratios_2" localSheetId="16" hidden="1">{"'TG'!$A$1:$L$37"}</definedName>
    <definedName name="Ratios_2" localSheetId="10" hidden="1">{"'TG'!$A$1:$L$37"}</definedName>
    <definedName name="Ratios_2" localSheetId="29" hidden="1">{"'TG'!$A$1:$L$37"}</definedName>
    <definedName name="Ratios_2" localSheetId="28" hidden="1">{"'TG'!$A$1:$L$37"}</definedName>
    <definedName name="Ratios_2" localSheetId="11" hidden="1">{"'TG'!$A$1:$L$37"}</definedName>
    <definedName name="Ratios_2" localSheetId="36" hidden="1">{"'TG'!$A$1:$L$37"}</definedName>
    <definedName name="Ratios_2" localSheetId="32" hidden="1">{"'TG'!$A$1:$L$37"}</definedName>
    <definedName name="Ratios_2" localSheetId="18" hidden="1">{"'TG'!$A$1:$L$37"}</definedName>
    <definedName name="Ratios_2" localSheetId="38" hidden="1">{"'TG'!$A$1:$L$37"}</definedName>
    <definedName name="Ratios_2" hidden="1">{"'TG'!$A$1:$L$37"}</definedName>
    <definedName name="ray" localSheetId="35"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3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3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5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7"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33"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1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1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2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2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1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3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32"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1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localSheetId="3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ecap" localSheetId="35" hidden="1">{#N/A,#N/A,FALSE,"IPO";#N/A,#N/A,FALSE,"DCF";#N/A,#N/A,FALSE,"LBO";#N/A,#N/A,FALSE,"MULT_VAL";#N/A,#N/A,FALSE,"Status Quo";#N/A,#N/A,FALSE,"Recap"}</definedName>
    <definedName name="Recap" localSheetId="31" hidden="1">{#N/A,#N/A,FALSE,"IPO";#N/A,#N/A,FALSE,"DCF";#N/A,#N/A,FALSE,"LBO";#N/A,#N/A,FALSE,"MULT_VAL";#N/A,#N/A,FALSE,"Status Quo";#N/A,#N/A,FALSE,"Recap"}</definedName>
    <definedName name="Recap" localSheetId="9" hidden="1">{#N/A,#N/A,FALSE,"IPO";#N/A,#N/A,FALSE,"DCF";#N/A,#N/A,FALSE,"LBO";#N/A,#N/A,FALSE,"MULT_VAL";#N/A,#N/A,FALSE,"Status Quo";#N/A,#N/A,FALSE,"Recap"}</definedName>
    <definedName name="Recap" localSheetId="30" hidden="1">{#N/A,#N/A,FALSE,"IPO";#N/A,#N/A,FALSE,"DCF";#N/A,#N/A,FALSE,"LBO";#N/A,#N/A,FALSE,"MULT_VAL";#N/A,#N/A,FALSE,"Status Quo";#N/A,#N/A,FALSE,"Recap"}</definedName>
    <definedName name="Recap" localSheetId="51" hidden="1">{#N/A,#N/A,FALSE,"IPO";#N/A,#N/A,FALSE,"DCF";#N/A,#N/A,FALSE,"LBO";#N/A,#N/A,FALSE,"MULT_VAL";#N/A,#N/A,FALSE,"Status Quo";#N/A,#N/A,FALSE,"Recap"}</definedName>
    <definedName name="Recap" localSheetId="7" hidden="1">{#N/A,#N/A,FALSE,"IPO";#N/A,#N/A,FALSE,"DCF";#N/A,#N/A,FALSE,"LBO";#N/A,#N/A,FALSE,"MULT_VAL";#N/A,#N/A,FALSE,"Status Quo";#N/A,#N/A,FALSE,"Recap"}</definedName>
    <definedName name="Recap" localSheetId="33" hidden="1">{#N/A,#N/A,FALSE,"IPO";#N/A,#N/A,FALSE,"DCF";#N/A,#N/A,FALSE,"LBO";#N/A,#N/A,FALSE,"MULT_VAL";#N/A,#N/A,FALSE,"Status Quo";#N/A,#N/A,FALSE,"Recap"}</definedName>
    <definedName name="Recap" localSheetId="6" hidden="1">{#N/A,#N/A,FALSE,"IPO";#N/A,#N/A,FALSE,"DCF";#N/A,#N/A,FALSE,"LBO";#N/A,#N/A,FALSE,"MULT_VAL";#N/A,#N/A,FALSE,"Status Quo";#N/A,#N/A,FALSE,"Recap"}</definedName>
    <definedName name="Recap" localSheetId="16" hidden="1">{#N/A,#N/A,FALSE,"IPO";#N/A,#N/A,FALSE,"DCF";#N/A,#N/A,FALSE,"LBO";#N/A,#N/A,FALSE,"MULT_VAL";#N/A,#N/A,FALSE,"Status Quo";#N/A,#N/A,FALSE,"Recap"}</definedName>
    <definedName name="Recap" localSheetId="10" hidden="1">{#N/A,#N/A,FALSE,"IPO";#N/A,#N/A,FALSE,"DCF";#N/A,#N/A,FALSE,"LBO";#N/A,#N/A,FALSE,"MULT_VAL";#N/A,#N/A,FALSE,"Status Quo";#N/A,#N/A,FALSE,"Recap"}</definedName>
    <definedName name="Recap" localSheetId="29" hidden="1">{#N/A,#N/A,FALSE,"IPO";#N/A,#N/A,FALSE,"DCF";#N/A,#N/A,FALSE,"LBO";#N/A,#N/A,FALSE,"MULT_VAL";#N/A,#N/A,FALSE,"Status Quo";#N/A,#N/A,FALSE,"Recap"}</definedName>
    <definedName name="Recap" localSheetId="28" hidden="1">{#N/A,#N/A,FALSE,"IPO";#N/A,#N/A,FALSE,"DCF";#N/A,#N/A,FALSE,"LBO";#N/A,#N/A,FALSE,"MULT_VAL";#N/A,#N/A,FALSE,"Status Quo";#N/A,#N/A,FALSE,"Recap"}</definedName>
    <definedName name="Recap" localSheetId="11" hidden="1">{#N/A,#N/A,FALSE,"IPO";#N/A,#N/A,FALSE,"DCF";#N/A,#N/A,FALSE,"LBO";#N/A,#N/A,FALSE,"MULT_VAL";#N/A,#N/A,FALSE,"Status Quo";#N/A,#N/A,FALSE,"Recap"}</definedName>
    <definedName name="Recap" localSheetId="36" hidden="1">{#N/A,#N/A,FALSE,"IPO";#N/A,#N/A,FALSE,"DCF";#N/A,#N/A,FALSE,"LBO";#N/A,#N/A,FALSE,"MULT_VAL";#N/A,#N/A,FALSE,"Status Quo";#N/A,#N/A,FALSE,"Recap"}</definedName>
    <definedName name="Recap" localSheetId="32" hidden="1">{#N/A,#N/A,FALSE,"IPO";#N/A,#N/A,FALSE,"DCF";#N/A,#N/A,FALSE,"LBO";#N/A,#N/A,FALSE,"MULT_VAL";#N/A,#N/A,FALSE,"Status Quo";#N/A,#N/A,FALSE,"Recap"}</definedName>
    <definedName name="Recap" localSheetId="18" hidden="1">{#N/A,#N/A,FALSE,"IPO";#N/A,#N/A,FALSE,"DCF";#N/A,#N/A,FALSE,"LBO";#N/A,#N/A,FALSE,"MULT_VAL";#N/A,#N/A,FALSE,"Status Quo";#N/A,#N/A,FALSE,"Recap"}</definedName>
    <definedName name="Recap" localSheetId="38" hidden="1">{#N/A,#N/A,FALSE,"IPO";#N/A,#N/A,FALSE,"DCF";#N/A,#N/A,FALSE,"LBO";#N/A,#N/A,FALSE,"MULT_VAL";#N/A,#N/A,FALSE,"Status Quo";#N/A,#N/A,FALSE,"Recap"}</definedName>
    <definedName name="Recap" hidden="1">{#N/A,#N/A,FALSE,"IPO";#N/A,#N/A,FALSE,"DCF";#N/A,#N/A,FALSE,"LBO";#N/A,#N/A,FALSE,"MULT_VAL";#N/A,#N/A,FALSE,"Status Quo";#N/A,#N/A,FALSE,"Recap"}</definedName>
    <definedName name="reggie" localSheetId="35" hidden="1">{#N/A,#N/A,FALSE,"Pharm";#N/A,#N/A,FALSE,"WWCM"}</definedName>
    <definedName name="reggie" localSheetId="31" hidden="1">{#N/A,#N/A,FALSE,"Pharm";#N/A,#N/A,FALSE,"WWCM"}</definedName>
    <definedName name="reggie" localSheetId="9" hidden="1">{#N/A,#N/A,FALSE,"Pharm";#N/A,#N/A,FALSE,"WWCM"}</definedName>
    <definedName name="reggie" localSheetId="30" hidden="1">{#N/A,#N/A,FALSE,"Pharm";#N/A,#N/A,FALSE,"WWCM"}</definedName>
    <definedName name="reggie" localSheetId="51" hidden="1">{#N/A,#N/A,FALSE,"Pharm";#N/A,#N/A,FALSE,"WWCM"}</definedName>
    <definedName name="reggie" localSheetId="7" hidden="1">{#N/A,#N/A,FALSE,"Pharm";#N/A,#N/A,FALSE,"WWCM"}</definedName>
    <definedName name="reggie" localSheetId="33" hidden="1">{#N/A,#N/A,FALSE,"Pharm";#N/A,#N/A,FALSE,"WWCM"}</definedName>
    <definedName name="reggie" localSheetId="6" hidden="1">{#N/A,#N/A,FALSE,"Pharm";#N/A,#N/A,FALSE,"WWCM"}</definedName>
    <definedName name="reggie" localSheetId="16" hidden="1">{#N/A,#N/A,FALSE,"Pharm";#N/A,#N/A,FALSE,"WWCM"}</definedName>
    <definedName name="reggie" localSheetId="10" hidden="1">{#N/A,#N/A,FALSE,"Pharm";#N/A,#N/A,FALSE,"WWCM"}</definedName>
    <definedName name="reggie" localSheetId="29" hidden="1">{#N/A,#N/A,FALSE,"Pharm";#N/A,#N/A,FALSE,"WWCM"}</definedName>
    <definedName name="reggie" localSheetId="28" hidden="1">{#N/A,#N/A,FALSE,"Pharm";#N/A,#N/A,FALSE,"WWCM"}</definedName>
    <definedName name="reggie" localSheetId="11" hidden="1">{#N/A,#N/A,FALSE,"Pharm";#N/A,#N/A,FALSE,"WWCM"}</definedName>
    <definedName name="reggie" localSheetId="36" hidden="1">{#N/A,#N/A,FALSE,"Pharm";#N/A,#N/A,FALSE,"WWCM"}</definedName>
    <definedName name="reggie" localSheetId="32" hidden="1">{#N/A,#N/A,FALSE,"Pharm";#N/A,#N/A,FALSE,"WWCM"}</definedName>
    <definedName name="reggie" localSheetId="18" hidden="1">{#N/A,#N/A,FALSE,"Pharm";#N/A,#N/A,FALSE,"WWCM"}</definedName>
    <definedName name="reggie" localSheetId="38" hidden="1">{#N/A,#N/A,FALSE,"Pharm";#N/A,#N/A,FALSE,"WWCM"}</definedName>
    <definedName name="reggie" hidden="1">{#N/A,#N/A,FALSE,"Pharm";#N/A,#N/A,FALSE,"WWCM"}</definedName>
    <definedName name="Region_desc10" localSheetId="9" hidden="1">#REF!</definedName>
    <definedName name="Region_desc10" localSheetId="10" hidden="1">'NFD CONSO'!#REF!</definedName>
    <definedName name="Region_desc10" localSheetId="11" hidden="1">#REF!</definedName>
    <definedName name="Region_desc10" localSheetId="18" hidden="1">#REF!</definedName>
    <definedName name="Region_desc10" hidden="1">#REF!</definedName>
    <definedName name="Region_Name1" localSheetId="9" hidden="1">#REF!</definedName>
    <definedName name="Region_Name1" localSheetId="10" hidden="1">'NFD CONSO'!#REF!</definedName>
    <definedName name="Region_Name1" localSheetId="11" hidden="1">#REF!</definedName>
    <definedName name="Region_Name1" localSheetId="18" hidden="1">#REF!</definedName>
    <definedName name="Region_Name1" hidden="1">#REF!</definedName>
    <definedName name="Region_Name17" localSheetId="35" hidden="1">#REF!</definedName>
    <definedName name="Region_Name17" localSheetId="31" hidden="1">#REF!</definedName>
    <definedName name="Region_Name17" localSheetId="9" hidden="1">#REF!</definedName>
    <definedName name="Region_Name17" localSheetId="30" hidden="1">#REF!</definedName>
    <definedName name="Region_Name17" localSheetId="51" hidden="1">#REF!</definedName>
    <definedName name="Region_Name17" localSheetId="33" hidden="1">#REF!</definedName>
    <definedName name="Region_Name17" localSheetId="16" hidden="1">#REF!</definedName>
    <definedName name="Region_Name17" localSheetId="10" hidden="1">'NFD CONSO'!#REF!</definedName>
    <definedName name="Region_Name17" localSheetId="29" hidden="1">#REF!</definedName>
    <definedName name="Region_Name17" localSheetId="11" hidden="1">#REF!</definedName>
    <definedName name="Region_Name17" localSheetId="36" hidden="1">#REF!</definedName>
    <definedName name="Region_Name17" localSheetId="32" hidden="1">#REF!</definedName>
    <definedName name="Region_Name17" localSheetId="18" hidden="1">#REF!</definedName>
    <definedName name="Region_Name17" localSheetId="38" hidden="1">#REF!</definedName>
    <definedName name="Region_Name17" hidden="1">#REF!</definedName>
    <definedName name="Region_Name2" localSheetId="35" hidden="1">#REF!</definedName>
    <definedName name="Region_Name2" localSheetId="31" hidden="1">#REF!</definedName>
    <definedName name="Region_Name2" localSheetId="9" hidden="1">#REF!</definedName>
    <definedName name="Region_Name2" localSheetId="30" hidden="1">#REF!</definedName>
    <definedName name="Region_Name2" localSheetId="51" hidden="1">#REF!</definedName>
    <definedName name="Region_Name2" localSheetId="33" hidden="1">#REF!</definedName>
    <definedName name="Region_Name2" localSheetId="16" hidden="1">#REF!</definedName>
    <definedName name="Region_Name2" localSheetId="10" hidden="1">'NFD CONSO'!#REF!</definedName>
    <definedName name="Region_Name2" localSheetId="29" hidden="1">#REF!</definedName>
    <definedName name="Region_Name2" localSheetId="11" hidden="1">#REF!</definedName>
    <definedName name="Region_Name2" localSheetId="36" hidden="1">#REF!</definedName>
    <definedName name="Region_Name2" localSheetId="32" hidden="1">#REF!</definedName>
    <definedName name="Region_Name2" localSheetId="18" hidden="1">#REF!</definedName>
    <definedName name="Region_Name2" localSheetId="38" hidden="1">#REF!</definedName>
    <definedName name="Region_Name2" hidden="1">#REF!</definedName>
    <definedName name="Region_Name4" localSheetId="9" hidden="1">#REF!</definedName>
    <definedName name="Region_Name4" localSheetId="10" hidden="1">'NFD CONSO'!#REF!</definedName>
    <definedName name="Region_Name4" localSheetId="11" hidden="1">#REF!</definedName>
    <definedName name="Region_Name4" localSheetId="18" hidden="1">#REF!</definedName>
    <definedName name="Region_Name4" hidden="1">#REF!</definedName>
    <definedName name="Region_Name5" localSheetId="9" hidden="1">#REF!</definedName>
    <definedName name="Region_Name5" localSheetId="10" hidden="1">'NFD CONSO'!#REF!</definedName>
    <definedName name="Region_Name5" localSheetId="11" hidden="1">#REF!</definedName>
    <definedName name="Region_Name5" localSheetId="18" hidden="1">#REF!</definedName>
    <definedName name="Region_Name5" hidden="1">#REF!</definedName>
    <definedName name="RegisteredUsers" localSheetId="9" hidden="1">{"'Customer Support Trends'!$A$1:$AB$13"}</definedName>
    <definedName name="RegisteredUsers" localSheetId="51" hidden="1">{"'Customer Support Trends'!$A$1:$AB$13"}</definedName>
    <definedName name="RegisteredUsers" localSheetId="7" hidden="1">{"'Customer Support Trends'!$A$1:$AB$13"}</definedName>
    <definedName name="RegisteredUsers" localSheetId="6" hidden="1">{"'Customer Support Trends'!$A$1:$AB$13"}</definedName>
    <definedName name="RegisteredUsers" localSheetId="10" hidden="1">{"'Customer Support Trends'!$A$1:$AB$13"}</definedName>
    <definedName name="RegisteredUsers" localSheetId="28" hidden="1">{"'Customer Support Trends'!$A$1:$AB$13"}</definedName>
    <definedName name="RegisteredUsers" localSheetId="11" hidden="1">{"'Customer Support Trends'!$A$1:$AB$13"}</definedName>
    <definedName name="RegisteredUsers" localSheetId="36" hidden="1">{"'Customer Support Trends'!$A$1:$AB$13"}</definedName>
    <definedName name="RegisteredUsers" localSheetId="18" hidden="1">{"'Customer Support Trends'!$A$1:$AB$13"}</definedName>
    <definedName name="RegisteredUsers" localSheetId="38" hidden="1">{"'Customer Support Trends'!$A$1:$AB$13"}</definedName>
    <definedName name="RegisteredUsers" hidden="1">{"'Customer Support Trends'!$A$1:$AB$13"}</definedName>
    <definedName name="RegisteredUsers2" localSheetId="9" hidden="1">{"'Customer Support Trends'!$A$1:$AB$13"}</definedName>
    <definedName name="RegisteredUsers2" localSheetId="51" hidden="1">{"'Customer Support Trends'!$A$1:$AB$13"}</definedName>
    <definedName name="RegisteredUsers2" localSheetId="7" hidden="1">{"'Customer Support Trends'!$A$1:$AB$13"}</definedName>
    <definedName name="RegisteredUsers2" localSheetId="6" hidden="1">{"'Customer Support Trends'!$A$1:$AB$13"}</definedName>
    <definedName name="RegisteredUsers2" localSheetId="10" hidden="1">{"'Customer Support Trends'!$A$1:$AB$13"}</definedName>
    <definedName name="RegisteredUsers2" localSheetId="28" hidden="1">{"'Customer Support Trends'!$A$1:$AB$13"}</definedName>
    <definedName name="RegisteredUsers2" localSheetId="11" hidden="1">{"'Customer Support Trends'!$A$1:$AB$13"}</definedName>
    <definedName name="RegisteredUsers2" localSheetId="36" hidden="1">{"'Customer Support Trends'!$A$1:$AB$13"}</definedName>
    <definedName name="RegisteredUsers2" localSheetId="18" hidden="1">{"'Customer Support Trends'!$A$1:$AB$13"}</definedName>
    <definedName name="RegisteredUsers2" localSheetId="38" hidden="1">{"'Customer Support Trends'!$A$1:$AB$13"}</definedName>
    <definedName name="RegisteredUsers2" hidden="1">{"'Customer Support Trends'!$A$1:$AB$13"}</definedName>
    <definedName name="Remaining_2008_Amort2" localSheetId="35" hidden="1">#REF!</definedName>
    <definedName name="Remaining_2008_Amort2" localSheetId="31" hidden="1">#REF!</definedName>
    <definedName name="Remaining_2008_Amort2" localSheetId="9" hidden="1">#REF!</definedName>
    <definedName name="Remaining_2008_Amort2" localSheetId="30" hidden="1">#REF!</definedName>
    <definedName name="Remaining_2008_Amort2" localSheetId="51" hidden="1">#REF!</definedName>
    <definedName name="Remaining_2008_Amort2" localSheetId="33" hidden="1">#REF!</definedName>
    <definedName name="Remaining_2008_Amort2" localSheetId="16" hidden="1">#REF!</definedName>
    <definedName name="Remaining_2008_Amort2" localSheetId="10" hidden="1">'NFD CONSO'!#REF!</definedName>
    <definedName name="Remaining_2008_Amort2" localSheetId="29" hidden="1">#REF!</definedName>
    <definedName name="Remaining_2008_Amort2" localSheetId="11" hidden="1">#REF!</definedName>
    <definedName name="Remaining_2008_Amort2" localSheetId="36" hidden="1">#REF!</definedName>
    <definedName name="Remaining_2008_Amort2" localSheetId="32" hidden="1">#REF!</definedName>
    <definedName name="Remaining_2008_Amort2" localSheetId="18" hidden="1">#REF!</definedName>
    <definedName name="Remaining_2008_Amort2" localSheetId="38" hidden="1">#REF!</definedName>
    <definedName name="Remaining_2008_Amort2" hidden="1">#REF!</definedName>
    <definedName name="Remaining_2009_Amort2" localSheetId="35" hidden="1">#REF!</definedName>
    <definedName name="Remaining_2009_Amort2" localSheetId="31" hidden="1">#REF!</definedName>
    <definedName name="Remaining_2009_Amort2" localSheetId="9" hidden="1">#REF!</definedName>
    <definedName name="Remaining_2009_Amort2" localSheetId="30" hidden="1">#REF!</definedName>
    <definedName name="Remaining_2009_Amort2" localSheetId="51" hidden="1">#REF!</definedName>
    <definedName name="Remaining_2009_Amort2" localSheetId="33" hidden="1">#REF!</definedName>
    <definedName name="Remaining_2009_Amort2" localSheetId="16" hidden="1">#REF!</definedName>
    <definedName name="Remaining_2009_Amort2" localSheetId="10" hidden="1">'NFD CONSO'!#REF!</definedName>
    <definedName name="Remaining_2009_Amort2" localSheetId="29" hidden="1">#REF!</definedName>
    <definedName name="Remaining_2009_Amort2" localSheetId="11" hidden="1">#REF!</definedName>
    <definedName name="Remaining_2009_Amort2" localSheetId="36" hidden="1">#REF!</definedName>
    <definedName name="Remaining_2009_Amort2" localSheetId="32" hidden="1">#REF!</definedName>
    <definedName name="Remaining_2009_Amort2" localSheetId="18" hidden="1">#REF!</definedName>
    <definedName name="Remaining_2009_Amort2" localSheetId="38" hidden="1">#REF!</definedName>
    <definedName name="Remaining_2009_Amort2" hidden="1">#REF!</definedName>
    <definedName name="Remaining_2010_Amort2" localSheetId="35" hidden="1">#REF!</definedName>
    <definedName name="Remaining_2010_Amort2" localSheetId="31" hidden="1">#REF!</definedName>
    <definedName name="Remaining_2010_Amort2" localSheetId="9" hidden="1">#REF!</definedName>
    <definedName name="Remaining_2010_Amort2" localSheetId="30" hidden="1">#REF!</definedName>
    <definedName name="Remaining_2010_Amort2" localSheetId="51" hidden="1">#REF!</definedName>
    <definedName name="Remaining_2010_Amort2" localSheetId="33" hidden="1">#REF!</definedName>
    <definedName name="Remaining_2010_Amort2" localSheetId="16" hidden="1">#REF!</definedName>
    <definedName name="Remaining_2010_Amort2" localSheetId="10" hidden="1">'NFD CONSO'!#REF!</definedName>
    <definedName name="Remaining_2010_Amort2" localSheetId="29" hidden="1">#REF!</definedName>
    <definedName name="Remaining_2010_Amort2" localSheetId="11" hidden="1">#REF!</definedName>
    <definedName name="Remaining_2010_Amort2" localSheetId="36" hidden="1">#REF!</definedName>
    <definedName name="Remaining_2010_Amort2" localSheetId="32" hidden="1">#REF!</definedName>
    <definedName name="Remaining_2010_Amort2" localSheetId="18" hidden="1">#REF!</definedName>
    <definedName name="Remaining_2010_Amort2" localSheetId="38" hidden="1">#REF!</definedName>
    <definedName name="Remaining_2010_Amort2" hidden="1">#REF!</definedName>
    <definedName name="Remaining_2011_Amort3" localSheetId="35" hidden="1">#REF!</definedName>
    <definedName name="Remaining_2011_Amort3" localSheetId="31" hidden="1">#REF!</definedName>
    <definedName name="Remaining_2011_Amort3" localSheetId="30" hidden="1">#REF!</definedName>
    <definedName name="Remaining_2011_Amort3" localSheetId="51" hidden="1">#REF!</definedName>
    <definedName name="Remaining_2011_Amort3" localSheetId="33" hidden="1">#REF!</definedName>
    <definedName name="Remaining_2011_Amort3" localSheetId="29" hidden="1">#REF!</definedName>
    <definedName name="Remaining_2011_Amort3" localSheetId="36" hidden="1">#REF!</definedName>
    <definedName name="Remaining_2011_Amort3" localSheetId="32" hidden="1">#REF!</definedName>
    <definedName name="Remaining_2011_Amort3" localSheetId="38" hidden="1">#REF!</definedName>
    <definedName name="Remaining_2011_Amort3" hidden="1">#REF!</definedName>
    <definedName name="Remaining_2012_Amort3" localSheetId="35" hidden="1">#REF!</definedName>
    <definedName name="Remaining_2012_Amort3" localSheetId="31" hidden="1">#REF!</definedName>
    <definedName name="Remaining_2012_Amort3" localSheetId="30" hidden="1">#REF!</definedName>
    <definedName name="Remaining_2012_Amort3" localSheetId="51" hidden="1">#REF!</definedName>
    <definedName name="Remaining_2012_Amort3" localSheetId="33" hidden="1">#REF!</definedName>
    <definedName name="Remaining_2012_Amort3" localSheetId="29" hidden="1">#REF!</definedName>
    <definedName name="Remaining_2012_Amort3" localSheetId="36" hidden="1">#REF!</definedName>
    <definedName name="Remaining_2012_Amort3" localSheetId="32" hidden="1">#REF!</definedName>
    <definedName name="Remaining_2012_Amort3" localSheetId="38" hidden="1">#REF!</definedName>
    <definedName name="Remaining_2012_Amort3" hidden="1">#REF!</definedName>
    <definedName name="Remaining_2013_Amort3" localSheetId="29" hidden="1">#REF!</definedName>
    <definedName name="Remaining_2013_Amort3" localSheetId="38" hidden="1">#REF!</definedName>
    <definedName name="Remaining_2013_Amort3" hidden="1">#REF!</definedName>
    <definedName name="Remaining_2014_Amort3" localSheetId="29" hidden="1">#REF!</definedName>
    <definedName name="Remaining_2014_Amort3" localSheetId="38" hidden="1">#REF!</definedName>
    <definedName name="Remaining_2014_Amort3" hidden="1">#REF!</definedName>
    <definedName name="Remaining_Life_In_Months2" localSheetId="35" hidden="1">#REF!</definedName>
    <definedName name="Remaining_Life_In_Months2" localSheetId="31" hidden="1">#REF!</definedName>
    <definedName name="Remaining_Life_In_Months2" localSheetId="9" hidden="1">#REF!</definedName>
    <definedName name="Remaining_Life_In_Months2" localSheetId="30" hidden="1">#REF!</definedName>
    <definedName name="Remaining_Life_In_Months2" localSheetId="51" hidden="1">#REF!</definedName>
    <definedName name="Remaining_Life_In_Months2" localSheetId="33" hidden="1">#REF!</definedName>
    <definedName name="Remaining_Life_In_Months2" localSheetId="16" hidden="1">#REF!</definedName>
    <definedName name="Remaining_Life_In_Months2" localSheetId="10" hidden="1">'NFD CONSO'!#REF!</definedName>
    <definedName name="Remaining_Life_In_Months2" localSheetId="29" hidden="1">#REF!</definedName>
    <definedName name="Remaining_Life_In_Months2" localSheetId="11" hidden="1">#REF!</definedName>
    <definedName name="Remaining_Life_In_Months2" localSheetId="36" hidden="1">#REF!</definedName>
    <definedName name="Remaining_Life_In_Months2" localSheetId="32" hidden="1">#REF!</definedName>
    <definedName name="Remaining_Life_In_Months2" localSheetId="18" hidden="1">#REF!</definedName>
    <definedName name="Remaining_Life_In_Months2" localSheetId="38" hidden="1">#REF!</definedName>
    <definedName name="Remaining_Life_In_Months2" hidden="1">#REF!</definedName>
    <definedName name="Remaining_Life_In_Months3" localSheetId="35" hidden="1">#REF!</definedName>
    <definedName name="Remaining_Life_In_Months3" localSheetId="31" hidden="1">#REF!</definedName>
    <definedName name="Remaining_Life_In_Months3" localSheetId="30" hidden="1">#REF!</definedName>
    <definedName name="Remaining_Life_In_Months3" localSheetId="33" hidden="1">#REF!</definedName>
    <definedName name="Remaining_Life_In_Months3" localSheetId="16" hidden="1">#REF!</definedName>
    <definedName name="Remaining_Life_In_Months3" localSheetId="29" hidden="1">#REF!</definedName>
    <definedName name="Remaining_Life_In_Months3" localSheetId="36" hidden="1">#REF!</definedName>
    <definedName name="Remaining_Life_In_Months3" localSheetId="32" hidden="1">#REF!</definedName>
    <definedName name="Remaining_Life_In_Months3" localSheetId="18" hidden="1">#REF!</definedName>
    <definedName name="Remaining_Life_In_Months3" localSheetId="38" hidden="1">#REF!</definedName>
    <definedName name="Remaining_Life_In_Months3" hidden="1">#REF!</definedName>
    <definedName name="Rene" localSheetId="9" hidden="1">{"'Customer Support Trends'!$A$1:$AB$13"}</definedName>
    <definedName name="Rene" localSheetId="51" hidden="1">{"'Customer Support Trends'!$A$1:$AB$13"}</definedName>
    <definedName name="Rene" localSheetId="7" hidden="1">{"'Customer Support Trends'!$A$1:$AB$13"}</definedName>
    <definedName name="Rene" localSheetId="6" hidden="1">{"'Customer Support Trends'!$A$1:$AB$13"}</definedName>
    <definedName name="Rene" localSheetId="10" hidden="1">{"'Customer Support Trends'!$A$1:$AB$13"}</definedName>
    <definedName name="Rene" localSheetId="28" hidden="1">{"'Customer Support Trends'!$A$1:$AB$13"}</definedName>
    <definedName name="Rene" localSheetId="11" hidden="1">{"'Customer Support Trends'!$A$1:$AB$13"}</definedName>
    <definedName name="Rene" localSheetId="36" hidden="1">{"'Customer Support Trends'!$A$1:$AB$13"}</definedName>
    <definedName name="Rene" localSheetId="18" hidden="1">{"'Customer Support Trends'!$A$1:$AB$13"}</definedName>
    <definedName name="Rene" localSheetId="38" hidden="1">{"'Customer Support Trends'!$A$1:$AB$13"}</definedName>
    <definedName name="Rene" hidden="1">{"'Customer Support Trends'!$A$1:$AB$13"}</definedName>
    <definedName name="rene_registered3" localSheetId="9" hidden="1">{"'Customer Support Trends'!$A$1:$AB$13"}</definedName>
    <definedName name="rene_registered3" localSheetId="51" hidden="1">{"'Customer Support Trends'!$A$1:$AB$13"}</definedName>
    <definedName name="rene_registered3" localSheetId="7" hidden="1">{"'Customer Support Trends'!$A$1:$AB$13"}</definedName>
    <definedName name="rene_registered3" localSheetId="6" hidden="1">{"'Customer Support Trends'!$A$1:$AB$13"}</definedName>
    <definedName name="rene_registered3" localSheetId="10" hidden="1">{"'Customer Support Trends'!$A$1:$AB$13"}</definedName>
    <definedName name="rene_registered3" localSheetId="28" hidden="1">{"'Customer Support Trends'!$A$1:$AB$13"}</definedName>
    <definedName name="rene_registered3" localSheetId="11" hidden="1">{"'Customer Support Trends'!$A$1:$AB$13"}</definedName>
    <definedName name="rene_registered3" localSheetId="36" hidden="1">{"'Customer Support Trends'!$A$1:$AB$13"}</definedName>
    <definedName name="rene_registered3" localSheetId="18" hidden="1">{"'Customer Support Trends'!$A$1:$AB$13"}</definedName>
    <definedName name="rene_registered3" localSheetId="38" hidden="1">{"'Customer Support Trends'!$A$1:$AB$13"}</definedName>
    <definedName name="rene_registered3" hidden="1">{"'Customer Support Trends'!$A$1:$AB$13"}</definedName>
    <definedName name="rene_registeredusers2" localSheetId="9" hidden="1">{"'Customer Support Trends'!$A$1:$AB$13"}</definedName>
    <definedName name="rene_registeredusers2" localSheetId="51" hidden="1">{"'Customer Support Trends'!$A$1:$AB$13"}</definedName>
    <definedName name="rene_registeredusers2" localSheetId="7" hidden="1">{"'Customer Support Trends'!$A$1:$AB$13"}</definedName>
    <definedName name="rene_registeredusers2" localSheetId="6" hidden="1">{"'Customer Support Trends'!$A$1:$AB$13"}</definedName>
    <definedName name="rene_registeredusers2" localSheetId="10" hidden="1">{"'Customer Support Trends'!$A$1:$AB$13"}</definedName>
    <definedName name="rene_registeredusers2" localSheetId="28" hidden="1">{"'Customer Support Trends'!$A$1:$AB$13"}</definedName>
    <definedName name="rene_registeredusers2" localSheetId="11" hidden="1">{"'Customer Support Trends'!$A$1:$AB$13"}</definedName>
    <definedName name="rene_registeredusers2" localSheetId="36" hidden="1">{"'Customer Support Trends'!$A$1:$AB$13"}</definedName>
    <definedName name="rene_registeredusers2" localSheetId="18" hidden="1">{"'Customer Support Trends'!$A$1:$AB$13"}</definedName>
    <definedName name="rene_registeredusers2" localSheetId="38" hidden="1">{"'Customer Support Trends'!$A$1:$AB$13"}</definedName>
    <definedName name="rene_registeredusers2" hidden="1">{"'Customer Support Trends'!$A$1:$AB$13"}</definedName>
    <definedName name="Rene2" localSheetId="9" hidden="1">{"'Customer Support Trends'!$A$1:$AB$13"}</definedName>
    <definedName name="Rene2" localSheetId="51" hidden="1">{"'Customer Support Trends'!$A$1:$AB$13"}</definedName>
    <definedName name="Rene2" localSheetId="7" hidden="1">{"'Customer Support Trends'!$A$1:$AB$13"}</definedName>
    <definedName name="Rene2" localSheetId="6" hidden="1">{"'Customer Support Trends'!$A$1:$AB$13"}</definedName>
    <definedName name="Rene2" localSheetId="10" hidden="1">{"'Customer Support Trends'!$A$1:$AB$13"}</definedName>
    <definedName name="Rene2" localSheetId="28" hidden="1">{"'Customer Support Trends'!$A$1:$AB$13"}</definedName>
    <definedName name="Rene2" localSheetId="11" hidden="1">{"'Customer Support Trends'!$A$1:$AB$13"}</definedName>
    <definedName name="Rene2" localSheetId="36" hidden="1">{"'Customer Support Trends'!$A$1:$AB$13"}</definedName>
    <definedName name="Rene2" localSheetId="18" hidden="1">{"'Customer Support Trends'!$A$1:$AB$13"}</definedName>
    <definedName name="Rene2" localSheetId="38" hidden="1">{"'Customer Support Trends'!$A$1:$AB$13"}</definedName>
    <definedName name="Rene2" hidden="1">{"'Customer Support Trends'!$A$1:$AB$13"}</definedName>
    <definedName name="REP" localSheetId="51" hidden="1">#REF!</definedName>
    <definedName name="REP" localSheetId="6" hidden="1">#REF!</definedName>
    <definedName name="REP" localSheetId="16" hidden="1">#REF!</definedName>
    <definedName name="REP" localSheetId="18" hidden="1">#REF!</definedName>
    <definedName name="REP" localSheetId="38" hidden="1">#REF!</definedName>
    <definedName name="REP" hidden="1">#REF!</definedName>
    <definedName name="Report104" localSheetId="9" hidden="1">{"report120",#N/A,FALSE,"Sheet1"}</definedName>
    <definedName name="Report104" localSheetId="51" hidden="1">{"report120",#N/A,FALSE,"Sheet1"}</definedName>
    <definedName name="Report104" localSheetId="7" hidden="1">{"report120",#N/A,FALSE,"Sheet1"}</definedName>
    <definedName name="Report104" localSheetId="6" hidden="1">{"report120",#N/A,FALSE,"Sheet1"}</definedName>
    <definedName name="Report104" localSheetId="16" hidden="1">{"report120",#N/A,FALSE,"Sheet1"}</definedName>
    <definedName name="Report104" localSheetId="10" hidden="1">{"report120",#N/A,FALSE,"Sheet1"}</definedName>
    <definedName name="Report104" localSheetId="29" hidden="1">{"report120",#N/A,FALSE,"Sheet1"}</definedName>
    <definedName name="Report104" localSheetId="28" hidden="1">{"report120",#N/A,FALSE,"Sheet1"}</definedName>
    <definedName name="Report104" localSheetId="11" hidden="1">{"report120",#N/A,FALSE,"Sheet1"}</definedName>
    <definedName name="Report104" localSheetId="36" hidden="1">{"report120",#N/A,FALSE,"Sheet1"}</definedName>
    <definedName name="Report104" localSheetId="18" hidden="1">{"report120",#N/A,FALSE,"Sheet1"}</definedName>
    <definedName name="Report104" localSheetId="38" hidden="1">{"report120",#N/A,FALSE,"Sheet1"}</definedName>
    <definedName name="Report104" hidden="1">{"report120",#N/A,FALSE,"Sheet1"}</definedName>
    <definedName name="ReportGroup" hidden="1">0</definedName>
    <definedName name="reps" localSheetId="9" hidden="1">{"FY03_Assets",#N/A,FALSE,"Fin Stmt Budget";"FY03_Liabilities",#N/A,FALSE,"Fin Stmt Budget";"FY03_Inc_Stmt",#N/A,FALSE,"Fin Stmt Budget";"FY03_SOCF",#N/A,FALSE,"Fin Stmt Budget"}</definedName>
    <definedName name="reps" localSheetId="51" hidden="1">{"FY03_Assets",#N/A,FALSE,"Fin Stmt Budget";"FY03_Liabilities",#N/A,FALSE,"Fin Stmt Budget";"FY03_Inc_Stmt",#N/A,FALSE,"Fin Stmt Budget";"FY03_SOCF",#N/A,FALSE,"Fin Stmt Budget"}</definedName>
    <definedName name="reps" localSheetId="7" hidden="1">{"FY03_Assets",#N/A,FALSE,"Fin Stmt Budget";"FY03_Liabilities",#N/A,FALSE,"Fin Stmt Budget";"FY03_Inc_Stmt",#N/A,FALSE,"Fin Stmt Budget";"FY03_SOCF",#N/A,FALSE,"Fin Stmt Budget"}</definedName>
    <definedName name="reps" localSheetId="6" hidden="1">{"FY03_Assets",#N/A,FALSE,"Fin Stmt Budget";"FY03_Liabilities",#N/A,FALSE,"Fin Stmt Budget";"FY03_Inc_Stmt",#N/A,FALSE,"Fin Stmt Budget";"FY03_SOCF",#N/A,FALSE,"Fin Stmt Budget"}</definedName>
    <definedName name="reps" localSheetId="10" hidden="1">{"FY03_Assets",#N/A,FALSE,"Fin Stmt Budget";"FY03_Liabilities",#N/A,FALSE,"Fin Stmt Budget";"FY03_Inc_Stmt",#N/A,FALSE,"Fin Stmt Budget";"FY03_SOCF",#N/A,FALSE,"Fin Stmt Budget"}</definedName>
    <definedName name="reps" localSheetId="28" hidden="1">{"FY03_Assets",#N/A,FALSE,"Fin Stmt Budget";"FY03_Liabilities",#N/A,FALSE,"Fin Stmt Budget";"FY03_Inc_Stmt",#N/A,FALSE,"Fin Stmt Budget";"FY03_SOCF",#N/A,FALSE,"Fin Stmt Budget"}</definedName>
    <definedName name="reps" localSheetId="11" hidden="1">{"FY03_Assets",#N/A,FALSE,"Fin Stmt Budget";"FY03_Liabilities",#N/A,FALSE,"Fin Stmt Budget";"FY03_Inc_Stmt",#N/A,FALSE,"Fin Stmt Budget";"FY03_SOCF",#N/A,FALSE,"Fin Stmt Budget"}</definedName>
    <definedName name="reps" localSheetId="36" hidden="1">{"FY03_Assets",#N/A,FALSE,"Fin Stmt Budget";"FY03_Liabilities",#N/A,FALSE,"Fin Stmt Budget";"FY03_Inc_Stmt",#N/A,FALSE,"Fin Stmt Budget";"FY03_SOCF",#N/A,FALSE,"Fin Stmt Budget"}</definedName>
    <definedName name="reps" localSheetId="18" hidden="1">{"FY03_Assets",#N/A,FALSE,"Fin Stmt Budget";"FY03_Liabilities",#N/A,FALSE,"Fin Stmt Budget";"FY03_Inc_Stmt",#N/A,FALSE,"Fin Stmt Budget";"FY03_SOCF",#N/A,FALSE,"Fin Stmt Budget"}</definedName>
    <definedName name="reps" hidden="1">{"FY03_Assets",#N/A,FALSE,"Fin Stmt Budget";"FY03_Liabilities",#N/A,FALSE,"Fin Stmt Budget";"FY03_Inc_Stmt",#N/A,FALSE,"Fin Stmt Budget";"FY03_SOCF",#N/A,FALSE,"Fin Stmt Budget"}</definedName>
    <definedName name="rer" localSheetId="35" hidden="1">{#N/A,#N/A,FALSE,"Projections";#N/A,#N/A,FALSE,"Multiples Valuation";#N/A,#N/A,FALSE,"LBO";#N/A,#N/A,FALSE,"Multiples_Sensitivity";#N/A,#N/A,FALSE,"Summary"}</definedName>
    <definedName name="rer" localSheetId="31" hidden="1">{#N/A,#N/A,FALSE,"Projections";#N/A,#N/A,FALSE,"Multiples Valuation";#N/A,#N/A,FALSE,"LBO";#N/A,#N/A,FALSE,"Multiples_Sensitivity";#N/A,#N/A,FALSE,"Summary"}</definedName>
    <definedName name="rer" localSheetId="9" hidden="1">{#N/A,#N/A,FALSE,"Projections";#N/A,#N/A,FALSE,"Multiples Valuation";#N/A,#N/A,FALSE,"LBO";#N/A,#N/A,FALSE,"Multiples_Sensitivity";#N/A,#N/A,FALSE,"Summary"}</definedName>
    <definedName name="rer" localSheetId="30" hidden="1">{#N/A,#N/A,FALSE,"Projections";#N/A,#N/A,FALSE,"Multiples Valuation";#N/A,#N/A,FALSE,"LBO";#N/A,#N/A,FALSE,"Multiples_Sensitivity";#N/A,#N/A,FALSE,"Summary"}</definedName>
    <definedName name="rer" localSheetId="51" hidden="1">{#N/A,#N/A,FALSE,"Projections";#N/A,#N/A,FALSE,"Multiples Valuation";#N/A,#N/A,FALSE,"LBO";#N/A,#N/A,FALSE,"Multiples_Sensitivity";#N/A,#N/A,FALSE,"Summary"}</definedName>
    <definedName name="rer" localSheetId="7" hidden="1">{#N/A,#N/A,FALSE,"Projections";#N/A,#N/A,FALSE,"Multiples Valuation";#N/A,#N/A,FALSE,"LBO";#N/A,#N/A,FALSE,"Multiples_Sensitivity";#N/A,#N/A,FALSE,"Summary"}</definedName>
    <definedName name="rer" localSheetId="33" hidden="1">{#N/A,#N/A,FALSE,"Projections";#N/A,#N/A,FALSE,"Multiples Valuation";#N/A,#N/A,FALSE,"LBO";#N/A,#N/A,FALSE,"Multiples_Sensitivity";#N/A,#N/A,FALSE,"Summary"}</definedName>
    <definedName name="rer" localSheetId="6" hidden="1">{#N/A,#N/A,FALSE,"Projections";#N/A,#N/A,FALSE,"Multiples Valuation";#N/A,#N/A,FALSE,"LBO";#N/A,#N/A,FALSE,"Multiples_Sensitivity";#N/A,#N/A,FALSE,"Summary"}</definedName>
    <definedName name="rer" localSheetId="16" hidden="1">{#N/A,#N/A,FALSE,"Projections";#N/A,#N/A,FALSE,"Multiples Valuation";#N/A,#N/A,FALSE,"LBO";#N/A,#N/A,FALSE,"Multiples_Sensitivity";#N/A,#N/A,FALSE,"Summary"}</definedName>
    <definedName name="rer" localSheetId="10" hidden="1">{#N/A,#N/A,FALSE,"Projections";#N/A,#N/A,FALSE,"Multiples Valuation";#N/A,#N/A,FALSE,"LBO";#N/A,#N/A,FALSE,"Multiples_Sensitivity";#N/A,#N/A,FALSE,"Summary"}</definedName>
    <definedName name="rer" localSheetId="29" hidden="1">{#N/A,#N/A,FALSE,"Projections";#N/A,#N/A,FALSE,"Multiples Valuation";#N/A,#N/A,FALSE,"LBO";#N/A,#N/A,FALSE,"Multiples_Sensitivity";#N/A,#N/A,FALSE,"Summary"}</definedName>
    <definedName name="rer" localSheetId="28" hidden="1">{#N/A,#N/A,FALSE,"Projections";#N/A,#N/A,FALSE,"Multiples Valuation";#N/A,#N/A,FALSE,"LBO";#N/A,#N/A,FALSE,"Multiples_Sensitivity";#N/A,#N/A,FALSE,"Summary"}</definedName>
    <definedName name="rer" localSheetId="11" hidden="1">{#N/A,#N/A,FALSE,"Projections";#N/A,#N/A,FALSE,"Multiples Valuation";#N/A,#N/A,FALSE,"LBO";#N/A,#N/A,FALSE,"Multiples_Sensitivity";#N/A,#N/A,FALSE,"Summary"}</definedName>
    <definedName name="rer" localSheetId="36" hidden="1">{#N/A,#N/A,FALSE,"Projections";#N/A,#N/A,FALSE,"Multiples Valuation";#N/A,#N/A,FALSE,"LBO";#N/A,#N/A,FALSE,"Multiples_Sensitivity";#N/A,#N/A,FALSE,"Summary"}</definedName>
    <definedName name="rer" localSheetId="32" hidden="1">{#N/A,#N/A,FALSE,"Projections";#N/A,#N/A,FALSE,"Multiples Valuation";#N/A,#N/A,FALSE,"LBO";#N/A,#N/A,FALSE,"Multiples_Sensitivity";#N/A,#N/A,FALSE,"Summary"}</definedName>
    <definedName name="rer" localSheetId="18" hidden="1">{#N/A,#N/A,FALSE,"Projections";#N/A,#N/A,FALSE,"Multiples Valuation";#N/A,#N/A,FALSE,"LBO";#N/A,#N/A,FALSE,"Multiples_Sensitivity";#N/A,#N/A,FALSE,"Summary"}</definedName>
    <definedName name="rer" localSheetId="38" hidden="1">{#N/A,#N/A,FALSE,"Projections";#N/A,#N/A,FALSE,"Multiples Valuation";#N/A,#N/A,FALSE,"LBO";#N/A,#N/A,FALSE,"Multiples_Sensitivity";#N/A,#N/A,FALSE,"Summary"}</definedName>
    <definedName name="rer" hidden="1">{#N/A,#N/A,FALSE,"Projections";#N/A,#N/A,FALSE,"Multiples Valuation";#N/A,#N/A,FALSE,"LBO";#N/A,#N/A,FALSE,"Multiples_Sensitivity";#N/A,#N/A,FALSE,"Summary"}</definedName>
    <definedName name="rerer" localSheetId="35" hidden="1">{#N/A,#N/A,FALSE,"puboff";#N/A,#N/A,FALSE,"valuation";#N/A,#N/A,FALSE,"finanalsis";#N/A,#N/A,FALSE,"split";#N/A,#N/A,FALSE,"ownership"}</definedName>
    <definedName name="rerer" localSheetId="31" hidden="1">{#N/A,#N/A,FALSE,"puboff";#N/A,#N/A,FALSE,"valuation";#N/A,#N/A,FALSE,"finanalsis";#N/A,#N/A,FALSE,"split";#N/A,#N/A,FALSE,"ownership"}</definedName>
    <definedName name="rerer" localSheetId="9" hidden="1">{#N/A,#N/A,FALSE,"puboff";#N/A,#N/A,FALSE,"valuation";#N/A,#N/A,FALSE,"finanalsis";#N/A,#N/A,FALSE,"split";#N/A,#N/A,FALSE,"ownership"}</definedName>
    <definedName name="rerer" localSheetId="30" hidden="1">{#N/A,#N/A,FALSE,"puboff";#N/A,#N/A,FALSE,"valuation";#N/A,#N/A,FALSE,"finanalsis";#N/A,#N/A,FALSE,"split";#N/A,#N/A,FALSE,"ownership"}</definedName>
    <definedName name="rerer" localSheetId="51" hidden="1">{#N/A,#N/A,FALSE,"puboff";#N/A,#N/A,FALSE,"valuation";#N/A,#N/A,FALSE,"finanalsis";#N/A,#N/A,FALSE,"split";#N/A,#N/A,FALSE,"ownership"}</definedName>
    <definedName name="rerer" localSheetId="7" hidden="1">{#N/A,#N/A,FALSE,"puboff";#N/A,#N/A,FALSE,"valuation";#N/A,#N/A,FALSE,"finanalsis";#N/A,#N/A,FALSE,"split";#N/A,#N/A,FALSE,"ownership"}</definedName>
    <definedName name="rerer" localSheetId="33" hidden="1">{#N/A,#N/A,FALSE,"puboff";#N/A,#N/A,FALSE,"valuation";#N/A,#N/A,FALSE,"finanalsis";#N/A,#N/A,FALSE,"split";#N/A,#N/A,FALSE,"ownership"}</definedName>
    <definedName name="rerer" localSheetId="6" hidden="1">{#N/A,#N/A,FALSE,"puboff";#N/A,#N/A,FALSE,"valuation";#N/A,#N/A,FALSE,"finanalsis";#N/A,#N/A,FALSE,"split";#N/A,#N/A,FALSE,"ownership"}</definedName>
    <definedName name="rerer" localSheetId="16" hidden="1">{#N/A,#N/A,FALSE,"puboff";#N/A,#N/A,FALSE,"valuation";#N/A,#N/A,FALSE,"finanalsis";#N/A,#N/A,FALSE,"split";#N/A,#N/A,FALSE,"ownership"}</definedName>
    <definedName name="rerer" localSheetId="10" hidden="1">{#N/A,#N/A,FALSE,"puboff";#N/A,#N/A,FALSE,"valuation";#N/A,#N/A,FALSE,"finanalsis";#N/A,#N/A,FALSE,"split";#N/A,#N/A,FALSE,"ownership"}</definedName>
    <definedName name="rerer" localSheetId="29" hidden="1">{#N/A,#N/A,FALSE,"puboff";#N/A,#N/A,FALSE,"valuation";#N/A,#N/A,FALSE,"finanalsis";#N/A,#N/A,FALSE,"split";#N/A,#N/A,FALSE,"ownership"}</definedName>
    <definedName name="rerer" localSheetId="28" hidden="1">{#N/A,#N/A,FALSE,"puboff";#N/A,#N/A,FALSE,"valuation";#N/A,#N/A,FALSE,"finanalsis";#N/A,#N/A,FALSE,"split";#N/A,#N/A,FALSE,"ownership"}</definedName>
    <definedName name="rerer" localSheetId="11" hidden="1">{#N/A,#N/A,FALSE,"puboff";#N/A,#N/A,FALSE,"valuation";#N/A,#N/A,FALSE,"finanalsis";#N/A,#N/A,FALSE,"split";#N/A,#N/A,FALSE,"ownership"}</definedName>
    <definedName name="rerer" localSheetId="36" hidden="1">{#N/A,#N/A,FALSE,"puboff";#N/A,#N/A,FALSE,"valuation";#N/A,#N/A,FALSE,"finanalsis";#N/A,#N/A,FALSE,"split";#N/A,#N/A,FALSE,"ownership"}</definedName>
    <definedName name="rerer" localSheetId="32" hidden="1">{#N/A,#N/A,FALSE,"puboff";#N/A,#N/A,FALSE,"valuation";#N/A,#N/A,FALSE,"finanalsis";#N/A,#N/A,FALSE,"split";#N/A,#N/A,FALSE,"ownership"}</definedName>
    <definedName name="rerer" localSheetId="18" hidden="1">{#N/A,#N/A,FALSE,"puboff";#N/A,#N/A,FALSE,"valuation";#N/A,#N/A,FALSE,"finanalsis";#N/A,#N/A,FALSE,"split";#N/A,#N/A,FALSE,"ownership"}</definedName>
    <definedName name="rerer" localSheetId="38" hidden="1">{#N/A,#N/A,FALSE,"puboff";#N/A,#N/A,FALSE,"valuation";#N/A,#N/A,FALSE,"finanalsis";#N/A,#N/A,FALSE,"split";#N/A,#N/A,FALSE,"ownership"}</definedName>
    <definedName name="rerer" hidden="1">{#N/A,#N/A,FALSE,"puboff";#N/A,#N/A,FALSE,"valuation";#N/A,#N/A,FALSE,"finanalsis";#N/A,#N/A,FALSE,"split";#N/A,#N/A,FALSE,"ownership"}</definedName>
    <definedName name="resp." localSheetId="35" hidden="1">{#N/A,#N/A,FALSE,"Pharm";#N/A,#N/A,FALSE,"WWCM"}</definedName>
    <definedName name="resp." localSheetId="31" hidden="1">{#N/A,#N/A,FALSE,"Pharm";#N/A,#N/A,FALSE,"WWCM"}</definedName>
    <definedName name="resp." localSheetId="9" hidden="1">{#N/A,#N/A,FALSE,"Pharm";#N/A,#N/A,FALSE,"WWCM"}</definedName>
    <definedName name="resp." localSheetId="30" hidden="1">{#N/A,#N/A,FALSE,"Pharm";#N/A,#N/A,FALSE,"WWCM"}</definedName>
    <definedName name="resp." localSheetId="51" hidden="1">{#N/A,#N/A,FALSE,"Pharm";#N/A,#N/A,FALSE,"WWCM"}</definedName>
    <definedName name="resp." localSheetId="7" hidden="1">{#N/A,#N/A,FALSE,"Pharm";#N/A,#N/A,FALSE,"WWCM"}</definedName>
    <definedName name="resp." localSheetId="33" hidden="1">{#N/A,#N/A,FALSE,"Pharm";#N/A,#N/A,FALSE,"WWCM"}</definedName>
    <definedName name="resp." localSheetId="6" hidden="1">{#N/A,#N/A,FALSE,"Pharm";#N/A,#N/A,FALSE,"WWCM"}</definedName>
    <definedName name="resp." localSheetId="16" hidden="1">{#N/A,#N/A,FALSE,"Pharm";#N/A,#N/A,FALSE,"WWCM"}</definedName>
    <definedName name="resp." localSheetId="10" hidden="1">{#N/A,#N/A,FALSE,"Pharm";#N/A,#N/A,FALSE,"WWCM"}</definedName>
    <definedName name="resp." localSheetId="29" hidden="1">{#N/A,#N/A,FALSE,"Pharm";#N/A,#N/A,FALSE,"WWCM"}</definedName>
    <definedName name="resp." localSheetId="28" hidden="1">{#N/A,#N/A,FALSE,"Pharm";#N/A,#N/A,FALSE,"WWCM"}</definedName>
    <definedName name="resp." localSheetId="11" hidden="1">{#N/A,#N/A,FALSE,"Pharm";#N/A,#N/A,FALSE,"WWCM"}</definedName>
    <definedName name="resp." localSheetId="36" hidden="1">{#N/A,#N/A,FALSE,"Pharm";#N/A,#N/A,FALSE,"WWCM"}</definedName>
    <definedName name="resp." localSheetId="32" hidden="1">{#N/A,#N/A,FALSE,"Pharm";#N/A,#N/A,FALSE,"WWCM"}</definedName>
    <definedName name="resp." localSheetId="18" hidden="1">{#N/A,#N/A,FALSE,"Pharm";#N/A,#N/A,FALSE,"WWCM"}</definedName>
    <definedName name="resp." localSheetId="38" hidden="1">{#N/A,#N/A,FALSE,"Pharm";#N/A,#N/A,FALSE,"WWCM"}</definedName>
    <definedName name="resp." hidden="1">{#N/A,#N/A,FALSE,"Pharm";#N/A,#N/A,FALSE,"WWCM"}</definedName>
    <definedName name="Returns" localSheetId="47">#REF!</definedName>
    <definedName name="Returns" localSheetId="45">#REF!</definedName>
    <definedName name="Returns" localSheetId="46">#REF!</definedName>
    <definedName name="retyu" localSheetId="35" hidden="1">{#N/A,#N/A,FALSE,"AD_Purchase";#N/A,#N/A,FALSE,"Credit";#N/A,#N/A,FALSE,"PF Acquisition";#N/A,#N/A,FALSE,"PF Offering"}</definedName>
    <definedName name="retyu" localSheetId="31" hidden="1">{#N/A,#N/A,FALSE,"AD_Purchase";#N/A,#N/A,FALSE,"Credit";#N/A,#N/A,FALSE,"PF Acquisition";#N/A,#N/A,FALSE,"PF Offering"}</definedName>
    <definedName name="retyu" localSheetId="9" hidden="1">{#N/A,#N/A,FALSE,"AD_Purchase";#N/A,#N/A,FALSE,"Credit";#N/A,#N/A,FALSE,"PF Acquisition";#N/A,#N/A,FALSE,"PF Offering"}</definedName>
    <definedName name="retyu" localSheetId="30" hidden="1">{#N/A,#N/A,FALSE,"AD_Purchase";#N/A,#N/A,FALSE,"Credit";#N/A,#N/A,FALSE,"PF Acquisition";#N/A,#N/A,FALSE,"PF Offering"}</definedName>
    <definedName name="retyu" localSheetId="51" hidden="1">{#N/A,#N/A,FALSE,"AD_Purchase";#N/A,#N/A,FALSE,"Credit";#N/A,#N/A,FALSE,"PF Acquisition";#N/A,#N/A,FALSE,"PF Offering"}</definedName>
    <definedName name="retyu" localSheetId="7" hidden="1">{#N/A,#N/A,FALSE,"AD_Purchase";#N/A,#N/A,FALSE,"Credit";#N/A,#N/A,FALSE,"PF Acquisition";#N/A,#N/A,FALSE,"PF Offering"}</definedName>
    <definedName name="retyu" localSheetId="33" hidden="1">{#N/A,#N/A,FALSE,"AD_Purchase";#N/A,#N/A,FALSE,"Credit";#N/A,#N/A,FALSE,"PF Acquisition";#N/A,#N/A,FALSE,"PF Offering"}</definedName>
    <definedName name="retyu" localSheetId="6" hidden="1">{#N/A,#N/A,FALSE,"AD_Purchase";#N/A,#N/A,FALSE,"Credit";#N/A,#N/A,FALSE,"PF Acquisition";#N/A,#N/A,FALSE,"PF Offering"}</definedName>
    <definedName name="retyu" localSheetId="16" hidden="1">{#N/A,#N/A,FALSE,"AD_Purchase";#N/A,#N/A,FALSE,"Credit";#N/A,#N/A,FALSE,"PF Acquisition";#N/A,#N/A,FALSE,"PF Offering"}</definedName>
    <definedName name="retyu" localSheetId="10" hidden="1">{#N/A,#N/A,FALSE,"AD_Purchase";#N/A,#N/A,FALSE,"Credit";#N/A,#N/A,FALSE,"PF Acquisition";#N/A,#N/A,FALSE,"PF Offering"}</definedName>
    <definedName name="retyu" localSheetId="29" hidden="1">{#N/A,#N/A,FALSE,"AD_Purchase";#N/A,#N/A,FALSE,"Credit";#N/A,#N/A,FALSE,"PF Acquisition";#N/A,#N/A,FALSE,"PF Offering"}</definedName>
    <definedName name="retyu" localSheetId="28" hidden="1">{#N/A,#N/A,FALSE,"AD_Purchase";#N/A,#N/A,FALSE,"Credit";#N/A,#N/A,FALSE,"PF Acquisition";#N/A,#N/A,FALSE,"PF Offering"}</definedName>
    <definedName name="retyu" localSheetId="11" hidden="1">{#N/A,#N/A,FALSE,"AD_Purchase";#N/A,#N/A,FALSE,"Credit";#N/A,#N/A,FALSE,"PF Acquisition";#N/A,#N/A,FALSE,"PF Offering"}</definedName>
    <definedName name="retyu" localSheetId="36" hidden="1">{#N/A,#N/A,FALSE,"AD_Purchase";#N/A,#N/A,FALSE,"Credit";#N/A,#N/A,FALSE,"PF Acquisition";#N/A,#N/A,FALSE,"PF Offering"}</definedName>
    <definedName name="retyu" localSheetId="32" hidden="1">{#N/A,#N/A,FALSE,"AD_Purchase";#N/A,#N/A,FALSE,"Credit";#N/A,#N/A,FALSE,"PF Acquisition";#N/A,#N/A,FALSE,"PF Offering"}</definedName>
    <definedName name="retyu" localSheetId="18" hidden="1">{#N/A,#N/A,FALSE,"AD_Purchase";#N/A,#N/A,FALSE,"Credit";#N/A,#N/A,FALSE,"PF Acquisition";#N/A,#N/A,FALSE,"PF Offering"}</definedName>
    <definedName name="retyu" localSheetId="38" hidden="1">{#N/A,#N/A,FALSE,"AD_Purchase";#N/A,#N/A,FALSE,"Credit";#N/A,#N/A,FALSE,"PF Acquisition";#N/A,#N/A,FALSE,"PF Offering"}</definedName>
    <definedName name="retyu" hidden="1">{#N/A,#N/A,FALSE,"AD_Purchase";#N/A,#N/A,FALSE,"Credit";#N/A,#N/A,FALSE,"PF Acquisition";#N/A,#N/A,FALSE,"PF Offering"}</definedName>
    <definedName name="REY" localSheetId="9" hidden="1">#REF!</definedName>
    <definedName name="REY" localSheetId="51" hidden="1">#REF!</definedName>
    <definedName name="REY" localSheetId="16" hidden="1">#REF!</definedName>
    <definedName name="REY" localSheetId="10" hidden="1">'NFD CONSO'!#REF!</definedName>
    <definedName name="REY" localSheetId="29" hidden="1">#REF!</definedName>
    <definedName name="REY" localSheetId="11" hidden="1">#REF!</definedName>
    <definedName name="REY" localSheetId="18" hidden="1">#REF!</definedName>
    <definedName name="REY" localSheetId="38" hidden="1">#REF!</definedName>
    <definedName name="REY" hidden="1">#REF!</definedName>
    <definedName name="rf" localSheetId="9"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7"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6"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10"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2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11"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36"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localSheetId="1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f2e" localSheetId="35" hidden="1">{#N/A,#N/A,FALSE,"Pharm";#N/A,#N/A,FALSE,"WWCM"}</definedName>
    <definedName name="rf2e" localSheetId="31" hidden="1">{#N/A,#N/A,FALSE,"Pharm";#N/A,#N/A,FALSE,"WWCM"}</definedName>
    <definedName name="rf2e" localSheetId="9" hidden="1">{#N/A,#N/A,FALSE,"Pharm";#N/A,#N/A,FALSE,"WWCM"}</definedName>
    <definedName name="rf2e" localSheetId="30" hidden="1">{#N/A,#N/A,FALSE,"Pharm";#N/A,#N/A,FALSE,"WWCM"}</definedName>
    <definedName name="rf2e" localSheetId="51" hidden="1">{#N/A,#N/A,FALSE,"Pharm";#N/A,#N/A,FALSE,"WWCM"}</definedName>
    <definedName name="rf2e" localSheetId="7" hidden="1">{#N/A,#N/A,FALSE,"Pharm";#N/A,#N/A,FALSE,"WWCM"}</definedName>
    <definedName name="rf2e" localSheetId="33" hidden="1">{#N/A,#N/A,FALSE,"Pharm";#N/A,#N/A,FALSE,"WWCM"}</definedName>
    <definedName name="rf2e" localSheetId="6" hidden="1">{#N/A,#N/A,FALSE,"Pharm";#N/A,#N/A,FALSE,"WWCM"}</definedName>
    <definedName name="rf2e" localSheetId="16" hidden="1">{#N/A,#N/A,FALSE,"Pharm";#N/A,#N/A,FALSE,"WWCM"}</definedName>
    <definedName name="rf2e" localSheetId="10" hidden="1">{#N/A,#N/A,FALSE,"Pharm";#N/A,#N/A,FALSE,"WWCM"}</definedName>
    <definedName name="rf2e" localSheetId="29" hidden="1">{#N/A,#N/A,FALSE,"Pharm";#N/A,#N/A,FALSE,"WWCM"}</definedName>
    <definedName name="rf2e" localSheetId="28" hidden="1">{#N/A,#N/A,FALSE,"Pharm";#N/A,#N/A,FALSE,"WWCM"}</definedName>
    <definedName name="rf2e" localSheetId="11" hidden="1">{#N/A,#N/A,FALSE,"Pharm";#N/A,#N/A,FALSE,"WWCM"}</definedName>
    <definedName name="rf2e" localSheetId="36" hidden="1">{#N/A,#N/A,FALSE,"Pharm";#N/A,#N/A,FALSE,"WWCM"}</definedName>
    <definedName name="rf2e" localSheetId="32" hidden="1">{#N/A,#N/A,FALSE,"Pharm";#N/A,#N/A,FALSE,"WWCM"}</definedName>
    <definedName name="rf2e" localSheetId="18" hidden="1">{#N/A,#N/A,FALSE,"Pharm";#N/A,#N/A,FALSE,"WWCM"}</definedName>
    <definedName name="rf2e" localSheetId="38" hidden="1">{#N/A,#N/A,FALSE,"Pharm";#N/A,#N/A,FALSE,"WWCM"}</definedName>
    <definedName name="rf2e" hidden="1">{#N/A,#N/A,FALSE,"Pharm";#N/A,#N/A,FALSE,"WWCM"}</definedName>
    <definedName name="rfgg" localSheetId="35" hidden="1">{#N/A,#N/A,FALSE,"sum-don";#N/A,#N/A,FALSE,"inc-don"}</definedName>
    <definedName name="rfgg" localSheetId="31" hidden="1">{#N/A,#N/A,FALSE,"sum-don";#N/A,#N/A,FALSE,"inc-don"}</definedName>
    <definedName name="rfgg" localSheetId="9" hidden="1">{#N/A,#N/A,FALSE,"sum-don";#N/A,#N/A,FALSE,"inc-don"}</definedName>
    <definedName name="rfgg" localSheetId="30" hidden="1">{#N/A,#N/A,FALSE,"sum-don";#N/A,#N/A,FALSE,"inc-don"}</definedName>
    <definedName name="rfgg" localSheetId="51" hidden="1">{#N/A,#N/A,FALSE,"sum-don";#N/A,#N/A,FALSE,"inc-don"}</definedName>
    <definedName name="rfgg" localSheetId="7" hidden="1">{#N/A,#N/A,FALSE,"sum-don";#N/A,#N/A,FALSE,"inc-don"}</definedName>
    <definedName name="rfgg" localSheetId="33" hidden="1">{#N/A,#N/A,FALSE,"sum-don";#N/A,#N/A,FALSE,"inc-don"}</definedName>
    <definedName name="rfgg" localSheetId="6" hidden="1">{#N/A,#N/A,FALSE,"sum-don";#N/A,#N/A,FALSE,"inc-don"}</definedName>
    <definedName name="rfgg" localSheetId="16" hidden="1">{#N/A,#N/A,FALSE,"sum-don";#N/A,#N/A,FALSE,"inc-don"}</definedName>
    <definedName name="rfgg" localSheetId="10" hidden="1">{#N/A,#N/A,FALSE,"sum-don";#N/A,#N/A,FALSE,"inc-don"}</definedName>
    <definedName name="rfgg" localSheetId="29" hidden="1">{#N/A,#N/A,FALSE,"sum-don";#N/A,#N/A,FALSE,"inc-don"}</definedName>
    <definedName name="rfgg" localSheetId="28" hidden="1">{#N/A,#N/A,FALSE,"sum-don";#N/A,#N/A,FALSE,"inc-don"}</definedName>
    <definedName name="rfgg" localSheetId="11" hidden="1">{#N/A,#N/A,FALSE,"sum-don";#N/A,#N/A,FALSE,"inc-don"}</definedName>
    <definedName name="rfgg" localSheetId="36" hidden="1">{#N/A,#N/A,FALSE,"sum-don";#N/A,#N/A,FALSE,"inc-don"}</definedName>
    <definedName name="rfgg" localSheetId="32" hidden="1">{#N/A,#N/A,FALSE,"sum-don";#N/A,#N/A,FALSE,"inc-don"}</definedName>
    <definedName name="rfgg" localSheetId="18" hidden="1">{#N/A,#N/A,FALSE,"sum-don";#N/A,#N/A,FALSE,"inc-don"}</definedName>
    <definedName name="rfgg" localSheetId="38" hidden="1">{#N/A,#N/A,FALSE,"sum-don";#N/A,#N/A,FALSE,"inc-don"}</definedName>
    <definedName name="rfgg" hidden="1">{#N/A,#N/A,FALSE,"sum-don";#N/A,#N/A,FALSE,"inc-don"}</definedName>
    <definedName name="rftt" localSheetId="9" hidden="1">{"HUBAN","COMPANIES",TRUE}</definedName>
    <definedName name="rftt" localSheetId="51" hidden="1">{"HUBAN","COMPANIES",TRUE}</definedName>
    <definedName name="rftt" localSheetId="7" hidden="1">{"HUBAN","COMPANIES",TRUE}</definedName>
    <definedName name="rftt" localSheetId="6" hidden="1">{"HUBAN","COMPANIES",TRUE}</definedName>
    <definedName name="rftt" localSheetId="10" hidden="1">{"HUBAN","COMPANIES",TRUE}</definedName>
    <definedName name="rftt" localSheetId="28" hidden="1">{"HUBAN","COMPANIES",TRUE}</definedName>
    <definedName name="rftt" localSheetId="11" hidden="1">{"HUBAN","COMPANIES",TRUE}</definedName>
    <definedName name="rftt" localSheetId="36" hidden="1">{"HUBAN","COMPANIES",TRUE}</definedName>
    <definedName name="rftt" localSheetId="18" hidden="1">{"HUBAN","COMPANIES",TRUE}</definedName>
    <definedName name="rftt" localSheetId="38" hidden="1">{"HUBAN","COMPANIES",TRUE}</definedName>
    <definedName name="rftt" hidden="1">{"HUBAN","COMPANIES",TRUE}</definedName>
    <definedName name="Rick" localSheetId="9"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51"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7"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6"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10"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28"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11"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36"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localSheetId="18"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ck" hidden="1">{"assets_99",#N/A,FALSE,"CONSOL";"liabilities_99",#N/A,FALSE,"CONSOL";"pl_99",#N/A,FALSE,"CONSOL";"Corp_99_assets",#N/A,FALSE,"CORP";"Corp_99_liab",#N/A,FALSE,"CORP";"Corp_99_PL",#N/A,FALSE,"CORP";"SMT_99_assets",#N/A,FALSE,"SMTEK";"SMT_99_liab",#N/A,FALSE,"SMTEK";"SMT_99_PL",#N/A,FALSE,"SMTEK";"Jolt_99_assets",#N/A,FALSE,"JOLT";"Jolt_99_liab",#N/A,FALSE,"JOLT";"Jolt_99_PL",#N/A,FALSE,"JOLT";"Irlan_99_assets",#N/A,FALSE,"IRLAN";"Irlan_99_liab",#N/A,FALSE,"IRLAN";"Irlan_99_PL",#N/A,FALSE,"IRLAN";"DDL-E_99_assets",#N/A,FALSE,"DDL-E";"DDL-E_99_liab",#N/A,FALSE,"DDL-E";"DDL-E_99_PL",#N/A,FALSE,"DDL-E"}</definedName>
    <definedName name="RiskAfterRecalcMacro" hidden="1">""</definedName>
    <definedName name="RiskAfterSimMacro" hidden="1">""</definedName>
    <definedName name="RiskBeforeRecalcMacro" hidden="1">""</definedName>
    <definedName name="RiskBeforeSimMacro" hidden="1">""</definedName>
    <definedName name="RiskMultipleCPUSupportEnabled" hidden="1">TRUE</definedName>
    <definedName name="rngComments" localSheetId="35" hidden="1">#REF!</definedName>
    <definedName name="rngComments" localSheetId="31" hidden="1">#REF!</definedName>
    <definedName name="rngComments" localSheetId="9" hidden="1">#REF!</definedName>
    <definedName name="rngComments" localSheetId="30" hidden="1">#REF!</definedName>
    <definedName name="rngComments" localSheetId="51" hidden="1">#REF!</definedName>
    <definedName name="rngComments" localSheetId="33" hidden="1">#REF!</definedName>
    <definedName name="rngComments" localSheetId="16" hidden="1">#REF!</definedName>
    <definedName name="rngComments" localSheetId="10" hidden="1">'NFD CONSO'!#REF!</definedName>
    <definedName name="rngComments" localSheetId="29" hidden="1">#REF!</definedName>
    <definedName name="rngComments" localSheetId="11" hidden="1">#REF!</definedName>
    <definedName name="rngComments" localSheetId="36" hidden="1">#REF!</definedName>
    <definedName name="rngComments" localSheetId="32" hidden="1">#REF!</definedName>
    <definedName name="rngComments" localSheetId="18" hidden="1">#REF!</definedName>
    <definedName name="rngComments" localSheetId="38" hidden="1">#REF!</definedName>
    <definedName name="rngComments" hidden="1">#REF!</definedName>
    <definedName name="rngDialogType" localSheetId="35" hidden="1">#REF!</definedName>
    <definedName name="rngDialogType" localSheetId="31" hidden="1">#REF!</definedName>
    <definedName name="rngDialogType" localSheetId="9" hidden="1">#REF!</definedName>
    <definedName name="rngDialogType" localSheetId="30" hidden="1">#REF!</definedName>
    <definedName name="rngDialogType" localSheetId="51" hidden="1">#REF!</definedName>
    <definedName name="rngDialogType" localSheetId="33" hidden="1">#REF!</definedName>
    <definedName name="rngDialogType" localSheetId="16" hidden="1">#REF!</definedName>
    <definedName name="rngDialogType" localSheetId="10" hidden="1">'NFD CONSO'!#REF!</definedName>
    <definedName name="rngDialogType" localSheetId="29" hidden="1">#REF!</definedName>
    <definedName name="rngDialogType" localSheetId="11" hidden="1">#REF!</definedName>
    <definedName name="rngDialogType" localSheetId="36" hidden="1">#REF!</definedName>
    <definedName name="rngDialogType" localSheetId="32" hidden="1">#REF!</definedName>
    <definedName name="rngDialogType" localSheetId="18" hidden="1">#REF!</definedName>
    <definedName name="rngDialogType" localSheetId="38" hidden="1">#REF!</definedName>
    <definedName name="rngDialogType" hidden="1">#REF!</definedName>
    <definedName name="rngEndDate" localSheetId="35" hidden="1">#REF!</definedName>
    <definedName name="rngEndDate" localSheetId="31" hidden="1">#REF!</definedName>
    <definedName name="rngEndDate" localSheetId="9" hidden="1">#REF!</definedName>
    <definedName name="rngEndDate" localSheetId="30" hidden="1">#REF!</definedName>
    <definedName name="rngEndDate" localSheetId="51" hidden="1">#REF!</definedName>
    <definedName name="rngEndDate" localSheetId="33" hidden="1">#REF!</definedName>
    <definedName name="rngEndDate" localSheetId="16" hidden="1">#REF!</definedName>
    <definedName name="rngEndDate" localSheetId="10" hidden="1">'NFD CONSO'!#REF!</definedName>
    <definedName name="rngEndDate" localSheetId="29" hidden="1">#REF!</definedName>
    <definedName name="rngEndDate" localSheetId="11" hidden="1">#REF!</definedName>
    <definedName name="rngEndDate" localSheetId="36" hidden="1">#REF!</definedName>
    <definedName name="rngEndDate" localSheetId="32" hidden="1">#REF!</definedName>
    <definedName name="rngEndDate" localSheetId="18" hidden="1">#REF!</definedName>
    <definedName name="rngEndDate" localSheetId="38" hidden="1">#REF!</definedName>
    <definedName name="rngEndDate" hidden="1">#REF!</definedName>
    <definedName name="rngLastQuery" localSheetId="35" hidden="1">#REF!</definedName>
    <definedName name="rngLastQuery" localSheetId="31" hidden="1">#REF!</definedName>
    <definedName name="rngLastQuery" localSheetId="9" hidden="1">#REF!</definedName>
    <definedName name="rngLastQuery" localSheetId="30" hidden="1">#REF!</definedName>
    <definedName name="rngLastQuery" localSheetId="33" hidden="1">#REF!</definedName>
    <definedName name="rngLastQuery" localSheetId="16" hidden="1">#REF!</definedName>
    <definedName name="rngLastQuery" localSheetId="10" hidden="1">'NFD CONSO'!#REF!</definedName>
    <definedName name="rngLastQuery" localSheetId="29" hidden="1">#REF!</definedName>
    <definedName name="rngLastQuery" localSheetId="11" hidden="1">#REF!</definedName>
    <definedName name="rngLastQuery" localSheetId="36" hidden="1">#REF!</definedName>
    <definedName name="rngLastQuery" localSheetId="32" hidden="1">#REF!</definedName>
    <definedName name="rngLastQuery" localSheetId="18" hidden="1">#REF!</definedName>
    <definedName name="rngLastQuery" localSheetId="38" hidden="1">#REF!</definedName>
    <definedName name="rngLastQuery" hidden="1">#REF!</definedName>
    <definedName name="rngLastRefreshOffline" localSheetId="35" hidden="1">#REF!</definedName>
    <definedName name="rngLastRefreshOffline" localSheetId="31" hidden="1">#REF!</definedName>
    <definedName name="rngLastRefreshOffline" localSheetId="9" hidden="1">#REF!</definedName>
    <definedName name="rngLastRefreshOffline" localSheetId="30" hidden="1">#REF!</definedName>
    <definedName name="rngLastRefreshOffline" localSheetId="33" hidden="1">#REF!</definedName>
    <definedName name="rngLastRefreshOffline" localSheetId="16" hidden="1">#REF!</definedName>
    <definedName name="rngLastRefreshOffline" localSheetId="10" hidden="1">'NFD CONSO'!#REF!</definedName>
    <definedName name="rngLastRefreshOffline" localSheetId="29" hidden="1">#REF!</definedName>
    <definedName name="rngLastRefreshOffline" localSheetId="11" hidden="1">#REF!</definedName>
    <definedName name="rngLastRefreshOffline" localSheetId="36" hidden="1">#REF!</definedName>
    <definedName name="rngLastRefreshOffline" localSheetId="32" hidden="1">#REF!</definedName>
    <definedName name="rngLastRefreshOffline" localSheetId="18" hidden="1">#REF!</definedName>
    <definedName name="rngLastRefreshOffline" localSheetId="38" hidden="1">#REF!</definedName>
    <definedName name="rngLastRefreshOffline" hidden="1">#REF!</definedName>
    <definedName name="rngPassword" localSheetId="35" hidden="1">#REF!</definedName>
    <definedName name="rngPassword" localSheetId="31" hidden="1">#REF!</definedName>
    <definedName name="rngPassword" localSheetId="9" hidden="1">#REF!</definedName>
    <definedName name="rngPassword" localSheetId="30" hidden="1">#REF!</definedName>
    <definedName name="rngPassword" localSheetId="33" hidden="1">#REF!</definedName>
    <definedName name="rngPassword" localSheetId="16" hidden="1">#REF!</definedName>
    <definedName name="rngPassword" localSheetId="10" hidden="1">'NFD CONSO'!#REF!</definedName>
    <definedName name="rngPassword" localSheetId="29" hidden="1">#REF!</definedName>
    <definedName name="rngPassword" localSheetId="11" hidden="1">#REF!</definedName>
    <definedName name="rngPassword" localSheetId="36" hidden="1">#REF!</definedName>
    <definedName name="rngPassword" localSheetId="32" hidden="1">#REF!</definedName>
    <definedName name="rngPassword" localSheetId="18" hidden="1">#REF!</definedName>
    <definedName name="rngPassword" localSheetId="38" hidden="1">#REF!</definedName>
    <definedName name="rngPassword" hidden="1">#REF!</definedName>
    <definedName name="rngPickValues" localSheetId="35" hidden="1">#REF!</definedName>
    <definedName name="rngPickValues" localSheetId="31" hidden="1">#REF!</definedName>
    <definedName name="rngPickValues" localSheetId="9" hidden="1">#REF!</definedName>
    <definedName name="rngPickValues" localSheetId="30" hidden="1">#REF!</definedName>
    <definedName name="rngPickValues" localSheetId="33" hidden="1">#REF!</definedName>
    <definedName name="rngPickValues" localSheetId="16" hidden="1">#REF!</definedName>
    <definedName name="rngPickValues" localSheetId="10" hidden="1">'NFD CONSO'!#REF!</definedName>
    <definedName name="rngPickValues" localSheetId="29" hidden="1">#REF!</definedName>
    <definedName name="rngPickValues" localSheetId="11" hidden="1">#REF!</definedName>
    <definedName name="rngPickValues" localSheetId="36" hidden="1">#REF!</definedName>
    <definedName name="rngPickValues" localSheetId="32" hidden="1">#REF!</definedName>
    <definedName name="rngPickValues" localSheetId="18" hidden="1">#REF!</definedName>
    <definedName name="rngPickValues" localSheetId="38" hidden="1">#REF!</definedName>
    <definedName name="rngPickValues" hidden="1">#REF!</definedName>
    <definedName name="rngPivotLocation" localSheetId="35" hidden="1">#REF!</definedName>
    <definedName name="rngPivotLocation" localSheetId="31" hidden="1">#REF!</definedName>
    <definedName name="rngPivotLocation" localSheetId="9" hidden="1">#REF!</definedName>
    <definedName name="rngPivotLocation" localSheetId="30" hidden="1">#REF!</definedName>
    <definedName name="rngPivotLocation" localSheetId="33" hidden="1">#REF!</definedName>
    <definedName name="rngPivotLocation" localSheetId="16" hidden="1">#REF!</definedName>
    <definedName name="rngPivotLocation" localSheetId="10" hidden="1">'NFD CONSO'!#REF!</definedName>
    <definedName name="rngPivotLocation" localSheetId="29" hidden="1">#REF!</definedName>
    <definedName name="rngPivotLocation" localSheetId="11" hidden="1">#REF!</definedName>
    <definedName name="rngPivotLocation" localSheetId="36" hidden="1">#REF!</definedName>
    <definedName name="rngPivotLocation" localSheetId="32" hidden="1">#REF!</definedName>
    <definedName name="rngPivotLocation" localSheetId="18" hidden="1">#REF!</definedName>
    <definedName name="rngPivotLocation" localSheetId="38" hidden="1">#REF!</definedName>
    <definedName name="rngPivotLocation" hidden="1">#REF!</definedName>
    <definedName name="rngProtected" localSheetId="35" hidden="1">#REF!</definedName>
    <definedName name="rngProtected" localSheetId="31" hidden="1">#REF!</definedName>
    <definedName name="rngProtected" localSheetId="9" hidden="1">#REF!</definedName>
    <definedName name="rngProtected" localSheetId="30" hidden="1">#REF!</definedName>
    <definedName name="rngProtected" localSheetId="33" hidden="1">#REF!</definedName>
    <definedName name="rngProtected" localSheetId="16" hidden="1">#REF!</definedName>
    <definedName name="rngProtected" localSheetId="10" hidden="1">'NFD CONSO'!#REF!</definedName>
    <definedName name="rngProtected" localSheetId="29" hidden="1">#REF!</definedName>
    <definedName name="rngProtected" localSheetId="11" hidden="1">#REF!</definedName>
    <definedName name="rngProtected" localSheetId="36" hidden="1">#REF!</definedName>
    <definedName name="rngProtected" localSheetId="32" hidden="1">#REF!</definedName>
    <definedName name="rngProtected" localSheetId="18" hidden="1">#REF!</definedName>
    <definedName name="rngProtected" localSheetId="38" hidden="1">#REF!</definedName>
    <definedName name="rngProtected" hidden="1">#REF!</definedName>
    <definedName name="rngPWD" localSheetId="35" hidden="1">#REF!</definedName>
    <definedName name="rngPWD" localSheetId="31" hidden="1">#REF!</definedName>
    <definedName name="rngPWD" localSheetId="9" hidden="1">#REF!</definedName>
    <definedName name="rngPWD" localSheetId="30" hidden="1">#REF!</definedName>
    <definedName name="rngPWD" localSheetId="33" hidden="1">#REF!</definedName>
    <definedName name="rngPWD" localSheetId="16" hidden="1">#REF!</definedName>
    <definedName name="rngPWD" localSheetId="10" hidden="1">'NFD CONSO'!#REF!</definedName>
    <definedName name="rngPWD" localSheetId="29" hidden="1">#REF!</definedName>
    <definedName name="rngPWD" localSheetId="11" hidden="1">#REF!</definedName>
    <definedName name="rngPWD" localSheetId="36" hidden="1">#REF!</definedName>
    <definedName name="rngPWD" localSheetId="32" hidden="1">#REF!</definedName>
    <definedName name="rngPWD" localSheetId="18" hidden="1">#REF!</definedName>
    <definedName name="rngPWD" localSheetId="38" hidden="1">#REF!</definedName>
    <definedName name="rngPWD" hidden="1">#REF!</definedName>
    <definedName name="rngQuery" localSheetId="35" hidden="1">#REF!</definedName>
    <definedName name="rngQuery" localSheetId="31" hidden="1">#REF!</definedName>
    <definedName name="rngQuery" localSheetId="9" hidden="1">#REF!</definedName>
    <definedName name="rngQuery" localSheetId="30" hidden="1">#REF!</definedName>
    <definedName name="rngQuery" localSheetId="33" hidden="1">#REF!</definedName>
    <definedName name="rngQuery" localSheetId="16" hidden="1">#REF!</definedName>
    <definedName name="rngQuery" localSheetId="10" hidden="1">'NFD CONSO'!#REF!</definedName>
    <definedName name="rngQuery" localSheetId="29" hidden="1">#REF!</definedName>
    <definedName name="rngQuery" localSheetId="11" hidden="1">#REF!</definedName>
    <definedName name="rngQuery" localSheetId="36" hidden="1">#REF!</definedName>
    <definedName name="rngQuery" localSheetId="32" hidden="1">#REF!</definedName>
    <definedName name="rngQuery" localSheetId="18" hidden="1">#REF!</definedName>
    <definedName name="rngQuery" localSheetId="38" hidden="1">#REF!</definedName>
    <definedName name="rngQuery" hidden="1">#REF!</definedName>
    <definedName name="rngQueryType" localSheetId="35" hidden="1">#REF!</definedName>
    <definedName name="rngQueryType" localSheetId="31" hidden="1">#REF!</definedName>
    <definedName name="rngQueryType" localSheetId="9" hidden="1">#REF!</definedName>
    <definedName name="rngQueryType" localSheetId="30" hidden="1">#REF!</definedName>
    <definedName name="rngQueryType" localSheetId="33" hidden="1">#REF!</definedName>
    <definedName name="rngQueryType" localSheetId="16" hidden="1">#REF!</definedName>
    <definedName name="rngQueryType" localSheetId="10" hidden="1">'NFD CONSO'!#REF!</definedName>
    <definedName name="rngQueryType" localSheetId="29" hidden="1">#REF!</definedName>
    <definedName name="rngQueryType" localSheetId="11" hidden="1">#REF!</definedName>
    <definedName name="rngQueryType" localSheetId="36" hidden="1">#REF!</definedName>
    <definedName name="rngQueryType" localSheetId="32" hidden="1">#REF!</definedName>
    <definedName name="rngQueryType" localSheetId="18" hidden="1">#REF!</definedName>
    <definedName name="rngQueryType" localSheetId="38" hidden="1">#REF!</definedName>
    <definedName name="rngQueryType" hidden="1">#REF!</definedName>
    <definedName name="rngRangeName" localSheetId="35" hidden="1">#REF!</definedName>
    <definedName name="rngRangeName" localSheetId="31" hidden="1">#REF!</definedName>
    <definedName name="rngRangeName" localSheetId="9" hidden="1">#REF!</definedName>
    <definedName name="rngRangeName" localSheetId="30" hidden="1">#REF!</definedName>
    <definedName name="rngRangeName" localSheetId="33" hidden="1">#REF!</definedName>
    <definedName name="rngRangeName" localSheetId="16" hidden="1">#REF!</definedName>
    <definedName name="rngRangeName" localSheetId="10" hidden="1">'NFD CONSO'!#REF!</definedName>
    <definedName name="rngRangeName" localSheetId="29" hidden="1">#REF!</definedName>
    <definedName name="rngRangeName" localSheetId="11" hidden="1">#REF!</definedName>
    <definedName name="rngRangeName" localSheetId="36" hidden="1">#REF!</definedName>
    <definedName name="rngRangeName" localSheetId="32" hidden="1">#REF!</definedName>
    <definedName name="rngRangeName" localSheetId="18" hidden="1">#REF!</definedName>
    <definedName name="rngRangeName" localSheetId="38" hidden="1">#REF!</definedName>
    <definedName name="rngRangeName" hidden="1">#REF!</definedName>
    <definedName name="rngRefreshedDate" localSheetId="35" hidden="1">#REF!</definedName>
    <definedName name="rngRefreshedDate" localSheetId="31" hidden="1">#REF!</definedName>
    <definedName name="rngRefreshedDate" localSheetId="9" hidden="1">#REF!</definedName>
    <definedName name="rngRefreshedDate" localSheetId="30" hidden="1">#REF!</definedName>
    <definedName name="rngRefreshedDate" localSheetId="33" hidden="1">#REF!</definedName>
    <definedName name="rngRefreshedDate" localSheetId="16" hidden="1">#REF!</definedName>
    <definedName name="rngRefreshedDate" localSheetId="10" hidden="1">'NFD CONSO'!#REF!</definedName>
    <definedName name="rngRefreshedDate" localSheetId="29" hidden="1">#REF!</definedName>
    <definedName name="rngRefreshedDate" localSheetId="11" hidden="1">#REF!</definedName>
    <definedName name="rngRefreshedDate" localSheetId="36" hidden="1">#REF!</definedName>
    <definedName name="rngRefreshedDate" localSheetId="32" hidden="1">#REF!</definedName>
    <definedName name="rngRefreshedDate" localSheetId="18" hidden="1">#REF!</definedName>
    <definedName name="rngRefreshedDate" localSheetId="38" hidden="1">#REF!</definedName>
    <definedName name="rngRefreshedDate" hidden="1">#REF!</definedName>
    <definedName name="rngScenarios" localSheetId="35" hidden="1">#REF!</definedName>
    <definedName name="rngScenarios" localSheetId="31" hidden="1">#REF!</definedName>
    <definedName name="rngScenarios" localSheetId="9" hidden="1">#REF!</definedName>
    <definedName name="rngScenarios" localSheetId="30" hidden="1">#REF!</definedName>
    <definedName name="rngScenarios" localSheetId="33" hidden="1">#REF!</definedName>
    <definedName name="rngScenarios" localSheetId="16" hidden="1">#REF!</definedName>
    <definedName name="rngScenarios" localSheetId="10" hidden="1">'NFD CONSO'!#REF!</definedName>
    <definedName name="rngScenarios" localSheetId="29" hidden="1">#REF!</definedName>
    <definedName name="rngScenarios" localSheetId="11" hidden="1">#REF!</definedName>
    <definedName name="rngScenarios" localSheetId="36" hidden="1">#REF!</definedName>
    <definedName name="rngScenarios" localSheetId="32" hidden="1">#REF!</definedName>
    <definedName name="rngScenarios" localSheetId="18" hidden="1">#REF!</definedName>
    <definedName name="rngScenarios" localSheetId="38" hidden="1">#REF!</definedName>
    <definedName name="rngScenarios" hidden="1">#REF!</definedName>
    <definedName name="rngShow" localSheetId="35" hidden="1">#REF!</definedName>
    <definedName name="rngShow" localSheetId="31" hidden="1">#REF!</definedName>
    <definedName name="rngShow" localSheetId="9" hidden="1">#REF!</definedName>
    <definedName name="rngShow" localSheetId="30" hidden="1">#REF!</definedName>
    <definedName name="rngShow" localSheetId="33" hidden="1">#REF!</definedName>
    <definedName name="rngShow" localSheetId="16" hidden="1">#REF!</definedName>
    <definedName name="rngShow" localSheetId="10" hidden="1">'NFD CONSO'!#REF!</definedName>
    <definedName name="rngShow" localSheetId="29" hidden="1">#REF!</definedName>
    <definedName name="rngShow" localSheetId="11" hidden="1">#REF!</definedName>
    <definedName name="rngShow" localSheetId="36" hidden="1">#REF!</definedName>
    <definedName name="rngShow" localSheetId="32" hidden="1">#REF!</definedName>
    <definedName name="rngShow" localSheetId="18" hidden="1">#REF!</definedName>
    <definedName name="rngShow" localSheetId="38" hidden="1">#REF!</definedName>
    <definedName name="rngShow" hidden="1">#REF!</definedName>
    <definedName name="rngStartDate" localSheetId="35" hidden="1">#REF!</definedName>
    <definedName name="rngStartDate" localSheetId="31" hidden="1">#REF!</definedName>
    <definedName name="rngStartDate" localSheetId="9" hidden="1">#REF!</definedName>
    <definedName name="rngStartDate" localSheetId="30" hidden="1">#REF!</definedName>
    <definedName name="rngStartDate" localSheetId="33" hidden="1">#REF!</definedName>
    <definedName name="rngStartDate" localSheetId="16" hidden="1">#REF!</definedName>
    <definedName name="rngStartDate" localSheetId="10" hidden="1">'NFD CONSO'!#REF!</definedName>
    <definedName name="rngStartDate" localSheetId="29" hidden="1">#REF!</definedName>
    <definedName name="rngStartDate" localSheetId="11" hidden="1">#REF!</definedName>
    <definedName name="rngStartDate" localSheetId="36" hidden="1">#REF!</definedName>
    <definedName name="rngStartDate" localSheetId="32" hidden="1">#REF!</definedName>
    <definedName name="rngStartDate" localSheetId="18" hidden="1">#REF!</definedName>
    <definedName name="rngStartDate" localSheetId="38" hidden="1">#REF!</definedName>
    <definedName name="rngStartDate" hidden="1">#REF!</definedName>
    <definedName name="rngStoredProcedure" localSheetId="35" hidden="1">#REF!</definedName>
    <definedName name="rngStoredProcedure" localSheetId="31" hidden="1">#REF!</definedName>
    <definedName name="rngStoredProcedure" localSheetId="9" hidden="1">#REF!</definedName>
    <definedName name="rngStoredProcedure" localSheetId="30" hidden="1">#REF!</definedName>
    <definedName name="rngStoredProcedure" localSheetId="33" hidden="1">#REF!</definedName>
    <definedName name="rngStoredProcedure" localSheetId="16" hidden="1">#REF!</definedName>
    <definedName name="rngStoredProcedure" localSheetId="10" hidden="1">'NFD CONSO'!#REF!</definedName>
    <definedName name="rngStoredProcedure" localSheetId="29" hidden="1">#REF!</definedName>
    <definedName name="rngStoredProcedure" localSheetId="11" hidden="1">#REF!</definedName>
    <definedName name="rngStoredProcedure" localSheetId="36" hidden="1">#REF!</definedName>
    <definedName name="rngStoredProcedure" localSheetId="32" hidden="1">#REF!</definedName>
    <definedName name="rngStoredProcedure" localSheetId="18" hidden="1">#REF!</definedName>
    <definedName name="rngStoredProcedure" localSheetId="38" hidden="1">#REF!</definedName>
    <definedName name="rngStoredProcedure" hidden="1">#REF!</definedName>
    <definedName name="rngUID" localSheetId="35" hidden="1">#REF!</definedName>
    <definedName name="rngUID" localSheetId="31" hidden="1">#REF!</definedName>
    <definedName name="rngUID" localSheetId="9" hidden="1">#REF!</definedName>
    <definedName name="rngUID" localSheetId="30" hidden="1">#REF!</definedName>
    <definedName name="rngUID" localSheetId="33" hidden="1">#REF!</definedName>
    <definedName name="rngUID" localSheetId="16" hidden="1">#REF!</definedName>
    <definedName name="rngUID" localSheetId="10" hidden="1">'NFD CONSO'!#REF!</definedName>
    <definedName name="rngUID" localSheetId="29" hidden="1">#REF!</definedName>
    <definedName name="rngUID" localSheetId="11" hidden="1">#REF!</definedName>
    <definedName name="rngUID" localSheetId="36" hidden="1">#REF!</definedName>
    <definedName name="rngUID" localSheetId="32" hidden="1">#REF!</definedName>
    <definedName name="rngUID" localSheetId="18" hidden="1">#REF!</definedName>
    <definedName name="rngUID" localSheetId="38" hidden="1">#REF!</definedName>
    <definedName name="rngUID" hidden="1">#REF!</definedName>
    <definedName name="rngUnplugged" localSheetId="35" hidden="1">#REF!</definedName>
    <definedName name="rngUnplugged" localSheetId="31" hidden="1">#REF!</definedName>
    <definedName name="rngUnplugged" localSheetId="9" hidden="1">#REF!</definedName>
    <definedName name="rngUnplugged" localSheetId="30" hidden="1">#REF!</definedName>
    <definedName name="rngUnplugged" localSheetId="33" hidden="1">#REF!</definedName>
    <definedName name="rngUnplugged" localSheetId="16" hidden="1">#REF!</definedName>
    <definedName name="rngUnplugged" localSheetId="10" hidden="1">'NFD CONSO'!#REF!</definedName>
    <definedName name="rngUnplugged" localSheetId="29" hidden="1">#REF!</definedName>
    <definedName name="rngUnplugged" localSheetId="11" hidden="1">#REF!</definedName>
    <definedName name="rngUnplugged" localSheetId="36" hidden="1">#REF!</definedName>
    <definedName name="rngUnplugged" localSheetId="32" hidden="1">#REF!</definedName>
    <definedName name="rngUnplugged" localSheetId="18" hidden="1">#REF!</definedName>
    <definedName name="rngUnplugged" localSheetId="38" hidden="1">#REF!</definedName>
    <definedName name="rngUnplugged" hidden="1">#REF!</definedName>
    <definedName name="rngVersion" localSheetId="35" hidden="1">#REF!</definedName>
    <definedName name="rngVersion" localSheetId="31" hidden="1">#REF!</definedName>
    <definedName name="rngVersion" localSheetId="9" hidden="1">#REF!</definedName>
    <definedName name="rngVersion" localSheetId="30" hidden="1">#REF!</definedName>
    <definedName name="rngVersion" localSheetId="33" hidden="1">#REF!</definedName>
    <definedName name="rngVersion" localSheetId="16" hidden="1">#REF!</definedName>
    <definedName name="rngVersion" localSheetId="10" hidden="1">'NFD CONSO'!#REF!</definedName>
    <definedName name="rngVersion" localSheetId="29" hidden="1">#REF!</definedName>
    <definedName name="rngVersion" localSheetId="11" hidden="1">#REF!</definedName>
    <definedName name="rngVersion" localSheetId="36" hidden="1">#REF!</definedName>
    <definedName name="rngVersion" localSheetId="32" hidden="1">#REF!</definedName>
    <definedName name="rngVersion" localSheetId="18" hidden="1">#REF!</definedName>
    <definedName name="rngVersion" localSheetId="38" hidden="1">#REF!</definedName>
    <definedName name="rngVersion" hidden="1">#REF!</definedName>
    <definedName name="rolling" localSheetId="9" hidden="1">#REF!</definedName>
    <definedName name="rolling" localSheetId="10" hidden="1">'NFD CONSO'!#REF!</definedName>
    <definedName name="rolling" localSheetId="11" hidden="1">#REF!</definedName>
    <definedName name="rolling" localSheetId="18" hidden="1">#REF!</definedName>
    <definedName name="rolling" hidden="1">#REF!</definedName>
    <definedName name="RPTCOUNT" hidden="1">8</definedName>
    <definedName name="RPTDATACELL1" localSheetId="35" hidden="1">#REF!</definedName>
    <definedName name="RPTDATACELL1" localSheetId="31" hidden="1">#REF!</definedName>
    <definedName name="RPTDATACELL1" localSheetId="9" hidden="1">#REF!</definedName>
    <definedName name="RPTDATACELL1" localSheetId="30" hidden="1">#REF!</definedName>
    <definedName name="RPTDATACELL1" localSheetId="51" hidden="1">#REF!</definedName>
    <definedName name="RPTDATACELL1" localSheetId="33" hidden="1">#REF!</definedName>
    <definedName name="RPTDATACELL1" localSheetId="16" hidden="1">#REF!</definedName>
    <definedName name="RPTDATACELL1" localSheetId="10" hidden="1">'NFD CONSO'!#REF!</definedName>
    <definedName name="RPTDATACELL1" localSheetId="29" hidden="1">#REF!</definedName>
    <definedName name="RPTDATACELL1" localSheetId="11" hidden="1">#REF!</definedName>
    <definedName name="RPTDATACELL1" localSheetId="36" hidden="1">#REF!</definedName>
    <definedName name="RPTDATACELL1" localSheetId="32" hidden="1">#REF!</definedName>
    <definedName name="RPTDATACELL1" localSheetId="18" hidden="1">#REF!</definedName>
    <definedName name="RPTDATACELL1" localSheetId="38" hidden="1">#REF!</definedName>
    <definedName name="RPTDATACELL1" hidden="1">#REF!</definedName>
    <definedName name="RPTDATACELL10" localSheetId="35" hidden="1">#REF!</definedName>
    <definedName name="RPTDATACELL10" localSheetId="31" hidden="1">#REF!</definedName>
    <definedName name="RPTDATACELL10" localSheetId="9" hidden="1">#REF!</definedName>
    <definedName name="RPTDATACELL10" localSheetId="30" hidden="1">#REF!</definedName>
    <definedName name="RPTDATACELL10" localSheetId="51" hidden="1">#REF!</definedName>
    <definedName name="RPTDATACELL10" localSheetId="33" hidden="1">#REF!</definedName>
    <definedName name="RPTDATACELL10" localSheetId="16" hidden="1">#REF!</definedName>
    <definedName name="RPTDATACELL10" localSheetId="10" hidden="1">'NFD CONSO'!#REF!</definedName>
    <definedName name="RPTDATACELL10" localSheetId="29" hidden="1">#REF!</definedName>
    <definedName name="RPTDATACELL10" localSheetId="11" hidden="1">#REF!</definedName>
    <definedName name="RPTDATACELL10" localSheetId="36" hidden="1">#REF!</definedName>
    <definedName name="RPTDATACELL10" localSheetId="32" hidden="1">#REF!</definedName>
    <definedName name="RPTDATACELL10" localSheetId="18" hidden="1">#REF!</definedName>
    <definedName name="RPTDATACELL10" localSheetId="38" hidden="1">#REF!</definedName>
    <definedName name="RPTDATACELL10" hidden="1">#REF!</definedName>
    <definedName name="RPTDATACELL100" localSheetId="35" hidden="1">#REF!</definedName>
    <definedName name="RPTDATACELL100" localSheetId="31" hidden="1">#REF!</definedName>
    <definedName name="RPTDATACELL100" localSheetId="9" hidden="1">#REF!</definedName>
    <definedName name="RPTDATACELL100" localSheetId="30" hidden="1">#REF!</definedName>
    <definedName name="RPTDATACELL100" localSheetId="51" hidden="1">#REF!</definedName>
    <definedName name="RPTDATACELL100" localSheetId="33" hidden="1">#REF!</definedName>
    <definedName name="RPTDATACELL100" localSheetId="16" hidden="1">#REF!</definedName>
    <definedName name="RPTDATACELL100" localSheetId="10" hidden="1">'NFD CONSO'!#REF!</definedName>
    <definedName name="RPTDATACELL100" localSheetId="29" hidden="1">#REF!</definedName>
    <definedName name="RPTDATACELL100" localSheetId="11" hidden="1">#REF!</definedName>
    <definedName name="RPTDATACELL100" localSheetId="36" hidden="1">#REF!</definedName>
    <definedName name="RPTDATACELL100" localSheetId="32" hidden="1">#REF!</definedName>
    <definedName name="RPTDATACELL100" localSheetId="18" hidden="1">#REF!</definedName>
    <definedName name="RPTDATACELL100" localSheetId="38" hidden="1">#REF!</definedName>
    <definedName name="RPTDATACELL100" hidden="1">#REF!</definedName>
    <definedName name="RPTDATACELL101" localSheetId="35" hidden="1">#REF!</definedName>
    <definedName name="RPTDATACELL101" localSheetId="31" hidden="1">#REF!</definedName>
    <definedName name="RPTDATACELL101" localSheetId="9" hidden="1">#REF!</definedName>
    <definedName name="RPTDATACELL101" localSheetId="30" hidden="1">#REF!</definedName>
    <definedName name="RPTDATACELL101" localSheetId="33" hidden="1">#REF!</definedName>
    <definedName name="RPTDATACELL101" localSheetId="16" hidden="1">#REF!</definedName>
    <definedName name="RPTDATACELL101" localSheetId="10" hidden="1">'NFD CONSO'!#REF!</definedName>
    <definedName name="RPTDATACELL101" localSheetId="29" hidden="1">#REF!</definedName>
    <definedName name="RPTDATACELL101" localSheetId="11" hidden="1">#REF!</definedName>
    <definedName name="RPTDATACELL101" localSheetId="36" hidden="1">#REF!</definedName>
    <definedName name="RPTDATACELL101" localSheetId="32" hidden="1">#REF!</definedName>
    <definedName name="RPTDATACELL101" localSheetId="18" hidden="1">#REF!</definedName>
    <definedName name="RPTDATACELL101" localSheetId="38" hidden="1">#REF!</definedName>
    <definedName name="RPTDATACELL101" hidden="1">#REF!</definedName>
    <definedName name="RPTDATACELL102" localSheetId="35" hidden="1">#REF!</definedName>
    <definedName name="RPTDATACELL102" localSheetId="31" hidden="1">#REF!</definedName>
    <definedName name="RPTDATACELL102" localSheetId="9" hidden="1">#REF!</definedName>
    <definedName name="RPTDATACELL102" localSheetId="30" hidden="1">#REF!</definedName>
    <definedName name="RPTDATACELL102" localSheetId="33" hidden="1">#REF!</definedName>
    <definedName name="RPTDATACELL102" localSheetId="16" hidden="1">#REF!</definedName>
    <definedName name="RPTDATACELL102" localSheetId="10" hidden="1">'NFD CONSO'!#REF!</definedName>
    <definedName name="RPTDATACELL102" localSheetId="29" hidden="1">#REF!</definedName>
    <definedName name="RPTDATACELL102" localSheetId="11" hidden="1">#REF!</definedName>
    <definedName name="RPTDATACELL102" localSheetId="36" hidden="1">#REF!</definedName>
    <definedName name="RPTDATACELL102" localSheetId="32" hidden="1">#REF!</definedName>
    <definedName name="RPTDATACELL102" localSheetId="18" hidden="1">#REF!</definedName>
    <definedName name="RPTDATACELL102" localSheetId="38" hidden="1">#REF!</definedName>
    <definedName name="RPTDATACELL102" hidden="1">#REF!</definedName>
    <definedName name="RPTDATACELL103" localSheetId="35" hidden="1">#REF!</definedName>
    <definedName name="RPTDATACELL103" localSheetId="31" hidden="1">#REF!</definedName>
    <definedName name="RPTDATACELL103" localSheetId="9" hidden="1">#REF!</definedName>
    <definedName name="RPTDATACELL103" localSheetId="30" hidden="1">#REF!</definedName>
    <definedName name="RPTDATACELL103" localSheetId="33" hidden="1">#REF!</definedName>
    <definedName name="RPTDATACELL103" localSheetId="16" hidden="1">#REF!</definedName>
    <definedName name="RPTDATACELL103" localSheetId="10" hidden="1">'NFD CONSO'!#REF!</definedName>
    <definedName name="RPTDATACELL103" localSheetId="29" hidden="1">#REF!</definedName>
    <definedName name="RPTDATACELL103" localSheetId="11" hidden="1">#REF!</definedName>
    <definedName name="RPTDATACELL103" localSheetId="36" hidden="1">#REF!</definedName>
    <definedName name="RPTDATACELL103" localSheetId="32" hidden="1">#REF!</definedName>
    <definedName name="RPTDATACELL103" localSheetId="18" hidden="1">#REF!</definedName>
    <definedName name="RPTDATACELL103" localSheetId="38" hidden="1">#REF!</definedName>
    <definedName name="RPTDATACELL103" hidden="1">#REF!</definedName>
    <definedName name="RPTDATACELL104" localSheetId="35" hidden="1">#REF!</definedName>
    <definedName name="RPTDATACELL104" localSheetId="31" hidden="1">#REF!</definedName>
    <definedName name="RPTDATACELL104" localSheetId="9" hidden="1">#REF!</definedName>
    <definedName name="RPTDATACELL104" localSheetId="30" hidden="1">#REF!</definedName>
    <definedName name="RPTDATACELL104" localSheetId="33" hidden="1">#REF!</definedName>
    <definedName name="RPTDATACELL104" localSheetId="16" hidden="1">#REF!</definedName>
    <definedName name="RPTDATACELL104" localSheetId="10" hidden="1">'NFD CONSO'!#REF!</definedName>
    <definedName name="RPTDATACELL104" localSheetId="29" hidden="1">#REF!</definedName>
    <definedName name="RPTDATACELL104" localSheetId="11" hidden="1">#REF!</definedName>
    <definedName name="RPTDATACELL104" localSheetId="36" hidden="1">#REF!</definedName>
    <definedName name="RPTDATACELL104" localSheetId="32" hidden="1">#REF!</definedName>
    <definedName name="RPTDATACELL104" localSheetId="18" hidden="1">#REF!</definedName>
    <definedName name="RPTDATACELL104" localSheetId="38" hidden="1">#REF!</definedName>
    <definedName name="RPTDATACELL104" hidden="1">#REF!</definedName>
    <definedName name="RPTDATACELL105" localSheetId="35" hidden="1">#REF!</definedName>
    <definedName name="RPTDATACELL105" localSheetId="31" hidden="1">#REF!</definedName>
    <definedName name="RPTDATACELL105" localSheetId="9" hidden="1">#REF!</definedName>
    <definedName name="RPTDATACELL105" localSheetId="30" hidden="1">#REF!</definedName>
    <definedName name="RPTDATACELL105" localSheetId="33" hidden="1">#REF!</definedName>
    <definedName name="RPTDATACELL105" localSheetId="16" hidden="1">#REF!</definedName>
    <definedName name="RPTDATACELL105" localSheetId="10" hidden="1">'NFD CONSO'!#REF!</definedName>
    <definedName name="RPTDATACELL105" localSheetId="29" hidden="1">#REF!</definedName>
    <definedName name="RPTDATACELL105" localSheetId="11" hidden="1">#REF!</definedName>
    <definedName name="RPTDATACELL105" localSheetId="36" hidden="1">#REF!</definedName>
    <definedName name="RPTDATACELL105" localSheetId="32" hidden="1">#REF!</definedName>
    <definedName name="RPTDATACELL105" localSheetId="18" hidden="1">#REF!</definedName>
    <definedName name="RPTDATACELL105" localSheetId="38" hidden="1">#REF!</definedName>
    <definedName name="RPTDATACELL105" hidden="1">#REF!</definedName>
    <definedName name="RPTDATACELL106" localSheetId="35" hidden="1">#REF!</definedName>
    <definedName name="RPTDATACELL106" localSheetId="31" hidden="1">#REF!</definedName>
    <definedName name="RPTDATACELL106" localSheetId="9" hidden="1">#REF!</definedName>
    <definedName name="RPTDATACELL106" localSheetId="30" hidden="1">#REF!</definedName>
    <definedName name="RPTDATACELL106" localSheetId="33" hidden="1">#REF!</definedName>
    <definedName name="RPTDATACELL106" localSheetId="16" hidden="1">#REF!</definedName>
    <definedName name="RPTDATACELL106" localSheetId="10" hidden="1">'NFD CONSO'!#REF!</definedName>
    <definedName name="RPTDATACELL106" localSheetId="29" hidden="1">#REF!</definedName>
    <definedName name="RPTDATACELL106" localSheetId="11" hidden="1">#REF!</definedName>
    <definedName name="RPTDATACELL106" localSheetId="36" hidden="1">#REF!</definedName>
    <definedName name="RPTDATACELL106" localSheetId="32" hidden="1">#REF!</definedName>
    <definedName name="RPTDATACELL106" localSheetId="18" hidden="1">#REF!</definedName>
    <definedName name="RPTDATACELL106" localSheetId="38" hidden="1">#REF!</definedName>
    <definedName name="RPTDATACELL106" hidden="1">#REF!</definedName>
    <definedName name="RPTDATACELL107" localSheetId="35" hidden="1">#REF!</definedName>
    <definedName name="RPTDATACELL107" localSheetId="31" hidden="1">#REF!</definedName>
    <definedName name="RPTDATACELL107" localSheetId="9" hidden="1">#REF!</definedName>
    <definedName name="RPTDATACELL107" localSheetId="30" hidden="1">#REF!</definedName>
    <definedName name="RPTDATACELL107" localSheetId="33" hidden="1">#REF!</definedName>
    <definedName name="RPTDATACELL107" localSheetId="16" hidden="1">#REF!</definedName>
    <definedName name="RPTDATACELL107" localSheetId="10" hidden="1">'NFD CONSO'!#REF!</definedName>
    <definedName name="RPTDATACELL107" localSheetId="29" hidden="1">#REF!</definedName>
    <definedName name="RPTDATACELL107" localSheetId="11" hidden="1">#REF!</definedName>
    <definedName name="RPTDATACELL107" localSheetId="36" hidden="1">#REF!</definedName>
    <definedName name="RPTDATACELL107" localSheetId="32" hidden="1">#REF!</definedName>
    <definedName name="RPTDATACELL107" localSheetId="18" hidden="1">#REF!</definedName>
    <definedName name="RPTDATACELL107" localSheetId="38" hidden="1">#REF!</definedName>
    <definedName name="RPTDATACELL107" hidden="1">#REF!</definedName>
    <definedName name="RPTDATACELL108" localSheetId="35" hidden="1">#REF!</definedName>
    <definedName name="RPTDATACELL108" localSheetId="31" hidden="1">#REF!</definedName>
    <definedName name="RPTDATACELL108" localSheetId="9" hidden="1">#REF!</definedName>
    <definedName name="RPTDATACELL108" localSheetId="30" hidden="1">#REF!</definedName>
    <definedName name="RPTDATACELL108" localSheetId="33" hidden="1">#REF!</definedName>
    <definedName name="RPTDATACELL108" localSheetId="16" hidden="1">#REF!</definedName>
    <definedName name="RPTDATACELL108" localSheetId="10" hidden="1">'NFD CONSO'!#REF!</definedName>
    <definedName name="RPTDATACELL108" localSheetId="29" hidden="1">#REF!</definedName>
    <definedName name="RPTDATACELL108" localSheetId="11" hidden="1">#REF!</definedName>
    <definedName name="RPTDATACELL108" localSheetId="36" hidden="1">#REF!</definedName>
    <definedName name="RPTDATACELL108" localSheetId="32" hidden="1">#REF!</definedName>
    <definedName name="RPTDATACELL108" localSheetId="18" hidden="1">#REF!</definedName>
    <definedName name="RPTDATACELL108" localSheetId="38" hidden="1">#REF!</definedName>
    <definedName name="RPTDATACELL108" hidden="1">#REF!</definedName>
    <definedName name="RPTDATACELL109" localSheetId="35" hidden="1">#REF!</definedName>
    <definedName name="RPTDATACELL109" localSheetId="31" hidden="1">#REF!</definedName>
    <definedName name="RPTDATACELL109" localSheetId="9" hidden="1">#REF!</definedName>
    <definedName name="RPTDATACELL109" localSheetId="30" hidden="1">#REF!</definedName>
    <definedName name="RPTDATACELL109" localSheetId="33" hidden="1">#REF!</definedName>
    <definedName name="RPTDATACELL109" localSheetId="16" hidden="1">#REF!</definedName>
    <definedName name="RPTDATACELL109" localSheetId="10" hidden="1">'NFD CONSO'!#REF!</definedName>
    <definedName name="RPTDATACELL109" localSheetId="29" hidden="1">#REF!</definedName>
    <definedName name="RPTDATACELL109" localSheetId="11" hidden="1">#REF!</definedName>
    <definedName name="RPTDATACELL109" localSheetId="36" hidden="1">#REF!</definedName>
    <definedName name="RPTDATACELL109" localSheetId="32" hidden="1">#REF!</definedName>
    <definedName name="RPTDATACELL109" localSheetId="18" hidden="1">#REF!</definedName>
    <definedName name="RPTDATACELL109" localSheetId="38" hidden="1">#REF!</definedName>
    <definedName name="RPTDATACELL109" hidden="1">#REF!</definedName>
    <definedName name="RPTDATACELL11" localSheetId="35" hidden="1">#REF!</definedName>
    <definedName name="RPTDATACELL11" localSheetId="31" hidden="1">#REF!</definedName>
    <definedName name="RPTDATACELL11" localSheetId="9" hidden="1">#REF!</definedName>
    <definedName name="RPTDATACELL11" localSheetId="30" hidden="1">#REF!</definedName>
    <definedName name="RPTDATACELL11" localSheetId="33" hidden="1">#REF!</definedName>
    <definedName name="RPTDATACELL11" localSheetId="16" hidden="1">#REF!</definedName>
    <definedName name="RPTDATACELL11" localSheetId="10" hidden="1">'NFD CONSO'!#REF!</definedName>
    <definedName name="RPTDATACELL11" localSheetId="29" hidden="1">#REF!</definedName>
    <definedName name="RPTDATACELL11" localSheetId="11" hidden="1">#REF!</definedName>
    <definedName name="RPTDATACELL11" localSheetId="36" hidden="1">#REF!</definedName>
    <definedName name="RPTDATACELL11" localSheetId="32" hidden="1">#REF!</definedName>
    <definedName name="RPTDATACELL11" localSheetId="18" hidden="1">#REF!</definedName>
    <definedName name="RPTDATACELL11" localSheetId="38" hidden="1">#REF!</definedName>
    <definedName name="RPTDATACELL11" hidden="1">#REF!</definedName>
    <definedName name="RPTDATACELL110" localSheetId="35" hidden="1">#REF!</definedName>
    <definedName name="RPTDATACELL110" localSheetId="31" hidden="1">#REF!</definedName>
    <definedName name="RPTDATACELL110" localSheetId="9" hidden="1">#REF!</definedName>
    <definedName name="RPTDATACELL110" localSheetId="30" hidden="1">#REF!</definedName>
    <definedName name="RPTDATACELL110" localSheetId="33" hidden="1">#REF!</definedName>
    <definedName name="RPTDATACELL110" localSheetId="16" hidden="1">#REF!</definedName>
    <definedName name="RPTDATACELL110" localSheetId="10" hidden="1">'NFD CONSO'!#REF!</definedName>
    <definedName name="RPTDATACELL110" localSheetId="29" hidden="1">#REF!</definedName>
    <definedName name="RPTDATACELL110" localSheetId="11" hidden="1">#REF!</definedName>
    <definedName name="RPTDATACELL110" localSheetId="36" hidden="1">#REF!</definedName>
    <definedName name="RPTDATACELL110" localSheetId="32" hidden="1">#REF!</definedName>
    <definedName name="RPTDATACELL110" localSheetId="18" hidden="1">#REF!</definedName>
    <definedName name="RPTDATACELL110" localSheetId="38" hidden="1">#REF!</definedName>
    <definedName name="RPTDATACELL110" hidden="1">#REF!</definedName>
    <definedName name="RPTDATACELL111" localSheetId="35" hidden="1">#REF!</definedName>
    <definedName name="RPTDATACELL111" localSheetId="31" hidden="1">#REF!</definedName>
    <definedName name="RPTDATACELL111" localSheetId="9" hidden="1">#REF!</definedName>
    <definedName name="RPTDATACELL111" localSheetId="30" hidden="1">#REF!</definedName>
    <definedName name="RPTDATACELL111" localSheetId="33" hidden="1">#REF!</definedName>
    <definedName name="RPTDATACELL111" localSheetId="16" hidden="1">#REF!</definedName>
    <definedName name="RPTDATACELL111" localSheetId="10" hidden="1">'NFD CONSO'!#REF!</definedName>
    <definedName name="RPTDATACELL111" localSheetId="29" hidden="1">#REF!</definedName>
    <definedName name="RPTDATACELL111" localSheetId="11" hidden="1">#REF!</definedName>
    <definedName name="RPTDATACELL111" localSheetId="36" hidden="1">#REF!</definedName>
    <definedName name="RPTDATACELL111" localSheetId="32" hidden="1">#REF!</definedName>
    <definedName name="RPTDATACELL111" localSheetId="18" hidden="1">#REF!</definedName>
    <definedName name="RPTDATACELL111" localSheetId="38" hidden="1">#REF!</definedName>
    <definedName name="RPTDATACELL111" hidden="1">#REF!</definedName>
    <definedName name="RPTDATACELL112" localSheetId="35" hidden="1">#REF!</definedName>
    <definedName name="RPTDATACELL112" localSheetId="31" hidden="1">#REF!</definedName>
    <definedName name="RPTDATACELL112" localSheetId="9" hidden="1">#REF!</definedName>
    <definedName name="RPTDATACELL112" localSheetId="30" hidden="1">#REF!</definedName>
    <definedName name="RPTDATACELL112" localSheetId="33" hidden="1">#REF!</definedName>
    <definedName name="RPTDATACELL112" localSheetId="16" hidden="1">#REF!</definedName>
    <definedName name="RPTDATACELL112" localSheetId="10" hidden="1">'NFD CONSO'!#REF!</definedName>
    <definedName name="RPTDATACELL112" localSheetId="29" hidden="1">#REF!</definedName>
    <definedName name="RPTDATACELL112" localSheetId="11" hidden="1">#REF!</definedName>
    <definedName name="RPTDATACELL112" localSheetId="36" hidden="1">#REF!</definedName>
    <definedName name="RPTDATACELL112" localSheetId="32" hidden="1">#REF!</definedName>
    <definedName name="RPTDATACELL112" localSheetId="18" hidden="1">#REF!</definedName>
    <definedName name="RPTDATACELL112" localSheetId="38" hidden="1">#REF!</definedName>
    <definedName name="RPTDATACELL112" hidden="1">#REF!</definedName>
    <definedName name="RPTDATACELL113" localSheetId="35" hidden="1">#REF!</definedName>
    <definedName name="RPTDATACELL113" localSheetId="31" hidden="1">#REF!</definedName>
    <definedName name="RPTDATACELL113" localSheetId="9" hidden="1">#REF!</definedName>
    <definedName name="RPTDATACELL113" localSheetId="30" hidden="1">#REF!</definedName>
    <definedName name="RPTDATACELL113" localSheetId="33" hidden="1">#REF!</definedName>
    <definedName name="RPTDATACELL113" localSheetId="16" hidden="1">#REF!</definedName>
    <definedName name="RPTDATACELL113" localSheetId="10" hidden="1">'NFD CONSO'!#REF!</definedName>
    <definedName name="RPTDATACELL113" localSheetId="29" hidden="1">#REF!</definedName>
    <definedName name="RPTDATACELL113" localSheetId="11" hidden="1">#REF!</definedName>
    <definedName name="RPTDATACELL113" localSheetId="36" hidden="1">#REF!</definedName>
    <definedName name="RPTDATACELL113" localSheetId="32" hidden="1">#REF!</definedName>
    <definedName name="RPTDATACELL113" localSheetId="18" hidden="1">#REF!</definedName>
    <definedName name="RPTDATACELL113" localSheetId="38" hidden="1">#REF!</definedName>
    <definedName name="RPTDATACELL113" hidden="1">#REF!</definedName>
    <definedName name="RPTDATACELL114" localSheetId="35" hidden="1">#REF!</definedName>
    <definedName name="RPTDATACELL114" localSheetId="31" hidden="1">#REF!</definedName>
    <definedName name="RPTDATACELL114" localSheetId="9" hidden="1">#REF!</definedName>
    <definedName name="RPTDATACELL114" localSheetId="30" hidden="1">#REF!</definedName>
    <definedName name="RPTDATACELL114" localSheetId="33" hidden="1">#REF!</definedName>
    <definedName name="RPTDATACELL114" localSheetId="16" hidden="1">#REF!</definedName>
    <definedName name="RPTDATACELL114" localSheetId="10" hidden="1">'NFD CONSO'!#REF!</definedName>
    <definedName name="RPTDATACELL114" localSheetId="29" hidden="1">#REF!</definedName>
    <definedName name="RPTDATACELL114" localSheetId="11" hidden="1">#REF!</definedName>
    <definedName name="RPTDATACELL114" localSheetId="36" hidden="1">#REF!</definedName>
    <definedName name="RPTDATACELL114" localSheetId="32" hidden="1">#REF!</definedName>
    <definedName name="RPTDATACELL114" localSheetId="18" hidden="1">#REF!</definedName>
    <definedName name="RPTDATACELL114" localSheetId="38" hidden="1">#REF!</definedName>
    <definedName name="RPTDATACELL114" hidden="1">#REF!</definedName>
    <definedName name="RPTDATACELL115" localSheetId="35" hidden="1">#REF!</definedName>
    <definedName name="RPTDATACELL115" localSheetId="31" hidden="1">#REF!</definedName>
    <definedName name="RPTDATACELL115" localSheetId="9" hidden="1">#REF!</definedName>
    <definedName name="RPTDATACELL115" localSheetId="30" hidden="1">#REF!</definedName>
    <definedName name="RPTDATACELL115" localSheetId="33" hidden="1">#REF!</definedName>
    <definedName name="RPTDATACELL115" localSheetId="16" hidden="1">#REF!</definedName>
    <definedName name="RPTDATACELL115" localSheetId="10" hidden="1">'NFD CONSO'!#REF!</definedName>
    <definedName name="RPTDATACELL115" localSheetId="29" hidden="1">#REF!</definedName>
    <definedName name="RPTDATACELL115" localSheetId="11" hidden="1">#REF!</definedName>
    <definedName name="RPTDATACELL115" localSheetId="36" hidden="1">#REF!</definedName>
    <definedName name="RPTDATACELL115" localSheetId="32" hidden="1">#REF!</definedName>
    <definedName name="RPTDATACELL115" localSheetId="18" hidden="1">#REF!</definedName>
    <definedName name="RPTDATACELL115" localSheetId="38" hidden="1">#REF!</definedName>
    <definedName name="RPTDATACELL115" hidden="1">#REF!</definedName>
    <definedName name="RPTDATACELL116" localSheetId="35" hidden="1">#REF!</definedName>
    <definedName name="RPTDATACELL116" localSheetId="31" hidden="1">#REF!</definedName>
    <definedName name="RPTDATACELL116" localSheetId="9" hidden="1">#REF!</definedName>
    <definedName name="RPTDATACELL116" localSheetId="30" hidden="1">#REF!</definedName>
    <definedName name="RPTDATACELL116" localSheetId="33" hidden="1">#REF!</definedName>
    <definedName name="RPTDATACELL116" localSheetId="16" hidden="1">#REF!</definedName>
    <definedName name="RPTDATACELL116" localSheetId="10" hidden="1">'NFD CONSO'!#REF!</definedName>
    <definedName name="RPTDATACELL116" localSheetId="29" hidden="1">#REF!</definedName>
    <definedName name="RPTDATACELL116" localSheetId="11" hidden="1">#REF!</definedName>
    <definedName name="RPTDATACELL116" localSheetId="36" hidden="1">#REF!</definedName>
    <definedName name="RPTDATACELL116" localSheetId="32" hidden="1">#REF!</definedName>
    <definedName name="RPTDATACELL116" localSheetId="18" hidden="1">#REF!</definedName>
    <definedName name="RPTDATACELL116" localSheetId="38" hidden="1">#REF!</definedName>
    <definedName name="RPTDATACELL116" hidden="1">#REF!</definedName>
    <definedName name="RPTDATACELL117" localSheetId="35" hidden="1">#REF!</definedName>
    <definedName name="RPTDATACELL117" localSheetId="31" hidden="1">#REF!</definedName>
    <definedName name="RPTDATACELL117" localSheetId="9" hidden="1">#REF!</definedName>
    <definedName name="RPTDATACELL117" localSheetId="30" hidden="1">#REF!</definedName>
    <definedName name="RPTDATACELL117" localSheetId="33" hidden="1">#REF!</definedName>
    <definedName name="RPTDATACELL117" localSheetId="16" hidden="1">#REF!</definedName>
    <definedName name="RPTDATACELL117" localSheetId="10" hidden="1">'NFD CONSO'!#REF!</definedName>
    <definedName name="RPTDATACELL117" localSheetId="29" hidden="1">#REF!</definedName>
    <definedName name="RPTDATACELL117" localSheetId="11" hidden="1">#REF!</definedName>
    <definedName name="RPTDATACELL117" localSheetId="36" hidden="1">#REF!</definedName>
    <definedName name="RPTDATACELL117" localSheetId="32" hidden="1">#REF!</definedName>
    <definedName name="RPTDATACELL117" localSheetId="18" hidden="1">#REF!</definedName>
    <definedName name="RPTDATACELL117" localSheetId="38" hidden="1">#REF!</definedName>
    <definedName name="RPTDATACELL117" hidden="1">#REF!</definedName>
    <definedName name="RPTDATACELL118" localSheetId="35" hidden="1">#REF!</definedName>
    <definedName name="RPTDATACELL118" localSheetId="31" hidden="1">#REF!</definedName>
    <definedName name="RPTDATACELL118" localSheetId="9" hidden="1">#REF!</definedName>
    <definedName name="RPTDATACELL118" localSheetId="30" hidden="1">#REF!</definedName>
    <definedName name="RPTDATACELL118" localSheetId="33" hidden="1">#REF!</definedName>
    <definedName name="RPTDATACELL118" localSheetId="16" hidden="1">#REF!</definedName>
    <definedName name="RPTDATACELL118" localSheetId="10" hidden="1">'NFD CONSO'!#REF!</definedName>
    <definedName name="RPTDATACELL118" localSheetId="29" hidden="1">#REF!</definedName>
    <definedName name="RPTDATACELL118" localSheetId="11" hidden="1">#REF!</definedName>
    <definedName name="RPTDATACELL118" localSheetId="36" hidden="1">#REF!</definedName>
    <definedName name="RPTDATACELL118" localSheetId="32" hidden="1">#REF!</definedName>
    <definedName name="RPTDATACELL118" localSheetId="18" hidden="1">#REF!</definedName>
    <definedName name="RPTDATACELL118" localSheetId="38" hidden="1">#REF!</definedName>
    <definedName name="RPTDATACELL118" hidden="1">#REF!</definedName>
    <definedName name="RPTDATACELL119" localSheetId="35" hidden="1">#REF!</definedName>
    <definedName name="RPTDATACELL119" localSheetId="31" hidden="1">#REF!</definedName>
    <definedName name="RPTDATACELL119" localSheetId="9" hidden="1">#REF!</definedName>
    <definedName name="RPTDATACELL119" localSheetId="30" hidden="1">#REF!</definedName>
    <definedName name="RPTDATACELL119" localSheetId="33" hidden="1">#REF!</definedName>
    <definedName name="RPTDATACELL119" localSheetId="16" hidden="1">#REF!</definedName>
    <definedName name="RPTDATACELL119" localSheetId="10" hidden="1">'NFD CONSO'!#REF!</definedName>
    <definedName name="RPTDATACELL119" localSheetId="29" hidden="1">#REF!</definedName>
    <definedName name="RPTDATACELL119" localSheetId="11" hidden="1">#REF!</definedName>
    <definedName name="RPTDATACELL119" localSheetId="36" hidden="1">#REF!</definedName>
    <definedName name="RPTDATACELL119" localSheetId="32" hidden="1">#REF!</definedName>
    <definedName name="RPTDATACELL119" localSheetId="18" hidden="1">#REF!</definedName>
    <definedName name="RPTDATACELL119" localSheetId="38" hidden="1">#REF!</definedName>
    <definedName name="RPTDATACELL119" hidden="1">#REF!</definedName>
    <definedName name="RPTDATACELL12" localSheetId="35" hidden="1">#REF!</definedName>
    <definedName name="RPTDATACELL12" localSheetId="31" hidden="1">#REF!</definedName>
    <definedName name="RPTDATACELL12" localSheetId="9" hidden="1">#REF!</definedName>
    <definedName name="RPTDATACELL12" localSheetId="30" hidden="1">#REF!</definedName>
    <definedName name="RPTDATACELL12" localSheetId="33" hidden="1">#REF!</definedName>
    <definedName name="RPTDATACELL12" localSheetId="16" hidden="1">#REF!</definedName>
    <definedName name="RPTDATACELL12" localSheetId="10" hidden="1">'NFD CONSO'!#REF!</definedName>
    <definedName name="RPTDATACELL12" localSheetId="29" hidden="1">#REF!</definedName>
    <definedName name="RPTDATACELL12" localSheetId="11" hidden="1">#REF!</definedName>
    <definedName name="RPTDATACELL12" localSheetId="36" hidden="1">#REF!</definedName>
    <definedName name="RPTDATACELL12" localSheetId="32" hidden="1">#REF!</definedName>
    <definedName name="RPTDATACELL12" localSheetId="18" hidden="1">#REF!</definedName>
    <definedName name="RPTDATACELL12" localSheetId="38" hidden="1">#REF!</definedName>
    <definedName name="RPTDATACELL12" hidden="1">#REF!</definedName>
    <definedName name="RPTDATACELL120" localSheetId="35" hidden="1">#REF!</definedName>
    <definedName name="RPTDATACELL120" localSheetId="31" hidden="1">#REF!</definedName>
    <definedName name="RPTDATACELL120" localSheetId="9" hidden="1">#REF!</definedName>
    <definedName name="RPTDATACELL120" localSheetId="30" hidden="1">#REF!</definedName>
    <definedName name="RPTDATACELL120" localSheetId="33" hidden="1">#REF!</definedName>
    <definedName name="RPTDATACELL120" localSheetId="16" hidden="1">#REF!</definedName>
    <definedName name="RPTDATACELL120" localSheetId="10" hidden="1">'NFD CONSO'!#REF!</definedName>
    <definedName name="RPTDATACELL120" localSheetId="29" hidden="1">#REF!</definedName>
    <definedName name="RPTDATACELL120" localSheetId="11" hidden="1">#REF!</definedName>
    <definedName name="RPTDATACELL120" localSheetId="36" hidden="1">#REF!</definedName>
    <definedName name="RPTDATACELL120" localSheetId="32" hidden="1">#REF!</definedName>
    <definedName name="RPTDATACELL120" localSheetId="18" hidden="1">#REF!</definedName>
    <definedName name="RPTDATACELL120" localSheetId="38" hidden="1">#REF!</definedName>
    <definedName name="RPTDATACELL120" hidden="1">#REF!</definedName>
    <definedName name="RPTDATACELL121" localSheetId="35" hidden="1">#REF!</definedName>
    <definedName name="RPTDATACELL121" localSheetId="31" hidden="1">#REF!</definedName>
    <definedName name="RPTDATACELL121" localSheetId="9" hidden="1">#REF!</definedName>
    <definedName name="RPTDATACELL121" localSheetId="30" hidden="1">#REF!</definedName>
    <definedName name="RPTDATACELL121" localSheetId="33" hidden="1">#REF!</definedName>
    <definedName name="RPTDATACELL121" localSheetId="16" hidden="1">#REF!</definedName>
    <definedName name="RPTDATACELL121" localSheetId="10" hidden="1">'NFD CONSO'!#REF!</definedName>
    <definedName name="RPTDATACELL121" localSheetId="29" hidden="1">#REF!</definedName>
    <definedName name="RPTDATACELL121" localSheetId="11" hidden="1">#REF!</definedName>
    <definedName name="RPTDATACELL121" localSheetId="36" hidden="1">#REF!</definedName>
    <definedName name="RPTDATACELL121" localSheetId="32" hidden="1">#REF!</definedName>
    <definedName name="RPTDATACELL121" localSheetId="18" hidden="1">#REF!</definedName>
    <definedName name="RPTDATACELL121" localSheetId="38" hidden="1">#REF!</definedName>
    <definedName name="RPTDATACELL121" hidden="1">#REF!</definedName>
    <definedName name="RPTDATACELL122" localSheetId="35" hidden="1">#REF!</definedName>
    <definedName name="RPTDATACELL122" localSheetId="31" hidden="1">#REF!</definedName>
    <definedName name="RPTDATACELL122" localSheetId="9" hidden="1">#REF!</definedName>
    <definedName name="RPTDATACELL122" localSheetId="30" hidden="1">#REF!</definedName>
    <definedName name="RPTDATACELL122" localSheetId="33" hidden="1">#REF!</definedName>
    <definedName name="RPTDATACELL122" localSheetId="16" hidden="1">#REF!</definedName>
    <definedName name="RPTDATACELL122" localSheetId="10" hidden="1">'NFD CONSO'!#REF!</definedName>
    <definedName name="RPTDATACELL122" localSheetId="29" hidden="1">#REF!</definedName>
    <definedName name="RPTDATACELL122" localSheetId="11" hidden="1">#REF!</definedName>
    <definedName name="RPTDATACELL122" localSheetId="36" hidden="1">#REF!</definedName>
    <definedName name="RPTDATACELL122" localSheetId="32" hidden="1">#REF!</definedName>
    <definedName name="RPTDATACELL122" localSheetId="18" hidden="1">#REF!</definedName>
    <definedName name="RPTDATACELL122" localSheetId="38" hidden="1">#REF!</definedName>
    <definedName name="RPTDATACELL122" hidden="1">#REF!</definedName>
    <definedName name="RPTDATACELL123" localSheetId="35" hidden="1">#REF!</definedName>
    <definedName name="RPTDATACELL123" localSheetId="31" hidden="1">#REF!</definedName>
    <definedName name="RPTDATACELL123" localSheetId="9" hidden="1">#REF!</definedName>
    <definedName name="RPTDATACELL123" localSheetId="30" hidden="1">#REF!</definedName>
    <definedName name="RPTDATACELL123" localSheetId="33" hidden="1">#REF!</definedName>
    <definedName name="RPTDATACELL123" localSheetId="16" hidden="1">#REF!</definedName>
    <definedName name="RPTDATACELL123" localSheetId="10" hidden="1">'NFD CONSO'!#REF!</definedName>
    <definedName name="RPTDATACELL123" localSheetId="29" hidden="1">#REF!</definedName>
    <definedName name="RPTDATACELL123" localSheetId="11" hidden="1">#REF!</definedName>
    <definedName name="RPTDATACELL123" localSheetId="36" hidden="1">#REF!</definedName>
    <definedName name="RPTDATACELL123" localSheetId="32" hidden="1">#REF!</definedName>
    <definedName name="RPTDATACELL123" localSheetId="18" hidden="1">#REF!</definedName>
    <definedName name="RPTDATACELL123" localSheetId="38" hidden="1">#REF!</definedName>
    <definedName name="RPTDATACELL123" hidden="1">#REF!</definedName>
    <definedName name="RPTDATACELL124" localSheetId="35" hidden="1">#REF!</definedName>
    <definedName name="RPTDATACELL124" localSheetId="31" hidden="1">#REF!</definedName>
    <definedName name="RPTDATACELL124" localSheetId="9" hidden="1">#REF!</definedName>
    <definedName name="RPTDATACELL124" localSheetId="30" hidden="1">#REF!</definedName>
    <definedName name="RPTDATACELL124" localSheetId="33" hidden="1">#REF!</definedName>
    <definedName name="RPTDATACELL124" localSheetId="16" hidden="1">#REF!</definedName>
    <definedName name="RPTDATACELL124" localSheetId="10" hidden="1">'NFD CONSO'!#REF!</definedName>
    <definedName name="RPTDATACELL124" localSheetId="29" hidden="1">#REF!</definedName>
    <definedName name="RPTDATACELL124" localSheetId="11" hidden="1">#REF!</definedName>
    <definedName name="RPTDATACELL124" localSheetId="36" hidden="1">#REF!</definedName>
    <definedName name="RPTDATACELL124" localSheetId="32" hidden="1">#REF!</definedName>
    <definedName name="RPTDATACELL124" localSheetId="18" hidden="1">#REF!</definedName>
    <definedName name="RPTDATACELL124" localSheetId="38" hidden="1">#REF!</definedName>
    <definedName name="RPTDATACELL124" hidden="1">#REF!</definedName>
    <definedName name="RPTDATACELL125" localSheetId="35" hidden="1">#REF!</definedName>
    <definedName name="RPTDATACELL125" localSheetId="31" hidden="1">#REF!</definedName>
    <definedName name="RPTDATACELL125" localSheetId="9" hidden="1">#REF!</definedName>
    <definedName name="RPTDATACELL125" localSheetId="30" hidden="1">#REF!</definedName>
    <definedName name="RPTDATACELL125" localSheetId="33" hidden="1">#REF!</definedName>
    <definedName name="RPTDATACELL125" localSheetId="16" hidden="1">#REF!</definedName>
    <definedName name="RPTDATACELL125" localSheetId="10" hidden="1">'NFD CONSO'!#REF!</definedName>
    <definedName name="RPTDATACELL125" localSheetId="29" hidden="1">#REF!</definedName>
    <definedName name="RPTDATACELL125" localSheetId="11" hidden="1">#REF!</definedName>
    <definedName name="RPTDATACELL125" localSheetId="36" hidden="1">#REF!</definedName>
    <definedName name="RPTDATACELL125" localSheetId="32" hidden="1">#REF!</definedName>
    <definedName name="RPTDATACELL125" localSheetId="18" hidden="1">#REF!</definedName>
    <definedName name="RPTDATACELL125" localSheetId="38" hidden="1">#REF!</definedName>
    <definedName name="RPTDATACELL125" hidden="1">#REF!</definedName>
    <definedName name="RPTDATACELL126" localSheetId="35" hidden="1">#REF!</definedName>
    <definedName name="RPTDATACELL126" localSheetId="31" hidden="1">#REF!</definedName>
    <definedName name="RPTDATACELL126" localSheetId="9" hidden="1">#REF!</definedName>
    <definedName name="RPTDATACELL126" localSheetId="30" hidden="1">#REF!</definedName>
    <definedName name="RPTDATACELL126" localSheetId="33" hidden="1">#REF!</definedName>
    <definedName name="RPTDATACELL126" localSheetId="16" hidden="1">#REF!</definedName>
    <definedName name="RPTDATACELL126" localSheetId="10" hidden="1">'NFD CONSO'!#REF!</definedName>
    <definedName name="RPTDATACELL126" localSheetId="29" hidden="1">#REF!</definedName>
    <definedName name="RPTDATACELL126" localSheetId="11" hidden="1">#REF!</definedName>
    <definedName name="RPTDATACELL126" localSheetId="36" hidden="1">#REF!</definedName>
    <definedName name="RPTDATACELL126" localSheetId="32" hidden="1">#REF!</definedName>
    <definedName name="RPTDATACELL126" localSheetId="18" hidden="1">#REF!</definedName>
    <definedName name="RPTDATACELL126" localSheetId="38" hidden="1">#REF!</definedName>
    <definedName name="RPTDATACELL126" hidden="1">#REF!</definedName>
    <definedName name="RPTDATACELL127" localSheetId="35" hidden="1">#REF!</definedName>
    <definedName name="RPTDATACELL127" localSheetId="31" hidden="1">#REF!</definedName>
    <definedName name="RPTDATACELL127" localSheetId="9" hidden="1">#REF!</definedName>
    <definedName name="RPTDATACELL127" localSheetId="30" hidden="1">#REF!</definedName>
    <definedName name="RPTDATACELL127" localSheetId="33" hidden="1">#REF!</definedName>
    <definedName name="RPTDATACELL127" localSheetId="16" hidden="1">#REF!</definedName>
    <definedName name="RPTDATACELL127" localSheetId="10" hidden="1">'NFD CONSO'!#REF!</definedName>
    <definedName name="RPTDATACELL127" localSheetId="29" hidden="1">#REF!</definedName>
    <definedName name="RPTDATACELL127" localSheetId="11" hidden="1">#REF!</definedName>
    <definedName name="RPTDATACELL127" localSheetId="36" hidden="1">#REF!</definedName>
    <definedName name="RPTDATACELL127" localSheetId="32" hidden="1">#REF!</definedName>
    <definedName name="RPTDATACELL127" localSheetId="18" hidden="1">#REF!</definedName>
    <definedName name="RPTDATACELL127" localSheetId="38" hidden="1">#REF!</definedName>
    <definedName name="RPTDATACELL127" hidden="1">#REF!</definedName>
    <definedName name="RPTDATACELL128" localSheetId="35" hidden="1">#REF!</definedName>
    <definedName name="RPTDATACELL128" localSheetId="31" hidden="1">#REF!</definedName>
    <definedName name="RPTDATACELL128" localSheetId="9" hidden="1">#REF!</definedName>
    <definedName name="RPTDATACELL128" localSheetId="30" hidden="1">#REF!</definedName>
    <definedName name="RPTDATACELL128" localSheetId="33" hidden="1">#REF!</definedName>
    <definedName name="RPTDATACELL128" localSheetId="16" hidden="1">#REF!</definedName>
    <definedName name="RPTDATACELL128" localSheetId="10" hidden="1">'NFD CONSO'!#REF!</definedName>
    <definedName name="RPTDATACELL128" localSheetId="29" hidden="1">#REF!</definedName>
    <definedName name="RPTDATACELL128" localSheetId="11" hidden="1">#REF!</definedName>
    <definedName name="RPTDATACELL128" localSheetId="36" hidden="1">#REF!</definedName>
    <definedName name="RPTDATACELL128" localSheetId="32" hidden="1">#REF!</definedName>
    <definedName name="RPTDATACELL128" localSheetId="18" hidden="1">#REF!</definedName>
    <definedName name="RPTDATACELL128" localSheetId="38" hidden="1">#REF!</definedName>
    <definedName name="RPTDATACELL128" hidden="1">#REF!</definedName>
    <definedName name="RPTDATACELL129" localSheetId="35" hidden="1">#REF!</definedName>
    <definedName name="RPTDATACELL129" localSheetId="31" hidden="1">#REF!</definedName>
    <definedName name="RPTDATACELL129" localSheetId="9" hidden="1">#REF!</definedName>
    <definedName name="RPTDATACELL129" localSheetId="30" hidden="1">#REF!</definedName>
    <definedName name="RPTDATACELL129" localSheetId="33" hidden="1">#REF!</definedName>
    <definedName name="RPTDATACELL129" localSheetId="16" hidden="1">#REF!</definedName>
    <definedName name="RPTDATACELL129" localSheetId="10" hidden="1">'NFD CONSO'!#REF!</definedName>
    <definedName name="RPTDATACELL129" localSheetId="29" hidden="1">#REF!</definedName>
    <definedName name="RPTDATACELL129" localSheetId="11" hidden="1">#REF!</definedName>
    <definedName name="RPTDATACELL129" localSheetId="36" hidden="1">#REF!</definedName>
    <definedName name="RPTDATACELL129" localSheetId="32" hidden="1">#REF!</definedName>
    <definedName name="RPTDATACELL129" localSheetId="18" hidden="1">#REF!</definedName>
    <definedName name="RPTDATACELL129" localSheetId="38" hidden="1">#REF!</definedName>
    <definedName name="RPTDATACELL129" hidden="1">#REF!</definedName>
    <definedName name="RPTDATACELL13" localSheetId="35" hidden="1">#REF!</definedName>
    <definedName name="RPTDATACELL13" localSheetId="31" hidden="1">#REF!</definedName>
    <definedName name="RPTDATACELL13" localSheetId="9" hidden="1">#REF!</definedName>
    <definedName name="RPTDATACELL13" localSheetId="30" hidden="1">#REF!</definedName>
    <definedName name="RPTDATACELL13" localSheetId="33" hidden="1">#REF!</definedName>
    <definedName name="RPTDATACELL13" localSheetId="16" hidden="1">#REF!</definedName>
    <definedName name="RPTDATACELL13" localSheetId="10" hidden="1">'NFD CONSO'!#REF!</definedName>
    <definedName name="RPTDATACELL13" localSheetId="29" hidden="1">#REF!</definedName>
    <definedName name="RPTDATACELL13" localSheetId="11" hidden="1">#REF!</definedName>
    <definedName name="RPTDATACELL13" localSheetId="36" hidden="1">#REF!</definedName>
    <definedName name="RPTDATACELL13" localSheetId="32" hidden="1">#REF!</definedName>
    <definedName name="RPTDATACELL13" localSheetId="18" hidden="1">#REF!</definedName>
    <definedName name="RPTDATACELL13" localSheetId="38" hidden="1">#REF!</definedName>
    <definedName name="RPTDATACELL13" hidden="1">#REF!</definedName>
    <definedName name="RPTDATACELL130" localSheetId="35" hidden="1">#REF!</definedName>
    <definedName name="RPTDATACELL130" localSheetId="31" hidden="1">#REF!</definedName>
    <definedName name="RPTDATACELL130" localSheetId="9" hidden="1">#REF!</definedName>
    <definedName name="RPTDATACELL130" localSheetId="30" hidden="1">#REF!</definedName>
    <definedName name="RPTDATACELL130" localSheetId="33" hidden="1">#REF!</definedName>
    <definedName name="RPTDATACELL130" localSheetId="16" hidden="1">#REF!</definedName>
    <definedName name="RPTDATACELL130" localSheetId="10" hidden="1">'NFD CONSO'!#REF!</definedName>
    <definedName name="RPTDATACELL130" localSheetId="29" hidden="1">#REF!</definedName>
    <definedName name="RPTDATACELL130" localSheetId="11" hidden="1">#REF!</definedName>
    <definedName name="RPTDATACELL130" localSheetId="36" hidden="1">#REF!</definedName>
    <definedName name="RPTDATACELL130" localSheetId="32" hidden="1">#REF!</definedName>
    <definedName name="RPTDATACELL130" localSheetId="18" hidden="1">#REF!</definedName>
    <definedName name="RPTDATACELL130" localSheetId="38" hidden="1">#REF!</definedName>
    <definedName name="RPTDATACELL130" hidden="1">#REF!</definedName>
    <definedName name="RPTDATACELL131" localSheetId="35" hidden="1">#REF!</definedName>
    <definedName name="RPTDATACELL131" localSheetId="31" hidden="1">#REF!</definedName>
    <definedName name="RPTDATACELL131" localSheetId="9" hidden="1">#REF!</definedName>
    <definedName name="RPTDATACELL131" localSheetId="30" hidden="1">#REF!</definedName>
    <definedName name="RPTDATACELL131" localSheetId="33" hidden="1">#REF!</definedName>
    <definedName name="RPTDATACELL131" localSheetId="16" hidden="1">#REF!</definedName>
    <definedName name="RPTDATACELL131" localSheetId="10" hidden="1">'NFD CONSO'!#REF!</definedName>
    <definedName name="RPTDATACELL131" localSheetId="29" hidden="1">#REF!</definedName>
    <definedName name="RPTDATACELL131" localSheetId="11" hidden="1">#REF!</definedName>
    <definedName name="RPTDATACELL131" localSheetId="36" hidden="1">#REF!</definedName>
    <definedName name="RPTDATACELL131" localSheetId="32" hidden="1">#REF!</definedName>
    <definedName name="RPTDATACELL131" localSheetId="18" hidden="1">#REF!</definedName>
    <definedName name="RPTDATACELL131" localSheetId="38" hidden="1">#REF!</definedName>
    <definedName name="RPTDATACELL131" hidden="1">#REF!</definedName>
    <definedName name="RPTDATACELL132" localSheetId="35" hidden="1">#REF!</definedName>
    <definedName name="RPTDATACELL132" localSheetId="31" hidden="1">#REF!</definedName>
    <definedName name="RPTDATACELL132" localSheetId="9" hidden="1">#REF!</definedName>
    <definedName name="RPTDATACELL132" localSheetId="30" hidden="1">#REF!</definedName>
    <definedName name="RPTDATACELL132" localSheetId="33" hidden="1">#REF!</definedName>
    <definedName name="RPTDATACELL132" localSheetId="16" hidden="1">#REF!</definedName>
    <definedName name="RPTDATACELL132" localSheetId="10" hidden="1">'NFD CONSO'!#REF!</definedName>
    <definedName name="RPTDATACELL132" localSheetId="29" hidden="1">#REF!</definedName>
    <definedName name="RPTDATACELL132" localSheetId="11" hidden="1">#REF!</definedName>
    <definedName name="RPTDATACELL132" localSheetId="36" hidden="1">#REF!</definedName>
    <definedName name="RPTDATACELL132" localSheetId="32" hidden="1">#REF!</definedName>
    <definedName name="RPTDATACELL132" localSheetId="18" hidden="1">#REF!</definedName>
    <definedName name="RPTDATACELL132" localSheetId="38" hidden="1">#REF!</definedName>
    <definedName name="RPTDATACELL132" hidden="1">#REF!</definedName>
    <definedName name="RPTDATACELL133" localSheetId="35" hidden="1">#REF!</definedName>
    <definedName name="RPTDATACELL133" localSheetId="31" hidden="1">#REF!</definedName>
    <definedName name="RPTDATACELL133" localSheetId="9" hidden="1">#REF!</definedName>
    <definedName name="RPTDATACELL133" localSheetId="30" hidden="1">#REF!</definedName>
    <definedName name="RPTDATACELL133" localSheetId="33" hidden="1">#REF!</definedName>
    <definedName name="RPTDATACELL133" localSheetId="16" hidden="1">#REF!</definedName>
    <definedName name="RPTDATACELL133" localSheetId="10" hidden="1">'NFD CONSO'!#REF!</definedName>
    <definedName name="RPTDATACELL133" localSheetId="29" hidden="1">#REF!</definedName>
    <definedName name="RPTDATACELL133" localSheetId="11" hidden="1">#REF!</definedName>
    <definedName name="RPTDATACELL133" localSheetId="36" hidden="1">#REF!</definedName>
    <definedName name="RPTDATACELL133" localSheetId="32" hidden="1">#REF!</definedName>
    <definedName name="RPTDATACELL133" localSheetId="18" hidden="1">#REF!</definedName>
    <definedName name="RPTDATACELL133" localSheetId="38" hidden="1">#REF!</definedName>
    <definedName name="RPTDATACELL133" hidden="1">#REF!</definedName>
    <definedName name="RPTDATACELL134" localSheetId="35" hidden="1">#REF!</definedName>
    <definedName name="RPTDATACELL134" localSheetId="31" hidden="1">#REF!</definedName>
    <definedName name="RPTDATACELL134" localSheetId="9" hidden="1">#REF!</definedName>
    <definedName name="RPTDATACELL134" localSheetId="30" hidden="1">#REF!</definedName>
    <definedName name="RPTDATACELL134" localSheetId="33" hidden="1">#REF!</definedName>
    <definedName name="RPTDATACELL134" localSheetId="16" hidden="1">#REF!</definedName>
    <definedName name="RPTDATACELL134" localSheetId="10" hidden="1">'NFD CONSO'!#REF!</definedName>
    <definedName name="RPTDATACELL134" localSheetId="29" hidden="1">#REF!</definedName>
    <definedName name="RPTDATACELL134" localSheetId="11" hidden="1">#REF!</definedName>
    <definedName name="RPTDATACELL134" localSheetId="36" hidden="1">#REF!</definedName>
    <definedName name="RPTDATACELL134" localSheetId="32" hidden="1">#REF!</definedName>
    <definedName name="RPTDATACELL134" localSheetId="18" hidden="1">#REF!</definedName>
    <definedName name="RPTDATACELL134" localSheetId="38" hidden="1">#REF!</definedName>
    <definedName name="RPTDATACELL134" hidden="1">#REF!</definedName>
    <definedName name="RPTDATACELL135" localSheetId="35" hidden="1">#REF!</definedName>
    <definedName name="RPTDATACELL135" localSheetId="31" hidden="1">#REF!</definedName>
    <definedName name="RPTDATACELL135" localSheetId="9" hidden="1">#REF!</definedName>
    <definedName name="RPTDATACELL135" localSheetId="30" hidden="1">#REF!</definedName>
    <definedName name="RPTDATACELL135" localSheetId="33" hidden="1">#REF!</definedName>
    <definedName name="RPTDATACELL135" localSheetId="16" hidden="1">#REF!</definedName>
    <definedName name="RPTDATACELL135" localSheetId="10" hidden="1">'NFD CONSO'!#REF!</definedName>
    <definedName name="RPTDATACELL135" localSheetId="29" hidden="1">#REF!</definedName>
    <definedName name="RPTDATACELL135" localSheetId="11" hidden="1">#REF!</definedName>
    <definedName name="RPTDATACELL135" localSheetId="36" hidden="1">#REF!</definedName>
    <definedName name="RPTDATACELL135" localSheetId="32" hidden="1">#REF!</definedName>
    <definedName name="RPTDATACELL135" localSheetId="18" hidden="1">#REF!</definedName>
    <definedName name="RPTDATACELL135" localSheetId="38" hidden="1">#REF!</definedName>
    <definedName name="RPTDATACELL135" hidden="1">#REF!</definedName>
    <definedName name="RPTDATACELL136" localSheetId="35" hidden="1">#REF!</definedName>
    <definedName name="RPTDATACELL136" localSheetId="31" hidden="1">#REF!</definedName>
    <definedName name="RPTDATACELL136" localSheetId="9" hidden="1">#REF!</definedName>
    <definedName name="RPTDATACELL136" localSheetId="30" hidden="1">#REF!</definedName>
    <definedName name="RPTDATACELL136" localSheetId="33" hidden="1">#REF!</definedName>
    <definedName name="RPTDATACELL136" localSheetId="16" hidden="1">#REF!</definedName>
    <definedName name="RPTDATACELL136" localSheetId="10" hidden="1">'NFD CONSO'!#REF!</definedName>
    <definedName name="RPTDATACELL136" localSheetId="29" hidden="1">#REF!</definedName>
    <definedName name="RPTDATACELL136" localSheetId="11" hidden="1">#REF!</definedName>
    <definedName name="RPTDATACELL136" localSheetId="36" hidden="1">#REF!</definedName>
    <definedName name="RPTDATACELL136" localSheetId="32" hidden="1">#REF!</definedName>
    <definedName name="RPTDATACELL136" localSheetId="18" hidden="1">#REF!</definedName>
    <definedName name="RPTDATACELL136" localSheetId="38" hidden="1">#REF!</definedName>
    <definedName name="RPTDATACELL136" hidden="1">#REF!</definedName>
    <definedName name="RPTDATACELL137" localSheetId="35" hidden="1">#REF!</definedName>
    <definedName name="RPTDATACELL137" localSheetId="31" hidden="1">#REF!</definedName>
    <definedName name="RPTDATACELL137" localSheetId="9" hidden="1">#REF!</definedName>
    <definedName name="RPTDATACELL137" localSheetId="30" hidden="1">#REF!</definedName>
    <definedName name="RPTDATACELL137" localSheetId="33" hidden="1">#REF!</definedName>
    <definedName name="RPTDATACELL137" localSheetId="16" hidden="1">#REF!</definedName>
    <definedName name="RPTDATACELL137" localSheetId="10" hidden="1">'NFD CONSO'!#REF!</definedName>
    <definedName name="RPTDATACELL137" localSheetId="29" hidden="1">#REF!</definedName>
    <definedName name="RPTDATACELL137" localSheetId="11" hidden="1">#REF!</definedName>
    <definedName name="RPTDATACELL137" localSheetId="36" hidden="1">#REF!</definedName>
    <definedName name="RPTDATACELL137" localSheetId="32" hidden="1">#REF!</definedName>
    <definedName name="RPTDATACELL137" localSheetId="18" hidden="1">#REF!</definedName>
    <definedName name="RPTDATACELL137" localSheetId="38" hidden="1">#REF!</definedName>
    <definedName name="RPTDATACELL137" hidden="1">#REF!</definedName>
    <definedName name="RPTDATACELL138" localSheetId="35" hidden="1">#REF!</definedName>
    <definedName name="RPTDATACELL138" localSheetId="31" hidden="1">#REF!</definedName>
    <definedName name="RPTDATACELL138" localSheetId="9" hidden="1">#REF!</definedName>
    <definedName name="RPTDATACELL138" localSheetId="30" hidden="1">#REF!</definedName>
    <definedName name="RPTDATACELL138" localSheetId="33" hidden="1">#REF!</definedName>
    <definedName name="RPTDATACELL138" localSheetId="16" hidden="1">#REF!</definedName>
    <definedName name="RPTDATACELL138" localSheetId="10" hidden="1">'NFD CONSO'!#REF!</definedName>
    <definedName name="RPTDATACELL138" localSheetId="29" hidden="1">#REF!</definedName>
    <definedName name="RPTDATACELL138" localSheetId="11" hidden="1">#REF!</definedName>
    <definedName name="RPTDATACELL138" localSheetId="36" hidden="1">#REF!</definedName>
    <definedName name="RPTDATACELL138" localSheetId="32" hidden="1">#REF!</definedName>
    <definedName name="RPTDATACELL138" localSheetId="18" hidden="1">#REF!</definedName>
    <definedName name="RPTDATACELL138" localSheetId="38" hidden="1">#REF!</definedName>
    <definedName name="RPTDATACELL138" hidden="1">#REF!</definedName>
    <definedName name="RPTDATACELL139" localSheetId="35" hidden="1">#REF!</definedName>
    <definedName name="RPTDATACELL139" localSheetId="31" hidden="1">#REF!</definedName>
    <definedName name="RPTDATACELL139" localSheetId="9" hidden="1">#REF!</definedName>
    <definedName name="RPTDATACELL139" localSheetId="30" hidden="1">#REF!</definedName>
    <definedName name="RPTDATACELL139" localSheetId="33" hidden="1">#REF!</definedName>
    <definedName name="RPTDATACELL139" localSheetId="16" hidden="1">#REF!</definedName>
    <definedName name="RPTDATACELL139" localSheetId="10" hidden="1">'NFD CONSO'!#REF!</definedName>
    <definedName name="RPTDATACELL139" localSheetId="29" hidden="1">#REF!</definedName>
    <definedName name="RPTDATACELL139" localSheetId="11" hidden="1">#REF!</definedName>
    <definedName name="RPTDATACELL139" localSheetId="36" hidden="1">#REF!</definedName>
    <definedName name="RPTDATACELL139" localSheetId="32" hidden="1">#REF!</definedName>
    <definedName name="RPTDATACELL139" localSheetId="18" hidden="1">#REF!</definedName>
    <definedName name="RPTDATACELL139" localSheetId="38" hidden="1">#REF!</definedName>
    <definedName name="RPTDATACELL139" hidden="1">#REF!</definedName>
    <definedName name="RPTDATACELL14" localSheetId="35" hidden="1">#REF!</definedName>
    <definedName name="RPTDATACELL14" localSheetId="31" hidden="1">#REF!</definedName>
    <definedName name="RPTDATACELL14" localSheetId="9" hidden="1">#REF!</definedName>
    <definedName name="RPTDATACELL14" localSheetId="30" hidden="1">#REF!</definedName>
    <definedName name="RPTDATACELL14" localSheetId="33" hidden="1">#REF!</definedName>
    <definedName name="RPTDATACELL14" localSheetId="16" hidden="1">#REF!</definedName>
    <definedName name="RPTDATACELL14" localSheetId="10" hidden="1">'NFD CONSO'!#REF!</definedName>
    <definedName name="RPTDATACELL14" localSheetId="29" hidden="1">#REF!</definedName>
    <definedName name="RPTDATACELL14" localSheetId="11" hidden="1">#REF!</definedName>
    <definedName name="RPTDATACELL14" localSheetId="36" hidden="1">#REF!</definedName>
    <definedName name="RPTDATACELL14" localSheetId="32" hidden="1">#REF!</definedName>
    <definedName name="RPTDATACELL14" localSheetId="18" hidden="1">#REF!</definedName>
    <definedName name="RPTDATACELL14" localSheetId="38" hidden="1">#REF!</definedName>
    <definedName name="RPTDATACELL14" hidden="1">#REF!</definedName>
    <definedName name="RPTDATACELL140" localSheetId="35" hidden="1">#REF!</definedName>
    <definedName name="RPTDATACELL140" localSheetId="31" hidden="1">#REF!</definedName>
    <definedName name="RPTDATACELL140" localSheetId="9" hidden="1">#REF!</definedName>
    <definedName name="RPTDATACELL140" localSheetId="30" hidden="1">#REF!</definedName>
    <definedName name="RPTDATACELL140" localSheetId="33" hidden="1">#REF!</definedName>
    <definedName name="RPTDATACELL140" localSheetId="16" hidden="1">#REF!</definedName>
    <definedName name="RPTDATACELL140" localSheetId="10" hidden="1">'NFD CONSO'!#REF!</definedName>
    <definedName name="RPTDATACELL140" localSheetId="29" hidden="1">#REF!</definedName>
    <definedName name="RPTDATACELL140" localSheetId="11" hidden="1">#REF!</definedName>
    <definedName name="RPTDATACELL140" localSheetId="36" hidden="1">#REF!</definedName>
    <definedName name="RPTDATACELL140" localSheetId="32" hidden="1">#REF!</definedName>
    <definedName name="RPTDATACELL140" localSheetId="18" hidden="1">#REF!</definedName>
    <definedName name="RPTDATACELL140" localSheetId="38" hidden="1">#REF!</definedName>
    <definedName name="RPTDATACELL140" hidden="1">#REF!</definedName>
    <definedName name="RPTDATACELL141" localSheetId="35" hidden="1">#REF!</definedName>
    <definedName name="RPTDATACELL141" localSheetId="31" hidden="1">#REF!</definedName>
    <definedName name="RPTDATACELL141" localSheetId="9" hidden="1">#REF!</definedName>
    <definedName name="RPTDATACELL141" localSheetId="30" hidden="1">#REF!</definedName>
    <definedName name="RPTDATACELL141" localSheetId="33" hidden="1">#REF!</definedName>
    <definedName name="RPTDATACELL141" localSheetId="16" hidden="1">#REF!</definedName>
    <definedName name="RPTDATACELL141" localSheetId="10" hidden="1">'NFD CONSO'!#REF!</definedName>
    <definedName name="RPTDATACELL141" localSheetId="29" hidden="1">#REF!</definedName>
    <definedName name="RPTDATACELL141" localSheetId="11" hidden="1">#REF!</definedName>
    <definedName name="RPTDATACELL141" localSheetId="36" hidden="1">#REF!</definedName>
    <definedName name="RPTDATACELL141" localSheetId="32" hidden="1">#REF!</definedName>
    <definedName name="RPTDATACELL141" localSheetId="18" hidden="1">#REF!</definedName>
    <definedName name="RPTDATACELL141" localSheetId="38" hidden="1">#REF!</definedName>
    <definedName name="RPTDATACELL141" hidden="1">#REF!</definedName>
    <definedName name="RPTDATACELL142" localSheetId="35" hidden="1">#REF!</definedName>
    <definedName name="RPTDATACELL142" localSheetId="31" hidden="1">#REF!</definedName>
    <definedName name="RPTDATACELL142" localSheetId="9" hidden="1">#REF!</definedName>
    <definedName name="RPTDATACELL142" localSheetId="30" hidden="1">#REF!</definedName>
    <definedName name="RPTDATACELL142" localSheetId="33" hidden="1">#REF!</definedName>
    <definedName name="RPTDATACELL142" localSheetId="16" hidden="1">#REF!</definedName>
    <definedName name="RPTDATACELL142" localSheetId="10" hidden="1">'NFD CONSO'!#REF!</definedName>
    <definedName name="RPTDATACELL142" localSheetId="29" hidden="1">#REF!</definedName>
    <definedName name="RPTDATACELL142" localSheetId="11" hidden="1">#REF!</definedName>
    <definedName name="RPTDATACELL142" localSheetId="36" hidden="1">#REF!</definedName>
    <definedName name="RPTDATACELL142" localSheetId="32" hidden="1">#REF!</definedName>
    <definedName name="RPTDATACELL142" localSheetId="18" hidden="1">#REF!</definedName>
    <definedName name="RPTDATACELL142" localSheetId="38" hidden="1">#REF!</definedName>
    <definedName name="RPTDATACELL142" hidden="1">#REF!</definedName>
    <definedName name="RPTDATACELL143" localSheetId="35" hidden="1">#REF!</definedName>
    <definedName name="RPTDATACELL143" localSheetId="31" hidden="1">#REF!</definedName>
    <definedName name="RPTDATACELL143" localSheetId="9" hidden="1">#REF!</definedName>
    <definedName name="RPTDATACELL143" localSheetId="30" hidden="1">#REF!</definedName>
    <definedName name="RPTDATACELL143" localSheetId="33" hidden="1">#REF!</definedName>
    <definedName name="RPTDATACELL143" localSheetId="16" hidden="1">#REF!</definedName>
    <definedName name="RPTDATACELL143" localSheetId="10" hidden="1">'NFD CONSO'!#REF!</definedName>
    <definedName name="RPTDATACELL143" localSheetId="29" hidden="1">#REF!</definedName>
    <definedName name="RPTDATACELL143" localSheetId="11" hidden="1">#REF!</definedName>
    <definedName name="RPTDATACELL143" localSheetId="36" hidden="1">#REF!</definedName>
    <definedName name="RPTDATACELL143" localSheetId="32" hidden="1">#REF!</definedName>
    <definedName name="RPTDATACELL143" localSheetId="18" hidden="1">#REF!</definedName>
    <definedName name="RPTDATACELL143" localSheetId="38" hidden="1">#REF!</definedName>
    <definedName name="RPTDATACELL143" hidden="1">#REF!</definedName>
    <definedName name="RPTDATACELL144" localSheetId="35" hidden="1">#REF!</definedName>
    <definedName name="RPTDATACELL144" localSheetId="31" hidden="1">#REF!</definedName>
    <definedName name="RPTDATACELL144" localSheetId="9" hidden="1">#REF!</definedName>
    <definedName name="RPTDATACELL144" localSheetId="30" hidden="1">#REF!</definedName>
    <definedName name="RPTDATACELL144" localSheetId="33" hidden="1">#REF!</definedName>
    <definedName name="RPTDATACELL144" localSheetId="16" hidden="1">#REF!</definedName>
    <definedName name="RPTDATACELL144" localSheetId="10" hidden="1">'NFD CONSO'!#REF!</definedName>
    <definedName name="RPTDATACELL144" localSheetId="29" hidden="1">#REF!</definedName>
    <definedName name="RPTDATACELL144" localSheetId="11" hidden="1">#REF!</definedName>
    <definedName name="RPTDATACELL144" localSheetId="36" hidden="1">#REF!</definedName>
    <definedName name="RPTDATACELL144" localSheetId="32" hidden="1">#REF!</definedName>
    <definedName name="RPTDATACELL144" localSheetId="18" hidden="1">#REF!</definedName>
    <definedName name="RPTDATACELL144" localSheetId="38" hidden="1">#REF!</definedName>
    <definedName name="RPTDATACELL144" hidden="1">#REF!</definedName>
    <definedName name="RPTDATACELL145" localSheetId="35" hidden="1">#REF!</definedName>
    <definedName name="RPTDATACELL145" localSheetId="31" hidden="1">#REF!</definedName>
    <definedName name="RPTDATACELL145" localSheetId="9" hidden="1">#REF!</definedName>
    <definedName name="RPTDATACELL145" localSheetId="30" hidden="1">#REF!</definedName>
    <definedName name="RPTDATACELL145" localSheetId="33" hidden="1">#REF!</definedName>
    <definedName name="RPTDATACELL145" localSheetId="16" hidden="1">#REF!</definedName>
    <definedName name="RPTDATACELL145" localSheetId="10" hidden="1">'NFD CONSO'!#REF!</definedName>
    <definedName name="RPTDATACELL145" localSheetId="29" hidden="1">#REF!</definedName>
    <definedName name="RPTDATACELL145" localSheetId="11" hidden="1">#REF!</definedName>
    <definedName name="RPTDATACELL145" localSheetId="36" hidden="1">#REF!</definedName>
    <definedName name="RPTDATACELL145" localSheetId="32" hidden="1">#REF!</definedName>
    <definedName name="RPTDATACELL145" localSheetId="18" hidden="1">#REF!</definedName>
    <definedName name="RPTDATACELL145" localSheetId="38" hidden="1">#REF!</definedName>
    <definedName name="RPTDATACELL145" hidden="1">#REF!</definedName>
    <definedName name="RPTDATACELL146" localSheetId="35" hidden="1">#REF!</definedName>
    <definedName name="RPTDATACELL146" localSheetId="31" hidden="1">#REF!</definedName>
    <definedName name="RPTDATACELL146" localSheetId="9" hidden="1">#REF!</definedName>
    <definedName name="RPTDATACELL146" localSheetId="30" hidden="1">#REF!</definedName>
    <definedName name="RPTDATACELL146" localSheetId="33" hidden="1">#REF!</definedName>
    <definedName name="RPTDATACELL146" localSheetId="16" hidden="1">#REF!</definedName>
    <definedName name="RPTDATACELL146" localSheetId="10" hidden="1">'NFD CONSO'!#REF!</definedName>
    <definedName name="RPTDATACELL146" localSheetId="29" hidden="1">#REF!</definedName>
    <definedName name="RPTDATACELL146" localSheetId="11" hidden="1">#REF!</definedName>
    <definedName name="RPTDATACELL146" localSheetId="36" hidden="1">#REF!</definedName>
    <definedName name="RPTDATACELL146" localSheetId="32" hidden="1">#REF!</definedName>
    <definedName name="RPTDATACELL146" localSheetId="18" hidden="1">#REF!</definedName>
    <definedName name="RPTDATACELL146" localSheetId="38" hidden="1">#REF!</definedName>
    <definedName name="RPTDATACELL146" hidden="1">#REF!</definedName>
    <definedName name="RPTDATACELL147" localSheetId="35" hidden="1">#REF!</definedName>
    <definedName name="RPTDATACELL147" localSheetId="31" hidden="1">#REF!</definedName>
    <definedName name="RPTDATACELL147" localSheetId="9" hidden="1">#REF!</definedName>
    <definedName name="RPTDATACELL147" localSheetId="30" hidden="1">#REF!</definedName>
    <definedName name="RPTDATACELL147" localSheetId="33" hidden="1">#REF!</definedName>
    <definedName name="RPTDATACELL147" localSheetId="16" hidden="1">#REF!</definedName>
    <definedName name="RPTDATACELL147" localSheetId="10" hidden="1">'NFD CONSO'!#REF!</definedName>
    <definedName name="RPTDATACELL147" localSheetId="29" hidden="1">#REF!</definedName>
    <definedName name="RPTDATACELL147" localSheetId="11" hidden="1">#REF!</definedName>
    <definedName name="RPTDATACELL147" localSheetId="36" hidden="1">#REF!</definedName>
    <definedName name="RPTDATACELL147" localSheetId="32" hidden="1">#REF!</definedName>
    <definedName name="RPTDATACELL147" localSheetId="18" hidden="1">#REF!</definedName>
    <definedName name="RPTDATACELL147" localSheetId="38" hidden="1">#REF!</definedName>
    <definedName name="RPTDATACELL147" hidden="1">#REF!</definedName>
    <definedName name="RPTDATACELL148" localSheetId="35" hidden="1">#REF!</definedName>
    <definedName name="RPTDATACELL148" localSheetId="31" hidden="1">#REF!</definedName>
    <definedName name="RPTDATACELL148" localSheetId="9" hidden="1">#REF!</definedName>
    <definedName name="RPTDATACELL148" localSheetId="30" hidden="1">#REF!</definedName>
    <definedName name="RPTDATACELL148" localSheetId="33" hidden="1">#REF!</definedName>
    <definedName name="RPTDATACELL148" localSheetId="16" hidden="1">#REF!</definedName>
    <definedName name="RPTDATACELL148" localSheetId="10" hidden="1">'NFD CONSO'!#REF!</definedName>
    <definedName name="RPTDATACELL148" localSheetId="29" hidden="1">#REF!</definedName>
    <definedName name="RPTDATACELL148" localSheetId="11" hidden="1">#REF!</definedName>
    <definedName name="RPTDATACELL148" localSheetId="36" hidden="1">#REF!</definedName>
    <definedName name="RPTDATACELL148" localSheetId="32" hidden="1">#REF!</definedName>
    <definedName name="RPTDATACELL148" localSheetId="18" hidden="1">#REF!</definedName>
    <definedName name="RPTDATACELL148" localSheetId="38" hidden="1">#REF!</definedName>
    <definedName name="RPTDATACELL148" hidden="1">#REF!</definedName>
    <definedName name="RPTDATACELL149" localSheetId="35" hidden="1">#REF!</definedName>
    <definedName name="RPTDATACELL149" localSheetId="31" hidden="1">#REF!</definedName>
    <definedName name="RPTDATACELL149" localSheetId="9" hidden="1">#REF!</definedName>
    <definedName name="RPTDATACELL149" localSheetId="30" hidden="1">#REF!</definedName>
    <definedName name="RPTDATACELL149" localSheetId="33" hidden="1">#REF!</definedName>
    <definedName name="RPTDATACELL149" localSheetId="16" hidden="1">#REF!</definedName>
    <definedName name="RPTDATACELL149" localSheetId="10" hidden="1">'NFD CONSO'!#REF!</definedName>
    <definedName name="RPTDATACELL149" localSheetId="29" hidden="1">#REF!</definedName>
    <definedName name="RPTDATACELL149" localSheetId="11" hidden="1">#REF!</definedName>
    <definedName name="RPTDATACELL149" localSheetId="36" hidden="1">#REF!</definedName>
    <definedName name="RPTDATACELL149" localSheetId="32" hidden="1">#REF!</definedName>
    <definedName name="RPTDATACELL149" localSheetId="18" hidden="1">#REF!</definedName>
    <definedName name="RPTDATACELL149" localSheetId="38" hidden="1">#REF!</definedName>
    <definedName name="RPTDATACELL149" hidden="1">#REF!</definedName>
    <definedName name="RPTDATACELL15" localSheetId="35" hidden="1">#REF!</definedName>
    <definedName name="RPTDATACELL15" localSheetId="31" hidden="1">#REF!</definedName>
    <definedName name="RPTDATACELL15" localSheetId="9" hidden="1">#REF!</definedName>
    <definedName name="RPTDATACELL15" localSheetId="30" hidden="1">#REF!</definedName>
    <definedName name="RPTDATACELL15" localSheetId="33" hidden="1">#REF!</definedName>
    <definedName name="RPTDATACELL15" localSheetId="16" hidden="1">#REF!</definedName>
    <definedName name="RPTDATACELL15" localSheetId="10" hidden="1">'NFD CONSO'!#REF!</definedName>
    <definedName name="RPTDATACELL15" localSheetId="29" hidden="1">#REF!</definedName>
    <definedName name="RPTDATACELL15" localSheetId="11" hidden="1">#REF!</definedName>
    <definedName name="RPTDATACELL15" localSheetId="36" hidden="1">#REF!</definedName>
    <definedName name="RPTDATACELL15" localSheetId="32" hidden="1">#REF!</definedName>
    <definedName name="RPTDATACELL15" localSheetId="18" hidden="1">#REF!</definedName>
    <definedName name="RPTDATACELL15" localSheetId="38" hidden="1">#REF!</definedName>
    <definedName name="RPTDATACELL15" hidden="1">#REF!</definedName>
    <definedName name="RPTDATACELL150" localSheetId="35" hidden="1">#REF!</definedName>
    <definedName name="RPTDATACELL150" localSheetId="31" hidden="1">#REF!</definedName>
    <definedName name="RPTDATACELL150" localSheetId="9" hidden="1">#REF!</definedName>
    <definedName name="RPTDATACELL150" localSheetId="30" hidden="1">#REF!</definedName>
    <definedName name="RPTDATACELL150" localSheetId="33" hidden="1">#REF!</definedName>
    <definedName name="RPTDATACELL150" localSheetId="16" hidden="1">#REF!</definedName>
    <definedName name="RPTDATACELL150" localSheetId="10" hidden="1">'NFD CONSO'!#REF!</definedName>
    <definedName name="RPTDATACELL150" localSheetId="29" hidden="1">#REF!</definedName>
    <definedName name="RPTDATACELL150" localSheetId="11" hidden="1">#REF!</definedName>
    <definedName name="RPTDATACELL150" localSheetId="36" hidden="1">#REF!</definedName>
    <definedName name="RPTDATACELL150" localSheetId="32" hidden="1">#REF!</definedName>
    <definedName name="RPTDATACELL150" localSheetId="18" hidden="1">#REF!</definedName>
    <definedName name="RPTDATACELL150" localSheetId="38" hidden="1">#REF!</definedName>
    <definedName name="RPTDATACELL150" hidden="1">#REF!</definedName>
    <definedName name="RPTDATACELL151" localSheetId="35" hidden="1">#REF!</definedName>
    <definedName name="RPTDATACELL151" localSheetId="31" hidden="1">#REF!</definedName>
    <definedName name="RPTDATACELL151" localSheetId="9" hidden="1">#REF!</definedName>
    <definedName name="RPTDATACELL151" localSheetId="30" hidden="1">#REF!</definedName>
    <definedName name="RPTDATACELL151" localSheetId="33" hidden="1">#REF!</definedName>
    <definedName name="RPTDATACELL151" localSheetId="16" hidden="1">#REF!</definedName>
    <definedName name="RPTDATACELL151" localSheetId="10" hidden="1">'NFD CONSO'!#REF!</definedName>
    <definedName name="RPTDATACELL151" localSheetId="29" hidden="1">#REF!</definedName>
    <definedName name="RPTDATACELL151" localSheetId="11" hidden="1">#REF!</definedName>
    <definedName name="RPTDATACELL151" localSheetId="36" hidden="1">#REF!</definedName>
    <definedName name="RPTDATACELL151" localSheetId="32" hidden="1">#REF!</definedName>
    <definedName name="RPTDATACELL151" localSheetId="18" hidden="1">#REF!</definedName>
    <definedName name="RPTDATACELL151" localSheetId="38" hidden="1">#REF!</definedName>
    <definedName name="RPTDATACELL151" hidden="1">#REF!</definedName>
    <definedName name="RPTDATACELL152" localSheetId="35" hidden="1">#REF!</definedName>
    <definedName name="RPTDATACELL152" localSheetId="31" hidden="1">#REF!</definedName>
    <definedName name="RPTDATACELL152" localSheetId="9" hidden="1">#REF!</definedName>
    <definedName name="RPTDATACELL152" localSheetId="30" hidden="1">#REF!</definedName>
    <definedName name="RPTDATACELL152" localSheetId="33" hidden="1">#REF!</definedName>
    <definedName name="RPTDATACELL152" localSheetId="16" hidden="1">#REF!</definedName>
    <definedName name="RPTDATACELL152" localSheetId="10" hidden="1">'NFD CONSO'!#REF!</definedName>
    <definedName name="RPTDATACELL152" localSheetId="29" hidden="1">#REF!</definedName>
    <definedName name="RPTDATACELL152" localSheetId="11" hidden="1">#REF!</definedName>
    <definedName name="RPTDATACELL152" localSheetId="36" hidden="1">#REF!</definedName>
    <definedName name="RPTDATACELL152" localSheetId="32" hidden="1">#REF!</definedName>
    <definedName name="RPTDATACELL152" localSheetId="18" hidden="1">#REF!</definedName>
    <definedName name="RPTDATACELL152" localSheetId="38" hidden="1">#REF!</definedName>
    <definedName name="RPTDATACELL152" hidden="1">#REF!</definedName>
    <definedName name="RPTDATACELL153" localSheetId="35" hidden="1">#REF!</definedName>
    <definedName name="RPTDATACELL153" localSheetId="31" hidden="1">#REF!</definedName>
    <definedName name="RPTDATACELL153" localSheetId="9" hidden="1">#REF!</definedName>
    <definedName name="RPTDATACELL153" localSheetId="30" hidden="1">#REF!</definedName>
    <definedName name="RPTDATACELL153" localSheetId="33" hidden="1">#REF!</definedName>
    <definedName name="RPTDATACELL153" localSheetId="16" hidden="1">#REF!</definedName>
    <definedName name="RPTDATACELL153" localSheetId="10" hidden="1">'NFD CONSO'!#REF!</definedName>
    <definedName name="RPTDATACELL153" localSheetId="29" hidden="1">#REF!</definedName>
    <definedName name="RPTDATACELL153" localSheetId="11" hidden="1">#REF!</definedName>
    <definedName name="RPTDATACELL153" localSheetId="36" hidden="1">#REF!</definedName>
    <definedName name="RPTDATACELL153" localSheetId="32" hidden="1">#REF!</definedName>
    <definedName name="RPTDATACELL153" localSheetId="18" hidden="1">#REF!</definedName>
    <definedName name="RPTDATACELL153" localSheetId="38" hidden="1">#REF!</definedName>
    <definedName name="RPTDATACELL153" hidden="1">#REF!</definedName>
    <definedName name="RPTDATACELL154" localSheetId="35" hidden="1">#REF!</definedName>
    <definedName name="RPTDATACELL154" localSheetId="31" hidden="1">#REF!</definedName>
    <definedName name="RPTDATACELL154" localSheetId="9" hidden="1">#REF!</definedName>
    <definedName name="RPTDATACELL154" localSheetId="30" hidden="1">#REF!</definedName>
    <definedName name="RPTDATACELL154" localSheetId="33" hidden="1">#REF!</definedName>
    <definedName name="RPTDATACELL154" localSheetId="16" hidden="1">#REF!</definedName>
    <definedName name="RPTDATACELL154" localSheetId="10" hidden="1">'NFD CONSO'!#REF!</definedName>
    <definedName name="RPTDATACELL154" localSheetId="29" hidden="1">#REF!</definedName>
    <definedName name="RPTDATACELL154" localSheetId="11" hidden="1">#REF!</definedName>
    <definedName name="RPTDATACELL154" localSheetId="36" hidden="1">#REF!</definedName>
    <definedName name="RPTDATACELL154" localSheetId="32" hidden="1">#REF!</definedName>
    <definedName name="RPTDATACELL154" localSheetId="18" hidden="1">#REF!</definedName>
    <definedName name="RPTDATACELL154" localSheetId="38" hidden="1">#REF!</definedName>
    <definedName name="RPTDATACELL154" hidden="1">#REF!</definedName>
    <definedName name="RPTDATACELL155" localSheetId="35" hidden="1">#REF!</definedName>
    <definedName name="RPTDATACELL155" localSheetId="31" hidden="1">#REF!</definedName>
    <definedName name="RPTDATACELL155" localSheetId="9" hidden="1">#REF!</definedName>
    <definedName name="RPTDATACELL155" localSheetId="30" hidden="1">#REF!</definedName>
    <definedName name="RPTDATACELL155" localSheetId="33" hidden="1">#REF!</definedName>
    <definedName name="RPTDATACELL155" localSheetId="16" hidden="1">#REF!</definedName>
    <definedName name="RPTDATACELL155" localSheetId="10" hidden="1">'NFD CONSO'!#REF!</definedName>
    <definedName name="RPTDATACELL155" localSheetId="29" hidden="1">#REF!</definedName>
    <definedName name="RPTDATACELL155" localSheetId="11" hidden="1">#REF!</definedName>
    <definedName name="RPTDATACELL155" localSheetId="36" hidden="1">#REF!</definedName>
    <definedName name="RPTDATACELL155" localSheetId="32" hidden="1">#REF!</definedName>
    <definedName name="RPTDATACELL155" localSheetId="18" hidden="1">#REF!</definedName>
    <definedName name="RPTDATACELL155" localSheetId="38" hidden="1">#REF!</definedName>
    <definedName name="RPTDATACELL155" hidden="1">#REF!</definedName>
    <definedName name="RPTDATACELL156" localSheetId="35" hidden="1">#REF!</definedName>
    <definedName name="RPTDATACELL156" localSheetId="31" hidden="1">#REF!</definedName>
    <definedName name="RPTDATACELL156" localSheetId="9" hidden="1">#REF!</definedName>
    <definedName name="RPTDATACELL156" localSheetId="30" hidden="1">#REF!</definedName>
    <definedName name="RPTDATACELL156" localSheetId="33" hidden="1">#REF!</definedName>
    <definedName name="RPTDATACELL156" localSheetId="16" hidden="1">#REF!</definedName>
    <definedName name="RPTDATACELL156" localSheetId="10" hidden="1">'NFD CONSO'!#REF!</definedName>
    <definedName name="RPTDATACELL156" localSheetId="29" hidden="1">#REF!</definedName>
    <definedName name="RPTDATACELL156" localSheetId="11" hidden="1">#REF!</definedName>
    <definedName name="RPTDATACELL156" localSheetId="36" hidden="1">#REF!</definedName>
    <definedName name="RPTDATACELL156" localSheetId="32" hidden="1">#REF!</definedName>
    <definedName name="RPTDATACELL156" localSheetId="18" hidden="1">#REF!</definedName>
    <definedName name="RPTDATACELL156" localSheetId="38" hidden="1">#REF!</definedName>
    <definedName name="RPTDATACELL156" hidden="1">#REF!</definedName>
    <definedName name="RPTDATACELL157" localSheetId="35" hidden="1">#REF!</definedName>
    <definedName name="RPTDATACELL157" localSheetId="31" hidden="1">#REF!</definedName>
    <definedName name="RPTDATACELL157" localSheetId="9" hidden="1">#REF!</definedName>
    <definedName name="RPTDATACELL157" localSheetId="30" hidden="1">#REF!</definedName>
    <definedName name="RPTDATACELL157" localSheetId="33" hidden="1">#REF!</definedName>
    <definedName name="RPTDATACELL157" localSheetId="16" hidden="1">#REF!</definedName>
    <definedName name="RPTDATACELL157" localSheetId="10" hidden="1">'NFD CONSO'!#REF!</definedName>
    <definedName name="RPTDATACELL157" localSheetId="29" hidden="1">#REF!</definedName>
    <definedName name="RPTDATACELL157" localSheetId="11" hidden="1">#REF!</definedName>
    <definedName name="RPTDATACELL157" localSheetId="36" hidden="1">#REF!</definedName>
    <definedName name="RPTDATACELL157" localSheetId="32" hidden="1">#REF!</definedName>
    <definedName name="RPTDATACELL157" localSheetId="18" hidden="1">#REF!</definedName>
    <definedName name="RPTDATACELL157" localSheetId="38" hidden="1">#REF!</definedName>
    <definedName name="RPTDATACELL157" hidden="1">#REF!</definedName>
    <definedName name="RPTDATACELL158" localSheetId="35" hidden="1">#REF!</definedName>
    <definedName name="RPTDATACELL158" localSheetId="31" hidden="1">#REF!</definedName>
    <definedName name="RPTDATACELL158" localSheetId="9" hidden="1">#REF!</definedName>
    <definedName name="RPTDATACELL158" localSheetId="30" hidden="1">#REF!</definedName>
    <definedName name="RPTDATACELL158" localSheetId="33" hidden="1">#REF!</definedName>
    <definedName name="RPTDATACELL158" localSheetId="16" hidden="1">#REF!</definedName>
    <definedName name="RPTDATACELL158" localSheetId="10" hidden="1">'NFD CONSO'!#REF!</definedName>
    <definedName name="RPTDATACELL158" localSheetId="29" hidden="1">#REF!</definedName>
    <definedName name="RPTDATACELL158" localSheetId="11" hidden="1">#REF!</definedName>
    <definedName name="RPTDATACELL158" localSheetId="36" hidden="1">#REF!</definedName>
    <definedName name="RPTDATACELL158" localSheetId="32" hidden="1">#REF!</definedName>
    <definedName name="RPTDATACELL158" localSheetId="18" hidden="1">#REF!</definedName>
    <definedName name="RPTDATACELL158" localSheetId="38" hidden="1">#REF!</definedName>
    <definedName name="RPTDATACELL158" hidden="1">#REF!</definedName>
    <definedName name="RPTDATACELL159" localSheetId="35" hidden="1">#REF!</definedName>
    <definedName name="RPTDATACELL159" localSheetId="31" hidden="1">#REF!</definedName>
    <definedName name="RPTDATACELL159" localSheetId="9" hidden="1">#REF!</definedName>
    <definedName name="RPTDATACELL159" localSheetId="30" hidden="1">#REF!</definedName>
    <definedName name="RPTDATACELL159" localSheetId="33" hidden="1">#REF!</definedName>
    <definedName name="RPTDATACELL159" localSheetId="16" hidden="1">#REF!</definedName>
    <definedName name="RPTDATACELL159" localSheetId="10" hidden="1">'NFD CONSO'!#REF!</definedName>
    <definedName name="RPTDATACELL159" localSheetId="29" hidden="1">#REF!</definedName>
    <definedName name="RPTDATACELL159" localSheetId="11" hidden="1">#REF!</definedName>
    <definedName name="RPTDATACELL159" localSheetId="36" hidden="1">#REF!</definedName>
    <definedName name="RPTDATACELL159" localSheetId="32" hidden="1">#REF!</definedName>
    <definedName name="RPTDATACELL159" localSheetId="18" hidden="1">#REF!</definedName>
    <definedName name="RPTDATACELL159" localSheetId="38" hidden="1">#REF!</definedName>
    <definedName name="RPTDATACELL159" hidden="1">#REF!</definedName>
    <definedName name="RPTDATACELL16" localSheetId="35" hidden="1">#REF!</definedName>
    <definedName name="RPTDATACELL16" localSheetId="31" hidden="1">#REF!</definedName>
    <definedName name="RPTDATACELL16" localSheetId="9" hidden="1">#REF!</definedName>
    <definedName name="RPTDATACELL16" localSheetId="30" hidden="1">#REF!</definedName>
    <definedName name="RPTDATACELL16" localSheetId="33" hidden="1">#REF!</definedName>
    <definedName name="RPTDATACELL16" localSheetId="16" hidden="1">#REF!</definedName>
    <definedName name="RPTDATACELL16" localSheetId="10" hidden="1">'NFD CONSO'!#REF!</definedName>
    <definedName name="RPTDATACELL16" localSheetId="29" hidden="1">#REF!</definedName>
    <definedName name="RPTDATACELL16" localSheetId="11" hidden="1">#REF!</definedName>
    <definedName name="RPTDATACELL16" localSheetId="36" hidden="1">#REF!</definedName>
    <definedName name="RPTDATACELL16" localSheetId="32" hidden="1">#REF!</definedName>
    <definedName name="RPTDATACELL16" localSheetId="18" hidden="1">#REF!</definedName>
    <definedName name="RPTDATACELL16" localSheetId="38" hidden="1">#REF!</definedName>
    <definedName name="RPTDATACELL16" hidden="1">#REF!</definedName>
    <definedName name="RPTDATACELL160" localSheetId="35" hidden="1">#REF!</definedName>
    <definedName name="RPTDATACELL160" localSheetId="31" hidden="1">#REF!</definedName>
    <definedName name="RPTDATACELL160" localSheetId="9" hidden="1">#REF!</definedName>
    <definedName name="RPTDATACELL160" localSheetId="30" hidden="1">#REF!</definedName>
    <definedName name="RPTDATACELL160" localSheetId="33" hidden="1">#REF!</definedName>
    <definedName name="RPTDATACELL160" localSheetId="16" hidden="1">#REF!</definedName>
    <definedName name="RPTDATACELL160" localSheetId="10" hidden="1">'NFD CONSO'!#REF!</definedName>
    <definedName name="RPTDATACELL160" localSheetId="29" hidden="1">#REF!</definedName>
    <definedName name="RPTDATACELL160" localSheetId="11" hidden="1">#REF!</definedName>
    <definedName name="RPTDATACELL160" localSheetId="36" hidden="1">#REF!</definedName>
    <definedName name="RPTDATACELL160" localSheetId="32" hidden="1">#REF!</definedName>
    <definedName name="RPTDATACELL160" localSheetId="18" hidden="1">#REF!</definedName>
    <definedName name="RPTDATACELL160" localSheetId="38" hidden="1">#REF!</definedName>
    <definedName name="RPTDATACELL160" hidden="1">#REF!</definedName>
    <definedName name="RPTDATACELL161" localSheetId="35" hidden="1">#REF!</definedName>
    <definedName name="RPTDATACELL161" localSheetId="31" hidden="1">#REF!</definedName>
    <definedName name="RPTDATACELL161" localSheetId="9" hidden="1">#REF!</definedName>
    <definedName name="RPTDATACELL161" localSheetId="30" hidden="1">#REF!</definedName>
    <definedName name="RPTDATACELL161" localSheetId="33" hidden="1">#REF!</definedName>
    <definedName name="RPTDATACELL161" localSheetId="16" hidden="1">#REF!</definedName>
    <definedName name="RPTDATACELL161" localSheetId="10" hidden="1">'NFD CONSO'!#REF!</definedName>
    <definedName name="RPTDATACELL161" localSheetId="29" hidden="1">#REF!</definedName>
    <definedName name="RPTDATACELL161" localSheetId="11" hidden="1">#REF!</definedName>
    <definedName name="RPTDATACELL161" localSheetId="36" hidden="1">#REF!</definedName>
    <definedName name="RPTDATACELL161" localSheetId="32" hidden="1">#REF!</definedName>
    <definedName name="RPTDATACELL161" localSheetId="18" hidden="1">#REF!</definedName>
    <definedName name="RPTDATACELL161" localSheetId="38" hidden="1">#REF!</definedName>
    <definedName name="RPTDATACELL161" hidden="1">#REF!</definedName>
    <definedName name="RPTDATACELL162" localSheetId="35" hidden="1">#REF!</definedName>
    <definedName name="RPTDATACELL162" localSheetId="31" hidden="1">#REF!</definedName>
    <definedName name="RPTDATACELL162" localSheetId="9" hidden="1">#REF!</definedName>
    <definedName name="RPTDATACELL162" localSheetId="30" hidden="1">#REF!</definedName>
    <definedName name="RPTDATACELL162" localSheetId="33" hidden="1">#REF!</definedName>
    <definedName name="RPTDATACELL162" localSheetId="16" hidden="1">#REF!</definedName>
    <definedName name="RPTDATACELL162" localSheetId="10" hidden="1">'NFD CONSO'!#REF!</definedName>
    <definedName name="RPTDATACELL162" localSheetId="29" hidden="1">#REF!</definedName>
    <definedName name="RPTDATACELL162" localSheetId="11" hidden="1">#REF!</definedName>
    <definedName name="RPTDATACELL162" localSheetId="36" hidden="1">#REF!</definedName>
    <definedName name="RPTDATACELL162" localSheetId="32" hidden="1">#REF!</definedName>
    <definedName name="RPTDATACELL162" localSheetId="18" hidden="1">#REF!</definedName>
    <definedName name="RPTDATACELL162" localSheetId="38" hidden="1">#REF!</definedName>
    <definedName name="RPTDATACELL162" hidden="1">#REF!</definedName>
    <definedName name="RPTDATACELL163" localSheetId="35" hidden="1">#REF!</definedName>
    <definedName name="RPTDATACELL163" localSheetId="31" hidden="1">#REF!</definedName>
    <definedName name="RPTDATACELL163" localSheetId="9" hidden="1">#REF!</definedName>
    <definedName name="RPTDATACELL163" localSheetId="30" hidden="1">#REF!</definedName>
    <definedName name="RPTDATACELL163" localSheetId="33" hidden="1">#REF!</definedName>
    <definedName name="RPTDATACELL163" localSheetId="16" hidden="1">#REF!</definedName>
    <definedName name="RPTDATACELL163" localSheetId="10" hidden="1">'NFD CONSO'!#REF!</definedName>
    <definedName name="RPTDATACELL163" localSheetId="29" hidden="1">#REF!</definedName>
    <definedName name="RPTDATACELL163" localSheetId="11" hidden="1">#REF!</definedName>
    <definedName name="RPTDATACELL163" localSheetId="36" hidden="1">#REF!</definedName>
    <definedName name="RPTDATACELL163" localSheetId="32" hidden="1">#REF!</definedName>
    <definedName name="RPTDATACELL163" localSheetId="18" hidden="1">#REF!</definedName>
    <definedName name="RPTDATACELL163" localSheetId="38" hidden="1">#REF!</definedName>
    <definedName name="RPTDATACELL163" hidden="1">#REF!</definedName>
    <definedName name="RPTDATACELL164" localSheetId="35" hidden="1">#REF!</definedName>
    <definedName name="RPTDATACELL164" localSheetId="31" hidden="1">#REF!</definedName>
    <definedName name="RPTDATACELL164" localSheetId="9" hidden="1">#REF!</definedName>
    <definedName name="RPTDATACELL164" localSheetId="30" hidden="1">#REF!</definedName>
    <definedName name="RPTDATACELL164" localSheetId="33" hidden="1">#REF!</definedName>
    <definedName name="RPTDATACELL164" localSheetId="16" hidden="1">#REF!</definedName>
    <definedName name="RPTDATACELL164" localSheetId="10" hidden="1">'NFD CONSO'!#REF!</definedName>
    <definedName name="RPTDATACELL164" localSheetId="29" hidden="1">#REF!</definedName>
    <definedName name="RPTDATACELL164" localSheetId="11" hidden="1">#REF!</definedName>
    <definedName name="RPTDATACELL164" localSheetId="36" hidden="1">#REF!</definedName>
    <definedName name="RPTDATACELL164" localSheetId="32" hidden="1">#REF!</definedName>
    <definedName name="RPTDATACELL164" localSheetId="18" hidden="1">#REF!</definedName>
    <definedName name="RPTDATACELL164" localSheetId="38" hidden="1">#REF!</definedName>
    <definedName name="RPTDATACELL164" hidden="1">#REF!</definedName>
    <definedName name="RPTDATACELL165" localSheetId="35" hidden="1">#REF!</definedName>
    <definedName name="RPTDATACELL165" localSheetId="31" hidden="1">#REF!</definedName>
    <definedName name="RPTDATACELL165" localSheetId="9" hidden="1">#REF!</definedName>
    <definedName name="RPTDATACELL165" localSheetId="30" hidden="1">#REF!</definedName>
    <definedName name="RPTDATACELL165" localSheetId="33" hidden="1">#REF!</definedName>
    <definedName name="RPTDATACELL165" localSheetId="16" hidden="1">#REF!</definedName>
    <definedName name="RPTDATACELL165" localSheetId="10" hidden="1">'NFD CONSO'!#REF!</definedName>
    <definedName name="RPTDATACELL165" localSheetId="29" hidden="1">#REF!</definedName>
    <definedName name="RPTDATACELL165" localSheetId="11" hidden="1">#REF!</definedName>
    <definedName name="RPTDATACELL165" localSheetId="36" hidden="1">#REF!</definedName>
    <definedName name="RPTDATACELL165" localSheetId="32" hidden="1">#REF!</definedName>
    <definedName name="RPTDATACELL165" localSheetId="18" hidden="1">#REF!</definedName>
    <definedName name="RPTDATACELL165" localSheetId="38" hidden="1">#REF!</definedName>
    <definedName name="RPTDATACELL165" hidden="1">#REF!</definedName>
    <definedName name="RPTDATACELL166" localSheetId="35" hidden="1">#REF!</definedName>
    <definedName name="RPTDATACELL166" localSheetId="31" hidden="1">#REF!</definedName>
    <definedName name="RPTDATACELL166" localSheetId="9" hidden="1">#REF!</definedName>
    <definedName name="RPTDATACELL166" localSheetId="30" hidden="1">#REF!</definedName>
    <definedName name="RPTDATACELL166" localSheetId="33" hidden="1">#REF!</definedName>
    <definedName name="RPTDATACELL166" localSheetId="16" hidden="1">#REF!</definedName>
    <definedName name="RPTDATACELL166" localSheetId="10" hidden="1">'NFD CONSO'!#REF!</definedName>
    <definedName name="RPTDATACELL166" localSheetId="29" hidden="1">#REF!</definedName>
    <definedName name="RPTDATACELL166" localSheetId="11" hidden="1">#REF!</definedName>
    <definedName name="RPTDATACELL166" localSheetId="36" hidden="1">#REF!</definedName>
    <definedName name="RPTDATACELL166" localSheetId="32" hidden="1">#REF!</definedName>
    <definedName name="RPTDATACELL166" localSheetId="18" hidden="1">#REF!</definedName>
    <definedName name="RPTDATACELL166" localSheetId="38" hidden="1">#REF!</definedName>
    <definedName name="RPTDATACELL166" hidden="1">#REF!</definedName>
    <definedName name="RPTDATACELL167" localSheetId="35" hidden="1">#REF!</definedName>
    <definedName name="RPTDATACELL167" localSheetId="31" hidden="1">#REF!</definedName>
    <definedName name="RPTDATACELL167" localSheetId="9" hidden="1">#REF!</definedName>
    <definedName name="RPTDATACELL167" localSheetId="30" hidden="1">#REF!</definedName>
    <definedName name="RPTDATACELL167" localSheetId="33" hidden="1">#REF!</definedName>
    <definedName name="RPTDATACELL167" localSheetId="16" hidden="1">#REF!</definedName>
    <definedName name="RPTDATACELL167" localSheetId="10" hidden="1">'NFD CONSO'!#REF!</definedName>
    <definedName name="RPTDATACELL167" localSheetId="29" hidden="1">#REF!</definedName>
    <definedName name="RPTDATACELL167" localSheetId="11" hidden="1">#REF!</definedName>
    <definedName name="RPTDATACELL167" localSheetId="36" hidden="1">#REF!</definedName>
    <definedName name="RPTDATACELL167" localSheetId="32" hidden="1">#REF!</definedName>
    <definedName name="RPTDATACELL167" localSheetId="18" hidden="1">#REF!</definedName>
    <definedName name="RPTDATACELL167" localSheetId="38" hidden="1">#REF!</definedName>
    <definedName name="RPTDATACELL167" hidden="1">#REF!</definedName>
    <definedName name="RPTDATACELL168" localSheetId="35" hidden="1">#REF!</definedName>
    <definedName name="RPTDATACELL168" localSheetId="31" hidden="1">#REF!</definedName>
    <definedName name="RPTDATACELL168" localSheetId="9" hidden="1">#REF!</definedName>
    <definedName name="RPTDATACELL168" localSheetId="30" hidden="1">#REF!</definedName>
    <definedName name="RPTDATACELL168" localSheetId="33" hidden="1">#REF!</definedName>
    <definedName name="RPTDATACELL168" localSheetId="16" hidden="1">#REF!</definedName>
    <definedName name="RPTDATACELL168" localSheetId="10" hidden="1">'NFD CONSO'!#REF!</definedName>
    <definedName name="RPTDATACELL168" localSheetId="29" hidden="1">#REF!</definedName>
    <definedName name="RPTDATACELL168" localSheetId="11" hidden="1">#REF!</definedName>
    <definedName name="RPTDATACELL168" localSheetId="36" hidden="1">#REF!</definedName>
    <definedName name="RPTDATACELL168" localSheetId="32" hidden="1">#REF!</definedName>
    <definedName name="RPTDATACELL168" localSheetId="18" hidden="1">#REF!</definedName>
    <definedName name="RPTDATACELL168" localSheetId="38" hidden="1">#REF!</definedName>
    <definedName name="RPTDATACELL168" hidden="1">#REF!</definedName>
    <definedName name="RPTDATACELL169" localSheetId="35" hidden="1">#REF!</definedName>
    <definedName name="RPTDATACELL169" localSheetId="31" hidden="1">#REF!</definedName>
    <definedName name="RPTDATACELL169" localSheetId="9" hidden="1">#REF!</definedName>
    <definedName name="RPTDATACELL169" localSheetId="30" hidden="1">#REF!</definedName>
    <definedName name="RPTDATACELL169" localSheetId="33" hidden="1">#REF!</definedName>
    <definedName name="RPTDATACELL169" localSheetId="16" hidden="1">#REF!</definedName>
    <definedName name="RPTDATACELL169" localSheetId="10" hidden="1">'NFD CONSO'!#REF!</definedName>
    <definedName name="RPTDATACELL169" localSheetId="29" hidden="1">#REF!</definedName>
    <definedName name="RPTDATACELL169" localSheetId="11" hidden="1">#REF!</definedName>
    <definedName name="RPTDATACELL169" localSheetId="36" hidden="1">#REF!</definedName>
    <definedName name="RPTDATACELL169" localSheetId="32" hidden="1">#REF!</definedName>
    <definedName name="RPTDATACELL169" localSheetId="18" hidden="1">#REF!</definedName>
    <definedName name="RPTDATACELL169" localSheetId="38" hidden="1">#REF!</definedName>
    <definedName name="RPTDATACELL169" hidden="1">#REF!</definedName>
    <definedName name="RPTDATACELL17" localSheetId="35" hidden="1">#REF!</definedName>
    <definedName name="RPTDATACELL17" localSheetId="31" hidden="1">#REF!</definedName>
    <definedName name="RPTDATACELL17" localSheetId="9" hidden="1">#REF!</definedName>
    <definedName name="RPTDATACELL17" localSheetId="30" hidden="1">#REF!</definedName>
    <definedName name="RPTDATACELL17" localSheetId="33" hidden="1">#REF!</definedName>
    <definedName name="RPTDATACELL17" localSheetId="16" hidden="1">#REF!</definedName>
    <definedName name="RPTDATACELL17" localSheetId="10" hidden="1">'NFD CONSO'!#REF!</definedName>
    <definedName name="RPTDATACELL17" localSheetId="29" hidden="1">#REF!</definedName>
    <definedName name="RPTDATACELL17" localSheetId="11" hidden="1">#REF!</definedName>
    <definedName name="RPTDATACELL17" localSheetId="36" hidden="1">#REF!</definedName>
    <definedName name="RPTDATACELL17" localSheetId="32" hidden="1">#REF!</definedName>
    <definedName name="RPTDATACELL17" localSheetId="18" hidden="1">#REF!</definedName>
    <definedName name="RPTDATACELL17" localSheetId="38" hidden="1">#REF!</definedName>
    <definedName name="RPTDATACELL17" hidden="1">#REF!</definedName>
    <definedName name="RPTDATACELL170" localSheetId="35" hidden="1">#REF!</definedName>
    <definedName name="RPTDATACELL170" localSheetId="31" hidden="1">#REF!</definedName>
    <definedName name="RPTDATACELL170" localSheetId="9" hidden="1">#REF!</definedName>
    <definedName name="RPTDATACELL170" localSheetId="30" hidden="1">#REF!</definedName>
    <definedName name="RPTDATACELL170" localSheetId="33" hidden="1">#REF!</definedName>
    <definedName name="RPTDATACELL170" localSheetId="16" hidden="1">#REF!</definedName>
    <definedName name="RPTDATACELL170" localSheetId="10" hidden="1">'NFD CONSO'!#REF!</definedName>
    <definedName name="RPTDATACELL170" localSheetId="29" hidden="1">#REF!</definedName>
    <definedName name="RPTDATACELL170" localSheetId="11" hidden="1">#REF!</definedName>
    <definedName name="RPTDATACELL170" localSheetId="36" hidden="1">#REF!</definedName>
    <definedName name="RPTDATACELL170" localSheetId="32" hidden="1">#REF!</definedName>
    <definedName name="RPTDATACELL170" localSheetId="18" hidden="1">#REF!</definedName>
    <definedName name="RPTDATACELL170" localSheetId="38" hidden="1">#REF!</definedName>
    <definedName name="RPTDATACELL170" hidden="1">#REF!</definedName>
    <definedName name="RPTDATACELL171" localSheetId="35" hidden="1">#REF!</definedName>
    <definedName name="RPTDATACELL171" localSheetId="31" hidden="1">#REF!</definedName>
    <definedName name="RPTDATACELL171" localSheetId="9" hidden="1">#REF!</definedName>
    <definedName name="RPTDATACELL171" localSheetId="30" hidden="1">#REF!</definedName>
    <definedName name="RPTDATACELL171" localSheetId="33" hidden="1">#REF!</definedName>
    <definedName name="RPTDATACELL171" localSheetId="16" hidden="1">#REF!</definedName>
    <definedName name="RPTDATACELL171" localSheetId="10" hidden="1">'NFD CONSO'!#REF!</definedName>
    <definedName name="RPTDATACELL171" localSheetId="29" hidden="1">#REF!</definedName>
    <definedName name="RPTDATACELL171" localSheetId="11" hidden="1">#REF!</definedName>
    <definedName name="RPTDATACELL171" localSheetId="36" hidden="1">#REF!</definedName>
    <definedName name="RPTDATACELL171" localSheetId="32" hidden="1">#REF!</definedName>
    <definedName name="RPTDATACELL171" localSheetId="18" hidden="1">#REF!</definedName>
    <definedName name="RPTDATACELL171" localSheetId="38" hidden="1">#REF!</definedName>
    <definedName name="RPTDATACELL171" hidden="1">#REF!</definedName>
    <definedName name="RPTDATACELL172" localSheetId="35" hidden="1">#REF!</definedName>
    <definedName name="RPTDATACELL172" localSheetId="31" hidden="1">#REF!</definedName>
    <definedName name="RPTDATACELL172" localSheetId="9" hidden="1">#REF!</definedName>
    <definedName name="RPTDATACELL172" localSheetId="30" hidden="1">#REF!</definedName>
    <definedName name="RPTDATACELL172" localSheetId="33" hidden="1">#REF!</definedName>
    <definedName name="RPTDATACELL172" localSheetId="16" hidden="1">#REF!</definedName>
    <definedName name="RPTDATACELL172" localSheetId="10" hidden="1">'NFD CONSO'!#REF!</definedName>
    <definedName name="RPTDATACELL172" localSheetId="29" hidden="1">#REF!</definedName>
    <definedName name="RPTDATACELL172" localSheetId="11" hidden="1">#REF!</definedName>
    <definedName name="RPTDATACELL172" localSheetId="36" hidden="1">#REF!</definedName>
    <definedName name="RPTDATACELL172" localSheetId="32" hidden="1">#REF!</definedName>
    <definedName name="RPTDATACELL172" localSheetId="18" hidden="1">#REF!</definedName>
    <definedName name="RPTDATACELL172" localSheetId="38" hidden="1">#REF!</definedName>
    <definedName name="RPTDATACELL172" hidden="1">#REF!</definedName>
    <definedName name="RPTDATACELL173" localSheetId="35" hidden="1">#REF!</definedName>
    <definedName name="RPTDATACELL173" localSheetId="31" hidden="1">#REF!</definedName>
    <definedName name="RPTDATACELL173" localSheetId="9" hidden="1">#REF!</definedName>
    <definedName name="RPTDATACELL173" localSheetId="30" hidden="1">#REF!</definedName>
    <definedName name="RPTDATACELL173" localSheetId="33" hidden="1">#REF!</definedName>
    <definedName name="RPTDATACELL173" localSheetId="16" hidden="1">#REF!</definedName>
    <definedName name="RPTDATACELL173" localSheetId="10" hidden="1">'NFD CONSO'!#REF!</definedName>
    <definedName name="RPTDATACELL173" localSheetId="29" hidden="1">#REF!</definedName>
    <definedName name="RPTDATACELL173" localSheetId="11" hidden="1">#REF!</definedName>
    <definedName name="RPTDATACELL173" localSheetId="36" hidden="1">#REF!</definedName>
    <definedName name="RPTDATACELL173" localSheetId="32" hidden="1">#REF!</definedName>
    <definedName name="RPTDATACELL173" localSheetId="18" hidden="1">#REF!</definedName>
    <definedName name="RPTDATACELL173" localSheetId="38" hidden="1">#REF!</definedName>
    <definedName name="RPTDATACELL173" hidden="1">#REF!</definedName>
    <definedName name="RPTDATACELL18" localSheetId="35" hidden="1">#REF!</definedName>
    <definedName name="RPTDATACELL18" localSheetId="31" hidden="1">#REF!</definedName>
    <definedName name="RPTDATACELL18" localSheetId="9" hidden="1">#REF!</definedName>
    <definedName name="RPTDATACELL18" localSheetId="30" hidden="1">#REF!</definedName>
    <definedName name="RPTDATACELL18" localSheetId="33" hidden="1">#REF!</definedName>
    <definedName name="RPTDATACELL18" localSheetId="16" hidden="1">#REF!</definedName>
    <definedName name="RPTDATACELL18" localSheetId="10" hidden="1">'NFD CONSO'!#REF!</definedName>
    <definedName name="RPTDATACELL18" localSheetId="29" hidden="1">#REF!</definedName>
    <definedName name="RPTDATACELL18" localSheetId="11" hidden="1">#REF!</definedName>
    <definedName name="RPTDATACELL18" localSheetId="36" hidden="1">#REF!</definedName>
    <definedName name="RPTDATACELL18" localSheetId="32" hidden="1">#REF!</definedName>
    <definedName name="RPTDATACELL18" localSheetId="18" hidden="1">#REF!</definedName>
    <definedName name="RPTDATACELL18" localSheetId="38" hidden="1">#REF!</definedName>
    <definedName name="RPTDATACELL18" hidden="1">#REF!</definedName>
    <definedName name="RPTDATACELL19" localSheetId="35" hidden="1">#REF!</definedName>
    <definedName name="RPTDATACELL19" localSheetId="31" hidden="1">#REF!</definedName>
    <definedName name="RPTDATACELL19" localSheetId="9" hidden="1">#REF!</definedName>
    <definedName name="RPTDATACELL19" localSheetId="30" hidden="1">#REF!</definedName>
    <definedName name="RPTDATACELL19" localSheetId="33" hidden="1">#REF!</definedName>
    <definedName name="RPTDATACELL19" localSheetId="16" hidden="1">#REF!</definedName>
    <definedName name="RPTDATACELL19" localSheetId="10" hidden="1">'NFD CONSO'!#REF!</definedName>
    <definedName name="RPTDATACELL19" localSheetId="29" hidden="1">#REF!</definedName>
    <definedName name="RPTDATACELL19" localSheetId="11" hidden="1">#REF!</definedName>
    <definedName name="RPTDATACELL19" localSheetId="36" hidden="1">#REF!</definedName>
    <definedName name="RPTDATACELL19" localSheetId="32" hidden="1">#REF!</definedName>
    <definedName name="RPTDATACELL19" localSheetId="18" hidden="1">#REF!</definedName>
    <definedName name="RPTDATACELL19" localSheetId="38" hidden="1">#REF!</definedName>
    <definedName name="RPTDATACELL19" hidden="1">#REF!</definedName>
    <definedName name="RPTDATACELL2" localSheetId="35" hidden="1">#REF!</definedName>
    <definedName name="RPTDATACELL2" localSheetId="31" hidden="1">#REF!</definedName>
    <definedName name="RPTDATACELL2" localSheetId="9" hidden="1">#REF!</definedName>
    <definedName name="RPTDATACELL2" localSheetId="30" hidden="1">#REF!</definedName>
    <definedName name="RPTDATACELL2" localSheetId="33" hidden="1">#REF!</definedName>
    <definedName name="RPTDATACELL2" localSheetId="16" hidden="1">#REF!</definedName>
    <definedName name="RPTDATACELL2" localSheetId="10" hidden="1">'NFD CONSO'!#REF!</definedName>
    <definedName name="RPTDATACELL2" localSheetId="29" hidden="1">#REF!</definedName>
    <definedName name="RPTDATACELL2" localSheetId="11" hidden="1">#REF!</definedName>
    <definedName name="RPTDATACELL2" localSheetId="36" hidden="1">#REF!</definedName>
    <definedName name="RPTDATACELL2" localSheetId="32" hidden="1">#REF!</definedName>
    <definedName name="RPTDATACELL2" localSheetId="18" hidden="1">#REF!</definedName>
    <definedName name="RPTDATACELL2" localSheetId="38" hidden="1">#REF!</definedName>
    <definedName name="RPTDATACELL2" hidden="1">#REF!</definedName>
    <definedName name="RPTDATACELL20" localSheetId="35" hidden="1">#REF!</definedName>
    <definedName name="RPTDATACELL20" localSheetId="31" hidden="1">#REF!</definedName>
    <definedName name="RPTDATACELL20" localSheetId="9" hidden="1">#REF!</definedName>
    <definedName name="RPTDATACELL20" localSheetId="30" hidden="1">#REF!</definedName>
    <definedName name="RPTDATACELL20" localSheetId="33" hidden="1">#REF!</definedName>
    <definedName name="RPTDATACELL20" localSheetId="16" hidden="1">#REF!</definedName>
    <definedName name="RPTDATACELL20" localSheetId="10" hidden="1">'NFD CONSO'!#REF!</definedName>
    <definedName name="RPTDATACELL20" localSheetId="29" hidden="1">#REF!</definedName>
    <definedName name="RPTDATACELL20" localSheetId="11" hidden="1">#REF!</definedName>
    <definedName name="RPTDATACELL20" localSheetId="36" hidden="1">#REF!</definedName>
    <definedName name="RPTDATACELL20" localSheetId="32" hidden="1">#REF!</definedName>
    <definedName name="RPTDATACELL20" localSheetId="18" hidden="1">#REF!</definedName>
    <definedName name="RPTDATACELL20" localSheetId="38" hidden="1">#REF!</definedName>
    <definedName name="RPTDATACELL20" hidden="1">#REF!</definedName>
    <definedName name="RPTDATACELL21" localSheetId="35" hidden="1">#REF!</definedName>
    <definedName name="RPTDATACELL21" localSheetId="31" hidden="1">#REF!</definedName>
    <definedName name="RPTDATACELL21" localSheetId="9" hidden="1">#REF!</definedName>
    <definedName name="RPTDATACELL21" localSheetId="30" hidden="1">#REF!</definedName>
    <definedName name="RPTDATACELL21" localSheetId="33" hidden="1">#REF!</definedName>
    <definedName name="RPTDATACELL21" localSheetId="16" hidden="1">#REF!</definedName>
    <definedName name="RPTDATACELL21" localSheetId="10" hidden="1">'NFD CONSO'!#REF!</definedName>
    <definedName name="RPTDATACELL21" localSheetId="29" hidden="1">#REF!</definedName>
    <definedName name="RPTDATACELL21" localSheetId="11" hidden="1">#REF!</definedName>
    <definedName name="RPTDATACELL21" localSheetId="36" hidden="1">#REF!</definedName>
    <definedName name="RPTDATACELL21" localSheetId="32" hidden="1">#REF!</definedName>
    <definedName name="RPTDATACELL21" localSheetId="18" hidden="1">#REF!</definedName>
    <definedName name="RPTDATACELL21" localSheetId="38" hidden="1">#REF!</definedName>
    <definedName name="RPTDATACELL21" hidden="1">#REF!</definedName>
    <definedName name="RPTDATACELL22" localSheetId="35" hidden="1">#REF!</definedName>
    <definedName name="RPTDATACELL22" localSheetId="31" hidden="1">#REF!</definedName>
    <definedName name="RPTDATACELL22" localSheetId="9" hidden="1">#REF!</definedName>
    <definedName name="RPTDATACELL22" localSheetId="30" hidden="1">#REF!</definedName>
    <definedName name="RPTDATACELL22" localSheetId="33" hidden="1">#REF!</definedName>
    <definedName name="RPTDATACELL22" localSheetId="16" hidden="1">#REF!</definedName>
    <definedName name="RPTDATACELL22" localSheetId="10" hidden="1">'NFD CONSO'!#REF!</definedName>
    <definedName name="RPTDATACELL22" localSheetId="29" hidden="1">#REF!</definedName>
    <definedName name="RPTDATACELL22" localSheetId="11" hidden="1">#REF!</definedName>
    <definedName name="RPTDATACELL22" localSheetId="36" hidden="1">#REF!</definedName>
    <definedName name="RPTDATACELL22" localSheetId="32" hidden="1">#REF!</definedName>
    <definedName name="RPTDATACELL22" localSheetId="18" hidden="1">#REF!</definedName>
    <definedName name="RPTDATACELL22" localSheetId="38" hidden="1">#REF!</definedName>
    <definedName name="RPTDATACELL22" hidden="1">#REF!</definedName>
    <definedName name="RPTDATACELL23" localSheetId="35" hidden="1">#REF!</definedName>
    <definedName name="RPTDATACELL23" localSheetId="31" hidden="1">#REF!</definedName>
    <definedName name="RPTDATACELL23" localSheetId="9" hidden="1">#REF!</definedName>
    <definedName name="RPTDATACELL23" localSheetId="30" hidden="1">#REF!</definedName>
    <definedName name="RPTDATACELL23" localSheetId="33" hidden="1">#REF!</definedName>
    <definedName name="RPTDATACELL23" localSheetId="16" hidden="1">#REF!</definedName>
    <definedName name="RPTDATACELL23" localSheetId="10" hidden="1">'NFD CONSO'!#REF!</definedName>
    <definedName name="RPTDATACELL23" localSheetId="29" hidden="1">#REF!</definedName>
    <definedName name="RPTDATACELL23" localSheetId="11" hidden="1">#REF!</definedName>
    <definedName name="RPTDATACELL23" localSheetId="36" hidden="1">#REF!</definedName>
    <definedName name="RPTDATACELL23" localSheetId="32" hidden="1">#REF!</definedName>
    <definedName name="RPTDATACELL23" localSheetId="18" hidden="1">#REF!</definedName>
    <definedName name="RPTDATACELL23" localSheetId="38" hidden="1">#REF!</definedName>
    <definedName name="RPTDATACELL23" hidden="1">#REF!</definedName>
    <definedName name="RPTDATACELL24" localSheetId="35" hidden="1">#REF!</definedName>
    <definedName name="RPTDATACELL24" localSheetId="31" hidden="1">#REF!</definedName>
    <definedName name="RPTDATACELL24" localSheetId="9" hidden="1">#REF!</definedName>
    <definedName name="RPTDATACELL24" localSheetId="30" hidden="1">#REF!</definedName>
    <definedName name="RPTDATACELL24" localSheetId="33" hidden="1">#REF!</definedName>
    <definedName name="RPTDATACELL24" localSheetId="16" hidden="1">#REF!</definedName>
    <definedName name="RPTDATACELL24" localSheetId="10" hidden="1">'NFD CONSO'!#REF!</definedName>
    <definedName name="RPTDATACELL24" localSheetId="29" hidden="1">#REF!</definedName>
    <definedName name="RPTDATACELL24" localSheetId="11" hidden="1">#REF!</definedName>
    <definedName name="RPTDATACELL24" localSheetId="36" hidden="1">#REF!</definedName>
    <definedName name="RPTDATACELL24" localSheetId="32" hidden="1">#REF!</definedName>
    <definedName name="RPTDATACELL24" localSheetId="18" hidden="1">#REF!</definedName>
    <definedName name="RPTDATACELL24" localSheetId="38" hidden="1">#REF!</definedName>
    <definedName name="RPTDATACELL24" hidden="1">#REF!</definedName>
    <definedName name="RPTDATACELL25" localSheetId="35" hidden="1">#REF!</definedName>
    <definedName name="RPTDATACELL25" localSheetId="31" hidden="1">#REF!</definedName>
    <definedName name="RPTDATACELL25" localSheetId="9" hidden="1">#REF!</definedName>
    <definedName name="RPTDATACELL25" localSheetId="30" hidden="1">#REF!</definedName>
    <definedName name="RPTDATACELL25" localSheetId="33" hidden="1">#REF!</definedName>
    <definedName name="RPTDATACELL25" localSheetId="16" hidden="1">#REF!</definedName>
    <definedName name="RPTDATACELL25" localSheetId="10" hidden="1">'NFD CONSO'!#REF!</definedName>
    <definedName name="RPTDATACELL25" localSheetId="29" hidden="1">#REF!</definedName>
    <definedName name="RPTDATACELL25" localSheetId="11" hidden="1">#REF!</definedName>
    <definedName name="RPTDATACELL25" localSheetId="36" hidden="1">#REF!</definedName>
    <definedName name="RPTDATACELL25" localSheetId="32" hidden="1">#REF!</definedName>
    <definedName name="RPTDATACELL25" localSheetId="18" hidden="1">#REF!</definedName>
    <definedName name="RPTDATACELL25" localSheetId="38" hidden="1">#REF!</definedName>
    <definedName name="RPTDATACELL25" hidden="1">#REF!</definedName>
    <definedName name="RPTDATACELL26" localSheetId="35" hidden="1">#REF!</definedName>
    <definedName name="RPTDATACELL26" localSheetId="31" hidden="1">#REF!</definedName>
    <definedName name="RPTDATACELL26" localSheetId="9" hidden="1">#REF!</definedName>
    <definedName name="RPTDATACELL26" localSheetId="30" hidden="1">#REF!</definedName>
    <definedName name="RPTDATACELL26" localSheetId="33" hidden="1">#REF!</definedName>
    <definedName name="RPTDATACELL26" localSheetId="16" hidden="1">#REF!</definedName>
    <definedName name="RPTDATACELL26" localSheetId="10" hidden="1">'NFD CONSO'!#REF!</definedName>
    <definedName name="RPTDATACELL26" localSheetId="29" hidden="1">#REF!</definedName>
    <definedName name="RPTDATACELL26" localSheetId="11" hidden="1">#REF!</definedName>
    <definedName name="RPTDATACELL26" localSheetId="36" hidden="1">#REF!</definedName>
    <definedName name="RPTDATACELL26" localSheetId="32" hidden="1">#REF!</definedName>
    <definedName name="RPTDATACELL26" localSheetId="18" hidden="1">#REF!</definedName>
    <definedName name="RPTDATACELL26" localSheetId="38" hidden="1">#REF!</definedName>
    <definedName name="RPTDATACELL26" hidden="1">#REF!</definedName>
    <definedName name="RPTDATACELL27" localSheetId="35" hidden="1">#REF!</definedName>
    <definedName name="RPTDATACELL27" localSheetId="31" hidden="1">#REF!</definedName>
    <definedName name="RPTDATACELL27" localSheetId="9" hidden="1">#REF!</definedName>
    <definedName name="RPTDATACELL27" localSheetId="30" hidden="1">#REF!</definedName>
    <definedName name="RPTDATACELL27" localSheetId="33" hidden="1">#REF!</definedName>
    <definedName name="RPTDATACELL27" localSheetId="16" hidden="1">#REF!</definedName>
    <definedName name="RPTDATACELL27" localSheetId="10" hidden="1">'NFD CONSO'!#REF!</definedName>
    <definedName name="RPTDATACELL27" localSheetId="29" hidden="1">#REF!</definedName>
    <definedName name="RPTDATACELL27" localSheetId="11" hidden="1">#REF!</definedName>
    <definedName name="RPTDATACELL27" localSheetId="36" hidden="1">#REF!</definedName>
    <definedName name="RPTDATACELL27" localSheetId="32" hidden="1">#REF!</definedName>
    <definedName name="RPTDATACELL27" localSheetId="18" hidden="1">#REF!</definedName>
    <definedName name="RPTDATACELL27" localSheetId="38" hidden="1">#REF!</definedName>
    <definedName name="RPTDATACELL27" hidden="1">#REF!</definedName>
    <definedName name="RPTDATACELL28" localSheetId="35" hidden="1">#REF!</definedName>
    <definedName name="RPTDATACELL28" localSheetId="31" hidden="1">#REF!</definedName>
    <definedName name="RPTDATACELL28" localSheetId="9" hidden="1">#REF!</definedName>
    <definedName name="RPTDATACELL28" localSheetId="30" hidden="1">#REF!</definedName>
    <definedName name="RPTDATACELL28" localSheetId="33" hidden="1">#REF!</definedName>
    <definedName name="RPTDATACELL28" localSheetId="16" hidden="1">#REF!</definedName>
    <definedName name="RPTDATACELL28" localSheetId="10" hidden="1">'NFD CONSO'!#REF!</definedName>
    <definedName name="RPTDATACELL28" localSheetId="29" hidden="1">#REF!</definedName>
    <definedName name="RPTDATACELL28" localSheetId="11" hidden="1">#REF!</definedName>
    <definedName name="RPTDATACELL28" localSheetId="36" hidden="1">#REF!</definedName>
    <definedName name="RPTDATACELL28" localSheetId="32" hidden="1">#REF!</definedName>
    <definedName name="RPTDATACELL28" localSheetId="18" hidden="1">#REF!</definedName>
    <definedName name="RPTDATACELL28" localSheetId="38" hidden="1">#REF!</definedName>
    <definedName name="RPTDATACELL28" hidden="1">#REF!</definedName>
    <definedName name="RPTDATACELL29" localSheetId="35" hidden="1">#REF!</definedName>
    <definedName name="RPTDATACELL29" localSheetId="31" hidden="1">#REF!</definedName>
    <definedName name="RPTDATACELL29" localSheetId="9" hidden="1">#REF!</definedName>
    <definedName name="RPTDATACELL29" localSheetId="30" hidden="1">#REF!</definedName>
    <definedName name="RPTDATACELL29" localSheetId="33" hidden="1">#REF!</definedName>
    <definedName name="RPTDATACELL29" localSheetId="16" hidden="1">#REF!</definedName>
    <definedName name="RPTDATACELL29" localSheetId="10" hidden="1">'NFD CONSO'!#REF!</definedName>
    <definedName name="RPTDATACELL29" localSheetId="29" hidden="1">#REF!</definedName>
    <definedName name="RPTDATACELL29" localSheetId="11" hidden="1">#REF!</definedName>
    <definedName name="RPTDATACELL29" localSheetId="36" hidden="1">#REF!</definedName>
    <definedName name="RPTDATACELL29" localSheetId="32" hidden="1">#REF!</definedName>
    <definedName name="RPTDATACELL29" localSheetId="18" hidden="1">#REF!</definedName>
    <definedName name="RPTDATACELL29" localSheetId="38" hidden="1">#REF!</definedName>
    <definedName name="RPTDATACELL29" hidden="1">#REF!</definedName>
    <definedName name="RPTDATACELL3" localSheetId="35" hidden="1">#REF!</definedName>
    <definedName name="RPTDATACELL3" localSheetId="31" hidden="1">#REF!</definedName>
    <definedName name="RPTDATACELL3" localSheetId="9" hidden="1">#REF!</definedName>
    <definedName name="RPTDATACELL3" localSheetId="30" hidden="1">#REF!</definedName>
    <definedName name="RPTDATACELL3" localSheetId="33" hidden="1">#REF!</definedName>
    <definedName name="RPTDATACELL3" localSheetId="16" hidden="1">#REF!</definedName>
    <definedName name="RPTDATACELL3" localSheetId="10" hidden="1">'NFD CONSO'!#REF!</definedName>
    <definedName name="RPTDATACELL3" localSheetId="29" hidden="1">#REF!</definedName>
    <definedName name="RPTDATACELL3" localSheetId="11" hidden="1">#REF!</definedName>
    <definedName name="RPTDATACELL3" localSheetId="36" hidden="1">#REF!</definedName>
    <definedName name="RPTDATACELL3" localSheetId="32" hidden="1">#REF!</definedName>
    <definedName name="RPTDATACELL3" localSheetId="18" hidden="1">#REF!</definedName>
    <definedName name="RPTDATACELL3" localSheetId="38" hidden="1">#REF!</definedName>
    <definedName name="RPTDATACELL3" hidden="1">#REF!</definedName>
    <definedName name="RPTDATACELL30" localSheetId="35" hidden="1">#REF!</definedName>
    <definedName name="RPTDATACELL30" localSheetId="31" hidden="1">#REF!</definedName>
    <definedName name="RPTDATACELL30" localSheetId="9" hidden="1">#REF!</definedName>
    <definedName name="RPTDATACELL30" localSheetId="30" hidden="1">#REF!</definedName>
    <definedName name="RPTDATACELL30" localSheetId="33" hidden="1">#REF!</definedName>
    <definedName name="RPTDATACELL30" localSheetId="16" hidden="1">#REF!</definedName>
    <definedName name="RPTDATACELL30" localSheetId="10" hidden="1">'NFD CONSO'!#REF!</definedName>
    <definedName name="RPTDATACELL30" localSheetId="29" hidden="1">#REF!</definedName>
    <definedName name="RPTDATACELL30" localSheetId="11" hidden="1">#REF!</definedName>
    <definedName name="RPTDATACELL30" localSheetId="36" hidden="1">#REF!</definedName>
    <definedName name="RPTDATACELL30" localSheetId="32" hidden="1">#REF!</definedName>
    <definedName name="RPTDATACELL30" localSheetId="18" hidden="1">#REF!</definedName>
    <definedName name="RPTDATACELL30" localSheetId="38" hidden="1">#REF!</definedName>
    <definedName name="RPTDATACELL30" hidden="1">#REF!</definedName>
    <definedName name="RPTDATACELL31" localSheetId="35" hidden="1">#REF!</definedName>
    <definedName name="RPTDATACELL31" localSheetId="31" hidden="1">#REF!</definedName>
    <definedName name="RPTDATACELL31" localSheetId="9" hidden="1">#REF!</definedName>
    <definedName name="RPTDATACELL31" localSheetId="30" hidden="1">#REF!</definedName>
    <definedName name="RPTDATACELL31" localSheetId="33" hidden="1">#REF!</definedName>
    <definedName name="RPTDATACELL31" localSheetId="16" hidden="1">#REF!</definedName>
    <definedName name="RPTDATACELL31" localSheetId="10" hidden="1">'NFD CONSO'!#REF!</definedName>
    <definedName name="RPTDATACELL31" localSheetId="29" hidden="1">#REF!</definedName>
    <definedName name="RPTDATACELL31" localSheetId="11" hidden="1">#REF!</definedName>
    <definedName name="RPTDATACELL31" localSheetId="36" hidden="1">#REF!</definedName>
    <definedName name="RPTDATACELL31" localSheetId="32" hidden="1">#REF!</definedName>
    <definedName name="RPTDATACELL31" localSheetId="18" hidden="1">#REF!</definedName>
    <definedName name="RPTDATACELL31" localSheetId="38" hidden="1">#REF!</definedName>
    <definedName name="RPTDATACELL31" hidden="1">#REF!</definedName>
    <definedName name="RPTDATACELL32" localSheetId="35" hidden="1">#REF!</definedName>
    <definedName name="RPTDATACELL32" localSheetId="31" hidden="1">#REF!</definedName>
    <definedName name="RPTDATACELL32" localSheetId="9" hidden="1">#REF!</definedName>
    <definedName name="RPTDATACELL32" localSheetId="30" hidden="1">#REF!</definedName>
    <definedName name="RPTDATACELL32" localSheetId="33" hidden="1">#REF!</definedName>
    <definedName name="RPTDATACELL32" localSheetId="16" hidden="1">#REF!</definedName>
    <definedName name="RPTDATACELL32" localSheetId="10" hidden="1">'NFD CONSO'!#REF!</definedName>
    <definedName name="RPTDATACELL32" localSheetId="29" hidden="1">#REF!</definedName>
    <definedName name="RPTDATACELL32" localSheetId="11" hidden="1">#REF!</definedName>
    <definedName name="RPTDATACELL32" localSheetId="36" hidden="1">#REF!</definedName>
    <definedName name="RPTDATACELL32" localSheetId="32" hidden="1">#REF!</definedName>
    <definedName name="RPTDATACELL32" localSheetId="18" hidden="1">#REF!</definedName>
    <definedName name="RPTDATACELL32" localSheetId="38" hidden="1">#REF!</definedName>
    <definedName name="RPTDATACELL32" hidden="1">#REF!</definedName>
    <definedName name="RPTDATACELL33" localSheetId="35" hidden="1">#REF!</definedName>
    <definedName name="RPTDATACELL33" localSheetId="31" hidden="1">#REF!</definedName>
    <definedName name="RPTDATACELL33" localSheetId="9" hidden="1">#REF!</definedName>
    <definedName name="RPTDATACELL33" localSheetId="30" hidden="1">#REF!</definedName>
    <definedName name="RPTDATACELL33" localSheetId="33" hidden="1">#REF!</definedName>
    <definedName name="RPTDATACELL33" localSheetId="16" hidden="1">#REF!</definedName>
    <definedName name="RPTDATACELL33" localSheetId="10" hidden="1">'NFD CONSO'!#REF!</definedName>
    <definedName name="RPTDATACELL33" localSheetId="29" hidden="1">#REF!</definedName>
    <definedName name="RPTDATACELL33" localSheetId="11" hidden="1">#REF!</definedName>
    <definedName name="RPTDATACELL33" localSheetId="36" hidden="1">#REF!</definedName>
    <definedName name="RPTDATACELL33" localSheetId="32" hidden="1">#REF!</definedName>
    <definedName name="RPTDATACELL33" localSheetId="18" hidden="1">#REF!</definedName>
    <definedName name="RPTDATACELL33" localSheetId="38" hidden="1">#REF!</definedName>
    <definedName name="RPTDATACELL33" hidden="1">#REF!</definedName>
    <definedName name="RPTDATACELL34" localSheetId="35" hidden="1">#REF!</definedName>
    <definedName name="RPTDATACELL34" localSheetId="31" hidden="1">#REF!</definedName>
    <definedName name="RPTDATACELL34" localSheetId="9" hidden="1">#REF!</definedName>
    <definedName name="RPTDATACELL34" localSheetId="30" hidden="1">#REF!</definedName>
    <definedName name="RPTDATACELL34" localSheetId="33" hidden="1">#REF!</definedName>
    <definedName name="RPTDATACELL34" localSheetId="16" hidden="1">#REF!</definedName>
    <definedName name="RPTDATACELL34" localSheetId="10" hidden="1">'NFD CONSO'!#REF!</definedName>
    <definedName name="RPTDATACELL34" localSheetId="29" hidden="1">#REF!</definedName>
    <definedName name="RPTDATACELL34" localSheetId="11" hidden="1">#REF!</definedName>
    <definedName name="RPTDATACELL34" localSheetId="36" hidden="1">#REF!</definedName>
    <definedName name="RPTDATACELL34" localSheetId="32" hidden="1">#REF!</definedName>
    <definedName name="RPTDATACELL34" localSheetId="18" hidden="1">#REF!</definedName>
    <definedName name="RPTDATACELL34" localSheetId="38" hidden="1">#REF!</definedName>
    <definedName name="RPTDATACELL34" hidden="1">#REF!</definedName>
    <definedName name="RPTDATACELL35" localSheetId="35" hidden="1">#REF!</definedName>
    <definedName name="RPTDATACELL35" localSheetId="31" hidden="1">#REF!</definedName>
    <definedName name="RPTDATACELL35" localSheetId="9" hidden="1">#REF!</definedName>
    <definedName name="RPTDATACELL35" localSheetId="30" hidden="1">#REF!</definedName>
    <definedName name="RPTDATACELL35" localSheetId="33" hidden="1">#REF!</definedName>
    <definedName name="RPTDATACELL35" localSheetId="16" hidden="1">#REF!</definedName>
    <definedName name="RPTDATACELL35" localSheetId="10" hidden="1">'NFD CONSO'!#REF!</definedName>
    <definedName name="RPTDATACELL35" localSheetId="29" hidden="1">#REF!</definedName>
    <definedName name="RPTDATACELL35" localSheetId="11" hidden="1">#REF!</definedName>
    <definedName name="RPTDATACELL35" localSheetId="36" hidden="1">#REF!</definedName>
    <definedName name="RPTDATACELL35" localSheetId="32" hidden="1">#REF!</definedName>
    <definedName name="RPTDATACELL35" localSheetId="18" hidden="1">#REF!</definedName>
    <definedName name="RPTDATACELL35" localSheetId="38" hidden="1">#REF!</definedName>
    <definedName name="RPTDATACELL35" hidden="1">#REF!</definedName>
    <definedName name="RPTDATACELL36" localSheetId="35" hidden="1">#REF!</definedName>
    <definedName name="RPTDATACELL36" localSheetId="31" hidden="1">#REF!</definedName>
    <definedName name="RPTDATACELL36" localSheetId="9" hidden="1">#REF!</definedName>
    <definedName name="RPTDATACELL36" localSheetId="30" hidden="1">#REF!</definedName>
    <definedName name="RPTDATACELL36" localSheetId="33" hidden="1">#REF!</definedName>
    <definedName name="RPTDATACELL36" localSheetId="16" hidden="1">#REF!</definedName>
    <definedName name="RPTDATACELL36" localSheetId="10" hidden="1">'NFD CONSO'!#REF!</definedName>
    <definedName name="RPTDATACELL36" localSheetId="29" hidden="1">#REF!</definedName>
    <definedName name="RPTDATACELL36" localSheetId="11" hidden="1">#REF!</definedName>
    <definedName name="RPTDATACELL36" localSheetId="36" hidden="1">#REF!</definedName>
    <definedName name="RPTDATACELL36" localSheetId="32" hidden="1">#REF!</definedName>
    <definedName name="RPTDATACELL36" localSheetId="18" hidden="1">#REF!</definedName>
    <definedName name="RPTDATACELL36" localSheetId="38" hidden="1">#REF!</definedName>
    <definedName name="RPTDATACELL36" hidden="1">#REF!</definedName>
    <definedName name="RPTDATACELL37" localSheetId="35" hidden="1">#REF!</definedName>
    <definedName name="RPTDATACELL37" localSheetId="31" hidden="1">#REF!</definedName>
    <definedName name="RPTDATACELL37" localSheetId="9" hidden="1">#REF!</definedName>
    <definedName name="RPTDATACELL37" localSheetId="30" hidden="1">#REF!</definedName>
    <definedName name="RPTDATACELL37" localSheetId="33" hidden="1">#REF!</definedName>
    <definedName name="RPTDATACELL37" localSheetId="16" hidden="1">#REF!</definedName>
    <definedName name="RPTDATACELL37" localSheetId="10" hidden="1">'NFD CONSO'!#REF!</definedName>
    <definedName name="RPTDATACELL37" localSheetId="29" hidden="1">#REF!</definedName>
    <definedName name="RPTDATACELL37" localSheetId="11" hidden="1">#REF!</definedName>
    <definedName name="RPTDATACELL37" localSheetId="36" hidden="1">#REF!</definedName>
    <definedName name="RPTDATACELL37" localSheetId="32" hidden="1">#REF!</definedName>
    <definedName name="RPTDATACELL37" localSheetId="18" hidden="1">#REF!</definedName>
    <definedName name="RPTDATACELL37" localSheetId="38" hidden="1">#REF!</definedName>
    <definedName name="RPTDATACELL37" hidden="1">#REF!</definedName>
    <definedName name="RPTDATACELL38" localSheetId="35" hidden="1">#REF!</definedName>
    <definedName name="RPTDATACELL38" localSheetId="31" hidden="1">#REF!</definedName>
    <definedName name="RPTDATACELL38" localSheetId="9" hidden="1">#REF!</definedName>
    <definedName name="RPTDATACELL38" localSheetId="30" hidden="1">#REF!</definedName>
    <definedName name="RPTDATACELL38" localSheetId="33" hidden="1">#REF!</definedName>
    <definedName name="RPTDATACELL38" localSheetId="16" hidden="1">#REF!</definedName>
    <definedName name="RPTDATACELL38" localSheetId="10" hidden="1">'NFD CONSO'!#REF!</definedName>
    <definedName name="RPTDATACELL38" localSheetId="29" hidden="1">#REF!</definedName>
    <definedName name="RPTDATACELL38" localSheetId="11" hidden="1">#REF!</definedName>
    <definedName name="RPTDATACELL38" localSheetId="36" hidden="1">#REF!</definedName>
    <definedName name="RPTDATACELL38" localSheetId="32" hidden="1">#REF!</definedName>
    <definedName name="RPTDATACELL38" localSheetId="18" hidden="1">#REF!</definedName>
    <definedName name="RPTDATACELL38" localSheetId="38" hidden="1">#REF!</definedName>
    <definedName name="RPTDATACELL38" hidden="1">#REF!</definedName>
    <definedName name="RPTDATACELL39" localSheetId="35" hidden="1">#REF!</definedName>
    <definedName name="RPTDATACELL39" localSheetId="31" hidden="1">#REF!</definedName>
    <definedName name="RPTDATACELL39" localSheetId="9" hidden="1">#REF!</definedName>
    <definedName name="RPTDATACELL39" localSheetId="30" hidden="1">#REF!</definedName>
    <definedName name="RPTDATACELL39" localSheetId="33" hidden="1">#REF!</definedName>
    <definedName name="RPTDATACELL39" localSheetId="16" hidden="1">#REF!</definedName>
    <definedName name="RPTDATACELL39" localSheetId="10" hidden="1">'NFD CONSO'!#REF!</definedName>
    <definedName name="RPTDATACELL39" localSheetId="29" hidden="1">#REF!</definedName>
    <definedName name="RPTDATACELL39" localSheetId="11" hidden="1">#REF!</definedName>
    <definedName name="RPTDATACELL39" localSheetId="36" hidden="1">#REF!</definedName>
    <definedName name="RPTDATACELL39" localSheetId="32" hidden="1">#REF!</definedName>
    <definedName name="RPTDATACELL39" localSheetId="18" hidden="1">#REF!</definedName>
    <definedName name="RPTDATACELL39" localSheetId="38" hidden="1">#REF!</definedName>
    <definedName name="RPTDATACELL39" hidden="1">#REF!</definedName>
    <definedName name="RPTDATACELL4" hidden="1">#REF!</definedName>
    <definedName name="RPTDATACELL40" localSheetId="35" hidden="1">#REF!</definedName>
    <definedName name="RPTDATACELL40" localSheetId="31" hidden="1">#REF!</definedName>
    <definedName name="RPTDATACELL40" localSheetId="9" hidden="1">#REF!</definedName>
    <definedName name="RPTDATACELL40" localSheetId="30" hidden="1">#REF!</definedName>
    <definedName name="RPTDATACELL40" localSheetId="51" hidden="1">#REF!</definedName>
    <definedName name="RPTDATACELL40" localSheetId="33" hidden="1">#REF!</definedName>
    <definedName name="RPTDATACELL40" localSheetId="16" hidden="1">#REF!</definedName>
    <definedName name="RPTDATACELL40" localSheetId="10" hidden="1">'NFD CONSO'!#REF!</definedName>
    <definedName name="RPTDATACELL40" localSheetId="29" hidden="1">#REF!</definedName>
    <definedName name="RPTDATACELL40" localSheetId="11" hidden="1">#REF!</definedName>
    <definedName name="RPTDATACELL40" localSheetId="36" hidden="1">#REF!</definedName>
    <definedName name="RPTDATACELL40" localSheetId="32" hidden="1">#REF!</definedName>
    <definedName name="RPTDATACELL40" localSheetId="18" hidden="1">#REF!</definedName>
    <definedName name="RPTDATACELL40" localSheetId="38" hidden="1">#REF!</definedName>
    <definedName name="RPTDATACELL40" hidden="1">#REF!</definedName>
    <definedName name="RPTDATACELL41" localSheetId="35" hidden="1">#REF!</definedName>
    <definedName name="RPTDATACELL41" localSheetId="31" hidden="1">#REF!</definedName>
    <definedName name="RPTDATACELL41" localSheetId="9" hidden="1">#REF!</definedName>
    <definedName name="RPTDATACELL41" localSheetId="30" hidden="1">#REF!</definedName>
    <definedName name="RPTDATACELL41" localSheetId="51" hidden="1">#REF!</definedName>
    <definedName name="RPTDATACELL41" localSheetId="33" hidden="1">#REF!</definedName>
    <definedName name="RPTDATACELL41" localSheetId="16" hidden="1">#REF!</definedName>
    <definedName name="RPTDATACELL41" localSheetId="10" hidden="1">'NFD CONSO'!#REF!</definedName>
    <definedName name="RPTDATACELL41" localSheetId="29" hidden="1">#REF!</definedName>
    <definedName name="RPTDATACELL41" localSheetId="11" hidden="1">#REF!</definedName>
    <definedName name="RPTDATACELL41" localSheetId="36" hidden="1">#REF!</definedName>
    <definedName name="RPTDATACELL41" localSheetId="32" hidden="1">#REF!</definedName>
    <definedName name="RPTDATACELL41" localSheetId="18" hidden="1">#REF!</definedName>
    <definedName name="RPTDATACELL41" localSheetId="38" hidden="1">#REF!</definedName>
    <definedName name="RPTDATACELL41" hidden="1">#REF!</definedName>
    <definedName name="RPTDATACELL42" localSheetId="35" hidden="1">#REF!</definedName>
    <definedName name="RPTDATACELL42" localSheetId="31" hidden="1">#REF!</definedName>
    <definedName name="RPTDATACELL42" localSheetId="9" hidden="1">#REF!</definedName>
    <definedName name="RPTDATACELL42" localSheetId="30" hidden="1">#REF!</definedName>
    <definedName name="RPTDATACELL42" localSheetId="51" hidden="1">#REF!</definedName>
    <definedName name="RPTDATACELL42" localSheetId="33" hidden="1">#REF!</definedName>
    <definedName name="RPTDATACELL42" localSheetId="16" hidden="1">#REF!</definedName>
    <definedName name="RPTDATACELL42" localSheetId="10" hidden="1">'NFD CONSO'!#REF!</definedName>
    <definedName name="RPTDATACELL42" localSheetId="29" hidden="1">#REF!</definedName>
    <definedName name="RPTDATACELL42" localSheetId="11" hidden="1">#REF!</definedName>
    <definedName name="RPTDATACELL42" localSheetId="36" hidden="1">#REF!</definedName>
    <definedName name="RPTDATACELL42" localSheetId="32" hidden="1">#REF!</definedName>
    <definedName name="RPTDATACELL42" localSheetId="18" hidden="1">#REF!</definedName>
    <definedName name="RPTDATACELL42" localSheetId="38" hidden="1">#REF!</definedName>
    <definedName name="RPTDATACELL42" hidden="1">#REF!</definedName>
    <definedName name="RPTDATACELL43" localSheetId="35" hidden="1">#REF!</definedName>
    <definedName name="RPTDATACELL43" localSheetId="31" hidden="1">#REF!</definedName>
    <definedName name="RPTDATACELL43" localSheetId="9" hidden="1">#REF!</definedName>
    <definedName name="RPTDATACELL43" localSheetId="30" hidden="1">#REF!</definedName>
    <definedName name="RPTDATACELL43" localSheetId="33" hidden="1">#REF!</definedName>
    <definedName name="RPTDATACELL43" localSheetId="16" hidden="1">#REF!</definedName>
    <definedName name="RPTDATACELL43" localSheetId="10" hidden="1">'NFD CONSO'!#REF!</definedName>
    <definedName name="RPTDATACELL43" localSheetId="29" hidden="1">#REF!</definedName>
    <definedName name="RPTDATACELL43" localSheetId="11" hidden="1">#REF!</definedName>
    <definedName name="RPTDATACELL43" localSheetId="36" hidden="1">#REF!</definedName>
    <definedName name="RPTDATACELL43" localSheetId="32" hidden="1">#REF!</definedName>
    <definedName name="RPTDATACELL43" localSheetId="18" hidden="1">#REF!</definedName>
    <definedName name="RPTDATACELL43" localSheetId="38" hidden="1">#REF!</definedName>
    <definedName name="RPTDATACELL43" hidden="1">#REF!</definedName>
    <definedName name="RPTDATACELL44" localSheetId="35" hidden="1">#REF!</definedName>
    <definedName name="RPTDATACELL44" localSheetId="31" hidden="1">#REF!</definedName>
    <definedName name="RPTDATACELL44" localSheetId="9" hidden="1">#REF!</definedName>
    <definedName name="RPTDATACELL44" localSheetId="30" hidden="1">#REF!</definedName>
    <definedName name="RPTDATACELL44" localSheetId="33" hidden="1">#REF!</definedName>
    <definedName name="RPTDATACELL44" localSheetId="16" hidden="1">#REF!</definedName>
    <definedName name="RPTDATACELL44" localSheetId="10" hidden="1">'NFD CONSO'!#REF!</definedName>
    <definedName name="RPTDATACELL44" localSheetId="29" hidden="1">#REF!</definedName>
    <definedName name="RPTDATACELL44" localSheetId="11" hidden="1">#REF!</definedName>
    <definedName name="RPTDATACELL44" localSheetId="36" hidden="1">#REF!</definedName>
    <definedName name="RPTDATACELL44" localSheetId="32" hidden="1">#REF!</definedName>
    <definedName name="RPTDATACELL44" localSheetId="18" hidden="1">#REF!</definedName>
    <definedName name="RPTDATACELL44" localSheetId="38" hidden="1">#REF!</definedName>
    <definedName name="RPTDATACELL44" hidden="1">#REF!</definedName>
    <definedName name="RPTDATACELL45" localSheetId="35" hidden="1">#REF!</definedName>
    <definedName name="RPTDATACELL45" localSheetId="31" hidden="1">#REF!</definedName>
    <definedName name="RPTDATACELL45" localSheetId="9" hidden="1">#REF!</definedName>
    <definedName name="RPTDATACELL45" localSheetId="30" hidden="1">#REF!</definedName>
    <definedName name="RPTDATACELL45" localSheetId="33" hidden="1">#REF!</definedName>
    <definedName name="RPTDATACELL45" localSheetId="16" hidden="1">#REF!</definedName>
    <definedName name="RPTDATACELL45" localSheetId="10" hidden="1">'NFD CONSO'!#REF!</definedName>
    <definedName name="RPTDATACELL45" localSheetId="29" hidden="1">#REF!</definedName>
    <definedName name="RPTDATACELL45" localSheetId="11" hidden="1">#REF!</definedName>
    <definedName name="RPTDATACELL45" localSheetId="36" hidden="1">#REF!</definedName>
    <definedName name="RPTDATACELL45" localSheetId="32" hidden="1">#REF!</definedName>
    <definedName name="RPTDATACELL45" localSheetId="18" hidden="1">#REF!</definedName>
    <definedName name="RPTDATACELL45" localSheetId="38" hidden="1">#REF!</definedName>
    <definedName name="RPTDATACELL45" hidden="1">#REF!</definedName>
    <definedName name="RPTDATACELL46" localSheetId="35" hidden="1">#REF!</definedName>
    <definedName name="RPTDATACELL46" localSheetId="31" hidden="1">#REF!</definedName>
    <definedName name="RPTDATACELL46" localSheetId="9" hidden="1">#REF!</definedName>
    <definedName name="RPTDATACELL46" localSheetId="30" hidden="1">#REF!</definedName>
    <definedName name="RPTDATACELL46" localSheetId="33" hidden="1">#REF!</definedName>
    <definedName name="RPTDATACELL46" localSheetId="16" hidden="1">#REF!</definedName>
    <definedName name="RPTDATACELL46" localSheetId="10" hidden="1">'NFD CONSO'!#REF!</definedName>
    <definedName name="RPTDATACELL46" localSheetId="29" hidden="1">#REF!</definedName>
    <definedName name="RPTDATACELL46" localSheetId="11" hidden="1">#REF!</definedName>
    <definedName name="RPTDATACELL46" localSheetId="36" hidden="1">#REF!</definedName>
    <definedName name="RPTDATACELL46" localSheetId="32" hidden="1">#REF!</definedName>
    <definedName name="RPTDATACELL46" localSheetId="18" hidden="1">#REF!</definedName>
    <definedName name="RPTDATACELL46" localSheetId="38" hidden="1">#REF!</definedName>
    <definedName name="RPTDATACELL46" hidden="1">#REF!</definedName>
    <definedName name="RPTDATACELL47" localSheetId="35" hidden="1">#REF!</definedName>
    <definedName name="RPTDATACELL47" localSheetId="31" hidden="1">#REF!</definedName>
    <definedName name="RPTDATACELL47" localSheetId="9" hidden="1">#REF!</definedName>
    <definedName name="RPTDATACELL47" localSheetId="30" hidden="1">#REF!</definedName>
    <definedName name="RPTDATACELL47" localSheetId="33" hidden="1">#REF!</definedName>
    <definedName name="RPTDATACELL47" localSheetId="16" hidden="1">#REF!</definedName>
    <definedName name="RPTDATACELL47" localSheetId="10" hidden="1">'NFD CONSO'!#REF!</definedName>
    <definedName name="RPTDATACELL47" localSheetId="29" hidden="1">#REF!</definedName>
    <definedName name="RPTDATACELL47" localSheetId="11" hidden="1">#REF!</definedName>
    <definedName name="RPTDATACELL47" localSheetId="36" hidden="1">#REF!</definedName>
    <definedName name="RPTDATACELL47" localSheetId="32" hidden="1">#REF!</definedName>
    <definedName name="RPTDATACELL47" localSheetId="18" hidden="1">#REF!</definedName>
    <definedName name="RPTDATACELL47" localSheetId="38" hidden="1">#REF!</definedName>
    <definedName name="RPTDATACELL47" hidden="1">#REF!</definedName>
    <definedName name="RPTDATACELL48" localSheetId="35" hidden="1">#REF!</definedName>
    <definedName name="RPTDATACELL48" localSheetId="31" hidden="1">#REF!</definedName>
    <definedName name="RPTDATACELL48" localSheetId="9" hidden="1">#REF!</definedName>
    <definedName name="RPTDATACELL48" localSheetId="30" hidden="1">#REF!</definedName>
    <definedName name="RPTDATACELL48" localSheetId="33" hidden="1">#REF!</definedName>
    <definedName name="RPTDATACELL48" localSheetId="16" hidden="1">#REF!</definedName>
    <definedName name="RPTDATACELL48" localSheetId="10" hidden="1">'NFD CONSO'!#REF!</definedName>
    <definedName name="RPTDATACELL48" localSheetId="29" hidden="1">#REF!</definedName>
    <definedName name="RPTDATACELL48" localSheetId="11" hidden="1">#REF!</definedName>
    <definedName name="RPTDATACELL48" localSheetId="36" hidden="1">#REF!</definedName>
    <definedName name="RPTDATACELL48" localSheetId="32" hidden="1">#REF!</definedName>
    <definedName name="RPTDATACELL48" localSheetId="18" hidden="1">#REF!</definedName>
    <definedName name="RPTDATACELL48" localSheetId="38" hidden="1">#REF!</definedName>
    <definedName name="RPTDATACELL48" hidden="1">#REF!</definedName>
    <definedName name="RPTDATACELL49" localSheetId="35" hidden="1">#REF!</definedName>
    <definedName name="RPTDATACELL49" localSheetId="31" hidden="1">#REF!</definedName>
    <definedName name="RPTDATACELL49" localSheetId="9" hidden="1">#REF!</definedName>
    <definedName name="RPTDATACELL49" localSheetId="30" hidden="1">#REF!</definedName>
    <definedName name="RPTDATACELL49" localSheetId="33" hidden="1">#REF!</definedName>
    <definedName name="RPTDATACELL49" localSheetId="16" hidden="1">#REF!</definedName>
    <definedName name="RPTDATACELL49" localSheetId="10" hidden="1">'NFD CONSO'!#REF!</definedName>
    <definedName name="RPTDATACELL49" localSheetId="29" hidden="1">#REF!</definedName>
    <definedName name="RPTDATACELL49" localSheetId="11" hidden="1">#REF!</definedName>
    <definedName name="RPTDATACELL49" localSheetId="36" hidden="1">#REF!</definedName>
    <definedName name="RPTDATACELL49" localSheetId="32" hidden="1">#REF!</definedName>
    <definedName name="RPTDATACELL49" localSheetId="18" hidden="1">#REF!</definedName>
    <definedName name="RPTDATACELL49" localSheetId="38" hidden="1">#REF!</definedName>
    <definedName name="RPTDATACELL49" hidden="1">#REF!</definedName>
    <definedName name="RPTDATACELL5" localSheetId="35" hidden="1">#REF!</definedName>
    <definedName name="RPTDATACELL5" localSheetId="31" hidden="1">#REF!</definedName>
    <definedName name="RPTDATACELL5" localSheetId="9" hidden="1">#REF!</definedName>
    <definedName name="RPTDATACELL5" localSheetId="30" hidden="1">#REF!</definedName>
    <definedName name="RPTDATACELL5" localSheetId="33" hidden="1">#REF!</definedName>
    <definedName name="RPTDATACELL5" localSheetId="16" hidden="1">#REF!</definedName>
    <definedName name="RPTDATACELL5" localSheetId="10" hidden="1">'NFD CONSO'!#REF!</definedName>
    <definedName name="RPTDATACELL5" localSheetId="29" hidden="1">#REF!</definedName>
    <definedName name="RPTDATACELL5" localSheetId="11" hidden="1">#REF!</definedName>
    <definedName name="RPTDATACELL5" localSheetId="36" hidden="1">#REF!</definedName>
    <definedName name="RPTDATACELL5" localSheetId="32" hidden="1">#REF!</definedName>
    <definedName name="RPTDATACELL5" localSheetId="18" hidden="1">#REF!</definedName>
    <definedName name="RPTDATACELL5" localSheetId="38" hidden="1">#REF!</definedName>
    <definedName name="RPTDATACELL5" hidden="1">#REF!</definedName>
    <definedName name="RPTDATACELL50" localSheetId="35" hidden="1">#REF!</definedName>
    <definedName name="RPTDATACELL50" localSheetId="31" hidden="1">#REF!</definedName>
    <definedName name="RPTDATACELL50" localSheetId="9" hidden="1">#REF!</definedName>
    <definedName name="RPTDATACELL50" localSheetId="30" hidden="1">#REF!</definedName>
    <definedName name="RPTDATACELL50" localSheetId="33" hidden="1">#REF!</definedName>
    <definedName name="RPTDATACELL50" localSheetId="16" hidden="1">#REF!</definedName>
    <definedName name="RPTDATACELL50" localSheetId="10" hidden="1">'NFD CONSO'!#REF!</definedName>
    <definedName name="RPTDATACELL50" localSheetId="29" hidden="1">#REF!</definedName>
    <definedName name="RPTDATACELL50" localSheetId="11" hidden="1">#REF!</definedName>
    <definedName name="RPTDATACELL50" localSheetId="36" hidden="1">#REF!</definedName>
    <definedName name="RPTDATACELL50" localSheetId="32" hidden="1">#REF!</definedName>
    <definedName name="RPTDATACELL50" localSheetId="18" hidden="1">#REF!</definedName>
    <definedName name="RPTDATACELL50" localSheetId="38" hidden="1">#REF!</definedName>
    <definedName name="RPTDATACELL50" hidden="1">#REF!</definedName>
    <definedName name="RPTDATACELL51" localSheetId="35" hidden="1">#REF!</definedName>
    <definedName name="RPTDATACELL51" localSheetId="31" hidden="1">#REF!</definedName>
    <definedName name="RPTDATACELL51" localSheetId="9" hidden="1">#REF!</definedName>
    <definedName name="RPTDATACELL51" localSheetId="30" hidden="1">#REF!</definedName>
    <definedName name="RPTDATACELL51" localSheetId="33" hidden="1">#REF!</definedName>
    <definedName name="RPTDATACELL51" localSheetId="16" hidden="1">#REF!</definedName>
    <definedName name="RPTDATACELL51" localSheetId="10" hidden="1">'NFD CONSO'!#REF!</definedName>
    <definedName name="RPTDATACELL51" localSheetId="29" hidden="1">#REF!</definedName>
    <definedName name="RPTDATACELL51" localSheetId="11" hidden="1">#REF!</definedName>
    <definedName name="RPTDATACELL51" localSheetId="36" hidden="1">#REF!</definedName>
    <definedName name="RPTDATACELL51" localSheetId="32" hidden="1">#REF!</definedName>
    <definedName name="RPTDATACELL51" localSheetId="18" hidden="1">#REF!</definedName>
    <definedName name="RPTDATACELL51" localSheetId="38" hidden="1">#REF!</definedName>
    <definedName name="RPTDATACELL51" hidden="1">#REF!</definedName>
    <definedName name="RPTDATACELL52" localSheetId="35" hidden="1">#REF!</definedName>
    <definedName name="RPTDATACELL52" localSheetId="31" hidden="1">#REF!</definedName>
    <definedName name="RPTDATACELL52" localSheetId="9" hidden="1">#REF!</definedName>
    <definedName name="RPTDATACELL52" localSheetId="30" hidden="1">#REF!</definedName>
    <definedName name="RPTDATACELL52" localSheetId="33" hidden="1">#REF!</definedName>
    <definedName name="RPTDATACELL52" localSheetId="16" hidden="1">#REF!</definedName>
    <definedName name="RPTDATACELL52" localSheetId="10" hidden="1">'NFD CONSO'!#REF!</definedName>
    <definedName name="RPTDATACELL52" localSheetId="29" hidden="1">#REF!</definedName>
    <definedName name="RPTDATACELL52" localSheetId="11" hidden="1">#REF!</definedName>
    <definedName name="RPTDATACELL52" localSheetId="36" hidden="1">#REF!</definedName>
    <definedName name="RPTDATACELL52" localSheetId="32" hidden="1">#REF!</definedName>
    <definedName name="RPTDATACELL52" localSheetId="18" hidden="1">#REF!</definedName>
    <definedName name="RPTDATACELL52" localSheetId="38" hidden="1">#REF!</definedName>
    <definedName name="RPTDATACELL52" hidden="1">#REF!</definedName>
    <definedName name="RPTDATACELL53" localSheetId="35" hidden="1">#REF!</definedName>
    <definedName name="RPTDATACELL53" localSheetId="31" hidden="1">#REF!</definedName>
    <definedName name="RPTDATACELL53" localSheetId="9" hidden="1">#REF!</definedName>
    <definedName name="RPTDATACELL53" localSheetId="30" hidden="1">#REF!</definedName>
    <definedName name="RPTDATACELL53" localSheetId="33" hidden="1">#REF!</definedName>
    <definedName name="RPTDATACELL53" localSheetId="16" hidden="1">#REF!</definedName>
    <definedName name="RPTDATACELL53" localSheetId="10" hidden="1">'NFD CONSO'!#REF!</definedName>
    <definedName name="RPTDATACELL53" localSheetId="29" hidden="1">#REF!</definedName>
    <definedName name="RPTDATACELL53" localSheetId="11" hidden="1">#REF!</definedName>
    <definedName name="RPTDATACELL53" localSheetId="36" hidden="1">#REF!</definedName>
    <definedName name="RPTDATACELL53" localSheetId="32" hidden="1">#REF!</definedName>
    <definedName name="RPTDATACELL53" localSheetId="18" hidden="1">#REF!</definedName>
    <definedName name="RPTDATACELL53" localSheetId="38" hidden="1">#REF!</definedName>
    <definedName name="RPTDATACELL53" hidden="1">#REF!</definedName>
    <definedName name="RPTDATACELL54" localSheetId="35" hidden="1">#REF!</definedName>
    <definedName name="RPTDATACELL54" localSheetId="31" hidden="1">#REF!</definedName>
    <definedName name="RPTDATACELL54" localSheetId="9" hidden="1">#REF!</definedName>
    <definedName name="RPTDATACELL54" localSheetId="30" hidden="1">#REF!</definedName>
    <definedName name="RPTDATACELL54" localSheetId="33" hidden="1">#REF!</definedName>
    <definedName name="RPTDATACELL54" localSheetId="16" hidden="1">#REF!</definedName>
    <definedName name="RPTDATACELL54" localSheetId="10" hidden="1">'NFD CONSO'!#REF!</definedName>
    <definedName name="RPTDATACELL54" localSheetId="29" hidden="1">#REF!</definedName>
    <definedName name="RPTDATACELL54" localSheetId="11" hidden="1">#REF!</definedName>
    <definedName name="RPTDATACELL54" localSheetId="36" hidden="1">#REF!</definedName>
    <definedName name="RPTDATACELL54" localSheetId="32" hidden="1">#REF!</definedName>
    <definedName name="RPTDATACELL54" localSheetId="18" hidden="1">#REF!</definedName>
    <definedName name="RPTDATACELL54" localSheetId="38" hidden="1">#REF!</definedName>
    <definedName name="RPTDATACELL54" hidden="1">#REF!</definedName>
    <definedName name="RPTDATACELL55" localSheetId="35" hidden="1">#REF!</definedName>
    <definedName name="RPTDATACELL55" localSheetId="31" hidden="1">#REF!</definedName>
    <definedName name="RPTDATACELL55" localSheetId="9" hidden="1">#REF!</definedName>
    <definedName name="RPTDATACELL55" localSheetId="30" hidden="1">#REF!</definedName>
    <definedName name="RPTDATACELL55" localSheetId="33" hidden="1">#REF!</definedName>
    <definedName name="RPTDATACELL55" localSheetId="16" hidden="1">#REF!</definedName>
    <definedName name="RPTDATACELL55" localSheetId="10" hidden="1">'NFD CONSO'!#REF!</definedName>
    <definedName name="RPTDATACELL55" localSheetId="29" hidden="1">#REF!</definedName>
    <definedName name="RPTDATACELL55" localSheetId="11" hidden="1">#REF!</definedName>
    <definedName name="RPTDATACELL55" localSheetId="36" hidden="1">#REF!</definedName>
    <definedName name="RPTDATACELL55" localSheetId="32" hidden="1">#REF!</definedName>
    <definedName name="RPTDATACELL55" localSheetId="18" hidden="1">#REF!</definedName>
    <definedName name="RPTDATACELL55" localSheetId="38" hidden="1">#REF!</definedName>
    <definedName name="RPTDATACELL55" hidden="1">#REF!</definedName>
    <definedName name="RPTDATACELL56" localSheetId="35" hidden="1">#REF!</definedName>
    <definedName name="RPTDATACELL56" localSheetId="31" hidden="1">#REF!</definedName>
    <definedName name="RPTDATACELL56" localSheetId="9" hidden="1">#REF!</definedName>
    <definedName name="RPTDATACELL56" localSheetId="30" hidden="1">#REF!</definedName>
    <definedName name="RPTDATACELL56" localSheetId="33" hidden="1">#REF!</definedName>
    <definedName name="RPTDATACELL56" localSheetId="16" hidden="1">#REF!</definedName>
    <definedName name="RPTDATACELL56" localSheetId="10" hidden="1">'NFD CONSO'!#REF!</definedName>
    <definedName name="RPTDATACELL56" localSheetId="29" hidden="1">#REF!</definedName>
    <definedName name="RPTDATACELL56" localSheetId="11" hidden="1">#REF!</definedName>
    <definedName name="RPTDATACELL56" localSheetId="36" hidden="1">#REF!</definedName>
    <definedName name="RPTDATACELL56" localSheetId="32" hidden="1">#REF!</definedName>
    <definedName name="RPTDATACELL56" localSheetId="18" hidden="1">#REF!</definedName>
    <definedName name="RPTDATACELL56" localSheetId="38" hidden="1">#REF!</definedName>
    <definedName name="RPTDATACELL56" hidden="1">#REF!</definedName>
    <definedName name="RPTDATACELL57" localSheetId="35" hidden="1">#REF!</definedName>
    <definedName name="RPTDATACELL57" localSheetId="31" hidden="1">#REF!</definedName>
    <definedName name="RPTDATACELL57" localSheetId="9" hidden="1">#REF!</definedName>
    <definedName name="RPTDATACELL57" localSheetId="30" hidden="1">#REF!</definedName>
    <definedName name="RPTDATACELL57" localSheetId="33" hidden="1">#REF!</definedName>
    <definedName name="RPTDATACELL57" localSheetId="16" hidden="1">#REF!</definedName>
    <definedName name="RPTDATACELL57" localSheetId="10" hidden="1">'NFD CONSO'!#REF!</definedName>
    <definedName name="RPTDATACELL57" localSheetId="29" hidden="1">#REF!</definedName>
    <definedName name="RPTDATACELL57" localSheetId="11" hidden="1">#REF!</definedName>
    <definedName name="RPTDATACELL57" localSheetId="36" hidden="1">#REF!</definedName>
    <definedName name="RPTDATACELL57" localSheetId="32" hidden="1">#REF!</definedName>
    <definedName name="RPTDATACELL57" localSheetId="18" hidden="1">#REF!</definedName>
    <definedName name="RPTDATACELL57" localSheetId="38" hidden="1">#REF!</definedName>
    <definedName name="RPTDATACELL57" hidden="1">#REF!</definedName>
    <definedName name="RPTDATACELL58" localSheetId="35" hidden="1">#REF!</definedName>
    <definedName name="RPTDATACELL58" localSheetId="31" hidden="1">#REF!</definedName>
    <definedName name="RPTDATACELL58" localSheetId="9" hidden="1">#REF!</definedName>
    <definedName name="RPTDATACELL58" localSheetId="30" hidden="1">#REF!</definedName>
    <definedName name="RPTDATACELL58" localSheetId="33" hidden="1">#REF!</definedName>
    <definedName name="RPTDATACELL58" localSheetId="16" hidden="1">#REF!</definedName>
    <definedName name="RPTDATACELL58" localSheetId="10" hidden="1">'NFD CONSO'!#REF!</definedName>
    <definedName name="RPTDATACELL58" localSheetId="29" hidden="1">#REF!</definedName>
    <definedName name="RPTDATACELL58" localSheetId="11" hidden="1">#REF!</definedName>
    <definedName name="RPTDATACELL58" localSheetId="36" hidden="1">#REF!</definedName>
    <definedName name="RPTDATACELL58" localSheetId="32" hidden="1">#REF!</definedName>
    <definedName name="RPTDATACELL58" localSheetId="18" hidden="1">#REF!</definedName>
    <definedName name="RPTDATACELL58" localSheetId="38" hidden="1">#REF!</definedName>
    <definedName name="RPTDATACELL58" hidden="1">#REF!</definedName>
    <definedName name="RPTDATACELL59" localSheetId="35" hidden="1">#REF!</definedName>
    <definedName name="RPTDATACELL59" localSheetId="31" hidden="1">#REF!</definedName>
    <definedName name="RPTDATACELL59" localSheetId="9" hidden="1">#REF!</definedName>
    <definedName name="RPTDATACELL59" localSheetId="30" hidden="1">#REF!</definedName>
    <definedName name="RPTDATACELL59" localSheetId="33" hidden="1">#REF!</definedName>
    <definedName name="RPTDATACELL59" localSheetId="16" hidden="1">#REF!</definedName>
    <definedName name="RPTDATACELL59" localSheetId="10" hidden="1">'NFD CONSO'!#REF!</definedName>
    <definedName name="RPTDATACELL59" localSheetId="29" hidden="1">#REF!</definedName>
    <definedName name="RPTDATACELL59" localSheetId="11" hidden="1">#REF!</definedName>
    <definedName name="RPTDATACELL59" localSheetId="36" hidden="1">#REF!</definedName>
    <definedName name="RPTDATACELL59" localSheetId="32" hidden="1">#REF!</definedName>
    <definedName name="RPTDATACELL59" localSheetId="18" hidden="1">#REF!</definedName>
    <definedName name="RPTDATACELL59" localSheetId="38" hidden="1">#REF!</definedName>
    <definedName name="RPTDATACELL59" hidden="1">#REF!</definedName>
    <definedName name="RPTDATACELL6" localSheetId="35" hidden="1">#REF!</definedName>
    <definedName name="RPTDATACELL6" localSheetId="31" hidden="1">#REF!</definedName>
    <definedName name="RPTDATACELL6" localSheetId="9" hidden="1">#REF!</definedName>
    <definedName name="RPTDATACELL6" localSheetId="30" hidden="1">#REF!</definedName>
    <definedName name="RPTDATACELL6" localSheetId="33" hidden="1">#REF!</definedName>
    <definedName name="RPTDATACELL6" localSheetId="16" hidden="1">#REF!</definedName>
    <definedName name="RPTDATACELL6" localSheetId="10" hidden="1">'NFD CONSO'!#REF!</definedName>
    <definedName name="RPTDATACELL6" localSheetId="29" hidden="1">#REF!</definedName>
    <definedName name="RPTDATACELL6" localSheetId="11" hidden="1">#REF!</definedName>
    <definedName name="RPTDATACELL6" localSheetId="36" hidden="1">#REF!</definedName>
    <definedName name="RPTDATACELL6" localSheetId="32" hidden="1">#REF!</definedName>
    <definedName name="RPTDATACELL6" localSheetId="18" hidden="1">#REF!</definedName>
    <definedName name="RPTDATACELL6" localSheetId="38" hidden="1">#REF!</definedName>
    <definedName name="RPTDATACELL6" hidden="1">#REF!</definedName>
    <definedName name="RPTDATACELL60" localSheetId="35" hidden="1">#REF!</definedName>
    <definedName name="RPTDATACELL60" localSheetId="31" hidden="1">#REF!</definedName>
    <definedName name="RPTDATACELL60" localSheetId="9" hidden="1">#REF!</definedName>
    <definedName name="RPTDATACELL60" localSheetId="30" hidden="1">#REF!</definedName>
    <definedName name="RPTDATACELL60" localSheetId="33" hidden="1">#REF!</definedName>
    <definedName name="RPTDATACELL60" localSheetId="16" hidden="1">#REF!</definedName>
    <definedName name="RPTDATACELL60" localSheetId="10" hidden="1">'NFD CONSO'!#REF!</definedName>
    <definedName name="RPTDATACELL60" localSheetId="29" hidden="1">#REF!</definedName>
    <definedName name="RPTDATACELL60" localSheetId="11" hidden="1">#REF!</definedName>
    <definedName name="RPTDATACELL60" localSheetId="36" hidden="1">#REF!</definedName>
    <definedName name="RPTDATACELL60" localSheetId="32" hidden="1">#REF!</definedName>
    <definedName name="RPTDATACELL60" localSheetId="18" hidden="1">#REF!</definedName>
    <definedName name="RPTDATACELL60" localSheetId="38" hidden="1">#REF!</definedName>
    <definedName name="RPTDATACELL60" hidden="1">#REF!</definedName>
    <definedName name="RPTDATACELL61" localSheetId="35" hidden="1">#REF!</definedName>
    <definedName name="RPTDATACELL61" localSheetId="31" hidden="1">#REF!</definedName>
    <definedName name="RPTDATACELL61" localSheetId="9" hidden="1">#REF!</definedName>
    <definedName name="RPTDATACELL61" localSheetId="30" hidden="1">#REF!</definedName>
    <definedName name="RPTDATACELL61" localSheetId="33" hidden="1">#REF!</definedName>
    <definedName name="RPTDATACELL61" localSheetId="16" hidden="1">#REF!</definedName>
    <definedName name="RPTDATACELL61" localSheetId="10" hidden="1">'NFD CONSO'!#REF!</definedName>
    <definedName name="RPTDATACELL61" localSheetId="29" hidden="1">#REF!</definedName>
    <definedName name="RPTDATACELL61" localSheetId="11" hidden="1">#REF!</definedName>
    <definedName name="RPTDATACELL61" localSheetId="36" hidden="1">#REF!</definedName>
    <definedName name="RPTDATACELL61" localSheetId="32" hidden="1">#REF!</definedName>
    <definedName name="RPTDATACELL61" localSheetId="18" hidden="1">#REF!</definedName>
    <definedName name="RPTDATACELL61" localSheetId="38" hidden="1">#REF!</definedName>
    <definedName name="RPTDATACELL61" hidden="1">#REF!</definedName>
    <definedName name="RPTDATACELL62" localSheetId="35" hidden="1">#REF!</definedName>
    <definedName name="RPTDATACELL62" localSheetId="31" hidden="1">#REF!</definedName>
    <definedName name="RPTDATACELL62" localSheetId="9" hidden="1">#REF!</definedName>
    <definedName name="RPTDATACELL62" localSheetId="30" hidden="1">#REF!</definedName>
    <definedName name="RPTDATACELL62" localSheetId="33" hidden="1">#REF!</definedName>
    <definedName name="RPTDATACELL62" localSheetId="16" hidden="1">#REF!</definedName>
    <definedName name="RPTDATACELL62" localSheetId="10" hidden="1">'NFD CONSO'!#REF!</definedName>
    <definedName name="RPTDATACELL62" localSheetId="29" hidden="1">#REF!</definedName>
    <definedName name="RPTDATACELL62" localSheetId="11" hidden="1">#REF!</definedName>
    <definedName name="RPTDATACELL62" localSheetId="36" hidden="1">#REF!</definedName>
    <definedName name="RPTDATACELL62" localSheetId="32" hidden="1">#REF!</definedName>
    <definedName name="RPTDATACELL62" localSheetId="18" hidden="1">#REF!</definedName>
    <definedName name="RPTDATACELL62" localSheetId="38" hidden="1">#REF!</definedName>
    <definedName name="RPTDATACELL62" hidden="1">#REF!</definedName>
    <definedName name="RPTDATACELL63" localSheetId="35" hidden="1">#REF!</definedName>
    <definedName name="RPTDATACELL63" localSheetId="31" hidden="1">#REF!</definedName>
    <definedName name="RPTDATACELL63" localSheetId="9" hidden="1">#REF!</definedName>
    <definedName name="RPTDATACELL63" localSheetId="30" hidden="1">#REF!</definedName>
    <definedName name="RPTDATACELL63" localSheetId="33" hidden="1">#REF!</definedName>
    <definedName name="RPTDATACELL63" localSheetId="16" hidden="1">#REF!</definedName>
    <definedName name="RPTDATACELL63" localSheetId="10" hidden="1">'NFD CONSO'!#REF!</definedName>
    <definedName name="RPTDATACELL63" localSheetId="29" hidden="1">#REF!</definedName>
    <definedName name="RPTDATACELL63" localSheetId="11" hidden="1">#REF!</definedName>
    <definedName name="RPTDATACELL63" localSheetId="36" hidden="1">#REF!</definedName>
    <definedName name="RPTDATACELL63" localSheetId="32" hidden="1">#REF!</definedName>
    <definedName name="RPTDATACELL63" localSheetId="18" hidden="1">#REF!</definedName>
    <definedName name="RPTDATACELL63" localSheetId="38" hidden="1">#REF!</definedName>
    <definedName name="RPTDATACELL63" hidden="1">#REF!</definedName>
    <definedName name="RPTDATACELL64" localSheetId="35" hidden="1">#REF!</definedName>
    <definedName name="RPTDATACELL64" localSheetId="31" hidden="1">#REF!</definedName>
    <definedName name="RPTDATACELL64" localSheetId="9" hidden="1">#REF!</definedName>
    <definedName name="RPTDATACELL64" localSheetId="30" hidden="1">#REF!</definedName>
    <definedName name="RPTDATACELL64" localSheetId="33" hidden="1">#REF!</definedName>
    <definedName name="RPTDATACELL64" localSheetId="16" hidden="1">#REF!</definedName>
    <definedName name="RPTDATACELL64" localSheetId="10" hidden="1">'NFD CONSO'!#REF!</definedName>
    <definedName name="RPTDATACELL64" localSheetId="29" hidden="1">#REF!</definedName>
    <definedName name="RPTDATACELL64" localSheetId="11" hidden="1">#REF!</definedName>
    <definedName name="RPTDATACELL64" localSheetId="36" hidden="1">#REF!</definedName>
    <definedName name="RPTDATACELL64" localSheetId="32" hidden="1">#REF!</definedName>
    <definedName name="RPTDATACELL64" localSheetId="18" hidden="1">#REF!</definedName>
    <definedName name="RPTDATACELL64" localSheetId="38" hidden="1">#REF!</definedName>
    <definedName name="RPTDATACELL64" hidden="1">#REF!</definedName>
    <definedName name="RPTDATACELL65" localSheetId="35" hidden="1">#REF!</definedName>
    <definedName name="RPTDATACELL65" localSheetId="31" hidden="1">#REF!</definedName>
    <definedName name="RPTDATACELL65" localSheetId="9" hidden="1">#REF!</definedName>
    <definedName name="RPTDATACELL65" localSheetId="30" hidden="1">#REF!</definedName>
    <definedName name="RPTDATACELL65" localSheetId="33" hidden="1">#REF!</definedName>
    <definedName name="RPTDATACELL65" localSheetId="16" hidden="1">#REF!</definedName>
    <definedName name="RPTDATACELL65" localSheetId="10" hidden="1">'NFD CONSO'!#REF!</definedName>
    <definedName name="RPTDATACELL65" localSheetId="29" hidden="1">#REF!</definedName>
    <definedName name="RPTDATACELL65" localSheetId="11" hidden="1">#REF!</definedName>
    <definedName name="RPTDATACELL65" localSheetId="36" hidden="1">#REF!</definedName>
    <definedName name="RPTDATACELL65" localSheetId="32" hidden="1">#REF!</definedName>
    <definedName name="RPTDATACELL65" localSheetId="18" hidden="1">#REF!</definedName>
    <definedName name="RPTDATACELL65" localSheetId="38" hidden="1">#REF!</definedName>
    <definedName name="RPTDATACELL65" hidden="1">#REF!</definedName>
    <definedName name="RPTDATACELL66" localSheetId="35" hidden="1">#REF!</definedName>
    <definedName name="RPTDATACELL66" localSheetId="31" hidden="1">#REF!</definedName>
    <definedName name="RPTDATACELL66" localSheetId="9" hidden="1">#REF!</definedName>
    <definedName name="RPTDATACELL66" localSheetId="30" hidden="1">#REF!</definedName>
    <definedName name="RPTDATACELL66" localSheetId="33" hidden="1">#REF!</definedName>
    <definedName name="RPTDATACELL66" localSheetId="16" hidden="1">#REF!</definedName>
    <definedName name="RPTDATACELL66" localSheetId="10" hidden="1">'NFD CONSO'!#REF!</definedName>
    <definedName name="RPTDATACELL66" localSheetId="29" hidden="1">#REF!</definedName>
    <definedName name="RPTDATACELL66" localSheetId="11" hidden="1">#REF!</definedName>
    <definedName name="RPTDATACELL66" localSheetId="36" hidden="1">#REF!</definedName>
    <definedName name="RPTDATACELL66" localSheetId="32" hidden="1">#REF!</definedName>
    <definedName name="RPTDATACELL66" localSheetId="18" hidden="1">#REF!</definedName>
    <definedName name="RPTDATACELL66" localSheetId="38" hidden="1">#REF!</definedName>
    <definedName name="RPTDATACELL66" hidden="1">#REF!</definedName>
    <definedName name="RPTDATACELL67" localSheetId="35" hidden="1">#REF!</definedName>
    <definedName name="RPTDATACELL67" localSheetId="31" hidden="1">#REF!</definedName>
    <definedName name="RPTDATACELL67" localSheetId="9" hidden="1">#REF!</definedName>
    <definedName name="RPTDATACELL67" localSheetId="30" hidden="1">#REF!</definedName>
    <definedName name="RPTDATACELL67" localSheetId="33" hidden="1">#REF!</definedName>
    <definedName name="RPTDATACELL67" localSheetId="16" hidden="1">#REF!</definedName>
    <definedName name="RPTDATACELL67" localSheetId="10" hidden="1">'NFD CONSO'!#REF!</definedName>
    <definedName name="RPTDATACELL67" localSheetId="29" hidden="1">#REF!</definedName>
    <definedName name="RPTDATACELL67" localSheetId="11" hidden="1">#REF!</definedName>
    <definedName name="RPTDATACELL67" localSheetId="36" hidden="1">#REF!</definedName>
    <definedName name="RPTDATACELL67" localSheetId="32" hidden="1">#REF!</definedName>
    <definedName name="RPTDATACELL67" localSheetId="18" hidden="1">#REF!</definedName>
    <definedName name="RPTDATACELL67" localSheetId="38" hidden="1">#REF!</definedName>
    <definedName name="RPTDATACELL67" hidden="1">#REF!</definedName>
    <definedName name="RPTDATACELL68" localSheetId="35" hidden="1">#REF!</definedName>
    <definedName name="RPTDATACELL68" localSheetId="31" hidden="1">#REF!</definedName>
    <definedName name="RPTDATACELL68" localSheetId="9" hidden="1">#REF!</definedName>
    <definedName name="RPTDATACELL68" localSheetId="30" hidden="1">#REF!</definedName>
    <definedName name="RPTDATACELL68" localSheetId="33" hidden="1">#REF!</definedName>
    <definedName name="RPTDATACELL68" localSheetId="16" hidden="1">#REF!</definedName>
    <definedName name="RPTDATACELL68" localSheetId="10" hidden="1">'NFD CONSO'!#REF!</definedName>
    <definedName name="RPTDATACELL68" localSheetId="29" hidden="1">#REF!</definedName>
    <definedName name="RPTDATACELL68" localSheetId="11" hidden="1">#REF!</definedName>
    <definedName name="RPTDATACELL68" localSheetId="36" hidden="1">#REF!</definedName>
    <definedName name="RPTDATACELL68" localSheetId="32" hidden="1">#REF!</definedName>
    <definedName name="RPTDATACELL68" localSheetId="18" hidden="1">#REF!</definedName>
    <definedName name="RPTDATACELL68" localSheetId="38" hidden="1">#REF!</definedName>
    <definedName name="RPTDATACELL68" hidden="1">#REF!</definedName>
    <definedName name="RPTDATACELL69" localSheetId="35" hidden="1">#REF!</definedName>
    <definedName name="RPTDATACELL69" localSheetId="31" hidden="1">#REF!</definedName>
    <definedName name="RPTDATACELL69" localSheetId="9" hidden="1">#REF!</definedName>
    <definedName name="RPTDATACELL69" localSheetId="30" hidden="1">#REF!</definedName>
    <definedName name="RPTDATACELL69" localSheetId="33" hidden="1">#REF!</definedName>
    <definedName name="RPTDATACELL69" localSheetId="16" hidden="1">#REF!</definedName>
    <definedName name="RPTDATACELL69" localSheetId="10" hidden="1">'NFD CONSO'!#REF!</definedName>
    <definedName name="RPTDATACELL69" localSheetId="29" hidden="1">#REF!</definedName>
    <definedName name="RPTDATACELL69" localSheetId="11" hidden="1">#REF!</definedName>
    <definedName name="RPTDATACELL69" localSheetId="36" hidden="1">#REF!</definedName>
    <definedName name="RPTDATACELL69" localSheetId="32" hidden="1">#REF!</definedName>
    <definedName name="RPTDATACELL69" localSheetId="18" hidden="1">#REF!</definedName>
    <definedName name="RPTDATACELL69" localSheetId="38" hidden="1">#REF!</definedName>
    <definedName name="RPTDATACELL69" hidden="1">#REF!</definedName>
    <definedName name="RPTDATACELL7" localSheetId="35" hidden="1">#REF!</definedName>
    <definedName name="RPTDATACELL7" localSheetId="31" hidden="1">#REF!</definedName>
    <definedName name="RPTDATACELL7" localSheetId="9" hidden="1">#REF!</definedName>
    <definedName name="RPTDATACELL7" localSheetId="30" hidden="1">#REF!</definedName>
    <definedName name="RPTDATACELL7" localSheetId="33" hidden="1">#REF!</definedName>
    <definedName name="RPTDATACELL7" localSheetId="16" hidden="1">#REF!</definedName>
    <definedName name="RPTDATACELL7" localSheetId="10" hidden="1">'NFD CONSO'!#REF!</definedName>
    <definedName name="RPTDATACELL7" localSheetId="29" hidden="1">#REF!</definedName>
    <definedName name="RPTDATACELL7" localSheetId="11" hidden="1">#REF!</definedName>
    <definedName name="RPTDATACELL7" localSheetId="36" hidden="1">#REF!</definedName>
    <definedName name="RPTDATACELL7" localSheetId="32" hidden="1">#REF!</definedName>
    <definedName name="RPTDATACELL7" localSheetId="18" hidden="1">#REF!</definedName>
    <definedName name="RPTDATACELL7" localSheetId="38" hidden="1">#REF!</definedName>
    <definedName name="RPTDATACELL7" hidden="1">#REF!</definedName>
    <definedName name="RPTDATACELL70" localSheetId="35" hidden="1">#REF!</definedName>
    <definedName name="RPTDATACELL70" localSheetId="31" hidden="1">#REF!</definedName>
    <definedName name="RPTDATACELL70" localSheetId="9" hidden="1">#REF!</definedName>
    <definedName name="RPTDATACELL70" localSheetId="30" hidden="1">#REF!</definedName>
    <definedName name="RPTDATACELL70" localSheetId="33" hidden="1">#REF!</definedName>
    <definedName name="RPTDATACELL70" localSheetId="16" hidden="1">#REF!</definedName>
    <definedName name="RPTDATACELL70" localSheetId="10" hidden="1">'NFD CONSO'!#REF!</definedName>
    <definedName name="RPTDATACELL70" localSheetId="29" hidden="1">#REF!</definedName>
    <definedName name="RPTDATACELL70" localSheetId="11" hidden="1">#REF!</definedName>
    <definedName name="RPTDATACELL70" localSheetId="36" hidden="1">#REF!</definedName>
    <definedName name="RPTDATACELL70" localSheetId="32" hidden="1">#REF!</definedName>
    <definedName name="RPTDATACELL70" localSheetId="18" hidden="1">#REF!</definedName>
    <definedName name="RPTDATACELL70" localSheetId="38" hidden="1">#REF!</definedName>
    <definedName name="RPTDATACELL70" hidden="1">#REF!</definedName>
    <definedName name="RPTDATACELL71" localSheetId="35" hidden="1">#REF!</definedName>
    <definedName name="RPTDATACELL71" localSheetId="31" hidden="1">#REF!</definedName>
    <definedName name="RPTDATACELL71" localSheetId="9" hidden="1">#REF!</definedName>
    <definedName name="RPTDATACELL71" localSheetId="30" hidden="1">#REF!</definedName>
    <definedName name="RPTDATACELL71" localSheetId="33" hidden="1">#REF!</definedName>
    <definedName name="RPTDATACELL71" localSheetId="16" hidden="1">#REF!</definedName>
    <definedName name="RPTDATACELL71" localSheetId="10" hidden="1">'NFD CONSO'!#REF!</definedName>
    <definedName name="RPTDATACELL71" localSheetId="29" hidden="1">#REF!</definedName>
    <definedName name="RPTDATACELL71" localSheetId="11" hidden="1">#REF!</definedName>
    <definedName name="RPTDATACELL71" localSheetId="36" hidden="1">#REF!</definedName>
    <definedName name="RPTDATACELL71" localSheetId="32" hidden="1">#REF!</definedName>
    <definedName name="RPTDATACELL71" localSheetId="18" hidden="1">#REF!</definedName>
    <definedName name="RPTDATACELL71" localSheetId="38" hidden="1">#REF!</definedName>
    <definedName name="RPTDATACELL71" hidden="1">#REF!</definedName>
    <definedName name="RPTDATACELL72" localSheetId="35" hidden="1">#REF!</definedName>
    <definedName name="RPTDATACELL72" localSheetId="31" hidden="1">#REF!</definedName>
    <definedName name="RPTDATACELL72" localSheetId="9" hidden="1">#REF!</definedName>
    <definedName name="RPTDATACELL72" localSheetId="30" hidden="1">#REF!</definedName>
    <definedName name="RPTDATACELL72" localSheetId="33" hidden="1">#REF!</definedName>
    <definedName name="RPTDATACELL72" localSheetId="16" hidden="1">#REF!</definedName>
    <definedName name="RPTDATACELL72" localSheetId="10" hidden="1">'NFD CONSO'!#REF!</definedName>
    <definedName name="RPTDATACELL72" localSheetId="29" hidden="1">#REF!</definedName>
    <definedName name="RPTDATACELL72" localSheetId="11" hidden="1">#REF!</definedName>
    <definedName name="RPTDATACELL72" localSheetId="36" hidden="1">#REF!</definedName>
    <definedName name="RPTDATACELL72" localSheetId="32" hidden="1">#REF!</definedName>
    <definedName name="RPTDATACELL72" localSheetId="18" hidden="1">#REF!</definedName>
    <definedName name="RPTDATACELL72" localSheetId="38" hidden="1">#REF!</definedName>
    <definedName name="RPTDATACELL72" hidden="1">#REF!</definedName>
    <definedName name="RPTDATACELL73" localSheetId="35" hidden="1">#REF!</definedName>
    <definedName name="RPTDATACELL73" localSheetId="31" hidden="1">#REF!</definedName>
    <definedName name="RPTDATACELL73" localSheetId="9" hidden="1">#REF!</definedName>
    <definedName name="RPTDATACELL73" localSheetId="30" hidden="1">#REF!</definedName>
    <definedName name="RPTDATACELL73" localSheetId="33" hidden="1">#REF!</definedName>
    <definedName name="RPTDATACELL73" localSheetId="16" hidden="1">#REF!</definedName>
    <definedName name="RPTDATACELL73" localSheetId="10" hidden="1">'NFD CONSO'!#REF!</definedName>
    <definedName name="RPTDATACELL73" localSheetId="29" hidden="1">#REF!</definedName>
    <definedName name="RPTDATACELL73" localSheetId="11" hidden="1">#REF!</definedName>
    <definedName name="RPTDATACELL73" localSheetId="36" hidden="1">#REF!</definedName>
    <definedName name="RPTDATACELL73" localSheetId="32" hidden="1">#REF!</definedName>
    <definedName name="RPTDATACELL73" localSheetId="18" hidden="1">#REF!</definedName>
    <definedName name="RPTDATACELL73" localSheetId="38" hidden="1">#REF!</definedName>
    <definedName name="RPTDATACELL73" hidden="1">#REF!</definedName>
    <definedName name="RPTDATACELL74" localSheetId="35" hidden="1">#REF!</definedName>
    <definedName name="RPTDATACELL74" localSheetId="31" hidden="1">#REF!</definedName>
    <definedName name="RPTDATACELL74" localSheetId="9" hidden="1">#REF!</definedName>
    <definedName name="RPTDATACELL74" localSheetId="30" hidden="1">#REF!</definedName>
    <definedName name="RPTDATACELL74" localSheetId="33" hidden="1">#REF!</definedName>
    <definedName name="RPTDATACELL74" localSheetId="16" hidden="1">#REF!</definedName>
    <definedName name="RPTDATACELL74" localSheetId="10" hidden="1">'NFD CONSO'!#REF!</definedName>
    <definedName name="RPTDATACELL74" localSheetId="29" hidden="1">#REF!</definedName>
    <definedName name="RPTDATACELL74" localSheetId="11" hidden="1">#REF!</definedName>
    <definedName name="RPTDATACELL74" localSheetId="36" hidden="1">#REF!</definedName>
    <definedName name="RPTDATACELL74" localSheetId="32" hidden="1">#REF!</definedName>
    <definedName name="RPTDATACELL74" localSheetId="18" hidden="1">#REF!</definedName>
    <definedName name="RPTDATACELL74" localSheetId="38" hidden="1">#REF!</definedName>
    <definedName name="RPTDATACELL74" hidden="1">#REF!</definedName>
    <definedName name="RPTDATACELL75" localSheetId="35" hidden="1">#REF!</definedName>
    <definedName name="RPTDATACELL75" localSheetId="31" hidden="1">#REF!</definedName>
    <definedName name="RPTDATACELL75" localSheetId="9" hidden="1">#REF!</definedName>
    <definedName name="RPTDATACELL75" localSheetId="30" hidden="1">#REF!</definedName>
    <definedName name="RPTDATACELL75" localSheetId="33" hidden="1">#REF!</definedName>
    <definedName name="RPTDATACELL75" localSheetId="16" hidden="1">#REF!</definedName>
    <definedName name="RPTDATACELL75" localSheetId="10" hidden="1">'NFD CONSO'!#REF!</definedName>
    <definedName name="RPTDATACELL75" localSheetId="29" hidden="1">#REF!</definedName>
    <definedName name="RPTDATACELL75" localSheetId="11" hidden="1">#REF!</definedName>
    <definedName name="RPTDATACELL75" localSheetId="36" hidden="1">#REF!</definedName>
    <definedName name="RPTDATACELL75" localSheetId="32" hidden="1">#REF!</definedName>
    <definedName name="RPTDATACELL75" localSheetId="18" hidden="1">#REF!</definedName>
    <definedName name="RPTDATACELL75" localSheetId="38" hidden="1">#REF!</definedName>
    <definedName name="RPTDATACELL75" hidden="1">#REF!</definedName>
    <definedName name="RPTDATACELL76" localSheetId="35" hidden="1">#REF!</definedName>
    <definedName name="RPTDATACELL76" localSheetId="31" hidden="1">#REF!</definedName>
    <definedName name="RPTDATACELL76" localSheetId="9" hidden="1">#REF!</definedName>
    <definedName name="RPTDATACELL76" localSheetId="30" hidden="1">#REF!</definedName>
    <definedName name="RPTDATACELL76" localSheetId="33" hidden="1">#REF!</definedName>
    <definedName name="RPTDATACELL76" localSheetId="16" hidden="1">#REF!</definedName>
    <definedName name="RPTDATACELL76" localSheetId="10" hidden="1">'NFD CONSO'!#REF!</definedName>
    <definedName name="RPTDATACELL76" localSheetId="29" hidden="1">#REF!</definedName>
    <definedName name="RPTDATACELL76" localSheetId="11" hidden="1">#REF!</definedName>
    <definedName name="RPTDATACELL76" localSheetId="36" hidden="1">#REF!</definedName>
    <definedName name="RPTDATACELL76" localSheetId="32" hidden="1">#REF!</definedName>
    <definedName name="RPTDATACELL76" localSheetId="18" hidden="1">#REF!</definedName>
    <definedName name="RPTDATACELL76" localSheetId="38" hidden="1">#REF!</definedName>
    <definedName name="RPTDATACELL76" hidden="1">#REF!</definedName>
    <definedName name="RPTDATACELL77" localSheetId="35" hidden="1">#REF!</definedName>
    <definedName name="RPTDATACELL77" localSheetId="31" hidden="1">#REF!</definedName>
    <definedName name="RPTDATACELL77" localSheetId="9" hidden="1">#REF!</definedName>
    <definedName name="RPTDATACELL77" localSheetId="30" hidden="1">#REF!</definedName>
    <definedName name="RPTDATACELL77" localSheetId="33" hidden="1">#REF!</definedName>
    <definedName name="RPTDATACELL77" localSheetId="16" hidden="1">#REF!</definedName>
    <definedName name="RPTDATACELL77" localSheetId="10" hidden="1">'NFD CONSO'!#REF!</definedName>
    <definedName name="RPTDATACELL77" localSheetId="29" hidden="1">#REF!</definedName>
    <definedName name="RPTDATACELL77" localSheetId="11" hidden="1">#REF!</definedName>
    <definedName name="RPTDATACELL77" localSheetId="36" hidden="1">#REF!</definedName>
    <definedName name="RPTDATACELL77" localSheetId="32" hidden="1">#REF!</definedName>
    <definedName name="RPTDATACELL77" localSheetId="18" hidden="1">#REF!</definedName>
    <definedName name="RPTDATACELL77" localSheetId="38" hidden="1">#REF!</definedName>
    <definedName name="RPTDATACELL77" hidden="1">#REF!</definedName>
    <definedName name="RPTDATACELL78" localSheetId="35" hidden="1">#REF!</definedName>
    <definedName name="RPTDATACELL78" localSheetId="31" hidden="1">#REF!</definedName>
    <definedName name="RPTDATACELL78" localSheetId="9" hidden="1">#REF!</definedName>
    <definedName name="RPTDATACELL78" localSheetId="30" hidden="1">#REF!</definedName>
    <definedName name="RPTDATACELL78" localSheetId="33" hidden="1">#REF!</definedName>
    <definedName name="RPTDATACELL78" localSheetId="16" hidden="1">#REF!</definedName>
    <definedName name="RPTDATACELL78" localSheetId="10" hidden="1">'NFD CONSO'!#REF!</definedName>
    <definedName name="RPTDATACELL78" localSheetId="29" hidden="1">#REF!</definedName>
    <definedName name="RPTDATACELL78" localSheetId="11" hidden="1">#REF!</definedName>
    <definedName name="RPTDATACELL78" localSheetId="36" hidden="1">#REF!</definedName>
    <definedName name="RPTDATACELL78" localSheetId="32" hidden="1">#REF!</definedName>
    <definedName name="RPTDATACELL78" localSheetId="18" hidden="1">#REF!</definedName>
    <definedName name="RPTDATACELL78" localSheetId="38" hidden="1">#REF!</definedName>
    <definedName name="RPTDATACELL78" hidden="1">#REF!</definedName>
    <definedName name="RPTDATACELL79" localSheetId="35" hidden="1">#REF!</definedName>
    <definedName name="RPTDATACELL79" localSheetId="31" hidden="1">#REF!</definedName>
    <definedName name="RPTDATACELL79" localSheetId="9" hidden="1">#REF!</definedName>
    <definedName name="RPTDATACELL79" localSheetId="30" hidden="1">#REF!</definedName>
    <definedName name="RPTDATACELL79" localSheetId="33" hidden="1">#REF!</definedName>
    <definedName name="RPTDATACELL79" localSheetId="16" hidden="1">#REF!</definedName>
    <definedName name="RPTDATACELL79" localSheetId="10" hidden="1">'NFD CONSO'!#REF!</definedName>
    <definedName name="RPTDATACELL79" localSheetId="29" hidden="1">#REF!</definedName>
    <definedName name="RPTDATACELL79" localSheetId="11" hidden="1">#REF!</definedName>
    <definedName name="RPTDATACELL79" localSheetId="36" hidden="1">#REF!</definedName>
    <definedName name="RPTDATACELL79" localSheetId="32" hidden="1">#REF!</definedName>
    <definedName name="RPTDATACELL79" localSheetId="18" hidden="1">#REF!</definedName>
    <definedName name="RPTDATACELL79" localSheetId="38" hidden="1">#REF!</definedName>
    <definedName name="RPTDATACELL79" hidden="1">#REF!</definedName>
    <definedName name="RPTDATACELL8" localSheetId="35" hidden="1">#REF!</definedName>
    <definedName name="RPTDATACELL8" localSheetId="31" hidden="1">#REF!</definedName>
    <definedName name="RPTDATACELL8" localSheetId="9" hidden="1">#REF!</definedName>
    <definedName name="RPTDATACELL8" localSheetId="30" hidden="1">#REF!</definedName>
    <definedName name="RPTDATACELL8" localSheetId="33" hidden="1">#REF!</definedName>
    <definedName name="RPTDATACELL8" localSheetId="16" hidden="1">#REF!</definedName>
    <definedName name="RPTDATACELL8" localSheetId="10" hidden="1">'NFD CONSO'!#REF!</definedName>
    <definedName name="RPTDATACELL8" localSheetId="29" hidden="1">#REF!</definedName>
    <definedName name="RPTDATACELL8" localSheetId="11" hidden="1">#REF!</definedName>
    <definedName name="RPTDATACELL8" localSheetId="36" hidden="1">#REF!</definedName>
    <definedName name="RPTDATACELL8" localSheetId="32" hidden="1">#REF!</definedName>
    <definedName name="RPTDATACELL8" localSheetId="18" hidden="1">#REF!</definedName>
    <definedName name="RPTDATACELL8" localSheetId="38" hidden="1">#REF!</definedName>
    <definedName name="RPTDATACELL8" hidden="1">#REF!</definedName>
    <definedName name="RPTDATACELL80" localSheetId="35" hidden="1">#REF!</definedName>
    <definedName name="RPTDATACELL80" localSheetId="31" hidden="1">#REF!</definedName>
    <definedName name="RPTDATACELL80" localSheetId="9" hidden="1">#REF!</definedName>
    <definedName name="RPTDATACELL80" localSheetId="30" hidden="1">#REF!</definedName>
    <definedName name="RPTDATACELL80" localSheetId="33" hidden="1">#REF!</definedName>
    <definedName name="RPTDATACELL80" localSheetId="16" hidden="1">#REF!</definedName>
    <definedName name="RPTDATACELL80" localSheetId="10" hidden="1">'NFD CONSO'!#REF!</definedName>
    <definedName name="RPTDATACELL80" localSheetId="29" hidden="1">#REF!</definedName>
    <definedName name="RPTDATACELL80" localSheetId="11" hidden="1">#REF!</definedName>
    <definedName name="RPTDATACELL80" localSheetId="36" hidden="1">#REF!</definedName>
    <definedName name="RPTDATACELL80" localSheetId="32" hidden="1">#REF!</definedName>
    <definedName name="RPTDATACELL80" localSheetId="18" hidden="1">#REF!</definedName>
    <definedName name="RPTDATACELL80" localSheetId="38" hidden="1">#REF!</definedName>
    <definedName name="RPTDATACELL80" hidden="1">#REF!</definedName>
    <definedName name="RPTDATACELL81" localSheetId="35" hidden="1">#REF!</definedName>
    <definedName name="RPTDATACELL81" localSheetId="31" hidden="1">#REF!</definedName>
    <definedName name="RPTDATACELL81" localSheetId="9" hidden="1">#REF!</definedName>
    <definedName name="RPTDATACELL81" localSheetId="30" hidden="1">#REF!</definedName>
    <definedName name="RPTDATACELL81" localSheetId="33" hidden="1">#REF!</definedName>
    <definedName name="RPTDATACELL81" localSheetId="16" hidden="1">#REF!</definedName>
    <definedName name="RPTDATACELL81" localSheetId="10" hidden="1">'NFD CONSO'!#REF!</definedName>
    <definedName name="RPTDATACELL81" localSheetId="29" hidden="1">#REF!</definedName>
    <definedName name="RPTDATACELL81" localSheetId="11" hidden="1">#REF!</definedName>
    <definedName name="RPTDATACELL81" localSheetId="36" hidden="1">#REF!</definedName>
    <definedName name="RPTDATACELL81" localSheetId="32" hidden="1">#REF!</definedName>
    <definedName name="RPTDATACELL81" localSheetId="18" hidden="1">#REF!</definedName>
    <definedName name="RPTDATACELL81" localSheetId="38" hidden="1">#REF!</definedName>
    <definedName name="RPTDATACELL81" hidden="1">#REF!</definedName>
    <definedName name="RPTDATACELL82" localSheetId="35" hidden="1">#REF!</definedName>
    <definedName name="RPTDATACELL82" localSheetId="31" hidden="1">#REF!</definedName>
    <definedName name="RPTDATACELL82" localSheetId="9" hidden="1">#REF!</definedName>
    <definedName name="RPTDATACELL82" localSheetId="30" hidden="1">#REF!</definedName>
    <definedName name="RPTDATACELL82" localSheetId="33" hidden="1">#REF!</definedName>
    <definedName name="RPTDATACELL82" localSheetId="16" hidden="1">#REF!</definedName>
    <definedName name="RPTDATACELL82" localSheetId="10" hidden="1">'NFD CONSO'!#REF!</definedName>
    <definedName name="RPTDATACELL82" localSheetId="29" hidden="1">#REF!</definedName>
    <definedName name="RPTDATACELL82" localSheetId="11" hidden="1">#REF!</definedName>
    <definedName name="RPTDATACELL82" localSheetId="36" hidden="1">#REF!</definedName>
    <definedName name="RPTDATACELL82" localSheetId="32" hidden="1">#REF!</definedName>
    <definedName name="RPTDATACELL82" localSheetId="18" hidden="1">#REF!</definedName>
    <definedName name="RPTDATACELL82" localSheetId="38" hidden="1">#REF!</definedName>
    <definedName name="RPTDATACELL82" hidden="1">#REF!</definedName>
    <definedName name="RPTDATACELL83" localSheetId="35" hidden="1">#REF!</definedName>
    <definedName name="RPTDATACELL83" localSheetId="31" hidden="1">#REF!</definedName>
    <definedName name="RPTDATACELL83" localSheetId="9" hidden="1">#REF!</definedName>
    <definedName name="RPTDATACELL83" localSheetId="30" hidden="1">#REF!</definedName>
    <definedName name="RPTDATACELL83" localSheetId="33" hidden="1">#REF!</definedName>
    <definedName name="RPTDATACELL83" localSheetId="16" hidden="1">#REF!</definedName>
    <definedName name="RPTDATACELL83" localSheetId="10" hidden="1">'NFD CONSO'!#REF!</definedName>
    <definedName name="RPTDATACELL83" localSheetId="29" hidden="1">#REF!</definedName>
    <definedName name="RPTDATACELL83" localSheetId="11" hidden="1">#REF!</definedName>
    <definedName name="RPTDATACELL83" localSheetId="36" hidden="1">#REF!</definedName>
    <definedName name="RPTDATACELL83" localSheetId="32" hidden="1">#REF!</definedName>
    <definedName name="RPTDATACELL83" localSheetId="18" hidden="1">#REF!</definedName>
    <definedName name="RPTDATACELL83" localSheetId="38" hidden="1">#REF!</definedName>
    <definedName name="RPTDATACELL83" hidden="1">#REF!</definedName>
    <definedName name="RPTDATACELL84" localSheetId="35" hidden="1">#REF!</definedName>
    <definedName name="RPTDATACELL84" localSheetId="31" hidden="1">#REF!</definedName>
    <definedName name="RPTDATACELL84" localSheetId="9" hidden="1">#REF!</definedName>
    <definedName name="RPTDATACELL84" localSheetId="30" hidden="1">#REF!</definedName>
    <definedName name="RPTDATACELL84" localSheetId="33" hidden="1">#REF!</definedName>
    <definedName name="RPTDATACELL84" localSheetId="16" hidden="1">#REF!</definedName>
    <definedName name="RPTDATACELL84" localSheetId="10" hidden="1">'NFD CONSO'!#REF!</definedName>
    <definedName name="RPTDATACELL84" localSheetId="29" hidden="1">#REF!</definedName>
    <definedName name="RPTDATACELL84" localSheetId="11" hidden="1">#REF!</definedName>
    <definedName name="RPTDATACELL84" localSheetId="36" hidden="1">#REF!</definedName>
    <definedName name="RPTDATACELL84" localSheetId="32" hidden="1">#REF!</definedName>
    <definedName name="RPTDATACELL84" localSheetId="18" hidden="1">#REF!</definedName>
    <definedName name="RPTDATACELL84" localSheetId="38" hidden="1">#REF!</definedName>
    <definedName name="RPTDATACELL84" hidden="1">#REF!</definedName>
    <definedName name="RPTDATACELL85" localSheetId="35" hidden="1">#REF!</definedName>
    <definedName name="RPTDATACELL85" localSheetId="31" hidden="1">#REF!</definedName>
    <definedName name="RPTDATACELL85" localSheetId="9" hidden="1">#REF!</definedName>
    <definedName name="RPTDATACELL85" localSheetId="30" hidden="1">#REF!</definedName>
    <definedName name="RPTDATACELL85" localSheetId="33" hidden="1">#REF!</definedName>
    <definedName name="RPTDATACELL85" localSheetId="16" hidden="1">#REF!</definedName>
    <definedName name="RPTDATACELL85" localSheetId="10" hidden="1">'NFD CONSO'!#REF!</definedName>
    <definedName name="RPTDATACELL85" localSheetId="29" hidden="1">#REF!</definedName>
    <definedName name="RPTDATACELL85" localSheetId="11" hidden="1">#REF!</definedName>
    <definedName name="RPTDATACELL85" localSheetId="36" hidden="1">#REF!</definedName>
    <definedName name="RPTDATACELL85" localSheetId="32" hidden="1">#REF!</definedName>
    <definedName name="RPTDATACELL85" localSheetId="18" hidden="1">#REF!</definedName>
    <definedName name="RPTDATACELL85" localSheetId="38" hidden="1">#REF!</definedName>
    <definedName name="RPTDATACELL85" hidden="1">#REF!</definedName>
    <definedName name="RPTDATACELL86" localSheetId="35" hidden="1">#REF!</definedName>
    <definedName name="RPTDATACELL86" localSheetId="31" hidden="1">#REF!</definedName>
    <definedName name="RPTDATACELL86" localSheetId="9" hidden="1">#REF!</definedName>
    <definedName name="RPTDATACELL86" localSheetId="30" hidden="1">#REF!</definedName>
    <definedName name="RPTDATACELL86" localSheetId="33" hidden="1">#REF!</definedName>
    <definedName name="RPTDATACELL86" localSheetId="16" hidden="1">#REF!</definedName>
    <definedName name="RPTDATACELL86" localSheetId="10" hidden="1">'NFD CONSO'!#REF!</definedName>
    <definedName name="RPTDATACELL86" localSheetId="29" hidden="1">#REF!</definedName>
    <definedName name="RPTDATACELL86" localSheetId="11" hidden="1">#REF!</definedName>
    <definedName name="RPTDATACELL86" localSheetId="36" hidden="1">#REF!</definedName>
    <definedName name="RPTDATACELL86" localSheetId="32" hidden="1">#REF!</definedName>
    <definedName name="RPTDATACELL86" localSheetId="18" hidden="1">#REF!</definedName>
    <definedName name="RPTDATACELL86" localSheetId="38" hidden="1">#REF!</definedName>
    <definedName name="RPTDATACELL86" hidden="1">#REF!</definedName>
    <definedName name="RPTDATACELL87" localSheetId="35" hidden="1">#REF!</definedName>
    <definedName name="RPTDATACELL87" localSheetId="31" hidden="1">#REF!</definedName>
    <definedName name="RPTDATACELL87" localSheetId="9" hidden="1">#REF!</definedName>
    <definedName name="RPTDATACELL87" localSheetId="30" hidden="1">#REF!</definedName>
    <definedName name="RPTDATACELL87" localSheetId="33" hidden="1">#REF!</definedName>
    <definedName name="RPTDATACELL87" localSheetId="16" hidden="1">#REF!</definedName>
    <definedName name="RPTDATACELL87" localSheetId="10" hidden="1">'NFD CONSO'!#REF!</definedName>
    <definedName name="RPTDATACELL87" localSheetId="29" hidden="1">#REF!</definedName>
    <definedName name="RPTDATACELL87" localSheetId="11" hidden="1">#REF!</definedName>
    <definedName name="RPTDATACELL87" localSheetId="36" hidden="1">#REF!</definedName>
    <definedName name="RPTDATACELL87" localSheetId="32" hidden="1">#REF!</definedName>
    <definedName name="RPTDATACELL87" localSheetId="18" hidden="1">#REF!</definedName>
    <definedName name="RPTDATACELL87" localSheetId="38" hidden="1">#REF!</definedName>
    <definedName name="RPTDATACELL87" hidden="1">#REF!</definedName>
    <definedName name="RPTDATACELL88" localSheetId="35" hidden="1">#REF!</definedName>
    <definedName name="RPTDATACELL88" localSheetId="31" hidden="1">#REF!</definedName>
    <definedName name="RPTDATACELL88" localSheetId="9" hidden="1">#REF!</definedName>
    <definedName name="RPTDATACELL88" localSheetId="30" hidden="1">#REF!</definedName>
    <definedName name="RPTDATACELL88" localSheetId="33" hidden="1">#REF!</definedName>
    <definedName name="RPTDATACELL88" localSheetId="16" hidden="1">#REF!</definedName>
    <definedName name="RPTDATACELL88" localSheetId="10" hidden="1">'NFD CONSO'!#REF!</definedName>
    <definedName name="RPTDATACELL88" localSheetId="29" hidden="1">#REF!</definedName>
    <definedName name="RPTDATACELL88" localSheetId="11" hidden="1">#REF!</definedName>
    <definedName name="RPTDATACELL88" localSheetId="36" hidden="1">#REF!</definedName>
    <definedName name="RPTDATACELL88" localSheetId="32" hidden="1">#REF!</definedName>
    <definedName name="RPTDATACELL88" localSheetId="18" hidden="1">#REF!</definedName>
    <definedName name="RPTDATACELL88" localSheetId="38" hidden="1">#REF!</definedName>
    <definedName name="RPTDATACELL88" hidden="1">#REF!</definedName>
    <definedName name="RPTDATACELL89" localSheetId="35" hidden="1">#REF!</definedName>
    <definedName name="RPTDATACELL89" localSheetId="31" hidden="1">#REF!</definedName>
    <definedName name="RPTDATACELL89" localSheetId="9" hidden="1">#REF!</definedName>
    <definedName name="RPTDATACELL89" localSheetId="30" hidden="1">#REF!</definedName>
    <definedName name="RPTDATACELL89" localSheetId="33" hidden="1">#REF!</definedName>
    <definedName name="RPTDATACELL89" localSheetId="16" hidden="1">#REF!</definedName>
    <definedName name="RPTDATACELL89" localSheetId="10" hidden="1">'NFD CONSO'!#REF!</definedName>
    <definedName name="RPTDATACELL89" localSheetId="29" hidden="1">#REF!</definedName>
    <definedName name="RPTDATACELL89" localSheetId="11" hidden="1">#REF!</definedName>
    <definedName name="RPTDATACELL89" localSheetId="36" hidden="1">#REF!</definedName>
    <definedName name="RPTDATACELL89" localSheetId="32" hidden="1">#REF!</definedName>
    <definedName name="RPTDATACELL89" localSheetId="18" hidden="1">#REF!</definedName>
    <definedName name="RPTDATACELL89" localSheetId="38" hidden="1">#REF!</definedName>
    <definedName name="RPTDATACELL89" hidden="1">#REF!</definedName>
    <definedName name="RPTDATACELL9" localSheetId="35" hidden="1">#REF!</definedName>
    <definedName name="RPTDATACELL9" localSheetId="31" hidden="1">#REF!</definedName>
    <definedName name="RPTDATACELL9" localSheetId="9" hidden="1">#REF!</definedName>
    <definedName name="RPTDATACELL9" localSheetId="30" hidden="1">#REF!</definedName>
    <definedName name="RPTDATACELL9" localSheetId="33" hidden="1">#REF!</definedName>
    <definedName name="RPTDATACELL9" localSheetId="16" hidden="1">#REF!</definedName>
    <definedName name="RPTDATACELL9" localSheetId="10" hidden="1">'NFD CONSO'!#REF!</definedName>
    <definedName name="RPTDATACELL9" localSheetId="29" hidden="1">#REF!</definedName>
    <definedName name="RPTDATACELL9" localSheetId="11" hidden="1">#REF!</definedName>
    <definedName name="RPTDATACELL9" localSheetId="36" hidden="1">#REF!</definedName>
    <definedName name="RPTDATACELL9" localSheetId="32" hidden="1">#REF!</definedName>
    <definedName name="RPTDATACELL9" localSheetId="18" hidden="1">#REF!</definedName>
    <definedName name="RPTDATACELL9" localSheetId="38" hidden="1">#REF!</definedName>
    <definedName name="RPTDATACELL9" hidden="1">#REF!</definedName>
    <definedName name="RPTDATACELL90" localSheetId="35" hidden="1">#REF!</definedName>
    <definedName name="RPTDATACELL90" localSheetId="31" hidden="1">#REF!</definedName>
    <definedName name="RPTDATACELL90" localSheetId="9" hidden="1">#REF!</definedName>
    <definedName name="RPTDATACELL90" localSheetId="30" hidden="1">#REF!</definedName>
    <definedName name="RPTDATACELL90" localSheetId="33" hidden="1">#REF!</definedName>
    <definedName name="RPTDATACELL90" localSheetId="16" hidden="1">#REF!</definedName>
    <definedName name="RPTDATACELL90" localSheetId="10" hidden="1">'NFD CONSO'!#REF!</definedName>
    <definedName name="RPTDATACELL90" localSheetId="29" hidden="1">#REF!</definedName>
    <definedName name="RPTDATACELL90" localSheetId="11" hidden="1">#REF!</definedName>
    <definedName name="RPTDATACELL90" localSheetId="36" hidden="1">#REF!</definedName>
    <definedName name="RPTDATACELL90" localSheetId="32" hidden="1">#REF!</definedName>
    <definedName name="RPTDATACELL90" localSheetId="18" hidden="1">#REF!</definedName>
    <definedName name="RPTDATACELL90" localSheetId="38" hidden="1">#REF!</definedName>
    <definedName name="RPTDATACELL90" hidden="1">#REF!</definedName>
    <definedName name="RPTDATACELL91" localSheetId="35" hidden="1">#REF!</definedName>
    <definedName name="RPTDATACELL91" localSheetId="31" hidden="1">#REF!</definedName>
    <definedName name="RPTDATACELL91" localSheetId="9" hidden="1">#REF!</definedName>
    <definedName name="RPTDATACELL91" localSheetId="30" hidden="1">#REF!</definedName>
    <definedName name="RPTDATACELL91" localSheetId="33" hidden="1">#REF!</definedName>
    <definedName name="RPTDATACELL91" localSheetId="16" hidden="1">#REF!</definedName>
    <definedName name="RPTDATACELL91" localSheetId="10" hidden="1">'NFD CONSO'!#REF!</definedName>
    <definedName name="RPTDATACELL91" localSheetId="29" hidden="1">#REF!</definedName>
    <definedName name="RPTDATACELL91" localSheetId="11" hidden="1">#REF!</definedName>
    <definedName name="RPTDATACELL91" localSheetId="36" hidden="1">#REF!</definedName>
    <definedName name="RPTDATACELL91" localSheetId="32" hidden="1">#REF!</definedName>
    <definedName name="RPTDATACELL91" localSheetId="18" hidden="1">#REF!</definedName>
    <definedName name="RPTDATACELL91" localSheetId="38" hidden="1">#REF!</definedName>
    <definedName name="RPTDATACELL91" hidden="1">#REF!</definedName>
    <definedName name="RPTDATACELL92" localSheetId="35" hidden="1">#REF!</definedName>
    <definedName name="RPTDATACELL92" localSheetId="31" hidden="1">#REF!</definedName>
    <definedName name="RPTDATACELL92" localSheetId="9" hidden="1">#REF!</definedName>
    <definedName name="RPTDATACELL92" localSheetId="30" hidden="1">#REF!</definedName>
    <definedName name="RPTDATACELL92" localSheetId="33" hidden="1">#REF!</definedName>
    <definedName name="RPTDATACELL92" localSheetId="16" hidden="1">#REF!</definedName>
    <definedName name="RPTDATACELL92" localSheetId="10" hidden="1">'NFD CONSO'!#REF!</definedName>
    <definedName name="RPTDATACELL92" localSheetId="29" hidden="1">#REF!</definedName>
    <definedName name="RPTDATACELL92" localSheetId="11" hidden="1">#REF!</definedName>
    <definedName name="RPTDATACELL92" localSheetId="36" hidden="1">#REF!</definedName>
    <definedName name="RPTDATACELL92" localSheetId="32" hidden="1">#REF!</definedName>
    <definedName name="RPTDATACELL92" localSheetId="18" hidden="1">#REF!</definedName>
    <definedName name="RPTDATACELL92" localSheetId="38" hidden="1">#REF!</definedName>
    <definedName name="RPTDATACELL92" hidden="1">#REF!</definedName>
    <definedName name="RPTDATACELL93" localSheetId="35" hidden="1">#REF!</definedName>
    <definedName name="RPTDATACELL93" localSheetId="31" hidden="1">#REF!</definedName>
    <definedName name="RPTDATACELL93" localSheetId="9" hidden="1">#REF!</definedName>
    <definedName name="RPTDATACELL93" localSheetId="30" hidden="1">#REF!</definedName>
    <definedName name="RPTDATACELL93" localSheetId="33" hidden="1">#REF!</definedName>
    <definedName name="RPTDATACELL93" localSheetId="16" hidden="1">#REF!</definedName>
    <definedName name="RPTDATACELL93" localSheetId="10" hidden="1">'NFD CONSO'!#REF!</definedName>
    <definedName name="RPTDATACELL93" localSheetId="29" hidden="1">#REF!</definedName>
    <definedName name="RPTDATACELL93" localSheetId="11" hidden="1">#REF!</definedName>
    <definedName name="RPTDATACELL93" localSheetId="36" hidden="1">#REF!</definedName>
    <definedName name="RPTDATACELL93" localSheetId="32" hidden="1">#REF!</definedName>
    <definedName name="RPTDATACELL93" localSheetId="18" hidden="1">#REF!</definedName>
    <definedName name="RPTDATACELL93" localSheetId="38" hidden="1">#REF!</definedName>
    <definedName name="RPTDATACELL93" hidden="1">#REF!</definedName>
    <definedName name="RPTDATACELL94" localSheetId="35" hidden="1">#REF!</definedName>
    <definedName name="RPTDATACELL94" localSheetId="31" hidden="1">#REF!</definedName>
    <definedName name="RPTDATACELL94" localSheetId="9" hidden="1">#REF!</definedName>
    <definedName name="RPTDATACELL94" localSheetId="30" hidden="1">#REF!</definedName>
    <definedName name="RPTDATACELL94" localSheetId="33" hidden="1">#REF!</definedName>
    <definedName name="RPTDATACELL94" localSheetId="16" hidden="1">#REF!</definedName>
    <definedName name="RPTDATACELL94" localSheetId="10" hidden="1">'NFD CONSO'!#REF!</definedName>
    <definedName name="RPTDATACELL94" localSheetId="29" hidden="1">#REF!</definedName>
    <definedName name="RPTDATACELL94" localSheetId="11" hidden="1">#REF!</definedName>
    <definedName name="RPTDATACELL94" localSheetId="36" hidden="1">#REF!</definedName>
    <definedName name="RPTDATACELL94" localSheetId="32" hidden="1">#REF!</definedName>
    <definedName name="RPTDATACELL94" localSheetId="18" hidden="1">#REF!</definedName>
    <definedName name="RPTDATACELL94" localSheetId="38" hidden="1">#REF!</definedName>
    <definedName name="RPTDATACELL94" hidden="1">#REF!</definedName>
    <definedName name="RPTDATACELL95" localSheetId="35" hidden="1">#REF!</definedName>
    <definedName name="RPTDATACELL95" localSheetId="31" hidden="1">#REF!</definedName>
    <definedName name="RPTDATACELL95" localSheetId="9" hidden="1">#REF!</definedName>
    <definedName name="RPTDATACELL95" localSheetId="30" hidden="1">#REF!</definedName>
    <definedName name="RPTDATACELL95" localSheetId="33" hidden="1">#REF!</definedName>
    <definedName name="RPTDATACELL95" localSheetId="16" hidden="1">#REF!</definedName>
    <definedName name="RPTDATACELL95" localSheetId="10" hidden="1">'NFD CONSO'!#REF!</definedName>
    <definedName name="RPTDATACELL95" localSheetId="29" hidden="1">#REF!</definedName>
    <definedName name="RPTDATACELL95" localSheetId="11" hidden="1">#REF!</definedName>
    <definedName name="RPTDATACELL95" localSheetId="36" hidden="1">#REF!</definedName>
    <definedName name="RPTDATACELL95" localSheetId="32" hidden="1">#REF!</definedName>
    <definedName name="RPTDATACELL95" localSheetId="18" hidden="1">#REF!</definedName>
    <definedName name="RPTDATACELL95" localSheetId="38" hidden="1">#REF!</definedName>
    <definedName name="RPTDATACELL95" hidden="1">#REF!</definedName>
    <definedName name="RPTDATACELL96" localSheetId="35" hidden="1">#REF!</definedName>
    <definedName name="RPTDATACELL96" localSheetId="31" hidden="1">#REF!</definedName>
    <definedName name="RPTDATACELL96" localSheetId="9" hidden="1">#REF!</definedName>
    <definedName name="RPTDATACELL96" localSheetId="30" hidden="1">#REF!</definedName>
    <definedName name="RPTDATACELL96" localSheetId="33" hidden="1">#REF!</definedName>
    <definedName name="RPTDATACELL96" localSheetId="16" hidden="1">#REF!</definedName>
    <definedName name="RPTDATACELL96" localSheetId="10" hidden="1">'NFD CONSO'!#REF!</definedName>
    <definedName name="RPTDATACELL96" localSheetId="29" hidden="1">#REF!</definedName>
    <definedName name="RPTDATACELL96" localSheetId="11" hidden="1">#REF!</definedName>
    <definedName name="RPTDATACELL96" localSheetId="36" hidden="1">#REF!</definedName>
    <definedName name="RPTDATACELL96" localSheetId="32" hidden="1">#REF!</definedName>
    <definedName name="RPTDATACELL96" localSheetId="18" hidden="1">#REF!</definedName>
    <definedName name="RPTDATACELL96" localSheetId="38" hidden="1">#REF!</definedName>
    <definedName name="RPTDATACELL96" hidden="1">#REF!</definedName>
    <definedName name="RPTDATACELL97" localSheetId="35" hidden="1">#REF!</definedName>
    <definedName name="RPTDATACELL97" localSheetId="31" hidden="1">#REF!</definedName>
    <definedName name="RPTDATACELL97" localSheetId="9" hidden="1">#REF!</definedName>
    <definedName name="RPTDATACELL97" localSheetId="30" hidden="1">#REF!</definedName>
    <definedName name="RPTDATACELL97" localSheetId="33" hidden="1">#REF!</definedName>
    <definedName name="RPTDATACELL97" localSheetId="16" hidden="1">#REF!</definedName>
    <definedName name="RPTDATACELL97" localSheetId="10" hidden="1">'NFD CONSO'!#REF!</definedName>
    <definedName name="RPTDATACELL97" localSheetId="29" hidden="1">#REF!</definedName>
    <definedName name="RPTDATACELL97" localSheetId="11" hidden="1">#REF!</definedName>
    <definedName name="RPTDATACELL97" localSheetId="36" hidden="1">#REF!</definedName>
    <definedName name="RPTDATACELL97" localSheetId="32" hidden="1">#REF!</definedName>
    <definedName name="RPTDATACELL97" localSheetId="18" hidden="1">#REF!</definedName>
    <definedName name="RPTDATACELL97" localSheetId="38" hidden="1">#REF!</definedName>
    <definedName name="RPTDATACELL97" hidden="1">#REF!</definedName>
    <definedName name="RPTDATACELL98" localSheetId="35" hidden="1">#REF!</definedName>
    <definedName name="RPTDATACELL98" localSheetId="31" hidden="1">#REF!</definedName>
    <definedName name="RPTDATACELL98" localSheetId="9" hidden="1">#REF!</definedName>
    <definedName name="RPTDATACELL98" localSheetId="30" hidden="1">#REF!</definedName>
    <definedName name="RPTDATACELL98" localSheetId="33" hidden="1">#REF!</definedName>
    <definedName name="RPTDATACELL98" localSheetId="16" hidden="1">#REF!</definedName>
    <definedName name="RPTDATACELL98" localSheetId="10" hidden="1">'NFD CONSO'!#REF!</definedName>
    <definedName name="RPTDATACELL98" localSheetId="29" hidden="1">#REF!</definedName>
    <definedName name="RPTDATACELL98" localSheetId="11" hidden="1">#REF!</definedName>
    <definedName name="RPTDATACELL98" localSheetId="36" hidden="1">#REF!</definedName>
    <definedName name="RPTDATACELL98" localSheetId="32" hidden="1">#REF!</definedName>
    <definedName name="RPTDATACELL98" localSheetId="18" hidden="1">#REF!</definedName>
    <definedName name="RPTDATACELL98" localSheetId="38" hidden="1">#REF!</definedName>
    <definedName name="RPTDATACELL98" hidden="1">#REF!</definedName>
    <definedName name="RPTDATACELL99" localSheetId="35" hidden="1">#REF!</definedName>
    <definedName name="RPTDATACELL99" localSheetId="31" hidden="1">#REF!</definedName>
    <definedName name="RPTDATACELL99" localSheetId="9" hidden="1">#REF!</definedName>
    <definedName name="RPTDATACELL99" localSheetId="30" hidden="1">#REF!</definedName>
    <definedName name="RPTDATACELL99" localSheetId="33" hidden="1">#REF!</definedName>
    <definedName name="RPTDATACELL99" localSheetId="16" hidden="1">#REF!</definedName>
    <definedName name="RPTDATACELL99" localSheetId="10" hidden="1">'NFD CONSO'!#REF!</definedName>
    <definedName name="RPTDATACELL99" localSheetId="29" hidden="1">#REF!</definedName>
    <definedName name="RPTDATACELL99" localSheetId="11" hidden="1">#REF!</definedName>
    <definedName name="RPTDATACELL99" localSheetId="36" hidden="1">#REF!</definedName>
    <definedName name="RPTDATACELL99" localSheetId="32" hidden="1">#REF!</definedName>
    <definedName name="RPTDATACELL99" localSheetId="18" hidden="1">#REF!</definedName>
    <definedName name="RPTDATACELL99" localSheetId="38" hidden="1">#REF!</definedName>
    <definedName name="RPTDATACELL99" hidden="1">#REF!</definedName>
    <definedName name="RPTID" hidden="1">99999</definedName>
    <definedName name="RPTNEXT" hidden="1">9</definedName>
    <definedName name="RPTQRY1" hidden="1">1</definedName>
    <definedName name="RPTQRY10" hidden="1">2</definedName>
    <definedName name="RPTQRY100" hidden="1">19</definedName>
    <definedName name="RPTQRY101" hidden="1">19</definedName>
    <definedName name="RPTQRY102" hidden="1">19</definedName>
    <definedName name="RPTQRY103" hidden="1">20</definedName>
    <definedName name="RPTQRY104" hidden="1">19</definedName>
    <definedName name="RPTQRY105" hidden="1">19</definedName>
    <definedName name="RPTQRY106" hidden="1">19</definedName>
    <definedName name="RPTQRY107" hidden="1">19</definedName>
    <definedName name="RPTQRY108" hidden="1">19</definedName>
    <definedName name="RPTQRY109" hidden="1">19</definedName>
    <definedName name="RPTQRY11" hidden="1">2</definedName>
    <definedName name="RPTQRY110" hidden="1">19</definedName>
    <definedName name="RPTQRY111" hidden="1">20</definedName>
    <definedName name="RPTQRY112" hidden="1">19</definedName>
    <definedName name="RPTQRY113" hidden="1">19</definedName>
    <definedName name="RPTQRY114" hidden="1">19</definedName>
    <definedName name="RPTQRY115" hidden="1">19</definedName>
    <definedName name="RPTQRY116" hidden="1">20</definedName>
    <definedName name="RPTQRY117" hidden="1">22</definedName>
    <definedName name="RPTQRY118" hidden="1">20</definedName>
    <definedName name="RPTQRY119" hidden="1">20</definedName>
    <definedName name="RPTQRY12" hidden="1">2</definedName>
    <definedName name="RPTQRY120" hidden="1">20</definedName>
    <definedName name="RPTQRY121" hidden="1">20</definedName>
    <definedName name="RPTQRY122" hidden="1">20</definedName>
    <definedName name="RPTQRY123" hidden="1">20</definedName>
    <definedName name="RPTQRY124" hidden="1">20</definedName>
    <definedName name="RPTQRY125" hidden="1">20</definedName>
    <definedName name="RPTQRY126" hidden="1">20</definedName>
    <definedName name="RPTQRY127" hidden="1">20</definedName>
    <definedName name="RPTQRY128" hidden="1">24</definedName>
    <definedName name="RPTQRY129" hidden="1">20</definedName>
    <definedName name="RPTQRY13" hidden="1">2</definedName>
    <definedName name="RPTQRY130" hidden="1">20</definedName>
    <definedName name="RPTQRY131" hidden="1">24</definedName>
    <definedName name="RPTQRY132" hidden="1">20</definedName>
    <definedName name="RPTQRY133" hidden="1">20</definedName>
    <definedName name="RPTQRY134" hidden="1">20</definedName>
    <definedName name="RPTQRY135" hidden="1">20</definedName>
    <definedName name="RPTQRY136" hidden="1">20</definedName>
    <definedName name="RPTQRY137" hidden="1">20</definedName>
    <definedName name="RPTQRY138" hidden="1">24</definedName>
    <definedName name="RPTQRY139" hidden="1">20</definedName>
    <definedName name="RPTQRY14" hidden="1">2</definedName>
    <definedName name="RPTQRY140" hidden="1">20</definedName>
    <definedName name="RPTQRY141" hidden="1">22</definedName>
    <definedName name="RPTQRY142" hidden="1">22</definedName>
    <definedName name="RPTQRY143" hidden="1">20</definedName>
    <definedName name="RPTQRY144" hidden="1">20</definedName>
    <definedName name="RPTQRY145" hidden="1">20</definedName>
    <definedName name="RPTQRY146" hidden="1">20</definedName>
    <definedName name="RPTQRY147" hidden="1">20</definedName>
    <definedName name="RPTQRY148" hidden="1">20</definedName>
    <definedName name="RPTQRY149" hidden="1">20</definedName>
    <definedName name="RPTQRY15" hidden="1">2</definedName>
    <definedName name="RPTQRY150" hidden="1">20</definedName>
    <definedName name="RPTQRY151" hidden="1">20</definedName>
    <definedName name="RPTQRY152" hidden="1">22</definedName>
    <definedName name="RPTQRY153" hidden="1">22</definedName>
    <definedName name="RPTQRY154" hidden="1">24</definedName>
    <definedName name="RPTQRY155" hidden="1">24</definedName>
    <definedName name="RPTQRY156" hidden="1">24</definedName>
    <definedName name="RPTQRY157" hidden="1">21</definedName>
    <definedName name="RPTQRY158" hidden="1">23</definedName>
    <definedName name="RPTQRY159" hidden="1">24</definedName>
    <definedName name="RPTQRY16" hidden="1">2</definedName>
    <definedName name="RPTQRY160" hidden="1">"sRptNo"</definedName>
    <definedName name="RPTQRY161" hidden="1">22</definedName>
    <definedName name="RPTQRY162" hidden="1">22</definedName>
    <definedName name="RPTQRY163" hidden="1">24</definedName>
    <definedName name="RPTQRY164" hidden="1">24</definedName>
    <definedName name="RPTQRY165" hidden="1">24</definedName>
    <definedName name="RPTQRY166" hidden="1">24</definedName>
    <definedName name="RPTQRY167" hidden="1">24</definedName>
    <definedName name="RPTQRY168" hidden="1">24</definedName>
    <definedName name="RPTQRY169" hidden="1">24</definedName>
    <definedName name="RPTQRY17" hidden="1">2</definedName>
    <definedName name="RPTQRY170" hidden="1">24</definedName>
    <definedName name="RPTQRY171" hidden="1">24</definedName>
    <definedName name="RPTQRY172" hidden="1">24</definedName>
    <definedName name="RPTQRY173" hidden="1">24</definedName>
    <definedName name="RPTQRY174" hidden="1">24</definedName>
    <definedName name="RPTQRY175" hidden="1">25</definedName>
    <definedName name="RPTQRY18" hidden="1">2</definedName>
    <definedName name="RPTQRY19" hidden="1">2</definedName>
    <definedName name="RPTQRY2" hidden="1">"sRptNo"</definedName>
    <definedName name="RPTQRY20" hidden="1">2</definedName>
    <definedName name="RPTQRY21" hidden="1">2</definedName>
    <definedName name="RPTQRY22" hidden="1">2</definedName>
    <definedName name="RPTQRY23" hidden="1">2</definedName>
    <definedName name="RPTQRY24" hidden="1">" "</definedName>
    <definedName name="RPTQRY25" hidden="1">2</definedName>
    <definedName name="RPTQRY26" hidden="1">2</definedName>
    <definedName name="RPTQRY27" hidden="1">2</definedName>
    <definedName name="RPTQRY28" hidden="1">6</definedName>
    <definedName name="RPTQRY29" hidden="1">2</definedName>
    <definedName name="RPTQRY3" hidden="1">1</definedName>
    <definedName name="RPTQRY30" hidden="1">2</definedName>
    <definedName name="RPTQRY31" hidden="1">2</definedName>
    <definedName name="RPTQRY32" hidden="1">2</definedName>
    <definedName name="RPTQRY33" hidden="1">2</definedName>
    <definedName name="RPTQRY34" hidden="1">2</definedName>
    <definedName name="RPTQRY35" hidden="1">2</definedName>
    <definedName name="RPTQRY36" hidden="1">2</definedName>
    <definedName name="RPTQRY37" hidden="1">2</definedName>
    <definedName name="RPTQRY38" hidden="1">2</definedName>
    <definedName name="RPTQRY39" hidden="1">2</definedName>
    <definedName name="RPTQRY4" hidden="1">1</definedName>
    <definedName name="RPTQRY40" hidden="1">2</definedName>
    <definedName name="RPTQRY41" hidden="1">2</definedName>
    <definedName name="RPTQRY42" hidden="1">2</definedName>
    <definedName name="RPTQRY43" hidden="1">2</definedName>
    <definedName name="RPTQRY44" hidden="1">2</definedName>
    <definedName name="RPTQRY45" hidden="1">2</definedName>
    <definedName name="RPTQRY46" hidden="1">2</definedName>
    <definedName name="RPTQRY47" hidden="1">6</definedName>
    <definedName name="RPTQRY48" hidden="1">6</definedName>
    <definedName name="RPTQRY49" hidden="1">6</definedName>
    <definedName name="RPTQRY5" hidden="1">1</definedName>
    <definedName name="RPTQRY50" hidden="1">7</definedName>
    <definedName name="RPTQRY51" hidden="1">6</definedName>
    <definedName name="RPTQRY52" hidden="1">20</definedName>
    <definedName name="RPTQRY53" hidden="1">20</definedName>
    <definedName name="RPTQRY54" hidden="1">20</definedName>
    <definedName name="RPTQRY55" hidden="1">20</definedName>
    <definedName name="RPTQRY56" hidden="1">21</definedName>
    <definedName name="RPTQRY57" hidden="1">20</definedName>
    <definedName name="RPTQRY58" hidden="1">20</definedName>
    <definedName name="RPTQRY59" hidden="1">21</definedName>
    <definedName name="RPTQRY6" hidden="1">1</definedName>
    <definedName name="RPTQRY60" hidden="1">20</definedName>
    <definedName name="RPTQRY61" hidden="1">20</definedName>
    <definedName name="RPTQRY62" hidden="1">21</definedName>
    <definedName name="RPTQRY63" hidden="1">20</definedName>
    <definedName name="RPTQRY64" hidden="1">24</definedName>
    <definedName name="RPTQRY65" hidden="1">23</definedName>
    <definedName name="RPTQRY66" hidden="1">25</definedName>
    <definedName name="RPTQRY67" hidden="1">25</definedName>
    <definedName name="RPTQRY68" hidden="1">25</definedName>
    <definedName name="RPTQRY69" hidden="1">26</definedName>
    <definedName name="RPTQRY7" hidden="1">1</definedName>
    <definedName name="RPTQRY70" hidden="1">25</definedName>
    <definedName name="RPTQRY71" hidden="1">24</definedName>
    <definedName name="RPTQRY72" hidden="1">29</definedName>
    <definedName name="RPTQRY73" hidden="1">17</definedName>
    <definedName name="RPTQRY74" hidden="1">17</definedName>
    <definedName name="RPTQRY75" hidden="1">17</definedName>
    <definedName name="RPTQRY76" hidden="1">18</definedName>
    <definedName name="RPTQRY77" hidden="1">18</definedName>
    <definedName name="RPTQRY78" hidden="1">18</definedName>
    <definedName name="RPTQRY79" hidden="1">18</definedName>
    <definedName name="RPTQRY8" hidden="1">5</definedName>
    <definedName name="RPTQRY80" hidden="1">18</definedName>
    <definedName name="RPTQRY81" hidden="1">18</definedName>
    <definedName name="RPTQRY82" hidden="1">18</definedName>
    <definedName name="RPTQRY83" hidden="1">18</definedName>
    <definedName name="RPTQRY84" hidden="1">18</definedName>
    <definedName name="RPTQRY85" hidden="1">18</definedName>
    <definedName name="RPTQRY86" hidden="1">18</definedName>
    <definedName name="RPTQRY87" hidden="1">18</definedName>
    <definedName name="RPTQRY88" hidden="1">18</definedName>
    <definedName name="RPTQRY89" hidden="1">18</definedName>
    <definedName name="RPTQRY9" hidden="1">2</definedName>
    <definedName name="RPTQRY90" hidden="1">18</definedName>
    <definedName name="RPTQRY91" hidden="1">18</definedName>
    <definedName name="RPTQRY92" hidden="1">18</definedName>
    <definedName name="RPTQRY93" hidden="1">18</definedName>
    <definedName name="RPTQRY94" hidden="1">19</definedName>
    <definedName name="RPTQRY95" hidden="1">19</definedName>
    <definedName name="RPTQRY96" hidden="1">19</definedName>
    <definedName name="RPTQRY97" hidden="1">19</definedName>
    <definedName name="RPTQRY98" hidden="1">19</definedName>
    <definedName name="RPTQRY99" hidden="1">19</definedName>
    <definedName name="RPTWKS1" localSheetId="35" hidden="1">#REF!</definedName>
    <definedName name="RPTWKS1" localSheetId="31" hidden="1">#REF!</definedName>
    <definedName name="RPTWKS1" localSheetId="9" hidden="1">#REF!</definedName>
    <definedName name="RPTWKS1" localSheetId="30" hidden="1">#REF!</definedName>
    <definedName name="RPTWKS1" localSheetId="51" hidden="1">#REF!</definedName>
    <definedName name="RPTWKS1" localSheetId="33" hidden="1">#REF!</definedName>
    <definedName name="RPTWKS1" localSheetId="16" hidden="1">#REF!</definedName>
    <definedName name="RPTWKS1" localSheetId="10" hidden="1">'NFD CONSO'!#REF!</definedName>
    <definedName name="RPTWKS1" localSheetId="29" hidden="1">#REF!</definedName>
    <definedName name="RPTWKS1" localSheetId="11" hidden="1">#REF!</definedName>
    <definedName name="RPTWKS1" localSheetId="36" hidden="1">#REF!</definedName>
    <definedName name="RPTWKS1" localSheetId="32" hidden="1">#REF!</definedName>
    <definedName name="RPTWKS1" localSheetId="18" hidden="1">#REF!</definedName>
    <definedName name="RPTWKS1" localSheetId="38" hidden="1">#REF!</definedName>
    <definedName name="RPTWKS1" hidden="1">#REF!</definedName>
    <definedName name="RPTWKS10" localSheetId="35" hidden="1">#REF!</definedName>
    <definedName name="RPTWKS10" localSheetId="31" hidden="1">#REF!</definedName>
    <definedName name="RPTWKS10" localSheetId="9" hidden="1">#REF!</definedName>
    <definedName name="RPTWKS10" localSheetId="30" hidden="1">#REF!</definedName>
    <definedName name="RPTWKS10" localSheetId="51" hidden="1">#REF!</definedName>
    <definedName name="RPTWKS10" localSheetId="33" hidden="1">#REF!</definedName>
    <definedName name="RPTWKS10" localSheetId="16" hidden="1">#REF!</definedName>
    <definedName name="RPTWKS10" localSheetId="10" hidden="1">'NFD CONSO'!#REF!</definedName>
    <definedName name="RPTWKS10" localSheetId="29" hidden="1">#REF!</definedName>
    <definedName name="RPTWKS10" localSheetId="11" hidden="1">#REF!</definedName>
    <definedName name="RPTWKS10" localSheetId="36" hidden="1">#REF!</definedName>
    <definedName name="RPTWKS10" localSheetId="32" hidden="1">#REF!</definedName>
    <definedName name="RPTWKS10" localSheetId="18" hidden="1">#REF!</definedName>
    <definedName name="RPTWKS10" localSheetId="38" hidden="1">#REF!</definedName>
    <definedName name="RPTWKS10" hidden="1">#REF!</definedName>
    <definedName name="RPTWKS100" localSheetId="35" hidden="1">#REF!</definedName>
    <definedName name="RPTWKS100" localSheetId="31" hidden="1">#REF!</definedName>
    <definedName name="RPTWKS100" localSheetId="9" hidden="1">#REF!</definedName>
    <definedName name="RPTWKS100" localSheetId="30" hidden="1">#REF!</definedName>
    <definedName name="RPTWKS100" localSheetId="51" hidden="1">#REF!</definedName>
    <definedName name="RPTWKS100" localSheetId="33" hidden="1">#REF!</definedName>
    <definedName name="RPTWKS100" localSheetId="16" hidden="1">#REF!</definedName>
    <definedName name="RPTWKS100" localSheetId="10" hidden="1">'NFD CONSO'!#REF!</definedName>
    <definedName name="RPTWKS100" localSheetId="29" hidden="1">#REF!</definedName>
    <definedName name="RPTWKS100" localSheetId="11" hidden="1">#REF!</definedName>
    <definedName name="RPTWKS100" localSheetId="36" hidden="1">#REF!</definedName>
    <definedName name="RPTWKS100" localSheetId="32" hidden="1">#REF!</definedName>
    <definedName name="RPTWKS100" localSheetId="18" hidden="1">#REF!</definedName>
    <definedName name="RPTWKS100" localSheetId="38" hidden="1">#REF!</definedName>
    <definedName name="RPTWKS100" hidden="1">#REF!</definedName>
    <definedName name="RPTWKS101" localSheetId="35" hidden="1">#REF!</definedName>
    <definedName name="RPTWKS101" localSheetId="31" hidden="1">#REF!</definedName>
    <definedName name="RPTWKS101" localSheetId="9" hidden="1">#REF!</definedName>
    <definedName name="RPTWKS101" localSheetId="30" hidden="1">#REF!</definedName>
    <definedName name="RPTWKS101" localSheetId="33" hidden="1">#REF!</definedName>
    <definedName name="RPTWKS101" localSheetId="16" hidden="1">#REF!</definedName>
    <definedName name="RPTWKS101" localSheetId="10" hidden="1">'NFD CONSO'!#REF!</definedName>
    <definedName name="RPTWKS101" localSheetId="29" hidden="1">#REF!</definedName>
    <definedName name="RPTWKS101" localSheetId="11" hidden="1">#REF!</definedName>
    <definedName name="RPTWKS101" localSheetId="36" hidden="1">#REF!</definedName>
    <definedName name="RPTWKS101" localSheetId="32" hidden="1">#REF!</definedName>
    <definedName name="RPTWKS101" localSheetId="18" hidden="1">#REF!</definedName>
    <definedName name="RPTWKS101" localSheetId="38" hidden="1">#REF!</definedName>
    <definedName name="RPTWKS101" hidden="1">#REF!</definedName>
    <definedName name="RPTWKS102" localSheetId="35" hidden="1">#REF!</definedName>
    <definedName name="RPTWKS102" localSheetId="31" hidden="1">#REF!</definedName>
    <definedName name="RPTWKS102" localSheetId="9" hidden="1">#REF!</definedName>
    <definedName name="RPTWKS102" localSheetId="30" hidden="1">#REF!</definedName>
    <definedName name="RPTWKS102" localSheetId="33" hidden="1">#REF!</definedName>
    <definedName name="RPTWKS102" localSheetId="16" hidden="1">#REF!</definedName>
    <definedName name="RPTWKS102" localSheetId="10" hidden="1">'NFD CONSO'!#REF!</definedName>
    <definedName name="RPTWKS102" localSheetId="29" hidden="1">#REF!</definedName>
    <definedName name="RPTWKS102" localSheetId="11" hidden="1">#REF!</definedName>
    <definedName name="RPTWKS102" localSheetId="36" hidden="1">#REF!</definedName>
    <definedName name="RPTWKS102" localSheetId="32" hidden="1">#REF!</definedName>
    <definedName name="RPTWKS102" localSheetId="18" hidden="1">#REF!</definedName>
    <definedName name="RPTWKS102" localSheetId="38" hidden="1">#REF!</definedName>
    <definedName name="RPTWKS102" hidden="1">#REF!</definedName>
    <definedName name="RPTWKS103" localSheetId="35" hidden="1">#REF!</definedName>
    <definedName name="RPTWKS103" localSheetId="31" hidden="1">#REF!</definedName>
    <definedName name="RPTWKS103" localSheetId="9" hidden="1">#REF!</definedName>
    <definedName name="RPTWKS103" localSheetId="30" hidden="1">#REF!</definedName>
    <definedName name="RPTWKS103" localSheetId="33" hidden="1">#REF!</definedName>
    <definedName name="RPTWKS103" localSheetId="16" hidden="1">#REF!</definedName>
    <definedName name="RPTWKS103" localSheetId="10" hidden="1">'NFD CONSO'!#REF!</definedName>
    <definedName name="RPTWKS103" localSheetId="29" hidden="1">#REF!</definedName>
    <definedName name="RPTWKS103" localSheetId="11" hidden="1">#REF!</definedName>
    <definedName name="RPTWKS103" localSheetId="36" hidden="1">#REF!</definedName>
    <definedName name="RPTWKS103" localSheetId="32" hidden="1">#REF!</definedName>
    <definedName name="RPTWKS103" localSheetId="18" hidden="1">#REF!</definedName>
    <definedName name="RPTWKS103" localSheetId="38" hidden="1">#REF!</definedName>
    <definedName name="RPTWKS103" hidden="1">#REF!</definedName>
    <definedName name="RPTWKS104" localSheetId="35" hidden="1">#REF!</definedName>
    <definedName name="RPTWKS104" localSheetId="31" hidden="1">#REF!</definedName>
    <definedName name="RPTWKS104" localSheetId="9" hidden="1">#REF!</definedName>
    <definedName name="RPTWKS104" localSheetId="30" hidden="1">#REF!</definedName>
    <definedName name="RPTWKS104" localSheetId="33" hidden="1">#REF!</definedName>
    <definedName name="RPTWKS104" localSheetId="16" hidden="1">#REF!</definedName>
    <definedName name="RPTWKS104" localSheetId="10" hidden="1">'NFD CONSO'!#REF!</definedName>
    <definedName name="RPTWKS104" localSheetId="29" hidden="1">#REF!</definedName>
    <definedName name="RPTWKS104" localSheetId="11" hidden="1">#REF!</definedName>
    <definedName name="RPTWKS104" localSheetId="36" hidden="1">#REF!</definedName>
    <definedName name="RPTWKS104" localSheetId="32" hidden="1">#REF!</definedName>
    <definedName name="RPTWKS104" localSheetId="18" hidden="1">#REF!</definedName>
    <definedName name="RPTWKS104" localSheetId="38" hidden="1">#REF!</definedName>
    <definedName name="RPTWKS104" hidden="1">#REF!</definedName>
    <definedName name="RPTWKS105" localSheetId="35" hidden="1">#REF!</definedName>
    <definedName name="RPTWKS105" localSheetId="31" hidden="1">#REF!</definedName>
    <definedName name="RPTWKS105" localSheetId="9" hidden="1">#REF!</definedName>
    <definedName name="RPTWKS105" localSheetId="30" hidden="1">#REF!</definedName>
    <definedName name="RPTWKS105" localSheetId="33" hidden="1">#REF!</definedName>
    <definedName name="RPTWKS105" localSheetId="16" hidden="1">#REF!</definedName>
    <definedName name="RPTWKS105" localSheetId="10" hidden="1">'NFD CONSO'!#REF!</definedName>
    <definedName name="RPTWKS105" localSheetId="29" hidden="1">#REF!</definedName>
    <definedName name="RPTWKS105" localSheetId="11" hidden="1">#REF!</definedName>
    <definedName name="RPTWKS105" localSheetId="36" hidden="1">#REF!</definedName>
    <definedName name="RPTWKS105" localSheetId="32" hidden="1">#REF!</definedName>
    <definedName name="RPTWKS105" localSheetId="18" hidden="1">#REF!</definedName>
    <definedName name="RPTWKS105" localSheetId="38" hidden="1">#REF!</definedName>
    <definedName name="RPTWKS105" hidden="1">#REF!</definedName>
    <definedName name="RPTWKS106" localSheetId="35" hidden="1">#REF!</definedName>
    <definedName name="RPTWKS106" localSheetId="31" hidden="1">#REF!</definedName>
    <definedName name="RPTWKS106" localSheetId="9" hidden="1">#REF!</definedName>
    <definedName name="RPTWKS106" localSheetId="30" hidden="1">#REF!</definedName>
    <definedName name="RPTWKS106" localSheetId="33" hidden="1">#REF!</definedName>
    <definedName name="RPTWKS106" localSheetId="16" hidden="1">#REF!</definedName>
    <definedName name="RPTWKS106" localSheetId="10" hidden="1">'NFD CONSO'!#REF!</definedName>
    <definedName name="RPTWKS106" localSheetId="29" hidden="1">#REF!</definedName>
    <definedName name="RPTWKS106" localSheetId="11" hidden="1">#REF!</definedName>
    <definedName name="RPTWKS106" localSheetId="36" hidden="1">#REF!</definedName>
    <definedName name="RPTWKS106" localSheetId="32" hidden="1">#REF!</definedName>
    <definedName name="RPTWKS106" localSheetId="18" hidden="1">#REF!</definedName>
    <definedName name="RPTWKS106" localSheetId="38" hidden="1">#REF!</definedName>
    <definedName name="RPTWKS106" hidden="1">#REF!</definedName>
    <definedName name="RPTWKS107" localSheetId="35" hidden="1">#REF!</definedName>
    <definedName name="RPTWKS107" localSheetId="31" hidden="1">#REF!</definedName>
    <definedName name="RPTWKS107" localSheetId="9" hidden="1">#REF!</definedName>
    <definedName name="RPTWKS107" localSheetId="30" hidden="1">#REF!</definedName>
    <definedName name="RPTWKS107" localSheetId="33" hidden="1">#REF!</definedName>
    <definedName name="RPTWKS107" localSheetId="16" hidden="1">#REF!</definedName>
    <definedName name="RPTWKS107" localSheetId="10" hidden="1">'NFD CONSO'!#REF!</definedName>
    <definedName name="RPTWKS107" localSheetId="29" hidden="1">#REF!</definedName>
    <definedName name="RPTWKS107" localSheetId="11" hidden="1">#REF!</definedName>
    <definedName name="RPTWKS107" localSheetId="36" hidden="1">#REF!</definedName>
    <definedName name="RPTWKS107" localSheetId="32" hidden="1">#REF!</definedName>
    <definedName name="RPTWKS107" localSheetId="18" hidden="1">#REF!</definedName>
    <definedName name="RPTWKS107" localSheetId="38" hidden="1">#REF!</definedName>
    <definedName name="RPTWKS107" hidden="1">#REF!</definedName>
    <definedName name="RPTWKS108" localSheetId="35" hidden="1">#REF!</definedName>
    <definedName name="RPTWKS108" localSheetId="31" hidden="1">#REF!</definedName>
    <definedName name="RPTWKS108" localSheetId="9" hidden="1">#REF!</definedName>
    <definedName name="RPTWKS108" localSheetId="30" hidden="1">#REF!</definedName>
    <definedName name="RPTWKS108" localSheetId="33" hidden="1">#REF!</definedName>
    <definedName name="RPTWKS108" localSheetId="16" hidden="1">#REF!</definedName>
    <definedName name="RPTWKS108" localSheetId="10" hidden="1">'NFD CONSO'!#REF!</definedName>
    <definedName name="RPTWKS108" localSheetId="29" hidden="1">#REF!</definedName>
    <definedName name="RPTWKS108" localSheetId="11" hidden="1">#REF!</definedName>
    <definedName name="RPTWKS108" localSheetId="36" hidden="1">#REF!</definedName>
    <definedName name="RPTWKS108" localSheetId="32" hidden="1">#REF!</definedName>
    <definedName name="RPTWKS108" localSheetId="18" hidden="1">#REF!</definedName>
    <definedName name="RPTWKS108" localSheetId="38" hidden="1">#REF!</definedName>
    <definedName name="RPTWKS108" hidden="1">#REF!</definedName>
    <definedName name="RPTWKS109" localSheetId="35" hidden="1">#REF!</definedName>
    <definedName name="RPTWKS109" localSheetId="31" hidden="1">#REF!</definedName>
    <definedName name="RPTWKS109" localSheetId="9" hidden="1">#REF!</definedName>
    <definedName name="RPTWKS109" localSheetId="30" hidden="1">#REF!</definedName>
    <definedName name="RPTWKS109" localSheetId="33" hidden="1">#REF!</definedName>
    <definedName name="RPTWKS109" localSheetId="16" hidden="1">#REF!</definedName>
    <definedName name="RPTWKS109" localSheetId="10" hidden="1">'NFD CONSO'!#REF!</definedName>
    <definedName name="RPTWKS109" localSheetId="29" hidden="1">#REF!</definedName>
    <definedName name="RPTWKS109" localSheetId="11" hidden="1">#REF!</definedName>
    <definedName name="RPTWKS109" localSheetId="36" hidden="1">#REF!</definedName>
    <definedName name="RPTWKS109" localSheetId="32" hidden="1">#REF!</definedName>
    <definedName name="RPTWKS109" localSheetId="18" hidden="1">#REF!</definedName>
    <definedName name="RPTWKS109" localSheetId="38" hidden="1">#REF!</definedName>
    <definedName name="RPTWKS109" hidden="1">#REF!</definedName>
    <definedName name="RPTWKS11" localSheetId="35" hidden="1">#REF!</definedName>
    <definedName name="RPTWKS11" localSheetId="31" hidden="1">#REF!</definedName>
    <definedName name="RPTWKS11" localSheetId="9" hidden="1">#REF!</definedName>
    <definedName name="RPTWKS11" localSheetId="30" hidden="1">#REF!</definedName>
    <definedName name="RPTWKS11" localSheetId="33" hidden="1">#REF!</definedName>
    <definedName name="RPTWKS11" localSheetId="16" hidden="1">#REF!</definedName>
    <definedName name="RPTWKS11" localSheetId="10" hidden="1">'NFD CONSO'!#REF!</definedName>
    <definedName name="RPTWKS11" localSheetId="29" hidden="1">#REF!</definedName>
    <definedName name="RPTWKS11" localSheetId="11" hidden="1">#REF!</definedName>
    <definedName name="RPTWKS11" localSheetId="36" hidden="1">#REF!</definedName>
    <definedName name="RPTWKS11" localSheetId="32" hidden="1">#REF!</definedName>
    <definedName name="RPTWKS11" localSheetId="18" hidden="1">#REF!</definedName>
    <definedName name="RPTWKS11" localSheetId="38" hidden="1">#REF!</definedName>
    <definedName name="RPTWKS11" hidden="1">#REF!</definedName>
    <definedName name="RPTWKS110" localSheetId="35" hidden="1">#REF!</definedName>
    <definedName name="RPTWKS110" localSheetId="31" hidden="1">#REF!</definedName>
    <definedName name="RPTWKS110" localSheetId="9" hidden="1">#REF!</definedName>
    <definedName name="RPTWKS110" localSheetId="30" hidden="1">#REF!</definedName>
    <definedName name="RPTWKS110" localSheetId="33" hidden="1">#REF!</definedName>
    <definedName name="RPTWKS110" localSheetId="16" hidden="1">#REF!</definedName>
    <definedName name="RPTWKS110" localSheetId="10" hidden="1">'NFD CONSO'!#REF!</definedName>
    <definedName name="RPTWKS110" localSheetId="29" hidden="1">#REF!</definedName>
    <definedName name="RPTWKS110" localSheetId="11" hidden="1">#REF!</definedName>
    <definedName name="RPTWKS110" localSheetId="36" hidden="1">#REF!</definedName>
    <definedName name="RPTWKS110" localSheetId="32" hidden="1">#REF!</definedName>
    <definedName name="RPTWKS110" localSheetId="18" hidden="1">#REF!</definedName>
    <definedName name="RPTWKS110" localSheetId="38" hidden="1">#REF!</definedName>
    <definedName name="RPTWKS110" hidden="1">#REF!</definedName>
    <definedName name="RPTWKS111" localSheetId="35" hidden="1">#REF!</definedName>
    <definedName name="RPTWKS111" localSheetId="31" hidden="1">#REF!</definedName>
    <definedName name="RPTWKS111" localSheetId="9" hidden="1">#REF!</definedName>
    <definedName name="RPTWKS111" localSheetId="30" hidden="1">#REF!</definedName>
    <definedName name="RPTWKS111" localSheetId="33" hidden="1">#REF!</definedName>
    <definedName name="RPTWKS111" localSheetId="16" hidden="1">#REF!</definedName>
    <definedName name="RPTWKS111" localSheetId="10" hidden="1">'NFD CONSO'!#REF!</definedName>
    <definedName name="RPTWKS111" localSheetId="29" hidden="1">#REF!</definedName>
    <definedName name="RPTWKS111" localSheetId="11" hidden="1">#REF!</definedName>
    <definedName name="RPTWKS111" localSheetId="36" hidden="1">#REF!</definedName>
    <definedName name="RPTWKS111" localSheetId="32" hidden="1">#REF!</definedName>
    <definedName name="RPTWKS111" localSheetId="18" hidden="1">#REF!</definedName>
    <definedName name="RPTWKS111" localSheetId="38" hidden="1">#REF!</definedName>
    <definedName name="RPTWKS111" hidden="1">#REF!</definedName>
    <definedName name="RPTWKS112" localSheetId="35" hidden="1">#REF!</definedName>
    <definedName name="RPTWKS112" localSheetId="31" hidden="1">#REF!</definedName>
    <definedName name="RPTWKS112" localSheetId="9" hidden="1">#REF!</definedName>
    <definedName name="RPTWKS112" localSheetId="30" hidden="1">#REF!</definedName>
    <definedName name="RPTWKS112" localSheetId="33" hidden="1">#REF!</definedName>
    <definedName name="RPTWKS112" localSheetId="16" hidden="1">#REF!</definedName>
    <definedName name="RPTWKS112" localSheetId="10" hidden="1">'NFD CONSO'!#REF!</definedName>
    <definedName name="RPTWKS112" localSheetId="29" hidden="1">#REF!</definedName>
    <definedName name="RPTWKS112" localSheetId="11" hidden="1">#REF!</definedName>
    <definedName name="RPTWKS112" localSheetId="36" hidden="1">#REF!</definedName>
    <definedName name="RPTWKS112" localSheetId="32" hidden="1">#REF!</definedName>
    <definedName name="RPTWKS112" localSheetId="18" hidden="1">#REF!</definedName>
    <definedName name="RPTWKS112" localSheetId="38" hidden="1">#REF!</definedName>
    <definedName name="RPTWKS112" hidden="1">#REF!</definedName>
    <definedName name="RPTWKS113" localSheetId="35" hidden="1">#REF!</definedName>
    <definedName name="RPTWKS113" localSheetId="31" hidden="1">#REF!</definedName>
    <definedName name="RPTWKS113" localSheetId="9" hidden="1">#REF!</definedName>
    <definedName name="RPTWKS113" localSheetId="30" hidden="1">#REF!</definedName>
    <definedName name="RPTWKS113" localSheetId="33" hidden="1">#REF!</definedName>
    <definedName name="RPTWKS113" localSheetId="16" hidden="1">#REF!</definedName>
    <definedName name="RPTWKS113" localSheetId="10" hidden="1">'NFD CONSO'!#REF!</definedName>
    <definedName name="RPTWKS113" localSheetId="29" hidden="1">#REF!</definedName>
    <definedName name="RPTWKS113" localSheetId="11" hidden="1">#REF!</definedName>
    <definedName name="RPTWKS113" localSheetId="36" hidden="1">#REF!</definedName>
    <definedName name="RPTWKS113" localSheetId="32" hidden="1">#REF!</definedName>
    <definedName name="RPTWKS113" localSheetId="18" hidden="1">#REF!</definedName>
    <definedName name="RPTWKS113" localSheetId="38" hidden="1">#REF!</definedName>
    <definedName name="RPTWKS113" hidden="1">#REF!</definedName>
    <definedName name="RPTWKS114" localSheetId="35" hidden="1">#REF!</definedName>
    <definedName name="RPTWKS114" localSheetId="31" hidden="1">#REF!</definedName>
    <definedName name="RPTWKS114" localSheetId="9" hidden="1">#REF!</definedName>
    <definedName name="RPTWKS114" localSheetId="30" hidden="1">#REF!</definedName>
    <definedName name="RPTWKS114" localSheetId="33" hidden="1">#REF!</definedName>
    <definedName name="RPTWKS114" localSheetId="16" hidden="1">#REF!</definedName>
    <definedName name="RPTWKS114" localSheetId="10" hidden="1">'NFD CONSO'!#REF!</definedName>
    <definedName name="RPTWKS114" localSheetId="29" hidden="1">#REF!</definedName>
    <definedName name="RPTWKS114" localSheetId="11" hidden="1">#REF!</definedName>
    <definedName name="RPTWKS114" localSheetId="36" hidden="1">#REF!</definedName>
    <definedName name="RPTWKS114" localSheetId="32" hidden="1">#REF!</definedName>
    <definedName name="RPTWKS114" localSheetId="18" hidden="1">#REF!</definedName>
    <definedName name="RPTWKS114" localSheetId="38" hidden="1">#REF!</definedName>
    <definedName name="RPTWKS114" hidden="1">#REF!</definedName>
    <definedName name="RPTWKS115" localSheetId="35" hidden="1">#REF!</definedName>
    <definedName name="RPTWKS115" localSheetId="31" hidden="1">#REF!</definedName>
    <definedName name="RPTWKS115" localSheetId="9" hidden="1">#REF!</definedName>
    <definedName name="RPTWKS115" localSheetId="30" hidden="1">#REF!</definedName>
    <definedName name="RPTWKS115" localSheetId="33" hidden="1">#REF!</definedName>
    <definedName name="RPTWKS115" localSheetId="16" hidden="1">#REF!</definedName>
    <definedName name="RPTWKS115" localSheetId="10" hidden="1">'NFD CONSO'!#REF!</definedName>
    <definedName name="RPTWKS115" localSheetId="29" hidden="1">#REF!</definedName>
    <definedName name="RPTWKS115" localSheetId="11" hidden="1">#REF!</definedName>
    <definedName name="RPTWKS115" localSheetId="36" hidden="1">#REF!</definedName>
    <definedName name="RPTWKS115" localSheetId="32" hidden="1">#REF!</definedName>
    <definedName name="RPTWKS115" localSheetId="18" hidden="1">#REF!</definedName>
    <definedName name="RPTWKS115" localSheetId="38" hidden="1">#REF!</definedName>
    <definedName name="RPTWKS115" hidden="1">#REF!</definedName>
    <definedName name="RPTWKS116" localSheetId="35" hidden="1">#REF!</definedName>
    <definedName name="RPTWKS116" localSheetId="31" hidden="1">#REF!</definedName>
    <definedName name="RPTWKS116" localSheetId="9" hidden="1">#REF!</definedName>
    <definedName name="RPTWKS116" localSheetId="30" hidden="1">#REF!</definedName>
    <definedName name="RPTWKS116" localSheetId="33" hidden="1">#REF!</definedName>
    <definedName name="RPTWKS116" localSheetId="16" hidden="1">#REF!</definedName>
    <definedName name="RPTWKS116" localSheetId="10" hidden="1">'NFD CONSO'!#REF!</definedName>
    <definedName name="RPTWKS116" localSheetId="29" hidden="1">#REF!</definedName>
    <definedName name="RPTWKS116" localSheetId="11" hidden="1">#REF!</definedName>
    <definedName name="RPTWKS116" localSheetId="36" hidden="1">#REF!</definedName>
    <definedName name="RPTWKS116" localSheetId="32" hidden="1">#REF!</definedName>
    <definedName name="RPTWKS116" localSheetId="18" hidden="1">#REF!</definedName>
    <definedName name="RPTWKS116" localSheetId="38" hidden="1">#REF!</definedName>
    <definedName name="RPTWKS116" hidden="1">#REF!</definedName>
    <definedName name="RPTWKS117" localSheetId="35" hidden="1">#REF!</definedName>
    <definedName name="RPTWKS117" localSheetId="31" hidden="1">#REF!</definedName>
    <definedName name="RPTWKS117" localSheetId="9" hidden="1">#REF!</definedName>
    <definedName name="RPTWKS117" localSheetId="30" hidden="1">#REF!</definedName>
    <definedName name="RPTWKS117" localSheetId="33" hidden="1">#REF!</definedName>
    <definedName name="RPTWKS117" localSheetId="16" hidden="1">#REF!</definedName>
    <definedName name="RPTWKS117" localSheetId="10" hidden="1">'NFD CONSO'!#REF!</definedName>
    <definedName name="RPTWKS117" localSheetId="29" hidden="1">#REF!</definedName>
    <definedName name="RPTWKS117" localSheetId="11" hidden="1">#REF!</definedName>
    <definedName name="RPTWKS117" localSheetId="36" hidden="1">#REF!</definedName>
    <definedName name="RPTWKS117" localSheetId="32" hidden="1">#REF!</definedName>
    <definedName name="RPTWKS117" localSheetId="18" hidden="1">#REF!</definedName>
    <definedName name="RPTWKS117" localSheetId="38" hidden="1">#REF!</definedName>
    <definedName name="RPTWKS117" hidden="1">#REF!</definedName>
    <definedName name="RPTWKS118" localSheetId="35" hidden="1">#REF!</definedName>
    <definedName name="RPTWKS118" localSheetId="31" hidden="1">#REF!</definedName>
    <definedName name="RPTWKS118" localSheetId="9" hidden="1">#REF!</definedName>
    <definedName name="RPTWKS118" localSheetId="30" hidden="1">#REF!</definedName>
    <definedName name="RPTWKS118" localSheetId="33" hidden="1">#REF!</definedName>
    <definedName name="RPTWKS118" localSheetId="16" hidden="1">#REF!</definedName>
    <definedName name="RPTWKS118" localSheetId="10" hidden="1">'NFD CONSO'!#REF!</definedName>
    <definedName name="RPTWKS118" localSheetId="29" hidden="1">#REF!</definedName>
    <definedName name="RPTWKS118" localSheetId="11" hidden="1">#REF!</definedName>
    <definedName name="RPTWKS118" localSheetId="36" hidden="1">#REF!</definedName>
    <definedName name="RPTWKS118" localSheetId="32" hidden="1">#REF!</definedName>
    <definedName name="RPTWKS118" localSheetId="18" hidden="1">#REF!</definedName>
    <definedName name="RPTWKS118" localSheetId="38" hidden="1">#REF!</definedName>
    <definedName name="RPTWKS118" hidden="1">#REF!</definedName>
    <definedName name="RPTWKS119" localSheetId="35" hidden="1">#REF!</definedName>
    <definedName name="RPTWKS119" localSheetId="31" hidden="1">#REF!</definedName>
    <definedName name="RPTWKS119" localSheetId="9" hidden="1">#REF!</definedName>
    <definedName name="RPTWKS119" localSheetId="30" hidden="1">#REF!</definedName>
    <definedName name="RPTWKS119" localSheetId="33" hidden="1">#REF!</definedName>
    <definedName name="RPTWKS119" localSheetId="16" hidden="1">#REF!</definedName>
    <definedName name="RPTWKS119" localSheetId="10" hidden="1">'NFD CONSO'!#REF!</definedName>
    <definedName name="RPTWKS119" localSheetId="29" hidden="1">#REF!</definedName>
    <definedName name="RPTWKS119" localSheetId="11" hidden="1">#REF!</definedName>
    <definedName name="RPTWKS119" localSheetId="36" hidden="1">#REF!</definedName>
    <definedName name="RPTWKS119" localSheetId="32" hidden="1">#REF!</definedName>
    <definedName name="RPTWKS119" localSheetId="18" hidden="1">#REF!</definedName>
    <definedName name="RPTWKS119" localSheetId="38" hidden="1">#REF!</definedName>
    <definedName name="RPTWKS119" hidden="1">#REF!</definedName>
    <definedName name="RPTWKS12" localSheetId="35" hidden="1">#REF!</definedName>
    <definedName name="RPTWKS12" localSheetId="31" hidden="1">#REF!</definedName>
    <definedName name="RPTWKS12" localSheetId="9" hidden="1">#REF!</definedName>
    <definedName name="RPTWKS12" localSheetId="30" hidden="1">#REF!</definedName>
    <definedName name="RPTWKS12" localSheetId="33" hidden="1">#REF!</definedName>
    <definedName name="RPTWKS12" localSheetId="16" hidden="1">#REF!</definedName>
    <definedName name="RPTWKS12" localSheetId="10" hidden="1">'NFD CONSO'!#REF!</definedName>
    <definedName name="RPTWKS12" localSheetId="29" hidden="1">#REF!</definedName>
    <definedName name="RPTWKS12" localSheetId="11" hidden="1">#REF!</definedName>
    <definedName name="RPTWKS12" localSheetId="36" hidden="1">#REF!</definedName>
    <definedName name="RPTWKS12" localSheetId="32" hidden="1">#REF!</definedName>
    <definedName name="RPTWKS12" localSheetId="18" hidden="1">#REF!</definedName>
    <definedName name="RPTWKS12" localSheetId="38" hidden="1">#REF!</definedName>
    <definedName name="RPTWKS12" hidden="1">#REF!</definedName>
    <definedName name="RPTWKS120" localSheetId="35" hidden="1">#REF!</definedName>
    <definedName name="RPTWKS120" localSheetId="31" hidden="1">#REF!</definedName>
    <definedName name="RPTWKS120" localSheetId="9" hidden="1">#REF!</definedName>
    <definedName name="RPTWKS120" localSheetId="30" hidden="1">#REF!</definedName>
    <definedName name="RPTWKS120" localSheetId="33" hidden="1">#REF!</definedName>
    <definedName name="RPTWKS120" localSheetId="16" hidden="1">#REF!</definedName>
    <definedName name="RPTWKS120" localSheetId="10" hidden="1">'NFD CONSO'!#REF!</definedName>
    <definedName name="RPTWKS120" localSheetId="29" hidden="1">#REF!</definedName>
    <definedName name="RPTWKS120" localSheetId="11" hidden="1">#REF!</definedName>
    <definedName name="RPTWKS120" localSheetId="36" hidden="1">#REF!</definedName>
    <definedName name="RPTWKS120" localSheetId="32" hidden="1">#REF!</definedName>
    <definedName name="RPTWKS120" localSheetId="18" hidden="1">#REF!</definedName>
    <definedName name="RPTWKS120" localSheetId="38" hidden="1">#REF!</definedName>
    <definedName name="RPTWKS120" hidden="1">#REF!</definedName>
    <definedName name="RPTWKS121" localSheetId="35" hidden="1">#REF!</definedName>
    <definedName name="RPTWKS121" localSheetId="31" hidden="1">#REF!</definedName>
    <definedName name="RPTWKS121" localSheetId="9" hidden="1">#REF!</definedName>
    <definedName name="RPTWKS121" localSheetId="30" hidden="1">#REF!</definedName>
    <definedName name="RPTWKS121" localSheetId="33" hidden="1">#REF!</definedName>
    <definedName name="RPTWKS121" localSheetId="16" hidden="1">#REF!</definedName>
    <definedName name="RPTWKS121" localSheetId="10" hidden="1">'NFD CONSO'!#REF!</definedName>
    <definedName name="RPTWKS121" localSheetId="29" hidden="1">#REF!</definedName>
    <definedName name="RPTWKS121" localSheetId="11" hidden="1">#REF!</definedName>
    <definedName name="RPTWKS121" localSheetId="36" hidden="1">#REF!</definedName>
    <definedName name="RPTWKS121" localSheetId="32" hidden="1">#REF!</definedName>
    <definedName name="RPTWKS121" localSheetId="18" hidden="1">#REF!</definedName>
    <definedName name="RPTWKS121" localSheetId="38" hidden="1">#REF!</definedName>
    <definedName name="RPTWKS121" hidden="1">#REF!</definedName>
    <definedName name="RPTWKS122" localSheetId="35" hidden="1">#REF!</definedName>
    <definedName name="RPTWKS122" localSheetId="31" hidden="1">#REF!</definedName>
    <definedName name="RPTWKS122" localSheetId="9" hidden="1">#REF!</definedName>
    <definedName name="RPTWKS122" localSheetId="30" hidden="1">#REF!</definedName>
    <definedName name="RPTWKS122" localSheetId="33" hidden="1">#REF!</definedName>
    <definedName name="RPTWKS122" localSheetId="16" hidden="1">#REF!</definedName>
    <definedName name="RPTWKS122" localSheetId="10" hidden="1">'NFD CONSO'!#REF!</definedName>
    <definedName name="RPTWKS122" localSheetId="29" hidden="1">#REF!</definedName>
    <definedName name="RPTWKS122" localSheetId="11" hidden="1">#REF!</definedName>
    <definedName name="RPTWKS122" localSheetId="36" hidden="1">#REF!</definedName>
    <definedName name="RPTWKS122" localSheetId="32" hidden="1">#REF!</definedName>
    <definedName name="RPTWKS122" localSheetId="18" hidden="1">#REF!</definedName>
    <definedName name="RPTWKS122" localSheetId="38" hidden="1">#REF!</definedName>
    <definedName name="RPTWKS122" hidden="1">#REF!</definedName>
    <definedName name="RPTWKS123" localSheetId="35" hidden="1">#REF!</definedName>
    <definedName name="RPTWKS123" localSheetId="31" hidden="1">#REF!</definedName>
    <definedName name="RPTWKS123" localSheetId="9" hidden="1">#REF!</definedName>
    <definedName name="RPTWKS123" localSheetId="30" hidden="1">#REF!</definedName>
    <definedName name="RPTWKS123" localSheetId="33" hidden="1">#REF!</definedName>
    <definedName name="RPTWKS123" localSheetId="16" hidden="1">#REF!</definedName>
    <definedName name="RPTWKS123" localSheetId="10" hidden="1">'NFD CONSO'!#REF!</definedName>
    <definedName name="RPTWKS123" localSheetId="29" hidden="1">#REF!</definedName>
    <definedName name="RPTWKS123" localSheetId="11" hidden="1">#REF!</definedName>
    <definedName name="RPTWKS123" localSheetId="36" hidden="1">#REF!</definedName>
    <definedName name="RPTWKS123" localSheetId="32" hidden="1">#REF!</definedName>
    <definedName name="RPTWKS123" localSheetId="18" hidden="1">#REF!</definedName>
    <definedName name="RPTWKS123" localSheetId="38" hidden="1">#REF!</definedName>
    <definedName name="RPTWKS123" hidden="1">#REF!</definedName>
    <definedName name="RPTWKS124" localSheetId="35" hidden="1">#REF!</definedName>
    <definedName name="RPTWKS124" localSheetId="31" hidden="1">#REF!</definedName>
    <definedName name="RPTWKS124" localSheetId="9" hidden="1">#REF!</definedName>
    <definedName name="RPTWKS124" localSheetId="30" hidden="1">#REF!</definedName>
    <definedName name="RPTWKS124" localSheetId="33" hidden="1">#REF!</definedName>
    <definedName name="RPTWKS124" localSheetId="16" hidden="1">#REF!</definedName>
    <definedName name="RPTWKS124" localSheetId="10" hidden="1">'NFD CONSO'!#REF!</definedName>
    <definedName name="RPTWKS124" localSheetId="29" hidden="1">#REF!</definedName>
    <definedName name="RPTWKS124" localSheetId="11" hidden="1">#REF!</definedName>
    <definedName name="RPTWKS124" localSheetId="36" hidden="1">#REF!</definedName>
    <definedName name="RPTWKS124" localSheetId="32" hidden="1">#REF!</definedName>
    <definedName name="RPTWKS124" localSheetId="18" hidden="1">#REF!</definedName>
    <definedName name="RPTWKS124" localSheetId="38" hidden="1">#REF!</definedName>
    <definedName name="RPTWKS124" hidden="1">#REF!</definedName>
    <definedName name="RPTWKS125" localSheetId="35" hidden="1">#REF!</definedName>
    <definedName name="RPTWKS125" localSheetId="31" hidden="1">#REF!</definedName>
    <definedName name="RPTWKS125" localSheetId="9" hidden="1">#REF!</definedName>
    <definedName name="RPTWKS125" localSheetId="30" hidden="1">#REF!</definedName>
    <definedName name="RPTWKS125" localSheetId="33" hidden="1">#REF!</definedName>
    <definedName name="RPTWKS125" localSheetId="16" hidden="1">#REF!</definedName>
    <definedName name="RPTWKS125" localSheetId="10" hidden="1">'NFD CONSO'!#REF!</definedName>
    <definedName name="RPTWKS125" localSheetId="29" hidden="1">#REF!</definedName>
    <definedName name="RPTWKS125" localSheetId="11" hidden="1">#REF!</definedName>
    <definedName name="RPTWKS125" localSheetId="36" hidden="1">#REF!</definedName>
    <definedName name="RPTWKS125" localSheetId="32" hidden="1">#REF!</definedName>
    <definedName name="RPTWKS125" localSheetId="18" hidden="1">#REF!</definedName>
    <definedName name="RPTWKS125" localSheetId="38" hidden="1">#REF!</definedName>
    <definedName name="RPTWKS125" hidden="1">#REF!</definedName>
    <definedName name="RPTWKS126" localSheetId="35" hidden="1">#REF!</definedName>
    <definedName name="RPTWKS126" localSheetId="31" hidden="1">#REF!</definedName>
    <definedName name="RPTWKS126" localSheetId="9" hidden="1">#REF!</definedName>
    <definedName name="RPTWKS126" localSheetId="30" hidden="1">#REF!</definedName>
    <definedName name="RPTWKS126" localSheetId="33" hidden="1">#REF!</definedName>
    <definedName name="RPTWKS126" localSheetId="16" hidden="1">#REF!</definedName>
    <definedName name="RPTWKS126" localSheetId="10" hidden="1">'NFD CONSO'!#REF!</definedName>
    <definedName name="RPTWKS126" localSheetId="29" hidden="1">#REF!</definedName>
    <definedName name="RPTWKS126" localSheetId="11" hidden="1">#REF!</definedName>
    <definedName name="RPTWKS126" localSheetId="36" hidden="1">#REF!</definedName>
    <definedName name="RPTWKS126" localSheetId="32" hidden="1">#REF!</definedName>
    <definedName name="RPTWKS126" localSheetId="18" hidden="1">#REF!</definedName>
    <definedName name="RPTWKS126" localSheetId="38" hidden="1">#REF!</definedName>
    <definedName name="RPTWKS126" hidden="1">#REF!</definedName>
    <definedName name="RPTWKS127" localSheetId="35" hidden="1">#REF!</definedName>
    <definedName name="RPTWKS127" localSheetId="31" hidden="1">#REF!</definedName>
    <definedName name="RPTWKS127" localSheetId="9" hidden="1">#REF!</definedName>
    <definedName name="RPTWKS127" localSheetId="30" hidden="1">#REF!</definedName>
    <definedName name="RPTWKS127" localSheetId="33" hidden="1">#REF!</definedName>
    <definedName name="RPTWKS127" localSheetId="16" hidden="1">#REF!</definedName>
    <definedName name="RPTWKS127" localSheetId="10" hidden="1">'NFD CONSO'!#REF!</definedName>
    <definedName name="RPTWKS127" localSheetId="29" hidden="1">#REF!</definedName>
    <definedName name="RPTWKS127" localSheetId="11" hidden="1">#REF!</definedName>
    <definedName name="RPTWKS127" localSheetId="36" hidden="1">#REF!</definedName>
    <definedName name="RPTWKS127" localSheetId="32" hidden="1">#REF!</definedName>
    <definedName name="RPTWKS127" localSheetId="18" hidden="1">#REF!</definedName>
    <definedName name="RPTWKS127" localSheetId="38" hidden="1">#REF!</definedName>
    <definedName name="RPTWKS127" hidden="1">#REF!</definedName>
    <definedName name="RPTWKS128" localSheetId="35" hidden="1">#REF!</definedName>
    <definedName name="RPTWKS128" localSheetId="31" hidden="1">#REF!</definedName>
    <definedName name="RPTWKS128" localSheetId="9" hidden="1">#REF!</definedName>
    <definedName name="RPTWKS128" localSheetId="30" hidden="1">#REF!</definedName>
    <definedName name="RPTWKS128" localSheetId="33" hidden="1">#REF!</definedName>
    <definedName name="RPTWKS128" localSheetId="16" hidden="1">#REF!</definedName>
    <definedName name="RPTWKS128" localSheetId="10" hidden="1">'NFD CONSO'!#REF!</definedName>
    <definedName name="RPTWKS128" localSheetId="29" hidden="1">#REF!</definedName>
    <definedName name="RPTWKS128" localSheetId="11" hidden="1">#REF!</definedName>
    <definedName name="RPTWKS128" localSheetId="36" hidden="1">#REF!</definedName>
    <definedName name="RPTWKS128" localSheetId="32" hidden="1">#REF!</definedName>
    <definedName name="RPTWKS128" localSheetId="18" hidden="1">#REF!</definedName>
    <definedName name="RPTWKS128" localSheetId="38" hidden="1">#REF!</definedName>
    <definedName name="RPTWKS128" hidden="1">#REF!</definedName>
    <definedName name="RPTWKS129" localSheetId="35" hidden="1">#REF!</definedName>
    <definedName name="RPTWKS129" localSheetId="31" hidden="1">#REF!</definedName>
    <definedName name="RPTWKS129" localSheetId="9" hidden="1">#REF!</definedName>
    <definedName name="RPTWKS129" localSheetId="30" hidden="1">#REF!</definedName>
    <definedName name="RPTWKS129" localSheetId="33" hidden="1">#REF!</definedName>
    <definedName name="RPTWKS129" localSheetId="16" hidden="1">#REF!</definedName>
    <definedName name="RPTWKS129" localSheetId="10" hidden="1">'NFD CONSO'!#REF!</definedName>
    <definedName name="RPTWKS129" localSheetId="29" hidden="1">#REF!</definedName>
    <definedName name="RPTWKS129" localSheetId="11" hidden="1">#REF!</definedName>
    <definedName name="RPTWKS129" localSheetId="36" hidden="1">#REF!</definedName>
    <definedName name="RPTWKS129" localSheetId="32" hidden="1">#REF!</definedName>
    <definedName name="RPTWKS129" localSheetId="18" hidden="1">#REF!</definedName>
    <definedName name="RPTWKS129" localSheetId="38" hidden="1">#REF!</definedName>
    <definedName name="RPTWKS129" hidden="1">#REF!</definedName>
    <definedName name="RPTWKS13" localSheetId="35" hidden="1">#REF!</definedName>
    <definedName name="RPTWKS13" localSheetId="31" hidden="1">#REF!</definedName>
    <definedName name="RPTWKS13" localSheetId="9" hidden="1">#REF!</definedName>
    <definedName name="RPTWKS13" localSheetId="30" hidden="1">#REF!</definedName>
    <definedName name="RPTWKS13" localSheetId="33" hidden="1">#REF!</definedName>
    <definedName name="RPTWKS13" localSheetId="16" hidden="1">#REF!</definedName>
    <definedName name="RPTWKS13" localSheetId="10" hidden="1">'NFD CONSO'!#REF!</definedName>
    <definedName name="RPTWKS13" localSheetId="29" hidden="1">#REF!</definedName>
    <definedName name="RPTWKS13" localSheetId="11" hidden="1">#REF!</definedName>
    <definedName name="RPTWKS13" localSheetId="36" hidden="1">#REF!</definedName>
    <definedName name="RPTWKS13" localSheetId="32" hidden="1">#REF!</definedName>
    <definedName name="RPTWKS13" localSheetId="18" hidden="1">#REF!</definedName>
    <definedName name="RPTWKS13" localSheetId="38" hidden="1">#REF!</definedName>
    <definedName name="RPTWKS13" hidden="1">#REF!</definedName>
    <definedName name="RPTWKS130" localSheetId="35" hidden="1">#REF!</definedName>
    <definedName name="RPTWKS130" localSheetId="31" hidden="1">#REF!</definedName>
    <definedName name="RPTWKS130" localSheetId="9" hidden="1">#REF!</definedName>
    <definedName name="RPTWKS130" localSheetId="30" hidden="1">#REF!</definedName>
    <definedName name="RPTWKS130" localSheetId="33" hidden="1">#REF!</definedName>
    <definedName name="RPTWKS130" localSheetId="16" hidden="1">#REF!</definedName>
    <definedName name="RPTWKS130" localSheetId="10" hidden="1">'NFD CONSO'!#REF!</definedName>
    <definedName name="RPTWKS130" localSheetId="29" hidden="1">#REF!</definedName>
    <definedName name="RPTWKS130" localSheetId="11" hidden="1">#REF!</definedName>
    <definedName name="RPTWKS130" localSheetId="36" hidden="1">#REF!</definedName>
    <definedName name="RPTWKS130" localSheetId="32" hidden="1">#REF!</definedName>
    <definedName name="RPTWKS130" localSheetId="18" hidden="1">#REF!</definedName>
    <definedName name="RPTWKS130" localSheetId="38" hidden="1">#REF!</definedName>
    <definedName name="RPTWKS130" hidden="1">#REF!</definedName>
    <definedName name="RPTWKS131" localSheetId="35" hidden="1">#REF!</definedName>
    <definedName name="RPTWKS131" localSheetId="31" hidden="1">#REF!</definedName>
    <definedName name="RPTWKS131" localSheetId="9" hidden="1">#REF!</definedName>
    <definedName name="RPTWKS131" localSheetId="30" hidden="1">#REF!</definedName>
    <definedName name="RPTWKS131" localSheetId="33" hidden="1">#REF!</definedName>
    <definedName name="RPTWKS131" localSheetId="16" hidden="1">#REF!</definedName>
    <definedName name="RPTWKS131" localSheetId="10" hidden="1">'NFD CONSO'!#REF!</definedName>
    <definedName name="RPTWKS131" localSheetId="29" hidden="1">#REF!</definedName>
    <definedName name="RPTWKS131" localSheetId="11" hidden="1">#REF!</definedName>
    <definedName name="RPTWKS131" localSheetId="36" hidden="1">#REF!</definedName>
    <definedName name="RPTWKS131" localSheetId="32" hidden="1">#REF!</definedName>
    <definedName name="RPTWKS131" localSheetId="18" hidden="1">#REF!</definedName>
    <definedName name="RPTWKS131" localSheetId="38" hidden="1">#REF!</definedName>
    <definedName name="RPTWKS131" hidden="1">#REF!</definedName>
    <definedName name="RPTWKS132" localSheetId="35" hidden="1">#REF!</definedName>
    <definedName name="RPTWKS132" localSheetId="31" hidden="1">#REF!</definedName>
    <definedName name="RPTWKS132" localSheetId="9" hidden="1">#REF!</definedName>
    <definedName name="RPTWKS132" localSheetId="30" hidden="1">#REF!</definedName>
    <definedName name="RPTWKS132" localSheetId="33" hidden="1">#REF!</definedName>
    <definedName name="RPTWKS132" localSheetId="16" hidden="1">#REF!</definedName>
    <definedName name="RPTWKS132" localSheetId="10" hidden="1">'NFD CONSO'!#REF!</definedName>
    <definedName name="RPTWKS132" localSheetId="29" hidden="1">#REF!</definedName>
    <definedName name="RPTWKS132" localSheetId="11" hidden="1">#REF!</definedName>
    <definedName name="RPTWKS132" localSheetId="36" hidden="1">#REF!</definedName>
    <definedName name="RPTWKS132" localSheetId="32" hidden="1">#REF!</definedName>
    <definedName name="RPTWKS132" localSheetId="18" hidden="1">#REF!</definedName>
    <definedName name="RPTWKS132" localSheetId="38" hidden="1">#REF!</definedName>
    <definedName name="RPTWKS132" hidden="1">#REF!</definedName>
    <definedName name="RPTWKS133" localSheetId="35" hidden="1">#REF!</definedName>
    <definedName name="RPTWKS133" localSheetId="31" hidden="1">#REF!</definedName>
    <definedName name="RPTWKS133" localSheetId="9" hidden="1">#REF!</definedName>
    <definedName name="RPTWKS133" localSheetId="30" hidden="1">#REF!</definedName>
    <definedName name="RPTWKS133" localSheetId="33" hidden="1">#REF!</definedName>
    <definedName name="RPTWKS133" localSheetId="16" hidden="1">#REF!</definedName>
    <definedName name="RPTWKS133" localSheetId="10" hidden="1">'NFD CONSO'!#REF!</definedName>
    <definedName name="RPTWKS133" localSheetId="29" hidden="1">#REF!</definedName>
    <definedName name="RPTWKS133" localSheetId="11" hidden="1">#REF!</definedName>
    <definedName name="RPTWKS133" localSheetId="36" hidden="1">#REF!</definedName>
    <definedName name="RPTWKS133" localSheetId="32" hidden="1">#REF!</definedName>
    <definedName name="RPTWKS133" localSheetId="18" hidden="1">#REF!</definedName>
    <definedName name="RPTWKS133" localSheetId="38" hidden="1">#REF!</definedName>
    <definedName name="RPTWKS133" hidden="1">#REF!</definedName>
    <definedName name="RPTWKS134" localSheetId="35" hidden="1">#REF!</definedName>
    <definedName name="RPTWKS134" localSheetId="31" hidden="1">#REF!</definedName>
    <definedName name="RPTWKS134" localSheetId="9" hidden="1">#REF!</definedName>
    <definedName name="RPTWKS134" localSheetId="30" hidden="1">#REF!</definedName>
    <definedName name="RPTWKS134" localSheetId="33" hidden="1">#REF!</definedName>
    <definedName name="RPTWKS134" localSheetId="16" hidden="1">#REF!</definedName>
    <definedName name="RPTWKS134" localSheetId="10" hidden="1">'NFD CONSO'!#REF!</definedName>
    <definedName name="RPTWKS134" localSheetId="29" hidden="1">#REF!</definedName>
    <definedName name="RPTWKS134" localSheetId="11" hidden="1">#REF!</definedName>
    <definedName name="RPTWKS134" localSheetId="36" hidden="1">#REF!</definedName>
    <definedName name="RPTWKS134" localSheetId="32" hidden="1">#REF!</definedName>
    <definedName name="RPTWKS134" localSheetId="18" hidden="1">#REF!</definedName>
    <definedName name="RPTWKS134" localSheetId="38" hidden="1">#REF!</definedName>
    <definedName name="RPTWKS134" hidden="1">#REF!</definedName>
    <definedName name="RPTWKS135" localSheetId="35" hidden="1">#REF!</definedName>
    <definedName name="RPTWKS135" localSheetId="31" hidden="1">#REF!</definedName>
    <definedName name="RPTWKS135" localSheetId="9" hidden="1">#REF!</definedName>
    <definedName name="RPTWKS135" localSheetId="30" hidden="1">#REF!</definedName>
    <definedName name="RPTWKS135" localSheetId="33" hidden="1">#REF!</definedName>
    <definedName name="RPTWKS135" localSheetId="16" hidden="1">#REF!</definedName>
    <definedName name="RPTWKS135" localSheetId="10" hidden="1">'NFD CONSO'!#REF!</definedName>
    <definedName name="RPTWKS135" localSheetId="29" hidden="1">#REF!</definedName>
    <definedName name="RPTWKS135" localSheetId="11" hidden="1">#REF!</definedName>
    <definedName name="RPTWKS135" localSheetId="36" hidden="1">#REF!</definedName>
    <definedName name="RPTWKS135" localSheetId="32" hidden="1">#REF!</definedName>
    <definedName name="RPTWKS135" localSheetId="18" hidden="1">#REF!</definedName>
    <definedName name="RPTWKS135" localSheetId="38" hidden="1">#REF!</definedName>
    <definedName name="RPTWKS135" hidden="1">#REF!</definedName>
    <definedName name="RPTWKS136" localSheetId="35" hidden="1">#REF!</definedName>
    <definedName name="RPTWKS136" localSheetId="31" hidden="1">#REF!</definedName>
    <definedName name="RPTWKS136" localSheetId="9" hidden="1">#REF!</definedName>
    <definedName name="RPTWKS136" localSheetId="30" hidden="1">#REF!</definedName>
    <definedName name="RPTWKS136" localSheetId="33" hidden="1">#REF!</definedName>
    <definedName name="RPTWKS136" localSheetId="16" hidden="1">#REF!</definedName>
    <definedName name="RPTWKS136" localSheetId="10" hidden="1">'NFD CONSO'!#REF!</definedName>
    <definedName name="RPTWKS136" localSheetId="29" hidden="1">#REF!</definedName>
    <definedName name="RPTWKS136" localSheetId="11" hidden="1">#REF!</definedName>
    <definedName name="RPTWKS136" localSheetId="36" hidden="1">#REF!</definedName>
    <definedName name="RPTWKS136" localSheetId="32" hidden="1">#REF!</definedName>
    <definedName name="RPTWKS136" localSheetId="18" hidden="1">#REF!</definedName>
    <definedName name="RPTWKS136" localSheetId="38" hidden="1">#REF!</definedName>
    <definedName name="RPTWKS136" hidden="1">#REF!</definedName>
    <definedName name="RPTWKS137" localSheetId="35" hidden="1">#REF!</definedName>
    <definedName name="RPTWKS137" localSheetId="31" hidden="1">#REF!</definedName>
    <definedName name="RPTWKS137" localSheetId="9" hidden="1">#REF!</definedName>
    <definedName name="RPTWKS137" localSheetId="30" hidden="1">#REF!</definedName>
    <definedName name="RPTWKS137" localSheetId="33" hidden="1">#REF!</definedName>
    <definedName name="RPTWKS137" localSheetId="16" hidden="1">#REF!</definedName>
    <definedName name="RPTWKS137" localSheetId="10" hidden="1">'NFD CONSO'!#REF!</definedName>
    <definedName name="RPTWKS137" localSheetId="29" hidden="1">#REF!</definedName>
    <definedName name="RPTWKS137" localSheetId="11" hidden="1">#REF!</definedName>
    <definedName name="RPTWKS137" localSheetId="36" hidden="1">#REF!</definedName>
    <definedName name="RPTWKS137" localSheetId="32" hidden="1">#REF!</definedName>
    <definedName name="RPTWKS137" localSheetId="18" hidden="1">#REF!</definedName>
    <definedName name="RPTWKS137" localSheetId="38" hidden="1">#REF!</definedName>
    <definedName name="RPTWKS137" hidden="1">#REF!</definedName>
    <definedName name="RPTWKS138" localSheetId="35" hidden="1">#REF!</definedName>
    <definedName name="RPTWKS138" localSheetId="31" hidden="1">#REF!</definedName>
    <definedName name="RPTWKS138" localSheetId="9" hidden="1">#REF!</definedName>
    <definedName name="RPTWKS138" localSheetId="30" hidden="1">#REF!</definedName>
    <definedName name="RPTWKS138" localSheetId="33" hidden="1">#REF!</definedName>
    <definedName name="RPTWKS138" localSheetId="16" hidden="1">#REF!</definedName>
    <definedName name="RPTWKS138" localSheetId="10" hidden="1">'NFD CONSO'!#REF!</definedName>
    <definedName name="RPTWKS138" localSheetId="29" hidden="1">#REF!</definedName>
    <definedName name="RPTWKS138" localSheetId="11" hidden="1">#REF!</definedName>
    <definedName name="RPTWKS138" localSheetId="36" hidden="1">#REF!</definedName>
    <definedName name="RPTWKS138" localSheetId="32" hidden="1">#REF!</definedName>
    <definedName name="RPTWKS138" localSheetId="18" hidden="1">#REF!</definedName>
    <definedName name="RPTWKS138" localSheetId="38" hidden="1">#REF!</definedName>
    <definedName name="RPTWKS138" hidden="1">#REF!</definedName>
    <definedName name="RPTWKS139" localSheetId="35" hidden="1">#REF!</definedName>
    <definedName name="RPTWKS139" localSheetId="31" hidden="1">#REF!</definedName>
    <definedName name="RPTWKS139" localSheetId="9" hidden="1">#REF!</definedName>
    <definedName name="RPTWKS139" localSheetId="30" hidden="1">#REF!</definedName>
    <definedName name="RPTWKS139" localSheetId="33" hidden="1">#REF!</definedName>
    <definedName name="RPTWKS139" localSheetId="16" hidden="1">#REF!</definedName>
    <definedName name="RPTWKS139" localSheetId="10" hidden="1">'NFD CONSO'!#REF!</definedName>
    <definedName name="RPTWKS139" localSheetId="29" hidden="1">#REF!</definedName>
    <definedName name="RPTWKS139" localSheetId="11" hidden="1">#REF!</definedName>
    <definedName name="RPTWKS139" localSheetId="36" hidden="1">#REF!</definedName>
    <definedName name="RPTWKS139" localSheetId="32" hidden="1">#REF!</definedName>
    <definedName name="RPTWKS139" localSheetId="18" hidden="1">#REF!</definedName>
    <definedName name="RPTWKS139" localSheetId="38" hidden="1">#REF!</definedName>
    <definedName name="RPTWKS139" hidden="1">#REF!</definedName>
    <definedName name="RPTWKS14" localSheetId="35" hidden="1">#REF!</definedName>
    <definedName name="RPTWKS14" localSheetId="31" hidden="1">#REF!</definedName>
    <definedName name="RPTWKS14" localSheetId="9" hidden="1">#REF!</definedName>
    <definedName name="RPTWKS14" localSheetId="30" hidden="1">#REF!</definedName>
    <definedName name="RPTWKS14" localSheetId="33" hidden="1">#REF!</definedName>
    <definedName name="RPTWKS14" localSheetId="16" hidden="1">#REF!</definedName>
    <definedName name="RPTWKS14" localSheetId="10" hidden="1">'NFD CONSO'!#REF!</definedName>
    <definedName name="RPTWKS14" localSheetId="29" hidden="1">#REF!</definedName>
    <definedName name="RPTWKS14" localSheetId="11" hidden="1">#REF!</definedName>
    <definedName name="RPTWKS14" localSheetId="36" hidden="1">#REF!</definedName>
    <definedName name="RPTWKS14" localSheetId="32" hidden="1">#REF!</definedName>
    <definedName name="RPTWKS14" localSheetId="18" hidden="1">#REF!</definedName>
    <definedName name="RPTWKS14" localSheetId="38" hidden="1">#REF!</definedName>
    <definedName name="RPTWKS14" hidden="1">#REF!</definedName>
    <definedName name="RPTWKS140" localSheetId="35" hidden="1">#REF!</definedName>
    <definedName name="RPTWKS140" localSheetId="31" hidden="1">#REF!</definedName>
    <definedName name="RPTWKS140" localSheetId="9" hidden="1">#REF!</definedName>
    <definedName name="RPTWKS140" localSheetId="30" hidden="1">#REF!</definedName>
    <definedName name="RPTWKS140" localSheetId="33" hidden="1">#REF!</definedName>
    <definedName name="RPTWKS140" localSheetId="16" hidden="1">#REF!</definedName>
    <definedName name="RPTWKS140" localSheetId="10" hidden="1">'NFD CONSO'!#REF!</definedName>
    <definedName name="RPTWKS140" localSheetId="29" hidden="1">#REF!</definedName>
    <definedName name="RPTWKS140" localSheetId="11" hidden="1">#REF!</definedName>
    <definedName name="RPTWKS140" localSheetId="36" hidden="1">#REF!</definedName>
    <definedName name="RPTWKS140" localSheetId="32" hidden="1">#REF!</definedName>
    <definedName name="RPTWKS140" localSheetId="18" hidden="1">#REF!</definedName>
    <definedName name="RPTWKS140" localSheetId="38" hidden="1">#REF!</definedName>
    <definedName name="RPTWKS140" hidden="1">#REF!</definedName>
    <definedName name="RPTWKS141" localSheetId="35" hidden="1">#REF!</definedName>
    <definedName name="RPTWKS141" localSheetId="31" hidden="1">#REF!</definedName>
    <definedName name="RPTWKS141" localSheetId="9" hidden="1">#REF!</definedName>
    <definedName name="RPTWKS141" localSheetId="30" hidden="1">#REF!</definedName>
    <definedName name="RPTWKS141" localSheetId="33" hidden="1">#REF!</definedName>
    <definedName name="RPTWKS141" localSheetId="16" hidden="1">#REF!</definedName>
    <definedName name="RPTWKS141" localSheetId="10" hidden="1">'NFD CONSO'!#REF!</definedName>
    <definedName name="RPTWKS141" localSheetId="29" hidden="1">#REF!</definedName>
    <definedName name="RPTWKS141" localSheetId="11" hidden="1">#REF!</definedName>
    <definedName name="RPTWKS141" localSheetId="36" hidden="1">#REF!</definedName>
    <definedName name="RPTWKS141" localSheetId="32" hidden="1">#REF!</definedName>
    <definedName name="RPTWKS141" localSheetId="18" hidden="1">#REF!</definedName>
    <definedName name="RPTWKS141" localSheetId="38" hidden="1">#REF!</definedName>
    <definedName name="RPTWKS141" hidden="1">#REF!</definedName>
    <definedName name="RPTWKS142" localSheetId="35" hidden="1">#REF!</definedName>
    <definedName name="RPTWKS142" localSheetId="31" hidden="1">#REF!</definedName>
    <definedName name="RPTWKS142" localSheetId="9" hidden="1">#REF!</definedName>
    <definedName name="RPTWKS142" localSheetId="30" hidden="1">#REF!</definedName>
    <definedName name="RPTWKS142" localSheetId="33" hidden="1">#REF!</definedName>
    <definedName name="RPTWKS142" localSheetId="16" hidden="1">#REF!</definedName>
    <definedName name="RPTWKS142" localSheetId="10" hidden="1">'NFD CONSO'!#REF!</definedName>
    <definedName name="RPTWKS142" localSheetId="29" hidden="1">#REF!</definedName>
    <definedName name="RPTWKS142" localSheetId="11" hidden="1">#REF!</definedName>
    <definedName name="RPTWKS142" localSheetId="36" hidden="1">#REF!</definedName>
    <definedName name="RPTWKS142" localSheetId="32" hidden="1">#REF!</definedName>
    <definedName name="RPTWKS142" localSheetId="18" hidden="1">#REF!</definedName>
    <definedName name="RPTWKS142" localSheetId="38" hidden="1">#REF!</definedName>
    <definedName name="RPTWKS142" hidden="1">#REF!</definedName>
    <definedName name="RPTWKS143" localSheetId="35" hidden="1">#REF!</definedName>
    <definedName name="RPTWKS143" localSheetId="31" hidden="1">#REF!</definedName>
    <definedName name="RPTWKS143" localSheetId="9" hidden="1">#REF!</definedName>
    <definedName name="RPTWKS143" localSheetId="30" hidden="1">#REF!</definedName>
    <definedName name="RPTWKS143" localSheetId="33" hidden="1">#REF!</definedName>
    <definedName name="RPTWKS143" localSheetId="16" hidden="1">#REF!</definedName>
    <definedName name="RPTWKS143" localSheetId="10" hidden="1">'NFD CONSO'!#REF!</definedName>
    <definedName name="RPTWKS143" localSheetId="29" hidden="1">#REF!</definedName>
    <definedName name="RPTWKS143" localSheetId="11" hidden="1">#REF!</definedName>
    <definedName name="RPTWKS143" localSheetId="36" hidden="1">#REF!</definedName>
    <definedName name="RPTWKS143" localSheetId="32" hidden="1">#REF!</definedName>
    <definedName name="RPTWKS143" localSheetId="18" hidden="1">#REF!</definedName>
    <definedName name="RPTWKS143" localSheetId="38" hidden="1">#REF!</definedName>
    <definedName name="RPTWKS143" hidden="1">#REF!</definedName>
    <definedName name="RPTWKS144" localSheetId="35" hidden="1">#REF!</definedName>
    <definedName name="RPTWKS144" localSheetId="31" hidden="1">#REF!</definedName>
    <definedName name="RPTWKS144" localSheetId="9" hidden="1">#REF!</definedName>
    <definedName name="RPTWKS144" localSheetId="30" hidden="1">#REF!</definedName>
    <definedName name="RPTWKS144" localSheetId="33" hidden="1">#REF!</definedName>
    <definedName name="RPTWKS144" localSheetId="16" hidden="1">#REF!</definedName>
    <definedName name="RPTWKS144" localSheetId="10" hidden="1">'NFD CONSO'!#REF!</definedName>
    <definedName name="RPTWKS144" localSheetId="29" hidden="1">#REF!</definedName>
    <definedName name="RPTWKS144" localSheetId="11" hidden="1">#REF!</definedName>
    <definedName name="RPTWKS144" localSheetId="36" hidden="1">#REF!</definedName>
    <definedName name="RPTWKS144" localSheetId="32" hidden="1">#REF!</definedName>
    <definedName name="RPTWKS144" localSheetId="18" hidden="1">#REF!</definedName>
    <definedName name="RPTWKS144" localSheetId="38" hidden="1">#REF!</definedName>
    <definedName name="RPTWKS144" hidden="1">#REF!</definedName>
    <definedName name="RPTWKS145" localSheetId="35" hidden="1">#REF!</definedName>
    <definedName name="RPTWKS145" localSheetId="31" hidden="1">#REF!</definedName>
    <definedName name="RPTWKS145" localSheetId="9" hidden="1">#REF!</definedName>
    <definedName name="RPTWKS145" localSheetId="30" hidden="1">#REF!</definedName>
    <definedName name="RPTWKS145" localSheetId="33" hidden="1">#REF!</definedName>
    <definedName name="RPTWKS145" localSheetId="16" hidden="1">#REF!</definedName>
    <definedName name="RPTWKS145" localSheetId="10" hidden="1">'NFD CONSO'!#REF!</definedName>
    <definedName name="RPTWKS145" localSheetId="29" hidden="1">#REF!</definedName>
    <definedName name="RPTWKS145" localSheetId="11" hidden="1">#REF!</definedName>
    <definedName name="RPTWKS145" localSheetId="36" hidden="1">#REF!</definedName>
    <definedName name="RPTWKS145" localSheetId="32" hidden="1">#REF!</definedName>
    <definedName name="RPTWKS145" localSheetId="18" hidden="1">#REF!</definedName>
    <definedName name="RPTWKS145" localSheetId="38" hidden="1">#REF!</definedName>
    <definedName name="RPTWKS145" hidden="1">#REF!</definedName>
    <definedName name="RPTWKS146" localSheetId="35" hidden="1">#REF!</definedName>
    <definedName name="RPTWKS146" localSheetId="31" hidden="1">#REF!</definedName>
    <definedName name="RPTWKS146" localSheetId="9" hidden="1">#REF!</definedName>
    <definedName name="RPTWKS146" localSheetId="30" hidden="1">#REF!</definedName>
    <definedName name="RPTWKS146" localSheetId="33" hidden="1">#REF!</definedName>
    <definedName name="RPTWKS146" localSheetId="16" hidden="1">#REF!</definedName>
    <definedName name="RPTWKS146" localSheetId="10" hidden="1">'NFD CONSO'!#REF!</definedName>
    <definedName name="RPTWKS146" localSheetId="29" hidden="1">#REF!</definedName>
    <definedName name="RPTWKS146" localSheetId="11" hidden="1">#REF!</definedName>
    <definedName name="RPTWKS146" localSheetId="36" hidden="1">#REF!</definedName>
    <definedName name="RPTWKS146" localSheetId="32" hidden="1">#REF!</definedName>
    <definedName name="RPTWKS146" localSheetId="18" hidden="1">#REF!</definedName>
    <definedName name="RPTWKS146" localSheetId="38" hidden="1">#REF!</definedName>
    <definedName name="RPTWKS146" hidden="1">#REF!</definedName>
    <definedName name="RPTWKS147" localSheetId="35" hidden="1">#REF!</definedName>
    <definedName name="RPTWKS147" localSheetId="31" hidden="1">#REF!</definedName>
    <definedName name="RPTWKS147" localSheetId="9" hidden="1">#REF!</definedName>
    <definedName name="RPTWKS147" localSheetId="30" hidden="1">#REF!</definedName>
    <definedName name="RPTWKS147" localSheetId="33" hidden="1">#REF!</definedName>
    <definedName name="RPTWKS147" localSheetId="16" hidden="1">#REF!</definedName>
    <definedName name="RPTWKS147" localSheetId="10" hidden="1">'NFD CONSO'!#REF!</definedName>
    <definedName name="RPTWKS147" localSheetId="29" hidden="1">#REF!</definedName>
    <definedName name="RPTWKS147" localSheetId="11" hidden="1">#REF!</definedName>
    <definedName name="RPTWKS147" localSheetId="36" hidden="1">#REF!</definedName>
    <definedName name="RPTWKS147" localSheetId="32" hidden="1">#REF!</definedName>
    <definedName name="RPTWKS147" localSheetId="18" hidden="1">#REF!</definedName>
    <definedName name="RPTWKS147" localSheetId="38" hidden="1">#REF!</definedName>
    <definedName name="RPTWKS147" hidden="1">#REF!</definedName>
    <definedName name="RPTWKS148" localSheetId="35" hidden="1">#REF!</definedName>
    <definedName name="RPTWKS148" localSheetId="31" hidden="1">#REF!</definedName>
    <definedName name="RPTWKS148" localSheetId="9" hidden="1">#REF!</definedName>
    <definedName name="RPTWKS148" localSheetId="30" hidden="1">#REF!</definedName>
    <definedName name="RPTWKS148" localSheetId="33" hidden="1">#REF!</definedName>
    <definedName name="RPTWKS148" localSheetId="16" hidden="1">#REF!</definedName>
    <definedName name="RPTWKS148" localSheetId="10" hidden="1">'NFD CONSO'!#REF!</definedName>
    <definedName name="RPTWKS148" localSheetId="29" hidden="1">#REF!</definedName>
    <definedName name="RPTWKS148" localSheetId="11" hidden="1">#REF!</definedName>
    <definedName name="RPTWKS148" localSheetId="36" hidden="1">#REF!</definedName>
    <definedName name="RPTWKS148" localSheetId="32" hidden="1">#REF!</definedName>
    <definedName name="RPTWKS148" localSheetId="18" hidden="1">#REF!</definedName>
    <definedName name="RPTWKS148" localSheetId="38" hidden="1">#REF!</definedName>
    <definedName name="RPTWKS148" hidden="1">#REF!</definedName>
    <definedName name="RPTWKS149" localSheetId="35" hidden="1">#REF!</definedName>
    <definedName name="RPTWKS149" localSheetId="31" hidden="1">#REF!</definedName>
    <definedName name="RPTWKS149" localSheetId="9" hidden="1">#REF!</definedName>
    <definedName name="RPTWKS149" localSheetId="30" hidden="1">#REF!</definedName>
    <definedName name="RPTWKS149" localSheetId="33" hidden="1">#REF!</definedName>
    <definedName name="RPTWKS149" localSheetId="16" hidden="1">#REF!</definedName>
    <definedName name="RPTWKS149" localSheetId="10" hidden="1">'NFD CONSO'!#REF!</definedName>
    <definedName name="RPTWKS149" localSheetId="29" hidden="1">#REF!</definedName>
    <definedName name="RPTWKS149" localSheetId="11" hidden="1">#REF!</definedName>
    <definedName name="RPTWKS149" localSheetId="36" hidden="1">#REF!</definedName>
    <definedName name="RPTWKS149" localSheetId="32" hidden="1">#REF!</definedName>
    <definedName name="RPTWKS149" localSheetId="18" hidden="1">#REF!</definedName>
    <definedName name="RPTWKS149" localSheetId="38" hidden="1">#REF!</definedName>
    <definedName name="RPTWKS149" hidden="1">#REF!</definedName>
    <definedName name="RPTWKS15" localSheetId="35" hidden="1">#REF!</definedName>
    <definedName name="RPTWKS15" localSheetId="31" hidden="1">#REF!</definedName>
    <definedName name="RPTWKS15" localSheetId="9" hidden="1">#REF!</definedName>
    <definedName name="RPTWKS15" localSheetId="30" hidden="1">#REF!</definedName>
    <definedName name="RPTWKS15" localSheetId="33" hidden="1">#REF!</definedName>
    <definedName name="RPTWKS15" localSheetId="16" hidden="1">#REF!</definedName>
    <definedName name="RPTWKS15" localSheetId="10" hidden="1">'NFD CONSO'!#REF!</definedName>
    <definedName name="RPTWKS15" localSheetId="29" hidden="1">#REF!</definedName>
    <definedName name="RPTWKS15" localSheetId="11" hidden="1">#REF!</definedName>
    <definedName name="RPTWKS15" localSheetId="36" hidden="1">#REF!</definedName>
    <definedName name="RPTWKS15" localSheetId="32" hidden="1">#REF!</definedName>
    <definedName name="RPTWKS15" localSheetId="18" hidden="1">#REF!</definedName>
    <definedName name="RPTWKS15" localSheetId="38" hidden="1">#REF!</definedName>
    <definedName name="RPTWKS15" hidden="1">#REF!</definedName>
    <definedName name="RPTWKS150" localSheetId="35" hidden="1">#REF!</definedName>
    <definedName name="RPTWKS150" localSheetId="31" hidden="1">#REF!</definedName>
    <definedName name="RPTWKS150" localSheetId="9" hidden="1">#REF!</definedName>
    <definedName name="RPTWKS150" localSheetId="30" hidden="1">#REF!</definedName>
    <definedName name="RPTWKS150" localSheetId="33" hidden="1">#REF!</definedName>
    <definedName name="RPTWKS150" localSheetId="16" hidden="1">#REF!</definedName>
    <definedName name="RPTWKS150" localSheetId="10" hidden="1">'NFD CONSO'!#REF!</definedName>
    <definedName name="RPTWKS150" localSheetId="29" hidden="1">#REF!</definedName>
    <definedName name="RPTWKS150" localSheetId="11" hidden="1">#REF!</definedName>
    <definedName name="RPTWKS150" localSheetId="36" hidden="1">#REF!</definedName>
    <definedName name="RPTWKS150" localSheetId="32" hidden="1">#REF!</definedName>
    <definedName name="RPTWKS150" localSheetId="18" hidden="1">#REF!</definedName>
    <definedName name="RPTWKS150" localSheetId="38" hidden="1">#REF!</definedName>
    <definedName name="RPTWKS150" hidden="1">#REF!</definedName>
    <definedName name="RPTWKS151" localSheetId="35" hidden="1">#REF!</definedName>
    <definedName name="RPTWKS151" localSheetId="31" hidden="1">#REF!</definedName>
    <definedName name="RPTWKS151" localSheetId="9" hidden="1">#REF!</definedName>
    <definedName name="RPTWKS151" localSheetId="30" hidden="1">#REF!</definedName>
    <definedName name="RPTWKS151" localSheetId="33" hidden="1">#REF!</definedName>
    <definedName name="RPTWKS151" localSheetId="16" hidden="1">#REF!</definedName>
    <definedName name="RPTWKS151" localSheetId="10" hidden="1">'NFD CONSO'!#REF!</definedName>
    <definedName name="RPTWKS151" localSheetId="29" hidden="1">#REF!</definedName>
    <definedName name="RPTWKS151" localSheetId="11" hidden="1">#REF!</definedName>
    <definedName name="RPTWKS151" localSheetId="36" hidden="1">#REF!</definedName>
    <definedName name="RPTWKS151" localSheetId="32" hidden="1">#REF!</definedName>
    <definedName name="RPTWKS151" localSheetId="18" hidden="1">#REF!</definedName>
    <definedName name="RPTWKS151" localSheetId="38" hidden="1">#REF!</definedName>
    <definedName name="RPTWKS151" hidden="1">#REF!</definedName>
    <definedName name="RPTWKS152" localSheetId="35" hidden="1">#REF!</definedName>
    <definedName name="RPTWKS152" localSheetId="31" hidden="1">#REF!</definedName>
    <definedName name="RPTWKS152" localSheetId="9" hidden="1">#REF!</definedName>
    <definedName name="RPTWKS152" localSheetId="30" hidden="1">#REF!</definedName>
    <definedName name="RPTWKS152" localSheetId="33" hidden="1">#REF!</definedName>
    <definedName name="RPTWKS152" localSheetId="16" hidden="1">#REF!</definedName>
    <definedName name="RPTWKS152" localSheetId="10" hidden="1">'NFD CONSO'!#REF!</definedName>
    <definedName name="RPTWKS152" localSheetId="29" hidden="1">#REF!</definedName>
    <definedName name="RPTWKS152" localSheetId="11" hidden="1">#REF!</definedName>
    <definedName name="RPTWKS152" localSheetId="36" hidden="1">#REF!</definedName>
    <definedName name="RPTWKS152" localSheetId="32" hidden="1">#REF!</definedName>
    <definedName name="RPTWKS152" localSheetId="18" hidden="1">#REF!</definedName>
    <definedName name="RPTWKS152" localSheetId="38" hidden="1">#REF!</definedName>
    <definedName name="RPTWKS152" hidden="1">#REF!</definedName>
    <definedName name="RPTWKS153" localSheetId="35" hidden="1">#REF!</definedName>
    <definedName name="RPTWKS153" localSheetId="31" hidden="1">#REF!</definedName>
    <definedName name="RPTWKS153" localSheetId="9" hidden="1">#REF!</definedName>
    <definedName name="RPTWKS153" localSheetId="30" hidden="1">#REF!</definedName>
    <definedName name="RPTWKS153" localSheetId="33" hidden="1">#REF!</definedName>
    <definedName name="RPTWKS153" localSheetId="16" hidden="1">#REF!</definedName>
    <definedName name="RPTWKS153" localSheetId="10" hidden="1">'NFD CONSO'!#REF!</definedName>
    <definedName name="RPTWKS153" localSheetId="29" hidden="1">#REF!</definedName>
    <definedName name="RPTWKS153" localSheetId="11" hidden="1">#REF!</definedName>
    <definedName name="RPTWKS153" localSheetId="36" hidden="1">#REF!</definedName>
    <definedName name="RPTWKS153" localSheetId="32" hidden="1">#REF!</definedName>
    <definedName name="RPTWKS153" localSheetId="18" hidden="1">#REF!</definedName>
    <definedName name="RPTWKS153" localSheetId="38" hidden="1">#REF!</definedName>
    <definedName name="RPTWKS153" hidden="1">#REF!</definedName>
    <definedName name="RPTWKS154" localSheetId="35" hidden="1">#REF!</definedName>
    <definedName name="RPTWKS154" localSheetId="31" hidden="1">#REF!</definedName>
    <definedName name="RPTWKS154" localSheetId="9" hidden="1">#REF!</definedName>
    <definedName name="RPTWKS154" localSheetId="30" hidden="1">#REF!</definedName>
    <definedName name="RPTWKS154" localSheetId="33" hidden="1">#REF!</definedName>
    <definedName name="RPTWKS154" localSheetId="16" hidden="1">#REF!</definedName>
    <definedName name="RPTWKS154" localSheetId="10" hidden="1">'NFD CONSO'!#REF!</definedName>
    <definedName name="RPTWKS154" localSheetId="29" hidden="1">#REF!</definedName>
    <definedName name="RPTWKS154" localSheetId="11" hidden="1">#REF!</definedName>
    <definedName name="RPTWKS154" localSheetId="36" hidden="1">#REF!</definedName>
    <definedName name="RPTWKS154" localSheetId="32" hidden="1">#REF!</definedName>
    <definedName name="RPTWKS154" localSheetId="18" hidden="1">#REF!</definedName>
    <definedName name="RPTWKS154" localSheetId="38" hidden="1">#REF!</definedName>
    <definedName name="RPTWKS154" hidden="1">#REF!</definedName>
    <definedName name="RPTWKS155" localSheetId="35" hidden="1">#REF!</definedName>
    <definedName name="RPTWKS155" localSheetId="31" hidden="1">#REF!</definedName>
    <definedName name="RPTWKS155" localSheetId="9" hidden="1">#REF!</definedName>
    <definedName name="RPTWKS155" localSheetId="30" hidden="1">#REF!</definedName>
    <definedName name="RPTWKS155" localSheetId="33" hidden="1">#REF!</definedName>
    <definedName name="RPTWKS155" localSheetId="16" hidden="1">#REF!</definedName>
    <definedName name="RPTWKS155" localSheetId="10" hidden="1">'NFD CONSO'!#REF!</definedName>
    <definedName name="RPTWKS155" localSheetId="29" hidden="1">#REF!</definedName>
    <definedName name="RPTWKS155" localSheetId="11" hidden="1">#REF!</definedName>
    <definedName name="RPTWKS155" localSheetId="36" hidden="1">#REF!</definedName>
    <definedName name="RPTWKS155" localSheetId="32" hidden="1">#REF!</definedName>
    <definedName name="RPTWKS155" localSheetId="18" hidden="1">#REF!</definedName>
    <definedName name="RPTWKS155" localSheetId="38" hidden="1">#REF!</definedName>
    <definedName name="RPTWKS155" hidden="1">#REF!</definedName>
    <definedName name="RPTWKS156" localSheetId="35" hidden="1">#REF!</definedName>
    <definedName name="RPTWKS156" localSheetId="31" hidden="1">#REF!</definedName>
    <definedName name="RPTWKS156" localSheetId="9" hidden="1">#REF!</definedName>
    <definedName name="RPTWKS156" localSheetId="30" hidden="1">#REF!</definedName>
    <definedName name="RPTWKS156" localSheetId="33" hidden="1">#REF!</definedName>
    <definedName name="RPTWKS156" localSheetId="16" hidden="1">#REF!</definedName>
    <definedName name="RPTWKS156" localSheetId="10" hidden="1">'NFD CONSO'!#REF!</definedName>
    <definedName name="RPTWKS156" localSheetId="29" hidden="1">#REF!</definedName>
    <definedName name="RPTWKS156" localSheetId="11" hidden="1">#REF!</definedName>
    <definedName name="RPTWKS156" localSheetId="36" hidden="1">#REF!</definedName>
    <definedName name="RPTWKS156" localSheetId="32" hidden="1">#REF!</definedName>
    <definedName name="RPTWKS156" localSheetId="18" hidden="1">#REF!</definedName>
    <definedName name="RPTWKS156" localSheetId="38" hidden="1">#REF!</definedName>
    <definedName name="RPTWKS156" hidden="1">#REF!</definedName>
    <definedName name="RPTWKS157" localSheetId="35" hidden="1">#REF!</definedName>
    <definedName name="RPTWKS157" localSheetId="31" hidden="1">#REF!</definedName>
    <definedName name="RPTWKS157" localSheetId="9" hidden="1">#REF!</definedName>
    <definedName name="RPTWKS157" localSheetId="30" hidden="1">#REF!</definedName>
    <definedName name="RPTWKS157" localSheetId="33" hidden="1">#REF!</definedName>
    <definedName name="RPTWKS157" localSheetId="16" hidden="1">#REF!</definedName>
    <definedName name="RPTWKS157" localSheetId="10" hidden="1">'NFD CONSO'!#REF!</definedName>
    <definedName name="RPTWKS157" localSheetId="29" hidden="1">#REF!</definedName>
    <definedName name="RPTWKS157" localSheetId="11" hidden="1">#REF!</definedName>
    <definedName name="RPTWKS157" localSheetId="36" hidden="1">#REF!</definedName>
    <definedName name="RPTWKS157" localSheetId="32" hidden="1">#REF!</definedName>
    <definedName name="RPTWKS157" localSheetId="18" hidden="1">#REF!</definedName>
    <definedName name="RPTWKS157" localSheetId="38" hidden="1">#REF!</definedName>
    <definedName name="RPTWKS157" hidden="1">#REF!</definedName>
    <definedName name="RPTWKS158" localSheetId="35" hidden="1">#REF!</definedName>
    <definedName name="RPTWKS158" localSheetId="31" hidden="1">#REF!</definedName>
    <definedName name="RPTWKS158" localSheetId="9" hidden="1">#REF!</definedName>
    <definedName name="RPTWKS158" localSheetId="30" hidden="1">#REF!</definedName>
    <definedName name="RPTWKS158" localSheetId="33" hidden="1">#REF!</definedName>
    <definedName name="RPTWKS158" localSheetId="16" hidden="1">#REF!</definedName>
    <definedName name="RPTWKS158" localSheetId="10" hidden="1">'NFD CONSO'!#REF!</definedName>
    <definedName name="RPTWKS158" localSheetId="29" hidden="1">#REF!</definedName>
    <definedName name="RPTWKS158" localSheetId="11" hidden="1">#REF!</definedName>
    <definedName name="RPTWKS158" localSheetId="36" hidden="1">#REF!</definedName>
    <definedName name="RPTWKS158" localSheetId="32" hidden="1">#REF!</definedName>
    <definedName name="RPTWKS158" localSheetId="18" hidden="1">#REF!</definedName>
    <definedName name="RPTWKS158" localSheetId="38" hidden="1">#REF!</definedName>
    <definedName name="RPTWKS158" hidden="1">#REF!</definedName>
    <definedName name="RPTWKS159" localSheetId="35" hidden="1">#REF!</definedName>
    <definedName name="RPTWKS159" localSheetId="31" hidden="1">#REF!</definedName>
    <definedName name="RPTWKS159" localSheetId="9" hidden="1">#REF!</definedName>
    <definedName name="RPTWKS159" localSheetId="30" hidden="1">#REF!</definedName>
    <definedName name="RPTWKS159" localSheetId="33" hidden="1">#REF!</definedName>
    <definedName name="RPTWKS159" localSheetId="16" hidden="1">#REF!</definedName>
    <definedName name="RPTWKS159" localSheetId="10" hidden="1">'NFD CONSO'!#REF!</definedName>
    <definedName name="RPTWKS159" localSheetId="29" hidden="1">#REF!</definedName>
    <definedName name="RPTWKS159" localSheetId="11" hidden="1">#REF!</definedName>
    <definedName name="RPTWKS159" localSheetId="36" hidden="1">#REF!</definedName>
    <definedName name="RPTWKS159" localSheetId="32" hidden="1">#REF!</definedName>
    <definedName name="RPTWKS159" localSheetId="18" hidden="1">#REF!</definedName>
    <definedName name="RPTWKS159" localSheetId="38" hidden="1">#REF!</definedName>
    <definedName name="RPTWKS159" hidden="1">#REF!</definedName>
    <definedName name="RPTWKS16" localSheetId="35" hidden="1">#REF!</definedName>
    <definedName name="RPTWKS16" localSheetId="31" hidden="1">#REF!</definedName>
    <definedName name="RPTWKS16" localSheetId="9" hidden="1">#REF!</definedName>
    <definedName name="RPTWKS16" localSheetId="30" hidden="1">#REF!</definedName>
    <definedName name="RPTWKS16" localSheetId="33" hidden="1">#REF!</definedName>
    <definedName name="RPTWKS16" localSheetId="16" hidden="1">#REF!</definedName>
    <definedName name="RPTWKS16" localSheetId="10" hidden="1">'NFD CONSO'!#REF!</definedName>
    <definedName name="RPTWKS16" localSheetId="29" hidden="1">#REF!</definedName>
    <definedName name="RPTWKS16" localSheetId="11" hidden="1">#REF!</definedName>
    <definedName name="RPTWKS16" localSheetId="36" hidden="1">#REF!</definedName>
    <definedName name="RPTWKS16" localSheetId="32" hidden="1">#REF!</definedName>
    <definedName name="RPTWKS16" localSheetId="18" hidden="1">#REF!</definedName>
    <definedName name="RPTWKS16" localSheetId="38" hidden="1">#REF!</definedName>
    <definedName name="RPTWKS16" hidden="1">#REF!</definedName>
    <definedName name="RPTWKS160" localSheetId="35" hidden="1">#REF!</definedName>
    <definedName name="RPTWKS160" localSheetId="31" hidden="1">#REF!</definedName>
    <definedName name="RPTWKS160" localSheetId="9" hidden="1">#REF!</definedName>
    <definedName name="RPTWKS160" localSheetId="30" hidden="1">#REF!</definedName>
    <definedName name="RPTWKS160" localSheetId="33" hidden="1">#REF!</definedName>
    <definedName name="RPTWKS160" localSheetId="16" hidden="1">#REF!</definedName>
    <definedName name="RPTWKS160" localSheetId="10" hidden="1">'NFD CONSO'!#REF!</definedName>
    <definedName name="RPTWKS160" localSheetId="29" hidden="1">#REF!</definedName>
    <definedName name="RPTWKS160" localSheetId="11" hidden="1">#REF!</definedName>
    <definedName name="RPTWKS160" localSheetId="36" hidden="1">#REF!</definedName>
    <definedName name="RPTWKS160" localSheetId="32" hidden="1">#REF!</definedName>
    <definedName name="RPTWKS160" localSheetId="18" hidden="1">#REF!</definedName>
    <definedName name="RPTWKS160" localSheetId="38" hidden="1">#REF!</definedName>
    <definedName name="RPTWKS160" hidden="1">#REF!</definedName>
    <definedName name="RPTWKS161" localSheetId="35" hidden="1">#REF!</definedName>
    <definedName name="RPTWKS161" localSheetId="31" hidden="1">#REF!</definedName>
    <definedName name="RPTWKS161" localSheetId="9" hidden="1">#REF!</definedName>
    <definedName name="RPTWKS161" localSheetId="30" hidden="1">#REF!</definedName>
    <definedName name="RPTWKS161" localSheetId="33" hidden="1">#REF!</definedName>
    <definedName name="RPTWKS161" localSheetId="16" hidden="1">#REF!</definedName>
    <definedName name="RPTWKS161" localSheetId="10" hidden="1">'NFD CONSO'!#REF!</definedName>
    <definedName name="RPTWKS161" localSheetId="29" hidden="1">#REF!</definedName>
    <definedName name="RPTWKS161" localSheetId="11" hidden="1">#REF!</definedName>
    <definedName name="RPTWKS161" localSheetId="36" hidden="1">#REF!</definedName>
    <definedName name="RPTWKS161" localSheetId="32" hidden="1">#REF!</definedName>
    <definedName name="RPTWKS161" localSheetId="18" hidden="1">#REF!</definedName>
    <definedName name="RPTWKS161" localSheetId="38" hidden="1">#REF!</definedName>
    <definedName name="RPTWKS161" hidden="1">#REF!</definedName>
    <definedName name="RPTWKS162" localSheetId="35" hidden="1">#REF!</definedName>
    <definedName name="RPTWKS162" localSheetId="31" hidden="1">#REF!</definedName>
    <definedName name="RPTWKS162" localSheetId="9" hidden="1">#REF!</definedName>
    <definedName name="RPTWKS162" localSheetId="30" hidden="1">#REF!</definedName>
    <definedName name="RPTWKS162" localSheetId="33" hidden="1">#REF!</definedName>
    <definedName name="RPTWKS162" localSheetId="16" hidden="1">#REF!</definedName>
    <definedName name="RPTWKS162" localSheetId="10" hidden="1">'NFD CONSO'!#REF!</definedName>
    <definedName name="RPTWKS162" localSheetId="29" hidden="1">#REF!</definedName>
    <definedName name="RPTWKS162" localSheetId="11" hidden="1">#REF!</definedName>
    <definedName name="RPTWKS162" localSheetId="36" hidden="1">#REF!</definedName>
    <definedName name="RPTWKS162" localSheetId="32" hidden="1">#REF!</definedName>
    <definedName name="RPTWKS162" localSheetId="18" hidden="1">#REF!</definedName>
    <definedName name="RPTWKS162" localSheetId="38" hidden="1">#REF!</definedName>
    <definedName name="RPTWKS162" hidden="1">#REF!</definedName>
    <definedName name="RPTWKS163" localSheetId="35" hidden="1">#REF!</definedName>
    <definedName name="RPTWKS163" localSheetId="31" hidden="1">#REF!</definedName>
    <definedName name="RPTWKS163" localSheetId="9" hidden="1">#REF!</definedName>
    <definedName name="RPTWKS163" localSheetId="30" hidden="1">#REF!</definedName>
    <definedName name="RPTWKS163" localSheetId="33" hidden="1">#REF!</definedName>
    <definedName name="RPTWKS163" localSheetId="16" hidden="1">#REF!</definedName>
    <definedName name="RPTWKS163" localSheetId="10" hidden="1">'NFD CONSO'!#REF!</definedName>
    <definedName name="RPTWKS163" localSheetId="29" hidden="1">#REF!</definedName>
    <definedName name="RPTWKS163" localSheetId="11" hidden="1">#REF!</definedName>
    <definedName name="RPTWKS163" localSheetId="36" hidden="1">#REF!</definedName>
    <definedName name="RPTWKS163" localSheetId="32" hidden="1">#REF!</definedName>
    <definedName name="RPTWKS163" localSheetId="18" hidden="1">#REF!</definedName>
    <definedName name="RPTWKS163" localSheetId="38" hidden="1">#REF!</definedName>
    <definedName name="RPTWKS163" hidden="1">#REF!</definedName>
    <definedName name="RPTWKS164" localSheetId="35" hidden="1">#REF!</definedName>
    <definedName name="RPTWKS164" localSheetId="31" hidden="1">#REF!</definedName>
    <definedName name="RPTWKS164" localSheetId="9" hidden="1">#REF!</definedName>
    <definedName name="RPTWKS164" localSheetId="30" hidden="1">#REF!</definedName>
    <definedName name="RPTWKS164" localSheetId="33" hidden="1">#REF!</definedName>
    <definedName name="RPTWKS164" localSheetId="16" hidden="1">#REF!</definedName>
    <definedName name="RPTWKS164" localSheetId="10" hidden="1">'NFD CONSO'!#REF!</definedName>
    <definedName name="RPTWKS164" localSheetId="29" hidden="1">#REF!</definedName>
    <definedName name="RPTWKS164" localSheetId="11" hidden="1">#REF!</definedName>
    <definedName name="RPTWKS164" localSheetId="36" hidden="1">#REF!</definedName>
    <definedName name="RPTWKS164" localSheetId="32" hidden="1">#REF!</definedName>
    <definedName name="RPTWKS164" localSheetId="18" hidden="1">#REF!</definedName>
    <definedName name="RPTWKS164" localSheetId="38" hidden="1">#REF!</definedName>
    <definedName name="RPTWKS164" hidden="1">#REF!</definedName>
    <definedName name="RPTWKS165" localSheetId="35" hidden="1">#REF!</definedName>
    <definedName name="RPTWKS165" localSheetId="31" hidden="1">#REF!</definedName>
    <definedName name="RPTWKS165" localSheetId="9" hidden="1">#REF!</definedName>
    <definedName name="RPTWKS165" localSheetId="30" hidden="1">#REF!</definedName>
    <definedName name="RPTWKS165" localSheetId="33" hidden="1">#REF!</definedName>
    <definedName name="RPTWKS165" localSheetId="16" hidden="1">#REF!</definedName>
    <definedName name="RPTWKS165" localSheetId="10" hidden="1">'NFD CONSO'!#REF!</definedName>
    <definedName name="RPTWKS165" localSheetId="29" hidden="1">#REF!</definedName>
    <definedName name="RPTWKS165" localSheetId="11" hidden="1">#REF!</definedName>
    <definedName name="RPTWKS165" localSheetId="36" hidden="1">#REF!</definedName>
    <definedName name="RPTWKS165" localSheetId="32" hidden="1">#REF!</definedName>
    <definedName name="RPTWKS165" localSheetId="18" hidden="1">#REF!</definedName>
    <definedName name="RPTWKS165" localSheetId="38" hidden="1">#REF!</definedName>
    <definedName name="RPTWKS165" hidden="1">#REF!</definedName>
    <definedName name="RPTWKS166" localSheetId="35" hidden="1">#REF!</definedName>
    <definedName name="RPTWKS166" localSheetId="31" hidden="1">#REF!</definedName>
    <definedName name="RPTWKS166" localSheetId="9" hidden="1">#REF!</definedName>
    <definedName name="RPTWKS166" localSheetId="30" hidden="1">#REF!</definedName>
    <definedName name="RPTWKS166" localSheetId="33" hidden="1">#REF!</definedName>
    <definedName name="RPTWKS166" localSheetId="16" hidden="1">#REF!</definedName>
    <definedName name="RPTWKS166" localSheetId="10" hidden="1">'NFD CONSO'!#REF!</definedName>
    <definedName name="RPTWKS166" localSheetId="29" hidden="1">#REF!</definedName>
    <definedName name="RPTWKS166" localSheetId="11" hidden="1">#REF!</definedName>
    <definedName name="RPTWKS166" localSheetId="36" hidden="1">#REF!</definedName>
    <definedName name="RPTWKS166" localSheetId="32" hidden="1">#REF!</definedName>
    <definedName name="RPTWKS166" localSheetId="18" hidden="1">#REF!</definedName>
    <definedName name="RPTWKS166" localSheetId="38" hidden="1">#REF!</definedName>
    <definedName name="RPTWKS166" hidden="1">#REF!</definedName>
    <definedName name="RPTWKS167" localSheetId="35" hidden="1">#REF!</definedName>
    <definedName name="RPTWKS167" localSheetId="31" hidden="1">#REF!</definedName>
    <definedName name="RPTWKS167" localSheetId="9" hidden="1">#REF!</definedName>
    <definedName name="RPTWKS167" localSheetId="30" hidden="1">#REF!</definedName>
    <definedName name="RPTWKS167" localSheetId="33" hidden="1">#REF!</definedName>
    <definedName name="RPTWKS167" localSheetId="16" hidden="1">#REF!</definedName>
    <definedName name="RPTWKS167" localSheetId="10" hidden="1">'NFD CONSO'!#REF!</definedName>
    <definedName name="RPTWKS167" localSheetId="29" hidden="1">#REF!</definedName>
    <definedName name="RPTWKS167" localSheetId="11" hidden="1">#REF!</definedName>
    <definedName name="RPTWKS167" localSheetId="36" hidden="1">#REF!</definedName>
    <definedName name="RPTWKS167" localSheetId="32" hidden="1">#REF!</definedName>
    <definedName name="RPTWKS167" localSheetId="18" hidden="1">#REF!</definedName>
    <definedName name="RPTWKS167" localSheetId="38" hidden="1">#REF!</definedName>
    <definedName name="RPTWKS167" hidden="1">#REF!</definedName>
    <definedName name="RPTWKS168" localSheetId="35" hidden="1">#REF!</definedName>
    <definedName name="RPTWKS168" localSheetId="31" hidden="1">#REF!</definedName>
    <definedName name="RPTWKS168" localSheetId="9" hidden="1">#REF!</definedName>
    <definedName name="RPTWKS168" localSheetId="30" hidden="1">#REF!</definedName>
    <definedName name="RPTWKS168" localSheetId="33" hidden="1">#REF!</definedName>
    <definedName name="RPTWKS168" localSheetId="16" hidden="1">#REF!</definedName>
    <definedName name="RPTWKS168" localSheetId="10" hidden="1">'NFD CONSO'!#REF!</definedName>
    <definedName name="RPTWKS168" localSheetId="29" hidden="1">#REF!</definedName>
    <definedName name="RPTWKS168" localSheetId="11" hidden="1">#REF!</definedName>
    <definedName name="RPTWKS168" localSheetId="36" hidden="1">#REF!</definedName>
    <definedName name="RPTWKS168" localSheetId="32" hidden="1">#REF!</definedName>
    <definedName name="RPTWKS168" localSheetId="18" hidden="1">#REF!</definedName>
    <definedName name="RPTWKS168" localSheetId="38" hidden="1">#REF!</definedName>
    <definedName name="RPTWKS168" hidden="1">#REF!</definedName>
    <definedName name="RPTWKS169" localSheetId="35" hidden="1">#REF!</definedName>
    <definedName name="RPTWKS169" localSheetId="31" hidden="1">#REF!</definedName>
    <definedName name="RPTWKS169" localSheetId="9" hidden="1">#REF!</definedName>
    <definedName name="RPTWKS169" localSheetId="30" hidden="1">#REF!</definedName>
    <definedName name="RPTWKS169" localSheetId="33" hidden="1">#REF!</definedName>
    <definedName name="RPTWKS169" localSheetId="16" hidden="1">#REF!</definedName>
    <definedName name="RPTWKS169" localSheetId="10" hidden="1">'NFD CONSO'!#REF!</definedName>
    <definedName name="RPTWKS169" localSheetId="29" hidden="1">#REF!</definedName>
    <definedName name="RPTWKS169" localSheetId="11" hidden="1">#REF!</definedName>
    <definedName name="RPTWKS169" localSheetId="36" hidden="1">#REF!</definedName>
    <definedName name="RPTWKS169" localSheetId="32" hidden="1">#REF!</definedName>
    <definedName name="RPTWKS169" localSheetId="18" hidden="1">#REF!</definedName>
    <definedName name="RPTWKS169" localSheetId="38" hidden="1">#REF!</definedName>
    <definedName name="RPTWKS169" hidden="1">#REF!</definedName>
    <definedName name="RPTWKS17" localSheetId="35" hidden="1">#REF!</definedName>
    <definedName name="RPTWKS17" localSheetId="31" hidden="1">#REF!</definedName>
    <definedName name="RPTWKS17" localSheetId="9" hidden="1">#REF!</definedName>
    <definedName name="RPTWKS17" localSheetId="30" hidden="1">#REF!</definedName>
    <definedName name="RPTWKS17" localSheetId="33" hidden="1">#REF!</definedName>
    <definedName name="RPTWKS17" localSheetId="16" hidden="1">#REF!</definedName>
    <definedName name="RPTWKS17" localSheetId="10" hidden="1">'NFD CONSO'!#REF!</definedName>
    <definedName name="RPTWKS17" localSheetId="29" hidden="1">#REF!</definedName>
    <definedName name="RPTWKS17" localSheetId="11" hidden="1">#REF!</definedName>
    <definedName name="RPTWKS17" localSheetId="36" hidden="1">#REF!</definedName>
    <definedName name="RPTWKS17" localSheetId="32" hidden="1">#REF!</definedName>
    <definedName name="RPTWKS17" localSheetId="18" hidden="1">#REF!</definedName>
    <definedName name="RPTWKS17" localSheetId="38" hidden="1">#REF!</definedName>
    <definedName name="RPTWKS17" hidden="1">#REF!</definedName>
    <definedName name="RPTWKS170" localSheetId="35" hidden="1">#REF!</definedName>
    <definedName name="RPTWKS170" localSheetId="31" hidden="1">#REF!</definedName>
    <definedName name="RPTWKS170" localSheetId="9" hidden="1">#REF!</definedName>
    <definedName name="RPTWKS170" localSheetId="30" hidden="1">#REF!</definedName>
    <definedName name="RPTWKS170" localSheetId="33" hidden="1">#REF!</definedName>
    <definedName name="RPTWKS170" localSheetId="16" hidden="1">#REF!</definedName>
    <definedName name="RPTWKS170" localSheetId="10" hidden="1">'NFD CONSO'!#REF!</definedName>
    <definedName name="RPTWKS170" localSheetId="29" hidden="1">#REF!</definedName>
    <definedName name="RPTWKS170" localSheetId="11" hidden="1">#REF!</definedName>
    <definedName name="RPTWKS170" localSheetId="36" hidden="1">#REF!</definedName>
    <definedName name="RPTWKS170" localSheetId="32" hidden="1">#REF!</definedName>
    <definedName name="RPTWKS170" localSheetId="18" hidden="1">#REF!</definedName>
    <definedName name="RPTWKS170" localSheetId="38" hidden="1">#REF!</definedName>
    <definedName name="RPTWKS170" hidden="1">#REF!</definedName>
    <definedName name="RPTWKS171" localSheetId="35" hidden="1">#REF!</definedName>
    <definedName name="RPTWKS171" localSheetId="31" hidden="1">#REF!</definedName>
    <definedName name="RPTWKS171" localSheetId="9" hidden="1">#REF!</definedName>
    <definedName name="RPTWKS171" localSheetId="30" hidden="1">#REF!</definedName>
    <definedName name="RPTWKS171" localSheetId="33" hidden="1">#REF!</definedName>
    <definedName name="RPTWKS171" localSheetId="16" hidden="1">#REF!</definedName>
    <definedName name="RPTWKS171" localSheetId="10" hidden="1">'NFD CONSO'!#REF!</definedName>
    <definedName name="RPTWKS171" localSheetId="29" hidden="1">#REF!</definedName>
    <definedName name="RPTWKS171" localSheetId="11" hidden="1">#REF!</definedName>
    <definedName name="RPTWKS171" localSheetId="36" hidden="1">#REF!</definedName>
    <definedName name="RPTWKS171" localSheetId="32" hidden="1">#REF!</definedName>
    <definedName name="RPTWKS171" localSheetId="18" hidden="1">#REF!</definedName>
    <definedName name="RPTWKS171" localSheetId="38" hidden="1">#REF!</definedName>
    <definedName name="RPTWKS171" hidden="1">#REF!</definedName>
    <definedName name="RPTWKS172" localSheetId="35" hidden="1">#REF!</definedName>
    <definedName name="RPTWKS172" localSheetId="31" hidden="1">#REF!</definedName>
    <definedName name="RPTWKS172" localSheetId="9" hidden="1">#REF!</definedName>
    <definedName name="RPTWKS172" localSheetId="30" hidden="1">#REF!</definedName>
    <definedName name="RPTWKS172" localSheetId="33" hidden="1">#REF!</definedName>
    <definedName name="RPTWKS172" localSheetId="16" hidden="1">#REF!</definedName>
    <definedName name="RPTWKS172" localSheetId="10" hidden="1">'NFD CONSO'!#REF!</definedName>
    <definedName name="RPTWKS172" localSheetId="29" hidden="1">#REF!</definedName>
    <definedName name="RPTWKS172" localSheetId="11" hidden="1">#REF!</definedName>
    <definedName name="RPTWKS172" localSheetId="36" hidden="1">#REF!</definedName>
    <definedName name="RPTWKS172" localSheetId="32" hidden="1">#REF!</definedName>
    <definedName name="RPTWKS172" localSheetId="18" hidden="1">#REF!</definedName>
    <definedName name="RPTWKS172" localSheetId="38" hidden="1">#REF!</definedName>
    <definedName name="RPTWKS172" hidden="1">#REF!</definedName>
    <definedName name="RPTWKS173" localSheetId="35" hidden="1">#REF!</definedName>
    <definedName name="RPTWKS173" localSheetId="31" hidden="1">#REF!</definedName>
    <definedName name="RPTWKS173" localSheetId="9" hidden="1">#REF!</definedName>
    <definedName name="RPTWKS173" localSheetId="30" hidden="1">#REF!</definedName>
    <definedName name="RPTWKS173" localSheetId="33" hidden="1">#REF!</definedName>
    <definedName name="RPTWKS173" localSheetId="16" hidden="1">#REF!</definedName>
    <definedName name="RPTWKS173" localSheetId="10" hidden="1">'NFD CONSO'!#REF!</definedName>
    <definedName name="RPTWKS173" localSheetId="29" hidden="1">#REF!</definedName>
    <definedName name="RPTWKS173" localSheetId="11" hidden="1">#REF!</definedName>
    <definedName name="RPTWKS173" localSheetId="36" hidden="1">#REF!</definedName>
    <definedName name="RPTWKS173" localSheetId="32" hidden="1">#REF!</definedName>
    <definedName name="RPTWKS173" localSheetId="18" hidden="1">#REF!</definedName>
    <definedName name="RPTWKS173" localSheetId="38" hidden="1">#REF!</definedName>
    <definedName name="RPTWKS173" hidden="1">#REF!</definedName>
    <definedName name="RPTWKS18" localSheetId="35" hidden="1">#REF!</definedName>
    <definedName name="RPTWKS18" localSheetId="31" hidden="1">#REF!</definedName>
    <definedName name="RPTWKS18" localSheetId="9" hidden="1">#REF!</definedName>
    <definedName name="RPTWKS18" localSheetId="30" hidden="1">#REF!</definedName>
    <definedName name="RPTWKS18" localSheetId="33" hidden="1">#REF!</definedName>
    <definedName name="RPTWKS18" localSheetId="16" hidden="1">#REF!</definedName>
    <definedName name="RPTWKS18" localSheetId="10" hidden="1">'NFD CONSO'!#REF!</definedName>
    <definedName name="RPTWKS18" localSheetId="29" hidden="1">#REF!</definedName>
    <definedName name="RPTWKS18" localSheetId="11" hidden="1">#REF!</definedName>
    <definedName name="RPTWKS18" localSheetId="36" hidden="1">#REF!</definedName>
    <definedName name="RPTWKS18" localSheetId="32" hidden="1">#REF!</definedName>
    <definedName name="RPTWKS18" localSheetId="18" hidden="1">#REF!</definedName>
    <definedName name="RPTWKS18" localSheetId="38" hidden="1">#REF!</definedName>
    <definedName name="RPTWKS18" hidden="1">#REF!</definedName>
    <definedName name="RPTWKS19" localSheetId="35" hidden="1">#REF!</definedName>
    <definedName name="RPTWKS19" localSheetId="31" hidden="1">#REF!</definedName>
    <definedName name="RPTWKS19" localSheetId="9" hidden="1">#REF!</definedName>
    <definedName name="RPTWKS19" localSheetId="30" hidden="1">#REF!</definedName>
    <definedName name="RPTWKS19" localSheetId="33" hidden="1">#REF!</definedName>
    <definedName name="RPTWKS19" localSheetId="16" hidden="1">#REF!</definedName>
    <definedName name="RPTWKS19" localSheetId="10" hidden="1">'NFD CONSO'!#REF!</definedName>
    <definedName name="RPTWKS19" localSheetId="29" hidden="1">#REF!</definedName>
    <definedName name="RPTWKS19" localSheetId="11" hidden="1">#REF!</definedName>
    <definedName name="RPTWKS19" localSheetId="36" hidden="1">#REF!</definedName>
    <definedName name="RPTWKS19" localSheetId="32" hidden="1">#REF!</definedName>
    <definedName name="RPTWKS19" localSheetId="18" hidden="1">#REF!</definedName>
    <definedName name="RPTWKS19" localSheetId="38" hidden="1">#REF!</definedName>
    <definedName name="RPTWKS19" hidden="1">#REF!</definedName>
    <definedName name="RPTWKS2" localSheetId="35" hidden="1">#REF!</definedName>
    <definedName name="RPTWKS2" localSheetId="31" hidden="1">#REF!</definedName>
    <definedName name="RPTWKS2" localSheetId="9" hidden="1">#REF!</definedName>
    <definedName name="RPTWKS2" localSheetId="30" hidden="1">#REF!</definedName>
    <definedName name="RPTWKS2" localSheetId="33" hidden="1">#REF!</definedName>
    <definedName name="RPTWKS2" localSheetId="16" hidden="1">#REF!</definedName>
    <definedName name="RPTWKS2" localSheetId="10" hidden="1">'NFD CONSO'!#REF!</definedName>
    <definedName name="RPTWKS2" localSheetId="29" hidden="1">#REF!</definedName>
    <definedName name="RPTWKS2" localSheetId="11" hidden="1">#REF!</definedName>
    <definedName name="RPTWKS2" localSheetId="36" hidden="1">#REF!</definedName>
    <definedName name="RPTWKS2" localSheetId="32" hidden="1">#REF!</definedName>
    <definedName name="RPTWKS2" localSheetId="18" hidden="1">#REF!</definedName>
    <definedName name="RPTWKS2" localSheetId="38" hidden="1">#REF!</definedName>
    <definedName name="RPTWKS2" hidden="1">#REF!</definedName>
    <definedName name="RPTWKS20" localSheetId="35" hidden="1">#REF!</definedName>
    <definedName name="RPTWKS20" localSheetId="31" hidden="1">#REF!</definedName>
    <definedName name="RPTWKS20" localSheetId="9" hidden="1">#REF!</definedName>
    <definedName name="RPTWKS20" localSheetId="30" hidden="1">#REF!</definedName>
    <definedName name="RPTWKS20" localSheetId="33" hidden="1">#REF!</definedName>
    <definedName name="RPTWKS20" localSheetId="16" hidden="1">#REF!</definedName>
    <definedName name="RPTWKS20" localSheetId="10" hidden="1">'NFD CONSO'!#REF!</definedName>
    <definedName name="RPTWKS20" localSheetId="29" hidden="1">#REF!</definedName>
    <definedName name="RPTWKS20" localSheetId="11" hidden="1">#REF!</definedName>
    <definedName name="RPTWKS20" localSheetId="36" hidden="1">#REF!</definedName>
    <definedName name="RPTWKS20" localSheetId="32" hidden="1">#REF!</definedName>
    <definedName name="RPTWKS20" localSheetId="18" hidden="1">#REF!</definedName>
    <definedName name="RPTWKS20" localSheetId="38" hidden="1">#REF!</definedName>
    <definedName name="RPTWKS20" hidden="1">#REF!</definedName>
    <definedName name="RPTWKS21" localSheetId="35" hidden="1">#REF!</definedName>
    <definedName name="RPTWKS21" localSheetId="31" hidden="1">#REF!</definedName>
    <definedName name="RPTWKS21" localSheetId="9" hidden="1">#REF!</definedName>
    <definedName name="RPTWKS21" localSheetId="30" hidden="1">#REF!</definedName>
    <definedName name="RPTWKS21" localSheetId="33" hidden="1">#REF!</definedName>
    <definedName name="RPTWKS21" localSheetId="16" hidden="1">#REF!</definedName>
    <definedName name="RPTWKS21" localSheetId="10" hidden="1">'NFD CONSO'!#REF!</definedName>
    <definedName name="RPTWKS21" localSheetId="29" hidden="1">#REF!</definedName>
    <definedName name="RPTWKS21" localSheetId="11" hidden="1">#REF!</definedName>
    <definedName name="RPTWKS21" localSheetId="36" hidden="1">#REF!</definedName>
    <definedName name="RPTWKS21" localSheetId="32" hidden="1">#REF!</definedName>
    <definedName name="RPTWKS21" localSheetId="18" hidden="1">#REF!</definedName>
    <definedName name="RPTWKS21" localSheetId="38" hidden="1">#REF!</definedName>
    <definedName name="RPTWKS21" hidden="1">#REF!</definedName>
    <definedName name="RPTWKS22" localSheetId="35" hidden="1">#REF!</definedName>
    <definedName name="RPTWKS22" localSheetId="31" hidden="1">#REF!</definedName>
    <definedName name="RPTWKS22" localSheetId="9" hidden="1">#REF!</definedName>
    <definedName name="RPTWKS22" localSheetId="30" hidden="1">#REF!</definedName>
    <definedName name="RPTWKS22" localSheetId="33" hidden="1">#REF!</definedName>
    <definedName name="RPTWKS22" localSheetId="16" hidden="1">#REF!</definedName>
    <definedName name="RPTWKS22" localSheetId="10" hidden="1">'NFD CONSO'!#REF!</definedName>
    <definedName name="RPTWKS22" localSheetId="29" hidden="1">#REF!</definedName>
    <definedName name="RPTWKS22" localSheetId="11" hidden="1">#REF!</definedName>
    <definedName name="RPTWKS22" localSheetId="36" hidden="1">#REF!</definedName>
    <definedName name="RPTWKS22" localSheetId="32" hidden="1">#REF!</definedName>
    <definedName name="RPTWKS22" localSheetId="18" hidden="1">#REF!</definedName>
    <definedName name="RPTWKS22" localSheetId="38" hidden="1">#REF!</definedName>
    <definedName name="RPTWKS22" hidden="1">#REF!</definedName>
    <definedName name="RPTWKS23" localSheetId="35" hidden="1">#REF!</definedName>
    <definedName name="RPTWKS23" localSheetId="31" hidden="1">#REF!</definedName>
    <definedName name="RPTWKS23" localSheetId="9" hidden="1">#REF!</definedName>
    <definedName name="RPTWKS23" localSheetId="30" hidden="1">#REF!</definedName>
    <definedName name="RPTWKS23" localSheetId="33" hidden="1">#REF!</definedName>
    <definedName name="RPTWKS23" localSheetId="16" hidden="1">#REF!</definedName>
    <definedName name="RPTWKS23" localSheetId="10" hidden="1">'NFD CONSO'!#REF!</definedName>
    <definedName name="RPTWKS23" localSheetId="29" hidden="1">#REF!</definedName>
    <definedName name="RPTWKS23" localSheetId="11" hidden="1">#REF!</definedName>
    <definedName name="RPTWKS23" localSheetId="36" hidden="1">#REF!</definedName>
    <definedName name="RPTWKS23" localSheetId="32" hidden="1">#REF!</definedName>
    <definedName name="RPTWKS23" localSheetId="18" hidden="1">#REF!</definedName>
    <definedName name="RPTWKS23" localSheetId="38" hidden="1">#REF!</definedName>
    <definedName name="RPTWKS23" hidden="1">#REF!</definedName>
    <definedName name="RPTWKS24" localSheetId="35" hidden="1">#REF!</definedName>
    <definedName name="RPTWKS24" localSheetId="31" hidden="1">#REF!</definedName>
    <definedName name="RPTWKS24" localSheetId="9" hidden="1">#REF!</definedName>
    <definedName name="RPTWKS24" localSheetId="30" hidden="1">#REF!</definedName>
    <definedName name="RPTWKS24" localSheetId="33" hidden="1">#REF!</definedName>
    <definedName name="RPTWKS24" localSheetId="16" hidden="1">#REF!</definedName>
    <definedName name="RPTWKS24" localSheetId="10" hidden="1">'NFD CONSO'!#REF!</definedName>
    <definedName name="RPTWKS24" localSheetId="29" hidden="1">#REF!</definedName>
    <definedName name="RPTWKS24" localSheetId="11" hidden="1">#REF!</definedName>
    <definedName name="RPTWKS24" localSheetId="36" hidden="1">#REF!</definedName>
    <definedName name="RPTWKS24" localSheetId="32" hidden="1">#REF!</definedName>
    <definedName name="RPTWKS24" localSheetId="18" hidden="1">#REF!</definedName>
    <definedName name="RPTWKS24" localSheetId="38" hidden="1">#REF!</definedName>
    <definedName name="RPTWKS24" hidden="1">#REF!</definedName>
    <definedName name="RPTWKS25" localSheetId="35" hidden="1">#REF!</definedName>
    <definedName name="RPTWKS25" localSheetId="31" hidden="1">#REF!</definedName>
    <definedName name="RPTWKS25" localSheetId="9" hidden="1">#REF!</definedName>
    <definedName name="RPTWKS25" localSheetId="30" hidden="1">#REF!</definedName>
    <definedName name="RPTWKS25" localSheetId="33" hidden="1">#REF!</definedName>
    <definedName name="RPTWKS25" localSheetId="16" hidden="1">#REF!</definedName>
    <definedName name="RPTWKS25" localSheetId="10" hidden="1">'NFD CONSO'!#REF!</definedName>
    <definedName name="RPTWKS25" localSheetId="29" hidden="1">#REF!</definedName>
    <definedName name="RPTWKS25" localSheetId="11" hidden="1">#REF!</definedName>
    <definedName name="RPTWKS25" localSheetId="36" hidden="1">#REF!</definedName>
    <definedName name="RPTWKS25" localSheetId="32" hidden="1">#REF!</definedName>
    <definedName name="RPTWKS25" localSheetId="18" hidden="1">#REF!</definedName>
    <definedName name="RPTWKS25" localSheetId="38" hidden="1">#REF!</definedName>
    <definedName name="RPTWKS25" hidden="1">#REF!</definedName>
    <definedName name="RPTWKS26" localSheetId="35" hidden="1">#REF!</definedName>
    <definedName name="RPTWKS26" localSheetId="31" hidden="1">#REF!</definedName>
    <definedName name="RPTWKS26" localSheetId="9" hidden="1">#REF!</definedName>
    <definedName name="RPTWKS26" localSheetId="30" hidden="1">#REF!</definedName>
    <definedName name="RPTWKS26" localSheetId="33" hidden="1">#REF!</definedName>
    <definedName name="RPTWKS26" localSheetId="16" hidden="1">#REF!</definedName>
    <definedName name="RPTWKS26" localSheetId="10" hidden="1">'NFD CONSO'!#REF!</definedName>
    <definedName name="RPTWKS26" localSheetId="29" hidden="1">#REF!</definedName>
    <definedName name="RPTWKS26" localSheetId="11" hidden="1">#REF!</definedName>
    <definedName name="RPTWKS26" localSheetId="36" hidden="1">#REF!</definedName>
    <definedName name="RPTWKS26" localSheetId="32" hidden="1">#REF!</definedName>
    <definedName name="RPTWKS26" localSheetId="18" hidden="1">#REF!</definedName>
    <definedName name="RPTWKS26" localSheetId="38" hidden="1">#REF!</definedName>
    <definedName name="RPTWKS26" hidden="1">#REF!</definedName>
    <definedName name="RPTWKS27" localSheetId="35" hidden="1">#REF!</definedName>
    <definedName name="RPTWKS27" localSheetId="31" hidden="1">#REF!</definedName>
    <definedName name="RPTWKS27" localSheetId="9" hidden="1">#REF!</definedName>
    <definedName name="RPTWKS27" localSheetId="30" hidden="1">#REF!</definedName>
    <definedName name="RPTWKS27" localSheetId="33" hidden="1">#REF!</definedName>
    <definedName name="RPTWKS27" localSheetId="16" hidden="1">#REF!</definedName>
    <definedName name="RPTWKS27" localSheetId="10" hidden="1">'NFD CONSO'!#REF!</definedName>
    <definedName name="RPTWKS27" localSheetId="29" hidden="1">#REF!</definedName>
    <definedName name="RPTWKS27" localSheetId="11" hidden="1">#REF!</definedName>
    <definedName name="RPTWKS27" localSheetId="36" hidden="1">#REF!</definedName>
    <definedName name="RPTWKS27" localSheetId="32" hidden="1">#REF!</definedName>
    <definedName name="RPTWKS27" localSheetId="18" hidden="1">#REF!</definedName>
    <definedName name="RPTWKS27" localSheetId="38" hidden="1">#REF!</definedName>
    <definedName name="RPTWKS27" hidden="1">#REF!</definedName>
    <definedName name="RPTWKS28" localSheetId="35" hidden="1">#REF!</definedName>
    <definedName name="RPTWKS28" localSheetId="31" hidden="1">#REF!</definedName>
    <definedName name="RPTWKS28" localSheetId="9" hidden="1">#REF!</definedName>
    <definedName name="RPTWKS28" localSheetId="30" hidden="1">#REF!</definedName>
    <definedName name="RPTWKS28" localSheetId="33" hidden="1">#REF!</definedName>
    <definedName name="RPTWKS28" localSheetId="16" hidden="1">#REF!</definedName>
    <definedName name="RPTWKS28" localSheetId="10" hidden="1">'NFD CONSO'!#REF!</definedName>
    <definedName name="RPTWKS28" localSheetId="29" hidden="1">#REF!</definedName>
    <definedName name="RPTWKS28" localSheetId="11" hidden="1">#REF!</definedName>
    <definedName name="RPTWKS28" localSheetId="36" hidden="1">#REF!</definedName>
    <definedName name="RPTWKS28" localSheetId="32" hidden="1">#REF!</definedName>
    <definedName name="RPTWKS28" localSheetId="18" hidden="1">#REF!</definedName>
    <definedName name="RPTWKS28" localSheetId="38" hidden="1">#REF!</definedName>
    <definedName name="RPTWKS28" hidden="1">#REF!</definedName>
    <definedName name="RPTWKS29" localSheetId="35" hidden="1">#REF!</definedName>
    <definedName name="RPTWKS29" localSheetId="31" hidden="1">#REF!</definedName>
    <definedName name="RPTWKS29" localSheetId="9" hidden="1">#REF!</definedName>
    <definedName name="RPTWKS29" localSheetId="30" hidden="1">#REF!</definedName>
    <definedName name="RPTWKS29" localSheetId="33" hidden="1">#REF!</definedName>
    <definedName name="RPTWKS29" localSheetId="16" hidden="1">#REF!</definedName>
    <definedName name="RPTWKS29" localSheetId="10" hidden="1">'NFD CONSO'!#REF!</definedName>
    <definedName name="RPTWKS29" localSheetId="29" hidden="1">#REF!</definedName>
    <definedName name="RPTWKS29" localSheetId="11" hidden="1">#REF!</definedName>
    <definedName name="RPTWKS29" localSheetId="36" hidden="1">#REF!</definedName>
    <definedName name="RPTWKS29" localSheetId="32" hidden="1">#REF!</definedName>
    <definedName name="RPTWKS29" localSheetId="18" hidden="1">#REF!</definedName>
    <definedName name="RPTWKS29" localSheetId="38" hidden="1">#REF!</definedName>
    <definedName name="RPTWKS29" hidden="1">#REF!</definedName>
    <definedName name="RPTWKS3" localSheetId="35" hidden="1">#REF!</definedName>
    <definedName name="RPTWKS3" localSheetId="31" hidden="1">#REF!</definedName>
    <definedName name="RPTWKS3" localSheetId="9" hidden="1">#REF!</definedName>
    <definedName name="RPTWKS3" localSheetId="30" hidden="1">#REF!</definedName>
    <definedName name="RPTWKS3" localSheetId="33" hidden="1">#REF!</definedName>
    <definedName name="RPTWKS3" localSheetId="16" hidden="1">#REF!</definedName>
    <definedName name="RPTWKS3" localSheetId="10" hidden="1">'NFD CONSO'!#REF!</definedName>
    <definedName name="RPTWKS3" localSheetId="29" hidden="1">#REF!</definedName>
    <definedName name="RPTWKS3" localSheetId="11" hidden="1">#REF!</definedName>
    <definedName name="RPTWKS3" localSheetId="36" hidden="1">#REF!</definedName>
    <definedName name="RPTWKS3" localSheetId="32" hidden="1">#REF!</definedName>
    <definedName name="RPTWKS3" localSheetId="18" hidden="1">#REF!</definedName>
    <definedName name="RPTWKS3" localSheetId="38" hidden="1">#REF!</definedName>
    <definedName name="RPTWKS3" hidden="1">#REF!</definedName>
    <definedName name="RPTWKS30" localSheetId="35" hidden="1">#REF!</definedName>
    <definedName name="RPTWKS30" localSheetId="31" hidden="1">#REF!</definedName>
    <definedName name="RPTWKS30" localSheetId="9" hidden="1">#REF!</definedName>
    <definedName name="RPTWKS30" localSheetId="30" hidden="1">#REF!</definedName>
    <definedName name="RPTWKS30" localSheetId="33" hidden="1">#REF!</definedName>
    <definedName name="RPTWKS30" localSheetId="16" hidden="1">#REF!</definedName>
    <definedName name="RPTWKS30" localSheetId="10" hidden="1">'NFD CONSO'!#REF!</definedName>
    <definedName name="RPTWKS30" localSheetId="29" hidden="1">#REF!</definedName>
    <definedName name="RPTWKS30" localSheetId="11" hidden="1">#REF!</definedName>
    <definedName name="RPTWKS30" localSheetId="36" hidden="1">#REF!</definedName>
    <definedName name="RPTWKS30" localSheetId="32" hidden="1">#REF!</definedName>
    <definedName name="RPTWKS30" localSheetId="18" hidden="1">#REF!</definedName>
    <definedName name="RPTWKS30" localSheetId="38" hidden="1">#REF!</definedName>
    <definedName name="RPTWKS30" hidden="1">#REF!</definedName>
    <definedName name="RPTWKS31" localSheetId="35" hidden="1">#REF!</definedName>
    <definedName name="RPTWKS31" localSheetId="31" hidden="1">#REF!</definedName>
    <definedName name="RPTWKS31" localSheetId="9" hidden="1">#REF!</definedName>
    <definedName name="RPTWKS31" localSheetId="30" hidden="1">#REF!</definedName>
    <definedName name="RPTWKS31" localSheetId="33" hidden="1">#REF!</definedName>
    <definedName name="RPTWKS31" localSheetId="16" hidden="1">#REF!</definedName>
    <definedName name="RPTWKS31" localSheetId="10" hidden="1">'NFD CONSO'!#REF!</definedName>
    <definedName name="RPTWKS31" localSheetId="29" hidden="1">#REF!</definedName>
    <definedName name="RPTWKS31" localSheetId="11" hidden="1">#REF!</definedName>
    <definedName name="RPTWKS31" localSheetId="36" hidden="1">#REF!</definedName>
    <definedName name="RPTWKS31" localSheetId="32" hidden="1">#REF!</definedName>
    <definedName name="RPTWKS31" localSheetId="18" hidden="1">#REF!</definedName>
    <definedName name="RPTWKS31" localSheetId="38" hidden="1">#REF!</definedName>
    <definedName name="RPTWKS31" hidden="1">#REF!</definedName>
    <definedName name="RPTWKS32" localSheetId="35" hidden="1">#REF!</definedName>
    <definedName name="RPTWKS32" localSheetId="31" hidden="1">#REF!</definedName>
    <definedName name="RPTWKS32" localSheetId="9" hidden="1">#REF!</definedName>
    <definedName name="RPTWKS32" localSheetId="30" hidden="1">#REF!</definedName>
    <definedName name="RPTWKS32" localSheetId="33" hidden="1">#REF!</definedName>
    <definedName name="RPTWKS32" localSheetId="16" hidden="1">#REF!</definedName>
    <definedName name="RPTWKS32" localSheetId="10" hidden="1">'NFD CONSO'!#REF!</definedName>
    <definedName name="RPTWKS32" localSheetId="29" hidden="1">#REF!</definedName>
    <definedName name="RPTWKS32" localSheetId="11" hidden="1">#REF!</definedName>
    <definedName name="RPTWKS32" localSheetId="36" hidden="1">#REF!</definedName>
    <definedName name="RPTWKS32" localSheetId="32" hidden="1">#REF!</definedName>
    <definedName name="RPTWKS32" localSheetId="18" hidden="1">#REF!</definedName>
    <definedName name="RPTWKS32" localSheetId="38" hidden="1">#REF!</definedName>
    <definedName name="RPTWKS32" hidden="1">#REF!</definedName>
    <definedName name="RPTWKS33" localSheetId="35" hidden="1">#REF!</definedName>
    <definedName name="RPTWKS33" localSheetId="31" hidden="1">#REF!</definedName>
    <definedName name="RPTWKS33" localSheetId="9" hidden="1">#REF!</definedName>
    <definedName name="RPTWKS33" localSheetId="30" hidden="1">#REF!</definedName>
    <definedName name="RPTWKS33" localSheetId="33" hidden="1">#REF!</definedName>
    <definedName name="RPTWKS33" localSheetId="16" hidden="1">#REF!</definedName>
    <definedName name="RPTWKS33" localSheetId="10" hidden="1">'NFD CONSO'!#REF!</definedName>
    <definedName name="RPTWKS33" localSheetId="29" hidden="1">#REF!</definedName>
    <definedName name="RPTWKS33" localSheetId="11" hidden="1">#REF!</definedName>
    <definedName name="RPTWKS33" localSheetId="36" hidden="1">#REF!</definedName>
    <definedName name="RPTWKS33" localSheetId="32" hidden="1">#REF!</definedName>
    <definedName name="RPTWKS33" localSheetId="18" hidden="1">#REF!</definedName>
    <definedName name="RPTWKS33" localSheetId="38" hidden="1">#REF!</definedName>
    <definedName name="RPTWKS33" hidden="1">#REF!</definedName>
    <definedName name="RPTWKS34" localSheetId="35" hidden="1">#REF!</definedName>
    <definedName name="RPTWKS34" localSheetId="31" hidden="1">#REF!</definedName>
    <definedName name="RPTWKS34" localSheetId="9" hidden="1">#REF!</definedName>
    <definedName name="RPTWKS34" localSheetId="30" hidden="1">#REF!</definedName>
    <definedName name="RPTWKS34" localSheetId="33" hidden="1">#REF!</definedName>
    <definedName name="RPTWKS34" localSheetId="16" hidden="1">#REF!</definedName>
    <definedName name="RPTWKS34" localSheetId="10" hidden="1">'NFD CONSO'!#REF!</definedName>
    <definedName name="RPTWKS34" localSheetId="29" hidden="1">#REF!</definedName>
    <definedName name="RPTWKS34" localSheetId="11" hidden="1">#REF!</definedName>
    <definedName name="RPTWKS34" localSheetId="36" hidden="1">#REF!</definedName>
    <definedName name="RPTWKS34" localSheetId="32" hidden="1">#REF!</definedName>
    <definedName name="RPTWKS34" localSheetId="18" hidden="1">#REF!</definedName>
    <definedName name="RPTWKS34" localSheetId="38" hidden="1">#REF!</definedName>
    <definedName name="RPTWKS34" hidden="1">#REF!</definedName>
    <definedName name="RPTWKS35" localSheetId="35" hidden="1">#REF!</definedName>
    <definedName name="RPTWKS35" localSheetId="31" hidden="1">#REF!</definedName>
    <definedName name="RPTWKS35" localSheetId="9" hidden="1">#REF!</definedName>
    <definedName name="RPTWKS35" localSheetId="30" hidden="1">#REF!</definedName>
    <definedName name="RPTWKS35" localSheetId="33" hidden="1">#REF!</definedName>
    <definedName name="RPTWKS35" localSheetId="16" hidden="1">#REF!</definedName>
    <definedName name="RPTWKS35" localSheetId="10" hidden="1">'NFD CONSO'!#REF!</definedName>
    <definedName name="RPTWKS35" localSheetId="29" hidden="1">#REF!</definedName>
    <definedName name="RPTWKS35" localSheetId="11" hidden="1">#REF!</definedName>
    <definedName name="RPTWKS35" localSheetId="36" hidden="1">#REF!</definedName>
    <definedName name="RPTWKS35" localSheetId="32" hidden="1">#REF!</definedName>
    <definedName name="RPTWKS35" localSheetId="18" hidden="1">#REF!</definedName>
    <definedName name="RPTWKS35" localSheetId="38" hidden="1">#REF!</definedName>
    <definedName name="RPTWKS35" hidden="1">#REF!</definedName>
    <definedName name="RPTWKS36" localSheetId="35" hidden="1">#REF!</definedName>
    <definedName name="RPTWKS36" localSheetId="31" hidden="1">#REF!</definedName>
    <definedName name="RPTWKS36" localSheetId="9" hidden="1">#REF!</definedName>
    <definedName name="RPTWKS36" localSheetId="30" hidden="1">#REF!</definedName>
    <definedName name="RPTWKS36" localSheetId="33" hidden="1">#REF!</definedName>
    <definedName name="RPTWKS36" localSheetId="16" hidden="1">#REF!</definedName>
    <definedName name="RPTWKS36" localSheetId="10" hidden="1">'NFD CONSO'!#REF!</definedName>
    <definedName name="RPTWKS36" localSheetId="29" hidden="1">#REF!</definedName>
    <definedName name="RPTWKS36" localSheetId="11" hidden="1">#REF!</definedName>
    <definedName name="RPTWKS36" localSheetId="36" hidden="1">#REF!</definedName>
    <definedName name="RPTWKS36" localSheetId="32" hidden="1">#REF!</definedName>
    <definedName name="RPTWKS36" localSheetId="18" hidden="1">#REF!</definedName>
    <definedName name="RPTWKS36" localSheetId="38" hidden="1">#REF!</definedName>
    <definedName name="RPTWKS36" hidden="1">#REF!</definedName>
    <definedName name="RPTWKS37" localSheetId="35" hidden="1">#REF!</definedName>
    <definedName name="RPTWKS37" localSheetId="31" hidden="1">#REF!</definedName>
    <definedName name="RPTWKS37" localSheetId="9" hidden="1">#REF!</definedName>
    <definedName name="RPTWKS37" localSheetId="30" hidden="1">#REF!</definedName>
    <definedName name="RPTWKS37" localSheetId="33" hidden="1">#REF!</definedName>
    <definedName name="RPTWKS37" localSheetId="16" hidden="1">#REF!</definedName>
    <definedName name="RPTWKS37" localSheetId="10" hidden="1">'NFD CONSO'!#REF!</definedName>
    <definedName name="RPTWKS37" localSheetId="29" hidden="1">#REF!</definedName>
    <definedName name="RPTWKS37" localSheetId="11" hidden="1">#REF!</definedName>
    <definedName name="RPTWKS37" localSheetId="36" hidden="1">#REF!</definedName>
    <definedName name="RPTWKS37" localSheetId="32" hidden="1">#REF!</definedName>
    <definedName name="RPTWKS37" localSheetId="18" hidden="1">#REF!</definedName>
    <definedName name="RPTWKS37" localSheetId="38" hidden="1">#REF!</definedName>
    <definedName name="RPTWKS37" hidden="1">#REF!</definedName>
    <definedName name="RPTWKS38" localSheetId="35" hidden="1">#REF!</definedName>
    <definedName name="RPTWKS38" localSheetId="31" hidden="1">#REF!</definedName>
    <definedName name="RPTWKS38" localSheetId="9" hidden="1">#REF!</definedName>
    <definedName name="RPTWKS38" localSheetId="30" hidden="1">#REF!</definedName>
    <definedName name="RPTWKS38" localSheetId="33" hidden="1">#REF!</definedName>
    <definedName name="RPTWKS38" localSheetId="16" hidden="1">#REF!</definedName>
    <definedName name="RPTWKS38" localSheetId="10" hidden="1">'NFD CONSO'!#REF!</definedName>
    <definedName name="RPTWKS38" localSheetId="29" hidden="1">#REF!</definedName>
    <definedName name="RPTWKS38" localSheetId="11" hidden="1">#REF!</definedName>
    <definedName name="RPTWKS38" localSheetId="36" hidden="1">#REF!</definedName>
    <definedName name="RPTWKS38" localSheetId="32" hidden="1">#REF!</definedName>
    <definedName name="RPTWKS38" localSheetId="18" hidden="1">#REF!</definedName>
    <definedName name="RPTWKS38" localSheetId="38" hidden="1">#REF!</definedName>
    <definedName name="RPTWKS38" hidden="1">#REF!</definedName>
    <definedName name="RPTWKS39" localSheetId="35" hidden="1">#REF!</definedName>
    <definedName name="RPTWKS39" localSheetId="31" hidden="1">#REF!</definedName>
    <definedName name="RPTWKS39" localSheetId="9" hidden="1">#REF!</definedName>
    <definedName name="RPTWKS39" localSheetId="30" hidden="1">#REF!</definedName>
    <definedName name="RPTWKS39" localSheetId="33" hidden="1">#REF!</definedName>
    <definedName name="RPTWKS39" localSheetId="16" hidden="1">#REF!</definedName>
    <definedName name="RPTWKS39" localSheetId="10" hidden="1">'NFD CONSO'!#REF!</definedName>
    <definedName name="RPTWKS39" localSheetId="29" hidden="1">#REF!</definedName>
    <definedName name="RPTWKS39" localSheetId="11" hidden="1">#REF!</definedName>
    <definedName name="RPTWKS39" localSheetId="36" hidden="1">#REF!</definedName>
    <definedName name="RPTWKS39" localSheetId="32" hidden="1">#REF!</definedName>
    <definedName name="RPTWKS39" localSheetId="18" hidden="1">#REF!</definedName>
    <definedName name="RPTWKS39" localSheetId="38" hidden="1">#REF!</definedName>
    <definedName name="RPTWKS39" hidden="1">#REF!</definedName>
    <definedName name="RPTWKS4" hidden="1">#REF!</definedName>
    <definedName name="RPTWKS40" localSheetId="35" hidden="1">#REF!</definedName>
    <definedName name="RPTWKS40" localSheetId="31" hidden="1">#REF!</definedName>
    <definedName name="RPTWKS40" localSheetId="9" hidden="1">#REF!</definedName>
    <definedName name="RPTWKS40" localSheetId="30" hidden="1">#REF!</definedName>
    <definedName name="RPTWKS40" localSheetId="51" hidden="1">#REF!</definedName>
    <definedName name="RPTWKS40" localSheetId="33" hidden="1">#REF!</definedName>
    <definedName name="RPTWKS40" localSheetId="16" hidden="1">#REF!</definedName>
    <definedName name="RPTWKS40" localSheetId="10" hidden="1">'NFD CONSO'!#REF!</definedName>
    <definedName name="RPTWKS40" localSheetId="29" hidden="1">#REF!</definedName>
    <definedName name="RPTWKS40" localSheetId="11" hidden="1">#REF!</definedName>
    <definedName name="RPTWKS40" localSheetId="36" hidden="1">#REF!</definedName>
    <definedName name="RPTWKS40" localSheetId="32" hidden="1">#REF!</definedName>
    <definedName name="RPTWKS40" localSheetId="18" hidden="1">#REF!</definedName>
    <definedName name="RPTWKS40" localSheetId="38" hidden="1">#REF!</definedName>
    <definedName name="RPTWKS40" hidden="1">#REF!</definedName>
    <definedName name="RPTWKS41" localSheetId="35" hidden="1">#REF!</definedName>
    <definedName name="RPTWKS41" localSheetId="31" hidden="1">#REF!</definedName>
    <definedName name="RPTWKS41" localSheetId="9" hidden="1">#REF!</definedName>
    <definedName name="RPTWKS41" localSheetId="30" hidden="1">#REF!</definedName>
    <definedName name="RPTWKS41" localSheetId="51" hidden="1">#REF!</definedName>
    <definedName name="RPTWKS41" localSheetId="33" hidden="1">#REF!</definedName>
    <definedName name="RPTWKS41" localSheetId="16" hidden="1">#REF!</definedName>
    <definedName name="RPTWKS41" localSheetId="10" hidden="1">'NFD CONSO'!#REF!</definedName>
    <definedName name="RPTWKS41" localSheetId="29" hidden="1">#REF!</definedName>
    <definedName name="RPTWKS41" localSheetId="11" hidden="1">#REF!</definedName>
    <definedName name="RPTWKS41" localSheetId="36" hidden="1">#REF!</definedName>
    <definedName name="RPTWKS41" localSheetId="32" hidden="1">#REF!</definedName>
    <definedName name="RPTWKS41" localSheetId="18" hidden="1">#REF!</definedName>
    <definedName name="RPTWKS41" localSheetId="38" hidden="1">#REF!</definedName>
    <definedName name="RPTWKS41" hidden="1">#REF!</definedName>
    <definedName name="RPTWKS42" localSheetId="35" hidden="1">#REF!</definedName>
    <definedName name="RPTWKS42" localSheetId="31" hidden="1">#REF!</definedName>
    <definedName name="RPTWKS42" localSheetId="9" hidden="1">#REF!</definedName>
    <definedName name="RPTWKS42" localSheetId="30" hidden="1">#REF!</definedName>
    <definedName name="RPTWKS42" localSheetId="51" hidden="1">#REF!</definedName>
    <definedName name="RPTWKS42" localSheetId="33" hidden="1">#REF!</definedName>
    <definedName name="RPTWKS42" localSheetId="16" hidden="1">#REF!</definedName>
    <definedName name="RPTWKS42" localSheetId="10" hidden="1">'NFD CONSO'!#REF!</definedName>
    <definedName name="RPTWKS42" localSheetId="29" hidden="1">#REF!</definedName>
    <definedName name="RPTWKS42" localSheetId="11" hidden="1">#REF!</definedName>
    <definedName name="RPTWKS42" localSheetId="36" hidden="1">#REF!</definedName>
    <definedName name="RPTWKS42" localSheetId="32" hidden="1">#REF!</definedName>
    <definedName name="RPTWKS42" localSheetId="18" hidden="1">#REF!</definedName>
    <definedName name="RPTWKS42" localSheetId="38" hidden="1">#REF!</definedName>
    <definedName name="RPTWKS42" hidden="1">#REF!</definedName>
    <definedName name="RPTWKS43" localSheetId="35" hidden="1">#REF!</definedName>
    <definedName name="RPTWKS43" localSheetId="31" hidden="1">#REF!</definedName>
    <definedName name="RPTWKS43" localSheetId="9" hidden="1">#REF!</definedName>
    <definedName name="RPTWKS43" localSheetId="30" hidden="1">#REF!</definedName>
    <definedName name="RPTWKS43" localSheetId="33" hidden="1">#REF!</definedName>
    <definedName name="RPTWKS43" localSheetId="16" hidden="1">#REF!</definedName>
    <definedName name="RPTWKS43" localSheetId="10" hidden="1">'NFD CONSO'!#REF!</definedName>
    <definedName name="RPTWKS43" localSheetId="29" hidden="1">#REF!</definedName>
    <definedName name="RPTWKS43" localSheetId="11" hidden="1">#REF!</definedName>
    <definedName name="RPTWKS43" localSheetId="36" hidden="1">#REF!</definedName>
    <definedName name="RPTWKS43" localSheetId="32" hidden="1">#REF!</definedName>
    <definedName name="RPTWKS43" localSheetId="18" hidden="1">#REF!</definedName>
    <definedName name="RPTWKS43" localSheetId="38" hidden="1">#REF!</definedName>
    <definedName name="RPTWKS43" hidden="1">#REF!</definedName>
    <definedName name="RPTWKS44" localSheetId="35" hidden="1">#REF!</definedName>
    <definedName name="RPTWKS44" localSheetId="31" hidden="1">#REF!</definedName>
    <definedName name="RPTWKS44" localSheetId="9" hidden="1">#REF!</definedName>
    <definedName name="RPTWKS44" localSheetId="30" hidden="1">#REF!</definedName>
    <definedName name="RPTWKS44" localSheetId="33" hidden="1">#REF!</definedName>
    <definedName name="RPTWKS44" localSheetId="16" hidden="1">#REF!</definedName>
    <definedName name="RPTWKS44" localSheetId="10" hidden="1">'NFD CONSO'!#REF!</definedName>
    <definedName name="RPTWKS44" localSheetId="29" hidden="1">#REF!</definedName>
    <definedName name="RPTWKS44" localSheetId="11" hidden="1">#REF!</definedName>
    <definedName name="RPTWKS44" localSheetId="36" hidden="1">#REF!</definedName>
    <definedName name="RPTWKS44" localSheetId="32" hidden="1">#REF!</definedName>
    <definedName name="RPTWKS44" localSheetId="18" hidden="1">#REF!</definedName>
    <definedName name="RPTWKS44" localSheetId="38" hidden="1">#REF!</definedName>
    <definedName name="RPTWKS44" hidden="1">#REF!</definedName>
    <definedName name="RPTWKS45" localSheetId="35" hidden="1">#REF!</definedName>
    <definedName name="RPTWKS45" localSheetId="31" hidden="1">#REF!</definedName>
    <definedName name="RPTWKS45" localSheetId="9" hidden="1">#REF!</definedName>
    <definedName name="RPTWKS45" localSheetId="30" hidden="1">#REF!</definedName>
    <definedName name="RPTWKS45" localSheetId="33" hidden="1">#REF!</definedName>
    <definedName name="RPTWKS45" localSheetId="16" hidden="1">#REF!</definedName>
    <definedName name="RPTWKS45" localSheetId="10" hidden="1">'NFD CONSO'!#REF!</definedName>
    <definedName name="RPTWKS45" localSheetId="29" hidden="1">#REF!</definedName>
    <definedName name="RPTWKS45" localSheetId="11" hidden="1">#REF!</definedName>
    <definedName name="RPTWKS45" localSheetId="36" hidden="1">#REF!</definedName>
    <definedName name="RPTWKS45" localSheetId="32" hidden="1">#REF!</definedName>
    <definedName name="RPTWKS45" localSheetId="18" hidden="1">#REF!</definedName>
    <definedName name="RPTWKS45" localSheetId="38" hidden="1">#REF!</definedName>
    <definedName name="RPTWKS45" hidden="1">#REF!</definedName>
    <definedName name="RPTWKS46" localSheetId="35" hidden="1">#REF!</definedName>
    <definedName name="RPTWKS46" localSheetId="31" hidden="1">#REF!</definedName>
    <definedName name="RPTWKS46" localSheetId="9" hidden="1">#REF!</definedName>
    <definedName name="RPTWKS46" localSheetId="30" hidden="1">#REF!</definedName>
    <definedName name="RPTWKS46" localSheetId="33" hidden="1">#REF!</definedName>
    <definedName name="RPTWKS46" localSheetId="16" hidden="1">#REF!</definedName>
    <definedName name="RPTWKS46" localSheetId="10" hidden="1">'NFD CONSO'!#REF!</definedName>
    <definedName name="RPTWKS46" localSheetId="29" hidden="1">#REF!</definedName>
    <definedName name="RPTWKS46" localSheetId="11" hidden="1">#REF!</definedName>
    <definedName name="RPTWKS46" localSheetId="36" hidden="1">#REF!</definedName>
    <definedName name="RPTWKS46" localSheetId="32" hidden="1">#REF!</definedName>
    <definedName name="RPTWKS46" localSheetId="18" hidden="1">#REF!</definedName>
    <definedName name="RPTWKS46" localSheetId="38" hidden="1">#REF!</definedName>
    <definedName name="RPTWKS46" hidden="1">#REF!</definedName>
    <definedName name="RPTWKS47" localSheetId="35" hidden="1">#REF!</definedName>
    <definedName name="RPTWKS47" localSheetId="31" hidden="1">#REF!</definedName>
    <definedName name="RPTWKS47" localSheetId="9" hidden="1">#REF!</definedName>
    <definedName name="RPTWKS47" localSheetId="30" hidden="1">#REF!</definedName>
    <definedName name="RPTWKS47" localSheetId="33" hidden="1">#REF!</definedName>
    <definedName name="RPTWKS47" localSheetId="16" hidden="1">#REF!</definedName>
    <definedName name="RPTWKS47" localSheetId="10" hidden="1">'NFD CONSO'!#REF!</definedName>
    <definedName name="RPTWKS47" localSheetId="29" hidden="1">#REF!</definedName>
    <definedName name="RPTWKS47" localSheetId="11" hidden="1">#REF!</definedName>
    <definedName name="RPTWKS47" localSheetId="36" hidden="1">#REF!</definedName>
    <definedName name="RPTWKS47" localSheetId="32" hidden="1">#REF!</definedName>
    <definedName name="RPTWKS47" localSheetId="18" hidden="1">#REF!</definedName>
    <definedName name="RPTWKS47" localSheetId="38" hidden="1">#REF!</definedName>
    <definedName name="RPTWKS47" hidden="1">#REF!</definedName>
    <definedName name="RPTWKS48" localSheetId="35" hidden="1">#REF!</definedName>
    <definedName name="RPTWKS48" localSheetId="31" hidden="1">#REF!</definedName>
    <definedName name="RPTWKS48" localSheetId="9" hidden="1">#REF!</definedName>
    <definedName name="RPTWKS48" localSheetId="30" hidden="1">#REF!</definedName>
    <definedName name="RPTWKS48" localSheetId="33" hidden="1">#REF!</definedName>
    <definedName name="RPTWKS48" localSheetId="16" hidden="1">#REF!</definedName>
    <definedName name="RPTWKS48" localSheetId="10" hidden="1">'NFD CONSO'!#REF!</definedName>
    <definedName name="RPTWKS48" localSheetId="29" hidden="1">#REF!</definedName>
    <definedName name="RPTWKS48" localSheetId="11" hidden="1">#REF!</definedName>
    <definedName name="RPTWKS48" localSheetId="36" hidden="1">#REF!</definedName>
    <definedName name="RPTWKS48" localSheetId="32" hidden="1">#REF!</definedName>
    <definedName name="RPTWKS48" localSheetId="18" hidden="1">#REF!</definedName>
    <definedName name="RPTWKS48" localSheetId="38" hidden="1">#REF!</definedName>
    <definedName name="RPTWKS48" hidden="1">#REF!</definedName>
    <definedName name="RPTWKS49" localSheetId="35" hidden="1">#REF!</definedName>
    <definedName name="RPTWKS49" localSheetId="31" hidden="1">#REF!</definedName>
    <definedName name="RPTWKS49" localSheetId="9" hidden="1">#REF!</definedName>
    <definedName name="RPTWKS49" localSheetId="30" hidden="1">#REF!</definedName>
    <definedName name="RPTWKS49" localSheetId="33" hidden="1">#REF!</definedName>
    <definedName name="RPTWKS49" localSheetId="16" hidden="1">#REF!</definedName>
    <definedName name="RPTWKS49" localSheetId="10" hidden="1">'NFD CONSO'!#REF!</definedName>
    <definedName name="RPTWKS49" localSheetId="29" hidden="1">#REF!</definedName>
    <definedName name="RPTWKS49" localSheetId="11" hidden="1">#REF!</definedName>
    <definedName name="RPTWKS49" localSheetId="36" hidden="1">#REF!</definedName>
    <definedName name="RPTWKS49" localSheetId="32" hidden="1">#REF!</definedName>
    <definedName name="RPTWKS49" localSheetId="18" hidden="1">#REF!</definedName>
    <definedName name="RPTWKS49" localSheetId="38" hidden="1">#REF!</definedName>
    <definedName name="RPTWKS49" hidden="1">#REF!</definedName>
    <definedName name="RPTWKS5" localSheetId="35" hidden="1">#REF!</definedName>
    <definedName name="RPTWKS5" localSheetId="31" hidden="1">#REF!</definedName>
    <definedName name="RPTWKS5" localSheetId="9" hidden="1">#REF!</definedName>
    <definedName name="RPTWKS5" localSheetId="30" hidden="1">#REF!</definedName>
    <definedName name="RPTWKS5" localSheetId="33" hidden="1">#REF!</definedName>
    <definedName name="RPTWKS5" localSheetId="16" hidden="1">#REF!</definedName>
    <definedName name="RPTWKS5" localSheetId="10" hidden="1">'NFD CONSO'!#REF!</definedName>
    <definedName name="RPTWKS5" localSheetId="29" hidden="1">#REF!</definedName>
    <definedName name="RPTWKS5" localSheetId="11" hidden="1">#REF!</definedName>
    <definedName name="RPTWKS5" localSheetId="36" hidden="1">#REF!</definedName>
    <definedName name="RPTWKS5" localSheetId="32" hidden="1">#REF!</definedName>
    <definedName name="RPTWKS5" localSheetId="18" hidden="1">#REF!</definedName>
    <definedName name="RPTWKS5" localSheetId="38" hidden="1">#REF!</definedName>
    <definedName name="RPTWKS5" hidden="1">#REF!</definedName>
    <definedName name="RPTWKS50" localSheetId="35" hidden="1">#REF!</definedName>
    <definedName name="RPTWKS50" localSheetId="31" hidden="1">#REF!</definedName>
    <definedName name="RPTWKS50" localSheetId="9" hidden="1">#REF!</definedName>
    <definedName name="RPTWKS50" localSheetId="30" hidden="1">#REF!</definedName>
    <definedName name="RPTWKS50" localSheetId="33" hidden="1">#REF!</definedName>
    <definedName name="RPTWKS50" localSheetId="16" hidden="1">#REF!</definedName>
    <definedName name="RPTWKS50" localSheetId="10" hidden="1">'NFD CONSO'!#REF!</definedName>
    <definedName name="RPTWKS50" localSheetId="29" hidden="1">#REF!</definedName>
    <definedName name="RPTWKS50" localSheetId="11" hidden="1">#REF!</definedName>
    <definedName name="RPTWKS50" localSheetId="36" hidden="1">#REF!</definedName>
    <definedName name="RPTWKS50" localSheetId="32" hidden="1">#REF!</definedName>
    <definedName name="RPTWKS50" localSheetId="18" hidden="1">#REF!</definedName>
    <definedName name="RPTWKS50" localSheetId="38" hidden="1">#REF!</definedName>
    <definedName name="RPTWKS50" hidden="1">#REF!</definedName>
    <definedName name="RPTWKS51" localSheetId="35" hidden="1">#REF!</definedName>
    <definedName name="RPTWKS51" localSheetId="31" hidden="1">#REF!</definedName>
    <definedName name="RPTWKS51" localSheetId="9" hidden="1">#REF!</definedName>
    <definedName name="RPTWKS51" localSheetId="30" hidden="1">#REF!</definedName>
    <definedName name="RPTWKS51" localSheetId="33" hidden="1">#REF!</definedName>
    <definedName name="RPTWKS51" localSheetId="16" hidden="1">#REF!</definedName>
    <definedName name="RPTWKS51" localSheetId="10" hidden="1">'NFD CONSO'!#REF!</definedName>
    <definedName name="RPTWKS51" localSheetId="29" hidden="1">#REF!</definedName>
    <definedName name="RPTWKS51" localSheetId="11" hidden="1">#REF!</definedName>
    <definedName name="RPTWKS51" localSheetId="36" hidden="1">#REF!</definedName>
    <definedName name="RPTWKS51" localSheetId="32" hidden="1">#REF!</definedName>
    <definedName name="RPTWKS51" localSheetId="18" hidden="1">#REF!</definedName>
    <definedName name="RPTWKS51" localSheetId="38" hidden="1">#REF!</definedName>
    <definedName name="RPTWKS51" hidden="1">#REF!</definedName>
    <definedName name="RPTWKS52" localSheetId="35" hidden="1">#REF!</definedName>
    <definedName name="RPTWKS52" localSheetId="31" hidden="1">#REF!</definedName>
    <definedName name="RPTWKS52" localSheetId="9" hidden="1">#REF!</definedName>
    <definedName name="RPTWKS52" localSheetId="30" hidden="1">#REF!</definedName>
    <definedName name="RPTWKS52" localSheetId="33" hidden="1">#REF!</definedName>
    <definedName name="RPTWKS52" localSheetId="16" hidden="1">#REF!</definedName>
    <definedName name="RPTWKS52" localSheetId="10" hidden="1">'NFD CONSO'!#REF!</definedName>
    <definedName name="RPTWKS52" localSheetId="29" hidden="1">#REF!</definedName>
    <definedName name="RPTWKS52" localSheetId="11" hidden="1">#REF!</definedName>
    <definedName name="RPTWKS52" localSheetId="36" hidden="1">#REF!</definedName>
    <definedName name="RPTWKS52" localSheetId="32" hidden="1">#REF!</definedName>
    <definedName name="RPTWKS52" localSheetId="18" hidden="1">#REF!</definedName>
    <definedName name="RPTWKS52" localSheetId="38" hidden="1">#REF!</definedName>
    <definedName name="RPTWKS52" hidden="1">#REF!</definedName>
    <definedName name="RPTWKS53" localSheetId="35" hidden="1">#REF!</definedName>
    <definedName name="RPTWKS53" localSheetId="31" hidden="1">#REF!</definedName>
    <definedName name="RPTWKS53" localSheetId="9" hidden="1">#REF!</definedName>
    <definedName name="RPTWKS53" localSheetId="30" hidden="1">#REF!</definedName>
    <definedName name="RPTWKS53" localSheetId="33" hidden="1">#REF!</definedName>
    <definedName name="RPTWKS53" localSheetId="16" hidden="1">#REF!</definedName>
    <definedName name="RPTWKS53" localSheetId="10" hidden="1">'NFD CONSO'!#REF!</definedName>
    <definedName name="RPTWKS53" localSheetId="29" hidden="1">#REF!</definedName>
    <definedName name="RPTWKS53" localSheetId="11" hidden="1">#REF!</definedName>
    <definedName name="RPTWKS53" localSheetId="36" hidden="1">#REF!</definedName>
    <definedName name="RPTWKS53" localSheetId="32" hidden="1">#REF!</definedName>
    <definedName name="RPTWKS53" localSheetId="18" hidden="1">#REF!</definedName>
    <definedName name="RPTWKS53" localSheetId="38" hidden="1">#REF!</definedName>
    <definedName name="RPTWKS53" hidden="1">#REF!</definedName>
    <definedName name="RPTWKS54" localSheetId="35" hidden="1">#REF!</definedName>
    <definedName name="RPTWKS54" localSheetId="31" hidden="1">#REF!</definedName>
    <definedName name="RPTWKS54" localSheetId="9" hidden="1">#REF!</definedName>
    <definedName name="RPTWKS54" localSheetId="30" hidden="1">#REF!</definedName>
    <definedName name="RPTWKS54" localSheetId="33" hidden="1">#REF!</definedName>
    <definedName name="RPTWKS54" localSheetId="16" hidden="1">#REF!</definedName>
    <definedName name="RPTWKS54" localSheetId="10" hidden="1">'NFD CONSO'!#REF!</definedName>
    <definedName name="RPTWKS54" localSheetId="29" hidden="1">#REF!</definedName>
    <definedName name="RPTWKS54" localSheetId="11" hidden="1">#REF!</definedName>
    <definedName name="RPTWKS54" localSheetId="36" hidden="1">#REF!</definedName>
    <definedName name="RPTWKS54" localSheetId="32" hidden="1">#REF!</definedName>
    <definedName name="RPTWKS54" localSheetId="18" hidden="1">#REF!</definedName>
    <definedName name="RPTWKS54" localSheetId="38" hidden="1">#REF!</definedName>
    <definedName name="RPTWKS54" hidden="1">#REF!</definedName>
    <definedName name="RPTWKS55" localSheetId="35" hidden="1">#REF!</definedName>
    <definedName name="RPTWKS55" localSheetId="31" hidden="1">#REF!</definedName>
    <definedName name="RPTWKS55" localSheetId="9" hidden="1">#REF!</definedName>
    <definedName name="RPTWKS55" localSheetId="30" hidden="1">#REF!</definedName>
    <definedName name="RPTWKS55" localSheetId="33" hidden="1">#REF!</definedName>
    <definedName name="RPTWKS55" localSheetId="16" hidden="1">#REF!</definedName>
    <definedName name="RPTWKS55" localSheetId="10" hidden="1">'NFD CONSO'!#REF!</definedName>
    <definedName name="RPTWKS55" localSheetId="29" hidden="1">#REF!</definedName>
    <definedName name="RPTWKS55" localSheetId="11" hidden="1">#REF!</definedName>
    <definedName name="RPTWKS55" localSheetId="36" hidden="1">#REF!</definedName>
    <definedName name="RPTWKS55" localSheetId="32" hidden="1">#REF!</definedName>
    <definedName name="RPTWKS55" localSheetId="18" hidden="1">#REF!</definedName>
    <definedName name="RPTWKS55" localSheetId="38" hidden="1">#REF!</definedName>
    <definedName name="RPTWKS55" hidden="1">#REF!</definedName>
    <definedName name="RPTWKS56" localSheetId="35" hidden="1">#REF!</definedName>
    <definedName name="RPTWKS56" localSheetId="31" hidden="1">#REF!</definedName>
    <definedName name="RPTWKS56" localSheetId="9" hidden="1">#REF!</definedName>
    <definedName name="RPTWKS56" localSheetId="30" hidden="1">#REF!</definedName>
    <definedName name="RPTWKS56" localSheetId="33" hidden="1">#REF!</definedName>
    <definedName name="RPTWKS56" localSheetId="16" hidden="1">#REF!</definedName>
    <definedName name="RPTWKS56" localSheetId="10" hidden="1">'NFD CONSO'!#REF!</definedName>
    <definedName name="RPTWKS56" localSheetId="29" hidden="1">#REF!</definedName>
    <definedName name="RPTWKS56" localSheetId="11" hidden="1">#REF!</definedName>
    <definedName name="RPTWKS56" localSheetId="36" hidden="1">#REF!</definedName>
    <definedName name="RPTWKS56" localSheetId="32" hidden="1">#REF!</definedName>
    <definedName name="RPTWKS56" localSheetId="18" hidden="1">#REF!</definedName>
    <definedName name="RPTWKS56" localSheetId="38" hidden="1">#REF!</definedName>
    <definedName name="RPTWKS56" hidden="1">#REF!</definedName>
    <definedName name="RPTWKS57" localSheetId="35" hidden="1">#REF!</definedName>
    <definedName name="RPTWKS57" localSheetId="31" hidden="1">#REF!</definedName>
    <definedName name="RPTWKS57" localSheetId="9" hidden="1">#REF!</definedName>
    <definedName name="RPTWKS57" localSheetId="30" hidden="1">#REF!</definedName>
    <definedName name="RPTWKS57" localSheetId="33" hidden="1">#REF!</definedName>
    <definedName name="RPTWKS57" localSheetId="16" hidden="1">#REF!</definedName>
    <definedName name="RPTWKS57" localSheetId="10" hidden="1">'NFD CONSO'!#REF!</definedName>
    <definedName name="RPTWKS57" localSheetId="29" hidden="1">#REF!</definedName>
    <definedName name="RPTWKS57" localSheetId="11" hidden="1">#REF!</definedName>
    <definedName name="RPTWKS57" localSheetId="36" hidden="1">#REF!</definedName>
    <definedName name="RPTWKS57" localSheetId="32" hidden="1">#REF!</definedName>
    <definedName name="RPTWKS57" localSheetId="18" hidden="1">#REF!</definedName>
    <definedName name="RPTWKS57" localSheetId="38" hidden="1">#REF!</definedName>
    <definedName name="RPTWKS57" hidden="1">#REF!</definedName>
    <definedName name="RPTWKS58" localSheetId="35" hidden="1">#REF!</definedName>
    <definedName name="RPTWKS58" localSheetId="31" hidden="1">#REF!</definedName>
    <definedName name="RPTWKS58" localSheetId="9" hidden="1">#REF!</definedName>
    <definedName name="RPTWKS58" localSheetId="30" hidden="1">#REF!</definedName>
    <definedName name="RPTWKS58" localSheetId="33" hidden="1">#REF!</definedName>
    <definedName name="RPTWKS58" localSheetId="16" hidden="1">#REF!</definedName>
    <definedName name="RPTWKS58" localSheetId="10" hidden="1">'NFD CONSO'!#REF!</definedName>
    <definedName name="RPTWKS58" localSheetId="29" hidden="1">#REF!</definedName>
    <definedName name="RPTWKS58" localSheetId="11" hidden="1">#REF!</definedName>
    <definedName name="RPTWKS58" localSheetId="36" hidden="1">#REF!</definedName>
    <definedName name="RPTWKS58" localSheetId="32" hidden="1">#REF!</definedName>
    <definedName name="RPTWKS58" localSheetId="18" hidden="1">#REF!</definedName>
    <definedName name="RPTWKS58" localSheetId="38" hidden="1">#REF!</definedName>
    <definedName name="RPTWKS58" hidden="1">#REF!</definedName>
    <definedName name="RPTWKS59" localSheetId="35" hidden="1">#REF!</definedName>
    <definedName name="RPTWKS59" localSheetId="31" hidden="1">#REF!</definedName>
    <definedName name="RPTWKS59" localSheetId="9" hidden="1">#REF!</definedName>
    <definedName name="RPTWKS59" localSheetId="30" hidden="1">#REF!</definedName>
    <definedName name="RPTWKS59" localSheetId="33" hidden="1">#REF!</definedName>
    <definedName name="RPTWKS59" localSheetId="16" hidden="1">#REF!</definedName>
    <definedName name="RPTWKS59" localSheetId="10" hidden="1">'NFD CONSO'!#REF!</definedName>
    <definedName name="RPTWKS59" localSheetId="29" hidden="1">#REF!</definedName>
    <definedName name="RPTWKS59" localSheetId="11" hidden="1">#REF!</definedName>
    <definedName name="RPTWKS59" localSheetId="36" hidden="1">#REF!</definedName>
    <definedName name="RPTWKS59" localSheetId="32" hidden="1">#REF!</definedName>
    <definedName name="RPTWKS59" localSheetId="18" hidden="1">#REF!</definedName>
    <definedName name="RPTWKS59" localSheetId="38" hidden="1">#REF!</definedName>
    <definedName name="RPTWKS59" hidden="1">#REF!</definedName>
    <definedName name="RPTWKS6" localSheetId="35" hidden="1">#REF!</definedName>
    <definedName name="RPTWKS6" localSheetId="31" hidden="1">#REF!</definedName>
    <definedName name="RPTWKS6" localSheetId="9" hidden="1">#REF!</definedName>
    <definedName name="RPTWKS6" localSheetId="30" hidden="1">#REF!</definedName>
    <definedName name="RPTWKS6" localSheetId="33" hidden="1">#REF!</definedName>
    <definedName name="RPTWKS6" localSheetId="16" hidden="1">#REF!</definedName>
    <definedName name="RPTWKS6" localSheetId="10" hidden="1">'NFD CONSO'!#REF!</definedName>
    <definedName name="RPTWKS6" localSheetId="29" hidden="1">#REF!</definedName>
    <definedName name="RPTWKS6" localSheetId="11" hidden="1">#REF!</definedName>
    <definedName name="RPTWKS6" localSheetId="36" hidden="1">#REF!</definedName>
    <definedName name="RPTWKS6" localSheetId="32" hidden="1">#REF!</definedName>
    <definedName name="RPTWKS6" localSheetId="18" hidden="1">#REF!</definedName>
    <definedName name="RPTWKS6" localSheetId="38" hidden="1">#REF!</definedName>
    <definedName name="RPTWKS6" hidden="1">#REF!</definedName>
    <definedName name="RPTWKS60" localSheetId="35" hidden="1">#REF!</definedName>
    <definedName name="RPTWKS60" localSheetId="31" hidden="1">#REF!</definedName>
    <definedName name="RPTWKS60" localSheetId="9" hidden="1">#REF!</definedName>
    <definedName name="RPTWKS60" localSheetId="30" hidden="1">#REF!</definedName>
    <definedName name="RPTWKS60" localSheetId="33" hidden="1">#REF!</definedName>
    <definedName name="RPTWKS60" localSheetId="16" hidden="1">#REF!</definedName>
    <definedName name="RPTWKS60" localSheetId="10" hidden="1">'NFD CONSO'!#REF!</definedName>
    <definedName name="RPTWKS60" localSheetId="29" hidden="1">#REF!</definedName>
    <definedName name="RPTWKS60" localSheetId="11" hidden="1">#REF!</definedName>
    <definedName name="RPTWKS60" localSheetId="36" hidden="1">#REF!</definedName>
    <definedName name="RPTWKS60" localSheetId="32" hidden="1">#REF!</definedName>
    <definedName name="RPTWKS60" localSheetId="18" hidden="1">#REF!</definedName>
    <definedName name="RPTWKS60" localSheetId="38" hidden="1">#REF!</definedName>
    <definedName name="RPTWKS60" hidden="1">#REF!</definedName>
    <definedName name="RPTWKS61" localSheetId="35" hidden="1">#REF!</definedName>
    <definedName name="RPTWKS61" localSheetId="31" hidden="1">#REF!</definedName>
    <definedName name="RPTWKS61" localSheetId="9" hidden="1">#REF!</definedName>
    <definedName name="RPTWKS61" localSheetId="30" hidden="1">#REF!</definedName>
    <definedName name="RPTWKS61" localSheetId="33" hidden="1">#REF!</definedName>
    <definedName name="RPTWKS61" localSheetId="16" hidden="1">#REF!</definedName>
    <definedName name="RPTWKS61" localSheetId="10" hidden="1">'NFD CONSO'!#REF!</definedName>
    <definedName name="RPTWKS61" localSheetId="29" hidden="1">#REF!</definedName>
    <definedName name="RPTWKS61" localSheetId="11" hidden="1">#REF!</definedName>
    <definedName name="RPTWKS61" localSheetId="36" hidden="1">#REF!</definedName>
    <definedName name="RPTWKS61" localSheetId="32" hidden="1">#REF!</definedName>
    <definedName name="RPTWKS61" localSheetId="18" hidden="1">#REF!</definedName>
    <definedName name="RPTWKS61" localSheetId="38" hidden="1">#REF!</definedName>
    <definedName name="RPTWKS61" hidden="1">#REF!</definedName>
    <definedName name="RPTWKS62" localSheetId="35" hidden="1">#REF!</definedName>
    <definedName name="RPTWKS62" localSheetId="31" hidden="1">#REF!</definedName>
    <definedName name="RPTWKS62" localSheetId="9" hidden="1">#REF!</definedName>
    <definedName name="RPTWKS62" localSheetId="30" hidden="1">#REF!</definedName>
    <definedName name="RPTWKS62" localSheetId="33" hidden="1">#REF!</definedName>
    <definedName name="RPTWKS62" localSheetId="16" hidden="1">#REF!</definedName>
    <definedName name="RPTWKS62" localSheetId="10" hidden="1">'NFD CONSO'!#REF!</definedName>
    <definedName name="RPTWKS62" localSheetId="29" hidden="1">#REF!</definedName>
    <definedName name="RPTWKS62" localSheetId="11" hidden="1">#REF!</definedName>
    <definedName name="RPTWKS62" localSheetId="36" hidden="1">#REF!</definedName>
    <definedName name="RPTWKS62" localSheetId="32" hidden="1">#REF!</definedName>
    <definedName name="RPTWKS62" localSheetId="18" hidden="1">#REF!</definedName>
    <definedName name="RPTWKS62" localSheetId="38" hidden="1">#REF!</definedName>
    <definedName name="RPTWKS62" hidden="1">#REF!</definedName>
    <definedName name="RPTWKS63" localSheetId="35" hidden="1">#REF!</definedName>
    <definedName name="RPTWKS63" localSheetId="31" hidden="1">#REF!</definedName>
    <definedName name="RPTWKS63" localSheetId="9" hidden="1">#REF!</definedName>
    <definedName name="RPTWKS63" localSheetId="30" hidden="1">#REF!</definedName>
    <definedName name="RPTWKS63" localSheetId="33" hidden="1">#REF!</definedName>
    <definedName name="RPTWKS63" localSheetId="16" hidden="1">#REF!</definedName>
    <definedName name="RPTWKS63" localSheetId="10" hidden="1">'NFD CONSO'!#REF!</definedName>
    <definedName name="RPTWKS63" localSheetId="29" hidden="1">#REF!</definedName>
    <definedName name="RPTWKS63" localSheetId="11" hidden="1">#REF!</definedName>
    <definedName name="RPTWKS63" localSheetId="36" hidden="1">#REF!</definedName>
    <definedName name="RPTWKS63" localSheetId="32" hidden="1">#REF!</definedName>
    <definedName name="RPTWKS63" localSheetId="18" hidden="1">#REF!</definedName>
    <definedName name="RPTWKS63" localSheetId="38" hidden="1">#REF!</definedName>
    <definedName name="RPTWKS63" hidden="1">#REF!</definedName>
    <definedName name="RPTWKS64" localSheetId="35" hidden="1">#REF!</definedName>
    <definedName name="RPTWKS64" localSheetId="31" hidden="1">#REF!</definedName>
    <definedName name="RPTWKS64" localSheetId="9" hidden="1">#REF!</definedName>
    <definedName name="RPTWKS64" localSheetId="30" hidden="1">#REF!</definedName>
    <definedName name="RPTWKS64" localSheetId="33" hidden="1">#REF!</definedName>
    <definedName name="RPTWKS64" localSheetId="16" hidden="1">#REF!</definedName>
    <definedName name="RPTWKS64" localSheetId="10" hidden="1">'NFD CONSO'!#REF!</definedName>
    <definedName name="RPTWKS64" localSheetId="29" hidden="1">#REF!</definedName>
    <definedName name="RPTWKS64" localSheetId="11" hidden="1">#REF!</definedName>
    <definedName name="RPTWKS64" localSheetId="36" hidden="1">#REF!</definedName>
    <definedName name="RPTWKS64" localSheetId="32" hidden="1">#REF!</definedName>
    <definedName name="RPTWKS64" localSheetId="18" hidden="1">#REF!</definedName>
    <definedName name="RPTWKS64" localSheetId="38" hidden="1">#REF!</definedName>
    <definedName name="RPTWKS64" hidden="1">#REF!</definedName>
    <definedName name="RPTWKS65" localSheetId="35" hidden="1">#REF!</definedName>
    <definedName name="RPTWKS65" localSheetId="31" hidden="1">#REF!</definedName>
    <definedName name="RPTWKS65" localSheetId="9" hidden="1">#REF!</definedName>
    <definedName name="RPTWKS65" localSheetId="30" hidden="1">#REF!</definedName>
    <definedName name="RPTWKS65" localSheetId="33" hidden="1">#REF!</definedName>
    <definedName name="RPTWKS65" localSheetId="16" hidden="1">#REF!</definedName>
    <definedName name="RPTWKS65" localSheetId="10" hidden="1">'NFD CONSO'!#REF!</definedName>
    <definedName name="RPTWKS65" localSheetId="29" hidden="1">#REF!</definedName>
    <definedName name="RPTWKS65" localSheetId="11" hidden="1">#REF!</definedName>
    <definedName name="RPTWKS65" localSheetId="36" hidden="1">#REF!</definedName>
    <definedName name="RPTWKS65" localSheetId="32" hidden="1">#REF!</definedName>
    <definedName name="RPTWKS65" localSheetId="18" hidden="1">#REF!</definedName>
    <definedName name="RPTWKS65" localSheetId="38" hidden="1">#REF!</definedName>
    <definedName name="RPTWKS65" hidden="1">#REF!</definedName>
    <definedName name="RPTWKS66" localSheetId="35" hidden="1">#REF!</definedName>
    <definedName name="RPTWKS66" localSheetId="31" hidden="1">#REF!</definedName>
    <definedName name="RPTWKS66" localSheetId="9" hidden="1">#REF!</definedName>
    <definedName name="RPTWKS66" localSheetId="30" hidden="1">#REF!</definedName>
    <definedName name="RPTWKS66" localSheetId="33" hidden="1">#REF!</definedName>
    <definedName name="RPTWKS66" localSheetId="16" hidden="1">#REF!</definedName>
    <definedName name="RPTWKS66" localSheetId="10" hidden="1">'NFD CONSO'!#REF!</definedName>
    <definedName name="RPTWKS66" localSheetId="29" hidden="1">#REF!</definedName>
    <definedName name="RPTWKS66" localSheetId="11" hidden="1">#REF!</definedName>
    <definedName name="RPTWKS66" localSheetId="36" hidden="1">#REF!</definedName>
    <definedName name="RPTWKS66" localSheetId="32" hidden="1">#REF!</definedName>
    <definedName name="RPTWKS66" localSheetId="18" hidden="1">#REF!</definedName>
    <definedName name="RPTWKS66" localSheetId="38" hidden="1">#REF!</definedName>
    <definedName name="RPTWKS66" hidden="1">#REF!</definedName>
    <definedName name="RPTWKS67" localSheetId="35" hidden="1">#REF!</definedName>
    <definedName name="RPTWKS67" localSheetId="31" hidden="1">#REF!</definedName>
    <definedName name="RPTWKS67" localSheetId="9" hidden="1">#REF!</definedName>
    <definedName name="RPTWKS67" localSheetId="30" hidden="1">#REF!</definedName>
    <definedName name="RPTWKS67" localSheetId="33" hidden="1">#REF!</definedName>
    <definedName name="RPTWKS67" localSheetId="16" hidden="1">#REF!</definedName>
    <definedName name="RPTWKS67" localSheetId="10" hidden="1">'NFD CONSO'!#REF!</definedName>
    <definedName name="RPTWKS67" localSheetId="29" hidden="1">#REF!</definedName>
    <definedName name="RPTWKS67" localSheetId="11" hidden="1">#REF!</definedName>
    <definedName name="RPTWKS67" localSheetId="36" hidden="1">#REF!</definedName>
    <definedName name="RPTWKS67" localSheetId="32" hidden="1">#REF!</definedName>
    <definedName name="RPTWKS67" localSheetId="18" hidden="1">#REF!</definedName>
    <definedName name="RPTWKS67" localSheetId="38" hidden="1">#REF!</definedName>
    <definedName name="RPTWKS67" hidden="1">#REF!</definedName>
    <definedName name="RPTWKS68" localSheetId="35" hidden="1">#REF!</definedName>
    <definedName name="RPTWKS68" localSheetId="31" hidden="1">#REF!</definedName>
    <definedName name="RPTWKS68" localSheetId="9" hidden="1">#REF!</definedName>
    <definedName name="RPTWKS68" localSheetId="30" hidden="1">#REF!</definedName>
    <definedName name="RPTWKS68" localSheetId="33" hidden="1">#REF!</definedName>
    <definedName name="RPTWKS68" localSheetId="16" hidden="1">#REF!</definedName>
    <definedName name="RPTWKS68" localSheetId="10" hidden="1">'NFD CONSO'!#REF!</definedName>
    <definedName name="RPTWKS68" localSheetId="29" hidden="1">#REF!</definedName>
    <definedName name="RPTWKS68" localSheetId="11" hidden="1">#REF!</definedName>
    <definedName name="RPTWKS68" localSheetId="36" hidden="1">#REF!</definedName>
    <definedName name="RPTWKS68" localSheetId="32" hidden="1">#REF!</definedName>
    <definedName name="RPTWKS68" localSheetId="18" hidden="1">#REF!</definedName>
    <definedName name="RPTWKS68" localSheetId="38" hidden="1">#REF!</definedName>
    <definedName name="RPTWKS68" hidden="1">#REF!</definedName>
    <definedName name="RPTWKS69" localSheetId="35" hidden="1">#REF!</definedName>
    <definedName name="RPTWKS69" localSheetId="31" hidden="1">#REF!</definedName>
    <definedName name="RPTWKS69" localSheetId="9" hidden="1">#REF!</definedName>
    <definedName name="RPTWKS69" localSheetId="30" hidden="1">#REF!</definedName>
    <definedName name="RPTWKS69" localSheetId="33" hidden="1">#REF!</definedName>
    <definedName name="RPTWKS69" localSheetId="16" hidden="1">#REF!</definedName>
    <definedName name="RPTWKS69" localSheetId="10" hidden="1">'NFD CONSO'!#REF!</definedName>
    <definedName name="RPTWKS69" localSheetId="29" hidden="1">#REF!</definedName>
    <definedName name="RPTWKS69" localSheetId="11" hidden="1">#REF!</definedName>
    <definedName name="RPTWKS69" localSheetId="36" hidden="1">#REF!</definedName>
    <definedName name="RPTWKS69" localSheetId="32" hidden="1">#REF!</definedName>
    <definedName name="RPTWKS69" localSheetId="18" hidden="1">#REF!</definedName>
    <definedName name="RPTWKS69" localSheetId="38" hidden="1">#REF!</definedName>
    <definedName name="RPTWKS69" hidden="1">#REF!</definedName>
    <definedName name="RPTWKS7" localSheetId="35" hidden="1">#REF!</definedName>
    <definedName name="RPTWKS7" localSheetId="31" hidden="1">#REF!</definedName>
    <definedName name="RPTWKS7" localSheetId="9" hidden="1">#REF!</definedName>
    <definedName name="RPTWKS7" localSheetId="30" hidden="1">#REF!</definedName>
    <definedName name="RPTWKS7" localSheetId="33" hidden="1">#REF!</definedName>
    <definedName name="RPTWKS7" localSheetId="16" hidden="1">#REF!</definedName>
    <definedName name="RPTWKS7" localSheetId="10" hidden="1">'NFD CONSO'!#REF!</definedName>
    <definedName name="RPTWKS7" localSheetId="29" hidden="1">#REF!</definedName>
    <definedName name="RPTWKS7" localSheetId="11" hidden="1">#REF!</definedName>
    <definedName name="RPTWKS7" localSheetId="36" hidden="1">#REF!</definedName>
    <definedName name="RPTWKS7" localSheetId="32" hidden="1">#REF!</definedName>
    <definedName name="RPTWKS7" localSheetId="18" hidden="1">#REF!</definedName>
    <definedName name="RPTWKS7" localSheetId="38" hidden="1">#REF!</definedName>
    <definedName name="RPTWKS7" hidden="1">#REF!</definedName>
    <definedName name="RPTWKS70" localSheetId="35" hidden="1">#REF!</definedName>
    <definedName name="RPTWKS70" localSheetId="31" hidden="1">#REF!</definedName>
    <definedName name="RPTWKS70" localSheetId="9" hidden="1">#REF!</definedName>
    <definedName name="RPTWKS70" localSheetId="30" hidden="1">#REF!</definedName>
    <definedName name="RPTWKS70" localSheetId="33" hidden="1">#REF!</definedName>
    <definedName name="RPTWKS70" localSheetId="16" hidden="1">#REF!</definedName>
    <definedName name="RPTWKS70" localSheetId="10" hidden="1">'NFD CONSO'!#REF!</definedName>
    <definedName name="RPTWKS70" localSheetId="29" hidden="1">#REF!</definedName>
    <definedName name="RPTWKS70" localSheetId="11" hidden="1">#REF!</definedName>
    <definedName name="RPTWKS70" localSheetId="36" hidden="1">#REF!</definedName>
    <definedName name="RPTWKS70" localSheetId="32" hidden="1">#REF!</definedName>
    <definedName name="RPTWKS70" localSheetId="18" hidden="1">#REF!</definedName>
    <definedName name="RPTWKS70" localSheetId="38" hidden="1">#REF!</definedName>
    <definedName name="RPTWKS70" hidden="1">#REF!</definedName>
    <definedName name="RPTWKS71" localSheetId="35" hidden="1">#REF!</definedName>
    <definedName name="RPTWKS71" localSheetId="31" hidden="1">#REF!</definedName>
    <definedName name="RPTWKS71" localSheetId="9" hidden="1">#REF!</definedName>
    <definedName name="RPTWKS71" localSheetId="30" hidden="1">#REF!</definedName>
    <definedName name="RPTWKS71" localSheetId="33" hidden="1">#REF!</definedName>
    <definedName name="RPTWKS71" localSheetId="16" hidden="1">#REF!</definedName>
    <definedName name="RPTWKS71" localSheetId="10" hidden="1">'NFD CONSO'!#REF!</definedName>
    <definedName name="RPTWKS71" localSheetId="29" hidden="1">#REF!</definedName>
    <definedName name="RPTWKS71" localSheetId="11" hidden="1">#REF!</definedName>
    <definedName name="RPTWKS71" localSheetId="36" hidden="1">#REF!</definedName>
    <definedName name="RPTWKS71" localSheetId="32" hidden="1">#REF!</definedName>
    <definedName name="RPTWKS71" localSheetId="18" hidden="1">#REF!</definedName>
    <definedName name="RPTWKS71" localSheetId="38" hidden="1">#REF!</definedName>
    <definedName name="RPTWKS71" hidden="1">#REF!</definedName>
    <definedName name="RPTWKS72" localSheetId="35" hidden="1">#REF!</definedName>
    <definedName name="RPTWKS72" localSheetId="31" hidden="1">#REF!</definedName>
    <definedName name="RPTWKS72" localSheetId="9" hidden="1">#REF!</definedName>
    <definedName name="RPTWKS72" localSheetId="30" hidden="1">#REF!</definedName>
    <definedName name="RPTWKS72" localSheetId="33" hidden="1">#REF!</definedName>
    <definedName name="RPTWKS72" localSheetId="16" hidden="1">#REF!</definedName>
    <definedName name="RPTWKS72" localSheetId="10" hidden="1">'NFD CONSO'!#REF!</definedName>
    <definedName name="RPTWKS72" localSheetId="29" hidden="1">#REF!</definedName>
    <definedName name="RPTWKS72" localSheetId="11" hidden="1">#REF!</definedName>
    <definedName name="RPTWKS72" localSheetId="36" hidden="1">#REF!</definedName>
    <definedName name="RPTWKS72" localSheetId="32" hidden="1">#REF!</definedName>
    <definedName name="RPTWKS72" localSheetId="18" hidden="1">#REF!</definedName>
    <definedName name="RPTWKS72" localSheetId="38" hidden="1">#REF!</definedName>
    <definedName name="RPTWKS72" hidden="1">#REF!</definedName>
    <definedName name="RPTWKS73" localSheetId="35" hidden="1">#REF!</definedName>
    <definedName name="RPTWKS73" localSheetId="31" hidden="1">#REF!</definedName>
    <definedName name="RPTWKS73" localSheetId="9" hidden="1">#REF!</definedName>
    <definedName name="RPTWKS73" localSheetId="30" hidden="1">#REF!</definedName>
    <definedName name="RPTWKS73" localSheetId="33" hidden="1">#REF!</definedName>
    <definedName name="RPTWKS73" localSheetId="16" hidden="1">#REF!</definedName>
    <definedName name="RPTWKS73" localSheetId="10" hidden="1">'NFD CONSO'!#REF!</definedName>
    <definedName name="RPTWKS73" localSheetId="29" hidden="1">#REF!</definedName>
    <definedName name="RPTWKS73" localSheetId="11" hidden="1">#REF!</definedName>
    <definedName name="RPTWKS73" localSheetId="36" hidden="1">#REF!</definedName>
    <definedName name="RPTWKS73" localSheetId="32" hidden="1">#REF!</definedName>
    <definedName name="RPTWKS73" localSheetId="18" hidden="1">#REF!</definedName>
    <definedName name="RPTWKS73" localSheetId="38" hidden="1">#REF!</definedName>
    <definedName name="RPTWKS73" hidden="1">#REF!</definedName>
    <definedName name="RPTWKS74" localSheetId="35" hidden="1">#REF!</definedName>
    <definedName name="RPTWKS74" localSheetId="31" hidden="1">#REF!</definedName>
    <definedName name="RPTWKS74" localSheetId="9" hidden="1">#REF!</definedName>
    <definedName name="RPTWKS74" localSheetId="30" hidden="1">#REF!</definedName>
    <definedName name="RPTWKS74" localSheetId="33" hidden="1">#REF!</definedName>
    <definedName name="RPTWKS74" localSheetId="16" hidden="1">#REF!</definedName>
    <definedName name="RPTWKS74" localSheetId="10" hidden="1">'NFD CONSO'!#REF!</definedName>
    <definedName name="RPTWKS74" localSheetId="29" hidden="1">#REF!</definedName>
    <definedName name="RPTWKS74" localSheetId="11" hidden="1">#REF!</definedName>
    <definedName name="RPTWKS74" localSheetId="36" hidden="1">#REF!</definedName>
    <definedName name="RPTWKS74" localSheetId="32" hidden="1">#REF!</definedName>
    <definedName name="RPTWKS74" localSheetId="18" hidden="1">#REF!</definedName>
    <definedName name="RPTWKS74" localSheetId="38" hidden="1">#REF!</definedName>
    <definedName name="RPTWKS74" hidden="1">#REF!</definedName>
    <definedName name="RPTWKS75" localSheetId="35" hidden="1">#REF!</definedName>
    <definedName name="RPTWKS75" localSheetId="31" hidden="1">#REF!</definedName>
    <definedName name="RPTWKS75" localSheetId="9" hidden="1">#REF!</definedName>
    <definedName name="RPTWKS75" localSheetId="30" hidden="1">#REF!</definedName>
    <definedName name="RPTWKS75" localSheetId="33" hidden="1">#REF!</definedName>
    <definedName name="RPTWKS75" localSheetId="16" hidden="1">#REF!</definedName>
    <definedName name="RPTWKS75" localSheetId="10" hidden="1">'NFD CONSO'!#REF!</definedName>
    <definedName name="RPTWKS75" localSheetId="29" hidden="1">#REF!</definedName>
    <definedName name="RPTWKS75" localSheetId="11" hidden="1">#REF!</definedName>
    <definedName name="RPTWKS75" localSheetId="36" hidden="1">#REF!</definedName>
    <definedName name="RPTWKS75" localSheetId="32" hidden="1">#REF!</definedName>
    <definedName name="RPTWKS75" localSheetId="18" hidden="1">#REF!</definedName>
    <definedName name="RPTWKS75" localSheetId="38" hidden="1">#REF!</definedName>
    <definedName name="RPTWKS75" hidden="1">#REF!</definedName>
    <definedName name="RPTWKS76" localSheetId="35" hidden="1">#REF!</definedName>
    <definedName name="RPTWKS76" localSheetId="31" hidden="1">#REF!</definedName>
    <definedName name="RPTWKS76" localSheetId="9" hidden="1">#REF!</definedName>
    <definedName name="RPTWKS76" localSheetId="30" hidden="1">#REF!</definedName>
    <definedName name="RPTWKS76" localSheetId="33" hidden="1">#REF!</definedName>
    <definedName name="RPTWKS76" localSheetId="16" hidden="1">#REF!</definedName>
    <definedName name="RPTWKS76" localSheetId="10" hidden="1">'NFD CONSO'!#REF!</definedName>
    <definedName name="RPTWKS76" localSheetId="29" hidden="1">#REF!</definedName>
    <definedName name="RPTWKS76" localSheetId="11" hidden="1">#REF!</definedName>
    <definedName name="RPTWKS76" localSheetId="36" hidden="1">#REF!</definedName>
    <definedName name="RPTWKS76" localSheetId="32" hidden="1">#REF!</definedName>
    <definedName name="RPTWKS76" localSheetId="18" hidden="1">#REF!</definedName>
    <definedName name="RPTWKS76" localSheetId="38" hidden="1">#REF!</definedName>
    <definedName name="RPTWKS76" hidden="1">#REF!</definedName>
    <definedName name="RPTWKS77" localSheetId="35" hidden="1">#REF!</definedName>
    <definedName name="RPTWKS77" localSheetId="31" hidden="1">#REF!</definedName>
    <definedName name="RPTWKS77" localSheetId="9" hidden="1">#REF!</definedName>
    <definedName name="RPTWKS77" localSheetId="30" hidden="1">#REF!</definedName>
    <definedName name="RPTWKS77" localSheetId="33" hidden="1">#REF!</definedName>
    <definedName name="RPTWKS77" localSheetId="16" hidden="1">#REF!</definedName>
    <definedName name="RPTWKS77" localSheetId="10" hidden="1">'NFD CONSO'!#REF!</definedName>
    <definedName name="RPTWKS77" localSheetId="29" hidden="1">#REF!</definedName>
    <definedName name="RPTWKS77" localSheetId="11" hidden="1">#REF!</definedName>
    <definedName name="RPTWKS77" localSheetId="36" hidden="1">#REF!</definedName>
    <definedName name="RPTWKS77" localSheetId="32" hidden="1">#REF!</definedName>
    <definedName name="RPTWKS77" localSheetId="18" hidden="1">#REF!</definedName>
    <definedName name="RPTWKS77" localSheetId="38" hidden="1">#REF!</definedName>
    <definedName name="RPTWKS77" hidden="1">#REF!</definedName>
    <definedName name="RPTWKS78" localSheetId="35" hidden="1">#REF!</definedName>
    <definedName name="RPTWKS78" localSheetId="31" hidden="1">#REF!</definedName>
    <definedName name="RPTWKS78" localSheetId="9" hidden="1">#REF!</definedName>
    <definedName name="RPTWKS78" localSheetId="30" hidden="1">#REF!</definedName>
    <definedName name="RPTWKS78" localSheetId="33" hidden="1">#REF!</definedName>
    <definedName name="RPTWKS78" localSheetId="16" hidden="1">#REF!</definedName>
    <definedName name="RPTWKS78" localSheetId="10" hidden="1">'NFD CONSO'!#REF!</definedName>
    <definedName name="RPTWKS78" localSheetId="29" hidden="1">#REF!</definedName>
    <definedName name="RPTWKS78" localSheetId="11" hidden="1">#REF!</definedName>
    <definedName name="RPTWKS78" localSheetId="36" hidden="1">#REF!</definedName>
    <definedName name="RPTWKS78" localSheetId="32" hidden="1">#REF!</definedName>
    <definedName name="RPTWKS78" localSheetId="18" hidden="1">#REF!</definedName>
    <definedName name="RPTWKS78" localSheetId="38" hidden="1">#REF!</definedName>
    <definedName name="RPTWKS78" hidden="1">#REF!</definedName>
    <definedName name="RPTWKS79" localSheetId="35" hidden="1">#REF!</definedName>
    <definedName name="RPTWKS79" localSheetId="31" hidden="1">#REF!</definedName>
    <definedName name="RPTWKS79" localSheetId="9" hidden="1">#REF!</definedName>
    <definedName name="RPTWKS79" localSheetId="30" hidden="1">#REF!</definedName>
    <definedName name="RPTWKS79" localSheetId="33" hidden="1">#REF!</definedName>
    <definedName name="RPTWKS79" localSheetId="16" hidden="1">#REF!</definedName>
    <definedName name="RPTWKS79" localSheetId="10" hidden="1">'NFD CONSO'!#REF!</definedName>
    <definedName name="RPTWKS79" localSheetId="29" hidden="1">#REF!</definedName>
    <definedName name="RPTWKS79" localSheetId="11" hidden="1">#REF!</definedName>
    <definedName name="RPTWKS79" localSheetId="36" hidden="1">#REF!</definedName>
    <definedName name="RPTWKS79" localSheetId="32" hidden="1">#REF!</definedName>
    <definedName name="RPTWKS79" localSheetId="18" hidden="1">#REF!</definedName>
    <definedName name="RPTWKS79" localSheetId="38" hidden="1">#REF!</definedName>
    <definedName name="RPTWKS79" hidden="1">#REF!</definedName>
    <definedName name="RPTWKS8" localSheetId="35" hidden="1">#REF!</definedName>
    <definedName name="RPTWKS8" localSheetId="31" hidden="1">#REF!</definedName>
    <definedName name="RPTWKS8" localSheetId="9" hidden="1">#REF!</definedName>
    <definedName name="RPTWKS8" localSheetId="30" hidden="1">#REF!</definedName>
    <definedName name="RPTWKS8" localSheetId="33" hidden="1">#REF!</definedName>
    <definedName name="RPTWKS8" localSheetId="16" hidden="1">#REF!</definedName>
    <definedName name="RPTWKS8" localSheetId="10" hidden="1">'NFD CONSO'!#REF!</definedName>
    <definedName name="RPTWKS8" localSheetId="29" hidden="1">#REF!</definedName>
    <definedName name="RPTWKS8" localSheetId="11" hidden="1">#REF!</definedName>
    <definedName name="RPTWKS8" localSheetId="36" hidden="1">#REF!</definedName>
    <definedName name="RPTWKS8" localSheetId="32" hidden="1">#REF!</definedName>
    <definedName name="RPTWKS8" localSheetId="18" hidden="1">#REF!</definedName>
    <definedName name="RPTWKS8" localSheetId="38" hidden="1">#REF!</definedName>
    <definedName name="RPTWKS8" hidden="1">#REF!</definedName>
    <definedName name="RPTWKS80" localSheetId="35" hidden="1">#REF!</definedName>
    <definedName name="RPTWKS80" localSheetId="31" hidden="1">#REF!</definedName>
    <definedName name="RPTWKS80" localSheetId="9" hidden="1">#REF!</definedName>
    <definedName name="RPTWKS80" localSheetId="30" hidden="1">#REF!</definedName>
    <definedName name="RPTWKS80" localSheetId="33" hidden="1">#REF!</definedName>
    <definedName name="RPTWKS80" localSheetId="16" hidden="1">#REF!</definedName>
    <definedName name="RPTWKS80" localSheetId="10" hidden="1">'NFD CONSO'!#REF!</definedName>
    <definedName name="RPTWKS80" localSheetId="29" hidden="1">#REF!</definedName>
    <definedName name="RPTWKS80" localSheetId="11" hidden="1">#REF!</definedName>
    <definedName name="RPTWKS80" localSheetId="36" hidden="1">#REF!</definedName>
    <definedName name="RPTWKS80" localSheetId="32" hidden="1">#REF!</definedName>
    <definedName name="RPTWKS80" localSheetId="18" hidden="1">#REF!</definedName>
    <definedName name="RPTWKS80" localSheetId="38" hidden="1">#REF!</definedName>
    <definedName name="RPTWKS80" hidden="1">#REF!</definedName>
    <definedName name="RPTWKS81" localSheetId="35" hidden="1">#REF!</definedName>
    <definedName name="RPTWKS81" localSheetId="31" hidden="1">#REF!</definedName>
    <definedName name="RPTWKS81" localSheetId="9" hidden="1">#REF!</definedName>
    <definedName name="RPTWKS81" localSheetId="30" hidden="1">#REF!</definedName>
    <definedName name="RPTWKS81" localSheetId="33" hidden="1">#REF!</definedName>
    <definedName name="RPTWKS81" localSheetId="16" hidden="1">#REF!</definedName>
    <definedName name="RPTWKS81" localSheetId="10" hidden="1">'NFD CONSO'!#REF!</definedName>
    <definedName name="RPTWKS81" localSheetId="29" hidden="1">#REF!</definedName>
    <definedName name="RPTWKS81" localSheetId="11" hidden="1">#REF!</definedName>
    <definedName name="RPTWKS81" localSheetId="36" hidden="1">#REF!</definedName>
    <definedName name="RPTWKS81" localSheetId="32" hidden="1">#REF!</definedName>
    <definedName name="RPTWKS81" localSheetId="18" hidden="1">#REF!</definedName>
    <definedName name="RPTWKS81" localSheetId="38" hidden="1">#REF!</definedName>
    <definedName name="RPTWKS81" hidden="1">#REF!</definedName>
    <definedName name="RPTWKS82" localSheetId="35" hidden="1">#REF!</definedName>
    <definedName name="RPTWKS82" localSheetId="31" hidden="1">#REF!</definedName>
    <definedName name="RPTWKS82" localSheetId="9" hidden="1">#REF!</definedName>
    <definedName name="RPTWKS82" localSheetId="30" hidden="1">#REF!</definedName>
    <definedName name="RPTWKS82" localSheetId="33" hidden="1">#REF!</definedName>
    <definedName name="RPTWKS82" localSheetId="16" hidden="1">#REF!</definedName>
    <definedName name="RPTWKS82" localSheetId="10" hidden="1">'NFD CONSO'!#REF!</definedName>
    <definedName name="RPTWKS82" localSheetId="29" hidden="1">#REF!</definedName>
    <definedName name="RPTWKS82" localSheetId="11" hidden="1">#REF!</definedName>
    <definedName name="RPTWKS82" localSheetId="36" hidden="1">#REF!</definedName>
    <definedName name="RPTWKS82" localSheetId="32" hidden="1">#REF!</definedName>
    <definedName name="RPTWKS82" localSheetId="18" hidden="1">#REF!</definedName>
    <definedName name="RPTWKS82" localSheetId="38" hidden="1">#REF!</definedName>
    <definedName name="RPTWKS82" hidden="1">#REF!</definedName>
    <definedName name="RPTWKS83" localSheetId="35" hidden="1">#REF!</definedName>
    <definedName name="RPTWKS83" localSheetId="31" hidden="1">#REF!</definedName>
    <definedName name="RPTWKS83" localSheetId="9" hidden="1">#REF!</definedName>
    <definedName name="RPTWKS83" localSheetId="30" hidden="1">#REF!</definedName>
    <definedName name="RPTWKS83" localSheetId="33" hidden="1">#REF!</definedName>
    <definedName name="RPTWKS83" localSheetId="16" hidden="1">#REF!</definedName>
    <definedName name="RPTWKS83" localSheetId="10" hidden="1">'NFD CONSO'!#REF!</definedName>
    <definedName name="RPTWKS83" localSheetId="29" hidden="1">#REF!</definedName>
    <definedName name="RPTWKS83" localSheetId="11" hidden="1">#REF!</definedName>
    <definedName name="RPTWKS83" localSheetId="36" hidden="1">#REF!</definedName>
    <definedName name="RPTWKS83" localSheetId="32" hidden="1">#REF!</definedName>
    <definedName name="RPTWKS83" localSheetId="18" hidden="1">#REF!</definedName>
    <definedName name="RPTWKS83" localSheetId="38" hidden="1">#REF!</definedName>
    <definedName name="RPTWKS83" hidden="1">#REF!</definedName>
    <definedName name="RPTWKS84" localSheetId="35" hidden="1">#REF!</definedName>
    <definedName name="RPTWKS84" localSheetId="31" hidden="1">#REF!</definedName>
    <definedName name="RPTWKS84" localSheetId="9" hidden="1">#REF!</definedName>
    <definedName name="RPTWKS84" localSheetId="30" hidden="1">#REF!</definedName>
    <definedName name="RPTWKS84" localSheetId="33" hidden="1">#REF!</definedName>
    <definedName name="RPTWKS84" localSheetId="16" hidden="1">#REF!</definedName>
    <definedName name="RPTWKS84" localSheetId="10" hidden="1">'NFD CONSO'!#REF!</definedName>
    <definedName name="RPTWKS84" localSheetId="29" hidden="1">#REF!</definedName>
    <definedName name="RPTWKS84" localSheetId="11" hidden="1">#REF!</definedName>
    <definedName name="RPTWKS84" localSheetId="36" hidden="1">#REF!</definedName>
    <definedName name="RPTWKS84" localSheetId="32" hidden="1">#REF!</definedName>
    <definedName name="RPTWKS84" localSheetId="18" hidden="1">#REF!</definedName>
    <definedName name="RPTWKS84" localSheetId="38" hidden="1">#REF!</definedName>
    <definedName name="RPTWKS84" hidden="1">#REF!</definedName>
    <definedName name="RPTWKS85" localSheetId="35" hidden="1">#REF!</definedName>
    <definedName name="RPTWKS85" localSheetId="31" hidden="1">#REF!</definedName>
    <definedName name="RPTWKS85" localSheetId="9" hidden="1">#REF!</definedName>
    <definedName name="RPTWKS85" localSheetId="30" hidden="1">#REF!</definedName>
    <definedName name="RPTWKS85" localSheetId="33" hidden="1">#REF!</definedName>
    <definedName name="RPTWKS85" localSheetId="16" hidden="1">#REF!</definedName>
    <definedName name="RPTWKS85" localSheetId="10" hidden="1">'NFD CONSO'!#REF!</definedName>
    <definedName name="RPTWKS85" localSheetId="29" hidden="1">#REF!</definedName>
    <definedName name="RPTWKS85" localSheetId="11" hidden="1">#REF!</definedName>
    <definedName name="RPTWKS85" localSheetId="36" hidden="1">#REF!</definedName>
    <definedName name="RPTWKS85" localSheetId="32" hidden="1">#REF!</definedName>
    <definedName name="RPTWKS85" localSheetId="18" hidden="1">#REF!</definedName>
    <definedName name="RPTWKS85" localSheetId="38" hidden="1">#REF!</definedName>
    <definedName name="RPTWKS85" hidden="1">#REF!</definedName>
    <definedName name="RPTWKS86" localSheetId="35" hidden="1">#REF!</definedName>
    <definedName name="RPTWKS86" localSheetId="31" hidden="1">#REF!</definedName>
    <definedName name="RPTWKS86" localSheetId="9" hidden="1">#REF!</definedName>
    <definedName name="RPTWKS86" localSheetId="30" hidden="1">#REF!</definedName>
    <definedName name="RPTWKS86" localSheetId="33" hidden="1">#REF!</definedName>
    <definedName name="RPTWKS86" localSheetId="16" hidden="1">#REF!</definedName>
    <definedName name="RPTWKS86" localSheetId="10" hidden="1">'NFD CONSO'!#REF!</definedName>
    <definedName name="RPTWKS86" localSheetId="29" hidden="1">#REF!</definedName>
    <definedName name="RPTWKS86" localSheetId="11" hidden="1">#REF!</definedName>
    <definedName name="RPTWKS86" localSheetId="36" hidden="1">#REF!</definedName>
    <definedName name="RPTWKS86" localSheetId="32" hidden="1">#REF!</definedName>
    <definedName name="RPTWKS86" localSheetId="18" hidden="1">#REF!</definedName>
    <definedName name="RPTWKS86" localSheetId="38" hidden="1">#REF!</definedName>
    <definedName name="RPTWKS86" hidden="1">#REF!</definedName>
    <definedName name="RPTWKS87" localSheetId="35" hidden="1">#REF!</definedName>
    <definedName name="RPTWKS87" localSheetId="31" hidden="1">#REF!</definedName>
    <definedName name="RPTWKS87" localSheetId="9" hidden="1">#REF!</definedName>
    <definedName name="RPTWKS87" localSheetId="30" hidden="1">#REF!</definedName>
    <definedName name="RPTWKS87" localSheetId="33" hidden="1">#REF!</definedName>
    <definedName name="RPTWKS87" localSheetId="16" hidden="1">#REF!</definedName>
    <definedName name="RPTWKS87" localSheetId="10" hidden="1">'NFD CONSO'!#REF!</definedName>
    <definedName name="RPTWKS87" localSheetId="29" hidden="1">#REF!</definedName>
    <definedName name="RPTWKS87" localSheetId="11" hidden="1">#REF!</definedName>
    <definedName name="RPTWKS87" localSheetId="36" hidden="1">#REF!</definedName>
    <definedName name="RPTWKS87" localSheetId="32" hidden="1">#REF!</definedName>
    <definedName name="RPTWKS87" localSheetId="18" hidden="1">#REF!</definedName>
    <definedName name="RPTWKS87" localSheetId="38" hidden="1">#REF!</definedName>
    <definedName name="RPTWKS87" hidden="1">#REF!</definedName>
    <definedName name="RPTWKS88" localSheetId="35" hidden="1">#REF!</definedName>
    <definedName name="RPTWKS88" localSheetId="31" hidden="1">#REF!</definedName>
    <definedName name="RPTWKS88" localSheetId="9" hidden="1">#REF!</definedName>
    <definedName name="RPTWKS88" localSheetId="30" hidden="1">#REF!</definedName>
    <definedName name="RPTWKS88" localSheetId="33" hidden="1">#REF!</definedName>
    <definedName name="RPTWKS88" localSheetId="16" hidden="1">#REF!</definedName>
    <definedName name="RPTWKS88" localSheetId="10" hidden="1">'NFD CONSO'!#REF!</definedName>
    <definedName name="RPTWKS88" localSheetId="29" hidden="1">#REF!</definedName>
    <definedName name="RPTWKS88" localSheetId="11" hidden="1">#REF!</definedName>
    <definedName name="RPTWKS88" localSheetId="36" hidden="1">#REF!</definedName>
    <definedName name="RPTWKS88" localSheetId="32" hidden="1">#REF!</definedName>
    <definedName name="RPTWKS88" localSheetId="18" hidden="1">#REF!</definedName>
    <definedName name="RPTWKS88" localSheetId="38" hidden="1">#REF!</definedName>
    <definedName name="RPTWKS88" hidden="1">#REF!</definedName>
    <definedName name="RPTWKS89" localSheetId="35" hidden="1">#REF!</definedName>
    <definedName name="RPTWKS89" localSheetId="31" hidden="1">#REF!</definedName>
    <definedName name="RPTWKS89" localSheetId="9" hidden="1">#REF!</definedName>
    <definedName name="RPTWKS89" localSheetId="30" hidden="1">#REF!</definedName>
    <definedName name="RPTWKS89" localSheetId="33" hidden="1">#REF!</definedName>
    <definedName name="RPTWKS89" localSheetId="16" hidden="1">#REF!</definedName>
    <definedName name="RPTWKS89" localSheetId="10" hidden="1">'NFD CONSO'!#REF!</definedName>
    <definedName name="RPTWKS89" localSheetId="29" hidden="1">#REF!</definedName>
    <definedName name="RPTWKS89" localSheetId="11" hidden="1">#REF!</definedName>
    <definedName name="RPTWKS89" localSheetId="36" hidden="1">#REF!</definedName>
    <definedName name="RPTWKS89" localSheetId="32" hidden="1">#REF!</definedName>
    <definedName name="RPTWKS89" localSheetId="18" hidden="1">#REF!</definedName>
    <definedName name="RPTWKS89" localSheetId="38" hidden="1">#REF!</definedName>
    <definedName name="RPTWKS89" hidden="1">#REF!</definedName>
    <definedName name="RPTWKS9" localSheetId="35" hidden="1">#REF!</definedName>
    <definedName name="RPTWKS9" localSheetId="31" hidden="1">#REF!</definedName>
    <definedName name="RPTWKS9" localSheetId="9" hidden="1">#REF!</definedName>
    <definedName name="RPTWKS9" localSheetId="30" hidden="1">#REF!</definedName>
    <definedName name="RPTWKS9" localSheetId="33" hidden="1">#REF!</definedName>
    <definedName name="RPTWKS9" localSheetId="16" hidden="1">#REF!</definedName>
    <definedName name="RPTWKS9" localSheetId="10" hidden="1">'NFD CONSO'!#REF!</definedName>
    <definedName name="RPTWKS9" localSheetId="29" hidden="1">#REF!</definedName>
    <definedName name="RPTWKS9" localSheetId="11" hidden="1">#REF!</definedName>
    <definedName name="RPTWKS9" localSheetId="36" hidden="1">#REF!</definedName>
    <definedName name="RPTWKS9" localSheetId="32" hidden="1">#REF!</definedName>
    <definedName name="RPTWKS9" localSheetId="18" hidden="1">#REF!</definedName>
    <definedName name="RPTWKS9" localSheetId="38" hidden="1">#REF!</definedName>
    <definedName name="RPTWKS9" hidden="1">#REF!</definedName>
    <definedName name="RPTWKS90" localSheetId="35" hidden="1">#REF!</definedName>
    <definedName name="RPTWKS90" localSheetId="31" hidden="1">#REF!</definedName>
    <definedName name="RPTWKS90" localSheetId="9" hidden="1">#REF!</definedName>
    <definedName name="RPTWKS90" localSheetId="30" hidden="1">#REF!</definedName>
    <definedName name="RPTWKS90" localSheetId="33" hidden="1">#REF!</definedName>
    <definedName name="RPTWKS90" localSheetId="16" hidden="1">#REF!</definedName>
    <definedName name="RPTWKS90" localSheetId="10" hidden="1">'NFD CONSO'!#REF!</definedName>
    <definedName name="RPTWKS90" localSheetId="29" hidden="1">#REF!</definedName>
    <definedName name="RPTWKS90" localSheetId="11" hidden="1">#REF!</definedName>
    <definedName name="RPTWKS90" localSheetId="36" hidden="1">#REF!</definedName>
    <definedName name="RPTWKS90" localSheetId="32" hidden="1">#REF!</definedName>
    <definedName name="RPTWKS90" localSheetId="18" hidden="1">#REF!</definedName>
    <definedName name="RPTWKS90" localSheetId="38" hidden="1">#REF!</definedName>
    <definedName name="RPTWKS90" hidden="1">#REF!</definedName>
    <definedName name="RPTWKS91" localSheetId="35" hidden="1">#REF!</definedName>
    <definedName name="RPTWKS91" localSheetId="31" hidden="1">#REF!</definedName>
    <definedName name="RPTWKS91" localSheetId="9" hidden="1">#REF!</definedName>
    <definedName name="RPTWKS91" localSheetId="30" hidden="1">#REF!</definedName>
    <definedName name="RPTWKS91" localSheetId="33" hidden="1">#REF!</definedName>
    <definedName name="RPTWKS91" localSheetId="16" hidden="1">#REF!</definedName>
    <definedName name="RPTWKS91" localSheetId="10" hidden="1">'NFD CONSO'!#REF!</definedName>
    <definedName name="RPTWKS91" localSheetId="29" hidden="1">#REF!</definedName>
    <definedName name="RPTWKS91" localSheetId="11" hidden="1">#REF!</definedName>
    <definedName name="RPTWKS91" localSheetId="36" hidden="1">#REF!</definedName>
    <definedName name="RPTWKS91" localSheetId="32" hidden="1">#REF!</definedName>
    <definedName name="RPTWKS91" localSheetId="18" hidden="1">#REF!</definedName>
    <definedName name="RPTWKS91" localSheetId="38" hidden="1">#REF!</definedName>
    <definedName name="RPTWKS91" hidden="1">#REF!</definedName>
    <definedName name="RPTWKS92" localSheetId="35" hidden="1">#REF!</definedName>
    <definedName name="RPTWKS92" localSheetId="31" hidden="1">#REF!</definedName>
    <definedName name="RPTWKS92" localSheetId="9" hidden="1">#REF!</definedName>
    <definedName name="RPTWKS92" localSheetId="30" hidden="1">#REF!</definedName>
    <definedName name="RPTWKS92" localSheetId="33" hidden="1">#REF!</definedName>
    <definedName name="RPTWKS92" localSheetId="16" hidden="1">#REF!</definedName>
    <definedName name="RPTWKS92" localSheetId="10" hidden="1">'NFD CONSO'!#REF!</definedName>
    <definedName name="RPTWKS92" localSheetId="29" hidden="1">#REF!</definedName>
    <definedName name="RPTWKS92" localSheetId="11" hidden="1">#REF!</definedName>
    <definedName name="RPTWKS92" localSheetId="36" hidden="1">#REF!</definedName>
    <definedName name="RPTWKS92" localSheetId="32" hidden="1">#REF!</definedName>
    <definedName name="RPTWKS92" localSheetId="18" hidden="1">#REF!</definedName>
    <definedName name="RPTWKS92" localSheetId="38" hidden="1">#REF!</definedName>
    <definedName name="RPTWKS92" hidden="1">#REF!</definedName>
    <definedName name="RPTWKS93" localSheetId="35" hidden="1">#REF!</definedName>
    <definedName name="RPTWKS93" localSheetId="31" hidden="1">#REF!</definedName>
    <definedName name="RPTWKS93" localSheetId="9" hidden="1">#REF!</definedName>
    <definedName name="RPTWKS93" localSheetId="30" hidden="1">#REF!</definedName>
    <definedName name="RPTWKS93" localSheetId="33" hidden="1">#REF!</definedName>
    <definedName name="RPTWKS93" localSheetId="16" hidden="1">#REF!</definedName>
    <definedName name="RPTWKS93" localSheetId="10" hidden="1">'NFD CONSO'!#REF!</definedName>
    <definedName name="RPTWKS93" localSheetId="29" hidden="1">#REF!</definedName>
    <definedName name="RPTWKS93" localSheetId="11" hidden="1">#REF!</definedName>
    <definedName name="RPTWKS93" localSheetId="36" hidden="1">#REF!</definedName>
    <definedName name="RPTWKS93" localSheetId="32" hidden="1">#REF!</definedName>
    <definedName name="RPTWKS93" localSheetId="18" hidden="1">#REF!</definedName>
    <definedName name="RPTWKS93" localSheetId="38" hidden="1">#REF!</definedName>
    <definedName name="RPTWKS93" hidden="1">#REF!</definedName>
    <definedName name="RPTWKS94" localSheetId="35" hidden="1">#REF!</definedName>
    <definedName name="RPTWKS94" localSheetId="31" hidden="1">#REF!</definedName>
    <definedName name="RPTWKS94" localSheetId="9" hidden="1">#REF!</definedName>
    <definedName name="RPTWKS94" localSheetId="30" hidden="1">#REF!</definedName>
    <definedName name="RPTWKS94" localSheetId="33" hidden="1">#REF!</definedName>
    <definedName name="RPTWKS94" localSheetId="16" hidden="1">#REF!</definedName>
    <definedName name="RPTWKS94" localSheetId="10" hidden="1">'NFD CONSO'!#REF!</definedName>
    <definedName name="RPTWKS94" localSheetId="29" hidden="1">#REF!</definedName>
    <definedName name="RPTWKS94" localSheetId="11" hidden="1">#REF!</definedName>
    <definedName name="RPTWKS94" localSheetId="36" hidden="1">#REF!</definedName>
    <definedName name="RPTWKS94" localSheetId="32" hidden="1">#REF!</definedName>
    <definedName name="RPTWKS94" localSheetId="18" hidden="1">#REF!</definedName>
    <definedName name="RPTWKS94" localSheetId="38" hidden="1">#REF!</definedName>
    <definedName name="RPTWKS94" hidden="1">#REF!</definedName>
    <definedName name="RPTWKS95" localSheetId="35" hidden="1">#REF!</definedName>
    <definedName name="RPTWKS95" localSheetId="31" hidden="1">#REF!</definedName>
    <definedName name="RPTWKS95" localSheetId="9" hidden="1">#REF!</definedName>
    <definedName name="RPTWKS95" localSheetId="30" hidden="1">#REF!</definedName>
    <definedName name="RPTWKS95" localSheetId="33" hidden="1">#REF!</definedName>
    <definedName name="RPTWKS95" localSheetId="16" hidden="1">#REF!</definedName>
    <definedName name="RPTWKS95" localSheetId="10" hidden="1">'NFD CONSO'!#REF!</definedName>
    <definedName name="RPTWKS95" localSheetId="29" hidden="1">#REF!</definedName>
    <definedName name="RPTWKS95" localSheetId="11" hidden="1">#REF!</definedName>
    <definedName name="RPTWKS95" localSheetId="36" hidden="1">#REF!</definedName>
    <definedName name="RPTWKS95" localSheetId="32" hidden="1">#REF!</definedName>
    <definedName name="RPTWKS95" localSheetId="18" hidden="1">#REF!</definedName>
    <definedName name="RPTWKS95" localSheetId="38" hidden="1">#REF!</definedName>
    <definedName name="RPTWKS95" hidden="1">#REF!</definedName>
    <definedName name="RPTWKS96" localSheetId="35" hidden="1">#REF!</definedName>
    <definedName name="RPTWKS96" localSheetId="31" hidden="1">#REF!</definedName>
    <definedName name="RPTWKS96" localSheetId="9" hidden="1">#REF!</definedName>
    <definedName name="RPTWKS96" localSheetId="30" hidden="1">#REF!</definedName>
    <definedName name="RPTWKS96" localSheetId="33" hidden="1">#REF!</definedName>
    <definedName name="RPTWKS96" localSheetId="16" hidden="1">#REF!</definedName>
    <definedName name="RPTWKS96" localSheetId="10" hidden="1">'NFD CONSO'!#REF!</definedName>
    <definedName name="RPTWKS96" localSheetId="29" hidden="1">#REF!</definedName>
    <definedName name="RPTWKS96" localSheetId="11" hidden="1">#REF!</definedName>
    <definedName name="RPTWKS96" localSheetId="36" hidden="1">#REF!</definedName>
    <definedName name="RPTWKS96" localSheetId="32" hidden="1">#REF!</definedName>
    <definedName name="RPTWKS96" localSheetId="18" hidden="1">#REF!</definedName>
    <definedName name="RPTWKS96" localSheetId="38" hidden="1">#REF!</definedName>
    <definedName name="RPTWKS96" hidden="1">#REF!</definedName>
    <definedName name="RPTWKS97" localSheetId="35" hidden="1">#REF!</definedName>
    <definedName name="RPTWKS97" localSheetId="31" hidden="1">#REF!</definedName>
    <definedName name="RPTWKS97" localSheetId="9" hidden="1">#REF!</definedName>
    <definedName name="RPTWKS97" localSheetId="30" hidden="1">#REF!</definedName>
    <definedName name="RPTWKS97" localSheetId="33" hidden="1">#REF!</definedName>
    <definedName name="RPTWKS97" localSheetId="16" hidden="1">#REF!</definedName>
    <definedName name="RPTWKS97" localSheetId="10" hidden="1">'NFD CONSO'!#REF!</definedName>
    <definedName name="RPTWKS97" localSheetId="29" hidden="1">#REF!</definedName>
    <definedName name="RPTWKS97" localSheetId="11" hidden="1">#REF!</definedName>
    <definedName name="RPTWKS97" localSheetId="36" hidden="1">#REF!</definedName>
    <definedName name="RPTWKS97" localSheetId="32" hidden="1">#REF!</definedName>
    <definedName name="RPTWKS97" localSheetId="18" hidden="1">#REF!</definedName>
    <definedName name="RPTWKS97" localSheetId="38" hidden="1">#REF!</definedName>
    <definedName name="RPTWKS97" hidden="1">#REF!</definedName>
    <definedName name="RPTWKS98" localSheetId="35" hidden="1">#REF!</definedName>
    <definedName name="RPTWKS98" localSheetId="31" hidden="1">#REF!</definedName>
    <definedName name="RPTWKS98" localSheetId="9" hidden="1">#REF!</definedName>
    <definedName name="RPTWKS98" localSheetId="30" hidden="1">#REF!</definedName>
    <definedName name="RPTWKS98" localSheetId="33" hidden="1">#REF!</definedName>
    <definedName name="RPTWKS98" localSheetId="16" hidden="1">#REF!</definedName>
    <definedName name="RPTWKS98" localSheetId="10" hidden="1">'NFD CONSO'!#REF!</definedName>
    <definedName name="RPTWKS98" localSheetId="29" hidden="1">#REF!</definedName>
    <definedName name="RPTWKS98" localSheetId="11" hidden="1">#REF!</definedName>
    <definedName name="RPTWKS98" localSheetId="36" hidden="1">#REF!</definedName>
    <definedName name="RPTWKS98" localSheetId="32" hidden="1">#REF!</definedName>
    <definedName name="RPTWKS98" localSheetId="18" hidden="1">#REF!</definedName>
    <definedName name="RPTWKS98" localSheetId="38" hidden="1">#REF!</definedName>
    <definedName name="RPTWKS98" hidden="1">#REF!</definedName>
    <definedName name="RPTWKS99" localSheetId="35" hidden="1">#REF!</definedName>
    <definedName name="RPTWKS99" localSheetId="31" hidden="1">#REF!</definedName>
    <definedName name="RPTWKS99" localSheetId="9" hidden="1">#REF!</definedName>
    <definedName name="RPTWKS99" localSheetId="30" hidden="1">#REF!</definedName>
    <definedName name="RPTWKS99" localSheetId="33" hidden="1">#REF!</definedName>
    <definedName name="RPTWKS99" localSheetId="16" hidden="1">#REF!</definedName>
    <definedName name="RPTWKS99" localSheetId="10" hidden="1">'NFD CONSO'!#REF!</definedName>
    <definedName name="RPTWKS99" localSheetId="29" hidden="1">#REF!</definedName>
    <definedName name="RPTWKS99" localSheetId="11" hidden="1">#REF!</definedName>
    <definedName name="RPTWKS99" localSheetId="36" hidden="1">#REF!</definedName>
    <definedName name="RPTWKS99" localSheetId="32" hidden="1">#REF!</definedName>
    <definedName name="RPTWKS99" localSheetId="18" hidden="1">#REF!</definedName>
    <definedName name="RPTWKS99" localSheetId="38" hidden="1">#REF!</definedName>
    <definedName name="RPTWKS99" hidden="1">#REF!</definedName>
    <definedName name="rrr" localSheetId="35"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3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3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5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33"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1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1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2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2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1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3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32"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1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localSheetId="3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35"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3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3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5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33"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1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1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2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2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1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3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32"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1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localSheetId="3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rrrrr" localSheetId="35" hidden="1">{#N/A,#N/A,FALSE,"Pharm";#N/A,#N/A,FALSE,"WWCM"}</definedName>
    <definedName name="rrrrr" localSheetId="31" hidden="1">{#N/A,#N/A,FALSE,"Pharm";#N/A,#N/A,FALSE,"WWCM"}</definedName>
    <definedName name="rrrrr" localSheetId="9" hidden="1">{#N/A,#N/A,FALSE,"Pharm";#N/A,#N/A,FALSE,"WWCM"}</definedName>
    <definedName name="rrrrr" localSheetId="30" hidden="1">{#N/A,#N/A,FALSE,"Pharm";#N/A,#N/A,FALSE,"WWCM"}</definedName>
    <definedName name="rrrrr" localSheetId="51" hidden="1">{#N/A,#N/A,FALSE,"Pharm";#N/A,#N/A,FALSE,"WWCM"}</definedName>
    <definedName name="rrrrr" localSheetId="7" hidden="1">{#N/A,#N/A,FALSE,"Pharm";#N/A,#N/A,FALSE,"WWCM"}</definedName>
    <definedName name="rrrrr" localSheetId="33" hidden="1">{#N/A,#N/A,FALSE,"Pharm";#N/A,#N/A,FALSE,"WWCM"}</definedName>
    <definedName name="rrrrr" localSheetId="6" hidden="1">{#N/A,#N/A,FALSE,"Pharm";#N/A,#N/A,FALSE,"WWCM"}</definedName>
    <definedName name="rrrrr" localSheetId="16" hidden="1">{#N/A,#N/A,FALSE,"Pharm";#N/A,#N/A,FALSE,"WWCM"}</definedName>
    <definedName name="rrrrr" localSheetId="10" hidden="1">{#N/A,#N/A,FALSE,"Pharm";#N/A,#N/A,FALSE,"WWCM"}</definedName>
    <definedName name="rrrrr" localSheetId="29" hidden="1">{#N/A,#N/A,FALSE,"Pharm";#N/A,#N/A,FALSE,"WWCM"}</definedName>
    <definedName name="rrrrr" localSheetId="28" hidden="1">{#N/A,#N/A,FALSE,"Pharm";#N/A,#N/A,FALSE,"WWCM"}</definedName>
    <definedName name="rrrrr" localSheetId="11" hidden="1">{#N/A,#N/A,FALSE,"Pharm";#N/A,#N/A,FALSE,"WWCM"}</definedName>
    <definedName name="rrrrr" localSheetId="36" hidden="1">{#N/A,#N/A,FALSE,"Pharm";#N/A,#N/A,FALSE,"WWCM"}</definedName>
    <definedName name="rrrrr" localSheetId="32" hidden="1">{#N/A,#N/A,FALSE,"Pharm";#N/A,#N/A,FALSE,"WWCM"}</definedName>
    <definedName name="rrrrr" localSheetId="18" hidden="1">{#N/A,#N/A,FALSE,"Pharm";#N/A,#N/A,FALSE,"WWCM"}</definedName>
    <definedName name="rrrrr" localSheetId="38" hidden="1">{#N/A,#N/A,FALSE,"Pharm";#N/A,#N/A,FALSE,"WWCM"}</definedName>
    <definedName name="rrrrr" hidden="1">{#N/A,#N/A,FALSE,"Pharm";#N/A,#N/A,FALSE,"WWCM"}</definedName>
    <definedName name="rrrrrrrr" localSheetId="35" hidden="1">{#N/A,#N/A,FALSE,"Aging Summary";#N/A,#N/A,FALSE,"Ratio Analysis";#N/A,#N/A,FALSE,"Test 120 Day Accts";#N/A,#N/A,FALSE,"Tickmarks"}</definedName>
    <definedName name="rrrrrrrr" localSheetId="31" hidden="1">{#N/A,#N/A,FALSE,"Aging Summary";#N/A,#N/A,FALSE,"Ratio Analysis";#N/A,#N/A,FALSE,"Test 120 Day Accts";#N/A,#N/A,FALSE,"Tickmarks"}</definedName>
    <definedName name="rrrrrrrr" localSheetId="9" hidden="1">{#N/A,#N/A,FALSE,"Aging Summary";#N/A,#N/A,FALSE,"Ratio Analysis";#N/A,#N/A,FALSE,"Test 120 Day Accts";#N/A,#N/A,FALSE,"Tickmarks"}</definedName>
    <definedName name="rrrrrrrr" localSheetId="30" hidden="1">{#N/A,#N/A,FALSE,"Aging Summary";#N/A,#N/A,FALSE,"Ratio Analysis";#N/A,#N/A,FALSE,"Test 120 Day Accts";#N/A,#N/A,FALSE,"Tickmarks"}</definedName>
    <definedName name="rrrrrrrr" localSheetId="51" hidden="1">{#N/A,#N/A,FALSE,"Aging Summary";#N/A,#N/A,FALSE,"Ratio Analysis";#N/A,#N/A,FALSE,"Test 120 Day Accts";#N/A,#N/A,FALSE,"Tickmarks"}</definedName>
    <definedName name="rrrrrrrr" localSheetId="7" hidden="1">{#N/A,#N/A,FALSE,"Aging Summary";#N/A,#N/A,FALSE,"Ratio Analysis";#N/A,#N/A,FALSE,"Test 120 Day Accts";#N/A,#N/A,FALSE,"Tickmarks"}</definedName>
    <definedName name="rrrrrrrr" localSheetId="33" hidden="1">{#N/A,#N/A,FALSE,"Aging Summary";#N/A,#N/A,FALSE,"Ratio Analysis";#N/A,#N/A,FALSE,"Test 120 Day Accts";#N/A,#N/A,FALSE,"Tickmarks"}</definedName>
    <definedName name="rrrrrrrr" localSheetId="6" hidden="1">{#N/A,#N/A,FALSE,"Aging Summary";#N/A,#N/A,FALSE,"Ratio Analysis";#N/A,#N/A,FALSE,"Test 120 Day Accts";#N/A,#N/A,FALSE,"Tickmarks"}</definedName>
    <definedName name="rrrrrrrr" localSheetId="16" hidden="1">{#N/A,#N/A,FALSE,"Aging Summary";#N/A,#N/A,FALSE,"Ratio Analysis";#N/A,#N/A,FALSE,"Test 120 Day Accts";#N/A,#N/A,FALSE,"Tickmarks"}</definedName>
    <definedName name="rrrrrrrr" localSheetId="10" hidden="1">{#N/A,#N/A,FALSE,"Aging Summary";#N/A,#N/A,FALSE,"Ratio Analysis";#N/A,#N/A,FALSE,"Test 120 Day Accts";#N/A,#N/A,FALSE,"Tickmarks"}</definedName>
    <definedName name="rrrrrrrr" localSheetId="29" hidden="1">{#N/A,#N/A,FALSE,"Aging Summary";#N/A,#N/A,FALSE,"Ratio Analysis";#N/A,#N/A,FALSE,"Test 120 Day Accts";#N/A,#N/A,FALSE,"Tickmarks"}</definedName>
    <definedName name="rrrrrrrr" localSheetId="28" hidden="1">{#N/A,#N/A,FALSE,"Aging Summary";#N/A,#N/A,FALSE,"Ratio Analysis";#N/A,#N/A,FALSE,"Test 120 Day Accts";#N/A,#N/A,FALSE,"Tickmarks"}</definedName>
    <definedName name="rrrrrrrr" localSheetId="11" hidden="1">{#N/A,#N/A,FALSE,"Aging Summary";#N/A,#N/A,FALSE,"Ratio Analysis";#N/A,#N/A,FALSE,"Test 120 Day Accts";#N/A,#N/A,FALSE,"Tickmarks"}</definedName>
    <definedName name="rrrrrrrr" localSheetId="36" hidden="1">{#N/A,#N/A,FALSE,"Aging Summary";#N/A,#N/A,FALSE,"Ratio Analysis";#N/A,#N/A,FALSE,"Test 120 Day Accts";#N/A,#N/A,FALSE,"Tickmarks"}</definedName>
    <definedName name="rrrrrrrr" localSheetId="32" hidden="1">{#N/A,#N/A,FALSE,"Aging Summary";#N/A,#N/A,FALSE,"Ratio Analysis";#N/A,#N/A,FALSE,"Test 120 Day Accts";#N/A,#N/A,FALSE,"Tickmarks"}</definedName>
    <definedName name="rrrrrrrr" localSheetId="18" hidden="1">{#N/A,#N/A,FALSE,"Aging Summary";#N/A,#N/A,FALSE,"Ratio Analysis";#N/A,#N/A,FALSE,"Test 120 Day Accts";#N/A,#N/A,FALSE,"Tickmarks"}</definedName>
    <definedName name="rrrrrrrr" localSheetId="38" hidden="1">{#N/A,#N/A,FALSE,"Aging Summary";#N/A,#N/A,FALSE,"Ratio Analysis";#N/A,#N/A,FALSE,"Test 120 Day Accts";#N/A,#N/A,FALSE,"Tickmarks"}</definedName>
    <definedName name="rrrrrrrr" hidden="1">{#N/A,#N/A,FALSE,"Aging Summary";#N/A,#N/A,FALSE,"Ratio Analysis";#N/A,#N/A,FALSE,"Test 120 Day Accts";#N/A,#N/A,FALSE,"Tickmarks"}</definedName>
    <definedName name="rt" localSheetId="9" hidden="1">#REF!</definedName>
    <definedName name="rt" localSheetId="10" hidden="1">'NFD CONSO'!#REF!</definedName>
    <definedName name="rt" localSheetId="11" hidden="1">#REF!</definedName>
    <definedName name="rt" localSheetId="18" hidden="1">#REF!</definedName>
    <definedName name="rt" hidden="1">#REF!</definedName>
    <definedName name="rtagrs" localSheetId="9" hidden="1">Дог-#REF!</definedName>
    <definedName name="rtagrs" localSheetId="21" hidden="1">Дог-#REF!</definedName>
    <definedName name="rtagrs" localSheetId="23" hidden="1">Дог-#REF!</definedName>
    <definedName name="rtagrs" localSheetId="26" hidden="1">Дог-#REF!</definedName>
    <definedName name="rtagrs" localSheetId="16" hidden="1">Дог-#REF!</definedName>
    <definedName name="rtagrs" localSheetId="10" hidden="1">Дог-'NFD CONSO'!#REF!</definedName>
    <definedName name="rtagrs" localSheetId="11" hidden="1">Дог-#REF!</definedName>
    <definedName name="rtagrs" localSheetId="13" hidden="1">Дог-#REF!</definedName>
    <definedName name="rtagrs" localSheetId="47" hidden="1">Дог-#REF!</definedName>
    <definedName name="rtagrs" localSheetId="24" hidden="1">Дог-#REF!</definedName>
    <definedName name="rtagrs" localSheetId="45" hidden="1">Дог-#REF!</definedName>
    <definedName name="rtagrs" localSheetId="40" hidden="1">Дог-#REF!</definedName>
    <definedName name="rtagrs" localSheetId="46" hidden="1">Дог-#REF!</definedName>
    <definedName name="rtagrs" localSheetId="18" hidden="1">Дог-#REF!</definedName>
    <definedName name="rtagrs" localSheetId="38" hidden="1">Дог-#REF!</definedName>
    <definedName name="rtagrs" localSheetId="39" hidden="1">Дог-#REF!</definedName>
    <definedName name="rtagrs" localSheetId="22" hidden="1">Дог-#REF!</definedName>
    <definedName name="rtagrs" hidden="1">Дог-#REF!</definedName>
    <definedName name="rwert" localSheetId="35" hidden="1">{#N/A,#N/A,FALSE,"Pharm";#N/A,#N/A,FALSE,"WWCM"}</definedName>
    <definedName name="rwert" localSheetId="31" hidden="1">{#N/A,#N/A,FALSE,"Pharm";#N/A,#N/A,FALSE,"WWCM"}</definedName>
    <definedName name="rwert" localSheetId="9" hidden="1">{#N/A,#N/A,FALSE,"Pharm";#N/A,#N/A,FALSE,"WWCM"}</definedName>
    <definedName name="rwert" localSheetId="30" hidden="1">{#N/A,#N/A,FALSE,"Pharm";#N/A,#N/A,FALSE,"WWCM"}</definedName>
    <definedName name="rwert" localSheetId="51" hidden="1">{#N/A,#N/A,FALSE,"Pharm";#N/A,#N/A,FALSE,"WWCM"}</definedName>
    <definedName name="rwert" localSheetId="7" hidden="1">{#N/A,#N/A,FALSE,"Pharm";#N/A,#N/A,FALSE,"WWCM"}</definedName>
    <definedName name="rwert" localSheetId="33" hidden="1">{#N/A,#N/A,FALSE,"Pharm";#N/A,#N/A,FALSE,"WWCM"}</definedName>
    <definedName name="rwert" localSheetId="6" hidden="1">{#N/A,#N/A,FALSE,"Pharm";#N/A,#N/A,FALSE,"WWCM"}</definedName>
    <definedName name="rwert" localSheetId="16" hidden="1">{#N/A,#N/A,FALSE,"Pharm";#N/A,#N/A,FALSE,"WWCM"}</definedName>
    <definedName name="rwert" localSheetId="10" hidden="1">{#N/A,#N/A,FALSE,"Pharm";#N/A,#N/A,FALSE,"WWCM"}</definedName>
    <definedName name="rwert" localSheetId="29" hidden="1">{#N/A,#N/A,FALSE,"Pharm";#N/A,#N/A,FALSE,"WWCM"}</definedName>
    <definedName name="rwert" localSheetId="28" hidden="1">{#N/A,#N/A,FALSE,"Pharm";#N/A,#N/A,FALSE,"WWCM"}</definedName>
    <definedName name="rwert" localSheetId="11" hidden="1">{#N/A,#N/A,FALSE,"Pharm";#N/A,#N/A,FALSE,"WWCM"}</definedName>
    <definedName name="rwert" localSheetId="36" hidden="1">{#N/A,#N/A,FALSE,"Pharm";#N/A,#N/A,FALSE,"WWCM"}</definedName>
    <definedName name="rwert" localSheetId="32" hidden="1">{#N/A,#N/A,FALSE,"Pharm";#N/A,#N/A,FALSE,"WWCM"}</definedName>
    <definedName name="rwert" localSheetId="18" hidden="1">{#N/A,#N/A,FALSE,"Pharm";#N/A,#N/A,FALSE,"WWCM"}</definedName>
    <definedName name="rwert" localSheetId="38" hidden="1">{#N/A,#N/A,FALSE,"Pharm";#N/A,#N/A,FALSE,"WWCM"}</definedName>
    <definedName name="rwert" hidden="1">{#N/A,#N/A,FALSE,"Pharm";#N/A,#N/A,FALSE,"WWCM"}</definedName>
    <definedName name="Rwvu.REGULAR." localSheetId="11" hidden="1">#REF!,#REF!</definedName>
    <definedName name="Rwvu.REGULAR." localSheetId="18" hidden="1">#REF!,#REF!</definedName>
    <definedName name="Rwvu.REGULAR." hidden="1">#REF!,#REF!</definedName>
    <definedName name="ry" localSheetId="35"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3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3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5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7"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33"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1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1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2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2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1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3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32"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1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localSheetId="3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s" localSheetId="9" hidden="1">{#N/A,#N/A,FALSE,"Sheet1"}</definedName>
    <definedName name="s" localSheetId="51" hidden="1">{#N/A,#N/A,FALSE,"Sheet1"}</definedName>
    <definedName name="s" localSheetId="7" hidden="1">{#N/A,#N/A,FALSE,"Sheet1"}</definedName>
    <definedName name="s" localSheetId="6" hidden="1">{#N/A,#N/A,FALSE,"Sheet1"}</definedName>
    <definedName name="s" localSheetId="10" hidden="1">{#N/A,#N/A,FALSE,"Sheet1"}</definedName>
    <definedName name="s" localSheetId="28" hidden="1">{#N/A,#N/A,FALSE,"Sheet1"}</definedName>
    <definedName name="s" localSheetId="11" hidden="1">{#N/A,#N/A,FALSE,"Sheet1"}</definedName>
    <definedName name="s" localSheetId="36" hidden="1">{#N/A,#N/A,FALSE,"Sheet1"}</definedName>
    <definedName name="s" localSheetId="18" hidden="1">{#N/A,#N/A,FALSE,"Sheet1"}</definedName>
    <definedName name="s" hidden="1">{#N/A,#N/A,FALSE,"Sheet1"}</definedName>
    <definedName name="SABEXrevision2" hidden="1">231</definedName>
    <definedName name="sadasd" localSheetId="35" hidden="1">{#N/A,#N/A,FALSE,"FFCXOUT3"}</definedName>
    <definedName name="sadasd" localSheetId="31" hidden="1">{#N/A,#N/A,FALSE,"FFCXOUT3"}</definedName>
    <definedName name="sadasd" localSheetId="9" hidden="1">{#N/A,#N/A,FALSE,"FFCXOUT3"}</definedName>
    <definedName name="sadasd" localSheetId="30" hidden="1">{#N/A,#N/A,FALSE,"FFCXOUT3"}</definedName>
    <definedName name="sadasd" localSheetId="51" hidden="1">{#N/A,#N/A,FALSE,"FFCXOUT3"}</definedName>
    <definedName name="sadasd" localSheetId="7" hidden="1">{#N/A,#N/A,FALSE,"FFCXOUT3"}</definedName>
    <definedName name="sadasd" localSheetId="33" hidden="1">{#N/A,#N/A,FALSE,"FFCXOUT3"}</definedName>
    <definedName name="sadasd" localSheetId="6" hidden="1">{#N/A,#N/A,FALSE,"FFCXOUT3"}</definedName>
    <definedName name="sadasd" localSheetId="16" hidden="1">{#N/A,#N/A,FALSE,"FFCXOUT3"}</definedName>
    <definedName name="sadasd" localSheetId="10" hidden="1">{#N/A,#N/A,FALSE,"FFCXOUT3"}</definedName>
    <definedName name="sadasd" localSheetId="29" hidden="1">{#N/A,#N/A,FALSE,"FFCXOUT3"}</definedName>
    <definedName name="sadasd" localSheetId="28" hidden="1">{#N/A,#N/A,FALSE,"FFCXOUT3"}</definedName>
    <definedName name="sadasd" localSheetId="11" hidden="1">{#N/A,#N/A,FALSE,"FFCXOUT3"}</definedName>
    <definedName name="sadasd" localSheetId="36" hidden="1">{#N/A,#N/A,FALSE,"FFCXOUT3"}</definedName>
    <definedName name="sadasd" localSheetId="32" hidden="1">{#N/A,#N/A,FALSE,"FFCXOUT3"}</definedName>
    <definedName name="sadasd" localSheetId="18" hidden="1">{#N/A,#N/A,FALSE,"FFCXOUT3"}</definedName>
    <definedName name="sadasd" localSheetId="38" hidden="1">{#N/A,#N/A,FALSE,"FFCXOUT3"}</definedName>
    <definedName name="sadasd" hidden="1">{#N/A,#N/A,FALSE,"FFCXOUT3"}</definedName>
    <definedName name="sadfds" localSheetId="9" hidden="1">{"'Trend_Total'!$A$7:$V$10","'Trend_Total'!$A$1:$V$4"}</definedName>
    <definedName name="sadfds" localSheetId="51" hidden="1">{"'Trend_Total'!$A$7:$V$10","'Trend_Total'!$A$1:$V$4"}</definedName>
    <definedName name="sadfds" localSheetId="7" hidden="1">{"'Trend_Total'!$A$7:$V$10","'Trend_Total'!$A$1:$V$4"}</definedName>
    <definedName name="sadfds" localSheetId="6" hidden="1">{"'Trend_Total'!$A$7:$V$10","'Trend_Total'!$A$1:$V$4"}</definedName>
    <definedName name="sadfds" localSheetId="10" hidden="1">{"'Trend_Total'!$A$7:$V$10","'Trend_Total'!$A$1:$V$4"}</definedName>
    <definedName name="sadfds" localSheetId="28" hidden="1">{"'Trend_Total'!$A$7:$V$10","'Trend_Total'!$A$1:$V$4"}</definedName>
    <definedName name="sadfds" localSheetId="11" hidden="1">{"'Trend_Total'!$A$7:$V$10","'Trend_Total'!$A$1:$V$4"}</definedName>
    <definedName name="sadfds" localSheetId="36" hidden="1">{"'Trend_Total'!$A$7:$V$10","'Trend_Total'!$A$1:$V$4"}</definedName>
    <definedName name="sadfds" localSheetId="18" hidden="1">{"'Trend_Total'!$A$7:$V$10","'Trend_Total'!$A$1:$V$4"}</definedName>
    <definedName name="sadfds" localSheetId="38" hidden="1">{"'Trend_Total'!$A$7:$V$10","'Trend_Total'!$A$1:$V$4"}</definedName>
    <definedName name="sadfds" hidden="1">{"'Trend_Total'!$A$7:$V$10","'Trend_Total'!$A$1:$V$4"}</definedName>
    <definedName name="SAFDSf" localSheetId="35" hidden="1">{"deo",#N/A,FALSE,"deo";"hhc",#N/A,FALSE,"HHC";"shampoo",#N/A,FALSE,"shampoo";"toothpaste",#N/A,FALSE,"toothpaste";"toothbrush",#N/A,FALSE,"toothbrush";"fab.clean.",#N/A,FALSE,"fab. clean";"fab.cond",#N/A,FALSE,"fab.cond";"mdw",#N/A,FALSE,"MDW";"skin",#N/A,FALSE,"skin"}</definedName>
    <definedName name="SAFDSf" localSheetId="31" hidden="1">{"deo",#N/A,FALSE,"deo";"hhc",#N/A,FALSE,"HHC";"shampoo",#N/A,FALSE,"shampoo";"toothpaste",#N/A,FALSE,"toothpaste";"toothbrush",#N/A,FALSE,"toothbrush";"fab.clean.",#N/A,FALSE,"fab. clean";"fab.cond",#N/A,FALSE,"fab.cond";"mdw",#N/A,FALSE,"MDW";"skin",#N/A,FALSE,"skin"}</definedName>
    <definedName name="SAFDSf" localSheetId="9" hidden="1">{"deo",#N/A,FALSE,"deo";"hhc",#N/A,FALSE,"HHC";"shampoo",#N/A,FALSE,"shampoo";"toothpaste",#N/A,FALSE,"toothpaste";"toothbrush",#N/A,FALSE,"toothbrush";"fab.clean.",#N/A,FALSE,"fab. clean";"fab.cond",#N/A,FALSE,"fab.cond";"mdw",#N/A,FALSE,"MDW";"skin",#N/A,FALSE,"skin"}</definedName>
    <definedName name="SAFDSf" localSheetId="30" hidden="1">{"deo",#N/A,FALSE,"deo";"hhc",#N/A,FALSE,"HHC";"shampoo",#N/A,FALSE,"shampoo";"toothpaste",#N/A,FALSE,"toothpaste";"toothbrush",#N/A,FALSE,"toothbrush";"fab.clean.",#N/A,FALSE,"fab. clean";"fab.cond",#N/A,FALSE,"fab.cond";"mdw",#N/A,FALSE,"MDW";"skin",#N/A,FALSE,"skin"}</definedName>
    <definedName name="SAFDSf" localSheetId="51" hidden="1">{"deo",#N/A,FALSE,"deo";"hhc",#N/A,FALSE,"HHC";"shampoo",#N/A,FALSE,"shampoo";"toothpaste",#N/A,FALSE,"toothpaste";"toothbrush",#N/A,FALSE,"toothbrush";"fab.clean.",#N/A,FALSE,"fab. clean";"fab.cond",#N/A,FALSE,"fab.cond";"mdw",#N/A,FALSE,"MDW";"skin",#N/A,FALSE,"skin"}</definedName>
    <definedName name="SAFDSf" localSheetId="7" hidden="1">{"deo",#N/A,FALSE,"deo";"hhc",#N/A,FALSE,"HHC";"shampoo",#N/A,FALSE,"shampoo";"toothpaste",#N/A,FALSE,"toothpaste";"toothbrush",#N/A,FALSE,"toothbrush";"fab.clean.",#N/A,FALSE,"fab. clean";"fab.cond",#N/A,FALSE,"fab.cond";"mdw",#N/A,FALSE,"MDW";"skin",#N/A,FALSE,"skin"}</definedName>
    <definedName name="SAFDSf" localSheetId="33" hidden="1">{"deo",#N/A,FALSE,"deo";"hhc",#N/A,FALSE,"HHC";"shampoo",#N/A,FALSE,"shampoo";"toothpaste",#N/A,FALSE,"toothpaste";"toothbrush",#N/A,FALSE,"toothbrush";"fab.clean.",#N/A,FALSE,"fab. clean";"fab.cond",#N/A,FALSE,"fab.cond";"mdw",#N/A,FALSE,"MDW";"skin",#N/A,FALSE,"skin"}</definedName>
    <definedName name="SAFDSf" localSheetId="6" hidden="1">{"deo",#N/A,FALSE,"deo";"hhc",#N/A,FALSE,"HHC";"shampoo",#N/A,FALSE,"shampoo";"toothpaste",#N/A,FALSE,"toothpaste";"toothbrush",#N/A,FALSE,"toothbrush";"fab.clean.",#N/A,FALSE,"fab. clean";"fab.cond",#N/A,FALSE,"fab.cond";"mdw",#N/A,FALSE,"MDW";"skin",#N/A,FALSE,"skin"}</definedName>
    <definedName name="SAFDSf" localSheetId="16" hidden="1">{"deo",#N/A,FALSE,"deo";"hhc",#N/A,FALSE,"HHC";"shampoo",#N/A,FALSE,"shampoo";"toothpaste",#N/A,FALSE,"toothpaste";"toothbrush",#N/A,FALSE,"toothbrush";"fab.clean.",#N/A,FALSE,"fab. clean";"fab.cond",#N/A,FALSE,"fab.cond";"mdw",#N/A,FALSE,"MDW";"skin",#N/A,FALSE,"skin"}</definedName>
    <definedName name="SAFDSf" localSheetId="10" hidden="1">{"deo",#N/A,FALSE,"deo";"hhc",#N/A,FALSE,"HHC";"shampoo",#N/A,FALSE,"shampoo";"toothpaste",#N/A,FALSE,"toothpaste";"toothbrush",#N/A,FALSE,"toothbrush";"fab.clean.",#N/A,FALSE,"fab. clean";"fab.cond",#N/A,FALSE,"fab.cond";"mdw",#N/A,FALSE,"MDW";"skin",#N/A,FALSE,"skin"}</definedName>
    <definedName name="SAFDSf" localSheetId="29" hidden="1">{"deo",#N/A,FALSE,"deo";"hhc",#N/A,FALSE,"HHC";"shampoo",#N/A,FALSE,"shampoo";"toothpaste",#N/A,FALSE,"toothpaste";"toothbrush",#N/A,FALSE,"toothbrush";"fab.clean.",#N/A,FALSE,"fab. clean";"fab.cond",#N/A,FALSE,"fab.cond";"mdw",#N/A,FALSE,"MDW";"skin",#N/A,FALSE,"skin"}</definedName>
    <definedName name="SAFDSf" localSheetId="28" hidden="1">{"deo",#N/A,FALSE,"deo";"hhc",#N/A,FALSE,"HHC";"shampoo",#N/A,FALSE,"shampoo";"toothpaste",#N/A,FALSE,"toothpaste";"toothbrush",#N/A,FALSE,"toothbrush";"fab.clean.",#N/A,FALSE,"fab. clean";"fab.cond",#N/A,FALSE,"fab.cond";"mdw",#N/A,FALSE,"MDW";"skin",#N/A,FALSE,"skin"}</definedName>
    <definedName name="SAFDSf" localSheetId="11" hidden="1">{"deo",#N/A,FALSE,"deo";"hhc",#N/A,FALSE,"HHC";"shampoo",#N/A,FALSE,"shampoo";"toothpaste",#N/A,FALSE,"toothpaste";"toothbrush",#N/A,FALSE,"toothbrush";"fab.clean.",#N/A,FALSE,"fab. clean";"fab.cond",#N/A,FALSE,"fab.cond";"mdw",#N/A,FALSE,"MDW";"skin",#N/A,FALSE,"skin"}</definedName>
    <definedName name="SAFDSf" localSheetId="36" hidden="1">{"deo",#N/A,FALSE,"deo";"hhc",#N/A,FALSE,"HHC";"shampoo",#N/A,FALSE,"shampoo";"toothpaste",#N/A,FALSE,"toothpaste";"toothbrush",#N/A,FALSE,"toothbrush";"fab.clean.",#N/A,FALSE,"fab. clean";"fab.cond",#N/A,FALSE,"fab.cond";"mdw",#N/A,FALSE,"MDW";"skin",#N/A,FALSE,"skin"}</definedName>
    <definedName name="SAFDSf" localSheetId="32" hidden="1">{"deo",#N/A,FALSE,"deo";"hhc",#N/A,FALSE,"HHC";"shampoo",#N/A,FALSE,"shampoo";"toothpaste",#N/A,FALSE,"toothpaste";"toothbrush",#N/A,FALSE,"toothbrush";"fab.clean.",#N/A,FALSE,"fab. clean";"fab.cond",#N/A,FALSE,"fab.cond";"mdw",#N/A,FALSE,"MDW";"skin",#N/A,FALSE,"skin"}</definedName>
    <definedName name="SAFDSf" localSheetId="18" hidden="1">{"deo",#N/A,FALSE,"deo";"hhc",#N/A,FALSE,"HHC";"shampoo",#N/A,FALSE,"shampoo";"toothpaste",#N/A,FALSE,"toothpaste";"toothbrush",#N/A,FALSE,"toothbrush";"fab.clean.",#N/A,FALSE,"fab. clean";"fab.cond",#N/A,FALSE,"fab.cond";"mdw",#N/A,FALSE,"MDW";"skin",#N/A,FALSE,"skin"}</definedName>
    <definedName name="SAFDSf" localSheetId="38" hidden="1">{"deo",#N/A,FALSE,"deo";"hhc",#N/A,FALSE,"HHC";"shampoo",#N/A,FALSE,"shampoo";"toothpaste",#N/A,FALSE,"toothpaste";"toothbrush",#N/A,FALSE,"toothbrush";"fab.clean.",#N/A,FALSE,"fab. clean";"fab.cond",#N/A,FALSE,"fab.cond";"mdw",#N/A,FALSE,"MDW";"skin",#N/A,FALSE,"skin"}</definedName>
    <definedName name="SAFDSf" hidden="1">{"deo",#N/A,FALSE,"deo";"hhc",#N/A,FALSE,"HHC";"shampoo",#N/A,FALSE,"shampoo";"toothpaste",#N/A,FALSE,"toothpaste";"toothbrush",#N/A,FALSE,"toothbrush";"fab.clean.",#N/A,FALSE,"fab. clean";"fab.cond",#N/A,FALSE,"fab.cond";"mdw",#N/A,FALSE,"MDW";"skin",#N/A,FALSE,"skin"}</definedName>
    <definedName name="SAGASFDGAFGSA" localSheetId="35" hidden="1">{#N/A,#N/A,FALSE,"Aging Summary";#N/A,#N/A,FALSE,"Ratio Analysis";#N/A,#N/A,FALSE,"Test 120 Day Accts";#N/A,#N/A,FALSE,"Tickmarks"}</definedName>
    <definedName name="SAGASFDGAFGSA" localSheetId="31" hidden="1">{#N/A,#N/A,FALSE,"Aging Summary";#N/A,#N/A,FALSE,"Ratio Analysis";#N/A,#N/A,FALSE,"Test 120 Day Accts";#N/A,#N/A,FALSE,"Tickmarks"}</definedName>
    <definedName name="SAGASFDGAFGSA" localSheetId="9" hidden="1">{#N/A,#N/A,FALSE,"Aging Summary";#N/A,#N/A,FALSE,"Ratio Analysis";#N/A,#N/A,FALSE,"Test 120 Day Accts";#N/A,#N/A,FALSE,"Tickmarks"}</definedName>
    <definedName name="SAGASFDGAFGSA" localSheetId="30" hidden="1">{#N/A,#N/A,FALSE,"Aging Summary";#N/A,#N/A,FALSE,"Ratio Analysis";#N/A,#N/A,FALSE,"Test 120 Day Accts";#N/A,#N/A,FALSE,"Tickmarks"}</definedName>
    <definedName name="SAGASFDGAFGSA" localSheetId="51" hidden="1">{#N/A,#N/A,FALSE,"Aging Summary";#N/A,#N/A,FALSE,"Ratio Analysis";#N/A,#N/A,FALSE,"Test 120 Day Accts";#N/A,#N/A,FALSE,"Tickmarks"}</definedName>
    <definedName name="SAGASFDGAFGSA" localSheetId="7" hidden="1">{#N/A,#N/A,FALSE,"Aging Summary";#N/A,#N/A,FALSE,"Ratio Analysis";#N/A,#N/A,FALSE,"Test 120 Day Accts";#N/A,#N/A,FALSE,"Tickmarks"}</definedName>
    <definedName name="SAGASFDGAFGSA" localSheetId="33" hidden="1">{#N/A,#N/A,FALSE,"Aging Summary";#N/A,#N/A,FALSE,"Ratio Analysis";#N/A,#N/A,FALSE,"Test 120 Day Accts";#N/A,#N/A,FALSE,"Tickmarks"}</definedName>
    <definedName name="SAGASFDGAFGSA" localSheetId="6" hidden="1">{#N/A,#N/A,FALSE,"Aging Summary";#N/A,#N/A,FALSE,"Ratio Analysis";#N/A,#N/A,FALSE,"Test 120 Day Accts";#N/A,#N/A,FALSE,"Tickmarks"}</definedName>
    <definedName name="SAGASFDGAFGSA" localSheetId="16" hidden="1">{#N/A,#N/A,FALSE,"Aging Summary";#N/A,#N/A,FALSE,"Ratio Analysis";#N/A,#N/A,FALSE,"Test 120 Day Accts";#N/A,#N/A,FALSE,"Tickmarks"}</definedName>
    <definedName name="SAGASFDGAFGSA" localSheetId="10" hidden="1">{#N/A,#N/A,FALSE,"Aging Summary";#N/A,#N/A,FALSE,"Ratio Analysis";#N/A,#N/A,FALSE,"Test 120 Day Accts";#N/A,#N/A,FALSE,"Tickmarks"}</definedName>
    <definedName name="SAGASFDGAFGSA" localSheetId="29" hidden="1">{#N/A,#N/A,FALSE,"Aging Summary";#N/A,#N/A,FALSE,"Ratio Analysis";#N/A,#N/A,FALSE,"Test 120 Day Accts";#N/A,#N/A,FALSE,"Tickmarks"}</definedName>
    <definedName name="SAGASFDGAFGSA" localSheetId="28" hidden="1">{#N/A,#N/A,FALSE,"Aging Summary";#N/A,#N/A,FALSE,"Ratio Analysis";#N/A,#N/A,FALSE,"Test 120 Day Accts";#N/A,#N/A,FALSE,"Tickmarks"}</definedName>
    <definedName name="SAGASFDGAFGSA" localSheetId="11" hidden="1">{#N/A,#N/A,FALSE,"Aging Summary";#N/A,#N/A,FALSE,"Ratio Analysis";#N/A,#N/A,FALSE,"Test 120 Day Accts";#N/A,#N/A,FALSE,"Tickmarks"}</definedName>
    <definedName name="SAGASFDGAFGSA" localSheetId="36" hidden="1">{#N/A,#N/A,FALSE,"Aging Summary";#N/A,#N/A,FALSE,"Ratio Analysis";#N/A,#N/A,FALSE,"Test 120 Day Accts";#N/A,#N/A,FALSE,"Tickmarks"}</definedName>
    <definedName name="SAGASFDGAFGSA" localSheetId="32" hidden="1">{#N/A,#N/A,FALSE,"Aging Summary";#N/A,#N/A,FALSE,"Ratio Analysis";#N/A,#N/A,FALSE,"Test 120 Day Accts";#N/A,#N/A,FALSE,"Tickmarks"}</definedName>
    <definedName name="SAGASFDGAFGSA" localSheetId="18" hidden="1">{#N/A,#N/A,FALSE,"Aging Summary";#N/A,#N/A,FALSE,"Ratio Analysis";#N/A,#N/A,FALSE,"Test 120 Day Accts";#N/A,#N/A,FALSE,"Tickmarks"}</definedName>
    <definedName name="SAGASFDGAFGSA" localSheetId="38" hidden="1">{#N/A,#N/A,FALSE,"Aging Summary";#N/A,#N/A,FALSE,"Ratio Analysis";#N/A,#N/A,FALSE,"Test 120 Day Accts";#N/A,#N/A,FALSE,"Tickmarks"}</definedName>
    <definedName name="SAGASFDGAFGSA" hidden="1">{#N/A,#N/A,FALSE,"Aging Summary";#N/A,#N/A,FALSE,"Ratio Analysis";#N/A,#N/A,FALSE,"Test 120 Day Accts";#N/A,#N/A,FALSE,"Tickmarks"}</definedName>
    <definedName name="sally" localSheetId="35" hidden="1">{#N/A,#N/A,FALSE,"Pharm";#N/A,#N/A,FALSE,"WWCM"}</definedName>
    <definedName name="sally" localSheetId="31" hidden="1">{#N/A,#N/A,FALSE,"Pharm";#N/A,#N/A,FALSE,"WWCM"}</definedName>
    <definedName name="sally" localSheetId="9" hidden="1">{#N/A,#N/A,FALSE,"Pharm";#N/A,#N/A,FALSE,"WWCM"}</definedName>
    <definedName name="sally" localSheetId="30" hidden="1">{#N/A,#N/A,FALSE,"Pharm";#N/A,#N/A,FALSE,"WWCM"}</definedName>
    <definedName name="sally" localSheetId="51" hidden="1">{#N/A,#N/A,FALSE,"Pharm";#N/A,#N/A,FALSE,"WWCM"}</definedName>
    <definedName name="sally" localSheetId="7" hidden="1">{#N/A,#N/A,FALSE,"Pharm";#N/A,#N/A,FALSE,"WWCM"}</definedName>
    <definedName name="sally" localSheetId="33" hidden="1">{#N/A,#N/A,FALSE,"Pharm";#N/A,#N/A,FALSE,"WWCM"}</definedName>
    <definedName name="sally" localSheetId="6" hidden="1">{#N/A,#N/A,FALSE,"Pharm";#N/A,#N/A,FALSE,"WWCM"}</definedName>
    <definedName name="sally" localSheetId="16" hidden="1">{#N/A,#N/A,FALSE,"Pharm";#N/A,#N/A,FALSE,"WWCM"}</definedName>
    <definedName name="sally" localSheetId="10" hidden="1">{#N/A,#N/A,FALSE,"Pharm";#N/A,#N/A,FALSE,"WWCM"}</definedName>
    <definedName name="sally" localSheetId="29" hidden="1">{#N/A,#N/A,FALSE,"Pharm";#N/A,#N/A,FALSE,"WWCM"}</definedName>
    <definedName name="sally" localSheetId="28" hidden="1">{#N/A,#N/A,FALSE,"Pharm";#N/A,#N/A,FALSE,"WWCM"}</definedName>
    <definedName name="sally" localSheetId="11" hidden="1">{#N/A,#N/A,FALSE,"Pharm";#N/A,#N/A,FALSE,"WWCM"}</definedName>
    <definedName name="sally" localSheetId="36" hidden="1">{#N/A,#N/A,FALSE,"Pharm";#N/A,#N/A,FALSE,"WWCM"}</definedName>
    <definedName name="sally" localSheetId="32" hidden="1">{#N/A,#N/A,FALSE,"Pharm";#N/A,#N/A,FALSE,"WWCM"}</definedName>
    <definedName name="sally" localSheetId="18" hidden="1">{#N/A,#N/A,FALSE,"Pharm";#N/A,#N/A,FALSE,"WWCM"}</definedName>
    <definedName name="sally" localSheetId="38" hidden="1">{#N/A,#N/A,FALSE,"Pharm";#N/A,#N/A,FALSE,"WWCM"}</definedName>
    <definedName name="sally" hidden="1">{#N/A,#N/A,FALSE,"Pharm";#N/A,#N/A,FALSE,"WWCM"}</definedName>
    <definedName name="sam" localSheetId="9" hidden="1">{"PAGE1",#N/A,FALSE,"BID (3)";"PAGE2",#N/A,FALSE,"BID (3)"}</definedName>
    <definedName name="sam" localSheetId="51" hidden="1">{"PAGE1",#N/A,FALSE,"BID (3)";"PAGE2",#N/A,FALSE,"BID (3)"}</definedName>
    <definedName name="sam" localSheetId="7" hidden="1">{"PAGE1",#N/A,FALSE,"BID (3)";"PAGE2",#N/A,FALSE,"BID (3)"}</definedName>
    <definedName name="sam" localSheetId="6" hidden="1">{"PAGE1",#N/A,FALSE,"BID (3)";"PAGE2",#N/A,FALSE,"BID (3)"}</definedName>
    <definedName name="sam" localSheetId="10" hidden="1">{"PAGE1",#N/A,FALSE,"BID (3)";"PAGE2",#N/A,FALSE,"BID (3)"}</definedName>
    <definedName name="sam" localSheetId="28" hidden="1">{"PAGE1",#N/A,FALSE,"BID (3)";"PAGE2",#N/A,FALSE,"BID (3)"}</definedName>
    <definedName name="sam" localSheetId="11" hidden="1">{"PAGE1",#N/A,FALSE,"BID (3)";"PAGE2",#N/A,FALSE,"BID (3)"}</definedName>
    <definedName name="sam" localSheetId="36" hidden="1">{"PAGE1",#N/A,FALSE,"BID (3)";"PAGE2",#N/A,FALSE,"BID (3)"}</definedName>
    <definedName name="sam" localSheetId="18" hidden="1">{"PAGE1",#N/A,FALSE,"BID (3)";"PAGE2",#N/A,FALSE,"BID (3)"}</definedName>
    <definedName name="sam" localSheetId="38" hidden="1">{"PAGE1",#N/A,FALSE,"BID (3)";"PAGE2",#N/A,FALSE,"BID (3)"}</definedName>
    <definedName name="sam" hidden="1">{"PAGE1",#N/A,FALSE,"BID (3)";"PAGE2",#N/A,FALSE,"BID (3)"}</definedName>
    <definedName name="SAMonterreyYTD09vsYTD08" localSheetId="9" hidden="1">#REF!</definedName>
    <definedName name="SAMonterreyYTD09vsYTD08" localSheetId="10" hidden="1">'NFD CONSO'!#REF!</definedName>
    <definedName name="SAMonterreyYTD09vsYTD08" localSheetId="29" hidden="1">#REF!</definedName>
    <definedName name="SAMonterreyYTD09vsYTD08" localSheetId="11" hidden="1">#REF!</definedName>
    <definedName name="SAMonterreyYTD09vsYTD08" localSheetId="18" hidden="1">#REF!</definedName>
    <definedName name="SAMonterreyYTD09vsYTD08" hidden="1">#REF!</definedName>
    <definedName name="sample" localSheetId="9" hidden="1">{"'Customer Support Trends'!$A$1:$AB$13"}</definedName>
    <definedName name="sample" localSheetId="51" hidden="1">{"'Customer Support Trends'!$A$1:$AB$13"}</definedName>
    <definedName name="sample" localSheetId="7" hidden="1">{"'Customer Support Trends'!$A$1:$AB$13"}</definedName>
    <definedName name="sample" localSheetId="6" hidden="1">{"'Customer Support Trends'!$A$1:$AB$13"}</definedName>
    <definedName name="sample" localSheetId="10" hidden="1">{"'Customer Support Trends'!$A$1:$AB$13"}</definedName>
    <definedName name="sample" localSheetId="28" hidden="1">{"'Customer Support Trends'!$A$1:$AB$13"}</definedName>
    <definedName name="sample" localSheetId="11" hidden="1">{"'Customer Support Trends'!$A$1:$AB$13"}</definedName>
    <definedName name="sample" localSheetId="36" hidden="1">{"'Customer Support Trends'!$A$1:$AB$13"}</definedName>
    <definedName name="sample" localSheetId="18" hidden="1">{"'Customer Support Trends'!$A$1:$AB$13"}</definedName>
    <definedName name="sample" hidden="1">{"'Customer Support Trends'!$A$1:$AB$13"}</definedName>
    <definedName name="SAPBEXdnldView" hidden="1">"4QKNETO863PVBE07ZU7CARVAO"</definedName>
    <definedName name="SAPBEXhrIndnt" hidden="1">"Wide"</definedName>
    <definedName name="SAPBEXrevision" localSheetId="35" hidden="1">6</definedName>
    <definedName name="SAPBEXrevision" localSheetId="31" hidden="1">6</definedName>
    <definedName name="SAPBEXrevision" localSheetId="30" hidden="1">6</definedName>
    <definedName name="SAPBEXrevision" localSheetId="51" hidden="1">6</definedName>
    <definedName name="SAPBEXrevision" localSheetId="33" hidden="1">6</definedName>
    <definedName name="SAPBEXrevision" localSheetId="16" hidden="1">6</definedName>
    <definedName name="SAPBEXrevision" localSheetId="29" hidden="1">6</definedName>
    <definedName name="SAPBEXrevision" localSheetId="36" hidden="1">6</definedName>
    <definedName name="SAPBEXrevision" localSheetId="32" hidden="1">6</definedName>
    <definedName name="SAPBEXrevision" localSheetId="18" hidden="1">6</definedName>
    <definedName name="SAPBEXrevision" localSheetId="38" hidden="1">6</definedName>
    <definedName name="SAPBEXrevision" hidden="1">1</definedName>
    <definedName name="SAPBEXsysID" localSheetId="35" hidden="1">"BP0"</definedName>
    <definedName name="SAPBEXsysID" localSheetId="31" hidden="1">"BP0"</definedName>
    <definedName name="SAPBEXsysID" localSheetId="30" hidden="1">"BP0"</definedName>
    <definedName name="SAPBEXsysID" localSheetId="51" hidden="1">"BP0"</definedName>
    <definedName name="SAPBEXsysID" localSheetId="33" hidden="1">"BP0"</definedName>
    <definedName name="SAPBEXsysID" localSheetId="16" hidden="1">"BP0"</definedName>
    <definedName name="SAPBEXsysID" localSheetId="29" hidden="1">"BP0"</definedName>
    <definedName name="SAPBEXsysID" localSheetId="36" hidden="1">"BP0"</definedName>
    <definedName name="SAPBEXsysID" localSheetId="32" hidden="1">"BP0"</definedName>
    <definedName name="SAPBEXsysID" localSheetId="18" hidden="1">"BP0"</definedName>
    <definedName name="SAPBEXsysID" localSheetId="38" hidden="1">"BP0"</definedName>
    <definedName name="SAPBEXsysID" hidden="1">"MLB"</definedName>
    <definedName name="SAPBEXwbID" localSheetId="35" hidden="1">"AFC9GODHHWB2WP8M6AWYX8JV1"</definedName>
    <definedName name="SAPBEXwbID" localSheetId="31" hidden="1">"AFC9GODHHWB2WP8M6AWYX8JV1"</definedName>
    <definedName name="SAPBEXwbID" localSheetId="30" hidden="1">"AFC9GODHHWB2WP8M6AWYX8JV1"</definedName>
    <definedName name="SAPBEXwbID" localSheetId="51" hidden="1">"AFC9GODHHWB2WP8M6AWYX8JV1"</definedName>
    <definedName name="SAPBEXwbID" localSheetId="33" hidden="1">"AFC9GODHHWB2WP8M6AWYX8JV1"</definedName>
    <definedName name="SAPBEXwbID" localSheetId="16" hidden="1">"AFC9GODHHWB2WP8M6AWYX8JV1"</definedName>
    <definedName name="SAPBEXwbID" localSheetId="29" hidden="1">"AFC9GODHHWB2WP8M6AWYX8JV1"</definedName>
    <definedName name="SAPBEXwbID" localSheetId="36" hidden="1">"AFC9GODHHWB2WP8M6AWYX8JV1"</definedName>
    <definedName name="SAPBEXwbID" localSheetId="32" hidden="1">"AFC9GODHHWB2WP8M6AWYX8JV1"</definedName>
    <definedName name="SAPBEXwbID" localSheetId="18" hidden="1">"AFC9GODHHWB2WP8M6AWYX8JV1"</definedName>
    <definedName name="SAPBEXwbID" localSheetId="38" hidden="1">"AFC9GODHHWB2WP8M6AWYX8JV1"</definedName>
    <definedName name="SAPBEXwbID" hidden="1">"3LDMR45EAITNEBZIEMP8UE9D4"</definedName>
    <definedName name="SAPEXrevision3" hidden="1">231</definedName>
    <definedName name="sapexrevision4" hidden="1">4</definedName>
    <definedName name="sapexwbid4" hidden="1">"3N5E41CVNKXCIZ2S8I4UWT2K0"</definedName>
    <definedName name="SAPFuncF4Help" localSheetId="35" hidden="1">Main.SAPF4Help()</definedName>
    <definedName name="SAPFuncF4Help" localSheetId="31" hidden="1">Main.SAPF4Help()</definedName>
    <definedName name="SAPFuncF4Help" localSheetId="9" hidden="1">Main.SAPF4Help()</definedName>
    <definedName name="SAPFuncF4Help" localSheetId="21" hidden="1">Main.SAPF4Help()</definedName>
    <definedName name="SAPFuncF4Help" localSheetId="30" hidden="1">Main.SAPF4Help()</definedName>
    <definedName name="SAPFuncF4Help" localSheetId="51" hidden="1">Main.SAPF4Help()</definedName>
    <definedName name="SAPFuncF4Help" localSheetId="7" hidden="1">Main.SAPF4Help()</definedName>
    <definedName name="SAPFuncF4Help" localSheetId="23" hidden="1">Main.SAPF4Help()</definedName>
    <definedName name="SAPFuncF4Help" localSheetId="26" hidden="1">Main.SAPF4Help()</definedName>
    <definedName name="SAPFuncF4Help" localSheetId="33" hidden="1">Main.SAPF4Help()</definedName>
    <definedName name="SAPFuncF4Help" localSheetId="6" hidden="1">Main.SAPF4Help()</definedName>
    <definedName name="SAPFuncF4Help" localSheetId="16" hidden="1">Main.SAPF4Help()</definedName>
    <definedName name="SAPFuncF4Help" localSheetId="10" hidden="1">Main.SAPF4Help()</definedName>
    <definedName name="SAPFuncF4Help" localSheetId="29" hidden="1">Main.SAPF4Help()</definedName>
    <definedName name="SAPFuncF4Help" localSheetId="28" hidden="1">Main.SAPF4Help()</definedName>
    <definedName name="SAPFuncF4Help" localSheetId="11" hidden="1">Main.SAPF4Help()</definedName>
    <definedName name="SAPFuncF4Help" localSheetId="13" hidden="1">Main.SAPF4Help()</definedName>
    <definedName name="SAPFuncF4Help" localSheetId="47" hidden="1">Main.SAPF4Help()</definedName>
    <definedName name="SAPFuncF4Help" localSheetId="24" hidden="1">Main.SAPF4Help()</definedName>
    <definedName name="SAPFuncF4Help" localSheetId="45" hidden="1">Main.SAPF4Help()</definedName>
    <definedName name="SAPFuncF4Help" localSheetId="36" hidden="1">Main.SAPF4Help()</definedName>
    <definedName name="SAPFuncF4Help" localSheetId="32" hidden="1">Main.SAPF4Help()</definedName>
    <definedName name="SAPFuncF4Help" localSheetId="40" hidden="1">Main.SAPF4Help()</definedName>
    <definedName name="SAPFuncF4Help" localSheetId="46" hidden="1">Main.SAPF4Help()</definedName>
    <definedName name="SAPFuncF4Help" localSheetId="44" hidden="1">Main.SAPF4Help()</definedName>
    <definedName name="SAPFuncF4Help" localSheetId="18" hidden="1">Main.SAPF4Help()</definedName>
    <definedName name="SAPFuncF4Help" localSheetId="38" hidden="1">Main.SAPF4Help()</definedName>
    <definedName name="SAPFuncF4Help" localSheetId="39" hidden="1">Main.SAPF4Help()</definedName>
    <definedName name="SAPFuncF4Help" localSheetId="22" hidden="1">Main.SAPF4Help()</definedName>
    <definedName name="SAPFuncF4Help" hidden="1">Main.SAPF4Help()</definedName>
    <definedName name="SAPFuncF4Help_2" localSheetId="31" hidden="1">Main.SAPF4Help()</definedName>
    <definedName name="SAPFuncF4Help_2" localSheetId="9" hidden="1">Main.SAPF4Help()</definedName>
    <definedName name="SAPFuncF4Help_2" localSheetId="21" hidden="1">Main.SAPF4Help()</definedName>
    <definedName name="SAPFuncF4Help_2" localSheetId="30" hidden="1">Main.SAPF4Help()</definedName>
    <definedName name="SAPFuncF4Help_2" localSheetId="51" hidden="1">Main.SAPF4Help()</definedName>
    <definedName name="SAPFuncF4Help_2" localSheetId="7" hidden="1">Main.SAPF4Help()</definedName>
    <definedName name="SAPFuncF4Help_2" localSheetId="23" hidden="1">Main.SAPF4Help()</definedName>
    <definedName name="SAPFuncF4Help_2" localSheetId="26" hidden="1">Main.SAPF4Help()</definedName>
    <definedName name="SAPFuncF4Help_2" localSheetId="6" hidden="1">Main.SAPF4Help()</definedName>
    <definedName name="SAPFuncF4Help_2" localSheetId="10" hidden="1">Main.SAPF4Help()</definedName>
    <definedName name="SAPFuncF4Help_2" localSheetId="28" hidden="1">Main.SAPF4Help()</definedName>
    <definedName name="SAPFuncF4Help_2" localSheetId="11" hidden="1">Main.SAPF4Help()</definedName>
    <definedName name="SAPFuncF4Help_2" localSheetId="13" hidden="1">Main.SAPF4Help()</definedName>
    <definedName name="SAPFuncF4Help_2" localSheetId="47" hidden="1">Main.SAPF4Help()</definedName>
    <definedName name="SAPFuncF4Help_2" localSheetId="24" hidden="1">Main.SAPF4Help()</definedName>
    <definedName name="SAPFuncF4Help_2" localSheetId="45" hidden="1">Main.SAPF4Help()</definedName>
    <definedName name="SAPFuncF4Help_2" localSheetId="36" hidden="1">Main.SAPF4Help()</definedName>
    <definedName name="SAPFuncF4Help_2" localSheetId="32" hidden="1">Main.SAPF4Help()</definedName>
    <definedName name="SAPFuncF4Help_2" localSheetId="40" hidden="1">Main.SAPF4Help()</definedName>
    <definedName name="SAPFuncF4Help_2" localSheetId="46" hidden="1">Main.SAPF4Help()</definedName>
    <definedName name="SAPFuncF4Help_2" localSheetId="44" hidden="1">Main.SAPF4Help()</definedName>
    <definedName name="SAPFuncF4Help_2" localSheetId="18" hidden="1">Main.SAPF4Help()</definedName>
    <definedName name="SAPFuncF4Help_2" localSheetId="38" hidden="1">Main.SAPF4Help()</definedName>
    <definedName name="SAPFuncF4Help_2" localSheetId="39" hidden="1">Main.SAPF4Help()</definedName>
    <definedName name="SAPFuncF4Help_2" localSheetId="22" hidden="1">Main.SAPF4Help()</definedName>
    <definedName name="SAPFuncF4Help_2" hidden="1">Main.SAPF4Help()</definedName>
    <definedName name="SAPFuncF4Help1" localSheetId="31" hidden="1">Main.SAPF4Help()</definedName>
    <definedName name="SAPFuncF4Help1" localSheetId="9" hidden="1">Main.SAPF4Help()</definedName>
    <definedName name="SAPFuncF4Help1" localSheetId="21" hidden="1">Main.SAPF4Help()</definedName>
    <definedName name="SAPFuncF4Help1" localSheetId="30" hidden="1">Main.SAPF4Help()</definedName>
    <definedName name="SAPFuncF4Help1" localSheetId="51" hidden="1">Main.SAPF4Help()</definedName>
    <definedName name="SAPFuncF4Help1" localSheetId="7" hidden="1">Main.SAPF4Help()</definedName>
    <definedName name="SAPFuncF4Help1" localSheetId="23" hidden="1">Main.SAPF4Help()</definedName>
    <definedName name="SAPFuncF4Help1" localSheetId="26" hidden="1">Main.SAPF4Help()</definedName>
    <definedName name="SAPFuncF4Help1" localSheetId="6" hidden="1">Main.SAPF4Help()</definedName>
    <definedName name="SAPFuncF4Help1" localSheetId="10" hidden="1">Main.SAPF4Help()</definedName>
    <definedName name="SAPFuncF4Help1" localSheetId="28" hidden="1">Main.SAPF4Help()</definedName>
    <definedName name="SAPFuncF4Help1" localSheetId="11" hidden="1">Main.SAPF4Help()</definedName>
    <definedName name="SAPFuncF4Help1" localSheetId="13" hidden="1">Main.SAPF4Help()</definedName>
    <definedName name="SAPFuncF4Help1" localSheetId="47" hidden="1">Main.SAPF4Help()</definedName>
    <definedName name="SAPFuncF4Help1" localSheetId="24" hidden="1">Main.SAPF4Help()</definedName>
    <definedName name="SAPFuncF4Help1" localSheetId="45" hidden="1">Main.SAPF4Help()</definedName>
    <definedName name="SAPFuncF4Help1" localSheetId="36" hidden="1">Main.SAPF4Help()</definedName>
    <definedName name="SAPFuncF4Help1" localSheetId="32" hidden="1">Main.SAPF4Help()</definedName>
    <definedName name="SAPFuncF4Help1" localSheetId="40" hidden="1">Main.SAPF4Help()</definedName>
    <definedName name="SAPFuncF4Help1" localSheetId="46" hidden="1">Main.SAPF4Help()</definedName>
    <definedName name="SAPFuncF4Help1" localSheetId="44" hidden="1">Main.SAPF4Help()</definedName>
    <definedName name="SAPFuncF4Help1" localSheetId="18" hidden="1">Main.SAPF4Help()</definedName>
    <definedName name="SAPFuncF4Help1" localSheetId="38" hidden="1">Main.SAPF4Help()</definedName>
    <definedName name="SAPFuncF4Help1" localSheetId="39" hidden="1">Main.SAPF4Help()</definedName>
    <definedName name="SAPFuncF4Help1" localSheetId="22" hidden="1">Main.SAPF4Help()</definedName>
    <definedName name="SAPFuncF4Help1" hidden="1">Main.SAPF4Help()</definedName>
    <definedName name="SAPFuncF4Help1_2" localSheetId="31" hidden="1">Main.SAPF4Help()</definedName>
    <definedName name="SAPFuncF4Help1_2" localSheetId="9" hidden="1">Main.SAPF4Help()</definedName>
    <definedName name="SAPFuncF4Help1_2" localSheetId="21" hidden="1">Main.SAPF4Help()</definedName>
    <definedName name="SAPFuncF4Help1_2" localSheetId="30" hidden="1">Main.SAPF4Help()</definedName>
    <definedName name="SAPFuncF4Help1_2" localSheetId="51" hidden="1">Main.SAPF4Help()</definedName>
    <definedName name="SAPFuncF4Help1_2" localSheetId="7" hidden="1">Main.SAPF4Help()</definedName>
    <definedName name="SAPFuncF4Help1_2" localSheetId="23" hidden="1">Main.SAPF4Help()</definedName>
    <definedName name="SAPFuncF4Help1_2" localSheetId="26" hidden="1">Main.SAPF4Help()</definedName>
    <definedName name="SAPFuncF4Help1_2" localSheetId="6" hidden="1">Main.SAPF4Help()</definedName>
    <definedName name="SAPFuncF4Help1_2" localSheetId="10" hidden="1">Main.SAPF4Help()</definedName>
    <definedName name="SAPFuncF4Help1_2" localSheetId="28" hidden="1">Main.SAPF4Help()</definedName>
    <definedName name="SAPFuncF4Help1_2" localSheetId="11" hidden="1">Main.SAPF4Help()</definedName>
    <definedName name="SAPFuncF4Help1_2" localSheetId="13" hidden="1">Main.SAPF4Help()</definedName>
    <definedName name="SAPFuncF4Help1_2" localSheetId="47" hidden="1">Main.SAPF4Help()</definedName>
    <definedName name="SAPFuncF4Help1_2" localSheetId="24" hidden="1">Main.SAPF4Help()</definedName>
    <definedName name="SAPFuncF4Help1_2" localSheetId="45" hidden="1">Main.SAPF4Help()</definedName>
    <definedName name="SAPFuncF4Help1_2" localSheetId="36" hidden="1">Main.SAPF4Help()</definedName>
    <definedName name="SAPFuncF4Help1_2" localSheetId="32" hidden="1">Main.SAPF4Help()</definedName>
    <definedName name="SAPFuncF4Help1_2" localSheetId="40" hidden="1">Main.SAPF4Help()</definedName>
    <definedName name="SAPFuncF4Help1_2" localSheetId="46" hidden="1">Main.SAPF4Help()</definedName>
    <definedName name="SAPFuncF4Help1_2" localSheetId="44" hidden="1">Main.SAPF4Help()</definedName>
    <definedName name="SAPFuncF4Help1_2" localSheetId="18" hidden="1">Main.SAPF4Help()</definedName>
    <definedName name="SAPFuncF4Help1_2" localSheetId="38" hidden="1">Main.SAPF4Help()</definedName>
    <definedName name="SAPFuncF4Help1_2" localSheetId="39" hidden="1">Main.SAPF4Help()</definedName>
    <definedName name="SAPFuncF4Help1_2" localSheetId="22" hidden="1">Main.SAPF4Help()</definedName>
    <definedName name="SAPFuncF4Help1_2" hidden="1">Main.SAPF4Help()</definedName>
    <definedName name="SAPsysID" hidden="1">"708C5W7SBKP804JT78WJ0JNKI"</definedName>
    <definedName name="SAPwbID" hidden="1">"ARS"</definedName>
    <definedName name="sbenini" localSheetId="35" hidden="1">{#N/A,#N/A,FALSE,"Plan1";#N/A,#N/A,FALSE,"Plan2"}</definedName>
    <definedName name="sbenini" localSheetId="31" hidden="1">{#N/A,#N/A,FALSE,"Plan1";#N/A,#N/A,FALSE,"Plan2"}</definedName>
    <definedName name="sbenini" localSheetId="9" hidden="1">{#N/A,#N/A,FALSE,"Plan1";#N/A,#N/A,FALSE,"Plan2"}</definedName>
    <definedName name="sbenini" localSheetId="30" hidden="1">{#N/A,#N/A,FALSE,"Plan1";#N/A,#N/A,FALSE,"Plan2"}</definedName>
    <definedName name="sbenini" localSheetId="51" hidden="1">{#N/A,#N/A,FALSE,"Plan1";#N/A,#N/A,FALSE,"Plan2"}</definedName>
    <definedName name="sbenini" localSheetId="7" hidden="1">{#N/A,#N/A,FALSE,"Plan1";#N/A,#N/A,FALSE,"Plan2"}</definedName>
    <definedName name="sbenini" localSheetId="33" hidden="1">{#N/A,#N/A,FALSE,"Plan1";#N/A,#N/A,FALSE,"Plan2"}</definedName>
    <definedName name="sbenini" localSheetId="6" hidden="1">{#N/A,#N/A,FALSE,"Plan1";#N/A,#N/A,FALSE,"Plan2"}</definedName>
    <definedName name="sbenini" localSheetId="16" hidden="1">{#N/A,#N/A,FALSE,"Plan1";#N/A,#N/A,FALSE,"Plan2"}</definedName>
    <definedName name="sbenini" localSheetId="10" hidden="1">{#N/A,#N/A,FALSE,"Plan1";#N/A,#N/A,FALSE,"Plan2"}</definedName>
    <definedName name="sbenini" localSheetId="29" hidden="1">{#N/A,#N/A,FALSE,"Plan1";#N/A,#N/A,FALSE,"Plan2"}</definedName>
    <definedName name="sbenini" localSheetId="28" hidden="1">{#N/A,#N/A,FALSE,"Plan1";#N/A,#N/A,FALSE,"Plan2"}</definedName>
    <definedName name="sbenini" localSheetId="11" hidden="1">{#N/A,#N/A,FALSE,"Plan1";#N/A,#N/A,FALSE,"Plan2"}</definedName>
    <definedName name="sbenini" localSheetId="36" hidden="1">{#N/A,#N/A,FALSE,"Plan1";#N/A,#N/A,FALSE,"Plan2"}</definedName>
    <definedName name="sbenini" localSheetId="32" hidden="1">{#N/A,#N/A,FALSE,"Plan1";#N/A,#N/A,FALSE,"Plan2"}</definedName>
    <definedName name="sbenini" localSheetId="18" hidden="1">{#N/A,#N/A,FALSE,"Plan1";#N/A,#N/A,FALSE,"Plan2"}</definedName>
    <definedName name="sbenini" localSheetId="38" hidden="1">{#N/A,#N/A,FALSE,"Plan1";#N/A,#N/A,FALSE,"Plan2"}</definedName>
    <definedName name="sbenini" hidden="1">{#N/A,#N/A,FALSE,"Plan1";#N/A,#N/A,FALSE,"Plan2"}</definedName>
    <definedName name="scenario5" localSheetId="9" hidden="1">{"swe2",#N/A,FALSE,"actl 98"}</definedName>
    <definedName name="scenario5" localSheetId="51" hidden="1">{"swe2",#N/A,FALSE,"actl 98"}</definedName>
    <definedName name="scenario5" localSheetId="7" hidden="1">{"swe2",#N/A,FALSE,"actl 98"}</definedName>
    <definedName name="scenario5" localSheetId="6" hidden="1">{"swe2",#N/A,FALSE,"actl 98"}</definedName>
    <definedName name="scenario5" localSheetId="10" hidden="1">{"swe2",#N/A,FALSE,"actl 98"}</definedName>
    <definedName name="scenario5" localSheetId="28" hidden="1">{"swe2",#N/A,FALSE,"actl 98"}</definedName>
    <definedName name="scenario5" localSheetId="11" hidden="1">{"swe2",#N/A,FALSE,"actl 98"}</definedName>
    <definedName name="scenario5" localSheetId="36" hidden="1">{"swe2",#N/A,FALSE,"actl 98"}</definedName>
    <definedName name="scenario5" localSheetId="18" hidden="1">{"swe2",#N/A,FALSE,"actl 98"}</definedName>
    <definedName name="scenario5" localSheetId="38" hidden="1">{"swe2",#N/A,FALSE,"actl 98"}</definedName>
    <definedName name="scenario5" hidden="1">{"swe2",#N/A,FALSE,"actl 98"}</definedName>
    <definedName name="SD" localSheetId="35" hidden="1">{#N/A,#N/A,FALSE,"Pharm";#N/A,#N/A,FALSE,"WWCM"}</definedName>
    <definedName name="SD" localSheetId="31" hidden="1">{#N/A,#N/A,FALSE,"Pharm";#N/A,#N/A,FALSE,"WWCM"}</definedName>
    <definedName name="SD" localSheetId="9" hidden="1">{#N/A,#N/A,FALSE,"Pharm";#N/A,#N/A,FALSE,"WWCM"}</definedName>
    <definedName name="SD" localSheetId="30" hidden="1">{#N/A,#N/A,FALSE,"Pharm";#N/A,#N/A,FALSE,"WWCM"}</definedName>
    <definedName name="SD" localSheetId="51" hidden="1">{#N/A,#N/A,FALSE,"Pharm";#N/A,#N/A,FALSE,"WWCM"}</definedName>
    <definedName name="SD" localSheetId="7" hidden="1">{#N/A,#N/A,FALSE,"Pharm";#N/A,#N/A,FALSE,"WWCM"}</definedName>
    <definedName name="SD" localSheetId="33" hidden="1">{#N/A,#N/A,FALSE,"Pharm";#N/A,#N/A,FALSE,"WWCM"}</definedName>
    <definedName name="SD" localSheetId="6" hidden="1">{#N/A,#N/A,FALSE,"Pharm";#N/A,#N/A,FALSE,"WWCM"}</definedName>
    <definedName name="SD" localSheetId="16" hidden="1">{#N/A,#N/A,FALSE,"Pharm";#N/A,#N/A,FALSE,"WWCM"}</definedName>
    <definedName name="SD" localSheetId="10" hidden="1">{#N/A,#N/A,FALSE,"Pharm";#N/A,#N/A,FALSE,"WWCM"}</definedName>
    <definedName name="SD" localSheetId="29" hidden="1">{#N/A,#N/A,FALSE,"Pharm";#N/A,#N/A,FALSE,"WWCM"}</definedName>
    <definedName name="SD" localSheetId="28" hidden="1">{#N/A,#N/A,FALSE,"Pharm";#N/A,#N/A,FALSE,"WWCM"}</definedName>
    <definedName name="SD" localSheetId="11" hidden="1">{#N/A,#N/A,FALSE,"Pharm";#N/A,#N/A,FALSE,"WWCM"}</definedName>
    <definedName name="SD" localSheetId="36" hidden="1">{#N/A,#N/A,FALSE,"Pharm";#N/A,#N/A,FALSE,"WWCM"}</definedName>
    <definedName name="SD" localSheetId="32" hidden="1">{#N/A,#N/A,FALSE,"Pharm";#N/A,#N/A,FALSE,"WWCM"}</definedName>
    <definedName name="SD" localSheetId="18" hidden="1">{#N/A,#N/A,FALSE,"Pharm";#N/A,#N/A,FALSE,"WWCM"}</definedName>
    <definedName name="SD" localSheetId="38" hidden="1">{#N/A,#N/A,FALSE,"Pharm";#N/A,#N/A,FALSE,"WWCM"}</definedName>
    <definedName name="SD" hidden="1">{#N/A,#N/A,FALSE,"Pharm";#N/A,#N/A,FALSE,"WWCM"}</definedName>
    <definedName name="sda" localSheetId="35" hidden="1">{#N/A,#N/A,FALSE,"TS";#N/A,#N/A,FALSE,"Combo";#N/A,#N/A,FALSE,"FAIR";#N/A,#N/A,FALSE,"RBC";#N/A,#N/A,FALSE,"xxxx";#N/A,#N/A,FALSE,"A_D";#N/A,#N/A,FALSE,"WACC";#N/A,#N/A,FALSE,"DCF";#N/A,#N/A,FALSE,"LBO";#N/A,#N/A,FALSE,"AcqMults";#N/A,#N/A,FALSE,"CompMults"}</definedName>
    <definedName name="sda" localSheetId="31" hidden="1">{#N/A,#N/A,FALSE,"TS";#N/A,#N/A,FALSE,"Combo";#N/A,#N/A,FALSE,"FAIR";#N/A,#N/A,FALSE,"RBC";#N/A,#N/A,FALSE,"xxxx";#N/A,#N/A,FALSE,"A_D";#N/A,#N/A,FALSE,"WACC";#N/A,#N/A,FALSE,"DCF";#N/A,#N/A,FALSE,"LBO";#N/A,#N/A,FALSE,"AcqMults";#N/A,#N/A,FALSE,"CompMults"}</definedName>
    <definedName name="sda" localSheetId="9" hidden="1">{#N/A,#N/A,FALSE,"TS";#N/A,#N/A,FALSE,"Combo";#N/A,#N/A,FALSE,"FAIR";#N/A,#N/A,FALSE,"RBC";#N/A,#N/A,FALSE,"xxxx";#N/A,#N/A,FALSE,"A_D";#N/A,#N/A,FALSE,"WACC";#N/A,#N/A,FALSE,"DCF";#N/A,#N/A,FALSE,"LBO";#N/A,#N/A,FALSE,"AcqMults";#N/A,#N/A,FALSE,"CompMults"}</definedName>
    <definedName name="sda" localSheetId="30" hidden="1">{#N/A,#N/A,FALSE,"TS";#N/A,#N/A,FALSE,"Combo";#N/A,#N/A,FALSE,"FAIR";#N/A,#N/A,FALSE,"RBC";#N/A,#N/A,FALSE,"xxxx";#N/A,#N/A,FALSE,"A_D";#N/A,#N/A,FALSE,"WACC";#N/A,#N/A,FALSE,"DCF";#N/A,#N/A,FALSE,"LBO";#N/A,#N/A,FALSE,"AcqMults";#N/A,#N/A,FALSE,"CompMults"}</definedName>
    <definedName name="sda" localSheetId="51" hidden="1">{#N/A,#N/A,FALSE,"TS";#N/A,#N/A,FALSE,"Combo";#N/A,#N/A,FALSE,"FAIR";#N/A,#N/A,FALSE,"RBC";#N/A,#N/A,FALSE,"xxxx";#N/A,#N/A,FALSE,"A_D";#N/A,#N/A,FALSE,"WACC";#N/A,#N/A,FALSE,"DCF";#N/A,#N/A,FALSE,"LBO";#N/A,#N/A,FALSE,"AcqMults";#N/A,#N/A,FALSE,"CompMults"}</definedName>
    <definedName name="sda" localSheetId="7" hidden="1">{#N/A,#N/A,FALSE,"TS";#N/A,#N/A,FALSE,"Combo";#N/A,#N/A,FALSE,"FAIR";#N/A,#N/A,FALSE,"RBC";#N/A,#N/A,FALSE,"xxxx";#N/A,#N/A,FALSE,"A_D";#N/A,#N/A,FALSE,"WACC";#N/A,#N/A,FALSE,"DCF";#N/A,#N/A,FALSE,"LBO";#N/A,#N/A,FALSE,"AcqMults";#N/A,#N/A,FALSE,"CompMults"}</definedName>
    <definedName name="sda" localSheetId="33" hidden="1">{#N/A,#N/A,FALSE,"TS";#N/A,#N/A,FALSE,"Combo";#N/A,#N/A,FALSE,"FAIR";#N/A,#N/A,FALSE,"RBC";#N/A,#N/A,FALSE,"xxxx";#N/A,#N/A,FALSE,"A_D";#N/A,#N/A,FALSE,"WACC";#N/A,#N/A,FALSE,"DCF";#N/A,#N/A,FALSE,"LBO";#N/A,#N/A,FALSE,"AcqMults";#N/A,#N/A,FALSE,"CompMults"}</definedName>
    <definedName name="sda" localSheetId="6" hidden="1">{#N/A,#N/A,FALSE,"TS";#N/A,#N/A,FALSE,"Combo";#N/A,#N/A,FALSE,"FAIR";#N/A,#N/A,FALSE,"RBC";#N/A,#N/A,FALSE,"xxxx";#N/A,#N/A,FALSE,"A_D";#N/A,#N/A,FALSE,"WACC";#N/A,#N/A,FALSE,"DCF";#N/A,#N/A,FALSE,"LBO";#N/A,#N/A,FALSE,"AcqMults";#N/A,#N/A,FALSE,"CompMults"}</definedName>
    <definedName name="sda" localSheetId="16" hidden="1">{#N/A,#N/A,FALSE,"TS";#N/A,#N/A,FALSE,"Combo";#N/A,#N/A,FALSE,"FAIR";#N/A,#N/A,FALSE,"RBC";#N/A,#N/A,FALSE,"xxxx";#N/A,#N/A,FALSE,"A_D";#N/A,#N/A,FALSE,"WACC";#N/A,#N/A,FALSE,"DCF";#N/A,#N/A,FALSE,"LBO";#N/A,#N/A,FALSE,"AcqMults";#N/A,#N/A,FALSE,"CompMults"}</definedName>
    <definedName name="sda" localSheetId="10" hidden="1">{#N/A,#N/A,FALSE,"TS";#N/A,#N/A,FALSE,"Combo";#N/A,#N/A,FALSE,"FAIR";#N/A,#N/A,FALSE,"RBC";#N/A,#N/A,FALSE,"xxxx";#N/A,#N/A,FALSE,"A_D";#N/A,#N/A,FALSE,"WACC";#N/A,#N/A,FALSE,"DCF";#N/A,#N/A,FALSE,"LBO";#N/A,#N/A,FALSE,"AcqMults";#N/A,#N/A,FALSE,"CompMults"}</definedName>
    <definedName name="sda" localSheetId="29" hidden="1">{#N/A,#N/A,FALSE,"TS";#N/A,#N/A,FALSE,"Combo";#N/A,#N/A,FALSE,"FAIR";#N/A,#N/A,FALSE,"RBC";#N/A,#N/A,FALSE,"xxxx";#N/A,#N/A,FALSE,"A_D";#N/A,#N/A,FALSE,"WACC";#N/A,#N/A,FALSE,"DCF";#N/A,#N/A,FALSE,"LBO";#N/A,#N/A,FALSE,"AcqMults";#N/A,#N/A,FALSE,"CompMults"}</definedName>
    <definedName name="sda" localSheetId="28" hidden="1">{#N/A,#N/A,FALSE,"TS";#N/A,#N/A,FALSE,"Combo";#N/A,#N/A,FALSE,"FAIR";#N/A,#N/A,FALSE,"RBC";#N/A,#N/A,FALSE,"xxxx";#N/A,#N/A,FALSE,"A_D";#N/A,#N/A,FALSE,"WACC";#N/A,#N/A,FALSE,"DCF";#N/A,#N/A,FALSE,"LBO";#N/A,#N/A,FALSE,"AcqMults";#N/A,#N/A,FALSE,"CompMults"}</definedName>
    <definedName name="sda" localSheetId="11" hidden="1">{#N/A,#N/A,FALSE,"TS";#N/A,#N/A,FALSE,"Combo";#N/A,#N/A,FALSE,"FAIR";#N/A,#N/A,FALSE,"RBC";#N/A,#N/A,FALSE,"xxxx";#N/A,#N/A,FALSE,"A_D";#N/A,#N/A,FALSE,"WACC";#N/A,#N/A,FALSE,"DCF";#N/A,#N/A,FALSE,"LBO";#N/A,#N/A,FALSE,"AcqMults";#N/A,#N/A,FALSE,"CompMults"}</definedName>
    <definedName name="sda" localSheetId="36" hidden="1">{#N/A,#N/A,FALSE,"TS";#N/A,#N/A,FALSE,"Combo";#N/A,#N/A,FALSE,"FAIR";#N/A,#N/A,FALSE,"RBC";#N/A,#N/A,FALSE,"xxxx";#N/A,#N/A,FALSE,"A_D";#N/A,#N/A,FALSE,"WACC";#N/A,#N/A,FALSE,"DCF";#N/A,#N/A,FALSE,"LBO";#N/A,#N/A,FALSE,"AcqMults";#N/A,#N/A,FALSE,"CompMults"}</definedName>
    <definedName name="sda" localSheetId="32" hidden="1">{#N/A,#N/A,FALSE,"TS";#N/A,#N/A,FALSE,"Combo";#N/A,#N/A,FALSE,"FAIR";#N/A,#N/A,FALSE,"RBC";#N/A,#N/A,FALSE,"xxxx";#N/A,#N/A,FALSE,"A_D";#N/A,#N/A,FALSE,"WACC";#N/A,#N/A,FALSE,"DCF";#N/A,#N/A,FALSE,"LBO";#N/A,#N/A,FALSE,"AcqMults";#N/A,#N/A,FALSE,"CompMults"}</definedName>
    <definedName name="sda" localSheetId="18" hidden="1">{#N/A,#N/A,FALSE,"TS";#N/A,#N/A,FALSE,"Combo";#N/A,#N/A,FALSE,"FAIR";#N/A,#N/A,FALSE,"RBC";#N/A,#N/A,FALSE,"xxxx";#N/A,#N/A,FALSE,"A_D";#N/A,#N/A,FALSE,"WACC";#N/A,#N/A,FALSE,"DCF";#N/A,#N/A,FALSE,"LBO";#N/A,#N/A,FALSE,"AcqMults";#N/A,#N/A,FALSE,"CompMults"}</definedName>
    <definedName name="sda" localSheetId="38"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fgs" localSheetId="35" hidden="1">{#N/A,#N/A,FALSE,"Pharm";#N/A,#N/A,FALSE,"WWCM"}</definedName>
    <definedName name="sdafgs" localSheetId="31" hidden="1">{#N/A,#N/A,FALSE,"Pharm";#N/A,#N/A,FALSE,"WWCM"}</definedName>
    <definedName name="sdafgs" localSheetId="9" hidden="1">{#N/A,#N/A,FALSE,"Pharm";#N/A,#N/A,FALSE,"WWCM"}</definedName>
    <definedName name="sdafgs" localSheetId="30" hidden="1">{#N/A,#N/A,FALSE,"Pharm";#N/A,#N/A,FALSE,"WWCM"}</definedName>
    <definedName name="sdafgs" localSheetId="51" hidden="1">{#N/A,#N/A,FALSE,"Pharm";#N/A,#N/A,FALSE,"WWCM"}</definedName>
    <definedName name="sdafgs" localSheetId="7" hidden="1">{#N/A,#N/A,FALSE,"Pharm";#N/A,#N/A,FALSE,"WWCM"}</definedName>
    <definedName name="sdafgs" localSheetId="33" hidden="1">{#N/A,#N/A,FALSE,"Pharm";#N/A,#N/A,FALSE,"WWCM"}</definedName>
    <definedName name="sdafgs" localSheetId="6" hidden="1">{#N/A,#N/A,FALSE,"Pharm";#N/A,#N/A,FALSE,"WWCM"}</definedName>
    <definedName name="sdafgs" localSheetId="16" hidden="1">{#N/A,#N/A,FALSE,"Pharm";#N/A,#N/A,FALSE,"WWCM"}</definedName>
    <definedName name="sdafgs" localSheetId="10" hidden="1">{#N/A,#N/A,FALSE,"Pharm";#N/A,#N/A,FALSE,"WWCM"}</definedName>
    <definedName name="sdafgs" localSheetId="29" hidden="1">{#N/A,#N/A,FALSE,"Pharm";#N/A,#N/A,FALSE,"WWCM"}</definedName>
    <definedName name="sdafgs" localSheetId="28" hidden="1">{#N/A,#N/A,FALSE,"Pharm";#N/A,#N/A,FALSE,"WWCM"}</definedName>
    <definedName name="sdafgs" localSheetId="11" hidden="1">{#N/A,#N/A,FALSE,"Pharm";#N/A,#N/A,FALSE,"WWCM"}</definedName>
    <definedName name="sdafgs" localSheetId="36" hidden="1">{#N/A,#N/A,FALSE,"Pharm";#N/A,#N/A,FALSE,"WWCM"}</definedName>
    <definedName name="sdafgs" localSheetId="32" hidden="1">{#N/A,#N/A,FALSE,"Pharm";#N/A,#N/A,FALSE,"WWCM"}</definedName>
    <definedName name="sdafgs" localSheetId="18" hidden="1">{#N/A,#N/A,FALSE,"Pharm";#N/A,#N/A,FALSE,"WWCM"}</definedName>
    <definedName name="sdafgs" localSheetId="38" hidden="1">{#N/A,#N/A,FALSE,"Pharm";#N/A,#N/A,FALSE,"WWCM"}</definedName>
    <definedName name="sdafgs" hidden="1">{#N/A,#N/A,FALSE,"Pharm";#N/A,#N/A,FALSE,"WWCM"}</definedName>
    <definedName name="sdf" localSheetId="9" hidden="1">{#N/A,#N/A,FALSE,"SUMMARY";#N/A,#N/A,FALSE,"mcsh";#N/A,#N/A,FALSE,"vol&amp;rev";#N/A,#N/A,FALSE,"wkgcap";#N/A,#N/A,FALSE,"DEPR&amp;DT";#N/A,#N/A,FALSE,"ASSETS";#N/A,#N/A,FALSE,"NI&amp;OTH&amp;DIV";#N/A,#N/A,FALSE,"CASHFLOW";#N/A,#N/A,FALSE,"CAPEMPL";#N/A,#N/A,FALSE,"ROCE"}</definedName>
    <definedName name="sdf" localSheetId="51" hidden="1">{#N/A,#N/A,FALSE,"SUMMARY";#N/A,#N/A,FALSE,"mcsh";#N/A,#N/A,FALSE,"vol&amp;rev";#N/A,#N/A,FALSE,"wkgcap";#N/A,#N/A,FALSE,"DEPR&amp;DT";#N/A,#N/A,FALSE,"ASSETS";#N/A,#N/A,FALSE,"NI&amp;OTH&amp;DIV";#N/A,#N/A,FALSE,"CASHFLOW";#N/A,#N/A,FALSE,"CAPEMPL";#N/A,#N/A,FALSE,"ROCE"}</definedName>
    <definedName name="sdf" localSheetId="7" hidden="1">{#N/A,#N/A,FALSE,"SUMMARY";#N/A,#N/A,FALSE,"mcsh";#N/A,#N/A,FALSE,"vol&amp;rev";#N/A,#N/A,FALSE,"wkgcap";#N/A,#N/A,FALSE,"DEPR&amp;DT";#N/A,#N/A,FALSE,"ASSETS";#N/A,#N/A,FALSE,"NI&amp;OTH&amp;DIV";#N/A,#N/A,FALSE,"CASHFLOW";#N/A,#N/A,FALSE,"CAPEMPL";#N/A,#N/A,FALSE,"ROCE"}</definedName>
    <definedName name="sdf" localSheetId="6" hidden="1">{#N/A,#N/A,FALSE,"SUMMARY";#N/A,#N/A,FALSE,"mcsh";#N/A,#N/A,FALSE,"vol&amp;rev";#N/A,#N/A,FALSE,"wkgcap";#N/A,#N/A,FALSE,"DEPR&amp;DT";#N/A,#N/A,FALSE,"ASSETS";#N/A,#N/A,FALSE,"NI&amp;OTH&amp;DIV";#N/A,#N/A,FALSE,"CASHFLOW";#N/A,#N/A,FALSE,"CAPEMPL";#N/A,#N/A,FALSE,"ROCE"}</definedName>
    <definedName name="sdf" localSheetId="10" hidden="1">{#N/A,#N/A,FALSE,"SUMMARY";#N/A,#N/A,FALSE,"mcsh";#N/A,#N/A,FALSE,"vol&amp;rev";#N/A,#N/A,FALSE,"wkgcap";#N/A,#N/A,FALSE,"DEPR&amp;DT";#N/A,#N/A,FALSE,"ASSETS";#N/A,#N/A,FALSE,"NI&amp;OTH&amp;DIV";#N/A,#N/A,FALSE,"CASHFLOW";#N/A,#N/A,FALSE,"CAPEMPL";#N/A,#N/A,FALSE,"ROCE"}</definedName>
    <definedName name="sdf" localSheetId="28" hidden="1">{#N/A,#N/A,FALSE,"SUMMARY";#N/A,#N/A,FALSE,"mcsh";#N/A,#N/A,FALSE,"vol&amp;rev";#N/A,#N/A,FALSE,"wkgcap";#N/A,#N/A,FALSE,"DEPR&amp;DT";#N/A,#N/A,FALSE,"ASSETS";#N/A,#N/A,FALSE,"NI&amp;OTH&amp;DIV";#N/A,#N/A,FALSE,"CASHFLOW";#N/A,#N/A,FALSE,"CAPEMPL";#N/A,#N/A,FALSE,"ROCE"}</definedName>
    <definedName name="sdf" localSheetId="11" hidden="1">{#N/A,#N/A,FALSE,"SUMMARY";#N/A,#N/A,FALSE,"mcsh";#N/A,#N/A,FALSE,"vol&amp;rev";#N/A,#N/A,FALSE,"wkgcap";#N/A,#N/A,FALSE,"DEPR&amp;DT";#N/A,#N/A,FALSE,"ASSETS";#N/A,#N/A,FALSE,"NI&amp;OTH&amp;DIV";#N/A,#N/A,FALSE,"CASHFLOW";#N/A,#N/A,FALSE,"CAPEMPL";#N/A,#N/A,FALSE,"ROCE"}</definedName>
    <definedName name="sdf" localSheetId="36" hidden="1">{#N/A,#N/A,FALSE,"SUMMARY";#N/A,#N/A,FALSE,"mcsh";#N/A,#N/A,FALSE,"vol&amp;rev";#N/A,#N/A,FALSE,"wkgcap";#N/A,#N/A,FALSE,"DEPR&amp;DT";#N/A,#N/A,FALSE,"ASSETS";#N/A,#N/A,FALSE,"NI&amp;OTH&amp;DIV";#N/A,#N/A,FALSE,"CASHFLOW";#N/A,#N/A,FALSE,"CAPEMPL";#N/A,#N/A,FALSE,"ROCE"}</definedName>
    <definedName name="sdf" localSheetId="18" hidden="1">{#N/A,#N/A,FALSE,"SUMMARY";#N/A,#N/A,FALSE,"mcsh";#N/A,#N/A,FALSE,"vol&amp;rev";#N/A,#N/A,FALSE,"wkgcap";#N/A,#N/A,FALSE,"DEPR&amp;DT";#N/A,#N/A,FALSE,"ASSETS";#N/A,#N/A,FALSE,"NI&amp;OTH&amp;DIV";#N/A,#N/A,FALSE,"CASHFLOW";#N/A,#N/A,FALSE,"CAPEMPL";#N/A,#N/A,FALSE,"ROCE"}</definedName>
    <definedName name="sdf" hidden="1">{#N/A,#N/A,FALSE,"SUMMARY";#N/A,#N/A,FALSE,"mcsh";#N/A,#N/A,FALSE,"vol&amp;rev";#N/A,#N/A,FALSE,"wkgcap";#N/A,#N/A,FALSE,"DEPR&amp;DT";#N/A,#N/A,FALSE,"ASSETS";#N/A,#N/A,FALSE,"NI&amp;OTH&amp;DIV";#N/A,#N/A,FALSE,"CASHFLOW";#N/A,#N/A,FALSE,"CAPEMPL";#N/A,#N/A,FALSE,"ROCE"}</definedName>
    <definedName name="sdfasfsdfawervwe" localSheetId="9" hidden="1">{#N/A,#N/A,FALSE,"מאזן בוחן";"כל_מאזן_בוחן",#N/A,FALSE,"מאזן בוחן"}</definedName>
    <definedName name="sdfasfsdfawervwe" localSheetId="51" hidden="1">{#N/A,#N/A,FALSE,"מאזן בוחן";"כל_מאזן_בוחן",#N/A,FALSE,"מאזן בוחן"}</definedName>
    <definedName name="sdfasfsdfawervwe" localSheetId="7" hidden="1">{#N/A,#N/A,FALSE,"מאזן בוחן";"כל_מאזן_בוחן",#N/A,FALSE,"מאזן בוחן"}</definedName>
    <definedName name="sdfasfsdfawervwe" localSheetId="6" hidden="1">{#N/A,#N/A,FALSE,"מאזן בוחן";"כל_מאזן_בוחן",#N/A,FALSE,"מאזן בוחן"}</definedName>
    <definedName name="sdfasfsdfawervwe" localSheetId="10" hidden="1">{#N/A,#N/A,FALSE,"מאזן בוחן";"כל_מאזן_בוחן",#N/A,FALSE,"מאזן בוחן"}</definedName>
    <definedName name="sdfasfsdfawervwe" localSheetId="28" hidden="1">{#N/A,#N/A,FALSE,"מאזן בוחן";"כל_מאזן_בוחן",#N/A,FALSE,"מאזן בוחן"}</definedName>
    <definedName name="sdfasfsdfawervwe" localSheetId="11" hidden="1">{#N/A,#N/A,FALSE,"מאזן בוחן";"כל_מאזן_בוחן",#N/A,FALSE,"מאזן בוחן"}</definedName>
    <definedName name="sdfasfsdfawervwe" localSheetId="36" hidden="1">{#N/A,#N/A,FALSE,"מאזן בוחן";"כל_מאזן_בוחן",#N/A,FALSE,"מאזן בוחן"}</definedName>
    <definedName name="sdfasfsdfawervwe" localSheetId="18" hidden="1">{#N/A,#N/A,FALSE,"מאזן בוחן";"כל_מאזן_בוחן",#N/A,FALSE,"מאזן בוחן"}</definedName>
    <definedName name="sdfasfsdfawervwe" localSheetId="38" hidden="1">{#N/A,#N/A,FALSE,"מאזן בוחן";"כל_מאזן_בוחן",#N/A,FALSE,"מאזן בוחן"}</definedName>
    <definedName name="sdfasfsdfawervwe" hidden="1">{#N/A,#N/A,FALSE,"מאזן בוחן";"כל_מאזן_בוחן",#N/A,FALSE,"מאזן בוחן"}</definedName>
    <definedName name="sdfh" localSheetId="35" hidden="1">{#N/A,#N/A,FALSE,"Pharm";#N/A,#N/A,FALSE,"WWCM"}</definedName>
    <definedName name="sdfh" localSheetId="31" hidden="1">{#N/A,#N/A,FALSE,"Pharm";#N/A,#N/A,FALSE,"WWCM"}</definedName>
    <definedName name="sdfh" localSheetId="9" hidden="1">{#N/A,#N/A,FALSE,"Pharm";#N/A,#N/A,FALSE,"WWCM"}</definedName>
    <definedName name="sdfh" localSheetId="30" hidden="1">{#N/A,#N/A,FALSE,"Pharm";#N/A,#N/A,FALSE,"WWCM"}</definedName>
    <definedName name="sdfh" localSheetId="51" hidden="1">{#N/A,#N/A,FALSE,"Pharm";#N/A,#N/A,FALSE,"WWCM"}</definedName>
    <definedName name="sdfh" localSheetId="7" hidden="1">{#N/A,#N/A,FALSE,"Pharm";#N/A,#N/A,FALSE,"WWCM"}</definedName>
    <definedName name="sdfh" localSheetId="33" hidden="1">{#N/A,#N/A,FALSE,"Pharm";#N/A,#N/A,FALSE,"WWCM"}</definedName>
    <definedName name="sdfh" localSheetId="6" hidden="1">{#N/A,#N/A,FALSE,"Pharm";#N/A,#N/A,FALSE,"WWCM"}</definedName>
    <definedName name="sdfh" localSheetId="16" hidden="1">{#N/A,#N/A,FALSE,"Pharm";#N/A,#N/A,FALSE,"WWCM"}</definedName>
    <definedName name="sdfh" localSheetId="10" hidden="1">{#N/A,#N/A,FALSE,"Pharm";#N/A,#N/A,FALSE,"WWCM"}</definedName>
    <definedName name="sdfh" localSheetId="29" hidden="1">{#N/A,#N/A,FALSE,"Pharm";#N/A,#N/A,FALSE,"WWCM"}</definedName>
    <definedName name="sdfh" localSheetId="28" hidden="1">{#N/A,#N/A,FALSE,"Pharm";#N/A,#N/A,FALSE,"WWCM"}</definedName>
    <definedName name="sdfh" localSheetId="11" hidden="1">{#N/A,#N/A,FALSE,"Pharm";#N/A,#N/A,FALSE,"WWCM"}</definedName>
    <definedName name="sdfh" localSheetId="36" hidden="1">{#N/A,#N/A,FALSE,"Pharm";#N/A,#N/A,FALSE,"WWCM"}</definedName>
    <definedName name="sdfh" localSheetId="32" hidden="1">{#N/A,#N/A,FALSE,"Pharm";#N/A,#N/A,FALSE,"WWCM"}</definedName>
    <definedName name="sdfh" localSheetId="18" hidden="1">{#N/A,#N/A,FALSE,"Pharm";#N/A,#N/A,FALSE,"WWCM"}</definedName>
    <definedName name="sdfh" localSheetId="38" hidden="1">{#N/A,#N/A,FALSE,"Pharm";#N/A,#N/A,FALSE,"WWCM"}</definedName>
    <definedName name="sdfh" hidden="1">{#N/A,#N/A,FALSE,"Pharm";#N/A,#N/A,FALSE,"WWCM"}</definedName>
    <definedName name="sdfsd" hidden="1">#REF!</definedName>
    <definedName name="sdfsdsf" localSheetId="9" hidden="1">{"two",#N/A,FALSE,"Sheet1";"three",#N/A,FALSE,"Sheet1";"one",#N/A,FALSE,"Sheet1"}</definedName>
    <definedName name="sdfsdsf" localSheetId="51" hidden="1">{"two",#N/A,FALSE,"Sheet1";"three",#N/A,FALSE,"Sheet1";"one",#N/A,FALSE,"Sheet1"}</definedName>
    <definedName name="sdfsdsf" localSheetId="7" hidden="1">{"two",#N/A,FALSE,"Sheet1";"three",#N/A,FALSE,"Sheet1";"one",#N/A,FALSE,"Sheet1"}</definedName>
    <definedName name="sdfsdsf" localSheetId="6" hidden="1">{"two",#N/A,FALSE,"Sheet1";"three",#N/A,FALSE,"Sheet1";"one",#N/A,FALSE,"Sheet1"}</definedName>
    <definedName name="sdfsdsf" localSheetId="16" hidden="1">{"two",#N/A,FALSE,"Sheet1";"three",#N/A,FALSE,"Sheet1";"one",#N/A,FALSE,"Sheet1"}</definedName>
    <definedName name="sdfsdsf" localSheetId="10" hidden="1">{"two",#N/A,FALSE,"Sheet1";"three",#N/A,FALSE,"Sheet1";"one",#N/A,FALSE,"Sheet1"}</definedName>
    <definedName name="sdfsdsf" localSheetId="29" hidden="1">{"two",#N/A,FALSE,"Sheet1";"three",#N/A,FALSE,"Sheet1";"one",#N/A,FALSE,"Sheet1"}</definedName>
    <definedName name="sdfsdsf" localSheetId="28" hidden="1">{"two",#N/A,FALSE,"Sheet1";"three",#N/A,FALSE,"Sheet1";"one",#N/A,FALSE,"Sheet1"}</definedName>
    <definedName name="sdfsdsf" localSheetId="11" hidden="1">{"two",#N/A,FALSE,"Sheet1";"three",#N/A,FALSE,"Sheet1";"one",#N/A,FALSE,"Sheet1"}</definedName>
    <definedName name="sdfsdsf" localSheetId="36" hidden="1">{"two",#N/A,FALSE,"Sheet1";"three",#N/A,FALSE,"Sheet1";"one",#N/A,FALSE,"Sheet1"}</definedName>
    <definedName name="sdfsdsf" localSheetId="18" hidden="1">{"two",#N/A,FALSE,"Sheet1";"three",#N/A,FALSE,"Sheet1";"one",#N/A,FALSE,"Sheet1"}</definedName>
    <definedName name="sdfsdsf" localSheetId="38" hidden="1">{"two",#N/A,FALSE,"Sheet1";"three",#N/A,FALSE,"Sheet1";"one",#N/A,FALSE,"Sheet1"}</definedName>
    <definedName name="sdfsdsf" hidden="1">{"two",#N/A,FALSE,"Sheet1";"three",#N/A,FALSE,"Sheet1";"one",#N/A,FALSE,"Sheet1"}</definedName>
    <definedName name="sdft" localSheetId="9" hidden="1">{#N/A,#N/A,FALSE,"SUMMARY";#N/A,#N/A,FALSE,"mcsh";#N/A,#N/A,FALSE,"vol&amp;rev";#N/A,#N/A,FALSE,"wkgcap";#N/A,#N/A,FALSE,"DEPR&amp;DT";#N/A,#N/A,FALSE,"ASSETS";#N/A,#N/A,FALSE,"NI&amp;OTH&amp;DIV";#N/A,#N/A,FALSE,"CASHFLOW";#N/A,#N/A,FALSE,"CAPEMPL";#N/A,#N/A,FALSE,"ROCE"}</definedName>
    <definedName name="sdft" localSheetId="51" hidden="1">{#N/A,#N/A,FALSE,"SUMMARY";#N/A,#N/A,FALSE,"mcsh";#N/A,#N/A,FALSE,"vol&amp;rev";#N/A,#N/A,FALSE,"wkgcap";#N/A,#N/A,FALSE,"DEPR&amp;DT";#N/A,#N/A,FALSE,"ASSETS";#N/A,#N/A,FALSE,"NI&amp;OTH&amp;DIV";#N/A,#N/A,FALSE,"CASHFLOW";#N/A,#N/A,FALSE,"CAPEMPL";#N/A,#N/A,FALSE,"ROCE"}</definedName>
    <definedName name="sdft" localSheetId="7" hidden="1">{#N/A,#N/A,FALSE,"SUMMARY";#N/A,#N/A,FALSE,"mcsh";#N/A,#N/A,FALSE,"vol&amp;rev";#N/A,#N/A,FALSE,"wkgcap";#N/A,#N/A,FALSE,"DEPR&amp;DT";#N/A,#N/A,FALSE,"ASSETS";#N/A,#N/A,FALSE,"NI&amp;OTH&amp;DIV";#N/A,#N/A,FALSE,"CASHFLOW";#N/A,#N/A,FALSE,"CAPEMPL";#N/A,#N/A,FALSE,"ROCE"}</definedName>
    <definedName name="sdft" localSheetId="6" hidden="1">{#N/A,#N/A,FALSE,"SUMMARY";#N/A,#N/A,FALSE,"mcsh";#N/A,#N/A,FALSE,"vol&amp;rev";#N/A,#N/A,FALSE,"wkgcap";#N/A,#N/A,FALSE,"DEPR&amp;DT";#N/A,#N/A,FALSE,"ASSETS";#N/A,#N/A,FALSE,"NI&amp;OTH&amp;DIV";#N/A,#N/A,FALSE,"CASHFLOW";#N/A,#N/A,FALSE,"CAPEMPL";#N/A,#N/A,FALSE,"ROCE"}</definedName>
    <definedName name="sdft" localSheetId="10" hidden="1">{#N/A,#N/A,FALSE,"SUMMARY";#N/A,#N/A,FALSE,"mcsh";#N/A,#N/A,FALSE,"vol&amp;rev";#N/A,#N/A,FALSE,"wkgcap";#N/A,#N/A,FALSE,"DEPR&amp;DT";#N/A,#N/A,FALSE,"ASSETS";#N/A,#N/A,FALSE,"NI&amp;OTH&amp;DIV";#N/A,#N/A,FALSE,"CASHFLOW";#N/A,#N/A,FALSE,"CAPEMPL";#N/A,#N/A,FALSE,"ROCE"}</definedName>
    <definedName name="sdft" localSheetId="28" hidden="1">{#N/A,#N/A,FALSE,"SUMMARY";#N/A,#N/A,FALSE,"mcsh";#N/A,#N/A,FALSE,"vol&amp;rev";#N/A,#N/A,FALSE,"wkgcap";#N/A,#N/A,FALSE,"DEPR&amp;DT";#N/A,#N/A,FALSE,"ASSETS";#N/A,#N/A,FALSE,"NI&amp;OTH&amp;DIV";#N/A,#N/A,FALSE,"CASHFLOW";#N/A,#N/A,FALSE,"CAPEMPL";#N/A,#N/A,FALSE,"ROCE"}</definedName>
    <definedName name="sdft" localSheetId="11" hidden="1">{#N/A,#N/A,FALSE,"SUMMARY";#N/A,#N/A,FALSE,"mcsh";#N/A,#N/A,FALSE,"vol&amp;rev";#N/A,#N/A,FALSE,"wkgcap";#N/A,#N/A,FALSE,"DEPR&amp;DT";#N/A,#N/A,FALSE,"ASSETS";#N/A,#N/A,FALSE,"NI&amp;OTH&amp;DIV";#N/A,#N/A,FALSE,"CASHFLOW";#N/A,#N/A,FALSE,"CAPEMPL";#N/A,#N/A,FALSE,"ROCE"}</definedName>
    <definedName name="sdft" localSheetId="36" hidden="1">{#N/A,#N/A,FALSE,"SUMMARY";#N/A,#N/A,FALSE,"mcsh";#N/A,#N/A,FALSE,"vol&amp;rev";#N/A,#N/A,FALSE,"wkgcap";#N/A,#N/A,FALSE,"DEPR&amp;DT";#N/A,#N/A,FALSE,"ASSETS";#N/A,#N/A,FALSE,"NI&amp;OTH&amp;DIV";#N/A,#N/A,FALSE,"CASHFLOW";#N/A,#N/A,FALSE,"CAPEMPL";#N/A,#N/A,FALSE,"ROCE"}</definedName>
    <definedName name="sdft" localSheetId="18" hidden="1">{#N/A,#N/A,FALSE,"SUMMARY";#N/A,#N/A,FALSE,"mcsh";#N/A,#N/A,FALSE,"vol&amp;rev";#N/A,#N/A,FALSE,"wkgcap";#N/A,#N/A,FALSE,"DEPR&amp;DT";#N/A,#N/A,FALSE,"ASSETS";#N/A,#N/A,FALSE,"NI&amp;OTH&amp;DIV";#N/A,#N/A,FALSE,"CASHFLOW";#N/A,#N/A,FALSE,"CAPEMPL";#N/A,#N/A,FALSE,"ROCE"}</definedName>
    <definedName name="sdft" localSheetId="38" hidden="1">{#N/A,#N/A,FALSE,"SUMMARY";#N/A,#N/A,FALSE,"mcsh";#N/A,#N/A,FALSE,"vol&amp;rev";#N/A,#N/A,FALSE,"wkgcap";#N/A,#N/A,FALSE,"DEPR&amp;DT";#N/A,#N/A,FALSE,"ASSETS";#N/A,#N/A,FALSE,"NI&amp;OTH&amp;DIV";#N/A,#N/A,FALSE,"CASHFLOW";#N/A,#N/A,FALSE,"CAPEMPL";#N/A,#N/A,FALSE,"ROCE"}</definedName>
    <definedName name="sdft" hidden="1">{#N/A,#N/A,FALSE,"SUMMARY";#N/A,#N/A,FALSE,"mcsh";#N/A,#N/A,FALSE,"vol&amp;rev";#N/A,#N/A,FALSE,"wkgcap";#N/A,#N/A,FALSE,"DEPR&amp;DT";#N/A,#N/A,FALSE,"ASSETS";#N/A,#N/A,FALSE,"NI&amp;OTH&amp;DIV";#N/A,#N/A,FALSE,"CASHFLOW";#N/A,#N/A,FALSE,"CAPEMPL";#N/A,#N/A,FALSE,"ROCE"}</definedName>
    <definedName name="sdgagf" localSheetId="35" hidden="1">{#N/A,#N/A,FALSE,"Pharm";#N/A,#N/A,FALSE,"WWCM"}</definedName>
    <definedName name="sdgagf" localSheetId="31" hidden="1">{#N/A,#N/A,FALSE,"Pharm";#N/A,#N/A,FALSE,"WWCM"}</definedName>
    <definedName name="sdgagf" localSheetId="9" hidden="1">{#N/A,#N/A,FALSE,"Pharm";#N/A,#N/A,FALSE,"WWCM"}</definedName>
    <definedName name="sdgagf" localSheetId="30" hidden="1">{#N/A,#N/A,FALSE,"Pharm";#N/A,#N/A,FALSE,"WWCM"}</definedName>
    <definedName name="sdgagf" localSheetId="51" hidden="1">{#N/A,#N/A,FALSE,"Pharm";#N/A,#N/A,FALSE,"WWCM"}</definedName>
    <definedName name="sdgagf" localSheetId="7" hidden="1">{#N/A,#N/A,FALSE,"Pharm";#N/A,#N/A,FALSE,"WWCM"}</definedName>
    <definedName name="sdgagf" localSheetId="33" hidden="1">{#N/A,#N/A,FALSE,"Pharm";#N/A,#N/A,FALSE,"WWCM"}</definedName>
    <definedName name="sdgagf" localSheetId="6" hidden="1">{#N/A,#N/A,FALSE,"Pharm";#N/A,#N/A,FALSE,"WWCM"}</definedName>
    <definedName name="sdgagf" localSheetId="16" hidden="1">{#N/A,#N/A,FALSE,"Pharm";#N/A,#N/A,FALSE,"WWCM"}</definedName>
    <definedName name="sdgagf" localSheetId="10" hidden="1">{#N/A,#N/A,FALSE,"Pharm";#N/A,#N/A,FALSE,"WWCM"}</definedName>
    <definedName name="sdgagf" localSheetId="29" hidden="1">{#N/A,#N/A,FALSE,"Pharm";#N/A,#N/A,FALSE,"WWCM"}</definedName>
    <definedName name="sdgagf" localSheetId="28" hidden="1">{#N/A,#N/A,FALSE,"Pharm";#N/A,#N/A,FALSE,"WWCM"}</definedName>
    <definedName name="sdgagf" localSheetId="11" hidden="1">{#N/A,#N/A,FALSE,"Pharm";#N/A,#N/A,FALSE,"WWCM"}</definedName>
    <definedName name="sdgagf" localSheetId="36" hidden="1">{#N/A,#N/A,FALSE,"Pharm";#N/A,#N/A,FALSE,"WWCM"}</definedName>
    <definedName name="sdgagf" localSheetId="32" hidden="1">{#N/A,#N/A,FALSE,"Pharm";#N/A,#N/A,FALSE,"WWCM"}</definedName>
    <definedName name="sdgagf" localSheetId="18" hidden="1">{#N/A,#N/A,FALSE,"Pharm";#N/A,#N/A,FALSE,"WWCM"}</definedName>
    <definedName name="sdgagf" localSheetId="38" hidden="1">{#N/A,#N/A,FALSE,"Pharm";#N/A,#N/A,FALSE,"WWCM"}</definedName>
    <definedName name="sdgagf" hidden="1">{#N/A,#N/A,FALSE,"Pharm";#N/A,#N/A,FALSE,"WWCM"}</definedName>
    <definedName name="SDS" localSheetId="9" hidden="1">{#N/A,#N/A,FALSE,"מאזן בוחן";"כל_מאזן_בוחן",#N/A,FALSE,"מאזן בוחן"}</definedName>
    <definedName name="SDS" localSheetId="51" hidden="1">{#N/A,#N/A,FALSE,"מאזן בוחן";"כל_מאזן_בוחן",#N/A,FALSE,"מאזן בוחן"}</definedName>
    <definedName name="SDS" localSheetId="7" hidden="1">{#N/A,#N/A,FALSE,"מאזן בוחן";"כל_מאזן_בוחן",#N/A,FALSE,"מאזן בוחן"}</definedName>
    <definedName name="SDS" localSheetId="6" hidden="1">{#N/A,#N/A,FALSE,"מאזן בוחן";"כל_מאזן_בוחן",#N/A,FALSE,"מאזן בוחן"}</definedName>
    <definedName name="SDS" localSheetId="16" hidden="1">{#N/A,#N/A,FALSE,"מאזן בוחן";"כל_מאזן_בוחן",#N/A,FALSE,"מאזן בוחן"}</definedName>
    <definedName name="SDS" localSheetId="10" hidden="1">{#N/A,#N/A,FALSE,"מאזן בוחן";"כל_מאזן_בוחן",#N/A,FALSE,"מאזן בוחן"}</definedName>
    <definedName name="SDS" localSheetId="29" hidden="1">{#N/A,#N/A,FALSE,"מאזן בוחן";"כל_מאזן_בוחן",#N/A,FALSE,"מאזן בוחן"}</definedName>
    <definedName name="SDS" localSheetId="28" hidden="1">{#N/A,#N/A,FALSE,"מאזן בוחן";"כל_מאזן_בוחן",#N/A,FALSE,"מאזן בוחן"}</definedName>
    <definedName name="SDS" localSheetId="11" hidden="1">{#N/A,#N/A,FALSE,"מאזן בוחן";"כל_מאזן_בוחן",#N/A,FALSE,"מאזן בוחן"}</definedName>
    <definedName name="SDS" localSheetId="36" hidden="1">{#N/A,#N/A,FALSE,"מאזן בוחן";"כל_מאזן_בוחן",#N/A,FALSE,"מאזן בוחן"}</definedName>
    <definedName name="SDS" localSheetId="18" hidden="1">{#N/A,#N/A,FALSE,"מאזן בוחן";"כל_מאזן_בוחן",#N/A,FALSE,"מאזן בוחן"}</definedName>
    <definedName name="SDS" localSheetId="38" hidden="1">{#N/A,#N/A,FALSE,"מאזן בוחן";"כל_מאזן_בוחן",#N/A,FALSE,"מאזן בוחן"}</definedName>
    <definedName name="SDS" hidden="1">{#N/A,#N/A,FALSE,"מאזן בוחן";"כל_מאזן_בוחן",#N/A,FALSE,"מאזן בוחן"}</definedName>
    <definedName name="sdsadasd" localSheetId="35" hidden="1">{#N/A,#N/A,FALSE,"Pharm";#N/A,#N/A,FALSE,"WWCM"}</definedName>
    <definedName name="sdsadasd" localSheetId="31" hidden="1">{#N/A,#N/A,FALSE,"Pharm";#N/A,#N/A,FALSE,"WWCM"}</definedName>
    <definedName name="sdsadasd" localSheetId="9" hidden="1">{#N/A,#N/A,FALSE,"Pharm";#N/A,#N/A,FALSE,"WWCM"}</definedName>
    <definedName name="sdsadasd" localSheetId="30" hidden="1">{#N/A,#N/A,FALSE,"Pharm";#N/A,#N/A,FALSE,"WWCM"}</definedName>
    <definedName name="sdsadasd" localSheetId="51" hidden="1">{#N/A,#N/A,FALSE,"Pharm";#N/A,#N/A,FALSE,"WWCM"}</definedName>
    <definedName name="sdsadasd" localSheetId="7" hidden="1">{#N/A,#N/A,FALSE,"Pharm";#N/A,#N/A,FALSE,"WWCM"}</definedName>
    <definedName name="sdsadasd" localSheetId="33" hidden="1">{#N/A,#N/A,FALSE,"Pharm";#N/A,#N/A,FALSE,"WWCM"}</definedName>
    <definedName name="sdsadasd" localSheetId="6" hidden="1">{#N/A,#N/A,FALSE,"Pharm";#N/A,#N/A,FALSE,"WWCM"}</definedName>
    <definedName name="sdsadasd" localSheetId="16" hidden="1">{#N/A,#N/A,FALSE,"Pharm";#N/A,#N/A,FALSE,"WWCM"}</definedName>
    <definedName name="sdsadasd" localSheetId="10" hidden="1">{#N/A,#N/A,FALSE,"Pharm";#N/A,#N/A,FALSE,"WWCM"}</definedName>
    <definedName name="sdsadasd" localSheetId="29" hidden="1">{#N/A,#N/A,FALSE,"Pharm";#N/A,#N/A,FALSE,"WWCM"}</definedName>
    <definedName name="sdsadasd" localSheetId="28" hidden="1">{#N/A,#N/A,FALSE,"Pharm";#N/A,#N/A,FALSE,"WWCM"}</definedName>
    <definedName name="sdsadasd" localSheetId="11" hidden="1">{#N/A,#N/A,FALSE,"Pharm";#N/A,#N/A,FALSE,"WWCM"}</definedName>
    <definedName name="sdsadasd" localSheetId="36" hidden="1">{#N/A,#N/A,FALSE,"Pharm";#N/A,#N/A,FALSE,"WWCM"}</definedName>
    <definedName name="sdsadasd" localSheetId="32" hidden="1">{#N/A,#N/A,FALSE,"Pharm";#N/A,#N/A,FALSE,"WWCM"}</definedName>
    <definedName name="sdsadasd" localSheetId="18" hidden="1">{#N/A,#N/A,FALSE,"Pharm";#N/A,#N/A,FALSE,"WWCM"}</definedName>
    <definedName name="sdsadasd" localSheetId="38" hidden="1">{#N/A,#N/A,FALSE,"Pharm";#N/A,#N/A,FALSE,"WWCM"}</definedName>
    <definedName name="sdsadasd" hidden="1">{#N/A,#N/A,FALSE,"Pharm";#N/A,#N/A,FALSE,"WWCM"}</definedName>
    <definedName name="sdsd" localSheetId="35" hidden="1">{#N/A,#N/A,FALSE,"REPORT"}</definedName>
    <definedName name="sdsd" localSheetId="31" hidden="1">{#N/A,#N/A,FALSE,"REPORT"}</definedName>
    <definedName name="sdsd" localSheetId="9" hidden="1">{#N/A,#N/A,FALSE,"REPORT"}</definedName>
    <definedName name="sdsd" localSheetId="30" hidden="1">{#N/A,#N/A,FALSE,"REPORT"}</definedName>
    <definedName name="sdsd" localSheetId="51" hidden="1">{#N/A,#N/A,FALSE,"REPORT"}</definedName>
    <definedName name="sdsd" localSheetId="7" hidden="1">{#N/A,#N/A,FALSE,"REPORT"}</definedName>
    <definedName name="sdsd" localSheetId="33" hidden="1">{#N/A,#N/A,FALSE,"REPORT"}</definedName>
    <definedName name="sdsd" localSheetId="6" hidden="1">{#N/A,#N/A,FALSE,"REPORT"}</definedName>
    <definedName name="sdsd" localSheetId="16" hidden="1">{#N/A,#N/A,FALSE,"REPORT"}</definedName>
    <definedName name="sdsd" localSheetId="10" hidden="1">{#N/A,#N/A,FALSE,"REPORT"}</definedName>
    <definedName name="sdsd" localSheetId="29" hidden="1">{#N/A,#N/A,FALSE,"REPORT"}</definedName>
    <definedName name="sdsd" localSheetId="28" hidden="1">{#N/A,#N/A,FALSE,"REPORT"}</definedName>
    <definedName name="sdsd" localSheetId="11" hidden="1">{#N/A,#N/A,FALSE,"REPORT"}</definedName>
    <definedName name="sdsd" localSheetId="36" hidden="1">{#N/A,#N/A,FALSE,"REPORT"}</definedName>
    <definedName name="sdsd" localSheetId="32" hidden="1">{#N/A,#N/A,FALSE,"REPORT"}</definedName>
    <definedName name="sdsd" localSheetId="18" hidden="1">{#N/A,#N/A,FALSE,"REPORT"}</definedName>
    <definedName name="sdsd" localSheetId="38" hidden="1">{#N/A,#N/A,FALSE,"REPORT"}</definedName>
    <definedName name="sdsd" hidden="1">{#N/A,#N/A,FALSE,"REPORT"}</definedName>
    <definedName name="sdsss" hidden="1">#REF!</definedName>
    <definedName name="Sector_description10" localSheetId="9" hidden="1">#REF!</definedName>
    <definedName name="Sector_description10" localSheetId="10" hidden="1">'NFD CONSO'!#REF!</definedName>
    <definedName name="Sector_description10" localSheetId="11" hidden="1">#REF!</definedName>
    <definedName name="Sector_description10" localSheetId="18" hidden="1">#REF!</definedName>
    <definedName name="Sector_description10" hidden="1">#REF!</definedName>
    <definedName name="Segment2" localSheetId="35" hidden="1">#REF!</definedName>
    <definedName name="Segment2" localSheetId="31" hidden="1">#REF!</definedName>
    <definedName name="Segment2" localSheetId="9" hidden="1">#REF!</definedName>
    <definedName name="Segment2" localSheetId="30" hidden="1">#REF!</definedName>
    <definedName name="Segment2" localSheetId="51" hidden="1">#REF!</definedName>
    <definedName name="Segment2" localSheetId="33" hidden="1">#REF!</definedName>
    <definedName name="Segment2" localSheetId="16" hidden="1">#REF!</definedName>
    <definedName name="Segment2" localSheetId="10" hidden="1">'NFD CONSO'!#REF!</definedName>
    <definedName name="Segment2" localSheetId="29" hidden="1">#REF!</definedName>
    <definedName name="Segment2" localSheetId="11" hidden="1">#REF!</definedName>
    <definedName name="Segment2" localSheetId="36" hidden="1">#REF!</definedName>
    <definedName name="Segment2" localSheetId="32" hidden="1">#REF!</definedName>
    <definedName name="Segment2" localSheetId="18" hidden="1">#REF!</definedName>
    <definedName name="Segment2" localSheetId="38" hidden="1">#REF!</definedName>
    <definedName name="Segment2" hidden="1">#REF!</definedName>
    <definedName name="Select12" localSheetId="35" hidden="1">#REF!</definedName>
    <definedName name="Select12" localSheetId="31" hidden="1">#REF!</definedName>
    <definedName name="Select12" localSheetId="9" hidden="1">#REF!</definedName>
    <definedName name="Select12" localSheetId="30" hidden="1">#REF!</definedName>
    <definedName name="Select12" localSheetId="51" hidden="1">#REF!</definedName>
    <definedName name="Select12" localSheetId="33" hidden="1">#REF!</definedName>
    <definedName name="Select12" localSheetId="16" hidden="1">#REF!</definedName>
    <definedName name="Select12" localSheetId="10" hidden="1">'NFD CONSO'!#REF!</definedName>
    <definedName name="Select12" localSheetId="29" hidden="1">#REF!</definedName>
    <definedName name="Select12" localSheetId="11" hidden="1">#REF!</definedName>
    <definedName name="Select12" localSheetId="36" hidden="1">#REF!</definedName>
    <definedName name="Select12" localSheetId="32" hidden="1">#REF!</definedName>
    <definedName name="Select12" localSheetId="18" hidden="1">#REF!</definedName>
    <definedName name="Select12" localSheetId="38" hidden="1">#REF!</definedName>
    <definedName name="Select12" hidden="1">#REF!</definedName>
    <definedName name="Select22" localSheetId="35" hidden="1">#REF!</definedName>
    <definedName name="Select22" localSheetId="31" hidden="1">#REF!</definedName>
    <definedName name="Select22" localSheetId="9" hidden="1">#REF!</definedName>
    <definedName name="Select22" localSheetId="30" hidden="1">#REF!</definedName>
    <definedName name="Select22" localSheetId="51" hidden="1">#REF!</definedName>
    <definedName name="Select22" localSheetId="33" hidden="1">#REF!</definedName>
    <definedName name="Select22" localSheetId="16" hidden="1">#REF!</definedName>
    <definedName name="Select22" localSheetId="10" hidden="1">'NFD CONSO'!#REF!</definedName>
    <definedName name="Select22" localSheetId="29" hidden="1">#REF!</definedName>
    <definedName name="Select22" localSheetId="11" hidden="1">#REF!</definedName>
    <definedName name="Select22" localSheetId="36" hidden="1">#REF!</definedName>
    <definedName name="Select22" localSheetId="32" hidden="1">#REF!</definedName>
    <definedName name="Select22" localSheetId="18" hidden="1">#REF!</definedName>
    <definedName name="Select22" localSheetId="38" hidden="1">#REF!</definedName>
    <definedName name="Select22" hidden="1">#REF!</definedName>
    <definedName name="Select32" localSheetId="35" hidden="1">#REF!</definedName>
    <definedName name="Select32" localSheetId="31" hidden="1">#REF!</definedName>
    <definedName name="Select32" localSheetId="9" hidden="1">#REF!</definedName>
    <definedName name="Select32" localSheetId="30" hidden="1">#REF!</definedName>
    <definedName name="Select32" localSheetId="33" hidden="1">#REF!</definedName>
    <definedName name="Select32" localSheetId="16" hidden="1">#REF!</definedName>
    <definedName name="Select32" localSheetId="10" hidden="1">'NFD CONSO'!#REF!</definedName>
    <definedName name="Select32" localSheetId="29" hidden="1">#REF!</definedName>
    <definedName name="Select32" localSheetId="11" hidden="1">#REF!</definedName>
    <definedName name="Select32" localSheetId="36" hidden="1">#REF!</definedName>
    <definedName name="Select32" localSheetId="32" hidden="1">#REF!</definedName>
    <definedName name="Select32" localSheetId="18" hidden="1">#REF!</definedName>
    <definedName name="Select32" localSheetId="38" hidden="1">#REF!</definedName>
    <definedName name="Select32" hidden="1">#REF!</definedName>
    <definedName name="SelectCreditRatios" localSheetId="47">#REF!</definedName>
    <definedName name="SelectCreditRatios" localSheetId="45">#REF!</definedName>
    <definedName name="SelectCreditRatios" localSheetId="46">#REF!</definedName>
    <definedName name="SelectSheet" localSheetId="47">#REF!</definedName>
    <definedName name="SelectSheet" localSheetId="45">#REF!</definedName>
    <definedName name="SelectSheet" localSheetId="46">#REF!</definedName>
    <definedName name="Selling_Org_Code3" localSheetId="35" hidden="1">#REF!</definedName>
    <definedName name="Selling_Org_Code3" localSheetId="31" hidden="1">#REF!</definedName>
    <definedName name="Selling_Org_Code3" localSheetId="30" hidden="1">#REF!</definedName>
    <definedName name="Selling_Org_Code3" localSheetId="51" hidden="1">#REF!</definedName>
    <definedName name="Selling_Org_Code3" localSheetId="33" hidden="1">#REF!</definedName>
    <definedName name="Selling_Org_Code3" localSheetId="29" hidden="1">#REF!</definedName>
    <definedName name="Selling_Org_Code3" localSheetId="36" hidden="1">#REF!</definedName>
    <definedName name="Selling_Org_Code3" localSheetId="32" hidden="1">#REF!</definedName>
    <definedName name="Selling_Org_Code3" localSheetId="38" hidden="1">#REF!</definedName>
    <definedName name="Selling_Org_Code3" hidden="1">#REF!</definedName>
    <definedName name="Selling_Org_Code9" localSheetId="35" hidden="1">#REF!</definedName>
    <definedName name="Selling_Org_Code9" localSheetId="31" hidden="1">#REF!</definedName>
    <definedName name="Selling_Org_Code9" localSheetId="30" hidden="1">#REF!</definedName>
    <definedName name="Selling_Org_Code9" localSheetId="51" hidden="1">#REF!</definedName>
    <definedName name="Selling_Org_Code9" localSheetId="33" hidden="1">#REF!</definedName>
    <definedName name="Selling_Org_Code9" localSheetId="29" hidden="1">#REF!</definedName>
    <definedName name="Selling_Org_Code9" localSheetId="36" hidden="1">#REF!</definedName>
    <definedName name="Selling_Org_Code9" localSheetId="32" hidden="1">#REF!</definedName>
    <definedName name="Selling_Org_Code9" localSheetId="38" hidden="1">#REF!</definedName>
    <definedName name="Selling_Org_Code9" hidden="1">#REF!</definedName>
    <definedName name="sencount" hidden="1">1</definedName>
    <definedName name="sf" localSheetId="35" hidden="1">{#N/A,#N/A,FALSE,"Sales Graph";#N/A,#N/A,FALSE,"BUC Graph";#N/A,#N/A,FALSE,"P&amp;L - YTD"}</definedName>
    <definedName name="sf" localSheetId="31" hidden="1">{#N/A,#N/A,FALSE,"Sales Graph";#N/A,#N/A,FALSE,"BUC Graph";#N/A,#N/A,FALSE,"P&amp;L - YTD"}</definedName>
    <definedName name="sf" localSheetId="9" hidden="1">{#N/A,#N/A,FALSE,"Sales Graph";#N/A,#N/A,FALSE,"BUC Graph";#N/A,#N/A,FALSE,"P&amp;L - YTD"}</definedName>
    <definedName name="sf" localSheetId="30" hidden="1">{#N/A,#N/A,FALSE,"Sales Graph";#N/A,#N/A,FALSE,"BUC Graph";#N/A,#N/A,FALSE,"P&amp;L - YTD"}</definedName>
    <definedName name="sf" localSheetId="51" hidden="1">{#N/A,#N/A,FALSE,"Sales Graph";#N/A,#N/A,FALSE,"BUC Graph";#N/A,#N/A,FALSE,"P&amp;L - YTD"}</definedName>
    <definedName name="sf" localSheetId="7" hidden="1">{#N/A,#N/A,FALSE,"Sales Graph";#N/A,#N/A,FALSE,"BUC Graph";#N/A,#N/A,FALSE,"P&amp;L - YTD"}</definedName>
    <definedName name="sf" localSheetId="33" hidden="1">{#N/A,#N/A,FALSE,"Sales Graph";#N/A,#N/A,FALSE,"BUC Graph";#N/A,#N/A,FALSE,"P&amp;L - YTD"}</definedName>
    <definedName name="sf" localSheetId="6" hidden="1">{#N/A,#N/A,FALSE,"Sales Graph";#N/A,#N/A,FALSE,"BUC Graph";#N/A,#N/A,FALSE,"P&amp;L - YTD"}</definedName>
    <definedName name="sf" localSheetId="16" hidden="1">{#N/A,#N/A,FALSE,"Sales Graph";#N/A,#N/A,FALSE,"BUC Graph";#N/A,#N/A,FALSE,"P&amp;L - YTD"}</definedName>
    <definedName name="sf" localSheetId="10" hidden="1">{#N/A,#N/A,FALSE,"Sales Graph";#N/A,#N/A,FALSE,"BUC Graph";#N/A,#N/A,FALSE,"P&amp;L - YTD"}</definedName>
    <definedName name="sf" localSheetId="29" hidden="1">{#N/A,#N/A,FALSE,"Sales Graph";#N/A,#N/A,FALSE,"BUC Graph";#N/A,#N/A,FALSE,"P&amp;L - YTD"}</definedName>
    <definedName name="sf" localSheetId="28" hidden="1">{#N/A,#N/A,FALSE,"Sales Graph";#N/A,#N/A,FALSE,"BUC Graph";#N/A,#N/A,FALSE,"P&amp;L - YTD"}</definedName>
    <definedName name="sf" localSheetId="11" hidden="1">{#N/A,#N/A,FALSE,"Sales Graph";#N/A,#N/A,FALSE,"BUC Graph";#N/A,#N/A,FALSE,"P&amp;L - YTD"}</definedName>
    <definedName name="sf" localSheetId="36" hidden="1">{#N/A,#N/A,FALSE,"Sales Graph";#N/A,#N/A,FALSE,"BUC Graph";#N/A,#N/A,FALSE,"P&amp;L - YTD"}</definedName>
    <definedName name="sf" localSheetId="32" hidden="1">{#N/A,#N/A,FALSE,"Sales Graph";#N/A,#N/A,FALSE,"BUC Graph";#N/A,#N/A,FALSE,"P&amp;L - YTD"}</definedName>
    <definedName name="sf" localSheetId="18" hidden="1">{#N/A,#N/A,FALSE,"Sales Graph";#N/A,#N/A,FALSE,"BUC Graph";#N/A,#N/A,FALSE,"P&amp;L - YTD"}</definedName>
    <definedName name="sf" localSheetId="38" hidden="1">{#N/A,#N/A,FALSE,"Sales Graph";#N/A,#N/A,FALSE,"BUC Graph";#N/A,#N/A,FALSE,"P&amp;L - YTD"}</definedName>
    <definedName name="sf" hidden="1">{#N/A,#N/A,FALSE,"Sales Graph";#N/A,#N/A,FALSE,"BUC Graph";#N/A,#N/A,FALSE,"P&amp;L - YTD"}</definedName>
    <definedName name="sfdirect" localSheetId="35" hidden="1">{#N/A,#N/A,FALSE,"REPORT"}</definedName>
    <definedName name="sfdirect" localSheetId="31" hidden="1">{#N/A,#N/A,FALSE,"REPORT"}</definedName>
    <definedName name="sfdirect" localSheetId="9" hidden="1">{#N/A,#N/A,FALSE,"REPORT"}</definedName>
    <definedName name="sfdirect" localSheetId="30" hidden="1">{#N/A,#N/A,FALSE,"REPORT"}</definedName>
    <definedName name="sfdirect" localSheetId="51" hidden="1">{#N/A,#N/A,FALSE,"REPORT"}</definedName>
    <definedName name="sfdirect" localSheetId="7" hidden="1">{#N/A,#N/A,FALSE,"REPORT"}</definedName>
    <definedName name="sfdirect" localSheetId="33" hidden="1">{#N/A,#N/A,FALSE,"REPORT"}</definedName>
    <definedName name="sfdirect" localSheetId="6" hidden="1">{#N/A,#N/A,FALSE,"REPORT"}</definedName>
    <definedName name="sfdirect" localSheetId="16" hidden="1">{#N/A,#N/A,FALSE,"REPORT"}</definedName>
    <definedName name="sfdirect" localSheetId="10" hidden="1">{#N/A,#N/A,FALSE,"REPORT"}</definedName>
    <definedName name="sfdirect" localSheetId="29" hidden="1">{#N/A,#N/A,FALSE,"REPORT"}</definedName>
    <definedName name="sfdirect" localSheetId="28" hidden="1">{#N/A,#N/A,FALSE,"REPORT"}</definedName>
    <definedName name="sfdirect" localSheetId="11" hidden="1">{#N/A,#N/A,FALSE,"REPORT"}</definedName>
    <definedName name="sfdirect" localSheetId="36" hidden="1">{#N/A,#N/A,FALSE,"REPORT"}</definedName>
    <definedName name="sfdirect" localSheetId="32" hidden="1">{#N/A,#N/A,FALSE,"REPORT"}</definedName>
    <definedName name="sfdirect" localSheetId="18" hidden="1">{#N/A,#N/A,FALSE,"REPORT"}</definedName>
    <definedName name="sfdirect" localSheetId="38" hidden="1">{#N/A,#N/A,FALSE,"REPORT"}</definedName>
    <definedName name="sfdirect" hidden="1">{#N/A,#N/A,FALSE,"REPORT"}</definedName>
    <definedName name="sffaf" localSheetId="9" hidden="1">{#N/A,#N/A,FALSE,"France Cartons";#N/A,#N/A,FALSE,"Kraftliner Europe";#N/A,#N/A,FALSE,"PULP NBSK";#N/A,#N/A,FALSE,"kraftliner Fce EU Asie"}</definedName>
    <definedName name="sffaf" localSheetId="51" hidden="1">{#N/A,#N/A,FALSE,"France Cartons";#N/A,#N/A,FALSE,"Kraftliner Europe";#N/A,#N/A,FALSE,"PULP NBSK";#N/A,#N/A,FALSE,"kraftliner Fce EU Asie"}</definedName>
    <definedName name="sffaf" localSheetId="7" hidden="1">{#N/A,#N/A,FALSE,"France Cartons";#N/A,#N/A,FALSE,"Kraftliner Europe";#N/A,#N/A,FALSE,"PULP NBSK";#N/A,#N/A,FALSE,"kraftliner Fce EU Asie"}</definedName>
    <definedName name="sffaf" localSheetId="6" hidden="1">{#N/A,#N/A,FALSE,"France Cartons";#N/A,#N/A,FALSE,"Kraftliner Europe";#N/A,#N/A,FALSE,"PULP NBSK";#N/A,#N/A,FALSE,"kraftliner Fce EU Asie"}</definedName>
    <definedName name="sffaf" localSheetId="10" hidden="1">{#N/A,#N/A,FALSE,"France Cartons";#N/A,#N/A,FALSE,"Kraftliner Europe";#N/A,#N/A,FALSE,"PULP NBSK";#N/A,#N/A,FALSE,"kraftliner Fce EU Asie"}</definedName>
    <definedName name="sffaf" localSheetId="28" hidden="1">{#N/A,#N/A,FALSE,"France Cartons";#N/A,#N/A,FALSE,"Kraftliner Europe";#N/A,#N/A,FALSE,"PULP NBSK";#N/A,#N/A,FALSE,"kraftliner Fce EU Asie"}</definedName>
    <definedName name="sffaf" localSheetId="11" hidden="1">{#N/A,#N/A,FALSE,"France Cartons";#N/A,#N/A,FALSE,"Kraftliner Europe";#N/A,#N/A,FALSE,"PULP NBSK";#N/A,#N/A,FALSE,"kraftliner Fce EU Asie"}</definedName>
    <definedName name="sffaf" localSheetId="36" hidden="1">{#N/A,#N/A,FALSE,"France Cartons";#N/A,#N/A,FALSE,"Kraftliner Europe";#N/A,#N/A,FALSE,"PULP NBSK";#N/A,#N/A,FALSE,"kraftliner Fce EU Asie"}</definedName>
    <definedName name="sffaf" localSheetId="18" hidden="1">{#N/A,#N/A,FALSE,"France Cartons";#N/A,#N/A,FALSE,"Kraftliner Europe";#N/A,#N/A,FALSE,"PULP NBSK";#N/A,#N/A,FALSE,"kraftliner Fce EU Asie"}</definedName>
    <definedName name="sffaf" localSheetId="38" hidden="1">{#N/A,#N/A,FALSE,"France Cartons";#N/A,#N/A,FALSE,"Kraftliner Europe";#N/A,#N/A,FALSE,"PULP NBSK";#N/A,#N/A,FALSE,"kraftliner Fce EU Asie"}</definedName>
    <definedName name="sffaf" hidden="1">{#N/A,#N/A,FALSE,"France Cartons";#N/A,#N/A,FALSE,"Kraftliner Europe";#N/A,#N/A,FALSE,"PULP NBSK";#N/A,#N/A,FALSE,"kraftliner Fce EU Asie"}</definedName>
    <definedName name="SGI" localSheetId="35" hidden="1">{#N/A,#N/A,FALSE,"Sheet1"}</definedName>
    <definedName name="SGI" localSheetId="31" hidden="1">{#N/A,#N/A,FALSE,"Sheet1"}</definedName>
    <definedName name="SGI" localSheetId="9" hidden="1">{#N/A,#N/A,FALSE,"Sheet1"}</definedName>
    <definedName name="SGI" localSheetId="30" hidden="1">{#N/A,#N/A,FALSE,"Sheet1"}</definedName>
    <definedName name="SGI" localSheetId="51" hidden="1">{#N/A,#N/A,FALSE,"Sheet1"}</definedName>
    <definedName name="SGI" localSheetId="7" hidden="1">{#N/A,#N/A,FALSE,"Sheet1"}</definedName>
    <definedName name="SGI" localSheetId="33" hidden="1">{#N/A,#N/A,FALSE,"Sheet1"}</definedName>
    <definedName name="SGI" localSheetId="6" hidden="1">{#N/A,#N/A,FALSE,"Sheet1"}</definedName>
    <definedName name="SGI" localSheetId="16" hidden="1">{#N/A,#N/A,FALSE,"Sheet1"}</definedName>
    <definedName name="SGI" localSheetId="10" hidden="1">{#N/A,#N/A,FALSE,"Sheet1"}</definedName>
    <definedName name="SGI" localSheetId="29" hidden="1">{#N/A,#N/A,FALSE,"Sheet1"}</definedName>
    <definedName name="SGI" localSheetId="28" hidden="1">{#N/A,#N/A,FALSE,"Sheet1"}</definedName>
    <definedName name="SGI" localSheetId="11" hidden="1">{#N/A,#N/A,FALSE,"Sheet1"}</definedName>
    <definedName name="SGI" localSheetId="36" hidden="1">{#N/A,#N/A,FALSE,"Sheet1"}</definedName>
    <definedName name="SGI" localSheetId="32" hidden="1">{#N/A,#N/A,FALSE,"Sheet1"}</definedName>
    <definedName name="SGI" localSheetId="18" hidden="1">{#N/A,#N/A,FALSE,"Sheet1"}</definedName>
    <definedName name="SGI" localSheetId="38" hidden="1">{#N/A,#N/A,FALSE,"Sheet1"}</definedName>
    <definedName name="SGI" hidden="1">{#N/A,#N/A,FALSE,"Sheet1"}</definedName>
    <definedName name="sheet" hidden="1">#REF!</definedName>
    <definedName name="Sheet1" localSheetId="9" hidden="1">{TRUE,TRUE,0.25,-14,481.5,276.75,FALSE,FALSE,TRUE,FALSE,0,1,2,53,54,1,1,4,TRUE,TRUE,3,TRUE,1,TRUE,75,"Swvu.ADD._.GRAN._.USAGE.","ACwvu.ADD._.GRAN._.USAGE.",1,FALSE,FALSE,0.5,0.5,1,1,2,"","&amp;L&amp;D&amp;C&amp;F   Page &amp;p of &amp;n&amp;R&amp;T",TRUE,FALSE,FALSE,FALSE,2,100,#N/A,#N/A,"=R53C1:R79C15",FALSE,#N/A,#N/A,FALSE,FALSE}</definedName>
    <definedName name="Sheet1" localSheetId="7" hidden="1">{TRUE,TRUE,0.25,-14,481.5,276.75,FALSE,FALSE,TRUE,FALSE,0,1,2,53,54,1,1,4,TRUE,TRUE,3,TRUE,1,TRUE,75,"Swvu.ADD._.GRAN._.USAGE.","ACwvu.ADD._.GRAN._.USAGE.",1,FALSE,FALSE,0.5,0.5,1,1,2,"","&amp;L&amp;D&amp;C&amp;F   Page &amp;p of &amp;n&amp;R&amp;T",TRUE,FALSE,FALSE,FALSE,2,100,#N/A,#N/A,"=R53C1:R79C15",FALSE,#N/A,#N/A,FALSE,FALSE}</definedName>
    <definedName name="Sheet1" localSheetId="6" hidden="1">{TRUE,TRUE,0.25,-14,481.5,276.75,FALSE,FALSE,TRUE,FALSE,0,1,2,53,54,1,1,4,TRUE,TRUE,3,TRUE,1,TRUE,75,"Swvu.ADD._.GRAN._.USAGE.","ACwvu.ADD._.GRAN._.USAGE.",1,FALSE,FALSE,0.5,0.5,1,1,2,"","&amp;L&amp;D&amp;C&amp;F   Page &amp;p of &amp;n&amp;R&amp;T",TRUE,FALSE,FALSE,FALSE,2,100,#N/A,#N/A,"=R53C1:R79C15",FALSE,#N/A,#N/A,FALSE,FALSE}</definedName>
    <definedName name="Sheet1" localSheetId="10" hidden="1">{TRUE,TRUE,0.25,-14,481.5,276.75,FALSE,FALSE,TRUE,FALSE,0,1,2,53,54,1,1,4,TRUE,TRUE,3,TRUE,1,TRUE,75,"Swvu.ADD._.GRAN._.USAGE.","ACwvu.ADD._.GRAN._.USAGE.",1,FALSE,FALSE,0.5,0.5,1,1,2,"","&amp;L&amp;D&amp;C&amp;F   Page &amp;p of &amp;n&amp;R&amp;T",TRUE,FALSE,FALSE,FALSE,2,100,#N/A,#N/A,"=R53C1:R79C15",FALSE,#N/A,#N/A,FALSE,FALSE}</definedName>
    <definedName name="Sheet1" localSheetId="28" hidden="1">{TRUE,TRUE,0.25,-14,481.5,276.75,FALSE,FALSE,TRUE,FALSE,0,1,2,53,54,1,1,4,TRUE,TRUE,3,TRUE,1,TRUE,75,"Swvu.ADD._.GRAN._.USAGE.","ACwvu.ADD._.GRAN._.USAGE.",1,FALSE,FALSE,0.5,0.5,1,1,2,"","&amp;L&amp;D&amp;C&amp;F   Page &amp;p of &amp;n&amp;R&amp;T",TRUE,FALSE,FALSE,FALSE,2,100,#N/A,#N/A,"=R53C1:R79C15",FALSE,#N/A,#N/A,FALSE,FALSE}</definedName>
    <definedName name="Sheet1" localSheetId="11" hidden="1">{TRUE,TRUE,0.25,-14,481.5,276.75,FALSE,FALSE,TRUE,FALSE,0,1,2,53,54,1,1,4,TRUE,TRUE,3,TRUE,1,TRUE,75,"Swvu.ADD._.GRAN._.USAGE.","ACwvu.ADD._.GRAN._.USAGE.",1,FALSE,FALSE,0.5,0.5,1,1,2,"","&amp;L&amp;D&amp;C&amp;F   Page &amp;p of &amp;n&amp;R&amp;T",TRUE,FALSE,FALSE,FALSE,2,100,#N/A,#N/A,"=R53C1:R79C15",FALSE,#N/A,#N/A,FALSE,FALSE}</definedName>
    <definedName name="Sheet1" localSheetId="36" hidden="1">{TRUE,TRUE,0.25,-14,481.5,276.75,FALSE,FALSE,TRUE,FALSE,0,1,2,53,54,1,1,4,TRUE,TRUE,3,TRUE,1,TRUE,75,"Swvu.ADD._.GRAN._.USAGE.","ACwvu.ADD._.GRAN._.USAGE.",1,FALSE,FALSE,0.5,0.5,1,1,2,"","&amp;L&amp;D&amp;C&amp;F   Page &amp;p of &amp;n&amp;R&amp;T",TRUE,FALSE,FALSE,FALSE,2,100,#N/A,#N/A,"=R53C1:R79C15",FALSE,#N/A,#N/A,FALSE,FALSE}</definedName>
    <definedName name="Sheet1" localSheetId="18" hidden="1">{TRUE,TRUE,0.25,-14,481.5,276.75,FALSE,FALSE,TRUE,FALSE,0,1,2,53,54,1,1,4,TRUE,TRUE,3,TRUE,1,TRUE,75,"Swvu.ADD._.GRAN._.USAGE.","ACwvu.ADD._.GRAN._.USAGE.",1,FALSE,FALSE,0.5,0.5,1,1,2,"","&amp;L&amp;D&amp;C&amp;F   Page &amp;p of &amp;n&amp;R&amp;T",TRUE,FALSE,FALSE,FALSE,2,100,#N/A,#N/A,"=R53C1:R79C15",FALSE,#N/A,#N/A,FALSE,FALSE}</definedName>
    <definedName name="Sheet1" hidden="1">{TRUE,TRUE,0.25,-14,481.5,276.75,FALSE,FALSE,TRUE,FALSE,0,1,2,53,54,1,1,4,TRUE,TRUE,3,TRUE,1,TRUE,75,"Swvu.ADD._.GRAN._.USAGE.","ACwvu.ADD._.GRAN._.USAGE.",1,FALSE,FALSE,0.5,0.5,1,1,2,"","&amp;L&amp;D&amp;C&amp;F   Page &amp;p of &amp;n&amp;R&amp;T",TRUE,FALSE,FALSE,FALSE,2,100,#N/A,#N/A,"=R53C1:R79C15",FALSE,#N/A,#N/A,FALSE,FALSE}</definedName>
    <definedName name="Show.MDB.Update.Warning" localSheetId="9" hidden="1">#REF!</definedName>
    <definedName name="Show.MDB.Update.Warning" localSheetId="51" hidden="1">#REF!</definedName>
    <definedName name="Show.MDB.Update.Warning" localSheetId="10" hidden="1">'NFD CONSO'!#REF!</definedName>
    <definedName name="Show.MDB.Update.Warning" localSheetId="11" hidden="1">#REF!</definedName>
    <definedName name="Show.MDB.Update.Warning" hidden="1">#REF!</definedName>
    <definedName name="SID" hidden="1">"Cpavan"</definedName>
    <definedName name="SIG_ACFCOM_firstLine" localSheetId="35" hidden="1">#REF!</definedName>
    <definedName name="SIG_ACFCOM_firstLine" localSheetId="31" hidden="1">#REF!</definedName>
    <definedName name="SIG_ACFCOM_firstLine" localSheetId="9" hidden="1">#REF!</definedName>
    <definedName name="SIG_ACFCOM_firstLine" localSheetId="30" hidden="1">#REF!</definedName>
    <definedName name="SIG_ACFCOM_firstLine" localSheetId="51" hidden="1">#REF!</definedName>
    <definedName name="SIG_ACFCOM_firstLine" localSheetId="33" hidden="1">#REF!</definedName>
    <definedName name="SIG_ACFCOM_firstLine" localSheetId="16" hidden="1">#REF!</definedName>
    <definedName name="SIG_ACFCOM_firstLine" localSheetId="10" hidden="1">'NFD CONSO'!#REF!</definedName>
    <definedName name="SIG_ACFCOM_firstLine" localSheetId="29" hidden="1">#REF!</definedName>
    <definedName name="SIG_ACFCOM_firstLine" localSheetId="11" hidden="1">#REF!</definedName>
    <definedName name="SIG_ACFCOM_firstLine" localSheetId="36" hidden="1">#REF!</definedName>
    <definedName name="SIG_ACFCOM_firstLine" localSheetId="32" hidden="1">#REF!</definedName>
    <definedName name="SIG_ACFCOM_firstLine" localSheetId="18" hidden="1">#REF!</definedName>
    <definedName name="SIG_ACFCOM_firstLine" localSheetId="38" hidden="1">#REF!</definedName>
    <definedName name="SIG_ACFCOM_firstLine" hidden="1">#REF!</definedName>
    <definedName name="SIG_ACFCOM_IsControlOK" localSheetId="35" hidden="1">#REF!</definedName>
    <definedName name="SIG_ACFCOM_IsControlOK" localSheetId="31" hidden="1">#REF!</definedName>
    <definedName name="SIG_ACFCOM_IsControlOK" localSheetId="9" hidden="1">#REF!</definedName>
    <definedName name="SIG_ACFCOM_IsControlOK" localSheetId="30" hidden="1">#REF!</definedName>
    <definedName name="SIG_ACFCOM_IsControlOK" localSheetId="51" hidden="1">#REF!</definedName>
    <definedName name="SIG_ACFCOM_IsControlOK" localSheetId="33" hidden="1">#REF!</definedName>
    <definedName name="SIG_ACFCOM_IsControlOK" localSheetId="16" hidden="1">#REF!</definedName>
    <definedName name="SIG_ACFCOM_IsControlOK" localSheetId="10" hidden="1">'NFD CONSO'!#REF!</definedName>
    <definedName name="SIG_ACFCOM_IsControlOK" localSheetId="29" hidden="1">#REF!</definedName>
    <definedName name="SIG_ACFCOM_IsControlOK" localSheetId="11" hidden="1">#REF!</definedName>
    <definedName name="SIG_ACFCOM_IsControlOK" localSheetId="36" hidden="1">#REF!</definedName>
    <definedName name="SIG_ACFCOM_IsControlOK" localSheetId="32" hidden="1">#REF!</definedName>
    <definedName name="SIG_ACFCOM_IsControlOK" localSheetId="18" hidden="1">#REF!</definedName>
    <definedName name="SIG_ACFCOM_IsControlOK" localSheetId="38" hidden="1">#REF!</definedName>
    <definedName name="SIG_ACFCOM_IsControlOK" hidden="1">#REF!</definedName>
    <definedName name="SIG_ACFCOM_lastLine" localSheetId="35" hidden="1">#REF!</definedName>
    <definedName name="SIG_ACFCOM_lastLine" localSheetId="31" hidden="1">#REF!</definedName>
    <definedName name="SIG_ACFCOM_lastLine" localSheetId="9" hidden="1">#REF!</definedName>
    <definedName name="SIG_ACFCOM_lastLine" localSheetId="30" hidden="1">#REF!</definedName>
    <definedName name="SIG_ACFCOM_lastLine" localSheetId="51" hidden="1">#REF!</definedName>
    <definedName name="SIG_ACFCOM_lastLine" localSheetId="33" hidden="1">#REF!</definedName>
    <definedName name="SIG_ACFCOM_lastLine" localSheetId="16" hidden="1">#REF!</definedName>
    <definedName name="SIG_ACFCOM_lastLine" localSheetId="10" hidden="1">'NFD CONSO'!#REF!</definedName>
    <definedName name="SIG_ACFCOM_lastLine" localSheetId="29" hidden="1">#REF!</definedName>
    <definedName name="SIG_ACFCOM_lastLine" localSheetId="11" hidden="1">#REF!</definedName>
    <definedName name="SIG_ACFCOM_lastLine" localSheetId="36" hidden="1">#REF!</definedName>
    <definedName name="SIG_ACFCOM_lastLine" localSheetId="32" hidden="1">#REF!</definedName>
    <definedName name="SIG_ACFCOM_lastLine" localSheetId="18" hidden="1">#REF!</definedName>
    <definedName name="SIG_ACFCOM_lastLine" localSheetId="38" hidden="1">#REF!</definedName>
    <definedName name="SIG_ACFCOM_lastLine" hidden="1">#REF!</definedName>
    <definedName name="SIG_ACFCOM_TITLECOL" localSheetId="35" hidden="1">#REF!</definedName>
    <definedName name="SIG_ACFCOM_TITLECOL" localSheetId="31" hidden="1">#REF!</definedName>
    <definedName name="SIG_ACFCOM_TITLECOL" localSheetId="9" hidden="1">#REF!</definedName>
    <definedName name="SIG_ACFCOM_TITLECOL" localSheetId="30" hidden="1">#REF!</definedName>
    <definedName name="SIG_ACFCOM_TITLECOL" localSheetId="33" hidden="1">#REF!</definedName>
    <definedName name="SIG_ACFCOM_TITLECOL" localSheetId="16" hidden="1">#REF!</definedName>
    <definedName name="SIG_ACFCOM_TITLECOL" localSheetId="10" hidden="1">'NFD CONSO'!#REF!</definedName>
    <definedName name="SIG_ACFCOM_TITLECOL" localSheetId="29" hidden="1">#REF!</definedName>
    <definedName name="SIG_ACFCOM_TITLECOL" localSheetId="11" hidden="1">#REF!</definedName>
    <definedName name="SIG_ACFCOM_TITLECOL" localSheetId="36" hidden="1">#REF!</definedName>
    <definedName name="SIG_ACFCOM_TITLECOL" localSheetId="32" hidden="1">#REF!</definedName>
    <definedName name="SIG_ACFCOM_TITLECOL" localSheetId="18" hidden="1">#REF!</definedName>
    <definedName name="SIG_ACFCOM_TITLECOL" localSheetId="38" hidden="1">#REF!</definedName>
    <definedName name="SIG_ACFCOM_TITLECOL" hidden="1">#REF!</definedName>
    <definedName name="SIG_ACFCOM_TITLELINE" localSheetId="35" hidden="1">#REF!</definedName>
    <definedName name="SIG_ACFCOM_TITLELINE" localSheetId="31" hidden="1">#REF!</definedName>
    <definedName name="SIG_ACFCOM_TITLELINE" localSheetId="9" hidden="1">#REF!</definedName>
    <definedName name="SIG_ACFCOM_TITLELINE" localSheetId="30" hidden="1">#REF!</definedName>
    <definedName name="SIG_ACFCOM_TITLELINE" localSheetId="33" hidden="1">#REF!</definedName>
    <definedName name="SIG_ACFCOM_TITLELINE" localSheetId="16" hidden="1">#REF!</definedName>
    <definedName name="SIG_ACFCOM_TITLELINE" localSheetId="10" hidden="1">'NFD CONSO'!#REF!</definedName>
    <definedName name="SIG_ACFCOM_TITLELINE" localSheetId="29" hidden="1">#REF!</definedName>
    <definedName name="SIG_ACFCOM_TITLELINE" localSheetId="11" hidden="1">#REF!</definedName>
    <definedName name="SIG_ACFCOM_TITLELINE" localSheetId="36" hidden="1">#REF!</definedName>
    <definedName name="SIG_ACFCOM_TITLELINE" localSheetId="32" hidden="1">#REF!</definedName>
    <definedName name="SIG_ACFCOM_TITLELINE" localSheetId="18" hidden="1">#REF!</definedName>
    <definedName name="SIG_ACFCOM_TITLELINE" localSheetId="38" hidden="1">#REF!</definedName>
    <definedName name="SIG_ACFCOM_TITLELINE" hidden="1">#REF!</definedName>
    <definedName name="SIG_AFCOM_TITLECOL" localSheetId="35" hidden="1">#REF!</definedName>
    <definedName name="SIG_AFCOM_TITLECOL" localSheetId="31" hidden="1">#REF!</definedName>
    <definedName name="SIG_AFCOM_TITLECOL" localSheetId="9" hidden="1">#REF!</definedName>
    <definedName name="SIG_AFCOM_TITLECOL" localSheetId="30" hidden="1">#REF!</definedName>
    <definedName name="SIG_AFCOM_TITLECOL" localSheetId="33" hidden="1">#REF!</definedName>
    <definedName name="SIG_AFCOM_TITLECOL" localSheetId="16" hidden="1">#REF!</definedName>
    <definedName name="SIG_AFCOM_TITLECOL" localSheetId="10" hidden="1">'NFD CONSO'!#REF!</definedName>
    <definedName name="SIG_AFCOM_TITLECOL" localSheetId="29" hidden="1">#REF!</definedName>
    <definedName name="SIG_AFCOM_TITLECOL" localSheetId="11" hidden="1">#REF!</definedName>
    <definedName name="SIG_AFCOM_TITLECOL" localSheetId="36" hidden="1">#REF!</definedName>
    <definedName name="SIG_AFCOM_TITLECOL" localSheetId="32" hidden="1">#REF!</definedName>
    <definedName name="SIG_AFCOM_TITLECOL" localSheetId="18" hidden="1">#REF!</definedName>
    <definedName name="SIG_AFCOM_TITLECOL" localSheetId="38" hidden="1">#REF!</definedName>
    <definedName name="SIG_AFCOM_TITLECOL" hidden="1">#REF!</definedName>
    <definedName name="SIG_AISCOM_firstLine" localSheetId="35" hidden="1">#REF!</definedName>
    <definedName name="SIG_AISCOM_firstLine" localSheetId="31" hidden="1">#REF!</definedName>
    <definedName name="SIG_AISCOM_firstLine" localSheetId="9" hidden="1">#REF!</definedName>
    <definedName name="SIG_AISCOM_firstLine" localSheetId="30" hidden="1">#REF!</definedName>
    <definedName name="SIG_AISCOM_firstLine" localSheetId="33" hidden="1">#REF!</definedName>
    <definedName name="SIG_AISCOM_firstLine" localSheetId="16" hidden="1">#REF!</definedName>
    <definedName name="SIG_AISCOM_firstLine" localSheetId="10" hidden="1">'NFD CONSO'!#REF!</definedName>
    <definedName name="SIG_AISCOM_firstLine" localSheetId="29" hidden="1">#REF!</definedName>
    <definedName name="SIG_AISCOM_firstLine" localSheetId="11" hidden="1">#REF!</definedName>
    <definedName name="SIG_AISCOM_firstLine" localSheetId="36" hidden="1">#REF!</definedName>
    <definedName name="SIG_AISCOM_firstLine" localSheetId="32" hidden="1">#REF!</definedName>
    <definedName name="SIG_AISCOM_firstLine" localSheetId="18" hidden="1">#REF!</definedName>
    <definedName name="SIG_AISCOM_firstLine" localSheetId="38" hidden="1">#REF!</definedName>
    <definedName name="SIG_AISCOM_firstLine" hidden="1">#REF!</definedName>
    <definedName name="SIG_AISCOM_IsControlOK" localSheetId="35" hidden="1">#REF!</definedName>
    <definedName name="SIG_AISCOM_IsControlOK" localSheetId="31" hidden="1">#REF!</definedName>
    <definedName name="SIG_AISCOM_IsControlOK" localSheetId="9" hidden="1">#REF!</definedName>
    <definedName name="SIG_AISCOM_IsControlOK" localSheetId="30" hidden="1">#REF!</definedName>
    <definedName name="SIG_AISCOM_IsControlOK" localSheetId="33" hidden="1">#REF!</definedName>
    <definedName name="SIG_AISCOM_IsControlOK" localSheetId="16" hidden="1">#REF!</definedName>
    <definedName name="SIG_AISCOM_IsControlOK" localSheetId="10" hidden="1">'NFD CONSO'!#REF!</definedName>
    <definedName name="SIG_AISCOM_IsControlOK" localSheetId="29" hidden="1">#REF!</definedName>
    <definedName name="SIG_AISCOM_IsControlOK" localSheetId="11" hidden="1">#REF!</definedName>
    <definedName name="SIG_AISCOM_IsControlOK" localSheetId="36" hidden="1">#REF!</definedName>
    <definedName name="SIG_AISCOM_IsControlOK" localSheetId="32" hidden="1">#REF!</definedName>
    <definedName name="SIG_AISCOM_IsControlOK" localSheetId="18" hidden="1">#REF!</definedName>
    <definedName name="SIG_AISCOM_IsControlOK" localSheetId="38" hidden="1">#REF!</definedName>
    <definedName name="SIG_AISCOM_IsControlOK" hidden="1">#REF!</definedName>
    <definedName name="SIG_AISCOM_lastLine" localSheetId="35" hidden="1">#REF!</definedName>
    <definedName name="SIG_AISCOM_lastLine" localSheetId="31" hidden="1">#REF!</definedName>
    <definedName name="SIG_AISCOM_lastLine" localSheetId="9" hidden="1">#REF!</definedName>
    <definedName name="SIG_AISCOM_lastLine" localSheetId="30" hidden="1">#REF!</definedName>
    <definedName name="SIG_AISCOM_lastLine" localSheetId="33" hidden="1">#REF!</definedName>
    <definedName name="SIG_AISCOM_lastLine" localSheetId="16" hidden="1">#REF!</definedName>
    <definedName name="SIG_AISCOM_lastLine" localSheetId="10" hidden="1">'NFD CONSO'!#REF!</definedName>
    <definedName name="SIG_AISCOM_lastLine" localSheetId="29" hidden="1">#REF!</definedName>
    <definedName name="SIG_AISCOM_lastLine" localSheetId="11" hidden="1">#REF!</definedName>
    <definedName name="SIG_AISCOM_lastLine" localSheetId="36" hidden="1">#REF!</definedName>
    <definedName name="SIG_AISCOM_lastLine" localSheetId="32" hidden="1">#REF!</definedName>
    <definedName name="SIG_AISCOM_lastLine" localSheetId="18" hidden="1">#REF!</definedName>
    <definedName name="SIG_AISCOM_lastLine" localSheetId="38" hidden="1">#REF!</definedName>
    <definedName name="SIG_AISCOM_lastLine" hidden="1">#REF!</definedName>
    <definedName name="SIG_AISCOM_TITLECOL" localSheetId="35" hidden="1">#REF!</definedName>
    <definedName name="SIG_AISCOM_TITLECOL" localSheetId="31" hidden="1">#REF!</definedName>
    <definedName name="SIG_AISCOM_TITLECOL" localSheetId="9" hidden="1">#REF!</definedName>
    <definedName name="SIG_AISCOM_TITLECOL" localSheetId="30" hidden="1">#REF!</definedName>
    <definedName name="SIG_AISCOM_TITLECOL" localSheetId="33" hidden="1">#REF!</definedName>
    <definedName name="SIG_AISCOM_TITLECOL" localSheetId="16" hidden="1">#REF!</definedName>
    <definedName name="SIG_AISCOM_TITLECOL" localSheetId="10" hidden="1">'NFD CONSO'!#REF!</definedName>
    <definedName name="SIG_AISCOM_TITLECOL" localSheetId="29" hidden="1">#REF!</definedName>
    <definedName name="SIG_AISCOM_TITLECOL" localSheetId="11" hidden="1">#REF!</definedName>
    <definedName name="SIG_AISCOM_TITLECOL" localSheetId="36" hidden="1">#REF!</definedName>
    <definedName name="SIG_AISCOM_TITLECOL" localSheetId="32" hidden="1">#REF!</definedName>
    <definedName name="SIG_AISCOM_TITLECOL" localSheetId="18" hidden="1">#REF!</definedName>
    <definedName name="SIG_AISCOM_TITLECOL" localSheetId="38" hidden="1">#REF!</definedName>
    <definedName name="SIG_AISCOM_TITLECOL" hidden="1">#REF!</definedName>
    <definedName name="SIG_AISCOM_TITLELINE" localSheetId="35" hidden="1">#REF!</definedName>
    <definedName name="SIG_AISCOM_TITLELINE" localSheetId="31" hidden="1">#REF!</definedName>
    <definedName name="SIG_AISCOM_TITLELINE" localSheetId="9" hidden="1">#REF!</definedName>
    <definedName name="SIG_AISCOM_TITLELINE" localSheetId="30" hidden="1">#REF!</definedName>
    <definedName name="SIG_AISCOM_TITLELINE" localSheetId="33" hidden="1">#REF!</definedName>
    <definedName name="SIG_AISCOM_TITLELINE" localSheetId="16" hidden="1">#REF!</definedName>
    <definedName name="SIG_AISCOM_TITLELINE" localSheetId="10" hidden="1">'NFD CONSO'!#REF!</definedName>
    <definedName name="SIG_AISCOM_TITLELINE" localSheetId="29" hidden="1">#REF!</definedName>
    <definedName name="SIG_AISCOM_TITLELINE" localSheetId="11" hidden="1">#REF!</definedName>
    <definedName name="SIG_AISCOM_TITLELINE" localSheetId="36" hidden="1">#REF!</definedName>
    <definedName name="SIG_AISCOM_TITLELINE" localSheetId="32" hidden="1">#REF!</definedName>
    <definedName name="SIG_AISCOM_TITLELINE" localSheetId="18" hidden="1">#REF!</definedName>
    <definedName name="SIG_AISCOM_TITLELINE" localSheetId="38" hidden="1">#REF!</definedName>
    <definedName name="SIG_AISCOM_TITLELINE" hidden="1">#REF!</definedName>
    <definedName name="SIG_AISTOT_firstLine" localSheetId="51" hidden="1">#REF!</definedName>
    <definedName name="SIG_AISTOT_firstLine" localSheetId="6" hidden="1">#REF!</definedName>
    <definedName name="SIG_AISTOT_firstLine" localSheetId="16" hidden="1">#REF!</definedName>
    <definedName name="SIG_AISTOT_firstLine" localSheetId="18" hidden="1">#REF!</definedName>
    <definedName name="SIG_AISTOT_firstLine" localSheetId="38" hidden="1">#REF!</definedName>
    <definedName name="SIG_AISTOT_firstLine" hidden="1">#REF!</definedName>
    <definedName name="SIG_AISTOT_IsControlOK" localSheetId="51" hidden="1">#REF!</definedName>
    <definedName name="SIG_AISTOT_IsControlOK" localSheetId="6" hidden="1">#REF!</definedName>
    <definedName name="SIG_AISTOT_IsControlOK" localSheetId="16" hidden="1">#REF!</definedName>
    <definedName name="SIG_AISTOT_IsControlOK" localSheetId="18" hidden="1">#REF!</definedName>
    <definedName name="SIG_AISTOT_IsControlOK" localSheetId="38" hidden="1">#REF!</definedName>
    <definedName name="SIG_AISTOT_IsControlOK" hidden="1">#REF!</definedName>
    <definedName name="SIG_AISTOT_lastLine" localSheetId="51" hidden="1">#REF!</definedName>
    <definedName name="SIG_AISTOT_lastLine" localSheetId="6" hidden="1">#REF!</definedName>
    <definedName name="SIG_AISTOT_lastLine" localSheetId="16" hidden="1">#REF!</definedName>
    <definedName name="SIG_AISTOT_lastLine" localSheetId="18" hidden="1">#REF!</definedName>
    <definedName name="SIG_AISTOT_lastLine" localSheetId="38" hidden="1">#REF!</definedName>
    <definedName name="SIG_AISTOT_lastLine" hidden="1">#REF!</definedName>
    <definedName name="SIG_AISTOT_TITLECOL" localSheetId="51" hidden="1">#REF!</definedName>
    <definedName name="SIG_AISTOT_TITLECOL" localSheetId="6" hidden="1">#REF!</definedName>
    <definedName name="SIG_AISTOT_TITLECOL" localSheetId="16" hidden="1">#REF!</definedName>
    <definedName name="SIG_AISTOT_TITLECOL" localSheetId="18" hidden="1">#REF!</definedName>
    <definedName name="SIG_AISTOT_TITLECOL" localSheetId="38" hidden="1">#REF!</definedName>
    <definedName name="SIG_AISTOT_TITLECOL" hidden="1">#REF!</definedName>
    <definedName name="SIG_AISTOT_TITLELINE" localSheetId="51" hidden="1">#REF!</definedName>
    <definedName name="SIG_AISTOT_TITLELINE" localSheetId="6" hidden="1">#REF!</definedName>
    <definedName name="SIG_AISTOT_TITLELINE" localSheetId="16" hidden="1">#REF!</definedName>
    <definedName name="SIG_AISTOT_TITLELINE" localSheetId="18" hidden="1">#REF!</definedName>
    <definedName name="SIG_AISTOT_TITLELINE" localSheetId="38" hidden="1">#REF!</definedName>
    <definedName name="SIG_AISTOT_TITLELINE" hidden="1">#REF!</definedName>
    <definedName name="SIG_ANACOM_firstLine" localSheetId="35" hidden="1">#REF!</definedName>
    <definedName name="SIG_ANACOM_firstLine" localSheetId="31" hidden="1">#REF!</definedName>
    <definedName name="SIG_ANACOM_firstLine" localSheetId="9" hidden="1">#REF!</definedName>
    <definedName name="SIG_ANACOM_firstLine" localSheetId="30" hidden="1">#REF!</definedName>
    <definedName name="SIG_ANACOM_firstLine" localSheetId="51" hidden="1">#REF!</definedName>
    <definedName name="SIG_ANACOM_firstLine" localSheetId="33" hidden="1">#REF!</definedName>
    <definedName name="SIG_ANACOM_firstLine" localSheetId="16" hidden="1">#REF!</definedName>
    <definedName name="SIG_ANACOM_firstLine" localSheetId="10" hidden="1">'NFD CONSO'!#REF!</definedName>
    <definedName name="SIG_ANACOM_firstLine" localSheetId="29" hidden="1">#REF!</definedName>
    <definedName name="SIG_ANACOM_firstLine" localSheetId="11" hidden="1">#REF!</definedName>
    <definedName name="SIG_ANACOM_firstLine" localSheetId="36" hidden="1">#REF!</definedName>
    <definedName name="SIG_ANACOM_firstLine" localSheetId="32" hidden="1">#REF!</definedName>
    <definedName name="SIG_ANACOM_firstLine" localSheetId="18" hidden="1">#REF!</definedName>
    <definedName name="SIG_ANACOM_firstLine" localSheetId="38" hidden="1">#REF!</definedName>
    <definedName name="SIG_ANACOM_firstLine" hidden="1">#REF!</definedName>
    <definedName name="SIG_ANACOM_IsControlOK" localSheetId="35" hidden="1">#REF!</definedName>
    <definedName name="SIG_ANACOM_IsControlOK" localSheetId="31" hidden="1">#REF!</definedName>
    <definedName name="SIG_ANACOM_IsControlOK" localSheetId="9" hidden="1">#REF!</definedName>
    <definedName name="SIG_ANACOM_IsControlOK" localSheetId="30" hidden="1">#REF!</definedName>
    <definedName name="SIG_ANACOM_IsControlOK" localSheetId="51" hidden="1">#REF!</definedName>
    <definedName name="SIG_ANACOM_IsControlOK" localSheetId="33" hidden="1">#REF!</definedName>
    <definedName name="SIG_ANACOM_IsControlOK" localSheetId="16" hidden="1">#REF!</definedName>
    <definedName name="SIG_ANACOM_IsControlOK" localSheetId="10" hidden="1">'NFD CONSO'!#REF!</definedName>
    <definedName name="SIG_ANACOM_IsControlOK" localSheetId="29" hidden="1">#REF!</definedName>
    <definedName name="SIG_ANACOM_IsControlOK" localSheetId="11" hidden="1">#REF!</definedName>
    <definedName name="SIG_ANACOM_IsControlOK" localSheetId="36" hidden="1">#REF!</definedName>
    <definedName name="SIG_ANACOM_IsControlOK" localSheetId="32" hidden="1">#REF!</definedName>
    <definedName name="SIG_ANACOM_IsControlOK" localSheetId="18" hidden="1">#REF!</definedName>
    <definedName name="SIG_ANACOM_IsControlOK" localSheetId="38" hidden="1">#REF!</definedName>
    <definedName name="SIG_ANACOM_IsControlOK" hidden="1">#REF!</definedName>
    <definedName name="SIG_ANACOM_lastLine" localSheetId="35" hidden="1">#REF!</definedName>
    <definedName name="SIG_ANACOM_lastLine" localSheetId="31" hidden="1">#REF!</definedName>
    <definedName name="SIG_ANACOM_lastLine" localSheetId="9" hidden="1">#REF!</definedName>
    <definedName name="SIG_ANACOM_lastLine" localSheetId="30" hidden="1">#REF!</definedName>
    <definedName name="SIG_ANACOM_lastLine" localSheetId="51" hidden="1">#REF!</definedName>
    <definedName name="SIG_ANACOM_lastLine" localSheetId="33" hidden="1">#REF!</definedName>
    <definedName name="SIG_ANACOM_lastLine" localSheetId="16" hidden="1">#REF!</definedName>
    <definedName name="SIG_ANACOM_lastLine" localSheetId="10" hidden="1">'NFD CONSO'!#REF!</definedName>
    <definedName name="SIG_ANACOM_lastLine" localSheetId="29" hidden="1">#REF!</definedName>
    <definedName name="SIG_ANACOM_lastLine" localSheetId="11" hidden="1">#REF!</definedName>
    <definedName name="SIG_ANACOM_lastLine" localSheetId="36" hidden="1">#REF!</definedName>
    <definedName name="SIG_ANACOM_lastLine" localSheetId="32" hidden="1">#REF!</definedName>
    <definedName name="SIG_ANACOM_lastLine" localSheetId="18" hidden="1">#REF!</definedName>
    <definedName name="SIG_ANACOM_lastLine" localSheetId="38" hidden="1">#REF!</definedName>
    <definedName name="SIG_ANACOM_lastLine" hidden="1">#REF!</definedName>
    <definedName name="SIG_ANACOM_TITLECOL" localSheetId="35" hidden="1">#REF!</definedName>
    <definedName name="SIG_ANACOM_TITLECOL" localSheetId="31" hidden="1">#REF!</definedName>
    <definedName name="SIG_ANACOM_TITLECOL" localSheetId="9" hidden="1">#REF!</definedName>
    <definedName name="SIG_ANACOM_TITLECOL" localSheetId="30" hidden="1">#REF!</definedName>
    <definedName name="SIG_ANACOM_TITLECOL" localSheetId="33" hidden="1">#REF!</definedName>
    <definedName name="SIG_ANACOM_TITLECOL" localSheetId="16" hidden="1">#REF!</definedName>
    <definedName name="SIG_ANACOM_TITLECOL" localSheetId="10" hidden="1">'NFD CONSO'!#REF!</definedName>
    <definedName name="SIG_ANACOM_TITLECOL" localSheetId="29" hidden="1">#REF!</definedName>
    <definedName name="SIG_ANACOM_TITLECOL" localSheetId="11" hidden="1">#REF!</definedName>
    <definedName name="SIG_ANACOM_TITLECOL" localSheetId="36" hidden="1">#REF!</definedName>
    <definedName name="SIG_ANACOM_TITLECOL" localSheetId="32" hidden="1">#REF!</definedName>
    <definedName name="SIG_ANACOM_TITLECOL" localSheetId="18" hidden="1">#REF!</definedName>
    <definedName name="SIG_ANACOM_TITLECOL" localSheetId="38" hidden="1">#REF!</definedName>
    <definedName name="SIG_ANACOM_TITLECOL" hidden="1">#REF!</definedName>
    <definedName name="SIG_ANACOM_TITLELINE" localSheetId="35" hidden="1">#REF!</definedName>
    <definedName name="SIG_ANACOM_TITLELINE" localSheetId="31" hidden="1">#REF!</definedName>
    <definedName name="SIG_ANACOM_TITLELINE" localSheetId="9" hidden="1">#REF!</definedName>
    <definedName name="SIG_ANACOM_TITLELINE" localSheetId="30" hidden="1">#REF!</definedName>
    <definedName name="SIG_ANACOM_TITLELINE" localSheetId="33" hidden="1">#REF!</definedName>
    <definedName name="SIG_ANACOM_TITLELINE" localSheetId="16" hidden="1">#REF!</definedName>
    <definedName name="SIG_ANACOM_TITLELINE" localSheetId="10" hidden="1">'NFD CONSO'!#REF!</definedName>
    <definedName name="SIG_ANACOM_TITLELINE" localSheetId="29" hidden="1">#REF!</definedName>
    <definedName name="SIG_ANACOM_TITLELINE" localSheetId="11" hidden="1">#REF!</definedName>
    <definedName name="SIG_ANACOM_TITLELINE" localSheetId="36" hidden="1">#REF!</definedName>
    <definedName name="SIG_ANACOM_TITLELINE" localSheetId="32" hidden="1">#REF!</definedName>
    <definedName name="SIG_ANACOM_TITLELINE" localSheetId="18" hidden="1">#REF!</definedName>
    <definedName name="SIG_ANACOM_TITLELINE" localSheetId="38" hidden="1">#REF!</definedName>
    <definedName name="SIG_ANACOM_TITLELINE" hidden="1">#REF!</definedName>
    <definedName name="SIG_ARATIOS_firstLine" localSheetId="35" hidden="1">#REF!</definedName>
    <definedName name="SIG_ARATIOS_firstLine" localSheetId="31" hidden="1">#REF!</definedName>
    <definedName name="SIG_ARATIOS_firstLine" localSheetId="9" hidden="1">#REF!</definedName>
    <definedName name="SIG_ARATIOS_firstLine" localSheetId="30" hidden="1">#REF!</definedName>
    <definedName name="SIG_ARATIOS_firstLine" localSheetId="33" hidden="1">#REF!</definedName>
    <definedName name="SIG_ARATIOS_firstLine" localSheetId="16" hidden="1">#REF!</definedName>
    <definedName name="SIG_ARATIOS_firstLine" localSheetId="10" hidden="1">'NFD CONSO'!#REF!</definedName>
    <definedName name="SIG_ARATIOS_firstLine" localSheetId="29" hidden="1">#REF!</definedName>
    <definedName name="SIG_ARATIOS_firstLine" localSheetId="11" hidden="1">#REF!</definedName>
    <definedName name="SIG_ARATIOS_firstLine" localSheetId="36" hidden="1">#REF!</definedName>
    <definedName name="SIG_ARATIOS_firstLine" localSheetId="32" hidden="1">#REF!</definedName>
    <definedName name="SIG_ARATIOS_firstLine" localSheetId="18" hidden="1">#REF!</definedName>
    <definedName name="SIG_ARATIOS_firstLine" localSheetId="38" hidden="1">#REF!</definedName>
    <definedName name="SIG_ARATIOS_firstLine" hidden="1">#REF!</definedName>
    <definedName name="SIG_ARATIOS_IsControlOK" localSheetId="35" hidden="1">#REF!</definedName>
    <definedName name="SIG_ARATIOS_IsControlOK" localSheetId="31" hidden="1">#REF!</definedName>
    <definedName name="SIG_ARATIOS_IsControlOK" localSheetId="9" hidden="1">#REF!</definedName>
    <definedName name="SIG_ARATIOS_IsControlOK" localSheetId="30" hidden="1">#REF!</definedName>
    <definedName name="SIG_ARATIOS_IsControlOK" localSheetId="33" hidden="1">#REF!</definedName>
    <definedName name="SIG_ARATIOS_IsControlOK" localSheetId="16" hidden="1">#REF!</definedName>
    <definedName name="SIG_ARATIOS_IsControlOK" localSheetId="10" hidden="1">'NFD CONSO'!#REF!</definedName>
    <definedName name="SIG_ARATIOS_IsControlOK" localSheetId="29" hidden="1">#REF!</definedName>
    <definedName name="SIG_ARATIOS_IsControlOK" localSheetId="11" hidden="1">#REF!</definedName>
    <definedName name="SIG_ARATIOS_IsControlOK" localSheetId="36" hidden="1">#REF!</definedName>
    <definedName name="SIG_ARATIOS_IsControlOK" localSheetId="32" hidden="1">#REF!</definedName>
    <definedName name="SIG_ARATIOS_IsControlOK" localSheetId="18" hidden="1">#REF!</definedName>
    <definedName name="SIG_ARATIOS_IsControlOK" localSheetId="38" hidden="1">#REF!</definedName>
    <definedName name="SIG_ARATIOS_IsControlOK" hidden="1">#REF!</definedName>
    <definedName name="SIG_ARATIOS_lastLine" localSheetId="35" hidden="1">#REF!</definedName>
    <definedName name="SIG_ARATIOS_lastLine" localSheetId="31" hidden="1">#REF!</definedName>
    <definedName name="SIG_ARATIOS_lastLine" localSheetId="9" hidden="1">#REF!</definedName>
    <definedName name="SIG_ARATIOS_lastLine" localSheetId="30" hidden="1">#REF!</definedName>
    <definedName name="SIG_ARATIOS_lastLine" localSheetId="33" hidden="1">#REF!</definedName>
    <definedName name="SIG_ARATIOS_lastLine" localSheetId="16" hidden="1">#REF!</definedName>
    <definedName name="SIG_ARATIOS_lastLine" localSheetId="10" hidden="1">'NFD CONSO'!#REF!</definedName>
    <definedName name="SIG_ARATIOS_lastLine" localSheetId="29" hidden="1">#REF!</definedName>
    <definedName name="SIG_ARATIOS_lastLine" localSheetId="11" hidden="1">#REF!</definedName>
    <definedName name="SIG_ARATIOS_lastLine" localSheetId="36" hidden="1">#REF!</definedName>
    <definedName name="SIG_ARATIOS_lastLine" localSheetId="32" hidden="1">#REF!</definedName>
    <definedName name="SIG_ARATIOS_lastLine" localSheetId="18" hidden="1">#REF!</definedName>
    <definedName name="SIG_ARATIOS_lastLine" localSheetId="38" hidden="1">#REF!</definedName>
    <definedName name="SIG_ARATIOS_lastLine" hidden="1">#REF!</definedName>
    <definedName name="SIG_ARATIOS_TITLECOL" localSheetId="35" hidden="1">#REF!</definedName>
    <definedName name="SIG_ARATIOS_TITLECOL" localSheetId="31" hidden="1">#REF!</definedName>
    <definedName name="SIG_ARATIOS_TITLECOL" localSheetId="9" hidden="1">#REF!</definedName>
    <definedName name="SIG_ARATIOS_TITLECOL" localSheetId="30" hidden="1">#REF!</definedName>
    <definedName name="SIG_ARATIOS_TITLECOL" localSheetId="33" hidden="1">#REF!</definedName>
    <definedName name="SIG_ARATIOS_TITLECOL" localSheetId="16" hidden="1">#REF!</definedName>
    <definedName name="SIG_ARATIOS_TITLECOL" localSheetId="10" hidden="1">'NFD CONSO'!#REF!</definedName>
    <definedName name="SIG_ARATIOS_TITLECOL" localSheetId="29" hidden="1">#REF!</definedName>
    <definedName name="SIG_ARATIOS_TITLECOL" localSheetId="11" hidden="1">#REF!</definedName>
    <definedName name="SIG_ARATIOS_TITLECOL" localSheetId="36" hidden="1">#REF!</definedName>
    <definedName name="SIG_ARATIOS_TITLECOL" localSheetId="32" hidden="1">#REF!</definedName>
    <definedName name="SIG_ARATIOS_TITLECOL" localSheetId="18" hidden="1">#REF!</definedName>
    <definedName name="SIG_ARATIOS_TITLECOL" localSheetId="38" hidden="1">#REF!</definedName>
    <definedName name="SIG_ARATIOS_TITLECOL" hidden="1">#REF!</definedName>
    <definedName name="SIG_ARATIOS_TITLELINE" localSheetId="35" hidden="1">#REF!</definedName>
    <definedName name="SIG_ARATIOS_TITLELINE" localSheetId="31" hidden="1">#REF!</definedName>
    <definedName name="SIG_ARATIOS_TITLELINE" localSheetId="9" hidden="1">#REF!</definedName>
    <definedName name="SIG_ARATIOS_TITLELINE" localSheetId="30" hidden="1">#REF!</definedName>
    <definedName name="SIG_ARATIOS_TITLELINE" localSheetId="33" hidden="1">#REF!</definedName>
    <definedName name="SIG_ARATIOS_TITLELINE" localSheetId="16" hidden="1">#REF!</definedName>
    <definedName name="SIG_ARATIOS_TITLELINE" localSheetId="10" hidden="1">'NFD CONSO'!#REF!</definedName>
    <definedName name="SIG_ARATIOS_TITLELINE" localSheetId="29" hidden="1">#REF!</definedName>
    <definedName name="SIG_ARATIOS_TITLELINE" localSheetId="11" hidden="1">#REF!</definedName>
    <definedName name="SIG_ARATIOS_TITLELINE" localSheetId="36" hidden="1">#REF!</definedName>
    <definedName name="SIG_ARATIOS_TITLELINE" localSheetId="32" hidden="1">#REF!</definedName>
    <definedName name="SIG_ARATIOS_TITLELINE" localSheetId="18" hidden="1">#REF!</definedName>
    <definedName name="SIG_ARATIOS_TITLELINE" localSheetId="38" hidden="1">#REF!</definedName>
    <definedName name="SIG_ARATIOS_TITLELINE" hidden="1">#REF!</definedName>
    <definedName name="SIG_AZISTOT_firstLine" localSheetId="51" hidden="1">#REF!</definedName>
    <definedName name="SIG_AZISTOT_firstLine" localSheetId="6" hidden="1">#REF!</definedName>
    <definedName name="SIG_AZISTOT_firstLine" localSheetId="16" hidden="1">#REF!</definedName>
    <definedName name="SIG_AZISTOT_firstLine" localSheetId="18" hidden="1">#REF!</definedName>
    <definedName name="SIG_AZISTOT_firstLine" localSheetId="38" hidden="1">#REF!</definedName>
    <definedName name="SIG_AZISTOT_firstLine" hidden="1">#REF!</definedName>
    <definedName name="SIG_AZISTOT_IsControlOK" localSheetId="51" hidden="1">#REF!</definedName>
    <definedName name="SIG_AZISTOT_IsControlOK" localSheetId="6" hidden="1">#REF!</definedName>
    <definedName name="SIG_AZISTOT_IsControlOK" localSheetId="16" hidden="1">#REF!</definedName>
    <definedName name="SIG_AZISTOT_IsControlOK" localSheetId="18" hidden="1">#REF!</definedName>
    <definedName name="SIG_AZISTOT_IsControlOK" localSheetId="38" hidden="1">#REF!</definedName>
    <definedName name="SIG_AZISTOT_IsControlOK" hidden="1">#REF!</definedName>
    <definedName name="SIG_AZISTOT_lastLine" localSheetId="51" hidden="1">#REF!</definedName>
    <definedName name="SIG_AZISTOT_lastLine" localSheetId="6" hidden="1">#REF!</definedName>
    <definedName name="SIG_AZISTOT_lastLine" localSheetId="16" hidden="1">#REF!</definedName>
    <definedName name="SIG_AZISTOT_lastLine" localSheetId="18" hidden="1">#REF!</definedName>
    <definedName name="SIG_AZISTOT_lastLine" localSheetId="38" hidden="1">#REF!</definedName>
    <definedName name="SIG_AZISTOT_lastLine" hidden="1">#REF!</definedName>
    <definedName name="SIG_AZISTOT_TITLECOL" localSheetId="51" hidden="1">#REF!</definedName>
    <definedName name="SIG_AZISTOT_TITLECOL" localSheetId="6" hidden="1">#REF!</definedName>
    <definedName name="SIG_AZISTOT_TITLECOL" localSheetId="16" hidden="1">#REF!</definedName>
    <definedName name="SIG_AZISTOT_TITLECOL" localSheetId="18" hidden="1">#REF!</definedName>
    <definedName name="SIG_AZISTOT_TITLECOL" localSheetId="38" hidden="1">#REF!</definedName>
    <definedName name="SIG_AZISTOT_TITLECOL" hidden="1">#REF!</definedName>
    <definedName name="SIG_AZISTOT_TITLELINE" localSheetId="51" hidden="1">#REF!</definedName>
    <definedName name="SIG_AZISTOT_TITLELINE" localSheetId="6" hidden="1">#REF!</definedName>
    <definedName name="SIG_AZISTOT_TITLELINE" localSheetId="16" hidden="1">#REF!</definedName>
    <definedName name="SIG_AZISTOT_TITLELINE" localSheetId="18" hidden="1">#REF!</definedName>
    <definedName name="SIG_AZISTOT_TITLELINE" localSheetId="38" hidden="1">#REF!</definedName>
    <definedName name="SIG_AZISTOT_TITLELINE" hidden="1">#REF!</definedName>
    <definedName name="SIG_CAC11_firstLine" localSheetId="9" hidden="1">#REF!</definedName>
    <definedName name="SIG_CAC11_firstLine" localSheetId="51" hidden="1">#REF!</definedName>
    <definedName name="SIG_CAC11_firstLine" localSheetId="10" hidden="1">'NFD CONSO'!#REF!</definedName>
    <definedName name="SIG_CAC11_firstLine" localSheetId="11" hidden="1">#REF!</definedName>
    <definedName name="SIG_CAC11_firstLine" hidden="1">#REF!</definedName>
    <definedName name="SIG_CAC11_IsControlOK" localSheetId="9" hidden="1">#REF!</definedName>
    <definedName name="SIG_CAC11_IsControlOK" localSheetId="51" hidden="1">#REF!</definedName>
    <definedName name="SIG_CAC11_IsControlOK" localSheetId="10" hidden="1">'NFD CONSO'!#REF!</definedName>
    <definedName name="SIG_CAC11_IsControlOK" localSheetId="11" hidden="1">#REF!</definedName>
    <definedName name="SIG_CAC11_IsControlOK" hidden="1">#REF!</definedName>
    <definedName name="SIG_CAC11_lastLine" localSheetId="9" hidden="1">#REF!</definedName>
    <definedName name="SIG_CAC11_lastLine" localSheetId="51" hidden="1">#REF!</definedName>
    <definedName name="SIG_CAC11_lastLine" localSheetId="10" hidden="1">'NFD CONSO'!#REF!</definedName>
    <definedName name="SIG_CAC11_lastLine" localSheetId="11" hidden="1">#REF!</definedName>
    <definedName name="SIG_CAC11_lastLine" hidden="1">#REF!</definedName>
    <definedName name="SIG_CAC11_TITLECOL" localSheetId="9" hidden="1">#REF!</definedName>
    <definedName name="SIG_CAC11_TITLECOL" localSheetId="10" hidden="1">'NFD CONSO'!#REF!</definedName>
    <definedName name="SIG_CAC11_TITLECOL" localSheetId="11" hidden="1">#REF!</definedName>
    <definedName name="SIG_CAC11_TITLECOL" localSheetId="18" hidden="1">#REF!</definedName>
    <definedName name="SIG_CAC11_TITLECOL" hidden="1">#REF!</definedName>
    <definedName name="SIG_CAC11_TITLELINE" localSheetId="9" hidden="1">#REF!</definedName>
    <definedName name="SIG_CAC11_TITLELINE" localSheetId="10" hidden="1">'NFD CONSO'!#REF!</definedName>
    <definedName name="SIG_CAC11_TITLELINE" localSheetId="11" hidden="1">#REF!</definedName>
    <definedName name="SIG_CAC11_TITLELINE" localSheetId="18" hidden="1">#REF!</definedName>
    <definedName name="SIG_CAC11_TITLELINE" hidden="1">#REF!</definedName>
    <definedName name="SIG_CAC12_firstLine" localSheetId="9" hidden="1">#REF!</definedName>
    <definedName name="SIG_CAC12_firstLine" localSheetId="10" hidden="1">'NFD CONSO'!#REF!</definedName>
    <definedName name="SIG_CAC12_firstLine" localSheetId="11" hidden="1">#REF!</definedName>
    <definedName name="SIG_CAC12_firstLine" localSheetId="18" hidden="1">#REF!</definedName>
    <definedName name="SIG_CAC12_firstLine" hidden="1">#REF!</definedName>
    <definedName name="SIG_CAC12_IsControlOK" localSheetId="9" hidden="1">#REF!</definedName>
    <definedName name="SIG_CAC12_IsControlOK" localSheetId="10" hidden="1">'NFD CONSO'!#REF!</definedName>
    <definedName name="SIG_CAC12_IsControlOK" localSheetId="11" hidden="1">#REF!</definedName>
    <definedName name="SIG_CAC12_IsControlOK" localSheetId="18" hidden="1">#REF!</definedName>
    <definedName name="SIG_CAC12_IsControlOK" hidden="1">#REF!</definedName>
    <definedName name="SIG_CAC12_lastLine" localSheetId="9" hidden="1">#REF!</definedName>
    <definedName name="SIG_CAC12_lastLine" localSheetId="10" hidden="1">'NFD CONSO'!#REF!</definedName>
    <definedName name="SIG_CAC12_lastLine" localSheetId="11" hidden="1">#REF!</definedName>
    <definedName name="SIG_CAC12_lastLine" localSheetId="18" hidden="1">#REF!</definedName>
    <definedName name="SIG_CAC12_lastLine" hidden="1">#REF!</definedName>
    <definedName name="SIG_CAC12_TITLECOL" localSheetId="9" hidden="1">#REF!</definedName>
    <definedName name="SIG_CAC12_TITLECOL" localSheetId="10" hidden="1">'NFD CONSO'!#REF!</definedName>
    <definedName name="SIG_CAC12_TITLECOL" localSheetId="11" hidden="1">#REF!</definedName>
    <definedName name="SIG_CAC12_TITLECOL" localSheetId="18" hidden="1">#REF!</definedName>
    <definedName name="SIG_CAC12_TITLECOL" hidden="1">#REF!</definedName>
    <definedName name="SIG_CAC12_TITLELINE" localSheetId="9" hidden="1">#REF!</definedName>
    <definedName name="SIG_CAC12_TITLELINE" localSheetId="10" hidden="1">'NFD CONSO'!#REF!</definedName>
    <definedName name="SIG_CAC12_TITLELINE" localSheetId="11" hidden="1">#REF!</definedName>
    <definedName name="SIG_CAC12_TITLELINE" localSheetId="18" hidden="1">#REF!</definedName>
    <definedName name="SIG_CAC12_TITLELINE" hidden="1">#REF!</definedName>
    <definedName name="SIG_CAC15_firstLine" localSheetId="9" hidden="1">#REF!</definedName>
    <definedName name="SIG_CAC15_firstLine" localSheetId="10" hidden="1">'NFD CONSO'!#REF!</definedName>
    <definedName name="SIG_CAC15_firstLine" localSheetId="11" hidden="1">#REF!</definedName>
    <definedName name="SIG_CAC15_firstLine" localSheetId="18" hidden="1">#REF!</definedName>
    <definedName name="SIG_CAC15_firstLine" hidden="1">#REF!</definedName>
    <definedName name="SIG_CAC15_IsControlOK" localSheetId="9" hidden="1">#REF!</definedName>
    <definedName name="SIG_CAC15_IsControlOK" localSheetId="10" hidden="1">'NFD CONSO'!#REF!</definedName>
    <definedName name="SIG_CAC15_IsControlOK" localSheetId="11" hidden="1">#REF!</definedName>
    <definedName name="SIG_CAC15_IsControlOK" localSheetId="18" hidden="1">#REF!</definedName>
    <definedName name="SIG_CAC15_IsControlOK" hidden="1">#REF!</definedName>
    <definedName name="SIG_CAC15_lastLine" localSheetId="9" hidden="1">#REF!</definedName>
    <definedName name="SIG_CAC15_lastLine" localSheetId="10" hidden="1">'NFD CONSO'!#REF!</definedName>
    <definedName name="SIG_CAC15_lastLine" localSheetId="11" hidden="1">#REF!</definedName>
    <definedName name="SIG_CAC15_lastLine" localSheetId="18" hidden="1">#REF!</definedName>
    <definedName name="SIG_CAC15_lastLine" hidden="1">#REF!</definedName>
    <definedName name="SIG_CAC15_TITLECOL" localSheetId="9" hidden="1">#REF!</definedName>
    <definedName name="SIG_CAC15_TITLECOL" localSheetId="10" hidden="1">'NFD CONSO'!#REF!</definedName>
    <definedName name="SIG_CAC15_TITLECOL" localSheetId="11" hidden="1">#REF!</definedName>
    <definedName name="SIG_CAC15_TITLECOL" localSheetId="18" hidden="1">#REF!</definedName>
    <definedName name="SIG_CAC15_TITLECOL" hidden="1">#REF!</definedName>
    <definedName name="SIG_CAC15_TITLELINE" localSheetId="9" hidden="1">#REF!</definedName>
    <definedName name="SIG_CAC15_TITLELINE" localSheetId="10" hidden="1">'NFD CONSO'!#REF!</definedName>
    <definedName name="SIG_CAC15_TITLELINE" localSheetId="11" hidden="1">#REF!</definedName>
    <definedName name="SIG_CAC15_TITLELINE" localSheetId="18" hidden="1">#REF!</definedName>
    <definedName name="SIG_CAC15_TITLELINE" hidden="1">#REF!</definedName>
    <definedName name="SIG_CLIENTES_firstLine" localSheetId="9" hidden="1">#REF!</definedName>
    <definedName name="SIG_CLIENTES_firstLine" localSheetId="10" hidden="1">'NFD CONSO'!#REF!</definedName>
    <definedName name="SIG_CLIENTES_firstLine" localSheetId="11" hidden="1">#REF!</definedName>
    <definedName name="SIG_CLIENTES_firstLine" localSheetId="18" hidden="1">#REF!</definedName>
    <definedName name="SIG_CLIENTES_firstLine" hidden="1">#REF!</definedName>
    <definedName name="SIG_CLIENTES_IsControlOK" localSheetId="9" hidden="1">#REF!</definedName>
    <definedName name="SIG_CLIENTES_IsControlOK" localSheetId="10" hidden="1">'NFD CONSO'!#REF!</definedName>
    <definedName name="SIG_CLIENTES_IsControlOK" localSheetId="11" hidden="1">#REF!</definedName>
    <definedName name="SIG_CLIENTES_IsControlOK" localSheetId="18" hidden="1">#REF!</definedName>
    <definedName name="SIG_CLIENTES_IsControlOK" hidden="1">#REF!</definedName>
    <definedName name="SIG_CLIENTES_lastLine" localSheetId="9" hidden="1">#REF!</definedName>
    <definedName name="SIG_CLIENTES_lastLine" localSheetId="10" hidden="1">'NFD CONSO'!#REF!</definedName>
    <definedName name="SIG_CLIENTES_lastLine" localSheetId="11" hidden="1">#REF!</definedName>
    <definedName name="SIG_CLIENTES_lastLine" localSheetId="18" hidden="1">#REF!</definedName>
    <definedName name="SIG_CLIENTES_lastLine" hidden="1">#REF!</definedName>
    <definedName name="SIG_CLIENTES_TITLELINE" localSheetId="9" hidden="1">#REF!</definedName>
    <definedName name="SIG_CLIENTES_TITLELINE" localSheetId="10" hidden="1">'NFD CONSO'!#REF!</definedName>
    <definedName name="SIG_CLIENTES_TITLELINE" localSheetId="11" hidden="1">#REF!</definedName>
    <definedName name="SIG_CLIENTES_TITLELINE" localSheetId="18" hidden="1">#REF!</definedName>
    <definedName name="SIG_CLIENTES_TITLELINE" hidden="1">#REF!</definedName>
    <definedName name="SIG_CONTROLE" localSheetId="35" hidden="1">#REF!</definedName>
    <definedName name="SIG_CONTROLE" localSheetId="31" hidden="1">#REF!</definedName>
    <definedName name="SIG_CONTROLE" localSheetId="9" hidden="1">#REF!</definedName>
    <definedName name="SIG_CONTROLE" localSheetId="30" hidden="1">#REF!</definedName>
    <definedName name="SIG_CONTROLE" localSheetId="33" hidden="1">#REF!</definedName>
    <definedName name="SIG_CONTROLE" localSheetId="16" hidden="1">#REF!</definedName>
    <definedName name="SIG_CONTROLE" localSheetId="10" hidden="1">'NFD CONSO'!#REF!</definedName>
    <definedName name="SIG_CONTROLE" localSheetId="29" hidden="1">#REF!</definedName>
    <definedName name="SIG_CONTROLE" localSheetId="11" hidden="1">#REF!</definedName>
    <definedName name="SIG_CONTROLE" localSheetId="36" hidden="1">#REF!</definedName>
    <definedName name="SIG_CONTROLE" localSheetId="32" hidden="1">#REF!</definedName>
    <definedName name="SIG_CONTROLE" localSheetId="18" hidden="1">#REF!</definedName>
    <definedName name="SIG_CONTROLE" localSheetId="38" hidden="1">#REF!</definedName>
    <definedName name="SIG_CONTROLE" hidden="1">#REF!</definedName>
    <definedName name="SIG_DERNIERECOLONNE" localSheetId="51" hidden="1">#REF!</definedName>
    <definedName name="SIG_DERNIERECOLONNE" localSheetId="6" hidden="1">#REF!</definedName>
    <definedName name="SIG_DERNIERECOLONNE" localSheetId="16" hidden="1">#REF!</definedName>
    <definedName name="SIG_DERNIERECOLONNE" localSheetId="18" hidden="1">#REF!</definedName>
    <definedName name="SIG_DERNIERECOLONNE" localSheetId="38" hidden="1">#REF!</definedName>
    <definedName name="SIG_DERNIERECOLONNE" hidden="1">#REF!</definedName>
    <definedName name="SIG_DEUDORES_firstLine" localSheetId="9" hidden="1">#REF!</definedName>
    <definedName name="SIG_DEUDORES_firstLine" localSheetId="51" hidden="1">#REF!</definedName>
    <definedName name="SIG_DEUDORES_firstLine" localSheetId="10" hidden="1">'NFD CONSO'!#REF!</definedName>
    <definedName name="SIG_DEUDORES_firstLine" localSheetId="11" hidden="1">#REF!</definedName>
    <definedName name="SIG_DEUDORES_firstLine" hidden="1">#REF!</definedName>
    <definedName name="SIG_DEUDORES_IsControlOK" localSheetId="9" hidden="1">#REF!</definedName>
    <definedName name="SIG_DEUDORES_IsControlOK" localSheetId="51" hidden="1">#REF!</definedName>
    <definedName name="SIG_DEUDORES_IsControlOK" localSheetId="10" hidden="1">'NFD CONSO'!#REF!</definedName>
    <definedName name="SIG_DEUDORES_IsControlOK" localSheetId="11" hidden="1">#REF!</definedName>
    <definedName name="SIG_DEUDORES_IsControlOK" hidden="1">#REF!</definedName>
    <definedName name="SIG_DEUDORES_lastLine" localSheetId="9" hidden="1">#REF!</definedName>
    <definedName name="SIG_DEUDORES_lastLine" localSheetId="51" hidden="1">#REF!</definedName>
    <definedName name="SIG_DEUDORES_lastLine" localSheetId="10" hidden="1">'NFD CONSO'!#REF!</definedName>
    <definedName name="SIG_DEUDORES_lastLine" localSheetId="11" hidden="1">#REF!</definedName>
    <definedName name="SIG_DEUDORES_lastLine" hidden="1">#REF!</definedName>
    <definedName name="SIG_DEUDORES_TITLELINE" localSheetId="9" hidden="1">#REF!</definedName>
    <definedName name="SIG_DEUDORES_TITLELINE" localSheetId="10" hidden="1">'NFD CONSO'!#REF!</definedName>
    <definedName name="SIG_DEUDORES_TITLELINE" localSheetId="11" hidden="1">#REF!</definedName>
    <definedName name="SIG_DEUDORES_TITLELINE" localSheetId="18" hidden="1">#REF!</definedName>
    <definedName name="SIG_DEUDORES_TITLELINE" hidden="1">#REF!</definedName>
    <definedName name="SIG_ENTCDTO_firstLine" localSheetId="9" hidden="1">#REF!</definedName>
    <definedName name="SIG_ENTCDTO_firstLine" localSheetId="10" hidden="1">'NFD CONSO'!#REF!</definedName>
    <definedName name="SIG_ENTCDTO_firstLine" localSheetId="11" hidden="1">#REF!</definedName>
    <definedName name="SIG_ENTCDTO_firstLine" localSheetId="18" hidden="1">#REF!</definedName>
    <definedName name="SIG_ENTCDTO_firstLine" hidden="1">#REF!</definedName>
    <definedName name="SIG_ENTCDTO_IsControlOK" localSheetId="9" hidden="1">#REF!</definedName>
    <definedName name="SIG_ENTCDTO_IsControlOK" localSheetId="10" hidden="1">'NFD CONSO'!#REF!</definedName>
    <definedName name="SIG_ENTCDTO_IsControlOK" localSheetId="11" hidden="1">#REF!</definedName>
    <definedName name="SIG_ENTCDTO_IsControlOK" localSheetId="18" hidden="1">#REF!</definedName>
    <definedName name="SIG_ENTCDTO_IsControlOK" hidden="1">#REF!</definedName>
    <definedName name="SIG_ENTCDTO_lastLine" localSheetId="9" hidden="1">#REF!</definedName>
    <definedName name="SIG_ENTCDTO_lastLine" localSheetId="10" hidden="1">'NFD CONSO'!#REF!</definedName>
    <definedName name="SIG_ENTCDTO_lastLine" localSheetId="11" hidden="1">#REF!</definedName>
    <definedName name="SIG_ENTCDTO_lastLine" localSheetId="18" hidden="1">#REF!</definedName>
    <definedName name="SIG_ENTCDTO_lastLine" hidden="1">#REF!</definedName>
    <definedName name="SIG_ENTCDTO_TITLELINE" localSheetId="9" hidden="1">#REF!</definedName>
    <definedName name="SIG_ENTCDTO_TITLELINE" localSheetId="10" hidden="1">'NFD CONSO'!#REF!</definedName>
    <definedName name="SIG_ENTCDTO_TITLELINE" localSheetId="11" hidden="1">#REF!</definedName>
    <definedName name="SIG_ENTCDTO_TITLELINE" localSheetId="18" hidden="1">#REF!</definedName>
    <definedName name="SIG_ENTCDTO_TITLELINE" hidden="1">#REF!</definedName>
    <definedName name="SIG_EXISTENC_firstLine" localSheetId="9" hidden="1">#REF!</definedName>
    <definedName name="SIG_EXISTENC_firstLine" localSheetId="10" hidden="1">'NFD CONSO'!#REF!</definedName>
    <definedName name="SIG_EXISTENC_firstLine" localSheetId="11" hidden="1">#REF!</definedName>
    <definedName name="SIG_EXISTENC_firstLine" localSheetId="18" hidden="1">#REF!</definedName>
    <definedName name="SIG_EXISTENC_firstLine" hidden="1">#REF!</definedName>
    <definedName name="SIG_EXISTENC_IsControlOK" localSheetId="9" hidden="1">#REF!</definedName>
    <definedName name="SIG_EXISTENC_IsControlOK" localSheetId="10" hidden="1">'NFD CONSO'!#REF!</definedName>
    <definedName name="SIG_EXISTENC_IsControlOK" localSheetId="11" hidden="1">#REF!</definedName>
    <definedName name="SIG_EXISTENC_IsControlOK" localSheetId="18" hidden="1">#REF!</definedName>
    <definedName name="SIG_EXISTENC_IsControlOK" hidden="1">#REF!</definedName>
    <definedName name="SIG_EXISTENC_lastLine" localSheetId="9" hidden="1">#REF!</definedName>
    <definedName name="SIG_EXISTENC_lastLine" localSheetId="10" hidden="1">'NFD CONSO'!#REF!</definedName>
    <definedName name="SIG_EXISTENC_lastLine" localSheetId="11" hidden="1">#REF!</definedName>
    <definedName name="SIG_EXISTENC_lastLine" localSheetId="18" hidden="1">#REF!</definedName>
    <definedName name="SIG_EXISTENC_lastLine" hidden="1">#REF!</definedName>
    <definedName name="SIG_EXISTENC_TITLELINE" localSheetId="9" hidden="1">#REF!</definedName>
    <definedName name="SIG_EXISTENC_TITLELINE" localSheetId="10" hidden="1">'NFD CONSO'!#REF!</definedName>
    <definedName name="SIG_EXISTENC_TITLELINE" localSheetId="11" hidden="1">#REF!</definedName>
    <definedName name="SIG_EXISTENC_TITLELINE" localSheetId="18" hidden="1">#REF!</definedName>
    <definedName name="SIG_EXISTENC_TITLELINE" hidden="1">#REF!</definedName>
    <definedName name="SIG_FONCOM_firstLine" localSheetId="9" hidden="1">#REF!</definedName>
    <definedName name="SIG_FONCOM_firstLine" localSheetId="10" hidden="1">'NFD CONSO'!#REF!</definedName>
    <definedName name="SIG_FONCOM_firstLine" localSheetId="11" hidden="1">#REF!</definedName>
    <definedName name="SIG_FONCOM_firstLine" localSheetId="18" hidden="1">#REF!</definedName>
    <definedName name="SIG_FONCOM_firstLine" hidden="1">#REF!</definedName>
    <definedName name="SIG_FONCOM_IsControlOK" localSheetId="9" hidden="1">#REF!</definedName>
    <definedName name="SIG_FONCOM_IsControlOK" localSheetId="10" hidden="1">'NFD CONSO'!#REF!</definedName>
    <definedName name="SIG_FONCOM_IsControlOK" localSheetId="11" hidden="1">#REF!</definedName>
    <definedName name="SIG_FONCOM_IsControlOK" localSheetId="18" hidden="1">#REF!</definedName>
    <definedName name="SIG_FONCOM_IsControlOK" hidden="1">#REF!</definedName>
    <definedName name="SIG_FONCOM_lastLine" localSheetId="9" hidden="1">#REF!</definedName>
    <definedName name="SIG_FONCOM_lastLine" localSheetId="10" hidden="1">'NFD CONSO'!#REF!</definedName>
    <definedName name="SIG_FONCOM_lastLine" localSheetId="11" hidden="1">#REF!</definedName>
    <definedName name="SIG_FONCOM_lastLine" localSheetId="18" hidden="1">#REF!</definedName>
    <definedName name="SIG_FONCOM_lastLine" hidden="1">#REF!</definedName>
    <definedName name="SIG_FONCOM_TITLELINE" localSheetId="9" hidden="1">#REF!</definedName>
    <definedName name="SIG_FONCOM_TITLELINE" localSheetId="51" hidden="1">#REF!</definedName>
    <definedName name="SIG_FONCOM_TITLELINE" localSheetId="10" hidden="1">'NFD CONSO'!#REF!</definedName>
    <definedName name="SIG_FONCOM_TITLELINE" localSheetId="11" hidden="1">#REF!</definedName>
    <definedName name="SIG_FONCOM_TITLELINE" hidden="1">#REF!</definedName>
    <definedName name="SIG_FONCOMII_firstLine" localSheetId="9" hidden="1">#REF!</definedName>
    <definedName name="SIG_FONCOMII_firstLine" localSheetId="51" hidden="1">#REF!</definedName>
    <definedName name="SIG_FONCOMII_firstLine" localSheetId="10" hidden="1">'NFD CONSO'!#REF!</definedName>
    <definedName name="SIG_FONCOMII_firstLine" localSheetId="11" hidden="1">#REF!</definedName>
    <definedName name="SIG_FONCOMII_firstLine" hidden="1">#REF!</definedName>
    <definedName name="SIG_FONCOMII_IsControlOK" localSheetId="9" hidden="1">#REF!</definedName>
    <definedName name="SIG_FONCOMII_IsControlOK" localSheetId="51" hidden="1">#REF!</definedName>
    <definedName name="SIG_FONCOMII_IsControlOK" localSheetId="10" hidden="1">'NFD CONSO'!#REF!</definedName>
    <definedName name="SIG_FONCOMII_IsControlOK" localSheetId="11" hidden="1">#REF!</definedName>
    <definedName name="SIG_FONCOMII_IsControlOK" hidden="1">#REF!</definedName>
    <definedName name="SIG_FONCOMII_lastLine" localSheetId="9" hidden="1">#REF!</definedName>
    <definedName name="SIG_FONCOMII_lastLine" localSheetId="10" hidden="1">'NFD CONSO'!#REF!</definedName>
    <definedName name="SIG_FONCOMII_lastLine" localSheetId="11" hidden="1">#REF!</definedName>
    <definedName name="SIG_FONCOMII_lastLine" localSheetId="18" hidden="1">#REF!</definedName>
    <definedName name="SIG_FONCOMII_lastLine" hidden="1">#REF!</definedName>
    <definedName name="SIG_FONCOMII_TITLELINE" localSheetId="9" hidden="1">#REF!</definedName>
    <definedName name="SIG_FONCOMII_TITLELINE" localSheetId="10" hidden="1">'NFD CONSO'!#REF!</definedName>
    <definedName name="SIG_FONCOMII_TITLELINE" localSheetId="11" hidden="1">#REF!</definedName>
    <definedName name="SIG_FONCOMII_TITLELINE" localSheetId="18" hidden="1">#REF!</definedName>
    <definedName name="SIG_FONCOMII_TITLELINE" hidden="1">#REF!</definedName>
    <definedName name="SIG_GASTEST_firstLine" localSheetId="9" hidden="1">#REF!</definedName>
    <definedName name="SIG_GASTEST_firstLine" localSheetId="10" hidden="1">'NFD CONSO'!#REF!</definedName>
    <definedName name="SIG_GASTEST_firstLine" localSheetId="11" hidden="1">#REF!</definedName>
    <definedName name="SIG_GASTEST_firstLine" localSheetId="18" hidden="1">#REF!</definedName>
    <definedName name="SIG_GASTEST_firstLine" hidden="1">#REF!</definedName>
    <definedName name="SIG_GASTEST_IsControlOK" localSheetId="9" hidden="1">#REF!</definedName>
    <definedName name="SIG_GASTEST_IsControlOK" localSheetId="10" hidden="1">'NFD CONSO'!#REF!</definedName>
    <definedName name="SIG_GASTEST_IsControlOK" localSheetId="11" hidden="1">#REF!</definedName>
    <definedName name="SIG_GASTEST_IsControlOK" localSheetId="18" hidden="1">#REF!</definedName>
    <definedName name="SIG_GASTEST_IsControlOK" hidden="1">#REF!</definedName>
    <definedName name="SIG_GASTEST_lastLine" localSheetId="9" hidden="1">#REF!</definedName>
    <definedName name="SIG_GASTEST_lastLine" localSheetId="10" hidden="1">'NFD CONSO'!#REF!</definedName>
    <definedName name="SIG_GASTEST_lastLine" localSheetId="11" hidden="1">#REF!</definedName>
    <definedName name="SIG_GASTEST_lastLine" localSheetId="18" hidden="1">#REF!</definedName>
    <definedName name="SIG_GASTEST_lastLine" hidden="1">#REF!</definedName>
    <definedName name="SIG_GASTEST_TITLELINE" localSheetId="9" hidden="1">#REF!</definedName>
    <definedName name="SIG_GASTEST_TITLELINE" localSheetId="10" hidden="1">'NFD CONSO'!#REF!</definedName>
    <definedName name="SIG_GASTEST_TITLELINE" localSheetId="11" hidden="1">#REF!</definedName>
    <definedName name="SIG_GASTEST_TITLELINE" localSheetId="18" hidden="1">#REF!</definedName>
    <definedName name="SIG_GASTEST_TITLELINE" hidden="1">#REF!</definedName>
    <definedName name="SIG_INFINTEM_firstLine" localSheetId="9" hidden="1">#REF!</definedName>
    <definedName name="SIG_INFINTEM_firstLine" localSheetId="10" hidden="1">'NFD CONSO'!#REF!</definedName>
    <definedName name="SIG_INFINTEM_firstLine" localSheetId="11" hidden="1">#REF!</definedName>
    <definedName name="SIG_INFINTEM_firstLine" localSheetId="18" hidden="1">#REF!</definedName>
    <definedName name="SIG_INFINTEM_firstLine" hidden="1">#REF!</definedName>
    <definedName name="SIG_INFINTEM_IsControlOK" localSheetId="9" hidden="1">#REF!</definedName>
    <definedName name="SIG_INFINTEM_IsControlOK" localSheetId="10" hidden="1">'NFD CONSO'!#REF!</definedName>
    <definedName name="SIG_INFINTEM_IsControlOK" localSheetId="11" hidden="1">#REF!</definedName>
    <definedName name="SIG_INFINTEM_IsControlOK" localSheetId="18" hidden="1">#REF!</definedName>
    <definedName name="SIG_INFINTEM_IsControlOK" hidden="1">#REF!</definedName>
    <definedName name="SIG_INFINTEM_lastLine" localSheetId="9" hidden="1">#REF!</definedName>
    <definedName name="SIG_INFINTEM_lastLine" localSheetId="10" hidden="1">'NFD CONSO'!#REF!</definedName>
    <definedName name="SIG_INFINTEM_lastLine" localSheetId="11" hidden="1">#REF!</definedName>
    <definedName name="SIG_INFINTEM_lastLine" localSheetId="18" hidden="1">#REF!</definedName>
    <definedName name="SIG_INFINTEM_lastLine" hidden="1">#REF!</definedName>
    <definedName name="SIG_INFINTEM_TITLELINE" localSheetId="9" hidden="1">#REF!</definedName>
    <definedName name="SIG_INFINTEM_TITLELINE" localSheetId="10" hidden="1">'NFD CONSO'!#REF!</definedName>
    <definedName name="SIG_INFINTEM_TITLELINE" localSheetId="11" hidden="1">#REF!</definedName>
    <definedName name="SIG_INFINTEM_TITLELINE" localSheetId="18" hidden="1">#REF!</definedName>
    <definedName name="SIG_INFINTEM_TITLELINE" hidden="1">#REF!</definedName>
    <definedName name="SIG_INGDISTR_firstLine" localSheetId="9" hidden="1">#REF!</definedName>
    <definedName name="SIG_INGDISTR_firstLine" localSheetId="10" hidden="1">'NFD CONSO'!#REF!</definedName>
    <definedName name="SIG_INGDISTR_firstLine" localSheetId="11" hidden="1">#REF!</definedName>
    <definedName name="SIG_INGDISTR_firstLine" localSheetId="18" hidden="1">#REF!</definedName>
    <definedName name="SIG_INGDISTR_firstLine" hidden="1">#REF!</definedName>
    <definedName name="SIG_INGDISTR_IsControlOK" localSheetId="9" hidden="1">#REF!</definedName>
    <definedName name="SIG_INGDISTR_IsControlOK" localSheetId="10" hidden="1">'NFD CONSO'!#REF!</definedName>
    <definedName name="SIG_INGDISTR_IsControlOK" localSheetId="11" hidden="1">#REF!</definedName>
    <definedName name="SIG_INGDISTR_IsControlOK" localSheetId="18" hidden="1">#REF!</definedName>
    <definedName name="SIG_INGDISTR_IsControlOK" hidden="1">#REF!</definedName>
    <definedName name="SIG_INGDISTR_lastLine" localSheetId="9" hidden="1">#REF!</definedName>
    <definedName name="SIG_INGDISTR_lastLine" localSheetId="10" hidden="1">'NFD CONSO'!#REF!</definedName>
    <definedName name="SIG_INGDISTR_lastLine" localSheetId="11" hidden="1">#REF!</definedName>
    <definedName name="SIG_INGDISTR_lastLine" localSheetId="18" hidden="1">#REF!</definedName>
    <definedName name="SIG_INGDISTR_lastLine" hidden="1">#REF!</definedName>
    <definedName name="SIG_INGDISTR_TITLELINE" localSheetId="9" hidden="1">#REF!</definedName>
    <definedName name="SIG_INGDISTR_TITLELINE" localSheetId="10" hidden="1">'NFD CONSO'!#REF!</definedName>
    <definedName name="SIG_INGDISTR_TITLELINE" localSheetId="11" hidden="1">#REF!</definedName>
    <definedName name="SIG_INGDISTR_TITLELINE" localSheetId="18" hidden="1">#REF!</definedName>
    <definedName name="SIG_INGDISTR_TITLELINE" hidden="1">#REF!</definedName>
    <definedName name="SIG_INMFINAN_firstLine" localSheetId="9" hidden="1">#REF!</definedName>
    <definedName name="SIG_INMFINAN_firstLine" localSheetId="10" hidden="1">'NFD CONSO'!#REF!</definedName>
    <definedName name="SIG_INMFINAN_firstLine" localSheetId="11" hidden="1">#REF!</definedName>
    <definedName name="SIG_INMFINAN_firstLine" localSheetId="18" hidden="1">#REF!</definedName>
    <definedName name="SIG_INMFINAN_firstLine" hidden="1">#REF!</definedName>
    <definedName name="SIG_INMFINAN_IsControlOK" localSheetId="9" hidden="1">#REF!</definedName>
    <definedName name="SIG_INMFINAN_IsControlOK" localSheetId="10" hidden="1">'NFD CONSO'!#REF!</definedName>
    <definedName name="SIG_INMFINAN_IsControlOK" localSheetId="11" hidden="1">#REF!</definedName>
    <definedName name="SIG_INMFINAN_IsControlOK" localSheetId="18" hidden="1">#REF!</definedName>
    <definedName name="SIG_INMFINAN_IsControlOK" hidden="1">#REF!</definedName>
    <definedName name="SIG_INMFINAN_lastLine" localSheetId="9" hidden="1">#REF!</definedName>
    <definedName name="SIG_INMFINAN_lastLine" localSheetId="10" hidden="1">'NFD CONSO'!#REF!</definedName>
    <definedName name="SIG_INMFINAN_lastLine" localSheetId="11" hidden="1">#REF!</definedName>
    <definedName name="SIG_INMFINAN_lastLine" localSheetId="18" hidden="1">#REF!</definedName>
    <definedName name="SIG_INMFINAN_lastLine" hidden="1">#REF!</definedName>
    <definedName name="SIG_INMFINAN_TITLELINE" localSheetId="9" hidden="1">#REF!</definedName>
    <definedName name="SIG_INMFINAN_TITLELINE" localSheetId="10" hidden="1">'NFD CONSO'!#REF!</definedName>
    <definedName name="SIG_INMFINAN_TITLELINE" localSheetId="11" hidden="1">#REF!</definedName>
    <definedName name="SIG_INMFINAN_TITLELINE" localSheetId="18" hidden="1">#REF!</definedName>
    <definedName name="SIG_INMFINAN_TITLELINE" hidden="1">#REF!</definedName>
    <definedName name="SIG_INMINMAT_firstLine" localSheetId="9" hidden="1">#REF!</definedName>
    <definedName name="SIG_INMINMAT_firstLine" localSheetId="10" hidden="1">'NFD CONSO'!#REF!</definedName>
    <definedName name="SIG_INMINMAT_firstLine" localSheetId="11" hidden="1">#REF!</definedName>
    <definedName name="SIG_INMINMAT_firstLine" localSheetId="18" hidden="1">#REF!</definedName>
    <definedName name="SIG_INMINMAT_firstLine" hidden="1">#REF!</definedName>
    <definedName name="SIG_INMINMAT_IsControlOK" localSheetId="9" hidden="1">#REF!</definedName>
    <definedName name="SIG_INMINMAT_IsControlOK" localSheetId="10" hidden="1">'NFD CONSO'!#REF!</definedName>
    <definedName name="SIG_INMINMAT_IsControlOK" localSheetId="11" hidden="1">#REF!</definedName>
    <definedName name="SIG_INMINMAT_IsControlOK" localSheetId="18" hidden="1">#REF!</definedName>
    <definedName name="SIG_INMINMAT_IsControlOK" hidden="1">#REF!</definedName>
    <definedName name="SIG_INMINMAT_lastLine" localSheetId="9" hidden="1">#REF!</definedName>
    <definedName name="SIG_INMINMAT_lastLine" localSheetId="10" hidden="1">'NFD CONSO'!#REF!</definedName>
    <definedName name="SIG_INMINMAT_lastLine" localSheetId="11" hidden="1">#REF!</definedName>
    <definedName name="SIG_INMINMAT_lastLine" localSheetId="18" hidden="1">#REF!</definedName>
    <definedName name="SIG_INMINMAT_lastLine" hidden="1">#REF!</definedName>
    <definedName name="SIG_INMINMAT_TITLELINE" localSheetId="9" hidden="1">#REF!</definedName>
    <definedName name="SIG_INMINMAT_TITLELINE" localSheetId="10" hidden="1">'NFD CONSO'!#REF!</definedName>
    <definedName name="SIG_INMINMAT_TITLELINE" localSheetId="11" hidden="1">#REF!</definedName>
    <definedName name="SIG_INMINMAT_TITLELINE" localSheetId="18" hidden="1">#REF!</definedName>
    <definedName name="SIG_INMINMAT_TITLELINE" hidden="1">#REF!</definedName>
    <definedName name="SIG_INMMATER_firstLine" localSheetId="9" hidden="1">#REF!</definedName>
    <definedName name="SIG_INMMATER_firstLine" localSheetId="10" hidden="1">'NFD CONSO'!#REF!</definedName>
    <definedName name="SIG_INMMATER_firstLine" localSheetId="11" hidden="1">#REF!</definedName>
    <definedName name="SIG_INMMATER_firstLine" localSheetId="18" hidden="1">#REF!</definedName>
    <definedName name="SIG_INMMATER_firstLine" hidden="1">#REF!</definedName>
    <definedName name="SIG_INMMATER_IsControlOK" localSheetId="9" hidden="1">#REF!</definedName>
    <definedName name="SIG_INMMATER_IsControlOK" localSheetId="10" hidden="1">'NFD CONSO'!#REF!</definedName>
    <definedName name="SIG_INMMATER_IsControlOK" localSheetId="11" hidden="1">#REF!</definedName>
    <definedName name="SIG_INMMATER_IsControlOK" localSheetId="18" hidden="1">#REF!</definedName>
    <definedName name="SIG_INMMATER_IsControlOK" hidden="1">#REF!</definedName>
    <definedName name="SIG_INMMATER_lastLine" localSheetId="9" hidden="1">#REF!</definedName>
    <definedName name="SIG_INMMATER_lastLine" localSheetId="10" hidden="1">'NFD CONSO'!#REF!</definedName>
    <definedName name="SIG_INMMATER_lastLine" localSheetId="11" hidden="1">#REF!</definedName>
    <definedName name="SIG_INMMATER_lastLine" localSheetId="18" hidden="1">#REF!</definedName>
    <definedName name="SIG_INMMATER_lastLine" hidden="1">#REF!</definedName>
    <definedName name="SIG_INMMATER_TITLELINE" localSheetId="9" hidden="1">#REF!</definedName>
    <definedName name="SIG_INMMATER_TITLELINE" localSheetId="10" hidden="1">'NFD CONSO'!#REF!</definedName>
    <definedName name="SIG_INMMATER_TITLELINE" localSheetId="11" hidden="1">#REF!</definedName>
    <definedName name="SIG_INMMATER_TITLELINE" localSheetId="18" hidden="1">#REF!</definedName>
    <definedName name="SIG_INMMATER_TITLELINE" hidden="1">#REF!</definedName>
    <definedName name="SIG_INMPROYE_firstLine" localSheetId="9" hidden="1">#REF!</definedName>
    <definedName name="SIG_INMPROYE_firstLine" localSheetId="10" hidden="1">'NFD CONSO'!#REF!</definedName>
    <definedName name="SIG_INMPROYE_firstLine" localSheetId="11" hidden="1">#REF!</definedName>
    <definedName name="SIG_INMPROYE_firstLine" localSheetId="18" hidden="1">#REF!</definedName>
    <definedName name="SIG_INMPROYE_firstLine" hidden="1">#REF!</definedName>
    <definedName name="SIG_INMPROYE_IsControlOK" localSheetId="9" hidden="1">#REF!</definedName>
    <definedName name="SIG_INMPROYE_IsControlOK" localSheetId="10" hidden="1">'NFD CONSO'!#REF!</definedName>
    <definedName name="SIG_INMPROYE_IsControlOK" localSheetId="11" hidden="1">#REF!</definedName>
    <definedName name="SIG_INMPROYE_IsControlOK" localSheetId="18" hidden="1">#REF!</definedName>
    <definedName name="SIG_INMPROYE_IsControlOK" hidden="1">#REF!</definedName>
    <definedName name="SIG_INMPROYE_lastLine" localSheetId="9" hidden="1">#REF!</definedName>
    <definedName name="SIG_INMPROYE_lastLine" localSheetId="10" hidden="1">'NFD CONSO'!#REF!</definedName>
    <definedName name="SIG_INMPROYE_lastLine" localSheetId="11" hidden="1">#REF!</definedName>
    <definedName name="SIG_INMPROYE_lastLine" localSheetId="18" hidden="1">#REF!</definedName>
    <definedName name="SIG_INMPROYE_lastLine" hidden="1">#REF!</definedName>
    <definedName name="SIG_INMPROYE_TITLELINE" localSheetId="9" hidden="1">#REF!</definedName>
    <definedName name="SIG_INMPROYE_TITLELINE" localSheetId="10" hidden="1">'NFD CONSO'!#REF!</definedName>
    <definedName name="SIG_INMPROYE_TITLELINE" localSheetId="11" hidden="1">#REF!</definedName>
    <definedName name="SIG_INMPROYE_TITLELINE" localSheetId="18" hidden="1">#REF!</definedName>
    <definedName name="SIG_INMPROYE_TITLELINE" hidden="1">#REF!</definedName>
    <definedName name="SIG_LG11_H349" localSheetId="9" hidden="1">#REF!</definedName>
    <definedName name="SIG_LG11_H349" localSheetId="51" hidden="1">#REF!</definedName>
    <definedName name="SIG_LG11_H349" localSheetId="16" hidden="1">#REF!</definedName>
    <definedName name="SIG_LG11_H349" localSheetId="10" hidden="1">'NFD CONSO'!#REF!</definedName>
    <definedName name="SIG_LG11_H349" localSheetId="11" hidden="1">#REF!</definedName>
    <definedName name="SIG_LG11_H349" localSheetId="18" hidden="1">#REF!</definedName>
    <definedName name="SIG_LG11_H349" localSheetId="38" hidden="1">#REF!</definedName>
    <definedName name="SIG_LG11_H349" hidden="1">#REF!</definedName>
    <definedName name="SIG_LG11_H353" localSheetId="9" hidden="1">#REF!</definedName>
    <definedName name="SIG_LG11_H353" localSheetId="51" hidden="1">#REF!</definedName>
    <definedName name="SIG_LG11_H353" localSheetId="16" hidden="1">#REF!</definedName>
    <definedName name="SIG_LG11_H353" localSheetId="10" hidden="1">'NFD CONSO'!#REF!</definedName>
    <definedName name="SIG_LG11_H353" localSheetId="11" hidden="1">#REF!</definedName>
    <definedName name="SIG_LG11_H353" localSheetId="18" hidden="1">#REF!</definedName>
    <definedName name="SIG_LG11_H353" localSheetId="38" hidden="1">#REF!</definedName>
    <definedName name="SIG_LG11_H353" hidden="1">#REF!</definedName>
    <definedName name="SIG_LG11_H354" localSheetId="9" hidden="1">#REF!</definedName>
    <definedName name="SIG_LG11_H354" localSheetId="51" hidden="1">#REF!</definedName>
    <definedName name="SIG_LG11_H354" localSheetId="16" hidden="1">#REF!</definedName>
    <definedName name="SIG_LG11_H354" localSheetId="10" hidden="1">'NFD CONSO'!#REF!</definedName>
    <definedName name="SIG_LG11_H354" localSheetId="11" hidden="1">#REF!</definedName>
    <definedName name="SIG_LG11_H354" localSheetId="18" hidden="1">#REF!</definedName>
    <definedName name="SIG_LG11_H354" localSheetId="38" hidden="1">#REF!</definedName>
    <definedName name="SIG_LG11_H354" hidden="1">#REF!</definedName>
    <definedName name="SIG_LG11_H357" localSheetId="9" hidden="1">#REF!</definedName>
    <definedName name="SIG_LG11_H357" localSheetId="16" hidden="1">#REF!</definedName>
    <definedName name="SIG_LG11_H357" localSheetId="10" hidden="1">'NFD CONSO'!#REF!</definedName>
    <definedName name="SIG_LG11_H357" localSheetId="11" hidden="1">#REF!</definedName>
    <definedName name="SIG_LG11_H357" localSheetId="18" hidden="1">#REF!</definedName>
    <definedName name="SIG_LG11_H357" localSheetId="38" hidden="1">#REF!</definedName>
    <definedName name="SIG_LG11_H357" hidden="1">#REF!</definedName>
    <definedName name="SIG_LG11_H358" localSheetId="9" hidden="1">#REF!</definedName>
    <definedName name="SIG_LG11_H358" localSheetId="16" hidden="1">#REF!</definedName>
    <definedName name="SIG_LG11_H358" localSheetId="10" hidden="1">'NFD CONSO'!#REF!</definedName>
    <definedName name="SIG_LG11_H358" localSheetId="11" hidden="1">#REF!</definedName>
    <definedName name="SIG_LG11_H358" localSheetId="18" hidden="1">#REF!</definedName>
    <definedName name="SIG_LG11_H358" localSheetId="38" hidden="1">#REF!</definedName>
    <definedName name="SIG_LG11_H358" hidden="1">#REF!</definedName>
    <definedName name="SIG_LG11_H359" localSheetId="9" hidden="1">#REF!</definedName>
    <definedName name="SIG_LG11_H359" localSheetId="16" hidden="1">#REF!</definedName>
    <definedName name="SIG_LG11_H359" localSheetId="10" hidden="1">'NFD CONSO'!#REF!</definedName>
    <definedName name="SIG_LG11_H359" localSheetId="11" hidden="1">#REF!</definedName>
    <definedName name="SIG_LG11_H359" localSheetId="18" hidden="1">#REF!</definedName>
    <definedName name="SIG_LG11_H359" localSheetId="38" hidden="1">#REF!</definedName>
    <definedName name="SIG_LG11_H359" hidden="1">#REF!</definedName>
    <definedName name="SIG_LG11_H388" localSheetId="9" hidden="1">#REF!</definedName>
    <definedName name="SIG_LG11_H388" localSheetId="16" hidden="1">#REF!</definedName>
    <definedName name="SIG_LG11_H388" localSheetId="10" hidden="1">'NFD CONSO'!#REF!</definedName>
    <definedName name="SIG_LG11_H388" localSheetId="11" hidden="1">#REF!</definedName>
    <definedName name="SIG_LG11_H388" localSheetId="18" hidden="1">#REF!</definedName>
    <definedName name="SIG_LG11_H388" localSheetId="38" hidden="1">#REF!</definedName>
    <definedName name="SIG_LG11_H388" hidden="1">#REF!</definedName>
    <definedName name="SIG_LG11_H395" localSheetId="9" hidden="1">#REF!</definedName>
    <definedName name="SIG_LG11_H395" localSheetId="16" hidden="1">#REF!</definedName>
    <definedName name="SIG_LG11_H395" localSheetId="10" hidden="1">'NFD CONSO'!#REF!</definedName>
    <definedName name="SIG_LG11_H395" localSheetId="11" hidden="1">#REF!</definedName>
    <definedName name="SIG_LG11_H395" localSheetId="18" hidden="1">#REF!</definedName>
    <definedName name="SIG_LG11_H395" localSheetId="38" hidden="1">#REF!</definedName>
    <definedName name="SIG_LG11_H395" hidden="1">#REF!</definedName>
    <definedName name="SIG_OTRACREE_firstLine" localSheetId="9" hidden="1">#REF!</definedName>
    <definedName name="SIG_OTRACREE_firstLine" localSheetId="10" hidden="1">'NFD CONSO'!#REF!</definedName>
    <definedName name="SIG_OTRACREE_firstLine" localSheetId="11" hidden="1">#REF!</definedName>
    <definedName name="SIG_OTRACREE_firstLine" localSheetId="18" hidden="1">#REF!</definedName>
    <definedName name="SIG_OTRACREE_firstLine" hidden="1">#REF!</definedName>
    <definedName name="SIG_OTRACREE_IsControlOK" localSheetId="9" hidden="1">#REF!</definedName>
    <definedName name="SIG_OTRACREE_IsControlOK" localSheetId="10" hidden="1">'NFD CONSO'!#REF!</definedName>
    <definedName name="SIG_OTRACREE_IsControlOK" localSheetId="11" hidden="1">#REF!</definedName>
    <definedName name="SIG_OTRACREE_IsControlOK" localSheetId="18" hidden="1">#REF!</definedName>
    <definedName name="SIG_OTRACREE_IsControlOK" hidden="1">#REF!</definedName>
    <definedName name="SIG_OTRACREE_lastLine" localSheetId="9" hidden="1">#REF!</definedName>
    <definedName name="SIG_OTRACREE_lastLine" localSheetId="10" hidden="1">'NFD CONSO'!#REF!</definedName>
    <definedName name="SIG_OTRACREE_lastLine" localSheetId="11" hidden="1">#REF!</definedName>
    <definedName name="SIG_OTRACREE_lastLine" localSheetId="18" hidden="1">#REF!</definedName>
    <definedName name="SIG_OTRACREE_lastLine" hidden="1">#REF!</definedName>
    <definedName name="SIG_OTRACREE_TITLELINE" localSheetId="9" hidden="1">#REF!</definedName>
    <definedName name="SIG_OTRACREE_TITLELINE" localSheetId="10" hidden="1">'NFD CONSO'!#REF!</definedName>
    <definedName name="SIG_OTRACREE_TITLELINE" localSheetId="11" hidden="1">#REF!</definedName>
    <definedName name="SIG_OTRACREE_TITLELINE" localSheetId="18" hidden="1">#REF!</definedName>
    <definedName name="SIG_OTRACREE_TITLELINE" hidden="1">#REF!</definedName>
    <definedName name="SIG_PROOPTRA_firstLine" localSheetId="9" hidden="1">#REF!</definedName>
    <definedName name="SIG_PROOPTRA_firstLine" localSheetId="10" hidden="1">'NFD CONSO'!#REF!</definedName>
    <definedName name="SIG_PROOPTRA_firstLine" localSheetId="11" hidden="1">#REF!</definedName>
    <definedName name="SIG_PROOPTRA_firstLine" localSheetId="18" hidden="1">#REF!</definedName>
    <definedName name="SIG_PROOPTRA_firstLine" hidden="1">#REF!</definedName>
    <definedName name="SIG_PROOPTRA_IsControlOK" localSheetId="9" hidden="1">#REF!</definedName>
    <definedName name="SIG_PROOPTRA_IsControlOK" localSheetId="10" hidden="1">'NFD CONSO'!#REF!</definedName>
    <definedName name="SIG_PROOPTRA_IsControlOK" localSheetId="11" hidden="1">#REF!</definedName>
    <definedName name="SIG_PROOPTRA_IsControlOK" localSheetId="18" hidden="1">#REF!</definedName>
    <definedName name="SIG_PROOPTRA_IsControlOK" hidden="1">#REF!</definedName>
    <definedName name="SIG_PROOPTRA_lastLine" localSheetId="9" hidden="1">#REF!</definedName>
    <definedName name="SIG_PROOPTRA_lastLine" localSheetId="10" hidden="1">'NFD CONSO'!#REF!</definedName>
    <definedName name="SIG_PROOPTRA_lastLine" localSheetId="11" hidden="1">#REF!</definedName>
    <definedName name="SIG_PROOPTRA_lastLine" localSheetId="18" hidden="1">#REF!</definedName>
    <definedName name="SIG_PROOPTRA_lastLine" hidden="1">#REF!</definedName>
    <definedName name="SIG_PROOPTRA_TITLELINE" localSheetId="9" hidden="1">#REF!</definedName>
    <definedName name="SIG_PROOPTRA_TITLELINE" localSheetId="10" hidden="1">'NFD CONSO'!#REF!</definedName>
    <definedName name="SIG_PROOPTRA_TITLELINE" localSheetId="11" hidden="1">#REF!</definedName>
    <definedName name="SIG_PROOPTRA_TITLELINE" localSheetId="18" hidden="1">#REF!</definedName>
    <definedName name="SIG_PROOPTRA_TITLELINE" hidden="1">#REF!</definedName>
    <definedName name="SIG_PROVRIES_firstLine" localSheetId="9" hidden="1">#REF!</definedName>
    <definedName name="SIG_PROVRIES_firstLine" localSheetId="10" hidden="1">'NFD CONSO'!#REF!</definedName>
    <definedName name="SIG_PROVRIES_firstLine" localSheetId="11" hidden="1">#REF!</definedName>
    <definedName name="SIG_PROVRIES_firstLine" localSheetId="18" hidden="1">#REF!</definedName>
    <definedName name="SIG_PROVRIES_firstLine" hidden="1">#REF!</definedName>
    <definedName name="SIG_PROVRIES_IsControlOK" localSheetId="9" hidden="1">#REF!</definedName>
    <definedName name="SIG_PROVRIES_IsControlOK" localSheetId="10" hidden="1">'NFD CONSO'!#REF!</definedName>
    <definedName name="SIG_PROVRIES_IsControlOK" localSheetId="11" hidden="1">#REF!</definedName>
    <definedName name="SIG_PROVRIES_IsControlOK" localSheetId="18" hidden="1">#REF!</definedName>
    <definedName name="SIG_PROVRIES_IsControlOK" hidden="1">#REF!</definedName>
    <definedName name="SIG_PROVRIES_lastLine" localSheetId="9" hidden="1">#REF!</definedName>
    <definedName name="SIG_PROVRIES_lastLine" localSheetId="10" hidden="1">'NFD CONSO'!#REF!</definedName>
    <definedName name="SIG_PROVRIES_lastLine" localSheetId="11" hidden="1">#REF!</definedName>
    <definedName name="SIG_PROVRIES_lastLine" localSheetId="18" hidden="1">#REF!</definedName>
    <definedName name="SIG_PROVRIES_lastLine" hidden="1">#REF!</definedName>
    <definedName name="SIG_PROVRIES_TITLELINE" localSheetId="9" hidden="1">#REF!</definedName>
    <definedName name="SIG_PROVRIES_TITLELINE" localSheetId="10" hidden="1">'NFD CONSO'!#REF!</definedName>
    <definedName name="SIG_PROVRIES_TITLELINE" localSheetId="11" hidden="1">#REF!</definedName>
    <definedName name="SIG_PROVRIES_TITLELINE" localSheetId="18" hidden="1">#REF!</definedName>
    <definedName name="SIG_PROVRIES_TITLELINE" hidden="1">#REF!</definedName>
    <definedName name="SIG_PTBD_ACFCOM" localSheetId="35" hidden="1">#REF!</definedName>
    <definedName name="SIG_PTBD_ACFCOM" localSheetId="31" hidden="1">#REF!</definedName>
    <definedName name="SIG_PTBD_ACFCOM" localSheetId="9" hidden="1">#REF!</definedName>
    <definedName name="SIG_PTBD_ACFCOM" localSheetId="30" hidden="1">#REF!</definedName>
    <definedName name="SIG_PTBD_ACFCOM" localSheetId="33" hidden="1">#REF!</definedName>
    <definedName name="SIG_PTBD_ACFCOM" localSheetId="16" hidden="1">#REF!</definedName>
    <definedName name="SIG_PTBD_ACFCOM" localSheetId="10" hidden="1">'NFD CONSO'!#REF!</definedName>
    <definedName name="SIG_PTBD_ACFCOM" localSheetId="29" hidden="1">#REF!</definedName>
    <definedName name="SIG_PTBD_ACFCOM" localSheetId="11" hidden="1">#REF!</definedName>
    <definedName name="SIG_PTBD_ACFCOM" localSheetId="36" hidden="1">#REF!</definedName>
    <definedName name="SIG_PTBD_ACFCOM" localSheetId="32" hidden="1">#REF!</definedName>
    <definedName name="SIG_PTBD_ACFCOM" localSheetId="18" hidden="1">#REF!</definedName>
    <definedName name="SIG_PTBD_ACFCOM" localSheetId="38" hidden="1">#REF!</definedName>
    <definedName name="SIG_PTBD_ACFCOM" hidden="1">#REF!</definedName>
    <definedName name="SIG_PTBD_AISCOM" localSheetId="35" hidden="1">#REF!</definedName>
    <definedName name="SIG_PTBD_AISCOM" localSheetId="31" hidden="1">#REF!</definedName>
    <definedName name="SIG_PTBD_AISCOM" localSheetId="9" hidden="1">#REF!</definedName>
    <definedName name="SIG_PTBD_AISCOM" localSheetId="30" hidden="1">#REF!</definedName>
    <definedName name="SIG_PTBD_AISCOM" localSheetId="33" hidden="1">#REF!</definedName>
    <definedName name="SIG_PTBD_AISCOM" localSheetId="16" hidden="1">#REF!</definedName>
    <definedName name="SIG_PTBD_AISCOM" localSheetId="10" hidden="1">'NFD CONSO'!#REF!</definedName>
    <definedName name="SIG_PTBD_AISCOM" localSheetId="29" hidden="1">#REF!</definedName>
    <definedName name="SIG_PTBD_AISCOM" localSheetId="11" hidden="1">#REF!</definedName>
    <definedName name="SIG_PTBD_AISCOM" localSheetId="36" hidden="1">#REF!</definedName>
    <definedName name="SIG_PTBD_AISCOM" localSheetId="32" hidden="1">#REF!</definedName>
    <definedName name="SIG_PTBD_AISCOM" localSheetId="18" hidden="1">#REF!</definedName>
    <definedName name="SIG_PTBD_AISCOM" localSheetId="38" hidden="1">#REF!</definedName>
    <definedName name="SIG_PTBD_AISCOM" hidden="1">#REF!</definedName>
    <definedName name="SIG_PTBD_AISTOT" localSheetId="51" hidden="1">#REF!</definedName>
    <definedName name="SIG_PTBD_AISTOT" localSheetId="6" hidden="1">#REF!</definedName>
    <definedName name="SIG_PTBD_AISTOT" localSheetId="16" hidden="1">#REF!</definedName>
    <definedName name="SIG_PTBD_AISTOT" localSheetId="18" hidden="1">#REF!</definedName>
    <definedName name="SIG_PTBD_AISTOT" localSheetId="38" hidden="1">#REF!</definedName>
    <definedName name="SIG_PTBD_AISTOT" hidden="1">#REF!</definedName>
    <definedName name="SIG_PTBD_ANACOM" localSheetId="35" hidden="1">#REF!</definedName>
    <definedName name="SIG_PTBD_ANACOM" localSheetId="31" hidden="1">#REF!</definedName>
    <definedName name="SIG_PTBD_ANACOM" localSheetId="9" hidden="1">#REF!</definedName>
    <definedName name="SIG_PTBD_ANACOM" localSheetId="30" hidden="1">#REF!</definedName>
    <definedName name="SIG_PTBD_ANACOM" localSheetId="51" hidden="1">#REF!</definedName>
    <definedName name="SIG_PTBD_ANACOM" localSheetId="33" hidden="1">#REF!</definedName>
    <definedName name="SIG_PTBD_ANACOM" localSheetId="16" hidden="1">#REF!</definedName>
    <definedName name="SIG_PTBD_ANACOM" localSheetId="10" hidden="1">'NFD CONSO'!#REF!</definedName>
    <definedName name="SIG_PTBD_ANACOM" localSheetId="29" hidden="1">#REF!</definedName>
    <definedName name="SIG_PTBD_ANACOM" localSheetId="11" hidden="1">#REF!</definedName>
    <definedName name="SIG_PTBD_ANACOM" localSheetId="36" hidden="1">#REF!</definedName>
    <definedName name="SIG_PTBD_ANACOM" localSheetId="32" hidden="1">#REF!</definedName>
    <definedName name="SIG_PTBD_ANACOM" localSheetId="18" hidden="1">#REF!</definedName>
    <definedName name="SIG_PTBD_ANACOM" localSheetId="38" hidden="1">#REF!</definedName>
    <definedName name="SIG_PTBD_ANACOM" hidden="1">#REF!</definedName>
    <definedName name="SIG_PTBD_ARATIOS" localSheetId="35" hidden="1">#REF!</definedName>
    <definedName name="SIG_PTBD_ARATIOS" localSheetId="31" hidden="1">#REF!</definedName>
    <definedName name="SIG_PTBD_ARATIOS" localSheetId="9" hidden="1">#REF!</definedName>
    <definedName name="SIG_PTBD_ARATIOS" localSheetId="30" hidden="1">#REF!</definedName>
    <definedName name="SIG_PTBD_ARATIOS" localSheetId="51" hidden="1">#REF!</definedName>
    <definedName name="SIG_PTBD_ARATIOS" localSheetId="33" hidden="1">#REF!</definedName>
    <definedName name="SIG_PTBD_ARATIOS" localSheetId="16" hidden="1">#REF!</definedName>
    <definedName name="SIG_PTBD_ARATIOS" localSheetId="10" hidden="1">'NFD CONSO'!#REF!</definedName>
    <definedName name="SIG_PTBD_ARATIOS" localSheetId="29" hidden="1">#REF!</definedName>
    <definedName name="SIG_PTBD_ARATIOS" localSheetId="11" hidden="1">#REF!</definedName>
    <definedName name="SIG_PTBD_ARATIOS" localSheetId="36" hidden="1">#REF!</definedName>
    <definedName name="SIG_PTBD_ARATIOS" localSheetId="32" hidden="1">#REF!</definedName>
    <definedName name="SIG_PTBD_ARATIOS" localSheetId="18" hidden="1">#REF!</definedName>
    <definedName name="SIG_PTBD_ARATIOS" localSheetId="38" hidden="1">#REF!</definedName>
    <definedName name="SIG_PTBD_ARATIOS" hidden="1">#REF!</definedName>
    <definedName name="SIG_PTBD_AZISTOT" localSheetId="51" hidden="1">#REF!</definedName>
    <definedName name="SIG_PTBD_AZISTOT" localSheetId="6" hidden="1">#REF!</definedName>
    <definedName name="SIG_PTBD_AZISTOT" localSheetId="16" hidden="1">#REF!</definedName>
    <definedName name="SIG_PTBD_AZISTOT" localSheetId="18" hidden="1">#REF!</definedName>
    <definedName name="SIG_PTBD_AZISTOT" localSheetId="38" hidden="1">#REF!</definedName>
    <definedName name="SIG_PTBD_AZISTOT" hidden="1">#REF!</definedName>
    <definedName name="SIG_PTBD_CAC11" localSheetId="9" hidden="1">#REF!</definedName>
    <definedName name="SIG_PTBD_CAC11" localSheetId="51" hidden="1">#REF!</definedName>
    <definedName name="SIG_PTBD_CAC11" localSheetId="10" hidden="1">'NFD CONSO'!#REF!</definedName>
    <definedName name="SIG_PTBD_CAC11" localSheetId="11" hidden="1">#REF!</definedName>
    <definedName name="SIG_PTBD_CAC11" hidden="1">#REF!</definedName>
    <definedName name="SIG_PTBD_CAC12" localSheetId="9" hidden="1">#REF!</definedName>
    <definedName name="SIG_PTBD_CAC12" localSheetId="51" hidden="1">#REF!</definedName>
    <definedName name="SIG_PTBD_CAC12" localSheetId="10" hidden="1">'NFD CONSO'!#REF!</definedName>
    <definedName name="SIG_PTBD_CAC12" localSheetId="11" hidden="1">#REF!</definedName>
    <definedName name="SIG_PTBD_CAC12" hidden="1">#REF!</definedName>
    <definedName name="SIG_PTBD_CAC15" localSheetId="9" hidden="1">#REF!</definedName>
    <definedName name="SIG_PTBD_CAC15" localSheetId="51" hidden="1">#REF!</definedName>
    <definedName name="SIG_PTBD_CAC15" localSheetId="10" hidden="1">'NFD CONSO'!#REF!</definedName>
    <definedName name="SIG_PTBD_CAC15" localSheetId="11" hidden="1">#REF!</definedName>
    <definedName name="SIG_PTBD_CAC15" hidden="1">#REF!</definedName>
    <definedName name="SIG_PTBD_CLIENTES" localSheetId="9" hidden="1">#REF!</definedName>
    <definedName name="SIG_PTBD_CLIENTES" localSheetId="10" hidden="1">'NFD CONSO'!#REF!</definedName>
    <definedName name="SIG_PTBD_CLIENTES" localSheetId="11" hidden="1">#REF!</definedName>
    <definedName name="SIG_PTBD_CLIENTES" localSheetId="18" hidden="1">#REF!</definedName>
    <definedName name="SIG_PTBD_CLIENTES" hidden="1">#REF!</definedName>
    <definedName name="SIG_PTBD_DEUDORES" localSheetId="9" hidden="1">#REF!</definedName>
    <definedName name="SIG_PTBD_DEUDORES" localSheetId="10" hidden="1">'NFD CONSO'!#REF!</definedName>
    <definedName name="SIG_PTBD_DEUDORES" localSheetId="11" hidden="1">#REF!</definedName>
    <definedName name="SIG_PTBD_DEUDORES" localSheetId="18" hidden="1">#REF!</definedName>
    <definedName name="SIG_PTBD_DEUDORES" hidden="1">#REF!</definedName>
    <definedName name="SIG_PTBD_ENTCDTO" localSheetId="9" hidden="1">#REF!</definedName>
    <definedName name="SIG_PTBD_ENTCDTO" localSheetId="10" hidden="1">'NFD CONSO'!#REF!</definedName>
    <definedName name="SIG_PTBD_ENTCDTO" localSheetId="11" hidden="1">#REF!</definedName>
    <definedName name="SIG_PTBD_ENTCDTO" localSheetId="18" hidden="1">#REF!</definedName>
    <definedName name="SIG_PTBD_ENTCDTO" hidden="1">#REF!</definedName>
    <definedName name="SIG_PTBD_EXISTENC" localSheetId="9" hidden="1">#REF!</definedName>
    <definedName name="SIG_PTBD_EXISTENC" localSheetId="10" hidden="1">'NFD CONSO'!#REF!</definedName>
    <definedName name="SIG_PTBD_EXISTENC" localSheetId="11" hidden="1">#REF!</definedName>
    <definedName name="SIG_PTBD_EXISTENC" localSheetId="18" hidden="1">#REF!</definedName>
    <definedName name="SIG_PTBD_EXISTENC" hidden="1">#REF!</definedName>
    <definedName name="SIG_PTBD_FONCOM" localSheetId="9" hidden="1">#REF!</definedName>
    <definedName name="SIG_PTBD_FONCOM" localSheetId="10" hidden="1">'NFD CONSO'!#REF!</definedName>
    <definedName name="SIG_PTBD_FONCOM" localSheetId="11" hidden="1">#REF!</definedName>
    <definedName name="SIG_PTBD_FONCOM" localSheetId="18" hidden="1">#REF!</definedName>
    <definedName name="SIG_PTBD_FONCOM" hidden="1">#REF!</definedName>
    <definedName name="SIG_PTBD_FONCOMII" localSheetId="9" hidden="1">#REF!</definedName>
    <definedName name="SIG_PTBD_FONCOMII" localSheetId="10" hidden="1">'NFD CONSO'!#REF!</definedName>
    <definedName name="SIG_PTBD_FONCOMII" localSheetId="11" hidden="1">#REF!</definedName>
    <definedName name="SIG_PTBD_FONCOMII" localSheetId="18" hidden="1">#REF!</definedName>
    <definedName name="SIG_PTBD_FONCOMII" hidden="1">#REF!</definedName>
    <definedName name="SIG_PTBD_FONPROPI" localSheetId="9" hidden="1">#REF!</definedName>
    <definedName name="SIG_PTBD_FONPROPI" localSheetId="10" hidden="1">'NFD CONSO'!#REF!</definedName>
    <definedName name="SIG_PTBD_FONPROPI" localSheetId="11" hidden="1">#REF!</definedName>
    <definedName name="SIG_PTBD_FONPROPI" localSheetId="18" hidden="1">#REF!</definedName>
    <definedName name="SIG_PTBD_FONPROPI" hidden="1">#REF!</definedName>
    <definedName name="SIG_PTBD_GASTEST" localSheetId="9" hidden="1">#REF!</definedName>
    <definedName name="SIG_PTBD_GASTEST" localSheetId="51" hidden="1">#REF!</definedName>
    <definedName name="SIG_PTBD_GASTEST" localSheetId="10" hidden="1">'NFD CONSO'!#REF!</definedName>
    <definedName name="SIG_PTBD_GASTEST" localSheetId="11" hidden="1">#REF!</definedName>
    <definedName name="SIG_PTBD_GASTEST" hidden="1">#REF!</definedName>
    <definedName name="SIG_PTBD_INFINTEM" localSheetId="9" hidden="1">#REF!</definedName>
    <definedName name="SIG_PTBD_INFINTEM" localSheetId="51" hidden="1">#REF!</definedName>
    <definedName name="SIG_PTBD_INFINTEM" localSheetId="10" hidden="1">'NFD CONSO'!#REF!</definedName>
    <definedName name="SIG_PTBD_INFINTEM" localSheetId="11" hidden="1">#REF!</definedName>
    <definedName name="SIG_PTBD_INFINTEM" hidden="1">#REF!</definedName>
    <definedName name="SIG_PTBD_INGDISTR" localSheetId="9" hidden="1">#REF!</definedName>
    <definedName name="SIG_PTBD_INGDISTR" localSheetId="51" hidden="1">#REF!</definedName>
    <definedName name="SIG_PTBD_INGDISTR" localSheetId="10" hidden="1">'NFD CONSO'!#REF!</definedName>
    <definedName name="SIG_PTBD_INGDISTR" localSheetId="11" hidden="1">#REF!</definedName>
    <definedName name="SIG_PTBD_INGDISTR" hidden="1">#REF!</definedName>
    <definedName name="SIG_PTBD_INMFINAN" localSheetId="9" hidden="1">#REF!</definedName>
    <definedName name="SIG_PTBD_INMFINAN" localSheetId="10" hidden="1">'NFD CONSO'!#REF!</definedName>
    <definedName name="SIG_PTBD_INMFINAN" localSheetId="11" hidden="1">#REF!</definedName>
    <definedName name="SIG_PTBD_INMFINAN" localSheetId="18" hidden="1">#REF!</definedName>
    <definedName name="SIG_PTBD_INMFINAN" hidden="1">#REF!</definedName>
    <definedName name="SIG_PTBD_INMINMAT" localSheetId="9" hidden="1">#REF!</definedName>
    <definedName name="SIG_PTBD_INMINMAT" localSheetId="10" hidden="1">'NFD CONSO'!#REF!</definedName>
    <definedName name="SIG_PTBD_INMINMAT" localSheetId="11" hidden="1">#REF!</definedName>
    <definedName name="SIG_PTBD_INMINMAT" localSheetId="18" hidden="1">#REF!</definedName>
    <definedName name="SIG_PTBD_INMINMAT" hidden="1">#REF!</definedName>
    <definedName name="SIG_PTBD_INMMATER" localSheetId="9" hidden="1">#REF!</definedName>
    <definedName name="SIG_PTBD_INMMATER" localSheetId="10" hidden="1">'NFD CONSO'!#REF!</definedName>
    <definedName name="SIG_PTBD_INMMATER" localSheetId="11" hidden="1">#REF!</definedName>
    <definedName name="SIG_PTBD_INMMATER" localSheetId="18" hidden="1">#REF!</definedName>
    <definedName name="SIG_PTBD_INMMATER" hidden="1">#REF!</definedName>
    <definedName name="SIG_PTBD_INMPROYE" localSheetId="9" hidden="1">#REF!</definedName>
    <definedName name="SIG_PTBD_INMPROYE" localSheetId="10" hidden="1">'NFD CONSO'!#REF!</definedName>
    <definedName name="SIG_PTBD_INMPROYE" localSheetId="11" hidden="1">#REF!</definedName>
    <definedName name="SIG_PTBD_INMPROYE" localSheetId="18" hidden="1">#REF!</definedName>
    <definedName name="SIG_PTBD_INMPROYE" hidden="1">#REF!</definedName>
    <definedName name="SIG_PTBD_OTRACREE" localSheetId="9" hidden="1">#REF!</definedName>
    <definedName name="SIG_PTBD_OTRACREE" localSheetId="51" hidden="1">#REF!</definedName>
    <definedName name="SIG_PTBD_OTRACREE" localSheetId="10" hidden="1">'NFD CONSO'!#REF!</definedName>
    <definedName name="SIG_PTBD_OTRACREE" localSheetId="11" hidden="1">#REF!</definedName>
    <definedName name="SIG_PTBD_OTRACREE" hidden="1">#REF!</definedName>
    <definedName name="SIG_PTBD_PROOPTRA" localSheetId="9" hidden="1">#REF!</definedName>
    <definedName name="SIG_PTBD_PROOPTRA" localSheetId="51" hidden="1">#REF!</definedName>
    <definedName name="SIG_PTBD_PROOPTRA" localSheetId="10" hidden="1">'NFD CONSO'!#REF!</definedName>
    <definedName name="SIG_PTBD_PROOPTRA" localSheetId="11" hidden="1">#REF!</definedName>
    <definedName name="SIG_PTBD_PROOPTRA" hidden="1">#REF!</definedName>
    <definedName name="SIG_PTBD_PROVRIES" localSheetId="9" hidden="1">#REF!</definedName>
    <definedName name="SIG_PTBD_PROVRIES" localSheetId="51" hidden="1">#REF!</definedName>
    <definedName name="SIG_PTBD_PROVRIES" localSheetId="10" hidden="1">'NFD CONSO'!#REF!</definedName>
    <definedName name="SIG_PTBD_PROVRIES" localSheetId="11" hidden="1">#REF!</definedName>
    <definedName name="SIG_PTBD_PROVRIES" hidden="1">#REF!</definedName>
    <definedName name="SIG_PTBD_SOCEXT" localSheetId="9" hidden="1">#REF!</definedName>
    <definedName name="SIG_PTBD_SOCEXT" localSheetId="10" hidden="1">'NFD CONSO'!#REF!</definedName>
    <definedName name="SIG_PTBD_SOCEXT" localSheetId="11" hidden="1">#REF!</definedName>
    <definedName name="SIG_PTBD_SOCEXT" localSheetId="18" hidden="1">#REF!</definedName>
    <definedName name="SIG_PTBD_SOCEXT" hidden="1">#REF!</definedName>
    <definedName name="SIG_PTBD_TITEQUI2" localSheetId="9" hidden="1">#REF!</definedName>
    <definedName name="SIG_PTBD_TITEQUI2" localSheetId="10" hidden="1">'NFD CONSO'!#REF!</definedName>
    <definedName name="SIG_PTBD_TITEQUI2" localSheetId="11" hidden="1">#REF!</definedName>
    <definedName name="SIG_PTBD_TITEQUI2" localSheetId="18" hidden="1">#REF!</definedName>
    <definedName name="SIG_PTBD_TITEQUI2" hidden="1">#REF!</definedName>
    <definedName name="SIG_PTBD_TITEQUIV" localSheetId="9" hidden="1">#REF!</definedName>
    <definedName name="SIG_PTBD_TITEQUIV" localSheetId="10" hidden="1">'NFD CONSO'!#REF!</definedName>
    <definedName name="SIG_PTBD_TITEQUIV" localSheetId="11" hidden="1">#REF!</definedName>
    <definedName name="SIG_PTBD_TITEQUIV" localSheetId="18" hidden="1">#REF!</definedName>
    <definedName name="SIG_PTBD_TITEQUIV" hidden="1">#REF!</definedName>
    <definedName name="SIG_PTHG_ACFCOM" localSheetId="35" hidden="1">#REF!</definedName>
    <definedName name="SIG_PTHG_ACFCOM" localSheetId="31" hidden="1">#REF!</definedName>
    <definedName name="SIG_PTHG_ACFCOM" localSheetId="9" hidden="1">#REF!</definedName>
    <definedName name="SIG_PTHG_ACFCOM" localSheetId="30" hidden="1">#REF!</definedName>
    <definedName name="SIG_PTHG_ACFCOM" localSheetId="51" hidden="1">#REF!</definedName>
    <definedName name="SIG_PTHG_ACFCOM" localSheetId="33" hidden="1">#REF!</definedName>
    <definedName name="SIG_PTHG_ACFCOM" localSheetId="16" hidden="1">#REF!</definedName>
    <definedName name="SIG_PTHG_ACFCOM" localSheetId="10" hidden="1">'NFD CONSO'!#REF!</definedName>
    <definedName name="SIG_PTHG_ACFCOM" localSheetId="29" hidden="1">#REF!</definedName>
    <definedName name="SIG_PTHG_ACFCOM" localSheetId="11" hidden="1">#REF!</definedName>
    <definedName name="SIG_PTHG_ACFCOM" localSheetId="36" hidden="1">#REF!</definedName>
    <definedName name="SIG_PTHG_ACFCOM" localSheetId="32" hidden="1">#REF!</definedName>
    <definedName name="SIG_PTHG_ACFCOM" localSheetId="18" hidden="1">#REF!</definedName>
    <definedName name="SIG_PTHG_ACFCOM" localSheetId="38" hidden="1">#REF!</definedName>
    <definedName name="SIG_PTHG_ACFCOM" hidden="1">#REF!</definedName>
    <definedName name="SIG_PTHG_AISCOM" localSheetId="35" hidden="1">#REF!</definedName>
    <definedName name="SIG_PTHG_AISCOM" localSheetId="31" hidden="1">#REF!</definedName>
    <definedName name="SIG_PTHG_AISCOM" localSheetId="9" hidden="1">#REF!</definedName>
    <definedName name="SIG_PTHG_AISCOM" localSheetId="30" hidden="1">#REF!</definedName>
    <definedName name="SIG_PTHG_AISCOM" localSheetId="51" hidden="1">#REF!</definedName>
    <definedName name="SIG_PTHG_AISCOM" localSheetId="33" hidden="1">#REF!</definedName>
    <definedName name="SIG_PTHG_AISCOM" localSheetId="16" hidden="1">#REF!</definedName>
    <definedName name="SIG_PTHG_AISCOM" localSheetId="10" hidden="1">'NFD CONSO'!#REF!</definedName>
    <definedName name="SIG_PTHG_AISCOM" localSheetId="29" hidden="1">#REF!</definedName>
    <definedName name="SIG_PTHG_AISCOM" localSheetId="11" hidden="1">#REF!</definedName>
    <definedName name="SIG_PTHG_AISCOM" localSheetId="36" hidden="1">#REF!</definedName>
    <definedName name="SIG_PTHG_AISCOM" localSheetId="32" hidden="1">#REF!</definedName>
    <definedName name="SIG_PTHG_AISCOM" localSheetId="18" hidden="1">#REF!</definedName>
    <definedName name="SIG_PTHG_AISCOM" localSheetId="38" hidden="1">#REF!</definedName>
    <definedName name="SIG_PTHG_AISCOM" hidden="1">#REF!</definedName>
    <definedName name="SIG_PTHG_AISTOT" localSheetId="51" hidden="1">#REF!</definedName>
    <definedName name="SIG_PTHG_AISTOT" localSheetId="6" hidden="1">#REF!</definedName>
    <definedName name="SIG_PTHG_AISTOT" localSheetId="16" hidden="1">#REF!</definedName>
    <definedName name="SIG_PTHG_AISTOT" localSheetId="18" hidden="1">#REF!</definedName>
    <definedName name="SIG_PTHG_AISTOT" localSheetId="38" hidden="1">#REF!</definedName>
    <definedName name="SIG_PTHG_AISTOT" hidden="1">#REF!</definedName>
    <definedName name="SIG_PTHG_ANACOM" localSheetId="35" hidden="1">#REF!</definedName>
    <definedName name="SIG_PTHG_ANACOM" localSheetId="31" hidden="1">#REF!</definedName>
    <definedName name="SIG_PTHG_ANACOM" localSheetId="9" hidden="1">#REF!</definedName>
    <definedName name="SIG_PTHG_ANACOM" localSheetId="30" hidden="1">#REF!</definedName>
    <definedName name="SIG_PTHG_ANACOM" localSheetId="51" hidden="1">#REF!</definedName>
    <definedName name="SIG_PTHG_ANACOM" localSheetId="33" hidden="1">#REF!</definedName>
    <definedName name="SIG_PTHG_ANACOM" localSheetId="16" hidden="1">#REF!</definedName>
    <definedName name="SIG_PTHG_ANACOM" localSheetId="10" hidden="1">'NFD CONSO'!#REF!</definedName>
    <definedName name="SIG_PTHG_ANACOM" localSheetId="29" hidden="1">#REF!</definedName>
    <definedName name="SIG_PTHG_ANACOM" localSheetId="11" hidden="1">#REF!</definedName>
    <definedName name="SIG_PTHG_ANACOM" localSheetId="36" hidden="1">#REF!</definedName>
    <definedName name="SIG_PTHG_ANACOM" localSheetId="32" hidden="1">#REF!</definedName>
    <definedName name="SIG_PTHG_ANACOM" localSheetId="18" hidden="1">#REF!</definedName>
    <definedName name="SIG_PTHG_ANACOM" localSheetId="38" hidden="1">#REF!</definedName>
    <definedName name="SIG_PTHG_ANACOM" hidden="1">#REF!</definedName>
    <definedName name="SIG_PTHG_ARATIOS" localSheetId="35" hidden="1">#REF!</definedName>
    <definedName name="SIG_PTHG_ARATIOS" localSheetId="31" hidden="1">#REF!</definedName>
    <definedName name="SIG_PTHG_ARATIOS" localSheetId="9" hidden="1">#REF!</definedName>
    <definedName name="SIG_PTHG_ARATIOS" localSheetId="30" hidden="1">#REF!</definedName>
    <definedName name="SIG_PTHG_ARATIOS" localSheetId="51" hidden="1">#REF!</definedName>
    <definedName name="SIG_PTHG_ARATIOS" localSheetId="33" hidden="1">#REF!</definedName>
    <definedName name="SIG_PTHG_ARATIOS" localSheetId="16" hidden="1">#REF!</definedName>
    <definedName name="SIG_PTHG_ARATIOS" localSheetId="10" hidden="1">'NFD CONSO'!#REF!</definedName>
    <definedName name="SIG_PTHG_ARATIOS" localSheetId="29" hidden="1">#REF!</definedName>
    <definedName name="SIG_PTHG_ARATIOS" localSheetId="11" hidden="1">#REF!</definedName>
    <definedName name="SIG_PTHG_ARATIOS" localSheetId="36" hidden="1">#REF!</definedName>
    <definedName name="SIG_PTHG_ARATIOS" localSheetId="32" hidden="1">#REF!</definedName>
    <definedName name="SIG_PTHG_ARATIOS" localSheetId="18" hidden="1">#REF!</definedName>
    <definedName name="SIG_PTHG_ARATIOS" localSheetId="38" hidden="1">#REF!</definedName>
    <definedName name="SIG_PTHG_ARATIOS" hidden="1">#REF!</definedName>
    <definedName name="SIG_PTHG_AZISTOT" localSheetId="51" hidden="1">#REF!</definedName>
    <definedName name="SIG_PTHG_AZISTOT" localSheetId="6" hidden="1">#REF!</definedName>
    <definedName name="SIG_PTHG_AZISTOT" localSheetId="16" hidden="1">#REF!</definedName>
    <definedName name="SIG_PTHG_AZISTOT" localSheetId="18" hidden="1">#REF!</definedName>
    <definedName name="SIG_PTHG_AZISTOT" localSheetId="38" hidden="1">#REF!</definedName>
    <definedName name="SIG_PTHG_AZISTOT" hidden="1">#REF!</definedName>
    <definedName name="SIG_PTHG_CAC11" localSheetId="9" hidden="1">#REF!</definedName>
    <definedName name="SIG_PTHG_CAC11" localSheetId="51" hidden="1">#REF!</definedName>
    <definedName name="SIG_PTHG_CAC11" localSheetId="10" hidden="1">'NFD CONSO'!#REF!</definedName>
    <definedName name="SIG_PTHG_CAC11" localSheetId="11" hidden="1">#REF!</definedName>
    <definedName name="SIG_PTHG_CAC11" hidden="1">#REF!</definedName>
    <definedName name="SIG_PTHG_CAC12" localSheetId="9" hidden="1">#REF!</definedName>
    <definedName name="SIG_PTHG_CAC12" localSheetId="51" hidden="1">#REF!</definedName>
    <definedName name="SIG_PTHG_CAC12" localSheetId="10" hidden="1">'NFD CONSO'!#REF!</definedName>
    <definedName name="SIG_PTHG_CAC12" localSheetId="11" hidden="1">#REF!</definedName>
    <definedName name="SIG_PTHG_CAC12" hidden="1">#REF!</definedName>
    <definedName name="SIG_PTHG_CAC15" localSheetId="9" hidden="1">#REF!</definedName>
    <definedName name="SIG_PTHG_CAC15" localSheetId="51" hidden="1">#REF!</definedName>
    <definedName name="SIG_PTHG_CAC15" localSheetId="10" hidden="1">'NFD CONSO'!#REF!</definedName>
    <definedName name="SIG_PTHG_CAC15" localSheetId="11" hidden="1">#REF!</definedName>
    <definedName name="SIG_PTHG_CAC15" hidden="1">#REF!</definedName>
    <definedName name="SIG_PTHG_CLIENTES" localSheetId="9" hidden="1">#REF!</definedName>
    <definedName name="SIG_PTHG_CLIENTES" localSheetId="10" hidden="1">'NFD CONSO'!#REF!</definedName>
    <definedName name="SIG_PTHG_CLIENTES" localSheetId="11" hidden="1">#REF!</definedName>
    <definedName name="SIG_PTHG_CLIENTES" localSheetId="18" hidden="1">#REF!</definedName>
    <definedName name="SIG_PTHG_CLIENTES" hidden="1">#REF!</definedName>
    <definedName name="SIG_PTHG_DEUDORES" localSheetId="9" hidden="1">#REF!</definedName>
    <definedName name="SIG_PTHG_DEUDORES" localSheetId="10" hidden="1">'NFD CONSO'!#REF!</definedName>
    <definedName name="SIG_PTHG_DEUDORES" localSheetId="11" hidden="1">#REF!</definedName>
    <definedName name="SIG_PTHG_DEUDORES" localSheetId="18" hidden="1">#REF!</definedName>
    <definedName name="SIG_PTHG_DEUDORES" hidden="1">#REF!</definedName>
    <definedName name="SIG_PTHG_ENTCDTO" localSheetId="9" hidden="1">#REF!</definedName>
    <definedName name="SIG_PTHG_ENTCDTO" localSheetId="10" hidden="1">'NFD CONSO'!#REF!</definedName>
    <definedName name="SIG_PTHG_ENTCDTO" localSheetId="11" hidden="1">#REF!</definedName>
    <definedName name="SIG_PTHG_ENTCDTO" localSheetId="18" hidden="1">#REF!</definedName>
    <definedName name="SIG_PTHG_ENTCDTO" hidden="1">#REF!</definedName>
    <definedName name="SIG_PTHG_EXISTENC" localSheetId="9" hidden="1">#REF!</definedName>
    <definedName name="SIG_PTHG_EXISTENC" localSheetId="10" hidden="1">'NFD CONSO'!#REF!</definedName>
    <definedName name="SIG_PTHG_EXISTENC" localSheetId="11" hidden="1">#REF!</definedName>
    <definedName name="SIG_PTHG_EXISTENC" localSheetId="18" hidden="1">#REF!</definedName>
    <definedName name="SIG_PTHG_EXISTENC" hidden="1">#REF!</definedName>
    <definedName name="SIG_PTHG_FONCOM" localSheetId="9" hidden="1">#REF!</definedName>
    <definedName name="SIG_PTHG_FONCOM" localSheetId="10" hidden="1">'NFD CONSO'!#REF!</definedName>
    <definedName name="SIG_PTHG_FONCOM" localSheetId="11" hidden="1">#REF!</definedName>
    <definedName name="SIG_PTHG_FONCOM" localSheetId="18" hidden="1">#REF!</definedName>
    <definedName name="SIG_PTHG_FONCOM" hidden="1">#REF!</definedName>
    <definedName name="SIG_PTHG_FONCOMII" localSheetId="9" hidden="1">#REF!</definedName>
    <definedName name="SIG_PTHG_FONCOMII" localSheetId="10" hidden="1">'NFD CONSO'!#REF!</definedName>
    <definedName name="SIG_PTHG_FONCOMII" localSheetId="11" hidden="1">#REF!</definedName>
    <definedName name="SIG_PTHG_FONCOMII" localSheetId="18" hidden="1">#REF!</definedName>
    <definedName name="SIG_PTHG_FONCOMII" hidden="1">#REF!</definedName>
    <definedName name="SIG_PTHG_GASTEST" localSheetId="9" hidden="1">#REF!</definedName>
    <definedName name="SIG_PTHG_GASTEST" localSheetId="10" hidden="1">'NFD CONSO'!#REF!</definedName>
    <definedName name="SIG_PTHG_GASTEST" localSheetId="11" hidden="1">#REF!</definedName>
    <definedName name="SIG_PTHG_GASTEST" localSheetId="18" hidden="1">#REF!</definedName>
    <definedName name="SIG_PTHG_GASTEST" hidden="1">#REF!</definedName>
    <definedName name="SIG_PTHG_INFINTEM" localSheetId="9" hidden="1">#REF!</definedName>
    <definedName name="SIG_PTHG_INFINTEM" localSheetId="10" hidden="1">'NFD CONSO'!#REF!</definedName>
    <definedName name="SIG_PTHG_INFINTEM" localSheetId="11" hidden="1">#REF!</definedName>
    <definedName name="SIG_PTHG_INFINTEM" localSheetId="18" hidden="1">#REF!</definedName>
    <definedName name="SIG_PTHG_INFINTEM" hidden="1">#REF!</definedName>
    <definedName name="SIG_PTHG_INGDISTR" localSheetId="9" hidden="1">#REF!</definedName>
    <definedName name="SIG_PTHG_INGDISTR" localSheetId="10" hidden="1">'NFD CONSO'!#REF!</definedName>
    <definedName name="SIG_PTHG_INGDISTR" localSheetId="11" hidden="1">#REF!</definedName>
    <definedName name="SIG_PTHG_INGDISTR" localSheetId="18" hidden="1">#REF!</definedName>
    <definedName name="SIG_PTHG_INGDISTR" hidden="1">#REF!</definedName>
    <definedName name="SIG_PTHG_INMFINAN" localSheetId="9" hidden="1">#REF!</definedName>
    <definedName name="SIG_PTHG_INMFINAN" localSheetId="10" hidden="1">'NFD CONSO'!#REF!</definedName>
    <definedName name="SIG_PTHG_INMFINAN" localSheetId="11" hidden="1">#REF!</definedName>
    <definedName name="SIG_PTHG_INMFINAN" localSheetId="18" hidden="1">#REF!</definedName>
    <definedName name="SIG_PTHG_INMFINAN" hidden="1">#REF!</definedName>
    <definedName name="SIG_PTHG_INMINMAT" localSheetId="9" hidden="1">#REF!</definedName>
    <definedName name="SIG_PTHG_INMINMAT" localSheetId="10" hidden="1">'NFD CONSO'!#REF!</definedName>
    <definedName name="SIG_PTHG_INMINMAT" localSheetId="11" hidden="1">#REF!</definedName>
    <definedName name="SIG_PTHG_INMINMAT" localSheetId="18" hidden="1">#REF!</definedName>
    <definedName name="SIG_PTHG_INMINMAT" hidden="1">#REF!</definedName>
    <definedName name="SIG_PTHG_INMMATER" localSheetId="9" hidden="1">#REF!</definedName>
    <definedName name="SIG_PTHG_INMMATER" localSheetId="10" hidden="1">'NFD CONSO'!#REF!</definedName>
    <definedName name="SIG_PTHG_INMMATER" localSheetId="11" hidden="1">#REF!</definedName>
    <definedName name="SIG_PTHG_INMMATER" localSheetId="18" hidden="1">#REF!</definedName>
    <definedName name="SIG_PTHG_INMMATER" hidden="1">#REF!</definedName>
    <definedName name="SIG_PTHG_INMPROYE" localSheetId="9" hidden="1">#REF!</definedName>
    <definedName name="SIG_PTHG_INMPROYE" localSheetId="10" hidden="1">'NFD CONSO'!#REF!</definedName>
    <definedName name="SIG_PTHG_INMPROYE" localSheetId="11" hidden="1">#REF!</definedName>
    <definedName name="SIG_PTHG_INMPROYE" localSheetId="18" hidden="1">#REF!</definedName>
    <definedName name="SIG_PTHG_INMPROYE" hidden="1">#REF!</definedName>
    <definedName name="SIG_PTHG_OTRACREE" localSheetId="9" hidden="1">#REF!</definedName>
    <definedName name="SIG_PTHG_OTRACREE" localSheetId="51" hidden="1">#REF!</definedName>
    <definedName name="SIG_PTHG_OTRACREE" localSheetId="10" hidden="1">'NFD CONSO'!#REF!</definedName>
    <definedName name="SIG_PTHG_OTRACREE" localSheetId="11" hidden="1">#REF!</definedName>
    <definedName name="SIG_PTHG_OTRACREE" hidden="1">#REF!</definedName>
    <definedName name="SIG_PTHG_PROOPTRA" localSheetId="9" hidden="1">#REF!</definedName>
    <definedName name="SIG_PTHG_PROOPTRA" localSheetId="51" hidden="1">#REF!</definedName>
    <definedName name="SIG_PTHG_PROOPTRA" localSheetId="10" hidden="1">'NFD CONSO'!#REF!</definedName>
    <definedName name="SIG_PTHG_PROOPTRA" localSheetId="11" hidden="1">#REF!</definedName>
    <definedName name="SIG_PTHG_PROOPTRA" hidden="1">#REF!</definedName>
    <definedName name="SIG_PTHG_PROVRIES" localSheetId="9" hidden="1">#REF!</definedName>
    <definedName name="SIG_PTHG_PROVRIES" localSheetId="51" hidden="1">#REF!</definedName>
    <definedName name="SIG_PTHG_PROVRIES" localSheetId="10" hidden="1">'NFD CONSO'!#REF!</definedName>
    <definedName name="SIG_PTHG_PROVRIES" localSheetId="11" hidden="1">#REF!</definedName>
    <definedName name="SIG_PTHG_PROVRIES" hidden="1">#REF!</definedName>
    <definedName name="SIG_PTHG_SOCEXT" localSheetId="9" hidden="1">#REF!</definedName>
    <definedName name="SIG_PTHG_SOCEXT" localSheetId="10" hidden="1">'NFD CONSO'!#REF!</definedName>
    <definedName name="SIG_PTHG_SOCEXT" localSheetId="11" hidden="1">#REF!</definedName>
    <definedName name="SIG_PTHG_SOCEXT" localSheetId="18" hidden="1">#REF!</definedName>
    <definedName name="SIG_PTHG_SOCEXT" hidden="1">#REF!</definedName>
    <definedName name="SIG_PTHG_TITEQUI2" localSheetId="9" hidden="1">#REF!</definedName>
    <definedName name="SIG_PTHG_TITEQUI2" localSheetId="10" hidden="1">'NFD CONSO'!#REF!</definedName>
    <definedName name="SIG_PTHG_TITEQUI2" localSheetId="11" hidden="1">#REF!</definedName>
    <definedName name="SIG_PTHG_TITEQUI2" localSheetId="18" hidden="1">#REF!</definedName>
    <definedName name="SIG_PTHG_TITEQUI2" hidden="1">#REF!</definedName>
    <definedName name="SIG_PTHG_TITEQUIV" localSheetId="9" hidden="1">#REF!</definedName>
    <definedName name="SIG_PTHG_TITEQUIV" localSheetId="10" hidden="1">'NFD CONSO'!#REF!</definedName>
    <definedName name="SIG_PTHG_TITEQUIV" localSheetId="11" hidden="1">#REF!</definedName>
    <definedName name="SIG_PTHG_TITEQUIV" localSheetId="18" hidden="1">#REF!</definedName>
    <definedName name="SIG_PTHG_TITEQUIV" hidden="1">#REF!</definedName>
    <definedName name="SIG_SOCEXT_firstLine" localSheetId="9" hidden="1">#REF!</definedName>
    <definedName name="SIG_SOCEXT_firstLine" localSheetId="51" hidden="1">#REF!</definedName>
    <definedName name="SIG_SOCEXT_firstLine" localSheetId="10" hidden="1">'NFD CONSO'!#REF!</definedName>
    <definedName name="SIG_SOCEXT_firstLine" localSheetId="11" hidden="1">#REF!</definedName>
    <definedName name="SIG_SOCEXT_firstLine" hidden="1">#REF!</definedName>
    <definedName name="SIG_SOCEXT_IsControlOK" localSheetId="9" hidden="1">#REF!</definedName>
    <definedName name="SIG_SOCEXT_IsControlOK" localSheetId="51" hidden="1">#REF!</definedName>
    <definedName name="SIG_SOCEXT_IsControlOK" localSheetId="10" hidden="1">'NFD CONSO'!#REF!</definedName>
    <definedName name="SIG_SOCEXT_IsControlOK" localSheetId="11" hidden="1">#REF!</definedName>
    <definedName name="SIG_SOCEXT_IsControlOK" hidden="1">#REF!</definedName>
    <definedName name="SIG_SOCEXT_lastLine" localSheetId="9" hidden="1">#REF!</definedName>
    <definedName name="SIG_SOCEXT_lastLine" localSheetId="51" hidden="1">#REF!</definedName>
    <definedName name="SIG_SOCEXT_lastLine" localSheetId="10" hidden="1">'NFD CONSO'!#REF!</definedName>
    <definedName name="SIG_SOCEXT_lastLine" localSheetId="11" hidden="1">#REF!</definedName>
    <definedName name="SIG_SOCEXT_lastLine" hidden="1">#REF!</definedName>
    <definedName name="SIG_SOCEXT_TITLELINE" localSheetId="9" hidden="1">#REF!</definedName>
    <definedName name="SIG_SOCEXT_TITLELINE" localSheetId="10" hidden="1">'NFD CONSO'!#REF!</definedName>
    <definedName name="SIG_SOCEXT_TITLELINE" localSheetId="11" hidden="1">#REF!</definedName>
    <definedName name="SIG_SOCEXT_TITLELINE" localSheetId="18" hidden="1">#REF!</definedName>
    <definedName name="SIG_SOCEXT_TITLELINE" hidden="1">#REF!</definedName>
    <definedName name="SIG_TITEQUI2_firstLine" localSheetId="9" hidden="1">#REF!</definedName>
    <definedName name="SIG_TITEQUI2_firstLine" localSheetId="10" hidden="1">'NFD CONSO'!#REF!</definedName>
    <definedName name="SIG_TITEQUI2_firstLine" localSheetId="11" hidden="1">#REF!</definedName>
    <definedName name="SIG_TITEQUI2_firstLine" localSheetId="18" hidden="1">#REF!</definedName>
    <definedName name="SIG_TITEQUI2_firstLine" hidden="1">#REF!</definedName>
    <definedName name="SIG_TITEQUI2_IsControlOK" localSheetId="9" hidden="1">#REF!</definedName>
    <definedName name="SIG_TITEQUI2_IsControlOK" localSheetId="10" hidden="1">'NFD CONSO'!#REF!</definedName>
    <definedName name="SIG_TITEQUI2_IsControlOK" localSheetId="11" hidden="1">#REF!</definedName>
    <definedName name="SIG_TITEQUI2_IsControlOK" localSheetId="18" hidden="1">#REF!</definedName>
    <definedName name="SIG_TITEQUI2_IsControlOK" hidden="1">#REF!</definedName>
    <definedName name="SIG_TITEQUI2_lastLine" localSheetId="9" hidden="1">#REF!</definedName>
    <definedName name="SIG_TITEQUI2_lastLine" localSheetId="10" hidden="1">'NFD CONSO'!#REF!</definedName>
    <definedName name="SIG_TITEQUI2_lastLine" localSheetId="11" hidden="1">#REF!</definedName>
    <definedName name="SIG_TITEQUI2_lastLine" localSheetId="18" hidden="1">#REF!</definedName>
    <definedName name="SIG_TITEQUI2_lastLine" hidden="1">#REF!</definedName>
    <definedName name="SIG_TITEQUI2_TITLELINE" localSheetId="9" hidden="1">#REF!</definedName>
    <definedName name="SIG_TITEQUI2_TITLELINE" localSheetId="10" hidden="1">'NFD CONSO'!#REF!</definedName>
    <definedName name="SIG_TITEQUI2_TITLELINE" localSheetId="11" hidden="1">#REF!</definedName>
    <definedName name="SIG_TITEQUI2_TITLELINE" localSheetId="18" hidden="1">#REF!</definedName>
    <definedName name="SIG_TITEQUI2_TITLELINE" hidden="1">#REF!</definedName>
    <definedName name="SIG_TITEQUIV_firstLine" localSheetId="9" hidden="1">#REF!</definedName>
    <definedName name="SIG_TITEQUIV_firstLine" localSheetId="10" hidden="1">'NFD CONSO'!#REF!</definedName>
    <definedName name="SIG_TITEQUIV_firstLine" localSheetId="11" hidden="1">#REF!</definedName>
    <definedName name="SIG_TITEQUIV_firstLine" localSheetId="18" hidden="1">#REF!</definedName>
    <definedName name="SIG_TITEQUIV_firstLine" hidden="1">#REF!</definedName>
    <definedName name="SIG_TITEQUIV_IsControlOK" localSheetId="9" hidden="1">#REF!</definedName>
    <definedName name="SIG_TITEQUIV_IsControlOK" localSheetId="10" hidden="1">'NFD CONSO'!#REF!</definedName>
    <definedName name="SIG_TITEQUIV_IsControlOK" localSheetId="11" hidden="1">#REF!</definedName>
    <definedName name="SIG_TITEQUIV_IsControlOK" localSheetId="18" hidden="1">#REF!</definedName>
    <definedName name="SIG_TITEQUIV_IsControlOK" hidden="1">#REF!</definedName>
    <definedName name="SIG_TITEQUIV_lastLine" localSheetId="9" hidden="1">#REF!</definedName>
    <definedName name="SIG_TITEQUIV_lastLine" localSheetId="10" hidden="1">'NFD CONSO'!#REF!</definedName>
    <definedName name="SIG_TITEQUIV_lastLine" localSheetId="11" hidden="1">#REF!</definedName>
    <definedName name="SIG_TITEQUIV_lastLine" localSheetId="18" hidden="1">#REF!</definedName>
    <definedName name="SIG_TITEQUIV_lastLine" hidden="1">#REF!</definedName>
    <definedName name="SIG_TITEQUIV_TITLELINE" localSheetId="9" hidden="1">#REF!</definedName>
    <definedName name="SIG_TITEQUIV_TITLELINE" localSheetId="10" hidden="1">'NFD CONSO'!#REF!</definedName>
    <definedName name="SIG_TITEQUIV_TITLELINE" localSheetId="11" hidden="1">#REF!</definedName>
    <definedName name="SIG_TITEQUIV_TITLELINE" localSheetId="18" hidden="1">#REF!</definedName>
    <definedName name="SIG_TITEQUIV_TITLELINE" hidden="1">#REF!</definedName>
    <definedName name="SleepmasterIncome" localSheetId="35" hidden="1">{#N/A,#N/A,FALSE,"TS";#N/A,#N/A,FALSE,"Combo";#N/A,#N/A,FALSE,"FAIR";#N/A,#N/A,FALSE,"RBC";#N/A,#N/A,FALSE,"xxxx";#N/A,#N/A,FALSE,"A_D";#N/A,#N/A,FALSE,"WACC";#N/A,#N/A,FALSE,"DCF";#N/A,#N/A,FALSE,"LBO";#N/A,#N/A,FALSE,"AcqMults";#N/A,#N/A,FALSE,"CompMults"}</definedName>
    <definedName name="SleepmasterIncome" localSheetId="31" hidden="1">{#N/A,#N/A,FALSE,"TS";#N/A,#N/A,FALSE,"Combo";#N/A,#N/A,FALSE,"FAIR";#N/A,#N/A,FALSE,"RBC";#N/A,#N/A,FALSE,"xxxx";#N/A,#N/A,FALSE,"A_D";#N/A,#N/A,FALSE,"WACC";#N/A,#N/A,FALSE,"DCF";#N/A,#N/A,FALSE,"LBO";#N/A,#N/A,FALSE,"AcqMults";#N/A,#N/A,FALSE,"CompMults"}</definedName>
    <definedName name="SleepmasterIncome" localSheetId="9" hidden="1">{#N/A,#N/A,FALSE,"TS";#N/A,#N/A,FALSE,"Combo";#N/A,#N/A,FALSE,"FAIR";#N/A,#N/A,FALSE,"RBC";#N/A,#N/A,FALSE,"xxxx";#N/A,#N/A,FALSE,"A_D";#N/A,#N/A,FALSE,"WACC";#N/A,#N/A,FALSE,"DCF";#N/A,#N/A,FALSE,"LBO";#N/A,#N/A,FALSE,"AcqMults";#N/A,#N/A,FALSE,"CompMults"}</definedName>
    <definedName name="SleepmasterIncome" localSheetId="30" hidden="1">{#N/A,#N/A,FALSE,"TS";#N/A,#N/A,FALSE,"Combo";#N/A,#N/A,FALSE,"FAIR";#N/A,#N/A,FALSE,"RBC";#N/A,#N/A,FALSE,"xxxx";#N/A,#N/A,FALSE,"A_D";#N/A,#N/A,FALSE,"WACC";#N/A,#N/A,FALSE,"DCF";#N/A,#N/A,FALSE,"LBO";#N/A,#N/A,FALSE,"AcqMults";#N/A,#N/A,FALSE,"CompMults"}</definedName>
    <definedName name="SleepmasterIncome" localSheetId="51" hidden="1">{#N/A,#N/A,FALSE,"TS";#N/A,#N/A,FALSE,"Combo";#N/A,#N/A,FALSE,"FAIR";#N/A,#N/A,FALSE,"RBC";#N/A,#N/A,FALSE,"xxxx";#N/A,#N/A,FALSE,"A_D";#N/A,#N/A,FALSE,"WACC";#N/A,#N/A,FALSE,"DCF";#N/A,#N/A,FALSE,"LBO";#N/A,#N/A,FALSE,"AcqMults";#N/A,#N/A,FALSE,"CompMults"}</definedName>
    <definedName name="SleepmasterIncome" localSheetId="7" hidden="1">{#N/A,#N/A,FALSE,"TS";#N/A,#N/A,FALSE,"Combo";#N/A,#N/A,FALSE,"FAIR";#N/A,#N/A,FALSE,"RBC";#N/A,#N/A,FALSE,"xxxx";#N/A,#N/A,FALSE,"A_D";#N/A,#N/A,FALSE,"WACC";#N/A,#N/A,FALSE,"DCF";#N/A,#N/A,FALSE,"LBO";#N/A,#N/A,FALSE,"AcqMults";#N/A,#N/A,FALSE,"CompMults"}</definedName>
    <definedName name="SleepmasterIncome" localSheetId="33" hidden="1">{#N/A,#N/A,FALSE,"TS";#N/A,#N/A,FALSE,"Combo";#N/A,#N/A,FALSE,"FAIR";#N/A,#N/A,FALSE,"RBC";#N/A,#N/A,FALSE,"xxxx";#N/A,#N/A,FALSE,"A_D";#N/A,#N/A,FALSE,"WACC";#N/A,#N/A,FALSE,"DCF";#N/A,#N/A,FALSE,"LBO";#N/A,#N/A,FALSE,"AcqMults";#N/A,#N/A,FALSE,"CompMults"}</definedName>
    <definedName name="SleepmasterIncome" localSheetId="6" hidden="1">{#N/A,#N/A,FALSE,"TS";#N/A,#N/A,FALSE,"Combo";#N/A,#N/A,FALSE,"FAIR";#N/A,#N/A,FALSE,"RBC";#N/A,#N/A,FALSE,"xxxx";#N/A,#N/A,FALSE,"A_D";#N/A,#N/A,FALSE,"WACC";#N/A,#N/A,FALSE,"DCF";#N/A,#N/A,FALSE,"LBO";#N/A,#N/A,FALSE,"AcqMults";#N/A,#N/A,FALSE,"CompMults"}</definedName>
    <definedName name="SleepmasterIncome" localSheetId="16" hidden="1">{#N/A,#N/A,FALSE,"TS";#N/A,#N/A,FALSE,"Combo";#N/A,#N/A,FALSE,"FAIR";#N/A,#N/A,FALSE,"RBC";#N/A,#N/A,FALSE,"xxxx";#N/A,#N/A,FALSE,"A_D";#N/A,#N/A,FALSE,"WACC";#N/A,#N/A,FALSE,"DCF";#N/A,#N/A,FALSE,"LBO";#N/A,#N/A,FALSE,"AcqMults";#N/A,#N/A,FALSE,"CompMults"}</definedName>
    <definedName name="SleepmasterIncome" localSheetId="10" hidden="1">{#N/A,#N/A,FALSE,"TS";#N/A,#N/A,FALSE,"Combo";#N/A,#N/A,FALSE,"FAIR";#N/A,#N/A,FALSE,"RBC";#N/A,#N/A,FALSE,"xxxx";#N/A,#N/A,FALSE,"A_D";#N/A,#N/A,FALSE,"WACC";#N/A,#N/A,FALSE,"DCF";#N/A,#N/A,FALSE,"LBO";#N/A,#N/A,FALSE,"AcqMults";#N/A,#N/A,FALSE,"CompMults"}</definedName>
    <definedName name="SleepmasterIncome" localSheetId="29" hidden="1">{#N/A,#N/A,FALSE,"TS";#N/A,#N/A,FALSE,"Combo";#N/A,#N/A,FALSE,"FAIR";#N/A,#N/A,FALSE,"RBC";#N/A,#N/A,FALSE,"xxxx";#N/A,#N/A,FALSE,"A_D";#N/A,#N/A,FALSE,"WACC";#N/A,#N/A,FALSE,"DCF";#N/A,#N/A,FALSE,"LBO";#N/A,#N/A,FALSE,"AcqMults";#N/A,#N/A,FALSE,"CompMults"}</definedName>
    <definedName name="SleepmasterIncome" localSheetId="28" hidden="1">{#N/A,#N/A,FALSE,"TS";#N/A,#N/A,FALSE,"Combo";#N/A,#N/A,FALSE,"FAIR";#N/A,#N/A,FALSE,"RBC";#N/A,#N/A,FALSE,"xxxx";#N/A,#N/A,FALSE,"A_D";#N/A,#N/A,FALSE,"WACC";#N/A,#N/A,FALSE,"DCF";#N/A,#N/A,FALSE,"LBO";#N/A,#N/A,FALSE,"AcqMults";#N/A,#N/A,FALSE,"CompMults"}</definedName>
    <definedName name="SleepmasterIncome" localSheetId="11" hidden="1">{#N/A,#N/A,FALSE,"TS";#N/A,#N/A,FALSE,"Combo";#N/A,#N/A,FALSE,"FAIR";#N/A,#N/A,FALSE,"RBC";#N/A,#N/A,FALSE,"xxxx";#N/A,#N/A,FALSE,"A_D";#N/A,#N/A,FALSE,"WACC";#N/A,#N/A,FALSE,"DCF";#N/A,#N/A,FALSE,"LBO";#N/A,#N/A,FALSE,"AcqMults";#N/A,#N/A,FALSE,"CompMults"}</definedName>
    <definedName name="SleepmasterIncome" localSheetId="36" hidden="1">{#N/A,#N/A,FALSE,"TS";#N/A,#N/A,FALSE,"Combo";#N/A,#N/A,FALSE,"FAIR";#N/A,#N/A,FALSE,"RBC";#N/A,#N/A,FALSE,"xxxx";#N/A,#N/A,FALSE,"A_D";#N/A,#N/A,FALSE,"WACC";#N/A,#N/A,FALSE,"DCF";#N/A,#N/A,FALSE,"LBO";#N/A,#N/A,FALSE,"AcqMults";#N/A,#N/A,FALSE,"CompMults"}</definedName>
    <definedName name="SleepmasterIncome" localSheetId="32" hidden="1">{#N/A,#N/A,FALSE,"TS";#N/A,#N/A,FALSE,"Combo";#N/A,#N/A,FALSE,"FAIR";#N/A,#N/A,FALSE,"RBC";#N/A,#N/A,FALSE,"xxxx";#N/A,#N/A,FALSE,"A_D";#N/A,#N/A,FALSE,"WACC";#N/A,#N/A,FALSE,"DCF";#N/A,#N/A,FALSE,"LBO";#N/A,#N/A,FALSE,"AcqMults";#N/A,#N/A,FALSE,"CompMults"}</definedName>
    <definedName name="SleepmasterIncome" localSheetId="18" hidden="1">{#N/A,#N/A,FALSE,"TS";#N/A,#N/A,FALSE,"Combo";#N/A,#N/A,FALSE,"FAIR";#N/A,#N/A,FALSE,"RBC";#N/A,#N/A,FALSE,"xxxx";#N/A,#N/A,FALSE,"A_D";#N/A,#N/A,FALSE,"WACC";#N/A,#N/A,FALSE,"DCF";#N/A,#N/A,FALSE,"LBO";#N/A,#N/A,FALSE,"AcqMults";#N/A,#N/A,FALSE,"CompMults"}</definedName>
    <definedName name="SleepmasterIncome" localSheetId="38" hidden="1">{#N/A,#N/A,FALSE,"TS";#N/A,#N/A,FALSE,"Combo";#N/A,#N/A,FALSE,"FAIR";#N/A,#N/A,FALSE,"RBC";#N/A,#N/A,FALSE,"xxxx";#N/A,#N/A,FALSE,"A_D";#N/A,#N/A,FALSE,"WACC";#N/A,#N/A,FALSE,"DCF";#N/A,#N/A,FALSE,"LBO";#N/A,#N/A,FALSE,"AcqMults";#N/A,#N/A,FALSE,"CompMults"}</definedName>
    <definedName name="SleepmasterIncome" hidden="1">{#N/A,#N/A,FALSE,"TS";#N/A,#N/A,FALSE,"Combo";#N/A,#N/A,FALSE,"FAIR";#N/A,#N/A,FALSE,"RBC";#N/A,#N/A,FALSE,"xxxx";#N/A,#N/A,FALSE,"A_D";#N/A,#N/A,FALSE,"WACC";#N/A,#N/A,FALSE,"DCF";#N/A,#N/A,FALSE,"LBO";#N/A,#N/A,FALSE,"AcqMults";#N/A,#N/A,FALSE,"CompMults"}</definedName>
    <definedName name="Sls_Sub_Code1" localSheetId="35" hidden="1">#REF!</definedName>
    <definedName name="Sls_Sub_Code1" localSheetId="31" hidden="1">#REF!</definedName>
    <definedName name="Sls_Sub_Code1" localSheetId="9" hidden="1">#REF!</definedName>
    <definedName name="Sls_Sub_Code1" localSheetId="30" hidden="1">#REF!</definedName>
    <definedName name="Sls_Sub_Code1" localSheetId="51" hidden="1">#REF!</definedName>
    <definedName name="Sls_Sub_Code1" localSheetId="33" hidden="1">#REF!</definedName>
    <definedName name="Sls_Sub_Code1" localSheetId="16" hidden="1">#REF!</definedName>
    <definedName name="Sls_Sub_Code1" localSheetId="10" hidden="1">'NFD CONSO'!#REF!</definedName>
    <definedName name="Sls_Sub_Code1" localSheetId="29" hidden="1">#REF!</definedName>
    <definedName name="Sls_Sub_Code1" localSheetId="11" hidden="1">#REF!</definedName>
    <definedName name="Sls_Sub_Code1" localSheetId="36" hidden="1">#REF!</definedName>
    <definedName name="Sls_Sub_Code1" localSheetId="32" hidden="1">#REF!</definedName>
    <definedName name="Sls_Sub_Code1" localSheetId="18" hidden="1">#REF!</definedName>
    <definedName name="Sls_Sub_Code1" localSheetId="38" hidden="1">#REF!</definedName>
    <definedName name="Sls_Sub_Code1" hidden="1">#REF!</definedName>
    <definedName name="Sls_Sub_Name1" localSheetId="35" hidden="1">#REF!</definedName>
    <definedName name="Sls_Sub_Name1" localSheetId="31" hidden="1">#REF!</definedName>
    <definedName name="Sls_Sub_Name1" localSheetId="9" hidden="1">#REF!</definedName>
    <definedName name="Sls_Sub_Name1" localSheetId="30" hidden="1">#REF!</definedName>
    <definedName name="Sls_Sub_Name1" localSheetId="51" hidden="1">#REF!</definedName>
    <definedName name="Sls_Sub_Name1" localSheetId="33" hidden="1">#REF!</definedName>
    <definedName name="Sls_Sub_Name1" localSheetId="16" hidden="1">#REF!</definedName>
    <definedName name="Sls_Sub_Name1" localSheetId="10" hidden="1">'NFD CONSO'!#REF!</definedName>
    <definedName name="Sls_Sub_Name1" localSheetId="29" hidden="1">#REF!</definedName>
    <definedName name="Sls_Sub_Name1" localSheetId="11" hidden="1">#REF!</definedName>
    <definedName name="Sls_Sub_Name1" localSheetId="36" hidden="1">#REF!</definedName>
    <definedName name="Sls_Sub_Name1" localSheetId="32" hidden="1">#REF!</definedName>
    <definedName name="Sls_Sub_Name1" localSheetId="18" hidden="1">#REF!</definedName>
    <definedName name="Sls_Sub_Name1" localSheetId="38" hidden="1">#REF!</definedName>
    <definedName name="Sls_Sub_Name1" hidden="1">#REF!</definedName>
    <definedName name="SOCF_Acct_and_Desc1" localSheetId="35" hidden="1">#REF!</definedName>
    <definedName name="SOCF_Acct_and_Desc1" localSheetId="31" hidden="1">#REF!</definedName>
    <definedName name="SOCF_Acct_and_Desc1" localSheetId="9" hidden="1">#REF!</definedName>
    <definedName name="SOCF_Acct_and_Desc1" localSheetId="30" hidden="1">#REF!</definedName>
    <definedName name="SOCF_Acct_and_Desc1" localSheetId="51" hidden="1">#REF!</definedName>
    <definedName name="SOCF_Acct_and_Desc1" localSheetId="33" hidden="1">#REF!</definedName>
    <definedName name="SOCF_Acct_and_Desc1" localSheetId="16" hidden="1">#REF!</definedName>
    <definedName name="SOCF_Acct_and_Desc1" localSheetId="10" hidden="1">'NFD CONSO'!#REF!</definedName>
    <definedName name="SOCF_Acct_and_Desc1" localSheetId="29" hidden="1">#REF!</definedName>
    <definedName name="SOCF_Acct_and_Desc1" localSheetId="11" hidden="1">#REF!</definedName>
    <definedName name="SOCF_Acct_and_Desc1" localSheetId="36" hidden="1">#REF!</definedName>
    <definedName name="SOCF_Acct_and_Desc1" localSheetId="32" hidden="1">#REF!</definedName>
    <definedName name="SOCF_Acct_and_Desc1" localSheetId="18" hidden="1">#REF!</definedName>
    <definedName name="SOCF_Acct_and_Desc1" localSheetId="38" hidden="1">#REF!</definedName>
    <definedName name="SOCF_Acct_and_Desc1" hidden="1">#REF!</definedName>
    <definedName name="SOCF_Acct_and_Desc11" localSheetId="35" hidden="1">#REF!</definedName>
    <definedName name="SOCF_Acct_and_Desc11" localSheetId="31" hidden="1">#REF!</definedName>
    <definedName name="SOCF_Acct_and_Desc11" localSheetId="9" hidden="1">#REF!</definedName>
    <definedName name="SOCF_Acct_and_Desc11" localSheetId="30" hidden="1">#REF!</definedName>
    <definedName name="SOCF_Acct_and_Desc11" localSheetId="33" hidden="1">#REF!</definedName>
    <definedName name="SOCF_Acct_and_Desc11" localSheetId="16" hidden="1">#REF!</definedName>
    <definedName name="SOCF_Acct_and_Desc11" localSheetId="10" hidden="1">'NFD CONSO'!#REF!</definedName>
    <definedName name="SOCF_Acct_and_Desc11" localSheetId="29" hidden="1">#REF!</definedName>
    <definedName name="SOCF_Acct_and_Desc11" localSheetId="11" hidden="1">#REF!</definedName>
    <definedName name="SOCF_Acct_and_Desc11" localSheetId="36" hidden="1">#REF!</definedName>
    <definedName name="SOCF_Acct_and_Desc11" localSheetId="32" hidden="1">#REF!</definedName>
    <definedName name="SOCF_Acct_and_Desc11" localSheetId="18" hidden="1">#REF!</definedName>
    <definedName name="SOCF_Acct_and_Desc11" localSheetId="38" hidden="1">#REF!</definedName>
    <definedName name="SOCF_Acct_and_Desc11" hidden="1">#REF!</definedName>
    <definedName name="SOCF_Acct_and_Desc2" localSheetId="35" hidden="1">#REF!</definedName>
    <definedName name="SOCF_Acct_and_Desc2" localSheetId="31" hidden="1">#REF!</definedName>
    <definedName name="SOCF_Acct_and_Desc2" localSheetId="9" hidden="1">#REF!</definedName>
    <definedName name="SOCF_Acct_and_Desc2" localSheetId="30" hidden="1">#REF!</definedName>
    <definedName name="SOCF_Acct_and_Desc2" localSheetId="33" hidden="1">#REF!</definedName>
    <definedName name="SOCF_Acct_and_Desc2" localSheetId="16" hidden="1">#REF!</definedName>
    <definedName name="SOCF_Acct_and_Desc2" localSheetId="10" hidden="1">'NFD CONSO'!#REF!</definedName>
    <definedName name="SOCF_Acct_and_Desc2" localSheetId="29" hidden="1">#REF!</definedName>
    <definedName name="SOCF_Acct_and_Desc2" localSheetId="11" hidden="1">#REF!</definedName>
    <definedName name="SOCF_Acct_and_Desc2" localSheetId="36" hidden="1">#REF!</definedName>
    <definedName name="SOCF_Acct_and_Desc2" localSheetId="32" hidden="1">#REF!</definedName>
    <definedName name="SOCF_Acct_and_Desc2" localSheetId="18" hidden="1">#REF!</definedName>
    <definedName name="SOCF_Acct_and_Desc2" localSheetId="38" hidden="1">#REF!</definedName>
    <definedName name="SOCF_Acct_and_Desc2" hidden="1">#REF!</definedName>
    <definedName name="SOCF_Acct_and_Desc4" localSheetId="35" hidden="1">#REF!</definedName>
    <definedName name="SOCF_Acct_and_Desc4" localSheetId="31" hidden="1">#REF!</definedName>
    <definedName name="SOCF_Acct_and_Desc4" localSheetId="9" hidden="1">#REF!</definedName>
    <definedName name="SOCF_Acct_and_Desc4" localSheetId="30" hidden="1">#REF!</definedName>
    <definedName name="SOCF_Acct_and_Desc4" localSheetId="33" hidden="1">#REF!</definedName>
    <definedName name="SOCF_Acct_and_Desc4" localSheetId="16" hidden="1">#REF!</definedName>
    <definedName name="SOCF_Acct_and_Desc4" localSheetId="10" hidden="1">'NFD CONSO'!#REF!</definedName>
    <definedName name="SOCF_Acct_and_Desc4" localSheetId="29" hidden="1">#REF!</definedName>
    <definedName name="SOCF_Acct_and_Desc4" localSheetId="11" hidden="1">#REF!</definedName>
    <definedName name="SOCF_Acct_and_Desc4" localSheetId="36" hidden="1">#REF!</definedName>
    <definedName name="SOCF_Acct_and_Desc4" localSheetId="32" hidden="1">#REF!</definedName>
    <definedName name="SOCF_Acct_and_Desc4" localSheetId="18" hidden="1">#REF!</definedName>
    <definedName name="SOCF_Acct_and_Desc4" localSheetId="38" hidden="1">#REF!</definedName>
    <definedName name="SOCF_Acct_and_Desc4" hidden="1">#REF!</definedName>
    <definedName name="SOCF_Acct_and_Desc7" localSheetId="35" hidden="1">#REF!</definedName>
    <definedName name="SOCF_Acct_and_Desc7" localSheetId="31" hidden="1">#REF!</definedName>
    <definedName name="SOCF_Acct_and_Desc7" localSheetId="9" hidden="1">#REF!</definedName>
    <definedName name="SOCF_Acct_and_Desc7" localSheetId="30" hidden="1">#REF!</definedName>
    <definedName name="SOCF_Acct_and_Desc7" localSheetId="33" hidden="1">#REF!</definedName>
    <definedName name="SOCF_Acct_and_Desc7" localSheetId="16" hidden="1">#REF!</definedName>
    <definedName name="SOCF_Acct_and_Desc7" localSheetId="10" hidden="1">'NFD CONSO'!#REF!</definedName>
    <definedName name="SOCF_Acct_and_Desc7" localSheetId="29" hidden="1">#REF!</definedName>
    <definedName name="SOCF_Acct_and_Desc7" localSheetId="11" hidden="1">#REF!</definedName>
    <definedName name="SOCF_Acct_and_Desc7" localSheetId="36" hidden="1">#REF!</definedName>
    <definedName name="SOCF_Acct_and_Desc7" localSheetId="32" hidden="1">#REF!</definedName>
    <definedName name="SOCF_Acct_and_Desc7" localSheetId="18" hidden="1">#REF!</definedName>
    <definedName name="SOCF_Acct_and_Desc7" localSheetId="38" hidden="1">#REF!</definedName>
    <definedName name="SOCF_Acct_and_Desc7" hidden="1">#REF!</definedName>
    <definedName name="SOCF_Acct_and_Desc8" localSheetId="35" hidden="1">#REF!</definedName>
    <definedName name="SOCF_Acct_and_Desc8" localSheetId="31" hidden="1">#REF!</definedName>
    <definedName name="SOCF_Acct_and_Desc8" localSheetId="9" hidden="1">#REF!</definedName>
    <definedName name="SOCF_Acct_and_Desc8" localSheetId="30" hidden="1">#REF!</definedName>
    <definedName name="SOCF_Acct_and_Desc8" localSheetId="33" hidden="1">#REF!</definedName>
    <definedName name="SOCF_Acct_and_Desc8" localSheetId="16" hidden="1">#REF!</definedName>
    <definedName name="SOCF_Acct_and_Desc8" localSheetId="10" hidden="1">'NFD CONSO'!#REF!</definedName>
    <definedName name="SOCF_Acct_and_Desc8" localSheetId="29" hidden="1">#REF!</definedName>
    <definedName name="SOCF_Acct_and_Desc8" localSheetId="11" hidden="1">#REF!</definedName>
    <definedName name="SOCF_Acct_and_Desc8" localSheetId="36" hidden="1">#REF!</definedName>
    <definedName name="SOCF_Acct_and_Desc8" localSheetId="32" hidden="1">#REF!</definedName>
    <definedName name="SOCF_Acct_and_Desc8" localSheetId="18" hidden="1">#REF!</definedName>
    <definedName name="SOCF_Acct_and_Desc8" localSheetId="38" hidden="1">#REF!</definedName>
    <definedName name="SOCF_Acct_and_Desc8" hidden="1">#REF!</definedName>
    <definedName name="SOCF_Acct_Desc1" localSheetId="35" hidden="1">#REF!</definedName>
    <definedName name="SOCF_Acct_Desc1" localSheetId="31" hidden="1">#REF!</definedName>
    <definedName name="SOCF_Acct_Desc1" localSheetId="9" hidden="1">#REF!</definedName>
    <definedName name="SOCF_Acct_Desc1" localSheetId="30" hidden="1">#REF!</definedName>
    <definedName name="SOCF_Acct_Desc1" localSheetId="33" hidden="1">#REF!</definedName>
    <definedName name="SOCF_Acct_Desc1" localSheetId="16" hidden="1">#REF!</definedName>
    <definedName name="SOCF_Acct_Desc1" localSheetId="10" hidden="1">'NFD CONSO'!#REF!</definedName>
    <definedName name="SOCF_Acct_Desc1" localSheetId="29" hidden="1">#REF!</definedName>
    <definedName name="SOCF_Acct_Desc1" localSheetId="11" hidden="1">#REF!</definedName>
    <definedName name="SOCF_Acct_Desc1" localSheetId="36" hidden="1">#REF!</definedName>
    <definedName name="SOCF_Acct_Desc1" localSheetId="32" hidden="1">#REF!</definedName>
    <definedName name="SOCF_Acct_Desc1" localSheetId="18" hidden="1">#REF!</definedName>
    <definedName name="SOCF_Acct_Desc1" localSheetId="38" hidden="1">#REF!</definedName>
    <definedName name="SOCF_Acct_Desc1" hidden="1">#REF!</definedName>
    <definedName name="SOCF_Acct_Desc11" localSheetId="35" hidden="1">#REF!</definedName>
    <definedName name="SOCF_Acct_Desc11" localSheetId="31" hidden="1">#REF!</definedName>
    <definedName name="SOCF_Acct_Desc11" localSheetId="9" hidden="1">#REF!</definedName>
    <definedName name="SOCF_Acct_Desc11" localSheetId="30" hidden="1">#REF!</definedName>
    <definedName name="SOCF_Acct_Desc11" localSheetId="33" hidden="1">#REF!</definedName>
    <definedName name="SOCF_Acct_Desc11" localSheetId="16" hidden="1">#REF!</definedName>
    <definedName name="SOCF_Acct_Desc11" localSheetId="10" hidden="1">'NFD CONSO'!#REF!</definedName>
    <definedName name="SOCF_Acct_Desc11" localSheetId="29" hidden="1">#REF!</definedName>
    <definedName name="SOCF_Acct_Desc11" localSheetId="11" hidden="1">#REF!</definedName>
    <definedName name="SOCF_Acct_Desc11" localSheetId="36" hidden="1">#REF!</definedName>
    <definedName name="SOCF_Acct_Desc11" localSheetId="32" hidden="1">#REF!</definedName>
    <definedName name="SOCF_Acct_Desc11" localSheetId="18" hidden="1">#REF!</definedName>
    <definedName name="SOCF_Acct_Desc11" localSheetId="38" hidden="1">#REF!</definedName>
    <definedName name="SOCF_Acct_Desc11" hidden="1">#REF!</definedName>
    <definedName name="SOCF_Acct_Desc4" localSheetId="35" hidden="1">#REF!</definedName>
    <definedName name="SOCF_Acct_Desc4" localSheetId="31" hidden="1">#REF!</definedName>
    <definedName name="SOCF_Acct_Desc4" localSheetId="9" hidden="1">#REF!</definedName>
    <definedName name="SOCF_Acct_Desc4" localSheetId="30" hidden="1">#REF!</definedName>
    <definedName name="SOCF_Acct_Desc4" localSheetId="33" hidden="1">#REF!</definedName>
    <definedName name="SOCF_Acct_Desc4" localSheetId="16" hidden="1">#REF!</definedName>
    <definedName name="SOCF_Acct_Desc4" localSheetId="10" hidden="1">'NFD CONSO'!#REF!</definedName>
    <definedName name="SOCF_Acct_Desc4" localSheetId="29" hidden="1">#REF!</definedName>
    <definedName name="SOCF_Acct_Desc4" localSheetId="11" hidden="1">#REF!</definedName>
    <definedName name="SOCF_Acct_Desc4" localSheetId="36" hidden="1">#REF!</definedName>
    <definedName name="SOCF_Acct_Desc4" localSheetId="32" hidden="1">#REF!</definedName>
    <definedName name="SOCF_Acct_Desc4" localSheetId="18" hidden="1">#REF!</definedName>
    <definedName name="SOCF_Acct_Desc4" localSheetId="38" hidden="1">#REF!</definedName>
    <definedName name="SOCF_Acct_Desc4" hidden="1">#REF!</definedName>
    <definedName name="SOCF_Acct_Desc7" localSheetId="35" hidden="1">#REF!</definedName>
    <definedName name="SOCF_Acct_Desc7" localSheetId="31" hidden="1">#REF!</definedName>
    <definedName name="SOCF_Acct_Desc7" localSheetId="9" hidden="1">#REF!</definedName>
    <definedName name="SOCF_Acct_Desc7" localSheetId="30" hidden="1">#REF!</definedName>
    <definedName name="SOCF_Acct_Desc7" localSheetId="33" hidden="1">#REF!</definedName>
    <definedName name="SOCF_Acct_Desc7" localSheetId="16" hidden="1">#REF!</definedName>
    <definedName name="SOCF_Acct_Desc7" localSheetId="10" hidden="1">'NFD CONSO'!#REF!</definedName>
    <definedName name="SOCF_Acct_Desc7" localSheetId="29" hidden="1">#REF!</definedName>
    <definedName name="SOCF_Acct_Desc7" localSheetId="11" hidden="1">#REF!</definedName>
    <definedName name="SOCF_Acct_Desc7" localSheetId="36" hidden="1">#REF!</definedName>
    <definedName name="SOCF_Acct_Desc7" localSheetId="32" hidden="1">#REF!</definedName>
    <definedName name="SOCF_Acct_Desc7" localSheetId="18" hidden="1">#REF!</definedName>
    <definedName name="SOCF_Acct_Desc7" localSheetId="38" hidden="1">#REF!</definedName>
    <definedName name="SOCF_Acct_Desc7" hidden="1">#REF!</definedName>
    <definedName name="SOCF_Acct_Desc8" localSheetId="35" hidden="1">#REF!</definedName>
    <definedName name="SOCF_Acct_Desc8" localSheetId="31" hidden="1">#REF!</definedName>
    <definedName name="SOCF_Acct_Desc8" localSheetId="9" hidden="1">#REF!</definedName>
    <definedName name="SOCF_Acct_Desc8" localSheetId="30" hidden="1">#REF!</definedName>
    <definedName name="SOCF_Acct_Desc8" localSheetId="33" hidden="1">#REF!</definedName>
    <definedName name="SOCF_Acct_Desc8" localSheetId="16" hidden="1">#REF!</definedName>
    <definedName name="SOCF_Acct_Desc8" localSheetId="10" hidden="1">'NFD CONSO'!#REF!</definedName>
    <definedName name="SOCF_Acct_Desc8" localSheetId="29" hidden="1">#REF!</definedName>
    <definedName name="SOCF_Acct_Desc8" localSheetId="11" hidden="1">#REF!</definedName>
    <definedName name="SOCF_Acct_Desc8" localSheetId="36" hidden="1">#REF!</definedName>
    <definedName name="SOCF_Acct_Desc8" localSheetId="32" hidden="1">#REF!</definedName>
    <definedName name="SOCF_Acct_Desc8" localSheetId="18" hidden="1">#REF!</definedName>
    <definedName name="SOCF_Acct_Desc8" localSheetId="38" hidden="1">#REF!</definedName>
    <definedName name="SOCF_Acct_Desc8" hidden="1">#REF!</definedName>
    <definedName name="SOCF_Acct1" localSheetId="35" hidden="1">#REF!</definedName>
    <definedName name="SOCF_Acct1" localSheetId="31" hidden="1">#REF!</definedName>
    <definedName name="SOCF_Acct1" localSheetId="9" hidden="1">#REF!</definedName>
    <definedName name="SOCF_Acct1" localSheetId="30" hidden="1">#REF!</definedName>
    <definedName name="SOCF_Acct1" localSheetId="33" hidden="1">#REF!</definedName>
    <definedName name="SOCF_Acct1" localSheetId="16" hidden="1">#REF!</definedName>
    <definedName name="SOCF_Acct1" localSheetId="10" hidden="1">'NFD CONSO'!#REF!</definedName>
    <definedName name="SOCF_Acct1" localSheetId="29" hidden="1">#REF!</definedName>
    <definedName name="SOCF_Acct1" localSheetId="11" hidden="1">#REF!</definedName>
    <definedName name="SOCF_Acct1" localSheetId="36" hidden="1">#REF!</definedName>
    <definedName name="SOCF_Acct1" localSheetId="32" hidden="1">#REF!</definedName>
    <definedName name="SOCF_Acct1" localSheetId="18" hidden="1">#REF!</definedName>
    <definedName name="SOCF_Acct1" localSheetId="38" hidden="1">#REF!</definedName>
    <definedName name="SOCF_Acct1" hidden="1">#REF!</definedName>
    <definedName name="SOCF_Acct11" localSheetId="35" hidden="1">#REF!</definedName>
    <definedName name="SOCF_Acct11" localSheetId="31" hidden="1">#REF!</definedName>
    <definedName name="SOCF_Acct11" localSheetId="9" hidden="1">#REF!</definedName>
    <definedName name="SOCF_Acct11" localSheetId="30" hidden="1">#REF!</definedName>
    <definedName name="SOCF_Acct11" localSheetId="33" hidden="1">#REF!</definedName>
    <definedName name="SOCF_Acct11" localSheetId="16" hidden="1">#REF!</definedName>
    <definedName name="SOCF_Acct11" localSheetId="10" hidden="1">'NFD CONSO'!#REF!</definedName>
    <definedName name="SOCF_Acct11" localSheetId="29" hidden="1">#REF!</definedName>
    <definedName name="SOCF_Acct11" localSheetId="11" hidden="1">#REF!</definedName>
    <definedName name="SOCF_Acct11" localSheetId="36" hidden="1">#REF!</definedName>
    <definedName name="SOCF_Acct11" localSheetId="32" hidden="1">#REF!</definedName>
    <definedName name="SOCF_Acct11" localSheetId="18" hidden="1">#REF!</definedName>
    <definedName name="SOCF_Acct11" localSheetId="38" hidden="1">#REF!</definedName>
    <definedName name="SOCF_Acct11" hidden="1">#REF!</definedName>
    <definedName name="SOCF_Acct4" localSheetId="35" hidden="1">#REF!</definedName>
    <definedName name="SOCF_Acct4" localSheetId="31" hidden="1">#REF!</definedName>
    <definedName name="SOCF_Acct4" localSheetId="9" hidden="1">#REF!</definedName>
    <definedName name="SOCF_Acct4" localSheetId="30" hidden="1">#REF!</definedName>
    <definedName name="SOCF_Acct4" localSheetId="33" hidden="1">#REF!</definedName>
    <definedName name="SOCF_Acct4" localSheetId="16" hidden="1">#REF!</definedName>
    <definedName name="SOCF_Acct4" localSheetId="10" hidden="1">'NFD CONSO'!#REF!</definedName>
    <definedName name="SOCF_Acct4" localSheetId="29" hidden="1">#REF!</definedName>
    <definedName name="SOCF_Acct4" localSheetId="11" hidden="1">#REF!</definedName>
    <definedName name="SOCF_Acct4" localSheetId="36" hidden="1">#REF!</definedName>
    <definedName name="SOCF_Acct4" localSheetId="32" hidden="1">#REF!</definedName>
    <definedName name="SOCF_Acct4" localSheetId="18" hidden="1">#REF!</definedName>
    <definedName name="SOCF_Acct4" localSheetId="38" hidden="1">#REF!</definedName>
    <definedName name="SOCF_Acct4" hidden="1">#REF!</definedName>
    <definedName name="SOCF_Acct7" localSheetId="35" hidden="1">#REF!</definedName>
    <definedName name="SOCF_Acct7" localSheetId="31" hidden="1">#REF!</definedName>
    <definedName name="SOCF_Acct7" localSheetId="9" hidden="1">#REF!</definedName>
    <definedName name="SOCF_Acct7" localSheetId="30" hidden="1">#REF!</definedName>
    <definedName name="SOCF_Acct7" localSheetId="33" hidden="1">#REF!</definedName>
    <definedName name="SOCF_Acct7" localSheetId="16" hidden="1">#REF!</definedName>
    <definedName name="SOCF_Acct7" localSheetId="10" hidden="1">'NFD CONSO'!#REF!</definedName>
    <definedName name="SOCF_Acct7" localSheetId="29" hidden="1">#REF!</definedName>
    <definedName name="SOCF_Acct7" localSheetId="11" hidden="1">#REF!</definedName>
    <definedName name="SOCF_Acct7" localSheetId="36" hidden="1">#REF!</definedName>
    <definedName name="SOCF_Acct7" localSheetId="32" hidden="1">#REF!</definedName>
    <definedName name="SOCF_Acct7" localSheetId="18" hidden="1">#REF!</definedName>
    <definedName name="SOCF_Acct7" localSheetId="38" hidden="1">#REF!</definedName>
    <definedName name="SOCF_Acct7" hidden="1">#REF!</definedName>
    <definedName name="SOCF_Acct8" localSheetId="35" hidden="1">#REF!</definedName>
    <definedName name="SOCF_Acct8" localSheetId="31" hidden="1">#REF!</definedName>
    <definedName name="SOCF_Acct8" localSheetId="9" hidden="1">#REF!</definedName>
    <definedName name="SOCF_Acct8" localSheetId="30" hidden="1">#REF!</definedName>
    <definedName name="SOCF_Acct8" localSheetId="33" hidden="1">#REF!</definedName>
    <definedName name="SOCF_Acct8" localSheetId="16" hidden="1">#REF!</definedName>
    <definedName name="SOCF_Acct8" localSheetId="10" hidden="1">'NFD CONSO'!#REF!</definedName>
    <definedName name="SOCF_Acct8" localSheetId="29" hidden="1">#REF!</definedName>
    <definedName name="SOCF_Acct8" localSheetId="11" hidden="1">#REF!</definedName>
    <definedName name="SOCF_Acct8" localSheetId="36" hidden="1">#REF!</definedName>
    <definedName name="SOCF_Acct8" localSheetId="32" hidden="1">#REF!</definedName>
    <definedName name="SOCF_Acct8" localSheetId="18" hidden="1">#REF!</definedName>
    <definedName name="SOCF_Acct8" localSheetId="38" hidden="1">#REF!</definedName>
    <definedName name="SOCF_Acct8" hidden="1">#REF!</definedName>
    <definedName name="SOCF_Cash_Ind1" localSheetId="35" hidden="1">#REF!</definedName>
    <definedName name="SOCF_Cash_Ind1" localSheetId="31" hidden="1">#REF!</definedName>
    <definedName name="SOCF_Cash_Ind1" localSheetId="9" hidden="1">#REF!</definedName>
    <definedName name="SOCF_Cash_Ind1" localSheetId="30" hidden="1">#REF!</definedName>
    <definedName name="SOCF_Cash_Ind1" localSheetId="33" hidden="1">#REF!</definedName>
    <definedName name="SOCF_Cash_Ind1" localSheetId="16" hidden="1">#REF!</definedName>
    <definedName name="SOCF_Cash_Ind1" localSheetId="10" hidden="1">'NFD CONSO'!#REF!</definedName>
    <definedName name="SOCF_Cash_Ind1" localSheetId="29" hidden="1">#REF!</definedName>
    <definedName name="SOCF_Cash_Ind1" localSheetId="11" hidden="1">#REF!</definedName>
    <definedName name="SOCF_Cash_Ind1" localSheetId="36" hidden="1">#REF!</definedName>
    <definedName name="SOCF_Cash_Ind1" localSheetId="32" hidden="1">#REF!</definedName>
    <definedName name="SOCF_Cash_Ind1" localSheetId="18" hidden="1">#REF!</definedName>
    <definedName name="SOCF_Cash_Ind1" localSheetId="38" hidden="1">#REF!</definedName>
    <definedName name="SOCF_Cash_Ind1" hidden="1">#REF!</definedName>
    <definedName name="SOCF_Classification1" localSheetId="35" hidden="1">#REF!</definedName>
    <definedName name="SOCF_Classification1" localSheetId="31" hidden="1">#REF!</definedName>
    <definedName name="SOCF_Classification1" localSheetId="9" hidden="1">#REF!</definedName>
    <definedName name="SOCF_Classification1" localSheetId="30" hidden="1">#REF!</definedName>
    <definedName name="SOCF_Classification1" localSheetId="33" hidden="1">#REF!</definedName>
    <definedName name="SOCF_Classification1" localSheetId="16" hidden="1">#REF!</definedName>
    <definedName name="SOCF_Classification1" localSheetId="10" hidden="1">'NFD CONSO'!#REF!</definedName>
    <definedName name="SOCF_Classification1" localSheetId="29" hidden="1">#REF!</definedName>
    <definedName name="SOCF_Classification1" localSheetId="11" hidden="1">#REF!</definedName>
    <definedName name="SOCF_Classification1" localSheetId="36" hidden="1">#REF!</definedName>
    <definedName name="SOCF_Classification1" localSheetId="32" hidden="1">#REF!</definedName>
    <definedName name="SOCF_Classification1" localSheetId="18" hidden="1">#REF!</definedName>
    <definedName name="SOCF_Classification1" localSheetId="38" hidden="1">#REF!</definedName>
    <definedName name="SOCF_Classification1" hidden="1">#REF!</definedName>
    <definedName name="SOCF_Classification2" localSheetId="35" hidden="1">#REF!</definedName>
    <definedName name="SOCF_Classification2" localSheetId="31" hidden="1">#REF!</definedName>
    <definedName name="SOCF_Classification2" localSheetId="9" hidden="1">#REF!</definedName>
    <definedName name="SOCF_Classification2" localSheetId="30" hidden="1">#REF!</definedName>
    <definedName name="SOCF_Classification2" localSheetId="33" hidden="1">#REF!</definedName>
    <definedName name="SOCF_Classification2" localSheetId="16" hidden="1">#REF!</definedName>
    <definedName name="SOCF_Classification2" localSheetId="10" hidden="1">'NFD CONSO'!#REF!</definedName>
    <definedName name="SOCF_Classification2" localSheetId="29" hidden="1">#REF!</definedName>
    <definedName name="SOCF_Classification2" localSheetId="11" hidden="1">#REF!</definedName>
    <definedName name="SOCF_Classification2" localSheetId="36" hidden="1">#REF!</definedName>
    <definedName name="SOCF_Classification2" localSheetId="32" hidden="1">#REF!</definedName>
    <definedName name="SOCF_Classification2" localSheetId="18" hidden="1">#REF!</definedName>
    <definedName name="SOCF_Classification2" localSheetId="38" hidden="1">#REF!</definedName>
    <definedName name="SOCF_Classification2" hidden="1">#REF!</definedName>
    <definedName name="SOCF_Classification7" localSheetId="35" hidden="1">#REF!</definedName>
    <definedName name="SOCF_Classification7" localSheetId="31" hidden="1">#REF!</definedName>
    <definedName name="SOCF_Classification7" localSheetId="9" hidden="1">#REF!</definedName>
    <definedName name="SOCF_Classification7" localSheetId="30" hidden="1">#REF!</definedName>
    <definedName name="SOCF_Classification7" localSheetId="33" hidden="1">#REF!</definedName>
    <definedName name="SOCF_Classification7" localSheetId="16" hidden="1">#REF!</definedName>
    <definedName name="SOCF_Classification7" localSheetId="10" hidden="1">'NFD CONSO'!#REF!</definedName>
    <definedName name="SOCF_Classification7" localSheetId="29" hidden="1">#REF!</definedName>
    <definedName name="SOCF_Classification7" localSheetId="11" hidden="1">#REF!</definedName>
    <definedName name="SOCF_Classification7" localSheetId="36" hidden="1">#REF!</definedName>
    <definedName name="SOCF_Classification7" localSheetId="32" hidden="1">#REF!</definedName>
    <definedName name="SOCF_Classification7" localSheetId="18" hidden="1">#REF!</definedName>
    <definedName name="SOCF_Classification7" localSheetId="38" hidden="1">#REF!</definedName>
    <definedName name="SOCF_Classification7" hidden="1">#REF!</definedName>
    <definedName name="SOCF_Div_Ind1" localSheetId="35" hidden="1">#REF!</definedName>
    <definedName name="SOCF_Div_Ind1" localSheetId="31" hidden="1">#REF!</definedName>
    <definedName name="SOCF_Div_Ind1" localSheetId="9" hidden="1">#REF!</definedName>
    <definedName name="SOCF_Div_Ind1" localSheetId="30" hidden="1">#REF!</definedName>
    <definedName name="SOCF_Div_Ind1" localSheetId="33" hidden="1">#REF!</definedName>
    <definedName name="SOCF_Div_Ind1" localSheetId="16" hidden="1">#REF!</definedName>
    <definedName name="SOCF_Div_Ind1" localSheetId="10" hidden="1">'NFD CONSO'!#REF!</definedName>
    <definedName name="SOCF_Div_Ind1" localSheetId="29" hidden="1">#REF!</definedName>
    <definedName name="SOCF_Div_Ind1" localSheetId="11" hidden="1">#REF!</definedName>
    <definedName name="SOCF_Div_Ind1" localSheetId="36" hidden="1">#REF!</definedName>
    <definedName name="SOCF_Div_Ind1" localSheetId="32" hidden="1">#REF!</definedName>
    <definedName name="SOCF_Div_Ind1" localSheetId="18" hidden="1">#REF!</definedName>
    <definedName name="SOCF_Div_Ind1" localSheetId="38" hidden="1">#REF!</definedName>
    <definedName name="SOCF_Div_Ind1" hidden="1">#REF!</definedName>
    <definedName name="SOCF_Line_Name1" localSheetId="35" hidden="1">#REF!</definedName>
    <definedName name="SOCF_Line_Name1" localSheetId="31" hidden="1">#REF!</definedName>
    <definedName name="SOCF_Line_Name1" localSheetId="9" hidden="1">#REF!</definedName>
    <definedName name="SOCF_Line_Name1" localSheetId="30" hidden="1">#REF!</definedName>
    <definedName name="SOCF_Line_Name1" localSheetId="33" hidden="1">#REF!</definedName>
    <definedName name="SOCF_Line_Name1" localSheetId="16" hidden="1">#REF!</definedName>
    <definedName name="SOCF_Line_Name1" localSheetId="10" hidden="1">'NFD CONSO'!#REF!</definedName>
    <definedName name="SOCF_Line_Name1" localSheetId="29" hidden="1">#REF!</definedName>
    <definedName name="SOCF_Line_Name1" localSheetId="11" hidden="1">#REF!</definedName>
    <definedName name="SOCF_Line_Name1" localSheetId="36" hidden="1">#REF!</definedName>
    <definedName name="SOCF_Line_Name1" localSheetId="32" hidden="1">#REF!</definedName>
    <definedName name="SOCF_Line_Name1" localSheetId="18" hidden="1">#REF!</definedName>
    <definedName name="SOCF_Line_Name1" localSheetId="38" hidden="1">#REF!</definedName>
    <definedName name="SOCF_Line_Name1" hidden="1">#REF!</definedName>
    <definedName name="SOCF_Line_Name11" localSheetId="35" hidden="1">#REF!</definedName>
    <definedName name="SOCF_Line_Name11" localSheetId="31" hidden="1">#REF!</definedName>
    <definedName name="SOCF_Line_Name11" localSheetId="9" hidden="1">#REF!</definedName>
    <definedName name="SOCF_Line_Name11" localSheetId="30" hidden="1">#REF!</definedName>
    <definedName name="SOCF_Line_Name11" localSheetId="33" hidden="1">#REF!</definedName>
    <definedName name="SOCF_Line_Name11" localSheetId="16" hidden="1">#REF!</definedName>
    <definedName name="SOCF_Line_Name11" localSheetId="10" hidden="1">'NFD CONSO'!#REF!</definedName>
    <definedName name="SOCF_Line_Name11" localSheetId="29" hidden="1">#REF!</definedName>
    <definedName name="SOCF_Line_Name11" localSheetId="11" hidden="1">#REF!</definedName>
    <definedName name="SOCF_Line_Name11" localSheetId="36" hidden="1">#REF!</definedName>
    <definedName name="SOCF_Line_Name11" localSheetId="32" hidden="1">#REF!</definedName>
    <definedName name="SOCF_Line_Name11" localSheetId="18" hidden="1">#REF!</definedName>
    <definedName name="SOCF_Line_Name11" localSheetId="38" hidden="1">#REF!</definedName>
    <definedName name="SOCF_Line_Name11" hidden="1">#REF!</definedName>
    <definedName name="SOCF_Line_Name2" localSheetId="35" hidden="1">#REF!</definedName>
    <definedName name="SOCF_Line_Name2" localSheetId="31" hidden="1">#REF!</definedName>
    <definedName name="SOCF_Line_Name2" localSheetId="9" hidden="1">#REF!</definedName>
    <definedName name="SOCF_Line_Name2" localSheetId="30" hidden="1">#REF!</definedName>
    <definedName name="SOCF_Line_Name2" localSheetId="33" hidden="1">#REF!</definedName>
    <definedName name="SOCF_Line_Name2" localSheetId="16" hidden="1">#REF!</definedName>
    <definedName name="SOCF_Line_Name2" localSheetId="10" hidden="1">'NFD CONSO'!#REF!</definedName>
    <definedName name="SOCF_Line_Name2" localSheetId="29" hidden="1">#REF!</definedName>
    <definedName name="SOCF_Line_Name2" localSheetId="11" hidden="1">#REF!</definedName>
    <definedName name="SOCF_Line_Name2" localSheetId="36" hidden="1">#REF!</definedName>
    <definedName name="SOCF_Line_Name2" localSheetId="32" hidden="1">#REF!</definedName>
    <definedName name="SOCF_Line_Name2" localSheetId="18" hidden="1">#REF!</definedName>
    <definedName name="SOCF_Line_Name2" localSheetId="38" hidden="1">#REF!</definedName>
    <definedName name="SOCF_Line_Name2" hidden="1">#REF!</definedName>
    <definedName name="SOCF_Line_Name4" localSheetId="35" hidden="1">#REF!</definedName>
    <definedName name="SOCF_Line_Name4" localSheetId="31" hidden="1">#REF!</definedName>
    <definedName name="SOCF_Line_Name4" localSheetId="9" hidden="1">#REF!</definedName>
    <definedName name="SOCF_Line_Name4" localSheetId="30" hidden="1">#REF!</definedName>
    <definedName name="SOCF_Line_Name4" localSheetId="33" hidden="1">#REF!</definedName>
    <definedName name="SOCF_Line_Name4" localSheetId="16" hidden="1">#REF!</definedName>
    <definedName name="SOCF_Line_Name4" localSheetId="10" hidden="1">'NFD CONSO'!#REF!</definedName>
    <definedName name="SOCF_Line_Name4" localSheetId="29" hidden="1">#REF!</definedName>
    <definedName name="SOCF_Line_Name4" localSheetId="11" hidden="1">#REF!</definedName>
    <definedName name="SOCF_Line_Name4" localSheetId="36" hidden="1">#REF!</definedName>
    <definedName name="SOCF_Line_Name4" localSheetId="32" hidden="1">#REF!</definedName>
    <definedName name="SOCF_Line_Name4" localSheetId="18" hidden="1">#REF!</definedName>
    <definedName name="SOCF_Line_Name4" localSheetId="38" hidden="1">#REF!</definedName>
    <definedName name="SOCF_Line_Name4" hidden="1">#REF!</definedName>
    <definedName name="SOCF_Line_Name7" localSheetId="35" hidden="1">#REF!</definedName>
    <definedName name="SOCF_Line_Name7" localSheetId="31" hidden="1">#REF!</definedName>
    <definedName name="SOCF_Line_Name7" localSheetId="9" hidden="1">#REF!</definedName>
    <definedName name="SOCF_Line_Name7" localSheetId="30" hidden="1">#REF!</definedName>
    <definedName name="SOCF_Line_Name7" localSheetId="33" hidden="1">#REF!</definedName>
    <definedName name="SOCF_Line_Name7" localSheetId="16" hidden="1">#REF!</definedName>
    <definedName name="SOCF_Line_Name7" localSheetId="10" hidden="1">'NFD CONSO'!#REF!</definedName>
    <definedName name="SOCF_Line_Name7" localSheetId="29" hidden="1">#REF!</definedName>
    <definedName name="SOCF_Line_Name7" localSheetId="11" hidden="1">#REF!</definedName>
    <definedName name="SOCF_Line_Name7" localSheetId="36" hidden="1">#REF!</definedName>
    <definedName name="SOCF_Line_Name7" localSheetId="32" hidden="1">#REF!</definedName>
    <definedName name="SOCF_Line_Name7" localSheetId="18" hidden="1">#REF!</definedName>
    <definedName name="SOCF_Line_Name7" localSheetId="38" hidden="1">#REF!</definedName>
    <definedName name="SOCF_Line_Name7" hidden="1">#REF!</definedName>
    <definedName name="SOCF_Line_Name8" localSheetId="35" hidden="1">#REF!</definedName>
    <definedName name="SOCF_Line_Name8" localSheetId="31" hidden="1">#REF!</definedName>
    <definedName name="SOCF_Line_Name8" localSheetId="9" hidden="1">#REF!</definedName>
    <definedName name="SOCF_Line_Name8" localSheetId="30" hidden="1">#REF!</definedName>
    <definedName name="SOCF_Line_Name8" localSheetId="33" hidden="1">#REF!</definedName>
    <definedName name="SOCF_Line_Name8" localSheetId="16" hidden="1">#REF!</definedName>
    <definedName name="SOCF_Line_Name8" localSheetId="10" hidden="1">'NFD CONSO'!#REF!</definedName>
    <definedName name="SOCF_Line_Name8" localSheetId="29" hidden="1">#REF!</definedName>
    <definedName name="SOCF_Line_Name8" localSheetId="11" hidden="1">#REF!</definedName>
    <definedName name="SOCF_Line_Name8" localSheetId="36" hidden="1">#REF!</definedName>
    <definedName name="SOCF_Line_Name8" localSheetId="32" hidden="1">#REF!</definedName>
    <definedName name="SOCF_Line_Name8" localSheetId="18" hidden="1">#REF!</definedName>
    <definedName name="SOCF_Line_Name8" localSheetId="38" hidden="1">#REF!</definedName>
    <definedName name="SOCF_Line_Name8" hidden="1">#REF!</definedName>
    <definedName name="SOCF_Lower_Class1" localSheetId="35" hidden="1">#REF!</definedName>
    <definedName name="SOCF_Lower_Class1" localSheetId="31" hidden="1">#REF!</definedName>
    <definedName name="SOCF_Lower_Class1" localSheetId="9" hidden="1">#REF!</definedName>
    <definedName name="SOCF_Lower_Class1" localSheetId="30" hidden="1">#REF!</definedName>
    <definedName name="SOCF_Lower_Class1" localSheetId="33" hidden="1">#REF!</definedName>
    <definedName name="SOCF_Lower_Class1" localSheetId="16" hidden="1">#REF!</definedName>
    <definedName name="SOCF_Lower_Class1" localSheetId="10" hidden="1">'NFD CONSO'!#REF!</definedName>
    <definedName name="SOCF_Lower_Class1" localSheetId="29" hidden="1">#REF!</definedName>
    <definedName name="SOCF_Lower_Class1" localSheetId="11" hidden="1">#REF!</definedName>
    <definedName name="SOCF_Lower_Class1" localSheetId="36" hidden="1">#REF!</definedName>
    <definedName name="SOCF_Lower_Class1" localSheetId="32" hidden="1">#REF!</definedName>
    <definedName name="SOCF_Lower_Class1" localSheetId="18" hidden="1">#REF!</definedName>
    <definedName name="SOCF_Lower_Class1" localSheetId="38" hidden="1">#REF!</definedName>
    <definedName name="SOCF_Lower_Class1" hidden="1">#REF!</definedName>
    <definedName name="SOCF_Lower_Class11" localSheetId="35" hidden="1">#REF!</definedName>
    <definedName name="SOCF_Lower_Class11" localSheetId="31" hidden="1">#REF!</definedName>
    <definedName name="SOCF_Lower_Class11" localSheetId="9" hidden="1">#REF!</definedName>
    <definedName name="SOCF_Lower_Class11" localSheetId="30" hidden="1">#REF!</definedName>
    <definedName name="SOCF_Lower_Class11" localSheetId="33" hidden="1">#REF!</definedName>
    <definedName name="SOCF_Lower_Class11" localSheetId="16" hidden="1">#REF!</definedName>
    <definedName name="SOCF_Lower_Class11" localSheetId="10" hidden="1">'NFD CONSO'!#REF!</definedName>
    <definedName name="SOCF_Lower_Class11" localSheetId="29" hidden="1">#REF!</definedName>
    <definedName name="SOCF_Lower_Class11" localSheetId="11" hidden="1">#REF!</definedName>
    <definedName name="SOCF_Lower_Class11" localSheetId="36" hidden="1">#REF!</definedName>
    <definedName name="SOCF_Lower_Class11" localSheetId="32" hidden="1">#REF!</definedName>
    <definedName name="SOCF_Lower_Class11" localSheetId="18" hidden="1">#REF!</definedName>
    <definedName name="SOCF_Lower_Class11" localSheetId="38" hidden="1">#REF!</definedName>
    <definedName name="SOCF_Lower_Class11" hidden="1">#REF!</definedName>
    <definedName name="SOCF_Lower_Class2" localSheetId="35" hidden="1">#REF!</definedName>
    <definedName name="SOCF_Lower_Class2" localSheetId="31" hidden="1">#REF!</definedName>
    <definedName name="SOCF_Lower_Class2" localSheetId="9" hidden="1">#REF!</definedName>
    <definedName name="SOCF_Lower_Class2" localSheetId="30" hidden="1">#REF!</definedName>
    <definedName name="SOCF_Lower_Class2" localSheetId="33" hidden="1">#REF!</definedName>
    <definedName name="SOCF_Lower_Class2" localSheetId="16" hidden="1">#REF!</definedName>
    <definedName name="SOCF_Lower_Class2" localSheetId="10" hidden="1">'NFD CONSO'!#REF!</definedName>
    <definedName name="SOCF_Lower_Class2" localSheetId="29" hidden="1">#REF!</definedName>
    <definedName name="SOCF_Lower_Class2" localSheetId="11" hidden="1">#REF!</definedName>
    <definedName name="SOCF_Lower_Class2" localSheetId="36" hidden="1">#REF!</definedName>
    <definedName name="SOCF_Lower_Class2" localSheetId="32" hidden="1">#REF!</definedName>
    <definedName name="SOCF_Lower_Class2" localSheetId="18" hidden="1">#REF!</definedName>
    <definedName name="SOCF_Lower_Class2" localSheetId="38" hidden="1">#REF!</definedName>
    <definedName name="SOCF_Lower_Class2" hidden="1">#REF!</definedName>
    <definedName name="SOCF_Lower_Class4" localSheetId="35" hidden="1">#REF!</definedName>
    <definedName name="SOCF_Lower_Class4" localSheetId="31" hidden="1">#REF!</definedName>
    <definedName name="SOCF_Lower_Class4" localSheetId="9" hidden="1">#REF!</definedName>
    <definedName name="SOCF_Lower_Class4" localSheetId="30" hidden="1">#REF!</definedName>
    <definedName name="SOCF_Lower_Class4" localSheetId="33" hidden="1">#REF!</definedName>
    <definedName name="SOCF_Lower_Class4" localSheetId="16" hidden="1">#REF!</definedName>
    <definedName name="SOCF_Lower_Class4" localSheetId="10" hidden="1">'NFD CONSO'!#REF!</definedName>
    <definedName name="SOCF_Lower_Class4" localSheetId="29" hidden="1">#REF!</definedName>
    <definedName name="SOCF_Lower_Class4" localSheetId="11" hidden="1">#REF!</definedName>
    <definedName name="SOCF_Lower_Class4" localSheetId="36" hidden="1">#REF!</definedName>
    <definedName name="SOCF_Lower_Class4" localSheetId="32" hidden="1">#REF!</definedName>
    <definedName name="SOCF_Lower_Class4" localSheetId="18" hidden="1">#REF!</definedName>
    <definedName name="SOCF_Lower_Class4" localSheetId="38" hidden="1">#REF!</definedName>
    <definedName name="SOCF_Lower_Class4" hidden="1">#REF!</definedName>
    <definedName name="SOCF_Lower_Class7" localSheetId="35" hidden="1">#REF!</definedName>
    <definedName name="SOCF_Lower_Class7" localSheetId="31" hidden="1">#REF!</definedName>
    <definedName name="SOCF_Lower_Class7" localSheetId="9" hidden="1">#REF!</definedName>
    <definedName name="SOCF_Lower_Class7" localSheetId="30" hidden="1">#REF!</definedName>
    <definedName name="SOCF_Lower_Class7" localSheetId="33" hidden="1">#REF!</definedName>
    <definedName name="SOCF_Lower_Class7" localSheetId="16" hidden="1">#REF!</definedName>
    <definedName name="SOCF_Lower_Class7" localSheetId="10" hidden="1">'NFD CONSO'!#REF!</definedName>
    <definedName name="SOCF_Lower_Class7" localSheetId="29" hidden="1">#REF!</definedName>
    <definedName name="SOCF_Lower_Class7" localSheetId="11" hidden="1">#REF!</definedName>
    <definedName name="SOCF_Lower_Class7" localSheetId="36" hidden="1">#REF!</definedName>
    <definedName name="SOCF_Lower_Class7" localSheetId="32" hidden="1">#REF!</definedName>
    <definedName name="SOCF_Lower_Class7" localSheetId="18" hidden="1">#REF!</definedName>
    <definedName name="SOCF_Lower_Class7" localSheetId="38" hidden="1">#REF!</definedName>
    <definedName name="SOCF_Lower_Class7" hidden="1">#REF!</definedName>
    <definedName name="SOCF_Lower_Class8" localSheetId="35" hidden="1">#REF!</definedName>
    <definedName name="SOCF_Lower_Class8" localSheetId="31" hidden="1">#REF!</definedName>
    <definedName name="SOCF_Lower_Class8" localSheetId="9" hidden="1">#REF!</definedName>
    <definedName name="SOCF_Lower_Class8" localSheetId="30" hidden="1">#REF!</definedName>
    <definedName name="SOCF_Lower_Class8" localSheetId="33" hidden="1">#REF!</definedName>
    <definedName name="SOCF_Lower_Class8" localSheetId="16" hidden="1">#REF!</definedName>
    <definedName name="SOCF_Lower_Class8" localSheetId="10" hidden="1">'NFD CONSO'!#REF!</definedName>
    <definedName name="SOCF_Lower_Class8" localSheetId="29" hidden="1">#REF!</definedName>
    <definedName name="SOCF_Lower_Class8" localSheetId="11" hidden="1">#REF!</definedName>
    <definedName name="SOCF_Lower_Class8" localSheetId="36" hidden="1">#REF!</definedName>
    <definedName name="SOCF_Lower_Class8" localSheetId="32" hidden="1">#REF!</definedName>
    <definedName name="SOCF_Lower_Class8" localSheetId="18" hidden="1">#REF!</definedName>
    <definedName name="SOCF_Lower_Class8" localSheetId="38" hidden="1">#REF!</definedName>
    <definedName name="SOCF_Lower_Class8" hidden="1">#REF!</definedName>
    <definedName name="SOCF_Subclass1" localSheetId="35" hidden="1">#REF!</definedName>
    <definedName name="SOCF_Subclass1" localSheetId="31" hidden="1">#REF!</definedName>
    <definedName name="SOCF_Subclass1" localSheetId="9" hidden="1">#REF!</definedName>
    <definedName name="SOCF_Subclass1" localSheetId="30" hidden="1">#REF!</definedName>
    <definedName name="SOCF_Subclass1" localSheetId="33" hidden="1">#REF!</definedName>
    <definedName name="SOCF_Subclass1" localSheetId="16" hidden="1">#REF!</definedName>
    <definedName name="SOCF_Subclass1" localSheetId="10" hidden="1">'NFD CONSO'!#REF!</definedName>
    <definedName name="SOCF_Subclass1" localSheetId="29" hidden="1">#REF!</definedName>
    <definedName name="SOCF_Subclass1" localSheetId="11" hidden="1">#REF!</definedName>
    <definedName name="SOCF_Subclass1" localSheetId="36" hidden="1">#REF!</definedName>
    <definedName name="SOCF_Subclass1" localSheetId="32" hidden="1">#REF!</definedName>
    <definedName name="SOCF_Subclass1" localSheetId="18" hidden="1">#REF!</definedName>
    <definedName name="SOCF_Subclass1" localSheetId="38" hidden="1">#REF!</definedName>
    <definedName name="SOCF_Subclass1" hidden="1">#REF!</definedName>
    <definedName name="SOCF_Subclass11" localSheetId="35" hidden="1">#REF!</definedName>
    <definedName name="SOCF_Subclass11" localSheetId="31" hidden="1">#REF!</definedName>
    <definedName name="SOCF_Subclass11" localSheetId="9" hidden="1">#REF!</definedName>
    <definedName name="SOCF_Subclass11" localSheetId="30" hidden="1">#REF!</definedName>
    <definedName name="SOCF_Subclass11" localSheetId="33" hidden="1">#REF!</definedName>
    <definedName name="SOCF_Subclass11" localSheetId="16" hidden="1">#REF!</definedName>
    <definedName name="SOCF_Subclass11" localSheetId="10" hidden="1">'NFD CONSO'!#REF!</definedName>
    <definedName name="SOCF_Subclass11" localSheetId="29" hidden="1">#REF!</definedName>
    <definedName name="SOCF_Subclass11" localSheetId="11" hidden="1">#REF!</definedName>
    <definedName name="SOCF_Subclass11" localSheetId="36" hidden="1">#REF!</definedName>
    <definedName name="SOCF_Subclass11" localSheetId="32" hidden="1">#REF!</definedName>
    <definedName name="SOCF_Subclass11" localSheetId="18" hidden="1">#REF!</definedName>
    <definedName name="SOCF_Subclass11" localSheetId="38" hidden="1">#REF!</definedName>
    <definedName name="SOCF_Subclass11" hidden="1">#REF!</definedName>
    <definedName name="SOCF_Subclass4" localSheetId="35" hidden="1">#REF!</definedName>
    <definedName name="SOCF_Subclass4" localSheetId="31" hidden="1">#REF!</definedName>
    <definedName name="SOCF_Subclass4" localSheetId="9" hidden="1">#REF!</definedName>
    <definedName name="SOCF_Subclass4" localSheetId="30" hidden="1">#REF!</definedName>
    <definedName name="SOCF_Subclass4" localSheetId="33" hidden="1">#REF!</definedName>
    <definedName name="SOCF_Subclass4" localSheetId="16" hidden="1">#REF!</definedName>
    <definedName name="SOCF_Subclass4" localSheetId="10" hidden="1">'NFD CONSO'!#REF!</definedName>
    <definedName name="SOCF_Subclass4" localSheetId="29" hidden="1">#REF!</definedName>
    <definedName name="SOCF_Subclass4" localSheetId="11" hidden="1">#REF!</definedName>
    <definedName name="SOCF_Subclass4" localSheetId="36" hidden="1">#REF!</definedName>
    <definedName name="SOCF_Subclass4" localSheetId="32" hidden="1">#REF!</definedName>
    <definedName name="SOCF_Subclass4" localSheetId="18" hidden="1">#REF!</definedName>
    <definedName name="SOCF_Subclass4" localSheetId="38" hidden="1">#REF!</definedName>
    <definedName name="SOCF_Subclass4" hidden="1">#REF!</definedName>
    <definedName name="SOCF_Subclass7" localSheetId="35" hidden="1">#REF!</definedName>
    <definedName name="SOCF_Subclass7" localSheetId="31" hidden="1">#REF!</definedName>
    <definedName name="SOCF_Subclass7" localSheetId="9" hidden="1">#REF!</definedName>
    <definedName name="SOCF_Subclass7" localSheetId="30" hidden="1">#REF!</definedName>
    <definedName name="SOCF_Subclass7" localSheetId="33" hidden="1">#REF!</definedName>
    <definedName name="SOCF_Subclass7" localSheetId="16" hidden="1">#REF!</definedName>
    <definedName name="SOCF_Subclass7" localSheetId="10" hidden="1">'NFD CONSO'!#REF!</definedName>
    <definedName name="SOCF_Subclass7" localSheetId="29" hidden="1">#REF!</definedName>
    <definedName name="SOCF_Subclass7" localSheetId="11" hidden="1">#REF!</definedName>
    <definedName name="SOCF_Subclass7" localSheetId="36" hidden="1">#REF!</definedName>
    <definedName name="SOCF_Subclass7" localSheetId="32" hidden="1">#REF!</definedName>
    <definedName name="SOCF_Subclass7" localSheetId="18" hidden="1">#REF!</definedName>
    <definedName name="SOCF_Subclass7" localSheetId="38" hidden="1">#REF!</definedName>
    <definedName name="SOCF_Subclass7" hidden="1">#REF!</definedName>
    <definedName name="SOCF_Subclass8" localSheetId="35" hidden="1">#REF!</definedName>
    <definedName name="SOCF_Subclass8" localSheetId="31" hidden="1">#REF!</definedName>
    <definedName name="SOCF_Subclass8" localSheetId="9" hidden="1">#REF!</definedName>
    <definedName name="SOCF_Subclass8" localSheetId="30" hidden="1">#REF!</definedName>
    <definedName name="SOCF_Subclass8" localSheetId="33" hidden="1">#REF!</definedName>
    <definedName name="SOCF_Subclass8" localSheetId="16" hidden="1">#REF!</definedName>
    <definedName name="SOCF_Subclass8" localSheetId="10" hidden="1">'NFD CONSO'!#REF!</definedName>
    <definedName name="SOCF_Subclass8" localSheetId="29" hidden="1">#REF!</definedName>
    <definedName name="SOCF_Subclass8" localSheetId="11" hidden="1">#REF!</definedName>
    <definedName name="SOCF_Subclass8" localSheetId="36" hidden="1">#REF!</definedName>
    <definedName name="SOCF_Subclass8" localSheetId="32" hidden="1">#REF!</definedName>
    <definedName name="SOCF_Subclass8" localSheetId="18" hidden="1">#REF!</definedName>
    <definedName name="SOCF_Subclass8" localSheetId="38" hidden="1">#REF!</definedName>
    <definedName name="SOCF_Subclass8" hidden="1">#REF!</definedName>
    <definedName name="SOCF_Subtotal1" localSheetId="35" hidden="1">#REF!</definedName>
    <definedName name="SOCF_Subtotal1" localSheetId="31" hidden="1">#REF!</definedName>
    <definedName name="SOCF_Subtotal1" localSheetId="9" hidden="1">#REF!</definedName>
    <definedName name="SOCF_Subtotal1" localSheetId="30" hidden="1">#REF!</definedName>
    <definedName name="SOCF_Subtotal1" localSheetId="33" hidden="1">#REF!</definedName>
    <definedName name="SOCF_Subtotal1" localSheetId="16" hidden="1">#REF!</definedName>
    <definedName name="SOCF_Subtotal1" localSheetId="10" hidden="1">'NFD CONSO'!#REF!</definedName>
    <definedName name="SOCF_Subtotal1" localSheetId="29" hidden="1">#REF!</definedName>
    <definedName name="SOCF_Subtotal1" localSheetId="11" hidden="1">#REF!</definedName>
    <definedName name="SOCF_Subtotal1" localSheetId="36" hidden="1">#REF!</definedName>
    <definedName name="SOCF_Subtotal1" localSheetId="32" hidden="1">#REF!</definedName>
    <definedName name="SOCF_Subtotal1" localSheetId="18" hidden="1">#REF!</definedName>
    <definedName name="SOCF_Subtotal1" localSheetId="38" hidden="1">#REF!</definedName>
    <definedName name="SOCF_Subtotal1" hidden="1">#REF!</definedName>
    <definedName name="SOCF_Subtotal11" localSheetId="35" hidden="1">#REF!</definedName>
    <definedName name="SOCF_Subtotal11" localSheetId="31" hidden="1">#REF!</definedName>
    <definedName name="SOCF_Subtotal11" localSheetId="9" hidden="1">#REF!</definedName>
    <definedName name="SOCF_Subtotal11" localSheetId="30" hidden="1">#REF!</definedName>
    <definedName name="SOCF_Subtotal11" localSheetId="33" hidden="1">#REF!</definedName>
    <definedName name="SOCF_Subtotal11" localSheetId="16" hidden="1">#REF!</definedName>
    <definedName name="SOCF_Subtotal11" localSheetId="10" hidden="1">'NFD CONSO'!#REF!</definedName>
    <definedName name="SOCF_Subtotal11" localSheetId="29" hidden="1">#REF!</definedName>
    <definedName name="SOCF_Subtotal11" localSheetId="11" hidden="1">#REF!</definedName>
    <definedName name="SOCF_Subtotal11" localSheetId="36" hidden="1">#REF!</definedName>
    <definedName name="SOCF_Subtotal11" localSheetId="32" hidden="1">#REF!</definedName>
    <definedName name="SOCF_Subtotal11" localSheetId="18" hidden="1">#REF!</definedName>
    <definedName name="SOCF_Subtotal11" localSheetId="38" hidden="1">#REF!</definedName>
    <definedName name="SOCF_Subtotal11" hidden="1">#REF!</definedName>
    <definedName name="SOCF_Subtotal2" localSheetId="35" hidden="1">#REF!</definedName>
    <definedName name="SOCF_Subtotal2" localSheetId="31" hidden="1">#REF!</definedName>
    <definedName name="SOCF_Subtotal2" localSheetId="9" hidden="1">#REF!</definedName>
    <definedName name="SOCF_Subtotal2" localSheetId="30" hidden="1">#REF!</definedName>
    <definedName name="SOCF_Subtotal2" localSheetId="33" hidden="1">#REF!</definedName>
    <definedName name="SOCF_Subtotal2" localSheetId="16" hidden="1">#REF!</definedName>
    <definedName name="SOCF_Subtotal2" localSheetId="10" hidden="1">'NFD CONSO'!#REF!</definedName>
    <definedName name="SOCF_Subtotal2" localSheetId="29" hidden="1">#REF!</definedName>
    <definedName name="SOCF_Subtotal2" localSheetId="11" hidden="1">#REF!</definedName>
    <definedName name="SOCF_Subtotal2" localSheetId="36" hidden="1">#REF!</definedName>
    <definedName name="SOCF_Subtotal2" localSheetId="32" hidden="1">#REF!</definedName>
    <definedName name="SOCF_Subtotal2" localSheetId="18" hidden="1">#REF!</definedName>
    <definedName name="SOCF_Subtotal2" localSheetId="38" hidden="1">#REF!</definedName>
    <definedName name="SOCF_Subtotal2" hidden="1">#REF!</definedName>
    <definedName name="SOCF_Subtotal4" localSheetId="35" hidden="1">#REF!</definedName>
    <definedName name="SOCF_Subtotal4" localSheetId="31" hidden="1">#REF!</definedName>
    <definedName name="SOCF_Subtotal4" localSheetId="9" hidden="1">#REF!</definedName>
    <definedName name="SOCF_Subtotal4" localSheetId="30" hidden="1">#REF!</definedName>
    <definedName name="SOCF_Subtotal4" localSheetId="33" hidden="1">#REF!</definedName>
    <definedName name="SOCF_Subtotal4" localSheetId="16" hidden="1">#REF!</definedName>
    <definedName name="SOCF_Subtotal4" localSheetId="10" hidden="1">'NFD CONSO'!#REF!</definedName>
    <definedName name="SOCF_Subtotal4" localSheetId="29" hidden="1">#REF!</definedName>
    <definedName name="SOCF_Subtotal4" localSheetId="11" hidden="1">#REF!</definedName>
    <definedName name="SOCF_Subtotal4" localSheetId="36" hidden="1">#REF!</definedName>
    <definedName name="SOCF_Subtotal4" localSheetId="32" hidden="1">#REF!</definedName>
    <definedName name="SOCF_Subtotal4" localSheetId="18" hidden="1">#REF!</definedName>
    <definedName name="SOCF_Subtotal4" localSheetId="38" hidden="1">#REF!</definedName>
    <definedName name="SOCF_Subtotal4" hidden="1">#REF!</definedName>
    <definedName name="SOCF_Subtotal7" localSheetId="35" hidden="1">#REF!</definedName>
    <definedName name="SOCF_Subtotal7" localSheetId="31" hidden="1">#REF!</definedName>
    <definedName name="SOCF_Subtotal7" localSheetId="9" hidden="1">#REF!</definedName>
    <definedName name="SOCF_Subtotal7" localSheetId="30" hidden="1">#REF!</definedName>
    <definedName name="SOCF_Subtotal7" localSheetId="33" hidden="1">#REF!</definedName>
    <definedName name="SOCF_Subtotal7" localSheetId="16" hidden="1">#REF!</definedName>
    <definedName name="SOCF_Subtotal7" localSheetId="10" hidden="1">'NFD CONSO'!#REF!</definedName>
    <definedName name="SOCF_Subtotal7" localSheetId="29" hidden="1">#REF!</definedName>
    <definedName name="SOCF_Subtotal7" localSheetId="11" hidden="1">#REF!</definedName>
    <definedName name="SOCF_Subtotal7" localSheetId="36" hidden="1">#REF!</definedName>
    <definedName name="SOCF_Subtotal7" localSheetId="32" hidden="1">#REF!</definedName>
    <definedName name="SOCF_Subtotal7" localSheetId="18" hidden="1">#REF!</definedName>
    <definedName name="SOCF_Subtotal7" localSheetId="38" hidden="1">#REF!</definedName>
    <definedName name="SOCF_Subtotal7" hidden="1">#REF!</definedName>
    <definedName name="SOCF_Subtotal8" localSheetId="35" hidden="1">#REF!</definedName>
    <definedName name="SOCF_Subtotal8" localSheetId="31" hidden="1">#REF!</definedName>
    <definedName name="SOCF_Subtotal8" localSheetId="9" hidden="1">#REF!</definedName>
    <definedName name="SOCF_Subtotal8" localSheetId="30" hidden="1">#REF!</definedName>
    <definedName name="SOCF_Subtotal8" localSheetId="33" hidden="1">#REF!</definedName>
    <definedName name="SOCF_Subtotal8" localSheetId="16" hidden="1">#REF!</definedName>
    <definedName name="SOCF_Subtotal8" localSheetId="10" hidden="1">'NFD CONSO'!#REF!</definedName>
    <definedName name="SOCF_Subtotal8" localSheetId="29" hidden="1">#REF!</definedName>
    <definedName name="SOCF_Subtotal8" localSheetId="11" hidden="1">#REF!</definedName>
    <definedName name="SOCF_Subtotal8" localSheetId="36" hidden="1">#REF!</definedName>
    <definedName name="SOCF_Subtotal8" localSheetId="32" hidden="1">#REF!</definedName>
    <definedName name="SOCF_Subtotal8" localSheetId="18" hidden="1">#REF!</definedName>
    <definedName name="SOCF_Subtotal8" localSheetId="38" hidden="1">#REF!</definedName>
    <definedName name="SOCF_Subtotal8" hidden="1">#REF!</definedName>
    <definedName name="SOCF_Upper_Class1" localSheetId="35" hidden="1">#REF!</definedName>
    <definedName name="SOCF_Upper_Class1" localSheetId="31" hidden="1">#REF!</definedName>
    <definedName name="SOCF_Upper_Class1" localSheetId="9" hidden="1">#REF!</definedName>
    <definedName name="SOCF_Upper_Class1" localSheetId="30" hidden="1">#REF!</definedName>
    <definedName name="SOCF_Upper_Class1" localSheetId="33" hidden="1">#REF!</definedName>
    <definedName name="SOCF_Upper_Class1" localSheetId="16" hidden="1">#REF!</definedName>
    <definedName name="SOCF_Upper_Class1" localSheetId="10" hidden="1">'NFD CONSO'!#REF!</definedName>
    <definedName name="SOCF_Upper_Class1" localSheetId="29" hidden="1">#REF!</definedName>
    <definedName name="SOCF_Upper_Class1" localSheetId="11" hidden="1">#REF!</definedName>
    <definedName name="SOCF_Upper_Class1" localSheetId="36" hidden="1">#REF!</definedName>
    <definedName name="SOCF_Upper_Class1" localSheetId="32" hidden="1">#REF!</definedName>
    <definedName name="SOCF_Upper_Class1" localSheetId="18" hidden="1">#REF!</definedName>
    <definedName name="SOCF_Upper_Class1" localSheetId="38" hidden="1">#REF!</definedName>
    <definedName name="SOCF_Upper_Class1" hidden="1">#REF!</definedName>
    <definedName name="solver_adj" localSheetId="9" hidden="1">#REF!</definedName>
    <definedName name="solver_adj" localSheetId="10" hidden="1">'NFD CONSO'!#REF!</definedName>
    <definedName name="solver_adj" localSheetId="11" hidden="1">#REF!</definedName>
    <definedName name="solver_adj" localSheetId="18" hidden="1">#REF!</definedName>
    <definedName name="solver_adj" hidden="1">#REF!</definedName>
    <definedName name="solver_cvg" hidden="1">0.0001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opt" hidden="1">#REF!</definedName>
    <definedName name="solver_pre" hidden="1">0.000001</definedName>
    <definedName name="solver_rel1" hidden="1">1</definedName>
    <definedName name="solver_rel2" hidden="1">1</definedName>
    <definedName name="solver_rel3" hidden="1">1</definedName>
    <definedName name="solver_rel4" hidden="1">4</definedName>
    <definedName name="solver_rel5" hidden="1">4</definedName>
    <definedName name="solver_rel6" hidden="1">4</definedName>
    <definedName name="solver_rhs1" hidden="1">15</definedName>
    <definedName name="solver_rhs2" hidden="1">15</definedName>
    <definedName name="solver_rhs3" hidden="1">15</definedName>
    <definedName name="solver_scl" hidden="1">2</definedName>
    <definedName name="solver_sho" hidden="1">2</definedName>
    <definedName name="solver_tim" hidden="1">100</definedName>
    <definedName name="solver_tmp" hidden="1">15</definedName>
    <definedName name="solver_tol" hidden="1">0.05</definedName>
    <definedName name="solver_typ" hidden="1">3</definedName>
    <definedName name="solver_val" hidden="1">0.6</definedName>
    <definedName name="SORT" localSheetId="9" hidden="1">#REF!</definedName>
    <definedName name="SORT" localSheetId="10" hidden="1">'NFD CONSO'!#REF!</definedName>
    <definedName name="SORT" localSheetId="11" hidden="1">#REF!</definedName>
    <definedName name="SORT" localSheetId="18" hidden="1">#REF!</definedName>
    <definedName name="SORT" hidden="1">#REF!</definedName>
    <definedName name="Spend_Type3" localSheetId="35" hidden="1">#REF!</definedName>
    <definedName name="Spend_Type3" localSheetId="31" hidden="1">#REF!</definedName>
    <definedName name="Spend_Type3" localSheetId="9" hidden="1">#REF!</definedName>
    <definedName name="Spend_Type3" localSheetId="30" hidden="1">#REF!</definedName>
    <definedName name="Spend_Type3" localSheetId="51" hidden="1">#REF!</definedName>
    <definedName name="Spend_Type3" localSheetId="33" hidden="1">#REF!</definedName>
    <definedName name="Spend_Type3" localSheetId="16" hidden="1">#REF!</definedName>
    <definedName name="Spend_Type3" localSheetId="10" hidden="1">'NFD CONSO'!#REF!</definedName>
    <definedName name="Spend_Type3" localSheetId="29" hidden="1">#REF!</definedName>
    <definedName name="Spend_Type3" localSheetId="11" hidden="1">#REF!</definedName>
    <definedName name="Spend_Type3" localSheetId="36" hidden="1">#REF!</definedName>
    <definedName name="Spend_Type3" localSheetId="32" hidden="1">#REF!</definedName>
    <definedName name="Spend_Type3" localSheetId="18" hidden="1">#REF!</definedName>
    <definedName name="Spend_Type3" localSheetId="38" hidden="1">#REF!</definedName>
    <definedName name="Spend_Type3" hidden="1">#REF!</definedName>
    <definedName name="SPWD" hidden="1">"pepsico"</definedName>
    <definedName name="ss" localSheetId="35" hidden="1">{#N/A,#N/A,FALSE,"Aging Summary";#N/A,#N/A,FALSE,"Ratio Analysis";#N/A,#N/A,FALSE,"Test 120 Day Accts";#N/A,#N/A,FALSE,"Tickmarks"}</definedName>
    <definedName name="ss" localSheetId="31" hidden="1">{#N/A,#N/A,FALSE,"Aging Summary";#N/A,#N/A,FALSE,"Ratio Analysis";#N/A,#N/A,FALSE,"Test 120 Day Accts";#N/A,#N/A,FALSE,"Tickmarks"}</definedName>
    <definedName name="ss" localSheetId="9" hidden="1">{#N/A,#N/A,FALSE,"Aging Summary";#N/A,#N/A,FALSE,"Ratio Analysis";#N/A,#N/A,FALSE,"Test 120 Day Accts";#N/A,#N/A,FALSE,"Tickmarks"}</definedName>
    <definedName name="ss" localSheetId="30" hidden="1">{#N/A,#N/A,FALSE,"Aging Summary";#N/A,#N/A,FALSE,"Ratio Analysis";#N/A,#N/A,FALSE,"Test 120 Day Accts";#N/A,#N/A,FALSE,"Tickmarks"}</definedName>
    <definedName name="ss" localSheetId="51" hidden="1">{#N/A,#N/A,FALSE,"Aging Summary";#N/A,#N/A,FALSE,"Ratio Analysis";#N/A,#N/A,FALSE,"Test 120 Day Accts";#N/A,#N/A,FALSE,"Tickmarks"}</definedName>
    <definedName name="ss" localSheetId="7" hidden="1">{#N/A,#N/A,FALSE,"Aging Summary";#N/A,#N/A,FALSE,"Ratio Analysis";#N/A,#N/A,FALSE,"Test 120 Day Accts";#N/A,#N/A,FALSE,"Tickmarks"}</definedName>
    <definedName name="ss" localSheetId="33" hidden="1">{#N/A,#N/A,FALSE,"Aging Summary";#N/A,#N/A,FALSE,"Ratio Analysis";#N/A,#N/A,FALSE,"Test 120 Day Accts";#N/A,#N/A,FALSE,"Tickmarks"}</definedName>
    <definedName name="ss" localSheetId="6" hidden="1">{#N/A,#N/A,FALSE,"Aging Summary";#N/A,#N/A,FALSE,"Ratio Analysis";#N/A,#N/A,FALSE,"Test 120 Day Accts";#N/A,#N/A,FALSE,"Tickmarks"}</definedName>
    <definedName name="ss" localSheetId="16" hidden="1">{#N/A,#N/A,FALSE,"Aging Summary";#N/A,#N/A,FALSE,"Ratio Analysis";#N/A,#N/A,FALSE,"Test 120 Day Accts";#N/A,#N/A,FALSE,"Tickmarks"}</definedName>
    <definedName name="ss" localSheetId="10" hidden="1">{#N/A,#N/A,FALSE,"Aging Summary";#N/A,#N/A,FALSE,"Ratio Analysis";#N/A,#N/A,FALSE,"Test 120 Day Accts";#N/A,#N/A,FALSE,"Tickmarks"}</definedName>
    <definedName name="ss" localSheetId="29" hidden="1">{#N/A,#N/A,FALSE,"Aging Summary";#N/A,#N/A,FALSE,"Ratio Analysis";#N/A,#N/A,FALSE,"Test 120 Day Accts";#N/A,#N/A,FALSE,"Tickmarks"}</definedName>
    <definedName name="ss" localSheetId="28" hidden="1">{#N/A,#N/A,FALSE,"Aging Summary";#N/A,#N/A,FALSE,"Ratio Analysis";#N/A,#N/A,FALSE,"Test 120 Day Accts";#N/A,#N/A,FALSE,"Tickmarks"}</definedName>
    <definedName name="ss" localSheetId="11" hidden="1">{#N/A,#N/A,FALSE,"Aging Summary";#N/A,#N/A,FALSE,"Ratio Analysis";#N/A,#N/A,FALSE,"Test 120 Day Accts";#N/A,#N/A,FALSE,"Tickmarks"}</definedName>
    <definedName name="ss" localSheetId="36" hidden="1">{#N/A,#N/A,FALSE,"Aging Summary";#N/A,#N/A,FALSE,"Ratio Analysis";#N/A,#N/A,FALSE,"Test 120 Day Accts";#N/A,#N/A,FALSE,"Tickmarks"}</definedName>
    <definedName name="ss" localSheetId="32" hidden="1">{#N/A,#N/A,FALSE,"Aging Summary";#N/A,#N/A,FALSE,"Ratio Analysis";#N/A,#N/A,FALSE,"Test 120 Day Accts";#N/A,#N/A,FALSE,"Tickmarks"}</definedName>
    <definedName name="ss" localSheetId="18" hidden="1">{#N/A,#N/A,FALSE,"Aging Summary";#N/A,#N/A,FALSE,"Ratio Analysis";#N/A,#N/A,FALSE,"Test 120 Day Accts";#N/A,#N/A,FALSE,"Tickmarks"}</definedName>
    <definedName name="ss" localSheetId="38" hidden="1">{#N/A,#N/A,FALSE,"Aging Summary";#N/A,#N/A,FALSE,"Ratio Analysis";#N/A,#N/A,FALSE,"Test 120 Day Accts";#N/A,#N/A,FALSE,"Tickmarks"}</definedName>
    <definedName name="ss" hidden="1">{#N/A,#N/A,FALSE,"Aging Summary";#N/A,#N/A,FALSE,"Ratio Analysis";#N/A,#N/A,FALSE,"Test 120 Day Accts";#N/A,#N/A,FALSE,"Tickmarks"}</definedName>
    <definedName name="SSD" localSheetId="35" hidden="1">{#N/A,#N/A,FALSE,"REPORT"}</definedName>
    <definedName name="SSD" localSheetId="31" hidden="1">{#N/A,#N/A,FALSE,"REPORT"}</definedName>
    <definedName name="SSD" localSheetId="9" hidden="1">{#N/A,#N/A,FALSE,"REPORT"}</definedName>
    <definedName name="SSD" localSheetId="30" hidden="1">{#N/A,#N/A,FALSE,"REPORT"}</definedName>
    <definedName name="SSD" localSheetId="51" hidden="1">{#N/A,#N/A,FALSE,"REPORT"}</definedName>
    <definedName name="SSD" localSheetId="7" hidden="1">{#N/A,#N/A,FALSE,"REPORT"}</definedName>
    <definedName name="SSD" localSheetId="33" hidden="1">{#N/A,#N/A,FALSE,"REPORT"}</definedName>
    <definedName name="SSD" localSheetId="6" hidden="1">{#N/A,#N/A,FALSE,"REPORT"}</definedName>
    <definedName name="SSD" localSheetId="16" hidden="1">{#N/A,#N/A,FALSE,"REPORT"}</definedName>
    <definedName name="SSD" localSheetId="10" hidden="1">{#N/A,#N/A,FALSE,"REPORT"}</definedName>
    <definedName name="SSD" localSheetId="29" hidden="1">{#N/A,#N/A,FALSE,"REPORT"}</definedName>
    <definedName name="SSD" localSheetId="28" hidden="1">{#N/A,#N/A,FALSE,"REPORT"}</definedName>
    <definedName name="SSD" localSheetId="11" hidden="1">{#N/A,#N/A,FALSE,"REPORT"}</definedName>
    <definedName name="SSD" localSheetId="36" hidden="1">{#N/A,#N/A,FALSE,"REPORT"}</definedName>
    <definedName name="SSD" localSheetId="32" hidden="1">{#N/A,#N/A,FALSE,"REPORT"}</definedName>
    <definedName name="SSD" localSheetId="18" hidden="1">{#N/A,#N/A,FALSE,"REPORT"}</definedName>
    <definedName name="SSD" localSheetId="38" hidden="1">{#N/A,#N/A,FALSE,"REPORT"}</definedName>
    <definedName name="SSD" hidden="1">{#N/A,#N/A,FALSE,"REPORT"}</definedName>
    <definedName name="sss" localSheetId="35" hidden="1">{#N/A,#N/A,FALSE,"Pharm";#N/A,#N/A,FALSE,"WWCM"}</definedName>
    <definedName name="sss" localSheetId="31" hidden="1">{#N/A,#N/A,FALSE,"Pharm";#N/A,#N/A,FALSE,"WWCM"}</definedName>
    <definedName name="sss" localSheetId="9" hidden="1">{#N/A,#N/A,FALSE,"Pharm";#N/A,#N/A,FALSE,"WWCM"}</definedName>
    <definedName name="sss" localSheetId="30" hidden="1">{#N/A,#N/A,FALSE,"Pharm";#N/A,#N/A,FALSE,"WWCM"}</definedName>
    <definedName name="sss" localSheetId="51" hidden="1">{#N/A,#N/A,FALSE,"Pharm";#N/A,#N/A,FALSE,"WWCM"}</definedName>
    <definedName name="sss" localSheetId="7" hidden="1">{#N/A,#N/A,FALSE,"Pharm";#N/A,#N/A,FALSE,"WWCM"}</definedName>
    <definedName name="sss" localSheetId="33" hidden="1">{#N/A,#N/A,FALSE,"Pharm";#N/A,#N/A,FALSE,"WWCM"}</definedName>
    <definedName name="sss" localSheetId="6" hidden="1">{#N/A,#N/A,FALSE,"Pharm";#N/A,#N/A,FALSE,"WWCM"}</definedName>
    <definedName name="sss" localSheetId="16" hidden="1">{#N/A,#N/A,FALSE,"Pharm";#N/A,#N/A,FALSE,"WWCM"}</definedName>
    <definedName name="sss" localSheetId="10" hidden="1">{#N/A,#N/A,FALSE,"Pharm";#N/A,#N/A,FALSE,"WWCM"}</definedName>
    <definedName name="sss" localSheetId="29" hidden="1">{#N/A,#N/A,FALSE,"Pharm";#N/A,#N/A,FALSE,"WWCM"}</definedName>
    <definedName name="sss" localSheetId="28" hidden="1">{#N/A,#N/A,FALSE,"Pharm";#N/A,#N/A,FALSE,"WWCM"}</definedName>
    <definedName name="sss" localSheetId="11" hidden="1">{#N/A,#N/A,FALSE,"Pharm";#N/A,#N/A,FALSE,"WWCM"}</definedName>
    <definedName name="sss" localSheetId="36" hidden="1">{#N/A,#N/A,FALSE,"Pharm";#N/A,#N/A,FALSE,"WWCM"}</definedName>
    <definedName name="sss" localSheetId="32" hidden="1">{#N/A,#N/A,FALSE,"Pharm";#N/A,#N/A,FALSE,"WWCM"}</definedName>
    <definedName name="sss" localSheetId="18" hidden="1">{#N/A,#N/A,FALSE,"Pharm";#N/A,#N/A,FALSE,"WWCM"}</definedName>
    <definedName name="sss" localSheetId="38" hidden="1">{#N/A,#N/A,FALSE,"Pharm";#N/A,#N/A,FALSE,"WWCM"}</definedName>
    <definedName name="sss" hidden="1">{#N/A,#N/A,FALSE,"Pharm";#N/A,#N/A,FALSE,"WWCM"}</definedName>
    <definedName name="ssss" localSheetId="35" hidden="1">{#N/A,#N/A,FALSE,"משביר ישראל מאוחד"}</definedName>
    <definedName name="ssss" localSheetId="31" hidden="1">{#N/A,#N/A,FALSE,"משביר ישראל מאוחד"}</definedName>
    <definedName name="ssss" localSheetId="9" hidden="1">{#N/A,#N/A,FALSE,"משביר ישראל מאוחד"}</definedName>
    <definedName name="ssss" localSheetId="30" hidden="1">{#N/A,#N/A,FALSE,"משביר ישראל מאוחד"}</definedName>
    <definedName name="ssss" localSheetId="51" hidden="1">{#N/A,#N/A,FALSE,"משביר ישראל מאוחד"}</definedName>
    <definedName name="ssss" localSheetId="7" hidden="1">{#N/A,#N/A,FALSE,"משביר ישראל מאוחד"}</definedName>
    <definedName name="ssss" localSheetId="33" hidden="1">{#N/A,#N/A,FALSE,"משביר ישראל מאוחד"}</definedName>
    <definedName name="ssss" localSheetId="6" hidden="1">{#N/A,#N/A,FALSE,"משביר ישראל מאוחד"}</definedName>
    <definedName name="ssss" localSheetId="16" hidden="1">{#N/A,#N/A,FALSE,"משביר ישראל מאוחד"}</definedName>
    <definedName name="ssss" localSheetId="10" hidden="1">{#N/A,#N/A,FALSE,"משביר ישראל מאוחד"}</definedName>
    <definedName name="ssss" localSheetId="29" hidden="1">{#N/A,#N/A,FALSE,"משביר ישראל מאוחד"}</definedName>
    <definedName name="ssss" localSheetId="28" hidden="1">{#N/A,#N/A,FALSE,"משביר ישראל מאוחד"}</definedName>
    <definedName name="ssss" localSheetId="11" hidden="1">{#N/A,#N/A,FALSE,"משביר ישראל מאוחד"}</definedName>
    <definedName name="ssss" localSheetId="36" hidden="1">{#N/A,#N/A,FALSE,"משביר ישראל מאוחד"}</definedName>
    <definedName name="ssss" localSheetId="32" hidden="1">{#N/A,#N/A,FALSE,"משביר ישראל מאוחד"}</definedName>
    <definedName name="ssss" localSheetId="18" hidden="1">{#N/A,#N/A,FALSE,"משביר ישראל מאוחד"}</definedName>
    <definedName name="ssss" localSheetId="38" hidden="1">{#N/A,#N/A,FALSE,"משביר ישראל מאוחד"}</definedName>
    <definedName name="ssss" hidden="1">{#N/A,#N/A,FALSE,"משביר ישראל מאוחד"}</definedName>
    <definedName name="sssss" localSheetId="35" hidden="1">{#N/A,#N/A,FALSE,"Assump2";#N/A,#N/A,FALSE,"Income2";#N/A,#N/A,FALSE,"Balance2";#N/A,#N/A,FALSE,"DCF Filter";#N/A,#N/A,FALSE,"Trans Assump2";#N/A,#N/A,FALSE,"Combined Income2";#N/A,#N/A,FALSE,"Combined Balance2"}</definedName>
    <definedName name="sssss" localSheetId="31" hidden="1">{#N/A,#N/A,FALSE,"Assump2";#N/A,#N/A,FALSE,"Income2";#N/A,#N/A,FALSE,"Balance2";#N/A,#N/A,FALSE,"DCF Filter";#N/A,#N/A,FALSE,"Trans Assump2";#N/A,#N/A,FALSE,"Combined Income2";#N/A,#N/A,FALSE,"Combined Balance2"}</definedName>
    <definedName name="sssss" localSheetId="9" hidden="1">{#N/A,#N/A,FALSE,"Assump2";#N/A,#N/A,FALSE,"Income2";#N/A,#N/A,FALSE,"Balance2";#N/A,#N/A,FALSE,"DCF Filter";#N/A,#N/A,FALSE,"Trans Assump2";#N/A,#N/A,FALSE,"Combined Income2";#N/A,#N/A,FALSE,"Combined Balance2"}</definedName>
    <definedName name="sssss" localSheetId="30" hidden="1">{#N/A,#N/A,FALSE,"Assump2";#N/A,#N/A,FALSE,"Income2";#N/A,#N/A,FALSE,"Balance2";#N/A,#N/A,FALSE,"DCF Filter";#N/A,#N/A,FALSE,"Trans Assump2";#N/A,#N/A,FALSE,"Combined Income2";#N/A,#N/A,FALSE,"Combined Balance2"}</definedName>
    <definedName name="sssss" localSheetId="51" hidden="1">{#N/A,#N/A,FALSE,"Assump2";#N/A,#N/A,FALSE,"Income2";#N/A,#N/A,FALSE,"Balance2";#N/A,#N/A,FALSE,"DCF Filter";#N/A,#N/A,FALSE,"Trans Assump2";#N/A,#N/A,FALSE,"Combined Income2";#N/A,#N/A,FALSE,"Combined Balance2"}</definedName>
    <definedName name="sssss" localSheetId="7" hidden="1">{#N/A,#N/A,FALSE,"Assump2";#N/A,#N/A,FALSE,"Income2";#N/A,#N/A,FALSE,"Balance2";#N/A,#N/A,FALSE,"DCF Filter";#N/A,#N/A,FALSE,"Trans Assump2";#N/A,#N/A,FALSE,"Combined Income2";#N/A,#N/A,FALSE,"Combined Balance2"}</definedName>
    <definedName name="sssss" localSheetId="33" hidden="1">{#N/A,#N/A,FALSE,"Assump2";#N/A,#N/A,FALSE,"Income2";#N/A,#N/A,FALSE,"Balance2";#N/A,#N/A,FALSE,"DCF Filter";#N/A,#N/A,FALSE,"Trans Assump2";#N/A,#N/A,FALSE,"Combined Income2";#N/A,#N/A,FALSE,"Combined Balance2"}</definedName>
    <definedName name="sssss" localSheetId="6" hidden="1">{#N/A,#N/A,FALSE,"Assump2";#N/A,#N/A,FALSE,"Income2";#N/A,#N/A,FALSE,"Balance2";#N/A,#N/A,FALSE,"DCF Filter";#N/A,#N/A,FALSE,"Trans Assump2";#N/A,#N/A,FALSE,"Combined Income2";#N/A,#N/A,FALSE,"Combined Balance2"}</definedName>
    <definedName name="sssss" localSheetId="16" hidden="1">{#N/A,#N/A,FALSE,"Assump2";#N/A,#N/A,FALSE,"Income2";#N/A,#N/A,FALSE,"Balance2";#N/A,#N/A,FALSE,"DCF Filter";#N/A,#N/A,FALSE,"Trans Assump2";#N/A,#N/A,FALSE,"Combined Income2";#N/A,#N/A,FALSE,"Combined Balance2"}</definedName>
    <definedName name="sssss" localSheetId="10" hidden="1">{#N/A,#N/A,FALSE,"Assump2";#N/A,#N/A,FALSE,"Income2";#N/A,#N/A,FALSE,"Balance2";#N/A,#N/A,FALSE,"DCF Filter";#N/A,#N/A,FALSE,"Trans Assump2";#N/A,#N/A,FALSE,"Combined Income2";#N/A,#N/A,FALSE,"Combined Balance2"}</definedName>
    <definedName name="sssss" localSheetId="29" hidden="1">{#N/A,#N/A,FALSE,"Assump2";#N/A,#N/A,FALSE,"Income2";#N/A,#N/A,FALSE,"Balance2";#N/A,#N/A,FALSE,"DCF Filter";#N/A,#N/A,FALSE,"Trans Assump2";#N/A,#N/A,FALSE,"Combined Income2";#N/A,#N/A,FALSE,"Combined Balance2"}</definedName>
    <definedName name="sssss" localSheetId="28" hidden="1">{#N/A,#N/A,FALSE,"Assump2";#N/A,#N/A,FALSE,"Income2";#N/A,#N/A,FALSE,"Balance2";#N/A,#N/A,FALSE,"DCF Filter";#N/A,#N/A,FALSE,"Trans Assump2";#N/A,#N/A,FALSE,"Combined Income2";#N/A,#N/A,FALSE,"Combined Balance2"}</definedName>
    <definedName name="sssss" localSheetId="11" hidden="1">{#N/A,#N/A,FALSE,"Assump2";#N/A,#N/A,FALSE,"Income2";#N/A,#N/A,FALSE,"Balance2";#N/A,#N/A,FALSE,"DCF Filter";#N/A,#N/A,FALSE,"Trans Assump2";#N/A,#N/A,FALSE,"Combined Income2";#N/A,#N/A,FALSE,"Combined Balance2"}</definedName>
    <definedName name="sssss" localSheetId="36" hidden="1">{#N/A,#N/A,FALSE,"Assump2";#N/A,#N/A,FALSE,"Income2";#N/A,#N/A,FALSE,"Balance2";#N/A,#N/A,FALSE,"DCF Filter";#N/A,#N/A,FALSE,"Trans Assump2";#N/A,#N/A,FALSE,"Combined Income2";#N/A,#N/A,FALSE,"Combined Balance2"}</definedName>
    <definedName name="sssss" localSheetId="32" hidden="1">{#N/A,#N/A,FALSE,"Assump2";#N/A,#N/A,FALSE,"Income2";#N/A,#N/A,FALSE,"Balance2";#N/A,#N/A,FALSE,"DCF Filter";#N/A,#N/A,FALSE,"Trans Assump2";#N/A,#N/A,FALSE,"Combined Income2";#N/A,#N/A,FALSE,"Combined Balance2"}</definedName>
    <definedName name="sssss" localSheetId="18" hidden="1">{#N/A,#N/A,FALSE,"Assump2";#N/A,#N/A,FALSE,"Income2";#N/A,#N/A,FALSE,"Balance2";#N/A,#N/A,FALSE,"DCF Filter";#N/A,#N/A,FALSE,"Trans Assump2";#N/A,#N/A,FALSE,"Combined Income2";#N/A,#N/A,FALSE,"Combined Balance2"}</definedName>
    <definedName name="sssss" localSheetId="38" hidden="1">{#N/A,#N/A,FALSE,"Assump2";#N/A,#N/A,FALSE,"Income2";#N/A,#N/A,FALSE,"Balance2";#N/A,#N/A,FALSE,"DCF Filter";#N/A,#N/A,FALSE,"Trans Assump2";#N/A,#N/A,FALSE,"Combined Income2";#N/A,#N/A,FALSE,"Combined Balance2"}</definedName>
    <definedName name="sssss" hidden="1">{#N/A,#N/A,FALSE,"Assump2";#N/A,#N/A,FALSE,"Income2";#N/A,#N/A,FALSE,"Balance2";#N/A,#N/A,FALSE,"DCF Filter";#N/A,#N/A,FALSE,"Trans Assump2";#N/A,#N/A,FALSE,"Combined Income2";#N/A,#N/A,FALSE,"Combined Balance2"}</definedName>
    <definedName name="ssssssssss" localSheetId="35" hidden="1">{#N/A,#N/A,FALSE,"TSUM";#N/A,#N/A,FALSE,"shares";#N/A,#N/A,FALSE,"earnout";#N/A,#N/A,FALSE,"Heaty";#N/A,#N/A,FALSE,"self-tend";#N/A,#N/A,FALSE,"self-sum"}</definedName>
    <definedName name="ssssssssss" localSheetId="31" hidden="1">{#N/A,#N/A,FALSE,"TSUM";#N/A,#N/A,FALSE,"shares";#N/A,#N/A,FALSE,"earnout";#N/A,#N/A,FALSE,"Heaty";#N/A,#N/A,FALSE,"self-tend";#N/A,#N/A,FALSE,"self-sum"}</definedName>
    <definedName name="ssssssssss" localSheetId="9" hidden="1">{#N/A,#N/A,FALSE,"TSUM";#N/A,#N/A,FALSE,"shares";#N/A,#N/A,FALSE,"earnout";#N/A,#N/A,FALSE,"Heaty";#N/A,#N/A,FALSE,"self-tend";#N/A,#N/A,FALSE,"self-sum"}</definedName>
    <definedName name="ssssssssss" localSheetId="30" hidden="1">{#N/A,#N/A,FALSE,"TSUM";#N/A,#N/A,FALSE,"shares";#N/A,#N/A,FALSE,"earnout";#N/A,#N/A,FALSE,"Heaty";#N/A,#N/A,FALSE,"self-tend";#N/A,#N/A,FALSE,"self-sum"}</definedName>
    <definedName name="ssssssssss" localSheetId="51" hidden="1">{#N/A,#N/A,FALSE,"TSUM";#N/A,#N/A,FALSE,"shares";#N/A,#N/A,FALSE,"earnout";#N/A,#N/A,FALSE,"Heaty";#N/A,#N/A,FALSE,"self-tend";#N/A,#N/A,FALSE,"self-sum"}</definedName>
    <definedName name="ssssssssss" localSheetId="7" hidden="1">{#N/A,#N/A,FALSE,"TSUM";#N/A,#N/A,FALSE,"shares";#N/A,#N/A,FALSE,"earnout";#N/A,#N/A,FALSE,"Heaty";#N/A,#N/A,FALSE,"self-tend";#N/A,#N/A,FALSE,"self-sum"}</definedName>
    <definedName name="ssssssssss" localSheetId="33" hidden="1">{#N/A,#N/A,FALSE,"TSUM";#N/A,#N/A,FALSE,"shares";#N/A,#N/A,FALSE,"earnout";#N/A,#N/A,FALSE,"Heaty";#N/A,#N/A,FALSE,"self-tend";#N/A,#N/A,FALSE,"self-sum"}</definedName>
    <definedName name="ssssssssss" localSheetId="6" hidden="1">{#N/A,#N/A,FALSE,"TSUM";#N/A,#N/A,FALSE,"shares";#N/A,#N/A,FALSE,"earnout";#N/A,#N/A,FALSE,"Heaty";#N/A,#N/A,FALSE,"self-tend";#N/A,#N/A,FALSE,"self-sum"}</definedName>
    <definedName name="ssssssssss" localSheetId="16" hidden="1">{#N/A,#N/A,FALSE,"TSUM";#N/A,#N/A,FALSE,"shares";#N/A,#N/A,FALSE,"earnout";#N/A,#N/A,FALSE,"Heaty";#N/A,#N/A,FALSE,"self-tend";#N/A,#N/A,FALSE,"self-sum"}</definedName>
    <definedName name="ssssssssss" localSheetId="10" hidden="1">{#N/A,#N/A,FALSE,"TSUM";#N/A,#N/A,FALSE,"shares";#N/A,#N/A,FALSE,"earnout";#N/A,#N/A,FALSE,"Heaty";#N/A,#N/A,FALSE,"self-tend";#N/A,#N/A,FALSE,"self-sum"}</definedName>
    <definedName name="ssssssssss" localSheetId="29" hidden="1">{#N/A,#N/A,FALSE,"TSUM";#N/A,#N/A,FALSE,"shares";#N/A,#N/A,FALSE,"earnout";#N/A,#N/A,FALSE,"Heaty";#N/A,#N/A,FALSE,"self-tend";#N/A,#N/A,FALSE,"self-sum"}</definedName>
    <definedName name="ssssssssss" localSheetId="28" hidden="1">{#N/A,#N/A,FALSE,"TSUM";#N/A,#N/A,FALSE,"shares";#N/A,#N/A,FALSE,"earnout";#N/A,#N/A,FALSE,"Heaty";#N/A,#N/A,FALSE,"self-tend";#N/A,#N/A,FALSE,"self-sum"}</definedName>
    <definedName name="ssssssssss" localSheetId="11" hidden="1">{#N/A,#N/A,FALSE,"TSUM";#N/A,#N/A,FALSE,"shares";#N/A,#N/A,FALSE,"earnout";#N/A,#N/A,FALSE,"Heaty";#N/A,#N/A,FALSE,"self-tend";#N/A,#N/A,FALSE,"self-sum"}</definedName>
    <definedName name="ssssssssss" localSheetId="36" hidden="1">{#N/A,#N/A,FALSE,"TSUM";#N/A,#N/A,FALSE,"shares";#N/A,#N/A,FALSE,"earnout";#N/A,#N/A,FALSE,"Heaty";#N/A,#N/A,FALSE,"self-tend";#N/A,#N/A,FALSE,"self-sum"}</definedName>
    <definedName name="ssssssssss" localSheetId="32" hidden="1">{#N/A,#N/A,FALSE,"TSUM";#N/A,#N/A,FALSE,"shares";#N/A,#N/A,FALSE,"earnout";#N/A,#N/A,FALSE,"Heaty";#N/A,#N/A,FALSE,"self-tend";#N/A,#N/A,FALSE,"self-sum"}</definedName>
    <definedName name="ssssssssss" localSheetId="18" hidden="1">{#N/A,#N/A,FALSE,"TSUM";#N/A,#N/A,FALSE,"shares";#N/A,#N/A,FALSE,"earnout";#N/A,#N/A,FALSE,"Heaty";#N/A,#N/A,FALSE,"self-tend";#N/A,#N/A,FALSE,"self-sum"}</definedName>
    <definedName name="ssssssssss" localSheetId="38" hidden="1">{#N/A,#N/A,FALSE,"TSUM";#N/A,#N/A,FALSE,"shares";#N/A,#N/A,FALSE,"earnout";#N/A,#N/A,FALSE,"Heaty";#N/A,#N/A,FALSE,"self-tend";#N/A,#N/A,FALSE,"self-sum"}</definedName>
    <definedName name="ssssssssss" hidden="1">{#N/A,#N/A,FALSE,"TSUM";#N/A,#N/A,FALSE,"shares";#N/A,#N/A,FALSE,"earnout";#N/A,#N/A,FALSE,"Heaty";#N/A,#N/A,FALSE,"self-tend";#N/A,#N/A,FALSE,"self-sum"}</definedName>
    <definedName name="Staril" localSheetId="35" hidden="1">{#N/A,#N/A,FALSE,"REPORT"}</definedName>
    <definedName name="Staril" localSheetId="31" hidden="1">{#N/A,#N/A,FALSE,"REPORT"}</definedName>
    <definedName name="Staril" localSheetId="9" hidden="1">{#N/A,#N/A,FALSE,"REPORT"}</definedName>
    <definedName name="Staril" localSheetId="30" hidden="1">{#N/A,#N/A,FALSE,"REPORT"}</definedName>
    <definedName name="Staril" localSheetId="51" hidden="1">{#N/A,#N/A,FALSE,"REPORT"}</definedName>
    <definedName name="Staril" localSheetId="7" hidden="1">{#N/A,#N/A,FALSE,"REPORT"}</definedName>
    <definedName name="Staril" localSheetId="33" hidden="1">{#N/A,#N/A,FALSE,"REPORT"}</definedName>
    <definedName name="Staril" localSheetId="6" hidden="1">{#N/A,#N/A,FALSE,"REPORT"}</definedName>
    <definedName name="Staril" localSheetId="16" hidden="1">{#N/A,#N/A,FALSE,"REPORT"}</definedName>
    <definedName name="Staril" localSheetId="10" hidden="1">{#N/A,#N/A,FALSE,"REPORT"}</definedName>
    <definedName name="Staril" localSheetId="29" hidden="1">{#N/A,#N/A,FALSE,"REPORT"}</definedName>
    <definedName name="Staril" localSheetId="28" hidden="1">{#N/A,#N/A,FALSE,"REPORT"}</definedName>
    <definedName name="Staril" localSheetId="11" hidden="1">{#N/A,#N/A,FALSE,"REPORT"}</definedName>
    <definedName name="Staril" localSheetId="36" hidden="1">{#N/A,#N/A,FALSE,"REPORT"}</definedName>
    <definedName name="Staril" localSheetId="32" hidden="1">{#N/A,#N/A,FALSE,"REPORT"}</definedName>
    <definedName name="Staril" localSheetId="18" hidden="1">{#N/A,#N/A,FALSE,"REPORT"}</definedName>
    <definedName name="Staril" localSheetId="38" hidden="1">{#N/A,#N/A,FALSE,"REPORT"}</definedName>
    <definedName name="Staril" hidden="1">{#N/A,#N/A,FALSE,"REPORT"}</definedName>
    <definedName name="StratPlanAP" localSheetId="35" hidden="1">{#N/A,#N/A,FALSE,"Pharm";#N/A,#N/A,FALSE,"WWCM"}</definedName>
    <definedName name="StratPlanAP" localSheetId="31" hidden="1">{#N/A,#N/A,FALSE,"Pharm";#N/A,#N/A,FALSE,"WWCM"}</definedName>
    <definedName name="StratPlanAP" localSheetId="9" hidden="1">{#N/A,#N/A,FALSE,"Pharm";#N/A,#N/A,FALSE,"WWCM"}</definedName>
    <definedName name="StratPlanAP" localSheetId="30" hidden="1">{#N/A,#N/A,FALSE,"Pharm";#N/A,#N/A,FALSE,"WWCM"}</definedName>
    <definedName name="StratPlanAP" localSheetId="51" hidden="1">{#N/A,#N/A,FALSE,"Pharm";#N/A,#N/A,FALSE,"WWCM"}</definedName>
    <definedName name="StratPlanAP" localSheetId="7" hidden="1">{#N/A,#N/A,FALSE,"Pharm";#N/A,#N/A,FALSE,"WWCM"}</definedName>
    <definedName name="StratPlanAP" localSheetId="33" hidden="1">{#N/A,#N/A,FALSE,"Pharm";#N/A,#N/A,FALSE,"WWCM"}</definedName>
    <definedName name="StratPlanAP" localSheetId="6" hidden="1">{#N/A,#N/A,FALSE,"Pharm";#N/A,#N/A,FALSE,"WWCM"}</definedName>
    <definedName name="StratPlanAP" localSheetId="16" hidden="1">{#N/A,#N/A,FALSE,"Pharm";#N/A,#N/A,FALSE,"WWCM"}</definedName>
    <definedName name="StratPlanAP" localSheetId="10" hidden="1">{#N/A,#N/A,FALSE,"Pharm";#N/A,#N/A,FALSE,"WWCM"}</definedName>
    <definedName name="StratPlanAP" localSheetId="29" hidden="1">{#N/A,#N/A,FALSE,"Pharm";#N/A,#N/A,FALSE,"WWCM"}</definedName>
    <definedName name="StratPlanAP" localSheetId="28" hidden="1">{#N/A,#N/A,FALSE,"Pharm";#N/A,#N/A,FALSE,"WWCM"}</definedName>
    <definedName name="StratPlanAP" localSheetId="11" hidden="1">{#N/A,#N/A,FALSE,"Pharm";#N/A,#N/A,FALSE,"WWCM"}</definedName>
    <definedName name="StratPlanAP" localSheetId="36" hidden="1">{#N/A,#N/A,FALSE,"Pharm";#N/A,#N/A,FALSE,"WWCM"}</definedName>
    <definedName name="StratPlanAP" localSheetId="32" hidden="1">{#N/A,#N/A,FALSE,"Pharm";#N/A,#N/A,FALSE,"WWCM"}</definedName>
    <definedName name="StratPlanAP" localSheetId="18" hidden="1">{#N/A,#N/A,FALSE,"Pharm";#N/A,#N/A,FALSE,"WWCM"}</definedName>
    <definedName name="StratPlanAP" localSheetId="38" hidden="1">{#N/A,#N/A,FALSE,"Pharm";#N/A,#N/A,FALSE,"WWCM"}</definedName>
    <definedName name="StratPlanAP" hidden="1">{#N/A,#N/A,FALSE,"Pharm";#N/A,#N/A,FALSE,"WWCM"}</definedName>
    <definedName name="Stub" localSheetId="9" hidden="1">#REF!</definedName>
    <definedName name="Stub" localSheetId="10" hidden="1">'NFD CONSO'!#REF!</definedName>
    <definedName name="Stub" localSheetId="11" hidden="1">#REF!</definedName>
    <definedName name="Stub" localSheetId="18" hidden="1">#REF!</definedName>
    <definedName name="Stub" hidden="1">#REF!</definedName>
    <definedName name="stuff" localSheetId="9" hidden="1">{"TOTAL",#N/A,FALSE,"A";"FISCAL94",#N/A,FALSE,"A";"FISCAL95",#N/A,FALSE,"A";"FISCAL96",#N/A,FALSE,"A";"misc page",#N/A,FALSE,"A"}</definedName>
    <definedName name="stuff" localSheetId="51" hidden="1">{"TOTAL",#N/A,FALSE,"A";"FISCAL94",#N/A,FALSE,"A";"FISCAL95",#N/A,FALSE,"A";"FISCAL96",#N/A,FALSE,"A";"misc page",#N/A,FALSE,"A"}</definedName>
    <definedName name="stuff" localSheetId="7" hidden="1">{"TOTAL",#N/A,FALSE,"A";"FISCAL94",#N/A,FALSE,"A";"FISCAL95",#N/A,FALSE,"A";"FISCAL96",#N/A,FALSE,"A";"misc page",#N/A,FALSE,"A"}</definedName>
    <definedName name="stuff" localSheetId="6" hidden="1">{"TOTAL",#N/A,FALSE,"A";"FISCAL94",#N/A,FALSE,"A";"FISCAL95",#N/A,FALSE,"A";"FISCAL96",#N/A,FALSE,"A";"misc page",#N/A,FALSE,"A"}</definedName>
    <definedName name="stuff" localSheetId="10" hidden="1">{"TOTAL",#N/A,FALSE,"A";"FISCAL94",#N/A,FALSE,"A";"FISCAL95",#N/A,FALSE,"A";"FISCAL96",#N/A,FALSE,"A";"misc page",#N/A,FALSE,"A"}</definedName>
    <definedName name="stuff" localSheetId="28" hidden="1">{"TOTAL",#N/A,FALSE,"A";"FISCAL94",#N/A,FALSE,"A";"FISCAL95",#N/A,FALSE,"A";"FISCAL96",#N/A,FALSE,"A";"misc page",#N/A,FALSE,"A"}</definedName>
    <definedName name="stuff" localSheetId="11" hidden="1">{"TOTAL",#N/A,FALSE,"A";"FISCAL94",#N/A,FALSE,"A";"FISCAL95",#N/A,FALSE,"A";"FISCAL96",#N/A,FALSE,"A";"misc page",#N/A,FALSE,"A"}</definedName>
    <definedName name="stuff" localSheetId="36" hidden="1">{"TOTAL",#N/A,FALSE,"A";"FISCAL94",#N/A,FALSE,"A";"FISCAL95",#N/A,FALSE,"A";"FISCAL96",#N/A,FALSE,"A";"misc page",#N/A,FALSE,"A"}</definedName>
    <definedName name="stuff" localSheetId="18" hidden="1">{"TOTAL",#N/A,FALSE,"A";"FISCAL94",#N/A,FALSE,"A";"FISCAL95",#N/A,FALSE,"A";"FISCAL96",#N/A,FALSE,"A";"misc page",#N/A,FALSE,"A"}</definedName>
    <definedName name="stuff" localSheetId="38" hidden="1">{"TOTAL",#N/A,FALSE,"A";"FISCAL94",#N/A,FALSE,"A";"FISCAL95",#N/A,FALSE,"A";"FISCAL96",#N/A,FALSE,"A";"misc page",#N/A,FALSE,"A"}</definedName>
    <definedName name="stuff" hidden="1">{"TOTAL",#N/A,FALSE,"A";"FISCAL94",#N/A,FALSE,"A";"FISCAL95",#N/A,FALSE,"A";"FISCAL96",#N/A,FALSE,"A";"misc page",#N/A,FALSE,"A"}</definedName>
    <definedName name="SubProduct_Code2" localSheetId="35" hidden="1">#REF!</definedName>
    <definedName name="SubProduct_Code2" localSheetId="31" hidden="1">#REF!</definedName>
    <definedName name="SubProduct_Code2" localSheetId="9" hidden="1">#REF!</definedName>
    <definedName name="SubProduct_Code2" localSheetId="30" hidden="1">#REF!</definedName>
    <definedName name="SubProduct_Code2" localSheetId="51" hidden="1">#REF!</definedName>
    <definedName name="SubProduct_Code2" localSheetId="33" hidden="1">#REF!</definedName>
    <definedName name="SubProduct_Code2" localSheetId="16" hidden="1">#REF!</definedName>
    <definedName name="SubProduct_Code2" localSheetId="10" hidden="1">'NFD CONSO'!#REF!</definedName>
    <definedName name="SubProduct_Code2" localSheetId="29" hidden="1">#REF!</definedName>
    <definedName name="SubProduct_Code2" localSheetId="11" hidden="1">#REF!</definedName>
    <definedName name="SubProduct_Code2" localSheetId="36" hidden="1">#REF!</definedName>
    <definedName name="SubProduct_Code2" localSheetId="32" hidden="1">#REF!</definedName>
    <definedName name="SubProduct_Code2" localSheetId="18" hidden="1">#REF!</definedName>
    <definedName name="SubProduct_Code2" localSheetId="38" hidden="1">#REF!</definedName>
    <definedName name="SubProduct_Code2" hidden="1">#REF!</definedName>
    <definedName name="SubTotal_Company2" localSheetId="35" hidden="1">#REF!</definedName>
    <definedName name="SubTotal_Company2" localSheetId="31" hidden="1">#REF!</definedName>
    <definedName name="SubTotal_Company2" localSheetId="9" hidden="1">#REF!</definedName>
    <definedName name="SubTotal_Company2" localSheetId="30" hidden="1">#REF!</definedName>
    <definedName name="SubTotal_Company2" localSheetId="51" hidden="1">#REF!</definedName>
    <definedName name="SubTotal_Company2" localSheetId="33" hidden="1">#REF!</definedName>
    <definedName name="SubTotal_Company2" localSheetId="16" hidden="1">#REF!</definedName>
    <definedName name="SubTotal_Company2" localSheetId="10" hidden="1">'NFD CONSO'!#REF!</definedName>
    <definedName name="SubTotal_Company2" localSheetId="29" hidden="1">#REF!</definedName>
    <definedName name="SubTotal_Company2" localSheetId="11" hidden="1">#REF!</definedName>
    <definedName name="SubTotal_Company2" localSheetId="36" hidden="1">#REF!</definedName>
    <definedName name="SubTotal_Company2" localSheetId="32" hidden="1">#REF!</definedName>
    <definedName name="SubTotal_Company2" localSheetId="18" hidden="1">#REF!</definedName>
    <definedName name="SubTotal_Company2" localSheetId="38" hidden="1">#REF!</definedName>
    <definedName name="SubTotal_Company2" hidden="1">#REF!</definedName>
    <definedName name="Summary"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Summary"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Summary"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Summary"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Summary"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Summary"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Summary"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Summary"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Summary" hidden="1">{#N/A,#N/A,FALSE,"Projections";#N/A,#N/A,FALSE,"AccrDil";#N/A,#N/A,FALSE,"PurchPriMult";#N/A,#N/A,FALSE,"Mults7_13";#N/A,#N/A,FALSE,"Mkt Mults";#N/A,#N/A,FALSE,"Acq Mults";#N/A,#N/A,FALSE,"StockPrices";#N/A,#N/A,FALSE,"Prem Paid";#N/A,#N/A,FALSE,"DCF";#N/A,#N/A,FALSE,"AUTO";#N/A,#N/A,FALSE,"Relative Trading";#N/A,#N/A,FALSE,"Mkt Val";#N/A,#N/A,FALSE,"Acq Val"}</definedName>
    <definedName name="SUMMARY_BOOK" localSheetId="35" hidden="1">{"page1",#N/A,FALSE,"GIRLBO";"page2",#N/A,FALSE,"GIRLBO";"page3",#N/A,FALSE,"GIRLBO";"page4",#N/A,FALSE,"GIRLBO";"page5",#N/A,FALSE,"GIRLBO"}</definedName>
    <definedName name="SUMMARY_BOOK" localSheetId="31" hidden="1">{"page1",#N/A,FALSE,"GIRLBO";"page2",#N/A,FALSE,"GIRLBO";"page3",#N/A,FALSE,"GIRLBO";"page4",#N/A,FALSE,"GIRLBO";"page5",#N/A,FALSE,"GIRLBO"}</definedName>
    <definedName name="SUMMARY_BOOK" localSheetId="9" hidden="1">{"page1",#N/A,FALSE,"GIRLBO";"page2",#N/A,FALSE,"GIRLBO";"page3",#N/A,FALSE,"GIRLBO";"page4",#N/A,FALSE,"GIRLBO";"page5",#N/A,FALSE,"GIRLBO"}</definedName>
    <definedName name="SUMMARY_BOOK" localSheetId="30" hidden="1">{"page1",#N/A,FALSE,"GIRLBO";"page2",#N/A,FALSE,"GIRLBO";"page3",#N/A,FALSE,"GIRLBO";"page4",#N/A,FALSE,"GIRLBO";"page5",#N/A,FALSE,"GIRLBO"}</definedName>
    <definedName name="SUMMARY_BOOK" localSheetId="51" hidden="1">{"page1",#N/A,FALSE,"GIRLBO";"page2",#N/A,FALSE,"GIRLBO";"page3",#N/A,FALSE,"GIRLBO";"page4",#N/A,FALSE,"GIRLBO";"page5",#N/A,FALSE,"GIRLBO"}</definedName>
    <definedName name="SUMMARY_BOOK" localSheetId="7" hidden="1">{"page1",#N/A,FALSE,"GIRLBO";"page2",#N/A,FALSE,"GIRLBO";"page3",#N/A,FALSE,"GIRLBO";"page4",#N/A,FALSE,"GIRLBO";"page5",#N/A,FALSE,"GIRLBO"}</definedName>
    <definedName name="SUMMARY_BOOK" localSheetId="33" hidden="1">{"page1",#N/A,FALSE,"GIRLBO";"page2",#N/A,FALSE,"GIRLBO";"page3",#N/A,FALSE,"GIRLBO";"page4",#N/A,FALSE,"GIRLBO";"page5",#N/A,FALSE,"GIRLBO"}</definedName>
    <definedName name="SUMMARY_BOOK" localSheetId="6" hidden="1">{"page1",#N/A,FALSE,"GIRLBO";"page2",#N/A,FALSE,"GIRLBO";"page3",#N/A,FALSE,"GIRLBO";"page4",#N/A,FALSE,"GIRLBO";"page5",#N/A,FALSE,"GIRLBO"}</definedName>
    <definedName name="SUMMARY_BOOK" localSheetId="16" hidden="1">{"page1",#N/A,FALSE,"GIRLBO";"page2",#N/A,FALSE,"GIRLBO";"page3",#N/A,FALSE,"GIRLBO";"page4",#N/A,FALSE,"GIRLBO";"page5",#N/A,FALSE,"GIRLBO"}</definedName>
    <definedName name="SUMMARY_BOOK" localSheetId="10" hidden="1">{"page1",#N/A,FALSE,"GIRLBO";"page2",#N/A,FALSE,"GIRLBO";"page3",#N/A,FALSE,"GIRLBO";"page4",#N/A,FALSE,"GIRLBO";"page5",#N/A,FALSE,"GIRLBO"}</definedName>
    <definedName name="SUMMARY_BOOK" localSheetId="29" hidden="1">{"page1",#N/A,FALSE,"GIRLBO";"page2",#N/A,FALSE,"GIRLBO";"page3",#N/A,FALSE,"GIRLBO";"page4",#N/A,FALSE,"GIRLBO";"page5",#N/A,FALSE,"GIRLBO"}</definedName>
    <definedName name="SUMMARY_BOOK" localSheetId="28" hidden="1">{"page1",#N/A,FALSE,"GIRLBO";"page2",#N/A,FALSE,"GIRLBO";"page3",#N/A,FALSE,"GIRLBO";"page4",#N/A,FALSE,"GIRLBO";"page5",#N/A,FALSE,"GIRLBO"}</definedName>
    <definedName name="SUMMARY_BOOK" localSheetId="11" hidden="1">{"page1",#N/A,FALSE,"GIRLBO";"page2",#N/A,FALSE,"GIRLBO";"page3",#N/A,FALSE,"GIRLBO";"page4",#N/A,FALSE,"GIRLBO";"page5",#N/A,FALSE,"GIRLBO"}</definedName>
    <definedName name="SUMMARY_BOOK" localSheetId="36" hidden="1">{"page1",#N/A,FALSE,"GIRLBO";"page2",#N/A,FALSE,"GIRLBO";"page3",#N/A,FALSE,"GIRLBO";"page4",#N/A,FALSE,"GIRLBO";"page5",#N/A,FALSE,"GIRLBO"}</definedName>
    <definedName name="SUMMARY_BOOK" localSheetId="32" hidden="1">{"page1",#N/A,FALSE,"GIRLBO";"page2",#N/A,FALSE,"GIRLBO";"page3",#N/A,FALSE,"GIRLBO";"page4",#N/A,FALSE,"GIRLBO";"page5",#N/A,FALSE,"GIRLBO"}</definedName>
    <definedName name="SUMMARY_BOOK" localSheetId="18" hidden="1">{"page1",#N/A,FALSE,"GIRLBO";"page2",#N/A,FALSE,"GIRLBO";"page3",#N/A,FALSE,"GIRLBO";"page4",#N/A,FALSE,"GIRLBO";"page5",#N/A,FALSE,"GIRLBO"}</definedName>
    <definedName name="SUMMARY_BOOK" localSheetId="38" hidden="1">{"page1",#N/A,FALSE,"GIRLBO";"page2",#N/A,FALSE,"GIRLBO";"page3",#N/A,FALSE,"GIRLBO";"page4",#N/A,FALSE,"GIRLBO";"page5",#N/A,FALSE,"GIRLBO"}</definedName>
    <definedName name="SUMMARY_BOOK" hidden="1">{"page1",#N/A,FALSE,"GIRLBO";"page2",#N/A,FALSE,"GIRLBO";"page3",#N/A,FALSE,"GIRLBO";"page4",#N/A,FALSE,"GIRLBO";"page5",#N/A,FALSE,"GIRLBO"}</definedName>
    <definedName name="Summary_Lines10" hidden="1">#REF!</definedName>
    <definedName name="Super_Area_Name1" localSheetId="9" hidden="1">#REF!</definedName>
    <definedName name="Super_Area_Name1" localSheetId="10" hidden="1">'NFD CONSO'!#REF!</definedName>
    <definedName name="Super_Area_Name1" localSheetId="11" hidden="1">#REF!</definedName>
    <definedName name="Super_Area_Name1" localSheetId="18" hidden="1">#REF!</definedName>
    <definedName name="Super_Area_Name1" hidden="1">#REF!</definedName>
    <definedName name="Super_Area_Name11" localSheetId="35" hidden="1">#REF!</definedName>
    <definedName name="Super_Area_Name11" localSheetId="31" hidden="1">#REF!</definedName>
    <definedName name="Super_Area_Name11" localSheetId="9" hidden="1">#REF!</definedName>
    <definedName name="Super_Area_Name11" localSheetId="30" hidden="1">#REF!</definedName>
    <definedName name="Super_Area_Name11" localSheetId="51" hidden="1">#REF!</definedName>
    <definedName name="Super_Area_Name11" localSheetId="33" hidden="1">#REF!</definedName>
    <definedName name="Super_Area_Name11" localSheetId="16" hidden="1">#REF!</definedName>
    <definedName name="Super_Area_Name11" localSheetId="10" hidden="1">'NFD CONSO'!#REF!</definedName>
    <definedName name="Super_Area_Name11" localSheetId="29" hidden="1">#REF!</definedName>
    <definedName name="Super_Area_Name11" localSheetId="11" hidden="1">#REF!</definedName>
    <definedName name="Super_Area_Name11" localSheetId="36" hidden="1">#REF!</definedName>
    <definedName name="Super_Area_Name11" localSheetId="32" hidden="1">#REF!</definedName>
    <definedName name="Super_Area_Name11" localSheetId="18" hidden="1">#REF!</definedName>
    <definedName name="Super_Area_Name11" localSheetId="38" hidden="1">#REF!</definedName>
    <definedName name="Super_Area_Name11" hidden="1">#REF!</definedName>
    <definedName name="Super_Area_Name12" localSheetId="35" hidden="1">#REF!</definedName>
    <definedName name="Super_Area_Name12" localSheetId="31" hidden="1">#REF!</definedName>
    <definedName name="Super_Area_Name12" localSheetId="9" hidden="1">#REF!</definedName>
    <definedName name="Super_Area_Name12" localSheetId="30" hidden="1">#REF!</definedName>
    <definedName name="Super_Area_Name12" localSheetId="51" hidden="1">#REF!</definedName>
    <definedName name="Super_Area_Name12" localSheetId="33" hidden="1">#REF!</definedName>
    <definedName name="Super_Area_Name12" localSheetId="16" hidden="1">#REF!</definedName>
    <definedName name="Super_Area_Name12" localSheetId="10" hidden="1">'NFD CONSO'!#REF!</definedName>
    <definedName name="Super_Area_Name12" localSheetId="29" hidden="1">#REF!</definedName>
    <definedName name="Super_Area_Name12" localSheetId="11" hidden="1">#REF!</definedName>
    <definedName name="Super_Area_Name12" localSheetId="36" hidden="1">#REF!</definedName>
    <definedName name="Super_Area_Name12" localSheetId="32" hidden="1">#REF!</definedName>
    <definedName name="Super_Area_Name12" localSheetId="18" hidden="1">#REF!</definedName>
    <definedName name="Super_Area_Name12" localSheetId="38" hidden="1">#REF!</definedName>
    <definedName name="Super_Area_Name12" hidden="1">#REF!</definedName>
    <definedName name="Super_Area_Name14" localSheetId="35" hidden="1">#REF!</definedName>
    <definedName name="Super_Area_Name14" localSheetId="31" hidden="1">#REF!</definedName>
    <definedName name="Super_Area_Name14" localSheetId="9" hidden="1">#REF!</definedName>
    <definedName name="Super_Area_Name14" localSheetId="30" hidden="1">#REF!</definedName>
    <definedName name="Super_Area_Name14" localSheetId="51" hidden="1">#REF!</definedName>
    <definedName name="Super_Area_Name14" localSheetId="33" hidden="1">#REF!</definedName>
    <definedName name="Super_Area_Name14" localSheetId="16" hidden="1">#REF!</definedName>
    <definedName name="Super_Area_Name14" localSheetId="10" hidden="1">'NFD CONSO'!#REF!</definedName>
    <definedName name="Super_Area_Name14" localSheetId="29" hidden="1">#REF!</definedName>
    <definedName name="Super_Area_Name14" localSheetId="11" hidden="1">#REF!</definedName>
    <definedName name="Super_Area_Name14" localSheetId="36" hidden="1">#REF!</definedName>
    <definedName name="Super_Area_Name14" localSheetId="32" hidden="1">#REF!</definedName>
    <definedName name="Super_Area_Name14" localSheetId="18" hidden="1">#REF!</definedName>
    <definedName name="Super_Area_Name14" localSheetId="38" hidden="1">#REF!</definedName>
    <definedName name="Super_Area_Name14" hidden="1">#REF!</definedName>
    <definedName name="Super_Area_Name17" localSheetId="35" hidden="1">#REF!</definedName>
    <definedName name="Super_Area_Name17" localSheetId="31" hidden="1">#REF!</definedName>
    <definedName name="Super_Area_Name17" localSheetId="9" hidden="1">#REF!</definedName>
    <definedName name="Super_Area_Name17" localSheetId="30" hidden="1">#REF!</definedName>
    <definedName name="Super_Area_Name17" localSheetId="33" hidden="1">#REF!</definedName>
    <definedName name="Super_Area_Name17" localSheetId="16" hidden="1">#REF!</definedName>
    <definedName name="Super_Area_Name17" localSheetId="10" hidden="1">'NFD CONSO'!#REF!</definedName>
    <definedName name="Super_Area_Name17" localSheetId="29" hidden="1">#REF!</definedName>
    <definedName name="Super_Area_Name17" localSheetId="11" hidden="1">#REF!</definedName>
    <definedName name="Super_Area_Name17" localSheetId="36" hidden="1">#REF!</definedName>
    <definedName name="Super_Area_Name17" localSheetId="32" hidden="1">#REF!</definedName>
    <definedName name="Super_Area_Name17" localSheetId="18" hidden="1">#REF!</definedName>
    <definedName name="Super_Area_Name17" localSheetId="38" hidden="1">#REF!</definedName>
    <definedName name="Super_Area_Name17" hidden="1">#REF!</definedName>
    <definedName name="Super_Area_Name18" localSheetId="35" hidden="1">#REF!</definedName>
    <definedName name="Super_Area_Name18" localSheetId="31" hidden="1">#REF!</definedName>
    <definedName name="Super_Area_Name18" localSheetId="9" hidden="1">#REF!</definedName>
    <definedName name="Super_Area_Name18" localSheetId="30" hidden="1">#REF!</definedName>
    <definedName name="Super_Area_Name18" localSheetId="33" hidden="1">#REF!</definedName>
    <definedName name="Super_Area_Name18" localSheetId="16" hidden="1">#REF!</definedName>
    <definedName name="Super_Area_Name18" localSheetId="10" hidden="1">'NFD CONSO'!#REF!</definedName>
    <definedName name="Super_Area_Name18" localSheetId="29" hidden="1">#REF!</definedName>
    <definedName name="Super_Area_Name18" localSheetId="11" hidden="1">#REF!</definedName>
    <definedName name="Super_Area_Name18" localSheetId="36" hidden="1">#REF!</definedName>
    <definedName name="Super_Area_Name18" localSheetId="32" hidden="1">#REF!</definedName>
    <definedName name="Super_Area_Name18" localSheetId="18" hidden="1">#REF!</definedName>
    <definedName name="Super_Area_Name18" localSheetId="38" hidden="1">#REF!</definedName>
    <definedName name="Super_Area_Name18" hidden="1">#REF!</definedName>
    <definedName name="Super_Area_Name19" localSheetId="35" hidden="1">#REF!</definedName>
    <definedName name="Super_Area_Name19" localSheetId="31" hidden="1">#REF!</definedName>
    <definedName name="Super_Area_Name19" localSheetId="9" hidden="1">#REF!</definedName>
    <definedName name="Super_Area_Name19" localSheetId="30" hidden="1">#REF!</definedName>
    <definedName name="Super_Area_Name19" localSheetId="33" hidden="1">#REF!</definedName>
    <definedName name="Super_Area_Name19" localSheetId="16" hidden="1">#REF!</definedName>
    <definedName name="Super_Area_Name19" localSheetId="10" hidden="1">'NFD CONSO'!#REF!</definedName>
    <definedName name="Super_Area_Name19" localSheetId="29" hidden="1">#REF!</definedName>
    <definedName name="Super_Area_Name19" localSheetId="11" hidden="1">#REF!</definedName>
    <definedName name="Super_Area_Name19" localSheetId="36" hidden="1">#REF!</definedName>
    <definedName name="Super_Area_Name19" localSheetId="32" hidden="1">#REF!</definedName>
    <definedName name="Super_Area_Name19" localSheetId="18" hidden="1">#REF!</definedName>
    <definedName name="Super_Area_Name19" localSheetId="38" hidden="1">#REF!</definedName>
    <definedName name="Super_Area_Name19" hidden="1">#REF!</definedName>
    <definedName name="Super_Area_Name2" localSheetId="9" hidden="1">#REF!</definedName>
    <definedName name="Super_Area_Name2" localSheetId="10" hidden="1">'NFD CONSO'!#REF!</definedName>
    <definedName name="Super_Area_Name2" localSheetId="11" hidden="1">#REF!</definedName>
    <definedName name="Super_Area_Name2" localSheetId="18" hidden="1">#REF!</definedName>
    <definedName name="Super_Area_Name2" hidden="1">#REF!</definedName>
    <definedName name="Super_Area_Name20" localSheetId="35" hidden="1">#REF!</definedName>
    <definedName name="Super_Area_Name20" localSheetId="31" hidden="1">#REF!</definedName>
    <definedName name="Super_Area_Name20" localSheetId="9" hidden="1">#REF!</definedName>
    <definedName name="Super_Area_Name20" localSheetId="30" hidden="1">#REF!</definedName>
    <definedName name="Super_Area_Name20" localSheetId="33" hidden="1">#REF!</definedName>
    <definedName name="Super_Area_Name20" localSheetId="16" hidden="1">#REF!</definedName>
    <definedName name="Super_Area_Name20" localSheetId="10" hidden="1">'NFD CONSO'!#REF!</definedName>
    <definedName name="Super_Area_Name20" localSheetId="29" hidden="1">#REF!</definedName>
    <definedName name="Super_Area_Name20" localSheetId="11" hidden="1">#REF!</definedName>
    <definedName name="Super_Area_Name20" localSheetId="36" hidden="1">#REF!</definedName>
    <definedName name="Super_Area_Name20" localSheetId="32" hidden="1">#REF!</definedName>
    <definedName name="Super_Area_Name20" localSheetId="18" hidden="1">#REF!</definedName>
    <definedName name="Super_Area_Name20" localSheetId="38" hidden="1">#REF!</definedName>
    <definedName name="Super_Area_Name20" hidden="1">#REF!</definedName>
    <definedName name="Super_Area_Name21" localSheetId="35" hidden="1">#REF!</definedName>
    <definedName name="Super_Area_Name21" localSheetId="31" hidden="1">#REF!</definedName>
    <definedName name="Super_Area_Name21" localSheetId="9" hidden="1">#REF!</definedName>
    <definedName name="Super_Area_Name21" localSheetId="30" hidden="1">#REF!</definedName>
    <definedName name="Super_Area_Name21" localSheetId="33" hidden="1">#REF!</definedName>
    <definedName name="Super_Area_Name21" localSheetId="16" hidden="1">#REF!</definedName>
    <definedName name="Super_Area_Name21" localSheetId="10" hidden="1">'NFD CONSO'!#REF!</definedName>
    <definedName name="Super_Area_Name21" localSheetId="29" hidden="1">#REF!</definedName>
    <definedName name="Super_Area_Name21" localSheetId="11" hidden="1">#REF!</definedName>
    <definedName name="Super_Area_Name21" localSheetId="36" hidden="1">#REF!</definedName>
    <definedName name="Super_Area_Name21" localSheetId="32" hidden="1">#REF!</definedName>
    <definedName name="Super_Area_Name21" localSheetId="18" hidden="1">#REF!</definedName>
    <definedName name="Super_Area_Name21" localSheetId="38" hidden="1">#REF!</definedName>
    <definedName name="Super_Area_Name21" hidden="1">#REF!</definedName>
    <definedName name="Super_Area_Name22" localSheetId="35" hidden="1">#REF!</definedName>
    <definedName name="Super_Area_Name22" localSheetId="31" hidden="1">#REF!</definedName>
    <definedName name="Super_Area_Name22" localSheetId="9" hidden="1">#REF!</definedName>
    <definedName name="Super_Area_Name22" localSheetId="30" hidden="1">#REF!</definedName>
    <definedName name="Super_Area_Name22" localSheetId="33" hidden="1">#REF!</definedName>
    <definedName name="Super_Area_Name22" localSheetId="16" hidden="1">#REF!</definedName>
    <definedName name="Super_Area_Name22" localSheetId="10" hidden="1">'NFD CONSO'!#REF!</definedName>
    <definedName name="Super_Area_Name22" localSheetId="29" hidden="1">#REF!</definedName>
    <definedName name="Super_Area_Name22" localSheetId="11" hidden="1">#REF!</definedName>
    <definedName name="Super_Area_Name22" localSheetId="36" hidden="1">#REF!</definedName>
    <definedName name="Super_Area_Name22" localSheetId="32" hidden="1">#REF!</definedName>
    <definedName name="Super_Area_Name22" localSheetId="18" hidden="1">#REF!</definedName>
    <definedName name="Super_Area_Name22" localSheetId="38" hidden="1">#REF!</definedName>
    <definedName name="Super_Area_Name22" hidden="1">#REF!</definedName>
    <definedName name="Super_Area_Name23" localSheetId="35" hidden="1">#REF!</definedName>
    <definedName name="Super_Area_Name23" localSheetId="31" hidden="1">#REF!</definedName>
    <definedName name="Super_Area_Name23" localSheetId="9" hidden="1">#REF!</definedName>
    <definedName name="Super_Area_Name23" localSheetId="30" hidden="1">#REF!</definedName>
    <definedName name="Super_Area_Name23" localSheetId="33" hidden="1">#REF!</definedName>
    <definedName name="Super_Area_Name23" localSheetId="16" hidden="1">#REF!</definedName>
    <definedName name="Super_Area_Name23" localSheetId="10" hidden="1">'NFD CONSO'!#REF!</definedName>
    <definedName name="Super_Area_Name23" localSheetId="29" hidden="1">#REF!</definedName>
    <definedName name="Super_Area_Name23" localSheetId="11" hidden="1">#REF!</definedName>
    <definedName name="Super_Area_Name23" localSheetId="36" hidden="1">#REF!</definedName>
    <definedName name="Super_Area_Name23" localSheetId="32" hidden="1">#REF!</definedName>
    <definedName name="Super_Area_Name23" localSheetId="18" hidden="1">#REF!</definedName>
    <definedName name="Super_Area_Name23" localSheetId="38" hidden="1">#REF!</definedName>
    <definedName name="Super_Area_Name23" hidden="1">#REF!</definedName>
    <definedName name="Super_Area_Name3" localSheetId="9" hidden="1">#REF!</definedName>
    <definedName name="Super_Area_Name3" localSheetId="10" hidden="1">'NFD CONSO'!#REF!</definedName>
    <definedName name="Super_Area_Name3" localSheetId="11" hidden="1">#REF!</definedName>
    <definedName name="Super_Area_Name3" localSheetId="18" hidden="1">#REF!</definedName>
    <definedName name="Super_Area_Name3" hidden="1">#REF!</definedName>
    <definedName name="Super_Area_Name4" localSheetId="35" hidden="1">#REF!</definedName>
    <definedName name="Super_Area_Name4" localSheetId="31" hidden="1">#REF!</definedName>
    <definedName name="Super_Area_Name4" localSheetId="9" hidden="1">#REF!</definedName>
    <definedName name="Super_Area_Name4" localSheetId="30" hidden="1">#REF!</definedName>
    <definedName name="Super_Area_Name4" localSheetId="33" hidden="1">#REF!</definedName>
    <definedName name="Super_Area_Name4" localSheetId="16" hidden="1">#REF!</definedName>
    <definedName name="Super_Area_Name4" localSheetId="10" hidden="1">'NFD CONSO'!#REF!</definedName>
    <definedName name="Super_Area_Name4" localSheetId="29" hidden="1">#REF!</definedName>
    <definedName name="Super_Area_Name4" localSheetId="11" hidden="1">#REF!</definedName>
    <definedName name="Super_Area_Name4" localSheetId="36" hidden="1">#REF!</definedName>
    <definedName name="Super_Area_Name4" localSheetId="32" hidden="1">#REF!</definedName>
    <definedName name="Super_Area_Name4" localSheetId="18" hidden="1">#REF!</definedName>
    <definedName name="Super_Area_Name4" localSheetId="38" hidden="1">#REF!</definedName>
    <definedName name="Super_Area_Name4" hidden="1">#REF!</definedName>
    <definedName name="Super_Area_Name5" localSheetId="9" hidden="1">#REF!</definedName>
    <definedName name="Super_Area_Name5" localSheetId="10" hidden="1">'NFD CONSO'!#REF!</definedName>
    <definedName name="Super_Area_Name5" localSheetId="11" hidden="1">#REF!</definedName>
    <definedName name="Super_Area_Name5" localSheetId="18" hidden="1">#REF!</definedName>
    <definedName name="Super_Area_Name5" hidden="1">#REF!</definedName>
    <definedName name="Super_Area_Name6" localSheetId="35" hidden="1">#REF!</definedName>
    <definedName name="Super_Area_Name6" localSheetId="31" hidden="1">#REF!</definedName>
    <definedName name="Super_Area_Name6" localSheetId="9" hidden="1">#REF!</definedName>
    <definedName name="Super_Area_Name6" localSheetId="30" hidden="1">#REF!</definedName>
    <definedName name="Super_Area_Name6" localSheetId="33" hidden="1">#REF!</definedName>
    <definedName name="Super_Area_Name6" localSheetId="16" hidden="1">#REF!</definedName>
    <definedName name="Super_Area_Name6" localSheetId="10" hidden="1">'NFD CONSO'!#REF!</definedName>
    <definedName name="Super_Area_Name6" localSheetId="29" hidden="1">#REF!</definedName>
    <definedName name="Super_Area_Name6" localSheetId="11" hidden="1">#REF!</definedName>
    <definedName name="Super_Area_Name6" localSheetId="36" hidden="1">#REF!</definedName>
    <definedName name="Super_Area_Name6" localSheetId="32" hidden="1">#REF!</definedName>
    <definedName name="Super_Area_Name6" localSheetId="18" hidden="1">#REF!</definedName>
    <definedName name="Super_Area_Name6" localSheetId="38" hidden="1">#REF!</definedName>
    <definedName name="Super_Area_Name6" hidden="1">#REF!</definedName>
    <definedName name="Super_Area_Name7" localSheetId="35" hidden="1">#REF!</definedName>
    <definedName name="Super_Area_Name7" localSheetId="31" hidden="1">#REF!</definedName>
    <definedName name="Super_Area_Name7" localSheetId="9" hidden="1">#REF!</definedName>
    <definedName name="Super_Area_Name7" localSheetId="30" hidden="1">#REF!</definedName>
    <definedName name="Super_Area_Name7" localSheetId="33" hidden="1">#REF!</definedName>
    <definedName name="Super_Area_Name7" localSheetId="16" hidden="1">#REF!</definedName>
    <definedName name="Super_Area_Name7" localSheetId="10" hidden="1">'NFD CONSO'!#REF!</definedName>
    <definedName name="Super_Area_Name7" localSheetId="29" hidden="1">#REF!</definedName>
    <definedName name="Super_Area_Name7" localSheetId="11" hidden="1">#REF!</definedName>
    <definedName name="Super_Area_Name7" localSheetId="36" hidden="1">#REF!</definedName>
    <definedName name="Super_Area_Name7" localSheetId="32" hidden="1">#REF!</definedName>
    <definedName name="Super_Area_Name7" localSheetId="18" hidden="1">#REF!</definedName>
    <definedName name="Super_Area_Name7" localSheetId="38" hidden="1">#REF!</definedName>
    <definedName name="Super_Area_Name7" hidden="1">#REF!</definedName>
    <definedName name="Super_Area_Name9" localSheetId="35" hidden="1">#REF!</definedName>
    <definedName name="Super_Area_Name9" localSheetId="31" hidden="1">#REF!</definedName>
    <definedName name="Super_Area_Name9" localSheetId="9" hidden="1">#REF!</definedName>
    <definedName name="Super_Area_Name9" localSheetId="30" hidden="1">#REF!</definedName>
    <definedName name="Super_Area_Name9" localSheetId="33" hidden="1">#REF!</definedName>
    <definedName name="Super_Area_Name9" localSheetId="16" hidden="1">#REF!</definedName>
    <definedName name="Super_Area_Name9" localSheetId="10" hidden="1">'NFD CONSO'!#REF!</definedName>
    <definedName name="Super_Area_Name9" localSheetId="29" hidden="1">#REF!</definedName>
    <definedName name="Super_Area_Name9" localSheetId="11" hidden="1">#REF!</definedName>
    <definedName name="Super_Area_Name9" localSheetId="36" hidden="1">#REF!</definedName>
    <definedName name="Super_Area_Name9" localSheetId="32" hidden="1">#REF!</definedName>
    <definedName name="Super_Area_Name9" localSheetId="18" hidden="1">#REF!</definedName>
    <definedName name="Super_Area_Name9" localSheetId="38" hidden="1">#REF!</definedName>
    <definedName name="Super_Area_Name9" hidden="1">#REF!</definedName>
    <definedName name="Super_Region_Name17" localSheetId="35" hidden="1">#REF!</definedName>
    <definedName name="Super_Region_Name17" localSheetId="31" hidden="1">#REF!</definedName>
    <definedName name="Super_Region_Name17" localSheetId="9" hidden="1">#REF!</definedName>
    <definedName name="Super_Region_Name17" localSheetId="30" hidden="1">#REF!</definedName>
    <definedName name="Super_Region_Name17" localSheetId="33" hidden="1">#REF!</definedName>
    <definedName name="Super_Region_Name17" localSheetId="16" hidden="1">#REF!</definedName>
    <definedName name="Super_Region_Name17" localSheetId="10" hidden="1">'NFD CONSO'!#REF!</definedName>
    <definedName name="Super_Region_Name17" localSheetId="29" hidden="1">#REF!</definedName>
    <definedName name="Super_Region_Name17" localSheetId="11" hidden="1">#REF!</definedName>
    <definedName name="Super_Region_Name17" localSheetId="36" hidden="1">#REF!</definedName>
    <definedName name="Super_Region_Name17" localSheetId="32" hidden="1">#REF!</definedName>
    <definedName name="Super_Region_Name17" localSheetId="18" hidden="1">#REF!</definedName>
    <definedName name="Super_Region_Name17" localSheetId="38" hidden="1">#REF!</definedName>
    <definedName name="Super_Region_Name17" hidden="1">#REF!</definedName>
    <definedName name="Super_Region_Name2" localSheetId="35" hidden="1">#REF!</definedName>
    <definedName name="Super_Region_Name2" localSheetId="31" hidden="1">#REF!</definedName>
    <definedName name="Super_Region_Name2" localSheetId="9" hidden="1">#REF!</definedName>
    <definedName name="Super_Region_Name2" localSheetId="30" hidden="1">#REF!</definedName>
    <definedName name="Super_Region_Name2" localSheetId="33" hidden="1">#REF!</definedName>
    <definedName name="Super_Region_Name2" localSheetId="16" hidden="1">#REF!</definedName>
    <definedName name="Super_Region_Name2" localSheetId="10" hidden="1">'NFD CONSO'!#REF!</definedName>
    <definedName name="Super_Region_Name2" localSheetId="29" hidden="1">#REF!</definedName>
    <definedName name="Super_Region_Name2" localSheetId="11" hidden="1">#REF!</definedName>
    <definedName name="Super_Region_Name2" localSheetId="36" hidden="1">#REF!</definedName>
    <definedName name="Super_Region_Name2" localSheetId="32" hidden="1">#REF!</definedName>
    <definedName name="Super_Region_Name2" localSheetId="18" hidden="1">#REF!</definedName>
    <definedName name="Super_Region_Name2" localSheetId="38" hidden="1">#REF!</definedName>
    <definedName name="Super_Region_Name2" hidden="1">#REF!</definedName>
    <definedName name="Super_Region_Name4" localSheetId="35" hidden="1">#REF!</definedName>
    <definedName name="Super_Region_Name4" localSheetId="31" hidden="1">#REF!</definedName>
    <definedName name="Super_Region_Name4" localSheetId="9" hidden="1">#REF!</definedName>
    <definedName name="Super_Region_Name4" localSheetId="30" hidden="1">#REF!</definedName>
    <definedName name="Super_Region_Name4" localSheetId="33" hidden="1">#REF!</definedName>
    <definedName name="Super_Region_Name4" localSheetId="16" hidden="1">#REF!</definedName>
    <definedName name="Super_Region_Name4" localSheetId="10" hidden="1">'NFD CONSO'!#REF!</definedName>
    <definedName name="Super_Region_Name4" localSheetId="29" hidden="1">#REF!</definedName>
    <definedName name="Super_Region_Name4" localSheetId="11" hidden="1">#REF!</definedName>
    <definedName name="Super_Region_Name4" localSheetId="36" hidden="1">#REF!</definedName>
    <definedName name="Super_Region_Name4" localSheetId="32" hidden="1">#REF!</definedName>
    <definedName name="Super_Region_Name4" localSheetId="18" hidden="1">#REF!</definedName>
    <definedName name="Super_Region_Name4" localSheetId="38" hidden="1">#REF!</definedName>
    <definedName name="Super_Region_Name4" hidden="1">#REF!</definedName>
    <definedName name="Super_Region_Name5" localSheetId="9" hidden="1">#REF!</definedName>
    <definedName name="Super_Region_Name5" localSheetId="10" hidden="1">'NFD CONSO'!#REF!</definedName>
    <definedName name="Super_Region_Name5" localSheetId="11" hidden="1">#REF!</definedName>
    <definedName name="Super_Region_Name5" localSheetId="18" hidden="1">#REF!</definedName>
    <definedName name="Super_Region_Name5" hidden="1">#REF!</definedName>
    <definedName name="Super_Region_Name9" localSheetId="35" hidden="1">#REF!</definedName>
    <definedName name="Super_Region_Name9" localSheetId="31" hidden="1">#REF!</definedName>
    <definedName name="Super_Region_Name9" localSheetId="9" hidden="1">#REF!</definedName>
    <definedName name="Super_Region_Name9" localSheetId="30" hidden="1">#REF!</definedName>
    <definedName name="Super_Region_Name9" localSheetId="33" hidden="1">#REF!</definedName>
    <definedName name="Super_Region_Name9" localSheetId="16" hidden="1">#REF!</definedName>
    <definedName name="Super_Region_Name9" localSheetId="10" hidden="1">'NFD CONSO'!#REF!</definedName>
    <definedName name="Super_Region_Name9" localSheetId="29" hidden="1">#REF!</definedName>
    <definedName name="Super_Region_Name9" localSheetId="11" hidden="1">#REF!</definedName>
    <definedName name="Super_Region_Name9" localSheetId="36" hidden="1">#REF!</definedName>
    <definedName name="Super_Region_Name9" localSheetId="32" hidden="1">#REF!</definedName>
    <definedName name="Super_Region_Name9" localSheetId="18" hidden="1">#REF!</definedName>
    <definedName name="Super_Region_Name9" localSheetId="38" hidden="1">#REF!</definedName>
    <definedName name="Super_Region_Name9" hidden="1">#REF!</definedName>
    <definedName name="Supply_Agreement1" localSheetId="35" hidden="1">#REF!</definedName>
    <definedName name="Supply_Agreement1" localSheetId="31" hidden="1">#REF!</definedName>
    <definedName name="Supply_Agreement1" localSheetId="9" hidden="1">#REF!</definedName>
    <definedName name="Supply_Agreement1" localSheetId="30" hidden="1">#REF!</definedName>
    <definedName name="Supply_Agreement1" localSheetId="33" hidden="1">#REF!</definedName>
    <definedName name="Supply_Agreement1" localSheetId="16" hidden="1">#REF!</definedName>
    <definedName name="Supply_Agreement1" localSheetId="10" hidden="1">'NFD CONSO'!#REF!</definedName>
    <definedName name="Supply_Agreement1" localSheetId="29" hidden="1">#REF!</definedName>
    <definedName name="Supply_Agreement1" localSheetId="11" hidden="1">#REF!</definedName>
    <definedName name="Supply_Agreement1" localSheetId="36" hidden="1">#REF!</definedName>
    <definedName name="Supply_Agreement1" localSheetId="32" hidden="1">#REF!</definedName>
    <definedName name="Supply_Agreement1" localSheetId="18" hidden="1">#REF!</definedName>
    <definedName name="Supply_Agreement1" localSheetId="38" hidden="1">#REF!</definedName>
    <definedName name="Supply_Agreement1" hidden="1">#REF!</definedName>
    <definedName name="supresta" localSheetId="9" hidden="1">{"'FORM'!$A$7:$H$11","'FORM'!$A$1:$H$47"}</definedName>
    <definedName name="supresta" localSheetId="16" hidden="1">{"'FORM'!$A$7:$H$11","'FORM'!$A$1:$H$47"}</definedName>
    <definedName name="supresta" localSheetId="10" hidden="1">{"'FORM'!$A$7:$H$11","'FORM'!$A$1:$H$47"}</definedName>
    <definedName name="supresta" localSheetId="11" hidden="1">{"'FORM'!$A$7:$H$11","'FORM'!$A$1:$H$47"}</definedName>
    <definedName name="supresta" localSheetId="18" hidden="1">{"'FORM'!$A$7:$H$11","'FORM'!$A$1:$H$47"}</definedName>
    <definedName name="supresta" localSheetId="38" hidden="1">{"'FORM'!$A$7:$H$11","'FORM'!$A$1:$H$47"}</definedName>
    <definedName name="supresta" hidden="1">{"'FORM'!$A$7:$H$11","'FORM'!$A$1:$H$47"}</definedName>
    <definedName name="supresta1" localSheetId="9" hidden="1">{"'FORM'!$A$7:$H$11","'FORM'!$A$1:$H$47"}</definedName>
    <definedName name="supresta1" localSheetId="16" hidden="1">{"'FORM'!$A$7:$H$11","'FORM'!$A$1:$H$47"}</definedName>
    <definedName name="supresta1" localSheetId="10" hidden="1">{"'FORM'!$A$7:$H$11","'FORM'!$A$1:$H$47"}</definedName>
    <definedName name="supresta1" localSheetId="11" hidden="1">{"'FORM'!$A$7:$H$11","'FORM'!$A$1:$H$47"}</definedName>
    <definedName name="supresta1" localSheetId="18" hidden="1">{"'FORM'!$A$7:$H$11","'FORM'!$A$1:$H$47"}</definedName>
    <definedName name="supresta1" localSheetId="38" hidden="1">{"'FORM'!$A$7:$H$11","'FORM'!$A$1:$H$47"}</definedName>
    <definedName name="supresta1" hidden="1">{"'FORM'!$A$7:$H$11","'FORM'!$A$1:$H$47"}</definedName>
    <definedName name="supresta12" localSheetId="9" hidden="1">{"'FORM'!$A$7:$H$11","'FORM'!$A$1:$H$47"}</definedName>
    <definedName name="supresta12" localSheetId="16" hidden="1">{"'FORM'!$A$7:$H$11","'FORM'!$A$1:$H$47"}</definedName>
    <definedName name="supresta12" localSheetId="10" hidden="1">{"'FORM'!$A$7:$H$11","'FORM'!$A$1:$H$47"}</definedName>
    <definedName name="supresta12" localSheetId="11" hidden="1">{"'FORM'!$A$7:$H$11","'FORM'!$A$1:$H$47"}</definedName>
    <definedName name="supresta12" localSheetId="18" hidden="1">{"'FORM'!$A$7:$H$11","'FORM'!$A$1:$H$47"}</definedName>
    <definedName name="supresta12" localSheetId="38" hidden="1">{"'FORM'!$A$7:$H$11","'FORM'!$A$1:$H$47"}</definedName>
    <definedName name="supresta12" hidden="1">{"'FORM'!$A$7:$H$11","'FORM'!$A$1:$H$47"}</definedName>
    <definedName name="supresta122" localSheetId="9" hidden="1">{"'FORM'!$A$7:$H$11","'FORM'!$A$1:$H$47"}</definedName>
    <definedName name="supresta122" localSheetId="16" hidden="1">{"'FORM'!$A$7:$H$11","'FORM'!$A$1:$H$47"}</definedName>
    <definedName name="supresta122" localSheetId="10" hidden="1">{"'FORM'!$A$7:$H$11","'FORM'!$A$1:$H$47"}</definedName>
    <definedName name="supresta122" localSheetId="11" hidden="1">{"'FORM'!$A$7:$H$11","'FORM'!$A$1:$H$47"}</definedName>
    <definedName name="supresta122" localSheetId="18" hidden="1">{"'FORM'!$A$7:$H$11","'FORM'!$A$1:$H$47"}</definedName>
    <definedName name="supresta122" localSheetId="38" hidden="1">{"'FORM'!$A$7:$H$11","'FORM'!$A$1:$H$47"}</definedName>
    <definedName name="supresta122" hidden="1">{"'FORM'!$A$7:$H$11","'FORM'!$A$1:$H$47"}</definedName>
    <definedName name="Swvu.ADDITIVES._.IN." localSheetId="9" hidden="1">#REF!</definedName>
    <definedName name="Swvu.ADDITIVES._.IN." localSheetId="10" hidden="1">'NFD CONSO'!#REF!</definedName>
    <definedName name="Swvu.ADDITIVES._.IN." localSheetId="11" hidden="1">#REF!</definedName>
    <definedName name="Swvu.ADDITIVES._.IN." localSheetId="18" hidden="1">#REF!</definedName>
    <definedName name="Swvu.ADDITIVES._.IN." hidden="1">#REF!</definedName>
    <definedName name="Swvu.CREWING." localSheetId="9" hidden="1">#REF!</definedName>
    <definedName name="Swvu.CREWING." localSheetId="10" hidden="1">'NFD CONSO'!#REF!</definedName>
    <definedName name="Swvu.CREWING." localSheetId="11" hidden="1">#REF!</definedName>
    <definedName name="Swvu.CREWING." localSheetId="18" hidden="1">#REF!</definedName>
    <definedName name="Swvu.CREWING." hidden="1">#REF!</definedName>
    <definedName name="Swvu.FIXED._.COSTS." localSheetId="9" hidden="1">#REF!</definedName>
    <definedName name="Swvu.FIXED._.COSTS." localSheetId="10" hidden="1">'NFD CONSO'!#REF!</definedName>
    <definedName name="Swvu.FIXED._.COSTS." localSheetId="11" hidden="1">#REF!</definedName>
    <definedName name="Swvu.FIXED._.COSTS." localSheetId="18" hidden="1">#REF!</definedName>
    <definedName name="Swvu.FIXED._.COSTS." hidden="1">#REF!</definedName>
    <definedName name="Swvu.PLANILHA2." localSheetId="35" hidden="1">#REF!</definedName>
    <definedName name="Swvu.PLANILHA2." localSheetId="31" hidden="1">#REF!</definedName>
    <definedName name="Swvu.PLANILHA2." localSheetId="30" hidden="1">#REF!</definedName>
    <definedName name="Swvu.PLANILHA2." localSheetId="51" hidden="1">#REF!</definedName>
    <definedName name="Swvu.PLANILHA2." localSheetId="33" hidden="1">#REF!</definedName>
    <definedName name="Swvu.PLANILHA2." localSheetId="29" hidden="1">#REF!</definedName>
    <definedName name="Swvu.PLANILHA2." localSheetId="36" hidden="1">#REF!</definedName>
    <definedName name="Swvu.PLANILHA2." localSheetId="32" hidden="1">#REF!</definedName>
    <definedName name="Swvu.PLANILHA2." localSheetId="38" hidden="1">#REF!</definedName>
    <definedName name="Swvu.PLANILHA2." hidden="1">#REF!</definedName>
    <definedName name="SX" localSheetId="35"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3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9"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3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5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7"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33"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1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1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29"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2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1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3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32"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1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localSheetId="3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y_nop" hidden="1">1</definedName>
    <definedName name="t" localSheetId="35" hidden="1">{"'TG'!$A$1:$L$37"}</definedName>
    <definedName name="t" localSheetId="31" hidden="1">{"'TG'!$A$1:$L$37"}</definedName>
    <definedName name="t" localSheetId="9" hidden="1">{"'TG'!$A$1:$L$37"}</definedName>
    <definedName name="t" localSheetId="30" hidden="1">{"'TG'!$A$1:$L$37"}</definedName>
    <definedName name="t" localSheetId="51" hidden="1">{"'TG'!$A$1:$L$37"}</definedName>
    <definedName name="t" localSheetId="7" hidden="1">{"'TG'!$A$1:$L$37"}</definedName>
    <definedName name="t" localSheetId="33" hidden="1">{"'TG'!$A$1:$L$37"}</definedName>
    <definedName name="t" localSheetId="6" hidden="1">{"'TG'!$A$1:$L$37"}</definedName>
    <definedName name="t" localSheetId="16" hidden="1">{"'TG'!$A$1:$L$37"}</definedName>
    <definedName name="t" localSheetId="10" hidden="1">{"'TG'!$A$1:$L$37"}</definedName>
    <definedName name="t" localSheetId="29" hidden="1">{"'TG'!$A$1:$L$37"}</definedName>
    <definedName name="t" localSheetId="28" hidden="1">{"'TG'!$A$1:$L$37"}</definedName>
    <definedName name="t" localSheetId="11" hidden="1">{"'TG'!$A$1:$L$37"}</definedName>
    <definedName name="t" localSheetId="36" hidden="1">{"'TG'!$A$1:$L$37"}</definedName>
    <definedName name="t" localSheetId="32" hidden="1">{"'TG'!$A$1:$L$37"}</definedName>
    <definedName name="t" localSheetId="18" hidden="1">{"'TG'!$A$1:$L$37"}</definedName>
    <definedName name="t" localSheetId="38" hidden="1">{"'TG'!$A$1:$L$37"}</definedName>
    <definedName name="t" hidden="1">{"'TG'!$A$1:$L$37"}</definedName>
    <definedName name="taxol" localSheetId="35" hidden="1">{#N/A,#N/A,FALSE,"Pharm";#N/A,#N/A,FALSE,"WWCM"}</definedName>
    <definedName name="taxol" localSheetId="31" hidden="1">{#N/A,#N/A,FALSE,"Pharm";#N/A,#N/A,FALSE,"WWCM"}</definedName>
    <definedName name="taxol" localSheetId="9" hidden="1">{#N/A,#N/A,FALSE,"Pharm";#N/A,#N/A,FALSE,"WWCM"}</definedName>
    <definedName name="taxol" localSheetId="30" hidden="1">{#N/A,#N/A,FALSE,"Pharm";#N/A,#N/A,FALSE,"WWCM"}</definedName>
    <definedName name="taxol" localSheetId="51" hidden="1">{#N/A,#N/A,FALSE,"Pharm";#N/A,#N/A,FALSE,"WWCM"}</definedName>
    <definedName name="taxol" localSheetId="7" hidden="1">{#N/A,#N/A,FALSE,"Pharm";#N/A,#N/A,FALSE,"WWCM"}</definedName>
    <definedName name="taxol" localSheetId="33" hidden="1">{#N/A,#N/A,FALSE,"Pharm";#N/A,#N/A,FALSE,"WWCM"}</definedName>
    <definedName name="taxol" localSheetId="6" hidden="1">{#N/A,#N/A,FALSE,"Pharm";#N/A,#N/A,FALSE,"WWCM"}</definedName>
    <definedName name="taxol" localSheetId="16" hidden="1">{#N/A,#N/A,FALSE,"Pharm";#N/A,#N/A,FALSE,"WWCM"}</definedName>
    <definedName name="taxol" localSheetId="10" hidden="1">{#N/A,#N/A,FALSE,"Pharm";#N/A,#N/A,FALSE,"WWCM"}</definedName>
    <definedName name="taxol" localSheetId="29" hidden="1">{#N/A,#N/A,FALSE,"Pharm";#N/A,#N/A,FALSE,"WWCM"}</definedName>
    <definedName name="taxol" localSheetId="28" hidden="1">{#N/A,#N/A,FALSE,"Pharm";#N/A,#N/A,FALSE,"WWCM"}</definedName>
    <definedName name="taxol" localSheetId="11" hidden="1">{#N/A,#N/A,FALSE,"Pharm";#N/A,#N/A,FALSE,"WWCM"}</definedName>
    <definedName name="taxol" localSheetId="36" hidden="1">{#N/A,#N/A,FALSE,"Pharm";#N/A,#N/A,FALSE,"WWCM"}</definedName>
    <definedName name="taxol" localSheetId="32" hidden="1">{#N/A,#N/A,FALSE,"Pharm";#N/A,#N/A,FALSE,"WWCM"}</definedName>
    <definedName name="taxol" localSheetId="18" hidden="1">{#N/A,#N/A,FALSE,"Pharm";#N/A,#N/A,FALSE,"WWCM"}</definedName>
    <definedName name="taxol" localSheetId="38" hidden="1">{#N/A,#N/A,FALSE,"Pharm";#N/A,#N/A,FALSE,"WWCM"}</definedName>
    <definedName name="taxol" hidden="1">{#N/A,#N/A,FALSE,"Pharm";#N/A,#N/A,FALSE,"WWCM"}</definedName>
    <definedName name="TBBA" localSheetId="9" hidden="1">{"'FORM'!$A$7:$H$11","'FORM'!$A$1:$H$47"}</definedName>
    <definedName name="TBBA" localSheetId="16" hidden="1">{"'FORM'!$A$7:$H$11","'FORM'!$A$1:$H$47"}</definedName>
    <definedName name="TBBA" localSheetId="10" hidden="1">{"'FORM'!$A$7:$H$11","'FORM'!$A$1:$H$47"}</definedName>
    <definedName name="TBBA" localSheetId="11" hidden="1">{"'FORM'!$A$7:$H$11","'FORM'!$A$1:$H$47"}</definedName>
    <definedName name="TBBA" localSheetId="18" hidden="1">{"'FORM'!$A$7:$H$11","'FORM'!$A$1:$H$47"}</definedName>
    <definedName name="TBBA" localSheetId="38" hidden="1">{"'FORM'!$A$7:$H$11","'FORM'!$A$1:$H$47"}</definedName>
    <definedName name="TBBA" hidden="1">{"'FORM'!$A$7:$H$11","'FORM'!$A$1:$H$47"}</definedName>
    <definedName name="tbt2001212" localSheetId="9" hidden="1">{"'FORM'!$A$7:$H$11","'FORM'!$A$1:$H$47"}</definedName>
    <definedName name="tbt2001212" localSheetId="16" hidden="1">{"'FORM'!$A$7:$H$11","'FORM'!$A$1:$H$47"}</definedName>
    <definedName name="tbt2001212" localSheetId="10" hidden="1">{"'FORM'!$A$7:$H$11","'FORM'!$A$1:$H$47"}</definedName>
    <definedName name="tbt2001212" localSheetId="11" hidden="1">{"'FORM'!$A$7:$H$11","'FORM'!$A$1:$H$47"}</definedName>
    <definedName name="tbt2001212" localSheetId="18" hidden="1">{"'FORM'!$A$7:$H$11","'FORM'!$A$1:$H$47"}</definedName>
    <definedName name="tbt2001212" localSheetId="38" hidden="1">{"'FORM'!$A$7:$H$11","'FORM'!$A$1:$H$47"}</definedName>
    <definedName name="tbt2001212" hidden="1">{"'FORM'!$A$7:$H$11","'FORM'!$A$1:$H$47"}</definedName>
    <definedName name="TECNOFIBRAS" localSheetId="35" hidden="1">{"'PXR_6500'!$A$1:$I$124"}</definedName>
    <definedName name="TECNOFIBRAS" localSheetId="31" hidden="1">{"'PXR_6500'!$A$1:$I$124"}</definedName>
    <definedName name="TECNOFIBRAS" localSheetId="9" hidden="1">{"'PXR_6500'!$A$1:$I$124"}</definedName>
    <definedName name="TECNOFIBRAS" localSheetId="30" hidden="1">{"'PXR_6500'!$A$1:$I$124"}</definedName>
    <definedName name="TECNOFIBRAS" localSheetId="51" hidden="1">{"'PXR_6500'!$A$1:$I$124"}</definedName>
    <definedName name="TECNOFIBRAS" localSheetId="7" hidden="1">{"'PXR_6500'!$A$1:$I$124"}</definedName>
    <definedName name="TECNOFIBRAS" localSheetId="33" hidden="1">{"'PXR_6500'!$A$1:$I$124"}</definedName>
    <definedName name="TECNOFIBRAS" localSheetId="6" hidden="1">{"'PXR_6500'!$A$1:$I$124"}</definedName>
    <definedName name="TECNOFIBRAS" localSheetId="16" hidden="1">{"'PXR_6500'!$A$1:$I$124"}</definedName>
    <definedName name="TECNOFIBRAS" localSheetId="10" hidden="1">{"'PXR_6500'!$A$1:$I$124"}</definedName>
    <definedName name="TECNOFIBRAS" localSheetId="29" hidden="1">{"'PXR_6500'!$A$1:$I$124"}</definedName>
    <definedName name="TECNOFIBRAS" localSheetId="28" hidden="1">{"'PXR_6500'!$A$1:$I$124"}</definedName>
    <definedName name="TECNOFIBRAS" localSheetId="11" hidden="1">{"'PXR_6500'!$A$1:$I$124"}</definedName>
    <definedName name="TECNOFIBRAS" localSheetId="36" hidden="1">{"'PXR_6500'!$A$1:$I$124"}</definedName>
    <definedName name="TECNOFIBRAS" localSheetId="32" hidden="1">{"'PXR_6500'!$A$1:$I$124"}</definedName>
    <definedName name="TECNOFIBRAS" localSheetId="18" hidden="1">{"'PXR_6500'!$A$1:$I$124"}</definedName>
    <definedName name="TECNOFIBRAS" localSheetId="38" hidden="1">{"'PXR_6500'!$A$1:$I$124"}</definedName>
    <definedName name="TECNOFIBRAS" hidden="1">{"'PXR_6500'!$A$1:$I$124"}</definedName>
    <definedName name="TECNOFIBRAS2" localSheetId="35" hidden="1">{"'PXR_6500'!$A$1:$I$124"}</definedName>
    <definedName name="TECNOFIBRAS2" localSheetId="31" hidden="1">{"'PXR_6500'!$A$1:$I$124"}</definedName>
    <definedName name="TECNOFIBRAS2" localSheetId="9" hidden="1">{"'PXR_6500'!$A$1:$I$124"}</definedName>
    <definedName name="TECNOFIBRAS2" localSheetId="30" hidden="1">{"'PXR_6500'!$A$1:$I$124"}</definedName>
    <definedName name="TECNOFIBRAS2" localSheetId="51" hidden="1">{"'PXR_6500'!$A$1:$I$124"}</definedName>
    <definedName name="TECNOFIBRAS2" localSheetId="7" hidden="1">{"'PXR_6500'!$A$1:$I$124"}</definedName>
    <definedName name="TECNOFIBRAS2" localSheetId="33" hidden="1">{"'PXR_6500'!$A$1:$I$124"}</definedName>
    <definedName name="TECNOFIBRAS2" localSheetId="6" hidden="1">{"'PXR_6500'!$A$1:$I$124"}</definedName>
    <definedName name="TECNOFIBRAS2" localSheetId="16" hidden="1">{"'PXR_6500'!$A$1:$I$124"}</definedName>
    <definedName name="TECNOFIBRAS2" localSheetId="10" hidden="1">{"'PXR_6500'!$A$1:$I$124"}</definedName>
    <definedName name="TECNOFIBRAS2" localSheetId="29" hidden="1">{"'PXR_6500'!$A$1:$I$124"}</definedName>
    <definedName name="TECNOFIBRAS2" localSheetId="28" hidden="1">{"'PXR_6500'!$A$1:$I$124"}</definedName>
    <definedName name="TECNOFIBRAS2" localSheetId="11" hidden="1">{"'PXR_6500'!$A$1:$I$124"}</definedName>
    <definedName name="TECNOFIBRAS2" localSheetId="36" hidden="1">{"'PXR_6500'!$A$1:$I$124"}</definedName>
    <definedName name="TECNOFIBRAS2" localSheetId="32" hidden="1">{"'PXR_6500'!$A$1:$I$124"}</definedName>
    <definedName name="TECNOFIBRAS2" localSheetId="18" hidden="1">{"'PXR_6500'!$A$1:$I$124"}</definedName>
    <definedName name="TECNOFIBRAS2" localSheetId="38" hidden="1">{"'PXR_6500'!$A$1:$I$124"}</definedName>
    <definedName name="TECNOFIBRAS2" hidden="1">{"'PXR_6500'!$A$1:$I$124"}</definedName>
    <definedName name="teetyre" localSheetId="9" hidden="1">{"two",#N/A,FALSE,"Sheet1";"three",#N/A,FALSE,"Sheet1";"one",#N/A,FALSE,"Sheet1"}</definedName>
    <definedName name="teetyre" localSheetId="51" hidden="1">{"two",#N/A,FALSE,"Sheet1";"three",#N/A,FALSE,"Sheet1";"one",#N/A,FALSE,"Sheet1"}</definedName>
    <definedName name="teetyre" localSheetId="7" hidden="1">{"two",#N/A,FALSE,"Sheet1";"three",#N/A,FALSE,"Sheet1";"one",#N/A,FALSE,"Sheet1"}</definedName>
    <definedName name="teetyre" localSheetId="6" hidden="1">{"two",#N/A,FALSE,"Sheet1";"three",#N/A,FALSE,"Sheet1";"one",#N/A,FALSE,"Sheet1"}</definedName>
    <definedName name="teetyre" localSheetId="16" hidden="1">{"two",#N/A,FALSE,"Sheet1";"three",#N/A,FALSE,"Sheet1";"one",#N/A,FALSE,"Sheet1"}</definedName>
    <definedName name="teetyre" localSheetId="10" hidden="1">{"two",#N/A,FALSE,"Sheet1";"three",#N/A,FALSE,"Sheet1";"one",#N/A,FALSE,"Sheet1"}</definedName>
    <definedName name="teetyre" localSheetId="29" hidden="1">{"two",#N/A,FALSE,"Sheet1";"three",#N/A,FALSE,"Sheet1";"one",#N/A,FALSE,"Sheet1"}</definedName>
    <definedName name="teetyre" localSheetId="28" hidden="1">{"two",#N/A,FALSE,"Sheet1";"three",#N/A,FALSE,"Sheet1";"one",#N/A,FALSE,"Sheet1"}</definedName>
    <definedName name="teetyre" localSheetId="11" hidden="1">{"two",#N/A,FALSE,"Sheet1";"three",#N/A,FALSE,"Sheet1";"one",#N/A,FALSE,"Sheet1"}</definedName>
    <definedName name="teetyre" localSheetId="36" hidden="1">{"two",#N/A,FALSE,"Sheet1";"three",#N/A,FALSE,"Sheet1";"one",#N/A,FALSE,"Sheet1"}</definedName>
    <definedName name="teetyre" localSheetId="18" hidden="1">{"two",#N/A,FALSE,"Sheet1";"three",#N/A,FALSE,"Sheet1";"one",#N/A,FALSE,"Sheet1"}</definedName>
    <definedName name="teetyre" localSheetId="38" hidden="1">{"two",#N/A,FALSE,"Sheet1";"three",#N/A,FALSE,"Sheet1";"one",#N/A,FALSE,"Sheet1"}</definedName>
    <definedName name="teetyre" hidden="1">{"two",#N/A,FALSE,"Sheet1";"three",#N/A,FALSE,"Sheet1";"one",#N/A,FALSE,"Sheet1"}</definedName>
    <definedName name="Tem" localSheetId="35" hidden="1">{#N/A,#N/A,FALSE,"Pharm";#N/A,#N/A,FALSE,"WWCM"}</definedName>
    <definedName name="Tem" localSheetId="31" hidden="1">{#N/A,#N/A,FALSE,"Pharm";#N/A,#N/A,FALSE,"WWCM"}</definedName>
    <definedName name="Tem" localSheetId="9" hidden="1">{#N/A,#N/A,FALSE,"Pharm";#N/A,#N/A,FALSE,"WWCM"}</definedName>
    <definedName name="Tem" localSheetId="30" hidden="1">{#N/A,#N/A,FALSE,"Pharm";#N/A,#N/A,FALSE,"WWCM"}</definedName>
    <definedName name="Tem" localSheetId="51" hidden="1">{#N/A,#N/A,FALSE,"Pharm";#N/A,#N/A,FALSE,"WWCM"}</definedName>
    <definedName name="Tem" localSheetId="7" hidden="1">{#N/A,#N/A,FALSE,"Pharm";#N/A,#N/A,FALSE,"WWCM"}</definedName>
    <definedName name="Tem" localSheetId="33" hidden="1">{#N/A,#N/A,FALSE,"Pharm";#N/A,#N/A,FALSE,"WWCM"}</definedName>
    <definedName name="Tem" localSheetId="6" hidden="1">{#N/A,#N/A,FALSE,"Pharm";#N/A,#N/A,FALSE,"WWCM"}</definedName>
    <definedName name="Tem" localSheetId="16" hidden="1">{#N/A,#N/A,FALSE,"Pharm";#N/A,#N/A,FALSE,"WWCM"}</definedName>
    <definedName name="Tem" localSheetId="10" hidden="1">{#N/A,#N/A,FALSE,"Pharm";#N/A,#N/A,FALSE,"WWCM"}</definedName>
    <definedName name="Tem" localSheetId="29" hidden="1">{#N/A,#N/A,FALSE,"Pharm";#N/A,#N/A,FALSE,"WWCM"}</definedName>
    <definedName name="Tem" localSheetId="28" hidden="1">{#N/A,#N/A,FALSE,"Pharm";#N/A,#N/A,FALSE,"WWCM"}</definedName>
    <definedName name="Tem" localSheetId="11" hidden="1">{#N/A,#N/A,FALSE,"Pharm";#N/A,#N/A,FALSE,"WWCM"}</definedName>
    <definedName name="Tem" localSheetId="36" hidden="1">{#N/A,#N/A,FALSE,"Pharm";#N/A,#N/A,FALSE,"WWCM"}</definedName>
    <definedName name="Tem" localSheetId="32" hidden="1">{#N/A,#N/A,FALSE,"Pharm";#N/A,#N/A,FALSE,"WWCM"}</definedName>
    <definedName name="Tem" localSheetId="18" hidden="1">{#N/A,#N/A,FALSE,"Pharm";#N/A,#N/A,FALSE,"WWCM"}</definedName>
    <definedName name="Tem" localSheetId="38" hidden="1">{#N/A,#N/A,FALSE,"Pharm";#N/A,#N/A,FALSE,"WWCM"}</definedName>
    <definedName name="Tem" hidden="1">{#N/A,#N/A,FALSE,"Pharm";#N/A,#N/A,FALSE,"WWCM"}</definedName>
    <definedName name="TemplateVersion" hidden="1">#REF!</definedName>
    <definedName name="teq" localSheetId="35" hidden="1">{#N/A,#N/A,FALSE,"Pharm";#N/A,#N/A,FALSE,"WWCM"}</definedName>
    <definedName name="teq" localSheetId="31" hidden="1">{#N/A,#N/A,FALSE,"Pharm";#N/A,#N/A,FALSE,"WWCM"}</definedName>
    <definedName name="teq" localSheetId="9" hidden="1">{#N/A,#N/A,FALSE,"Pharm";#N/A,#N/A,FALSE,"WWCM"}</definedName>
    <definedName name="teq" localSheetId="30" hidden="1">{#N/A,#N/A,FALSE,"Pharm";#N/A,#N/A,FALSE,"WWCM"}</definedName>
    <definedName name="teq" localSheetId="51" hidden="1">{#N/A,#N/A,FALSE,"Pharm";#N/A,#N/A,FALSE,"WWCM"}</definedName>
    <definedName name="teq" localSheetId="7" hidden="1">{#N/A,#N/A,FALSE,"Pharm";#N/A,#N/A,FALSE,"WWCM"}</definedName>
    <definedName name="teq" localSheetId="33" hidden="1">{#N/A,#N/A,FALSE,"Pharm";#N/A,#N/A,FALSE,"WWCM"}</definedName>
    <definedName name="teq" localSheetId="6" hidden="1">{#N/A,#N/A,FALSE,"Pharm";#N/A,#N/A,FALSE,"WWCM"}</definedName>
    <definedName name="teq" localSheetId="16" hidden="1">{#N/A,#N/A,FALSE,"Pharm";#N/A,#N/A,FALSE,"WWCM"}</definedName>
    <definedName name="teq" localSheetId="10" hidden="1">{#N/A,#N/A,FALSE,"Pharm";#N/A,#N/A,FALSE,"WWCM"}</definedName>
    <definedName name="teq" localSheetId="29" hidden="1">{#N/A,#N/A,FALSE,"Pharm";#N/A,#N/A,FALSE,"WWCM"}</definedName>
    <definedName name="teq" localSheetId="28" hidden="1">{#N/A,#N/A,FALSE,"Pharm";#N/A,#N/A,FALSE,"WWCM"}</definedName>
    <definedName name="teq" localSheetId="11" hidden="1">{#N/A,#N/A,FALSE,"Pharm";#N/A,#N/A,FALSE,"WWCM"}</definedName>
    <definedName name="teq" localSheetId="36" hidden="1">{#N/A,#N/A,FALSE,"Pharm";#N/A,#N/A,FALSE,"WWCM"}</definedName>
    <definedName name="teq" localSheetId="32" hidden="1">{#N/A,#N/A,FALSE,"Pharm";#N/A,#N/A,FALSE,"WWCM"}</definedName>
    <definedName name="teq" localSheetId="18" hidden="1">{#N/A,#N/A,FALSE,"Pharm";#N/A,#N/A,FALSE,"WWCM"}</definedName>
    <definedName name="teq" localSheetId="38" hidden="1">{#N/A,#N/A,FALSE,"Pharm";#N/A,#N/A,FALSE,"WWCM"}</definedName>
    <definedName name="teq" hidden="1">{#N/A,#N/A,FALSE,"Pharm";#N/A,#N/A,FALSE,"WWCM"}</definedName>
    <definedName name="Tequin" localSheetId="35" hidden="1">{#N/A,#N/A,FALSE,"Pharm";#N/A,#N/A,FALSE,"WWCM"}</definedName>
    <definedName name="Tequin" localSheetId="31" hidden="1">{#N/A,#N/A,FALSE,"Pharm";#N/A,#N/A,FALSE,"WWCM"}</definedName>
    <definedName name="Tequin" localSheetId="9" hidden="1">{#N/A,#N/A,FALSE,"Pharm";#N/A,#N/A,FALSE,"WWCM"}</definedName>
    <definedName name="Tequin" localSheetId="30" hidden="1">{#N/A,#N/A,FALSE,"Pharm";#N/A,#N/A,FALSE,"WWCM"}</definedName>
    <definedName name="Tequin" localSheetId="51" hidden="1">{#N/A,#N/A,FALSE,"Pharm";#N/A,#N/A,FALSE,"WWCM"}</definedName>
    <definedName name="Tequin" localSheetId="7" hidden="1">{#N/A,#N/A,FALSE,"Pharm";#N/A,#N/A,FALSE,"WWCM"}</definedName>
    <definedName name="Tequin" localSheetId="33" hidden="1">{#N/A,#N/A,FALSE,"Pharm";#N/A,#N/A,FALSE,"WWCM"}</definedName>
    <definedName name="Tequin" localSheetId="6" hidden="1">{#N/A,#N/A,FALSE,"Pharm";#N/A,#N/A,FALSE,"WWCM"}</definedName>
    <definedName name="Tequin" localSheetId="16" hidden="1">{#N/A,#N/A,FALSE,"Pharm";#N/A,#N/A,FALSE,"WWCM"}</definedName>
    <definedName name="Tequin" localSheetId="10" hidden="1">{#N/A,#N/A,FALSE,"Pharm";#N/A,#N/A,FALSE,"WWCM"}</definedName>
    <definedName name="Tequin" localSheetId="29" hidden="1">{#N/A,#N/A,FALSE,"Pharm";#N/A,#N/A,FALSE,"WWCM"}</definedName>
    <definedName name="Tequin" localSheetId="28" hidden="1">{#N/A,#N/A,FALSE,"Pharm";#N/A,#N/A,FALSE,"WWCM"}</definedName>
    <definedName name="Tequin" localSheetId="11" hidden="1">{#N/A,#N/A,FALSE,"Pharm";#N/A,#N/A,FALSE,"WWCM"}</definedName>
    <definedName name="Tequin" localSheetId="36" hidden="1">{#N/A,#N/A,FALSE,"Pharm";#N/A,#N/A,FALSE,"WWCM"}</definedName>
    <definedName name="Tequin" localSheetId="32" hidden="1">{#N/A,#N/A,FALSE,"Pharm";#N/A,#N/A,FALSE,"WWCM"}</definedName>
    <definedName name="Tequin" localSheetId="18" hidden="1">{#N/A,#N/A,FALSE,"Pharm";#N/A,#N/A,FALSE,"WWCM"}</definedName>
    <definedName name="Tequin" localSheetId="38" hidden="1">{#N/A,#N/A,FALSE,"Pharm";#N/A,#N/A,FALSE,"WWCM"}</definedName>
    <definedName name="Tequin" hidden="1">{#N/A,#N/A,FALSE,"Pharm";#N/A,#N/A,FALSE,"WWCM"}</definedName>
    <definedName name="tequinol" localSheetId="35" hidden="1">{#N/A,#N/A,FALSE,"REPORT"}</definedName>
    <definedName name="tequinol" localSheetId="31" hidden="1">{#N/A,#N/A,FALSE,"REPORT"}</definedName>
    <definedName name="tequinol" localSheetId="9" hidden="1">{#N/A,#N/A,FALSE,"REPORT"}</definedName>
    <definedName name="tequinol" localSheetId="30" hidden="1">{#N/A,#N/A,FALSE,"REPORT"}</definedName>
    <definedName name="tequinol" localSheetId="51" hidden="1">{#N/A,#N/A,FALSE,"REPORT"}</definedName>
    <definedName name="tequinol" localSheetId="7" hidden="1">{#N/A,#N/A,FALSE,"REPORT"}</definedName>
    <definedName name="tequinol" localSheetId="33" hidden="1">{#N/A,#N/A,FALSE,"REPORT"}</definedName>
    <definedName name="tequinol" localSheetId="6" hidden="1">{#N/A,#N/A,FALSE,"REPORT"}</definedName>
    <definedName name="tequinol" localSheetId="16" hidden="1">{#N/A,#N/A,FALSE,"REPORT"}</definedName>
    <definedName name="tequinol" localSheetId="10" hidden="1">{#N/A,#N/A,FALSE,"REPORT"}</definedName>
    <definedName name="tequinol" localSheetId="29" hidden="1">{#N/A,#N/A,FALSE,"REPORT"}</definedName>
    <definedName name="tequinol" localSheetId="28" hidden="1">{#N/A,#N/A,FALSE,"REPORT"}</definedName>
    <definedName name="tequinol" localSheetId="11" hidden="1">{#N/A,#N/A,FALSE,"REPORT"}</definedName>
    <definedName name="tequinol" localSheetId="36" hidden="1">{#N/A,#N/A,FALSE,"REPORT"}</definedName>
    <definedName name="tequinol" localSheetId="32" hidden="1">{#N/A,#N/A,FALSE,"REPORT"}</definedName>
    <definedName name="tequinol" localSheetId="18" hidden="1">{#N/A,#N/A,FALSE,"REPORT"}</definedName>
    <definedName name="tequinol" localSheetId="38" hidden="1">{#N/A,#N/A,FALSE,"REPORT"}</definedName>
    <definedName name="tequinol" hidden="1">{#N/A,#N/A,FALSE,"REPORT"}</definedName>
    <definedName name="test" localSheetId="35" hidden="1">{"'PXR_6500'!$A$1:$I$124"}</definedName>
    <definedName name="test" localSheetId="31" hidden="1">{"'PXR_6500'!$A$1:$I$124"}</definedName>
    <definedName name="test" localSheetId="9" hidden="1">{"'PXR_6500'!$A$1:$I$124"}</definedName>
    <definedName name="test" localSheetId="30" hidden="1">{"'PXR_6500'!$A$1:$I$124"}</definedName>
    <definedName name="test" localSheetId="51" hidden="1">{"'PXR_6500'!$A$1:$I$124"}</definedName>
    <definedName name="test" localSheetId="7" hidden="1">{"'PXR_6500'!$A$1:$I$124"}</definedName>
    <definedName name="test" localSheetId="33" hidden="1">{"'PXR_6500'!$A$1:$I$124"}</definedName>
    <definedName name="test" localSheetId="6" hidden="1">{"'PXR_6500'!$A$1:$I$124"}</definedName>
    <definedName name="test" localSheetId="16" hidden="1">{"'PXR_6500'!$A$1:$I$124"}</definedName>
    <definedName name="test" localSheetId="10" hidden="1">{"'PXR_6500'!$A$1:$I$124"}</definedName>
    <definedName name="test" localSheetId="29" hidden="1">{"'PXR_6500'!$A$1:$I$124"}</definedName>
    <definedName name="test" localSheetId="28" hidden="1">{"'PXR_6500'!$A$1:$I$124"}</definedName>
    <definedName name="test" localSheetId="11" hidden="1">{"'PXR_6500'!$A$1:$I$124"}</definedName>
    <definedName name="test" localSheetId="36" hidden="1">{"'PXR_6500'!$A$1:$I$124"}</definedName>
    <definedName name="test" localSheetId="32" hidden="1">{"'PXR_6500'!$A$1:$I$124"}</definedName>
    <definedName name="test" localSheetId="18" hidden="1">{"'PXR_6500'!$A$1:$I$124"}</definedName>
    <definedName name="test" localSheetId="38" hidden="1">{"'PXR_6500'!$A$1:$I$124"}</definedName>
    <definedName name="test" hidden="1">{"'PXR_6500'!$A$1:$I$124"}</definedName>
    <definedName name="test1" localSheetId="9" hidden="1">{#N/A,#N/A,TRUE,"MAIN FT TERM";#N/A,#N/A,TRUE,"MCI  FT TERM ";#N/A,#N/A,TRUE,"OC12 EQV"}</definedName>
    <definedName name="test1" localSheetId="7" hidden="1">{#N/A,#N/A,TRUE,"MAIN FT TERM";#N/A,#N/A,TRUE,"MCI  FT TERM ";#N/A,#N/A,TRUE,"OC12 EQV"}</definedName>
    <definedName name="test1" localSheetId="6" hidden="1">{#N/A,#N/A,TRUE,"MAIN FT TERM";#N/A,#N/A,TRUE,"MCI  FT TERM ";#N/A,#N/A,TRUE,"OC12 EQV"}</definedName>
    <definedName name="test1" localSheetId="10" hidden="1">{#N/A,#N/A,TRUE,"MAIN FT TERM";#N/A,#N/A,TRUE,"MCI  FT TERM ";#N/A,#N/A,TRUE,"OC12 EQV"}</definedName>
    <definedName name="test1" localSheetId="28" hidden="1">{#N/A,#N/A,TRUE,"MAIN FT TERM";#N/A,#N/A,TRUE,"MCI  FT TERM ";#N/A,#N/A,TRUE,"OC12 EQV"}</definedName>
    <definedName name="test1" localSheetId="11" hidden="1">{#N/A,#N/A,TRUE,"MAIN FT TERM";#N/A,#N/A,TRUE,"MCI  FT TERM ";#N/A,#N/A,TRUE,"OC12 EQV"}</definedName>
    <definedName name="test1" localSheetId="36" hidden="1">{#N/A,#N/A,TRUE,"MAIN FT TERM";#N/A,#N/A,TRUE,"MCI  FT TERM ";#N/A,#N/A,TRUE,"OC12 EQV"}</definedName>
    <definedName name="test1" localSheetId="18" hidden="1">{#N/A,#N/A,TRUE,"MAIN FT TERM";#N/A,#N/A,TRUE,"MCI  FT TERM ";#N/A,#N/A,TRUE,"OC12 EQV"}</definedName>
    <definedName name="test1" hidden="1">{#N/A,#N/A,TRUE,"MAIN FT TERM";#N/A,#N/A,TRUE,"MCI  FT TERM ";#N/A,#N/A,TRUE,"OC12 EQV"}</definedName>
    <definedName name="teste" localSheetId="35" hidden="1">{#N/A,#N/A,FALSE,"Pharm";#N/A,#N/A,FALSE,"WWCM"}</definedName>
    <definedName name="teste" localSheetId="31" hidden="1">{#N/A,#N/A,FALSE,"Pharm";#N/A,#N/A,FALSE,"WWCM"}</definedName>
    <definedName name="teste" localSheetId="9" hidden="1">{#N/A,#N/A,FALSE,"Pharm";#N/A,#N/A,FALSE,"WWCM"}</definedName>
    <definedName name="teste" localSheetId="30" hidden="1">{#N/A,#N/A,FALSE,"Pharm";#N/A,#N/A,FALSE,"WWCM"}</definedName>
    <definedName name="teste" localSheetId="51" hidden="1">{#N/A,#N/A,FALSE,"Pharm";#N/A,#N/A,FALSE,"WWCM"}</definedName>
    <definedName name="teste" localSheetId="7" hidden="1">{#N/A,#N/A,FALSE,"Pharm";#N/A,#N/A,FALSE,"WWCM"}</definedName>
    <definedName name="teste" localSheetId="33" hidden="1">{#N/A,#N/A,FALSE,"Pharm";#N/A,#N/A,FALSE,"WWCM"}</definedName>
    <definedName name="teste" localSheetId="6" hidden="1">{#N/A,#N/A,FALSE,"Pharm";#N/A,#N/A,FALSE,"WWCM"}</definedName>
    <definedName name="teste" localSheetId="16" hidden="1">{#N/A,#N/A,FALSE,"Pharm";#N/A,#N/A,FALSE,"WWCM"}</definedName>
    <definedName name="teste" localSheetId="10" hidden="1">{#N/A,#N/A,FALSE,"Pharm";#N/A,#N/A,FALSE,"WWCM"}</definedName>
    <definedName name="teste" localSheetId="29" hidden="1">{#N/A,#N/A,FALSE,"Pharm";#N/A,#N/A,FALSE,"WWCM"}</definedName>
    <definedName name="teste" localSheetId="28" hidden="1">{#N/A,#N/A,FALSE,"Pharm";#N/A,#N/A,FALSE,"WWCM"}</definedName>
    <definedName name="teste" localSheetId="11" hidden="1">{#N/A,#N/A,FALSE,"Pharm";#N/A,#N/A,FALSE,"WWCM"}</definedName>
    <definedName name="teste" localSheetId="36" hidden="1">{#N/A,#N/A,FALSE,"Pharm";#N/A,#N/A,FALSE,"WWCM"}</definedName>
    <definedName name="teste" localSheetId="32" hidden="1">{#N/A,#N/A,FALSE,"Pharm";#N/A,#N/A,FALSE,"WWCM"}</definedName>
    <definedName name="teste" localSheetId="18" hidden="1">{#N/A,#N/A,FALSE,"Pharm";#N/A,#N/A,FALSE,"WWCM"}</definedName>
    <definedName name="teste" localSheetId="38" hidden="1">{#N/A,#N/A,FALSE,"Pharm";#N/A,#N/A,FALSE,"WWCM"}</definedName>
    <definedName name="teste" hidden="1">{#N/A,#N/A,FALSE,"Pharm";#N/A,#N/A,FALSE,"WWCM"}</definedName>
    <definedName name="testzzz" localSheetId="9" hidden="1">{"Balt COGS",#N/A,FALSE,"COGS";"Balt Sum",#N/A,FALSE,"SUM";"Balt Defd Var",#N/A,FALSE,"DEFD VAR";"Balt Input Usage",#N/A,FALSE,"INPUT";"Balt Input PPV",#N/A,FALSE,"INPUT"}</definedName>
    <definedName name="testzzz" localSheetId="7" hidden="1">{"Balt COGS",#N/A,FALSE,"COGS";"Balt Sum",#N/A,FALSE,"SUM";"Balt Defd Var",#N/A,FALSE,"DEFD VAR";"Balt Input Usage",#N/A,FALSE,"INPUT";"Balt Input PPV",#N/A,FALSE,"INPUT"}</definedName>
    <definedName name="testzzz" localSheetId="6" hidden="1">{"Balt COGS",#N/A,FALSE,"COGS";"Balt Sum",#N/A,FALSE,"SUM";"Balt Defd Var",#N/A,FALSE,"DEFD VAR";"Balt Input Usage",#N/A,FALSE,"INPUT";"Balt Input PPV",#N/A,FALSE,"INPUT"}</definedName>
    <definedName name="testzzz" localSheetId="10" hidden="1">{"Balt COGS",#N/A,FALSE,"COGS";"Balt Sum",#N/A,FALSE,"SUM";"Balt Defd Var",#N/A,FALSE,"DEFD VAR";"Balt Input Usage",#N/A,FALSE,"INPUT";"Balt Input PPV",#N/A,FALSE,"INPUT"}</definedName>
    <definedName name="testzzz" localSheetId="28" hidden="1">{"Balt COGS",#N/A,FALSE,"COGS";"Balt Sum",#N/A,FALSE,"SUM";"Balt Defd Var",#N/A,FALSE,"DEFD VAR";"Balt Input Usage",#N/A,FALSE,"INPUT";"Balt Input PPV",#N/A,FALSE,"INPUT"}</definedName>
    <definedName name="testzzz" localSheetId="11" hidden="1">{"Balt COGS",#N/A,FALSE,"COGS";"Balt Sum",#N/A,FALSE,"SUM";"Balt Defd Var",#N/A,FALSE,"DEFD VAR";"Balt Input Usage",#N/A,FALSE,"INPUT";"Balt Input PPV",#N/A,FALSE,"INPUT"}</definedName>
    <definedName name="testzzz" localSheetId="36" hidden="1">{"Balt COGS",#N/A,FALSE,"COGS";"Balt Sum",#N/A,FALSE,"SUM";"Balt Defd Var",#N/A,FALSE,"DEFD VAR";"Balt Input Usage",#N/A,FALSE,"INPUT";"Balt Input PPV",#N/A,FALSE,"INPUT"}</definedName>
    <definedName name="testzzz" localSheetId="18" hidden="1">{"Balt COGS",#N/A,FALSE,"COGS";"Balt Sum",#N/A,FALSE,"SUM";"Balt Defd Var",#N/A,FALSE,"DEFD VAR";"Balt Input Usage",#N/A,FALSE,"INPUT";"Balt Input PPV",#N/A,FALSE,"INPUT"}</definedName>
    <definedName name="testzzz" localSheetId="38" hidden="1">{"Balt COGS",#N/A,FALSE,"COGS";"Balt Sum",#N/A,FALSE,"SUM";"Balt Defd Var",#N/A,FALSE,"DEFD VAR";"Balt Input Usage",#N/A,FALSE,"INPUT";"Balt Input PPV",#N/A,FALSE,"INPUT"}</definedName>
    <definedName name="testzzz" hidden="1">{"Balt COGS",#N/A,FALSE,"COGS";"Balt Sum",#N/A,FALSE,"SUM";"Balt Defd Var",#N/A,FALSE,"DEFD VAR";"Balt Input Usage",#N/A,FALSE,"INPUT";"Balt Input PPV",#N/A,FALSE,"INPUT"}</definedName>
    <definedName name="testzzzz" localSheetId="9" hidden="1">{"Balt COGS",#N/A,FALSE,"COGS";"Balt Sum",#N/A,FALSE,"SUM";"Balt Defd Var",#N/A,FALSE,"DEFD VAR";"Balt Input Usage",#N/A,FALSE,"INPUT";"Balt Input PPV",#N/A,FALSE,"INPUT"}</definedName>
    <definedName name="testzzzz" localSheetId="7" hidden="1">{"Balt COGS",#N/A,FALSE,"COGS";"Balt Sum",#N/A,FALSE,"SUM";"Balt Defd Var",#N/A,FALSE,"DEFD VAR";"Balt Input Usage",#N/A,FALSE,"INPUT";"Balt Input PPV",#N/A,FALSE,"INPUT"}</definedName>
    <definedName name="testzzzz" localSheetId="6" hidden="1">{"Balt COGS",#N/A,FALSE,"COGS";"Balt Sum",#N/A,FALSE,"SUM";"Balt Defd Var",#N/A,FALSE,"DEFD VAR";"Balt Input Usage",#N/A,FALSE,"INPUT";"Balt Input PPV",#N/A,FALSE,"INPUT"}</definedName>
    <definedName name="testzzzz" localSheetId="10" hidden="1">{"Balt COGS",#N/A,FALSE,"COGS";"Balt Sum",#N/A,FALSE,"SUM";"Balt Defd Var",#N/A,FALSE,"DEFD VAR";"Balt Input Usage",#N/A,FALSE,"INPUT";"Balt Input PPV",#N/A,FALSE,"INPUT"}</definedName>
    <definedName name="testzzzz" localSheetId="28" hidden="1">{"Balt COGS",#N/A,FALSE,"COGS";"Balt Sum",#N/A,FALSE,"SUM";"Balt Defd Var",#N/A,FALSE,"DEFD VAR";"Balt Input Usage",#N/A,FALSE,"INPUT";"Balt Input PPV",#N/A,FALSE,"INPUT"}</definedName>
    <definedName name="testzzzz" localSheetId="11" hidden="1">{"Balt COGS",#N/A,FALSE,"COGS";"Balt Sum",#N/A,FALSE,"SUM";"Balt Defd Var",#N/A,FALSE,"DEFD VAR";"Balt Input Usage",#N/A,FALSE,"INPUT";"Balt Input PPV",#N/A,FALSE,"INPUT"}</definedName>
    <definedName name="testzzzz" localSheetId="36" hidden="1">{"Balt COGS",#N/A,FALSE,"COGS";"Balt Sum",#N/A,FALSE,"SUM";"Balt Defd Var",#N/A,FALSE,"DEFD VAR";"Balt Input Usage",#N/A,FALSE,"INPUT";"Balt Input PPV",#N/A,FALSE,"INPUT"}</definedName>
    <definedName name="testzzzz" localSheetId="18" hidden="1">{"Balt COGS",#N/A,FALSE,"COGS";"Balt Sum",#N/A,FALSE,"SUM";"Balt Defd Var",#N/A,FALSE,"DEFD VAR";"Balt Input Usage",#N/A,FALSE,"INPUT";"Balt Input PPV",#N/A,FALSE,"INPUT"}</definedName>
    <definedName name="testzzzz" localSheetId="38" hidden="1">{"Balt COGS",#N/A,FALSE,"COGS";"Balt Sum",#N/A,FALSE,"SUM";"Balt Defd Var",#N/A,FALSE,"DEFD VAR";"Balt Input Usage",#N/A,FALSE,"INPUT";"Balt Input PPV",#N/A,FALSE,"INPUT"}</definedName>
    <definedName name="testzzzz" hidden="1">{"Balt COGS",#N/A,FALSE,"COGS";"Balt Sum",#N/A,FALSE,"SUM";"Balt Defd Var",#N/A,FALSE,"DEFD VAR";"Balt Input Usage",#N/A,FALSE,"INPUT";"Balt Input PPV",#N/A,FALSE,"INPUT"}</definedName>
    <definedName name="Text" hidden="1">19</definedName>
    <definedName name="TextRefCopyRangeCount" localSheetId="35" hidden="1">1</definedName>
    <definedName name="TextRefCopyRangeCount" localSheetId="31" hidden="1">1</definedName>
    <definedName name="TextRefCopyRangeCount" localSheetId="30" hidden="1">1</definedName>
    <definedName name="TextRefCopyRangeCount" localSheetId="51" hidden="1">1</definedName>
    <definedName name="TextRefCopyRangeCount" localSheetId="33" hidden="1">1</definedName>
    <definedName name="TextRefCopyRangeCount" localSheetId="16" hidden="1">1</definedName>
    <definedName name="TextRefCopyRangeCount" localSheetId="36" hidden="1">1</definedName>
    <definedName name="TextRefCopyRangeCount" localSheetId="32" hidden="1">1</definedName>
    <definedName name="TextRefCopyRangeCount" localSheetId="18" hidden="1">1</definedName>
    <definedName name="TextRefCopyRangeCount" localSheetId="38" hidden="1">1</definedName>
    <definedName name="TextRefCopyRangeCount" hidden="1">2</definedName>
    <definedName name="tfhtyh" localSheetId="35" hidden="1">{#N/A,#N/A,FALSE,"Aging Summary";#N/A,#N/A,FALSE,"Ratio Analysis";#N/A,#N/A,FALSE,"Test 120 Day Accts";#N/A,#N/A,FALSE,"Tickmarks"}</definedName>
    <definedName name="tfhtyh" localSheetId="31" hidden="1">{#N/A,#N/A,FALSE,"Aging Summary";#N/A,#N/A,FALSE,"Ratio Analysis";#N/A,#N/A,FALSE,"Test 120 Day Accts";#N/A,#N/A,FALSE,"Tickmarks"}</definedName>
    <definedName name="tfhtyh" localSheetId="9" hidden="1">{#N/A,#N/A,FALSE,"Aging Summary";#N/A,#N/A,FALSE,"Ratio Analysis";#N/A,#N/A,FALSE,"Test 120 Day Accts";#N/A,#N/A,FALSE,"Tickmarks"}</definedName>
    <definedName name="tfhtyh" localSheetId="30" hidden="1">{#N/A,#N/A,FALSE,"Aging Summary";#N/A,#N/A,FALSE,"Ratio Analysis";#N/A,#N/A,FALSE,"Test 120 Day Accts";#N/A,#N/A,FALSE,"Tickmarks"}</definedName>
    <definedName name="tfhtyh" localSheetId="51" hidden="1">{#N/A,#N/A,FALSE,"Aging Summary";#N/A,#N/A,FALSE,"Ratio Analysis";#N/A,#N/A,FALSE,"Test 120 Day Accts";#N/A,#N/A,FALSE,"Tickmarks"}</definedName>
    <definedName name="tfhtyh" localSheetId="7" hidden="1">{#N/A,#N/A,FALSE,"Aging Summary";#N/A,#N/A,FALSE,"Ratio Analysis";#N/A,#N/A,FALSE,"Test 120 Day Accts";#N/A,#N/A,FALSE,"Tickmarks"}</definedName>
    <definedName name="tfhtyh" localSheetId="33" hidden="1">{#N/A,#N/A,FALSE,"Aging Summary";#N/A,#N/A,FALSE,"Ratio Analysis";#N/A,#N/A,FALSE,"Test 120 Day Accts";#N/A,#N/A,FALSE,"Tickmarks"}</definedName>
    <definedName name="tfhtyh" localSheetId="6" hidden="1">{#N/A,#N/A,FALSE,"Aging Summary";#N/A,#N/A,FALSE,"Ratio Analysis";#N/A,#N/A,FALSE,"Test 120 Day Accts";#N/A,#N/A,FALSE,"Tickmarks"}</definedName>
    <definedName name="tfhtyh" localSheetId="16" hidden="1">{#N/A,#N/A,FALSE,"Aging Summary";#N/A,#N/A,FALSE,"Ratio Analysis";#N/A,#N/A,FALSE,"Test 120 Day Accts";#N/A,#N/A,FALSE,"Tickmarks"}</definedName>
    <definedName name="tfhtyh" localSheetId="10" hidden="1">{#N/A,#N/A,FALSE,"Aging Summary";#N/A,#N/A,FALSE,"Ratio Analysis";#N/A,#N/A,FALSE,"Test 120 Day Accts";#N/A,#N/A,FALSE,"Tickmarks"}</definedName>
    <definedName name="tfhtyh" localSheetId="29" hidden="1">{#N/A,#N/A,FALSE,"Aging Summary";#N/A,#N/A,FALSE,"Ratio Analysis";#N/A,#N/A,FALSE,"Test 120 Day Accts";#N/A,#N/A,FALSE,"Tickmarks"}</definedName>
    <definedName name="tfhtyh" localSheetId="28" hidden="1">{#N/A,#N/A,FALSE,"Aging Summary";#N/A,#N/A,FALSE,"Ratio Analysis";#N/A,#N/A,FALSE,"Test 120 Day Accts";#N/A,#N/A,FALSE,"Tickmarks"}</definedName>
    <definedName name="tfhtyh" localSheetId="11" hidden="1">{#N/A,#N/A,FALSE,"Aging Summary";#N/A,#N/A,FALSE,"Ratio Analysis";#N/A,#N/A,FALSE,"Test 120 Day Accts";#N/A,#N/A,FALSE,"Tickmarks"}</definedName>
    <definedName name="tfhtyh" localSheetId="36" hidden="1">{#N/A,#N/A,FALSE,"Aging Summary";#N/A,#N/A,FALSE,"Ratio Analysis";#N/A,#N/A,FALSE,"Test 120 Day Accts";#N/A,#N/A,FALSE,"Tickmarks"}</definedName>
    <definedName name="tfhtyh" localSheetId="32" hidden="1">{#N/A,#N/A,FALSE,"Aging Summary";#N/A,#N/A,FALSE,"Ratio Analysis";#N/A,#N/A,FALSE,"Test 120 Day Accts";#N/A,#N/A,FALSE,"Tickmarks"}</definedName>
    <definedName name="tfhtyh" localSheetId="18" hidden="1">{#N/A,#N/A,FALSE,"Aging Summary";#N/A,#N/A,FALSE,"Ratio Analysis";#N/A,#N/A,FALSE,"Test 120 Day Accts";#N/A,#N/A,FALSE,"Tickmarks"}</definedName>
    <definedName name="tfhtyh" localSheetId="38" hidden="1">{#N/A,#N/A,FALSE,"Aging Summary";#N/A,#N/A,FALSE,"Ratio Analysis";#N/A,#N/A,FALSE,"Test 120 Day Accts";#N/A,#N/A,FALSE,"Tickmarks"}</definedName>
    <definedName name="tfhtyh" hidden="1">{#N/A,#N/A,FALSE,"Aging Summary";#N/A,#N/A,FALSE,"Ratio Analysis";#N/A,#N/A,FALSE,"Test 120 Day Accts";#N/A,#N/A,FALSE,"Tickmarks"}</definedName>
    <definedName name="th" localSheetId="9" hidden="1">{#N/A,#N/A,FALSE,"Aging Summary";#N/A,#N/A,FALSE,"Ratio Analysis";#N/A,#N/A,FALSE,"Test 120 Day Accts";#N/A,#N/A,FALSE,"Tickmarks"}</definedName>
    <definedName name="th" localSheetId="16" hidden="1">{#N/A,#N/A,FALSE,"Aging Summary";#N/A,#N/A,FALSE,"Ratio Analysis";#N/A,#N/A,FALSE,"Test 120 Day Accts";#N/A,#N/A,FALSE,"Tickmarks"}</definedName>
    <definedName name="th" localSheetId="10" hidden="1">{#N/A,#N/A,FALSE,"Aging Summary";#N/A,#N/A,FALSE,"Ratio Analysis";#N/A,#N/A,FALSE,"Test 120 Day Accts";#N/A,#N/A,FALSE,"Tickmarks"}</definedName>
    <definedName name="th" localSheetId="11" hidden="1">{#N/A,#N/A,FALSE,"Aging Summary";#N/A,#N/A,FALSE,"Ratio Analysis";#N/A,#N/A,FALSE,"Test 120 Day Accts";#N/A,#N/A,FALSE,"Tickmarks"}</definedName>
    <definedName name="th" localSheetId="18" hidden="1">{#N/A,#N/A,FALSE,"Aging Summary";#N/A,#N/A,FALSE,"Ratio Analysis";#N/A,#N/A,FALSE,"Test 120 Day Accts";#N/A,#N/A,FALSE,"Tickmarks"}</definedName>
    <definedName name="th" localSheetId="38" hidden="1">{#N/A,#N/A,FALSE,"Aging Summary";#N/A,#N/A,FALSE,"Ratio Analysis";#N/A,#N/A,FALSE,"Test 120 Day Accts";#N/A,#N/A,FALSE,"Tickmarks"}</definedName>
    <definedName name="th" hidden="1">{#N/A,#N/A,FALSE,"Aging Summary";#N/A,#N/A,FALSE,"Ratio Analysis";#N/A,#N/A,FALSE,"Test 120 Day Accts";#N/A,#N/A,FALSE,"Tickmarks"}</definedName>
    <definedName name="tmp" localSheetId="9" hidden="1">{#N/A,#N/A,FALSE,"NBU rates 1999"}</definedName>
    <definedName name="tmp" localSheetId="16" hidden="1">{#N/A,#N/A,FALSE,"NBU rates 1999"}</definedName>
    <definedName name="tmp" localSheetId="10" hidden="1">{#N/A,#N/A,FALSE,"NBU rates 1999"}</definedName>
    <definedName name="tmp" localSheetId="11" hidden="1">{#N/A,#N/A,FALSE,"NBU rates 1999"}</definedName>
    <definedName name="tmp" localSheetId="18" hidden="1">{#N/A,#N/A,FALSE,"NBU rates 1999"}</definedName>
    <definedName name="tmp" localSheetId="38" hidden="1">{#N/A,#N/A,FALSE,"NBU rates 1999"}</definedName>
    <definedName name="tmp" hidden="1">{#N/A,#N/A,FALSE,"NBU rates 1999"}</definedName>
    <definedName name="To_start" localSheetId="47">#REF!</definedName>
    <definedName name="To_start" localSheetId="45">#REF!</definedName>
    <definedName name="To_start" localSheetId="46">#REF!</definedName>
    <definedName name="Total_Amort2" localSheetId="35" hidden="1">#REF!</definedName>
    <definedName name="Total_Amort2" localSheetId="31" hidden="1">#REF!</definedName>
    <definedName name="Total_Amort2" localSheetId="9" hidden="1">#REF!</definedName>
    <definedName name="Total_Amort2" localSheetId="30" hidden="1">#REF!</definedName>
    <definedName name="Total_Amort2" localSheetId="51" hidden="1">#REF!</definedName>
    <definedName name="Total_Amort2" localSheetId="33" hidden="1">#REF!</definedName>
    <definedName name="Total_Amort2" localSheetId="16" hidden="1">#REF!</definedName>
    <definedName name="Total_Amort2" localSheetId="10" hidden="1">'NFD CONSO'!#REF!</definedName>
    <definedName name="Total_Amort2" localSheetId="29" hidden="1">#REF!</definedName>
    <definedName name="Total_Amort2" localSheetId="11" hidden="1">#REF!</definedName>
    <definedName name="Total_Amort2" localSheetId="36" hidden="1">#REF!</definedName>
    <definedName name="Total_Amort2" localSheetId="32" hidden="1">#REF!</definedName>
    <definedName name="Total_Amort2" localSheetId="18" hidden="1">#REF!</definedName>
    <definedName name="Total_Amort2" localSheetId="38" hidden="1">#REF!</definedName>
    <definedName name="Total_Amort2" hidden="1">#REF!</definedName>
    <definedName name="Total_Amort3" localSheetId="35" hidden="1">#REF!</definedName>
    <definedName name="Total_Amort3" localSheetId="31" hidden="1">#REF!</definedName>
    <definedName name="Total_Amort3" localSheetId="30" hidden="1">#REF!</definedName>
    <definedName name="Total_Amort3" localSheetId="51" hidden="1">#REF!</definedName>
    <definedName name="Total_Amort3" localSheetId="33" hidden="1">#REF!</definedName>
    <definedName name="Total_Amort3" localSheetId="16" hidden="1">#REF!</definedName>
    <definedName name="Total_Amort3" localSheetId="29" hidden="1">#REF!</definedName>
    <definedName name="Total_Amort3" localSheetId="36" hidden="1">#REF!</definedName>
    <definedName name="Total_Amort3" localSheetId="32" hidden="1">#REF!</definedName>
    <definedName name="Total_Amort3" localSheetId="18" hidden="1">#REF!</definedName>
    <definedName name="Total_Amort3" localSheetId="38" hidden="1">#REF!</definedName>
    <definedName name="Total_Amort3" hidden="1">#REF!</definedName>
    <definedName name="Total_lines10" localSheetId="9" hidden="1">#REF!</definedName>
    <definedName name="Total_lines10" localSheetId="16" hidden="1">#REF!</definedName>
    <definedName name="Total_lines10" localSheetId="10" hidden="1">'NFD CONSO'!#REF!</definedName>
    <definedName name="Total_lines10" localSheetId="11" hidden="1">#REF!</definedName>
    <definedName name="Total_lines10" localSheetId="18" hidden="1">#REF!</definedName>
    <definedName name="Total_lines10" hidden="1">#REF!</definedName>
    <definedName name="tou" localSheetId="35" hidden="1">{#N/A,#N/A,TRUE,"TransPrcd 1";#N/A,#N/A,TRUE,"TransPrcd 2";#N/A,#N/A,TRUE,"TransPrcd 3"}</definedName>
    <definedName name="tou" localSheetId="31" hidden="1">{#N/A,#N/A,TRUE,"TransPrcd 1";#N/A,#N/A,TRUE,"TransPrcd 2";#N/A,#N/A,TRUE,"TransPrcd 3"}</definedName>
    <definedName name="tou" localSheetId="9" hidden="1">{#N/A,#N/A,TRUE,"TransPrcd 1";#N/A,#N/A,TRUE,"TransPrcd 2";#N/A,#N/A,TRUE,"TransPrcd 3"}</definedName>
    <definedName name="tou" localSheetId="30" hidden="1">{#N/A,#N/A,TRUE,"TransPrcd 1";#N/A,#N/A,TRUE,"TransPrcd 2";#N/A,#N/A,TRUE,"TransPrcd 3"}</definedName>
    <definedName name="tou" localSheetId="51" hidden="1">{#N/A,#N/A,TRUE,"TransPrcd 1";#N/A,#N/A,TRUE,"TransPrcd 2";#N/A,#N/A,TRUE,"TransPrcd 3"}</definedName>
    <definedName name="tou" localSheetId="7" hidden="1">{#N/A,#N/A,TRUE,"TransPrcd 1";#N/A,#N/A,TRUE,"TransPrcd 2";#N/A,#N/A,TRUE,"TransPrcd 3"}</definedName>
    <definedName name="tou" localSheetId="33" hidden="1">{#N/A,#N/A,TRUE,"TransPrcd 1";#N/A,#N/A,TRUE,"TransPrcd 2";#N/A,#N/A,TRUE,"TransPrcd 3"}</definedName>
    <definedName name="tou" localSheetId="6" hidden="1">{#N/A,#N/A,TRUE,"TransPrcd 1";#N/A,#N/A,TRUE,"TransPrcd 2";#N/A,#N/A,TRUE,"TransPrcd 3"}</definedName>
    <definedName name="tou" localSheetId="16" hidden="1">{#N/A,#N/A,TRUE,"TransPrcd 1";#N/A,#N/A,TRUE,"TransPrcd 2";#N/A,#N/A,TRUE,"TransPrcd 3"}</definedName>
    <definedName name="tou" localSheetId="10" hidden="1">{#N/A,#N/A,TRUE,"TransPrcd 1";#N/A,#N/A,TRUE,"TransPrcd 2";#N/A,#N/A,TRUE,"TransPrcd 3"}</definedName>
    <definedName name="tou" localSheetId="29" hidden="1">{#N/A,#N/A,TRUE,"TransPrcd 1";#N/A,#N/A,TRUE,"TransPrcd 2";#N/A,#N/A,TRUE,"TransPrcd 3"}</definedName>
    <definedName name="tou" localSheetId="28" hidden="1">{#N/A,#N/A,TRUE,"TransPrcd 1";#N/A,#N/A,TRUE,"TransPrcd 2";#N/A,#N/A,TRUE,"TransPrcd 3"}</definedName>
    <definedName name="tou" localSheetId="11" hidden="1">{#N/A,#N/A,TRUE,"TransPrcd 1";#N/A,#N/A,TRUE,"TransPrcd 2";#N/A,#N/A,TRUE,"TransPrcd 3"}</definedName>
    <definedName name="tou" localSheetId="36" hidden="1">{#N/A,#N/A,TRUE,"TransPrcd 1";#N/A,#N/A,TRUE,"TransPrcd 2";#N/A,#N/A,TRUE,"TransPrcd 3"}</definedName>
    <definedName name="tou" localSheetId="32" hidden="1">{#N/A,#N/A,TRUE,"TransPrcd 1";#N/A,#N/A,TRUE,"TransPrcd 2";#N/A,#N/A,TRUE,"TransPrcd 3"}</definedName>
    <definedName name="tou" localSheetId="18" hidden="1">{#N/A,#N/A,TRUE,"TransPrcd 1";#N/A,#N/A,TRUE,"TransPrcd 2";#N/A,#N/A,TRUE,"TransPrcd 3"}</definedName>
    <definedName name="tou" localSheetId="38" hidden="1">{#N/A,#N/A,TRUE,"TransPrcd 1";#N/A,#N/A,TRUE,"TransPrcd 2";#N/A,#N/A,TRUE,"TransPrcd 3"}</definedName>
    <definedName name="tou" hidden="1">{#N/A,#N/A,TRUE,"TransPrcd 1";#N/A,#N/A,TRUE,"TransPrcd 2";#N/A,#N/A,TRUE,"TransPrcd 3"}</definedName>
    <definedName name="TP_Footer_Path" hidden="1">"S:\LIFE\Caja_Espana\NB2005\Report\"</definedName>
    <definedName name="TP_Footer_User" hidden="1">"Lopezrs"</definedName>
    <definedName name="TP_Footer_Version" hidden="1">"v3.00"</definedName>
    <definedName name="TPC" hidden="1">#REF!</definedName>
    <definedName name="TPCRev" localSheetId="9" hidden="1">#REF!</definedName>
    <definedName name="TPCRev" localSheetId="10" hidden="1">'NFD CONSO'!#REF!</definedName>
    <definedName name="TPCRev" localSheetId="11" hidden="1">#REF!</definedName>
    <definedName name="TPCRev" localSheetId="18" hidden="1">#REF!</definedName>
    <definedName name="TPCRev" hidden="1">#REF!</definedName>
    <definedName name="treeList" hidden="1">"00000000000000000000000000000000000000000000000000000000000000000000000000000000000000000000000000000000000000000000000000000000000000000000000000000000000000000000000000000000000000000000000000000000"</definedName>
    <definedName name="Trial_Balance" localSheetId="9" hidden="1">#REF!</definedName>
    <definedName name="Trial_Balance" localSheetId="51" hidden="1">#REF!</definedName>
    <definedName name="Trial_Balance" localSheetId="10" hidden="1">'NFD CONSO'!#REF!</definedName>
    <definedName name="Trial_Balance" localSheetId="29" hidden="1">#REF!</definedName>
    <definedName name="Trial_Balance" localSheetId="11" hidden="1">#REF!</definedName>
    <definedName name="Trial_Balance" hidden="1">#REF!</definedName>
    <definedName name="tryeuyit" localSheetId="35" hidden="1">{#N/A,#N/A,FALSE,"Pharm";#N/A,#N/A,FALSE,"WWCM"}</definedName>
    <definedName name="tryeuyit" localSheetId="31" hidden="1">{#N/A,#N/A,FALSE,"Pharm";#N/A,#N/A,FALSE,"WWCM"}</definedName>
    <definedName name="tryeuyit" localSheetId="9" hidden="1">{#N/A,#N/A,FALSE,"Pharm";#N/A,#N/A,FALSE,"WWCM"}</definedName>
    <definedName name="tryeuyit" localSheetId="30" hidden="1">{#N/A,#N/A,FALSE,"Pharm";#N/A,#N/A,FALSE,"WWCM"}</definedName>
    <definedName name="tryeuyit" localSheetId="51" hidden="1">{#N/A,#N/A,FALSE,"Pharm";#N/A,#N/A,FALSE,"WWCM"}</definedName>
    <definedName name="tryeuyit" localSheetId="7" hidden="1">{#N/A,#N/A,FALSE,"Pharm";#N/A,#N/A,FALSE,"WWCM"}</definedName>
    <definedName name="tryeuyit" localSheetId="33" hidden="1">{#N/A,#N/A,FALSE,"Pharm";#N/A,#N/A,FALSE,"WWCM"}</definedName>
    <definedName name="tryeuyit" localSheetId="6" hidden="1">{#N/A,#N/A,FALSE,"Pharm";#N/A,#N/A,FALSE,"WWCM"}</definedName>
    <definedName name="tryeuyit" localSheetId="16" hidden="1">{#N/A,#N/A,FALSE,"Pharm";#N/A,#N/A,FALSE,"WWCM"}</definedName>
    <definedName name="tryeuyit" localSheetId="10" hidden="1">{#N/A,#N/A,FALSE,"Pharm";#N/A,#N/A,FALSE,"WWCM"}</definedName>
    <definedName name="tryeuyit" localSheetId="29" hidden="1">{#N/A,#N/A,FALSE,"Pharm";#N/A,#N/A,FALSE,"WWCM"}</definedName>
    <definedName name="tryeuyit" localSheetId="28" hidden="1">{#N/A,#N/A,FALSE,"Pharm";#N/A,#N/A,FALSE,"WWCM"}</definedName>
    <definedName name="tryeuyit" localSheetId="11" hidden="1">{#N/A,#N/A,FALSE,"Pharm";#N/A,#N/A,FALSE,"WWCM"}</definedName>
    <definedName name="tryeuyit" localSheetId="36" hidden="1">{#N/A,#N/A,FALSE,"Pharm";#N/A,#N/A,FALSE,"WWCM"}</definedName>
    <definedName name="tryeuyit" localSheetId="32" hidden="1">{#N/A,#N/A,FALSE,"Pharm";#N/A,#N/A,FALSE,"WWCM"}</definedName>
    <definedName name="tryeuyit" localSheetId="18" hidden="1">{#N/A,#N/A,FALSE,"Pharm";#N/A,#N/A,FALSE,"WWCM"}</definedName>
    <definedName name="tryeuyit" localSheetId="38" hidden="1">{#N/A,#N/A,FALSE,"Pharm";#N/A,#N/A,FALSE,"WWCM"}</definedName>
    <definedName name="tryeuyit" hidden="1">{#N/A,#N/A,FALSE,"Pharm";#N/A,#N/A,FALSE,"WWCM"}</definedName>
    <definedName name="tt" localSheetId="35" hidden="1">{"table",#N/A,FALSE,"COVER";"income_statement",#N/A,FALSE,"COVER"}</definedName>
    <definedName name="tt" localSheetId="31" hidden="1">{"table",#N/A,FALSE,"COVER";"income_statement",#N/A,FALSE,"COVER"}</definedName>
    <definedName name="tt" localSheetId="9" hidden="1">{"table",#N/A,FALSE,"COVER";"income_statement",#N/A,FALSE,"COVER"}</definedName>
    <definedName name="tt" localSheetId="30" hidden="1">{"table",#N/A,FALSE,"COVER";"income_statement",#N/A,FALSE,"COVER"}</definedName>
    <definedName name="tt" localSheetId="51" hidden="1">{"table",#N/A,FALSE,"COVER";"income_statement",#N/A,FALSE,"COVER"}</definedName>
    <definedName name="tt" localSheetId="7" hidden="1">{"table",#N/A,FALSE,"COVER";"income_statement",#N/A,FALSE,"COVER"}</definedName>
    <definedName name="tt" localSheetId="33" hidden="1">{"table",#N/A,FALSE,"COVER";"income_statement",#N/A,FALSE,"COVER"}</definedName>
    <definedName name="tt" localSheetId="6" hidden="1">{"table",#N/A,FALSE,"COVER";"income_statement",#N/A,FALSE,"COVER"}</definedName>
    <definedName name="tt" localSheetId="16" hidden="1">{"table",#N/A,FALSE,"COVER";"income_statement",#N/A,FALSE,"COVER"}</definedName>
    <definedName name="tt" localSheetId="10" hidden="1">{"table",#N/A,FALSE,"COVER";"income_statement",#N/A,FALSE,"COVER"}</definedName>
    <definedName name="tt" localSheetId="29" hidden="1">{"table",#N/A,FALSE,"COVER";"income_statement",#N/A,FALSE,"COVER"}</definedName>
    <definedName name="tt" localSheetId="28" hidden="1">{"table",#N/A,FALSE,"COVER";"income_statement",#N/A,FALSE,"COVER"}</definedName>
    <definedName name="tt" localSheetId="11" hidden="1">{"table",#N/A,FALSE,"COVER";"income_statement",#N/A,FALSE,"COVER"}</definedName>
    <definedName name="tt" localSheetId="36" hidden="1">{"table",#N/A,FALSE,"COVER";"income_statement",#N/A,FALSE,"COVER"}</definedName>
    <definedName name="tt" localSheetId="32" hidden="1">{"table",#N/A,FALSE,"COVER";"income_statement",#N/A,FALSE,"COVER"}</definedName>
    <definedName name="tt" localSheetId="18" hidden="1">{"table",#N/A,FALSE,"COVER";"income_statement",#N/A,FALSE,"COVER"}</definedName>
    <definedName name="tt" localSheetId="38" hidden="1">{"table",#N/A,FALSE,"COVER";"income_statement",#N/A,FALSE,"COVER"}</definedName>
    <definedName name="tt" hidden="1">{"table",#N/A,FALSE,"COVER";"income_statement",#N/A,FALSE,"COVER"}</definedName>
    <definedName name="tti" localSheetId="35" hidden="1">{"table",#N/A,FALSE,"COVER";"income_statement",#N/A,FALSE,"COVER"}</definedName>
    <definedName name="tti" localSheetId="31" hidden="1">{"table",#N/A,FALSE,"COVER";"income_statement",#N/A,FALSE,"COVER"}</definedName>
    <definedName name="tti" localSheetId="9" hidden="1">{"table",#N/A,FALSE,"COVER";"income_statement",#N/A,FALSE,"COVER"}</definedName>
    <definedName name="tti" localSheetId="30" hidden="1">{"table",#N/A,FALSE,"COVER";"income_statement",#N/A,FALSE,"COVER"}</definedName>
    <definedName name="tti" localSheetId="51" hidden="1">{"table",#N/A,FALSE,"COVER";"income_statement",#N/A,FALSE,"COVER"}</definedName>
    <definedName name="tti" localSheetId="7" hidden="1">{"table",#N/A,FALSE,"COVER";"income_statement",#N/A,FALSE,"COVER"}</definedName>
    <definedName name="tti" localSheetId="33" hidden="1">{"table",#N/A,FALSE,"COVER";"income_statement",#N/A,FALSE,"COVER"}</definedName>
    <definedName name="tti" localSheetId="6" hidden="1">{"table",#N/A,FALSE,"COVER";"income_statement",#N/A,FALSE,"COVER"}</definedName>
    <definedName name="tti" localSheetId="16" hidden="1">{"table",#N/A,FALSE,"COVER";"income_statement",#N/A,FALSE,"COVER"}</definedName>
    <definedName name="tti" localSheetId="10" hidden="1">{"table",#N/A,FALSE,"COVER";"income_statement",#N/A,FALSE,"COVER"}</definedName>
    <definedName name="tti" localSheetId="29" hidden="1">{"table",#N/A,FALSE,"COVER";"income_statement",#N/A,FALSE,"COVER"}</definedName>
    <definedName name="tti" localSheetId="28" hidden="1">{"table",#N/A,FALSE,"COVER";"income_statement",#N/A,FALSE,"COVER"}</definedName>
    <definedName name="tti" localSheetId="11" hidden="1">{"table",#N/A,FALSE,"COVER";"income_statement",#N/A,FALSE,"COVER"}</definedName>
    <definedName name="tti" localSheetId="36" hidden="1">{"table",#N/A,FALSE,"COVER";"income_statement",#N/A,FALSE,"COVER"}</definedName>
    <definedName name="tti" localSheetId="32" hidden="1">{"table",#N/A,FALSE,"COVER";"income_statement",#N/A,FALSE,"COVER"}</definedName>
    <definedName name="tti" localSheetId="18" hidden="1">{"table",#N/A,FALSE,"COVER";"income_statement",#N/A,FALSE,"COVER"}</definedName>
    <definedName name="tti" localSheetId="38" hidden="1">{"table",#N/A,FALSE,"COVER";"income_statement",#N/A,FALSE,"COVER"}</definedName>
    <definedName name="tti" hidden="1">{"table",#N/A,FALSE,"COVER";"income_statement",#N/A,FALSE,"COVER"}</definedName>
    <definedName name="tttt" localSheetId="35" hidden="1">{#N/A,#N/A,FALSE,"A_D";#N/A,#N/A,FALSE,"WACC";#N/A,#N/A,FALSE,"DCF";#N/A,#N/A,FALSE,"A";#N/A,#N/A,FALSE,"LBO";#N/A,#N/A,FALSE,"C";#N/A,#N/A,FALSE,"impd";#N/A,#N/A,FALSE,"comps"}</definedName>
    <definedName name="tttt" localSheetId="31" hidden="1">{#N/A,#N/A,FALSE,"A_D";#N/A,#N/A,FALSE,"WACC";#N/A,#N/A,FALSE,"DCF";#N/A,#N/A,FALSE,"A";#N/A,#N/A,FALSE,"LBO";#N/A,#N/A,FALSE,"C";#N/A,#N/A,FALSE,"impd";#N/A,#N/A,FALSE,"comps"}</definedName>
    <definedName name="tttt" localSheetId="9" hidden="1">{#N/A,#N/A,FALSE,"A_D";#N/A,#N/A,FALSE,"WACC";#N/A,#N/A,FALSE,"DCF";#N/A,#N/A,FALSE,"A";#N/A,#N/A,FALSE,"LBO";#N/A,#N/A,FALSE,"C";#N/A,#N/A,FALSE,"impd";#N/A,#N/A,FALSE,"comps"}</definedName>
    <definedName name="tttt" localSheetId="30" hidden="1">{#N/A,#N/A,FALSE,"A_D";#N/A,#N/A,FALSE,"WACC";#N/A,#N/A,FALSE,"DCF";#N/A,#N/A,FALSE,"A";#N/A,#N/A,FALSE,"LBO";#N/A,#N/A,FALSE,"C";#N/A,#N/A,FALSE,"impd";#N/A,#N/A,FALSE,"comps"}</definedName>
    <definedName name="tttt" localSheetId="51" hidden="1">{#N/A,#N/A,FALSE,"A_D";#N/A,#N/A,FALSE,"WACC";#N/A,#N/A,FALSE,"DCF";#N/A,#N/A,FALSE,"A";#N/A,#N/A,FALSE,"LBO";#N/A,#N/A,FALSE,"C";#N/A,#N/A,FALSE,"impd";#N/A,#N/A,FALSE,"comps"}</definedName>
    <definedName name="tttt" localSheetId="7" hidden="1">{#N/A,#N/A,FALSE,"A_D";#N/A,#N/A,FALSE,"WACC";#N/A,#N/A,FALSE,"DCF";#N/A,#N/A,FALSE,"A";#N/A,#N/A,FALSE,"LBO";#N/A,#N/A,FALSE,"C";#N/A,#N/A,FALSE,"impd";#N/A,#N/A,FALSE,"comps"}</definedName>
    <definedName name="tttt" localSheetId="33" hidden="1">{#N/A,#N/A,FALSE,"A_D";#N/A,#N/A,FALSE,"WACC";#N/A,#N/A,FALSE,"DCF";#N/A,#N/A,FALSE,"A";#N/A,#N/A,FALSE,"LBO";#N/A,#N/A,FALSE,"C";#N/A,#N/A,FALSE,"impd";#N/A,#N/A,FALSE,"comps"}</definedName>
    <definedName name="tttt" localSheetId="6" hidden="1">{#N/A,#N/A,FALSE,"A_D";#N/A,#N/A,FALSE,"WACC";#N/A,#N/A,FALSE,"DCF";#N/A,#N/A,FALSE,"A";#N/A,#N/A,FALSE,"LBO";#N/A,#N/A,FALSE,"C";#N/A,#N/A,FALSE,"impd";#N/A,#N/A,FALSE,"comps"}</definedName>
    <definedName name="tttt" localSheetId="16" hidden="1">{#N/A,#N/A,FALSE,"A_D";#N/A,#N/A,FALSE,"WACC";#N/A,#N/A,FALSE,"DCF";#N/A,#N/A,FALSE,"A";#N/A,#N/A,FALSE,"LBO";#N/A,#N/A,FALSE,"C";#N/A,#N/A,FALSE,"impd";#N/A,#N/A,FALSE,"comps"}</definedName>
    <definedName name="tttt" localSheetId="10" hidden="1">{#N/A,#N/A,FALSE,"A_D";#N/A,#N/A,FALSE,"WACC";#N/A,#N/A,FALSE,"DCF";#N/A,#N/A,FALSE,"A";#N/A,#N/A,FALSE,"LBO";#N/A,#N/A,FALSE,"C";#N/A,#N/A,FALSE,"impd";#N/A,#N/A,FALSE,"comps"}</definedName>
    <definedName name="tttt" localSheetId="29" hidden="1">{#N/A,#N/A,FALSE,"A_D";#N/A,#N/A,FALSE,"WACC";#N/A,#N/A,FALSE,"DCF";#N/A,#N/A,FALSE,"A";#N/A,#N/A,FALSE,"LBO";#N/A,#N/A,FALSE,"C";#N/A,#N/A,FALSE,"impd";#N/A,#N/A,FALSE,"comps"}</definedName>
    <definedName name="tttt" localSheetId="28" hidden="1">{#N/A,#N/A,FALSE,"A_D";#N/A,#N/A,FALSE,"WACC";#N/A,#N/A,FALSE,"DCF";#N/A,#N/A,FALSE,"A";#N/A,#N/A,FALSE,"LBO";#N/A,#N/A,FALSE,"C";#N/A,#N/A,FALSE,"impd";#N/A,#N/A,FALSE,"comps"}</definedName>
    <definedName name="tttt" localSheetId="11" hidden="1">{#N/A,#N/A,FALSE,"A_D";#N/A,#N/A,FALSE,"WACC";#N/A,#N/A,FALSE,"DCF";#N/A,#N/A,FALSE,"A";#N/A,#N/A,FALSE,"LBO";#N/A,#N/A,FALSE,"C";#N/A,#N/A,FALSE,"impd";#N/A,#N/A,FALSE,"comps"}</definedName>
    <definedName name="tttt" localSheetId="36" hidden="1">{#N/A,#N/A,FALSE,"A_D";#N/A,#N/A,FALSE,"WACC";#N/A,#N/A,FALSE,"DCF";#N/A,#N/A,FALSE,"A";#N/A,#N/A,FALSE,"LBO";#N/A,#N/A,FALSE,"C";#N/A,#N/A,FALSE,"impd";#N/A,#N/A,FALSE,"comps"}</definedName>
    <definedName name="tttt" localSheetId="32" hidden="1">{#N/A,#N/A,FALSE,"A_D";#N/A,#N/A,FALSE,"WACC";#N/A,#N/A,FALSE,"DCF";#N/A,#N/A,FALSE,"A";#N/A,#N/A,FALSE,"LBO";#N/A,#N/A,FALSE,"C";#N/A,#N/A,FALSE,"impd";#N/A,#N/A,FALSE,"comps"}</definedName>
    <definedName name="tttt" localSheetId="18" hidden="1">{#N/A,#N/A,FALSE,"A_D";#N/A,#N/A,FALSE,"WACC";#N/A,#N/A,FALSE,"DCF";#N/A,#N/A,FALSE,"A";#N/A,#N/A,FALSE,"LBO";#N/A,#N/A,FALSE,"C";#N/A,#N/A,FALSE,"impd";#N/A,#N/A,FALSE,"comps"}</definedName>
    <definedName name="tttt" localSheetId="38" hidden="1">{#N/A,#N/A,FALSE,"A_D";#N/A,#N/A,FALSE,"WACC";#N/A,#N/A,FALSE,"DCF";#N/A,#N/A,FALSE,"A";#N/A,#N/A,FALSE,"LBO";#N/A,#N/A,FALSE,"C";#N/A,#N/A,FALSE,"impd";#N/A,#N/A,FALSE,"comps"}</definedName>
    <definedName name="tttt" hidden="1">{#N/A,#N/A,FALSE,"A_D";#N/A,#N/A,FALSE,"WACC";#N/A,#N/A,FALSE,"DCF";#N/A,#N/A,FALSE,"A";#N/A,#N/A,FALSE,"LBO";#N/A,#N/A,FALSE,"C";#N/A,#N/A,FALSE,"impd";#N/A,#N/A,FALSE,"comps"}</definedName>
    <definedName name="tttttt"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ttttttttt" localSheetId="9" hidden="1">{"'Set-Out'!$A$1:$H$30"}</definedName>
    <definedName name="ttttttttt" localSheetId="51" hidden="1">{"'Set-Out'!$A$1:$H$30"}</definedName>
    <definedName name="ttttttttt" localSheetId="7" hidden="1">{"'Set-Out'!$A$1:$H$30"}</definedName>
    <definedName name="ttttttttt" localSheetId="6" hidden="1">{"'Set-Out'!$A$1:$H$30"}</definedName>
    <definedName name="ttttttttt" localSheetId="10" hidden="1">{"'Set-Out'!$A$1:$H$30"}</definedName>
    <definedName name="ttttttttt" localSheetId="28" hidden="1">{"'Set-Out'!$A$1:$H$30"}</definedName>
    <definedName name="ttttttttt" localSheetId="11" hidden="1">{"'Set-Out'!$A$1:$H$30"}</definedName>
    <definedName name="ttttttttt" localSheetId="36" hidden="1">{"'Set-Out'!$A$1:$H$30"}</definedName>
    <definedName name="ttttttttt" localSheetId="18" hidden="1">{"'Set-Out'!$A$1:$H$30"}</definedName>
    <definedName name="ttttttttt" localSheetId="38" hidden="1">{"'Set-Out'!$A$1:$H$30"}</definedName>
    <definedName name="ttttttttt" hidden="1">{"'Set-Out'!$A$1:$H$30"}</definedName>
    <definedName name="ty" localSheetId="35" hidden="1">{"Assumptions",#N/A,TRUE,"Assumptions";"Income",#N/A,TRUE,"Income";"Balance",#N/A,TRUE,"Balance"}</definedName>
    <definedName name="ty" localSheetId="31" hidden="1">{"Assumptions",#N/A,TRUE,"Assumptions";"Income",#N/A,TRUE,"Income";"Balance",#N/A,TRUE,"Balance"}</definedName>
    <definedName name="ty" localSheetId="9" hidden="1">{"Assumptions",#N/A,TRUE,"Assumptions";"Income",#N/A,TRUE,"Income";"Balance",#N/A,TRUE,"Balance"}</definedName>
    <definedName name="ty" localSheetId="30" hidden="1">{"Assumptions",#N/A,TRUE,"Assumptions";"Income",#N/A,TRUE,"Income";"Balance",#N/A,TRUE,"Balance"}</definedName>
    <definedName name="ty" localSheetId="51" hidden="1">{"Assumptions",#N/A,TRUE,"Assumptions";"Income",#N/A,TRUE,"Income";"Balance",#N/A,TRUE,"Balance"}</definedName>
    <definedName name="ty" localSheetId="7" hidden="1">{"Assumptions",#N/A,TRUE,"Assumptions";"Income",#N/A,TRUE,"Income";"Balance",#N/A,TRUE,"Balance"}</definedName>
    <definedName name="ty" localSheetId="33" hidden="1">{"Assumptions",#N/A,TRUE,"Assumptions";"Income",#N/A,TRUE,"Income";"Balance",#N/A,TRUE,"Balance"}</definedName>
    <definedName name="ty" localSheetId="6" hidden="1">{"Assumptions",#N/A,TRUE,"Assumptions";"Income",#N/A,TRUE,"Income";"Balance",#N/A,TRUE,"Balance"}</definedName>
    <definedName name="ty" localSheetId="16" hidden="1">{"Assumptions",#N/A,TRUE,"Assumptions";"Income",#N/A,TRUE,"Income";"Balance",#N/A,TRUE,"Balance"}</definedName>
    <definedName name="ty" localSheetId="10" hidden="1">{"Assumptions",#N/A,TRUE,"Assumptions";"Income",#N/A,TRUE,"Income";"Balance",#N/A,TRUE,"Balance"}</definedName>
    <definedName name="ty" localSheetId="29" hidden="1">{"Assumptions",#N/A,TRUE,"Assumptions";"Income",#N/A,TRUE,"Income";"Balance",#N/A,TRUE,"Balance"}</definedName>
    <definedName name="ty" localSheetId="28" hidden="1">{"Assumptions",#N/A,TRUE,"Assumptions";"Income",#N/A,TRUE,"Income";"Balance",#N/A,TRUE,"Balance"}</definedName>
    <definedName name="ty" localSheetId="11" hidden="1">{"Assumptions",#N/A,TRUE,"Assumptions";"Income",#N/A,TRUE,"Income";"Balance",#N/A,TRUE,"Balance"}</definedName>
    <definedName name="ty" localSheetId="36" hidden="1">{"Assumptions",#N/A,TRUE,"Assumptions";"Income",#N/A,TRUE,"Income";"Balance",#N/A,TRUE,"Balance"}</definedName>
    <definedName name="ty" localSheetId="32" hidden="1">{"Assumptions",#N/A,TRUE,"Assumptions";"Income",#N/A,TRUE,"Income";"Balance",#N/A,TRUE,"Balance"}</definedName>
    <definedName name="ty" localSheetId="18" hidden="1">{"Assumptions",#N/A,TRUE,"Assumptions";"Income",#N/A,TRUE,"Income";"Balance",#N/A,TRUE,"Balance"}</definedName>
    <definedName name="ty" localSheetId="38" hidden="1">{"Assumptions",#N/A,TRUE,"Assumptions";"Income",#N/A,TRUE,"Income";"Balance",#N/A,TRUE,"Balance"}</definedName>
    <definedName name="ty" hidden="1">{"Assumptions",#N/A,TRUE,"Assumptions";"Income",#N/A,TRUE,"Income";"Balance",#N/A,TRUE,"Balance"}</definedName>
    <definedName name="tygh" localSheetId="9" hidden="1">{"'FORM'!$A$7:$H$11","'FORM'!$A$1:$H$47"}</definedName>
    <definedName name="tygh" localSheetId="16" hidden="1">{"'FORM'!$A$7:$H$11","'FORM'!$A$1:$H$47"}</definedName>
    <definedName name="tygh" localSheetId="10" hidden="1">{"'FORM'!$A$7:$H$11","'FORM'!$A$1:$H$47"}</definedName>
    <definedName name="tygh" localSheetId="11" hidden="1">{"'FORM'!$A$7:$H$11","'FORM'!$A$1:$H$47"}</definedName>
    <definedName name="tygh" localSheetId="18" hidden="1">{"'FORM'!$A$7:$H$11","'FORM'!$A$1:$H$47"}</definedName>
    <definedName name="tygh" localSheetId="38" hidden="1">{"'FORM'!$A$7:$H$11","'FORM'!$A$1:$H$47"}</definedName>
    <definedName name="tygh" hidden="1">{"'FORM'!$A$7:$H$11","'FORM'!$A$1:$H$47"}</definedName>
    <definedName name="tygh1" localSheetId="9" hidden="1">{"'FORM'!$A$7:$H$11","'FORM'!$A$1:$H$47"}</definedName>
    <definedName name="tygh1" localSheetId="16" hidden="1">{"'FORM'!$A$7:$H$11","'FORM'!$A$1:$H$47"}</definedName>
    <definedName name="tygh1" localSheetId="10" hidden="1">{"'FORM'!$A$7:$H$11","'FORM'!$A$1:$H$47"}</definedName>
    <definedName name="tygh1" localSheetId="11" hidden="1">{"'FORM'!$A$7:$H$11","'FORM'!$A$1:$H$47"}</definedName>
    <definedName name="tygh1" localSheetId="18" hidden="1">{"'FORM'!$A$7:$H$11","'FORM'!$A$1:$H$47"}</definedName>
    <definedName name="tygh1" localSheetId="38" hidden="1">{"'FORM'!$A$7:$H$11","'FORM'!$A$1:$H$47"}</definedName>
    <definedName name="tygh1" hidden="1">{"'FORM'!$A$7:$H$11","'FORM'!$A$1:$H$47"}</definedName>
    <definedName name="tygh12" localSheetId="9" hidden="1">{"'FORM'!$A$7:$H$11","'FORM'!$A$1:$H$47"}</definedName>
    <definedName name="tygh12" localSheetId="16" hidden="1">{"'FORM'!$A$7:$H$11","'FORM'!$A$1:$H$47"}</definedName>
    <definedName name="tygh12" localSheetId="10" hidden="1">{"'FORM'!$A$7:$H$11","'FORM'!$A$1:$H$47"}</definedName>
    <definedName name="tygh12" localSheetId="11" hidden="1">{"'FORM'!$A$7:$H$11","'FORM'!$A$1:$H$47"}</definedName>
    <definedName name="tygh12" localSheetId="18" hidden="1">{"'FORM'!$A$7:$H$11","'FORM'!$A$1:$H$47"}</definedName>
    <definedName name="tygh12" localSheetId="38" hidden="1">{"'FORM'!$A$7:$H$11","'FORM'!$A$1:$H$47"}</definedName>
    <definedName name="tygh12" hidden="1">{"'FORM'!$A$7:$H$11","'FORM'!$A$1:$H$47"}</definedName>
    <definedName name="tygh122" localSheetId="9" hidden="1">{"'FORM'!$A$7:$H$11","'FORM'!$A$1:$H$47"}</definedName>
    <definedName name="tygh122" localSheetId="16" hidden="1">{"'FORM'!$A$7:$H$11","'FORM'!$A$1:$H$47"}</definedName>
    <definedName name="tygh122" localSheetId="10" hidden="1">{"'FORM'!$A$7:$H$11","'FORM'!$A$1:$H$47"}</definedName>
    <definedName name="tygh122" localSheetId="11" hidden="1">{"'FORM'!$A$7:$H$11","'FORM'!$A$1:$H$47"}</definedName>
    <definedName name="tygh122" localSheetId="18" hidden="1">{"'FORM'!$A$7:$H$11","'FORM'!$A$1:$H$47"}</definedName>
    <definedName name="tygh122" localSheetId="38" hidden="1">{"'FORM'!$A$7:$H$11","'FORM'!$A$1:$H$47"}</definedName>
    <definedName name="tygh122" hidden="1">{"'FORM'!$A$7:$H$11","'FORM'!$A$1:$H$47"}</definedName>
    <definedName name="tyr" localSheetId="35" hidden="1">{#N/A,#N/A,FALSE,"AD_Purch";#N/A,#N/A,FALSE,"Projections";#N/A,#N/A,FALSE,"DCF";#N/A,#N/A,FALSE,"Mkt Val"}</definedName>
    <definedName name="tyr" localSheetId="31" hidden="1">{#N/A,#N/A,FALSE,"AD_Purch";#N/A,#N/A,FALSE,"Projections";#N/A,#N/A,FALSE,"DCF";#N/A,#N/A,FALSE,"Mkt Val"}</definedName>
    <definedName name="tyr" localSheetId="9" hidden="1">{#N/A,#N/A,FALSE,"AD_Purch";#N/A,#N/A,FALSE,"Projections";#N/A,#N/A,FALSE,"DCF";#N/A,#N/A,FALSE,"Mkt Val"}</definedName>
    <definedName name="tyr" localSheetId="30" hidden="1">{#N/A,#N/A,FALSE,"AD_Purch";#N/A,#N/A,FALSE,"Projections";#N/A,#N/A,FALSE,"DCF";#N/A,#N/A,FALSE,"Mkt Val"}</definedName>
    <definedName name="tyr" localSheetId="51" hidden="1">{#N/A,#N/A,FALSE,"AD_Purch";#N/A,#N/A,FALSE,"Projections";#N/A,#N/A,FALSE,"DCF";#N/A,#N/A,FALSE,"Mkt Val"}</definedName>
    <definedName name="tyr" localSheetId="7" hidden="1">{#N/A,#N/A,FALSE,"AD_Purch";#N/A,#N/A,FALSE,"Projections";#N/A,#N/A,FALSE,"DCF";#N/A,#N/A,FALSE,"Mkt Val"}</definedName>
    <definedName name="tyr" localSheetId="33" hidden="1">{#N/A,#N/A,FALSE,"AD_Purch";#N/A,#N/A,FALSE,"Projections";#N/A,#N/A,FALSE,"DCF";#N/A,#N/A,FALSE,"Mkt Val"}</definedName>
    <definedName name="tyr" localSheetId="6" hidden="1">{#N/A,#N/A,FALSE,"AD_Purch";#N/A,#N/A,FALSE,"Projections";#N/A,#N/A,FALSE,"DCF";#N/A,#N/A,FALSE,"Mkt Val"}</definedName>
    <definedName name="tyr" localSheetId="16" hidden="1">{#N/A,#N/A,FALSE,"AD_Purch";#N/A,#N/A,FALSE,"Projections";#N/A,#N/A,FALSE,"DCF";#N/A,#N/A,FALSE,"Mkt Val"}</definedName>
    <definedName name="tyr" localSheetId="10" hidden="1">{#N/A,#N/A,FALSE,"AD_Purch";#N/A,#N/A,FALSE,"Projections";#N/A,#N/A,FALSE,"DCF";#N/A,#N/A,FALSE,"Mkt Val"}</definedName>
    <definedName name="tyr" localSheetId="29" hidden="1">{#N/A,#N/A,FALSE,"AD_Purch";#N/A,#N/A,FALSE,"Projections";#N/A,#N/A,FALSE,"DCF";#N/A,#N/A,FALSE,"Mkt Val"}</definedName>
    <definedName name="tyr" localSheetId="28" hidden="1">{#N/A,#N/A,FALSE,"AD_Purch";#N/A,#N/A,FALSE,"Projections";#N/A,#N/A,FALSE,"DCF";#N/A,#N/A,FALSE,"Mkt Val"}</definedName>
    <definedName name="tyr" localSheetId="11" hidden="1">{#N/A,#N/A,FALSE,"AD_Purch";#N/A,#N/A,FALSE,"Projections";#N/A,#N/A,FALSE,"DCF";#N/A,#N/A,FALSE,"Mkt Val"}</definedName>
    <definedName name="tyr" localSheetId="36" hidden="1">{#N/A,#N/A,FALSE,"AD_Purch";#N/A,#N/A,FALSE,"Projections";#N/A,#N/A,FALSE,"DCF";#N/A,#N/A,FALSE,"Mkt Val"}</definedName>
    <definedName name="tyr" localSheetId="32" hidden="1">{#N/A,#N/A,FALSE,"AD_Purch";#N/A,#N/A,FALSE,"Projections";#N/A,#N/A,FALSE,"DCF";#N/A,#N/A,FALSE,"Mkt Val"}</definedName>
    <definedName name="tyr" localSheetId="18" hidden="1">{#N/A,#N/A,FALSE,"AD_Purch";#N/A,#N/A,FALSE,"Projections";#N/A,#N/A,FALSE,"DCF";#N/A,#N/A,FALSE,"Mkt Val"}</definedName>
    <definedName name="tyr" localSheetId="38" hidden="1">{#N/A,#N/A,FALSE,"AD_Purch";#N/A,#N/A,FALSE,"Projections";#N/A,#N/A,FALSE,"DCF";#N/A,#N/A,FALSE,"Mkt Val"}</definedName>
    <definedName name="tyr" hidden="1">{#N/A,#N/A,FALSE,"AD_Purch";#N/A,#N/A,FALSE,"Projections";#N/A,#N/A,FALSE,"DCF";#N/A,#N/A,FALSE,"Mkt Val"}</definedName>
    <definedName name="tyryu" localSheetId="35" hidden="1">{#N/A,#N/A,FALSE,"Sheet1";#N/A,#N/A,FALSE,"Summary";#N/A,#N/A,FALSE,"proj1";#N/A,#N/A,FALSE,"proj2"}</definedName>
    <definedName name="tyryu" localSheetId="31" hidden="1">{#N/A,#N/A,FALSE,"Sheet1";#N/A,#N/A,FALSE,"Summary";#N/A,#N/A,FALSE,"proj1";#N/A,#N/A,FALSE,"proj2"}</definedName>
    <definedName name="tyryu" localSheetId="9" hidden="1">{#N/A,#N/A,FALSE,"Sheet1";#N/A,#N/A,FALSE,"Summary";#N/A,#N/A,FALSE,"proj1";#N/A,#N/A,FALSE,"proj2"}</definedName>
    <definedName name="tyryu" localSheetId="30" hidden="1">{#N/A,#N/A,FALSE,"Sheet1";#N/A,#N/A,FALSE,"Summary";#N/A,#N/A,FALSE,"proj1";#N/A,#N/A,FALSE,"proj2"}</definedName>
    <definedName name="tyryu" localSheetId="51" hidden="1">{#N/A,#N/A,FALSE,"Sheet1";#N/A,#N/A,FALSE,"Summary";#N/A,#N/A,FALSE,"proj1";#N/A,#N/A,FALSE,"proj2"}</definedName>
    <definedName name="tyryu" localSheetId="7" hidden="1">{#N/A,#N/A,FALSE,"Sheet1";#N/A,#N/A,FALSE,"Summary";#N/A,#N/A,FALSE,"proj1";#N/A,#N/A,FALSE,"proj2"}</definedName>
    <definedName name="tyryu" localSheetId="33" hidden="1">{#N/A,#N/A,FALSE,"Sheet1";#N/A,#N/A,FALSE,"Summary";#N/A,#N/A,FALSE,"proj1";#N/A,#N/A,FALSE,"proj2"}</definedName>
    <definedName name="tyryu" localSheetId="6" hidden="1">{#N/A,#N/A,FALSE,"Sheet1";#N/A,#N/A,FALSE,"Summary";#N/A,#N/A,FALSE,"proj1";#N/A,#N/A,FALSE,"proj2"}</definedName>
    <definedName name="tyryu" localSheetId="16" hidden="1">{#N/A,#N/A,FALSE,"Sheet1";#N/A,#N/A,FALSE,"Summary";#N/A,#N/A,FALSE,"proj1";#N/A,#N/A,FALSE,"proj2"}</definedName>
    <definedName name="tyryu" localSheetId="10" hidden="1">{#N/A,#N/A,FALSE,"Sheet1";#N/A,#N/A,FALSE,"Summary";#N/A,#N/A,FALSE,"proj1";#N/A,#N/A,FALSE,"proj2"}</definedName>
    <definedName name="tyryu" localSheetId="29" hidden="1">{#N/A,#N/A,FALSE,"Sheet1";#N/A,#N/A,FALSE,"Summary";#N/A,#N/A,FALSE,"proj1";#N/A,#N/A,FALSE,"proj2"}</definedName>
    <definedName name="tyryu" localSheetId="28" hidden="1">{#N/A,#N/A,FALSE,"Sheet1";#N/A,#N/A,FALSE,"Summary";#N/A,#N/A,FALSE,"proj1";#N/A,#N/A,FALSE,"proj2"}</definedName>
    <definedName name="tyryu" localSheetId="11" hidden="1">{#N/A,#N/A,FALSE,"Sheet1";#N/A,#N/A,FALSE,"Summary";#N/A,#N/A,FALSE,"proj1";#N/A,#N/A,FALSE,"proj2"}</definedName>
    <definedName name="tyryu" localSheetId="36" hidden="1">{#N/A,#N/A,FALSE,"Sheet1";#N/A,#N/A,FALSE,"Summary";#N/A,#N/A,FALSE,"proj1";#N/A,#N/A,FALSE,"proj2"}</definedName>
    <definedName name="tyryu" localSheetId="32" hidden="1">{#N/A,#N/A,FALSE,"Sheet1";#N/A,#N/A,FALSE,"Summary";#N/A,#N/A,FALSE,"proj1";#N/A,#N/A,FALSE,"proj2"}</definedName>
    <definedName name="tyryu" localSheetId="18" hidden="1">{#N/A,#N/A,FALSE,"Sheet1";#N/A,#N/A,FALSE,"Summary";#N/A,#N/A,FALSE,"proj1";#N/A,#N/A,FALSE,"proj2"}</definedName>
    <definedName name="tyryu" localSheetId="38" hidden="1">{#N/A,#N/A,FALSE,"Sheet1";#N/A,#N/A,FALSE,"Summary";#N/A,#N/A,FALSE,"proj1";#N/A,#N/A,FALSE,"proj2"}</definedName>
    <definedName name="tyryu" hidden="1">{#N/A,#N/A,FALSE,"Sheet1";#N/A,#N/A,FALSE,"Summary";#N/A,#N/A,FALSE,"proj1";#N/A,#N/A,FALSE,"proj2"}</definedName>
    <definedName name="tyutytyi" localSheetId="35" hidden="1">{#N/A,#N/A,FALSE,"Pharm";#N/A,#N/A,FALSE,"WWCM"}</definedName>
    <definedName name="tyutytyi" localSheetId="31" hidden="1">{#N/A,#N/A,FALSE,"Pharm";#N/A,#N/A,FALSE,"WWCM"}</definedName>
    <definedName name="tyutytyi" localSheetId="9" hidden="1">{#N/A,#N/A,FALSE,"Pharm";#N/A,#N/A,FALSE,"WWCM"}</definedName>
    <definedName name="tyutytyi" localSheetId="30" hidden="1">{#N/A,#N/A,FALSE,"Pharm";#N/A,#N/A,FALSE,"WWCM"}</definedName>
    <definedName name="tyutytyi" localSheetId="51" hidden="1">{#N/A,#N/A,FALSE,"Pharm";#N/A,#N/A,FALSE,"WWCM"}</definedName>
    <definedName name="tyutytyi" localSheetId="7" hidden="1">{#N/A,#N/A,FALSE,"Pharm";#N/A,#N/A,FALSE,"WWCM"}</definedName>
    <definedName name="tyutytyi" localSheetId="33" hidden="1">{#N/A,#N/A,FALSE,"Pharm";#N/A,#N/A,FALSE,"WWCM"}</definedName>
    <definedName name="tyutytyi" localSheetId="6" hidden="1">{#N/A,#N/A,FALSE,"Pharm";#N/A,#N/A,FALSE,"WWCM"}</definedName>
    <definedName name="tyutytyi" localSheetId="16" hidden="1">{#N/A,#N/A,FALSE,"Pharm";#N/A,#N/A,FALSE,"WWCM"}</definedName>
    <definedName name="tyutytyi" localSheetId="10" hidden="1">{#N/A,#N/A,FALSE,"Pharm";#N/A,#N/A,FALSE,"WWCM"}</definedName>
    <definedName name="tyutytyi" localSheetId="29" hidden="1">{#N/A,#N/A,FALSE,"Pharm";#N/A,#N/A,FALSE,"WWCM"}</definedName>
    <definedName name="tyutytyi" localSheetId="28" hidden="1">{#N/A,#N/A,FALSE,"Pharm";#N/A,#N/A,FALSE,"WWCM"}</definedName>
    <definedName name="tyutytyi" localSheetId="11" hidden="1">{#N/A,#N/A,FALSE,"Pharm";#N/A,#N/A,FALSE,"WWCM"}</definedName>
    <definedName name="tyutytyi" localSheetId="36" hidden="1">{#N/A,#N/A,FALSE,"Pharm";#N/A,#N/A,FALSE,"WWCM"}</definedName>
    <definedName name="tyutytyi" localSheetId="32" hidden="1">{#N/A,#N/A,FALSE,"Pharm";#N/A,#N/A,FALSE,"WWCM"}</definedName>
    <definedName name="tyutytyi" localSheetId="18" hidden="1">{#N/A,#N/A,FALSE,"Pharm";#N/A,#N/A,FALSE,"WWCM"}</definedName>
    <definedName name="tyutytyi" localSheetId="38" hidden="1">{#N/A,#N/A,FALSE,"Pharm";#N/A,#N/A,FALSE,"WWCM"}</definedName>
    <definedName name="tyutytyi" hidden="1">{#N/A,#N/A,FALSE,"Pharm";#N/A,#N/A,FALSE,"WWCM"}</definedName>
    <definedName name="tyyufkjkhjd" localSheetId="35" hidden="1">{#N/A,#N/A,FALSE,"Pharm";#N/A,#N/A,FALSE,"WWCM"}</definedName>
    <definedName name="tyyufkjkhjd" localSheetId="31" hidden="1">{#N/A,#N/A,FALSE,"Pharm";#N/A,#N/A,FALSE,"WWCM"}</definedName>
    <definedName name="tyyufkjkhjd" localSheetId="9" hidden="1">{#N/A,#N/A,FALSE,"Pharm";#N/A,#N/A,FALSE,"WWCM"}</definedName>
    <definedName name="tyyufkjkhjd" localSheetId="30" hidden="1">{#N/A,#N/A,FALSE,"Pharm";#N/A,#N/A,FALSE,"WWCM"}</definedName>
    <definedName name="tyyufkjkhjd" localSheetId="51" hidden="1">{#N/A,#N/A,FALSE,"Pharm";#N/A,#N/A,FALSE,"WWCM"}</definedName>
    <definedName name="tyyufkjkhjd" localSheetId="7" hidden="1">{#N/A,#N/A,FALSE,"Pharm";#N/A,#N/A,FALSE,"WWCM"}</definedName>
    <definedName name="tyyufkjkhjd" localSheetId="33" hidden="1">{#N/A,#N/A,FALSE,"Pharm";#N/A,#N/A,FALSE,"WWCM"}</definedName>
    <definedName name="tyyufkjkhjd" localSheetId="6" hidden="1">{#N/A,#N/A,FALSE,"Pharm";#N/A,#N/A,FALSE,"WWCM"}</definedName>
    <definedName name="tyyufkjkhjd" localSheetId="16" hidden="1">{#N/A,#N/A,FALSE,"Pharm";#N/A,#N/A,FALSE,"WWCM"}</definedName>
    <definedName name="tyyufkjkhjd" localSheetId="10" hidden="1">{#N/A,#N/A,FALSE,"Pharm";#N/A,#N/A,FALSE,"WWCM"}</definedName>
    <definedName name="tyyufkjkhjd" localSheetId="29" hidden="1">{#N/A,#N/A,FALSE,"Pharm";#N/A,#N/A,FALSE,"WWCM"}</definedName>
    <definedName name="tyyufkjkhjd" localSheetId="28" hidden="1">{#N/A,#N/A,FALSE,"Pharm";#N/A,#N/A,FALSE,"WWCM"}</definedName>
    <definedName name="tyyufkjkhjd" localSheetId="11" hidden="1">{#N/A,#N/A,FALSE,"Pharm";#N/A,#N/A,FALSE,"WWCM"}</definedName>
    <definedName name="tyyufkjkhjd" localSheetId="36" hidden="1">{#N/A,#N/A,FALSE,"Pharm";#N/A,#N/A,FALSE,"WWCM"}</definedName>
    <definedName name="tyyufkjkhjd" localSheetId="32" hidden="1">{#N/A,#N/A,FALSE,"Pharm";#N/A,#N/A,FALSE,"WWCM"}</definedName>
    <definedName name="tyyufkjkhjd" localSheetId="18" hidden="1">{#N/A,#N/A,FALSE,"Pharm";#N/A,#N/A,FALSE,"WWCM"}</definedName>
    <definedName name="tyyufkjkhjd" localSheetId="38" hidden="1">{#N/A,#N/A,FALSE,"Pharm";#N/A,#N/A,FALSE,"WWCM"}</definedName>
    <definedName name="tyyufkjkhjd" hidden="1">{#N/A,#N/A,FALSE,"Pharm";#N/A,#N/A,FALSE,"WWCM"}</definedName>
    <definedName name="uiji" localSheetId="9" hidden="1">{"by year",#N/A,FALSE,"Ted IS";"by quart",#N/A,FALSE,"Ted IS";"by month",#N/A,FALSE,"Ted IS";"by year",#N/A,FALSE,"Ted BS";"by quart",#N/A,FALSE,"Ted BS";"by month",#N/A,FALSE,"Ted BS";"by year",#N/A,FALSE,"Ted CF";"by quart",#N/A,FALSE,"Ted CF";"by month",#N/A,FALSE,"Ted CF"}</definedName>
    <definedName name="uiji" localSheetId="7" hidden="1">{"by year",#N/A,FALSE,"Ted IS";"by quart",#N/A,FALSE,"Ted IS";"by month",#N/A,FALSE,"Ted IS";"by year",#N/A,FALSE,"Ted BS";"by quart",#N/A,FALSE,"Ted BS";"by month",#N/A,FALSE,"Ted BS";"by year",#N/A,FALSE,"Ted CF";"by quart",#N/A,FALSE,"Ted CF";"by month",#N/A,FALSE,"Ted CF"}</definedName>
    <definedName name="uiji" localSheetId="6" hidden="1">{"by year",#N/A,FALSE,"Ted IS";"by quart",#N/A,FALSE,"Ted IS";"by month",#N/A,FALSE,"Ted IS";"by year",#N/A,FALSE,"Ted BS";"by quart",#N/A,FALSE,"Ted BS";"by month",#N/A,FALSE,"Ted BS";"by year",#N/A,FALSE,"Ted CF";"by quart",#N/A,FALSE,"Ted CF";"by month",#N/A,FALSE,"Ted CF"}</definedName>
    <definedName name="uiji" localSheetId="10" hidden="1">{"by year",#N/A,FALSE,"Ted IS";"by quart",#N/A,FALSE,"Ted IS";"by month",#N/A,FALSE,"Ted IS";"by year",#N/A,FALSE,"Ted BS";"by quart",#N/A,FALSE,"Ted BS";"by month",#N/A,FALSE,"Ted BS";"by year",#N/A,FALSE,"Ted CF";"by quart",#N/A,FALSE,"Ted CF";"by month",#N/A,FALSE,"Ted CF"}</definedName>
    <definedName name="uiji" localSheetId="28" hidden="1">{"by year",#N/A,FALSE,"Ted IS";"by quart",#N/A,FALSE,"Ted IS";"by month",#N/A,FALSE,"Ted IS";"by year",#N/A,FALSE,"Ted BS";"by quart",#N/A,FALSE,"Ted BS";"by month",#N/A,FALSE,"Ted BS";"by year",#N/A,FALSE,"Ted CF";"by quart",#N/A,FALSE,"Ted CF";"by month",#N/A,FALSE,"Ted CF"}</definedName>
    <definedName name="uiji" localSheetId="11" hidden="1">{"by year",#N/A,FALSE,"Ted IS";"by quart",#N/A,FALSE,"Ted IS";"by month",#N/A,FALSE,"Ted IS";"by year",#N/A,FALSE,"Ted BS";"by quart",#N/A,FALSE,"Ted BS";"by month",#N/A,FALSE,"Ted BS";"by year",#N/A,FALSE,"Ted CF";"by quart",#N/A,FALSE,"Ted CF";"by month",#N/A,FALSE,"Ted CF"}</definedName>
    <definedName name="uiji" localSheetId="36" hidden="1">{"by year",#N/A,FALSE,"Ted IS";"by quart",#N/A,FALSE,"Ted IS";"by month",#N/A,FALSE,"Ted IS";"by year",#N/A,FALSE,"Ted BS";"by quart",#N/A,FALSE,"Ted BS";"by month",#N/A,FALSE,"Ted BS";"by year",#N/A,FALSE,"Ted CF";"by quart",#N/A,FALSE,"Ted CF";"by month",#N/A,FALSE,"Ted CF"}</definedName>
    <definedName name="uiji" localSheetId="18" hidden="1">{"by year",#N/A,FALSE,"Ted IS";"by quart",#N/A,FALSE,"Ted IS";"by month",#N/A,FALSE,"Ted IS";"by year",#N/A,FALSE,"Ted BS";"by quart",#N/A,FALSE,"Ted BS";"by month",#N/A,FALSE,"Ted BS";"by year",#N/A,FALSE,"Ted CF";"by quart",#N/A,FALSE,"Ted CF";"by month",#N/A,FALSE,"Ted CF"}</definedName>
    <definedName name="uiji" localSheetId="38" hidden="1">{"by year",#N/A,FALSE,"Ted IS";"by quart",#N/A,FALSE,"Ted IS";"by month",#N/A,FALSE,"Ted IS";"by year",#N/A,FALSE,"Ted BS";"by quart",#N/A,FALSE,"Ted BS";"by month",#N/A,FALSE,"Ted BS";"by year",#N/A,FALSE,"Ted CF";"by quart",#N/A,FALSE,"Ted CF";"by month",#N/A,FALSE,"Ted CF"}</definedName>
    <definedName name="uiji" hidden="1">{"by year",#N/A,FALSE,"Ted IS";"by quart",#N/A,FALSE,"Ted IS";"by month",#N/A,FALSE,"Ted IS";"by year",#N/A,FALSE,"Ted BS";"by quart",#N/A,FALSE,"Ted BS";"by month",#N/A,FALSE,"Ted BS";"by year",#N/A,FALSE,"Ted CF";"by quart",#N/A,FALSE,"Ted CF";"by month",#N/A,FALSE,"Ted CF"}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35" hidden="1">{#N/A,#N/A,FALSE,"Pharm";#N/A,#N/A,FALSE,"WWCM"}</definedName>
    <definedName name="Unit" localSheetId="31" hidden="1">{#N/A,#N/A,FALSE,"Pharm";#N/A,#N/A,FALSE,"WWCM"}</definedName>
    <definedName name="Unit" localSheetId="9" hidden="1">{#N/A,#N/A,FALSE,"Pharm";#N/A,#N/A,FALSE,"WWCM"}</definedName>
    <definedName name="Unit" localSheetId="30" hidden="1">{#N/A,#N/A,FALSE,"Pharm";#N/A,#N/A,FALSE,"WWCM"}</definedName>
    <definedName name="Unit" localSheetId="51" hidden="1">{#N/A,#N/A,FALSE,"Pharm";#N/A,#N/A,FALSE,"WWCM"}</definedName>
    <definedName name="Unit" localSheetId="7" hidden="1">{#N/A,#N/A,FALSE,"Pharm";#N/A,#N/A,FALSE,"WWCM"}</definedName>
    <definedName name="Unit" localSheetId="33" hidden="1">{#N/A,#N/A,FALSE,"Pharm";#N/A,#N/A,FALSE,"WWCM"}</definedName>
    <definedName name="Unit" localSheetId="6" hidden="1">{#N/A,#N/A,FALSE,"Pharm";#N/A,#N/A,FALSE,"WWCM"}</definedName>
    <definedName name="Unit" localSheetId="16" hidden="1">{#N/A,#N/A,FALSE,"Pharm";#N/A,#N/A,FALSE,"WWCM"}</definedName>
    <definedName name="Unit" localSheetId="10" hidden="1">{#N/A,#N/A,FALSE,"Pharm";#N/A,#N/A,FALSE,"WWCM"}</definedName>
    <definedName name="Unit" localSheetId="29" hidden="1">{#N/A,#N/A,FALSE,"Pharm";#N/A,#N/A,FALSE,"WWCM"}</definedName>
    <definedName name="Unit" localSheetId="28" hidden="1">{#N/A,#N/A,FALSE,"Pharm";#N/A,#N/A,FALSE,"WWCM"}</definedName>
    <definedName name="Unit" localSheetId="11" hidden="1">{#N/A,#N/A,FALSE,"Pharm";#N/A,#N/A,FALSE,"WWCM"}</definedName>
    <definedName name="Unit" localSheetId="36" hidden="1">{#N/A,#N/A,FALSE,"Pharm";#N/A,#N/A,FALSE,"WWCM"}</definedName>
    <definedName name="Unit" localSheetId="32" hidden="1">{#N/A,#N/A,FALSE,"Pharm";#N/A,#N/A,FALSE,"WWCM"}</definedName>
    <definedName name="Unit" localSheetId="18" hidden="1">{#N/A,#N/A,FALSE,"Pharm";#N/A,#N/A,FALSE,"WWCM"}</definedName>
    <definedName name="Unit" localSheetId="38" hidden="1">{#N/A,#N/A,FALSE,"Pharm";#N/A,#N/A,FALSE,"WWCM"}</definedName>
    <definedName name="Unit" hidden="1">{#N/A,#N/A,FALSE,"Pharm";#N/A,#N/A,FALSE,"WWCM"}</definedName>
    <definedName name="UPDATE" localSheetId="9" hidden="1">{"'Sheet1'!$A$1:$F$150"}</definedName>
    <definedName name="UPDATE" localSheetId="51" hidden="1">{"'Sheet1'!$A$1:$F$150"}</definedName>
    <definedName name="UPDATE" localSheetId="7" hidden="1">{"'Sheet1'!$A$1:$F$150"}</definedName>
    <definedName name="UPDATE" localSheetId="6" hidden="1">{"'Sheet1'!$A$1:$F$150"}</definedName>
    <definedName name="UPDATE" localSheetId="10" hidden="1">{"'Sheet1'!$A$1:$F$150"}</definedName>
    <definedName name="UPDATE" localSheetId="29" hidden="1">{"'Sheet1'!$A$1:$F$150"}</definedName>
    <definedName name="UPDATE" localSheetId="28" hidden="1">{"'Sheet1'!$A$1:$F$150"}</definedName>
    <definedName name="UPDATE" localSheetId="11" hidden="1">{"'Sheet1'!$A$1:$F$150"}</definedName>
    <definedName name="UPDATE" localSheetId="36" hidden="1">{"'Sheet1'!$A$1:$F$150"}</definedName>
    <definedName name="UPDATE" localSheetId="18" hidden="1">{"'Sheet1'!$A$1:$F$150"}</definedName>
    <definedName name="UPDATE" hidden="1">{"'Sheet1'!$A$1:$F$150"}</definedName>
    <definedName name="UPDATE1" localSheetId="9" hidden="1">{"'Sheet1'!$A$1:$F$150"}</definedName>
    <definedName name="UPDATE1" localSheetId="51" hidden="1">{"'Sheet1'!$A$1:$F$150"}</definedName>
    <definedName name="UPDATE1" localSheetId="7" hidden="1">{"'Sheet1'!$A$1:$F$150"}</definedName>
    <definedName name="UPDATE1" localSheetId="6" hidden="1">{"'Sheet1'!$A$1:$F$150"}</definedName>
    <definedName name="UPDATE1" localSheetId="10" hidden="1">{"'Sheet1'!$A$1:$F$150"}</definedName>
    <definedName name="UPDATE1" localSheetId="29" hidden="1">{"'Sheet1'!$A$1:$F$150"}</definedName>
    <definedName name="UPDATE1" localSheetId="28" hidden="1">{"'Sheet1'!$A$1:$F$150"}</definedName>
    <definedName name="UPDATE1" localSheetId="11" hidden="1">{"'Sheet1'!$A$1:$F$150"}</definedName>
    <definedName name="UPDATE1" localSheetId="36" hidden="1">{"'Sheet1'!$A$1:$F$150"}</definedName>
    <definedName name="UPDATE1" localSheetId="18" hidden="1">{"'Sheet1'!$A$1:$F$150"}</definedName>
    <definedName name="UPDATE1" localSheetId="38" hidden="1">{"'Sheet1'!$A$1:$F$150"}</definedName>
    <definedName name="UPDATE1" hidden="1">{"'Sheet1'!$A$1:$F$150"}</definedName>
    <definedName name="US_OUS_Name1" localSheetId="35" hidden="1">#REF!</definedName>
    <definedName name="US_OUS_Name1" localSheetId="31" hidden="1">#REF!</definedName>
    <definedName name="US_OUS_Name1" localSheetId="9" hidden="1">#REF!</definedName>
    <definedName name="US_OUS_Name1" localSheetId="30" hidden="1">#REF!</definedName>
    <definedName name="US_OUS_Name1" localSheetId="51" hidden="1">#REF!</definedName>
    <definedName name="US_OUS_Name1" localSheetId="33" hidden="1">#REF!</definedName>
    <definedName name="US_OUS_Name1" localSheetId="16" hidden="1">#REF!</definedName>
    <definedName name="US_OUS_Name1" localSheetId="10" hidden="1">'NFD CONSO'!#REF!</definedName>
    <definedName name="US_OUS_Name1" localSheetId="29" hidden="1">#REF!</definedName>
    <definedName name="US_OUS_Name1" localSheetId="11" hidden="1">#REF!</definedName>
    <definedName name="US_OUS_Name1" localSheetId="36" hidden="1">#REF!</definedName>
    <definedName name="US_OUS_Name1" localSheetId="32" hidden="1">#REF!</definedName>
    <definedName name="US_OUS_Name1" localSheetId="18" hidden="1">#REF!</definedName>
    <definedName name="US_OUS_Name1" localSheetId="38" hidden="1">#REF!</definedName>
    <definedName name="US_OUS_Name1" hidden="1">#REF!</definedName>
    <definedName name="US_OUS_Name11" localSheetId="35" hidden="1">#REF!</definedName>
    <definedName name="US_OUS_Name11" localSheetId="31" hidden="1">#REF!</definedName>
    <definedName name="US_OUS_Name11" localSheetId="9" hidden="1">#REF!</definedName>
    <definedName name="US_OUS_Name11" localSheetId="30" hidden="1">#REF!</definedName>
    <definedName name="US_OUS_Name11" localSheetId="51" hidden="1">#REF!</definedName>
    <definedName name="US_OUS_Name11" localSheetId="33" hidden="1">#REF!</definedName>
    <definedName name="US_OUS_Name11" localSheetId="16" hidden="1">#REF!</definedName>
    <definedName name="US_OUS_Name11" localSheetId="10" hidden="1">'NFD CONSO'!#REF!</definedName>
    <definedName name="US_OUS_Name11" localSheetId="29" hidden="1">#REF!</definedName>
    <definedName name="US_OUS_Name11" localSheetId="11" hidden="1">#REF!</definedName>
    <definedName name="US_OUS_Name11" localSheetId="36" hidden="1">#REF!</definedName>
    <definedName name="US_OUS_Name11" localSheetId="32" hidden="1">#REF!</definedName>
    <definedName name="US_OUS_Name11" localSheetId="18" hidden="1">#REF!</definedName>
    <definedName name="US_OUS_Name11" localSheetId="38" hidden="1">#REF!</definedName>
    <definedName name="US_OUS_Name11" hidden="1">#REF!</definedName>
    <definedName name="US_OUS_Name12" localSheetId="35" hidden="1">#REF!</definedName>
    <definedName name="US_OUS_Name12" localSheetId="31" hidden="1">#REF!</definedName>
    <definedName name="US_OUS_Name12" localSheetId="9" hidden="1">#REF!</definedName>
    <definedName name="US_OUS_Name12" localSheetId="30" hidden="1">#REF!</definedName>
    <definedName name="US_OUS_Name12" localSheetId="51" hidden="1">#REF!</definedName>
    <definedName name="US_OUS_Name12" localSheetId="33" hidden="1">#REF!</definedName>
    <definedName name="US_OUS_Name12" localSheetId="16" hidden="1">#REF!</definedName>
    <definedName name="US_OUS_Name12" localSheetId="10" hidden="1">'NFD CONSO'!#REF!</definedName>
    <definedName name="US_OUS_Name12" localSheetId="29" hidden="1">#REF!</definedName>
    <definedName name="US_OUS_Name12" localSheetId="11" hidden="1">#REF!</definedName>
    <definedName name="US_OUS_Name12" localSheetId="36" hidden="1">#REF!</definedName>
    <definedName name="US_OUS_Name12" localSheetId="32" hidden="1">#REF!</definedName>
    <definedName name="US_OUS_Name12" localSheetId="18" hidden="1">#REF!</definedName>
    <definedName name="US_OUS_Name12" localSheetId="38" hidden="1">#REF!</definedName>
    <definedName name="US_OUS_Name12" hidden="1">#REF!</definedName>
    <definedName name="US_OUS_Name15" localSheetId="35" hidden="1">#REF!</definedName>
    <definedName name="US_OUS_Name15" localSheetId="31" hidden="1">#REF!</definedName>
    <definedName name="US_OUS_Name15" localSheetId="9" hidden="1">#REF!</definedName>
    <definedName name="US_OUS_Name15" localSheetId="30" hidden="1">#REF!</definedName>
    <definedName name="US_OUS_Name15" localSheetId="33" hidden="1">#REF!</definedName>
    <definedName name="US_OUS_Name15" localSheetId="16" hidden="1">#REF!</definedName>
    <definedName name="US_OUS_Name15" localSheetId="10" hidden="1">'NFD CONSO'!#REF!</definedName>
    <definedName name="US_OUS_Name15" localSheetId="29" hidden="1">#REF!</definedName>
    <definedName name="US_OUS_Name15" localSheetId="11" hidden="1">#REF!</definedName>
    <definedName name="US_OUS_Name15" localSheetId="36" hidden="1">#REF!</definedName>
    <definedName name="US_OUS_Name15" localSheetId="32" hidden="1">#REF!</definedName>
    <definedName name="US_OUS_Name15" localSheetId="18" hidden="1">#REF!</definedName>
    <definedName name="US_OUS_Name15" localSheetId="38" hidden="1">#REF!</definedName>
    <definedName name="US_OUS_Name15" hidden="1">#REF!</definedName>
    <definedName name="US_OUS_Name17" localSheetId="35" hidden="1">#REF!</definedName>
    <definedName name="US_OUS_Name17" localSheetId="31" hidden="1">#REF!</definedName>
    <definedName name="US_OUS_Name17" localSheetId="9" hidden="1">#REF!</definedName>
    <definedName name="US_OUS_Name17" localSheetId="30" hidden="1">#REF!</definedName>
    <definedName name="US_OUS_Name17" localSheetId="33" hidden="1">#REF!</definedName>
    <definedName name="US_OUS_Name17" localSheetId="16" hidden="1">#REF!</definedName>
    <definedName name="US_OUS_Name17" localSheetId="10" hidden="1">'NFD CONSO'!#REF!</definedName>
    <definedName name="US_OUS_Name17" localSheetId="29" hidden="1">#REF!</definedName>
    <definedName name="US_OUS_Name17" localSheetId="11" hidden="1">#REF!</definedName>
    <definedName name="US_OUS_Name17" localSheetId="36" hidden="1">#REF!</definedName>
    <definedName name="US_OUS_Name17" localSheetId="32" hidden="1">#REF!</definedName>
    <definedName name="US_OUS_Name17" localSheetId="18" hidden="1">#REF!</definedName>
    <definedName name="US_OUS_Name17" localSheetId="38" hidden="1">#REF!</definedName>
    <definedName name="US_OUS_Name17" hidden="1">#REF!</definedName>
    <definedName name="US_OUS_Name18" localSheetId="35" hidden="1">#REF!</definedName>
    <definedName name="US_OUS_Name18" localSheetId="31" hidden="1">#REF!</definedName>
    <definedName name="US_OUS_Name18" localSheetId="9" hidden="1">#REF!</definedName>
    <definedName name="US_OUS_Name18" localSheetId="30" hidden="1">#REF!</definedName>
    <definedName name="US_OUS_Name18" localSheetId="33" hidden="1">#REF!</definedName>
    <definedName name="US_OUS_Name18" localSheetId="16" hidden="1">#REF!</definedName>
    <definedName name="US_OUS_Name18" localSheetId="10" hidden="1">'NFD CONSO'!#REF!</definedName>
    <definedName name="US_OUS_Name18" localSheetId="29" hidden="1">#REF!</definedName>
    <definedName name="US_OUS_Name18" localSheetId="11" hidden="1">#REF!</definedName>
    <definedName name="US_OUS_Name18" localSheetId="36" hidden="1">#REF!</definedName>
    <definedName name="US_OUS_Name18" localSheetId="32" hidden="1">#REF!</definedName>
    <definedName name="US_OUS_Name18" localSheetId="18" hidden="1">#REF!</definedName>
    <definedName name="US_OUS_Name18" localSheetId="38" hidden="1">#REF!</definedName>
    <definedName name="US_OUS_Name18" hidden="1">#REF!</definedName>
    <definedName name="US_OUS_Name19" localSheetId="35" hidden="1">#REF!</definedName>
    <definedName name="US_OUS_Name19" localSheetId="31" hidden="1">#REF!</definedName>
    <definedName name="US_OUS_Name19" localSheetId="9" hidden="1">#REF!</definedName>
    <definedName name="US_OUS_Name19" localSheetId="30" hidden="1">#REF!</definedName>
    <definedName name="US_OUS_Name19" localSheetId="33" hidden="1">#REF!</definedName>
    <definedName name="US_OUS_Name19" localSheetId="16" hidden="1">#REF!</definedName>
    <definedName name="US_OUS_Name19" localSheetId="10" hidden="1">'NFD CONSO'!#REF!</definedName>
    <definedName name="US_OUS_Name19" localSheetId="29" hidden="1">#REF!</definedName>
    <definedName name="US_OUS_Name19" localSheetId="11" hidden="1">#REF!</definedName>
    <definedName name="US_OUS_Name19" localSheetId="36" hidden="1">#REF!</definedName>
    <definedName name="US_OUS_Name19" localSheetId="32" hidden="1">#REF!</definedName>
    <definedName name="US_OUS_Name19" localSheetId="18" hidden="1">#REF!</definedName>
    <definedName name="US_OUS_Name19" localSheetId="38" hidden="1">#REF!</definedName>
    <definedName name="US_OUS_Name19" hidden="1">#REF!</definedName>
    <definedName name="US_OUS_Name20" localSheetId="35" hidden="1">#REF!</definedName>
    <definedName name="US_OUS_Name20" localSheetId="31" hidden="1">#REF!</definedName>
    <definedName name="US_OUS_Name20" localSheetId="9" hidden="1">#REF!</definedName>
    <definedName name="US_OUS_Name20" localSheetId="30" hidden="1">#REF!</definedName>
    <definedName name="US_OUS_Name20" localSheetId="33" hidden="1">#REF!</definedName>
    <definedName name="US_OUS_Name20" localSheetId="16" hidden="1">#REF!</definedName>
    <definedName name="US_OUS_Name20" localSheetId="10" hidden="1">'NFD CONSO'!#REF!</definedName>
    <definedName name="US_OUS_Name20" localSheetId="29" hidden="1">#REF!</definedName>
    <definedName name="US_OUS_Name20" localSheetId="11" hidden="1">#REF!</definedName>
    <definedName name="US_OUS_Name20" localSheetId="36" hidden="1">#REF!</definedName>
    <definedName name="US_OUS_Name20" localSheetId="32" hidden="1">#REF!</definedName>
    <definedName name="US_OUS_Name20" localSheetId="18" hidden="1">#REF!</definedName>
    <definedName name="US_OUS_Name20" localSheetId="38" hidden="1">#REF!</definedName>
    <definedName name="US_OUS_Name20" hidden="1">#REF!</definedName>
    <definedName name="US_OUS_Name21" localSheetId="35" hidden="1">#REF!</definedName>
    <definedName name="US_OUS_Name21" localSheetId="31" hidden="1">#REF!</definedName>
    <definedName name="US_OUS_Name21" localSheetId="9" hidden="1">#REF!</definedName>
    <definedName name="US_OUS_Name21" localSheetId="30" hidden="1">#REF!</definedName>
    <definedName name="US_OUS_Name21" localSheetId="33" hidden="1">#REF!</definedName>
    <definedName name="US_OUS_Name21" localSheetId="16" hidden="1">#REF!</definedName>
    <definedName name="US_OUS_Name21" localSheetId="10" hidden="1">'NFD CONSO'!#REF!</definedName>
    <definedName name="US_OUS_Name21" localSheetId="29" hidden="1">#REF!</definedName>
    <definedName name="US_OUS_Name21" localSheetId="11" hidden="1">#REF!</definedName>
    <definedName name="US_OUS_Name21" localSheetId="36" hidden="1">#REF!</definedName>
    <definedName name="US_OUS_Name21" localSheetId="32" hidden="1">#REF!</definedName>
    <definedName name="US_OUS_Name21" localSheetId="18" hidden="1">#REF!</definedName>
    <definedName name="US_OUS_Name21" localSheetId="38" hidden="1">#REF!</definedName>
    <definedName name="US_OUS_Name21" hidden="1">#REF!</definedName>
    <definedName name="US_OUS_Name22" localSheetId="35" hidden="1">#REF!</definedName>
    <definedName name="US_OUS_Name22" localSheetId="31" hidden="1">#REF!</definedName>
    <definedName name="US_OUS_Name22" localSheetId="9" hidden="1">#REF!</definedName>
    <definedName name="US_OUS_Name22" localSheetId="30" hidden="1">#REF!</definedName>
    <definedName name="US_OUS_Name22" localSheetId="33" hidden="1">#REF!</definedName>
    <definedName name="US_OUS_Name22" localSheetId="16" hidden="1">#REF!</definedName>
    <definedName name="US_OUS_Name22" localSheetId="10" hidden="1">'NFD CONSO'!#REF!</definedName>
    <definedName name="US_OUS_Name22" localSheetId="29" hidden="1">#REF!</definedName>
    <definedName name="US_OUS_Name22" localSheetId="11" hidden="1">#REF!</definedName>
    <definedName name="US_OUS_Name22" localSheetId="36" hidden="1">#REF!</definedName>
    <definedName name="US_OUS_Name22" localSheetId="32" hidden="1">#REF!</definedName>
    <definedName name="US_OUS_Name22" localSheetId="18" hidden="1">#REF!</definedName>
    <definedName name="US_OUS_Name22" localSheetId="38" hidden="1">#REF!</definedName>
    <definedName name="US_OUS_Name22" hidden="1">#REF!</definedName>
    <definedName name="US_OUS_Name6" localSheetId="35" hidden="1">#REF!</definedName>
    <definedName name="US_OUS_Name6" localSheetId="31" hidden="1">#REF!</definedName>
    <definedName name="US_OUS_Name6" localSheetId="9" hidden="1">#REF!</definedName>
    <definedName name="US_OUS_Name6" localSheetId="30" hidden="1">#REF!</definedName>
    <definedName name="US_OUS_Name6" localSheetId="33" hidden="1">#REF!</definedName>
    <definedName name="US_OUS_Name6" localSheetId="16" hidden="1">#REF!</definedName>
    <definedName name="US_OUS_Name6" localSheetId="10" hidden="1">'NFD CONSO'!#REF!</definedName>
    <definedName name="US_OUS_Name6" localSheetId="29" hidden="1">#REF!</definedName>
    <definedName name="US_OUS_Name6" localSheetId="11" hidden="1">#REF!</definedName>
    <definedName name="US_OUS_Name6" localSheetId="36" hidden="1">#REF!</definedName>
    <definedName name="US_OUS_Name6" localSheetId="32" hidden="1">#REF!</definedName>
    <definedName name="US_OUS_Name6" localSheetId="18" hidden="1">#REF!</definedName>
    <definedName name="US_OUS_Name6" localSheetId="38" hidden="1">#REF!</definedName>
    <definedName name="US_OUS_Name6" hidden="1">#REF!</definedName>
    <definedName name="US_OUS_Name7" localSheetId="35" hidden="1">#REF!</definedName>
    <definedName name="US_OUS_Name7" localSheetId="31" hidden="1">#REF!</definedName>
    <definedName name="US_OUS_Name7" localSheetId="9" hidden="1">#REF!</definedName>
    <definedName name="US_OUS_Name7" localSheetId="30" hidden="1">#REF!</definedName>
    <definedName name="US_OUS_Name7" localSheetId="33" hidden="1">#REF!</definedName>
    <definedName name="US_OUS_Name7" localSheetId="16" hidden="1">#REF!</definedName>
    <definedName name="US_OUS_Name7" localSheetId="10" hidden="1">'NFD CONSO'!#REF!</definedName>
    <definedName name="US_OUS_Name7" localSheetId="29" hidden="1">#REF!</definedName>
    <definedName name="US_OUS_Name7" localSheetId="11" hidden="1">#REF!</definedName>
    <definedName name="US_OUS_Name7" localSheetId="36" hidden="1">#REF!</definedName>
    <definedName name="US_OUS_Name7" localSheetId="32" hidden="1">#REF!</definedName>
    <definedName name="US_OUS_Name7" localSheetId="18" hidden="1">#REF!</definedName>
    <definedName name="US_OUS_Name7" localSheetId="38" hidden="1">#REF!</definedName>
    <definedName name="US_OUS_Name7" hidden="1">#REF!</definedName>
    <definedName name="US_OUS_Name8" localSheetId="35" hidden="1">#REF!</definedName>
    <definedName name="US_OUS_Name8" localSheetId="31" hidden="1">#REF!</definedName>
    <definedName name="US_OUS_Name8" localSheetId="9" hidden="1">#REF!</definedName>
    <definedName name="US_OUS_Name8" localSheetId="30" hidden="1">#REF!</definedName>
    <definedName name="US_OUS_Name8" localSheetId="33" hidden="1">#REF!</definedName>
    <definedName name="US_OUS_Name8" localSheetId="16" hidden="1">#REF!</definedName>
    <definedName name="US_OUS_Name8" localSheetId="10" hidden="1">'NFD CONSO'!#REF!</definedName>
    <definedName name="US_OUS_Name8" localSheetId="29" hidden="1">#REF!</definedName>
    <definedName name="US_OUS_Name8" localSheetId="11" hidden="1">#REF!</definedName>
    <definedName name="US_OUS_Name8" localSheetId="36" hidden="1">#REF!</definedName>
    <definedName name="US_OUS_Name8" localSheetId="32" hidden="1">#REF!</definedName>
    <definedName name="US_OUS_Name8" localSheetId="18" hidden="1">#REF!</definedName>
    <definedName name="US_OUS_Name8" localSheetId="38" hidden="1">#REF!</definedName>
    <definedName name="US_OUS_Name8" hidden="1">#REF!</definedName>
    <definedName name="US_OUS_Name9" localSheetId="35" hidden="1">#REF!</definedName>
    <definedName name="US_OUS_Name9" localSheetId="31" hidden="1">#REF!</definedName>
    <definedName name="US_OUS_Name9" localSheetId="9" hidden="1">#REF!</definedName>
    <definedName name="US_OUS_Name9" localSheetId="30" hidden="1">#REF!</definedName>
    <definedName name="US_OUS_Name9" localSheetId="33" hidden="1">#REF!</definedName>
    <definedName name="US_OUS_Name9" localSheetId="16" hidden="1">#REF!</definedName>
    <definedName name="US_OUS_Name9" localSheetId="10" hidden="1">'NFD CONSO'!#REF!</definedName>
    <definedName name="US_OUS_Name9" localSheetId="29" hidden="1">#REF!</definedName>
    <definedName name="US_OUS_Name9" localSheetId="11" hidden="1">#REF!</definedName>
    <definedName name="US_OUS_Name9" localSheetId="36" hidden="1">#REF!</definedName>
    <definedName name="US_OUS_Name9" localSheetId="32" hidden="1">#REF!</definedName>
    <definedName name="US_OUS_Name9" localSheetId="18" hidden="1">#REF!</definedName>
    <definedName name="US_OUS_Name9" localSheetId="38" hidden="1">#REF!</definedName>
    <definedName name="US_OUS_Name9" hidden="1">#REF!</definedName>
    <definedName name="uu" localSheetId="35" hidden="1">{#N/A,#N/A,FALSE,"FFCXOUT3"}</definedName>
    <definedName name="uu" localSheetId="31" hidden="1">{#N/A,#N/A,FALSE,"FFCXOUT3"}</definedName>
    <definedName name="uu" localSheetId="9" hidden="1">{#N/A,#N/A,FALSE,"FFCXOUT3"}</definedName>
    <definedName name="uu" localSheetId="30" hidden="1">{#N/A,#N/A,FALSE,"FFCXOUT3"}</definedName>
    <definedName name="uu" localSheetId="51" hidden="1">{#N/A,#N/A,FALSE,"FFCXOUT3"}</definedName>
    <definedName name="uu" localSheetId="7" hidden="1">{#N/A,#N/A,FALSE,"FFCXOUT3"}</definedName>
    <definedName name="uu" localSheetId="33" hidden="1">{#N/A,#N/A,FALSE,"FFCXOUT3"}</definedName>
    <definedName name="uu" localSheetId="6" hidden="1">{#N/A,#N/A,FALSE,"FFCXOUT3"}</definedName>
    <definedName name="uu" localSheetId="16" hidden="1">{#N/A,#N/A,FALSE,"FFCXOUT3"}</definedName>
    <definedName name="uu" localSheetId="10" hidden="1">{#N/A,#N/A,FALSE,"FFCXOUT3"}</definedName>
    <definedName name="uu" localSheetId="29" hidden="1">{#N/A,#N/A,FALSE,"FFCXOUT3"}</definedName>
    <definedName name="uu" localSheetId="28" hidden="1">{#N/A,#N/A,FALSE,"FFCXOUT3"}</definedName>
    <definedName name="uu" localSheetId="11" hidden="1">{#N/A,#N/A,FALSE,"FFCXOUT3"}</definedName>
    <definedName name="uu" localSheetId="36" hidden="1">{#N/A,#N/A,FALSE,"FFCXOUT3"}</definedName>
    <definedName name="uu" localSheetId="32" hidden="1">{#N/A,#N/A,FALSE,"FFCXOUT3"}</definedName>
    <definedName name="uu" localSheetId="18" hidden="1">{#N/A,#N/A,FALSE,"FFCXOUT3"}</definedName>
    <definedName name="uu" localSheetId="38" hidden="1">{#N/A,#N/A,FALSE,"FFCXOUT3"}</definedName>
    <definedName name="uu" hidden="1">{#N/A,#N/A,FALSE,"FFCXOUT3"}</definedName>
    <definedName name="uuu" localSheetId="35" hidden="1">{#N/A,#N/A,FALSE,"TSUM";#N/A,#N/A,FALSE,"shares";#N/A,#N/A,FALSE,"earnout";#N/A,#N/A,FALSE,"Heaty";#N/A,#N/A,FALSE,"self-tend";#N/A,#N/A,FALSE,"self-sum"}</definedName>
    <definedName name="uuu" localSheetId="31" hidden="1">{#N/A,#N/A,FALSE,"TSUM";#N/A,#N/A,FALSE,"shares";#N/A,#N/A,FALSE,"earnout";#N/A,#N/A,FALSE,"Heaty";#N/A,#N/A,FALSE,"self-tend";#N/A,#N/A,FALSE,"self-sum"}</definedName>
    <definedName name="uuu" localSheetId="9" hidden="1">{#N/A,#N/A,FALSE,"TSUM";#N/A,#N/A,FALSE,"shares";#N/A,#N/A,FALSE,"earnout";#N/A,#N/A,FALSE,"Heaty";#N/A,#N/A,FALSE,"self-tend";#N/A,#N/A,FALSE,"self-sum"}</definedName>
    <definedName name="uuu" localSheetId="30" hidden="1">{#N/A,#N/A,FALSE,"TSUM";#N/A,#N/A,FALSE,"shares";#N/A,#N/A,FALSE,"earnout";#N/A,#N/A,FALSE,"Heaty";#N/A,#N/A,FALSE,"self-tend";#N/A,#N/A,FALSE,"self-sum"}</definedName>
    <definedName name="uuu" localSheetId="51" hidden="1">{#N/A,#N/A,FALSE,"TSUM";#N/A,#N/A,FALSE,"shares";#N/A,#N/A,FALSE,"earnout";#N/A,#N/A,FALSE,"Heaty";#N/A,#N/A,FALSE,"self-tend";#N/A,#N/A,FALSE,"self-sum"}</definedName>
    <definedName name="uuu" localSheetId="7" hidden="1">{#N/A,#N/A,FALSE,"TSUM";#N/A,#N/A,FALSE,"shares";#N/A,#N/A,FALSE,"earnout";#N/A,#N/A,FALSE,"Heaty";#N/A,#N/A,FALSE,"self-tend";#N/A,#N/A,FALSE,"self-sum"}</definedName>
    <definedName name="uuu" localSheetId="33" hidden="1">{#N/A,#N/A,FALSE,"TSUM";#N/A,#N/A,FALSE,"shares";#N/A,#N/A,FALSE,"earnout";#N/A,#N/A,FALSE,"Heaty";#N/A,#N/A,FALSE,"self-tend";#N/A,#N/A,FALSE,"self-sum"}</definedName>
    <definedName name="uuu" localSheetId="6" hidden="1">{#N/A,#N/A,FALSE,"TSUM";#N/A,#N/A,FALSE,"shares";#N/A,#N/A,FALSE,"earnout";#N/A,#N/A,FALSE,"Heaty";#N/A,#N/A,FALSE,"self-tend";#N/A,#N/A,FALSE,"self-sum"}</definedName>
    <definedName name="uuu" localSheetId="16" hidden="1">{#N/A,#N/A,FALSE,"TSUM";#N/A,#N/A,FALSE,"shares";#N/A,#N/A,FALSE,"earnout";#N/A,#N/A,FALSE,"Heaty";#N/A,#N/A,FALSE,"self-tend";#N/A,#N/A,FALSE,"self-sum"}</definedName>
    <definedName name="uuu" localSheetId="10" hidden="1">{#N/A,#N/A,FALSE,"TSUM";#N/A,#N/A,FALSE,"shares";#N/A,#N/A,FALSE,"earnout";#N/A,#N/A,FALSE,"Heaty";#N/A,#N/A,FALSE,"self-tend";#N/A,#N/A,FALSE,"self-sum"}</definedName>
    <definedName name="uuu" localSheetId="29" hidden="1">{#N/A,#N/A,FALSE,"TSUM";#N/A,#N/A,FALSE,"shares";#N/A,#N/A,FALSE,"earnout";#N/A,#N/A,FALSE,"Heaty";#N/A,#N/A,FALSE,"self-tend";#N/A,#N/A,FALSE,"self-sum"}</definedName>
    <definedName name="uuu" localSheetId="28" hidden="1">{#N/A,#N/A,FALSE,"TSUM";#N/A,#N/A,FALSE,"shares";#N/A,#N/A,FALSE,"earnout";#N/A,#N/A,FALSE,"Heaty";#N/A,#N/A,FALSE,"self-tend";#N/A,#N/A,FALSE,"self-sum"}</definedName>
    <definedName name="uuu" localSheetId="11" hidden="1">{#N/A,#N/A,FALSE,"TSUM";#N/A,#N/A,FALSE,"shares";#N/A,#N/A,FALSE,"earnout";#N/A,#N/A,FALSE,"Heaty";#N/A,#N/A,FALSE,"self-tend";#N/A,#N/A,FALSE,"self-sum"}</definedName>
    <definedName name="uuu" localSheetId="36" hidden="1">{#N/A,#N/A,FALSE,"TSUM";#N/A,#N/A,FALSE,"shares";#N/A,#N/A,FALSE,"earnout";#N/A,#N/A,FALSE,"Heaty";#N/A,#N/A,FALSE,"self-tend";#N/A,#N/A,FALSE,"self-sum"}</definedName>
    <definedName name="uuu" localSheetId="32" hidden="1">{#N/A,#N/A,FALSE,"TSUM";#N/A,#N/A,FALSE,"shares";#N/A,#N/A,FALSE,"earnout";#N/A,#N/A,FALSE,"Heaty";#N/A,#N/A,FALSE,"self-tend";#N/A,#N/A,FALSE,"self-sum"}</definedName>
    <definedName name="uuu" localSheetId="18" hidden="1">{#N/A,#N/A,FALSE,"TSUM";#N/A,#N/A,FALSE,"shares";#N/A,#N/A,FALSE,"earnout";#N/A,#N/A,FALSE,"Heaty";#N/A,#N/A,FALSE,"self-tend";#N/A,#N/A,FALSE,"self-sum"}</definedName>
    <definedName name="uuu" localSheetId="38" hidden="1">{#N/A,#N/A,FALSE,"TSUM";#N/A,#N/A,FALSE,"shares";#N/A,#N/A,FALSE,"earnout";#N/A,#N/A,FALSE,"Heaty";#N/A,#N/A,FALSE,"self-tend";#N/A,#N/A,FALSE,"self-sum"}</definedName>
    <definedName name="uuu" hidden="1">{#N/A,#N/A,FALSE,"TSUM";#N/A,#N/A,FALSE,"shares";#N/A,#N/A,FALSE,"earnout";#N/A,#N/A,FALSE,"Heaty";#N/A,#N/A,FALSE,"self-tend";#N/A,#N/A,FALSE,"self-sum"}</definedName>
    <definedName name="uuuu" localSheetId="35" hidden="1">{#N/A,#N/A,FALSE,"puboff";#N/A,#N/A,FALSE,"financials";#N/A,#N/A,FALSE,"valuation";#N/A,#N/A,FALSE,"split"}</definedName>
    <definedName name="uuuu" localSheetId="31" hidden="1">{#N/A,#N/A,FALSE,"puboff";#N/A,#N/A,FALSE,"financials";#N/A,#N/A,FALSE,"valuation";#N/A,#N/A,FALSE,"split"}</definedName>
    <definedName name="uuuu" localSheetId="9" hidden="1">{#N/A,#N/A,FALSE,"puboff";#N/A,#N/A,FALSE,"financials";#N/A,#N/A,FALSE,"valuation";#N/A,#N/A,FALSE,"split"}</definedName>
    <definedName name="uuuu" localSheetId="30" hidden="1">{#N/A,#N/A,FALSE,"puboff";#N/A,#N/A,FALSE,"financials";#N/A,#N/A,FALSE,"valuation";#N/A,#N/A,FALSE,"split"}</definedName>
    <definedName name="uuuu" localSheetId="51" hidden="1">{#N/A,#N/A,FALSE,"puboff";#N/A,#N/A,FALSE,"financials";#N/A,#N/A,FALSE,"valuation";#N/A,#N/A,FALSE,"split"}</definedName>
    <definedName name="uuuu" localSheetId="7" hidden="1">{#N/A,#N/A,FALSE,"puboff";#N/A,#N/A,FALSE,"financials";#N/A,#N/A,FALSE,"valuation";#N/A,#N/A,FALSE,"split"}</definedName>
    <definedName name="uuuu" localSheetId="33" hidden="1">{#N/A,#N/A,FALSE,"puboff";#N/A,#N/A,FALSE,"financials";#N/A,#N/A,FALSE,"valuation";#N/A,#N/A,FALSE,"split"}</definedName>
    <definedName name="uuuu" localSheetId="6" hidden="1">{#N/A,#N/A,FALSE,"puboff";#N/A,#N/A,FALSE,"financials";#N/A,#N/A,FALSE,"valuation";#N/A,#N/A,FALSE,"split"}</definedName>
    <definedName name="uuuu" localSheetId="16" hidden="1">{#N/A,#N/A,FALSE,"puboff";#N/A,#N/A,FALSE,"financials";#N/A,#N/A,FALSE,"valuation";#N/A,#N/A,FALSE,"split"}</definedName>
    <definedName name="uuuu" localSheetId="10" hidden="1">{#N/A,#N/A,FALSE,"puboff";#N/A,#N/A,FALSE,"financials";#N/A,#N/A,FALSE,"valuation";#N/A,#N/A,FALSE,"split"}</definedName>
    <definedName name="uuuu" localSheetId="29" hidden="1">{#N/A,#N/A,FALSE,"puboff";#N/A,#N/A,FALSE,"financials";#N/A,#N/A,FALSE,"valuation";#N/A,#N/A,FALSE,"split"}</definedName>
    <definedName name="uuuu" localSheetId="28" hidden="1">{#N/A,#N/A,FALSE,"puboff";#N/A,#N/A,FALSE,"financials";#N/A,#N/A,FALSE,"valuation";#N/A,#N/A,FALSE,"split"}</definedName>
    <definedName name="uuuu" localSheetId="11" hidden="1">{#N/A,#N/A,FALSE,"puboff";#N/A,#N/A,FALSE,"financials";#N/A,#N/A,FALSE,"valuation";#N/A,#N/A,FALSE,"split"}</definedName>
    <definedName name="uuuu" localSheetId="36" hidden="1">{#N/A,#N/A,FALSE,"puboff";#N/A,#N/A,FALSE,"financials";#N/A,#N/A,FALSE,"valuation";#N/A,#N/A,FALSE,"split"}</definedName>
    <definedName name="uuuu" localSheetId="32" hidden="1">{#N/A,#N/A,FALSE,"puboff";#N/A,#N/A,FALSE,"financials";#N/A,#N/A,FALSE,"valuation";#N/A,#N/A,FALSE,"split"}</definedName>
    <definedName name="uuuu" localSheetId="18" hidden="1">{#N/A,#N/A,FALSE,"puboff";#N/A,#N/A,FALSE,"financials";#N/A,#N/A,FALSE,"valuation";#N/A,#N/A,FALSE,"split"}</definedName>
    <definedName name="uuuu" localSheetId="38" hidden="1">{#N/A,#N/A,FALSE,"puboff";#N/A,#N/A,FALSE,"financials";#N/A,#N/A,FALSE,"valuation";#N/A,#N/A,FALSE,"split"}</definedName>
    <definedName name="uuuu" hidden="1">{#N/A,#N/A,FALSE,"puboff";#N/A,#N/A,FALSE,"financials";#N/A,#N/A,FALSE,"valuation";#N/A,#N/A,FALSE,"split"}</definedName>
    <definedName name="uuuuuuu" localSheetId="9" hidden="1">{"two",#N/A,FALSE,"Sheet1";"three",#N/A,FALSE,"Sheet1";"one",#N/A,FALSE,"Sheet1"}</definedName>
    <definedName name="uuuuuuu" localSheetId="51" hidden="1">{"two",#N/A,FALSE,"Sheet1";"three",#N/A,FALSE,"Sheet1";"one",#N/A,FALSE,"Sheet1"}</definedName>
    <definedName name="uuuuuuu" localSheetId="7" hidden="1">{"two",#N/A,FALSE,"Sheet1";"three",#N/A,FALSE,"Sheet1";"one",#N/A,FALSE,"Sheet1"}</definedName>
    <definedName name="uuuuuuu" localSheetId="6" hidden="1">{"two",#N/A,FALSE,"Sheet1";"three",#N/A,FALSE,"Sheet1";"one",#N/A,FALSE,"Sheet1"}</definedName>
    <definedName name="uuuuuuu" localSheetId="16" hidden="1">{"two",#N/A,FALSE,"Sheet1";"three",#N/A,FALSE,"Sheet1";"one",#N/A,FALSE,"Sheet1"}</definedName>
    <definedName name="uuuuuuu" localSheetId="10" hidden="1">{"two",#N/A,FALSE,"Sheet1";"three",#N/A,FALSE,"Sheet1";"one",#N/A,FALSE,"Sheet1"}</definedName>
    <definedName name="uuuuuuu" localSheetId="29" hidden="1">{"two",#N/A,FALSE,"Sheet1";"three",#N/A,FALSE,"Sheet1";"one",#N/A,FALSE,"Sheet1"}</definedName>
    <definedName name="uuuuuuu" localSheetId="28" hidden="1">{"two",#N/A,FALSE,"Sheet1";"three",#N/A,FALSE,"Sheet1";"one",#N/A,FALSE,"Sheet1"}</definedName>
    <definedName name="uuuuuuu" localSheetId="11" hidden="1">{"two",#N/A,FALSE,"Sheet1";"three",#N/A,FALSE,"Sheet1";"one",#N/A,FALSE,"Sheet1"}</definedName>
    <definedName name="uuuuuuu" localSheetId="36" hidden="1">{"two",#N/A,FALSE,"Sheet1";"three",#N/A,FALSE,"Sheet1";"one",#N/A,FALSE,"Sheet1"}</definedName>
    <definedName name="uuuuuuu" localSheetId="18" hidden="1">{"two",#N/A,FALSE,"Sheet1";"three",#N/A,FALSE,"Sheet1";"one",#N/A,FALSE,"Sheet1"}</definedName>
    <definedName name="uuuuuuu" localSheetId="38" hidden="1">{"two",#N/A,FALSE,"Sheet1";"three",#N/A,FALSE,"Sheet1";"one",#N/A,FALSE,"Sheet1"}</definedName>
    <definedName name="uuuuuuu" hidden="1">{"two",#N/A,FALSE,"Sheet1";"three",#N/A,FALSE,"Sheet1";"one",#N/A,FALSE,"Sheet1"}</definedName>
    <definedName name="uuuuuuuuuu" localSheetId="35" hidden="1">{#N/A,#N/A,FALSE,"Summary";#N/A,#N/A,FALSE,"Projections";#N/A,#N/A,FALSE,"Mkt Mults";#N/A,#N/A,FALSE,"DCF";#N/A,#N/A,FALSE,"Accr Dil";#N/A,#N/A,FALSE,"PIC LBO";#N/A,#N/A,FALSE,"MULT10_4";#N/A,#N/A,FALSE,"CBI LBO"}</definedName>
    <definedName name="uuuuuuuuuu" localSheetId="31" hidden="1">{#N/A,#N/A,FALSE,"Summary";#N/A,#N/A,FALSE,"Projections";#N/A,#N/A,FALSE,"Mkt Mults";#N/A,#N/A,FALSE,"DCF";#N/A,#N/A,FALSE,"Accr Dil";#N/A,#N/A,FALSE,"PIC LBO";#N/A,#N/A,FALSE,"MULT10_4";#N/A,#N/A,FALSE,"CBI LBO"}</definedName>
    <definedName name="uuuuuuuuuu" localSheetId="9" hidden="1">{#N/A,#N/A,FALSE,"Summary";#N/A,#N/A,FALSE,"Projections";#N/A,#N/A,FALSE,"Mkt Mults";#N/A,#N/A,FALSE,"DCF";#N/A,#N/A,FALSE,"Accr Dil";#N/A,#N/A,FALSE,"PIC LBO";#N/A,#N/A,FALSE,"MULT10_4";#N/A,#N/A,FALSE,"CBI LBO"}</definedName>
    <definedName name="uuuuuuuuuu" localSheetId="30" hidden="1">{#N/A,#N/A,FALSE,"Summary";#N/A,#N/A,FALSE,"Projections";#N/A,#N/A,FALSE,"Mkt Mults";#N/A,#N/A,FALSE,"DCF";#N/A,#N/A,FALSE,"Accr Dil";#N/A,#N/A,FALSE,"PIC LBO";#N/A,#N/A,FALSE,"MULT10_4";#N/A,#N/A,FALSE,"CBI LBO"}</definedName>
    <definedName name="uuuuuuuuuu" localSheetId="51" hidden="1">{#N/A,#N/A,FALSE,"Summary";#N/A,#N/A,FALSE,"Projections";#N/A,#N/A,FALSE,"Mkt Mults";#N/A,#N/A,FALSE,"DCF";#N/A,#N/A,FALSE,"Accr Dil";#N/A,#N/A,FALSE,"PIC LBO";#N/A,#N/A,FALSE,"MULT10_4";#N/A,#N/A,FALSE,"CBI LBO"}</definedName>
    <definedName name="uuuuuuuuuu" localSheetId="7" hidden="1">{#N/A,#N/A,FALSE,"Summary";#N/A,#N/A,FALSE,"Projections";#N/A,#N/A,FALSE,"Mkt Mults";#N/A,#N/A,FALSE,"DCF";#N/A,#N/A,FALSE,"Accr Dil";#N/A,#N/A,FALSE,"PIC LBO";#N/A,#N/A,FALSE,"MULT10_4";#N/A,#N/A,FALSE,"CBI LBO"}</definedName>
    <definedName name="uuuuuuuuuu" localSheetId="33" hidden="1">{#N/A,#N/A,FALSE,"Summary";#N/A,#N/A,FALSE,"Projections";#N/A,#N/A,FALSE,"Mkt Mults";#N/A,#N/A,FALSE,"DCF";#N/A,#N/A,FALSE,"Accr Dil";#N/A,#N/A,FALSE,"PIC LBO";#N/A,#N/A,FALSE,"MULT10_4";#N/A,#N/A,FALSE,"CBI LBO"}</definedName>
    <definedName name="uuuuuuuuuu" localSheetId="6" hidden="1">{#N/A,#N/A,FALSE,"Summary";#N/A,#N/A,FALSE,"Projections";#N/A,#N/A,FALSE,"Mkt Mults";#N/A,#N/A,FALSE,"DCF";#N/A,#N/A,FALSE,"Accr Dil";#N/A,#N/A,FALSE,"PIC LBO";#N/A,#N/A,FALSE,"MULT10_4";#N/A,#N/A,FALSE,"CBI LBO"}</definedName>
    <definedName name="uuuuuuuuuu" localSheetId="16" hidden="1">{#N/A,#N/A,FALSE,"Summary";#N/A,#N/A,FALSE,"Projections";#N/A,#N/A,FALSE,"Mkt Mults";#N/A,#N/A,FALSE,"DCF";#N/A,#N/A,FALSE,"Accr Dil";#N/A,#N/A,FALSE,"PIC LBO";#N/A,#N/A,FALSE,"MULT10_4";#N/A,#N/A,FALSE,"CBI LBO"}</definedName>
    <definedName name="uuuuuuuuuu" localSheetId="10" hidden="1">{#N/A,#N/A,FALSE,"Summary";#N/A,#N/A,FALSE,"Projections";#N/A,#N/A,FALSE,"Mkt Mults";#N/A,#N/A,FALSE,"DCF";#N/A,#N/A,FALSE,"Accr Dil";#N/A,#N/A,FALSE,"PIC LBO";#N/A,#N/A,FALSE,"MULT10_4";#N/A,#N/A,FALSE,"CBI LBO"}</definedName>
    <definedName name="uuuuuuuuuu" localSheetId="29" hidden="1">{#N/A,#N/A,FALSE,"Summary";#N/A,#N/A,FALSE,"Projections";#N/A,#N/A,FALSE,"Mkt Mults";#N/A,#N/A,FALSE,"DCF";#N/A,#N/A,FALSE,"Accr Dil";#N/A,#N/A,FALSE,"PIC LBO";#N/A,#N/A,FALSE,"MULT10_4";#N/A,#N/A,FALSE,"CBI LBO"}</definedName>
    <definedName name="uuuuuuuuuu" localSheetId="28" hidden="1">{#N/A,#N/A,FALSE,"Summary";#N/A,#N/A,FALSE,"Projections";#N/A,#N/A,FALSE,"Mkt Mults";#N/A,#N/A,FALSE,"DCF";#N/A,#N/A,FALSE,"Accr Dil";#N/A,#N/A,FALSE,"PIC LBO";#N/A,#N/A,FALSE,"MULT10_4";#N/A,#N/A,FALSE,"CBI LBO"}</definedName>
    <definedName name="uuuuuuuuuu" localSheetId="11" hidden="1">{#N/A,#N/A,FALSE,"Summary";#N/A,#N/A,FALSE,"Projections";#N/A,#N/A,FALSE,"Mkt Mults";#N/A,#N/A,FALSE,"DCF";#N/A,#N/A,FALSE,"Accr Dil";#N/A,#N/A,FALSE,"PIC LBO";#N/A,#N/A,FALSE,"MULT10_4";#N/A,#N/A,FALSE,"CBI LBO"}</definedName>
    <definedName name="uuuuuuuuuu" localSheetId="36" hidden="1">{#N/A,#N/A,FALSE,"Summary";#N/A,#N/A,FALSE,"Projections";#N/A,#N/A,FALSE,"Mkt Mults";#N/A,#N/A,FALSE,"DCF";#N/A,#N/A,FALSE,"Accr Dil";#N/A,#N/A,FALSE,"PIC LBO";#N/A,#N/A,FALSE,"MULT10_4";#N/A,#N/A,FALSE,"CBI LBO"}</definedName>
    <definedName name="uuuuuuuuuu" localSheetId="32" hidden="1">{#N/A,#N/A,FALSE,"Summary";#N/A,#N/A,FALSE,"Projections";#N/A,#N/A,FALSE,"Mkt Mults";#N/A,#N/A,FALSE,"DCF";#N/A,#N/A,FALSE,"Accr Dil";#N/A,#N/A,FALSE,"PIC LBO";#N/A,#N/A,FALSE,"MULT10_4";#N/A,#N/A,FALSE,"CBI LBO"}</definedName>
    <definedName name="uuuuuuuuuu" localSheetId="18" hidden="1">{#N/A,#N/A,FALSE,"Summary";#N/A,#N/A,FALSE,"Projections";#N/A,#N/A,FALSE,"Mkt Mults";#N/A,#N/A,FALSE,"DCF";#N/A,#N/A,FALSE,"Accr Dil";#N/A,#N/A,FALSE,"PIC LBO";#N/A,#N/A,FALSE,"MULT10_4";#N/A,#N/A,FALSE,"CBI LBO"}</definedName>
    <definedName name="uuuuuuuuuu" localSheetId="38" hidden="1">{#N/A,#N/A,FALSE,"Summary";#N/A,#N/A,FALSE,"Projections";#N/A,#N/A,FALSE,"Mkt Mults";#N/A,#N/A,FALSE,"DCF";#N/A,#N/A,FALSE,"Accr Dil";#N/A,#N/A,FALSE,"PIC LBO";#N/A,#N/A,FALSE,"MULT10_4";#N/A,#N/A,FALSE,"CBI LBO"}</definedName>
    <definedName name="uuuuuuuuuu" hidden="1">{#N/A,#N/A,FALSE,"Summary";#N/A,#N/A,FALSE,"Projections";#N/A,#N/A,FALSE,"Mkt Mults";#N/A,#N/A,FALSE,"DCF";#N/A,#N/A,FALSE,"Accr Dil";#N/A,#N/A,FALSE,"PIC LBO";#N/A,#N/A,FALSE,"MULT10_4";#N/A,#N/A,FALSE,"CBI LBO"}</definedName>
    <definedName name="uuuuuuuuuuu" localSheetId="35" hidden="1">{#N/A,#N/A,FALSE,"Projections";#N/A,#N/A,FALSE,"Contribution_Stock";#N/A,#N/A,FALSE,"PF_Combo_Stock";#N/A,#N/A,FALSE,"Projections";#N/A,#N/A,FALSE,"Contribution_Cash";#N/A,#N/A,FALSE,"PF_Combo_Cash";#N/A,#N/A,FALSE,"IPO_Cash"}</definedName>
    <definedName name="uuuuuuuuuuu" localSheetId="31" hidden="1">{#N/A,#N/A,FALSE,"Projections";#N/A,#N/A,FALSE,"Contribution_Stock";#N/A,#N/A,FALSE,"PF_Combo_Stock";#N/A,#N/A,FALSE,"Projections";#N/A,#N/A,FALSE,"Contribution_Cash";#N/A,#N/A,FALSE,"PF_Combo_Cash";#N/A,#N/A,FALSE,"IPO_Cash"}</definedName>
    <definedName name="uuuuuuuuuuu" localSheetId="9" hidden="1">{#N/A,#N/A,FALSE,"Projections";#N/A,#N/A,FALSE,"Contribution_Stock";#N/A,#N/A,FALSE,"PF_Combo_Stock";#N/A,#N/A,FALSE,"Projections";#N/A,#N/A,FALSE,"Contribution_Cash";#N/A,#N/A,FALSE,"PF_Combo_Cash";#N/A,#N/A,FALSE,"IPO_Cash"}</definedName>
    <definedName name="uuuuuuuuuuu" localSheetId="30" hidden="1">{#N/A,#N/A,FALSE,"Projections";#N/A,#N/A,FALSE,"Contribution_Stock";#N/A,#N/A,FALSE,"PF_Combo_Stock";#N/A,#N/A,FALSE,"Projections";#N/A,#N/A,FALSE,"Contribution_Cash";#N/A,#N/A,FALSE,"PF_Combo_Cash";#N/A,#N/A,FALSE,"IPO_Cash"}</definedName>
    <definedName name="uuuuuuuuuuu" localSheetId="51" hidden="1">{#N/A,#N/A,FALSE,"Projections";#N/A,#N/A,FALSE,"Contribution_Stock";#N/A,#N/A,FALSE,"PF_Combo_Stock";#N/A,#N/A,FALSE,"Projections";#N/A,#N/A,FALSE,"Contribution_Cash";#N/A,#N/A,FALSE,"PF_Combo_Cash";#N/A,#N/A,FALSE,"IPO_Cash"}</definedName>
    <definedName name="uuuuuuuuuuu" localSheetId="7" hidden="1">{#N/A,#N/A,FALSE,"Projections";#N/A,#N/A,FALSE,"Contribution_Stock";#N/A,#N/A,FALSE,"PF_Combo_Stock";#N/A,#N/A,FALSE,"Projections";#N/A,#N/A,FALSE,"Contribution_Cash";#N/A,#N/A,FALSE,"PF_Combo_Cash";#N/A,#N/A,FALSE,"IPO_Cash"}</definedName>
    <definedName name="uuuuuuuuuuu" localSheetId="33" hidden="1">{#N/A,#N/A,FALSE,"Projections";#N/A,#N/A,FALSE,"Contribution_Stock";#N/A,#N/A,FALSE,"PF_Combo_Stock";#N/A,#N/A,FALSE,"Projections";#N/A,#N/A,FALSE,"Contribution_Cash";#N/A,#N/A,FALSE,"PF_Combo_Cash";#N/A,#N/A,FALSE,"IPO_Cash"}</definedName>
    <definedName name="uuuuuuuuuuu" localSheetId="6" hidden="1">{#N/A,#N/A,FALSE,"Projections";#N/A,#N/A,FALSE,"Contribution_Stock";#N/A,#N/A,FALSE,"PF_Combo_Stock";#N/A,#N/A,FALSE,"Projections";#N/A,#N/A,FALSE,"Contribution_Cash";#N/A,#N/A,FALSE,"PF_Combo_Cash";#N/A,#N/A,FALSE,"IPO_Cash"}</definedName>
    <definedName name="uuuuuuuuuuu" localSheetId="16" hidden="1">{#N/A,#N/A,FALSE,"Projections";#N/A,#N/A,FALSE,"Contribution_Stock";#N/A,#N/A,FALSE,"PF_Combo_Stock";#N/A,#N/A,FALSE,"Projections";#N/A,#N/A,FALSE,"Contribution_Cash";#N/A,#N/A,FALSE,"PF_Combo_Cash";#N/A,#N/A,FALSE,"IPO_Cash"}</definedName>
    <definedName name="uuuuuuuuuuu" localSheetId="10" hidden="1">{#N/A,#N/A,FALSE,"Projections";#N/A,#N/A,FALSE,"Contribution_Stock";#N/A,#N/A,FALSE,"PF_Combo_Stock";#N/A,#N/A,FALSE,"Projections";#N/A,#N/A,FALSE,"Contribution_Cash";#N/A,#N/A,FALSE,"PF_Combo_Cash";#N/A,#N/A,FALSE,"IPO_Cash"}</definedName>
    <definedName name="uuuuuuuuuuu" localSheetId="29" hidden="1">{#N/A,#N/A,FALSE,"Projections";#N/A,#N/A,FALSE,"Contribution_Stock";#N/A,#N/A,FALSE,"PF_Combo_Stock";#N/A,#N/A,FALSE,"Projections";#N/A,#N/A,FALSE,"Contribution_Cash";#N/A,#N/A,FALSE,"PF_Combo_Cash";#N/A,#N/A,FALSE,"IPO_Cash"}</definedName>
    <definedName name="uuuuuuuuuuu" localSheetId="28" hidden="1">{#N/A,#N/A,FALSE,"Projections";#N/A,#N/A,FALSE,"Contribution_Stock";#N/A,#N/A,FALSE,"PF_Combo_Stock";#N/A,#N/A,FALSE,"Projections";#N/A,#N/A,FALSE,"Contribution_Cash";#N/A,#N/A,FALSE,"PF_Combo_Cash";#N/A,#N/A,FALSE,"IPO_Cash"}</definedName>
    <definedName name="uuuuuuuuuuu" localSheetId="11" hidden="1">{#N/A,#N/A,FALSE,"Projections";#N/A,#N/A,FALSE,"Contribution_Stock";#N/A,#N/A,FALSE,"PF_Combo_Stock";#N/A,#N/A,FALSE,"Projections";#N/A,#N/A,FALSE,"Contribution_Cash";#N/A,#N/A,FALSE,"PF_Combo_Cash";#N/A,#N/A,FALSE,"IPO_Cash"}</definedName>
    <definedName name="uuuuuuuuuuu" localSheetId="36" hidden="1">{#N/A,#N/A,FALSE,"Projections";#N/A,#N/A,FALSE,"Contribution_Stock";#N/A,#N/A,FALSE,"PF_Combo_Stock";#N/A,#N/A,FALSE,"Projections";#N/A,#N/A,FALSE,"Contribution_Cash";#N/A,#N/A,FALSE,"PF_Combo_Cash";#N/A,#N/A,FALSE,"IPO_Cash"}</definedName>
    <definedName name="uuuuuuuuuuu" localSheetId="32" hidden="1">{#N/A,#N/A,FALSE,"Projections";#N/A,#N/A,FALSE,"Contribution_Stock";#N/A,#N/A,FALSE,"PF_Combo_Stock";#N/A,#N/A,FALSE,"Projections";#N/A,#N/A,FALSE,"Contribution_Cash";#N/A,#N/A,FALSE,"PF_Combo_Cash";#N/A,#N/A,FALSE,"IPO_Cash"}</definedName>
    <definedName name="uuuuuuuuuuu" localSheetId="18" hidden="1">{#N/A,#N/A,FALSE,"Projections";#N/A,#N/A,FALSE,"Contribution_Stock";#N/A,#N/A,FALSE,"PF_Combo_Stock";#N/A,#N/A,FALSE,"Projections";#N/A,#N/A,FALSE,"Contribution_Cash";#N/A,#N/A,FALSE,"PF_Combo_Cash";#N/A,#N/A,FALSE,"IPO_Cash"}</definedName>
    <definedName name="uuuuuuuuuuu" localSheetId="38" hidden="1">{#N/A,#N/A,FALSE,"Projections";#N/A,#N/A,FALSE,"Contribution_Stock";#N/A,#N/A,FALSE,"PF_Combo_Stock";#N/A,#N/A,FALSE,"Projections";#N/A,#N/A,FALSE,"Contribution_Cash";#N/A,#N/A,FALSE,"PF_Combo_Cash";#N/A,#N/A,FALSE,"IPO_Cash"}</definedName>
    <definedName name="uuuuuuuuuuu" hidden="1">{#N/A,#N/A,FALSE,"Projections";#N/A,#N/A,FALSE,"Contribution_Stock";#N/A,#N/A,FALSE,"PF_Combo_Stock";#N/A,#N/A,FALSE,"Projections";#N/A,#N/A,FALSE,"Contribution_Cash";#N/A,#N/A,FALSE,"PF_Combo_Cash";#N/A,#N/A,FALSE,"IPO_Cash"}</definedName>
    <definedName name="uuuuuuuuuuuuuu" localSheetId="35"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31"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30"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51"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33"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32"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localSheetId="38" hidden="1">{#N/A,#N/A,FALSE,"Projections";#N/A,#N/A,FALSE,"AccrDil";#N/A,#N/A,FALSE,"PurchPriMult";#N/A,#N/A,FALSE,"Mults7_13";#N/A,#N/A,FALSE,"Mkt Mults";#N/A,#N/A,FALSE,"Acq Mults";#N/A,#N/A,FALSE,"StockPrices";#N/A,#N/A,FALSE,"Prem Paid";#N/A,#N/A,FALSE,"DCF";#N/A,#N/A,FALSE,"AUTO";#N/A,#N/A,FALSE,"Relative Trading";#N/A,#N/A,FALSE,"Mkt Val";#N/A,#N/A,FALSE,"Acq Val"}</definedName>
    <definedName name="uuuuuuuuuuuuuu" hidden="1">{#N/A,#N/A,FALSE,"Projections";#N/A,#N/A,FALSE,"AccrDil";#N/A,#N/A,FALSE,"PurchPriMult";#N/A,#N/A,FALSE,"Mults7_13";#N/A,#N/A,FALSE,"Mkt Mults";#N/A,#N/A,FALSE,"Acq Mults";#N/A,#N/A,FALSE,"StockPrices";#N/A,#N/A,FALSE,"Prem Paid";#N/A,#N/A,FALSE,"DCF";#N/A,#N/A,FALSE,"AUTO";#N/A,#N/A,FALSE,"Relative Trading";#N/A,#N/A,FALSE,"Mkt Val";#N/A,#N/A,FALSE,"Acq Val"}</definedName>
    <definedName name="V" localSheetId="35" hidden="1">{"table",#N/A,FALSE,"COVER";"income_statement",#N/A,FALSE,"COVER"}</definedName>
    <definedName name="V" localSheetId="31" hidden="1">{"table",#N/A,FALSE,"COVER";"income_statement",#N/A,FALSE,"COVER"}</definedName>
    <definedName name="V" localSheetId="9" hidden="1">{"table",#N/A,FALSE,"COVER";"income_statement",#N/A,FALSE,"COVER"}</definedName>
    <definedName name="V" localSheetId="30" hidden="1">{"table",#N/A,FALSE,"COVER";"income_statement",#N/A,FALSE,"COVER"}</definedName>
    <definedName name="V" localSheetId="51" hidden="1">{"table",#N/A,FALSE,"COVER";"income_statement",#N/A,FALSE,"COVER"}</definedName>
    <definedName name="V" localSheetId="7" hidden="1">{"table",#N/A,FALSE,"COVER";"income_statement",#N/A,FALSE,"COVER"}</definedName>
    <definedName name="V" localSheetId="33" hidden="1">{"table",#N/A,FALSE,"COVER";"income_statement",#N/A,FALSE,"COVER"}</definedName>
    <definedName name="V" localSheetId="6" hidden="1">{"table",#N/A,FALSE,"COVER";"income_statement",#N/A,FALSE,"COVER"}</definedName>
    <definedName name="V" localSheetId="16" hidden="1">{"table",#N/A,FALSE,"COVER";"income_statement",#N/A,FALSE,"COVER"}</definedName>
    <definedName name="V" localSheetId="10" hidden="1">{"table",#N/A,FALSE,"COVER";"income_statement",#N/A,FALSE,"COVER"}</definedName>
    <definedName name="V" localSheetId="29" hidden="1">{"table",#N/A,FALSE,"COVER";"income_statement",#N/A,FALSE,"COVER"}</definedName>
    <definedName name="V" localSheetId="28" hidden="1">{"table",#N/A,FALSE,"COVER";"income_statement",#N/A,FALSE,"COVER"}</definedName>
    <definedName name="V" localSheetId="11" hidden="1">{"table",#N/A,FALSE,"COVER";"income_statement",#N/A,FALSE,"COVER"}</definedName>
    <definedName name="V" localSheetId="36" hidden="1">{"table",#N/A,FALSE,"COVER";"income_statement",#N/A,FALSE,"COVER"}</definedName>
    <definedName name="V" localSheetId="32" hidden="1">{"table",#N/A,FALSE,"COVER";"income_statement",#N/A,FALSE,"COVER"}</definedName>
    <definedName name="V" localSheetId="18" hidden="1">{"table",#N/A,FALSE,"COVER";"income_statement",#N/A,FALSE,"COVER"}</definedName>
    <definedName name="V" localSheetId="38" hidden="1">{"table",#N/A,FALSE,"COVER";"income_statement",#N/A,FALSE,"COVER"}</definedName>
    <definedName name="V" hidden="1">{"table",#N/A,FALSE,"COVER";"income_statement",#N/A,FALSE,"COVER"}</definedName>
    <definedName name="valuation" hidden="1">#REF!</definedName>
    <definedName name="Values_Entered" localSheetId="47">IF(Loan_Amount*[0]!Interest_Rate*Loan_Years*Loan_Start&gt;0,1,0)</definedName>
    <definedName name="Values_Entered" localSheetId="45">IF(Loan_Amount*[0]!Interest_Rate*Loan_Years*Loan_Start&gt;0,1,0)</definedName>
    <definedName name="Values_Entered" localSheetId="46">IF(Loan_Amount*[0]!Interest_Rate*Loan_Years*Loan_Start&gt;0,1,0)</definedName>
    <definedName name="var_reprt" localSheetId="47">#REF!</definedName>
    <definedName name="var_reprt" localSheetId="45">#REF!</definedName>
    <definedName name="var_reprt" localSheetId="46">#REF!</definedName>
    <definedName name="VARRPRT_IS_GO" localSheetId="47">#REF!</definedName>
    <definedName name="VARRPRT_IS_GO" localSheetId="45">#REF!</definedName>
    <definedName name="VARRPRT_IS_GO" localSheetId="46">#REF!</definedName>
    <definedName name="varrprtprint" localSheetId="47">#REF!</definedName>
    <definedName name="varrprtprint" localSheetId="45">#REF!</definedName>
    <definedName name="varrprtprint" localSheetId="46">#REF!</definedName>
    <definedName name="vb" localSheetId="35" hidden="1">{"table",#N/A,FALSE,"COVER";"income_statement",#N/A,FALSE,"COVER"}</definedName>
    <definedName name="vb" localSheetId="31" hidden="1">{"table",#N/A,FALSE,"COVER";"income_statement",#N/A,FALSE,"COVER"}</definedName>
    <definedName name="vb" localSheetId="9" hidden="1">{"table",#N/A,FALSE,"COVER";"income_statement",#N/A,FALSE,"COVER"}</definedName>
    <definedName name="vb" localSheetId="30" hidden="1">{"table",#N/A,FALSE,"COVER";"income_statement",#N/A,FALSE,"COVER"}</definedName>
    <definedName name="vb" localSheetId="51" hidden="1">{"table",#N/A,FALSE,"COVER";"income_statement",#N/A,FALSE,"COVER"}</definedName>
    <definedName name="vb" localSheetId="7" hidden="1">{"table",#N/A,FALSE,"COVER";"income_statement",#N/A,FALSE,"COVER"}</definedName>
    <definedName name="vb" localSheetId="33" hidden="1">{"table",#N/A,FALSE,"COVER";"income_statement",#N/A,FALSE,"COVER"}</definedName>
    <definedName name="vb" localSheetId="6" hidden="1">{"table",#N/A,FALSE,"COVER";"income_statement",#N/A,FALSE,"COVER"}</definedName>
    <definedName name="vb" localSheetId="16" hidden="1">{"table",#N/A,FALSE,"COVER";"income_statement",#N/A,FALSE,"COVER"}</definedName>
    <definedName name="vb" localSheetId="10" hidden="1">{"table",#N/A,FALSE,"COVER";"income_statement",#N/A,FALSE,"COVER"}</definedName>
    <definedName name="vb" localSheetId="29" hidden="1">{"table",#N/A,FALSE,"COVER";"income_statement",#N/A,FALSE,"COVER"}</definedName>
    <definedName name="vb" localSheetId="28" hidden="1">{"table",#N/A,FALSE,"COVER";"income_statement",#N/A,FALSE,"COVER"}</definedName>
    <definedName name="vb" localSheetId="11" hidden="1">{"table",#N/A,FALSE,"COVER";"income_statement",#N/A,FALSE,"COVER"}</definedName>
    <definedName name="vb" localSheetId="36" hidden="1">{"table",#N/A,FALSE,"COVER";"income_statement",#N/A,FALSE,"COVER"}</definedName>
    <definedName name="vb" localSheetId="32" hidden="1">{"table",#N/A,FALSE,"COVER";"income_statement",#N/A,FALSE,"COVER"}</definedName>
    <definedName name="vb" localSheetId="18" hidden="1">{"table",#N/A,FALSE,"COVER";"income_statement",#N/A,FALSE,"COVER"}</definedName>
    <definedName name="vb" localSheetId="38" hidden="1">{"table",#N/A,FALSE,"COVER";"income_statement",#N/A,FALSE,"COVER"}</definedName>
    <definedName name="vb" hidden="1">{"table",#N/A,FALSE,"COVER";"income_statement",#N/A,FALSE,"COVER"}</definedName>
    <definedName name="vbvb" localSheetId="9" hidden="1">{"'FORM'!$A$7:$H$11","'FORM'!$A$1:$H$47"}</definedName>
    <definedName name="vbvb" localSheetId="16" hidden="1">{"'FORM'!$A$7:$H$11","'FORM'!$A$1:$H$47"}</definedName>
    <definedName name="vbvb" localSheetId="10" hidden="1">{"'FORM'!$A$7:$H$11","'FORM'!$A$1:$H$47"}</definedName>
    <definedName name="vbvb" localSheetId="11" hidden="1">{"'FORM'!$A$7:$H$11","'FORM'!$A$1:$H$47"}</definedName>
    <definedName name="vbvb" localSheetId="18" hidden="1">{"'FORM'!$A$7:$H$11","'FORM'!$A$1:$H$47"}</definedName>
    <definedName name="vbvb" localSheetId="38" hidden="1">{"'FORM'!$A$7:$H$11","'FORM'!$A$1:$H$47"}</definedName>
    <definedName name="vbvb" hidden="1">{"'FORM'!$A$7:$H$11","'FORM'!$A$1:$H$47"}</definedName>
    <definedName name="vbvb1" localSheetId="9" hidden="1">{"'FORM'!$A$7:$H$11","'FORM'!$A$1:$H$47"}</definedName>
    <definedName name="vbvb1" localSheetId="16" hidden="1">{"'FORM'!$A$7:$H$11","'FORM'!$A$1:$H$47"}</definedName>
    <definedName name="vbvb1" localSheetId="10" hidden="1">{"'FORM'!$A$7:$H$11","'FORM'!$A$1:$H$47"}</definedName>
    <definedName name="vbvb1" localSheetId="11" hidden="1">{"'FORM'!$A$7:$H$11","'FORM'!$A$1:$H$47"}</definedName>
    <definedName name="vbvb1" localSheetId="18" hidden="1">{"'FORM'!$A$7:$H$11","'FORM'!$A$1:$H$47"}</definedName>
    <definedName name="vbvb1" localSheetId="38" hidden="1">{"'FORM'!$A$7:$H$11","'FORM'!$A$1:$H$47"}</definedName>
    <definedName name="vbvb1" hidden="1">{"'FORM'!$A$7:$H$11","'FORM'!$A$1:$H$47"}</definedName>
    <definedName name="vbvb12" localSheetId="9" hidden="1">{"'FORM'!$A$7:$H$11","'FORM'!$A$1:$H$47"}</definedName>
    <definedName name="vbvb12" localSheetId="16" hidden="1">{"'FORM'!$A$7:$H$11","'FORM'!$A$1:$H$47"}</definedName>
    <definedName name="vbvb12" localSheetId="10" hidden="1">{"'FORM'!$A$7:$H$11","'FORM'!$A$1:$H$47"}</definedName>
    <definedName name="vbvb12" localSheetId="11" hidden="1">{"'FORM'!$A$7:$H$11","'FORM'!$A$1:$H$47"}</definedName>
    <definedName name="vbvb12" localSheetId="18" hidden="1">{"'FORM'!$A$7:$H$11","'FORM'!$A$1:$H$47"}</definedName>
    <definedName name="vbvb12" localSheetId="38" hidden="1">{"'FORM'!$A$7:$H$11","'FORM'!$A$1:$H$47"}</definedName>
    <definedName name="vbvb12" hidden="1">{"'FORM'!$A$7:$H$11","'FORM'!$A$1:$H$47"}</definedName>
    <definedName name="vbvb122" localSheetId="9" hidden="1">{"'FORM'!$A$7:$H$11","'FORM'!$A$1:$H$47"}</definedName>
    <definedName name="vbvb122" localSheetId="16" hidden="1">{"'FORM'!$A$7:$H$11","'FORM'!$A$1:$H$47"}</definedName>
    <definedName name="vbvb122" localSheetId="10" hidden="1">{"'FORM'!$A$7:$H$11","'FORM'!$A$1:$H$47"}</definedName>
    <definedName name="vbvb122" localSheetId="11" hidden="1">{"'FORM'!$A$7:$H$11","'FORM'!$A$1:$H$47"}</definedName>
    <definedName name="vbvb122" localSheetId="18" hidden="1">{"'FORM'!$A$7:$H$11","'FORM'!$A$1:$H$47"}</definedName>
    <definedName name="vbvb122" localSheetId="38" hidden="1">{"'FORM'!$A$7:$H$11","'FORM'!$A$1:$H$47"}</definedName>
    <definedName name="vbvb122" hidden="1">{"'FORM'!$A$7:$H$11","'FORM'!$A$1:$H$47"}</definedName>
    <definedName name="visits" localSheetId="9" hidden="1">{"'Customer Support Trends'!$A$1:$AB$13"}</definedName>
    <definedName name="visits" localSheetId="51" hidden="1">{"'Customer Support Trends'!$A$1:$AB$13"}</definedName>
    <definedName name="visits" localSheetId="7" hidden="1">{"'Customer Support Trends'!$A$1:$AB$13"}</definedName>
    <definedName name="visits" localSheetId="6" hidden="1">{"'Customer Support Trends'!$A$1:$AB$13"}</definedName>
    <definedName name="visits" localSheetId="10" hidden="1">{"'Customer Support Trends'!$A$1:$AB$13"}</definedName>
    <definedName name="visits" localSheetId="28" hidden="1">{"'Customer Support Trends'!$A$1:$AB$13"}</definedName>
    <definedName name="visits" localSheetId="11" hidden="1">{"'Customer Support Trends'!$A$1:$AB$13"}</definedName>
    <definedName name="visits" localSheetId="36" hidden="1">{"'Customer Support Trends'!$A$1:$AB$13"}</definedName>
    <definedName name="visits" localSheetId="18" hidden="1">{"'Customer Support Trends'!$A$1:$AB$13"}</definedName>
    <definedName name="visits" localSheetId="38" hidden="1">{"'Customer Support Trends'!$A$1:$AB$13"}</definedName>
    <definedName name="visits" hidden="1">{"'Customer Support Trends'!$A$1:$AB$13"}</definedName>
    <definedName name="vistis2" localSheetId="9" hidden="1">{"'Customer Support Trends'!$A$1:$AB$13"}</definedName>
    <definedName name="vistis2" localSheetId="51" hidden="1">{"'Customer Support Trends'!$A$1:$AB$13"}</definedName>
    <definedName name="vistis2" localSheetId="7" hidden="1">{"'Customer Support Trends'!$A$1:$AB$13"}</definedName>
    <definedName name="vistis2" localSheetId="6" hidden="1">{"'Customer Support Trends'!$A$1:$AB$13"}</definedName>
    <definedName name="vistis2" localSheetId="10" hidden="1">{"'Customer Support Trends'!$A$1:$AB$13"}</definedName>
    <definedName name="vistis2" localSheetId="28" hidden="1">{"'Customer Support Trends'!$A$1:$AB$13"}</definedName>
    <definedName name="vistis2" localSheetId="11" hidden="1">{"'Customer Support Trends'!$A$1:$AB$13"}</definedName>
    <definedName name="vistis2" localSheetId="36" hidden="1">{"'Customer Support Trends'!$A$1:$AB$13"}</definedName>
    <definedName name="vistis2" localSheetId="18" hidden="1">{"'Customer Support Trends'!$A$1:$AB$13"}</definedName>
    <definedName name="vistis2" localSheetId="38" hidden="1">{"'Customer Support Trends'!$A$1:$AB$13"}</definedName>
    <definedName name="vistis2" hidden="1">{"'Customer Support Trends'!$A$1:$AB$13"}</definedName>
    <definedName name="VTM_1" localSheetId="9" hidden="1">#REF!</definedName>
    <definedName name="VTM_1" localSheetId="51" hidden="1">#REF!</definedName>
    <definedName name="VTM_1" localSheetId="10" hidden="1">'NFD CONSO'!#REF!</definedName>
    <definedName name="VTM_1" localSheetId="29" hidden="1">#REF!</definedName>
    <definedName name="VTM_1" localSheetId="11" hidden="1">#REF!</definedName>
    <definedName name="VTM_1" hidden="1">#REF!</definedName>
    <definedName name="VV" localSheetId="9" hidden="1">{#N/A,#N/A,FALSE,"Valsum";#N/A,#N/A,FALSE,"Value";#N/A,#N/A,FALSE,"Tonnes";#N/A,#N/A,FALSE,"PackVal"}</definedName>
    <definedName name="vv" localSheetId="51" hidden="1">{"cash_marc",#N/A,FALSE,"dec95cr.xls"}</definedName>
    <definedName name="VV" localSheetId="7" hidden="1">{#N/A,#N/A,FALSE,"Valsum";#N/A,#N/A,FALSE,"Value";#N/A,#N/A,FALSE,"Tonnes";#N/A,#N/A,FALSE,"PackVal"}</definedName>
    <definedName name="VV" localSheetId="6" hidden="1">{#N/A,#N/A,FALSE,"Valsum";#N/A,#N/A,FALSE,"Value";#N/A,#N/A,FALSE,"Tonnes";#N/A,#N/A,FALSE,"PackVal"}</definedName>
    <definedName name="VV" localSheetId="16" hidden="1">{#N/A,#N/A,FALSE,"Valsum";#N/A,#N/A,FALSE,"Value";#N/A,#N/A,FALSE,"Tonnes";#N/A,#N/A,FALSE,"PackVal"}</definedName>
    <definedName name="VV" localSheetId="10" hidden="1">{#N/A,#N/A,FALSE,"Valsum";#N/A,#N/A,FALSE,"Value";#N/A,#N/A,FALSE,"Tonnes";#N/A,#N/A,FALSE,"PackVal"}</definedName>
    <definedName name="VV" localSheetId="29" hidden="1">{#N/A,#N/A,FALSE,"Valsum";#N/A,#N/A,FALSE,"Value";#N/A,#N/A,FALSE,"Tonnes";#N/A,#N/A,FALSE,"PackVal"}</definedName>
    <definedName name="VV" localSheetId="28" hidden="1">{#N/A,#N/A,FALSE,"Valsum";#N/A,#N/A,FALSE,"Value";#N/A,#N/A,FALSE,"Tonnes";#N/A,#N/A,FALSE,"PackVal"}</definedName>
    <definedName name="VV" localSheetId="11" hidden="1">{#N/A,#N/A,FALSE,"Valsum";#N/A,#N/A,FALSE,"Value";#N/A,#N/A,FALSE,"Tonnes";#N/A,#N/A,FALSE,"PackVal"}</definedName>
    <definedName name="VV" localSheetId="36" hidden="1">{#N/A,#N/A,FALSE,"Valsum";#N/A,#N/A,FALSE,"Value";#N/A,#N/A,FALSE,"Tonnes";#N/A,#N/A,FALSE,"PackVal"}</definedName>
    <definedName name="VV" localSheetId="18" hidden="1">{#N/A,#N/A,FALSE,"Valsum";#N/A,#N/A,FALSE,"Value";#N/A,#N/A,FALSE,"Tonnes";#N/A,#N/A,FALSE,"PackVal"}</definedName>
    <definedName name="VV" localSheetId="38" hidden="1">{#N/A,#N/A,FALSE,"Valsum";#N/A,#N/A,FALSE,"Value";#N/A,#N/A,FALSE,"Tonnes";#N/A,#N/A,FALSE,"PackVal"}</definedName>
    <definedName name="VV" hidden="1">{#N/A,#N/A,FALSE,"Valsum";#N/A,#N/A,FALSE,"Value";#N/A,#N/A,FALSE,"Tonnes";#N/A,#N/A,FALSE,"PackVal"}</definedName>
    <definedName name="vvv" localSheetId="35" hidden="1">{#N/A,#N/A,FALSE,"Assump";#N/A,#N/A,FALSE,"Income";#N/A,#N/A,FALSE,"Balance";#N/A,#N/A,FALSE,"DCF Pump";#N/A,#N/A,FALSE,"Trans Assump";#N/A,#N/A,FALSE,"Combined Income";#N/A,#N/A,FALSE,"Combined Balance"}</definedName>
    <definedName name="vvv" localSheetId="31" hidden="1">{#N/A,#N/A,FALSE,"Assump";#N/A,#N/A,FALSE,"Income";#N/A,#N/A,FALSE,"Balance";#N/A,#N/A,FALSE,"DCF Pump";#N/A,#N/A,FALSE,"Trans Assump";#N/A,#N/A,FALSE,"Combined Income";#N/A,#N/A,FALSE,"Combined Balance"}</definedName>
    <definedName name="vvv" localSheetId="9" hidden="1">{#N/A,#N/A,FALSE,"Assump";#N/A,#N/A,FALSE,"Income";#N/A,#N/A,FALSE,"Balance";#N/A,#N/A,FALSE,"DCF Pump";#N/A,#N/A,FALSE,"Trans Assump";#N/A,#N/A,FALSE,"Combined Income";#N/A,#N/A,FALSE,"Combined Balance"}</definedName>
    <definedName name="vvv" localSheetId="30" hidden="1">{#N/A,#N/A,FALSE,"Assump";#N/A,#N/A,FALSE,"Income";#N/A,#N/A,FALSE,"Balance";#N/A,#N/A,FALSE,"DCF Pump";#N/A,#N/A,FALSE,"Trans Assump";#N/A,#N/A,FALSE,"Combined Income";#N/A,#N/A,FALSE,"Combined Balance"}</definedName>
    <definedName name="vvv" localSheetId="51" hidden="1">{#N/A,#N/A,FALSE,"Assump";#N/A,#N/A,FALSE,"Income";#N/A,#N/A,FALSE,"Balance";#N/A,#N/A,FALSE,"DCF Pump";#N/A,#N/A,FALSE,"Trans Assump";#N/A,#N/A,FALSE,"Combined Income";#N/A,#N/A,FALSE,"Combined Balance"}</definedName>
    <definedName name="vvv" localSheetId="7" hidden="1">{#N/A,#N/A,FALSE,"Assump";#N/A,#N/A,FALSE,"Income";#N/A,#N/A,FALSE,"Balance";#N/A,#N/A,FALSE,"DCF Pump";#N/A,#N/A,FALSE,"Trans Assump";#N/A,#N/A,FALSE,"Combined Income";#N/A,#N/A,FALSE,"Combined Balance"}</definedName>
    <definedName name="vvv" localSheetId="33" hidden="1">{#N/A,#N/A,FALSE,"Assump";#N/A,#N/A,FALSE,"Income";#N/A,#N/A,FALSE,"Balance";#N/A,#N/A,FALSE,"DCF Pump";#N/A,#N/A,FALSE,"Trans Assump";#N/A,#N/A,FALSE,"Combined Income";#N/A,#N/A,FALSE,"Combined Balance"}</definedName>
    <definedName name="vvv" localSheetId="6" hidden="1">{#N/A,#N/A,FALSE,"Assump";#N/A,#N/A,FALSE,"Income";#N/A,#N/A,FALSE,"Balance";#N/A,#N/A,FALSE,"DCF Pump";#N/A,#N/A,FALSE,"Trans Assump";#N/A,#N/A,FALSE,"Combined Income";#N/A,#N/A,FALSE,"Combined Balance"}</definedName>
    <definedName name="vvv" localSheetId="16" hidden="1">{#N/A,#N/A,FALSE,"Assump";#N/A,#N/A,FALSE,"Income";#N/A,#N/A,FALSE,"Balance";#N/A,#N/A,FALSE,"DCF Pump";#N/A,#N/A,FALSE,"Trans Assump";#N/A,#N/A,FALSE,"Combined Income";#N/A,#N/A,FALSE,"Combined Balance"}</definedName>
    <definedName name="vvv" localSheetId="10" hidden="1">{#N/A,#N/A,FALSE,"Assump";#N/A,#N/A,FALSE,"Income";#N/A,#N/A,FALSE,"Balance";#N/A,#N/A,FALSE,"DCF Pump";#N/A,#N/A,FALSE,"Trans Assump";#N/A,#N/A,FALSE,"Combined Income";#N/A,#N/A,FALSE,"Combined Balance"}</definedName>
    <definedName name="vvv" localSheetId="29" hidden="1">{#N/A,#N/A,FALSE,"Assump";#N/A,#N/A,FALSE,"Income";#N/A,#N/A,FALSE,"Balance";#N/A,#N/A,FALSE,"DCF Pump";#N/A,#N/A,FALSE,"Trans Assump";#N/A,#N/A,FALSE,"Combined Income";#N/A,#N/A,FALSE,"Combined Balance"}</definedName>
    <definedName name="vvv" localSheetId="28" hidden="1">{#N/A,#N/A,FALSE,"Assump";#N/A,#N/A,FALSE,"Income";#N/A,#N/A,FALSE,"Balance";#N/A,#N/A,FALSE,"DCF Pump";#N/A,#N/A,FALSE,"Trans Assump";#N/A,#N/A,FALSE,"Combined Income";#N/A,#N/A,FALSE,"Combined Balance"}</definedName>
    <definedName name="vvv" localSheetId="11" hidden="1">{#N/A,#N/A,FALSE,"Assump";#N/A,#N/A,FALSE,"Income";#N/A,#N/A,FALSE,"Balance";#N/A,#N/A,FALSE,"DCF Pump";#N/A,#N/A,FALSE,"Trans Assump";#N/A,#N/A,FALSE,"Combined Income";#N/A,#N/A,FALSE,"Combined Balance"}</definedName>
    <definedName name="vvv" localSheetId="36" hidden="1">{#N/A,#N/A,FALSE,"Assump";#N/A,#N/A,FALSE,"Income";#N/A,#N/A,FALSE,"Balance";#N/A,#N/A,FALSE,"DCF Pump";#N/A,#N/A,FALSE,"Trans Assump";#N/A,#N/A,FALSE,"Combined Income";#N/A,#N/A,FALSE,"Combined Balance"}</definedName>
    <definedName name="vvv" localSheetId="32" hidden="1">{#N/A,#N/A,FALSE,"Assump";#N/A,#N/A,FALSE,"Income";#N/A,#N/A,FALSE,"Balance";#N/A,#N/A,FALSE,"DCF Pump";#N/A,#N/A,FALSE,"Trans Assump";#N/A,#N/A,FALSE,"Combined Income";#N/A,#N/A,FALSE,"Combined Balance"}</definedName>
    <definedName name="vvv" localSheetId="18" hidden="1">{#N/A,#N/A,FALSE,"Assump";#N/A,#N/A,FALSE,"Income";#N/A,#N/A,FALSE,"Balance";#N/A,#N/A,FALSE,"DCF Pump";#N/A,#N/A,FALSE,"Trans Assump";#N/A,#N/A,FALSE,"Combined Income";#N/A,#N/A,FALSE,"Combined Balance"}</definedName>
    <definedName name="vvv" localSheetId="38" hidden="1">{#N/A,#N/A,FALSE,"Assump";#N/A,#N/A,FALSE,"Income";#N/A,#N/A,FALSE,"Balance";#N/A,#N/A,FALSE,"DCF Pump";#N/A,#N/A,FALSE,"Trans Assump";#N/A,#N/A,FALSE,"Combined Income";#N/A,#N/A,FALSE,"Combined Balance"}</definedName>
    <definedName name="vvv" hidden="1">{#N/A,#N/A,FALSE,"Assump";#N/A,#N/A,FALSE,"Income";#N/A,#N/A,FALSE,"Balance";#N/A,#N/A,FALSE,"DCF Pump";#N/A,#N/A,FALSE,"Trans Assump";#N/A,#N/A,FALSE,"Combined Income";#N/A,#N/A,FALSE,"Combined Balance"}</definedName>
    <definedName name="w" localSheetId="35" hidden="1">{#N/A,#N/A,FALSE,"Pooling";#N/A,#N/A,FALSE,"income";#N/A,#N/A,FALSE,"valuation"}</definedName>
    <definedName name="w" localSheetId="31" hidden="1">{#N/A,#N/A,FALSE,"Pooling";#N/A,#N/A,FALSE,"income";#N/A,#N/A,FALSE,"valuation"}</definedName>
    <definedName name="w" localSheetId="9" hidden="1">{#N/A,#N/A,FALSE,"Pooling";#N/A,#N/A,FALSE,"income";#N/A,#N/A,FALSE,"valuation"}</definedName>
    <definedName name="w" localSheetId="30" hidden="1">{#N/A,#N/A,FALSE,"Pooling";#N/A,#N/A,FALSE,"income";#N/A,#N/A,FALSE,"valuation"}</definedName>
    <definedName name="w" localSheetId="51" hidden="1">{#N/A,#N/A,FALSE,"Pooling";#N/A,#N/A,FALSE,"income";#N/A,#N/A,FALSE,"valuation"}</definedName>
    <definedName name="w" localSheetId="7" hidden="1">{#N/A,#N/A,FALSE,"Pooling";#N/A,#N/A,FALSE,"income";#N/A,#N/A,FALSE,"valuation"}</definedName>
    <definedName name="w" localSheetId="33" hidden="1">{#N/A,#N/A,FALSE,"Pooling";#N/A,#N/A,FALSE,"income";#N/A,#N/A,FALSE,"valuation"}</definedName>
    <definedName name="w" localSheetId="6" hidden="1">{#N/A,#N/A,FALSE,"Pooling";#N/A,#N/A,FALSE,"income";#N/A,#N/A,FALSE,"valuation"}</definedName>
    <definedName name="w" localSheetId="10" hidden="1">{#N/A,#N/A,FALSE,"Pooling";#N/A,#N/A,FALSE,"income";#N/A,#N/A,FALSE,"valuation"}</definedName>
    <definedName name="w" localSheetId="29" hidden="1">{#N/A,#N/A,FALSE,"Pooling";#N/A,#N/A,FALSE,"income";#N/A,#N/A,FALSE,"valuation"}</definedName>
    <definedName name="w" localSheetId="28" hidden="1">{#N/A,#N/A,FALSE,"Pooling";#N/A,#N/A,FALSE,"income";#N/A,#N/A,FALSE,"valuation"}</definedName>
    <definedName name="w" localSheetId="11" hidden="1">{#N/A,#N/A,FALSE,"Pooling";#N/A,#N/A,FALSE,"income";#N/A,#N/A,FALSE,"valuation"}</definedName>
    <definedName name="w" localSheetId="36" hidden="1">{#N/A,#N/A,FALSE,"Pooling";#N/A,#N/A,FALSE,"income";#N/A,#N/A,FALSE,"valuation"}</definedName>
    <definedName name="w" localSheetId="32" hidden="1">{#N/A,#N/A,FALSE,"Pooling";#N/A,#N/A,FALSE,"income";#N/A,#N/A,FALSE,"valuation"}</definedName>
    <definedName name="w" localSheetId="18" hidden="1">{#N/A,#N/A,FALSE,"Pooling";#N/A,#N/A,FALSE,"income";#N/A,#N/A,FALSE,"valuation"}</definedName>
    <definedName name="w" hidden="1">{#N/A,#N/A,FALSE,"Pooling";#N/A,#N/A,FALSE,"income";#N/A,#N/A,FALSE,"valuation"}</definedName>
    <definedName name="w5y2367" localSheetId="35"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31"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30"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51"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33"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32"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w5y2367" localSheetId="38" hidden="1">{#N/A,#N/A,FALSE,"Projections";#N/A,#N/A,FALSE,"AccrDil";#N/A,#N/A,FALSE,"PurchPriMult";#N/A,#N/A,FALSE,"Mults7_13";#N/A,#N/A,FALSE,"Mkt Mults";#N/A,#N/A,FALSE,"Acq Mults";#N/A,#N/A,FALSE,"StockPrices";#N/A,#N/A,FALSE,"Prem Paid";#N/A,#N/A,FALSE,"DCF";#N/A,#N/A,FALSE,"AUTO";#N/A,#N/A,FALSE,"Relative Trading";#N/A,#N/A,FALSE,"Mkt Val";#N/A,#N/A,FALSE,"Acq Val"}</definedName>
    <definedName name="w5y2367" hidden="1">{#N/A,#N/A,FALSE,"Projections";#N/A,#N/A,FALSE,"AccrDil";#N/A,#N/A,FALSE,"PurchPriMult";#N/A,#N/A,FALSE,"Mults7_13";#N/A,#N/A,FALSE,"Mkt Mults";#N/A,#N/A,FALSE,"Acq Mults";#N/A,#N/A,FALSE,"StockPrices";#N/A,#N/A,FALSE,"Prem Paid";#N/A,#N/A,FALSE,"DCF";#N/A,#N/A,FALSE,"AUTO";#N/A,#N/A,FALSE,"Relative Trading";#N/A,#N/A,FALSE,"Mkt Val";#N/A,#N/A,FALSE,"Acq Val"}</definedName>
    <definedName name="was" localSheetId="35" hidden="1">{#N/A,#N/A,FALSE,"Sales Graph";#N/A,#N/A,FALSE,"BUC Graph";#N/A,#N/A,FALSE,"P&amp;L - YTD"}</definedName>
    <definedName name="was" localSheetId="31" hidden="1">{#N/A,#N/A,FALSE,"Sales Graph";#N/A,#N/A,FALSE,"BUC Graph";#N/A,#N/A,FALSE,"P&amp;L - YTD"}</definedName>
    <definedName name="was" localSheetId="9" hidden="1">{#N/A,#N/A,FALSE,"Sales Graph";#N/A,#N/A,FALSE,"BUC Graph";#N/A,#N/A,FALSE,"P&amp;L - YTD"}</definedName>
    <definedName name="was" localSheetId="30" hidden="1">{#N/A,#N/A,FALSE,"Sales Graph";#N/A,#N/A,FALSE,"BUC Graph";#N/A,#N/A,FALSE,"P&amp;L - YTD"}</definedName>
    <definedName name="was" localSheetId="51" hidden="1">{#N/A,#N/A,FALSE,"Sales Graph";#N/A,#N/A,FALSE,"BUC Graph";#N/A,#N/A,FALSE,"P&amp;L - YTD"}</definedName>
    <definedName name="was" localSheetId="7" hidden="1">{#N/A,#N/A,FALSE,"Sales Graph";#N/A,#N/A,FALSE,"BUC Graph";#N/A,#N/A,FALSE,"P&amp;L - YTD"}</definedName>
    <definedName name="was" localSheetId="33" hidden="1">{#N/A,#N/A,FALSE,"Sales Graph";#N/A,#N/A,FALSE,"BUC Graph";#N/A,#N/A,FALSE,"P&amp;L - YTD"}</definedName>
    <definedName name="was" localSheetId="6" hidden="1">{#N/A,#N/A,FALSE,"Sales Graph";#N/A,#N/A,FALSE,"BUC Graph";#N/A,#N/A,FALSE,"P&amp;L - YTD"}</definedName>
    <definedName name="was" localSheetId="16" hidden="1">{#N/A,#N/A,FALSE,"Sales Graph";#N/A,#N/A,FALSE,"BUC Graph";#N/A,#N/A,FALSE,"P&amp;L - YTD"}</definedName>
    <definedName name="was" localSheetId="10" hidden="1">{#N/A,#N/A,FALSE,"Sales Graph";#N/A,#N/A,FALSE,"BUC Graph";#N/A,#N/A,FALSE,"P&amp;L - YTD"}</definedName>
    <definedName name="was" localSheetId="29" hidden="1">{#N/A,#N/A,FALSE,"Sales Graph";#N/A,#N/A,FALSE,"BUC Graph";#N/A,#N/A,FALSE,"P&amp;L - YTD"}</definedName>
    <definedName name="was" localSheetId="28" hidden="1">{#N/A,#N/A,FALSE,"Sales Graph";#N/A,#N/A,FALSE,"BUC Graph";#N/A,#N/A,FALSE,"P&amp;L - YTD"}</definedName>
    <definedName name="was" localSheetId="11" hidden="1">{#N/A,#N/A,FALSE,"Sales Graph";#N/A,#N/A,FALSE,"BUC Graph";#N/A,#N/A,FALSE,"P&amp;L - YTD"}</definedName>
    <definedName name="was" localSheetId="36" hidden="1">{#N/A,#N/A,FALSE,"Sales Graph";#N/A,#N/A,FALSE,"BUC Graph";#N/A,#N/A,FALSE,"P&amp;L - YTD"}</definedName>
    <definedName name="was" localSheetId="32" hidden="1">{#N/A,#N/A,FALSE,"Sales Graph";#N/A,#N/A,FALSE,"BUC Graph";#N/A,#N/A,FALSE,"P&amp;L - YTD"}</definedName>
    <definedName name="was" localSheetId="18" hidden="1">{#N/A,#N/A,FALSE,"Sales Graph";#N/A,#N/A,FALSE,"BUC Graph";#N/A,#N/A,FALSE,"P&amp;L - YTD"}</definedName>
    <definedName name="was" localSheetId="38" hidden="1">{#N/A,#N/A,FALSE,"Sales Graph";#N/A,#N/A,FALSE,"BUC Graph";#N/A,#N/A,FALSE,"P&amp;L - YTD"}</definedName>
    <definedName name="was" hidden="1">{#N/A,#N/A,FALSE,"Sales Graph";#N/A,#N/A,FALSE,"BUC Graph";#N/A,#N/A,FALSE,"P&amp;L - YTD"}</definedName>
    <definedName name="wb" localSheetId="35" hidden="1">{#N/A,#N/A,FALSE,"Pharm";#N/A,#N/A,FALSE,"WWCM"}</definedName>
    <definedName name="wb" localSheetId="31" hidden="1">{#N/A,#N/A,FALSE,"Pharm";#N/A,#N/A,FALSE,"WWCM"}</definedName>
    <definedName name="wb" localSheetId="9" hidden="1">{#N/A,#N/A,FALSE,"Pharm";#N/A,#N/A,FALSE,"WWCM"}</definedName>
    <definedName name="wb" localSheetId="30" hidden="1">{#N/A,#N/A,FALSE,"Pharm";#N/A,#N/A,FALSE,"WWCM"}</definedName>
    <definedName name="wb" localSheetId="51" hidden="1">{#N/A,#N/A,FALSE,"Pharm";#N/A,#N/A,FALSE,"WWCM"}</definedName>
    <definedName name="wb" localSheetId="7" hidden="1">{#N/A,#N/A,FALSE,"Pharm";#N/A,#N/A,FALSE,"WWCM"}</definedName>
    <definedName name="wb" localSheetId="33" hidden="1">{#N/A,#N/A,FALSE,"Pharm";#N/A,#N/A,FALSE,"WWCM"}</definedName>
    <definedName name="wb" localSheetId="6" hidden="1">{#N/A,#N/A,FALSE,"Pharm";#N/A,#N/A,FALSE,"WWCM"}</definedName>
    <definedName name="wb" localSheetId="16" hidden="1">{#N/A,#N/A,FALSE,"Pharm";#N/A,#N/A,FALSE,"WWCM"}</definedName>
    <definedName name="wb" localSheetId="10" hidden="1">{#N/A,#N/A,FALSE,"Pharm";#N/A,#N/A,FALSE,"WWCM"}</definedName>
    <definedName name="wb" localSheetId="29" hidden="1">{#N/A,#N/A,FALSE,"Pharm";#N/A,#N/A,FALSE,"WWCM"}</definedName>
    <definedName name="wb" localSheetId="28" hidden="1">{#N/A,#N/A,FALSE,"Pharm";#N/A,#N/A,FALSE,"WWCM"}</definedName>
    <definedName name="wb" localSheetId="11" hidden="1">{#N/A,#N/A,FALSE,"Pharm";#N/A,#N/A,FALSE,"WWCM"}</definedName>
    <definedName name="wb" localSheetId="36" hidden="1">{#N/A,#N/A,FALSE,"Pharm";#N/A,#N/A,FALSE,"WWCM"}</definedName>
    <definedName name="wb" localSheetId="32" hidden="1">{#N/A,#N/A,FALSE,"Pharm";#N/A,#N/A,FALSE,"WWCM"}</definedName>
    <definedName name="wb" localSheetId="18" hidden="1">{#N/A,#N/A,FALSE,"Pharm";#N/A,#N/A,FALSE,"WWCM"}</definedName>
    <definedName name="wb" localSheetId="38" hidden="1">{#N/A,#N/A,FALSE,"Pharm";#N/A,#N/A,FALSE,"WWCM"}</definedName>
    <definedName name="wb" hidden="1">{#N/A,#N/A,FALSE,"Pharm";#N/A,#N/A,FALSE,"WWCM"}</definedName>
    <definedName name="wc" localSheetId="35" hidden="1">{#N/A,#N/A,FALSE,"Pharm";#N/A,#N/A,FALSE,"WWCM"}</definedName>
    <definedName name="wc" localSheetId="31" hidden="1">{#N/A,#N/A,FALSE,"Pharm";#N/A,#N/A,FALSE,"WWCM"}</definedName>
    <definedName name="wc" localSheetId="9" hidden="1">{#N/A,#N/A,FALSE,"Pharm";#N/A,#N/A,FALSE,"WWCM"}</definedName>
    <definedName name="wc" localSheetId="30" hidden="1">{#N/A,#N/A,FALSE,"Pharm";#N/A,#N/A,FALSE,"WWCM"}</definedName>
    <definedName name="wc" localSheetId="51" hidden="1">{#N/A,#N/A,FALSE,"Pharm";#N/A,#N/A,FALSE,"WWCM"}</definedName>
    <definedName name="wc" localSheetId="7" hidden="1">{#N/A,#N/A,FALSE,"Pharm";#N/A,#N/A,FALSE,"WWCM"}</definedName>
    <definedName name="wc" localSheetId="33" hidden="1">{#N/A,#N/A,FALSE,"Pharm";#N/A,#N/A,FALSE,"WWCM"}</definedName>
    <definedName name="wc" localSheetId="6" hidden="1">{#N/A,#N/A,FALSE,"Pharm";#N/A,#N/A,FALSE,"WWCM"}</definedName>
    <definedName name="wc" localSheetId="16" hidden="1">{#N/A,#N/A,FALSE,"Pharm";#N/A,#N/A,FALSE,"WWCM"}</definedName>
    <definedName name="wc" localSheetId="10" hidden="1">{#N/A,#N/A,FALSE,"Pharm";#N/A,#N/A,FALSE,"WWCM"}</definedName>
    <definedName name="wc" localSheetId="29" hidden="1">{#N/A,#N/A,FALSE,"Pharm";#N/A,#N/A,FALSE,"WWCM"}</definedName>
    <definedName name="wc" localSheetId="28" hidden="1">{#N/A,#N/A,FALSE,"Pharm";#N/A,#N/A,FALSE,"WWCM"}</definedName>
    <definedName name="wc" localSheetId="11" hidden="1">{#N/A,#N/A,FALSE,"Pharm";#N/A,#N/A,FALSE,"WWCM"}</definedName>
    <definedName name="wc" localSheetId="36" hidden="1">{#N/A,#N/A,FALSE,"Pharm";#N/A,#N/A,FALSE,"WWCM"}</definedName>
    <definedName name="wc" localSheetId="32" hidden="1">{#N/A,#N/A,FALSE,"Pharm";#N/A,#N/A,FALSE,"WWCM"}</definedName>
    <definedName name="wc" localSheetId="18" hidden="1">{#N/A,#N/A,FALSE,"Pharm";#N/A,#N/A,FALSE,"WWCM"}</definedName>
    <definedName name="wc" localSheetId="38" hidden="1">{#N/A,#N/A,FALSE,"Pharm";#N/A,#N/A,FALSE,"WWCM"}</definedName>
    <definedName name="wc" hidden="1">{#N/A,#N/A,FALSE,"Pharm";#N/A,#N/A,FALSE,"WWCM"}</definedName>
    <definedName name="we" localSheetId="35" hidden="1">{#N/A,#N/A,FALSE,"Pharm";#N/A,#N/A,FALSE,"WWCM"}</definedName>
    <definedName name="we" localSheetId="31" hidden="1">{#N/A,#N/A,FALSE,"Pharm";#N/A,#N/A,FALSE,"WWCM"}</definedName>
    <definedName name="we" localSheetId="9" hidden="1">{#N/A,#N/A,FALSE,"Pharm";#N/A,#N/A,FALSE,"WWCM"}</definedName>
    <definedName name="we" localSheetId="30" hidden="1">{#N/A,#N/A,FALSE,"Pharm";#N/A,#N/A,FALSE,"WWCM"}</definedName>
    <definedName name="we" localSheetId="51" hidden="1">{#N/A,#N/A,FALSE,"Pharm";#N/A,#N/A,FALSE,"WWCM"}</definedName>
    <definedName name="we" localSheetId="7" hidden="1">{#N/A,#N/A,FALSE,"Pharm";#N/A,#N/A,FALSE,"WWCM"}</definedName>
    <definedName name="we" localSheetId="33" hidden="1">{#N/A,#N/A,FALSE,"Pharm";#N/A,#N/A,FALSE,"WWCM"}</definedName>
    <definedName name="we" localSheetId="6" hidden="1">{#N/A,#N/A,FALSE,"Pharm";#N/A,#N/A,FALSE,"WWCM"}</definedName>
    <definedName name="we" localSheetId="16" hidden="1">{#N/A,#N/A,FALSE,"Pharm";#N/A,#N/A,FALSE,"WWCM"}</definedName>
    <definedName name="we" localSheetId="10" hidden="1">{#N/A,#N/A,FALSE,"Pharm";#N/A,#N/A,FALSE,"WWCM"}</definedName>
    <definedName name="we" localSheetId="29" hidden="1">{#N/A,#N/A,FALSE,"Pharm";#N/A,#N/A,FALSE,"WWCM"}</definedName>
    <definedName name="we" localSheetId="28" hidden="1">{#N/A,#N/A,FALSE,"Pharm";#N/A,#N/A,FALSE,"WWCM"}</definedName>
    <definedName name="we" localSheetId="11" hidden="1">{#N/A,#N/A,FALSE,"Pharm";#N/A,#N/A,FALSE,"WWCM"}</definedName>
    <definedName name="we" localSheetId="36" hidden="1">{#N/A,#N/A,FALSE,"Pharm";#N/A,#N/A,FALSE,"WWCM"}</definedName>
    <definedName name="we" localSheetId="32" hidden="1">{#N/A,#N/A,FALSE,"Pharm";#N/A,#N/A,FALSE,"WWCM"}</definedName>
    <definedName name="we" localSheetId="18" hidden="1">{#N/A,#N/A,FALSE,"Pharm";#N/A,#N/A,FALSE,"WWCM"}</definedName>
    <definedName name="we" localSheetId="38" hidden="1">{#N/A,#N/A,FALSE,"Pharm";#N/A,#N/A,FALSE,"WWCM"}</definedName>
    <definedName name="we" hidden="1">{#N/A,#N/A,FALSE,"Pharm";#N/A,#N/A,FALSE,"WWCM"}</definedName>
    <definedName name="WebiParam_enter_value_s__for__asset_id__634982531760361957" localSheetId="35" hidden="1">#REF!</definedName>
    <definedName name="WebiParam_enter_value_s__for__asset_id__634982531760361957" localSheetId="31" hidden="1">#REF!</definedName>
    <definedName name="WebiParam_enter_value_s__for__asset_id__634982531760361957" localSheetId="9" hidden="1">#REF!</definedName>
    <definedName name="WebiParam_enter_value_s__for__asset_id__634982531760361957" localSheetId="30" hidden="1">#REF!</definedName>
    <definedName name="WebiParam_enter_value_s__for__asset_id__634982531760361957" localSheetId="51" hidden="1">#REF!</definedName>
    <definedName name="WebiParam_enter_value_s__for__asset_id__634982531760361957" localSheetId="33" hidden="1">#REF!</definedName>
    <definedName name="WebiParam_enter_value_s__for__asset_id__634982531760361957" localSheetId="16" hidden="1">#REF!</definedName>
    <definedName name="WebiParam_enter_value_s__for__asset_id__634982531760361957" localSheetId="10" hidden="1">'NFD CONSO'!#REF!</definedName>
    <definedName name="WebiParam_enter_value_s__for__asset_id__634982531760361957" localSheetId="29" hidden="1">#REF!</definedName>
    <definedName name="WebiParam_enter_value_s__for__asset_id__634982531760361957" localSheetId="11" hidden="1">#REF!</definedName>
    <definedName name="WebiParam_enter_value_s__for__asset_id__634982531760361957" localSheetId="36" hidden="1">#REF!</definedName>
    <definedName name="WebiParam_enter_value_s__for__asset_id__634982531760361957" localSheetId="32" hidden="1">#REF!</definedName>
    <definedName name="WebiParam_enter_value_s__for__asset_id__634982531760361957" localSheetId="18" hidden="1">#REF!</definedName>
    <definedName name="WebiParam_enter_value_s__for__asset_id__634982531760361957" localSheetId="38" hidden="1">#REF!</definedName>
    <definedName name="WebiParam_enter_value_s__for__asset_id__634982531760361957" hidden="1">#REF!</definedName>
    <definedName name="WebiParam_enter_value_s__for__department_code__635109551371288868" localSheetId="35" hidden="1">#REF!</definedName>
    <definedName name="WebiParam_enter_value_s__for__department_code__635109551371288868" localSheetId="31" hidden="1">#REF!</definedName>
    <definedName name="WebiParam_enter_value_s__for__department_code__635109551371288868" localSheetId="9" hidden="1">#REF!</definedName>
    <definedName name="WebiParam_enter_value_s__for__department_code__635109551371288868" localSheetId="30" hidden="1">#REF!</definedName>
    <definedName name="WebiParam_enter_value_s__for__department_code__635109551371288868" localSheetId="51" hidden="1">#REF!</definedName>
    <definedName name="WebiParam_enter_value_s__for__department_code__635109551371288868" localSheetId="33" hidden="1">#REF!</definedName>
    <definedName name="WebiParam_enter_value_s__for__department_code__635109551371288868" localSheetId="16" hidden="1">#REF!</definedName>
    <definedName name="WebiParam_enter_value_s__for__department_code__635109551371288868" localSheetId="10" hidden="1">'NFD CONSO'!#REF!</definedName>
    <definedName name="WebiParam_enter_value_s__for__department_code__635109551371288868" localSheetId="29" hidden="1">#REF!</definedName>
    <definedName name="WebiParam_enter_value_s__for__department_code__635109551371288868" localSheetId="11" hidden="1">#REF!</definedName>
    <definedName name="WebiParam_enter_value_s__for__department_code__635109551371288868" localSheetId="36" hidden="1">#REF!</definedName>
    <definedName name="WebiParam_enter_value_s__for__department_code__635109551371288868" localSheetId="32" hidden="1">#REF!</definedName>
    <definedName name="WebiParam_enter_value_s__for__department_code__635109551371288868" localSheetId="18" hidden="1">#REF!</definedName>
    <definedName name="WebiParam_enter_value_s__for__department_code__635109551371288868" localSheetId="38" hidden="1">#REF!</definedName>
    <definedName name="WebiParam_enter_value_s__for__department_code__635109551371288868" hidden="1">#REF!</definedName>
    <definedName name="werrr" localSheetId="35" hidden="1">{#N/A,#N/A,FALSE,"Pharm";#N/A,#N/A,FALSE,"WWCM"}</definedName>
    <definedName name="werrr" localSheetId="31" hidden="1">{#N/A,#N/A,FALSE,"Pharm";#N/A,#N/A,FALSE,"WWCM"}</definedName>
    <definedName name="werrr" localSheetId="9" hidden="1">{#N/A,#N/A,FALSE,"Pharm";#N/A,#N/A,FALSE,"WWCM"}</definedName>
    <definedName name="werrr" localSheetId="30" hidden="1">{#N/A,#N/A,FALSE,"Pharm";#N/A,#N/A,FALSE,"WWCM"}</definedName>
    <definedName name="werrr" localSheetId="51" hidden="1">{#N/A,#N/A,FALSE,"Pharm";#N/A,#N/A,FALSE,"WWCM"}</definedName>
    <definedName name="werrr" localSheetId="7" hidden="1">{#N/A,#N/A,FALSE,"Pharm";#N/A,#N/A,FALSE,"WWCM"}</definedName>
    <definedName name="werrr" localSheetId="33" hidden="1">{#N/A,#N/A,FALSE,"Pharm";#N/A,#N/A,FALSE,"WWCM"}</definedName>
    <definedName name="werrr" localSheetId="6" hidden="1">{#N/A,#N/A,FALSE,"Pharm";#N/A,#N/A,FALSE,"WWCM"}</definedName>
    <definedName name="werrr" localSheetId="16" hidden="1">{#N/A,#N/A,FALSE,"Pharm";#N/A,#N/A,FALSE,"WWCM"}</definedName>
    <definedName name="werrr" localSheetId="10" hidden="1">{#N/A,#N/A,FALSE,"Pharm";#N/A,#N/A,FALSE,"WWCM"}</definedName>
    <definedName name="werrr" localSheetId="29" hidden="1">{#N/A,#N/A,FALSE,"Pharm";#N/A,#N/A,FALSE,"WWCM"}</definedName>
    <definedName name="werrr" localSheetId="28" hidden="1">{#N/A,#N/A,FALSE,"Pharm";#N/A,#N/A,FALSE,"WWCM"}</definedName>
    <definedName name="werrr" localSheetId="11" hidden="1">{#N/A,#N/A,FALSE,"Pharm";#N/A,#N/A,FALSE,"WWCM"}</definedName>
    <definedName name="werrr" localSheetId="36" hidden="1">{#N/A,#N/A,FALSE,"Pharm";#N/A,#N/A,FALSE,"WWCM"}</definedName>
    <definedName name="werrr" localSheetId="32" hidden="1">{#N/A,#N/A,FALSE,"Pharm";#N/A,#N/A,FALSE,"WWCM"}</definedName>
    <definedName name="werrr" localSheetId="18" hidden="1">{#N/A,#N/A,FALSE,"Pharm";#N/A,#N/A,FALSE,"WWCM"}</definedName>
    <definedName name="werrr" localSheetId="38" hidden="1">{#N/A,#N/A,FALSE,"Pharm";#N/A,#N/A,FALSE,"WWCM"}</definedName>
    <definedName name="werrr" hidden="1">{#N/A,#N/A,FALSE,"Pharm";#N/A,#N/A,FALSE,"WWCM"}</definedName>
    <definedName name="werwe" localSheetId="35"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31"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30"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51"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33"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32"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werwe" localSheetId="38" hidden="1">{#N/A,#N/A,FALSE,"Projections";#N/A,#N/A,FALSE,"AccrDil";#N/A,#N/A,FALSE,"PurchPriMult";#N/A,#N/A,FALSE,"Mults7_13";#N/A,#N/A,FALSE,"Mkt Mults";#N/A,#N/A,FALSE,"Acq Mults";#N/A,#N/A,FALSE,"StockPrices";#N/A,#N/A,FALSE,"Prem Paid";#N/A,#N/A,FALSE,"DCF";#N/A,#N/A,FALSE,"AUTO";#N/A,#N/A,FALSE,"Relative Trading";#N/A,#N/A,FALSE,"Mkt Val";#N/A,#N/A,FALSE,"Acq Val"}</definedName>
    <definedName name="werwe" hidden="1">{#N/A,#N/A,FALSE,"Projections";#N/A,#N/A,FALSE,"AccrDil";#N/A,#N/A,FALSE,"PurchPriMult";#N/A,#N/A,FALSE,"Mults7_13";#N/A,#N/A,FALSE,"Mkt Mults";#N/A,#N/A,FALSE,"Acq Mults";#N/A,#N/A,FALSE,"StockPrices";#N/A,#N/A,FALSE,"Prem Paid";#N/A,#N/A,FALSE,"DCF";#N/A,#N/A,FALSE,"AUTO";#N/A,#N/A,FALSE,"Relative Trading";#N/A,#N/A,FALSE,"Mkt Val";#N/A,#N/A,FALSE,"Acq Val"}</definedName>
    <definedName name="what" localSheetId="35" hidden="1">{"table",#N/A,FALSE,"COVER";"income_statement",#N/A,FALSE,"COVER"}</definedName>
    <definedName name="what" localSheetId="31" hidden="1">{"table",#N/A,FALSE,"COVER";"income_statement",#N/A,FALSE,"COVER"}</definedName>
    <definedName name="what" localSheetId="9" hidden="1">{"table",#N/A,FALSE,"COVER";"income_statement",#N/A,FALSE,"COVER"}</definedName>
    <definedName name="what" localSheetId="30" hidden="1">{"table",#N/A,FALSE,"COVER";"income_statement",#N/A,FALSE,"COVER"}</definedName>
    <definedName name="what" localSheetId="51" hidden="1">{"table",#N/A,FALSE,"COVER";"income_statement",#N/A,FALSE,"COVER"}</definedName>
    <definedName name="what" localSheetId="7" hidden="1">{"table",#N/A,FALSE,"COVER";"income_statement",#N/A,FALSE,"COVER"}</definedName>
    <definedName name="what" localSheetId="33" hidden="1">{"table",#N/A,FALSE,"COVER";"income_statement",#N/A,FALSE,"COVER"}</definedName>
    <definedName name="what" localSheetId="6" hidden="1">{"table",#N/A,FALSE,"COVER";"income_statement",#N/A,FALSE,"COVER"}</definedName>
    <definedName name="what" localSheetId="16" hidden="1">{"table",#N/A,FALSE,"COVER";"income_statement",#N/A,FALSE,"COVER"}</definedName>
    <definedName name="what" localSheetId="10" hidden="1">{"table",#N/A,FALSE,"COVER";"income_statement",#N/A,FALSE,"COVER"}</definedName>
    <definedName name="what" localSheetId="29" hidden="1">{"table",#N/A,FALSE,"COVER";"income_statement",#N/A,FALSE,"COVER"}</definedName>
    <definedName name="what" localSheetId="28" hidden="1">{"table",#N/A,FALSE,"COVER";"income_statement",#N/A,FALSE,"COVER"}</definedName>
    <definedName name="what" localSheetId="11" hidden="1">{"table",#N/A,FALSE,"COVER";"income_statement",#N/A,FALSE,"COVER"}</definedName>
    <definedName name="what" localSheetId="36" hidden="1">{"table",#N/A,FALSE,"COVER";"income_statement",#N/A,FALSE,"COVER"}</definedName>
    <definedName name="what" localSheetId="32" hidden="1">{"table",#N/A,FALSE,"COVER";"income_statement",#N/A,FALSE,"COVER"}</definedName>
    <definedName name="what" localSheetId="18" hidden="1">{"table",#N/A,FALSE,"COVER";"income_statement",#N/A,FALSE,"COVER"}</definedName>
    <definedName name="what" localSheetId="38" hidden="1">{"table",#N/A,FALSE,"COVER";"income_statement",#N/A,FALSE,"COVER"}</definedName>
    <definedName name="what" hidden="1">{"table",#N/A,FALSE,"COVER";"income_statement",#N/A,FALSE,"COVER"}</definedName>
    <definedName name="what_is_this" localSheetId="9"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7"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6"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10"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28"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11"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36"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18" hidden="1">{TRUE,TRUE,0.25,-14,481.5,276.75,FALSE,FALSE,TRUE,FALSE,0,1,2,53,54,1,1,4,TRUE,TRUE,3,TRUE,1,TRUE,75,"Swvu.ADD._.GRAN._.USAGE.","ACwvu.ADD._.GRAN._.USAGE.",1,FALSE,FALSE,0.5,0.5,1,1,2,"","&amp;L&amp;D&amp;C&amp;F   Page &amp;p of &amp;n&amp;R&amp;T",TRUE,FALSE,FALSE,FALSE,2,100,#N/A,#N/A,"=R53C1:R79C15",FALSE,#N/A,#N/A,FALSE,FALSE}</definedName>
    <definedName name="what_is_this" localSheetId="38" hidden="1">{TRUE,TRUE,0.25,-14,481.5,276.75,FALSE,FALSE,TRUE,FALSE,0,1,2,53,54,1,1,4,TRUE,TRUE,3,TRUE,1,TRUE,75,"Swvu.ADD._.GRAN._.USAGE.","ACwvu.ADD._.GRAN._.USAGE.",1,FALSE,FALSE,0.5,0.5,1,1,2,"","&amp;L&amp;D&amp;C&amp;F   Page &amp;p of &amp;n&amp;R&amp;T",TRUE,FALSE,FALSE,FALSE,2,100,#N/A,#N/A,"=R53C1:R79C15",FALSE,#N/A,#N/A,FALSE,FALSE}</definedName>
    <definedName name="what_is_this" hidden="1">{TRUE,TRUE,0.25,-14,481.5,276.75,FALSE,FALSE,TRUE,FALSE,0,1,2,53,54,1,1,4,TRUE,TRUE,3,TRUE,1,TRUE,75,"Swvu.ADD._.GRAN._.USAGE.","ACwvu.ADD._.GRAN._.USAGE.",1,FALSE,FALSE,0.5,0.5,1,1,2,"","&amp;L&amp;D&amp;C&amp;F   Page &amp;p of &amp;n&amp;R&amp;T",TRUE,FALSE,FALSE,FALSE,2,100,#N/A,#N/A,"=R53C1:R79C15",FALSE,#N/A,#N/A,FALSE,FALSE}</definedName>
    <definedName name="whatthehell" localSheetId="9" hidden="1">{"'Trend_Total'!$A$7:$V$10","'Trend_Total'!$A$1:$V$4"}</definedName>
    <definedName name="whatthehell" localSheetId="51" hidden="1">{"'Trend_Total'!$A$7:$V$10","'Trend_Total'!$A$1:$V$4"}</definedName>
    <definedName name="whatthehell" localSheetId="7" hidden="1">{"'Trend_Total'!$A$7:$V$10","'Trend_Total'!$A$1:$V$4"}</definedName>
    <definedName name="whatthehell" localSheetId="6" hidden="1">{"'Trend_Total'!$A$7:$V$10","'Trend_Total'!$A$1:$V$4"}</definedName>
    <definedName name="whatthehell" localSheetId="10" hidden="1">{"'Trend_Total'!$A$7:$V$10","'Trend_Total'!$A$1:$V$4"}</definedName>
    <definedName name="whatthehell" localSheetId="28" hidden="1">{"'Trend_Total'!$A$7:$V$10","'Trend_Total'!$A$1:$V$4"}</definedName>
    <definedName name="whatthehell" localSheetId="11" hidden="1">{"'Trend_Total'!$A$7:$V$10","'Trend_Total'!$A$1:$V$4"}</definedName>
    <definedName name="whatthehell" localSheetId="36" hidden="1">{"'Trend_Total'!$A$7:$V$10","'Trend_Total'!$A$1:$V$4"}</definedName>
    <definedName name="whatthehell" localSheetId="18" hidden="1">{"'Trend_Total'!$A$7:$V$10","'Trend_Total'!$A$1:$V$4"}</definedName>
    <definedName name="whatthehell" localSheetId="38" hidden="1">{"'Trend_Total'!$A$7:$V$10","'Trend_Total'!$A$1:$V$4"}</definedName>
    <definedName name="whatthehell" hidden="1">{"'Trend_Total'!$A$7:$V$10","'Trend_Total'!$A$1:$V$4"}</definedName>
    <definedName name="why" localSheetId="9" hidden="1">{"swe2",#N/A,FALSE,"actl 98"}</definedName>
    <definedName name="why" localSheetId="51" hidden="1">{"swe2",#N/A,FALSE,"actl 98"}</definedName>
    <definedName name="why" localSheetId="7" hidden="1">{"swe2",#N/A,FALSE,"actl 98"}</definedName>
    <definedName name="why" localSheetId="6" hidden="1">{"swe2",#N/A,FALSE,"actl 98"}</definedName>
    <definedName name="why" localSheetId="10" hidden="1">{"swe2",#N/A,FALSE,"actl 98"}</definedName>
    <definedName name="why" localSheetId="28" hidden="1">{"swe2",#N/A,FALSE,"actl 98"}</definedName>
    <definedName name="why" localSheetId="11" hidden="1">{"swe2",#N/A,FALSE,"actl 98"}</definedName>
    <definedName name="why" localSheetId="36" hidden="1">{"swe2",#N/A,FALSE,"actl 98"}</definedName>
    <definedName name="why" localSheetId="18" hidden="1">{"swe2",#N/A,FALSE,"actl 98"}</definedName>
    <definedName name="why" localSheetId="38" hidden="1">{"swe2",#N/A,FALSE,"actl 98"}</definedName>
    <definedName name="why" hidden="1">{"swe2",#N/A,FALSE,"actl 98"}</definedName>
    <definedName name="Woods" localSheetId="9" hidden="1">#REF!</definedName>
    <definedName name="Woods" localSheetId="10" hidden="1">'NFD CONSO'!#REF!</definedName>
    <definedName name="Woods" localSheetId="11" hidden="1">#REF!</definedName>
    <definedName name="Woods" localSheetId="18" hidden="1">#REF!</definedName>
    <definedName name="Woods" hidden="1">#REF!</definedName>
    <definedName name="woof" localSheetId="9"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7"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6"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10"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28"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11"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36"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18"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localSheetId="38"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of"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orking" localSheetId="35" hidden="1">{#N/A,#N/A,FALSE,"REPORT"}</definedName>
    <definedName name="working" localSheetId="31" hidden="1">{#N/A,#N/A,FALSE,"REPORT"}</definedName>
    <definedName name="working" localSheetId="9" hidden="1">{#N/A,#N/A,FALSE,"REPORT"}</definedName>
    <definedName name="working" localSheetId="30" hidden="1">{#N/A,#N/A,FALSE,"REPORT"}</definedName>
    <definedName name="working" localSheetId="51" hidden="1">{#N/A,#N/A,FALSE,"REPORT"}</definedName>
    <definedName name="working" localSheetId="7" hidden="1">{#N/A,#N/A,FALSE,"REPORT"}</definedName>
    <definedName name="working" localSheetId="33" hidden="1">{#N/A,#N/A,FALSE,"REPORT"}</definedName>
    <definedName name="working" localSheetId="6" hidden="1">{#N/A,#N/A,FALSE,"REPORT"}</definedName>
    <definedName name="working" localSheetId="16" hidden="1">{#N/A,#N/A,FALSE,"REPORT"}</definedName>
    <definedName name="working" localSheetId="10" hidden="1">{#N/A,#N/A,FALSE,"REPORT"}</definedName>
    <definedName name="working" localSheetId="29" hidden="1">{#N/A,#N/A,FALSE,"REPORT"}</definedName>
    <definedName name="working" localSheetId="28" hidden="1">{#N/A,#N/A,FALSE,"REPORT"}</definedName>
    <definedName name="working" localSheetId="11" hidden="1">{#N/A,#N/A,FALSE,"REPORT"}</definedName>
    <definedName name="working" localSheetId="36" hidden="1">{#N/A,#N/A,FALSE,"REPORT"}</definedName>
    <definedName name="working" localSheetId="32" hidden="1">{#N/A,#N/A,FALSE,"REPORT"}</definedName>
    <definedName name="working" localSheetId="18" hidden="1">{#N/A,#N/A,FALSE,"REPORT"}</definedName>
    <definedName name="working" localSheetId="38" hidden="1">{#N/A,#N/A,FALSE,"REPORT"}</definedName>
    <definedName name="working" hidden="1">{#N/A,#N/A,FALSE,"REPORT"}</definedName>
    <definedName name="wq" localSheetId="35" hidden="1">{"'PXR_6500'!$A$1:$I$124"}</definedName>
    <definedName name="wq" localSheetId="31" hidden="1">{"'PXR_6500'!$A$1:$I$124"}</definedName>
    <definedName name="wq" localSheetId="9" hidden="1">{"'PXR_6500'!$A$1:$I$124"}</definedName>
    <definedName name="wq" localSheetId="30" hidden="1">{"'PXR_6500'!$A$1:$I$124"}</definedName>
    <definedName name="wq" localSheetId="51" hidden="1">{"'PXR_6500'!$A$1:$I$124"}</definedName>
    <definedName name="wq" localSheetId="7" hidden="1">{"'PXR_6500'!$A$1:$I$124"}</definedName>
    <definedName name="wq" localSheetId="33" hidden="1">{"'PXR_6500'!$A$1:$I$124"}</definedName>
    <definedName name="wq" localSheetId="6" hidden="1">{"'PXR_6500'!$A$1:$I$124"}</definedName>
    <definedName name="wq" localSheetId="16" hidden="1">{"'PXR_6500'!$A$1:$I$124"}</definedName>
    <definedName name="wq" localSheetId="10" hidden="1">{"'PXR_6500'!$A$1:$I$124"}</definedName>
    <definedName name="wq" localSheetId="29" hidden="1">{"'PXR_6500'!$A$1:$I$124"}</definedName>
    <definedName name="wq" localSheetId="28" hidden="1">{"'PXR_6500'!$A$1:$I$124"}</definedName>
    <definedName name="wq" localSheetId="11" hidden="1">{"'PXR_6500'!$A$1:$I$124"}</definedName>
    <definedName name="wq" localSheetId="36" hidden="1">{"'PXR_6500'!$A$1:$I$124"}</definedName>
    <definedName name="wq" localSheetId="32" hidden="1">{"'PXR_6500'!$A$1:$I$124"}</definedName>
    <definedName name="wq" localSheetId="18" hidden="1">{"'PXR_6500'!$A$1:$I$124"}</definedName>
    <definedName name="wq" localSheetId="38" hidden="1">{"'PXR_6500'!$A$1:$I$124"}</definedName>
    <definedName name="wq" hidden="1">{"'PXR_6500'!$A$1:$I$124"}</definedName>
    <definedName name="wrn.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00._.Monthly._.Package." localSheetId="9"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51"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7"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6"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10"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28"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11"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36"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18"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localSheetId="38"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00._.Monthly._.Package." hidden="1">{#N/A,#N/A,FALSE,"0";#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N/A,#N/A,FALSE,"42";#N/A,#N/A,FALSE,"43";#N/A,#N/A,FALSE,"44";#N/A,#N/A,FALSE,"45";#N/A,#N/A,FALSE,"46";#N/A,#N/A,FALSE,"47";#N/A,#N/A,FALSE,"48";#N/A,#N/A,FALSE,"49";#N/A,#N/A,FALSE,"50";#N/A,#N/A,FALSE,"51";#N/A,#N/A,FALSE,"52";#N/A,#N/A,FALSE,"53";#N/A,#N/A,FALSE,"54";#N/A,#N/A,FALSE,"55";#N/A,#N/A,FALSE,"56";#N/A,#N/A,FALSE,"57";#N/A,#N/A,FALSE,"58";#N/A,#N/A,FALSE,"59";#N/A,#N/A,FALSE,"60";#N/A,#N/A,FALSE,"61";#N/A,#N/A,FALSE,"62";#N/A,#N/A,FALSE,"63";#N/A,#N/A,FALSE,"64";#N/A,#N/A,FALSE,"65";#N/A,#N/A,FALSE,"66";#N/A,#N/A,FALSE,"67";#N/A,#N/A,FALSE,"68";#N/A,#N/A,FALSE,"69";#N/A,#N/A,FALSE,"70";#N/A,#N/A,FALSE,"71";#N/A,#N/A,FALSE,"72";#N/A,#N/A,FALSE,"73";#N/A,#N/A,FALSE,"74";#N/A,#N/A,FALSE,"75";#N/A,#N/A,FALSE,"76";#N/A,#N/A,FALSE,"77";#N/A,#N/A,FALSE,"78";#N/A,#N/A,FALSE,"79";#N/A,#N/A,FALSE,"80";#N/A,#N/A,FALSE,"81";#N/A,#N/A,FALSE,"82";#N/A,#N/A,FALSE,"83";#N/A,#N/A,FALSE,"84";#N/A,#N/A,FALSE,"85";#N/A,#N/A,FALSE,"86";#N/A,#N/A,FALSE,"87";#N/A,#N/A,FALSE,"88";#N/A,#N/A,FALSE,"89";#N/A,#N/A,FALSE,"90";#N/A,#N/A,FALSE,"91";#N/A,#N/A,FALSE,"92";#N/A,#N/A,FALSE,"93";#N/A,#N/A,FALSE,"94";#N/A,#N/A,FALSE,"95";#N/A,#N/A,FALSE,"96";#N/A,#N/A,FALSE,"97";#N/A,#N/A,FALSE,"98";#N/A,#N/A,FALSE,"99";#N/A,#N/A,FALSE,"100";#N/A,#N/A,FALSE,"101";#N/A,#N/A,FALSE,"102";#N/A,#N/A,FALSE,"103";#N/A,#N/A,FALSE,"104";#N/A,#N/A,FALSE,"105";#N/A,#N/A,FALSE,"106";#N/A,#N/A,FALSE,"107";#N/A,#N/A,FALSE,"108";#N/A,#N/A,FALSE,"109";#N/A,#N/A,FALSE,"110";#N/A,#N/A,FALSE,"111";#N/A,#N/A,FALSE,"112";#N/A,#N/A,FALSE,"113";#N/A,#N/A,FALSE,"114";#N/A,#N/A,FALSE,"115"}</definedName>
    <definedName name="wrn.111111" localSheetId="35" hidden="1">{#N/A,#N/A,FALSE,"Pharm";#N/A,#N/A,FALSE,"WWCM"}</definedName>
    <definedName name="wrn.111111" localSheetId="31" hidden="1">{#N/A,#N/A,FALSE,"Pharm";#N/A,#N/A,FALSE,"WWCM"}</definedName>
    <definedName name="wrn.111111" localSheetId="9" hidden="1">{#N/A,#N/A,FALSE,"Pharm";#N/A,#N/A,FALSE,"WWCM"}</definedName>
    <definedName name="wrn.111111" localSheetId="30" hidden="1">{#N/A,#N/A,FALSE,"Pharm";#N/A,#N/A,FALSE,"WWCM"}</definedName>
    <definedName name="wrn.111111" localSheetId="51" hidden="1">{#N/A,#N/A,FALSE,"Pharm";#N/A,#N/A,FALSE,"WWCM"}</definedName>
    <definedName name="wrn.111111" localSheetId="7" hidden="1">{#N/A,#N/A,FALSE,"Pharm";#N/A,#N/A,FALSE,"WWCM"}</definedName>
    <definedName name="wrn.111111" localSheetId="33" hidden="1">{#N/A,#N/A,FALSE,"Pharm";#N/A,#N/A,FALSE,"WWCM"}</definedName>
    <definedName name="wrn.111111" localSheetId="6" hidden="1">{#N/A,#N/A,FALSE,"Pharm";#N/A,#N/A,FALSE,"WWCM"}</definedName>
    <definedName name="wrn.111111" localSheetId="16" hidden="1">{#N/A,#N/A,FALSE,"Pharm";#N/A,#N/A,FALSE,"WWCM"}</definedName>
    <definedName name="wrn.111111" localSheetId="10" hidden="1">{#N/A,#N/A,FALSE,"Pharm";#N/A,#N/A,FALSE,"WWCM"}</definedName>
    <definedName name="wrn.111111" localSheetId="29" hidden="1">{#N/A,#N/A,FALSE,"Pharm";#N/A,#N/A,FALSE,"WWCM"}</definedName>
    <definedName name="wrn.111111" localSheetId="28" hidden="1">{#N/A,#N/A,FALSE,"Pharm";#N/A,#N/A,FALSE,"WWCM"}</definedName>
    <definedName name="wrn.111111" localSheetId="11" hidden="1">{#N/A,#N/A,FALSE,"Pharm";#N/A,#N/A,FALSE,"WWCM"}</definedName>
    <definedName name="wrn.111111" localSheetId="36" hidden="1">{#N/A,#N/A,FALSE,"Pharm";#N/A,#N/A,FALSE,"WWCM"}</definedName>
    <definedName name="wrn.111111" localSheetId="32" hidden="1">{#N/A,#N/A,FALSE,"Pharm";#N/A,#N/A,FALSE,"WWCM"}</definedName>
    <definedName name="wrn.111111" localSheetId="18" hidden="1">{#N/A,#N/A,FALSE,"Pharm";#N/A,#N/A,FALSE,"WWCM"}</definedName>
    <definedName name="wrn.111111" localSheetId="38" hidden="1">{#N/A,#N/A,FALSE,"Pharm";#N/A,#N/A,FALSE,"WWCM"}</definedName>
    <definedName name="wrn.111111" hidden="1">{#N/A,#N/A,FALSE,"Pharm";#N/A,#N/A,FALSE,"WWCM"}</definedName>
    <definedName name="wrn.1996._.BUDGET." localSheetId="9" hidden="1">{"SUMMARY",#N/A,TRUE,"SUMMARY";"compare",#N/A,TRUE,"Vs. Bus Plan";"ratios",#N/A,TRUE,"Ratios";"REVENUE",#N/A,TRUE,"Revenue";"expenses",#N/A,TRUE,"1996 budget";"payroll",#N/A,TRUE,"Payroll"}</definedName>
    <definedName name="wrn.1996._.BUDGET." localSheetId="7" hidden="1">{"SUMMARY",#N/A,TRUE,"SUMMARY";"compare",#N/A,TRUE,"Vs. Bus Plan";"ratios",#N/A,TRUE,"Ratios";"REVENUE",#N/A,TRUE,"Revenue";"expenses",#N/A,TRUE,"1996 budget";"payroll",#N/A,TRUE,"Payroll"}</definedName>
    <definedName name="wrn.1996._.BUDGET." localSheetId="6" hidden="1">{"SUMMARY",#N/A,TRUE,"SUMMARY";"compare",#N/A,TRUE,"Vs. Bus Plan";"ratios",#N/A,TRUE,"Ratios";"REVENUE",#N/A,TRUE,"Revenue";"expenses",#N/A,TRUE,"1996 budget";"payroll",#N/A,TRUE,"Payroll"}</definedName>
    <definedName name="wrn.1996._.BUDGET." localSheetId="10" hidden="1">{"SUMMARY",#N/A,TRUE,"SUMMARY";"compare",#N/A,TRUE,"Vs. Bus Plan";"ratios",#N/A,TRUE,"Ratios";"REVENUE",#N/A,TRUE,"Revenue";"expenses",#N/A,TRUE,"1996 budget";"payroll",#N/A,TRUE,"Payroll"}</definedName>
    <definedName name="wrn.1996._.BUDGET." localSheetId="28" hidden="1">{"SUMMARY",#N/A,TRUE,"SUMMARY";"compare",#N/A,TRUE,"Vs. Bus Plan";"ratios",#N/A,TRUE,"Ratios";"REVENUE",#N/A,TRUE,"Revenue";"expenses",#N/A,TRUE,"1996 budget";"payroll",#N/A,TRUE,"Payroll"}</definedName>
    <definedName name="wrn.1996._.BUDGET." localSheetId="11" hidden="1">{"SUMMARY",#N/A,TRUE,"SUMMARY";"compare",#N/A,TRUE,"Vs. Bus Plan";"ratios",#N/A,TRUE,"Ratios";"REVENUE",#N/A,TRUE,"Revenue";"expenses",#N/A,TRUE,"1996 budget";"payroll",#N/A,TRUE,"Payroll"}</definedName>
    <definedName name="wrn.1996._.BUDGET." localSheetId="36" hidden="1">{"SUMMARY",#N/A,TRUE,"SUMMARY";"compare",#N/A,TRUE,"Vs. Bus Plan";"ratios",#N/A,TRUE,"Ratios";"REVENUE",#N/A,TRUE,"Revenue";"expenses",#N/A,TRUE,"1996 budget";"payroll",#N/A,TRUE,"Payroll"}</definedName>
    <definedName name="wrn.1996._.BUDGET." localSheetId="18" hidden="1">{"SUMMARY",#N/A,TRUE,"SUMMARY";"compare",#N/A,TRUE,"Vs. Bus Plan";"ratios",#N/A,TRUE,"Ratios";"REVENUE",#N/A,TRUE,"Revenue";"expenses",#N/A,TRUE,"1996 budget";"payroll",#N/A,TRUE,"Payroll"}</definedName>
    <definedName name="wrn.1996._.BUDGET." localSheetId="38" hidden="1">{"SUMMARY",#N/A,TRUE,"SUMMARY";"compare",#N/A,TRUE,"Vs. Bus Plan";"ratios",#N/A,TRUE,"Ratios";"REVENUE",#N/A,TRUE,"Revenue";"expenses",#N/A,TRUE,"1996 budget";"payroll",#N/A,TRUE,"Payroll"}</definedName>
    <definedName name="wrn.1996._.BUDGET." hidden="1">{"SUMMARY",#N/A,TRUE,"SUMMARY";"compare",#N/A,TRUE,"Vs. Bus Plan";"ratios",#N/A,TRUE,"Ratios";"REVENUE",#N/A,TRUE,"Revenue";"expenses",#N/A,TRUE,"1996 budget";"payroll",#N/A,TRUE,"Payroll"}</definedName>
    <definedName name="wrn.1996._.BUDGET.1" localSheetId="9" hidden="1">{"SUMMARY",#N/A,TRUE,"SUMMARY";"compare",#N/A,TRUE,"Vs. Bus Plan";"ratios",#N/A,TRUE,"Ratios";"REVENUE",#N/A,TRUE,"Revenue";"expenses",#N/A,TRUE,"1996 budget";"payroll",#N/A,TRUE,"Payroll"}</definedName>
    <definedName name="wrn.1996._.BUDGET.1" localSheetId="7" hidden="1">{"SUMMARY",#N/A,TRUE,"SUMMARY";"compare",#N/A,TRUE,"Vs. Bus Plan";"ratios",#N/A,TRUE,"Ratios";"REVENUE",#N/A,TRUE,"Revenue";"expenses",#N/A,TRUE,"1996 budget";"payroll",#N/A,TRUE,"Payroll"}</definedName>
    <definedName name="wrn.1996._.BUDGET.1" localSheetId="6" hidden="1">{"SUMMARY",#N/A,TRUE,"SUMMARY";"compare",#N/A,TRUE,"Vs. Bus Plan";"ratios",#N/A,TRUE,"Ratios";"REVENUE",#N/A,TRUE,"Revenue";"expenses",#N/A,TRUE,"1996 budget";"payroll",#N/A,TRUE,"Payroll"}</definedName>
    <definedName name="wrn.1996._.BUDGET.1" localSheetId="10" hidden="1">{"SUMMARY",#N/A,TRUE,"SUMMARY";"compare",#N/A,TRUE,"Vs. Bus Plan";"ratios",#N/A,TRUE,"Ratios";"REVENUE",#N/A,TRUE,"Revenue";"expenses",#N/A,TRUE,"1996 budget";"payroll",#N/A,TRUE,"Payroll"}</definedName>
    <definedName name="wrn.1996._.BUDGET.1" localSheetId="28" hidden="1">{"SUMMARY",#N/A,TRUE,"SUMMARY";"compare",#N/A,TRUE,"Vs. Bus Plan";"ratios",#N/A,TRUE,"Ratios";"REVENUE",#N/A,TRUE,"Revenue";"expenses",#N/A,TRUE,"1996 budget";"payroll",#N/A,TRUE,"Payroll"}</definedName>
    <definedName name="wrn.1996._.BUDGET.1" localSheetId="11" hidden="1">{"SUMMARY",#N/A,TRUE,"SUMMARY";"compare",#N/A,TRUE,"Vs. Bus Plan";"ratios",#N/A,TRUE,"Ratios";"REVENUE",#N/A,TRUE,"Revenue";"expenses",#N/A,TRUE,"1996 budget";"payroll",#N/A,TRUE,"Payroll"}</definedName>
    <definedName name="wrn.1996._.BUDGET.1" localSheetId="36" hidden="1">{"SUMMARY",#N/A,TRUE,"SUMMARY";"compare",#N/A,TRUE,"Vs. Bus Plan";"ratios",#N/A,TRUE,"Ratios";"REVENUE",#N/A,TRUE,"Revenue";"expenses",#N/A,TRUE,"1996 budget";"payroll",#N/A,TRUE,"Payroll"}</definedName>
    <definedName name="wrn.1996._.BUDGET.1" localSheetId="18" hidden="1">{"SUMMARY",#N/A,TRUE,"SUMMARY";"compare",#N/A,TRUE,"Vs. Bus Plan";"ratios",#N/A,TRUE,"Ratios";"REVENUE",#N/A,TRUE,"Revenue";"expenses",#N/A,TRUE,"1996 budget";"payroll",#N/A,TRUE,"Payroll"}</definedName>
    <definedName name="wrn.1996._.BUDGET.1" localSheetId="38" hidden="1">{"SUMMARY",#N/A,TRUE,"SUMMARY";"compare",#N/A,TRUE,"Vs. Bus Plan";"ratios",#N/A,TRUE,"Ratios";"REVENUE",#N/A,TRUE,"Revenue";"expenses",#N/A,TRUE,"1996 budget";"payroll",#N/A,TRUE,"Payroll"}</definedName>
    <definedName name="wrn.1996._.BUDGET.1" hidden="1">{"SUMMARY",#N/A,TRUE,"SUMMARY";"compare",#N/A,TRUE,"Vs. Bus Plan";"ratios",#N/A,TRUE,"Ratios";"REVENUE",#N/A,TRUE,"Revenue";"expenses",#N/A,TRUE,"1996 budget";"payroll",#N/A,TRUE,"Payroll"}</definedName>
    <definedName name="wrn.1996._.TO._.2004." localSheetId="9" hidden="1">{"ten year ratios",#N/A,TRUE,"PROFIT_LOSS";"ten year ratios",#N/A,TRUE,"Ratios";"ten yr opex and capex",#N/A,TRUE,"1996 budget";"ten year revenues",#N/A,TRUE,"Revenue_1996-2004";"ten year payroll",#N/A,TRUE,"Payroll"}</definedName>
    <definedName name="wrn.1996._.TO._.2004." localSheetId="7" hidden="1">{"ten year ratios",#N/A,TRUE,"PROFIT_LOSS";"ten year ratios",#N/A,TRUE,"Ratios";"ten yr opex and capex",#N/A,TRUE,"1996 budget";"ten year revenues",#N/A,TRUE,"Revenue_1996-2004";"ten year payroll",#N/A,TRUE,"Payroll"}</definedName>
    <definedName name="wrn.1996._.TO._.2004." localSheetId="6" hidden="1">{"ten year ratios",#N/A,TRUE,"PROFIT_LOSS";"ten year ratios",#N/A,TRUE,"Ratios";"ten yr opex and capex",#N/A,TRUE,"1996 budget";"ten year revenues",#N/A,TRUE,"Revenue_1996-2004";"ten year payroll",#N/A,TRUE,"Payroll"}</definedName>
    <definedName name="wrn.1996._.TO._.2004." localSheetId="10" hidden="1">{"ten year ratios",#N/A,TRUE,"PROFIT_LOSS";"ten year ratios",#N/A,TRUE,"Ratios";"ten yr opex and capex",#N/A,TRUE,"1996 budget";"ten year revenues",#N/A,TRUE,"Revenue_1996-2004";"ten year payroll",#N/A,TRUE,"Payroll"}</definedName>
    <definedName name="wrn.1996._.TO._.2004." localSheetId="28" hidden="1">{"ten year ratios",#N/A,TRUE,"PROFIT_LOSS";"ten year ratios",#N/A,TRUE,"Ratios";"ten yr opex and capex",#N/A,TRUE,"1996 budget";"ten year revenues",#N/A,TRUE,"Revenue_1996-2004";"ten year payroll",#N/A,TRUE,"Payroll"}</definedName>
    <definedName name="wrn.1996._.TO._.2004." localSheetId="11" hidden="1">{"ten year ratios",#N/A,TRUE,"PROFIT_LOSS";"ten year ratios",#N/A,TRUE,"Ratios";"ten yr opex and capex",#N/A,TRUE,"1996 budget";"ten year revenues",#N/A,TRUE,"Revenue_1996-2004";"ten year payroll",#N/A,TRUE,"Payroll"}</definedName>
    <definedName name="wrn.1996._.TO._.2004." localSheetId="36" hidden="1">{"ten year ratios",#N/A,TRUE,"PROFIT_LOSS";"ten year ratios",#N/A,TRUE,"Ratios";"ten yr opex and capex",#N/A,TRUE,"1996 budget";"ten year revenues",#N/A,TRUE,"Revenue_1996-2004";"ten year payroll",#N/A,TRUE,"Payroll"}</definedName>
    <definedName name="wrn.1996._.TO._.2004." localSheetId="18" hidden="1">{"ten year ratios",#N/A,TRUE,"PROFIT_LOSS";"ten year ratios",#N/A,TRUE,"Ratios";"ten yr opex and capex",#N/A,TRUE,"1996 budget";"ten year revenues",#N/A,TRUE,"Revenue_1996-2004";"ten year payroll",#N/A,TRUE,"Payroll"}</definedName>
    <definedName name="wrn.1996._.TO._.2004." localSheetId="38" hidden="1">{"ten year ratios",#N/A,TRUE,"PROFIT_LOSS";"ten year ratios",#N/A,TRUE,"Ratios";"ten yr opex and capex",#N/A,TRUE,"1996 budget";"ten year revenues",#N/A,TRUE,"Revenue_1996-2004";"ten year payroll",#N/A,TRUE,"Payroll"}</definedName>
    <definedName name="wrn.1996._.TO._.2004." hidden="1">{"ten year ratios",#N/A,TRUE,"PROFIT_LOSS";"ten year ratios",#N/A,TRUE,"Ratios";"ten yr opex and capex",#N/A,TRUE,"1996 budget";"ten year revenues",#N/A,TRUE,"Revenue_1996-2004";"ten year payroll",#N/A,TRUE,"Payroll"}</definedName>
    <definedName name="wrn.1998._.Budget." localSheetId="35"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3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9"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30"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5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7"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33"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1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10"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29"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2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1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3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32"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1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localSheetId="3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8._.Budget."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wrn.1999._.Budget." localSheetId="35"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3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9"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30"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5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7"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33"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1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10"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29"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2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1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3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32"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1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localSheetId="3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1999._.Budget."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Salaries";#N/A,#N/A,FALSE,"Parker sal.";#N/A,#N/A,FALSE,"Sheets sal.";#N/A,#N/A,FALSE,"Muntean sal.";#N/A,#N/A,FALSE,"G &amp; A Salaries";#N/A,#N/A,FALSE,"P&amp;L Consol.";#N/A,#N/A,FALSE,"P&amp;L Consol. (2)";#N/A,#N/A,FALSE,"P&amp;L Consol. (3)"}</definedName>
    <definedName name="wrn.22." localSheetId="9" hidden="1">{#N/A,#N/A,FALSE,"ОТЛАДКА"}</definedName>
    <definedName name="wrn.22." localSheetId="16" hidden="1">{#N/A,#N/A,FALSE,"ОТЛАДКА"}</definedName>
    <definedName name="wrn.22." localSheetId="10" hidden="1">{#N/A,#N/A,FALSE,"ОТЛАДКА"}</definedName>
    <definedName name="wrn.22." localSheetId="11" hidden="1">{#N/A,#N/A,FALSE,"ОТЛАДКА"}</definedName>
    <definedName name="wrn.22." localSheetId="18" hidden="1">{#N/A,#N/A,FALSE,"ОТЛАДКА"}</definedName>
    <definedName name="wrn.22." localSheetId="38" hidden="1">{#N/A,#N/A,FALSE,"ОТЛАДКА"}</definedName>
    <definedName name="wrn.22." hidden="1">{#N/A,#N/A,FALSE,"ОТЛАДКА"}</definedName>
    <definedName name="wrn.730." localSheetId="35" hidden="1">{#N/A,#N/A,FALSE,"REPORT"}</definedName>
    <definedName name="wrn.730." localSheetId="31" hidden="1">{#N/A,#N/A,FALSE,"REPORT"}</definedName>
    <definedName name="wrn.730." localSheetId="9" hidden="1">{#N/A,#N/A,FALSE,"REPORT"}</definedName>
    <definedName name="wrn.730." localSheetId="30" hidden="1">{#N/A,#N/A,FALSE,"REPORT"}</definedName>
    <definedName name="wrn.730." localSheetId="51" hidden="1">{#N/A,#N/A,FALSE,"REPORT"}</definedName>
    <definedName name="wrn.730." localSheetId="7" hidden="1">{#N/A,#N/A,FALSE,"REPORT"}</definedName>
    <definedName name="wrn.730." localSheetId="33" hidden="1">{#N/A,#N/A,FALSE,"REPORT"}</definedName>
    <definedName name="wrn.730." localSheetId="6" hidden="1">{#N/A,#N/A,FALSE,"REPORT"}</definedName>
    <definedName name="wrn.730." localSheetId="16" hidden="1">{#N/A,#N/A,FALSE,"REPORT"}</definedName>
    <definedName name="wrn.730." localSheetId="10" hidden="1">{#N/A,#N/A,FALSE,"REPORT"}</definedName>
    <definedName name="wrn.730." localSheetId="29" hidden="1">{#N/A,#N/A,FALSE,"REPORT"}</definedName>
    <definedName name="wrn.730." localSheetId="28" hidden="1">{#N/A,#N/A,FALSE,"REPORT"}</definedName>
    <definedName name="wrn.730." localSheetId="11" hidden="1">{#N/A,#N/A,FALSE,"REPORT"}</definedName>
    <definedName name="wrn.730." localSheetId="36" hidden="1">{#N/A,#N/A,FALSE,"REPORT"}</definedName>
    <definedName name="wrn.730." localSheetId="32" hidden="1">{#N/A,#N/A,FALSE,"REPORT"}</definedName>
    <definedName name="wrn.730." localSheetId="18" hidden="1">{#N/A,#N/A,FALSE,"REPORT"}</definedName>
    <definedName name="wrn.730." localSheetId="38" hidden="1">{#N/A,#N/A,FALSE,"REPORT"}</definedName>
    <definedName name="wrn.730." hidden="1">{#N/A,#N/A,FALSE,"REPORT"}</definedName>
    <definedName name="wrn.731" localSheetId="35" hidden="1">{#N/A,#N/A,FALSE,"REPORT"}</definedName>
    <definedName name="wrn.731" localSheetId="31" hidden="1">{#N/A,#N/A,FALSE,"REPORT"}</definedName>
    <definedName name="wrn.731" localSheetId="9" hidden="1">{#N/A,#N/A,FALSE,"REPORT"}</definedName>
    <definedName name="wrn.731" localSheetId="30" hidden="1">{#N/A,#N/A,FALSE,"REPORT"}</definedName>
    <definedName name="wrn.731" localSheetId="51" hidden="1">{#N/A,#N/A,FALSE,"REPORT"}</definedName>
    <definedName name="wrn.731" localSheetId="7" hidden="1">{#N/A,#N/A,FALSE,"REPORT"}</definedName>
    <definedName name="wrn.731" localSheetId="33" hidden="1">{#N/A,#N/A,FALSE,"REPORT"}</definedName>
    <definedName name="wrn.731" localSheetId="6" hidden="1">{#N/A,#N/A,FALSE,"REPORT"}</definedName>
    <definedName name="wrn.731" localSheetId="16" hidden="1">{#N/A,#N/A,FALSE,"REPORT"}</definedName>
    <definedName name="wrn.731" localSheetId="10" hidden="1">{#N/A,#N/A,FALSE,"REPORT"}</definedName>
    <definedName name="wrn.731" localSheetId="29" hidden="1">{#N/A,#N/A,FALSE,"REPORT"}</definedName>
    <definedName name="wrn.731" localSheetId="28" hidden="1">{#N/A,#N/A,FALSE,"REPORT"}</definedName>
    <definedName name="wrn.731" localSheetId="11" hidden="1">{#N/A,#N/A,FALSE,"REPORT"}</definedName>
    <definedName name="wrn.731" localSheetId="36" hidden="1">{#N/A,#N/A,FALSE,"REPORT"}</definedName>
    <definedName name="wrn.731" localSheetId="32" hidden="1">{#N/A,#N/A,FALSE,"REPORT"}</definedName>
    <definedName name="wrn.731" localSheetId="18" hidden="1">{#N/A,#N/A,FALSE,"REPORT"}</definedName>
    <definedName name="wrn.731" localSheetId="38" hidden="1">{#N/A,#N/A,FALSE,"REPORT"}</definedName>
    <definedName name="wrn.731" hidden="1">{#N/A,#N/A,FALSE,"REPORT"}</definedName>
    <definedName name="wrn.750." localSheetId="35" hidden="1">{#N/A,#N/A,FALSE,"REPORT"}</definedName>
    <definedName name="wrn.750." localSheetId="31" hidden="1">{#N/A,#N/A,FALSE,"REPORT"}</definedName>
    <definedName name="wrn.750." localSheetId="9" hidden="1">{#N/A,#N/A,FALSE,"REPORT"}</definedName>
    <definedName name="wrn.750." localSheetId="30" hidden="1">{#N/A,#N/A,FALSE,"REPORT"}</definedName>
    <definedName name="wrn.750." localSheetId="51" hidden="1">{#N/A,#N/A,FALSE,"REPORT"}</definedName>
    <definedName name="wrn.750." localSheetId="7" hidden="1">{#N/A,#N/A,FALSE,"REPORT"}</definedName>
    <definedName name="wrn.750." localSheetId="33" hidden="1">{#N/A,#N/A,FALSE,"REPORT"}</definedName>
    <definedName name="wrn.750." localSheetId="6" hidden="1">{#N/A,#N/A,FALSE,"REPORT"}</definedName>
    <definedName name="wrn.750." localSheetId="16" hidden="1">{#N/A,#N/A,FALSE,"REPORT"}</definedName>
    <definedName name="wrn.750." localSheetId="10" hidden="1">{#N/A,#N/A,FALSE,"REPORT"}</definedName>
    <definedName name="wrn.750." localSheetId="29" hidden="1">{#N/A,#N/A,FALSE,"REPORT"}</definedName>
    <definedName name="wrn.750." localSheetId="28" hidden="1">{#N/A,#N/A,FALSE,"REPORT"}</definedName>
    <definedName name="wrn.750." localSheetId="11" hidden="1">{#N/A,#N/A,FALSE,"REPORT"}</definedName>
    <definedName name="wrn.750." localSheetId="36" hidden="1">{#N/A,#N/A,FALSE,"REPORT"}</definedName>
    <definedName name="wrn.750." localSheetId="32" hidden="1">{#N/A,#N/A,FALSE,"REPORT"}</definedName>
    <definedName name="wrn.750." localSheetId="18" hidden="1">{#N/A,#N/A,FALSE,"REPORT"}</definedName>
    <definedName name="wrn.750." localSheetId="38" hidden="1">{#N/A,#N/A,FALSE,"REPORT"}</definedName>
    <definedName name="wrn.750." hidden="1">{#N/A,#N/A,FALSE,"REPORT"}</definedName>
    <definedName name="wrn.7501" localSheetId="35" hidden="1">{#N/A,#N/A,FALSE,"REPORT"}</definedName>
    <definedName name="wrn.7501" localSheetId="31" hidden="1">{#N/A,#N/A,FALSE,"REPORT"}</definedName>
    <definedName name="wrn.7501" localSheetId="9" hidden="1">{#N/A,#N/A,FALSE,"REPORT"}</definedName>
    <definedName name="wrn.7501" localSheetId="30" hidden="1">{#N/A,#N/A,FALSE,"REPORT"}</definedName>
    <definedName name="wrn.7501" localSheetId="51" hidden="1">{#N/A,#N/A,FALSE,"REPORT"}</definedName>
    <definedName name="wrn.7501" localSheetId="7" hidden="1">{#N/A,#N/A,FALSE,"REPORT"}</definedName>
    <definedName name="wrn.7501" localSheetId="33" hidden="1">{#N/A,#N/A,FALSE,"REPORT"}</definedName>
    <definedName name="wrn.7501" localSheetId="6" hidden="1">{#N/A,#N/A,FALSE,"REPORT"}</definedName>
    <definedName name="wrn.7501" localSheetId="16" hidden="1">{#N/A,#N/A,FALSE,"REPORT"}</definedName>
    <definedName name="wrn.7501" localSheetId="10" hidden="1">{#N/A,#N/A,FALSE,"REPORT"}</definedName>
    <definedName name="wrn.7501" localSheetId="29" hidden="1">{#N/A,#N/A,FALSE,"REPORT"}</definedName>
    <definedName name="wrn.7501" localSheetId="28" hidden="1">{#N/A,#N/A,FALSE,"REPORT"}</definedName>
    <definedName name="wrn.7501" localSheetId="11" hidden="1">{#N/A,#N/A,FALSE,"REPORT"}</definedName>
    <definedName name="wrn.7501" localSheetId="36" hidden="1">{#N/A,#N/A,FALSE,"REPORT"}</definedName>
    <definedName name="wrn.7501" localSheetId="32" hidden="1">{#N/A,#N/A,FALSE,"REPORT"}</definedName>
    <definedName name="wrn.7501" localSheetId="18" hidden="1">{#N/A,#N/A,FALSE,"REPORT"}</definedName>
    <definedName name="wrn.7501" localSheetId="38" hidden="1">{#N/A,#N/A,FALSE,"REPORT"}</definedName>
    <definedName name="wrn.7501" hidden="1">{#N/A,#N/A,FALSE,"REPORT"}</definedName>
    <definedName name="wrn.760.16." localSheetId="35" hidden="1">{#N/A,#N/A,FALSE,"REPORT"}</definedName>
    <definedName name="wrn.760.16." localSheetId="31" hidden="1">{#N/A,#N/A,FALSE,"REPORT"}</definedName>
    <definedName name="wrn.760.16." localSheetId="9" hidden="1">{#N/A,#N/A,FALSE,"REPORT"}</definedName>
    <definedName name="wrn.760.16." localSheetId="30" hidden="1">{#N/A,#N/A,FALSE,"REPORT"}</definedName>
    <definedName name="wrn.760.16." localSheetId="51" hidden="1">{#N/A,#N/A,FALSE,"REPORT"}</definedName>
    <definedName name="wrn.760.16." localSheetId="7" hidden="1">{#N/A,#N/A,FALSE,"REPORT"}</definedName>
    <definedName name="wrn.760.16." localSheetId="33" hidden="1">{#N/A,#N/A,FALSE,"REPORT"}</definedName>
    <definedName name="wrn.760.16." localSheetId="6" hidden="1">{#N/A,#N/A,FALSE,"REPORT"}</definedName>
    <definedName name="wrn.760.16." localSheetId="16" hidden="1">{#N/A,#N/A,FALSE,"REPORT"}</definedName>
    <definedName name="wrn.760.16." localSheetId="10" hidden="1">{#N/A,#N/A,FALSE,"REPORT"}</definedName>
    <definedName name="wrn.760.16." localSheetId="29" hidden="1">{#N/A,#N/A,FALSE,"REPORT"}</definedName>
    <definedName name="wrn.760.16." localSheetId="28" hidden="1">{#N/A,#N/A,FALSE,"REPORT"}</definedName>
    <definedName name="wrn.760.16." localSheetId="11" hidden="1">{#N/A,#N/A,FALSE,"REPORT"}</definedName>
    <definedName name="wrn.760.16." localSheetId="36" hidden="1">{#N/A,#N/A,FALSE,"REPORT"}</definedName>
    <definedName name="wrn.760.16." localSheetId="32" hidden="1">{#N/A,#N/A,FALSE,"REPORT"}</definedName>
    <definedName name="wrn.760.16." localSheetId="18" hidden="1">{#N/A,#N/A,FALSE,"REPORT"}</definedName>
    <definedName name="wrn.760.16." localSheetId="38" hidden="1">{#N/A,#N/A,FALSE,"REPORT"}</definedName>
    <definedName name="wrn.760.16." hidden="1">{#N/A,#N/A,FALSE,"REPORT"}</definedName>
    <definedName name="wrn.7900" localSheetId="35" hidden="1">{#N/A,#N/A,FALSE,"REPORT"}</definedName>
    <definedName name="wrn.7900" localSheetId="31" hidden="1">{#N/A,#N/A,FALSE,"REPORT"}</definedName>
    <definedName name="wrn.7900" localSheetId="9" hidden="1">{#N/A,#N/A,FALSE,"REPORT"}</definedName>
    <definedName name="wrn.7900" localSheetId="30" hidden="1">{#N/A,#N/A,FALSE,"REPORT"}</definedName>
    <definedName name="wrn.7900" localSheetId="51" hidden="1">{#N/A,#N/A,FALSE,"REPORT"}</definedName>
    <definedName name="wrn.7900" localSheetId="7" hidden="1">{#N/A,#N/A,FALSE,"REPORT"}</definedName>
    <definedName name="wrn.7900" localSheetId="33" hidden="1">{#N/A,#N/A,FALSE,"REPORT"}</definedName>
    <definedName name="wrn.7900" localSheetId="6" hidden="1">{#N/A,#N/A,FALSE,"REPORT"}</definedName>
    <definedName name="wrn.7900" localSheetId="16" hidden="1">{#N/A,#N/A,FALSE,"REPORT"}</definedName>
    <definedName name="wrn.7900" localSheetId="10" hidden="1">{#N/A,#N/A,FALSE,"REPORT"}</definedName>
    <definedName name="wrn.7900" localSheetId="29" hidden="1">{#N/A,#N/A,FALSE,"REPORT"}</definedName>
    <definedName name="wrn.7900" localSheetId="28" hidden="1">{#N/A,#N/A,FALSE,"REPORT"}</definedName>
    <definedName name="wrn.7900" localSheetId="11" hidden="1">{#N/A,#N/A,FALSE,"REPORT"}</definedName>
    <definedName name="wrn.7900" localSheetId="36" hidden="1">{#N/A,#N/A,FALSE,"REPORT"}</definedName>
    <definedName name="wrn.7900" localSheetId="32" hidden="1">{#N/A,#N/A,FALSE,"REPORT"}</definedName>
    <definedName name="wrn.7900" localSheetId="18" hidden="1">{#N/A,#N/A,FALSE,"REPORT"}</definedName>
    <definedName name="wrn.7900" localSheetId="38" hidden="1">{#N/A,#N/A,FALSE,"REPORT"}</definedName>
    <definedName name="wrn.7900" hidden="1">{#N/A,#N/A,FALSE,"REPORT"}</definedName>
    <definedName name="wrn.905" localSheetId="35" hidden="1">{#N/A,#N/A,FALSE,"REPORT"}</definedName>
    <definedName name="wrn.905" localSheetId="31" hidden="1">{#N/A,#N/A,FALSE,"REPORT"}</definedName>
    <definedName name="wrn.905" localSheetId="9" hidden="1">{#N/A,#N/A,FALSE,"REPORT"}</definedName>
    <definedName name="wrn.905" localSheetId="30" hidden="1">{#N/A,#N/A,FALSE,"REPORT"}</definedName>
    <definedName name="wrn.905" localSheetId="51" hidden="1">{#N/A,#N/A,FALSE,"REPORT"}</definedName>
    <definedName name="wrn.905" localSheetId="7" hidden="1">{#N/A,#N/A,FALSE,"REPORT"}</definedName>
    <definedName name="wrn.905" localSheetId="33" hidden="1">{#N/A,#N/A,FALSE,"REPORT"}</definedName>
    <definedName name="wrn.905" localSheetId="6" hidden="1">{#N/A,#N/A,FALSE,"REPORT"}</definedName>
    <definedName name="wrn.905" localSheetId="16" hidden="1">{#N/A,#N/A,FALSE,"REPORT"}</definedName>
    <definedName name="wrn.905" localSheetId="10" hidden="1">{#N/A,#N/A,FALSE,"REPORT"}</definedName>
    <definedName name="wrn.905" localSheetId="29" hidden="1">{#N/A,#N/A,FALSE,"REPORT"}</definedName>
    <definedName name="wrn.905" localSheetId="28" hidden="1">{#N/A,#N/A,FALSE,"REPORT"}</definedName>
    <definedName name="wrn.905" localSheetId="11" hidden="1">{#N/A,#N/A,FALSE,"REPORT"}</definedName>
    <definedName name="wrn.905" localSheetId="36" hidden="1">{#N/A,#N/A,FALSE,"REPORT"}</definedName>
    <definedName name="wrn.905" localSheetId="32" hidden="1">{#N/A,#N/A,FALSE,"REPORT"}</definedName>
    <definedName name="wrn.905" localSheetId="18" hidden="1">{#N/A,#N/A,FALSE,"REPORT"}</definedName>
    <definedName name="wrn.905" localSheetId="38" hidden="1">{#N/A,#N/A,FALSE,"REPORT"}</definedName>
    <definedName name="wrn.905" hidden="1">{#N/A,#N/A,FALSE,"REPORT"}</definedName>
    <definedName name="wrn.99999" localSheetId="35" hidden="1">{#N/A,#N/A,FALSE,"REPORT"}</definedName>
    <definedName name="wrn.99999" localSheetId="31" hidden="1">{#N/A,#N/A,FALSE,"REPORT"}</definedName>
    <definedName name="wrn.99999" localSheetId="9" hidden="1">{#N/A,#N/A,FALSE,"REPORT"}</definedName>
    <definedName name="wrn.99999" localSheetId="30" hidden="1">{#N/A,#N/A,FALSE,"REPORT"}</definedName>
    <definedName name="wrn.99999" localSheetId="51" hidden="1">{#N/A,#N/A,FALSE,"REPORT"}</definedName>
    <definedName name="wrn.99999" localSheetId="7" hidden="1">{#N/A,#N/A,FALSE,"REPORT"}</definedName>
    <definedName name="wrn.99999" localSheetId="33" hidden="1">{#N/A,#N/A,FALSE,"REPORT"}</definedName>
    <definedName name="wrn.99999" localSheetId="6" hidden="1">{#N/A,#N/A,FALSE,"REPORT"}</definedName>
    <definedName name="wrn.99999" localSheetId="16" hidden="1">{#N/A,#N/A,FALSE,"REPORT"}</definedName>
    <definedName name="wrn.99999" localSheetId="10" hidden="1">{#N/A,#N/A,FALSE,"REPORT"}</definedName>
    <definedName name="wrn.99999" localSheetId="29" hidden="1">{#N/A,#N/A,FALSE,"REPORT"}</definedName>
    <definedName name="wrn.99999" localSheetId="28" hidden="1">{#N/A,#N/A,FALSE,"REPORT"}</definedName>
    <definedName name="wrn.99999" localSheetId="11" hidden="1">{#N/A,#N/A,FALSE,"REPORT"}</definedName>
    <definedName name="wrn.99999" localSheetId="36" hidden="1">{#N/A,#N/A,FALSE,"REPORT"}</definedName>
    <definedName name="wrn.99999" localSheetId="32" hidden="1">{#N/A,#N/A,FALSE,"REPORT"}</definedName>
    <definedName name="wrn.99999" localSheetId="18" hidden="1">{#N/A,#N/A,FALSE,"REPORT"}</definedName>
    <definedName name="wrn.99999" localSheetId="38" hidden="1">{#N/A,#N/A,FALSE,"REPORT"}</definedName>
    <definedName name="wrn.99999" hidden="1">{#N/A,#N/A,FALSE,"REPORT"}</definedName>
    <definedName name="wrn.A_VALUATION." localSheetId="35" hidden="1">{#N/A,#N/A,FALSE,"A_D";#N/A,#N/A,FALSE,"WACC";#N/A,#N/A,FALSE,"DCF";#N/A,#N/A,FALSE,"A";#N/A,#N/A,FALSE,"LBO";#N/A,#N/A,FALSE,"C";#N/A,#N/A,FALSE,"impd";#N/A,#N/A,FALSE,"comps"}</definedName>
    <definedName name="wrn.A_VALUATION." localSheetId="31" hidden="1">{#N/A,#N/A,FALSE,"A_D";#N/A,#N/A,FALSE,"WACC";#N/A,#N/A,FALSE,"DCF";#N/A,#N/A,FALSE,"A";#N/A,#N/A,FALSE,"LBO";#N/A,#N/A,FALSE,"C";#N/A,#N/A,FALSE,"impd";#N/A,#N/A,FALSE,"comps"}</definedName>
    <definedName name="wrn.A_VALUATION." localSheetId="9" hidden="1">{#N/A,#N/A,FALSE,"A_D";#N/A,#N/A,FALSE,"WACC";#N/A,#N/A,FALSE,"DCF";#N/A,#N/A,FALSE,"A";#N/A,#N/A,FALSE,"LBO";#N/A,#N/A,FALSE,"C";#N/A,#N/A,FALSE,"impd";#N/A,#N/A,FALSE,"comps"}</definedName>
    <definedName name="wrn.A_VALUATION." localSheetId="30" hidden="1">{#N/A,#N/A,FALSE,"A_D";#N/A,#N/A,FALSE,"WACC";#N/A,#N/A,FALSE,"DCF";#N/A,#N/A,FALSE,"A";#N/A,#N/A,FALSE,"LBO";#N/A,#N/A,FALSE,"C";#N/A,#N/A,FALSE,"impd";#N/A,#N/A,FALSE,"comps"}</definedName>
    <definedName name="wrn.A_VALUATION." localSheetId="51" hidden="1">{#N/A,#N/A,FALSE,"A_D";#N/A,#N/A,FALSE,"WACC";#N/A,#N/A,FALSE,"DCF";#N/A,#N/A,FALSE,"A";#N/A,#N/A,FALSE,"LBO";#N/A,#N/A,FALSE,"C";#N/A,#N/A,FALSE,"impd";#N/A,#N/A,FALSE,"comps"}</definedName>
    <definedName name="wrn.A_VALUATION." localSheetId="7" hidden="1">{#N/A,#N/A,FALSE,"A_D";#N/A,#N/A,FALSE,"WACC";#N/A,#N/A,FALSE,"DCF";#N/A,#N/A,FALSE,"A";#N/A,#N/A,FALSE,"LBO";#N/A,#N/A,FALSE,"C";#N/A,#N/A,FALSE,"impd";#N/A,#N/A,FALSE,"comps"}</definedName>
    <definedName name="wrn.A_VALUATION." localSheetId="33" hidden="1">{#N/A,#N/A,FALSE,"A_D";#N/A,#N/A,FALSE,"WACC";#N/A,#N/A,FALSE,"DCF";#N/A,#N/A,FALSE,"A";#N/A,#N/A,FALSE,"LBO";#N/A,#N/A,FALSE,"C";#N/A,#N/A,FALSE,"impd";#N/A,#N/A,FALSE,"comps"}</definedName>
    <definedName name="wrn.A_VALUATION." localSheetId="6" hidden="1">{#N/A,#N/A,FALSE,"A_D";#N/A,#N/A,FALSE,"WACC";#N/A,#N/A,FALSE,"DCF";#N/A,#N/A,FALSE,"A";#N/A,#N/A,FALSE,"LBO";#N/A,#N/A,FALSE,"C";#N/A,#N/A,FALSE,"impd";#N/A,#N/A,FALSE,"comps"}</definedName>
    <definedName name="wrn.A_VALUATION." localSheetId="16" hidden="1">{#N/A,#N/A,FALSE,"A_D";#N/A,#N/A,FALSE,"WACC";#N/A,#N/A,FALSE,"DCF";#N/A,#N/A,FALSE,"A";#N/A,#N/A,FALSE,"LBO";#N/A,#N/A,FALSE,"C";#N/A,#N/A,FALSE,"impd";#N/A,#N/A,FALSE,"comps"}</definedName>
    <definedName name="wrn.A_VALUATION." localSheetId="10" hidden="1">{#N/A,#N/A,FALSE,"A_D";#N/A,#N/A,FALSE,"WACC";#N/A,#N/A,FALSE,"DCF";#N/A,#N/A,FALSE,"A";#N/A,#N/A,FALSE,"LBO";#N/A,#N/A,FALSE,"C";#N/A,#N/A,FALSE,"impd";#N/A,#N/A,FALSE,"comps"}</definedName>
    <definedName name="wrn.A_VALUATION." localSheetId="29" hidden="1">{#N/A,#N/A,FALSE,"A_D";#N/A,#N/A,FALSE,"WACC";#N/A,#N/A,FALSE,"DCF";#N/A,#N/A,FALSE,"A";#N/A,#N/A,FALSE,"LBO";#N/A,#N/A,FALSE,"C";#N/A,#N/A,FALSE,"impd";#N/A,#N/A,FALSE,"comps"}</definedName>
    <definedName name="wrn.A_VALUATION." localSheetId="28" hidden="1">{#N/A,#N/A,FALSE,"A_D";#N/A,#N/A,FALSE,"WACC";#N/A,#N/A,FALSE,"DCF";#N/A,#N/A,FALSE,"A";#N/A,#N/A,FALSE,"LBO";#N/A,#N/A,FALSE,"C";#N/A,#N/A,FALSE,"impd";#N/A,#N/A,FALSE,"comps"}</definedName>
    <definedName name="wrn.A_VALUATION." localSheetId="11" hidden="1">{#N/A,#N/A,FALSE,"A_D";#N/A,#N/A,FALSE,"WACC";#N/A,#N/A,FALSE,"DCF";#N/A,#N/A,FALSE,"A";#N/A,#N/A,FALSE,"LBO";#N/A,#N/A,FALSE,"C";#N/A,#N/A,FALSE,"impd";#N/A,#N/A,FALSE,"comps"}</definedName>
    <definedName name="wrn.A_VALUATION." localSheetId="36" hidden="1">{#N/A,#N/A,FALSE,"A_D";#N/A,#N/A,FALSE,"WACC";#N/A,#N/A,FALSE,"DCF";#N/A,#N/A,FALSE,"A";#N/A,#N/A,FALSE,"LBO";#N/A,#N/A,FALSE,"C";#N/A,#N/A,FALSE,"impd";#N/A,#N/A,FALSE,"comps"}</definedName>
    <definedName name="wrn.A_VALUATION." localSheetId="32" hidden="1">{#N/A,#N/A,FALSE,"A_D";#N/A,#N/A,FALSE,"WACC";#N/A,#N/A,FALSE,"DCF";#N/A,#N/A,FALSE,"A";#N/A,#N/A,FALSE,"LBO";#N/A,#N/A,FALSE,"C";#N/A,#N/A,FALSE,"impd";#N/A,#N/A,FALSE,"comps"}</definedName>
    <definedName name="wrn.A_VALUATION." localSheetId="18" hidden="1">{#N/A,#N/A,FALSE,"A_D";#N/A,#N/A,FALSE,"WACC";#N/A,#N/A,FALSE,"DCF";#N/A,#N/A,FALSE,"A";#N/A,#N/A,FALSE,"LBO";#N/A,#N/A,FALSE,"C";#N/A,#N/A,FALSE,"impd";#N/A,#N/A,FALSE,"comps"}</definedName>
    <definedName name="wrn.A_VALUATION." localSheetId="38"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aa" localSheetId="35" hidden="1">{#N/A,#N/A,FALSE,"Pharm";#N/A,#N/A,FALSE,"WWCM"}</definedName>
    <definedName name="wrn.aaa" localSheetId="31" hidden="1">{#N/A,#N/A,FALSE,"Pharm";#N/A,#N/A,FALSE,"WWCM"}</definedName>
    <definedName name="wrn.aaa" localSheetId="9" hidden="1">{#N/A,#N/A,FALSE,"Pharm";#N/A,#N/A,FALSE,"WWCM"}</definedName>
    <definedName name="wrn.aaa" localSheetId="30" hidden="1">{#N/A,#N/A,FALSE,"Pharm";#N/A,#N/A,FALSE,"WWCM"}</definedName>
    <definedName name="wrn.aaa" localSheetId="51" hidden="1">{#N/A,#N/A,FALSE,"Pharm";#N/A,#N/A,FALSE,"WWCM"}</definedName>
    <definedName name="wrn.aaa" localSheetId="7" hidden="1">{#N/A,#N/A,FALSE,"Pharm";#N/A,#N/A,FALSE,"WWCM"}</definedName>
    <definedName name="wrn.aaa" localSheetId="33" hidden="1">{#N/A,#N/A,FALSE,"Pharm";#N/A,#N/A,FALSE,"WWCM"}</definedName>
    <definedName name="wrn.aaa" localSheetId="6" hidden="1">{#N/A,#N/A,FALSE,"Pharm";#N/A,#N/A,FALSE,"WWCM"}</definedName>
    <definedName name="wrn.aaa" localSheetId="16" hidden="1">{#N/A,#N/A,FALSE,"Pharm";#N/A,#N/A,FALSE,"WWCM"}</definedName>
    <definedName name="wrn.aaa" localSheetId="10" hidden="1">{#N/A,#N/A,FALSE,"Pharm";#N/A,#N/A,FALSE,"WWCM"}</definedName>
    <definedName name="wrn.aaa" localSheetId="29" hidden="1">{#N/A,#N/A,FALSE,"Pharm";#N/A,#N/A,FALSE,"WWCM"}</definedName>
    <definedName name="wrn.aaa" localSheetId="28" hidden="1">{#N/A,#N/A,FALSE,"Pharm";#N/A,#N/A,FALSE,"WWCM"}</definedName>
    <definedName name="wrn.aaa" localSheetId="11" hidden="1">{#N/A,#N/A,FALSE,"Pharm";#N/A,#N/A,FALSE,"WWCM"}</definedName>
    <definedName name="wrn.aaa" localSheetId="36" hidden="1">{#N/A,#N/A,FALSE,"Pharm";#N/A,#N/A,FALSE,"WWCM"}</definedName>
    <definedName name="wrn.aaa" localSheetId="32" hidden="1">{#N/A,#N/A,FALSE,"Pharm";#N/A,#N/A,FALSE,"WWCM"}</definedName>
    <definedName name="wrn.aaa" localSheetId="18" hidden="1">{#N/A,#N/A,FALSE,"Pharm";#N/A,#N/A,FALSE,"WWCM"}</definedName>
    <definedName name="wrn.aaa" localSheetId="38" hidden="1">{#N/A,#N/A,FALSE,"Pharm";#N/A,#N/A,FALSE,"WWCM"}</definedName>
    <definedName name="wrn.aaa" hidden="1">{#N/A,#N/A,FALSE,"Pharm";#N/A,#N/A,FALSE,"WWCM"}</definedName>
    <definedName name="wrn.aaaaaaa" localSheetId="35" hidden="1">{#N/A,#N/A,FALSE,"Pharm";#N/A,#N/A,FALSE,"WWCM"}</definedName>
    <definedName name="wrn.aaaaaaa" localSheetId="31" hidden="1">{#N/A,#N/A,FALSE,"Pharm";#N/A,#N/A,FALSE,"WWCM"}</definedName>
    <definedName name="wrn.aaaaaaa" localSheetId="9" hidden="1">{#N/A,#N/A,FALSE,"Pharm";#N/A,#N/A,FALSE,"WWCM"}</definedName>
    <definedName name="wrn.aaaaaaa" localSheetId="30" hidden="1">{#N/A,#N/A,FALSE,"Pharm";#N/A,#N/A,FALSE,"WWCM"}</definedName>
    <definedName name="wrn.aaaaaaa" localSheetId="51" hidden="1">{#N/A,#N/A,FALSE,"Pharm";#N/A,#N/A,FALSE,"WWCM"}</definedName>
    <definedName name="wrn.aaaaaaa" localSheetId="7" hidden="1">{#N/A,#N/A,FALSE,"Pharm";#N/A,#N/A,FALSE,"WWCM"}</definedName>
    <definedName name="wrn.aaaaaaa" localSheetId="33" hidden="1">{#N/A,#N/A,FALSE,"Pharm";#N/A,#N/A,FALSE,"WWCM"}</definedName>
    <definedName name="wrn.aaaaaaa" localSheetId="6" hidden="1">{#N/A,#N/A,FALSE,"Pharm";#N/A,#N/A,FALSE,"WWCM"}</definedName>
    <definedName name="wrn.aaaaaaa" localSheetId="16" hidden="1">{#N/A,#N/A,FALSE,"Pharm";#N/A,#N/A,FALSE,"WWCM"}</definedName>
    <definedName name="wrn.aaaaaaa" localSheetId="10" hidden="1">{#N/A,#N/A,FALSE,"Pharm";#N/A,#N/A,FALSE,"WWCM"}</definedName>
    <definedName name="wrn.aaaaaaa" localSheetId="29" hidden="1">{#N/A,#N/A,FALSE,"Pharm";#N/A,#N/A,FALSE,"WWCM"}</definedName>
    <definedName name="wrn.aaaaaaa" localSheetId="28" hidden="1">{#N/A,#N/A,FALSE,"Pharm";#N/A,#N/A,FALSE,"WWCM"}</definedName>
    <definedName name="wrn.aaaaaaa" localSheetId="11" hidden="1">{#N/A,#N/A,FALSE,"Pharm";#N/A,#N/A,FALSE,"WWCM"}</definedName>
    <definedName name="wrn.aaaaaaa" localSheetId="36" hidden="1">{#N/A,#N/A,FALSE,"Pharm";#N/A,#N/A,FALSE,"WWCM"}</definedName>
    <definedName name="wrn.aaaaaaa" localSheetId="32" hidden="1">{#N/A,#N/A,FALSE,"Pharm";#N/A,#N/A,FALSE,"WWCM"}</definedName>
    <definedName name="wrn.aaaaaaa" localSheetId="18" hidden="1">{#N/A,#N/A,FALSE,"Pharm";#N/A,#N/A,FALSE,"WWCM"}</definedName>
    <definedName name="wrn.aaaaaaa" localSheetId="38" hidden="1">{#N/A,#N/A,FALSE,"Pharm";#N/A,#N/A,FALSE,"WWCM"}</definedName>
    <definedName name="wrn.aaaaaaa" hidden="1">{#N/A,#N/A,FALSE,"Pharm";#N/A,#N/A,FALSE,"WWCM"}</definedName>
    <definedName name="wrn.Accr_Dil." localSheetId="35" hidden="1">{#N/A,#N/A,FALSE,"Debt Accr";#N/A,#N/A,FALSE,"Stock Accr";#N/A,#N/A,FALSE,"Debt Stock Accr"}</definedName>
    <definedName name="wrn.Accr_Dil." localSheetId="31" hidden="1">{#N/A,#N/A,FALSE,"Debt Accr";#N/A,#N/A,FALSE,"Stock Accr";#N/A,#N/A,FALSE,"Debt Stock Accr"}</definedName>
    <definedName name="wrn.Accr_Dil." localSheetId="9" hidden="1">{#N/A,#N/A,FALSE,"Debt Accr";#N/A,#N/A,FALSE,"Stock Accr";#N/A,#N/A,FALSE,"Debt Stock Accr"}</definedName>
    <definedName name="wrn.Accr_Dil." localSheetId="30" hidden="1">{#N/A,#N/A,FALSE,"Debt Accr";#N/A,#N/A,FALSE,"Stock Accr";#N/A,#N/A,FALSE,"Debt Stock Accr"}</definedName>
    <definedName name="wrn.Accr_Dil." localSheetId="51" hidden="1">{#N/A,#N/A,FALSE,"Debt Accr";#N/A,#N/A,FALSE,"Stock Accr";#N/A,#N/A,FALSE,"Debt Stock Accr"}</definedName>
    <definedName name="wrn.Accr_Dil." localSheetId="7" hidden="1">{#N/A,#N/A,FALSE,"Debt Accr";#N/A,#N/A,FALSE,"Stock Accr";#N/A,#N/A,FALSE,"Debt Stock Accr"}</definedName>
    <definedName name="wrn.Accr_Dil." localSheetId="33" hidden="1">{#N/A,#N/A,FALSE,"Debt Accr";#N/A,#N/A,FALSE,"Stock Accr";#N/A,#N/A,FALSE,"Debt Stock Accr"}</definedName>
    <definedName name="wrn.Accr_Dil." localSheetId="6" hidden="1">{#N/A,#N/A,FALSE,"Debt Accr";#N/A,#N/A,FALSE,"Stock Accr";#N/A,#N/A,FALSE,"Debt Stock Accr"}</definedName>
    <definedName name="wrn.Accr_Dil." localSheetId="16" hidden="1">{#N/A,#N/A,FALSE,"Debt Accr";#N/A,#N/A,FALSE,"Stock Accr";#N/A,#N/A,FALSE,"Debt Stock Accr"}</definedName>
    <definedName name="wrn.Accr_Dil." localSheetId="10" hidden="1">{#N/A,#N/A,FALSE,"Debt Accr";#N/A,#N/A,FALSE,"Stock Accr";#N/A,#N/A,FALSE,"Debt Stock Accr"}</definedName>
    <definedName name="wrn.Accr_Dil." localSheetId="29" hidden="1">{#N/A,#N/A,FALSE,"Debt Accr";#N/A,#N/A,FALSE,"Stock Accr";#N/A,#N/A,FALSE,"Debt Stock Accr"}</definedName>
    <definedName name="wrn.Accr_Dil." localSheetId="28" hidden="1">{#N/A,#N/A,FALSE,"Debt Accr";#N/A,#N/A,FALSE,"Stock Accr";#N/A,#N/A,FALSE,"Debt Stock Accr"}</definedName>
    <definedName name="wrn.Accr_Dil." localSheetId="11" hidden="1">{#N/A,#N/A,FALSE,"Debt Accr";#N/A,#N/A,FALSE,"Stock Accr";#N/A,#N/A,FALSE,"Debt Stock Accr"}</definedName>
    <definedName name="wrn.Accr_Dil." localSheetId="36" hidden="1">{#N/A,#N/A,FALSE,"Debt Accr";#N/A,#N/A,FALSE,"Stock Accr";#N/A,#N/A,FALSE,"Debt Stock Accr"}</definedName>
    <definedName name="wrn.Accr_Dil." localSheetId="32" hidden="1">{#N/A,#N/A,FALSE,"Debt Accr";#N/A,#N/A,FALSE,"Stock Accr";#N/A,#N/A,FALSE,"Debt Stock Accr"}</definedName>
    <definedName name="wrn.Accr_Dil." localSheetId="18" hidden="1">{#N/A,#N/A,FALSE,"Debt Accr";#N/A,#N/A,FALSE,"Stock Accr";#N/A,#N/A,FALSE,"Debt Stock Accr"}</definedName>
    <definedName name="wrn.Accr_Dil." localSheetId="38" hidden="1">{#N/A,#N/A,FALSE,"Debt Accr";#N/A,#N/A,FALSE,"Stock Accr";#N/A,#N/A,FALSE,"Debt Stock Accr"}</definedName>
    <definedName name="wrn.Accr_Dil." hidden="1">{#N/A,#N/A,FALSE,"Debt Accr";#N/A,#N/A,FALSE,"Stock Accr";#N/A,#N/A,FALSE,"Debt Stock Accr"}</definedName>
    <definedName name="wrn.administracion." localSheetId="35" hidden="1">{#N/A,#N/A,FALSE,"CARATULA GENERAL";#N/A,#N/A,FALSE,"GSxDIRECCION";#N/A,#N/A,FALSE,"Caratula";#N/A,#N/A,FALSE,"GSxCTRO";#N/A,#N/A,FALSE,"GsAdm.Centr";#N/A,#N/A,FALSE,"Dir.Gral";#N/A,#N/A,FALSE,"AdmyFzas";#N/A,#N/A,FALSE,"Sistemas";#N/A,#N/A,FALSE,"RRHH"}</definedName>
    <definedName name="wrn.administracion." localSheetId="31" hidden="1">{#N/A,#N/A,FALSE,"CARATULA GENERAL";#N/A,#N/A,FALSE,"GSxDIRECCION";#N/A,#N/A,FALSE,"Caratula";#N/A,#N/A,FALSE,"GSxCTRO";#N/A,#N/A,FALSE,"GsAdm.Centr";#N/A,#N/A,FALSE,"Dir.Gral";#N/A,#N/A,FALSE,"AdmyFzas";#N/A,#N/A,FALSE,"Sistemas";#N/A,#N/A,FALSE,"RRHH"}</definedName>
    <definedName name="wrn.administracion." localSheetId="9" hidden="1">{#N/A,#N/A,FALSE,"CARATULA GENERAL";#N/A,#N/A,FALSE,"GSxDIRECCION";#N/A,#N/A,FALSE,"Caratula";#N/A,#N/A,FALSE,"GSxCTRO";#N/A,#N/A,FALSE,"GsAdm.Centr";#N/A,#N/A,FALSE,"Dir.Gral";#N/A,#N/A,FALSE,"AdmyFzas";#N/A,#N/A,FALSE,"Sistemas";#N/A,#N/A,FALSE,"RRHH"}</definedName>
    <definedName name="wrn.administracion." localSheetId="30" hidden="1">{#N/A,#N/A,FALSE,"CARATULA GENERAL";#N/A,#N/A,FALSE,"GSxDIRECCION";#N/A,#N/A,FALSE,"Caratula";#N/A,#N/A,FALSE,"GSxCTRO";#N/A,#N/A,FALSE,"GsAdm.Centr";#N/A,#N/A,FALSE,"Dir.Gral";#N/A,#N/A,FALSE,"AdmyFzas";#N/A,#N/A,FALSE,"Sistemas";#N/A,#N/A,FALSE,"RRHH"}</definedName>
    <definedName name="wrn.administracion." localSheetId="51" hidden="1">{#N/A,#N/A,FALSE,"CARATULA GENERAL";#N/A,#N/A,FALSE,"GSxDIRECCION";#N/A,#N/A,FALSE,"Caratula";#N/A,#N/A,FALSE,"GSxCTRO";#N/A,#N/A,FALSE,"GsAdm.Centr";#N/A,#N/A,FALSE,"Dir.Gral";#N/A,#N/A,FALSE,"AdmyFzas";#N/A,#N/A,FALSE,"Sistemas";#N/A,#N/A,FALSE,"RRHH"}</definedName>
    <definedName name="wrn.administracion." localSheetId="7" hidden="1">{#N/A,#N/A,FALSE,"CARATULA GENERAL";#N/A,#N/A,FALSE,"GSxDIRECCION";#N/A,#N/A,FALSE,"Caratula";#N/A,#N/A,FALSE,"GSxCTRO";#N/A,#N/A,FALSE,"GsAdm.Centr";#N/A,#N/A,FALSE,"Dir.Gral";#N/A,#N/A,FALSE,"AdmyFzas";#N/A,#N/A,FALSE,"Sistemas";#N/A,#N/A,FALSE,"RRHH"}</definedName>
    <definedName name="wrn.administracion." localSheetId="33" hidden="1">{#N/A,#N/A,FALSE,"CARATULA GENERAL";#N/A,#N/A,FALSE,"GSxDIRECCION";#N/A,#N/A,FALSE,"Caratula";#N/A,#N/A,FALSE,"GSxCTRO";#N/A,#N/A,FALSE,"GsAdm.Centr";#N/A,#N/A,FALSE,"Dir.Gral";#N/A,#N/A,FALSE,"AdmyFzas";#N/A,#N/A,FALSE,"Sistemas";#N/A,#N/A,FALSE,"RRHH"}</definedName>
    <definedName name="wrn.administracion." localSheetId="6" hidden="1">{#N/A,#N/A,FALSE,"CARATULA GENERAL";#N/A,#N/A,FALSE,"GSxDIRECCION";#N/A,#N/A,FALSE,"Caratula";#N/A,#N/A,FALSE,"GSxCTRO";#N/A,#N/A,FALSE,"GsAdm.Centr";#N/A,#N/A,FALSE,"Dir.Gral";#N/A,#N/A,FALSE,"AdmyFzas";#N/A,#N/A,FALSE,"Sistemas";#N/A,#N/A,FALSE,"RRHH"}</definedName>
    <definedName name="wrn.administracion." localSheetId="16" hidden="1">{#N/A,#N/A,FALSE,"CARATULA GENERAL";#N/A,#N/A,FALSE,"GSxDIRECCION";#N/A,#N/A,FALSE,"Caratula";#N/A,#N/A,FALSE,"GSxCTRO";#N/A,#N/A,FALSE,"GsAdm.Centr";#N/A,#N/A,FALSE,"Dir.Gral";#N/A,#N/A,FALSE,"AdmyFzas";#N/A,#N/A,FALSE,"Sistemas";#N/A,#N/A,FALSE,"RRHH"}</definedName>
    <definedName name="wrn.administracion." localSheetId="10" hidden="1">{#N/A,#N/A,FALSE,"CARATULA GENERAL";#N/A,#N/A,FALSE,"GSxDIRECCION";#N/A,#N/A,FALSE,"Caratula";#N/A,#N/A,FALSE,"GSxCTRO";#N/A,#N/A,FALSE,"GsAdm.Centr";#N/A,#N/A,FALSE,"Dir.Gral";#N/A,#N/A,FALSE,"AdmyFzas";#N/A,#N/A,FALSE,"Sistemas";#N/A,#N/A,FALSE,"RRHH"}</definedName>
    <definedName name="wrn.administracion." localSheetId="29" hidden="1">{#N/A,#N/A,FALSE,"CARATULA GENERAL";#N/A,#N/A,FALSE,"GSxDIRECCION";#N/A,#N/A,FALSE,"Caratula";#N/A,#N/A,FALSE,"GSxCTRO";#N/A,#N/A,FALSE,"GsAdm.Centr";#N/A,#N/A,FALSE,"Dir.Gral";#N/A,#N/A,FALSE,"AdmyFzas";#N/A,#N/A,FALSE,"Sistemas";#N/A,#N/A,FALSE,"RRHH"}</definedName>
    <definedName name="wrn.administracion." localSheetId="28" hidden="1">{#N/A,#N/A,FALSE,"CARATULA GENERAL";#N/A,#N/A,FALSE,"GSxDIRECCION";#N/A,#N/A,FALSE,"Caratula";#N/A,#N/A,FALSE,"GSxCTRO";#N/A,#N/A,FALSE,"GsAdm.Centr";#N/A,#N/A,FALSE,"Dir.Gral";#N/A,#N/A,FALSE,"AdmyFzas";#N/A,#N/A,FALSE,"Sistemas";#N/A,#N/A,FALSE,"RRHH"}</definedName>
    <definedName name="wrn.administracion." localSheetId="11" hidden="1">{#N/A,#N/A,FALSE,"CARATULA GENERAL";#N/A,#N/A,FALSE,"GSxDIRECCION";#N/A,#N/A,FALSE,"Caratula";#N/A,#N/A,FALSE,"GSxCTRO";#N/A,#N/A,FALSE,"GsAdm.Centr";#N/A,#N/A,FALSE,"Dir.Gral";#N/A,#N/A,FALSE,"AdmyFzas";#N/A,#N/A,FALSE,"Sistemas";#N/A,#N/A,FALSE,"RRHH"}</definedName>
    <definedName name="wrn.administracion." localSheetId="36" hidden="1">{#N/A,#N/A,FALSE,"CARATULA GENERAL";#N/A,#N/A,FALSE,"GSxDIRECCION";#N/A,#N/A,FALSE,"Caratula";#N/A,#N/A,FALSE,"GSxCTRO";#N/A,#N/A,FALSE,"GsAdm.Centr";#N/A,#N/A,FALSE,"Dir.Gral";#N/A,#N/A,FALSE,"AdmyFzas";#N/A,#N/A,FALSE,"Sistemas";#N/A,#N/A,FALSE,"RRHH"}</definedName>
    <definedName name="wrn.administracion." localSheetId="32" hidden="1">{#N/A,#N/A,FALSE,"CARATULA GENERAL";#N/A,#N/A,FALSE,"GSxDIRECCION";#N/A,#N/A,FALSE,"Caratula";#N/A,#N/A,FALSE,"GSxCTRO";#N/A,#N/A,FALSE,"GsAdm.Centr";#N/A,#N/A,FALSE,"Dir.Gral";#N/A,#N/A,FALSE,"AdmyFzas";#N/A,#N/A,FALSE,"Sistemas";#N/A,#N/A,FALSE,"RRHH"}</definedName>
    <definedName name="wrn.administracion." localSheetId="18" hidden="1">{#N/A,#N/A,FALSE,"CARATULA GENERAL";#N/A,#N/A,FALSE,"GSxDIRECCION";#N/A,#N/A,FALSE,"Caratula";#N/A,#N/A,FALSE,"GSxCTRO";#N/A,#N/A,FALSE,"GsAdm.Centr";#N/A,#N/A,FALSE,"Dir.Gral";#N/A,#N/A,FALSE,"AdmyFzas";#N/A,#N/A,FALSE,"Sistemas";#N/A,#N/A,FALSE,"RRHH"}</definedName>
    <definedName name="wrn.administracion." localSheetId="38" hidden="1">{#N/A,#N/A,FALSE,"CARATULA GENERAL";#N/A,#N/A,FALSE,"GSxDIRECCION";#N/A,#N/A,FALSE,"Caratula";#N/A,#N/A,FALSE,"GSxCTRO";#N/A,#N/A,FALSE,"GsAdm.Centr";#N/A,#N/A,FALSE,"Dir.Gral";#N/A,#N/A,FALSE,"AdmyFzas";#N/A,#N/A,FALSE,"Sistemas";#N/A,#N/A,FALSE,"RRHH"}</definedName>
    <definedName name="wrn.administracion." hidden="1">{#N/A,#N/A,FALSE,"CARATULA GENERAL";#N/A,#N/A,FALSE,"GSxDIRECCION";#N/A,#N/A,FALSE,"Caratula";#N/A,#N/A,FALSE,"GSxCTRO";#N/A,#N/A,FALSE,"GsAdm.Centr";#N/A,#N/A,FALSE,"Dir.Gral";#N/A,#N/A,FALSE,"AdmyFzas";#N/A,#N/A,FALSE,"Sistemas";#N/A,#N/A,FALSE,"RRHH"}</definedName>
    <definedName name="wrn.AEA." localSheetId="35"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31"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9"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30"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51"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7"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33"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6"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16"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10"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29"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28"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11"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36"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32"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18"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localSheetId="38"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EA." hidden="1">{#N/A,#N/A,FALSE,"Proj. Summary FS";#N/A,#N/A,FALSE,"Proj. Detail IS";#N/A,#N/A,FALSE,"Proj. Detail BS";#N/A,#N/A,FALSE,"Proj. Detail CF";#N/A,#N/A,FALSE,"Proj. Detail % IS";#N/A,#N/A,FALSE,"Covenants and Census";#N/A,#N/A,FALSE,"Mo. Summary FS";#N/A,#N/A,FALSE,"Mo. Summary IS";#N/A,#N/A,FALSE,"Mo. Summary BS";#N/A,#N/A,FALSE,"Mo. Summary CF";#N/A,#N/A,FALSE,"Mo. Summary % IS";#N/A,#N/A,FALSE,"Mo. Sum. Covenants";#N/A,#N/A,FALSE,"Mo-YTD Summary IS ";#N/A,#N/A,FALSE,"Quarterly  Consol.";#N/A,#N/A,FALSE,"Monthly Consol.";#N/A,#N/A,FALSE,"Y E Projection"}</definedName>
    <definedName name="wrn.Afimilk." localSheetId="9" hidden="1">{"P&amp;L",#N/A,TRUE,"Summary";"Bal",#N/A,TRUE,"Summary";"Cash",#N/A,TRUE,"Summary"}</definedName>
    <definedName name="wrn.Afimilk." localSheetId="16" hidden="1">{"P&amp;L",#N/A,TRUE,"Summary";"Bal",#N/A,TRUE,"Summary";"Cash",#N/A,TRUE,"Summary"}</definedName>
    <definedName name="wrn.Afimilk." localSheetId="10" hidden="1">{"P&amp;L",#N/A,TRUE,"Summary";"Bal",#N/A,TRUE,"Summary";"Cash",#N/A,TRUE,"Summary"}</definedName>
    <definedName name="wrn.Afimilk." localSheetId="11" hidden="1">{"P&amp;L",#N/A,TRUE,"Summary";"Bal",#N/A,TRUE,"Summary";"Cash",#N/A,TRUE,"Summary"}</definedName>
    <definedName name="wrn.Afimilk." localSheetId="18" hidden="1">{"P&amp;L",#N/A,TRUE,"Summary";"Bal",#N/A,TRUE,"Summary";"Cash",#N/A,TRUE,"Summary"}</definedName>
    <definedName name="wrn.Afimilk." localSheetId="38" hidden="1">{"P&amp;L",#N/A,TRUE,"Summary";"Bal",#N/A,TRUE,"Summary";"Cash",#N/A,TRUE,"Summary"}</definedName>
    <definedName name="wrn.Afimilk." hidden="1">{"P&amp;L",#N/A,TRUE,"Summary";"Bal",#N/A,TRUE,"Summary";"Cash",#N/A,TRUE,"Summary"}</definedName>
    <definedName name="wrn.Aging._.and._.Trend._.Analysis." localSheetId="35" hidden="1">{#N/A,#N/A,FALSE,"Aging Summary";#N/A,#N/A,FALSE,"Ratio Analysis";#N/A,#N/A,FALSE,"Test 120 Day Accts";#N/A,#N/A,FALSE,"Tickmarks"}</definedName>
    <definedName name="wrn.Aging._.and._.Trend._.Analysis." localSheetId="31" hidden="1">{#N/A,#N/A,FALSE,"Aging Summary";#N/A,#N/A,FALSE,"Ratio Analysis";#N/A,#N/A,FALSE,"Test 120 Day Accts";#N/A,#N/A,FALSE,"Tickmarks"}</definedName>
    <definedName name="wrn.Aging._.and._.Trend._.Analysis." localSheetId="9" hidden="1">{#N/A,#N/A,FALSE,"Aging Summary";#N/A,#N/A,FALSE,"Ratio Analysis";#N/A,#N/A,FALSE,"Test 120 Day Accts";#N/A,#N/A,FALSE,"Tickmarks"}</definedName>
    <definedName name="wrn.Aging._.and._.Trend._.Analysis." localSheetId="30" hidden="1">{#N/A,#N/A,FALSE,"Aging Summary";#N/A,#N/A,FALSE,"Ratio Analysis";#N/A,#N/A,FALSE,"Test 120 Day Accts";#N/A,#N/A,FALSE,"Tickmarks"}</definedName>
    <definedName name="wrn.Aging._.and._.Trend._.Analysis." localSheetId="51"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33" hidden="1">{#N/A,#N/A,FALSE,"Aging Summary";#N/A,#N/A,FALSE,"Ratio Analysis";#N/A,#N/A,FALSE,"Test 120 Day Accts";#N/A,#N/A,FALSE,"Tickmarks"}</definedName>
    <definedName name="wrn.Aging._.and._.Trend._.Analysis." localSheetId="6" hidden="1">{#N/A,#N/A,FALSE,"Aging Summary";#N/A,#N/A,FALSE,"Ratio Analysis";#N/A,#N/A,FALSE,"Test 120 Day Accts";#N/A,#N/A,FALSE,"Tickmarks"}</definedName>
    <definedName name="wrn.Aging._.and._.Trend._.Analysis." localSheetId="16" hidden="1">{#N/A,#N/A,FALSE,"Aging Summary";#N/A,#N/A,FALSE,"Ratio Analysis";#N/A,#N/A,FALSE,"Test 120 Day Accts";#N/A,#N/A,FALSE,"Tickmarks"}</definedName>
    <definedName name="wrn.Aging._.and._.Trend._.Analysis." localSheetId="10" hidden="1">{#N/A,#N/A,FALSE,"Aging Summary";#N/A,#N/A,FALSE,"Ratio Analysis";#N/A,#N/A,FALSE,"Test 120 Day Accts";#N/A,#N/A,FALSE,"Tickmarks"}</definedName>
    <definedName name="wrn.Aging._.and._.Trend._.Analysis." localSheetId="29" hidden="1">{#N/A,#N/A,FALSE,"Aging Summary";#N/A,#N/A,FALSE,"Ratio Analysis";#N/A,#N/A,FALSE,"Test 120 Day Accts";#N/A,#N/A,FALSE,"Tickmarks"}</definedName>
    <definedName name="wrn.Aging._.and._.Trend._.Analysis." localSheetId="28" hidden="1">{#N/A,#N/A,FALSE,"Aging Summary";#N/A,#N/A,FALSE,"Ratio Analysis";#N/A,#N/A,FALSE,"Test 120 Day Accts";#N/A,#N/A,FALSE,"Tickmarks"}</definedName>
    <definedName name="wrn.Aging._.and._.Trend._.Analysis." localSheetId="11" hidden="1">{#N/A,#N/A,FALSE,"Aging Summary";#N/A,#N/A,FALSE,"Ratio Analysis";#N/A,#N/A,FALSE,"Test 120 Day Accts";#N/A,#N/A,FALSE,"Tickmarks"}</definedName>
    <definedName name="wrn.Aging._.and._.Trend._.Analysis." localSheetId="36" hidden="1">{#N/A,#N/A,FALSE,"Aging Summary";#N/A,#N/A,FALSE,"Ratio Analysis";#N/A,#N/A,FALSE,"Test 120 Day Accts";#N/A,#N/A,FALSE,"Tickmarks"}</definedName>
    <definedName name="wrn.Aging._.and._.Trend._.Analysis." localSheetId="32"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localSheetId="38"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35" hidden="1">{#N/A,#N/A,FALSE,"מאזן";#N/A,#N/A,FALSE,"רווהפ";#N/A,#N/A,FALSE,"שינויים בהון";#N/A,#N/A,FALSE,"תזרים";#N/A,#N/A,FALSE,"נספח - התאמות";#N/A,#N/A,FALSE,"ני""ע לתזרים";#N/A,#N/A,FALSE,"פירוטים לדוחות"}</definedName>
    <definedName name="wrn.ALL." localSheetId="31" hidden="1">{#N/A,#N/A,FALSE,"מאזן";#N/A,#N/A,FALSE,"רווהפ";#N/A,#N/A,FALSE,"שינויים בהון";#N/A,#N/A,FALSE,"תזרים";#N/A,#N/A,FALSE,"נספח - התאמות";#N/A,#N/A,FALSE,"ני""ע לתזרים";#N/A,#N/A,FALSE,"פירוטים לדוחות"}</definedName>
    <definedName name="wrn.ALL." localSheetId="9" hidden="1">{#N/A,#N/A,FALSE,"מאזן";#N/A,#N/A,FALSE,"רווהפ";#N/A,#N/A,FALSE,"שינויים בהון";#N/A,#N/A,FALSE,"תזרים";#N/A,#N/A,FALSE,"נספח - התאמות";#N/A,#N/A,FALSE,"ני""ע לתזרים";#N/A,#N/A,FALSE,"פירוטים לדוחות"}</definedName>
    <definedName name="wrn.ALL." localSheetId="30" hidden="1">{#N/A,#N/A,FALSE,"מאזן";#N/A,#N/A,FALSE,"רווהפ";#N/A,#N/A,FALSE,"שינויים בהון";#N/A,#N/A,FALSE,"תזרים";#N/A,#N/A,FALSE,"נספח - התאמות";#N/A,#N/A,FALSE,"ני""ע לתזרים";#N/A,#N/A,FALSE,"פירוטים לדוחות"}</definedName>
    <definedName name="wrn.ALL." localSheetId="51" hidden="1">{#N/A,#N/A,FALSE,"מאזן";#N/A,#N/A,FALSE,"רווהפ";#N/A,#N/A,FALSE,"שינויים בהון";#N/A,#N/A,FALSE,"תזרים";#N/A,#N/A,FALSE,"נספח - התאמות";#N/A,#N/A,FALSE,"ני""ע לתזרים";#N/A,#N/A,FALSE,"פירוטים לדוחות"}</definedName>
    <definedName name="wrn.ALL." localSheetId="7" hidden="1">{#N/A,#N/A,FALSE,"מאזן";#N/A,#N/A,FALSE,"רווהפ";#N/A,#N/A,FALSE,"שינויים בהון";#N/A,#N/A,FALSE,"תזרים";#N/A,#N/A,FALSE,"נספח - התאמות";#N/A,#N/A,FALSE,"ני""ע לתזרים";#N/A,#N/A,FALSE,"פירוטים לדוחות"}</definedName>
    <definedName name="wrn.ALL." localSheetId="33" hidden="1">{#N/A,#N/A,FALSE,"מאזן";#N/A,#N/A,FALSE,"רווהפ";#N/A,#N/A,FALSE,"שינויים בהון";#N/A,#N/A,FALSE,"תזרים";#N/A,#N/A,FALSE,"נספח - התאמות";#N/A,#N/A,FALSE,"ני""ע לתזרים";#N/A,#N/A,FALSE,"פירוטים לדוחות"}</definedName>
    <definedName name="wrn.ALL." localSheetId="6" hidden="1">{#N/A,#N/A,FALSE,"מאזן";#N/A,#N/A,FALSE,"רווהפ";#N/A,#N/A,FALSE,"שינויים בהון";#N/A,#N/A,FALSE,"תזרים";#N/A,#N/A,FALSE,"נספח - התאמות";#N/A,#N/A,FALSE,"ני""ע לתזרים";#N/A,#N/A,FALSE,"פירוטים לדוחות"}</definedName>
    <definedName name="wrn.ALL." localSheetId="16" hidden="1">{#N/A,#N/A,FALSE,"מאזן";#N/A,#N/A,FALSE,"רווהפ";#N/A,#N/A,FALSE,"שינויים בהון";#N/A,#N/A,FALSE,"תזרים";#N/A,#N/A,FALSE,"נספח - התאמות";#N/A,#N/A,FALSE,"ני""ע לתזרים";#N/A,#N/A,FALSE,"פירוטים לדוחות"}</definedName>
    <definedName name="wrn.ALL." localSheetId="10" hidden="1">{#N/A,#N/A,FALSE,"מאזן";#N/A,#N/A,FALSE,"רווהפ";#N/A,#N/A,FALSE,"שינויים בהון";#N/A,#N/A,FALSE,"תזרים";#N/A,#N/A,FALSE,"נספח - התאמות";#N/A,#N/A,FALSE,"ני""ע לתזרים";#N/A,#N/A,FALSE,"פירוטים לדוחות"}</definedName>
    <definedName name="wrn.ALL." localSheetId="29" hidden="1">{#N/A,#N/A,FALSE,"מאזן";#N/A,#N/A,FALSE,"רווהפ";#N/A,#N/A,FALSE,"שינויים בהון";#N/A,#N/A,FALSE,"תזרים";#N/A,#N/A,FALSE,"נספח - התאמות";#N/A,#N/A,FALSE,"ני""ע לתזרים";#N/A,#N/A,FALSE,"פירוטים לדוחות"}</definedName>
    <definedName name="wrn.ALL." localSheetId="28" hidden="1">{#N/A,#N/A,FALSE,"מאזן";#N/A,#N/A,FALSE,"רווהפ";#N/A,#N/A,FALSE,"שינויים בהון";#N/A,#N/A,FALSE,"תזרים";#N/A,#N/A,FALSE,"נספח - התאמות";#N/A,#N/A,FALSE,"ני""ע לתזרים";#N/A,#N/A,FALSE,"פירוטים לדוחות"}</definedName>
    <definedName name="wrn.ALL." localSheetId="11" hidden="1">{#N/A,#N/A,FALSE,"מאזן";#N/A,#N/A,FALSE,"רווהפ";#N/A,#N/A,FALSE,"שינויים בהון";#N/A,#N/A,FALSE,"תזרים";#N/A,#N/A,FALSE,"נספח - התאמות";#N/A,#N/A,FALSE,"ני""ע לתזרים";#N/A,#N/A,FALSE,"פירוטים לדוחות"}</definedName>
    <definedName name="wrn.ALL." localSheetId="36" hidden="1">{#N/A,#N/A,FALSE,"מאזן";#N/A,#N/A,FALSE,"רווהפ";#N/A,#N/A,FALSE,"שינויים בהון";#N/A,#N/A,FALSE,"תזרים";#N/A,#N/A,FALSE,"נספח - התאמות";#N/A,#N/A,FALSE,"ני""ע לתזרים";#N/A,#N/A,FALSE,"פירוטים לדוחות"}</definedName>
    <definedName name="wrn.ALL." localSheetId="32" hidden="1">{#N/A,#N/A,FALSE,"מאזן";#N/A,#N/A,FALSE,"רווהפ";#N/A,#N/A,FALSE,"שינויים בהון";#N/A,#N/A,FALSE,"תזרים";#N/A,#N/A,FALSE,"נספח - התאמות";#N/A,#N/A,FALSE,"ני""ע לתזרים";#N/A,#N/A,FALSE,"פירוטים לדוחות"}</definedName>
    <definedName name="wrn.ALL." localSheetId="18" hidden="1">{#N/A,#N/A,FALSE,"מאזן";#N/A,#N/A,FALSE,"רווהפ";#N/A,#N/A,FALSE,"שינויים בהון";#N/A,#N/A,FALSE,"תזרים";#N/A,#N/A,FALSE,"נספח - התאמות";#N/A,#N/A,FALSE,"ני""ע לתזרים";#N/A,#N/A,FALSE,"פירוטים לדוחות"}</definedName>
    <definedName name="wrn.ALL." localSheetId="38" hidden="1">{#N/A,#N/A,FALSE,"מאזן";#N/A,#N/A,FALSE,"רווהפ";#N/A,#N/A,FALSE,"שינויים בהון";#N/A,#N/A,FALSE,"תזרים";#N/A,#N/A,FALSE,"נספח - התאמות";#N/A,#N/A,FALSE,"ני""ע לתזרים";#N/A,#N/A,FALSE,"פירוטים לדוחות"}</definedName>
    <definedName name="wrn.ALL." hidden="1">{#N/A,#N/A,FALSE,"מאזן";#N/A,#N/A,FALSE,"רווהפ";#N/A,#N/A,FALSE,"שינויים בהון";#N/A,#N/A,FALSE,"תזרים";#N/A,#N/A,FALSE,"נספח - התאמות";#N/A,#N/A,FALSE,"ני""ע לתזרים";#N/A,#N/A,FALSE,"פירוטים לדוחות"}</definedName>
    <definedName name="wrn.All._.First._.Pass._.Schedules." localSheetId="35"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31"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9"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30"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51"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7"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33"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6"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16"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10"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29"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28"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11"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36"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32"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18"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localSheetId="38"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First._.Pass._.Schedules." hidden="1">{#N/A,#N/A,FALSE,"Assumptions";#N/A,#N/A,FALSE,"Stats";#N/A,#N/A,FALSE,"Inc Stmt-2";#N/A,#N/A,FALSE,"Inc Stmt";#N/A,#N/A,FALSE,"Existing Business";#N/A,#N/A,FALSE,"New Business";#N/A,#N/A,FALSE,"Labor";#N/A,#N/A,FALSE,"Vehicles";#N/A,#N/A,FALSE,"Facilities";#N/A,#N/A,FALSE,"Indirect Costs";#N/A,#N/A,FALSE,"Capital";#N/A,#N/A,FALSE,"CABR Form";#N/A,#N/A,FALSE,"Corp Costs"}</definedName>
    <definedName name="wrn.all._.gulp._.sheets." localSheetId="35"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3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9"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3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5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7"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33"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1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1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29"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2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1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3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32"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1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38"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35" hidden="1">{#N/A,#N/A,FALSE,"puboff";#N/A,#N/A,FALSE,"financials";#N/A,#N/A,FALSE,"valuation";#N/A,#N/A,FALSE,"split"}</definedName>
    <definedName name="wrn.ALL._.PAGES." localSheetId="31" hidden="1">{#N/A,#N/A,FALSE,"puboff";#N/A,#N/A,FALSE,"financials";#N/A,#N/A,FALSE,"valuation";#N/A,#N/A,FALSE,"split"}</definedName>
    <definedName name="wrn.ALL._.PAGES." localSheetId="9" hidden="1">{#N/A,#N/A,FALSE,"puboff";#N/A,#N/A,FALSE,"financials";#N/A,#N/A,FALSE,"valuation";#N/A,#N/A,FALSE,"split"}</definedName>
    <definedName name="wrn.ALL._.PAGES." localSheetId="30" hidden="1">{#N/A,#N/A,FALSE,"puboff";#N/A,#N/A,FALSE,"financials";#N/A,#N/A,FALSE,"valuation";#N/A,#N/A,FALSE,"split"}</definedName>
    <definedName name="wrn.ALL._.PAGES." localSheetId="51" hidden="1">{#N/A,#N/A,FALSE,"puboff";#N/A,#N/A,FALSE,"financials";#N/A,#N/A,FALSE,"valuation";#N/A,#N/A,FALSE,"split"}</definedName>
    <definedName name="wrn.ALL._.PAGES." localSheetId="7" hidden="1">{#N/A,#N/A,FALSE,"puboff";#N/A,#N/A,FALSE,"financials";#N/A,#N/A,FALSE,"valuation";#N/A,#N/A,FALSE,"split"}</definedName>
    <definedName name="wrn.ALL._.PAGES." localSheetId="33" hidden="1">{#N/A,#N/A,FALSE,"puboff";#N/A,#N/A,FALSE,"financials";#N/A,#N/A,FALSE,"valuation";#N/A,#N/A,FALSE,"split"}</definedName>
    <definedName name="wrn.ALL._.PAGES." localSheetId="6" hidden="1">{#N/A,#N/A,FALSE,"puboff";#N/A,#N/A,FALSE,"financials";#N/A,#N/A,FALSE,"valuation";#N/A,#N/A,FALSE,"split"}</definedName>
    <definedName name="wrn.ALL._.PAGES." localSheetId="16" hidden="1">{#N/A,#N/A,FALSE,"puboff";#N/A,#N/A,FALSE,"financials";#N/A,#N/A,FALSE,"valuation";#N/A,#N/A,FALSE,"split"}</definedName>
    <definedName name="wrn.ALL._.PAGES." localSheetId="10" hidden="1">{#N/A,#N/A,FALSE,"puboff";#N/A,#N/A,FALSE,"financials";#N/A,#N/A,FALSE,"valuation";#N/A,#N/A,FALSE,"split"}</definedName>
    <definedName name="wrn.ALL._.PAGES." localSheetId="29" hidden="1">{#N/A,#N/A,FALSE,"puboff";#N/A,#N/A,FALSE,"financials";#N/A,#N/A,FALSE,"valuation";#N/A,#N/A,FALSE,"split"}</definedName>
    <definedName name="wrn.ALL._.PAGES." localSheetId="28" hidden="1">{#N/A,#N/A,FALSE,"puboff";#N/A,#N/A,FALSE,"financials";#N/A,#N/A,FALSE,"valuation";#N/A,#N/A,FALSE,"split"}</definedName>
    <definedName name="wrn.ALL._.PAGES." localSheetId="11" hidden="1">{#N/A,#N/A,FALSE,"puboff";#N/A,#N/A,FALSE,"financials";#N/A,#N/A,FALSE,"valuation";#N/A,#N/A,FALSE,"split"}</definedName>
    <definedName name="wrn.ALL._.PAGES." localSheetId="36" hidden="1">{#N/A,#N/A,FALSE,"puboff";#N/A,#N/A,FALSE,"financials";#N/A,#N/A,FALSE,"valuation";#N/A,#N/A,FALSE,"split"}</definedName>
    <definedName name="wrn.ALL._.PAGES." localSheetId="32" hidden="1">{#N/A,#N/A,FALSE,"puboff";#N/A,#N/A,FALSE,"financials";#N/A,#N/A,FALSE,"valuation";#N/A,#N/A,FALSE,"split"}</definedName>
    <definedName name="wrn.ALL._.PAGES." localSheetId="18" hidden="1">{#N/A,#N/A,FALSE,"puboff";#N/A,#N/A,FALSE,"financials";#N/A,#N/A,FALSE,"valuation";#N/A,#N/A,FALSE,"split"}</definedName>
    <definedName name="wrn.ALL._.PAGES." localSheetId="38" hidden="1">{#N/A,#N/A,FALSE,"puboff";#N/A,#N/A,FALSE,"financials";#N/A,#N/A,FALSE,"valuation";#N/A,#N/A,FALSE,"split"}</definedName>
    <definedName name="wrn.ALL._.PAGES." hidden="1">{#N/A,#N/A,FALSE,"puboff";#N/A,#N/A,FALSE,"financials";#N/A,#N/A,FALSE,"valuation";#N/A,#N/A,FALSE,"split"}</definedName>
    <definedName name="wrn.All._.Schedules." localSheetId="35" hidden="1">{#N/A,#N/A,FALSE,"Assumptions";#N/A,#N/A,FALSE,"IS-Sum";#N/A,#N/A,FALSE,"Inc Stmt";#N/A,#N/A,FALSE,"St-Sum";#N/A,#N/A,FALSE,"Stats"}</definedName>
    <definedName name="wrn.All._.Schedules." localSheetId="31" hidden="1">{#N/A,#N/A,FALSE,"Assumptions";#N/A,#N/A,FALSE,"IS-Sum";#N/A,#N/A,FALSE,"Inc Stmt";#N/A,#N/A,FALSE,"St-Sum";#N/A,#N/A,FALSE,"Stats"}</definedName>
    <definedName name="wrn.All._.Schedules." localSheetId="9" hidden="1">{#N/A,#N/A,FALSE,"Assumptions";#N/A,#N/A,FALSE,"IS-Sum";#N/A,#N/A,FALSE,"Inc Stmt";#N/A,#N/A,FALSE,"St-Sum";#N/A,#N/A,FALSE,"Stats"}</definedName>
    <definedName name="wrn.All._.Schedules." localSheetId="30" hidden="1">{#N/A,#N/A,FALSE,"Assumptions";#N/A,#N/A,FALSE,"IS-Sum";#N/A,#N/A,FALSE,"Inc Stmt";#N/A,#N/A,FALSE,"St-Sum";#N/A,#N/A,FALSE,"Stats"}</definedName>
    <definedName name="wrn.All._.Schedules." localSheetId="51" hidden="1">{#N/A,#N/A,FALSE,"Assumptions";#N/A,#N/A,FALSE,"IS-Sum";#N/A,#N/A,FALSE,"Inc Stmt";#N/A,#N/A,FALSE,"St-Sum";#N/A,#N/A,FALSE,"Stats"}</definedName>
    <definedName name="wrn.All._.Schedules." localSheetId="7" hidden="1">{#N/A,#N/A,FALSE,"Assumptions";#N/A,#N/A,FALSE,"IS-Sum";#N/A,#N/A,FALSE,"Inc Stmt";#N/A,#N/A,FALSE,"St-Sum";#N/A,#N/A,FALSE,"Stats"}</definedName>
    <definedName name="wrn.All._.Schedules." localSheetId="33" hidden="1">{#N/A,#N/A,FALSE,"Assumptions";#N/A,#N/A,FALSE,"IS-Sum";#N/A,#N/A,FALSE,"Inc Stmt";#N/A,#N/A,FALSE,"St-Sum";#N/A,#N/A,FALSE,"Stats"}</definedName>
    <definedName name="wrn.All._.Schedules." localSheetId="6" hidden="1">{#N/A,#N/A,FALSE,"Assumptions";#N/A,#N/A,FALSE,"IS-Sum";#N/A,#N/A,FALSE,"Inc Stmt";#N/A,#N/A,FALSE,"St-Sum";#N/A,#N/A,FALSE,"Stats"}</definedName>
    <definedName name="wrn.All._.Schedules." localSheetId="16" hidden="1">{#N/A,#N/A,FALSE,"Assumptions";#N/A,#N/A,FALSE,"IS-Sum";#N/A,#N/A,FALSE,"Inc Stmt";#N/A,#N/A,FALSE,"St-Sum";#N/A,#N/A,FALSE,"Stats"}</definedName>
    <definedName name="wrn.All._.Schedules." localSheetId="10" hidden="1">{#N/A,#N/A,FALSE,"Assumptions";#N/A,#N/A,FALSE,"IS-Sum";#N/A,#N/A,FALSE,"Inc Stmt";#N/A,#N/A,FALSE,"St-Sum";#N/A,#N/A,FALSE,"Stats"}</definedName>
    <definedName name="wrn.All._.Schedules." localSheetId="29" hidden="1">{#N/A,#N/A,FALSE,"Assumptions";#N/A,#N/A,FALSE,"IS-Sum";#N/A,#N/A,FALSE,"Inc Stmt";#N/A,#N/A,FALSE,"St-Sum";#N/A,#N/A,FALSE,"Stats"}</definedName>
    <definedName name="wrn.All._.Schedules." localSheetId="28" hidden="1">{#N/A,#N/A,FALSE,"Assumptions";#N/A,#N/A,FALSE,"IS-Sum";#N/A,#N/A,FALSE,"Inc Stmt";#N/A,#N/A,FALSE,"St-Sum";#N/A,#N/A,FALSE,"Stats"}</definedName>
    <definedName name="wrn.All._.Schedules." localSheetId="11" hidden="1">{#N/A,#N/A,FALSE,"Assumptions";#N/A,#N/A,FALSE,"IS-Sum";#N/A,#N/A,FALSE,"Inc Stmt";#N/A,#N/A,FALSE,"St-Sum";#N/A,#N/A,FALSE,"Stats"}</definedName>
    <definedName name="wrn.All._.Schedules." localSheetId="36" hidden="1">{#N/A,#N/A,FALSE,"Assumptions";#N/A,#N/A,FALSE,"IS-Sum";#N/A,#N/A,FALSE,"Inc Stmt";#N/A,#N/A,FALSE,"St-Sum";#N/A,#N/A,FALSE,"Stats"}</definedName>
    <definedName name="wrn.All._.Schedules." localSheetId="32" hidden="1">{#N/A,#N/A,FALSE,"Assumptions";#N/A,#N/A,FALSE,"IS-Sum";#N/A,#N/A,FALSE,"Inc Stmt";#N/A,#N/A,FALSE,"St-Sum";#N/A,#N/A,FALSE,"Stats"}</definedName>
    <definedName name="wrn.All._.Schedules." localSheetId="18" hidden="1">{#N/A,#N/A,FALSE,"Assumptions";#N/A,#N/A,FALSE,"IS-Sum";#N/A,#N/A,FALSE,"Inc Stmt";#N/A,#N/A,FALSE,"St-Sum";#N/A,#N/A,FALSE,"Stats"}</definedName>
    <definedName name="wrn.All._.Schedules." localSheetId="38" hidden="1">{#N/A,#N/A,FALSE,"Assumptions";#N/A,#N/A,FALSE,"IS-Sum";#N/A,#N/A,FALSE,"Inc Stmt";#N/A,#N/A,FALSE,"St-Sum";#N/A,#N/A,FALSE,"Stats"}</definedName>
    <definedName name="wrn.All._.Schedules." hidden="1">{#N/A,#N/A,FALSE,"Assumptions";#N/A,#N/A,FALSE,"IS-Sum";#N/A,#N/A,FALSE,"Inc Stmt";#N/A,#N/A,FALSE,"St-Sum";#N/A,#N/A,FALSE,"Stats"}</definedName>
    <definedName name="wrn.ALL._.SHEETS." localSheetId="35" hidden="1">{#N/A,#N/A,FALSE,"Adj Proj";#N/A,#N/A,FALSE,"Sheet1";#N/A,#N/A,FALSE,"LBO";#N/A,#N/A,FALSE,"LBOMER";#N/A,#N/A,FALSE,"WACC";#N/A,#N/A,FALSE,"DCF";#N/A,#N/A,FALSE,"DCFMER";#N/A,#N/A,FALSE,"Pooling";#N/A,#N/A,FALSE,"income";#N/A,#N/A,FALSE,"Offer"}</definedName>
    <definedName name="wrn.ALL._.SHEETS." localSheetId="31" hidden="1">{#N/A,#N/A,FALSE,"Adj Proj";#N/A,#N/A,FALSE,"Sheet1";#N/A,#N/A,FALSE,"LBO";#N/A,#N/A,FALSE,"LBOMER";#N/A,#N/A,FALSE,"WACC";#N/A,#N/A,FALSE,"DCF";#N/A,#N/A,FALSE,"DCFMER";#N/A,#N/A,FALSE,"Pooling";#N/A,#N/A,FALSE,"income";#N/A,#N/A,FALSE,"Offer"}</definedName>
    <definedName name="wrn.ALL._.SHEETS." localSheetId="9" hidden="1">{#N/A,#N/A,FALSE,"Adj Proj";#N/A,#N/A,FALSE,"Sheet1";#N/A,#N/A,FALSE,"LBO";#N/A,#N/A,FALSE,"LBOMER";#N/A,#N/A,FALSE,"WACC";#N/A,#N/A,FALSE,"DCF";#N/A,#N/A,FALSE,"DCFMER";#N/A,#N/A,FALSE,"Pooling";#N/A,#N/A,FALSE,"income";#N/A,#N/A,FALSE,"Offer"}</definedName>
    <definedName name="wrn.ALL._.SHEETS." localSheetId="30" hidden="1">{#N/A,#N/A,FALSE,"Adj Proj";#N/A,#N/A,FALSE,"Sheet1";#N/A,#N/A,FALSE,"LBO";#N/A,#N/A,FALSE,"LBOMER";#N/A,#N/A,FALSE,"WACC";#N/A,#N/A,FALSE,"DCF";#N/A,#N/A,FALSE,"DCFMER";#N/A,#N/A,FALSE,"Pooling";#N/A,#N/A,FALSE,"income";#N/A,#N/A,FALSE,"Offer"}</definedName>
    <definedName name="wrn.ALL._.SHEETS." localSheetId="51" hidden="1">{#N/A,#N/A,FALSE,"Adj Proj";#N/A,#N/A,FALSE,"Sheet1";#N/A,#N/A,FALSE,"LBO";#N/A,#N/A,FALSE,"LBOMER";#N/A,#N/A,FALSE,"WACC";#N/A,#N/A,FALSE,"DCF";#N/A,#N/A,FALSE,"DCFMER";#N/A,#N/A,FALSE,"Pooling";#N/A,#N/A,FALSE,"income";#N/A,#N/A,FALSE,"Offer"}</definedName>
    <definedName name="wrn.ALL._.SHEETS." localSheetId="7" hidden="1">{#N/A,#N/A,FALSE,"Adj Proj";#N/A,#N/A,FALSE,"Sheet1";#N/A,#N/A,FALSE,"LBO";#N/A,#N/A,FALSE,"LBOMER";#N/A,#N/A,FALSE,"WACC";#N/A,#N/A,FALSE,"DCF";#N/A,#N/A,FALSE,"DCFMER";#N/A,#N/A,FALSE,"Pooling";#N/A,#N/A,FALSE,"income";#N/A,#N/A,FALSE,"Offer"}</definedName>
    <definedName name="wrn.ALL._.SHEETS." localSheetId="33" hidden="1">{#N/A,#N/A,FALSE,"Adj Proj";#N/A,#N/A,FALSE,"Sheet1";#N/A,#N/A,FALSE,"LBO";#N/A,#N/A,FALSE,"LBOMER";#N/A,#N/A,FALSE,"WACC";#N/A,#N/A,FALSE,"DCF";#N/A,#N/A,FALSE,"DCFMER";#N/A,#N/A,FALSE,"Pooling";#N/A,#N/A,FALSE,"income";#N/A,#N/A,FALSE,"Offer"}</definedName>
    <definedName name="wrn.ALL._.SHEETS." localSheetId="6" hidden="1">{#N/A,#N/A,FALSE,"Adj Proj";#N/A,#N/A,FALSE,"Sheet1";#N/A,#N/A,FALSE,"LBO";#N/A,#N/A,FALSE,"LBOMER";#N/A,#N/A,FALSE,"WACC";#N/A,#N/A,FALSE,"DCF";#N/A,#N/A,FALSE,"DCFMER";#N/A,#N/A,FALSE,"Pooling";#N/A,#N/A,FALSE,"income";#N/A,#N/A,FALSE,"Offer"}</definedName>
    <definedName name="wrn.ALL._.SHEETS." localSheetId="16" hidden="1">{#N/A,#N/A,FALSE,"Adj Proj";#N/A,#N/A,FALSE,"Sheet1";#N/A,#N/A,FALSE,"LBO";#N/A,#N/A,FALSE,"LBOMER";#N/A,#N/A,FALSE,"WACC";#N/A,#N/A,FALSE,"DCF";#N/A,#N/A,FALSE,"DCFMER";#N/A,#N/A,FALSE,"Pooling";#N/A,#N/A,FALSE,"income";#N/A,#N/A,FALSE,"Offer"}</definedName>
    <definedName name="wrn.ALL._.SHEETS." localSheetId="10" hidden="1">{#N/A,#N/A,FALSE,"Adj Proj";#N/A,#N/A,FALSE,"Sheet1";#N/A,#N/A,FALSE,"LBO";#N/A,#N/A,FALSE,"LBOMER";#N/A,#N/A,FALSE,"WACC";#N/A,#N/A,FALSE,"DCF";#N/A,#N/A,FALSE,"DCFMER";#N/A,#N/A,FALSE,"Pooling";#N/A,#N/A,FALSE,"income";#N/A,#N/A,FALSE,"Offer"}</definedName>
    <definedName name="wrn.ALL._.SHEETS." localSheetId="29" hidden="1">{#N/A,#N/A,FALSE,"Adj Proj";#N/A,#N/A,FALSE,"Sheet1";#N/A,#N/A,FALSE,"LBO";#N/A,#N/A,FALSE,"LBOMER";#N/A,#N/A,FALSE,"WACC";#N/A,#N/A,FALSE,"DCF";#N/A,#N/A,FALSE,"DCFMER";#N/A,#N/A,FALSE,"Pooling";#N/A,#N/A,FALSE,"income";#N/A,#N/A,FALSE,"Offer"}</definedName>
    <definedName name="wrn.ALL._.SHEETS." localSheetId="28" hidden="1">{#N/A,#N/A,FALSE,"Adj Proj";#N/A,#N/A,FALSE,"Sheet1";#N/A,#N/A,FALSE,"LBO";#N/A,#N/A,FALSE,"LBOMER";#N/A,#N/A,FALSE,"WACC";#N/A,#N/A,FALSE,"DCF";#N/A,#N/A,FALSE,"DCFMER";#N/A,#N/A,FALSE,"Pooling";#N/A,#N/A,FALSE,"income";#N/A,#N/A,FALSE,"Offer"}</definedName>
    <definedName name="wrn.ALL._.SHEETS." localSheetId="11" hidden="1">{#N/A,#N/A,FALSE,"Adj Proj";#N/A,#N/A,FALSE,"Sheet1";#N/A,#N/A,FALSE,"LBO";#N/A,#N/A,FALSE,"LBOMER";#N/A,#N/A,FALSE,"WACC";#N/A,#N/A,FALSE,"DCF";#N/A,#N/A,FALSE,"DCFMER";#N/A,#N/A,FALSE,"Pooling";#N/A,#N/A,FALSE,"income";#N/A,#N/A,FALSE,"Offer"}</definedName>
    <definedName name="wrn.ALL._.SHEETS." localSheetId="36" hidden="1">{#N/A,#N/A,FALSE,"Adj Proj";#N/A,#N/A,FALSE,"Sheet1";#N/A,#N/A,FALSE,"LBO";#N/A,#N/A,FALSE,"LBOMER";#N/A,#N/A,FALSE,"WACC";#N/A,#N/A,FALSE,"DCF";#N/A,#N/A,FALSE,"DCFMER";#N/A,#N/A,FALSE,"Pooling";#N/A,#N/A,FALSE,"income";#N/A,#N/A,FALSE,"Offer"}</definedName>
    <definedName name="wrn.ALL._.SHEETS." localSheetId="32" hidden="1">{#N/A,#N/A,FALSE,"Adj Proj";#N/A,#N/A,FALSE,"Sheet1";#N/A,#N/A,FALSE,"LBO";#N/A,#N/A,FALSE,"LBOMER";#N/A,#N/A,FALSE,"WACC";#N/A,#N/A,FALSE,"DCF";#N/A,#N/A,FALSE,"DCFMER";#N/A,#N/A,FALSE,"Pooling";#N/A,#N/A,FALSE,"income";#N/A,#N/A,FALSE,"Offer"}</definedName>
    <definedName name="wrn.ALL._.SHEETS." localSheetId="18" hidden="1">{#N/A,#N/A,FALSE,"Adj Proj";#N/A,#N/A,FALSE,"Sheet1";#N/A,#N/A,FALSE,"LBO";#N/A,#N/A,FALSE,"LBOMER";#N/A,#N/A,FALSE,"WACC";#N/A,#N/A,FALSE,"DCF";#N/A,#N/A,FALSE,"DCFMER";#N/A,#N/A,FALSE,"Pooling";#N/A,#N/A,FALSE,"income";#N/A,#N/A,FALSE,"Offer"}</definedName>
    <definedName name="wrn.ALL._.SHEETS." localSheetId="38"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35" hidden="1">{#N/A,#N/A,FALSE,"Summary";#N/A,#N/A,FALSE,"Projections";#N/A,#N/A,FALSE,"Mkt Mults";#N/A,#N/A,FALSE,"DCF";#N/A,#N/A,FALSE,"Accr Dil";#N/A,#N/A,FALSE,"PIC LBO";#N/A,#N/A,FALSE,"MULT10_4";#N/A,#N/A,FALSE,"CBI LBO"}</definedName>
    <definedName name="wrn.All_Models." localSheetId="31" hidden="1">{#N/A,#N/A,FALSE,"Summary";#N/A,#N/A,FALSE,"Projections";#N/A,#N/A,FALSE,"Mkt Mults";#N/A,#N/A,FALSE,"DCF";#N/A,#N/A,FALSE,"Accr Dil";#N/A,#N/A,FALSE,"PIC LBO";#N/A,#N/A,FALSE,"MULT10_4";#N/A,#N/A,FALSE,"CBI LBO"}</definedName>
    <definedName name="wrn.All_Models." localSheetId="9" hidden="1">{#N/A,#N/A,FALSE,"Summary";#N/A,#N/A,FALSE,"Projections";#N/A,#N/A,FALSE,"Mkt Mults";#N/A,#N/A,FALSE,"DCF";#N/A,#N/A,FALSE,"Accr Dil";#N/A,#N/A,FALSE,"PIC LBO";#N/A,#N/A,FALSE,"MULT10_4";#N/A,#N/A,FALSE,"CBI LBO"}</definedName>
    <definedName name="wrn.All_Models." localSheetId="30" hidden="1">{#N/A,#N/A,FALSE,"Summary";#N/A,#N/A,FALSE,"Projections";#N/A,#N/A,FALSE,"Mkt Mults";#N/A,#N/A,FALSE,"DCF";#N/A,#N/A,FALSE,"Accr Dil";#N/A,#N/A,FALSE,"PIC LBO";#N/A,#N/A,FALSE,"MULT10_4";#N/A,#N/A,FALSE,"CBI LBO"}</definedName>
    <definedName name="wrn.All_Models." localSheetId="51" hidden="1">{#N/A,#N/A,FALSE,"Summary";#N/A,#N/A,FALSE,"Projections";#N/A,#N/A,FALSE,"Mkt Mults";#N/A,#N/A,FALSE,"DCF";#N/A,#N/A,FALSE,"Accr Dil";#N/A,#N/A,FALSE,"PIC LBO";#N/A,#N/A,FALSE,"MULT10_4";#N/A,#N/A,FALSE,"CBI LBO"}</definedName>
    <definedName name="wrn.All_Models." localSheetId="7" hidden="1">{#N/A,#N/A,FALSE,"Summary";#N/A,#N/A,FALSE,"Projections";#N/A,#N/A,FALSE,"Mkt Mults";#N/A,#N/A,FALSE,"DCF";#N/A,#N/A,FALSE,"Accr Dil";#N/A,#N/A,FALSE,"PIC LBO";#N/A,#N/A,FALSE,"MULT10_4";#N/A,#N/A,FALSE,"CBI LBO"}</definedName>
    <definedName name="wrn.All_Models." localSheetId="33" hidden="1">{#N/A,#N/A,FALSE,"Summary";#N/A,#N/A,FALSE,"Projections";#N/A,#N/A,FALSE,"Mkt Mults";#N/A,#N/A,FALSE,"DCF";#N/A,#N/A,FALSE,"Accr Dil";#N/A,#N/A,FALSE,"PIC LBO";#N/A,#N/A,FALSE,"MULT10_4";#N/A,#N/A,FALSE,"CBI LBO"}</definedName>
    <definedName name="wrn.All_Models." localSheetId="6" hidden="1">{#N/A,#N/A,FALSE,"Summary";#N/A,#N/A,FALSE,"Projections";#N/A,#N/A,FALSE,"Mkt Mults";#N/A,#N/A,FALSE,"DCF";#N/A,#N/A,FALSE,"Accr Dil";#N/A,#N/A,FALSE,"PIC LBO";#N/A,#N/A,FALSE,"MULT10_4";#N/A,#N/A,FALSE,"CBI LBO"}</definedName>
    <definedName name="wrn.All_Models." localSheetId="16" hidden="1">{#N/A,#N/A,FALSE,"Summary";#N/A,#N/A,FALSE,"Projections";#N/A,#N/A,FALSE,"Mkt Mults";#N/A,#N/A,FALSE,"DCF";#N/A,#N/A,FALSE,"Accr Dil";#N/A,#N/A,FALSE,"PIC LBO";#N/A,#N/A,FALSE,"MULT10_4";#N/A,#N/A,FALSE,"CBI LBO"}</definedName>
    <definedName name="wrn.All_Models." localSheetId="10" hidden="1">{#N/A,#N/A,FALSE,"Summary";#N/A,#N/A,FALSE,"Projections";#N/A,#N/A,FALSE,"Mkt Mults";#N/A,#N/A,FALSE,"DCF";#N/A,#N/A,FALSE,"Accr Dil";#N/A,#N/A,FALSE,"PIC LBO";#N/A,#N/A,FALSE,"MULT10_4";#N/A,#N/A,FALSE,"CBI LBO"}</definedName>
    <definedName name="wrn.All_Models." localSheetId="29" hidden="1">{#N/A,#N/A,FALSE,"Summary";#N/A,#N/A,FALSE,"Projections";#N/A,#N/A,FALSE,"Mkt Mults";#N/A,#N/A,FALSE,"DCF";#N/A,#N/A,FALSE,"Accr Dil";#N/A,#N/A,FALSE,"PIC LBO";#N/A,#N/A,FALSE,"MULT10_4";#N/A,#N/A,FALSE,"CBI LBO"}</definedName>
    <definedName name="wrn.All_Models." localSheetId="28" hidden="1">{#N/A,#N/A,FALSE,"Summary";#N/A,#N/A,FALSE,"Projections";#N/A,#N/A,FALSE,"Mkt Mults";#N/A,#N/A,FALSE,"DCF";#N/A,#N/A,FALSE,"Accr Dil";#N/A,#N/A,FALSE,"PIC LBO";#N/A,#N/A,FALSE,"MULT10_4";#N/A,#N/A,FALSE,"CBI LBO"}</definedName>
    <definedName name="wrn.All_Models." localSheetId="11" hidden="1">{#N/A,#N/A,FALSE,"Summary";#N/A,#N/A,FALSE,"Projections";#N/A,#N/A,FALSE,"Mkt Mults";#N/A,#N/A,FALSE,"DCF";#N/A,#N/A,FALSE,"Accr Dil";#N/A,#N/A,FALSE,"PIC LBO";#N/A,#N/A,FALSE,"MULT10_4";#N/A,#N/A,FALSE,"CBI LBO"}</definedName>
    <definedName name="wrn.All_Models." localSheetId="36" hidden="1">{#N/A,#N/A,FALSE,"Summary";#N/A,#N/A,FALSE,"Projections";#N/A,#N/A,FALSE,"Mkt Mults";#N/A,#N/A,FALSE,"DCF";#N/A,#N/A,FALSE,"Accr Dil";#N/A,#N/A,FALSE,"PIC LBO";#N/A,#N/A,FALSE,"MULT10_4";#N/A,#N/A,FALSE,"CBI LBO"}</definedName>
    <definedName name="wrn.All_Models." localSheetId="32" hidden="1">{#N/A,#N/A,FALSE,"Summary";#N/A,#N/A,FALSE,"Projections";#N/A,#N/A,FALSE,"Mkt Mults";#N/A,#N/A,FALSE,"DCF";#N/A,#N/A,FALSE,"Accr Dil";#N/A,#N/A,FALSE,"PIC LBO";#N/A,#N/A,FALSE,"MULT10_4";#N/A,#N/A,FALSE,"CBI LBO"}</definedName>
    <definedName name="wrn.All_Models." localSheetId="18" hidden="1">{#N/A,#N/A,FALSE,"Summary";#N/A,#N/A,FALSE,"Projections";#N/A,#N/A,FALSE,"Mkt Mults";#N/A,#N/A,FALSE,"DCF";#N/A,#N/A,FALSE,"Accr Dil";#N/A,#N/A,FALSE,"PIC LBO";#N/A,#N/A,FALSE,"MULT10_4";#N/A,#N/A,FALSE,"CBI LBO"}</definedName>
    <definedName name="wrn.All_Models." localSheetId="38"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35" hidden="1">{#N/A,#N/A,FALSE,"Projections";#N/A,#N/A,FALSE,"Contribution_Stock";#N/A,#N/A,FALSE,"PF_Combo_Stock";#N/A,#N/A,FALSE,"Projections";#N/A,#N/A,FALSE,"Contribution_Cash";#N/A,#N/A,FALSE,"PF_Combo_Cash";#N/A,#N/A,FALSE,"IPO_Cash"}</definedName>
    <definedName name="wrn.All_Sheets." localSheetId="31" hidden="1">{#N/A,#N/A,FALSE,"Projections";#N/A,#N/A,FALSE,"Contribution_Stock";#N/A,#N/A,FALSE,"PF_Combo_Stock";#N/A,#N/A,FALSE,"Projections";#N/A,#N/A,FALSE,"Contribution_Cash";#N/A,#N/A,FALSE,"PF_Combo_Cash";#N/A,#N/A,FALSE,"IPO_Cash"}</definedName>
    <definedName name="wrn.All_Sheets." localSheetId="9" hidden="1">{#N/A,#N/A,FALSE,"Projections";#N/A,#N/A,FALSE,"Contribution_Stock";#N/A,#N/A,FALSE,"PF_Combo_Stock";#N/A,#N/A,FALSE,"Projections";#N/A,#N/A,FALSE,"Contribution_Cash";#N/A,#N/A,FALSE,"PF_Combo_Cash";#N/A,#N/A,FALSE,"IPO_Cash"}</definedName>
    <definedName name="wrn.All_Sheets." localSheetId="30" hidden="1">{#N/A,#N/A,FALSE,"Projections";#N/A,#N/A,FALSE,"Contribution_Stock";#N/A,#N/A,FALSE,"PF_Combo_Stock";#N/A,#N/A,FALSE,"Projections";#N/A,#N/A,FALSE,"Contribution_Cash";#N/A,#N/A,FALSE,"PF_Combo_Cash";#N/A,#N/A,FALSE,"IPO_Cash"}</definedName>
    <definedName name="wrn.All_Sheets." localSheetId="51" hidden="1">{#N/A,#N/A,FALSE,"Projections";#N/A,#N/A,FALSE,"Contribution_Stock";#N/A,#N/A,FALSE,"PF_Combo_Stock";#N/A,#N/A,FALSE,"Projections";#N/A,#N/A,FALSE,"Contribution_Cash";#N/A,#N/A,FALSE,"PF_Combo_Cash";#N/A,#N/A,FALSE,"IPO_Cash"}</definedName>
    <definedName name="wrn.All_Sheets." localSheetId="7" hidden="1">{#N/A,#N/A,FALSE,"Projections";#N/A,#N/A,FALSE,"Contribution_Stock";#N/A,#N/A,FALSE,"PF_Combo_Stock";#N/A,#N/A,FALSE,"Projections";#N/A,#N/A,FALSE,"Contribution_Cash";#N/A,#N/A,FALSE,"PF_Combo_Cash";#N/A,#N/A,FALSE,"IPO_Cash"}</definedName>
    <definedName name="wrn.All_Sheets." localSheetId="33" hidden="1">{#N/A,#N/A,FALSE,"Projections";#N/A,#N/A,FALSE,"Contribution_Stock";#N/A,#N/A,FALSE,"PF_Combo_Stock";#N/A,#N/A,FALSE,"Projections";#N/A,#N/A,FALSE,"Contribution_Cash";#N/A,#N/A,FALSE,"PF_Combo_Cash";#N/A,#N/A,FALSE,"IPO_Cash"}</definedName>
    <definedName name="wrn.All_Sheets." localSheetId="6" hidden="1">{#N/A,#N/A,FALSE,"Projections";#N/A,#N/A,FALSE,"Contribution_Stock";#N/A,#N/A,FALSE,"PF_Combo_Stock";#N/A,#N/A,FALSE,"Projections";#N/A,#N/A,FALSE,"Contribution_Cash";#N/A,#N/A,FALSE,"PF_Combo_Cash";#N/A,#N/A,FALSE,"IPO_Cash"}</definedName>
    <definedName name="wrn.All_Sheets." localSheetId="16" hidden="1">{#N/A,#N/A,FALSE,"Projections";#N/A,#N/A,FALSE,"Contribution_Stock";#N/A,#N/A,FALSE,"PF_Combo_Stock";#N/A,#N/A,FALSE,"Projections";#N/A,#N/A,FALSE,"Contribution_Cash";#N/A,#N/A,FALSE,"PF_Combo_Cash";#N/A,#N/A,FALSE,"IPO_Cash"}</definedName>
    <definedName name="wrn.All_Sheets." localSheetId="10" hidden="1">{#N/A,#N/A,FALSE,"Projections";#N/A,#N/A,FALSE,"Contribution_Stock";#N/A,#N/A,FALSE,"PF_Combo_Stock";#N/A,#N/A,FALSE,"Projections";#N/A,#N/A,FALSE,"Contribution_Cash";#N/A,#N/A,FALSE,"PF_Combo_Cash";#N/A,#N/A,FALSE,"IPO_Cash"}</definedName>
    <definedName name="wrn.All_Sheets." localSheetId="29" hidden="1">{#N/A,#N/A,FALSE,"Projections";#N/A,#N/A,FALSE,"Contribution_Stock";#N/A,#N/A,FALSE,"PF_Combo_Stock";#N/A,#N/A,FALSE,"Projections";#N/A,#N/A,FALSE,"Contribution_Cash";#N/A,#N/A,FALSE,"PF_Combo_Cash";#N/A,#N/A,FALSE,"IPO_Cash"}</definedName>
    <definedName name="wrn.All_Sheets." localSheetId="28" hidden="1">{#N/A,#N/A,FALSE,"Projections";#N/A,#N/A,FALSE,"Contribution_Stock";#N/A,#N/A,FALSE,"PF_Combo_Stock";#N/A,#N/A,FALSE,"Projections";#N/A,#N/A,FALSE,"Contribution_Cash";#N/A,#N/A,FALSE,"PF_Combo_Cash";#N/A,#N/A,FALSE,"IPO_Cash"}</definedName>
    <definedName name="wrn.All_Sheets." localSheetId="11" hidden="1">{#N/A,#N/A,FALSE,"Projections";#N/A,#N/A,FALSE,"Contribution_Stock";#N/A,#N/A,FALSE,"PF_Combo_Stock";#N/A,#N/A,FALSE,"Projections";#N/A,#N/A,FALSE,"Contribution_Cash";#N/A,#N/A,FALSE,"PF_Combo_Cash";#N/A,#N/A,FALSE,"IPO_Cash"}</definedName>
    <definedName name="wrn.All_Sheets." localSheetId="36" hidden="1">{#N/A,#N/A,FALSE,"Projections";#N/A,#N/A,FALSE,"Contribution_Stock";#N/A,#N/A,FALSE,"PF_Combo_Stock";#N/A,#N/A,FALSE,"Projections";#N/A,#N/A,FALSE,"Contribution_Cash";#N/A,#N/A,FALSE,"PF_Combo_Cash";#N/A,#N/A,FALSE,"IPO_Cash"}</definedName>
    <definedName name="wrn.All_Sheets." localSheetId="32" hidden="1">{#N/A,#N/A,FALSE,"Projections";#N/A,#N/A,FALSE,"Contribution_Stock";#N/A,#N/A,FALSE,"PF_Combo_Stock";#N/A,#N/A,FALSE,"Projections";#N/A,#N/A,FALSE,"Contribution_Cash";#N/A,#N/A,FALSE,"PF_Combo_Cash";#N/A,#N/A,FALSE,"IPO_Cash"}</definedName>
    <definedName name="wrn.All_Sheets." localSheetId="18" hidden="1">{#N/A,#N/A,FALSE,"Projections";#N/A,#N/A,FALSE,"Contribution_Stock";#N/A,#N/A,FALSE,"PF_Combo_Stock";#N/A,#N/A,FALSE,"Projections";#N/A,#N/A,FALSE,"Contribution_Cash";#N/A,#N/A,FALSE,"PF_Combo_Cash";#N/A,#N/A,FALSE,"IPO_Cash"}</definedName>
    <definedName name="wrn.All_Sheets." localSheetId="38"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35"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3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9"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3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5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7"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33"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6"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1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29"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28"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1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36"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32"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18"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38"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35" hidden="1">{#N/A,#N/A,FALSE,"AD_Purchase";#N/A,#N/A,FALSE,"Credit";#N/A,#N/A,FALSE,"PF Acquisition";#N/A,#N/A,FALSE,"PF Offering"}</definedName>
    <definedName name="wrn.AllModels." localSheetId="31" hidden="1">{#N/A,#N/A,FALSE,"AD_Purchase";#N/A,#N/A,FALSE,"Credit";#N/A,#N/A,FALSE,"PF Acquisition";#N/A,#N/A,FALSE,"PF Offering"}</definedName>
    <definedName name="wrn.AllModels." localSheetId="9" hidden="1">{#N/A,#N/A,FALSE,"AD_Purchase";#N/A,#N/A,FALSE,"Credit";#N/A,#N/A,FALSE,"PF Acquisition";#N/A,#N/A,FALSE,"PF Offering"}</definedName>
    <definedName name="wrn.AllModels." localSheetId="30" hidden="1">{#N/A,#N/A,FALSE,"AD_Purchase";#N/A,#N/A,FALSE,"Credit";#N/A,#N/A,FALSE,"PF Acquisition";#N/A,#N/A,FALSE,"PF Offering"}</definedName>
    <definedName name="wrn.AllModels." localSheetId="51" hidden="1">{#N/A,#N/A,FALSE,"AD_Purchase";#N/A,#N/A,FALSE,"Credit";#N/A,#N/A,FALSE,"PF Acquisition";#N/A,#N/A,FALSE,"PF Offering"}</definedName>
    <definedName name="wrn.AllModels." localSheetId="7" hidden="1">{#N/A,#N/A,FALSE,"AD_Purchase";#N/A,#N/A,FALSE,"Credit";#N/A,#N/A,FALSE,"PF Acquisition";#N/A,#N/A,FALSE,"PF Offering"}</definedName>
    <definedName name="wrn.AllModels." localSheetId="33" hidden="1">{#N/A,#N/A,FALSE,"AD_Purchase";#N/A,#N/A,FALSE,"Credit";#N/A,#N/A,FALSE,"PF Acquisition";#N/A,#N/A,FALSE,"PF Offering"}</definedName>
    <definedName name="wrn.AllModels." localSheetId="6" hidden="1">{#N/A,#N/A,FALSE,"AD_Purchase";#N/A,#N/A,FALSE,"Credit";#N/A,#N/A,FALSE,"PF Acquisition";#N/A,#N/A,FALSE,"PF Offering"}</definedName>
    <definedName name="wrn.AllModels." localSheetId="16" hidden="1">{#N/A,#N/A,FALSE,"AD_Purchase";#N/A,#N/A,FALSE,"Credit";#N/A,#N/A,FALSE,"PF Acquisition";#N/A,#N/A,FALSE,"PF Offering"}</definedName>
    <definedName name="wrn.AllModels." localSheetId="10" hidden="1">{#N/A,#N/A,FALSE,"AD_Purchase";#N/A,#N/A,FALSE,"Credit";#N/A,#N/A,FALSE,"PF Acquisition";#N/A,#N/A,FALSE,"PF Offering"}</definedName>
    <definedName name="wrn.AllModels." localSheetId="29" hidden="1">{#N/A,#N/A,FALSE,"AD_Purchase";#N/A,#N/A,FALSE,"Credit";#N/A,#N/A,FALSE,"PF Acquisition";#N/A,#N/A,FALSE,"PF Offering"}</definedName>
    <definedName name="wrn.AllModels." localSheetId="28" hidden="1">{#N/A,#N/A,FALSE,"AD_Purchase";#N/A,#N/A,FALSE,"Credit";#N/A,#N/A,FALSE,"PF Acquisition";#N/A,#N/A,FALSE,"PF Offering"}</definedName>
    <definedName name="wrn.AllModels." localSheetId="11" hidden="1">{#N/A,#N/A,FALSE,"AD_Purchase";#N/A,#N/A,FALSE,"Credit";#N/A,#N/A,FALSE,"PF Acquisition";#N/A,#N/A,FALSE,"PF Offering"}</definedName>
    <definedName name="wrn.AllModels." localSheetId="36" hidden="1">{#N/A,#N/A,FALSE,"AD_Purchase";#N/A,#N/A,FALSE,"Credit";#N/A,#N/A,FALSE,"PF Acquisition";#N/A,#N/A,FALSE,"PF Offering"}</definedName>
    <definedName name="wrn.AllModels." localSheetId="32" hidden="1">{#N/A,#N/A,FALSE,"AD_Purchase";#N/A,#N/A,FALSE,"Credit";#N/A,#N/A,FALSE,"PF Acquisition";#N/A,#N/A,FALSE,"PF Offering"}</definedName>
    <definedName name="wrn.AllModels." localSheetId="18" hidden="1">{#N/A,#N/A,FALSE,"AD_Purchase";#N/A,#N/A,FALSE,"Credit";#N/A,#N/A,FALSE,"PF Acquisition";#N/A,#N/A,FALSE,"PF Offering"}</definedName>
    <definedName name="wrn.AllModels." localSheetId="38" hidden="1">{#N/A,#N/A,FALSE,"AD_Purchase";#N/A,#N/A,FALSE,"Credit";#N/A,#N/A,FALSE,"PF Acquisition";#N/A,#N/A,FALSE,"PF Offering"}</definedName>
    <definedName name="wrn.AllModels." hidden="1">{#N/A,#N/A,FALSE,"AD_Purchase";#N/A,#N/A,FALSE,"Credit";#N/A,#N/A,FALSE,"PF Acquisition";#N/A,#N/A,FALSE,"PF Offering"}</definedName>
    <definedName name="wrn.ANALISIS._.SENSIBILIDAD." localSheetId="35" hidden="1">{#N/A,#N/A,FALSE,"BALANCE";#N/A,#N/A,FALSE,"CUENTA DE PYG";#N/A,#N/A,FALSE,"RATIOS"}</definedName>
    <definedName name="wrn.ANALISIS._.SENSIBILIDAD." localSheetId="31" hidden="1">{#N/A,#N/A,FALSE,"BALANCE";#N/A,#N/A,FALSE,"CUENTA DE PYG";#N/A,#N/A,FALSE,"RATIOS"}</definedName>
    <definedName name="wrn.ANALISIS._.SENSIBILIDAD." localSheetId="9" hidden="1">{#N/A,#N/A,FALSE,"BALANCE";#N/A,#N/A,FALSE,"CUENTA DE PYG";#N/A,#N/A,FALSE,"RATIOS"}</definedName>
    <definedName name="wrn.ANALISIS._.SENSIBILIDAD." localSheetId="30" hidden="1">{#N/A,#N/A,FALSE,"BALANCE";#N/A,#N/A,FALSE,"CUENTA DE PYG";#N/A,#N/A,FALSE,"RATIOS"}</definedName>
    <definedName name="wrn.ANALISIS._.SENSIBILIDAD." localSheetId="51" hidden="1">{#N/A,#N/A,FALSE,"BALANCE";#N/A,#N/A,FALSE,"CUENTA DE PYG";#N/A,#N/A,FALSE,"RATIOS"}</definedName>
    <definedName name="wrn.ANALISIS._.SENSIBILIDAD." localSheetId="7" hidden="1">{#N/A,#N/A,FALSE,"BALANCE";#N/A,#N/A,FALSE,"CUENTA DE PYG";#N/A,#N/A,FALSE,"RATIOS"}</definedName>
    <definedName name="wrn.ANALISIS._.SENSIBILIDAD." localSheetId="33" hidden="1">{#N/A,#N/A,FALSE,"BALANCE";#N/A,#N/A,FALSE,"CUENTA DE PYG";#N/A,#N/A,FALSE,"RATIOS"}</definedName>
    <definedName name="wrn.ANALISIS._.SENSIBILIDAD." localSheetId="6" hidden="1">{#N/A,#N/A,FALSE,"BALANCE";#N/A,#N/A,FALSE,"CUENTA DE PYG";#N/A,#N/A,FALSE,"RATIOS"}</definedName>
    <definedName name="wrn.ANALISIS._.SENSIBILIDAD." localSheetId="16" hidden="1">{#N/A,#N/A,FALSE,"BALANCE";#N/A,#N/A,FALSE,"CUENTA DE PYG";#N/A,#N/A,FALSE,"RATIOS"}</definedName>
    <definedName name="wrn.ANALISIS._.SENSIBILIDAD." localSheetId="10" hidden="1">{#N/A,#N/A,FALSE,"BALANCE";#N/A,#N/A,FALSE,"CUENTA DE PYG";#N/A,#N/A,FALSE,"RATIOS"}</definedName>
    <definedName name="wrn.ANALISIS._.SENSIBILIDAD." localSheetId="29" hidden="1">{#N/A,#N/A,FALSE,"BALANCE";#N/A,#N/A,FALSE,"CUENTA DE PYG";#N/A,#N/A,FALSE,"RATIOS"}</definedName>
    <definedName name="wrn.ANALISIS._.SENSIBILIDAD." localSheetId="28" hidden="1">{#N/A,#N/A,FALSE,"BALANCE";#N/A,#N/A,FALSE,"CUENTA DE PYG";#N/A,#N/A,FALSE,"RATIOS"}</definedName>
    <definedName name="wrn.ANALISIS._.SENSIBILIDAD." localSheetId="11" hidden="1">{#N/A,#N/A,FALSE,"BALANCE";#N/A,#N/A,FALSE,"CUENTA DE PYG";#N/A,#N/A,FALSE,"RATIOS"}</definedName>
    <definedName name="wrn.ANALISIS._.SENSIBILIDAD." localSheetId="36" hidden="1">{#N/A,#N/A,FALSE,"BALANCE";#N/A,#N/A,FALSE,"CUENTA DE PYG";#N/A,#N/A,FALSE,"RATIOS"}</definedName>
    <definedName name="wrn.ANALISIS._.SENSIBILIDAD." localSheetId="32" hidden="1">{#N/A,#N/A,FALSE,"BALANCE";#N/A,#N/A,FALSE,"CUENTA DE PYG";#N/A,#N/A,FALSE,"RATIOS"}</definedName>
    <definedName name="wrn.ANALISIS._.SENSIBILIDAD." localSheetId="18" hidden="1">{#N/A,#N/A,FALSE,"BALANCE";#N/A,#N/A,FALSE,"CUENTA DE PYG";#N/A,#N/A,FALSE,"RATIOS"}</definedName>
    <definedName name="wrn.ANALISIS._.SENSIBILIDAD." localSheetId="38" hidden="1">{#N/A,#N/A,FALSE,"BALANCE";#N/A,#N/A,FALSE,"CUENTA DE PYG";#N/A,#N/A,FALSE,"RATIOS"}</definedName>
    <definedName name="wrn.ANALISIS._.SENSIBILIDAD." hidden="1">{#N/A,#N/A,FALSE,"BALANCE";#N/A,#N/A,FALSE,"CUENTA DE PYG";#N/A,#N/A,FALSE,"RATIOS"}</definedName>
    <definedName name="wrn.Argentina." localSheetId="9" hidden="1">{"Argentina",#N/A,FALSE,"Order Book"}</definedName>
    <definedName name="wrn.Argentina." localSheetId="51" hidden="1">{"Argentina",#N/A,FALSE,"Order Book"}</definedName>
    <definedName name="wrn.Argentina." localSheetId="7" hidden="1">{"Argentina",#N/A,FALSE,"Order Book"}</definedName>
    <definedName name="wrn.Argentina." localSheetId="6" hidden="1">{"Argentina",#N/A,FALSE,"Order Book"}</definedName>
    <definedName name="wrn.Argentina." localSheetId="16" hidden="1">{"Argentina",#N/A,FALSE,"Order Book"}</definedName>
    <definedName name="wrn.Argentina." localSheetId="10" hidden="1">{"Argentina",#N/A,FALSE,"Order Book"}</definedName>
    <definedName name="wrn.Argentina." localSheetId="29" hidden="1">{"Argentina",#N/A,FALSE,"Order Book"}</definedName>
    <definedName name="wrn.Argentina." localSheetId="28" hidden="1">{"Argentina",#N/A,FALSE,"Order Book"}</definedName>
    <definedName name="wrn.Argentina." localSheetId="11" hidden="1">{"Argentina",#N/A,FALSE,"Order Book"}</definedName>
    <definedName name="wrn.Argentina." localSheetId="36" hidden="1">{"Argentina",#N/A,FALSE,"Order Book"}</definedName>
    <definedName name="wrn.Argentina." localSheetId="18" hidden="1">{"Argentina",#N/A,FALSE,"Order Book"}</definedName>
    <definedName name="wrn.Argentina." localSheetId="38" hidden="1">{"Argentina",#N/A,FALSE,"Order Book"}</definedName>
    <definedName name="wrn.Argentina." hidden="1">{"Argentina",#N/A,FALSE,"Order Book"}</definedName>
    <definedName name="wrn.Autres._.Nestle." localSheetId="9" hidden="1">{#N/A,#N/A,FALSE,"GLASS";#N/A,#N/A,FALSE,"ALU";#N/A,#N/A,FALSE,"WOOD"}</definedName>
    <definedName name="wrn.Autres._.Nestle." localSheetId="51" hidden="1">{#N/A,#N/A,FALSE,"GLASS";#N/A,#N/A,FALSE,"ALU";#N/A,#N/A,FALSE,"WOOD"}</definedName>
    <definedName name="wrn.Autres._.Nestle." localSheetId="7" hidden="1">{#N/A,#N/A,FALSE,"GLASS";#N/A,#N/A,FALSE,"ALU";#N/A,#N/A,FALSE,"WOOD"}</definedName>
    <definedName name="wrn.Autres._.Nestle." localSheetId="6" hidden="1">{#N/A,#N/A,FALSE,"GLASS";#N/A,#N/A,FALSE,"ALU";#N/A,#N/A,FALSE,"WOOD"}</definedName>
    <definedName name="wrn.Autres._.Nestle." localSheetId="10" hidden="1">{#N/A,#N/A,FALSE,"GLASS";#N/A,#N/A,FALSE,"ALU";#N/A,#N/A,FALSE,"WOOD"}</definedName>
    <definedName name="wrn.Autres._.Nestle." localSheetId="28" hidden="1">{#N/A,#N/A,FALSE,"GLASS";#N/A,#N/A,FALSE,"ALU";#N/A,#N/A,FALSE,"WOOD"}</definedName>
    <definedName name="wrn.Autres._.Nestle." localSheetId="11" hidden="1">{#N/A,#N/A,FALSE,"GLASS";#N/A,#N/A,FALSE,"ALU";#N/A,#N/A,FALSE,"WOOD"}</definedName>
    <definedName name="wrn.Autres._.Nestle." localSheetId="36" hidden="1">{#N/A,#N/A,FALSE,"GLASS";#N/A,#N/A,FALSE,"ALU";#N/A,#N/A,FALSE,"WOOD"}</definedName>
    <definedName name="wrn.Autres._.Nestle." localSheetId="18" hidden="1">{#N/A,#N/A,FALSE,"GLASS";#N/A,#N/A,FALSE,"ALU";#N/A,#N/A,FALSE,"WOOD"}</definedName>
    <definedName name="wrn.Autres._.Nestle." localSheetId="38" hidden="1">{#N/A,#N/A,FALSE,"GLASS";#N/A,#N/A,FALSE,"ALU";#N/A,#N/A,FALSE,"WOOD"}</definedName>
    <definedName name="wrn.Autres._.Nestle." hidden="1">{#N/A,#N/A,FALSE,"GLASS";#N/A,#N/A,FALSE,"ALU";#N/A,#N/A,FALSE,"WOOD"}</definedName>
    <definedName name="wrn.Bankers." localSheetId="9"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5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7"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10"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2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1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3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1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38"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sic._.Report." localSheetId="35" hidden="1">{#N/A,#N/A,FALSE,"New Depr Sch-150% DB";#N/A,#N/A,FALSE,"Cash Flows RLP";#N/A,#N/A,FALSE,"IRR";#N/A,#N/A,FALSE,"Proforma IS";#N/A,#N/A,FALSE,"Assumptions"}</definedName>
    <definedName name="wrn.Basic._.Report." localSheetId="31" hidden="1">{#N/A,#N/A,FALSE,"New Depr Sch-150% DB";#N/A,#N/A,FALSE,"Cash Flows RLP";#N/A,#N/A,FALSE,"IRR";#N/A,#N/A,FALSE,"Proforma IS";#N/A,#N/A,FALSE,"Assumptions"}</definedName>
    <definedName name="wrn.Basic._.Report." localSheetId="9" hidden="1">{#N/A,#N/A,FALSE,"New Depr Sch-150% DB";#N/A,#N/A,FALSE,"Cash Flows RLP";#N/A,#N/A,FALSE,"IRR";#N/A,#N/A,FALSE,"Proforma IS";#N/A,#N/A,FALSE,"Assumptions"}</definedName>
    <definedName name="wrn.Basic._.Report." localSheetId="30" hidden="1">{#N/A,#N/A,FALSE,"New Depr Sch-150% DB";#N/A,#N/A,FALSE,"Cash Flows RLP";#N/A,#N/A,FALSE,"IRR";#N/A,#N/A,FALSE,"Proforma IS";#N/A,#N/A,FALSE,"Assumptions"}</definedName>
    <definedName name="wrn.Basic._.Report." localSheetId="51" hidden="1">{#N/A,#N/A,FALSE,"New Depr Sch-150% DB";#N/A,#N/A,FALSE,"Cash Flows RLP";#N/A,#N/A,FALSE,"IRR";#N/A,#N/A,FALSE,"Proforma IS";#N/A,#N/A,FALSE,"Assumptions"}</definedName>
    <definedName name="wrn.Basic._.Report." localSheetId="7" hidden="1">{#N/A,#N/A,FALSE,"New Depr Sch-150% DB";#N/A,#N/A,FALSE,"Cash Flows RLP";#N/A,#N/A,FALSE,"IRR";#N/A,#N/A,FALSE,"Proforma IS";#N/A,#N/A,FALSE,"Assumptions"}</definedName>
    <definedName name="wrn.Basic._.Report." localSheetId="33" hidden="1">{#N/A,#N/A,FALSE,"New Depr Sch-150% DB";#N/A,#N/A,FALSE,"Cash Flows RLP";#N/A,#N/A,FALSE,"IRR";#N/A,#N/A,FALSE,"Proforma IS";#N/A,#N/A,FALSE,"Assumptions"}</definedName>
    <definedName name="wrn.Basic._.Report." localSheetId="6" hidden="1">{#N/A,#N/A,FALSE,"New Depr Sch-150% DB";#N/A,#N/A,FALSE,"Cash Flows RLP";#N/A,#N/A,FALSE,"IRR";#N/A,#N/A,FALSE,"Proforma IS";#N/A,#N/A,FALSE,"Assumptions"}</definedName>
    <definedName name="wrn.Basic._.Report." localSheetId="16" hidden="1">{#N/A,#N/A,FALSE,"New Depr Sch-150% DB";#N/A,#N/A,FALSE,"Cash Flows RLP";#N/A,#N/A,FALSE,"IRR";#N/A,#N/A,FALSE,"Proforma IS";#N/A,#N/A,FALSE,"Assumptions"}</definedName>
    <definedName name="wrn.Basic._.Report." localSheetId="10" hidden="1">{#N/A,#N/A,FALSE,"New Depr Sch-150% DB";#N/A,#N/A,FALSE,"Cash Flows RLP";#N/A,#N/A,FALSE,"IRR";#N/A,#N/A,FALSE,"Proforma IS";#N/A,#N/A,FALSE,"Assumptions"}</definedName>
    <definedName name="wrn.Basic._.Report." localSheetId="29" hidden="1">{#N/A,#N/A,FALSE,"New Depr Sch-150% DB";#N/A,#N/A,FALSE,"Cash Flows RLP";#N/A,#N/A,FALSE,"IRR";#N/A,#N/A,FALSE,"Proforma IS";#N/A,#N/A,FALSE,"Assumptions"}</definedName>
    <definedName name="wrn.Basic._.Report." localSheetId="28" hidden="1">{#N/A,#N/A,FALSE,"New Depr Sch-150% DB";#N/A,#N/A,FALSE,"Cash Flows RLP";#N/A,#N/A,FALSE,"IRR";#N/A,#N/A,FALSE,"Proforma IS";#N/A,#N/A,FALSE,"Assumptions"}</definedName>
    <definedName name="wrn.Basic._.Report." localSheetId="11" hidden="1">{#N/A,#N/A,FALSE,"New Depr Sch-150% DB";#N/A,#N/A,FALSE,"Cash Flows RLP";#N/A,#N/A,FALSE,"IRR";#N/A,#N/A,FALSE,"Proforma IS";#N/A,#N/A,FALSE,"Assumptions"}</definedName>
    <definedName name="wrn.Basic._.Report." localSheetId="36" hidden="1">{#N/A,#N/A,FALSE,"New Depr Sch-150% DB";#N/A,#N/A,FALSE,"Cash Flows RLP";#N/A,#N/A,FALSE,"IRR";#N/A,#N/A,FALSE,"Proforma IS";#N/A,#N/A,FALSE,"Assumptions"}</definedName>
    <definedName name="wrn.Basic._.Report." localSheetId="32" hidden="1">{#N/A,#N/A,FALSE,"New Depr Sch-150% DB";#N/A,#N/A,FALSE,"Cash Flows RLP";#N/A,#N/A,FALSE,"IRR";#N/A,#N/A,FALSE,"Proforma IS";#N/A,#N/A,FALSE,"Assumptions"}</definedName>
    <definedName name="wrn.Basic._.Report." localSheetId="18" hidden="1">{#N/A,#N/A,FALSE,"New Depr Sch-150% DB";#N/A,#N/A,FALSE,"Cash Flows RLP";#N/A,#N/A,FALSE,"IRR";#N/A,#N/A,FALSE,"Proforma IS";#N/A,#N/A,FALSE,"Assumptions"}</definedName>
    <definedName name="wrn.Basic._.Report." localSheetId="38"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35" hidden="1">{#N/A,#N/A,FALSE,"TSUM";#N/A,#N/A,FALSE,"shares";#N/A,#N/A,FALSE,"earnout";#N/A,#N/A,FALSE,"Heaty";#N/A,#N/A,FALSE,"self-tend";#N/A,#N/A,FALSE,"self-sum"}</definedName>
    <definedName name="wrn.basics." localSheetId="31" hidden="1">{#N/A,#N/A,FALSE,"TSUM";#N/A,#N/A,FALSE,"shares";#N/A,#N/A,FALSE,"earnout";#N/A,#N/A,FALSE,"Heaty";#N/A,#N/A,FALSE,"self-tend";#N/A,#N/A,FALSE,"self-sum"}</definedName>
    <definedName name="wrn.basics." localSheetId="9" hidden="1">{#N/A,#N/A,FALSE,"TSUM";#N/A,#N/A,FALSE,"shares";#N/A,#N/A,FALSE,"earnout";#N/A,#N/A,FALSE,"Heaty";#N/A,#N/A,FALSE,"self-tend";#N/A,#N/A,FALSE,"self-sum"}</definedName>
    <definedName name="wrn.basics." localSheetId="30" hidden="1">{#N/A,#N/A,FALSE,"TSUM";#N/A,#N/A,FALSE,"shares";#N/A,#N/A,FALSE,"earnout";#N/A,#N/A,FALSE,"Heaty";#N/A,#N/A,FALSE,"self-tend";#N/A,#N/A,FALSE,"self-sum"}</definedName>
    <definedName name="wrn.basics." localSheetId="51" hidden="1">{#N/A,#N/A,FALSE,"TSUM";#N/A,#N/A,FALSE,"shares";#N/A,#N/A,FALSE,"earnout";#N/A,#N/A,FALSE,"Heaty";#N/A,#N/A,FALSE,"self-tend";#N/A,#N/A,FALSE,"self-sum"}</definedName>
    <definedName name="wrn.basics." localSheetId="7" hidden="1">{#N/A,#N/A,FALSE,"TSUM";#N/A,#N/A,FALSE,"shares";#N/A,#N/A,FALSE,"earnout";#N/A,#N/A,FALSE,"Heaty";#N/A,#N/A,FALSE,"self-tend";#N/A,#N/A,FALSE,"self-sum"}</definedName>
    <definedName name="wrn.basics." localSheetId="33" hidden="1">{#N/A,#N/A,FALSE,"TSUM";#N/A,#N/A,FALSE,"shares";#N/A,#N/A,FALSE,"earnout";#N/A,#N/A,FALSE,"Heaty";#N/A,#N/A,FALSE,"self-tend";#N/A,#N/A,FALSE,"self-sum"}</definedName>
    <definedName name="wrn.basics." localSheetId="6" hidden="1">{#N/A,#N/A,FALSE,"TSUM";#N/A,#N/A,FALSE,"shares";#N/A,#N/A,FALSE,"earnout";#N/A,#N/A,FALSE,"Heaty";#N/A,#N/A,FALSE,"self-tend";#N/A,#N/A,FALSE,"self-sum"}</definedName>
    <definedName name="wrn.basics." localSheetId="16" hidden="1">{#N/A,#N/A,FALSE,"TSUM";#N/A,#N/A,FALSE,"shares";#N/A,#N/A,FALSE,"earnout";#N/A,#N/A,FALSE,"Heaty";#N/A,#N/A,FALSE,"self-tend";#N/A,#N/A,FALSE,"self-sum"}</definedName>
    <definedName name="wrn.basics." localSheetId="10" hidden="1">{#N/A,#N/A,FALSE,"TSUM";#N/A,#N/A,FALSE,"shares";#N/A,#N/A,FALSE,"earnout";#N/A,#N/A,FALSE,"Heaty";#N/A,#N/A,FALSE,"self-tend";#N/A,#N/A,FALSE,"self-sum"}</definedName>
    <definedName name="wrn.basics." localSheetId="29" hidden="1">{#N/A,#N/A,FALSE,"TSUM";#N/A,#N/A,FALSE,"shares";#N/A,#N/A,FALSE,"earnout";#N/A,#N/A,FALSE,"Heaty";#N/A,#N/A,FALSE,"self-tend";#N/A,#N/A,FALSE,"self-sum"}</definedName>
    <definedName name="wrn.basics." localSheetId="28" hidden="1">{#N/A,#N/A,FALSE,"TSUM";#N/A,#N/A,FALSE,"shares";#N/A,#N/A,FALSE,"earnout";#N/A,#N/A,FALSE,"Heaty";#N/A,#N/A,FALSE,"self-tend";#N/A,#N/A,FALSE,"self-sum"}</definedName>
    <definedName name="wrn.basics." localSheetId="11" hidden="1">{#N/A,#N/A,FALSE,"TSUM";#N/A,#N/A,FALSE,"shares";#N/A,#N/A,FALSE,"earnout";#N/A,#N/A,FALSE,"Heaty";#N/A,#N/A,FALSE,"self-tend";#N/A,#N/A,FALSE,"self-sum"}</definedName>
    <definedName name="wrn.basics." localSheetId="36" hidden="1">{#N/A,#N/A,FALSE,"TSUM";#N/A,#N/A,FALSE,"shares";#N/A,#N/A,FALSE,"earnout";#N/A,#N/A,FALSE,"Heaty";#N/A,#N/A,FALSE,"self-tend";#N/A,#N/A,FALSE,"self-sum"}</definedName>
    <definedName name="wrn.basics." localSheetId="32" hidden="1">{#N/A,#N/A,FALSE,"TSUM";#N/A,#N/A,FALSE,"shares";#N/A,#N/A,FALSE,"earnout";#N/A,#N/A,FALSE,"Heaty";#N/A,#N/A,FALSE,"self-tend";#N/A,#N/A,FALSE,"self-sum"}</definedName>
    <definedName name="wrn.basics." localSheetId="18" hidden="1">{#N/A,#N/A,FALSE,"TSUM";#N/A,#N/A,FALSE,"shares";#N/A,#N/A,FALSE,"earnout";#N/A,#N/A,FALSE,"Heaty";#N/A,#N/A,FALSE,"self-tend";#N/A,#N/A,FALSE,"self-sum"}</definedName>
    <definedName name="wrn.basics." localSheetId="38" hidden="1">{#N/A,#N/A,FALSE,"TSUM";#N/A,#N/A,FALSE,"shares";#N/A,#N/A,FALSE,"earnout";#N/A,#N/A,FALSE,"Heaty";#N/A,#N/A,FALSE,"self-tend";#N/A,#N/A,FALSE,"self-sum"}</definedName>
    <definedName name="wrn.basics." hidden="1">{#N/A,#N/A,FALSE,"TSUM";#N/A,#N/A,FALSE,"shares";#N/A,#N/A,FALSE,"earnout";#N/A,#N/A,FALSE,"Heaty";#N/A,#N/A,FALSE,"self-tend";#N/A,#N/A,FALSE,"self-sum"}</definedName>
    <definedName name="wrn.BID." localSheetId="9" hidden="1">{"PAGE1",#N/A,FALSE,"BID (3)";"PAGE2",#N/A,FALSE,"BID (3)"}</definedName>
    <definedName name="wrn.BID." localSheetId="51" hidden="1">{"PAGE1",#N/A,FALSE,"BID (3)";"PAGE2",#N/A,FALSE,"BID (3)"}</definedName>
    <definedName name="wrn.BID." localSheetId="7" hidden="1">{"PAGE1",#N/A,FALSE,"BID (3)";"PAGE2",#N/A,FALSE,"BID (3)"}</definedName>
    <definedName name="wrn.BID." localSheetId="6" hidden="1">{"PAGE1",#N/A,FALSE,"BID (3)";"PAGE2",#N/A,FALSE,"BID (3)"}</definedName>
    <definedName name="wrn.BID." localSheetId="10" hidden="1">{"PAGE1",#N/A,FALSE,"BID (3)";"PAGE2",#N/A,FALSE,"BID (3)"}</definedName>
    <definedName name="wrn.BID." localSheetId="28" hidden="1">{"PAGE1",#N/A,FALSE,"BID (3)";"PAGE2",#N/A,FALSE,"BID (3)"}</definedName>
    <definedName name="wrn.BID." localSheetId="11" hidden="1">{"PAGE1",#N/A,FALSE,"BID (3)";"PAGE2",#N/A,FALSE,"BID (3)"}</definedName>
    <definedName name="wrn.BID." localSheetId="36" hidden="1">{"PAGE1",#N/A,FALSE,"BID (3)";"PAGE2",#N/A,FALSE,"BID (3)"}</definedName>
    <definedName name="wrn.BID." localSheetId="18" hidden="1">{"PAGE1",#N/A,FALSE,"BID (3)";"PAGE2",#N/A,FALSE,"BID (3)"}</definedName>
    <definedName name="wrn.BID." localSheetId="38" hidden="1">{"PAGE1",#N/A,FALSE,"BID (3)";"PAGE2",#N/A,FALSE,"BID (3)"}</definedName>
    <definedName name="wrn.BID." hidden="1">{"PAGE1",#N/A,FALSE,"BID (3)";"PAGE2",#N/A,FALSE,"BID (3)"}</definedName>
    <definedName name="wrn.bm" localSheetId="35"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3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9"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3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5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7"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33"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1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1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29"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2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1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3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32"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1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localSheetId="3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onus." localSheetId="9" hidden="1">{"bonus1",#N/A,FALSE,"budget2002";"bonus2",#N/A,FALSE,"budget2002";"bonuss3",#N/A,FALSE,"budget2002";"bonus4",#N/A,FALSE,"budget2002"}</definedName>
    <definedName name="wrn.bonus." localSheetId="51" hidden="1">{"bonus1",#N/A,FALSE,"budget2002";"bonus2",#N/A,FALSE,"budget2002";"bonuss3",#N/A,FALSE,"budget2002";"bonus4",#N/A,FALSE,"budget2002"}</definedName>
    <definedName name="wrn.bonus." localSheetId="7" hidden="1">{"bonus1",#N/A,FALSE,"budget2002";"bonus2",#N/A,FALSE,"budget2002";"bonuss3",#N/A,FALSE,"budget2002";"bonus4",#N/A,FALSE,"budget2002"}</definedName>
    <definedName name="wrn.bonus." localSheetId="6" hidden="1">{"bonus1",#N/A,FALSE,"budget2002";"bonus2",#N/A,FALSE,"budget2002";"bonuss3",#N/A,FALSE,"budget2002";"bonus4",#N/A,FALSE,"budget2002"}</definedName>
    <definedName name="wrn.bonus." localSheetId="10" hidden="1">{"bonus1",#N/A,FALSE,"budget2002";"bonus2",#N/A,FALSE,"budget2002";"bonuss3",#N/A,FALSE,"budget2002";"bonus4",#N/A,FALSE,"budget2002"}</definedName>
    <definedName name="wrn.bonus." localSheetId="28" hidden="1">{"bonus1",#N/A,FALSE,"budget2002";"bonus2",#N/A,FALSE,"budget2002";"bonuss3",#N/A,FALSE,"budget2002";"bonus4",#N/A,FALSE,"budget2002"}</definedName>
    <definedName name="wrn.bonus." localSheetId="11" hidden="1">{"bonus1",#N/A,FALSE,"budget2002";"bonus2",#N/A,FALSE,"budget2002";"bonuss3",#N/A,FALSE,"budget2002";"bonus4",#N/A,FALSE,"budget2002"}</definedName>
    <definedName name="wrn.bonus." localSheetId="36" hidden="1">{"bonus1",#N/A,FALSE,"budget2002";"bonus2",#N/A,FALSE,"budget2002";"bonuss3",#N/A,FALSE,"budget2002";"bonus4",#N/A,FALSE,"budget2002"}</definedName>
    <definedName name="wrn.bonus." localSheetId="18" hidden="1">{"bonus1",#N/A,FALSE,"budget2002";"bonus2",#N/A,FALSE,"budget2002";"bonuss3",#N/A,FALSE,"budget2002";"bonus4",#N/A,FALSE,"budget2002"}</definedName>
    <definedName name="wrn.bonus." localSheetId="38" hidden="1">{"bonus1",#N/A,FALSE,"budget2002";"bonus2",#N/A,FALSE,"budget2002";"bonuss3",#N/A,FALSE,"budget2002";"bonus4",#N/A,FALSE,"budget2002"}</definedName>
    <definedName name="wrn.bonus." hidden="1">{"bonus1",#N/A,FALSE,"budget2002";"bonus2",#N/A,FALSE,"budget2002";"bonuss3",#N/A,FALSE,"budget2002";"bonus4",#N/A,FALSE,"budget2002"}</definedName>
    <definedName name="wrn.bs.com." localSheetId="9" hidden="1">{#N/A,#N/A,FALSE,"Summary (A)";#N/A,#N/A,FALSE,"DCF (B-1)";#N/A,#N/A,FALSE,"WACC (B-2)";#N/A,#N/A,FALSE,"Web Comps (B-3)";#N/A,#N/A,FALSE,"Web Approach (C-1)";#N/A,#N/A,FALSE,"Recnt Trans (D)";#N/A,#N/A,FALSE,"Inc. Stmt Scen 1(E-1,E-2)";#N/A,#N/A,FALSE,"Fixed Assets (E-3)";#N/A,#N/A,FALSE,"Venture Cap (F)";#N/A,#N/A,FALSE,"Control (G)"}</definedName>
    <definedName name="wrn.bs.com." localSheetId="7" hidden="1">{#N/A,#N/A,FALSE,"Summary (A)";#N/A,#N/A,FALSE,"DCF (B-1)";#N/A,#N/A,FALSE,"WACC (B-2)";#N/A,#N/A,FALSE,"Web Comps (B-3)";#N/A,#N/A,FALSE,"Web Approach (C-1)";#N/A,#N/A,FALSE,"Recnt Trans (D)";#N/A,#N/A,FALSE,"Inc. Stmt Scen 1(E-1,E-2)";#N/A,#N/A,FALSE,"Fixed Assets (E-3)";#N/A,#N/A,FALSE,"Venture Cap (F)";#N/A,#N/A,FALSE,"Control (G)"}</definedName>
    <definedName name="wrn.bs.com." localSheetId="6" hidden="1">{#N/A,#N/A,FALSE,"Summary (A)";#N/A,#N/A,FALSE,"DCF (B-1)";#N/A,#N/A,FALSE,"WACC (B-2)";#N/A,#N/A,FALSE,"Web Comps (B-3)";#N/A,#N/A,FALSE,"Web Approach (C-1)";#N/A,#N/A,FALSE,"Recnt Trans (D)";#N/A,#N/A,FALSE,"Inc. Stmt Scen 1(E-1,E-2)";#N/A,#N/A,FALSE,"Fixed Assets (E-3)";#N/A,#N/A,FALSE,"Venture Cap (F)";#N/A,#N/A,FALSE,"Control (G)"}</definedName>
    <definedName name="wrn.bs.com." localSheetId="10" hidden="1">{#N/A,#N/A,FALSE,"Summary (A)";#N/A,#N/A,FALSE,"DCF (B-1)";#N/A,#N/A,FALSE,"WACC (B-2)";#N/A,#N/A,FALSE,"Web Comps (B-3)";#N/A,#N/A,FALSE,"Web Approach (C-1)";#N/A,#N/A,FALSE,"Recnt Trans (D)";#N/A,#N/A,FALSE,"Inc. Stmt Scen 1(E-1,E-2)";#N/A,#N/A,FALSE,"Fixed Assets (E-3)";#N/A,#N/A,FALSE,"Venture Cap (F)";#N/A,#N/A,FALSE,"Control (G)"}</definedName>
    <definedName name="wrn.bs.com." localSheetId="28" hidden="1">{#N/A,#N/A,FALSE,"Summary (A)";#N/A,#N/A,FALSE,"DCF (B-1)";#N/A,#N/A,FALSE,"WACC (B-2)";#N/A,#N/A,FALSE,"Web Comps (B-3)";#N/A,#N/A,FALSE,"Web Approach (C-1)";#N/A,#N/A,FALSE,"Recnt Trans (D)";#N/A,#N/A,FALSE,"Inc. Stmt Scen 1(E-1,E-2)";#N/A,#N/A,FALSE,"Fixed Assets (E-3)";#N/A,#N/A,FALSE,"Venture Cap (F)";#N/A,#N/A,FALSE,"Control (G)"}</definedName>
    <definedName name="wrn.bs.com." localSheetId="11" hidden="1">{#N/A,#N/A,FALSE,"Summary (A)";#N/A,#N/A,FALSE,"DCF (B-1)";#N/A,#N/A,FALSE,"WACC (B-2)";#N/A,#N/A,FALSE,"Web Comps (B-3)";#N/A,#N/A,FALSE,"Web Approach (C-1)";#N/A,#N/A,FALSE,"Recnt Trans (D)";#N/A,#N/A,FALSE,"Inc. Stmt Scen 1(E-1,E-2)";#N/A,#N/A,FALSE,"Fixed Assets (E-3)";#N/A,#N/A,FALSE,"Venture Cap (F)";#N/A,#N/A,FALSE,"Control (G)"}</definedName>
    <definedName name="wrn.bs.com." localSheetId="36" hidden="1">{#N/A,#N/A,FALSE,"Summary (A)";#N/A,#N/A,FALSE,"DCF (B-1)";#N/A,#N/A,FALSE,"WACC (B-2)";#N/A,#N/A,FALSE,"Web Comps (B-3)";#N/A,#N/A,FALSE,"Web Approach (C-1)";#N/A,#N/A,FALSE,"Recnt Trans (D)";#N/A,#N/A,FALSE,"Inc. Stmt Scen 1(E-1,E-2)";#N/A,#N/A,FALSE,"Fixed Assets (E-3)";#N/A,#N/A,FALSE,"Venture Cap (F)";#N/A,#N/A,FALSE,"Control (G)"}</definedName>
    <definedName name="wrn.bs.com." localSheetId="18" hidden="1">{#N/A,#N/A,FALSE,"Summary (A)";#N/A,#N/A,FALSE,"DCF (B-1)";#N/A,#N/A,FALSE,"WACC (B-2)";#N/A,#N/A,FALSE,"Web Comps (B-3)";#N/A,#N/A,FALSE,"Web Approach (C-1)";#N/A,#N/A,FALSE,"Recnt Trans (D)";#N/A,#N/A,FALSE,"Inc. Stmt Scen 1(E-1,E-2)";#N/A,#N/A,FALSE,"Fixed Assets (E-3)";#N/A,#N/A,FALSE,"Venture Cap (F)";#N/A,#N/A,FALSE,"Control (G)"}</definedName>
    <definedName name="wrn.bs.com." localSheetId="38" hidden="1">{#N/A,#N/A,FALSE,"Summary (A)";#N/A,#N/A,FALSE,"DCF (B-1)";#N/A,#N/A,FALSE,"WACC (B-2)";#N/A,#N/A,FALSE,"Web Comps (B-3)";#N/A,#N/A,FALSE,"Web Approach (C-1)";#N/A,#N/A,FALSE,"Recnt Trans (D)";#N/A,#N/A,FALSE,"Inc. Stmt Scen 1(E-1,E-2)";#N/A,#N/A,FALSE,"Fixed Assets (E-3)";#N/A,#N/A,FALSE,"Venture Cap (F)";#N/A,#N/A,FALSE,"Control (G)"}</definedName>
    <definedName name="wrn.bs.com." hidden="1">{#N/A,#N/A,FALSE,"Summary (A)";#N/A,#N/A,FALSE,"DCF (B-1)";#N/A,#N/A,FALSE,"WACC (B-2)";#N/A,#N/A,FALSE,"Web Comps (B-3)";#N/A,#N/A,FALSE,"Web Approach (C-1)";#N/A,#N/A,FALSE,"Recnt Trans (D)";#N/A,#N/A,FALSE,"Inc. Stmt Scen 1(E-1,E-2)";#N/A,#N/A,FALSE,"Fixed Assets (E-3)";#N/A,#N/A,FALSE,"Venture Cap (F)";#N/A,#N/A,FALSE,"Control (G)"}</definedName>
    <definedName name="wrn.BSAnnualModel." localSheetId="35" hidden="1">{"BSAnnualModel",#N/A,FALSE,"BS"}</definedName>
    <definedName name="wrn.BSAnnualModel." localSheetId="31" hidden="1">{"BSAnnualModel",#N/A,FALSE,"BS"}</definedName>
    <definedName name="wrn.BSAnnualModel." localSheetId="9" hidden="1">{"BSAnnualModel",#N/A,FALSE,"BS"}</definedName>
    <definedName name="wrn.BSAnnualModel." localSheetId="30" hidden="1">{"BSAnnualModel",#N/A,FALSE,"BS"}</definedName>
    <definedName name="wrn.BSAnnualModel." localSheetId="51" hidden="1">{"BSAnnualModel",#N/A,FALSE,"BS"}</definedName>
    <definedName name="wrn.BSAnnualModel." localSheetId="7" hidden="1">{"BSAnnualModel",#N/A,FALSE,"BS"}</definedName>
    <definedName name="wrn.BSAnnualModel." localSheetId="33" hidden="1">{"BSAnnualModel",#N/A,FALSE,"BS"}</definedName>
    <definedName name="wrn.BSAnnualModel." localSheetId="6" hidden="1">{"BSAnnualModel",#N/A,FALSE,"BS"}</definedName>
    <definedName name="wrn.BSAnnualModel." localSheetId="16" hidden="1">{"BSAnnualModel",#N/A,FALSE,"BS"}</definedName>
    <definedName name="wrn.BSAnnualModel." localSheetId="10" hidden="1">{"BSAnnualModel",#N/A,FALSE,"BS"}</definedName>
    <definedName name="wrn.BSAnnualModel." localSheetId="29" hidden="1">{"BSAnnualModel",#N/A,FALSE,"BS"}</definedName>
    <definedName name="wrn.BSAnnualModel." localSheetId="28" hidden="1">{"BSAnnualModel",#N/A,FALSE,"BS"}</definedName>
    <definedName name="wrn.BSAnnualModel." localSheetId="11" hidden="1">{"BSAnnualModel",#N/A,FALSE,"BS"}</definedName>
    <definedName name="wrn.BSAnnualModel." localSheetId="36" hidden="1">{"BSAnnualModel",#N/A,FALSE,"BS"}</definedName>
    <definedName name="wrn.BSAnnualModel." localSheetId="32" hidden="1">{"BSAnnualModel",#N/A,FALSE,"BS"}</definedName>
    <definedName name="wrn.BSAnnualModel." localSheetId="18" hidden="1">{"BSAnnualModel",#N/A,FALSE,"BS"}</definedName>
    <definedName name="wrn.BSAnnualModel." localSheetId="38" hidden="1">{"BSAnnualModel",#N/A,FALSE,"BS"}</definedName>
    <definedName name="wrn.BSAnnualModel." hidden="1">{"BSAnnualModel",#N/A,FALSE,"BS"}</definedName>
    <definedName name="wrn.bud." localSheetId="9" hidden="1">{"budget1",#N/A,FALSE,"budget2002";"budget2",#N/A,FALSE,"budget2002";"bud5",#N/A,FALSE,"budget2002"}</definedName>
    <definedName name="wrn.bud." localSheetId="51" hidden="1">{"budget1",#N/A,FALSE,"budget2002";"budget2",#N/A,FALSE,"budget2002";"bud5",#N/A,FALSE,"budget2002"}</definedName>
    <definedName name="wrn.bud." localSheetId="7" hidden="1">{"budget1",#N/A,FALSE,"budget2002";"budget2",#N/A,FALSE,"budget2002";"bud5",#N/A,FALSE,"budget2002"}</definedName>
    <definedName name="wrn.bud." localSheetId="6" hidden="1">{"budget1",#N/A,FALSE,"budget2002";"budget2",#N/A,FALSE,"budget2002";"bud5",#N/A,FALSE,"budget2002"}</definedName>
    <definedName name="wrn.bud." localSheetId="10" hidden="1">{"budget1",#N/A,FALSE,"budget2002";"budget2",#N/A,FALSE,"budget2002";"bud5",#N/A,FALSE,"budget2002"}</definedName>
    <definedName name="wrn.bud." localSheetId="28" hidden="1">{"budget1",#N/A,FALSE,"budget2002";"budget2",#N/A,FALSE,"budget2002";"bud5",#N/A,FALSE,"budget2002"}</definedName>
    <definedName name="wrn.bud." localSheetId="11" hidden="1">{"budget1",#N/A,FALSE,"budget2002";"budget2",#N/A,FALSE,"budget2002";"bud5",#N/A,FALSE,"budget2002"}</definedName>
    <definedName name="wrn.bud." localSheetId="36" hidden="1">{"budget1",#N/A,FALSE,"budget2002";"budget2",#N/A,FALSE,"budget2002";"bud5",#N/A,FALSE,"budget2002"}</definedName>
    <definedName name="wrn.bud." localSheetId="18" hidden="1">{"budget1",#N/A,FALSE,"budget2002";"budget2",#N/A,FALSE,"budget2002";"bud5",#N/A,FALSE,"budget2002"}</definedName>
    <definedName name="wrn.bud." localSheetId="38" hidden="1">{"budget1",#N/A,FALSE,"budget2002";"budget2",#N/A,FALSE,"budget2002";"bud5",#N/A,FALSE,"budget2002"}</definedName>
    <definedName name="wrn.bud." hidden="1">{"budget1",#N/A,FALSE,"budget2002";"budget2",#N/A,FALSE,"budget2002";"bud5",#N/A,FALSE,"budget2002"}</definedName>
    <definedName name="wrn.Budget._.draft." localSheetId="9" hidden="1">{#N/A,#N/A,FALSE,"Valsum";#N/A,#N/A,FALSE,"Value";#N/A,#N/A,FALSE,"Tonnes";#N/A,#N/A,FALSE,"PackVal"}</definedName>
    <definedName name="wrn.Budget._.draft." localSheetId="51" hidden="1">{#N/A,#N/A,FALSE,"Valsum";#N/A,#N/A,FALSE,"Value";#N/A,#N/A,FALSE,"Tonnes";#N/A,#N/A,FALSE,"PackVal"}</definedName>
    <definedName name="wrn.Budget._.draft." localSheetId="7" hidden="1">{#N/A,#N/A,FALSE,"Valsum";#N/A,#N/A,FALSE,"Value";#N/A,#N/A,FALSE,"Tonnes";#N/A,#N/A,FALSE,"PackVal"}</definedName>
    <definedName name="wrn.Budget._.draft." localSheetId="6" hidden="1">{#N/A,#N/A,FALSE,"Valsum";#N/A,#N/A,FALSE,"Value";#N/A,#N/A,FALSE,"Tonnes";#N/A,#N/A,FALSE,"PackVal"}</definedName>
    <definedName name="wrn.Budget._.draft." localSheetId="16" hidden="1">{#N/A,#N/A,FALSE,"Valsum";#N/A,#N/A,FALSE,"Value";#N/A,#N/A,FALSE,"Tonnes";#N/A,#N/A,FALSE,"PackVal"}</definedName>
    <definedName name="wrn.Budget._.draft." localSheetId="10" hidden="1">{#N/A,#N/A,FALSE,"Valsum";#N/A,#N/A,FALSE,"Value";#N/A,#N/A,FALSE,"Tonnes";#N/A,#N/A,FALSE,"PackVal"}</definedName>
    <definedName name="wrn.Budget._.draft." localSheetId="29" hidden="1">{#N/A,#N/A,FALSE,"Valsum";#N/A,#N/A,FALSE,"Value";#N/A,#N/A,FALSE,"Tonnes";#N/A,#N/A,FALSE,"PackVal"}</definedName>
    <definedName name="wrn.Budget._.draft." localSheetId="28" hidden="1">{#N/A,#N/A,FALSE,"Valsum";#N/A,#N/A,FALSE,"Value";#N/A,#N/A,FALSE,"Tonnes";#N/A,#N/A,FALSE,"PackVal"}</definedName>
    <definedName name="wrn.Budget._.draft." localSheetId="11" hidden="1">{#N/A,#N/A,FALSE,"Valsum";#N/A,#N/A,FALSE,"Value";#N/A,#N/A,FALSE,"Tonnes";#N/A,#N/A,FALSE,"PackVal"}</definedName>
    <definedName name="wrn.Budget._.draft." localSheetId="36" hidden="1">{#N/A,#N/A,FALSE,"Valsum";#N/A,#N/A,FALSE,"Value";#N/A,#N/A,FALSE,"Tonnes";#N/A,#N/A,FALSE,"PackVal"}</definedName>
    <definedName name="wrn.Budget._.draft." localSheetId="18" hidden="1">{#N/A,#N/A,FALSE,"Valsum";#N/A,#N/A,FALSE,"Value";#N/A,#N/A,FALSE,"Tonnes";#N/A,#N/A,FALSE,"PackVal"}</definedName>
    <definedName name="wrn.Budget._.draft." localSheetId="38" hidden="1">{#N/A,#N/A,FALSE,"Valsum";#N/A,#N/A,FALSE,"Value";#N/A,#N/A,FALSE,"Tonnes";#N/A,#N/A,FALSE,"PackVal"}</definedName>
    <definedName name="wrn.Budget._.draft." hidden="1">{#N/A,#N/A,FALSE,"Valsum";#N/A,#N/A,FALSE,"Value";#N/A,#N/A,FALSE,"Tonnes";#N/A,#N/A,FALSE,"PackVal"}</definedName>
    <definedName name="wrn.Budget._.Pack." localSheetId="9" hidden="1">{#N/A,#N/A,FALSE,"Sum";#N/A,#N/A,FALSE,"P&amp;L";#N/A,#N/A,FALSE,"SAP";#N/A,#N/A,FALSE,"Strap";#N/A,#N/A,FALSE,"B-S";#N/A,#N/A,FALSE,"C-F";#N/A,#N/A,FALSE,"MAT"}</definedName>
    <definedName name="wrn.Budget._.Pack." localSheetId="51" hidden="1">{#N/A,#N/A,FALSE,"Sum";#N/A,#N/A,FALSE,"P&amp;L";#N/A,#N/A,FALSE,"SAP";#N/A,#N/A,FALSE,"Strap";#N/A,#N/A,FALSE,"B-S";#N/A,#N/A,FALSE,"C-F";#N/A,#N/A,FALSE,"MAT"}</definedName>
    <definedName name="wrn.Budget._.Pack." localSheetId="7" hidden="1">{#N/A,#N/A,FALSE,"Sum";#N/A,#N/A,FALSE,"P&amp;L";#N/A,#N/A,FALSE,"SAP";#N/A,#N/A,FALSE,"Strap";#N/A,#N/A,FALSE,"B-S";#N/A,#N/A,FALSE,"C-F";#N/A,#N/A,FALSE,"MAT"}</definedName>
    <definedName name="wrn.Budget._.Pack." localSheetId="6" hidden="1">{#N/A,#N/A,FALSE,"Sum";#N/A,#N/A,FALSE,"P&amp;L";#N/A,#N/A,FALSE,"SAP";#N/A,#N/A,FALSE,"Strap";#N/A,#N/A,FALSE,"B-S";#N/A,#N/A,FALSE,"C-F";#N/A,#N/A,FALSE,"MAT"}</definedName>
    <definedName name="wrn.Budget._.Pack." localSheetId="16" hidden="1">{#N/A,#N/A,FALSE,"Sum";#N/A,#N/A,FALSE,"P&amp;L";#N/A,#N/A,FALSE,"SAP";#N/A,#N/A,FALSE,"Strap";#N/A,#N/A,FALSE,"B-S";#N/A,#N/A,FALSE,"C-F";#N/A,#N/A,FALSE,"MAT"}</definedName>
    <definedName name="wrn.Budget._.Pack." localSheetId="10" hidden="1">{#N/A,#N/A,FALSE,"Sum";#N/A,#N/A,FALSE,"P&amp;L";#N/A,#N/A,FALSE,"SAP";#N/A,#N/A,FALSE,"Strap";#N/A,#N/A,FALSE,"B-S";#N/A,#N/A,FALSE,"C-F";#N/A,#N/A,FALSE,"MAT"}</definedName>
    <definedName name="wrn.Budget._.Pack." localSheetId="29" hidden="1">{#N/A,#N/A,FALSE,"Sum";#N/A,#N/A,FALSE,"P&amp;L";#N/A,#N/A,FALSE,"SAP";#N/A,#N/A,FALSE,"Strap";#N/A,#N/A,FALSE,"B-S";#N/A,#N/A,FALSE,"C-F";#N/A,#N/A,FALSE,"MAT"}</definedName>
    <definedName name="wrn.Budget._.Pack." localSheetId="28" hidden="1">{#N/A,#N/A,FALSE,"Sum";#N/A,#N/A,FALSE,"P&amp;L";#N/A,#N/A,FALSE,"SAP";#N/A,#N/A,FALSE,"Strap";#N/A,#N/A,FALSE,"B-S";#N/A,#N/A,FALSE,"C-F";#N/A,#N/A,FALSE,"MAT"}</definedName>
    <definedName name="wrn.Budget._.Pack." localSheetId="11" hidden="1">{#N/A,#N/A,FALSE,"Sum";#N/A,#N/A,FALSE,"P&amp;L";#N/A,#N/A,FALSE,"SAP";#N/A,#N/A,FALSE,"Strap";#N/A,#N/A,FALSE,"B-S";#N/A,#N/A,FALSE,"C-F";#N/A,#N/A,FALSE,"MAT"}</definedName>
    <definedName name="wrn.Budget._.Pack." localSheetId="36" hidden="1">{#N/A,#N/A,FALSE,"Sum";#N/A,#N/A,FALSE,"P&amp;L";#N/A,#N/A,FALSE,"SAP";#N/A,#N/A,FALSE,"Strap";#N/A,#N/A,FALSE,"B-S";#N/A,#N/A,FALSE,"C-F";#N/A,#N/A,FALSE,"MAT"}</definedName>
    <definedName name="wrn.Budget._.Pack." localSheetId="18" hidden="1">{#N/A,#N/A,FALSE,"Sum";#N/A,#N/A,FALSE,"P&amp;L";#N/A,#N/A,FALSE,"SAP";#N/A,#N/A,FALSE,"Strap";#N/A,#N/A,FALSE,"B-S";#N/A,#N/A,FALSE,"C-F";#N/A,#N/A,FALSE,"MAT"}</definedName>
    <definedName name="wrn.Budget._.Pack." localSheetId="38" hidden="1">{#N/A,#N/A,FALSE,"Sum";#N/A,#N/A,FALSE,"P&amp;L";#N/A,#N/A,FALSE,"SAP";#N/A,#N/A,FALSE,"Strap";#N/A,#N/A,FALSE,"B-S";#N/A,#N/A,FALSE,"C-F";#N/A,#N/A,FALSE,"MAT"}</definedName>
    <definedName name="wrn.Budget._.Pack." hidden="1">{#N/A,#N/A,FALSE,"Sum";#N/A,#N/A,FALSE,"P&amp;L";#N/A,#N/A,FALSE,"SAP";#N/A,#N/A,FALSE,"Strap";#N/A,#N/A,FALSE,"B-S";#N/A,#N/A,FALSE,"C-F";#N/A,#N/A,FALSE,"MAT"}</definedName>
    <definedName name="wrn.Bulk._.Operating._.Statements." localSheetId="9"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7"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6"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10"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28"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11"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36"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18"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localSheetId="38"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k._.Operating._.Statements." hidden="1">{#N/A,#N/A,TRUE,"Cover";#N/A,#N/A,TRUE,"Contents";#N/A,#N/A,TRUE,"Total Company";#N/A,#N/A,TRUE,"Total Blackfoot (excl. Beans)";#N/A,#N/A,TRUE,"Total Moses Lake";#N/A,#N/A,TRUE,"Total Plover";#N/A,#N/A,TRUE,"Total Blackfoot Beans";#N/A,#N/A,TRUE,"Total Rexburg";#N/A,#N/A,TRUE,"Total Shelley";#N/A,#N/A,TRUE,"Granule Summary";#N/A,#N/A,TRUE,"Hashbrown Summary";#N/A,#N/A,TRUE,"Pearl Summary";#N/A,#N/A,TRUE,"Slice Summary";#N/A,#N/A,TRUE,"Shred Summary";#N/A,#N/A,TRUE,"All Granules";#N/A,#N/A,TRUE,"Blackfoot Granules";#N/A,#N/A,TRUE,"Moses Lake Granules";#N/A,#N/A,TRUE,"Plover Granules";#N/A,#N/A,TRUE,"Rexburg Granules";#N/A,#N/A,TRUE,"Shelley Granules";#N/A,#N/A,TRUE,"All Hashbrowns";#N/A,#N/A,TRUE,"Blackfoot Hashbrowns";#N/A,#N/A,TRUE,"Plover Hashbrowns";#N/A,#N/A,TRUE,"All Pearls";#N/A,#N/A,TRUE,"Blackfoot Pearls";#N/A,#N/A,TRUE,"Rexburg Pearls";#N/A,#N/A,TRUE,"All Standard Slices";#N/A,#N/A,TRUE,"Blackfoot Standard Slices";#N/A,#N/A,TRUE,"Rexburg Standard Slices";#N/A,#N/A,TRUE,"Shelley Standard Slices";#N/A,#N/A,TRUE,"All Shreds";#N/A,#N/A,TRUE,"Blackfoot Shreds";#N/A,#N/A,TRUE,"Rexburg Shreds";#N/A,#N/A,TRUE,"Blackfoot Buds";#N/A,#N/A,TRUE,"Blackfoot Excel";#N/A,#N/A,TRUE,"Blackfoot Russet Frys";#N/A,#N/A,TRUE,"Rexburg Skin-on Slices";#N/A,#N/A,TRUE,"Shelley Thick Slices";#N/A,#N/A,TRUE,"Rexburg Juliennes";#N/A,#N/A,TRUE,"Rexburg Dices";#N/A,#N/A,TRUE,"Shelley Flakes";#N/A,#N/A,TRUE,"Plover Beans";#N/A,#N/A,TRUE,"Blackfoot Beans";#N/A,#N/A,TRUE,"All Lot Picks";#N/A,#N/A,TRUE,"Shelley Lot Picks";#N/A,#N/A,TRUE,"Rexburg Lot Picks";#N/A,#N/A,TRUE,"Blackfoot Lot Picks"}</definedName>
    <definedName name="wrn.bullshit1." localSheetId="35" hidden="1">{#N/A,#N/A,FALSE,"Sheet1";#N/A,#N/A,FALSE,"Summary";#N/A,#N/A,FALSE,"proj1";#N/A,#N/A,FALSE,"proj2"}</definedName>
    <definedName name="wrn.bullshit1." localSheetId="31" hidden="1">{#N/A,#N/A,FALSE,"Sheet1";#N/A,#N/A,FALSE,"Summary";#N/A,#N/A,FALSE,"proj1";#N/A,#N/A,FALSE,"proj2"}</definedName>
    <definedName name="wrn.bullshit1." localSheetId="9" hidden="1">{#N/A,#N/A,FALSE,"Sheet1";#N/A,#N/A,FALSE,"Summary";#N/A,#N/A,FALSE,"proj1";#N/A,#N/A,FALSE,"proj2"}</definedName>
    <definedName name="wrn.bullshit1." localSheetId="30" hidden="1">{#N/A,#N/A,FALSE,"Sheet1";#N/A,#N/A,FALSE,"Summary";#N/A,#N/A,FALSE,"proj1";#N/A,#N/A,FALSE,"proj2"}</definedName>
    <definedName name="wrn.bullshit1." localSheetId="51" hidden="1">{#N/A,#N/A,FALSE,"Sheet1";#N/A,#N/A,FALSE,"Summary";#N/A,#N/A,FALSE,"proj1";#N/A,#N/A,FALSE,"proj2"}</definedName>
    <definedName name="wrn.bullshit1." localSheetId="7" hidden="1">{#N/A,#N/A,FALSE,"Sheet1";#N/A,#N/A,FALSE,"Summary";#N/A,#N/A,FALSE,"proj1";#N/A,#N/A,FALSE,"proj2"}</definedName>
    <definedName name="wrn.bullshit1." localSheetId="33" hidden="1">{#N/A,#N/A,FALSE,"Sheet1";#N/A,#N/A,FALSE,"Summary";#N/A,#N/A,FALSE,"proj1";#N/A,#N/A,FALSE,"proj2"}</definedName>
    <definedName name="wrn.bullshit1." localSheetId="6" hidden="1">{#N/A,#N/A,FALSE,"Sheet1";#N/A,#N/A,FALSE,"Summary";#N/A,#N/A,FALSE,"proj1";#N/A,#N/A,FALSE,"proj2"}</definedName>
    <definedName name="wrn.bullshit1." localSheetId="16" hidden="1">{#N/A,#N/A,FALSE,"Sheet1";#N/A,#N/A,FALSE,"Summary";#N/A,#N/A,FALSE,"proj1";#N/A,#N/A,FALSE,"proj2"}</definedName>
    <definedName name="wrn.bullshit1." localSheetId="10" hidden="1">{#N/A,#N/A,FALSE,"Sheet1";#N/A,#N/A,FALSE,"Summary";#N/A,#N/A,FALSE,"proj1";#N/A,#N/A,FALSE,"proj2"}</definedName>
    <definedName name="wrn.bullshit1." localSheetId="29" hidden="1">{#N/A,#N/A,FALSE,"Sheet1";#N/A,#N/A,FALSE,"Summary";#N/A,#N/A,FALSE,"proj1";#N/A,#N/A,FALSE,"proj2"}</definedName>
    <definedName name="wrn.bullshit1." localSheetId="28" hidden="1">{#N/A,#N/A,FALSE,"Sheet1";#N/A,#N/A,FALSE,"Summary";#N/A,#N/A,FALSE,"proj1";#N/A,#N/A,FALSE,"proj2"}</definedName>
    <definedName name="wrn.bullshit1." localSheetId="11" hidden="1">{#N/A,#N/A,FALSE,"Sheet1";#N/A,#N/A,FALSE,"Summary";#N/A,#N/A,FALSE,"proj1";#N/A,#N/A,FALSE,"proj2"}</definedName>
    <definedName name="wrn.bullshit1." localSheetId="36" hidden="1">{#N/A,#N/A,FALSE,"Sheet1";#N/A,#N/A,FALSE,"Summary";#N/A,#N/A,FALSE,"proj1";#N/A,#N/A,FALSE,"proj2"}</definedName>
    <definedName name="wrn.bullshit1." localSheetId="32" hidden="1">{#N/A,#N/A,FALSE,"Sheet1";#N/A,#N/A,FALSE,"Summary";#N/A,#N/A,FALSE,"proj1";#N/A,#N/A,FALSE,"proj2"}</definedName>
    <definedName name="wrn.bullshit1." localSheetId="18" hidden="1">{#N/A,#N/A,FALSE,"Sheet1";#N/A,#N/A,FALSE,"Summary";#N/A,#N/A,FALSE,"proj1";#N/A,#N/A,FALSE,"proj2"}</definedName>
    <definedName name="wrn.bullshit1." localSheetId="38" hidden="1">{#N/A,#N/A,FALSE,"Sheet1";#N/A,#N/A,FALSE,"Summary";#N/A,#N/A,FALSE,"proj1";#N/A,#N/A,FALSE,"proj2"}</definedName>
    <definedName name="wrn.bullshit1." hidden="1">{#N/A,#N/A,FALSE,"Sheet1";#N/A,#N/A,FALSE,"Summary";#N/A,#N/A,FALSE,"proj1";#N/A,#N/A,FALSE,"proj2"}</definedName>
    <definedName name="wrn.Cardiovasculars." localSheetId="35" hidden="1">{#N/A,#N/A,FALSE,"Card";#N/A,#N/A,FALSE,"Prav";#N/A,#N/A,FALSE,"Irbe";#N/A,#N/A,FALSE,"Plavix";#N/A,#N/A,FALSE,"Capt";#N/A,#N/A,FALSE,"Fosi"}</definedName>
    <definedName name="wrn.Cardiovasculars." localSheetId="31" hidden="1">{#N/A,#N/A,FALSE,"Card";#N/A,#N/A,FALSE,"Prav";#N/A,#N/A,FALSE,"Irbe";#N/A,#N/A,FALSE,"Plavix";#N/A,#N/A,FALSE,"Capt";#N/A,#N/A,FALSE,"Fosi"}</definedName>
    <definedName name="wrn.Cardiovasculars." localSheetId="9" hidden="1">{#N/A,#N/A,FALSE,"Card";#N/A,#N/A,FALSE,"Prav";#N/A,#N/A,FALSE,"Irbe";#N/A,#N/A,FALSE,"Plavix";#N/A,#N/A,FALSE,"Capt";#N/A,#N/A,FALSE,"Fosi"}</definedName>
    <definedName name="wrn.Cardiovasculars." localSheetId="30" hidden="1">{#N/A,#N/A,FALSE,"Card";#N/A,#N/A,FALSE,"Prav";#N/A,#N/A,FALSE,"Irbe";#N/A,#N/A,FALSE,"Plavix";#N/A,#N/A,FALSE,"Capt";#N/A,#N/A,FALSE,"Fosi"}</definedName>
    <definedName name="wrn.Cardiovasculars." localSheetId="51" hidden="1">{#N/A,#N/A,FALSE,"Card";#N/A,#N/A,FALSE,"Prav";#N/A,#N/A,FALSE,"Irbe";#N/A,#N/A,FALSE,"Plavix";#N/A,#N/A,FALSE,"Capt";#N/A,#N/A,FALSE,"Fosi"}</definedName>
    <definedName name="wrn.Cardiovasculars." localSheetId="7" hidden="1">{#N/A,#N/A,FALSE,"Card";#N/A,#N/A,FALSE,"Prav";#N/A,#N/A,FALSE,"Irbe";#N/A,#N/A,FALSE,"Plavix";#N/A,#N/A,FALSE,"Capt";#N/A,#N/A,FALSE,"Fosi"}</definedName>
    <definedName name="wrn.Cardiovasculars." localSheetId="33" hidden="1">{#N/A,#N/A,FALSE,"Card";#N/A,#N/A,FALSE,"Prav";#N/A,#N/A,FALSE,"Irbe";#N/A,#N/A,FALSE,"Plavix";#N/A,#N/A,FALSE,"Capt";#N/A,#N/A,FALSE,"Fosi"}</definedName>
    <definedName name="wrn.Cardiovasculars." localSheetId="6" hidden="1">{#N/A,#N/A,FALSE,"Card";#N/A,#N/A,FALSE,"Prav";#N/A,#N/A,FALSE,"Irbe";#N/A,#N/A,FALSE,"Plavix";#N/A,#N/A,FALSE,"Capt";#N/A,#N/A,FALSE,"Fosi"}</definedName>
    <definedName name="wrn.Cardiovasculars." localSheetId="16" hidden="1">{#N/A,#N/A,FALSE,"Card";#N/A,#N/A,FALSE,"Prav";#N/A,#N/A,FALSE,"Irbe";#N/A,#N/A,FALSE,"Plavix";#N/A,#N/A,FALSE,"Capt";#N/A,#N/A,FALSE,"Fosi"}</definedName>
    <definedName name="wrn.Cardiovasculars." localSheetId="10" hidden="1">{#N/A,#N/A,FALSE,"Card";#N/A,#N/A,FALSE,"Prav";#N/A,#N/A,FALSE,"Irbe";#N/A,#N/A,FALSE,"Plavix";#N/A,#N/A,FALSE,"Capt";#N/A,#N/A,FALSE,"Fosi"}</definedName>
    <definedName name="wrn.Cardiovasculars." localSheetId="29" hidden="1">{#N/A,#N/A,FALSE,"Card";#N/A,#N/A,FALSE,"Prav";#N/A,#N/A,FALSE,"Irbe";#N/A,#N/A,FALSE,"Plavix";#N/A,#N/A,FALSE,"Capt";#N/A,#N/A,FALSE,"Fosi"}</definedName>
    <definedName name="wrn.Cardiovasculars." localSheetId="28" hidden="1">{#N/A,#N/A,FALSE,"Card";#N/A,#N/A,FALSE,"Prav";#N/A,#N/A,FALSE,"Irbe";#N/A,#N/A,FALSE,"Plavix";#N/A,#N/A,FALSE,"Capt";#N/A,#N/A,FALSE,"Fosi"}</definedName>
    <definedName name="wrn.Cardiovasculars." localSheetId="11" hidden="1">{#N/A,#N/A,FALSE,"Card";#N/A,#N/A,FALSE,"Prav";#N/A,#N/A,FALSE,"Irbe";#N/A,#N/A,FALSE,"Plavix";#N/A,#N/A,FALSE,"Capt";#N/A,#N/A,FALSE,"Fosi"}</definedName>
    <definedName name="wrn.Cardiovasculars." localSheetId="36" hidden="1">{#N/A,#N/A,FALSE,"Card";#N/A,#N/A,FALSE,"Prav";#N/A,#N/A,FALSE,"Irbe";#N/A,#N/A,FALSE,"Plavix";#N/A,#N/A,FALSE,"Capt";#N/A,#N/A,FALSE,"Fosi"}</definedName>
    <definedName name="wrn.Cardiovasculars." localSheetId="32" hidden="1">{#N/A,#N/A,FALSE,"Card";#N/A,#N/A,FALSE,"Prav";#N/A,#N/A,FALSE,"Irbe";#N/A,#N/A,FALSE,"Plavix";#N/A,#N/A,FALSE,"Capt";#N/A,#N/A,FALSE,"Fosi"}</definedName>
    <definedName name="wrn.Cardiovasculars." localSheetId="18" hidden="1">{#N/A,#N/A,FALSE,"Card";#N/A,#N/A,FALSE,"Prav";#N/A,#N/A,FALSE,"Irbe";#N/A,#N/A,FALSE,"Plavix";#N/A,#N/A,FALSE,"Capt";#N/A,#N/A,FALSE,"Fosi"}</definedName>
    <definedName name="wrn.Cardiovasculars." localSheetId="38" hidden="1">{#N/A,#N/A,FALSE,"Card";#N/A,#N/A,FALSE,"Prav";#N/A,#N/A,FALSE,"Irbe";#N/A,#N/A,FALSE,"Plavix";#N/A,#N/A,FALSE,"Capt";#N/A,#N/A,FALSE,"Fosi"}</definedName>
    <definedName name="wrn.Cardiovasculars." hidden="1">{#N/A,#N/A,FALSE,"Card";#N/A,#N/A,FALSE,"Prav";#N/A,#N/A,FALSE,"Irbe";#N/A,#N/A,FALSE,"Plavix";#N/A,#N/A,FALSE,"Capt";#N/A,#N/A,FALSE,"Fosi"}</definedName>
    <definedName name="wrn.cartons._.Nestle." localSheetId="9" hidden="1">{#N/A,#N/A,FALSE,"France Cartons";#N/A,#N/A,FALSE,"Kraftliner Europe";#N/A,#N/A,FALSE,"PULP NBSK";#N/A,#N/A,FALSE,"kraftliner Fce EU Asie"}</definedName>
    <definedName name="wrn.cartons._.Nestle." localSheetId="51" hidden="1">{#N/A,#N/A,FALSE,"France Cartons";#N/A,#N/A,FALSE,"Kraftliner Europe";#N/A,#N/A,FALSE,"PULP NBSK";#N/A,#N/A,FALSE,"kraftliner Fce EU Asie"}</definedName>
    <definedName name="wrn.cartons._.Nestle." localSheetId="7" hidden="1">{#N/A,#N/A,FALSE,"France Cartons";#N/A,#N/A,FALSE,"Kraftliner Europe";#N/A,#N/A,FALSE,"PULP NBSK";#N/A,#N/A,FALSE,"kraftliner Fce EU Asie"}</definedName>
    <definedName name="wrn.cartons._.Nestle." localSheetId="6" hidden="1">{#N/A,#N/A,FALSE,"France Cartons";#N/A,#N/A,FALSE,"Kraftliner Europe";#N/A,#N/A,FALSE,"PULP NBSK";#N/A,#N/A,FALSE,"kraftliner Fce EU Asie"}</definedName>
    <definedName name="wrn.cartons._.Nestle." localSheetId="10" hidden="1">{#N/A,#N/A,FALSE,"France Cartons";#N/A,#N/A,FALSE,"Kraftliner Europe";#N/A,#N/A,FALSE,"PULP NBSK";#N/A,#N/A,FALSE,"kraftliner Fce EU Asie"}</definedName>
    <definedName name="wrn.cartons._.Nestle." localSheetId="28" hidden="1">{#N/A,#N/A,FALSE,"France Cartons";#N/A,#N/A,FALSE,"Kraftliner Europe";#N/A,#N/A,FALSE,"PULP NBSK";#N/A,#N/A,FALSE,"kraftliner Fce EU Asie"}</definedName>
    <definedName name="wrn.cartons._.Nestle." localSheetId="11" hidden="1">{#N/A,#N/A,FALSE,"France Cartons";#N/A,#N/A,FALSE,"Kraftliner Europe";#N/A,#N/A,FALSE,"PULP NBSK";#N/A,#N/A,FALSE,"kraftliner Fce EU Asie"}</definedName>
    <definedName name="wrn.cartons._.Nestle." localSheetId="36" hidden="1">{#N/A,#N/A,FALSE,"France Cartons";#N/A,#N/A,FALSE,"Kraftliner Europe";#N/A,#N/A,FALSE,"PULP NBSK";#N/A,#N/A,FALSE,"kraftliner Fce EU Asie"}</definedName>
    <definedName name="wrn.cartons._.Nestle." localSheetId="18" hidden="1">{#N/A,#N/A,FALSE,"France Cartons";#N/A,#N/A,FALSE,"Kraftliner Europe";#N/A,#N/A,FALSE,"PULP NBSK";#N/A,#N/A,FALSE,"kraftliner Fce EU Asie"}</definedName>
    <definedName name="wrn.cartons._.Nestle." localSheetId="38" hidden="1">{#N/A,#N/A,FALSE,"France Cartons";#N/A,#N/A,FALSE,"Kraftliner Europe";#N/A,#N/A,FALSE,"PULP NBSK";#N/A,#N/A,FALSE,"kraftliner Fce EU Asie"}</definedName>
    <definedName name="wrn.cartons._.Nestle." hidden="1">{#N/A,#N/A,FALSE,"France Cartons";#N/A,#N/A,FALSE,"Kraftliner Europe";#N/A,#N/A,FALSE,"PULP NBSK";#N/A,#N/A,FALSE,"kraftliner Fce EU Asie"}</definedName>
    <definedName name="wrn.cb1p1control." localSheetId="9" hidden="1">{#N/A,#N/A,FALSE,"FD1ADM(R)";#N/A,#N/A,FALSE,"FD1ADC(R)";#N/A,#N/A,FALSE,"FD2EQPMC(R)";#N/A,#N/A,FALSE,"FD3CCMC(R)"}</definedName>
    <definedName name="wrn.cb1p1control." localSheetId="51" hidden="1">{#N/A,#N/A,FALSE,"FD1ADM(R)";#N/A,#N/A,FALSE,"FD1ADC(R)";#N/A,#N/A,FALSE,"FD2EQPMC(R)";#N/A,#N/A,FALSE,"FD3CCMC(R)"}</definedName>
    <definedName name="wrn.cb1p1control." localSheetId="7" hidden="1">{#N/A,#N/A,FALSE,"FD1ADM(R)";#N/A,#N/A,FALSE,"FD1ADC(R)";#N/A,#N/A,FALSE,"FD2EQPMC(R)";#N/A,#N/A,FALSE,"FD3CCMC(R)"}</definedName>
    <definedName name="wrn.cb1p1control." localSheetId="6" hidden="1">{#N/A,#N/A,FALSE,"FD1ADM(R)";#N/A,#N/A,FALSE,"FD1ADC(R)";#N/A,#N/A,FALSE,"FD2EQPMC(R)";#N/A,#N/A,FALSE,"FD3CCMC(R)"}</definedName>
    <definedName name="wrn.cb1p1control." localSheetId="10" hidden="1">{#N/A,#N/A,FALSE,"FD1ADM(R)";#N/A,#N/A,FALSE,"FD1ADC(R)";#N/A,#N/A,FALSE,"FD2EQPMC(R)";#N/A,#N/A,FALSE,"FD3CCMC(R)"}</definedName>
    <definedName name="wrn.cb1p1control." localSheetId="28" hidden="1">{#N/A,#N/A,FALSE,"FD1ADM(R)";#N/A,#N/A,FALSE,"FD1ADC(R)";#N/A,#N/A,FALSE,"FD2EQPMC(R)";#N/A,#N/A,FALSE,"FD3CCMC(R)"}</definedName>
    <definedName name="wrn.cb1p1control." localSheetId="11" hidden="1">{#N/A,#N/A,FALSE,"FD1ADM(R)";#N/A,#N/A,FALSE,"FD1ADC(R)";#N/A,#N/A,FALSE,"FD2EQPMC(R)";#N/A,#N/A,FALSE,"FD3CCMC(R)"}</definedName>
    <definedName name="wrn.cb1p1control." localSheetId="36" hidden="1">{#N/A,#N/A,FALSE,"FD1ADM(R)";#N/A,#N/A,FALSE,"FD1ADC(R)";#N/A,#N/A,FALSE,"FD2EQPMC(R)";#N/A,#N/A,FALSE,"FD3CCMC(R)"}</definedName>
    <definedName name="wrn.cb1p1control." localSheetId="18" hidden="1">{#N/A,#N/A,FALSE,"FD1ADM(R)";#N/A,#N/A,FALSE,"FD1ADC(R)";#N/A,#N/A,FALSE,"FD2EQPMC(R)";#N/A,#N/A,FALSE,"FD3CCMC(R)"}</definedName>
    <definedName name="wrn.cb1p1control." localSheetId="38" hidden="1">{#N/A,#N/A,FALSE,"FD1ADM(R)";#N/A,#N/A,FALSE,"FD1ADC(R)";#N/A,#N/A,FALSE,"FD2EQPMC(R)";#N/A,#N/A,FALSE,"FD3CCMC(R)"}</definedName>
    <definedName name="wrn.cb1p1control." hidden="1">{#N/A,#N/A,FALSE,"FD1ADM(R)";#N/A,#N/A,FALSE,"FD1ADC(R)";#N/A,#N/A,FALSE,"FD2EQPMC(R)";#N/A,#N/A,FALSE,"FD3CCMC(R)"}</definedName>
    <definedName name="wrn.Central._.Nervous._.System." localSheetId="35" hidden="1">{#N/A,#N/A,FALSE,"CNS";#N/A,#N/A,FALSE,"Serz";#N/A,#N/A,FALSE,"Ace"}</definedName>
    <definedName name="wrn.Central._.Nervous._.System." localSheetId="31" hidden="1">{#N/A,#N/A,FALSE,"CNS";#N/A,#N/A,FALSE,"Serz";#N/A,#N/A,FALSE,"Ace"}</definedName>
    <definedName name="wrn.Central._.Nervous._.System." localSheetId="9" hidden="1">{#N/A,#N/A,FALSE,"CNS";#N/A,#N/A,FALSE,"Serz";#N/A,#N/A,FALSE,"Ace"}</definedName>
    <definedName name="wrn.Central._.Nervous._.System." localSheetId="30" hidden="1">{#N/A,#N/A,FALSE,"CNS";#N/A,#N/A,FALSE,"Serz";#N/A,#N/A,FALSE,"Ace"}</definedName>
    <definedName name="wrn.Central._.Nervous._.System." localSheetId="51" hidden="1">{#N/A,#N/A,FALSE,"CNS";#N/A,#N/A,FALSE,"Serz";#N/A,#N/A,FALSE,"Ace"}</definedName>
    <definedName name="wrn.Central._.Nervous._.System." localSheetId="7" hidden="1">{#N/A,#N/A,FALSE,"CNS";#N/A,#N/A,FALSE,"Serz";#N/A,#N/A,FALSE,"Ace"}</definedName>
    <definedName name="wrn.Central._.Nervous._.System." localSheetId="33" hidden="1">{#N/A,#N/A,FALSE,"CNS";#N/A,#N/A,FALSE,"Serz";#N/A,#N/A,FALSE,"Ace"}</definedName>
    <definedName name="wrn.Central._.Nervous._.System." localSheetId="6" hidden="1">{#N/A,#N/A,FALSE,"CNS";#N/A,#N/A,FALSE,"Serz";#N/A,#N/A,FALSE,"Ace"}</definedName>
    <definedName name="wrn.Central._.Nervous._.System." localSheetId="16" hidden="1">{#N/A,#N/A,FALSE,"CNS";#N/A,#N/A,FALSE,"Serz";#N/A,#N/A,FALSE,"Ace"}</definedName>
    <definedName name="wrn.Central._.Nervous._.System." localSheetId="10" hidden="1">{#N/A,#N/A,FALSE,"CNS";#N/A,#N/A,FALSE,"Serz";#N/A,#N/A,FALSE,"Ace"}</definedName>
    <definedName name="wrn.Central._.Nervous._.System." localSheetId="29" hidden="1">{#N/A,#N/A,FALSE,"CNS";#N/A,#N/A,FALSE,"Serz";#N/A,#N/A,FALSE,"Ace"}</definedName>
    <definedName name="wrn.Central._.Nervous._.System." localSheetId="28" hidden="1">{#N/A,#N/A,FALSE,"CNS";#N/A,#N/A,FALSE,"Serz";#N/A,#N/A,FALSE,"Ace"}</definedName>
    <definedName name="wrn.Central._.Nervous._.System." localSheetId="11" hidden="1">{#N/A,#N/A,FALSE,"CNS";#N/A,#N/A,FALSE,"Serz";#N/A,#N/A,FALSE,"Ace"}</definedName>
    <definedName name="wrn.Central._.Nervous._.System." localSheetId="36" hidden="1">{#N/A,#N/A,FALSE,"CNS";#N/A,#N/A,FALSE,"Serz";#N/A,#N/A,FALSE,"Ace"}</definedName>
    <definedName name="wrn.Central._.Nervous._.System." localSheetId="32" hidden="1">{#N/A,#N/A,FALSE,"CNS";#N/A,#N/A,FALSE,"Serz";#N/A,#N/A,FALSE,"Ace"}</definedName>
    <definedName name="wrn.Central._.Nervous._.System." localSheetId="18" hidden="1">{#N/A,#N/A,FALSE,"CNS";#N/A,#N/A,FALSE,"Serz";#N/A,#N/A,FALSE,"Ace"}</definedName>
    <definedName name="wrn.Central._.Nervous._.System." localSheetId="38" hidden="1">{#N/A,#N/A,FALSE,"CNS";#N/A,#N/A,FALSE,"Serz";#N/A,#N/A,FALSE,"Ace"}</definedName>
    <definedName name="wrn.Central._.Nervous._.System." hidden="1">{#N/A,#N/A,FALSE,"CNS";#N/A,#N/A,FALSE,"Serz";#N/A,#N/A,FALSE,"Ace"}</definedName>
    <definedName name="wrn.CFSModel." localSheetId="35" hidden="1">{"CFSModel",#N/A,FALSE,"CFS"}</definedName>
    <definedName name="wrn.CFSModel." localSheetId="31" hidden="1">{"CFSModel",#N/A,FALSE,"CFS"}</definedName>
    <definedName name="wrn.CFSModel." localSheetId="9" hidden="1">{"CFSModel",#N/A,FALSE,"CFS"}</definedName>
    <definedName name="wrn.CFSModel." localSheetId="30" hidden="1">{"CFSModel",#N/A,FALSE,"CFS"}</definedName>
    <definedName name="wrn.CFSModel." localSheetId="51" hidden="1">{"CFSModel",#N/A,FALSE,"CFS"}</definedName>
    <definedName name="wrn.CFSModel." localSheetId="7" hidden="1">{"CFSModel",#N/A,FALSE,"CFS"}</definedName>
    <definedName name="wrn.CFSModel." localSheetId="33" hidden="1">{"CFSModel",#N/A,FALSE,"CFS"}</definedName>
    <definedName name="wrn.CFSModel." localSheetId="6" hidden="1">{"CFSModel",#N/A,FALSE,"CFS"}</definedName>
    <definedName name="wrn.CFSModel." localSheetId="16" hidden="1">{"CFSModel",#N/A,FALSE,"CFS"}</definedName>
    <definedName name="wrn.CFSModel." localSheetId="10" hidden="1">{"CFSModel",#N/A,FALSE,"CFS"}</definedName>
    <definedName name="wrn.CFSModel." localSheetId="29" hidden="1">{"CFSModel",#N/A,FALSE,"CFS"}</definedName>
    <definedName name="wrn.CFSModel." localSheetId="28" hidden="1">{"CFSModel",#N/A,FALSE,"CFS"}</definedName>
    <definedName name="wrn.CFSModel." localSheetId="11" hidden="1">{"CFSModel",#N/A,FALSE,"CFS"}</definedName>
    <definedName name="wrn.CFSModel." localSheetId="36" hidden="1">{"CFSModel",#N/A,FALSE,"CFS"}</definedName>
    <definedName name="wrn.CFSModel." localSheetId="32" hidden="1">{"CFSModel",#N/A,FALSE,"CFS"}</definedName>
    <definedName name="wrn.CFSModel." localSheetId="18" hidden="1">{"CFSModel",#N/A,FALSE,"CFS"}</definedName>
    <definedName name="wrn.CFSModel." localSheetId="38" hidden="1">{"CFSModel",#N/A,FALSE,"CFS"}</definedName>
    <definedName name="wrn.CFSModel." hidden="1">{"CFSModel",#N/A,FALSE,"CFS"}</definedName>
    <definedName name="wrn.Classif." localSheetId="9"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5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7"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10"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2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1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36"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1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localSheetId="38"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ientcopy." localSheetId="35"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31"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9"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30"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51"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7"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33"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6"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16"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10"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29"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28"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11"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36"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32"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18"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38"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GS." localSheetId="9" hidden="1">{"Balt COGS",#N/A,FALSE,"COGS";"Balt Sum",#N/A,FALSE,"SUM";"Balt Defd Var",#N/A,FALSE,"DEFD VAR";"Balt Input Usage",#N/A,FALSE,"INPUT";"Balt Input PPV",#N/A,FALSE,"INPUT"}</definedName>
    <definedName name="wrn.COGS." localSheetId="7" hidden="1">{"Balt COGS",#N/A,FALSE,"COGS";"Balt Sum",#N/A,FALSE,"SUM";"Balt Defd Var",#N/A,FALSE,"DEFD VAR";"Balt Input Usage",#N/A,FALSE,"INPUT";"Balt Input PPV",#N/A,FALSE,"INPUT"}</definedName>
    <definedName name="wrn.COGS." localSheetId="6" hidden="1">{"Balt COGS",#N/A,FALSE,"COGS";"Balt Sum",#N/A,FALSE,"SUM";"Balt Defd Var",#N/A,FALSE,"DEFD VAR";"Balt Input Usage",#N/A,FALSE,"INPUT";"Balt Input PPV",#N/A,FALSE,"INPUT"}</definedName>
    <definedName name="wrn.COGS." localSheetId="10" hidden="1">{"Balt COGS",#N/A,FALSE,"COGS";"Balt Sum",#N/A,FALSE,"SUM";"Balt Defd Var",#N/A,FALSE,"DEFD VAR";"Balt Input Usage",#N/A,FALSE,"INPUT";"Balt Input PPV",#N/A,FALSE,"INPUT"}</definedName>
    <definedName name="wrn.COGS." localSheetId="28" hidden="1">{"Balt COGS",#N/A,FALSE,"COGS";"Balt Sum",#N/A,FALSE,"SUM";"Balt Defd Var",#N/A,FALSE,"DEFD VAR";"Balt Input Usage",#N/A,FALSE,"INPUT";"Balt Input PPV",#N/A,FALSE,"INPUT"}</definedName>
    <definedName name="wrn.COGS." localSheetId="11" hidden="1">{"Balt COGS",#N/A,FALSE,"COGS";"Balt Sum",#N/A,FALSE,"SUM";"Balt Defd Var",#N/A,FALSE,"DEFD VAR";"Balt Input Usage",#N/A,FALSE,"INPUT";"Balt Input PPV",#N/A,FALSE,"INPUT"}</definedName>
    <definedName name="wrn.COGS." localSheetId="36" hidden="1">{"Balt COGS",#N/A,FALSE,"COGS";"Balt Sum",#N/A,FALSE,"SUM";"Balt Defd Var",#N/A,FALSE,"DEFD VAR";"Balt Input Usage",#N/A,FALSE,"INPUT";"Balt Input PPV",#N/A,FALSE,"INPUT"}</definedName>
    <definedName name="wrn.COGS." localSheetId="18" hidden="1">{"Balt COGS",#N/A,FALSE,"COGS";"Balt Sum",#N/A,FALSE,"SUM";"Balt Defd Var",#N/A,FALSE,"DEFD VAR";"Balt Input Usage",#N/A,FALSE,"INPUT";"Balt Input PPV",#N/A,FALSE,"INPUT"}</definedName>
    <definedName name="wrn.COGS." localSheetId="38" hidden="1">{"Balt COGS",#N/A,FALSE,"COGS";"Balt Sum",#N/A,FALSE,"SUM";"Balt Defd Var",#N/A,FALSE,"DEFD VAR";"Balt Input Usage",#N/A,FALSE,"INPUT";"Balt Input PPV",#N/A,FALSE,"INPUT"}</definedName>
    <definedName name="wrn.COGS." hidden="1">{"Balt COGS",#N/A,FALSE,"COGS";"Balt Sum",#N/A,FALSE,"SUM";"Balt Defd Var",#N/A,FALSE,"DEFD VAR";"Balt Input Usage",#N/A,FALSE,"INPUT";"Balt Input PPV",#N/A,FALSE,"INPUT"}</definedName>
    <definedName name="wrn.Complete._.Budget." localSheetId="9"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51"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7"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6"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10"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28"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11"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36"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18"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localSheetId="38"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Report." localSheetId="35" hidden="1">{#N/A,#N/A,FALSE,"Assumptions";#N/A,#N/A,FALSE,"Proforma IS";#N/A,#N/A,FALSE,"Cash Flows RLP";#N/A,#N/A,FALSE,"IRR";#N/A,#N/A,FALSE,"New Depr Sch-150% DB";#N/A,#N/A,FALSE,"Comments"}</definedName>
    <definedName name="wrn.Complete._.Report." localSheetId="31" hidden="1">{#N/A,#N/A,FALSE,"Assumptions";#N/A,#N/A,FALSE,"Proforma IS";#N/A,#N/A,FALSE,"Cash Flows RLP";#N/A,#N/A,FALSE,"IRR";#N/A,#N/A,FALSE,"New Depr Sch-150% DB";#N/A,#N/A,FALSE,"Comments"}</definedName>
    <definedName name="wrn.Complete._.Report." localSheetId="9" hidden="1">{#N/A,#N/A,FALSE,"Assumptions";#N/A,#N/A,FALSE,"Proforma IS";#N/A,#N/A,FALSE,"Cash Flows RLP";#N/A,#N/A,FALSE,"IRR";#N/A,#N/A,FALSE,"New Depr Sch-150% DB";#N/A,#N/A,FALSE,"Comments"}</definedName>
    <definedName name="wrn.Complete._.Report." localSheetId="30" hidden="1">{#N/A,#N/A,FALSE,"Assumptions";#N/A,#N/A,FALSE,"Proforma IS";#N/A,#N/A,FALSE,"Cash Flows RLP";#N/A,#N/A,FALSE,"IRR";#N/A,#N/A,FALSE,"New Depr Sch-150% DB";#N/A,#N/A,FALSE,"Comments"}</definedName>
    <definedName name="wrn.Complete._.Report." localSheetId="51" hidden="1">{#N/A,#N/A,FALSE,"Assumptions";#N/A,#N/A,FALSE,"Proforma IS";#N/A,#N/A,FALSE,"Cash Flows RLP";#N/A,#N/A,FALSE,"IRR";#N/A,#N/A,FALSE,"New Depr Sch-150% DB";#N/A,#N/A,FALSE,"Comments"}</definedName>
    <definedName name="wrn.Complete._.Report." localSheetId="7" hidden="1">{#N/A,#N/A,FALSE,"Assumptions";#N/A,#N/A,FALSE,"Proforma IS";#N/A,#N/A,FALSE,"Cash Flows RLP";#N/A,#N/A,FALSE,"IRR";#N/A,#N/A,FALSE,"New Depr Sch-150% DB";#N/A,#N/A,FALSE,"Comments"}</definedName>
    <definedName name="wrn.Complete._.Report." localSheetId="33" hidden="1">{#N/A,#N/A,FALSE,"Assumptions";#N/A,#N/A,FALSE,"Proforma IS";#N/A,#N/A,FALSE,"Cash Flows RLP";#N/A,#N/A,FALSE,"IRR";#N/A,#N/A,FALSE,"New Depr Sch-150% DB";#N/A,#N/A,FALSE,"Comments"}</definedName>
    <definedName name="wrn.Complete._.Report." localSheetId="6" hidden="1">{#N/A,#N/A,FALSE,"Assumptions";#N/A,#N/A,FALSE,"Proforma IS";#N/A,#N/A,FALSE,"Cash Flows RLP";#N/A,#N/A,FALSE,"IRR";#N/A,#N/A,FALSE,"New Depr Sch-150% DB";#N/A,#N/A,FALSE,"Comments"}</definedName>
    <definedName name="wrn.Complete._.Report." localSheetId="16" hidden="1">{#N/A,#N/A,FALSE,"Assumptions";#N/A,#N/A,FALSE,"Proforma IS";#N/A,#N/A,FALSE,"Cash Flows RLP";#N/A,#N/A,FALSE,"IRR";#N/A,#N/A,FALSE,"New Depr Sch-150% DB";#N/A,#N/A,FALSE,"Comments"}</definedName>
    <definedName name="wrn.Complete._.Report." localSheetId="10" hidden="1">{#N/A,#N/A,FALSE,"Assumptions";#N/A,#N/A,FALSE,"Proforma IS";#N/A,#N/A,FALSE,"Cash Flows RLP";#N/A,#N/A,FALSE,"IRR";#N/A,#N/A,FALSE,"New Depr Sch-150% DB";#N/A,#N/A,FALSE,"Comments"}</definedName>
    <definedName name="wrn.Complete._.Report." localSheetId="29" hidden="1">{#N/A,#N/A,FALSE,"Assumptions";#N/A,#N/A,FALSE,"Proforma IS";#N/A,#N/A,FALSE,"Cash Flows RLP";#N/A,#N/A,FALSE,"IRR";#N/A,#N/A,FALSE,"New Depr Sch-150% DB";#N/A,#N/A,FALSE,"Comments"}</definedName>
    <definedName name="wrn.Complete._.Report." localSheetId="28" hidden="1">{#N/A,#N/A,FALSE,"Assumptions";#N/A,#N/A,FALSE,"Proforma IS";#N/A,#N/A,FALSE,"Cash Flows RLP";#N/A,#N/A,FALSE,"IRR";#N/A,#N/A,FALSE,"New Depr Sch-150% DB";#N/A,#N/A,FALSE,"Comments"}</definedName>
    <definedName name="wrn.Complete._.Report." localSheetId="11" hidden="1">{#N/A,#N/A,FALSE,"Assumptions";#N/A,#N/A,FALSE,"Proforma IS";#N/A,#N/A,FALSE,"Cash Flows RLP";#N/A,#N/A,FALSE,"IRR";#N/A,#N/A,FALSE,"New Depr Sch-150% DB";#N/A,#N/A,FALSE,"Comments"}</definedName>
    <definedName name="wrn.Complete._.Report." localSheetId="36" hidden="1">{#N/A,#N/A,FALSE,"Assumptions";#N/A,#N/A,FALSE,"Proforma IS";#N/A,#N/A,FALSE,"Cash Flows RLP";#N/A,#N/A,FALSE,"IRR";#N/A,#N/A,FALSE,"New Depr Sch-150% DB";#N/A,#N/A,FALSE,"Comments"}</definedName>
    <definedName name="wrn.Complete._.Report." localSheetId="32" hidden="1">{#N/A,#N/A,FALSE,"Assumptions";#N/A,#N/A,FALSE,"Proforma IS";#N/A,#N/A,FALSE,"Cash Flows RLP";#N/A,#N/A,FALSE,"IRR";#N/A,#N/A,FALSE,"New Depr Sch-150% DB";#N/A,#N/A,FALSE,"Comments"}</definedName>
    <definedName name="wrn.Complete._.Report." localSheetId="18" hidden="1">{#N/A,#N/A,FALSE,"Assumptions";#N/A,#N/A,FALSE,"Proforma IS";#N/A,#N/A,FALSE,"Cash Flows RLP";#N/A,#N/A,FALSE,"IRR";#N/A,#N/A,FALSE,"New Depr Sch-150% DB";#N/A,#N/A,FALSE,"Comments"}</definedName>
    <definedName name="wrn.Complete._.Report." localSheetId="38"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nsolidated." localSheetId="9" hidden="1">{"by year",#N/A,FALSE,"Ted IS";"by quart",#N/A,FALSE,"Ted IS";"by month",#N/A,FALSE,"Ted IS";"by year",#N/A,FALSE,"Ted BS";"by quart",#N/A,FALSE,"Ted BS";"by month",#N/A,FALSE,"Ted BS";"by year",#N/A,FALSE,"Ted CF";"by quart",#N/A,FALSE,"Ted CF";"by month",#N/A,FALSE,"Ted CF"}</definedName>
    <definedName name="wrn.Consolidated." localSheetId="7" hidden="1">{"by year",#N/A,FALSE,"Ted IS";"by quart",#N/A,FALSE,"Ted IS";"by month",#N/A,FALSE,"Ted IS";"by year",#N/A,FALSE,"Ted BS";"by quart",#N/A,FALSE,"Ted BS";"by month",#N/A,FALSE,"Ted BS";"by year",#N/A,FALSE,"Ted CF";"by quart",#N/A,FALSE,"Ted CF";"by month",#N/A,FALSE,"Ted CF"}</definedName>
    <definedName name="wrn.Consolidated." localSheetId="6" hidden="1">{"by year",#N/A,FALSE,"Ted IS";"by quart",#N/A,FALSE,"Ted IS";"by month",#N/A,FALSE,"Ted IS";"by year",#N/A,FALSE,"Ted BS";"by quart",#N/A,FALSE,"Ted BS";"by month",#N/A,FALSE,"Ted BS";"by year",#N/A,FALSE,"Ted CF";"by quart",#N/A,FALSE,"Ted CF";"by month",#N/A,FALSE,"Ted CF"}</definedName>
    <definedName name="wrn.Consolidated." localSheetId="10" hidden="1">{"by year",#N/A,FALSE,"Ted IS";"by quart",#N/A,FALSE,"Ted IS";"by month",#N/A,FALSE,"Ted IS";"by year",#N/A,FALSE,"Ted BS";"by quart",#N/A,FALSE,"Ted BS";"by month",#N/A,FALSE,"Ted BS";"by year",#N/A,FALSE,"Ted CF";"by quart",#N/A,FALSE,"Ted CF";"by month",#N/A,FALSE,"Ted CF"}</definedName>
    <definedName name="wrn.Consolidated." localSheetId="28" hidden="1">{"by year",#N/A,FALSE,"Ted IS";"by quart",#N/A,FALSE,"Ted IS";"by month",#N/A,FALSE,"Ted IS";"by year",#N/A,FALSE,"Ted BS";"by quart",#N/A,FALSE,"Ted BS";"by month",#N/A,FALSE,"Ted BS";"by year",#N/A,FALSE,"Ted CF";"by quart",#N/A,FALSE,"Ted CF";"by month",#N/A,FALSE,"Ted CF"}</definedName>
    <definedName name="wrn.Consolidated." localSheetId="11" hidden="1">{"by year",#N/A,FALSE,"Ted IS";"by quart",#N/A,FALSE,"Ted IS";"by month",#N/A,FALSE,"Ted IS";"by year",#N/A,FALSE,"Ted BS";"by quart",#N/A,FALSE,"Ted BS";"by month",#N/A,FALSE,"Ted BS";"by year",#N/A,FALSE,"Ted CF";"by quart",#N/A,FALSE,"Ted CF";"by month",#N/A,FALSE,"Ted CF"}</definedName>
    <definedName name="wrn.Consolidated." localSheetId="36" hidden="1">{"by year",#N/A,FALSE,"Ted IS";"by quart",#N/A,FALSE,"Ted IS";"by month",#N/A,FALSE,"Ted IS";"by year",#N/A,FALSE,"Ted BS";"by quart",#N/A,FALSE,"Ted BS";"by month",#N/A,FALSE,"Ted BS";"by year",#N/A,FALSE,"Ted CF";"by quart",#N/A,FALSE,"Ted CF";"by month",#N/A,FALSE,"Ted CF"}</definedName>
    <definedName name="wrn.Consolidated." localSheetId="18" hidden="1">{"by year",#N/A,FALSE,"Ted IS";"by quart",#N/A,FALSE,"Ted IS";"by month",#N/A,FALSE,"Ted IS";"by year",#N/A,FALSE,"Ted BS";"by quart",#N/A,FALSE,"Ted BS";"by month",#N/A,FALSE,"Ted BS";"by year",#N/A,FALSE,"Ted CF";"by quart",#N/A,FALSE,"Ted CF";"by month",#N/A,FALSE,"Ted CF"}</definedName>
    <definedName name="wrn.Consolidated." localSheetId="38" hidden="1">{"by year",#N/A,FALSE,"Ted IS";"by quart",#N/A,FALSE,"Ted IS";"by month",#N/A,FALSE,"Ted IS";"by year",#N/A,FALSE,"Ted BS";"by quart",#N/A,FALSE,"Ted BS";"by month",#N/A,FALSE,"Ted BS";"by year",#N/A,FALSE,"Ted CF";"by quart",#N/A,FALSE,"Ted CF";"by month",#N/A,FALSE,"Ted CF"}</definedName>
    <definedName name="wrn.Consolidated." hidden="1">{"by year",#N/A,FALSE,"Ted IS";"by quart",#N/A,FALSE,"Ted IS";"by month",#N/A,FALSE,"Ted IS";"by year",#N/A,FALSE,"Ted BS";"by quart",#N/A,FALSE,"Ted BS";"by month",#N/A,FALSE,"Ted BS";"by year",#N/A,FALSE,"Ted CF";"by quart",#N/A,FALSE,"Ted CF";"by month",#N/A,FALSE,"Ted CF"}</definedName>
    <definedName name="wrn.Consolidated._.Accounts." localSheetId="9" hidden="1">{#N/A,#N/A,FALSE,"P&amp;L";#N/A,#N/A,FALSE,"BS";#N/A,#N/A,FALSE,"CF";#N/A,#N/A,FALSE,"Sup";#N/A,#N/A,FALSE,"Cum P&amp;L";#N/A,#N/A,FALSE,"Cum CF"}</definedName>
    <definedName name="wrn.Consolidated._.Accounts." localSheetId="51" hidden="1">{#N/A,#N/A,FALSE,"P&amp;L";#N/A,#N/A,FALSE,"BS";#N/A,#N/A,FALSE,"CF";#N/A,#N/A,FALSE,"Sup";#N/A,#N/A,FALSE,"Cum P&amp;L";#N/A,#N/A,FALSE,"Cum CF"}</definedName>
    <definedName name="wrn.Consolidated._.Accounts." localSheetId="7" hidden="1">{#N/A,#N/A,FALSE,"P&amp;L";#N/A,#N/A,FALSE,"BS";#N/A,#N/A,FALSE,"CF";#N/A,#N/A,FALSE,"Sup";#N/A,#N/A,FALSE,"Cum P&amp;L";#N/A,#N/A,FALSE,"Cum CF"}</definedName>
    <definedName name="wrn.Consolidated._.Accounts." localSheetId="6" hidden="1">{#N/A,#N/A,FALSE,"P&amp;L";#N/A,#N/A,FALSE,"BS";#N/A,#N/A,FALSE,"CF";#N/A,#N/A,FALSE,"Sup";#N/A,#N/A,FALSE,"Cum P&amp;L";#N/A,#N/A,FALSE,"Cum CF"}</definedName>
    <definedName name="wrn.Consolidated._.Accounts." localSheetId="16" hidden="1">{#N/A,#N/A,FALSE,"P&amp;L";#N/A,#N/A,FALSE,"BS";#N/A,#N/A,FALSE,"CF";#N/A,#N/A,FALSE,"Sup";#N/A,#N/A,FALSE,"Cum P&amp;L";#N/A,#N/A,FALSE,"Cum CF"}</definedName>
    <definedName name="wrn.Consolidated._.Accounts." localSheetId="10" hidden="1">{#N/A,#N/A,FALSE,"P&amp;L";#N/A,#N/A,FALSE,"BS";#N/A,#N/A,FALSE,"CF";#N/A,#N/A,FALSE,"Sup";#N/A,#N/A,FALSE,"Cum P&amp;L";#N/A,#N/A,FALSE,"Cum CF"}</definedName>
    <definedName name="wrn.Consolidated._.Accounts." localSheetId="29" hidden="1">{#N/A,#N/A,FALSE,"P&amp;L";#N/A,#N/A,FALSE,"BS";#N/A,#N/A,FALSE,"CF";#N/A,#N/A,FALSE,"Sup";#N/A,#N/A,FALSE,"Cum P&amp;L";#N/A,#N/A,FALSE,"Cum CF"}</definedName>
    <definedName name="wrn.Consolidated._.Accounts." localSheetId="28" hidden="1">{#N/A,#N/A,FALSE,"P&amp;L";#N/A,#N/A,FALSE,"BS";#N/A,#N/A,FALSE,"CF";#N/A,#N/A,FALSE,"Sup";#N/A,#N/A,FALSE,"Cum P&amp;L";#N/A,#N/A,FALSE,"Cum CF"}</definedName>
    <definedName name="wrn.Consolidated._.Accounts." localSheetId="11" hidden="1">{#N/A,#N/A,FALSE,"P&amp;L";#N/A,#N/A,FALSE,"BS";#N/A,#N/A,FALSE,"CF";#N/A,#N/A,FALSE,"Sup";#N/A,#N/A,FALSE,"Cum P&amp;L";#N/A,#N/A,FALSE,"Cum CF"}</definedName>
    <definedName name="wrn.Consolidated._.Accounts." localSheetId="36" hidden="1">{#N/A,#N/A,FALSE,"P&amp;L";#N/A,#N/A,FALSE,"BS";#N/A,#N/A,FALSE,"CF";#N/A,#N/A,FALSE,"Sup";#N/A,#N/A,FALSE,"Cum P&amp;L";#N/A,#N/A,FALSE,"Cum CF"}</definedName>
    <definedName name="wrn.Consolidated._.Accounts." localSheetId="18" hidden="1">{#N/A,#N/A,FALSE,"P&amp;L";#N/A,#N/A,FALSE,"BS";#N/A,#N/A,FALSE,"CF";#N/A,#N/A,FALSE,"Sup";#N/A,#N/A,FALSE,"Cum P&amp;L";#N/A,#N/A,FALSE,"Cum CF"}</definedName>
    <definedName name="wrn.Consolidated._.Accounts." localSheetId="38" hidden="1">{#N/A,#N/A,FALSE,"P&amp;L";#N/A,#N/A,FALSE,"BS";#N/A,#N/A,FALSE,"CF";#N/A,#N/A,FALSE,"Sup";#N/A,#N/A,FALSE,"Cum P&amp;L";#N/A,#N/A,FALSE,"Cum CF"}</definedName>
    <definedName name="wrn.Consolidated._.Accounts." hidden="1">{#N/A,#N/A,FALSE,"P&amp;L";#N/A,#N/A,FALSE,"BS";#N/A,#N/A,FALSE,"CF";#N/A,#N/A,FALSE,"Sup";#N/A,#N/A,FALSE,"Cum P&amp;L";#N/A,#N/A,FALSE,"Cum CF"}</definedName>
    <definedName name="wrn.Consolidating." localSheetId="9" hidden="1">{#N/A,#N/A,FALSE,"Ting IS";"page 1",#N/A,FALSE,"Ting BS";"page 2",#N/A,FALSE,"Ting BS"}</definedName>
    <definedName name="wrn.Consolidating." localSheetId="7" hidden="1">{#N/A,#N/A,FALSE,"Ting IS";"page 1",#N/A,FALSE,"Ting BS";"page 2",#N/A,FALSE,"Ting BS"}</definedName>
    <definedName name="wrn.Consolidating." localSheetId="6" hidden="1">{#N/A,#N/A,FALSE,"Ting IS";"page 1",#N/A,FALSE,"Ting BS";"page 2",#N/A,FALSE,"Ting BS"}</definedName>
    <definedName name="wrn.Consolidating." localSheetId="10" hidden="1">{#N/A,#N/A,FALSE,"Ting IS";"page 1",#N/A,FALSE,"Ting BS";"page 2",#N/A,FALSE,"Ting BS"}</definedName>
    <definedName name="wrn.Consolidating." localSheetId="28" hidden="1">{#N/A,#N/A,FALSE,"Ting IS";"page 1",#N/A,FALSE,"Ting BS";"page 2",#N/A,FALSE,"Ting BS"}</definedName>
    <definedName name="wrn.Consolidating." localSheetId="11" hidden="1">{#N/A,#N/A,FALSE,"Ting IS";"page 1",#N/A,FALSE,"Ting BS";"page 2",#N/A,FALSE,"Ting BS"}</definedName>
    <definedName name="wrn.Consolidating." localSheetId="36" hidden="1">{#N/A,#N/A,FALSE,"Ting IS";"page 1",#N/A,FALSE,"Ting BS";"page 2",#N/A,FALSE,"Ting BS"}</definedName>
    <definedName name="wrn.Consolidating." localSheetId="18" hidden="1">{#N/A,#N/A,FALSE,"Ting IS";"page 1",#N/A,FALSE,"Ting BS";"page 2",#N/A,FALSE,"Ting BS"}</definedName>
    <definedName name="wrn.Consolidating." localSheetId="38" hidden="1">{#N/A,#N/A,FALSE,"Ting IS";"page 1",#N/A,FALSE,"Ting BS";"page 2",#N/A,FALSE,"Ting BS"}</definedName>
    <definedName name="wrn.Consolidating." hidden="1">{#N/A,#N/A,FALSE,"Ting IS";"page 1",#N/A,FALSE,"Ting BS";"page 2",#N/A,FALSE,"Ting BS"}</definedName>
    <definedName name="wrn.Consumer._.Medicines." localSheetId="35" hidden="1">{#N/A,#N/A,FALSE,"OTC";#N/A,#N/A,FALSE,"Ther";#N/A,#N/A,FALSE,"Temp";#N/A,#N/A,FALSE,"Exce";#N/A,#N/A,FALSE,"Buff";#N/A,#N/A,FALSE,"Picot";#N/A,#N/A,FALSE,"Luftal";#N/A,#N/A,FALSE,"Comt"}</definedName>
    <definedName name="wrn.Consumer._.Medicines." localSheetId="31" hidden="1">{#N/A,#N/A,FALSE,"OTC";#N/A,#N/A,FALSE,"Ther";#N/A,#N/A,FALSE,"Temp";#N/A,#N/A,FALSE,"Exce";#N/A,#N/A,FALSE,"Buff";#N/A,#N/A,FALSE,"Picot";#N/A,#N/A,FALSE,"Luftal";#N/A,#N/A,FALSE,"Comt"}</definedName>
    <definedName name="wrn.Consumer._.Medicines." localSheetId="9" hidden="1">{#N/A,#N/A,FALSE,"OTC";#N/A,#N/A,FALSE,"Ther";#N/A,#N/A,FALSE,"Temp";#N/A,#N/A,FALSE,"Exce";#N/A,#N/A,FALSE,"Buff";#N/A,#N/A,FALSE,"Picot";#N/A,#N/A,FALSE,"Luftal";#N/A,#N/A,FALSE,"Comt"}</definedName>
    <definedName name="wrn.Consumer._.Medicines." localSheetId="30" hidden="1">{#N/A,#N/A,FALSE,"OTC";#N/A,#N/A,FALSE,"Ther";#N/A,#N/A,FALSE,"Temp";#N/A,#N/A,FALSE,"Exce";#N/A,#N/A,FALSE,"Buff";#N/A,#N/A,FALSE,"Picot";#N/A,#N/A,FALSE,"Luftal";#N/A,#N/A,FALSE,"Comt"}</definedName>
    <definedName name="wrn.Consumer._.Medicines." localSheetId="51" hidden="1">{#N/A,#N/A,FALSE,"OTC";#N/A,#N/A,FALSE,"Ther";#N/A,#N/A,FALSE,"Temp";#N/A,#N/A,FALSE,"Exce";#N/A,#N/A,FALSE,"Buff";#N/A,#N/A,FALSE,"Picot";#N/A,#N/A,FALSE,"Luftal";#N/A,#N/A,FALSE,"Comt"}</definedName>
    <definedName name="wrn.Consumer._.Medicines." localSheetId="7" hidden="1">{#N/A,#N/A,FALSE,"OTC";#N/A,#N/A,FALSE,"Ther";#N/A,#N/A,FALSE,"Temp";#N/A,#N/A,FALSE,"Exce";#N/A,#N/A,FALSE,"Buff";#N/A,#N/A,FALSE,"Picot";#N/A,#N/A,FALSE,"Luftal";#N/A,#N/A,FALSE,"Comt"}</definedName>
    <definedName name="wrn.Consumer._.Medicines." localSheetId="33" hidden="1">{#N/A,#N/A,FALSE,"OTC";#N/A,#N/A,FALSE,"Ther";#N/A,#N/A,FALSE,"Temp";#N/A,#N/A,FALSE,"Exce";#N/A,#N/A,FALSE,"Buff";#N/A,#N/A,FALSE,"Picot";#N/A,#N/A,FALSE,"Luftal";#N/A,#N/A,FALSE,"Comt"}</definedName>
    <definedName name="wrn.Consumer._.Medicines." localSheetId="6" hidden="1">{#N/A,#N/A,FALSE,"OTC";#N/A,#N/A,FALSE,"Ther";#N/A,#N/A,FALSE,"Temp";#N/A,#N/A,FALSE,"Exce";#N/A,#N/A,FALSE,"Buff";#N/A,#N/A,FALSE,"Picot";#N/A,#N/A,FALSE,"Luftal";#N/A,#N/A,FALSE,"Comt"}</definedName>
    <definedName name="wrn.Consumer._.Medicines." localSheetId="16" hidden="1">{#N/A,#N/A,FALSE,"OTC";#N/A,#N/A,FALSE,"Ther";#N/A,#N/A,FALSE,"Temp";#N/A,#N/A,FALSE,"Exce";#N/A,#N/A,FALSE,"Buff";#N/A,#N/A,FALSE,"Picot";#N/A,#N/A,FALSE,"Luftal";#N/A,#N/A,FALSE,"Comt"}</definedName>
    <definedName name="wrn.Consumer._.Medicines." localSheetId="10" hidden="1">{#N/A,#N/A,FALSE,"OTC";#N/A,#N/A,FALSE,"Ther";#N/A,#N/A,FALSE,"Temp";#N/A,#N/A,FALSE,"Exce";#N/A,#N/A,FALSE,"Buff";#N/A,#N/A,FALSE,"Picot";#N/A,#N/A,FALSE,"Luftal";#N/A,#N/A,FALSE,"Comt"}</definedName>
    <definedName name="wrn.Consumer._.Medicines." localSheetId="29" hidden="1">{#N/A,#N/A,FALSE,"OTC";#N/A,#N/A,FALSE,"Ther";#N/A,#N/A,FALSE,"Temp";#N/A,#N/A,FALSE,"Exce";#N/A,#N/A,FALSE,"Buff";#N/A,#N/A,FALSE,"Picot";#N/A,#N/A,FALSE,"Luftal";#N/A,#N/A,FALSE,"Comt"}</definedName>
    <definedName name="wrn.Consumer._.Medicines." localSheetId="28" hidden="1">{#N/A,#N/A,FALSE,"OTC";#N/A,#N/A,FALSE,"Ther";#N/A,#N/A,FALSE,"Temp";#N/A,#N/A,FALSE,"Exce";#N/A,#N/A,FALSE,"Buff";#N/A,#N/A,FALSE,"Picot";#N/A,#N/A,FALSE,"Luftal";#N/A,#N/A,FALSE,"Comt"}</definedName>
    <definedName name="wrn.Consumer._.Medicines." localSheetId="11" hidden="1">{#N/A,#N/A,FALSE,"OTC";#N/A,#N/A,FALSE,"Ther";#N/A,#N/A,FALSE,"Temp";#N/A,#N/A,FALSE,"Exce";#N/A,#N/A,FALSE,"Buff";#N/A,#N/A,FALSE,"Picot";#N/A,#N/A,FALSE,"Luftal";#N/A,#N/A,FALSE,"Comt"}</definedName>
    <definedName name="wrn.Consumer._.Medicines." localSheetId="36" hidden="1">{#N/A,#N/A,FALSE,"OTC";#N/A,#N/A,FALSE,"Ther";#N/A,#N/A,FALSE,"Temp";#N/A,#N/A,FALSE,"Exce";#N/A,#N/A,FALSE,"Buff";#N/A,#N/A,FALSE,"Picot";#N/A,#N/A,FALSE,"Luftal";#N/A,#N/A,FALSE,"Comt"}</definedName>
    <definedName name="wrn.Consumer._.Medicines." localSheetId="32" hidden="1">{#N/A,#N/A,FALSE,"OTC";#N/A,#N/A,FALSE,"Ther";#N/A,#N/A,FALSE,"Temp";#N/A,#N/A,FALSE,"Exce";#N/A,#N/A,FALSE,"Buff";#N/A,#N/A,FALSE,"Picot";#N/A,#N/A,FALSE,"Luftal";#N/A,#N/A,FALSE,"Comt"}</definedName>
    <definedName name="wrn.Consumer._.Medicines." localSheetId="18" hidden="1">{#N/A,#N/A,FALSE,"OTC";#N/A,#N/A,FALSE,"Ther";#N/A,#N/A,FALSE,"Temp";#N/A,#N/A,FALSE,"Exce";#N/A,#N/A,FALSE,"Buff";#N/A,#N/A,FALSE,"Picot";#N/A,#N/A,FALSE,"Luftal";#N/A,#N/A,FALSE,"Comt"}</definedName>
    <definedName name="wrn.Consumer._.Medicines." localSheetId="38" hidden="1">{#N/A,#N/A,FALSE,"OTC";#N/A,#N/A,FALSE,"Ther";#N/A,#N/A,FALSE,"Temp";#N/A,#N/A,FALSE,"Exce";#N/A,#N/A,FALSE,"Buff";#N/A,#N/A,FALSE,"Picot";#N/A,#N/A,FALSE,"Luftal";#N/A,#N/A,FALSE,"Comt"}</definedName>
    <definedName name="wrn.Consumer._.Medicines." hidden="1">{#N/A,#N/A,FALSE,"OTC";#N/A,#N/A,FALSE,"Ther";#N/A,#N/A,FALSE,"Temp";#N/A,#N/A,FALSE,"Exce";#N/A,#N/A,FALSE,"Buff";#N/A,#N/A,FALSE,"Picot";#N/A,#N/A,FALSE,"Luftal";#N/A,#N/A,FALSE,"Comt"}</definedName>
    <definedName name="wrn.CoOp._.Comparison." localSheetId="9" hidden="1">{#N/A,#N/A,FALSE,"Co-Op Summary";#N/A,#N/A,FALSE,"PGrade-00PJ1-$1";#N/A,#N/A,FALSE,"Alliance-00PJ1-$1";#N/A,#N/A,FALSE,"PGrade-00PJ1-$2.15";#N/A,#N/A,FALSE,"Alliance-00PJ1-$2.15";#N/A,#N/A,FALSE,"PGrade-00PJ1-$3";#N/A,#N/A,FALSE,"Alliance-00PJ1-$3";#N/A,#N/A,FALSE,"PGrade-00PJ1-$4";#N/A,#N/A,FALSE,"Alliance-00PJ1-$4"}</definedName>
    <definedName name="wrn.CoOp._.Comparison." localSheetId="7" hidden="1">{#N/A,#N/A,FALSE,"Co-Op Summary";#N/A,#N/A,FALSE,"PGrade-00PJ1-$1";#N/A,#N/A,FALSE,"Alliance-00PJ1-$1";#N/A,#N/A,FALSE,"PGrade-00PJ1-$2.15";#N/A,#N/A,FALSE,"Alliance-00PJ1-$2.15";#N/A,#N/A,FALSE,"PGrade-00PJ1-$3";#N/A,#N/A,FALSE,"Alliance-00PJ1-$3";#N/A,#N/A,FALSE,"PGrade-00PJ1-$4";#N/A,#N/A,FALSE,"Alliance-00PJ1-$4"}</definedName>
    <definedName name="wrn.CoOp._.Comparison." localSheetId="6" hidden="1">{#N/A,#N/A,FALSE,"Co-Op Summary";#N/A,#N/A,FALSE,"PGrade-00PJ1-$1";#N/A,#N/A,FALSE,"Alliance-00PJ1-$1";#N/A,#N/A,FALSE,"PGrade-00PJ1-$2.15";#N/A,#N/A,FALSE,"Alliance-00PJ1-$2.15";#N/A,#N/A,FALSE,"PGrade-00PJ1-$3";#N/A,#N/A,FALSE,"Alliance-00PJ1-$3";#N/A,#N/A,FALSE,"PGrade-00PJ1-$4";#N/A,#N/A,FALSE,"Alliance-00PJ1-$4"}</definedName>
    <definedName name="wrn.CoOp._.Comparison." localSheetId="10" hidden="1">{#N/A,#N/A,FALSE,"Co-Op Summary";#N/A,#N/A,FALSE,"PGrade-00PJ1-$1";#N/A,#N/A,FALSE,"Alliance-00PJ1-$1";#N/A,#N/A,FALSE,"PGrade-00PJ1-$2.15";#N/A,#N/A,FALSE,"Alliance-00PJ1-$2.15";#N/A,#N/A,FALSE,"PGrade-00PJ1-$3";#N/A,#N/A,FALSE,"Alliance-00PJ1-$3";#N/A,#N/A,FALSE,"PGrade-00PJ1-$4";#N/A,#N/A,FALSE,"Alliance-00PJ1-$4"}</definedName>
    <definedName name="wrn.CoOp._.Comparison." localSheetId="28" hidden="1">{#N/A,#N/A,FALSE,"Co-Op Summary";#N/A,#N/A,FALSE,"PGrade-00PJ1-$1";#N/A,#N/A,FALSE,"Alliance-00PJ1-$1";#N/A,#N/A,FALSE,"PGrade-00PJ1-$2.15";#N/A,#N/A,FALSE,"Alliance-00PJ1-$2.15";#N/A,#N/A,FALSE,"PGrade-00PJ1-$3";#N/A,#N/A,FALSE,"Alliance-00PJ1-$3";#N/A,#N/A,FALSE,"PGrade-00PJ1-$4";#N/A,#N/A,FALSE,"Alliance-00PJ1-$4"}</definedName>
    <definedName name="wrn.CoOp._.Comparison." localSheetId="11" hidden="1">{#N/A,#N/A,FALSE,"Co-Op Summary";#N/A,#N/A,FALSE,"PGrade-00PJ1-$1";#N/A,#N/A,FALSE,"Alliance-00PJ1-$1";#N/A,#N/A,FALSE,"PGrade-00PJ1-$2.15";#N/A,#N/A,FALSE,"Alliance-00PJ1-$2.15";#N/A,#N/A,FALSE,"PGrade-00PJ1-$3";#N/A,#N/A,FALSE,"Alliance-00PJ1-$3";#N/A,#N/A,FALSE,"PGrade-00PJ1-$4";#N/A,#N/A,FALSE,"Alliance-00PJ1-$4"}</definedName>
    <definedName name="wrn.CoOp._.Comparison." localSheetId="36" hidden="1">{#N/A,#N/A,FALSE,"Co-Op Summary";#N/A,#N/A,FALSE,"PGrade-00PJ1-$1";#N/A,#N/A,FALSE,"Alliance-00PJ1-$1";#N/A,#N/A,FALSE,"PGrade-00PJ1-$2.15";#N/A,#N/A,FALSE,"Alliance-00PJ1-$2.15";#N/A,#N/A,FALSE,"PGrade-00PJ1-$3";#N/A,#N/A,FALSE,"Alliance-00PJ1-$3";#N/A,#N/A,FALSE,"PGrade-00PJ1-$4";#N/A,#N/A,FALSE,"Alliance-00PJ1-$4"}</definedName>
    <definedName name="wrn.CoOp._.Comparison." localSheetId="18" hidden="1">{#N/A,#N/A,FALSE,"Co-Op Summary";#N/A,#N/A,FALSE,"PGrade-00PJ1-$1";#N/A,#N/A,FALSE,"Alliance-00PJ1-$1";#N/A,#N/A,FALSE,"PGrade-00PJ1-$2.15";#N/A,#N/A,FALSE,"Alliance-00PJ1-$2.15";#N/A,#N/A,FALSE,"PGrade-00PJ1-$3";#N/A,#N/A,FALSE,"Alliance-00PJ1-$3";#N/A,#N/A,FALSE,"PGrade-00PJ1-$4";#N/A,#N/A,FALSE,"Alliance-00PJ1-$4"}</definedName>
    <definedName name="wrn.CoOp._.Comparison." localSheetId="38" hidden="1">{#N/A,#N/A,FALSE,"Co-Op Summary";#N/A,#N/A,FALSE,"PGrade-00PJ1-$1";#N/A,#N/A,FALSE,"Alliance-00PJ1-$1";#N/A,#N/A,FALSE,"PGrade-00PJ1-$2.15";#N/A,#N/A,FALSE,"Alliance-00PJ1-$2.15";#N/A,#N/A,FALSE,"PGrade-00PJ1-$3";#N/A,#N/A,FALSE,"Alliance-00PJ1-$3";#N/A,#N/A,FALSE,"PGrade-00PJ1-$4";#N/A,#N/A,FALSE,"Alliance-00PJ1-$4"}</definedName>
    <definedName name="wrn.CoOp._.Comparison." hidden="1">{#N/A,#N/A,FALSE,"Co-Op Summary";#N/A,#N/A,FALSE,"PGrade-00PJ1-$1";#N/A,#N/A,FALSE,"Alliance-00PJ1-$1";#N/A,#N/A,FALSE,"PGrade-00PJ1-$2.15";#N/A,#N/A,FALSE,"Alliance-00PJ1-$2.15";#N/A,#N/A,FALSE,"PGrade-00PJ1-$3";#N/A,#N/A,FALSE,"Alliance-00PJ1-$3";#N/A,#N/A,FALSE,"PGrade-00PJ1-$4";#N/A,#N/A,FALSE,"Alliance-00PJ1-$4"}</definedName>
    <definedName name="wrn.Corp." localSheetId="9" hidden="1">{"by quart",#N/A,FALSE,"Corp IS";"by month",#N/A,FALSE,"Corp IS";"page 1",#N/A,FALSE,"Corp BS";"page 2",#N/A,FALSE,"Corp BS";"by quart",#N/A,FALSE,"Opco CF";"by month",#N/A,FALSE,"Opco CF"}</definedName>
    <definedName name="wrn.Corp." localSheetId="7" hidden="1">{"by quart",#N/A,FALSE,"Corp IS";"by month",#N/A,FALSE,"Corp IS";"page 1",#N/A,FALSE,"Corp BS";"page 2",#N/A,FALSE,"Corp BS";"by quart",#N/A,FALSE,"Opco CF";"by month",#N/A,FALSE,"Opco CF"}</definedName>
    <definedName name="wrn.Corp." localSheetId="6" hidden="1">{"by quart",#N/A,FALSE,"Corp IS";"by month",#N/A,FALSE,"Corp IS";"page 1",#N/A,FALSE,"Corp BS";"page 2",#N/A,FALSE,"Corp BS";"by quart",#N/A,FALSE,"Opco CF";"by month",#N/A,FALSE,"Opco CF"}</definedName>
    <definedName name="wrn.Corp." localSheetId="10" hidden="1">{"by quart",#N/A,FALSE,"Corp IS";"by month",#N/A,FALSE,"Corp IS";"page 1",#N/A,FALSE,"Corp BS";"page 2",#N/A,FALSE,"Corp BS";"by quart",#N/A,FALSE,"Opco CF";"by month",#N/A,FALSE,"Opco CF"}</definedName>
    <definedName name="wrn.Corp." localSheetId="28" hidden="1">{"by quart",#N/A,FALSE,"Corp IS";"by month",#N/A,FALSE,"Corp IS";"page 1",#N/A,FALSE,"Corp BS";"page 2",#N/A,FALSE,"Corp BS";"by quart",#N/A,FALSE,"Opco CF";"by month",#N/A,FALSE,"Opco CF"}</definedName>
    <definedName name="wrn.Corp." localSheetId="11" hidden="1">{"by quart",#N/A,FALSE,"Corp IS";"by month",#N/A,FALSE,"Corp IS";"page 1",#N/A,FALSE,"Corp BS";"page 2",#N/A,FALSE,"Corp BS";"by quart",#N/A,FALSE,"Opco CF";"by month",#N/A,FALSE,"Opco CF"}</definedName>
    <definedName name="wrn.Corp." localSheetId="36" hidden="1">{"by quart",#N/A,FALSE,"Corp IS";"by month",#N/A,FALSE,"Corp IS";"page 1",#N/A,FALSE,"Corp BS";"page 2",#N/A,FALSE,"Corp BS";"by quart",#N/A,FALSE,"Opco CF";"by month",#N/A,FALSE,"Opco CF"}</definedName>
    <definedName name="wrn.Corp." localSheetId="18" hidden="1">{"by quart",#N/A,FALSE,"Corp IS";"by month",#N/A,FALSE,"Corp IS";"page 1",#N/A,FALSE,"Corp BS";"page 2",#N/A,FALSE,"Corp BS";"by quart",#N/A,FALSE,"Opco CF";"by month",#N/A,FALSE,"Opco CF"}</definedName>
    <definedName name="wrn.Corp." localSheetId="38" hidden="1">{"by quart",#N/A,FALSE,"Corp IS";"by month",#N/A,FALSE,"Corp IS";"page 1",#N/A,FALSE,"Corp BS";"page 2",#N/A,FALSE,"Corp BS";"by quart",#N/A,FALSE,"Opco CF";"by month",#N/A,FALSE,"Opco CF"}</definedName>
    <definedName name="wrn.Corp." hidden="1">{"by quart",#N/A,FALSE,"Corp IS";"by month",#N/A,FALSE,"Corp IS";"page 1",#N/A,FALSE,"Corp BS";"page 2",#N/A,FALSE,"Corp BS";"by quart",#N/A,FALSE,"Opco CF";"by month",#N/A,FALSE,"Opco CF"}</definedName>
    <definedName name="wrn.cxdia." localSheetId="35" hidden="1">{#N/A,#N/A,FALSE,"FFCXOUT3"}</definedName>
    <definedName name="wrn.cxdia." localSheetId="31" hidden="1">{#N/A,#N/A,FALSE,"FFCXOUT3"}</definedName>
    <definedName name="wrn.cxdia." localSheetId="9" hidden="1">{#N/A,#N/A,FALSE,"FFCXOUT3"}</definedName>
    <definedName name="wrn.cxdia." localSheetId="30" hidden="1">{#N/A,#N/A,FALSE,"FFCXOUT3"}</definedName>
    <definedName name="wrn.cxdia." localSheetId="51" hidden="1">{#N/A,#N/A,FALSE,"FFCXOUT3"}</definedName>
    <definedName name="wrn.cxdia." localSheetId="7" hidden="1">{#N/A,#N/A,FALSE,"FFCXOUT3"}</definedName>
    <definedName name="wrn.cxdia." localSheetId="33" hidden="1">{#N/A,#N/A,FALSE,"FFCXOUT3"}</definedName>
    <definedName name="wrn.cxdia." localSheetId="6" hidden="1">{#N/A,#N/A,FALSE,"FFCXOUT3"}</definedName>
    <definedName name="wrn.cxdia." localSheetId="16" hidden="1">{#N/A,#N/A,FALSE,"FFCXOUT3"}</definedName>
    <definedName name="wrn.cxdia." localSheetId="10" hidden="1">{#N/A,#N/A,FALSE,"FFCXOUT3"}</definedName>
    <definedName name="wrn.cxdia." localSheetId="29" hidden="1">{#N/A,#N/A,FALSE,"FFCXOUT3"}</definedName>
    <definedName name="wrn.cxdia." localSheetId="28" hidden="1">{#N/A,#N/A,FALSE,"FFCXOUT3"}</definedName>
    <definedName name="wrn.cxdia." localSheetId="11" hidden="1">{#N/A,#N/A,FALSE,"FFCXOUT3"}</definedName>
    <definedName name="wrn.cxdia." localSheetId="36" hidden="1">{#N/A,#N/A,FALSE,"FFCXOUT3"}</definedName>
    <definedName name="wrn.cxdia." localSheetId="32" hidden="1">{#N/A,#N/A,FALSE,"FFCXOUT3"}</definedName>
    <definedName name="wrn.cxdia." localSheetId="18" hidden="1">{#N/A,#N/A,FALSE,"FFCXOUT3"}</definedName>
    <definedName name="wrn.cxdia." localSheetId="38" hidden="1">{#N/A,#N/A,FALSE,"FFCXOUT3"}</definedName>
    <definedName name="wrn.cxdia." hidden="1">{#N/A,#N/A,FALSE,"FFCXOUT3"}</definedName>
    <definedName name="wrn.cxdiager." localSheetId="35" hidden="1">{#N/A,#N/A,FALSE,"FFCXOUT3"}</definedName>
    <definedName name="wrn.cxdiager." localSheetId="31" hidden="1">{#N/A,#N/A,FALSE,"FFCXOUT3"}</definedName>
    <definedName name="wrn.cxdiager." localSheetId="9" hidden="1">{#N/A,#N/A,FALSE,"FFCXOUT3"}</definedName>
    <definedName name="wrn.cxdiager." localSheetId="30" hidden="1">{#N/A,#N/A,FALSE,"FFCXOUT3"}</definedName>
    <definedName name="wrn.cxdiager." localSheetId="51" hidden="1">{#N/A,#N/A,FALSE,"FFCXOUT3"}</definedName>
    <definedName name="wrn.cxdiager." localSheetId="7" hidden="1">{#N/A,#N/A,FALSE,"FFCXOUT3"}</definedName>
    <definedName name="wrn.cxdiager." localSheetId="33" hidden="1">{#N/A,#N/A,FALSE,"FFCXOUT3"}</definedName>
    <definedName name="wrn.cxdiager." localSheetId="6" hidden="1">{#N/A,#N/A,FALSE,"FFCXOUT3"}</definedName>
    <definedName name="wrn.cxdiager." localSheetId="16" hidden="1">{#N/A,#N/A,FALSE,"FFCXOUT3"}</definedName>
    <definedName name="wrn.cxdiager." localSheetId="10" hidden="1">{#N/A,#N/A,FALSE,"FFCXOUT3"}</definedName>
    <definedName name="wrn.cxdiager." localSheetId="29" hidden="1">{#N/A,#N/A,FALSE,"FFCXOUT3"}</definedName>
    <definedName name="wrn.cxdiager." localSheetId="28" hidden="1">{#N/A,#N/A,FALSE,"FFCXOUT3"}</definedName>
    <definedName name="wrn.cxdiager." localSheetId="11" hidden="1">{#N/A,#N/A,FALSE,"FFCXOUT3"}</definedName>
    <definedName name="wrn.cxdiager." localSheetId="36" hidden="1">{#N/A,#N/A,FALSE,"FFCXOUT3"}</definedName>
    <definedName name="wrn.cxdiager." localSheetId="32" hidden="1">{#N/A,#N/A,FALSE,"FFCXOUT3"}</definedName>
    <definedName name="wrn.cxdiager." localSheetId="18" hidden="1">{#N/A,#N/A,FALSE,"FFCXOUT3"}</definedName>
    <definedName name="wrn.cxdiager." localSheetId="38" hidden="1">{#N/A,#N/A,FALSE,"FFCXOUT3"}</definedName>
    <definedName name="wrn.cxdiager." hidden="1">{#N/A,#N/A,FALSE,"FFCXOUT3"}</definedName>
    <definedName name="wrn.dcf." localSheetId="35" hidden="1">{"mgmt forecast",#N/A,FALSE,"Mgmt Forecast";"dcf table",#N/A,FALSE,"Mgmt Forecast";"sensitivity",#N/A,FALSE,"Mgmt Forecast";"table inputs",#N/A,FALSE,"Mgmt Forecast";"calculations",#N/A,FALSE,"Mgmt Forecast"}</definedName>
    <definedName name="wrn.dcf." localSheetId="31" hidden="1">{"mgmt forecast",#N/A,FALSE,"Mgmt Forecast";"dcf table",#N/A,FALSE,"Mgmt Forecast";"sensitivity",#N/A,FALSE,"Mgmt Forecast";"table inputs",#N/A,FALSE,"Mgmt Forecast";"calculations",#N/A,FALSE,"Mgmt Forecast"}</definedName>
    <definedName name="wrn.dcf." localSheetId="9" hidden="1">{"mgmt forecast",#N/A,FALSE,"Mgmt Forecast";"dcf table",#N/A,FALSE,"Mgmt Forecast";"sensitivity",#N/A,FALSE,"Mgmt Forecast";"table inputs",#N/A,FALSE,"Mgmt Forecast";"calculations",#N/A,FALSE,"Mgmt Forecast"}</definedName>
    <definedName name="wrn.dcf." localSheetId="30" hidden="1">{"mgmt forecast",#N/A,FALSE,"Mgmt Forecast";"dcf table",#N/A,FALSE,"Mgmt Forecast";"sensitivity",#N/A,FALSE,"Mgmt Forecast";"table inputs",#N/A,FALSE,"Mgmt Forecast";"calculations",#N/A,FALSE,"Mgmt Forecast"}</definedName>
    <definedName name="wrn.dcf." localSheetId="51" hidden="1">{"mgmt forecast",#N/A,FALSE,"Mgmt Forecast";"dcf table",#N/A,FALSE,"Mgmt Forecast";"sensitivity",#N/A,FALSE,"Mgmt Forecast";"table inputs",#N/A,FALSE,"Mgmt Forecast";"calculations",#N/A,FALSE,"Mgmt Forecast"}</definedName>
    <definedName name="wrn.dcf." localSheetId="7" hidden="1">{"mgmt forecast",#N/A,FALSE,"Mgmt Forecast";"dcf table",#N/A,FALSE,"Mgmt Forecast";"sensitivity",#N/A,FALSE,"Mgmt Forecast";"table inputs",#N/A,FALSE,"Mgmt Forecast";"calculations",#N/A,FALSE,"Mgmt Forecast"}</definedName>
    <definedName name="wrn.dcf." localSheetId="33" hidden="1">{"mgmt forecast",#N/A,FALSE,"Mgmt Forecast";"dcf table",#N/A,FALSE,"Mgmt Forecast";"sensitivity",#N/A,FALSE,"Mgmt Forecast";"table inputs",#N/A,FALSE,"Mgmt Forecast";"calculations",#N/A,FALSE,"Mgmt Forecast"}</definedName>
    <definedName name="wrn.dcf." localSheetId="6" hidden="1">{"mgmt forecast",#N/A,FALSE,"Mgmt Forecast";"dcf table",#N/A,FALSE,"Mgmt Forecast";"sensitivity",#N/A,FALSE,"Mgmt Forecast";"table inputs",#N/A,FALSE,"Mgmt Forecast";"calculations",#N/A,FALSE,"Mgmt Forecast"}</definedName>
    <definedName name="wrn.dcf." localSheetId="16" hidden="1">{"mgmt forecast",#N/A,FALSE,"Mgmt Forecast";"dcf table",#N/A,FALSE,"Mgmt Forecast";"sensitivity",#N/A,FALSE,"Mgmt Forecast";"table inputs",#N/A,FALSE,"Mgmt Forecast";"calculations",#N/A,FALSE,"Mgmt Forecast"}</definedName>
    <definedName name="wrn.dcf." localSheetId="10" hidden="1">{"mgmt forecast",#N/A,FALSE,"Mgmt Forecast";"dcf table",#N/A,FALSE,"Mgmt Forecast";"sensitivity",#N/A,FALSE,"Mgmt Forecast";"table inputs",#N/A,FALSE,"Mgmt Forecast";"calculations",#N/A,FALSE,"Mgmt Forecast"}</definedName>
    <definedName name="wrn.dcf." localSheetId="29" hidden="1">{"mgmt forecast",#N/A,FALSE,"Mgmt Forecast";"dcf table",#N/A,FALSE,"Mgmt Forecast";"sensitivity",#N/A,FALSE,"Mgmt Forecast";"table inputs",#N/A,FALSE,"Mgmt Forecast";"calculations",#N/A,FALSE,"Mgmt Forecast"}</definedName>
    <definedName name="wrn.dcf." localSheetId="28" hidden="1">{"mgmt forecast",#N/A,FALSE,"Mgmt Forecast";"dcf table",#N/A,FALSE,"Mgmt Forecast";"sensitivity",#N/A,FALSE,"Mgmt Forecast";"table inputs",#N/A,FALSE,"Mgmt Forecast";"calculations",#N/A,FALSE,"Mgmt Forecast"}</definedName>
    <definedName name="wrn.dcf." localSheetId="11" hidden="1">{"mgmt forecast",#N/A,FALSE,"Mgmt Forecast";"dcf table",#N/A,FALSE,"Mgmt Forecast";"sensitivity",#N/A,FALSE,"Mgmt Forecast";"table inputs",#N/A,FALSE,"Mgmt Forecast";"calculations",#N/A,FALSE,"Mgmt Forecast"}</definedName>
    <definedName name="wrn.dcf." localSheetId="36" hidden="1">{"mgmt forecast",#N/A,FALSE,"Mgmt Forecast";"dcf table",#N/A,FALSE,"Mgmt Forecast";"sensitivity",#N/A,FALSE,"Mgmt Forecast";"table inputs",#N/A,FALSE,"Mgmt Forecast";"calculations",#N/A,FALSE,"Mgmt Forecast"}</definedName>
    <definedName name="wrn.dcf." localSheetId="32" hidden="1">{"mgmt forecast",#N/A,FALSE,"Mgmt Forecast";"dcf table",#N/A,FALSE,"Mgmt Forecast";"sensitivity",#N/A,FALSE,"Mgmt Forecast";"table inputs",#N/A,FALSE,"Mgmt Forecast";"calculations",#N/A,FALSE,"Mgmt Forecast"}</definedName>
    <definedName name="wrn.dcf." localSheetId="18" hidden="1">{"mgmt forecast",#N/A,FALSE,"Mgmt Forecast";"dcf table",#N/A,FALSE,"Mgmt Forecast";"sensitivity",#N/A,FALSE,"Mgmt Forecast";"table inputs",#N/A,FALSE,"Mgmt Forecast";"calculations",#N/A,FALSE,"Mgmt Forecast"}</definedName>
    <definedName name="wrn.dcf." localSheetId="38"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eltek._.Upload." localSheetId="35" hidden="1">{#N/A,#N/A,FALSE,"Delt Data"}</definedName>
    <definedName name="wrn.Deltek._.Upload." localSheetId="31" hidden="1">{#N/A,#N/A,FALSE,"Delt Data"}</definedName>
    <definedName name="wrn.Deltek._.Upload." localSheetId="9" hidden="1">{#N/A,#N/A,FALSE,"Delt Data"}</definedName>
    <definedName name="wrn.Deltek._.Upload." localSheetId="30" hidden="1">{#N/A,#N/A,FALSE,"Delt Data"}</definedName>
    <definedName name="wrn.Deltek._.Upload." localSheetId="51" hidden="1">{#N/A,#N/A,FALSE,"Delt Data"}</definedName>
    <definedName name="wrn.Deltek._.Upload." localSheetId="7" hidden="1">{#N/A,#N/A,FALSE,"Delt Data"}</definedName>
    <definedName name="wrn.Deltek._.Upload." localSheetId="33" hidden="1">{#N/A,#N/A,FALSE,"Delt Data"}</definedName>
    <definedName name="wrn.Deltek._.Upload." localSheetId="6" hidden="1">{#N/A,#N/A,FALSE,"Delt Data"}</definedName>
    <definedName name="wrn.Deltek._.Upload." localSheetId="16" hidden="1">{#N/A,#N/A,FALSE,"Delt Data"}</definedName>
    <definedName name="wrn.Deltek._.Upload." localSheetId="10" hidden="1">{#N/A,#N/A,FALSE,"Delt Data"}</definedName>
    <definedName name="wrn.Deltek._.Upload." localSheetId="29" hidden="1">{#N/A,#N/A,FALSE,"Delt Data"}</definedName>
    <definedName name="wrn.Deltek._.Upload." localSheetId="28" hidden="1">{#N/A,#N/A,FALSE,"Delt Data"}</definedName>
    <definedName name="wrn.Deltek._.Upload." localSheetId="11" hidden="1">{#N/A,#N/A,FALSE,"Delt Data"}</definedName>
    <definedName name="wrn.Deltek._.Upload." localSheetId="36" hidden="1">{#N/A,#N/A,FALSE,"Delt Data"}</definedName>
    <definedName name="wrn.Deltek._.Upload." localSheetId="32" hidden="1">{#N/A,#N/A,FALSE,"Delt Data"}</definedName>
    <definedName name="wrn.Deltek._.Upload." localSheetId="18" hidden="1">{#N/A,#N/A,FALSE,"Delt Data"}</definedName>
    <definedName name="wrn.Deltek._.Upload." localSheetId="38" hidden="1">{#N/A,#N/A,FALSE,"Delt Data"}</definedName>
    <definedName name="wrn.Deltek._.Upload." hidden="1">{#N/A,#N/A,FALSE,"Delt Data"}</definedName>
    <definedName name="wrn.Detail._.Balance._.Sheet." localSheetId="35" hidden="1">{#N/A,#N/A,FALSE,"Detail"}</definedName>
    <definedName name="wrn.Detail._.Balance._.Sheet." localSheetId="31" hidden="1">{#N/A,#N/A,FALSE,"Detail"}</definedName>
    <definedName name="wrn.Detail._.Balance._.Sheet." localSheetId="9" hidden="1">{#N/A,#N/A,FALSE,"Detail"}</definedName>
    <definedName name="wrn.Detail._.Balance._.Sheet." localSheetId="30" hidden="1">{#N/A,#N/A,FALSE,"Detail"}</definedName>
    <definedName name="wrn.Detail._.Balance._.Sheet." localSheetId="51" hidden="1">{#N/A,#N/A,FALSE,"Detail"}</definedName>
    <definedName name="wrn.Detail._.Balance._.Sheet." localSheetId="7" hidden="1">{#N/A,#N/A,FALSE,"Detail"}</definedName>
    <definedName name="wrn.Detail._.Balance._.Sheet." localSheetId="33" hidden="1">{#N/A,#N/A,FALSE,"Detail"}</definedName>
    <definedName name="wrn.Detail._.Balance._.Sheet." localSheetId="6" hidden="1">{#N/A,#N/A,FALSE,"Detail"}</definedName>
    <definedName name="wrn.Detail._.Balance._.Sheet." localSheetId="16" hidden="1">{#N/A,#N/A,FALSE,"Detail"}</definedName>
    <definedName name="wrn.Detail._.Balance._.Sheet." localSheetId="10" hidden="1">{#N/A,#N/A,FALSE,"Detail"}</definedName>
    <definedName name="wrn.Detail._.Balance._.Sheet." localSheetId="29" hidden="1">{#N/A,#N/A,FALSE,"Detail"}</definedName>
    <definedName name="wrn.Detail._.Balance._.Sheet." localSheetId="28" hidden="1">{#N/A,#N/A,FALSE,"Detail"}</definedName>
    <definedName name="wrn.Detail._.Balance._.Sheet." localSheetId="11" hidden="1">{#N/A,#N/A,FALSE,"Detail"}</definedName>
    <definedName name="wrn.Detail._.Balance._.Sheet." localSheetId="36" hidden="1">{#N/A,#N/A,FALSE,"Detail"}</definedName>
    <definedName name="wrn.Detail._.Balance._.Sheet." localSheetId="32" hidden="1">{#N/A,#N/A,FALSE,"Detail"}</definedName>
    <definedName name="wrn.Detail._.Balance._.Sheet." localSheetId="18" hidden="1">{#N/A,#N/A,FALSE,"Detail"}</definedName>
    <definedName name="wrn.Detail._.Balance._.Sheet." localSheetId="38" hidden="1">{#N/A,#N/A,FALSE,"Detail"}</definedName>
    <definedName name="wrn.Detail._.Balance._.Sheet." hidden="1">{#N/A,#N/A,FALSE,"Detail"}</definedName>
    <definedName name="wrn.Detail_Projection." localSheetId="35" hidden="1">{#N/A,#N/A,FALSE,"Detail YTD"}</definedName>
    <definedName name="wrn.Detail_Projection." localSheetId="31" hidden="1">{#N/A,#N/A,FALSE,"Detail YTD"}</definedName>
    <definedName name="wrn.Detail_Projection." localSheetId="9" hidden="1">{#N/A,#N/A,FALSE,"Detail YTD"}</definedName>
    <definedName name="wrn.Detail_Projection." localSheetId="30" hidden="1">{#N/A,#N/A,FALSE,"Detail YTD"}</definedName>
    <definedName name="wrn.Detail_Projection." localSheetId="51" hidden="1">{#N/A,#N/A,FALSE,"Detail YTD"}</definedName>
    <definedName name="wrn.Detail_Projection." localSheetId="7" hidden="1">{#N/A,#N/A,FALSE,"Detail YTD"}</definedName>
    <definedName name="wrn.Detail_Projection." localSheetId="33" hidden="1">{#N/A,#N/A,FALSE,"Detail YTD"}</definedName>
    <definedName name="wrn.Detail_Projection." localSheetId="6" hidden="1">{#N/A,#N/A,FALSE,"Detail YTD"}</definedName>
    <definedName name="wrn.Detail_Projection." localSheetId="16" hidden="1">{#N/A,#N/A,FALSE,"Detail YTD"}</definedName>
    <definedName name="wrn.Detail_Projection." localSheetId="10" hidden="1">{#N/A,#N/A,FALSE,"Detail YTD"}</definedName>
    <definedName name="wrn.Detail_Projection." localSheetId="29" hidden="1">{#N/A,#N/A,FALSE,"Detail YTD"}</definedName>
    <definedName name="wrn.Detail_Projection." localSheetId="28" hidden="1">{#N/A,#N/A,FALSE,"Detail YTD"}</definedName>
    <definedName name="wrn.Detail_Projection." localSheetId="11" hidden="1">{#N/A,#N/A,FALSE,"Detail YTD"}</definedName>
    <definedName name="wrn.Detail_Projection." localSheetId="36" hidden="1">{#N/A,#N/A,FALSE,"Detail YTD"}</definedName>
    <definedName name="wrn.Detail_Projection." localSheetId="32" hidden="1">{#N/A,#N/A,FALSE,"Detail YTD"}</definedName>
    <definedName name="wrn.Detail_Projection." localSheetId="18" hidden="1">{#N/A,#N/A,FALSE,"Detail YTD"}</definedName>
    <definedName name="wrn.Detail_Projection." localSheetId="38" hidden="1">{#N/A,#N/A,FALSE,"Detail YTD"}</definedName>
    <definedName name="wrn.Detail_Projection." hidden="1">{#N/A,#N/A,FALSE,"Detail YTD"}</definedName>
    <definedName name="wrn.Detailed._.Bridges._.CHF." localSheetId="9" hidden="1">{"BarBridgeSwiss",#N/A,TRUE,"BarBG";"SouBridgeSwiss",#N/A,TRUE,"SouBG";"WiscBridgeSwiss",#N/A,TRUE,"WiscBG";"WisfBridgeSwiss",#N/A,TRUE,"WisfBG";"WispBridgeSwiss",#N/A,TRUE,"WispBG";"AinBridgeSwiss",#N/A,TRUE,"AinBG";"NorBridgeSwiss",#N/A,TRUE,"NorBG";"WorBridgeSwiss",#N/A,TRUE,"WorBG"}</definedName>
    <definedName name="wrn.Detailed._.Bridges._.CHF." localSheetId="51" hidden="1">{"BarBridgeSwiss",#N/A,TRUE,"BarBG";"SouBridgeSwiss",#N/A,TRUE,"SouBG";"WiscBridgeSwiss",#N/A,TRUE,"WiscBG";"WisfBridgeSwiss",#N/A,TRUE,"WisfBG";"WispBridgeSwiss",#N/A,TRUE,"WispBG";"AinBridgeSwiss",#N/A,TRUE,"AinBG";"NorBridgeSwiss",#N/A,TRUE,"NorBG";"WorBridgeSwiss",#N/A,TRUE,"WorBG"}</definedName>
    <definedName name="wrn.Detailed._.Bridges._.CHF." localSheetId="7" hidden="1">{"BarBridgeSwiss",#N/A,TRUE,"BarBG";"SouBridgeSwiss",#N/A,TRUE,"SouBG";"WiscBridgeSwiss",#N/A,TRUE,"WiscBG";"WisfBridgeSwiss",#N/A,TRUE,"WisfBG";"WispBridgeSwiss",#N/A,TRUE,"WispBG";"AinBridgeSwiss",#N/A,TRUE,"AinBG";"NorBridgeSwiss",#N/A,TRUE,"NorBG";"WorBridgeSwiss",#N/A,TRUE,"WorBG"}</definedName>
    <definedName name="wrn.Detailed._.Bridges._.CHF." localSheetId="6" hidden="1">{"BarBridgeSwiss",#N/A,TRUE,"BarBG";"SouBridgeSwiss",#N/A,TRUE,"SouBG";"WiscBridgeSwiss",#N/A,TRUE,"WiscBG";"WisfBridgeSwiss",#N/A,TRUE,"WisfBG";"WispBridgeSwiss",#N/A,TRUE,"WispBG";"AinBridgeSwiss",#N/A,TRUE,"AinBG";"NorBridgeSwiss",#N/A,TRUE,"NorBG";"WorBridgeSwiss",#N/A,TRUE,"WorBG"}</definedName>
    <definedName name="wrn.Detailed._.Bridges._.CHF." localSheetId="10" hidden="1">{"BarBridgeSwiss",#N/A,TRUE,"BarBG";"SouBridgeSwiss",#N/A,TRUE,"SouBG";"WiscBridgeSwiss",#N/A,TRUE,"WiscBG";"WisfBridgeSwiss",#N/A,TRUE,"WisfBG";"WispBridgeSwiss",#N/A,TRUE,"WispBG";"AinBridgeSwiss",#N/A,TRUE,"AinBG";"NorBridgeSwiss",#N/A,TRUE,"NorBG";"WorBridgeSwiss",#N/A,TRUE,"WorBG"}</definedName>
    <definedName name="wrn.Detailed._.Bridges._.CHF." localSheetId="28" hidden="1">{"BarBridgeSwiss",#N/A,TRUE,"BarBG";"SouBridgeSwiss",#N/A,TRUE,"SouBG";"WiscBridgeSwiss",#N/A,TRUE,"WiscBG";"WisfBridgeSwiss",#N/A,TRUE,"WisfBG";"WispBridgeSwiss",#N/A,TRUE,"WispBG";"AinBridgeSwiss",#N/A,TRUE,"AinBG";"NorBridgeSwiss",#N/A,TRUE,"NorBG";"WorBridgeSwiss",#N/A,TRUE,"WorBG"}</definedName>
    <definedName name="wrn.Detailed._.Bridges._.CHF." localSheetId="11" hidden="1">{"BarBridgeSwiss",#N/A,TRUE,"BarBG";"SouBridgeSwiss",#N/A,TRUE,"SouBG";"WiscBridgeSwiss",#N/A,TRUE,"WiscBG";"WisfBridgeSwiss",#N/A,TRUE,"WisfBG";"WispBridgeSwiss",#N/A,TRUE,"WispBG";"AinBridgeSwiss",#N/A,TRUE,"AinBG";"NorBridgeSwiss",#N/A,TRUE,"NorBG";"WorBridgeSwiss",#N/A,TRUE,"WorBG"}</definedName>
    <definedName name="wrn.Detailed._.Bridges._.CHF." localSheetId="36" hidden="1">{"BarBridgeSwiss",#N/A,TRUE,"BarBG";"SouBridgeSwiss",#N/A,TRUE,"SouBG";"WiscBridgeSwiss",#N/A,TRUE,"WiscBG";"WisfBridgeSwiss",#N/A,TRUE,"WisfBG";"WispBridgeSwiss",#N/A,TRUE,"WispBG";"AinBridgeSwiss",#N/A,TRUE,"AinBG";"NorBridgeSwiss",#N/A,TRUE,"NorBG";"WorBridgeSwiss",#N/A,TRUE,"WorBG"}</definedName>
    <definedName name="wrn.Detailed._.Bridges._.CHF." localSheetId="18" hidden="1">{"BarBridgeSwiss",#N/A,TRUE,"BarBG";"SouBridgeSwiss",#N/A,TRUE,"SouBG";"WiscBridgeSwiss",#N/A,TRUE,"WiscBG";"WisfBridgeSwiss",#N/A,TRUE,"WisfBG";"WispBridgeSwiss",#N/A,TRUE,"WispBG";"AinBridgeSwiss",#N/A,TRUE,"AinBG";"NorBridgeSwiss",#N/A,TRUE,"NorBG";"WorBridgeSwiss",#N/A,TRUE,"WorBG"}</definedName>
    <definedName name="wrn.Detailed._.Bridges._.CHF." localSheetId="38" hidden="1">{"BarBridgeSwiss",#N/A,TRUE,"BarBG";"SouBridgeSwiss",#N/A,TRUE,"SouBG";"WiscBridgeSwiss",#N/A,TRUE,"WiscBG";"WisfBridgeSwiss",#N/A,TRUE,"WisfBG";"WispBridgeSwiss",#N/A,TRUE,"WispBG";"AinBridgeSwiss",#N/A,TRUE,"AinBG";"NorBridgeSwiss",#N/A,TRUE,"NorBG";"WorBridgeSwiss",#N/A,TRUE,"WorBG"}</definedName>
    <definedName name="wrn.Detailed._.Bridges._.CHF." hidden="1">{"BarBridgeSwiss",#N/A,TRUE,"BarBG";"SouBridgeSwiss",#N/A,TRUE,"SouBG";"WiscBridgeSwiss",#N/A,TRUE,"WiscBG";"WisfBridgeSwiss",#N/A,TRUE,"WisfBG";"WispBridgeSwiss",#N/A,TRUE,"WispBG";"AinBridgeSwiss",#N/A,TRUE,"AinBG";"NorBridgeSwiss",#N/A,TRUE,"NorBG";"WorBridgeSwiss",#N/A,TRUE,"WorBG"}</definedName>
    <definedName name="wrn.Detailed._.Bridges._.GBP." localSheetId="9" hidden="1">{"BarBridgeLocal",#N/A,TRUE,"BarBG";"SouBridgeLocal",#N/A,TRUE,"SouBG";"WiscBridgeLocal",#N/A,TRUE,"WiscBG";"WisfBridgeLocal",#N/A,TRUE,"WisfBG";"WispBridgeLocal",#N/A,TRUE,"WispBG";"AinBridgeLocal",#N/A,TRUE,"AinBG";"NorBridgeLocal",#N/A,TRUE,"NorBG";"WorBridgeLOcal",#N/A,TRUE,"WorBG"}</definedName>
    <definedName name="wrn.Detailed._.Bridges._.GBP." localSheetId="51" hidden="1">{"BarBridgeLocal",#N/A,TRUE,"BarBG";"SouBridgeLocal",#N/A,TRUE,"SouBG";"WiscBridgeLocal",#N/A,TRUE,"WiscBG";"WisfBridgeLocal",#N/A,TRUE,"WisfBG";"WispBridgeLocal",#N/A,TRUE,"WispBG";"AinBridgeLocal",#N/A,TRUE,"AinBG";"NorBridgeLocal",#N/A,TRUE,"NorBG";"WorBridgeLOcal",#N/A,TRUE,"WorBG"}</definedName>
    <definedName name="wrn.Detailed._.Bridges._.GBP." localSheetId="7" hidden="1">{"BarBridgeLocal",#N/A,TRUE,"BarBG";"SouBridgeLocal",#N/A,TRUE,"SouBG";"WiscBridgeLocal",#N/A,TRUE,"WiscBG";"WisfBridgeLocal",#N/A,TRUE,"WisfBG";"WispBridgeLocal",#N/A,TRUE,"WispBG";"AinBridgeLocal",#N/A,TRUE,"AinBG";"NorBridgeLocal",#N/A,TRUE,"NorBG";"WorBridgeLOcal",#N/A,TRUE,"WorBG"}</definedName>
    <definedName name="wrn.Detailed._.Bridges._.GBP." localSheetId="6" hidden="1">{"BarBridgeLocal",#N/A,TRUE,"BarBG";"SouBridgeLocal",#N/A,TRUE,"SouBG";"WiscBridgeLocal",#N/A,TRUE,"WiscBG";"WisfBridgeLocal",#N/A,TRUE,"WisfBG";"WispBridgeLocal",#N/A,TRUE,"WispBG";"AinBridgeLocal",#N/A,TRUE,"AinBG";"NorBridgeLocal",#N/A,TRUE,"NorBG";"WorBridgeLOcal",#N/A,TRUE,"WorBG"}</definedName>
    <definedName name="wrn.Detailed._.Bridges._.GBP." localSheetId="10" hidden="1">{"BarBridgeLocal",#N/A,TRUE,"BarBG";"SouBridgeLocal",#N/A,TRUE,"SouBG";"WiscBridgeLocal",#N/A,TRUE,"WiscBG";"WisfBridgeLocal",#N/A,TRUE,"WisfBG";"WispBridgeLocal",#N/A,TRUE,"WispBG";"AinBridgeLocal",#N/A,TRUE,"AinBG";"NorBridgeLocal",#N/A,TRUE,"NorBG";"WorBridgeLOcal",#N/A,TRUE,"WorBG"}</definedName>
    <definedName name="wrn.Detailed._.Bridges._.GBP." localSheetId="28" hidden="1">{"BarBridgeLocal",#N/A,TRUE,"BarBG";"SouBridgeLocal",#N/A,TRUE,"SouBG";"WiscBridgeLocal",#N/A,TRUE,"WiscBG";"WisfBridgeLocal",#N/A,TRUE,"WisfBG";"WispBridgeLocal",#N/A,TRUE,"WispBG";"AinBridgeLocal",#N/A,TRUE,"AinBG";"NorBridgeLocal",#N/A,TRUE,"NorBG";"WorBridgeLOcal",#N/A,TRUE,"WorBG"}</definedName>
    <definedName name="wrn.Detailed._.Bridges._.GBP." localSheetId="11" hidden="1">{"BarBridgeLocal",#N/A,TRUE,"BarBG";"SouBridgeLocal",#N/A,TRUE,"SouBG";"WiscBridgeLocal",#N/A,TRUE,"WiscBG";"WisfBridgeLocal",#N/A,TRUE,"WisfBG";"WispBridgeLocal",#N/A,TRUE,"WispBG";"AinBridgeLocal",#N/A,TRUE,"AinBG";"NorBridgeLocal",#N/A,TRUE,"NorBG";"WorBridgeLOcal",#N/A,TRUE,"WorBG"}</definedName>
    <definedName name="wrn.Detailed._.Bridges._.GBP." localSheetId="36" hidden="1">{"BarBridgeLocal",#N/A,TRUE,"BarBG";"SouBridgeLocal",#N/A,TRUE,"SouBG";"WiscBridgeLocal",#N/A,TRUE,"WiscBG";"WisfBridgeLocal",#N/A,TRUE,"WisfBG";"WispBridgeLocal",#N/A,TRUE,"WispBG";"AinBridgeLocal",#N/A,TRUE,"AinBG";"NorBridgeLocal",#N/A,TRUE,"NorBG";"WorBridgeLOcal",#N/A,TRUE,"WorBG"}</definedName>
    <definedName name="wrn.Detailed._.Bridges._.GBP." localSheetId="18" hidden="1">{"BarBridgeLocal",#N/A,TRUE,"BarBG";"SouBridgeLocal",#N/A,TRUE,"SouBG";"WiscBridgeLocal",#N/A,TRUE,"WiscBG";"WisfBridgeLocal",#N/A,TRUE,"WisfBG";"WispBridgeLocal",#N/A,TRUE,"WispBG";"AinBridgeLocal",#N/A,TRUE,"AinBG";"NorBridgeLocal",#N/A,TRUE,"NorBG";"WorBridgeLOcal",#N/A,TRUE,"WorBG"}</definedName>
    <definedName name="wrn.Detailed._.Bridges._.GBP." localSheetId="38" hidden="1">{"BarBridgeLocal",#N/A,TRUE,"BarBG";"SouBridgeLocal",#N/A,TRUE,"SouBG";"WiscBridgeLocal",#N/A,TRUE,"WiscBG";"WisfBridgeLocal",#N/A,TRUE,"WisfBG";"WispBridgeLocal",#N/A,TRUE,"WispBG";"AinBridgeLocal",#N/A,TRUE,"AinBG";"NorBridgeLocal",#N/A,TRUE,"NorBG";"WorBridgeLOcal",#N/A,TRUE,"WorBG"}</definedName>
    <definedName name="wrn.Detailed._.Bridges._.GBP." hidden="1">{"BarBridgeLocal",#N/A,TRUE,"BarBG";"SouBridgeLocal",#N/A,TRUE,"SouBG";"WiscBridgeLocal",#N/A,TRUE,"WiscBG";"WisfBridgeLocal",#N/A,TRUE,"WisfBG";"WispBridgeLocal",#N/A,TRUE,"WispBG";"AinBridgeLocal",#N/A,TRUE,"AinBG";"NorBridgeLocal",#N/A,TRUE,"NorBG";"WorBridgeLOcal",#N/A,TRUE,"WorBG"}</definedName>
    <definedName name="wrn.Development._.Hours." localSheetId="35" hidden="1">{#N/A,#N/A,FALSE,"July 95";#N/A,#N/A,FALSE,"Aug 95";#N/A,#N/A,FALSE,"Sep 95";#N/A,#N/A,FALSE,"October 95"}</definedName>
    <definedName name="wrn.Development._.Hours." localSheetId="31" hidden="1">{#N/A,#N/A,FALSE,"July 95";#N/A,#N/A,FALSE,"Aug 95";#N/A,#N/A,FALSE,"Sep 95";#N/A,#N/A,FALSE,"October 95"}</definedName>
    <definedName name="wrn.Development._.Hours." localSheetId="9" hidden="1">{#N/A,#N/A,FALSE,"July 95";#N/A,#N/A,FALSE,"Aug 95";#N/A,#N/A,FALSE,"Sep 95";#N/A,#N/A,FALSE,"October 95"}</definedName>
    <definedName name="wrn.Development._.Hours." localSheetId="30" hidden="1">{#N/A,#N/A,FALSE,"July 95";#N/A,#N/A,FALSE,"Aug 95";#N/A,#N/A,FALSE,"Sep 95";#N/A,#N/A,FALSE,"October 95"}</definedName>
    <definedName name="wrn.Development._.Hours." localSheetId="51" hidden="1">{#N/A,#N/A,FALSE,"July 95";#N/A,#N/A,FALSE,"Aug 95";#N/A,#N/A,FALSE,"Sep 95";#N/A,#N/A,FALSE,"October 95"}</definedName>
    <definedName name="wrn.Development._.Hours." localSheetId="7" hidden="1">{#N/A,#N/A,FALSE,"July 95";#N/A,#N/A,FALSE,"Aug 95";#N/A,#N/A,FALSE,"Sep 95";#N/A,#N/A,FALSE,"October 95"}</definedName>
    <definedName name="wrn.Development._.Hours." localSheetId="33" hidden="1">{#N/A,#N/A,FALSE,"July 95";#N/A,#N/A,FALSE,"Aug 95";#N/A,#N/A,FALSE,"Sep 95";#N/A,#N/A,FALSE,"October 95"}</definedName>
    <definedName name="wrn.Development._.Hours." localSheetId="6" hidden="1">{#N/A,#N/A,FALSE,"July 95";#N/A,#N/A,FALSE,"Aug 95";#N/A,#N/A,FALSE,"Sep 95";#N/A,#N/A,FALSE,"October 95"}</definedName>
    <definedName name="wrn.Development._.Hours." localSheetId="16" hidden="1">{#N/A,#N/A,FALSE,"July 95";#N/A,#N/A,FALSE,"Aug 95";#N/A,#N/A,FALSE,"Sep 95";#N/A,#N/A,FALSE,"October 95"}</definedName>
    <definedName name="wrn.Development._.Hours." localSheetId="10" hidden="1">{#N/A,#N/A,FALSE,"July 95";#N/A,#N/A,FALSE,"Aug 95";#N/A,#N/A,FALSE,"Sep 95";#N/A,#N/A,FALSE,"October 95"}</definedName>
    <definedName name="wrn.Development._.Hours." localSheetId="29" hidden="1">{#N/A,#N/A,FALSE,"July 95";#N/A,#N/A,FALSE,"Aug 95";#N/A,#N/A,FALSE,"Sep 95";#N/A,#N/A,FALSE,"October 95"}</definedName>
    <definedName name="wrn.Development._.Hours." localSheetId="28" hidden="1">{#N/A,#N/A,FALSE,"July 95";#N/A,#N/A,FALSE,"Aug 95";#N/A,#N/A,FALSE,"Sep 95";#N/A,#N/A,FALSE,"October 95"}</definedName>
    <definedName name="wrn.Development._.Hours." localSheetId="11" hidden="1">{#N/A,#N/A,FALSE,"July 95";#N/A,#N/A,FALSE,"Aug 95";#N/A,#N/A,FALSE,"Sep 95";#N/A,#N/A,FALSE,"October 95"}</definedName>
    <definedName name="wrn.Development._.Hours." localSheetId="36" hidden="1">{#N/A,#N/A,FALSE,"July 95";#N/A,#N/A,FALSE,"Aug 95";#N/A,#N/A,FALSE,"Sep 95";#N/A,#N/A,FALSE,"October 95"}</definedName>
    <definedName name="wrn.Development._.Hours." localSheetId="32" hidden="1">{#N/A,#N/A,FALSE,"July 95";#N/A,#N/A,FALSE,"Aug 95";#N/A,#N/A,FALSE,"Sep 95";#N/A,#N/A,FALSE,"October 95"}</definedName>
    <definedName name="wrn.Development._.Hours." localSheetId="18" hidden="1">{#N/A,#N/A,FALSE,"July 95";#N/A,#N/A,FALSE,"Aug 95";#N/A,#N/A,FALSE,"Sep 95";#N/A,#N/A,FALSE,"October 95"}</definedName>
    <definedName name="wrn.Development._.Hours." localSheetId="38" hidden="1">{#N/A,#N/A,FALSE,"July 95";#N/A,#N/A,FALSE,"Aug 95";#N/A,#N/A,FALSE,"Sep 95";#N/A,#N/A,FALSE,"October 95"}</definedName>
    <definedName name="wrn.Development._.Hours." hidden="1">{#N/A,#N/A,FALSE,"July 95";#N/A,#N/A,FALSE,"Aug 95";#N/A,#N/A,FALSE,"Sep 95";#N/A,#N/A,FALSE,"October 95"}</definedName>
    <definedName name="wrn.Diebold._.1." localSheetId="9"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7"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6"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10"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28"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11"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36"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18"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localSheetId="38" hidden="1">{#N/A,#N/A,FALSE,"Allo SEC";#N/A,#N/A,FALSE,"Consid";#N/A,#N/A,FALSE,"BalSht";#N/A,#N/A,FALSE,"Customer List";#N/A,#N/A,FALSE,"WFIP";#N/A,#N/A,FALSE,"WC";#N/A,#N/A,FALSE,"FA_Dep";#N/A,#N/A,FALSE,"SUMMARY";#N/A,#N/A,FALSE,"Hardware";#N/A,#N/A,FALSE,"WRM";#N/A,#N/A,FALSE,"NWS";#N/A,#N/A,FALSE,"Embed. SW";#N/A,#N/A,FALSE,"WRM-IPRD";#N/A,#N/A,FALSE,"WinForm-IPRD";#N/A,#N/A,FALSE,"Sheet1"}</definedName>
    <definedName name="wrn.Diebold._.1." hidden="1">{#N/A,#N/A,FALSE,"Allo SEC";#N/A,#N/A,FALSE,"Consid";#N/A,#N/A,FALSE,"BalSht";#N/A,#N/A,FALSE,"Customer List";#N/A,#N/A,FALSE,"WFIP";#N/A,#N/A,FALSE,"WC";#N/A,#N/A,FALSE,"FA_Dep";#N/A,#N/A,FALSE,"SUMMARY";#N/A,#N/A,FALSE,"Hardware";#N/A,#N/A,FALSE,"WRM";#N/A,#N/A,FALSE,"NWS";#N/A,#N/A,FALSE,"Embed. SW";#N/A,#N/A,FALSE,"WRM-IPRD";#N/A,#N/A,FALSE,"WinForm-IPRD";#N/A,#N/A,FALSE,"Sheet1"}</definedName>
    <definedName name="wrn.DMark." localSheetId="9" hidden="1">{#N/A,#N/A,FALSE,"DM ACS";#N/A,#N/A,FALSE,"DM P&amp;L";#N/A,#N/A,FALSE,"DM BS";#N/A,#N/A,FALSE,"DM CF"}</definedName>
    <definedName name="wrn.DMark." localSheetId="51" hidden="1">{#N/A,#N/A,FALSE,"DM ACS";#N/A,#N/A,FALSE,"DM P&amp;L";#N/A,#N/A,FALSE,"DM BS";#N/A,#N/A,FALSE,"DM CF"}</definedName>
    <definedName name="wrn.DMark." localSheetId="7" hidden="1">{#N/A,#N/A,FALSE,"DM ACS";#N/A,#N/A,FALSE,"DM P&amp;L";#N/A,#N/A,FALSE,"DM BS";#N/A,#N/A,FALSE,"DM CF"}</definedName>
    <definedName name="wrn.DMark." localSheetId="6" hidden="1">{#N/A,#N/A,FALSE,"DM ACS";#N/A,#N/A,FALSE,"DM P&amp;L";#N/A,#N/A,FALSE,"DM BS";#N/A,#N/A,FALSE,"DM CF"}</definedName>
    <definedName name="wrn.DMark." localSheetId="16" hidden="1">{#N/A,#N/A,FALSE,"DM ACS";#N/A,#N/A,FALSE,"DM P&amp;L";#N/A,#N/A,FALSE,"DM BS";#N/A,#N/A,FALSE,"DM CF"}</definedName>
    <definedName name="wrn.DMark." localSheetId="10" hidden="1">{#N/A,#N/A,FALSE,"DM ACS";#N/A,#N/A,FALSE,"DM P&amp;L";#N/A,#N/A,FALSE,"DM BS";#N/A,#N/A,FALSE,"DM CF"}</definedName>
    <definedName name="wrn.DMark." localSheetId="29" hidden="1">{#N/A,#N/A,FALSE,"DM ACS";#N/A,#N/A,FALSE,"DM P&amp;L";#N/A,#N/A,FALSE,"DM BS";#N/A,#N/A,FALSE,"DM CF"}</definedName>
    <definedName name="wrn.DMark." localSheetId="28" hidden="1">{#N/A,#N/A,FALSE,"DM ACS";#N/A,#N/A,FALSE,"DM P&amp;L";#N/A,#N/A,FALSE,"DM BS";#N/A,#N/A,FALSE,"DM CF"}</definedName>
    <definedName name="wrn.DMark." localSheetId="11" hidden="1">{#N/A,#N/A,FALSE,"DM ACS";#N/A,#N/A,FALSE,"DM P&amp;L";#N/A,#N/A,FALSE,"DM BS";#N/A,#N/A,FALSE,"DM CF"}</definedName>
    <definedName name="wrn.DMark." localSheetId="36" hidden="1">{#N/A,#N/A,FALSE,"DM ACS";#N/A,#N/A,FALSE,"DM P&amp;L";#N/A,#N/A,FALSE,"DM BS";#N/A,#N/A,FALSE,"DM CF"}</definedName>
    <definedName name="wrn.DMark." localSheetId="18" hidden="1">{#N/A,#N/A,FALSE,"DM ACS";#N/A,#N/A,FALSE,"DM P&amp;L";#N/A,#N/A,FALSE,"DM BS";#N/A,#N/A,FALSE,"DM CF"}</definedName>
    <definedName name="wrn.DMark." localSheetId="38" hidden="1">{#N/A,#N/A,FALSE,"DM ACS";#N/A,#N/A,FALSE,"DM P&amp;L";#N/A,#N/A,FALSE,"DM BS";#N/A,#N/A,FALSE,"DM CF"}</definedName>
    <definedName name="wrn.DMark." hidden="1">{#N/A,#N/A,FALSE,"DM ACS";#N/A,#N/A,FALSE,"DM P&amp;L";#N/A,#N/A,FALSE,"DM BS";#N/A,#N/A,FALSE,"DM CF"}</definedName>
    <definedName name="wrn.Dollars." localSheetId="9" hidden="1">{#N/A,#N/A,FALSE,"$ ACS";#N/A,#N/A,FALSE,"$ P&amp;L";#N/A,#N/A,FALSE,"$ BS";#N/A,#N/A,FALSE,"$ CF"}</definedName>
    <definedName name="wrn.Dollars." localSheetId="51" hidden="1">{#N/A,#N/A,FALSE,"$ ACS";#N/A,#N/A,FALSE,"$ P&amp;L";#N/A,#N/A,FALSE,"$ BS";#N/A,#N/A,FALSE,"$ CF"}</definedName>
    <definedName name="wrn.Dollars." localSheetId="7" hidden="1">{#N/A,#N/A,FALSE,"$ ACS";#N/A,#N/A,FALSE,"$ P&amp;L";#N/A,#N/A,FALSE,"$ BS";#N/A,#N/A,FALSE,"$ CF"}</definedName>
    <definedName name="wrn.Dollars." localSheetId="6" hidden="1">{#N/A,#N/A,FALSE,"$ ACS";#N/A,#N/A,FALSE,"$ P&amp;L";#N/A,#N/A,FALSE,"$ BS";#N/A,#N/A,FALSE,"$ CF"}</definedName>
    <definedName name="wrn.Dollars." localSheetId="16" hidden="1">{#N/A,#N/A,FALSE,"$ ACS";#N/A,#N/A,FALSE,"$ P&amp;L";#N/A,#N/A,FALSE,"$ BS";#N/A,#N/A,FALSE,"$ CF"}</definedName>
    <definedName name="wrn.Dollars." localSheetId="10" hidden="1">{#N/A,#N/A,FALSE,"$ ACS";#N/A,#N/A,FALSE,"$ P&amp;L";#N/A,#N/A,FALSE,"$ BS";#N/A,#N/A,FALSE,"$ CF"}</definedName>
    <definedName name="wrn.Dollars." localSheetId="29" hidden="1">{#N/A,#N/A,FALSE,"$ ACS";#N/A,#N/A,FALSE,"$ P&amp;L";#N/A,#N/A,FALSE,"$ BS";#N/A,#N/A,FALSE,"$ CF"}</definedName>
    <definedName name="wrn.Dollars." localSheetId="28" hidden="1">{#N/A,#N/A,FALSE,"$ ACS";#N/A,#N/A,FALSE,"$ P&amp;L";#N/A,#N/A,FALSE,"$ BS";#N/A,#N/A,FALSE,"$ CF"}</definedName>
    <definedName name="wrn.Dollars." localSheetId="11" hidden="1">{#N/A,#N/A,FALSE,"$ ACS";#N/A,#N/A,FALSE,"$ P&amp;L";#N/A,#N/A,FALSE,"$ BS";#N/A,#N/A,FALSE,"$ CF"}</definedName>
    <definedName name="wrn.Dollars." localSheetId="36" hidden="1">{#N/A,#N/A,FALSE,"$ ACS";#N/A,#N/A,FALSE,"$ P&amp;L";#N/A,#N/A,FALSE,"$ BS";#N/A,#N/A,FALSE,"$ CF"}</definedName>
    <definedName name="wrn.Dollars." localSheetId="18" hidden="1">{#N/A,#N/A,FALSE,"$ ACS";#N/A,#N/A,FALSE,"$ P&amp;L";#N/A,#N/A,FALSE,"$ BS";#N/A,#N/A,FALSE,"$ CF"}</definedName>
    <definedName name="wrn.Dollars." localSheetId="38" hidden="1">{#N/A,#N/A,FALSE,"$ ACS";#N/A,#N/A,FALSE,"$ P&amp;L";#N/A,#N/A,FALSE,"$ BS";#N/A,#N/A,FALSE,"$ CF"}</definedName>
    <definedName name="wrn.Dollars." hidden="1">{#N/A,#N/A,FALSE,"$ ACS";#N/A,#N/A,FALSE,"$ P&amp;L";#N/A,#N/A,FALSE,"$ BS";#N/A,#N/A,FALSE,"$ CF"}</definedName>
    <definedName name="wrn.etran." localSheetId="9"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7"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6"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10"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28"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11"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36"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18"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localSheetId="38"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tran." hidden="1">{#N/A,#N/A,FALSE,"Allo SEC";#N/A,#N/A,FALSE,"Consid";#N/A,#N/A,FALSE,"BalSht";#N/A,#N/A,FALSE,"WC";#N/A,#N/A,FALSE,"FA_Dep";#N/A,#N/A,FALSE,"Cap Assets";#N/A,#N/A,FALSE,"Royalty Assets";#N/A,#N/A,FALSE,"RateMaster";#N/A,#N/A,FALSE,"FreightView";#N/A,#N/A,FALSE,"PriceNet";#N/A,#N/A,FALSE,"WFIP";#N/A,#N/A,FALSE,"Customer List";#N/A,#N/A,FALSE,"IPRD Sum";#N/A,#N/A,FALSE,"Revenue";#N/A,#N/A,FALSE,"Comps";#N/A,#N/A,FALSE,"IPRD1-PR";#N/A,#N/A,FALSE,"IPRD2-CR";#N/A,#N/A,FALSE,"IPRD3-TRS";#N/A,#N/A,FALSE,"IPRD4-SMS";#N/A,#N/A,FALSE,"WACC"}</definedName>
    <definedName name="wrn.Everything." localSheetId="35"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31"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9"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30"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51"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7"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33"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6"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16"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10"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29"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28"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11"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36"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32"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18"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38"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 localSheetId="9" hidden="1">{#N/A,#N/A,FALSE,"NBU rates 1999"}</definedName>
    <definedName name="wrn.ex." localSheetId="16" hidden="1">{#N/A,#N/A,FALSE,"NBU rates 1999"}</definedName>
    <definedName name="wrn.ex." localSheetId="10" hidden="1">{#N/A,#N/A,FALSE,"NBU rates 1999"}</definedName>
    <definedName name="wrn.ex." localSheetId="11" hidden="1">{#N/A,#N/A,FALSE,"NBU rates 1999"}</definedName>
    <definedName name="wrn.ex." localSheetId="18" hidden="1">{#N/A,#N/A,FALSE,"NBU rates 1999"}</definedName>
    <definedName name="wrn.ex." localSheetId="38" hidden="1">{#N/A,#N/A,FALSE,"NBU rates 1999"}</definedName>
    <definedName name="wrn.ex." hidden="1">{#N/A,#N/A,FALSE,"NBU rates 1999"}</definedName>
    <definedName name="wrn.Exam._.Workpapers._.1." localSheetId="9"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5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7"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1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2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1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36"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1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localSheetId="38"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Factories._.CHF." localSheetId="9"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51"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7"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6"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10"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28"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11"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36"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18"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localSheetId="38"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CHF." hidden="1">{"BarBridgeSwiss",#N/A,TRUE,"BarBG";"BarOtherSwiss",#N/A,TRUE,"BarOT";"BarSummarySwiss",#N/A,TRUE,"BarSM";"SouBridgeSwiss",#N/A,TRUE,"SouBG";"SouOtherSwiss",#N/A,TRUE,"SouOT";"SouSummarySwiss",#N/A,TRUE,"SouSM";"WiscBridgeSwiss",#N/A,TRUE,"WiscBG";"WiscOtherSwiss",#N/A,TRUE,"WiscOT";"WiscSummarySwiss",#N/A,TRUE,"WiscSM";"WisfBridgeSwiss",#N/A,TRUE,"WisfBG";"WisfOtherSwiss",#N/A,TRUE,"WisfOT";"WisfSummarySwiss",#N/A,TRUE,"WisfSM";"WispBridgeSwiss",#N/A,TRUE,"WispBG";"WispOtherSwiss",#N/A,TRUE,"WispOT";"WispSummarySwiss",#N/A,TRUE,"WispSM";"AinBridgeSwiss",#N/A,TRUE,"AinBG";"AinOtherSwiss",#N/A,TRUE,"AinOT";"AinSummarySwiss",#N/A,TRUE,"AinSM";"NorBridgeSwiss",#N/A,TRUE,"NorBG";"NorOtherSwiss",#N/A,TRUE,"NorOT";"NorSummarySwiss",#N/A,TRUE,"NorSM";"WorBridgeSwiss",#N/A,TRUE,"WorBG";"WorOtherSwiss",#N/A,TRUE,"WorOT";"WorSummarySwiss",#N/A,TRUE,"WorSM"}</definedName>
    <definedName name="wrn.Factories._.GBP." localSheetId="9"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51"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7"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6"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10"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28"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11"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36"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18"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localSheetId="38"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actories._.GBP." hidden="1">{"BarBridgeLocal",#N/A,TRUE,"BarBG";"BarOtherLocal",#N/A,TRUE,"BarOT";"BarSummaryLocal",#N/A,TRUE,"BarSM";"SouBridgeLocal",#N/A,TRUE,"SouBG";"SouOtherLocal",#N/A,TRUE,"SouOT";"SouSummaryLocal",#N/A,TRUE,"SouSM";"WiscBridgeLocal",#N/A,TRUE,"WiscBG";"WiscOtherLocal",#N/A,TRUE,"WiscOT";"WiscSummaryLocal",#N/A,TRUE,"WiscSM";"WisfBridgeLocal",#N/A,TRUE,"WisfBG";"WisfOtherLOcal",#N/A,TRUE,"WisfOT";"WisfSummaryLocal",#N/A,TRUE,"WisfSM";"WispBridgeLocal",#N/A,TRUE,"WispBG";"WispOtherLocal",#N/A,TRUE,"WispOT";"WispSummaryLocal",#N/A,TRUE,"WispSM";"AinBridgeLocal",#N/A,TRUE,"AinBG";"AinOtherLocal",#N/A,TRUE,"AinOT";"AinSummaryLocal",#N/A,TRUE,"AinSM";"NorBridgeLocal",#N/A,TRUE,"NorBG";"NorOtherLocal",#N/A,TRUE,"NorOT";"NorSummaryLocal",#N/A,TRUE,"NorSM";"WorBridgeLOcal",#N/A,TRUE,"WorBG";"WorOtherLocal",#N/A,TRUE,"WorOT";"WorSummaryLocal",#N/A,TRUE,"WorSM"}</definedName>
    <definedName name="wrn.filecopy." localSheetId="35"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31"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9"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30"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51"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7"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33"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6"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16"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10"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29"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28"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11"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36"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32"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18"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38"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35" hidden="1">{#N/A,#N/A,FALSE,"Assump2";#N/A,#N/A,FALSE,"Income2";#N/A,#N/A,FALSE,"Balance2";#N/A,#N/A,FALSE,"DCF Filter";#N/A,#N/A,FALSE,"Trans Assump2";#N/A,#N/A,FALSE,"Combined Income2";#N/A,#N/A,FALSE,"Combined Balance2"}</definedName>
    <definedName name="wrn.Filter." localSheetId="31" hidden="1">{#N/A,#N/A,FALSE,"Assump2";#N/A,#N/A,FALSE,"Income2";#N/A,#N/A,FALSE,"Balance2";#N/A,#N/A,FALSE,"DCF Filter";#N/A,#N/A,FALSE,"Trans Assump2";#N/A,#N/A,FALSE,"Combined Income2";#N/A,#N/A,FALSE,"Combined Balance2"}</definedName>
    <definedName name="wrn.Filter." localSheetId="9" hidden="1">{#N/A,#N/A,FALSE,"Assump2";#N/A,#N/A,FALSE,"Income2";#N/A,#N/A,FALSE,"Balance2";#N/A,#N/A,FALSE,"DCF Filter";#N/A,#N/A,FALSE,"Trans Assump2";#N/A,#N/A,FALSE,"Combined Income2";#N/A,#N/A,FALSE,"Combined Balance2"}</definedName>
    <definedName name="wrn.Filter." localSheetId="30" hidden="1">{#N/A,#N/A,FALSE,"Assump2";#N/A,#N/A,FALSE,"Income2";#N/A,#N/A,FALSE,"Balance2";#N/A,#N/A,FALSE,"DCF Filter";#N/A,#N/A,FALSE,"Trans Assump2";#N/A,#N/A,FALSE,"Combined Income2";#N/A,#N/A,FALSE,"Combined Balance2"}</definedName>
    <definedName name="wrn.Filter." localSheetId="51" hidden="1">{#N/A,#N/A,FALSE,"Assump2";#N/A,#N/A,FALSE,"Income2";#N/A,#N/A,FALSE,"Balance2";#N/A,#N/A,FALSE,"DCF Filter";#N/A,#N/A,FALSE,"Trans Assump2";#N/A,#N/A,FALSE,"Combined Income2";#N/A,#N/A,FALSE,"Combined Balance2"}</definedName>
    <definedName name="wrn.Filter." localSheetId="7" hidden="1">{#N/A,#N/A,FALSE,"Assump2";#N/A,#N/A,FALSE,"Income2";#N/A,#N/A,FALSE,"Balance2";#N/A,#N/A,FALSE,"DCF Filter";#N/A,#N/A,FALSE,"Trans Assump2";#N/A,#N/A,FALSE,"Combined Income2";#N/A,#N/A,FALSE,"Combined Balance2"}</definedName>
    <definedName name="wrn.Filter." localSheetId="33" hidden="1">{#N/A,#N/A,FALSE,"Assump2";#N/A,#N/A,FALSE,"Income2";#N/A,#N/A,FALSE,"Balance2";#N/A,#N/A,FALSE,"DCF Filter";#N/A,#N/A,FALSE,"Trans Assump2";#N/A,#N/A,FALSE,"Combined Income2";#N/A,#N/A,FALSE,"Combined Balance2"}</definedName>
    <definedName name="wrn.Filter." localSheetId="6" hidden="1">{#N/A,#N/A,FALSE,"Assump2";#N/A,#N/A,FALSE,"Income2";#N/A,#N/A,FALSE,"Balance2";#N/A,#N/A,FALSE,"DCF Filter";#N/A,#N/A,FALSE,"Trans Assump2";#N/A,#N/A,FALSE,"Combined Income2";#N/A,#N/A,FALSE,"Combined Balance2"}</definedName>
    <definedName name="wrn.Filter." localSheetId="16" hidden="1">{#N/A,#N/A,FALSE,"Assump2";#N/A,#N/A,FALSE,"Income2";#N/A,#N/A,FALSE,"Balance2";#N/A,#N/A,FALSE,"DCF Filter";#N/A,#N/A,FALSE,"Trans Assump2";#N/A,#N/A,FALSE,"Combined Income2";#N/A,#N/A,FALSE,"Combined Balance2"}</definedName>
    <definedName name="wrn.Filter." localSheetId="10" hidden="1">{#N/A,#N/A,FALSE,"Assump2";#N/A,#N/A,FALSE,"Income2";#N/A,#N/A,FALSE,"Balance2";#N/A,#N/A,FALSE,"DCF Filter";#N/A,#N/A,FALSE,"Trans Assump2";#N/A,#N/A,FALSE,"Combined Income2";#N/A,#N/A,FALSE,"Combined Balance2"}</definedName>
    <definedName name="wrn.Filter." localSheetId="29" hidden="1">{#N/A,#N/A,FALSE,"Assump2";#N/A,#N/A,FALSE,"Income2";#N/A,#N/A,FALSE,"Balance2";#N/A,#N/A,FALSE,"DCF Filter";#N/A,#N/A,FALSE,"Trans Assump2";#N/A,#N/A,FALSE,"Combined Income2";#N/A,#N/A,FALSE,"Combined Balance2"}</definedName>
    <definedName name="wrn.Filter." localSheetId="28" hidden="1">{#N/A,#N/A,FALSE,"Assump2";#N/A,#N/A,FALSE,"Income2";#N/A,#N/A,FALSE,"Balance2";#N/A,#N/A,FALSE,"DCF Filter";#N/A,#N/A,FALSE,"Trans Assump2";#N/A,#N/A,FALSE,"Combined Income2";#N/A,#N/A,FALSE,"Combined Balance2"}</definedName>
    <definedName name="wrn.Filter." localSheetId="11" hidden="1">{#N/A,#N/A,FALSE,"Assump2";#N/A,#N/A,FALSE,"Income2";#N/A,#N/A,FALSE,"Balance2";#N/A,#N/A,FALSE,"DCF Filter";#N/A,#N/A,FALSE,"Trans Assump2";#N/A,#N/A,FALSE,"Combined Income2";#N/A,#N/A,FALSE,"Combined Balance2"}</definedName>
    <definedName name="wrn.Filter." localSheetId="36" hidden="1">{#N/A,#N/A,FALSE,"Assump2";#N/A,#N/A,FALSE,"Income2";#N/A,#N/A,FALSE,"Balance2";#N/A,#N/A,FALSE,"DCF Filter";#N/A,#N/A,FALSE,"Trans Assump2";#N/A,#N/A,FALSE,"Combined Income2";#N/A,#N/A,FALSE,"Combined Balance2"}</definedName>
    <definedName name="wrn.Filter." localSheetId="32" hidden="1">{#N/A,#N/A,FALSE,"Assump2";#N/A,#N/A,FALSE,"Income2";#N/A,#N/A,FALSE,"Balance2";#N/A,#N/A,FALSE,"DCF Filter";#N/A,#N/A,FALSE,"Trans Assump2";#N/A,#N/A,FALSE,"Combined Income2";#N/A,#N/A,FALSE,"Combined Balance2"}</definedName>
    <definedName name="wrn.Filter." localSheetId="18" hidden="1">{#N/A,#N/A,FALSE,"Assump2";#N/A,#N/A,FALSE,"Income2";#N/A,#N/A,FALSE,"Balance2";#N/A,#N/A,FALSE,"DCF Filter";#N/A,#N/A,FALSE,"Trans Assump2";#N/A,#N/A,FALSE,"Combined Income2";#N/A,#N/A,FALSE,"Combined Balance2"}</definedName>
    <definedName name="wrn.Filter." localSheetId="38"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 localSheetId="35"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3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3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5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7"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33"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1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1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2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2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1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3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32"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1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localSheetId="3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35"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3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3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5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7"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33"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1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1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29"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2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11"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36"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32"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1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38"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_.assessment." localSheetId="35" hidden="1">{#N/A,#N/A,TRUE,"Cover letter";#N/A,#N/A,TRUE,"Definitions";#N/A,#N/A,TRUE,"financial data";#N/A,#N/A,TRUE,"general data"}</definedName>
    <definedName name="wrn.financial._.assessment." localSheetId="31" hidden="1">{#N/A,#N/A,TRUE,"Cover letter";#N/A,#N/A,TRUE,"Definitions";#N/A,#N/A,TRUE,"financial data";#N/A,#N/A,TRUE,"general data"}</definedName>
    <definedName name="wrn.financial._.assessment." localSheetId="9" hidden="1">{#N/A,#N/A,TRUE,"Cover letter";#N/A,#N/A,TRUE,"Definitions";#N/A,#N/A,TRUE,"financial data";#N/A,#N/A,TRUE,"general data"}</definedName>
    <definedName name="wrn.financial._.assessment." localSheetId="30" hidden="1">{#N/A,#N/A,TRUE,"Cover letter";#N/A,#N/A,TRUE,"Definitions";#N/A,#N/A,TRUE,"financial data";#N/A,#N/A,TRUE,"general data"}</definedName>
    <definedName name="wrn.financial._.assessment." localSheetId="51" hidden="1">{#N/A,#N/A,TRUE,"Cover letter";#N/A,#N/A,TRUE,"Definitions";#N/A,#N/A,TRUE,"financial data";#N/A,#N/A,TRUE,"general data"}</definedName>
    <definedName name="wrn.financial._.assessment." localSheetId="7" hidden="1">{#N/A,#N/A,TRUE,"Cover letter";#N/A,#N/A,TRUE,"Definitions";#N/A,#N/A,TRUE,"financial data";#N/A,#N/A,TRUE,"general data"}</definedName>
    <definedName name="wrn.financial._.assessment." localSheetId="33" hidden="1">{#N/A,#N/A,TRUE,"Cover letter";#N/A,#N/A,TRUE,"Definitions";#N/A,#N/A,TRUE,"financial data";#N/A,#N/A,TRUE,"general data"}</definedName>
    <definedName name="wrn.financial._.assessment." localSheetId="6" hidden="1">{#N/A,#N/A,TRUE,"Cover letter";#N/A,#N/A,TRUE,"Definitions";#N/A,#N/A,TRUE,"financial data";#N/A,#N/A,TRUE,"general data"}</definedName>
    <definedName name="wrn.financial._.assessment." localSheetId="16" hidden="1">{#N/A,#N/A,TRUE,"Cover letter";#N/A,#N/A,TRUE,"Definitions";#N/A,#N/A,TRUE,"financial data";#N/A,#N/A,TRUE,"general data"}</definedName>
    <definedName name="wrn.financial._.assessment." localSheetId="10" hidden="1">{#N/A,#N/A,TRUE,"Cover letter";#N/A,#N/A,TRUE,"Definitions";#N/A,#N/A,TRUE,"financial data";#N/A,#N/A,TRUE,"general data"}</definedName>
    <definedName name="wrn.financial._.assessment." localSheetId="29" hidden="1">{#N/A,#N/A,TRUE,"Cover letter";#N/A,#N/A,TRUE,"Definitions";#N/A,#N/A,TRUE,"financial data";#N/A,#N/A,TRUE,"general data"}</definedName>
    <definedName name="wrn.financial._.assessment." localSheetId="28" hidden="1">{#N/A,#N/A,TRUE,"Cover letter";#N/A,#N/A,TRUE,"Definitions";#N/A,#N/A,TRUE,"financial data";#N/A,#N/A,TRUE,"general data"}</definedName>
    <definedName name="wrn.financial._.assessment." localSheetId="11" hidden="1">{#N/A,#N/A,TRUE,"Cover letter";#N/A,#N/A,TRUE,"Definitions";#N/A,#N/A,TRUE,"financial data";#N/A,#N/A,TRUE,"general data"}</definedName>
    <definedName name="wrn.financial._.assessment." localSheetId="36" hidden="1">{#N/A,#N/A,TRUE,"Cover letter";#N/A,#N/A,TRUE,"Definitions";#N/A,#N/A,TRUE,"financial data";#N/A,#N/A,TRUE,"general data"}</definedName>
    <definedName name="wrn.financial._.assessment." localSheetId="32" hidden="1">{#N/A,#N/A,TRUE,"Cover letter";#N/A,#N/A,TRUE,"Definitions";#N/A,#N/A,TRUE,"financial data";#N/A,#N/A,TRUE,"general data"}</definedName>
    <definedName name="wrn.financial._.assessment." localSheetId="18" hidden="1">{#N/A,#N/A,TRUE,"Cover letter";#N/A,#N/A,TRUE,"Definitions";#N/A,#N/A,TRUE,"financial data";#N/A,#N/A,TRUE,"general data"}</definedName>
    <definedName name="wrn.financial._.assessment." localSheetId="38" hidden="1">{#N/A,#N/A,TRUE,"Cover letter";#N/A,#N/A,TRUE,"Definitions";#N/A,#N/A,TRUE,"financial data";#N/A,#N/A,TRUE,"general data"}</definedName>
    <definedName name="wrn.financial._.assessment." hidden="1">{#N/A,#N/A,TRUE,"Cover letter";#N/A,#N/A,TRUE,"Definitions";#N/A,#N/A,TRUE,"financial data";#N/A,#N/A,TRUE,"general data"}</definedName>
    <definedName name="wrn.Fiqusa_G." localSheetId="9"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51"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7"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6"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16"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10"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29"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28"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11"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36"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18"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localSheetId="38"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 hidden="1">{"Fiqusa_G",#N/A,FALSE,"Fiqusa";"Filpes_G",#N/A,FALSE,"Filpes";"Filpes_Text_G",#N/A,FALSE,"Filpes_Text";"Filpes_Rig_G",#N/A,FALSE,"Filpes_Rig";"Filpes_Poy_G",#N/A,FALSE,"Filpes_POY";"Nyltex_G",#N/A,FALSE,"Nyltex";"Ny_Ind_G",#N/A,FALSE,"Ny_Ind";"Ny_Ind_Hilo_BMT_G",#N/A,FALSE,"Ny_Ind_Hilo_BMT";"BMT_G",#N/A,FALSE,"BMT";"Ny_Ind_Hilo",#N/A,FALSE,"Ny_Ind_Hilo";"Ny_Ind_C_Cda_G",#N/A,FALSE,"Ny_Ind_C_Cda";"Ny_Ind_C_Lat_G",#N/A,FALSE,"Ny_Ind_C_Lat";"Pe_Ind_G",#N/A,FALSE,"Pe_Ind";"Pe_Ind_Hilo_G",#N/A,FALSE,"Pe_Ind_Hilo";"Pe_Ind_C_Lat_G",#N/A,FALSE,"Pe_Ind_C_Lat";"Pe_Chip_G",#N/A,FALSE,"Pe_Chip";"Pe_Chip_BPU_G",#N/A,FALSE,"Pe_Chip_BPU";"Pe_Chip_CPU_G",#N/A,FALSE,"Pe_Chip_CPU";"Ny_Chip_G",#N/A,FALSE,"Ny_Chip"}</definedName>
    <definedName name="wrn.Fiqusa_G_Linea." localSheetId="9" hidden="1">{"Fiqusa_G",#N/A,FALSE,"Fiqusa";"Filpes_G",#N/A,FALSE,"Filpes";"Nyltex_G",#N/A,FALSE,"Nyltex";"Ny_Ind_G",#N/A,FALSE,"Ny_Ind";"Pe_Ind_G",#N/A,FALSE,"Pe_Ind";"Pe_Chip_G",#N/A,FALSE,"Pe_Chip";"Ny_Chip_G",#N/A,FALSE,"Ny_Chip"}</definedName>
    <definedName name="wrn.Fiqusa_G_Linea." localSheetId="51" hidden="1">{"Fiqusa_G",#N/A,FALSE,"Fiqusa";"Filpes_G",#N/A,FALSE,"Filpes";"Nyltex_G",#N/A,FALSE,"Nyltex";"Ny_Ind_G",#N/A,FALSE,"Ny_Ind";"Pe_Ind_G",#N/A,FALSE,"Pe_Ind";"Pe_Chip_G",#N/A,FALSE,"Pe_Chip";"Ny_Chip_G",#N/A,FALSE,"Ny_Chip"}</definedName>
    <definedName name="wrn.Fiqusa_G_Linea." localSheetId="7" hidden="1">{"Fiqusa_G",#N/A,FALSE,"Fiqusa";"Filpes_G",#N/A,FALSE,"Filpes";"Nyltex_G",#N/A,FALSE,"Nyltex";"Ny_Ind_G",#N/A,FALSE,"Ny_Ind";"Pe_Ind_G",#N/A,FALSE,"Pe_Ind";"Pe_Chip_G",#N/A,FALSE,"Pe_Chip";"Ny_Chip_G",#N/A,FALSE,"Ny_Chip"}</definedName>
    <definedName name="wrn.Fiqusa_G_Linea." localSheetId="6" hidden="1">{"Fiqusa_G",#N/A,FALSE,"Fiqusa";"Filpes_G",#N/A,FALSE,"Filpes";"Nyltex_G",#N/A,FALSE,"Nyltex";"Ny_Ind_G",#N/A,FALSE,"Ny_Ind";"Pe_Ind_G",#N/A,FALSE,"Pe_Ind";"Pe_Chip_G",#N/A,FALSE,"Pe_Chip";"Ny_Chip_G",#N/A,FALSE,"Ny_Chip"}</definedName>
    <definedName name="wrn.Fiqusa_G_Linea." localSheetId="16" hidden="1">{"Fiqusa_G",#N/A,FALSE,"Fiqusa";"Filpes_G",#N/A,FALSE,"Filpes";"Nyltex_G",#N/A,FALSE,"Nyltex";"Ny_Ind_G",#N/A,FALSE,"Ny_Ind";"Pe_Ind_G",#N/A,FALSE,"Pe_Ind";"Pe_Chip_G",#N/A,FALSE,"Pe_Chip";"Ny_Chip_G",#N/A,FALSE,"Ny_Chip"}</definedName>
    <definedName name="wrn.Fiqusa_G_Linea." localSheetId="10" hidden="1">{"Fiqusa_G",#N/A,FALSE,"Fiqusa";"Filpes_G",#N/A,FALSE,"Filpes";"Nyltex_G",#N/A,FALSE,"Nyltex";"Ny_Ind_G",#N/A,FALSE,"Ny_Ind";"Pe_Ind_G",#N/A,FALSE,"Pe_Ind";"Pe_Chip_G",#N/A,FALSE,"Pe_Chip";"Ny_Chip_G",#N/A,FALSE,"Ny_Chip"}</definedName>
    <definedName name="wrn.Fiqusa_G_Linea." localSheetId="29" hidden="1">{"Fiqusa_G",#N/A,FALSE,"Fiqusa";"Filpes_G",#N/A,FALSE,"Filpes";"Nyltex_G",#N/A,FALSE,"Nyltex";"Ny_Ind_G",#N/A,FALSE,"Ny_Ind";"Pe_Ind_G",#N/A,FALSE,"Pe_Ind";"Pe_Chip_G",#N/A,FALSE,"Pe_Chip";"Ny_Chip_G",#N/A,FALSE,"Ny_Chip"}</definedName>
    <definedName name="wrn.Fiqusa_G_Linea." localSheetId="28" hidden="1">{"Fiqusa_G",#N/A,FALSE,"Fiqusa";"Filpes_G",#N/A,FALSE,"Filpes";"Nyltex_G",#N/A,FALSE,"Nyltex";"Ny_Ind_G",#N/A,FALSE,"Ny_Ind";"Pe_Ind_G",#N/A,FALSE,"Pe_Ind";"Pe_Chip_G",#N/A,FALSE,"Pe_Chip";"Ny_Chip_G",#N/A,FALSE,"Ny_Chip"}</definedName>
    <definedName name="wrn.Fiqusa_G_Linea." localSheetId="11" hidden="1">{"Fiqusa_G",#N/A,FALSE,"Fiqusa";"Filpes_G",#N/A,FALSE,"Filpes";"Nyltex_G",#N/A,FALSE,"Nyltex";"Ny_Ind_G",#N/A,FALSE,"Ny_Ind";"Pe_Ind_G",#N/A,FALSE,"Pe_Ind";"Pe_Chip_G",#N/A,FALSE,"Pe_Chip";"Ny_Chip_G",#N/A,FALSE,"Ny_Chip"}</definedName>
    <definedName name="wrn.Fiqusa_G_Linea." localSheetId="36" hidden="1">{"Fiqusa_G",#N/A,FALSE,"Fiqusa";"Filpes_G",#N/A,FALSE,"Filpes";"Nyltex_G",#N/A,FALSE,"Nyltex";"Ny_Ind_G",#N/A,FALSE,"Ny_Ind";"Pe_Ind_G",#N/A,FALSE,"Pe_Ind";"Pe_Chip_G",#N/A,FALSE,"Pe_Chip";"Ny_Chip_G",#N/A,FALSE,"Ny_Chip"}</definedName>
    <definedName name="wrn.Fiqusa_G_Linea." localSheetId="18" hidden="1">{"Fiqusa_G",#N/A,FALSE,"Fiqusa";"Filpes_G",#N/A,FALSE,"Filpes";"Nyltex_G",#N/A,FALSE,"Nyltex";"Ny_Ind_G",#N/A,FALSE,"Ny_Ind";"Pe_Ind_G",#N/A,FALSE,"Pe_Ind";"Pe_Chip_G",#N/A,FALSE,"Pe_Chip";"Ny_Chip_G",#N/A,FALSE,"Ny_Chip"}</definedName>
    <definedName name="wrn.Fiqusa_G_Linea." localSheetId="38" hidden="1">{"Fiqusa_G",#N/A,FALSE,"Fiqusa";"Filpes_G",#N/A,FALSE,"Filpes";"Nyltex_G",#N/A,FALSE,"Nyltex";"Ny_Ind_G",#N/A,FALSE,"Ny_Ind";"Pe_Ind_G",#N/A,FALSE,"Pe_Ind";"Pe_Chip_G",#N/A,FALSE,"Pe_Chip";"Ny_Chip_G",#N/A,FALSE,"Ny_Chip"}</definedName>
    <definedName name="wrn.Fiqusa_G_Linea." hidden="1">{"Fiqusa_G",#N/A,FALSE,"Fiqusa";"Filpes_G",#N/A,FALSE,"Filpes";"Nyltex_G",#N/A,FALSE,"Nyltex";"Ny_Ind_G",#N/A,FALSE,"Ny_Ind";"Pe_Ind_G",#N/A,FALSE,"Pe_Ind";"Pe_Chip_G",#N/A,FALSE,"Pe_Chip";"Ny_Chip_G",#N/A,FALSE,"Ny_Chip"}</definedName>
    <definedName name="wrn.Fiqusa_USD." localSheetId="9"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51"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7"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6"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16"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10"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29"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28"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11"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36"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18"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localSheetId="38"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 hidden="1">{"Fiqusa_USD",#N/A,FALSE,"Fiqusa";"Filpes_USD",#N/A,FALSE,"Filpes";"Filpes_Text_USD",#N/A,FALSE,"Filpes_Text";"Filpes_Rig_USD",#N/A,FALSE,"Filpes_Rig";"Filpes_Poy_USD",#N/A,FALSE,"Filpes_POY";"Nyltex_USD",#N/A,FALSE,"Nyltex";"Ny_Ind_USD",#N/A,FALSE,"Ny_Ind";"Ny_Ind_Hilo_BMT_USD",#N/A,FALSE,"Ny_Ind_Hilo_BMT";"Ny_Ind_BMT",#N/A,FALSE,"BMT";"Ny_Ind_Hilo_USD",#N/A,FALSE,"Ny_Ind_Hilo";"Ny_Ind_C_Cda_USD",#N/A,FALSE,"Ny_Ind_C_Cda";"Ny_Ind_Lat_USD",#N/A,FALSE,"Ny_Ind_C_Lat";"Pe_Ind_USD",#N/A,FALSE,"Pe_Ind";"Pe_Ind_Hilo_USD",#N/A,FALSE,"Pe_Ind_Hilo";"Pe_Ind_C_Lat",#N/A,FALSE,"Pe_Ind_C_Lat";"Pe_Chip_USD",#N/A,FALSE,"Pe_Chip";"Pe_Chip_BPU_USD",#N/A,FALSE,"Pe_Chip_BPU";"Pe_Chip_CPU_USD",#N/A,FALSE,"Pe_Chip_CPU";"Ny_Chip_USD",#N/A,FALSE,"Ny_Chip"}</definedName>
    <definedName name="wrn.Fiqusa_USD_Lineas." localSheetId="9" hidden="1">{"Fiqusa_USD",#N/A,FALSE,"Fiqusa";"Filpes_USD",#N/A,FALSE,"Filpes";"Nyltex_USD",#N/A,FALSE,"Nyltex";"Ny_Ind_USD",#N/A,FALSE,"Ny_Ind";"Pe_Ind_USD",#N/A,FALSE,"Pe_Ind";"Pe_Chip_USD",#N/A,FALSE,"Pe_Chip";"Ny_Chip_USD",#N/A,FALSE,"Ny_Chip"}</definedName>
    <definedName name="wrn.Fiqusa_USD_Lineas." localSheetId="51" hidden="1">{"Fiqusa_USD",#N/A,FALSE,"Fiqusa";"Filpes_USD",#N/A,FALSE,"Filpes";"Nyltex_USD",#N/A,FALSE,"Nyltex";"Ny_Ind_USD",#N/A,FALSE,"Ny_Ind";"Pe_Ind_USD",#N/A,FALSE,"Pe_Ind";"Pe_Chip_USD",#N/A,FALSE,"Pe_Chip";"Ny_Chip_USD",#N/A,FALSE,"Ny_Chip"}</definedName>
    <definedName name="wrn.Fiqusa_USD_Lineas." localSheetId="7" hidden="1">{"Fiqusa_USD",#N/A,FALSE,"Fiqusa";"Filpes_USD",#N/A,FALSE,"Filpes";"Nyltex_USD",#N/A,FALSE,"Nyltex";"Ny_Ind_USD",#N/A,FALSE,"Ny_Ind";"Pe_Ind_USD",#N/A,FALSE,"Pe_Ind";"Pe_Chip_USD",#N/A,FALSE,"Pe_Chip";"Ny_Chip_USD",#N/A,FALSE,"Ny_Chip"}</definedName>
    <definedName name="wrn.Fiqusa_USD_Lineas." localSheetId="6" hidden="1">{"Fiqusa_USD",#N/A,FALSE,"Fiqusa";"Filpes_USD",#N/A,FALSE,"Filpes";"Nyltex_USD",#N/A,FALSE,"Nyltex";"Ny_Ind_USD",#N/A,FALSE,"Ny_Ind";"Pe_Ind_USD",#N/A,FALSE,"Pe_Ind";"Pe_Chip_USD",#N/A,FALSE,"Pe_Chip";"Ny_Chip_USD",#N/A,FALSE,"Ny_Chip"}</definedName>
    <definedName name="wrn.Fiqusa_USD_Lineas." localSheetId="16" hidden="1">{"Fiqusa_USD",#N/A,FALSE,"Fiqusa";"Filpes_USD",#N/A,FALSE,"Filpes";"Nyltex_USD",#N/A,FALSE,"Nyltex";"Ny_Ind_USD",#N/A,FALSE,"Ny_Ind";"Pe_Ind_USD",#N/A,FALSE,"Pe_Ind";"Pe_Chip_USD",#N/A,FALSE,"Pe_Chip";"Ny_Chip_USD",#N/A,FALSE,"Ny_Chip"}</definedName>
    <definedName name="wrn.Fiqusa_USD_Lineas." localSheetId="10" hidden="1">{"Fiqusa_USD",#N/A,FALSE,"Fiqusa";"Filpes_USD",#N/A,FALSE,"Filpes";"Nyltex_USD",#N/A,FALSE,"Nyltex";"Ny_Ind_USD",#N/A,FALSE,"Ny_Ind";"Pe_Ind_USD",#N/A,FALSE,"Pe_Ind";"Pe_Chip_USD",#N/A,FALSE,"Pe_Chip";"Ny_Chip_USD",#N/A,FALSE,"Ny_Chip"}</definedName>
    <definedName name="wrn.Fiqusa_USD_Lineas." localSheetId="29" hidden="1">{"Fiqusa_USD",#N/A,FALSE,"Fiqusa";"Filpes_USD",#N/A,FALSE,"Filpes";"Nyltex_USD",#N/A,FALSE,"Nyltex";"Ny_Ind_USD",#N/A,FALSE,"Ny_Ind";"Pe_Ind_USD",#N/A,FALSE,"Pe_Ind";"Pe_Chip_USD",#N/A,FALSE,"Pe_Chip";"Ny_Chip_USD",#N/A,FALSE,"Ny_Chip"}</definedName>
    <definedName name="wrn.Fiqusa_USD_Lineas." localSheetId="28" hidden="1">{"Fiqusa_USD",#N/A,FALSE,"Fiqusa";"Filpes_USD",#N/A,FALSE,"Filpes";"Nyltex_USD",#N/A,FALSE,"Nyltex";"Ny_Ind_USD",#N/A,FALSE,"Ny_Ind";"Pe_Ind_USD",#N/A,FALSE,"Pe_Ind";"Pe_Chip_USD",#N/A,FALSE,"Pe_Chip";"Ny_Chip_USD",#N/A,FALSE,"Ny_Chip"}</definedName>
    <definedName name="wrn.Fiqusa_USD_Lineas." localSheetId="11" hidden="1">{"Fiqusa_USD",#N/A,FALSE,"Fiqusa";"Filpes_USD",#N/A,FALSE,"Filpes";"Nyltex_USD",#N/A,FALSE,"Nyltex";"Ny_Ind_USD",#N/A,FALSE,"Ny_Ind";"Pe_Ind_USD",#N/A,FALSE,"Pe_Ind";"Pe_Chip_USD",#N/A,FALSE,"Pe_Chip";"Ny_Chip_USD",#N/A,FALSE,"Ny_Chip"}</definedName>
    <definedName name="wrn.Fiqusa_USD_Lineas." localSheetId="36" hidden="1">{"Fiqusa_USD",#N/A,FALSE,"Fiqusa";"Filpes_USD",#N/A,FALSE,"Filpes";"Nyltex_USD",#N/A,FALSE,"Nyltex";"Ny_Ind_USD",#N/A,FALSE,"Ny_Ind";"Pe_Ind_USD",#N/A,FALSE,"Pe_Ind";"Pe_Chip_USD",#N/A,FALSE,"Pe_Chip";"Ny_Chip_USD",#N/A,FALSE,"Ny_Chip"}</definedName>
    <definedName name="wrn.Fiqusa_USD_Lineas." localSheetId="18" hidden="1">{"Fiqusa_USD",#N/A,FALSE,"Fiqusa";"Filpes_USD",#N/A,FALSE,"Filpes";"Nyltex_USD",#N/A,FALSE,"Nyltex";"Ny_Ind_USD",#N/A,FALSE,"Ny_Ind";"Pe_Ind_USD",#N/A,FALSE,"Pe_Ind";"Pe_Chip_USD",#N/A,FALSE,"Pe_Chip";"Ny_Chip_USD",#N/A,FALSE,"Ny_Chip"}</definedName>
    <definedName name="wrn.Fiqusa_USD_Lineas." localSheetId="38" hidden="1">{"Fiqusa_USD",#N/A,FALSE,"Fiqusa";"Filpes_USD",#N/A,FALSE,"Filpes";"Nyltex_USD",#N/A,FALSE,"Nyltex";"Ny_Ind_USD",#N/A,FALSE,"Ny_Ind";"Pe_Ind_USD",#N/A,FALSE,"Pe_Ind";"Pe_Chip_USD",#N/A,FALSE,"Pe_Chip";"Ny_Chip_USD",#N/A,FALSE,"Ny_Chip"}</definedName>
    <definedName name="wrn.Fiqusa_USD_Lineas." hidden="1">{"Fiqusa_USD",#N/A,FALSE,"Fiqusa";"Filpes_USD",#N/A,FALSE,"Filpes";"Nyltex_USD",#N/A,FALSE,"Nyltex";"Ny_Ind_USD",#N/A,FALSE,"Ny_Ind";"Pe_Ind_USD",#N/A,FALSE,"Pe_Ind";"Pe_Chip_USD",#N/A,FALSE,"Pe_Chip";"Ny_Chip_USD",#N/A,FALSE,"Ny_Chip"}</definedName>
    <definedName name="wrn.first2." localSheetId="35" hidden="1">{#N/A,#N/A,FALSE,"sum-don";#N/A,#N/A,FALSE,"inc-don"}</definedName>
    <definedName name="wrn.first2." localSheetId="31" hidden="1">{#N/A,#N/A,FALSE,"sum-don";#N/A,#N/A,FALSE,"inc-don"}</definedName>
    <definedName name="wrn.first2." localSheetId="9" hidden="1">{#N/A,#N/A,FALSE,"sum-don";#N/A,#N/A,FALSE,"inc-don"}</definedName>
    <definedName name="wrn.first2." localSheetId="30" hidden="1">{#N/A,#N/A,FALSE,"sum-don";#N/A,#N/A,FALSE,"inc-don"}</definedName>
    <definedName name="wrn.first2." localSheetId="51" hidden="1">{#N/A,#N/A,FALSE,"sum-don";#N/A,#N/A,FALSE,"inc-don"}</definedName>
    <definedName name="wrn.first2." localSheetId="7" hidden="1">{#N/A,#N/A,FALSE,"sum-don";#N/A,#N/A,FALSE,"inc-don"}</definedName>
    <definedName name="wrn.first2." localSheetId="33" hidden="1">{#N/A,#N/A,FALSE,"sum-don";#N/A,#N/A,FALSE,"inc-don"}</definedName>
    <definedName name="wrn.first2." localSheetId="6" hidden="1">{#N/A,#N/A,FALSE,"sum-don";#N/A,#N/A,FALSE,"inc-don"}</definedName>
    <definedName name="wrn.first2." localSheetId="16" hidden="1">{#N/A,#N/A,FALSE,"sum-don";#N/A,#N/A,FALSE,"inc-don"}</definedName>
    <definedName name="wrn.first2." localSheetId="10" hidden="1">{#N/A,#N/A,FALSE,"sum-don";#N/A,#N/A,FALSE,"inc-don"}</definedName>
    <definedName name="wrn.first2." localSheetId="29" hidden="1">{#N/A,#N/A,FALSE,"sum-don";#N/A,#N/A,FALSE,"inc-don"}</definedName>
    <definedName name="wrn.first2." localSheetId="28" hidden="1">{#N/A,#N/A,FALSE,"sum-don";#N/A,#N/A,FALSE,"inc-don"}</definedName>
    <definedName name="wrn.first2." localSheetId="11" hidden="1">{#N/A,#N/A,FALSE,"sum-don";#N/A,#N/A,FALSE,"inc-don"}</definedName>
    <definedName name="wrn.first2." localSheetId="36" hidden="1">{#N/A,#N/A,FALSE,"sum-don";#N/A,#N/A,FALSE,"inc-don"}</definedName>
    <definedName name="wrn.first2." localSheetId="32" hidden="1">{#N/A,#N/A,FALSE,"sum-don";#N/A,#N/A,FALSE,"inc-don"}</definedName>
    <definedName name="wrn.first2." localSheetId="18" hidden="1">{#N/A,#N/A,FALSE,"sum-don";#N/A,#N/A,FALSE,"inc-don"}</definedName>
    <definedName name="wrn.first2." localSheetId="38" hidden="1">{#N/A,#N/A,FALSE,"sum-don";#N/A,#N/A,FALSE,"inc-don"}</definedName>
    <definedName name="wrn.first2." hidden="1">{#N/A,#N/A,FALSE,"sum-don";#N/A,#N/A,FALSE,"inc-don"}</definedName>
    <definedName name="wrn.first3." localSheetId="35" hidden="1">{#N/A,#N/A,FALSE,"Summary";#N/A,#N/A,FALSE,"proj1";#N/A,#N/A,FALSE,"proj2"}</definedName>
    <definedName name="wrn.first3." localSheetId="31" hidden="1">{#N/A,#N/A,FALSE,"Summary";#N/A,#N/A,FALSE,"proj1";#N/A,#N/A,FALSE,"proj2"}</definedName>
    <definedName name="wrn.first3." localSheetId="9" hidden="1">{#N/A,#N/A,FALSE,"Summary";#N/A,#N/A,FALSE,"proj1";#N/A,#N/A,FALSE,"proj2"}</definedName>
    <definedName name="wrn.first3." localSheetId="30" hidden="1">{#N/A,#N/A,FALSE,"Summary";#N/A,#N/A,FALSE,"proj1";#N/A,#N/A,FALSE,"proj2"}</definedName>
    <definedName name="wrn.first3." localSheetId="51" hidden="1">{#N/A,#N/A,FALSE,"Summary";#N/A,#N/A,FALSE,"proj1";#N/A,#N/A,FALSE,"proj2"}</definedName>
    <definedName name="wrn.first3." localSheetId="7" hidden="1">{#N/A,#N/A,FALSE,"Summary";#N/A,#N/A,FALSE,"proj1";#N/A,#N/A,FALSE,"proj2"}</definedName>
    <definedName name="wrn.first3." localSheetId="33" hidden="1">{#N/A,#N/A,FALSE,"Summary";#N/A,#N/A,FALSE,"proj1";#N/A,#N/A,FALSE,"proj2"}</definedName>
    <definedName name="wrn.first3." localSheetId="6" hidden="1">{#N/A,#N/A,FALSE,"Summary";#N/A,#N/A,FALSE,"proj1";#N/A,#N/A,FALSE,"proj2"}</definedName>
    <definedName name="wrn.first3." localSheetId="16" hidden="1">{#N/A,#N/A,FALSE,"Summary";#N/A,#N/A,FALSE,"proj1";#N/A,#N/A,FALSE,"proj2"}</definedName>
    <definedName name="wrn.first3." localSheetId="10" hidden="1">{#N/A,#N/A,FALSE,"Summary";#N/A,#N/A,FALSE,"proj1";#N/A,#N/A,FALSE,"proj2"}</definedName>
    <definedName name="wrn.first3." localSheetId="29" hidden="1">{#N/A,#N/A,FALSE,"Summary";#N/A,#N/A,FALSE,"proj1";#N/A,#N/A,FALSE,"proj2"}</definedName>
    <definedName name="wrn.first3." localSheetId="28" hidden="1">{#N/A,#N/A,FALSE,"Summary";#N/A,#N/A,FALSE,"proj1";#N/A,#N/A,FALSE,"proj2"}</definedName>
    <definedName name="wrn.first3." localSheetId="11" hidden="1">{#N/A,#N/A,FALSE,"Summary";#N/A,#N/A,FALSE,"proj1";#N/A,#N/A,FALSE,"proj2"}</definedName>
    <definedName name="wrn.first3." localSheetId="36" hidden="1">{#N/A,#N/A,FALSE,"Summary";#N/A,#N/A,FALSE,"proj1";#N/A,#N/A,FALSE,"proj2"}</definedName>
    <definedName name="wrn.first3." localSheetId="32" hidden="1">{#N/A,#N/A,FALSE,"Summary";#N/A,#N/A,FALSE,"proj1";#N/A,#N/A,FALSE,"proj2"}</definedName>
    <definedName name="wrn.first3." localSheetId="18" hidden="1">{#N/A,#N/A,FALSE,"Summary";#N/A,#N/A,FALSE,"proj1";#N/A,#N/A,FALSE,"proj2"}</definedName>
    <definedName name="wrn.first3." localSheetId="38" hidden="1">{#N/A,#N/A,FALSE,"Summary";#N/A,#N/A,FALSE,"proj1";#N/A,#N/A,FALSE,"proj2"}</definedName>
    <definedName name="wrn.first3." hidden="1">{#N/A,#N/A,FALSE,"Summary";#N/A,#N/A,FALSE,"proj1";#N/A,#N/A,FALSE,"proj2"}</definedName>
    <definedName name="wrn.first4." localSheetId="35" hidden="1">{#N/A,#N/A,FALSE,"Summary";#N/A,#N/A,FALSE,"proj1";#N/A,#N/A,FALSE,"proj2";#N/A,#N/A,FALSE,"DCF"}</definedName>
    <definedName name="wrn.first4." localSheetId="31" hidden="1">{#N/A,#N/A,FALSE,"Summary";#N/A,#N/A,FALSE,"proj1";#N/A,#N/A,FALSE,"proj2";#N/A,#N/A,FALSE,"DCF"}</definedName>
    <definedName name="wrn.first4." localSheetId="9" hidden="1">{#N/A,#N/A,FALSE,"Summary";#N/A,#N/A,FALSE,"proj1";#N/A,#N/A,FALSE,"proj2";#N/A,#N/A,FALSE,"DCF"}</definedName>
    <definedName name="wrn.first4." localSheetId="30" hidden="1">{#N/A,#N/A,FALSE,"Summary";#N/A,#N/A,FALSE,"proj1";#N/A,#N/A,FALSE,"proj2";#N/A,#N/A,FALSE,"DCF"}</definedName>
    <definedName name="wrn.first4." localSheetId="51" hidden="1">{#N/A,#N/A,FALSE,"Summary";#N/A,#N/A,FALSE,"proj1";#N/A,#N/A,FALSE,"proj2";#N/A,#N/A,FALSE,"DCF"}</definedName>
    <definedName name="wrn.first4." localSheetId="7" hidden="1">{#N/A,#N/A,FALSE,"Summary";#N/A,#N/A,FALSE,"proj1";#N/A,#N/A,FALSE,"proj2";#N/A,#N/A,FALSE,"DCF"}</definedName>
    <definedName name="wrn.first4." localSheetId="33" hidden="1">{#N/A,#N/A,FALSE,"Summary";#N/A,#N/A,FALSE,"proj1";#N/A,#N/A,FALSE,"proj2";#N/A,#N/A,FALSE,"DCF"}</definedName>
    <definedName name="wrn.first4." localSheetId="6" hidden="1">{#N/A,#N/A,FALSE,"Summary";#N/A,#N/A,FALSE,"proj1";#N/A,#N/A,FALSE,"proj2";#N/A,#N/A,FALSE,"DCF"}</definedName>
    <definedName name="wrn.first4." localSheetId="16" hidden="1">{#N/A,#N/A,FALSE,"Summary";#N/A,#N/A,FALSE,"proj1";#N/A,#N/A,FALSE,"proj2";#N/A,#N/A,FALSE,"DCF"}</definedName>
    <definedName name="wrn.first4." localSheetId="10" hidden="1">{#N/A,#N/A,FALSE,"Summary";#N/A,#N/A,FALSE,"proj1";#N/A,#N/A,FALSE,"proj2";#N/A,#N/A,FALSE,"DCF"}</definedName>
    <definedName name="wrn.first4." localSheetId="29" hidden="1">{#N/A,#N/A,FALSE,"Summary";#N/A,#N/A,FALSE,"proj1";#N/A,#N/A,FALSE,"proj2";#N/A,#N/A,FALSE,"DCF"}</definedName>
    <definedName name="wrn.first4." localSheetId="28" hidden="1">{#N/A,#N/A,FALSE,"Summary";#N/A,#N/A,FALSE,"proj1";#N/A,#N/A,FALSE,"proj2";#N/A,#N/A,FALSE,"DCF"}</definedName>
    <definedName name="wrn.first4." localSheetId="11" hidden="1">{#N/A,#N/A,FALSE,"Summary";#N/A,#N/A,FALSE,"proj1";#N/A,#N/A,FALSE,"proj2";#N/A,#N/A,FALSE,"DCF"}</definedName>
    <definedName name="wrn.first4." localSheetId="36" hidden="1">{#N/A,#N/A,FALSE,"Summary";#N/A,#N/A,FALSE,"proj1";#N/A,#N/A,FALSE,"proj2";#N/A,#N/A,FALSE,"DCF"}</definedName>
    <definedName name="wrn.first4." localSheetId="32" hidden="1">{#N/A,#N/A,FALSE,"Summary";#N/A,#N/A,FALSE,"proj1";#N/A,#N/A,FALSE,"proj2";#N/A,#N/A,FALSE,"DCF"}</definedName>
    <definedName name="wrn.first4." localSheetId="18" hidden="1">{#N/A,#N/A,FALSE,"Summary";#N/A,#N/A,FALSE,"proj1";#N/A,#N/A,FALSE,"proj2";#N/A,#N/A,FALSE,"DCF"}</definedName>
    <definedName name="wrn.first4." localSheetId="38" hidden="1">{#N/A,#N/A,FALSE,"Summary";#N/A,#N/A,FALSE,"proj1";#N/A,#N/A,FALSE,"proj2";#N/A,#N/A,FALSE,"DCF"}</definedName>
    <definedName name="wrn.first4." hidden="1">{#N/A,#N/A,FALSE,"Summary";#N/A,#N/A,FALSE,"proj1";#N/A,#N/A,FALSE,"proj2";#N/A,#N/A,FALSE,"DCF"}</definedName>
    <definedName name="wrn.FIVE._.YEAR._.PROJECTION." localSheetId="9" hidden="1">{"FIVEYEAR",#N/A,TRUE,"SUMMARY";"FIVEYEAR",#N/A,TRUE,"Ratios";"FIVEYEAR",#N/A,TRUE,"Revenue";"FIVEYEAR",#N/A,TRUE,"DETAIL";"FIVEYEAR",#N/A,TRUE,"Payroll"}</definedName>
    <definedName name="wrn.FIVE._.YEAR._.PROJECTION." localSheetId="7" hidden="1">{"FIVEYEAR",#N/A,TRUE,"SUMMARY";"FIVEYEAR",#N/A,TRUE,"Ratios";"FIVEYEAR",#N/A,TRUE,"Revenue";"FIVEYEAR",#N/A,TRUE,"DETAIL";"FIVEYEAR",#N/A,TRUE,"Payroll"}</definedName>
    <definedName name="wrn.FIVE._.YEAR._.PROJECTION." localSheetId="6" hidden="1">{"FIVEYEAR",#N/A,TRUE,"SUMMARY";"FIVEYEAR",#N/A,TRUE,"Ratios";"FIVEYEAR",#N/A,TRUE,"Revenue";"FIVEYEAR",#N/A,TRUE,"DETAIL";"FIVEYEAR",#N/A,TRUE,"Payroll"}</definedName>
    <definedName name="wrn.FIVE._.YEAR._.PROJECTION." localSheetId="10" hidden="1">{"FIVEYEAR",#N/A,TRUE,"SUMMARY";"FIVEYEAR",#N/A,TRUE,"Ratios";"FIVEYEAR",#N/A,TRUE,"Revenue";"FIVEYEAR",#N/A,TRUE,"DETAIL";"FIVEYEAR",#N/A,TRUE,"Payroll"}</definedName>
    <definedName name="wrn.FIVE._.YEAR._.PROJECTION." localSheetId="28" hidden="1">{"FIVEYEAR",#N/A,TRUE,"SUMMARY";"FIVEYEAR",#N/A,TRUE,"Ratios";"FIVEYEAR",#N/A,TRUE,"Revenue";"FIVEYEAR",#N/A,TRUE,"DETAIL";"FIVEYEAR",#N/A,TRUE,"Payroll"}</definedName>
    <definedName name="wrn.FIVE._.YEAR._.PROJECTION." localSheetId="11" hidden="1">{"FIVEYEAR",#N/A,TRUE,"SUMMARY";"FIVEYEAR",#N/A,TRUE,"Ratios";"FIVEYEAR",#N/A,TRUE,"Revenue";"FIVEYEAR",#N/A,TRUE,"DETAIL";"FIVEYEAR",#N/A,TRUE,"Payroll"}</definedName>
    <definedName name="wrn.FIVE._.YEAR._.PROJECTION." localSheetId="36" hidden="1">{"FIVEYEAR",#N/A,TRUE,"SUMMARY";"FIVEYEAR",#N/A,TRUE,"Ratios";"FIVEYEAR",#N/A,TRUE,"Revenue";"FIVEYEAR",#N/A,TRUE,"DETAIL";"FIVEYEAR",#N/A,TRUE,"Payroll"}</definedName>
    <definedName name="wrn.FIVE._.YEAR._.PROJECTION." localSheetId="18" hidden="1">{"FIVEYEAR",#N/A,TRUE,"SUMMARY";"FIVEYEAR",#N/A,TRUE,"Ratios";"FIVEYEAR",#N/A,TRUE,"Revenue";"FIVEYEAR",#N/A,TRUE,"DETAIL";"FIVEYEAR",#N/A,TRUE,"Payroll"}</definedName>
    <definedName name="wrn.FIVE._.YEAR._.PROJECTION." localSheetId="38" hidden="1">{"FIVEYEAR",#N/A,TRUE,"SUMMARY";"FIVEYEAR",#N/A,TRUE,"Ratios";"FIVEYEAR",#N/A,TRUE,"Revenue";"FIVEYEAR",#N/A,TRUE,"DETAIL";"FIVEYEAR",#N/A,TRUE,"Payroll"}</definedName>
    <definedName name="wrn.FIVE._.YEAR._.PROJECTION." hidden="1">{"FIVEYEAR",#N/A,TRUE,"SUMMARY";"FIVEYEAR",#N/A,TRUE,"Ratios";"FIVEYEAR",#N/A,TRUE,"Revenue";"FIVEYEAR",#N/A,TRUE,"DETAIL";"FIVEYEAR",#N/A,TRUE,"Payroll"}</definedName>
    <definedName name="wrn.forecast." localSheetId="35" hidden="1">{#N/A,#N/A,FALSE,"model"}</definedName>
    <definedName name="wrn.forecast." localSheetId="31" hidden="1">{#N/A,#N/A,FALSE,"model"}</definedName>
    <definedName name="wrn.forecast." localSheetId="9" hidden="1">{#N/A,#N/A,FALSE,"model"}</definedName>
    <definedName name="wrn.forecast." localSheetId="30" hidden="1">{#N/A,#N/A,FALSE,"model"}</definedName>
    <definedName name="wrn.forecast." localSheetId="51" hidden="1">{#N/A,#N/A,FALSE,"model"}</definedName>
    <definedName name="wrn.forecast." localSheetId="7" hidden="1">{#N/A,#N/A,FALSE,"model"}</definedName>
    <definedName name="wrn.forecast." localSheetId="33" hidden="1">{#N/A,#N/A,FALSE,"model"}</definedName>
    <definedName name="wrn.forecast." localSheetId="6" hidden="1">{#N/A,#N/A,FALSE,"model"}</definedName>
    <definedName name="wrn.forecast." localSheetId="16" hidden="1">{#N/A,#N/A,FALSE,"model"}</definedName>
    <definedName name="wrn.forecast." localSheetId="10" hidden="1">{#N/A,#N/A,FALSE,"model"}</definedName>
    <definedName name="wrn.forecast." localSheetId="29" hidden="1">{#N/A,#N/A,FALSE,"model"}</definedName>
    <definedName name="wrn.forecast." localSheetId="28" hidden="1">{#N/A,#N/A,FALSE,"model"}</definedName>
    <definedName name="wrn.forecast." localSheetId="11" hidden="1">{#N/A,#N/A,FALSE,"model"}</definedName>
    <definedName name="wrn.forecast." localSheetId="36" hidden="1">{#N/A,#N/A,FALSE,"model"}</definedName>
    <definedName name="wrn.forecast." localSheetId="32" hidden="1">{#N/A,#N/A,FALSE,"model"}</definedName>
    <definedName name="wrn.forecast." localSheetId="18" hidden="1">{#N/A,#N/A,FALSE,"model"}</definedName>
    <definedName name="wrn.forecast." localSheetId="38" hidden="1">{#N/A,#N/A,FALSE,"model"}</definedName>
    <definedName name="wrn.forecast." hidden="1">{#N/A,#N/A,FALSE,"model"}</definedName>
    <definedName name="wrn.forecast2" localSheetId="35" hidden="1">{#N/A,#N/A,FALSE,"model"}</definedName>
    <definedName name="wrn.forecast2" localSheetId="31" hidden="1">{#N/A,#N/A,FALSE,"model"}</definedName>
    <definedName name="wrn.forecast2" localSheetId="9" hidden="1">{#N/A,#N/A,FALSE,"model"}</definedName>
    <definedName name="wrn.forecast2" localSheetId="30" hidden="1">{#N/A,#N/A,FALSE,"model"}</definedName>
    <definedName name="wrn.forecast2" localSheetId="51" hidden="1">{#N/A,#N/A,FALSE,"model"}</definedName>
    <definedName name="wrn.forecast2" localSheetId="7" hidden="1">{#N/A,#N/A,FALSE,"model"}</definedName>
    <definedName name="wrn.forecast2" localSheetId="33" hidden="1">{#N/A,#N/A,FALSE,"model"}</definedName>
    <definedName name="wrn.forecast2" localSheetId="6" hidden="1">{#N/A,#N/A,FALSE,"model"}</definedName>
    <definedName name="wrn.forecast2" localSheetId="16" hidden="1">{#N/A,#N/A,FALSE,"model"}</definedName>
    <definedName name="wrn.forecast2" localSheetId="10" hidden="1">{#N/A,#N/A,FALSE,"model"}</definedName>
    <definedName name="wrn.forecast2" localSheetId="29" hidden="1">{#N/A,#N/A,FALSE,"model"}</definedName>
    <definedName name="wrn.forecast2" localSheetId="28" hidden="1">{#N/A,#N/A,FALSE,"model"}</definedName>
    <definedName name="wrn.forecast2" localSheetId="11" hidden="1">{#N/A,#N/A,FALSE,"model"}</definedName>
    <definedName name="wrn.forecast2" localSheetId="36" hidden="1">{#N/A,#N/A,FALSE,"model"}</definedName>
    <definedName name="wrn.forecast2" localSheetId="32" hidden="1">{#N/A,#N/A,FALSE,"model"}</definedName>
    <definedName name="wrn.forecast2" localSheetId="18" hidden="1">{#N/A,#N/A,FALSE,"model"}</definedName>
    <definedName name="wrn.forecast2" localSheetId="38" hidden="1">{#N/A,#N/A,FALSE,"model"}</definedName>
    <definedName name="wrn.forecast2" hidden="1">{#N/A,#N/A,FALSE,"model"}</definedName>
    <definedName name="wrn.forecastassumptions." localSheetId="35" hidden="1">{#N/A,#N/A,FALSE,"model"}</definedName>
    <definedName name="wrn.forecastassumptions." localSheetId="31" hidden="1">{#N/A,#N/A,FALSE,"model"}</definedName>
    <definedName name="wrn.forecastassumptions." localSheetId="9" hidden="1">{#N/A,#N/A,FALSE,"model"}</definedName>
    <definedName name="wrn.forecastassumptions." localSheetId="30" hidden="1">{#N/A,#N/A,FALSE,"model"}</definedName>
    <definedName name="wrn.forecastassumptions." localSheetId="51" hidden="1">{#N/A,#N/A,FALSE,"model"}</definedName>
    <definedName name="wrn.forecastassumptions." localSheetId="7" hidden="1">{#N/A,#N/A,FALSE,"model"}</definedName>
    <definedName name="wrn.forecastassumptions." localSheetId="33" hidden="1">{#N/A,#N/A,FALSE,"model"}</definedName>
    <definedName name="wrn.forecastassumptions." localSheetId="6" hidden="1">{#N/A,#N/A,FALSE,"model"}</definedName>
    <definedName name="wrn.forecastassumptions." localSheetId="16" hidden="1">{#N/A,#N/A,FALSE,"model"}</definedName>
    <definedName name="wrn.forecastassumptions." localSheetId="10" hidden="1">{#N/A,#N/A,FALSE,"model"}</definedName>
    <definedName name="wrn.forecastassumptions." localSheetId="29" hidden="1">{#N/A,#N/A,FALSE,"model"}</definedName>
    <definedName name="wrn.forecastassumptions." localSheetId="28" hidden="1">{#N/A,#N/A,FALSE,"model"}</definedName>
    <definedName name="wrn.forecastassumptions." localSheetId="11" hidden="1">{#N/A,#N/A,FALSE,"model"}</definedName>
    <definedName name="wrn.forecastassumptions." localSheetId="36" hidden="1">{#N/A,#N/A,FALSE,"model"}</definedName>
    <definedName name="wrn.forecastassumptions." localSheetId="32" hidden="1">{#N/A,#N/A,FALSE,"model"}</definedName>
    <definedName name="wrn.forecastassumptions." localSheetId="18" hidden="1">{#N/A,#N/A,FALSE,"model"}</definedName>
    <definedName name="wrn.forecastassumptions." localSheetId="38" hidden="1">{#N/A,#N/A,FALSE,"model"}</definedName>
    <definedName name="wrn.forecastassumptions." hidden="1">{#N/A,#N/A,FALSE,"model"}</definedName>
    <definedName name="wrn.forecastassumptions2" localSheetId="35" hidden="1">{#N/A,#N/A,FALSE,"model"}</definedName>
    <definedName name="wrn.forecastassumptions2" localSheetId="31" hidden="1">{#N/A,#N/A,FALSE,"model"}</definedName>
    <definedName name="wrn.forecastassumptions2" localSheetId="9" hidden="1">{#N/A,#N/A,FALSE,"model"}</definedName>
    <definedName name="wrn.forecastassumptions2" localSheetId="30" hidden="1">{#N/A,#N/A,FALSE,"model"}</definedName>
    <definedName name="wrn.forecastassumptions2" localSheetId="51" hidden="1">{#N/A,#N/A,FALSE,"model"}</definedName>
    <definedName name="wrn.forecastassumptions2" localSheetId="7" hidden="1">{#N/A,#N/A,FALSE,"model"}</definedName>
    <definedName name="wrn.forecastassumptions2" localSheetId="33" hidden="1">{#N/A,#N/A,FALSE,"model"}</definedName>
    <definedName name="wrn.forecastassumptions2" localSheetId="6" hidden="1">{#N/A,#N/A,FALSE,"model"}</definedName>
    <definedName name="wrn.forecastassumptions2" localSheetId="16" hidden="1">{#N/A,#N/A,FALSE,"model"}</definedName>
    <definedName name="wrn.forecastassumptions2" localSheetId="10" hidden="1">{#N/A,#N/A,FALSE,"model"}</definedName>
    <definedName name="wrn.forecastassumptions2" localSheetId="29" hidden="1">{#N/A,#N/A,FALSE,"model"}</definedName>
    <definedName name="wrn.forecastassumptions2" localSheetId="28" hidden="1">{#N/A,#N/A,FALSE,"model"}</definedName>
    <definedName name="wrn.forecastassumptions2" localSheetId="11" hidden="1">{#N/A,#N/A,FALSE,"model"}</definedName>
    <definedName name="wrn.forecastassumptions2" localSheetId="36" hidden="1">{#N/A,#N/A,FALSE,"model"}</definedName>
    <definedName name="wrn.forecastassumptions2" localSheetId="32" hidden="1">{#N/A,#N/A,FALSE,"model"}</definedName>
    <definedName name="wrn.forecastassumptions2" localSheetId="18" hidden="1">{#N/A,#N/A,FALSE,"model"}</definedName>
    <definedName name="wrn.forecastassumptions2" localSheetId="38" hidden="1">{#N/A,#N/A,FALSE,"model"}</definedName>
    <definedName name="wrn.forecastassumptions2" hidden="1">{#N/A,#N/A,FALSE,"model"}</definedName>
    <definedName name="wrn.forecastROIC." localSheetId="35" hidden="1">{#N/A,#N/A,FALSE,"model"}</definedName>
    <definedName name="wrn.forecastROIC." localSheetId="31" hidden="1">{#N/A,#N/A,FALSE,"model"}</definedName>
    <definedName name="wrn.forecastROIC." localSheetId="9" hidden="1">{#N/A,#N/A,FALSE,"model"}</definedName>
    <definedName name="wrn.forecastROIC." localSheetId="30" hidden="1">{#N/A,#N/A,FALSE,"model"}</definedName>
    <definedName name="wrn.forecastROIC." localSheetId="51" hidden="1">{#N/A,#N/A,FALSE,"model"}</definedName>
    <definedName name="wrn.forecastROIC." localSheetId="7" hidden="1">{#N/A,#N/A,FALSE,"model"}</definedName>
    <definedName name="wrn.forecastROIC." localSheetId="33" hidden="1">{#N/A,#N/A,FALSE,"model"}</definedName>
    <definedName name="wrn.forecastROIC." localSheetId="6" hidden="1">{#N/A,#N/A,FALSE,"model"}</definedName>
    <definedName name="wrn.forecastROIC." localSheetId="16" hidden="1">{#N/A,#N/A,FALSE,"model"}</definedName>
    <definedName name="wrn.forecastROIC." localSheetId="10" hidden="1">{#N/A,#N/A,FALSE,"model"}</definedName>
    <definedName name="wrn.forecastROIC." localSheetId="29" hidden="1">{#N/A,#N/A,FALSE,"model"}</definedName>
    <definedName name="wrn.forecastROIC." localSheetId="28" hidden="1">{#N/A,#N/A,FALSE,"model"}</definedName>
    <definedName name="wrn.forecastROIC." localSheetId="11" hidden="1">{#N/A,#N/A,FALSE,"model"}</definedName>
    <definedName name="wrn.forecastROIC." localSheetId="36" hidden="1">{#N/A,#N/A,FALSE,"model"}</definedName>
    <definedName name="wrn.forecastROIC." localSheetId="32" hidden="1">{#N/A,#N/A,FALSE,"model"}</definedName>
    <definedName name="wrn.forecastROIC." localSheetId="18" hidden="1">{#N/A,#N/A,FALSE,"model"}</definedName>
    <definedName name="wrn.forecastROIC." localSheetId="38" hidden="1">{#N/A,#N/A,FALSE,"model"}</definedName>
    <definedName name="wrn.forecastROIC." hidden="1">{#N/A,#N/A,FALSE,"model"}</definedName>
    <definedName name="wrn.forecastROIC2" localSheetId="35" hidden="1">{#N/A,#N/A,FALSE,"model"}</definedName>
    <definedName name="wrn.forecastROIC2" localSheetId="31" hidden="1">{#N/A,#N/A,FALSE,"model"}</definedName>
    <definedName name="wrn.forecastROIC2" localSheetId="9" hidden="1">{#N/A,#N/A,FALSE,"model"}</definedName>
    <definedName name="wrn.forecastROIC2" localSheetId="30" hidden="1">{#N/A,#N/A,FALSE,"model"}</definedName>
    <definedName name="wrn.forecastROIC2" localSheetId="51" hidden="1">{#N/A,#N/A,FALSE,"model"}</definedName>
    <definedName name="wrn.forecastROIC2" localSheetId="7" hidden="1">{#N/A,#N/A,FALSE,"model"}</definedName>
    <definedName name="wrn.forecastROIC2" localSheetId="33" hidden="1">{#N/A,#N/A,FALSE,"model"}</definedName>
    <definedName name="wrn.forecastROIC2" localSheetId="6" hidden="1">{#N/A,#N/A,FALSE,"model"}</definedName>
    <definedName name="wrn.forecastROIC2" localSheetId="16" hidden="1">{#N/A,#N/A,FALSE,"model"}</definedName>
    <definedName name="wrn.forecastROIC2" localSheetId="10" hidden="1">{#N/A,#N/A,FALSE,"model"}</definedName>
    <definedName name="wrn.forecastROIC2" localSheetId="29" hidden="1">{#N/A,#N/A,FALSE,"model"}</definedName>
    <definedName name="wrn.forecastROIC2" localSheetId="28" hidden="1">{#N/A,#N/A,FALSE,"model"}</definedName>
    <definedName name="wrn.forecastROIC2" localSheetId="11" hidden="1">{#N/A,#N/A,FALSE,"model"}</definedName>
    <definedName name="wrn.forecastROIC2" localSheetId="36" hidden="1">{#N/A,#N/A,FALSE,"model"}</definedName>
    <definedName name="wrn.forecastROIC2" localSheetId="32" hidden="1">{#N/A,#N/A,FALSE,"model"}</definedName>
    <definedName name="wrn.forecastROIC2" localSheetId="18" hidden="1">{#N/A,#N/A,FALSE,"model"}</definedName>
    <definedName name="wrn.forecastROIC2" localSheetId="38" hidden="1">{#N/A,#N/A,FALSE,"model"}</definedName>
    <definedName name="wrn.forecastROIC2" hidden="1">{#N/A,#N/A,FALSE,"model"}</definedName>
    <definedName name="wrn.forms." localSheetId="9" hidden="1">{#N/A,#N/A,FALSE,"Set-Up";#N/A,#N/A,FALSE,"Comparison";#N/A,#N/A,FALSE,"AR";#N/A,#N/A,FALSE,"Inv";#N/A,#N/A,FALSE,"Concentrations";#N/A,#N/A,FALSE,"Past Dues";#N/A,#N/A,FALSE,"Trends";#N/A,#N/A,FALSE,"AR Trends";#N/A,#N/A,FALSE,"Inv Trends"}</definedName>
    <definedName name="wrn.forms." localSheetId="51" hidden="1">{#N/A,#N/A,FALSE,"Set-Up";#N/A,#N/A,FALSE,"Comparison";#N/A,#N/A,FALSE,"AR";#N/A,#N/A,FALSE,"Inv";#N/A,#N/A,FALSE,"Concentrations";#N/A,#N/A,FALSE,"Past Dues";#N/A,#N/A,FALSE,"Trends";#N/A,#N/A,FALSE,"AR Trends";#N/A,#N/A,FALSE,"Inv Trends"}</definedName>
    <definedName name="wrn.forms." localSheetId="7" hidden="1">{#N/A,#N/A,FALSE,"Set-Up";#N/A,#N/A,FALSE,"Comparison";#N/A,#N/A,FALSE,"AR";#N/A,#N/A,FALSE,"Inv";#N/A,#N/A,FALSE,"Concentrations";#N/A,#N/A,FALSE,"Past Dues";#N/A,#N/A,FALSE,"Trends";#N/A,#N/A,FALSE,"AR Trends";#N/A,#N/A,FALSE,"Inv Trends"}</definedName>
    <definedName name="wrn.forms." localSheetId="6" hidden="1">{#N/A,#N/A,FALSE,"Set-Up";#N/A,#N/A,FALSE,"Comparison";#N/A,#N/A,FALSE,"AR";#N/A,#N/A,FALSE,"Inv";#N/A,#N/A,FALSE,"Concentrations";#N/A,#N/A,FALSE,"Past Dues";#N/A,#N/A,FALSE,"Trends";#N/A,#N/A,FALSE,"AR Trends";#N/A,#N/A,FALSE,"Inv Trends"}</definedName>
    <definedName name="wrn.forms." localSheetId="10" hidden="1">{#N/A,#N/A,FALSE,"Set-Up";#N/A,#N/A,FALSE,"Comparison";#N/A,#N/A,FALSE,"AR";#N/A,#N/A,FALSE,"Inv";#N/A,#N/A,FALSE,"Concentrations";#N/A,#N/A,FALSE,"Past Dues";#N/A,#N/A,FALSE,"Trends";#N/A,#N/A,FALSE,"AR Trends";#N/A,#N/A,FALSE,"Inv Trends"}</definedName>
    <definedName name="wrn.forms." localSheetId="28" hidden="1">{#N/A,#N/A,FALSE,"Set-Up";#N/A,#N/A,FALSE,"Comparison";#N/A,#N/A,FALSE,"AR";#N/A,#N/A,FALSE,"Inv";#N/A,#N/A,FALSE,"Concentrations";#N/A,#N/A,FALSE,"Past Dues";#N/A,#N/A,FALSE,"Trends";#N/A,#N/A,FALSE,"AR Trends";#N/A,#N/A,FALSE,"Inv Trends"}</definedName>
    <definedName name="wrn.forms." localSheetId="11" hidden="1">{#N/A,#N/A,FALSE,"Set-Up";#N/A,#N/A,FALSE,"Comparison";#N/A,#N/A,FALSE,"AR";#N/A,#N/A,FALSE,"Inv";#N/A,#N/A,FALSE,"Concentrations";#N/A,#N/A,FALSE,"Past Dues";#N/A,#N/A,FALSE,"Trends";#N/A,#N/A,FALSE,"AR Trends";#N/A,#N/A,FALSE,"Inv Trends"}</definedName>
    <definedName name="wrn.forms." localSheetId="36" hidden="1">{#N/A,#N/A,FALSE,"Set-Up";#N/A,#N/A,FALSE,"Comparison";#N/A,#N/A,FALSE,"AR";#N/A,#N/A,FALSE,"Inv";#N/A,#N/A,FALSE,"Concentrations";#N/A,#N/A,FALSE,"Past Dues";#N/A,#N/A,FALSE,"Trends";#N/A,#N/A,FALSE,"AR Trends";#N/A,#N/A,FALSE,"Inv Trends"}</definedName>
    <definedName name="wrn.forms." localSheetId="18" hidden="1">{#N/A,#N/A,FALSE,"Set-Up";#N/A,#N/A,FALSE,"Comparison";#N/A,#N/A,FALSE,"AR";#N/A,#N/A,FALSE,"Inv";#N/A,#N/A,FALSE,"Concentrations";#N/A,#N/A,FALSE,"Past Dues";#N/A,#N/A,FALSE,"Trends";#N/A,#N/A,FALSE,"AR Trends";#N/A,#N/A,FALSE,"Inv Trends"}</definedName>
    <definedName name="wrn.forms." localSheetId="38" hidden="1">{#N/A,#N/A,FALSE,"Set-Up";#N/A,#N/A,FALSE,"Comparison";#N/A,#N/A,FALSE,"AR";#N/A,#N/A,FALSE,"Inv";#N/A,#N/A,FALSE,"Concentrations";#N/A,#N/A,FALSE,"Past Dues";#N/A,#N/A,FALSE,"Trends";#N/A,#N/A,FALSE,"AR Trends";#N/A,#N/A,FALSE,"Inv Trends"}</definedName>
    <definedName name="wrn.forms." hidden="1">{#N/A,#N/A,FALSE,"Set-Up";#N/A,#N/A,FALSE,"Comparison";#N/A,#N/A,FALSE,"AR";#N/A,#N/A,FALSE,"Inv";#N/A,#N/A,FALSE,"Concentrations";#N/A,#N/A,FALSE,"Past Dues";#N/A,#N/A,FALSE,"Trends";#N/A,#N/A,FALSE,"AR Trends";#N/A,#N/A,FALSE,"Inv Trends"}</definedName>
    <definedName name="wrn.forms._.only." localSheetId="35" hidden="1">{#N/A,#N/A,TRUE,"financial data";#N/A,#N/A,TRUE,"general data";#N/A,#N/A,TRUE,"order fulfillment"}</definedName>
    <definedName name="wrn.forms._.only." localSheetId="31" hidden="1">{#N/A,#N/A,TRUE,"financial data";#N/A,#N/A,TRUE,"general data";#N/A,#N/A,TRUE,"order fulfillment"}</definedName>
    <definedName name="wrn.forms._.only." localSheetId="9" hidden="1">{#N/A,#N/A,TRUE,"financial data";#N/A,#N/A,TRUE,"general data";#N/A,#N/A,TRUE,"order fulfillment"}</definedName>
    <definedName name="wrn.forms._.only." localSheetId="30" hidden="1">{#N/A,#N/A,TRUE,"financial data";#N/A,#N/A,TRUE,"general data";#N/A,#N/A,TRUE,"order fulfillment"}</definedName>
    <definedName name="wrn.forms._.only." localSheetId="51" hidden="1">{#N/A,#N/A,TRUE,"financial data";#N/A,#N/A,TRUE,"general data";#N/A,#N/A,TRUE,"order fulfillment"}</definedName>
    <definedName name="wrn.forms._.only." localSheetId="7" hidden="1">{#N/A,#N/A,TRUE,"financial data";#N/A,#N/A,TRUE,"general data";#N/A,#N/A,TRUE,"order fulfillment"}</definedName>
    <definedName name="wrn.forms._.only." localSheetId="33" hidden="1">{#N/A,#N/A,TRUE,"financial data";#N/A,#N/A,TRUE,"general data";#N/A,#N/A,TRUE,"order fulfillment"}</definedName>
    <definedName name="wrn.forms._.only." localSheetId="6" hidden="1">{#N/A,#N/A,TRUE,"financial data";#N/A,#N/A,TRUE,"general data";#N/A,#N/A,TRUE,"order fulfillment"}</definedName>
    <definedName name="wrn.forms._.only." localSheetId="16" hidden="1">{#N/A,#N/A,TRUE,"financial data";#N/A,#N/A,TRUE,"general data";#N/A,#N/A,TRUE,"order fulfillment"}</definedName>
    <definedName name="wrn.forms._.only." localSheetId="10" hidden="1">{#N/A,#N/A,TRUE,"financial data";#N/A,#N/A,TRUE,"general data";#N/A,#N/A,TRUE,"order fulfillment"}</definedName>
    <definedName name="wrn.forms._.only." localSheetId="29" hidden="1">{#N/A,#N/A,TRUE,"financial data";#N/A,#N/A,TRUE,"general data";#N/A,#N/A,TRUE,"order fulfillment"}</definedName>
    <definedName name="wrn.forms._.only." localSheetId="28" hidden="1">{#N/A,#N/A,TRUE,"financial data";#N/A,#N/A,TRUE,"general data";#N/A,#N/A,TRUE,"order fulfillment"}</definedName>
    <definedName name="wrn.forms._.only." localSheetId="11" hidden="1">{#N/A,#N/A,TRUE,"financial data";#N/A,#N/A,TRUE,"general data";#N/A,#N/A,TRUE,"order fulfillment"}</definedName>
    <definedName name="wrn.forms._.only." localSheetId="36" hidden="1">{#N/A,#N/A,TRUE,"financial data";#N/A,#N/A,TRUE,"general data";#N/A,#N/A,TRUE,"order fulfillment"}</definedName>
    <definedName name="wrn.forms._.only." localSheetId="32" hidden="1">{#N/A,#N/A,TRUE,"financial data";#N/A,#N/A,TRUE,"general data";#N/A,#N/A,TRUE,"order fulfillment"}</definedName>
    <definedName name="wrn.forms._.only." localSheetId="18" hidden="1">{#N/A,#N/A,TRUE,"financial data";#N/A,#N/A,TRUE,"general data";#N/A,#N/A,TRUE,"order fulfillment"}</definedName>
    <definedName name="wrn.forms._.only." localSheetId="38" hidden="1">{#N/A,#N/A,TRUE,"financial data";#N/A,#N/A,TRUE,"general data";#N/A,#N/A,TRUE,"order fulfillment"}</definedName>
    <definedName name="wrn.forms._.only." hidden="1">{#N/A,#N/A,TRUE,"financial data";#N/A,#N/A,TRUE,"general data";#N/A,#N/A,TRUE,"order fulfillment"}</definedName>
    <definedName name="wrn.FOUR._.CASES." localSheetId="9" hidden="1">{"MODEL","ALL STOCK",FALSE,"CS First Boston Merger Model";"MODEL","ALL CASH",FALSE,"CS First Boston Merger Model";"MODEL","ALL CASH WITH EQUITY OFFERING",FALSE,"CS First Boston Merger Model";"MODEL","HALF CASH/HALF STOCK",FALSE,"CS First Boston Merger Model"}</definedName>
    <definedName name="wrn.FOUR._.CASES." localSheetId="51" hidden="1">{"MODEL","ALL STOCK",FALSE,"CS First Boston Merger Model";"MODEL","ALL CASH",FALSE,"CS First Boston Merger Model";"MODEL","ALL CASH WITH EQUITY OFFERING",FALSE,"CS First Boston Merger Model";"MODEL","HALF CASH/HALF STOCK",FALSE,"CS First Boston Merger Model"}</definedName>
    <definedName name="wrn.FOUR._.CASES." localSheetId="7" hidden="1">{"MODEL","ALL STOCK",FALSE,"CS First Boston Merger Model";"MODEL","ALL CASH",FALSE,"CS First Boston Merger Model";"MODEL","ALL CASH WITH EQUITY OFFERING",FALSE,"CS First Boston Merger Model";"MODEL","HALF CASH/HALF STOCK",FALSE,"CS First Boston Merger Model"}</definedName>
    <definedName name="wrn.FOUR._.CASES." localSheetId="6" hidden="1">{"MODEL","ALL STOCK",FALSE,"CS First Boston Merger Model";"MODEL","ALL CASH",FALSE,"CS First Boston Merger Model";"MODEL","ALL CASH WITH EQUITY OFFERING",FALSE,"CS First Boston Merger Model";"MODEL","HALF CASH/HALF STOCK",FALSE,"CS First Boston Merger Model"}</definedName>
    <definedName name="wrn.FOUR._.CASES." localSheetId="10" hidden="1">{"MODEL","ALL STOCK",FALSE,"CS First Boston Merger Model";"MODEL","ALL CASH",FALSE,"CS First Boston Merger Model";"MODEL","ALL CASH WITH EQUITY OFFERING",FALSE,"CS First Boston Merger Model";"MODEL","HALF CASH/HALF STOCK",FALSE,"CS First Boston Merger Model"}</definedName>
    <definedName name="wrn.FOUR._.CASES." localSheetId="28" hidden="1">{"MODEL","ALL STOCK",FALSE,"CS First Boston Merger Model";"MODEL","ALL CASH",FALSE,"CS First Boston Merger Model";"MODEL","ALL CASH WITH EQUITY OFFERING",FALSE,"CS First Boston Merger Model";"MODEL","HALF CASH/HALF STOCK",FALSE,"CS First Boston Merger Model"}</definedName>
    <definedName name="wrn.FOUR._.CASES." localSheetId="11" hidden="1">{"MODEL","ALL STOCK",FALSE,"CS First Boston Merger Model";"MODEL","ALL CASH",FALSE,"CS First Boston Merger Model";"MODEL","ALL CASH WITH EQUITY OFFERING",FALSE,"CS First Boston Merger Model";"MODEL","HALF CASH/HALF STOCK",FALSE,"CS First Boston Merger Model"}</definedName>
    <definedName name="wrn.FOUR._.CASES." localSheetId="36" hidden="1">{"MODEL","ALL STOCK",FALSE,"CS First Boston Merger Model";"MODEL","ALL CASH",FALSE,"CS First Boston Merger Model";"MODEL","ALL CASH WITH EQUITY OFFERING",FALSE,"CS First Boston Merger Model";"MODEL","HALF CASH/HALF STOCK",FALSE,"CS First Boston Merger Model"}</definedName>
    <definedName name="wrn.FOUR._.CASES." localSheetId="18" hidden="1">{"MODEL","ALL STOCK",FALSE,"CS First Boston Merger Model";"MODEL","ALL CASH",FALSE,"CS First Boston Merger Model";"MODEL","ALL CASH WITH EQUITY OFFERING",FALSE,"CS First Boston Merger Model";"MODEL","HALF CASH/HALF STOCK",FALSE,"CS First Boston Merger Model"}</definedName>
    <definedName name="wrn.FOUR._.CASES." localSheetId="38" hidden="1">{"MODEL","ALL STOCK",FALSE,"CS First Boston Merger Model";"MODEL","ALL CASH",FALSE,"CS First Boston Merger Model";"MODEL","ALL CASH WITH EQUITY OFFERING",FALSE,"CS First Boston Merger Model";"MODEL","HALF CASH/HALF STOCK",FALSE,"CS First Boston Merger Model"}</definedName>
    <definedName name="wrn.FOUR._.CASES." hidden="1">{"MODEL","ALL STOCK",FALSE,"CS First Boston Merger Model";"MODEL","ALL CASH",FALSE,"CS First Boston Merger Model";"MODEL","ALL CASH WITH EQUITY OFFERING",FALSE,"CS First Boston Merger Model";"MODEL","HALF CASH/HALF STOCK",FALSE,"CS First Boston Merger Model"}</definedName>
    <definedName name="wrn.Full._.Month._.Report." localSheetId="9" hidden="1">{#N/A,#N/A,TRUE,"P&amp;L";#N/A,#N/A,TRUE,"B-S";#N/A,#N/A,TRUE,"C-F";#N/A,#N/A,TRUE,"MAT";#N/A,#N/A,TRUE,"P2";#N/A,#N/A,TRUE,"P8";#N/A,#N/A,TRUE,"P5";#N/A,#N/A,TRUE,"Emp"}</definedName>
    <definedName name="wrn.Full._.Month._.Report." localSheetId="51" hidden="1">{#N/A,#N/A,TRUE,"P&amp;L";#N/A,#N/A,TRUE,"B-S";#N/A,#N/A,TRUE,"C-F";#N/A,#N/A,TRUE,"MAT";#N/A,#N/A,TRUE,"P2";#N/A,#N/A,TRUE,"P8";#N/A,#N/A,TRUE,"P5";#N/A,#N/A,TRUE,"Emp"}</definedName>
    <definedName name="wrn.Full._.Month._.Report." localSheetId="7" hidden="1">{#N/A,#N/A,TRUE,"P&amp;L";#N/A,#N/A,TRUE,"B-S";#N/A,#N/A,TRUE,"C-F";#N/A,#N/A,TRUE,"MAT";#N/A,#N/A,TRUE,"P2";#N/A,#N/A,TRUE,"P8";#N/A,#N/A,TRUE,"P5";#N/A,#N/A,TRUE,"Emp"}</definedName>
    <definedName name="wrn.Full._.Month._.Report." localSheetId="6" hidden="1">{#N/A,#N/A,TRUE,"P&amp;L";#N/A,#N/A,TRUE,"B-S";#N/A,#N/A,TRUE,"C-F";#N/A,#N/A,TRUE,"MAT";#N/A,#N/A,TRUE,"P2";#N/A,#N/A,TRUE,"P8";#N/A,#N/A,TRUE,"P5";#N/A,#N/A,TRUE,"Emp"}</definedName>
    <definedName name="wrn.Full._.Month._.Report." localSheetId="16" hidden="1">{#N/A,#N/A,TRUE,"P&amp;L";#N/A,#N/A,TRUE,"B-S";#N/A,#N/A,TRUE,"C-F";#N/A,#N/A,TRUE,"MAT";#N/A,#N/A,TRUE,"P2";#N/A,#N/A,TRUE,"P8";#N/A,#N/A,TRUE,"P5";#N/A,#N/A,TRUE,"Emp"}</definedName>
    <definedName name="wrn.Full._.Month._.Report." localSheetId="10" hidden="1">{#N/A,#N/A,TRUE,"P&amp;L";#N/A,#N/A,TRUE,"B-S";#N/A,#N/A,TRUE,"C-F";#N/A,#N/A,TRUE,"MAT";#N/A,#N/A,TRUE,"P2";#N/A,#N/A,TRUE,"P8";#N/A,#N/A,TRUE,"P5";#N/A,#N/A,TRUE,"Emp"}</definedName>
    <definedName name="wrn.Full._.Month._.Report." localSheetId="29" hidden="1">{#N/A,#N/A,TRUE,"P&amp;L";#N/A,#N/A,TRUE,"B-S";#N/A,#N/A,TRUE,"C-F";#N/A,#N/A,TRUE,"MAT";#N/A,#N/A,TRUE,"P2";#N/A,#N/A,TRUE,"P8";#N/A,#N/A,TRUE,"P5";#N/A,#N/A,TRUE,"Emp"}</definedName>
    <definedName name="wrn.Full._.Month._.Report." localSheetId="28" hidden="1">{#N/A,#N/A,TRUE,"P&amp;L";#N/A,#N/A,TRUE,"B-S";#N/A,#N/A,TRUE,"C-F";#N/A,#N/A,TRUE,"MAT";#N/A,#N/A,TRUE,"P2";#N/A,#N/A,TRUE,"P8";#N/A,#N/A,TRUE,"P5";#N/A,#N/A,TRUE,"Emp"}</definedName>
    <definedName name="wrn.Full._.Month._.Report." localSheetId="11" hidden="1">{#N/A,#N/A,TRUE,"P&amp;L";#N/A,#N/A,TRUE,"B-S";#N/A,#N/A,TRUE,"C-F";#N/A,#N/A,TRUE,"MAT";#N/A,#N/A,TRUE,"P2";#N/A,#N/A,TRUE,"P8";#N/A,#N/A,TRUE,"P5";#N/A,#N/A,TRUE,"Emp"}</definedName>
    <definedName name="wrn.Full._.Month._.Report." localSheetId="36" hidden="1">{#N/A,#N/A,TRUE,"P&amp;L";#N/A,#N/A,TRUE,"B-S";#N/A,#N/A,TRUE,"C-F";#N/A,#N/A,TRUE,"MAT";#N/A,#N/A,TRUE,"P2";#N/A,#N/A,TRUE,"P8";#N/A,#N/A,TRUE,"P5";#N/A,#N/A,TRUE,"Emp"}</definedName>
    <definedName name="wrn.Full._.Month._.Report." localSheetId="18" hidden="1">{#N/A,#N/A,TRUE,"P&amp;L";#N/A,#N/A,TRUE,"B-S";#N/A,#N/A,TRUE,"C-F";#N/A,#N/A,TRUE,"MAT";#N/A,#N/A,TRUE,"P2";#N/A,#N/A,TRUE,"P8";#N/A,#N/A,TRUE,"P5";#N/A,#N/A,TRUE,"Emp"}</definedName>
    <definedName name="wrn.Full._.Month._.Report." localSheetId="38" hidden="1">{#N/A,#N/A,TRUE,"P&amp;L";#N/A,#N/A,TRUE,"B-S";#N/A,#N/A,TRUE,"C-F";#N/A,#N/A,TRUE,"MAT";#N/A,#N/A,TRUE,"P2";#N/A,#N/A,TRUE,"P8";#N/A,#N/A,TRUE,"P5";#N/A,#N/A,TRUE,"Emp"}</definedName>
    <definedName name="wrn.Full._.Month._.Report." hidden="1">{#N/A,#N/A,TRUE,"P&amp;L";#N/A,#N/A,TRUE,"B-S";#N/A,#N/A,TRUE,"C-F";#N/A,#N/A,TRUE,"MAT";#N/A,#N/A,TRUE,"P2";#N/A,#N/A,TRUE,"P8";#N/A,#N/A,TRUE,"P5";#N/A,#N/A,TRUE,"Emp"}</definedName>
    <definedName name="wrn.FY01_Fin_Stmts." localSheetId="9" hidden="1">{"FY01_Assets",#N/A,FALSE,"Fin Stmt Budget";"FY01_Liabilities",#N/A,FALSE,"Fin Stmt Budget";"FY01_Inc_Stmt",#N/A,FALSE,"Fin Stmt Budget";"FY01_SOCF",#N/A,FALSE,"Fin Stmt Budget"}</definedName>
    <definedName name="wrn.FY01_Fin_Stmts." localSheetId="51" hidden="1">{"FY01_Assets",#N/A,FALSE,"Fin Stmt Budget";"FY01_Liabilities",#N/A,FALSE,"Fin Stmt Budget";"FY01_Inc_Stmt",#N/A,FALSE,"Fin Stmt Budget";"FY01_SOCF",#N/A,FALSE,"Fin Stmt Budget"}</definedName>
    <definedName name="wrn.FY01_Fin_Stmts." localSheetId="7" hidden="1">{"FY01_Assets",#N/A,FALSE,"Fin Stmt Budget";"FY01_Liabilities",#N/A,FALSE,"Fin Stmt Budget";"FY01_Inc_Stmt",#N/A,FALSE,"Fin Stmt Budget";"FY01_SOCF",#N/A,FALSE,"Fin Stmt Budget"}</definedName>
    <definedName name="wrn.FY01_Fin_Stmts." localSheetId="6" hidden="1">{"FY01_Assets",#N/A,FALSE,"Fin Stmt Budget";"FY01_Liabilities",#N/A,FALSE,"Fin Stmt Budget";"FY01_Inc_Stmt",#N/A,FALSE,"Fin Stmt Budget";"FY01_SOCF",#N/A,FALSE,"Fin Stmt Budget"}</definedName>
    <definedName name="wrn.FY01_Fin_Stmts." localSheetId="10" hidden="1">{"FY01_Assets",#N/A,FALSE,"Fin Stmt Budget";"FY01_Liabilities",#N/A,FALSE,"Fin Stmt Budget";"FY01_Inc_Stmt",#N/A,FALSE,"Fin Stmt Budget";"FY01_SOCF",#N/A,FALSE,"Fin Stmt Budget"}</definedName>
    <definedName name="wrn.FY01_Fin_Stmts." localSheetId="28" hidden="1">{"FY01_Assets",#N/A,FALSE,"Fin Stmt Budget";"FY01_Liabilities",#N/A,FALSE,"Fin Stmt Budget";"FY01_Inc_Stmt",#N/A,FALSE,"Fin Stmt Budget";"FY01_SOCF",#N/A,FALSE,"Fin Stmt Budget"}</definedName>
    <definedName name="wrn.FY01_Fin_Stmts." localSheetId="11" hidden="1">{"FY01_Assets",#N/A,FALSE,"Fin Stmt Budget";"FY01_Liabilities",#N/A,FALSE,"Fin Stmt Budget";"FY01_Inc_Stmt",#N/A,FALSE,"Fin Stmt Budget";"FY01_SOCF",#N/A,FALSE,"Fin Stmt Budget"}</definedName>
    <definedName name="wrn.FY01_Fin_Stmts." localSheetId="36" hidden="1">{"FY01_Assets",#N/A,FALSE,"Fin Stmt Budget";"FY01_Liabilities",#N/A,FALSE,"Fin Stmt Budget";"FY01_Inc_Stmt",#N/A,FALSE,"Fin Stmt Budget";"FY01_SOCF",#N/A,FALSE,"Fin Stmt Budget"}</definedName>
    <definedName name="wrn.FY01_Fin_Stmts." localSheetId="18" hidden="1">{"FY01_Assets",#N/A,FALSE,"Fin Stmt Budget";"FY01_Liabilities",#N/A,FALSE,"Fin Stmt Budget";"FY01_Inc_Stmt",#N/A,FALSE,"Fin Stmt Budget";"FY01_SOCF",#N/A,FALSE,"Fin Stmt Budget"}</definedName>
    <definedName name="wrn.FY01_Fin_Stmts." localSheetId="38" hidden="1">{"FY01_Assets",#N/A,FALSE,"Fin Stmt Budget";"FY01_Liabilities",#N/A,FALSE,"Fin Stmt Budget";"FY01_Inc_Stmt",#N/A,FALSE,"Fin Stmt Budget";"FY01_SOCF",#N/A,FALSE,"Fin Stmt Budget"}</definedName>
    <definedName name="wrn.FY01_Fin_Stmts." hidden="1">{"FY01_Assets",#N/A,FALSE,"Fin Stmt Budget";"FY01_Liabilities",#N/A,FALSE,"Fin Stmt Budget";"FY01_Inc_Stmt",#N/A,FALSE,"Fin Stmt Budget";"FY01_SOCF",#N/A,FALSE,"Fin Stmt Budget"}</definedName>
    <definedName name="wrn.FY02_Fin_Stmts." localSheetId="9" hidden="1">{"FY02_Assets",#N/A,FALSE,"Fin Stmt Budget";"FY02_Liabilities",#N/A,FALSE,"Fin Stmt Budget";"FY02_Inc_Stmt",#N/A,FALSE,"Fin Stmt Budget";"FY02_SOCF",#N/A,FALSE,"Fin Stmt Budget"}</definedName>
    <definedName name="wrn.FY02_Fin_Stmts." localSheetId="51" hidden="1">{"FY02_Assets",#N/A,FALSE,"Fin Stmt Budget";"FY02_Liabilities",#N/A,FALSE,"Fin Stmt Budget";"FY02_Inc_Stmt",#N/A,FALSE,"Fin Stmt Budget";"FY02_SOCF",#N/A,FALSE,"Fin Stmt Budget"}</definedName>
    <definedName name="wrn.FY02_Fin_Stmts." localSheetId="7" hidden="1">{"FY02_Assets",#N/A,FALSE,"Fin Stmt Budget";"FY02_Liabilities",#N/A,FALSE,"Fin Stmt Budget";"FY02_Inc_Stmt",#N/A,FALSE,"Fin Stmt Budget";"FY02_SOCF",#N/A,FALSE,"Fin Stmt Budget"}</definedName>
    <definedName name="wrn.FY02_Fin_Stmts." localSheetId="6" hidden="1">{"FY02_Assets",#N/A,FALSE,"Fin Stmt Budget";"FY02_Liabilities",#N/A,FALSE,"Fin Stmt Budget";"FY02_Inc_Stmt",#N/A,FALSE,"Fin Stmt Budget";"FY02_SOCF",#N/A,FALSE,"Fin Stmt Budget"}</definedName>
    <definedName name="wrn.FY02_Fin_Stmts." localSheetId="10" hidden="1">{"FY02_Assets",#N/A,FALSE,"Fin Stmt Budget";"FY02_Liabilities",#N/A,FALSE,"Fin Stmt Budget";"FY02_Inc_Stmt",#N/A,FALSE,"Fin Stmt Budget";"FY02_SOCF",#N/A,FALSE,"Fin Stmt Budget"}</definedName>
    <definedName name="wrn.FY02_Fin_Stmts." localSheetId="28" hidden="1">{"FY02_Assets",#N/A,FALSE,"Fin Stmt Budget";"FY02_Liabilities",#N/A,FALSE,"Fin Stmt Budget";"FY02_Inc_Stmt",#N/A,FALSE,"Fin Stmt Budget";"FY02_SOCF",#N/A,FALSE,"Fin Stmt Budget"}</definedName>
    <definedName name="wrn.FY02_Fin_Stmts." localSheetId="11" hidden="1">{"FY02_Assets",#N/A,FALSE,"Fin Stmt Budget";"FY02_Liabilities",#N/A,FALSE,"Fin Stmt Budget";"FY02_Inc_Stmt",#N/A,FALSE,"Fin Stmt Budget";"FY02_SOCF",#N/A,FALSE,"Fin Stmt Budget"}</definedName>
    <definedName name="wrn.FY02_Fin_Stmts." localSheetId="36" hidden="1">{"FY02_Assets",#N/A,FALSE,"Fin Stmt Budget";"FY02_Liabilities",#N/A,FALSE,"Fin Stmt Budget";"FY02_Inc_Stmt",#N/A,FALSE,"Fin Stmt Budget";"FY02_SOCF",#N/A,FALSE,"Fin Stmt Budget"}</definedName>
    <definedName name="wrn.FY02_Fin_Stmts." localSheetId="18" hidden="1">{"FY02_Assets",#N/A,FALSE,"Fin Stmt Budget";"FY02_Liabilities",#N/A,FALSE,"Fin Stmt Budget";"FY02_Inc_Stmt",#N/A,FALSE,"Fin Stmt Budget";"FY02_SOCF",#N/A,FALSE,"Fin Stmt Budget"}</definedName>
    <definedName name="wrn.FY02_Fin_Stmts." localSheetId="38" hidden="1">{"FY02_Assets",#N/A,FALSE,"Fin Stmt Budget";"FY02_Liabilities",#N/A,FALSE,"Fin Stmt Budget";"FY02_Inc_Stmt",#N/A,FALSE,"Fin Stmt Budget";"FY02_SOCF",#N/A,FALSE,"Fin Stmt Budget"}</definedName>
    <definedName name="wrn.FY02_Fin_Stmts." hidden="1">{"FY02_Assets",#N/A,FALSE,"Fin Stmt Budget";"FY02_Liabilities",#N/A,FALSE,"Fin Stmt Budget";"FY02_Inc_Stmt",#N/A,FALSE,"Fin Stmt Budget";"FY02_SOCF",#N/A,FALSE,"Fin Stmt Budget"}</definedName>
    <definedName name="wrn.FY03_Fin_Stmts." localSheetId="9" hidden="1">{"FY03_Assets",#N/A,FALSE,"Fin Stmt Budget";"FY03_Liabilities",#N/A,FALSE,"Fin Stmt Budget";"FY03_Inc_Stmt",#N/A,FALSE,"Fin Stmt Budget";"FY03_SOCF",#N/A,FALSE,"Fin Stmt Budget"}</definedName>
    <definedName name="wrn.FY03_Fin_Stmts." localSheetId="51" hidden="1">{"FY03_Assets",#N/A,FALSE,"Fin Stmt Budget";"FY03_Liabilities",#N/A,FALSE,"Fin Stmt Budget";"FY03_Inc_Stmt",#N/A,FALSE,"Fin Stmt Budget";"FY03_SOCF",#N/A,FALSE,"Fin Stmt Budget"}</definedName>
    <definedName name="wrn.FY03_Fin_Stmts." localSheetId="7" hidden="1">{"FY03_Assets",#N/A,FALSE,"Fin Stmt Budget";"FY03_Liabilities",#N/A,FALSE,"Fin Stmt Budget";"FY03_Inc_Stmt",#N/A,FALSE,"Fin Stmt Budget";"FY03_SOCF",#N/A,FALSE,"Fin Stmt Budget"}</definedName>
    <definedName name="wrn.FY03_Fin_Stmts." localSheetId="6" hidden="1">{"FY03_Assets",#N/A,FALSE,"Fin Stmt Budget";"FY03_Liabilities",#N/A,FALSE,"Fin Stmt Budget";"FY03_Inc_Stmt",#N/A,FALSE,"Fin Stmt Budget";"FY03_SOCF",#N/A,FALSE,"Fin Stmt Budget"}</definedName>
    <definedName name="wrn.FY03_Fin_Stmts." localSheetId="10" hidden="1">{"FY03_Assets",#N/A,FALSE,"Fin Stmt Budget";"FY03_Liabilities",#N/A,FALSE,"Fin Stmt Budget";"FY03_Inc_Stmt",#N/A,FALSE,"Fin Stmt Budget";"FY03_SOCF",#N/A,FALSE,"Fin Stmt Budget"}</definedName>
    <definedName name="wrn.FY03_Fin_Stmts." localSheetId="28" hidden="1">{"FY03_Assets",#N/A,FALSE,"Fin Stmt Budget";"FY03_Liabilities",#N/A,FALSE,"Fin Stmt Budget";"FY03_Inc_Stmt",#N/A,FALSE,"Fin Stmt Budget";"FY03_SOCF",#N/A,FALSE,"Fin Stmt Budget"}</definedName>
    <definedName name="wrn.FY03_Fin_Stmts." localSheetId="11" hidden="1">{"FY03_Assets",#N/A,FALSE,"Fin Stmt Budget";"FY03_Liabilities",#N/A,FALSE,"Fin Stmt Budget";"FY03_Inc_Stmt",#N/A,FALSE,"Fin Stmt Budget";"FY03_SOCF",#N/A,FALSE,"Fin Stmt Budget"}</definedName>
    <definedName name="wrn.FY03_Fin_Stmts." localSheetId="36" hidden="1">{"FY03_Assets",#N/A,FALSE,"Fin Stmt Budget";"FY03_Liabilities",#N/A,FALSE,"Fin Stmt Budget";"FY03_Inc_Stmt",#N/A,FALSE,"Fin Stmt Budget";"FY03_SOCF",#N/A,FALSE,"Fin Stmt Budget"}</definedName>
    <definedName name="wrn.FY03_Fin_Stmts." localSheetId="18" hidden="1">{"FY03_Assets",#N/A,FALSE,"Fin Stmt Budget";"FY03_Liabilities",#N/A,FALSE,"Fin Stmt Budget";"FY03_Inc_Stmt",#N/A,FALSE,"Fin Stmt Budget";"FY03_SOCF",#N/A,FALSE,"Fin Stmt Budget"}</definedName>
    <definedName name="wrn.FY03_Fin_Stmts." localSheetId="38" hidden="1">{"FY03_Assets",#N/A,FALSE,"Fin Stmt Budget";"FY03_Liabilities",#N/A,FALSE,"Fin Stmt Budget";"FY03_Inc_Stmt",#N/A,FALSE,"Fin Stmt Budget";"FY03_SOCF",#N/A,FALSE,"Fin Stmt Budget"}</definedName>
    <definedName name="wrn.FY03_Fin_Stmts." hidden="1">{"FY03_Assets",#N/A,FALSE,"Fin Stmt Budget";"FY03_Liabilities",#N/A,FALSE,"Fin Stmt Budget";"FY03_Inc_Stmt",#N/A,FALSE,"Fin Stmt Budget";"FY03_SOCF",#N/A,FALSE,"Fin Stmt Budget"}</definedName>
    <definedName name="wrn.FY04_Fin._.Stmts." localSheetId="9" hidden="1">{"FY04_Assets",#N/A,FALSE,"Fin Stmt Budget";"FY04_Liabilities",#N/A,FALSE,"Fin Stmt Budget";"FY04_Inc_Stmt",#N/A,FALSE,"Fin Stmt Budget";"FY04_SOCF",#N/A,FALSE,"Fin Stmt Budget"}</definedName>
    <definedName name="wrn.FY04_Fin._.Stmts." localSheetId="51" hidden="1">{"FY04_Assets",#N/A,FALSE,"Fin Stmt Budget";"FY04_Liabilities",#N/A,FALSE,"Fin Stmt Budget";"FY04_Inc_Stmt",#N/A,FALSE,"Fin Stmt Budget";"FY04_SOCF",#N/A,FALSE,"Fin Stmt Budget"}</definedName>
    <definedName name="wrn.FY04_Fin._.Stmts." localSheetId="7" hidden="1">{"FY04_Assets",#N/A,FALSE,"Fin Stmt Budget";"FY04_Liabilities",#N/A,FALSE,"Fin Stmt Budget";"FY04_Inc_Stmt",#N/A,FALSE,"Fin Stmt Budget";"FY04_SOCF",#N/A,FALSE,"Fin Stmt Budget"}</definedName>
    <definedName name="wrn.FY04_Fin._.Stmts." localSheetId="6" hidden="1">{"FY04_Assets",#N/A,FALSE,"Fin Stmt Budget";"FY04_Liabilities",#N/A,FALSE,"Fin Stmt Budget";"FY04_Inc_Stmt",#N/A,FALSE,"Fin Stmt Budget";"FY04_SOCF",#N/A,FALSE,"Fin Stmt Budget"}</definedName>
    <definedName name="wrn.FY04_Fin._.Stmts." localSheetId="10" hidden="1">{"FY04_Assets",#N/A,FALSE,"Fin Stmt Budget";"FY04_Liabilities",#N/A,FALSE,"Fin Stmt Budget";"FY04_Inc_Stmt",#N/A,FALSE,"Fin Stmt Budget";"FY04_SOCF",#N/A,FALSE,"Fin Stmt Budget"}</definedName>
    <definedName name="wrn.FY04_Fin._.Stmts." localSheetId="28" hidden="1">{"FY04_Assets",#N/A,FALSE,"Fin Stmt Budget";"FY04_Liabilities",#N/A,FALSE,"Fin Stmt Budget";"FY04_Inc_Stmt",#N/A,FALSE,"Fin Stmt Budget";"FY04_SOCF",#N/A,FALSE,"Fin Stmt Budget"}</definedName>
    <definedName name="wrn.FY04_Fin._.Stmts." localSheetId="11" hidden="1">{"FY04_Assets",#N/A,FALSE,"Fin Stmt Budget";"FY04_Liabilities",#N/A,FALSE,"Fin Stmt Budget";"FY04_Inc_Stmt",#N/A,FALSE,"Fin Stmt Budget";"FY04_SOCF",#N/A,FALSE,"Fin Stmt Budget"}</definedName>
    <definedName name="wrn.FY04_Fin._.Stmts." localSheetId="36" hidden="1">{"FY04_Assets",#N/A,FALSE,"Fin Stmt Budget";"FY04_Liabilities",#N/A,FALSE,"Fin Stmt Budget";"FY04_Inc_Stmt",#N/A,FALSE,"Fin Stmt Budget";"FY04_SOCF",#N/A,FALSE,"Fin Stmt Budget"}</definedName>
    <definedName name="wrn.FY04_Fin._.Stmts." localSheetId="18" hidden="1">{"FY04_Assets",#N/A,FALSE,"Fin Stmt Budget";"FY04_Liabilities",#N/A,FALSE,"Fin Stmt Budget";"FY04_Inc_Stmt",#N/A,FALSE,"Fin Stmt Budget";"FY04_SOCF",#N/A,FALSE,"Fin Stmt Budget"}</definedName>
    <definedName name="wrn.FY04_Fin._.Stmts." localSheetId="38" hidden="1">{"FY04_Assets",#N/A,FALSE,"Fin Stmt Budget";"FY04_Liabilities",#N/A,FALSE,"Fin Stmt Budget";"FY04_Inc_Stmt",#N/A,FALSE,"Fin Stmt Budget";"FY04_SOCF",#N/A,FALSE,"Fin Stmt Budget"}</definedName>
    <definedName name="wrn.FY04_Fin._.Stmts." hidden="1">{"FY04_Assets",#N/A,FALSE,"Fin Stmt Budget";"FY04_Liabilities",#N/A,FALSE,"Fin Stmt Budget";"FY04_Inc_Stmt",#N/A,FALSE,"Fin Stmt Budget";"FY04_SOCF",#N/A,FALSE,"Fin Stmt Budget"}</definedName>
    <definedName name="wrn.FY06" localSheetId="9" hidden="1">{"FY04_Assets",#N/A,FALSE,"Fin Stmt Budget";"FY04_Liabilities",#N/A,FALSE,"Fin Stmt Budget";"FY04_Inc_Stmt",#N/A,FALSE,"Fin Stmt Budget";"FY04_SOCF",#N/A,FALSE,"Fin Stmt Budget"}</definedName>
    <definedName name="wrn.FY06" localSheetId="51" hidden="1">{"FY04_Assets",#N/A,FALSE,"Fin Stmt Budget";"FY04_Liabilities",#N/A,FALSE,"Fin Stmt Budget";"FY04_Inc_Stmt",#N/A,FALSE,"Fin Stmt Budget";"FY04_SOCF",#N/A,FALSE,"Fin Stmt Budget"}</definedName>
    <definedName name="wrn.FY06" localSheetId="7" hidden="1">{"FY04_Assets",#N/A,FALSE,"Fin Stmt Budget";"FY04_Liabilities",#N/A,FALSE,"Fin Stmt Budget";"FY04_Inc_Stmt",#N/A,FALSE,"Fin Stmt Budget";"FY04_SOCF",#N/A,FALSE,"Fin Stmt Budget"}</definedName>
    <definedName name="wrn.FY06" localSheetId="6" hidden="1">{"FY04_Assets",#N/A,FALSE,"Fin Stmt Budget";"FY04_Liabilities",#N/A,FALSE,"Fin Stmt Budget";"FY04_Inc_Stmt",#N/A,FALSE,"Fin Stmt Budget";"FY04_SOCF",#N/A,FALSE,"Fin Stmt Budget"}</definedName>
    <definedName name="wrn.FY06" localSheetId="10" hidden="1">{"FY04_Assets",#N/A,FALSE,"Fin Stmt Budget";"FY04_Liabilities",#N/A,FALSE,"Fin Stmt Budget";"FY04_Inc_Stmt",#N/A,FALSE,"Fin Stmt Budget";"FY04_SOCF",#N/A,FALSE,"Fin Stmt Budget"}</definedName>
    <definedName name="wrn.FY06" localSheetId="28" hidden="1">{"FY04_Assets",#N/A,FALSE,"Fin Stmt Budget";"FY04_Liabilities",#N/A,FALSE,"Fin Stmt Budget";"FY04_Inc_Stmt",#N/A,FALSE,"Fin Stmt Budget";"FY04_SOCF",#N/A,FALSE,"Fin Stmt Budget"}</definedName>
    <definedName name="wrn.FY06" localSheetId="11" hidden="1">{"FY04_Assets",#N/A,FALSE,"Fin Stmt Budget";"FY04_Liabilities",#N/A,FALSE,"Fin Stmt Budget";"FY04_Inc_Stmt",#N/A,FALSE,"Fin Stmt Budget";"FY04_SOCF",#N/A,FALSE,"Fin Stmt Budget"}</definedName>
    <definedName name="wrn.FY06" localSheetId="36" hidden="1">{"FY04_Assets",#N/A,FALSE,"Fin Stmt Budget";"FY04_Liabilities",#N/A,FALSE,"Fin Stmt Budget";"FY04_Inc_Stmt",#N/A,FALSE,"Fin Stmt Budget";"FY04_SOCF",#N/A,FALSE,"Fin Stmt Budget"}</definedName>
    <definedName name="wrn.FY06" localSheetId="18" hidden="1">{"FY04_Assets",#N/A,FALSE,"Fin Stmt Budget";"FY04_Liabilities",#N/A,FALSE,"Fin Stmt Budget";"FY04_Inc_Stmt",#N/A,FALSE,"Fin Stmt Budget";"FY04_SOCF",#N/A,FALSE,"Fin Stmt Budget"}</definedName>
    <definedName name="wrn.FY06" localSheetId="38" hidden="1">{"FY04_Assets",#N/A,FALSE,"Fin Stmt Budget";"FY04_Liabilities",#N/A,FALSE,"Fin Stmt Budget";"FY04_Inc_Stmt",#N/A,FALSE,"Fin Stmt Budget";"FY04_SOCF",#N/A,FALSE,"Fin Stmt Budget"}</definedName>
    <definedName name="wrn.FY06" hidden="1">{"FY04_Assets",#N/A,FALSE,"Fin Stmt Budget";"FY04_Liabilities",#N/A,FALSE,"Fin Stmt Budget";"FY04_Inc_Stmt",#N/A,FALSE,"Fin Stmt Budget";"FY04_SOCF",#N/A,FALSE,"Fin Stmt Budget"}</definedName>
    <definedName name="wrn.FY07" localSheetId="9" hidden="1">{"FY01_Assets",#N/A,FALSE,"Fin Stmt Budget";"FY01_Liabilities",#N/A,FALSE,"Fin Stmt Budget";"FY01_Inc_Stmt",#N/A,FALSE,"Fin Stmt Budget";"FY01_SOCF",#N/A,FALSE,"Fin Stmt Budget"}</definedName>
    <definedName name="wrn.FY07" localSheetId="51" hidden="1">{"FY01_Assets",#N/A,FALSE,"Fin Stmt Budget";"FY01_Liabilities",#N/A,FALSE,"Fin Stmt Budget";"FY01_Inc_Stmt",#N/A,FALSE,"Fin Stmt Budget";"FY01_SOCF",#N/A,FALSE,"Fin Stmt Budget"}</definedName>
    <definedName name="wrn.FY07" localSheetId="7" hidden="1">{"FY01_Assets",#N/A,FALSE,"Fin Stmt Budget";"FY01_Liabilities",#N/A,FALSE,"Fin Stmt Budget";"FY01_Inc_Stmt",#N/A,FALSE,"Fin Stmt Budget";"FY01_SOCF",#N/A,FALSE,"Fin Stmt Budget"}</definedName>
    <definedName name="wrn.FY07" localSheetId="6" hidden="1">{"FY01_Assets",#N/A,FALSE,"Fin Stmt Budget";"FY01_Liabilities",#N/A,FALSE,"Fin Stmt Budget";"FY01_Inc_Stmt",#N/A,FALSE,"Fin Stmt Budget";"FY01_SOCF",#N/A,FALSE,"Fin Stmt Budget"}</definedName>
    <definedName name="wrn.FY07" localSheetId="10" hidden="1">{"FY01_Assets",#N/A,FALSE,"Fin Stmt Budget";"FY01_Liabilities",#N/A,FALSE,"Fin Stmt Budget";"FY01_Inc_Stmt",#N/A,FALSE,"Fin Stmt Budget";"FY01_SOCF",#N/A,FALSE,"Fin Stmt Budget"}</definedName>
    <definedName name="wrn.FY07" localSheetId="28" hidden="1">{"FY01_Assets",#N/A,FALSE,"Fin Stmt Budget";"FY01_Liabilities",#N/A,FALSE,"Fin Stmt Budget";"FY01_Inc_Stmt",#N/A,FALSE,"Fin Stmt Budget";"FY01_SOCF",#N/A,FALSE,"Fin Stmt Budget"}</definedName>
    <definedName name="wrn.FY07" localSheetId="11" hidden="1">{"FY01_Assets",#N/A,FALSE,"Fin Stmt Budget";"FY01_Liabilities",#N/A,FALSE,"Fin Stmt Budget";"FY01_Inc_Stmt",#N/A,FALSE,"Fin Stmt Budget";"FY01_SOCF",#N/A,FALSE,"Fin Stmt Budget"}</definedName>
    <definedName name="wrn.FY07" localSheetId="36" hidden="1">{"FY01_Assets",#N/A,FALSE,"Fin Stmt Budget";"FY01_Liabilities",#N/A,FALSE,"Fin Stmt Budget";"FY01_Inc_Stmt",#N/A,FALSE,"Fin Stmt Budget";"FY01_SOCF",#N/A,FALSE,"Fin Stmt Budget"}</definedName>
    <definedName name="wrn.FY07" localSheetId="18" hidden="1">{"FY01_Assets",#N/A,FALSE,"Fin Stmt Budget";"FY01_Liabilities",#N/A,FALSE,"Fin Stmt Budget";"FY01_Inc_Stmt",#N/A,FALSE,"Fin Stmt Budget";"FY01_SOCF",#N/A,FALSE,"Fin Stmt Budget"}</definedName>
    <definedName name="wrn.FY07" localSheetId="38" hidden="1">{"FY01_Assets",#N/A,FALSE,"Fin Stmt Budget";"FY01_Liabilities",#N/A,FALSE,"Fin Stmt Budget";"FY01_Inc_Stmt",#N/A,FALSE,"Fin Stmt Budget";"FY01_SOCF",#N/A,FALSE,"Fin Stmt Budget"}</definedName>
    <definedName name="wrn.FY07" hidden="1">{"FY01_Assets",#N/A,FALSE,"Fin Stmt Budget";"FY01_Liabilities",#N/A,FALSE,"Fin Stmt Budget";"FY01_Inc_Stmt",#N/A,FALSE,"Fin Stmt Budget";"FY01_SOCF",#N/A,FALSE,"Fin Stmt Budget"}</definedName>
    <definedName name="wrn.FY07_fin" localSheetId="9" hidden="1">{"FY04_Assets",#N/A,FALSE,"Fin Stmt Budget";"FY04_Liabilities",#N/A,FALSE,"Fin Stmt Budget";"FY04_Inc_Stmt",#N/A,FALSE,"Fin Stmt Budget";"FY04_SOCF",#N/A,FALSE,"Fin Stmt Budget"}</definedName>
    <definedName name="wrn.FY07_fin" localSheetId="51" hidden="1">{"FY04_Assets",#N/A,FALSE,"Fin Stmt Budget";"FY04_Liabilities",#N/A,FALSE,"Fin Stmt Budget";"FY04_Inc_Stmt",#N/A,FALSE,"Fin Stmt Budget";"FY04_SOCF",#N/A,FALSE,"Fin Stmt Budget"}</definedName>
    <definedName name="wrn.FY07_fin" localSheetId="7" hidden="1">{"FY04_Assets",#N/A,FALSE,"Fin Stmt Budget";"FY04_Liabilities",#N/A,FALSE,"Fin Stmt Budget";"FY04_Inc_Stmt",#N/A,FALSE,"Fin Stmt Budget";"FY04_SOCF",#N/A,FALSE,"Fin Stmt Budget"}</definedName>
    <definedName name="wrn.FY07_fin" localSheetId="6" hidden="1">{"FY04_Assets",#N/A,FALSE,"Fin Stmt Budget";"FY04_Liabilities",#N/A,FALSE,"Fin Stmt Budget";"FY04_Inc_Stmt",#N/A,FALSE,"Fin Stmt Budget";"FY04_SOCF",#N/A,FALSE,"Fin Stmt Budget"}</definedName>
    <definedName name="wrn.FY07_fin" localSheetId="10" hidden="1">{"FY04_Assets",#N/A,FALSE,"Fin Stmt Budget";"FY04_Liabilities",#N/A,FALSE,"Fin Stmt Budget";"FY04_Inc_Stmt",#N/A,FALSE,"Fin Stmt Budget";"FY04_SOCF",#N/A,FALSE,"Fin Stmt Budget"}</definedName>
    <definedName name="wrn.FY07_fin" localSheetId="28" hidden="1">{"FY04_Assets",#N/A,FALSE,"Fin Stmt Budget";"FY04_Liabilities",#N/A,FALSE,"Fin Stmt Budget";"FY04_Inc_Stmt",#N/A,FALSE,"Fin Stmt Budget";"FY04_SOCF",#N/A,FALSE,"Fin Stmt Budget"}</definedName>
    <definedName name="wrn.FY07_fin" localSheetId="11" hidden="1">{"FY04_Assets",#N/A,FALSE,"Fin Stmt Budget";"FY04_Liabilities",#N/A,FALSE,"Fin Stmt Budget";"FY04_Inc_Stmt",#N/A,FALSE,"Fin Stmt Budget";"FY04_SOCF",#N/A,FALSE,"Fin Stmt Budget"}</definedName>
    <definedName name="wrn.FY07_fin" localSheetId="36" hidden="1">{"FY04_Assets",#N/A,FALSE,"Fin Stmt Budget";"FY04_Liabilities",#N/A,FALSE,"Fin Stmt Budget";"FY04_Inc_Stmt",#N/A,FALSE,"Fin Stmt Budget";"FY04_SOCF",#N/A,FALSE,"Fin Stmt Budget"}</definedName>
    <definedName name="wrn.FY07_fin" localSheetId="18" hidden="1">{"FY04_Assets",#N/A,FALSE,"Fin Stmt Budget";"FY04_Liabilities",#N/A,FALSE,"Fin Stmt Budget";"FY04_Inc_Stmt",#N/A,FALSE,"Fin Stmt Budget";"FY04_SOCF",#N/A,FALSE,"Fin Stmt Budget"}</definedName>
    <definedName name="wrn.FY07_fin" localSheetId="38" hidden="1">{"FY04_Assets",#N/A,FALSE,"Fin Stmt Budget";"FY04_Liabilities",#N/A,FALSE,"Fin Stmt Budget";"FY04_Inc_Stmt",#N/A,FALSE,"Fin Stmt Budget";"FY04_SOCF",#N/A,FALSE,"Fin Stmt Budget"}</definedName>
    <definedName name="wrn.FY07_fin" hidden="1">{"FY04_Assets",#N/A,FALSE,"Fin Stmt Budget";"FY04_Liabilities",#N/A,FALSE,"Fin Stmt Budget";"FY04_Inc_Stmt",#N/A,FALSE,"Fin Stmt Budget";"FY04_SOCF",#N/A,FALSE,"Fin Stmt Budget"}</definedName>
    <definedName name="wrn.General._.OTC." localSheetId="35" hidden="1">{#N/A,#N/A,FALSE,"Title Page (3)";#N/A,#N/A,FALSE,"YTD - OTC";#N/A,#N/A,FALSE,"MTH - OTC"}</definedName>
    <definedName name="wrn.General._.OTC." localSheetId="31" hidden="1">{#N/A,#N/A,FALSE,"Title Page (3)";#N/A,#N/A,FALSE,"YTD - OTC";#N/A,#N/A,FALSE,"MTH - OTC"}</definedName>
    <definedName name="wrn.General._.OTC." localSheetId="9" hidden="1">{#N/A,#N/A,FALSE,"Title Page (3)";#N/A,#N/A,FALSE,"YTD - OTC";#N/A,#N/A,FALSE,"MTH - OTC"}</definedName>
    <definedName name="wrn.General._.OTC." localSheetId="30" hidden="1">{#N/A,#N/A,FALSE,"Title Page (3)";#N/A,#N/A,FALSE,"YTD - OTC";#N/A,#N/A,FALSE,"MTH - OTC"}</definedName>
    <definedName name="wrn.General._.OTC." localSheetId="51" hidden="1">{#N/A,#N/A,FALSE,"Title Page (3)";#N/A,#N/A,FALSE,"YTD - OTC";#N/A,#N/A,FALSE,"MTH - OTC"}</definedName>
    <definedName name="wrn.General._.OTC." localSheetId="7" hidden="1">{#N/A,#N/A,FALSE,"Title Page (3)";#N/A,#N/A,FALSE,"YTD - OTC";#N/A,#N/A,FALSE,"MTH - OTC"}</definedName>
    <definedName name="wrn.General._.OTC." localSheetId="33" hidden="1">{#N/A,#N/A,FALSE,"Title Page (3)";#N/A,#N/A,FALSE,"YTD - OTC";#N/A,#N/A,FALSE,"MTH - OTC"}</definedName>
    <definedName name="wrn.General._.OTC." localSheetId="6" hidden="1">{#N/A,#N/A,FALSE,"Title Page (3)";#N/A,#N/A,FALSE,"YTD - OTC";#N/A,#N/A,FALSE,"MTH - OTC"}</definedName>
    <definedName name="wrn.General._.OTC." localSheetId="16" hidden="1">{#N/A,#N/A,FALSE,"Title Page (3)";#N/A,#N/A,FALSE,"YTD - OTC";#N/A,#N/A,FALSE,"MTH - OTC"}</definedName>
    <definedName name="wrn.General._.OTC." localSheetId="10" hidden="1">{#N/A,#N/A,FALSE,"Title Page (3)";#N/A,#N/A,FALSE,"YTD - OTC";#N/A,#N/A,FALSE,"MTH - OTC"}</definedName>
    <definedName name="wrn.General._.OTC." localSheetId="29" hidden="1">{#N/A,#N/A,FALSE,"Title Page (3)";#N/A,#N/A,FALSE,"YTD - OTC";#N/A,#N/A,FALSE,"MTH - OTC"}</definedName>
    <definedName name="wrn.General._.OTC." localSheetId="28" hidden="1">{#N/A,#N/A,FALSE,"Title Page (3)";#N/A,#N/A,FALSE,"YTD - OTC";#N/A,#N/A,FALSE,"MTH - OTC"}</definedName>
    <definedName name="wrn.General._.OTC." localSheetId="11" hidden="1">{#N/A,#N/A,FALSE,"Title Page (3)";#N/A,#N/A,FALSE,"YTD - OTC";#N/A,#N/A,FALSE,"MTH - OTC"}</definedName>
    <definedName name="wrn.General._.OTC." localSheetId="36" hidden="1">{#N/A,#N/A,FALSE,"Title Page (3)";#N/A,#N/A,FALSE,"YTD - OTC";#N/A,#N/A,FALSE,"MTH - OTC"}</definedName>
    <definedName name="wrn.General._.OTC." localSheetId="32" hidden="1">{#N/A,#N/A,FALSE,"Title Page (3)";#N/A,#N/A,FALSE,"YTD - OTC";#N/A,#N/A,FALSE,"MTH - OTC"}</definedName>
    <definedName name="wrn.General._.OTC." localSheetId="18" hidden="1">{#N/A,#N/A,FALSE,"Title Page (3)";#N/A,#N/A,FALSE,"YTD - OTC";#N/A,#N/A,FALSE,"MTH - OTC"}</definedName>
    <definedName name="wrn.General._.OTC." localSheetId="38" hidden="1">{#N/A,#N/A,FALSE,"Title Page (3)";#N/A,#N/A,FALSE,"YTD - OTC";#N/A,#N/A,FALSE,"MTH - OTC"}</definedName>
    <definedName name="wrn.General._.OTC." hidden="1">{#N/A,#N/A,FALSE,"Title Page (3)";#N/A,#N/A,FALSE,"YTD - OTC";#N/A,#N/A,FALSE,"MTH - OTC"}</definedName>
    <definedName name="wrn.General._.Pharm." localSheetId="35" hidden="1">{#N/A,#N/A,FALSE,"Title Page (2)";#N/A,#N/A,FALSE,"YTD - Pharm";#N/A,#N/A,FALSE,"MTH - Pharm"}</definedName>
    <definedName name="wrn.General._.Pharm." localSheetId="31" hidden="1">{#N/A,#N/A,FALSE,"Title Page (2)";#N/A,#N/A,FALSE,"YTD - Pharm";#N/A,#N/A,FALSE,"MTH - Pharm"}</definedName>
    <definedName name="wrn.General._.Pharm." localSheetId="9" hidden="1">{#N/A,#N/A,FALSE,"Title Page (2)";#N/A,#N/A,FALSE,"YTD - Pharm";#N/A,#N/A,FALSE,"MTH - Pharm"}</definedName>
    <definedName name="wrn.General._.Pharm." localSheetId="30" hidden="1">{#N/A,#N/A,FALSE,"Title Page (2)";#N/A,#N/A,FALSE,"YTD - Pharm";#N/A,#N/A,FALSE,"MTH - Pharm"}</definedName>
    <definedName name="wrn.General._.Pharm." localSheetId="51" hidden="1">{#N/A,#N/A,FALSE,"Title Page (2)";#N/A,#N/A,FALSE,"YTD - Pharm";#N/A,#N/A,FALSE,"MTH - Pharm"}</definedName>
    <definedName name="wrn.General._.Pharm." localSheetId="7" hidden="1">{#N/A,#N/A,FALSE,"Title Page (2)";#N/A,#N/A,FALSE,"YTD - Pharm";#N/A,#N/A,FALSE,"MTH - Pharm"}</definedName>
    <definedName name="wrn.General._.Pharm." localSheetId="33" hidden="1">{#N/A,#N/A,FALSE,"Title Page (2)";#N/A,#N/A,FALSE,"YTD - Pharm";#N/A,#N/A,FALSE,"MTH - Pharm"}</definedName>
    <definedName name="wrn.General._.Pharm." localSheetId="6" hidden="1">{#N/A,#N/A,FALSE,"Title Page (2)";#N/A,#N/A,FALSE,"YTD - Pharm";#N/A,#N/A,FALSE,"MTH - Pharm"}</definedName>
    <definedName name="wrn.General._.Pharm." localSheetId="16" hidden="1">{#N/A,#N/A,FALSE,"Title Page (2)";#N/A,#N/A,FALSE,"YTD - Pharm";#N/A,#N/A,FALSE,"MTH - Pharm"}</definedName>
    <definedName name="wrn.General._.Pharm." localSheetId="10" hidden="1">{#N/A,#N/A,FALSE,"Title Page (2)";#N/A,#N/A,FALSE,"YTD - Pharm";#N/A,#N/A,FALSE,"MTH - Pharm"}</definedName>
    <definedName name="wrn.General._.Pharm." localSheetId="29" hidden="1">{#N/A,#N/A,FALSE,"Title Page (2)";#N/A,#N/A,FALSE,"YTD - Pharm";#N/A,#N/A,FALSE,"MTH - Pharm"}</definedName>
    <definedName name="wrn.General._.Pharm." localSheetId="28" hidden="1">{#N/A,#N/A,FALSE,"Title Page (2)";#N/A,#N/A,FALSE,"YTD - Pharm";#N/A,#N/A,FALSE,"MTH - Pharm"}</definedName>
    <definedName name="wrn.General._.Pharm." localSheetId="11" hidden="1">{#N/A,#N/A,FALSE,"Title Page (2)";#N/A,#N/A,FALSE,"YTD - Pharm";#N/A,#N/A,FALSE,"MTH - Pharm"}</definedName>
    <definedName name="wrn.General._.Pharm." localSheetId="36" hidden="1">{#N/A,#N/A,FALSE,"Title Page (2)";#N/A,#N/A,FALSE,"YTD - Pharm";#N/A,#N/A,FALSE,"MTH - Pharm"}</definedName>
    <definedName name="wrn.General._.Pharm." localSheetId="32" hidden="1">{#N/A,#N/A,FALSE,"Title Page (2)";#N/A,#N/A,FALSE,"YTD - Pharm";#N/A,#N/A,FALSE,"MTH - Pharm"}</definedName>
    <definedName name="wrn.General._.Pharm." localSheetId="18" hidden="1">{#N/A,#N/A,FALSE,"Title Page (2)";#N/A,#N/A,FALSE,"YTD - Pharm";#N/A,#N/A,FALSE,"MTH - Pharm"}</definedName>
    <definedName name="wrn.General._.Pharm." localSheetId="38" hidden="1">{#N/A,#N/A,FALSE,"Title Page (2)";#N/A,#N/A,FALSE,"YTD - Pharm";#N/A,#N/A,FALSE,"MTH - Pharm"}</definedName>
    <definedName name="wrn.General._.Pharm." hidden="1">{#N/A,#N/A,FALSE,"Title Page (2)";#N/A,#N/A,FALSE,"YTD - Pharm";#N/A,#N/A,FALSE,"MTH - Pharm"}</definedName>
    <definedName name="wrn.General._.Total." localSheetId="35" hidden="1">{#N/A,#N/A,FALSE,"Title Page (4)";#N/A,#N/A,FALSE,"YTD - Total";#N/A,#N/A,FALSE,"MTH - Total"}</definedName>
    <definedName name="wrn.General._.Total." localSheetId="31" hidden="1">{#N/A,#N/A,FALSE,"Title Page (4)";#N/A,#N/A,FALSE,"YTD - Total";#N/A,#N/A,FALSE,"MTH - Total"}</definedName>
    <definedName name="wrn.General._.Total." localSheetId="9" hidden="1">{#N/A,#N/A,FALSE,"Title Page (4)";#N/A,#N/A,FALSE,"YTD - Total";#N/A,#N/A,FALSE,"MTH - Total"}</definedName>
    <definedName name="wrn.General._.Total." localSheetId="30" hidden="1">{#N/A,#N/A,FALSE,"Title Page (4)";#N/A,#N/A,FALSE,"YTD - Total";#N/A,#N/A,FALSE,"MTH - Total"}</definedName>
    <definedName name="wrn.General._.Total." localSheetId="51" hidden="1">{#N/A,#N/A,FALSE,"Title Page (4)";#N/A,#N/A,FALSE,"YTD - Total";#N/A,#N/A,FALSE,"MTH - Total"}</definedName>
    <definedName name="wrn.General._.Total." localSheetId="7" hidden="1">{#N/A,#N/A,FALSE,"Title Page (4)";#N/A,#N/A,FALSE,"YTD - Total";#N/A,#N/A,FALSE,"MTH - Total"}</definedName>
    <definedName name="wrn.General._.Total." localSheetId="33" hidden="1">{#N/A,#N/A,FALSE,"Title Page (4)";#N/A,#N/A,FALSE,"YTD - Total";#N/A,#N/A,FALSE,"MTH - Total"}</definedName>
    <definedName name="wrn.General._.Total." localSheetId="6" hidden="1">{#N/A,#N/A,FALSE,"Title Page (4)";#N/A,#N/A,FALSE,"YTD - Total";#N/A,#N/A,FALSE,"MTH - Total"}</definedName>
    <definedName name="wrn.General._.Total." localSheetId="16" hidden="1">{#N/A,#N/A,FALSE,"Title Page (4)";#N/A,#N/A,FALSE,"YTD - Total";#N/A,#N/A,FALSE,"MTH - Total"}</definedName>
    <definedName name="wrn.General._.Total." localSheetId="10" hidden="1">{#N/A,#N/A,FALSE,"Title Page (4)";#N/A,#N/A,FALSE,"YTD - Total";#N/A,#N/A,FALSE,"MTH - Total"}</definedName>
    <definedName name="wrn.General._.Total." localSheetId="29" hidden="1">{#N/A,#N/A,FALSE,"Title Page (4)";#N/A,#N/A,FALSE,"YTD - Total";#N/A,#N/A,FALSE,"MTH - Total"}</definedName>
    <definedName name="wrn.General._.Total." localSheetId="28" hidden="1">{#N/A,#N/A,FALSE,"Title Page (4)";#N/A,#N/A,FALSE,"YTD - Total";#N/A,#N/A,FALSE,"MTH - Total"}</definedName>
    <definedName name="wrn.General._.Total." localSheetId="11" hidden="1">{#N/A,#N/A,FALSE,"Title Page (4)";#N/A,#N/A,FALSE,"YTD - Total";#N/A,#N/A,FALSE,"MTH - Total"}</definedName>
    <definedName name="wrn.General._.Total." localSheetId="36" hidden="1">{#N/A,#N/A,FALSE,"Title Page (4)";#N/A,#N/A,FALSE,"YTD - Total";#N/A,#N/A,FALSE,"MTH - Total"}</definedName>
    <definedName name="wrn.General._.Total." localSheetId="32" hidden="1">{#N/A,#N/A,FALSE,"Title Page (4)";#N/A,#N/A,FALSE,"YTD - Total";#N/A,#N/A,FALSE,"MTH - Total"}</definedName>
    <definedName name="wrn.General._.Total." localSheetId="18" hidden="1">{#N/A,#N/A,FALSE,"Title Page (4)";#N/A,#N/A,FALSE,"YTD - Total";#N/A,#N/A,FALSE,"MTH - Total"}</definedName>
    <definedName name="wrn.General._.Total." localSheetId="38" hidden="1">{#N/A,#N/A,FALSE,"Title Page (4)";#N/A,#N/A,FALSE,"YTD - Total";#N/A,#N/A,FALSE,"MTH - Total"}</definedName>
    <definedName name="wrn.General._.Total." hidden="1">{#N/A,#N/A,FALSE,"Title Page (4)";#N/A,#N/A,FALSE,"YTD - Total";#N/A,#N/A,FALSE,"MTH - Total"}</definedName>
    <definedName name="wrn.GRAPHDEB." localSheetId="9"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51"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7"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6"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10"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28"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11"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36"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18"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localSheetId="38"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HEAT." localSheetId="35" hidden="1">{#N/A,#N/A,FALSE,"Heat";#N/A,#N/A,FALSE,"DCF";#N/A,#N/A,FALSE,"LBO";#N/A,#N/A,FALSE,"A";#N/A,#N/A,FALSE,"C";#N/A,#N/A,FALSE,"impd";#N/A,#N/A,FALSE,"Accr-Dilu"}</definedName>
    <definedName name="wrn.HEAT." localSheetId="31" hidden="1">{#N/A,#N/A,FALSE,"Heat";#N/A,#N/A,FALSE,"DCF";#N/A,#N/A,FALSE,"LBO";#N/A,#N/A,FALSE,"A";#N/A,#N/A,FALSE,"C";#N/A,#N/A,FALSE,"impd";#N/A,#N/A,FALSE,"Accr-Dilu"}</definedName>
    <definedName name="wrn.HEAT." localSheetId="9" hidden="1">{#N/A,#N/A,FALSE,"Heat";#N/A,#N/A,FALSE,"DCF";#N/A,#N/A,FALSE,"LBO";#N/A,#N/A,FALSE,"A";#N/A,#N/A,FALSE,"C";#N/A,#N/A,FALSE,"impd";#N/A,#N/A,FALSE,"Accr-Dilu"}</definedName>
    <definedName name="wrn.HEAT." localSheetId="30" hidden="1">{#N/A,#N/A,FALSE,"Heat";#N/A,#N/A,FALSE,"DCF";#N/A,#N/A,FALSE,"LBO";#N/A,#N/A,FALSE,"A";#N/A,#N/A,FALSE,"C";#N/A,#N/A,FALSE,"impd";#N/A,#N/A,FALSE,"Accr-Dilu"}</definedName>
    <definedName name="wrn.HEAT." localSheetId="51" hidden="1">{#N/A,#N/A,FALSE,"Heat";#N/A,#N/A,FALSE,"DCF";#N/A,#N/A,FALSE,"LBO";#N/A,#N/A,FALSE,"A";#N/A,#N/A,FALSE,"C";#N/A,#N/A,FALSE,"impd";#N/A,#N/A,FALSE,"Accr-Dilu"}</definedName>
    <definedName name="wrn.HEAT." localSheetId="7" hidden="1">{#N/A,#N/A,FALSE,"Heat";#N/A,#N/A,FALSE,"DCF";#N/A,#N/A,FALSE,"LBO";#N/A,#N/A,FALSE,"A";#N/A,#N/A,FALSE,"C";#N/A,#N/A,FALSE,"impd";#N/A,#N/A,FALSE,"Accr-Dilu"}</definedName>
    <definedName name="wrn.HEAT." localSheetId="33" hidden="1">{#N/A,#N/A,FALSE,"Heat";#N/A,#N/A,FALSE,"DCF";#N/A,#N/A,FALSE,"LBO";#N/A,#N/A,FALSE,"A";#N/A,#N/A,FALSE,"C";#N/A,#N/A,FALSE,"impd";#N/A,#N/A,FALSE,"Accr-Dilu"}</definedName>
    <definedName name="wrn.HEAT." localSheetId="6" hidden="1">{#N/A,#N/A,FALSE,"Heat";#N/A,#N/A,FALSE,"DCF";#N/A,#N/A,FALSE,"LBO";#N/A,#N/A,FALSE,"A";#N/A,#N/A,FALSE,"C";#N/A,#N/A,FALSE,"impd";#N/A,#N/A,FALSE,"Accr-Dilu"}</definedName>
    <definedName name="wrn.HEAT." localSheetId="16" hidden="1">{#N/A,#N/A,FALSE,"Heat";#N/A,#N/A,FALSE,"DCF";#N/A,#N/A,FALSE,"LBO";#N/A,#N/A,FALSE,"A";#N/A,#N/A,FALSE,"C";#N/A,#N/A,FALSE,"impd";#N/A,#N/A,FALSE,"Accr-Dilu"}</definedName>
    <definedName name="wrn.HEAT." localSheetId="10" hidden="1">{#N/A,#N/A,FALSE,"Heat";#N/A,#N/A,FALSE,"DCF";#N/A,#N/A,FALSE,"LBO";#N/A,#N/A,FALSE,"A";#N/A,#N/A,FALSE,"C";#N/A,#N/A,FALSE,"impd";#N/A,#N/A,FALSE,"Accr-Dilu"}</definedName>
    <definedName name="wrn.HEAT." localSheetId="29" hidden="1">{#N/A,#N/A,FALSE,"Heat";#N/A,#N/A,FALSE,"DCF";#N/A,#N/A,FALSE,"LBO";#N/A,#N/A,FALSE,"A";#N/A,#N/A,FALSE,"C";#N/A,#N/A,FALSE,"impd";#N/A,#N/A,FALSE,"Accr-Dilu"}</definedName>
    <definedName name="wrn.HEAT." localSheetId="28" hidden="1">{#N/A,#N/A,FALSE,"Heat";#N/A,#N/A,FALSE,"DCF";#N/A,#N/A,FALSE,"LBO";#N/A,#N/A,FALSE,"A";#N/A,#N/A,FALSE,"C";#N/A,#N/A,FALSE,"impd";#N/A,#N/A,FALSE,"Accr-Dilu"}</definedName>
    <definedName name="wrn.HEAT." localSheetId="11" hidden="1">{#N/A,#N/A,FALSE,"Heat";#N/A,#N/A,FALSE,"DCF";#N/A,#N/A,FALSE,"LBO";#N/A,#N/A,FALSE,"A";#N/A,#N/A,FALSE,"C";#N/A,#N/A,FALSE,"impd";#N/A,#N/A,FALSE,"Accr-Dilu"}</definedName>
    <definedName name="wrn.HEAT." localSheetId="36" hidden="1">{#N/A,#N/A,FALSE,"Heat";#N/A,#N/A,FALSE,"DCF";#N/A,#N/A,FALSE,"LBO";#N/A,#N/A,FALSE,"A";#N/A,#N/A,FALSE,"C";#N/A,#N/A,FALSE,"impd";#N/A,#N/A,FALSE,"Accr-Dilu"}</definedName>
    <definedName name="wrn.HEAT." localSheetId="32" hidden="1">{#N/A,#N/A,FALSE,"Heat";#N/A,#N/A,FALSE,"DCF";#N/A,#N/A,FALSE,"LBO";#N/A,#N/A,FALSE,"A";#N/A,#N/A,FALSE,"C";#N/A,#N/A,FALSE,"impd";#N/A,#N/A,FALSE,"Accr-Dilu"}</definedName>
    <definedName name="wrn.HEAT." localSheetId="18" hidden="1">{#N/A,#N/A,FALSE,"Heat";#N/A,#N/A,FALSE,"DCF";#N/A,#N/A,FALSE,"LBO";#N/A,#N/A,FALSE,"A";#N/A,#N/A,FALSE,"C";#N/A,#N/A,FALSE,"impd";#N/A,#N/A,FALSE,"Accr-Dilu"}</definedName>
    <definedName name="wrn.HEAT." localSheetId="38" hidden="1">{#N/A,#N/A,FALSE,"Heat";#N/A,#N/A,FALSE,"DCF";#N/A,#N/A,FALSE,"LBO";#N/A,#N/A,FALSE,"A";#N/A,#N/A,FALSE,"C";#N/A,#N/A,FALSE,"impd";#N/A,#N/A,FALSE,"Accr-Dilu"}</definedName>
    <definedName name="wrn.HEAT." hidden="1">{#N/A,#N/A,FALSE,"Heat";#N/A,#N/A,FALSE,"DCF";#N/A,#N/A,FALSE,"LBO";#N/A,#N/A,FALSE,"A";#N/A,#N/A,FALSE,"C";#N/A,#N/A,FALSE,"impd";#N/A,#N/A,FALSE,"Accr-Dilu"}</definedName>
    <definedName name="wrn.history." localSheetId="35" hidden="1">{#N/A,#N/A,FALSE,"model"}</definedName>
    <definedName name="wrn.history." localSheetId="31" hidden="1">{#N/A,#N/A,FALSE,"model"}</definedName>
    <definedName name="wrn.history." localSheetId="9" hidden="1">{#N/A,#N/A,FALSE,"model"}</definedName>
    <definedName name="wrn.history." localSheetId="30" hidden="1">{#N/A,#N/A,FALSE,"model"}</definedName>
    <definedName name="wrn.history." localSheetId="51" hidden="1">{#N/A,#N/A,FALSE,"model"}</definedName>
    <definedName name="wrn.history." localSheetId="7" hidden="1">{#N/A,#N/A,FALSE,"model"}</definedName>
    <definedName name="wrn.history." localSheetId="33" hidden="1">{#N/A,#N/A,FALSE,"model"}</definedName>
    <definedName name="wrn.history." localSheetId="6" hidden="1">{#N/A,#N/A,FALSE,"model"}</definedName>
    <definedName name="wrn.history." localSheetId="16" hidden="1">{#N/A,#N/A,FALSE,"model"}</definedName>
    <definedName name="wrn.history." localSheetId="10" hidden="1">{#N/A,#N/A,FALSE,"model"}</definedName>
    <definedName name="wrn.history." localSheetId="29" hidden="1">{#N/A,#N/A,FALSE,"model"}</definedName>
    <definedName name="wrn.history." localSheetId="28" hidden="1">{#N/A,#N/A,FALSE,"model"}</definedName>
    <definedName name="wrn.history." localSheetId="11" hidden="1">{#N/A,#N/A,FALSE,"model"}</definedName>
    <definedName name="wrn.history." localSheetId="36" hidden="1">{#N/A,#N/A,FALSE,"model"}</definedName>
    <definedName name="wrn.history." localSheetId="32" hidden="1">{#N/A,#N/A,FALSE,"model"}</definedName>
    <definedName name="wrn.history." localSheetId="18" hidden="1">{#N/A,#N/A,FALSE,"model"}</definedName>
    <definedName name="wrn.history." localSheetId="38" hidden="1">{#N/A,#N/A,FALSE,"model"}</definedName>
    <definedName name="wrn.history." hidden="1">{#N/A,#N/A,FALSE,"model"}</definedName>
    <definedName name="wrn.history2" localSheetId="35" hidden="1">{#N/A,#N/A,FALSE,"model"}</definedName>
    <definedName name="wrn.history2" localSheetId="31" hidden="1">{#N/A,#N/A,FALSE,"model"}</definedName>
    <definedName name="wrn.history2" localSheetId="9" hidden="1">{#N/A,#N/A,FALSE,"model"}</definedName>
    <definedName name="wrn.history2" localSheetId="30" hidden="1">{#N/A,#N/A,FALSE,"model"}</definedName>
    <definedName name="wrn.history2" localSheetId="51" hidden="1">{#N/A,#N/A,FALSE,"model"}</definedName>
    <definedName name="wrn.history2" localSheetId="7" hidden="1">{#N/A,#N/A,FALSE,"model"}</definedName>
    <definedName name="wrn.history2" localSheetId="33" hidden="1">{#N/A,#N/A,FALSE,"model"}</definedName>
    <definedName name="wrn.history2" localSheetId="6" hidden="1">{#N/A,#N/A,FALSE,"model"}</definedName>
    <definedName name="wrn.history2" localSheetId="16" hidden="1">{#N/A,#N/A,FALSE,"model"}</definedName>
    <definedName name="wrn.history2" localSheetId="10" hidden="1">{#N/A,#N/A,FALSE,"model"}</definedName>
    <definedName name="wrn.history2" localSheetId="29" hidden="1">{#N/A,#N/A,FALSE,"model"}</definedName>
    <definedName name="wrn.history2" localSheetId="28" hidden="1">{#N/A,#N/A,FALSE,"model"}</definedName>
    <definedName name="wrn.history2" localSheetId="11" hidden="1">{#N/A,#N/A,FALSE,"model"}</definedName>
    <definedName name="wrn.history2" localSheetId="36" hidden="1">{#N/A,#N/A,FALSE,"model"}</definedName>
    <definedName name="wrn.history2" localSheetId="32" hidden="1">{#N/A,#N/A,FALSE,"model"}</definedName>
    <definedName name="wrn.history2" localSheetId="18" hidden="1">{#N/A,#N/A,FALSE,"model"}</definedName>
    <definedName name="wrn.history2" localSheetId="38" hidden="1">{#N/A,#N/A,FALSE,"model"}</definedName>
    <definedName name="wrn.history2" hidden="1">{#N/A,#N/A,FALSE,"model"}</definedName>
    <definedName name="wrn.histROIC." localSheetId="35" hidden="1">{#N/A,#N/A,FALSE,"model"}</definedName>
    <definedName name="wrn.histROIC." localSheetId="31" hidden="1">{#N/A,#N/A,FALSE,"model"}</definedName>
    <definedName name="wrn.histROIC." localSheetId="9" hidden="1">{#N/A,#N/A,FALSE,"model"}</definedName>
    <definedName name="wrn.histROIC." localSheetId="30" hidden="1">{#N/A,#N/A,FALSE,"model"}</definedName>
    <definedName name="wrn.histROIC." localSheetId="51" hidden="1">{#N/A,#N/A,FALSE,"model"}</definedName>
    <definedName name="wrn.histROIC." localSheetId="7" hidden="1">{#N/A,#N/A,FALSE,"model"}</definedName>
    <definedName name="wrn.histROIC." localSheetId="33" hidden="1">{#N/A,#N/A,FALSE,"model"}</definedName>
    <definedName name="wrn.histROIC." localSheetId="6" hidden="1">{#N/A,#N/A,FALSE,"model"}</definedName>
    <definedName name="wrn.histROIC." localSheetId="16" hidden="1">{#N/A,#N/A,FALSE,"model"}</definedName>
    <definedName name="wrn.histROIC." localSheetId="10" hidden="1">{#N/A,#N/A,FALSE,"model"}</definedName>
    <definedName name="wrn.histROIC." localSheetId="29" hidden="1">{#N/A,#N/A,FALSE,"model"}</definedName>
    <definedName name="wrn.histROIC." localSheetId="28" hidden="1">{#N/A,#N/A,FALSE,"model"}</definedName>
    <definedName name="wrn.histROIC." localSheetId="11" hidden="1">{#N/A,#N/A,FALSE,"model"}</definedName>
    <definedName name="wrn.histROIC." localSheetId="36" hidden="1">{#N/A,#N/A,FALSE,"model"}</definedName>
    <definedName name="wrn.histROIC." localSheetId="32" hidden="1">{#N/A,#N/A,FALSE,"model"}</definedName>
    <definedName name="wrn.histROIC." localSheetId="18" hidden="1">{#N/A,#N/A,FALSE,"model"}</definedName>
    <definedName name="wrn.histROIC." localSheetId="38" hidden="1">{#N/A,#N/A,FALSE,"model"}</definedName>
    <definedName name="wrn.histROIC." hidden="1">{#N/A,#N/A,FALSE,"model"}</definedName>
    <definedName name="wrn.histROIC2" localSheetId="35" hidden="1">{#N/A,#N/A,FALSE,"model"}</definedName>
    <definedName name="wrn.histROIC2" localSheetId="31" hidden="1">{#N/A,#N/A,FALSE,"model"}</definedName>
    <definedName name="wrn.histROIC2" localSheetId="9" hidden="1">{#N/A,#N/A,FALSE,"model"}</definedName>
    <definedName name="wrn.histROIC2" localSheetId="30" hidden="1">{#N/A,#N/A,FALSE,"model"}</definedName>
    <definedName name="wrn.histROIC2" localSheetId="51" hidden="1">{#N/A,#N/A,FALSE,"model"}</definedName>
    <definedName name="wrn.histROIC2" localSheetId="7" hidden="1">{#N/A,#N/A,FALSE,"model"}</definedName>
    <definedName name="wrn.histROIC2" localSheetId="33" hidden="1">{#N/A,#N/A,FALSE,"model"}</definedName>
    <definedName name="wrn.histROIC2" localSheetId="6" hidden="1">{#N/A,#N/A,FALSE,"model"}</definedName>
    <definedName name="wrn.histROIC2" localSheetId="16" hidden="1">{#N/A,#N/A,FALSE,"model"}</definedName>
    <definedName name="wrn.histROIC2" localSheetId="10" hidden="1">{#N/A,#N/A,FALSE,"model"}</definedName>
    <definedName name="wrn.histROIC2" localSheetId="29" hidden="1">{#N/A,#N/A,FALSE,"model"}</definedName>
    <definedName name="wrn.histROIC2" localSheetId="28" hidden="1">{#N/A,#N/A,FALSE,"model"}</definedName>
    <definedName name="wrn.histROIC2" localSheetId="11" hidden="1">{#N/A,#N/A,FALSE,"model"}</definedName>
    <definedName name="wrn.histROIC2" localSheetId="36" hidden="1">{#N/A,#N/A,FALSE,"model"}</definedName>
    <definedName name="wrn.histROIC2" localSheetId="32" hidden="1">{#N/A,#N/A,FALSE,"model"}</definedName>
    <definedName name="wrn.histROIC2" localSheetId="18" hidden="1">{#N/A,#N/A,FALSE,"model"}</definedName>
    <definedName name="wrn.histROIC2" localSheetId="38" hidden="1">{#N/A,#N/A,FALSE,"model"}</definedName>
    <definedName name="wrn.histROIC2" hidden="1">{#N/A,#N/A,FALSE,"model"}</definedName>
    <definedName name="wrn.Hydraulic." localSheetId="35"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3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9"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3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5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7"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33"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1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1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29"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2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1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3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32"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1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38"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35" hidden="1">{#N/A,#N/A,FALSE,"HuscoCombined-Summ";#N/A,#N/A,FALSE,"HuscoCombined-Income";#N/A,#N/A,FALSE,"HuscoCombined-Offering";#N/A,#N/A,FALSE,"Husco-Income";#N/A,#N/A,FALSE,"TargetEngineer";#N/A,#N/A,FALSE,"TargetAcqCalc";#N/A,#N/A,FALSE,"Husco-Acq"}</definedName>
    <definedName name="wrn.Hydraulic2." localSheetId="31" hidden="1">{#N/A,#N/A,FALSE,"HuscoCombined-Summ";#N/A,#N/A,FALSE,"HuscoCombined-Income";#N/A,#N/A,FALSE,"HuscoCombined-Offering";#N/A,#N/A,FALSE,"Husco-Income";#N/A,#N/A,FALSE,"TargetEngineer";#N/A,#N/A,FALSE,"TargetAcqCalc";#N/A,#N/A,FALSE,"Husco-Acq"}</definedName>
    <definedName name="wrn.Hydraulic2." localSheetId="9" hidden="1">{#N/A,#N/A,FALSE,"HuscoCombined-Summ";#N/A,#N/A,FALSE,"HuscoCombined-Income";#N/A,#N/A,FALSE,"HuscoCombined-Offering";#N/A,#N/A,FALSE,"Husco-Income";#N/A,#N/A,FALSE,"TargetEngineer";#N/A,#N/A,FALSE,"TargetAcqCalc";#N/A,#N/A,FALSE,"Husco-Acq"}</definedName>
    <definedName name="wrn.Hydraulic2." localSheetId="30" hidden="1">{#N/A,#N/A,FALSE,"HuscoCombined-Summ";#N/A,#N/A,FALSE,"HuscoCombined-Income";#N/A,#N/A,FALSE,"HuscoCombined-Offering";#N/A,#N/A,FALSE,"Husco-Income";#N/A,#N/A,FALSE,"TargetEngineer";#N/A,#N/A,FALSE,"TargetAcqCalc";#N/A,#N/A,FALSE,"Husco-Acq"}</definedName>
    <definedName name="wrn.Hydraulic2." localSheetId="51" hidden="1">{#N/A,#N/A,FALSE,"HuscoCombined-Summ";#N/A,#N/A,FALSE,"HuscoCombined-Income";#N/A,#N/A,FALSE,"HuscoCombined-Offering";#N/A,#N/A,FALSE,"Husco-Income";#N/A,#N/A,FALSE,"TargetEngineer";#N/A,#N/A,FALSE,"TargetAcqCalc";#N/A,#N/A,FALSE,"Husco-Acq"}</definedName>
    <definedName name="wrn.Hydraulic2." localSheetId="7" hidden="1">{#N/A,#N/A,FALSE,"HuscoCombined-Summ";#N/A,#N/A,FALSE,"HuscoCombined-Income";#N/A,#N/A,FALSE,"HuscoCombined-Offering";#N/A,#N/A,FALSE,"Husco-Income";#N/A,#N/A,FALSE,"TargetEngineer";#N/A,#N/A,FALSE,"TargetAcqCalc";#N/A,#N/A,FALSE,"Husco-Acq"}</definedName>
    <definedName name="wrn.Hydraulic2." localSheetId="33" hidden="1">{#N/A,#N/A,FALSE,"HuscoCombined-Summ";#N/A,#N/A,FALSE,"HuscoCombined-Income";#N/A,#N/A,FALSE,"HuscoCombined-Offering";#N/A,#N/A,FALSE,"Husco-Income";#N/A,#N/A,FALSE,"TargetEngineer";#N/A,#N/A,FALSE,"TargetAcqCalc";#N/A,#N/A,FALSE,"Husco-Acq"}</definedName>
    <definedName name="wrn.Hydraulic2." localSheetId="6" hidden="1">{#N/A,#N/A,FALSE,"HuscoCombined-Summ";#N/A,#N/A,FALSE,"HuscoCombined-Income";#N/A,#N/A,FALSE,"HuscoCombined-Offering";#N/A,#N/A,FALSE,"Husco-Income";#N/A,#N/A,FALSE,"TargetEngineer";#N/A,#N/A,FALSE,"TargetAcqCalc";#N/A,#N/A,FALSE,"Husco-Acq"}</definedName>
    <definedName name="wrn.Hydraulic2." localSheetId="16" hidden="1">{#N/A,#N/A,FALSE,"HuscoCombined-Summ";#N/A,#N/A,FALSE,"HuscoCombined-Income";#N/A,#N/A,FALSE,"HuscoCombined-Offering";#N/A,#N/A,FALSE,"Husco-Income";#N/A,#N/A,FALSE,"TargetEngineer";#N/A,#N/A,FALSE,"TargetAcqCalc";#N/A,#N/A,FALSE,"Husco-Acq"}</definedName>
    <definedName name="wrn.Hydraulic2." localSheetId="10" hidden="1">{#N/A,#N/A,FALSE,"HuscoCombined-Summ";#N/A,#N/A,FALSE,"HuscoCombined-Income";#N/A,#N/A,FALSE,"HuscoCombined-Offering";#N/A,#N/A,FALSE,"Husco-Income";#N/A,#N/A,FALSE,"TargetEngineer";#N/A,#N/A,FALSE,"TargetAcqCalc";#N/A,#N/A,FALSE,"Husco-Acq"}</definedName>
    <definedName name="wrn.Hydraulic2." localSheetId="29" hidden="1">{#N/A,#N/A,FALSE,"HuscoCombined-Summ";#N/A,#N/A,FALSE,"HuscoCombined-Income";#N/A,#N/A,FALSE,"HuscoCombined-Offering";#N/A,#N/A,FALSE,"Husco-Income";#N/A,#N/A,FALSE,"TargetEngineer";#N/A,#N/A,FALSE,"TargetAcqCalc";#N/A,#N/A,FALSE,"Husco-Acq"}</definedName>
    <definedName name="wrn.Hydraulic2." localSheetId="28" hidden="1">{#N/A,#N/A,FALSE,"HuscoCombined-Summ";#N/A,#N/A,FALSE,"HuscoCombined-Income";#N/A,#N/A,FALSE,"HuscoCombined-Offering";#N/A,#N/A,FALSE,"Husco-Income";#N/A,#N/A,FALSE,"TargetEngineer";#N/A,#N/A,FALSE,"TargetAcqCalc";#N/A,#N/A,FALSE,"Husco-Acq"}</definedName>
    <definedName name="wrn.Hydraulic2." localSheetId="11" hidden="1">{#N/A,#N/A,FALSE,"HuscoCombined-Summ";#N/A,#N/A,FALSE,"HuscoCombined-Income";#N/A,#N/A,FALSE,"HuscoCombined-Offering";#N/A,#N/A,FALSE,"Husco-Income";#N/A,#N/A,FALSE,"TargetEngineer";#N/A,#N/A,FALSE,"TargetAcqCalc";#N/A,#N/A,FALSE,"Husco-Acq"}</definedName>
    <definedName name="wrn.Hydraulic2." localSheetId="36" hidden="1">{#N/A,#N/A,FALSE,"HuscoCombined-Summ";#N/A,#N/A,FALSE,"HuscoCombined-Income";#N/A,#N/A,FALSE,"HuscoCombined-Offering";#N/A,#N/A,FALSE,"Husco-Income";#N/A,#N/A,FALSE,"TargetEngineer";#N/A,#N/A,FALSE,"TargetAcqCalc";#N/A,#N/A,FALSE,"Husco-Acq"}</definedName>
    <definedName name="wrn.Hydraulic2." localSheetId="32" hidden="1">{#N/A,#N/A,FALSE,"HuscoCombined-Summ";#N/A,#N/A,FALSE,"HuscoCombined-Income";#N/A,#N/A,FALSE,"HuscoCombined-Offering";#N/A,#N/A,FALSE,"Husco-Income";#N/A,#N/A,FALSE,"TargetEngineer";#N/A,#N/A,FALSE,"TargetAcqCalc";#N/A,#N/A,FALSE,"Husco-Acq"}</definedName>
    <definedName name="wrn.Hydraulic2." localSheetId="18" hidden="1">{#N/A,#N/A,FALSE,"HuscoCombined-Summ";#N/A,#N/A,FALSE,"HuscoCombined-Income";#N/A,#N/A,FALSE,"HuscoCombined-Offering";#N/A,#N/A,FALSE,"Husco-Income";#N/A,#N/A,FALSE,"TargetEngineer";#N/A,#N/A,FALSE,"TargetAcqCalc";#N/A,#N/A,FALSE,"Husco-Acq"}</definedName>
    <definedName name="wrn.Hydraulic2." localSheetId="38"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HyperBudget." localSheetId="9"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51"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7"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6"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10"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28"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11"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36"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18"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localSheetId="38"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HyperBudget." hidden="1">{#N/A,#N/A,TRUE,"Criteria";#N/A,#N/A,TRUE,"HyperA";#N/A,#N/A,TRUE,"HyperF";#N/A,#N/A,TRUE,"HyperP";#N/A,#N/A,TRUE,"HyperH";#N/A,#N/A,TRUE,"HyperT";#N/A,#N/A,TRUE,"HyperG";"H1_4",#N/A,TRUE,"HyperAgr ";"H5_9",#N/A,TRUE,"HyperAgr ";"H10_14",#N/A,TRUE,"HyperAgr ";"H1_4",#N/A,TRUE,"HyperFgr";"H5_9",#N/A,TRUE,"HyperFgr";"H10_14",#N/A,TRUE,"HyperFgr";"H1_4",#N/A,TRUE,"HyperPgr";"H5_9",#N/A,TRUE,"HyperPgr";"H10_14",#N/A,TRUE,"HyperPgr";"H1_4",#N/A,TRUE,"HyperHgr";"H5_9",#N/A,TRUE,"HyperHgr";"H10_14",#N/A,TRUE,"HyperHgr";"H1_4",#N/A,TRUE,"HyperTgr";"H5_9",#N/A,TRUE,"HyperTgr";"H10_14",#N/A,TRUE,"HyperTgr";"H1_4",#N/A,TRUE,"HyperGgr";"H5_9",#N/A,TRUE,"HyperGgr";"H10_14",#N/A,TRUE,"HyperGgr";"H1_4",#N/A,TRUE,"HyperExpR";"H5_9",#N/A,TRUE,"HyperExpR";"H10_14",#N/A,TRUE,"HyperExpR"}</definedName>
    <definedName name="wrn.icem." localSheetId="9" hidden="1">{#N/A,#N/A,FALSE,"Exb 2";#N/A,#N/A,FALSE,"Exb 3(a)";#N/A,#N/A,FALSE,"WACC";#N/A,#N/A,FALSE,"Exh 4(a)";#N/A,#N/A,FALSE,"Exh 4(b)";#N/A,#N/A,FALSE,"Exb 5(a)";#N/A,#N/A,FALSE,"Exb 5(b)"}</definedName>
    <definedName name="wrn.icem." localSheetId="7" hidden="1">{#N/A,#N/A,FALSE,"Exb 2";#N/A,#N/A,FALSE,"Exb 3(a)";#N/A,#N/A,FALSE,"WACC";#N/A,#N/A,FALSE,"Exh 4(a)";#N/A,#N/A,FALSE,"Exh 4(b)";#N/A,#N/A,FALSE,"Exb 5(a)";#N/A,#N/A,FALSE,"Exb 5(b)"}</definedName>
    <definedName name="wrn.icem." localSheetId="6" hidden="1">{#N/A,#N/A,FALSE,"Exb 2";#N/A,#N/A,FALSE,"Exb 3(a)";#N/A,#N/A,FALSE,"WACC";#N/A,#N/A,FALSE,"Exh 4(a)";#N/A,#N/A,FALSE,"Exh 4(b)";#N/A,#N/A,FALSE,"Exb 5(a)";#N/A,#N/A,FALSE,"Exb 5(b)"}</definedName>
    <definedName name="wrn.icem." localSheetId="10" hidden="1">{#N/A,#N/A,FALSE,"Exb 2";#N/A,#N/A,FALSE,"Exb 3(a)";#N/A,#N/A,FALSE,"WACC";#N/A,#N/A,FALSE,"Exh 4(a)";#N/A,#N/A,FALSE,"Exh 4(b)";#N/A,#N/A,FALSE,"Exb 5(a)";#N/A,#N/A,FALSE,"Exb 5(b)"}</definedName>
    <definedName name="wrn.icem." localSheetId="28" hidden="1">{#N/A,#N/A,FALSE,"Exb 2";#N/A,#N/A,FALSE,"Exb 3(a)";#N/A,#N/A,FALSE,"WACC";#N/A,#N/A,FALSE,"Exh 4(a)";#N/A,#N/A,FALSE,"Exh 4(b)";#N/A,#N/A,FALSE,"Exb 5(a)";#N/A,#N/A,FALSE,"Exb 5(b)"}</definedName>
    <definedName name="wrn.icem." localSheetId="11" hidden="1">{#N/A,#N/A,FALSE,"Exb 2";#N/A,#N/A,FALSE,"Exb 3(a)";#N/A,#N/A,FALSE,"WACC";#N/A,#N/A,FALSE,"Exh 4(a)";#N/A,#N/A,FALSE,"Exh 4(b)";#N/A,#N/A,FALSE,"Exb 5(a)";#N/A,#N/A,FALSE,"Exb 5(b)"}</definedName>
    <definedName name="wrn.icem." localSheetId="36" hidden="1">{#N/A,#N/A,FALSE,"Exb 2";#N/A,#N/A,FALSE,"Exb 3(a)";#N/A,#N/A,FALSE,"WACC";#N/A,#N/A,FALSE,"Exh 4(a)";#N/A,#N/A,FALSE,"Exh 4(b)";#N/A,#N/A,FALSE,"Exb 5(a)";#N/A,#N/A,FALSE,"Exb 5(b)"}</definedName>
    <definedName name="wrn.icem." localSheetId="18" hidden="1">{#N/A,#N/A,FALSE,"Exb 2";#N/A,#N/A,FALSE,"Exb 3(a)";#N/A,#N/A,FALSE,"WACC";#N/A,#N/A,FALSE,"Exh 4(a)";#N/A,#N/A,FALSE,"Exh 4(b)";#N/A,#N/A,FALSE,"Exb 5(a)";#N/A,#N/A,FALSE,"Exb 5(b)"}</definedName>
    <definedName name="wrn.icem." localSheetId="38" hidden="1">{#N/A,#N/A,FALSE,"Exb 2";#N/A,#N/A,FALSE,"Exb 3(a)";#N/A,#N/A,FALSE,"WACC";#N/A,#N/A,FALSE,"Exh 4(a)";#N/A,#N/A,FALSE,"Exh 4(b)";#N/A,#N/A,FALSE,"Exb 5(a)";#N/A,#N/A,FALSE,"Exb 5(b)"}</definedName>
    <definedName name="wrn.icem." hidden="1">{#N/A,#N/A,FALSE,"Exb 2";#N/A,#N/A,FALSE,"Exb 3(a)";#N/A,#N/A,FALSE,"WACC";#N/A,#N/A,FALSE,"Exh 4(a)";#N/A,#N/A,FALSE,"Exh 4(b)";#N/A,#N/A,FALSE,"Exb 5(a)";#N/A,#N/A,FALSE,"Exb 5(b)"}</definedName>
    <definedName name="wrn.IMPRESSO." localSheetId="35" hidden="1">{#N/A,#N/A,FALSE,"Plan1";#N/A,#N/A,FALSE,"Plan2"}</definedName>
    <definedName name="wrn.IMPRESSO." localSheetId="31" hidden="1">{#N/A,#N/A,FALSE,"Plan1";#N/A,#N/A,FALSE,"Plan2"}</definedName>
    <definedName name="wrn.IMPRESSO." localSheetId="9" hidden="1">{#N/A,#N/A,FALSE,"Plan1";#N/A,#N/A,FALSE,"Plan2"}</definedName>
    <definedName name="wrn.IMPRESSO." localSheetId="30" hidden="1">{#N/A,#N/A,FALSE,"Plan1";#N/A,#N/A,FALSE,"Plan2"}</definedName>
    <definedName name="wrn.IMPRESSO." localSheetId="51" hidden="1">{#N/A,#N/A,FALSE,"Plan1";#N/A,#N/A,FALSE,"Plan2"}</definedName>
    <definedName name="wrn.IMPRESSO." localSheetId="7" hidden="1">{#N/A,#N/A,FALSE,"Plan1";#N/A,#N/A,FALSE,"Plan2"}</definedName>
    <definedName name="wrn.IMPRESSO." localSheetId="33" hidden="1">{#N/A,#N/A,FALSE,"Plan1";#N/A,#N/A,FALSE,"Plan2"}</definedName>
    <definedName name="wrn.IMPRESSO." localSheetId="6" hidden="1">{#N/A,#N/A,FALSE,"Plan1";#N/A,#N/A,FALSE,"Plan2"}</definedName>
    <definedName name="wrn.IMPRESSO." localSheetId="16" hidden="1">{#N/A,#N/A,FALSE,"Plan1";#N/A,#N/A,FALSE,"Plan2"}</definedName>
    <definedName name="wrn.IMPRESSO." localSheetId="10" hidden="1">{#N/A,#N/A,FALSE,"Plan1";#N/A,#N/A,FALSE,"Plan2"}</definedName>
    <definedName name="wrn.IMPRESSO." localSheetId="29" hidden="1">{#N/A,#N/A,FALSE,"Plan1";#N/A,#N/A,FALSE,"Plan2"}</definedName>
    <definedName name="wrn.IMPRESSO." localSheetId="28" hidden="1">{#N/A,#N/A,FALSE,"Plan1";#N/A,#N/A,FALSE,"Plan2"}</definedName>
    <definedName name="wrn.IMPRESSO." localSheetId="11" hidden="1">{#N/A,#N/A,FALSE,"Plan1";#N/A,#N/A,FALSE,"Plan2"}</definedName>
    <definedName name="wrn.IMPRESSO." localSheetId="36" hidden="1">{#N/A,#N/A,FALSE,"Plan1";#N/A,#N/A,FALSE,"Plan2"}</definedName>
    <definedName name="wrn.IMPRESSO." localSheetId="32" hidden="1">{#N/A,#N/A,FALSE,"Plan1";#N/A,#N/A,FALSE,"Plan2"}</definedName>
    <definedName name="wrn.IMPRESSO." localSheetId="18" hidden="1">{#N/A,#N/A,FALSE,"Plan1";#N/A,#N/A,FALSE,"Plan2"}</definedName>
    <definedName name="wrn.IMPRESSO." localSheetId="38" hidden="1">{#N/A,#N/A,FALSE,"Plan1";#N/A,#N/A,FALSE,"Plan2"}</definedName>
    <definedName name="wrn.IMPRESSO." hidden="1">{#N/A,#N/A,FALSE,"Plan1";#N/A,#N/A,FALSE,"Plan2"}</definedName>
    <definedName name="wrn.Income._.and._.Cogs." localSheetId="9" hidden="1">{"Income sources",#N/A,FALSE,"budget Format - Peachtree"}</definedName>
    <definedName name="wrn.Income._.and._.Cogs." localSheetId="51" hidden="1">{"Income sources",#N/A,FALSE,"budget Format - Peachtree"}</definedName>
    <definedName name="wrn.Income._.and._.Cogs." localSheetId="7" hidden="1">{"Income sources",#N/A,FALSE,"budget Format - Peachtree"}</definedName>
    <definedName name="wrn.Income._.and._.Cogs." localSheetId="6" hidden="1">{"Income sources",#N/A,FALSE,"budget Format - Peachtree"}</definedName>
    <definedName name="wrn.Income._.and._.Cogs." localSheetId="10" hidden="1">{"Income sources",#N/A,FALSE,"budget Format - Peachtree"}</definedName>
    <definedName name="wrn.Income._.and._.Cogs." localSheetId="29" hidden="1">{"Income sources",#N/A,FALSE,"budget Format - Peachtree"}</definedName>
    <definedName name="wrn.Income._.and._.Cogs." localSheetId="28" hidden="1">{"Income sources",#N/A,FALSE,"budget Format - Peachtree"}</definedName>
    <definedName name="wrn.Income._.and._.Cogs." localSheetId="11" hidden="1">{"Income sources",#N/A,FALSE,"budget Format - Peachtree"}</definedName>
    <definedName name="wrn.Income._.and._.Cogs." localSheetId="36" hidden="1">{"Income sources",#N/A,FALSE,"budget Format - Peachtree"}</definedName>
    <definedName name="wrn.Income._.and._.Cogs." localSheetId="18" hidden="1">{"Income sources",#N/A,FALSE,"budget Format - Peachtree"}</definedName>
    <definedName name="wrn.Income._.and._.Cogs." localSheetId="38" hidden="1">{"Income sources",#N/A,FALSE,"budget Format - Peachtree"}</definedName>
    <definedName name="wrn.Income._.and._.Cogs." hidden="1">{"Income sources",#N/A,FALSE,"budget Format - Peachtree"}</definedName>
    <definedName name="wrn.Infectious._.Diseases." localSheetId="35" hidden="1">{#N/A,#N/A,FALSE,"Anti";#N/A,#N/A,FALSE,"Cefa";#N/A,#N/A,FALSE,"Ceph";#N/A,#N/A,FALSE,"Cefp";#N/A,#N/A,FALSE,"Cefe";#N/A,#N/A,FALSE,"Pens";#N/A,#N/A,FALSE,"Ampi";#N/A,#N/A,FALSE,"Amox";#N/A,#N/A,FALSE,"Isox";#N/A,#N/A,FALSE,"Aztr";#N/A,#N/A,FALSE,"Videx";#N/A,#N/A,FALSE,"Zerit"}</definedName>
    <definedName name="wrn.Infectious._.Diseases." localSheetId="31" hidden="1">{#N/A,#N/A,FALSE,"Anti";#N/A,#N/A,FALSE,"Cefa";#N/A,#N/A,FALSE,"Ceph";#N/A,#N/A,FALSE,"Cefp";#N/A,#N/A,FALSE,"Cefe";#N/A,#N/A,FALSE,"Pens";#N/A,#N/A,FALSE,"Ampi";#N/A,#N/A,FALSE,"Amox";#N/A,#N/A,FALSE,"Isox";#N/A,#N/A,FALSE,"Aztr";#N/A,#N/A,FALSE,"Videx";#N/A,#N/A,FALSE,"Zerit"}</definedName>
    <definedName name="wrn.Infectious._.Diseases." localSheetId="9" hidden="1">{#N/A,#N/A,FALSE,"Anti";#N/A,#N/A,FALSE,"Cefa";#N/A,#N/A,FALSE,"Ceph";#N/A,#N/A,FALSE,"Cefp";#N/A,#N/A,FALSE,"Cefe";#N/A,#N/A,FALSE,"Pens";#N/A,#N/A,FALSE,"Ampi";#N/A,#N/A,FALSE,"Amox";#N/A,#N/A,FALSE,"Isox";#N/A,#N/A,FALSE,"Aztr";#N/A,#N/A,FALSE,"Videx";#N/A,#N/A,FALSE,"Zerit"}</definedName>
    <definedName name="wrn.Infectious._.Diseases." localSheetId="30" hidden="1">{#N/A,#N/A,FALSE,"Anti";#N/A,#N/A,FALSE,"Cefa";#N/A,#N/A,FALSE,"Ceph";#N/A,#N/A,FALSE,"Cefp";#N/A,#N/A,FALSE,"Cefe";#N/A,#N/A,FALSE,"Pens";#N/A,#N/A,FALSE,"Ampi";#N/A,#N/A,FALSE,"Amox";#N/A,#N/A,FALSE,"Isox";#N/A,#N/A,FALSE,"Aztr";#N/A,#N/A,FALSE,"Videx";#N/A,#N/A,FALSE,"Zerit"}</definedName>
    <definedName name="wrn.Infectious._.Diseases." localSheetId="51" hidden="1">{#N/A,#N/A,FALSE,"Anti";#N/A,#N/A,FALSE,"Cefa";#N/A,#N/A,FALSE,"Ceph";#N/A,#N/A,FALSE,"Cefp";#N/A,#N/A,FALSE,"Cefe";#N/A,#N/A,FALSE,"Pens";#N/A,#N/A,FALSE,"Ampi";#N/A,#N/A,FALSE,"Amox";#N/A,#N/A,FALSE,"Isox";#N/A,#N/A,FALSE,"Aztr";#N/A,#N/A,FALSE,"Videx";#N/A,#N/A,FALSE,"Zerit"}</definedName>
    <definedName name="wrn.Infectious._.Diseases." localSheetId="7" hidden="1">{#N/A,#N/A,FALSE,"Anti";#N/A,#N/A,FALSE,"Cefa";#N/A,#N/A,FALSE,"Ceph";#N/A,#N/A,FALSE,"Cefp";#N/A,#N/A,FALSE,"Cefe";#N/A,#N/A,FALSE,"Pens";#N/A,#N/A,FALSE,"Ampi";#N/A,#N/A,FALSE,"Amox";#N/A,#N/A,FALSE,"Isox";#N/A,#N/A,FALSE,"Aztr";#N/A,#N/A,FALSE,"Videx";#N/A,#N/A,FALSE,"Zerit"}</definedName>
    <definedName name="wrn.Infectious._.Diseases." localSheetId="33" hidden="1">{#N/A,#N/A,FALSE,"Anti";#N/A,#N/A,FALSE,"Cefa";#N/A,#N/A,FALSE,"Ceph";#N/A,#N/A,FALSE,"Cefp";#N/A,#N/A,FALSE,"Cefe";#N/A,#N/A,FALSE,"Pens";#N/A,#N/A,FALSE,"Ampi";#N/A,#N/A,FALSE,"Amox";#N/A,#N/A,FALSE,"Isox";#N/A,#N/A,FALSE,"Aztr";#N/A,#N/A,FALSE,"Videx";#N/A,#N/A,FALSE,"Zerit"}</definedName>
    <definedName name="wrn.Infectious._.Diseases." localSheetId="6" hidden="1">{#N/A,#N/A,FALSE,"Anti";#N/A,#N/A,FALSE,"Cefa";#N/A,#N/A,FALSE,"Ceph";#N/A,#N/A,FALSE,"Cefp";#N/A,#N/A,FALSE,"Cefe";#N/A,#N/A,FALSE,"Pens";#N/A,#N/A,FALSE,"Ampi";#N/A,#N/A,FALSE,"Amox";#N/A,#N/A,FALSE,"Isox";#N/A,#N/A,FALSE,"Aztr";#N/A,#N/A,FALSE,"Videx";#N/A,#N/A,FALSE,"Zerit"}</definedName>
    <definedName name="wrn.Infectious._.Diseases." localSheetId="16" hidden="1">{#N/A,#N/A,FALSE,"Anti";#N/A,#N/A,FALSE,"Cefa";#N/A,#N/A,FALSE,"Ceph";#N/A,#N/A,FALSE,"Cefp";#N/A,#N/A,FALSE,"Cefe";#N/A,#N/A,FALSE,"Pens";#N/A,#N/A,FALSE,"Ampi";#N/A,#N/A,FALSE,"Amox";#N/A,#N/A,FALSE,"Isox";#N/A,#N/A,FALSE,"Aztr";#N/A,#N/A,FALSE,"Videx";#N/A,#N/A,FALSE,"Zerit"}</definedName>
    <definedName name="wrn.Infectious._.Diseases." localSheetId="10" hidden="1">{#N/A,#N/A,FALSE,"Anti";#N/A,#N/A,FALSE,"Cefa";#N/A,#N/A,FALSE,"Ceph";#N/A,#N/A,FALSE,"Cefp";#N/A,#N/A,FALSE,"Cefe";#N/A,#N/A,FALSE,"Pens";#N/A,#N/A,FALSE,"Ampi";#N/A,#N/A,FALSE,"Amox";#N/A,#N/A,FALSE,"Isox";#N/A,#N/A,FALSE,"Aztr";#N/A,#N/A,FALSE,"Videx";#N/A,#N/A,FALSE,"Zerit"}</definedName>
    <definedName name="wrn.Infectious._.Diseases." localSheetId="29" hidden="1">{#N/A,#N/A,FALSE,"Anti";#N/A,#N/A,FALSE,"Cefa";#N/A,#N/A,FALSE,"Ceph";#N/A,#N/A,FALSE,"Cefp";#N/A,#N/A,FALSE,"Cefe";#N/A,#N/A,FALSE,"Pens";#N/A,#N/A,FALSE,"Ampi";#N/A,#N/A,FALSE,"Amox";#N/A,#N/A,FALSE,"Isox";#N/A,#N/A,FALSE,"Aztr";#N/A,#N/A,FALSE,"Videx";#N/A,#N/A,FALSE,"Zerit"}</definedName>
    <definedName name="wrn.Infectious._.Diseases." localSheetId="28" hidden="1">{#N/A,#N/A,FALSE,"Anti";#N/A,#N/A,FALSE,"Cefa";#N/A,#N/A,FALSE,"Ceph";#N/A,#N/A,FALSE,"Cefp";#N/A,#N/A,FALSE,"Cefe";#N/A,#N/A,FALSE,"Pens";#N/A,#N/A,FALSE,"Ampi";#N/A,#N/A,FALSE,"Amox";#N/A,#N/A,FALSE,"Isox";#N/A,#N/A,FALSE,"Aztr";#N/A,#N/A,FALSE,"Videx";#N/A,#N/A,FALSE,"Zerit"}</definedName>
    <definedName name="wrn.Infectious._.Diseases." localSheetId="11" hidden="1">{#N/A,#N/A,FALSE,"Anti";#N/A,#N/A,FALSE,"Cefa";#N/A,#N/A,FALSE,"Ceph";#N/A,#N/A,FALSE,"Cefp";#N/A,#N/A,FALSE,"Cefe";#N/A,#N/A,FALSE,"Pens";#N/A,#N/A,FALSE,"Ampi";#N/A,#N/A,FALSE,"Amox";#N/A,#N/A,FALSE,"Isox";#N/A,#N/A,FALSE,"Aztr";#N/A,#N/A,FALSE,"Videx";#N/A,#N/A,FALSE,"Zerit"}</definedName>
    <definedName name="wrn.Infectious._.Diseases." localSheetId="36" hidden="1">{#N/A,#N/A,FALSE,"Anti";#N/A,#N/A,FALSE,"Cefa";#N/A,#N/A,FALSE,"Ceph";#N/A,#N/A,FALSE,"Cefp";#N/A,#N/A,FALSE,"Cefe";#N/A,#N/A,FALSE,"Pens";#N/A,#N/A,FALSE,"Ampi";#N/A,#N/A,FALSE,"Amox";#N/A,#N/A,FALSE,"Isox";#N/A,#N/A,FALSE,"Aztr";#N/A,#N/A,FALSE,"Videx";#N/A,#N/A,FALSE,"Zerit"}</definedName>
    <definedName name="wrn.Infectious._.Diseases." localSheetId="32" hidden="1">{#N/A,#N/A,FALSE,"Anti";#N/A,#N/A,FALSE,"Cefa";#N/A,#N/A,FALSE,"Ceph";#N/A,#N/A,FALSE,"Cefp";#N/A,#N/A,FALSE,"Cefe";#N/A,#N/A,FALSE,"Pens";#N/A,#N/A,FALSE,"Ampi";#N/A,#N/A,FALSE,"Amox";#N/A,#N/A,FALSE,"Isox";#N/A,#N/A,FALSE,"Aztr";#N/A,#N/A,FALSE,"Videx";#N/A,#N/A,FALSE,"Zerit"}</definedName>
    <definedName name="wrn.Infectious._.Diseases." localSheetId="18" hidden="1">{#N/A,#N/A,FALSE,"Anti";#N/A,#N/A,FALSE,"Cefa";#N/A,#N/A,FALSE,"Ceph";#N/A,#N/A,FALSE,"Cefp";#N/A,#N/A,FALSE,"Cefe";#N/A,#N/A,FALSE,"Pens";#N/A,#N/A,FALSE,"Ampi";#N/A,#N/A,FALSE,"Amox";#N/A,#N/A,FALSE,"Isox";#N/A,#N/A,FALSE,"Aztr";#N/A,#N/A,FALSE,"Videx";#N/A,#N/A,FALSE,"Zerit"}</definedName>
    <definedName name="wrn.Infectious._.Diseases." localSheetId="38" hidden="1">{#N/A,#N/A,FALSE,"Anti";#N/A,#N/A,FALSE,"Cefa";#N/A,#N/A,FALSE,"Ceph";#N/A,#N/A,FALSE,"Cefp";#N/A,#N/A,FALSE,"Cefe";#N/A,#N/A,FALSE,"Pens";#N/A,#N/A,FALSE,"Ampi";#N/A,#N/A,FALSE,"Amox";#N/A,#N/A,FALSE,"Isox";#N/A,#N/A,FALSE,"Aztr";#N/A,#N/A,FALSE,"Videx";#N/A,#N/A,FALSE,"Zerit"}</definedName>
    <definedName name="wrn.Infectious._.Diseases." hidden="1">{#N/A,#N/A,FALSE,"Anti";#N/A,#N/A,FALSE,"Cefa";#N/A,#N/A,FALSE,"Ceph";#N/A,#N/A,FALSE,"Cefp";#N/A,#N/A,FALSE,"Cefe";#N/A,#N/A,FALSE,"Pens";#N/A,#N/A,FALSE,"Ampi";#N/A,#N/A,FALSE,"Amox";#N/A,#N/A,FALSE,"Isox";#N/A,#N/A,FALSE,"Aztr";#N/A,#N/A,FALSE,"Videx";#N/A,#N/A,FALSE,"Zerit"}</definedName>
    <definedName name="wrn.Informe._.Mensual." localSheetId="35"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31"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9"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30"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51"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7"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33"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6"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16"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10"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29"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28"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11"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36"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32"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18"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localSheetId="38"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Mensual." hidden="1">{#N/A,#N/A,FALSE,"Carátula EE.FF.  (1)";#N/A,#N/A,FALSE,"Carátula Rtados. Gestión (2)";#N/A,#N/A,FALSE,"Gestión Abril'98 Abv (3)";#N/A,#N/A,FALSE,"Rtdos. Cías. 97 - 98 (4)";#N/A,#N/A,FALSE,"Resultados Gestión Abril'98 (5)";#N/A,#N/A,FALSE,"Carátula Rtados. Margenes (6)";#N/A,#N/A,FALSE,"Márgenes Abril'98 Abv.TASA (7)";#N/A,#N/A,FALSE,"Carátula Balance  (8)";#N/A,#N/A,FALSE,"B. P. Equivalencia Abril'98 (9)";#N/A,#N/A,FALSE,"Carátula Balance  (10)";#N/A,#N/A,FALSE,"B.Consolidado Abril'98 TASA(11)";#N/A,#N/A,FALSE,"Márgenes Abril'98 TASA (12)"}</definedName>
    <definedName name="wrn.INFORME._.NOVIEMBRE." localSheetId="35"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31"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9"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30"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51"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7"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33"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6"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16"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10"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29"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28"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11"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36"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32"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18"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localSheetId="38"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FORME._.NOVIEMBRE." hidden="1">{#N/A,#N/A,FALSE,"P_11_P1";#N/A,#N/A,FALSE,"P_11_P2";#N/A,#N/A,FALSE,"P_11_P3";#N/A,#N/A,FALSE,"Resultados_11_P";#N/A,#N/A,FALSE,"CTC_11_P";#N/A,#N/A,FALSE,"TASA_11_P";#N/A,#N/A,FALSE,"TPerú_11_P";#N/A,#N/A,FALSE,"CANTV_11_P";#N/A,#N/A,FALSE,"TLD_11_P";#N/A,#N/A,FALSE,"ROMANIA_11_P";#N/A,#N/A,FALSE,"RESTO_11_P";#N/A,#N/A,FALSE,"Gerenciamiento_11_P";#N/A,#N/A,FALSE,"Financiero_11_P";#N/A,#N/A,FALSE,"Estructura_11_P";#N/A,#N/A,FALSE,"Desinv_11_P";#N/A,#N/A,FALSE,"FComercio_11_P"}</definedName>
    <definedName name="wrn.Internal." localSheetId="9"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51"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7"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6"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10"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28"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11"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36"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18"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localSheetId="38"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nternal." hidden="1">{#N/A,#N/A,FALSE,"COVER INT";#N/A,#N/A,FALSE,"SUMMARY INT";#N/A,#N/A,FALSE,"INCOME STMT INT";#N/A,#N/A,FALSE,"IS TREND";#N/A,#N/A,FALSE,"BALANCE SHEET INT";#N/A,#N/A,FALSE,"BS TREND";#N/A,#N/A,FALSE,"CASH FLOW INT";#N/A,#N/A,FALSE,"CF TREND";#N/A,#N/A,FALSE,"SALES BY TERR INT";#N/A,#N/A,FALSE,"UNITS INT";#N/A,#N/A,FALSE,"PRODUCT SALES INT";#N/A,#N/A,FALSE,"ASP's INT";#N/A,#N/A,FALSE,"Sheet1";#N/A,#N/A,FALSE,"PPV Int";#N/A,#N/A,FALSE,"GROSS MARGINS INT";#N/A,#N/A,FALSE,"MARGINS PER UNIT INT";#N/A,#N/A,FALSE,"INVENTORY INT";#N/A,#N/A,FALSE,"HEADCOUNT INT";#N/A,#N/A,FALSE," AR";#N/A,#N/A,FALSE,"Oct-03 AP";#N/A,#N/A,FALSE,"DEBT STRUCTURE Int";#N/A,#N/A,FALSE,"Capex";#N/A,#N/A,FALSE,"OT"}</definedName>
    <definedName name="wrn.ipovalue." localSheetId="35" hidden="1">{#N/A,#N/A,FALSE,"puboff";#N/A,#N/A,FALSE,"valuation";#N/A,#N/A,FALSE,"finanalsis";#N/A,#N/A,FALSE,"split";#N/A,#N/A,FALSE,"ownership"}</definedName>
    <definedName name="wrn.ipovalue." localSheetId="31" hidden="1">{#N/A,#N/A,FALSE,"puboff";#N/A,#N/A,FALSE,"valuation";#N/A,#N/A,FALSE,"finanalsis";#N/A,#N/A,FALSE,"split";#N/A,#N/A,FALSE,"ownership"}</definedName>
    <definedName name="wrn.ipovalue." localSheetId="9" hidden="1">{#N/A,#N/A,FALSE,"puboff";#N/A,#N/A,FALSE,"valuation";#N/A,#N/A,FALSE,"finanalsis";#N/A,#N/A,FALSE,"split";#N/A,#N/A,FALSE,"ownership"}</definedName>
    <definedName name="wrn.ipovalue." localSheetId="30" hidden="1">{#N/A,#N/A,FALSE,"puboff";#N/A,#N/A,FALSE,"valuation";#N/A,#N/A,FALSE,"finanalsis";#N/A,#N/A,FALSE,"split";#N/A,#N/A,FALSE,"ownership"}</definedName>
    <definedName name="wrn.ipovalue." localSheetId="51" hidden="1">{#N/A,#N/A,FALSE,"puboff";#N/A,#N/A,FALSE,"valuation";#N/A,#N/A,FALSE,"finanalsis";#N/A,#N/A,FALSE,"split";#N/A,#N/A,FALSE,"ownership"}</definedName>
    <definedName name="wrn.ipovalue." localSheetId="7" hidden="1">{#N/A,#N/A,FALSE,"puboff";#N/A,#N/A,FALSE,"valuation";#N/A,#N/A,FALSE,"finanalsis";#N/A,#N/A,FALSE,"split";#N/A,#N/A,FALSE,"ownership"}</definedName>
    <definedName name="wrn.ipovalue." localSheetId="33" hidden="1">{#N/A,#N/A,FALSE,"puboff";#N/A,#N/A,FALSE,"valuation";#N/A,#N/A,FALSE,"finanalsis";#N/A,#N/A,FALSE,"split";#N/A,#N/A,FALSE,"ownership"}</definedName>
    <definedName name="wrn.ipovalue." localSheetId="6" hidden="1">{#N/A,#N/A,FALSE,"puboff";#N/A,#N/A,FALSE,"valuation";#N/A,#N/A,FALSE,"finanalsis";#N/A,#N/A,FALSE,"split";#N/A,#N/A,FALSE,"ownership"}</definedName>
    <definedName name="wrn.ipovalue." localSheetId="16" hidden="1">{#N/A,#N/A,FALSE,"puboff";#N/A,#N/A,FALSE,"valuation";#N/A,#N/A,FALSE,"finanalsis";#N/A,#N/A,FALSE,"split";#N/A,#N/A,FALSE,"ownership"}</definedName>
    <definedName name="wrn.ipovalue." localSheetId="10" hidden="1">{#N/A,#N/A,FALSE,"puboff";#N/A,#N/A,FALSE,"valuation";#N/A,#N/A,FALSE,"finanalsis";#N/A,#N/A,FALSE,"split";#N/A,#N/A,FALSE,"ownership"}</definedName>
    <definedName name="wrn.ipovalue." localSheetId="29" hidden="1">{#N/A,#N/A,FALSE,"puboff";#N/A,#N/A,FALSE,"valuation";#N/A,#N/A,FALSE,"finanalsis";#N/A,#N/A,FALSE,"split";#N/A,#N/A,FALSE,"ownership"}</definedName>
    <definedName name="wrn.ipovalue." localSheetId="28" hidden="1">{#N/A,#N/A,FALSE,"puboff";#N/A,#N/A,FALSE,"valuation";#N/A,#N/A,FALSE,"finanalsis";#N/A,#N/A,FALSE,"split";#N/A,#N/A,FALSE,"ownership"}</definedName>
    <definedName name="wrn.ipovalue." localSheetId="11" hidden="1">{#N/A,#N/A,FALSE,"puboff";#N/A,#N/A,FALSE,"valuation";#N/A,#N/A,FALSE,"finanalsis";#N/A,#N/A,FALSE,"split";#N/A,#N/A,FALSE,"ownership"}</definedName>
    <definedName name="wrn.ipovalue." localSheetId="36" hidden="1">{#N/A,#N/A,FALSE,"puboff";#N/A,#N/A,FALSE,"valuation";#N/A,#N/A,FALSE,"finanalsis";#N/A,#N/A,FALSE,"split";#N/A,#N/A,FALSE,"ownership"}</definedName>
    <definedName name="wrn.ipovalue." localSheetId="32" hidden="1">{#N/A,#N/A,FALSE,"puboff";#N/A,#N/A,FALSE,"valuation";#N/A,#N/A,FALSE,"finanalsis";#N/A,#N/A,FALSE,"split";#N/A,#N/A,FALSE,"ownership"}</definedName>
    <definedName name="wrn.ipovalue." localSheetId="18" hidden="1">{#N/A,#N/A,FALSE,"puboff";#N/A,#N/A,FALSE,"valuation";#N/A,#N/A,FALSE,"finanalsis";#N/A,#N/A,FALSE,"split";#N/A,#N/A,FALSE,"ownership"}</definedName>
    <definedName name="wrn.ipovalue." localSheetId="38" hidden="1">{#N/A,#N/A,FALSE,"puboff";#N/A,#N/A,FALSE,"valuation";#N/A,#N/A,FALSE,"finanalsis";#N/A,#N/A,FALSE,"split";#N/A,#N/A,FALSE,"ownership"}</definedName>
    <definedName name="wrn.ipovalue." hidden="1">{#N/A,#N/A,FALSE,"puboff";#N/A,#N/A,FALSE,"valuation";#N/A,#N/A,FALSE,"finanalsis";#N/A,#N/A,FALSE,"split";#N/A,#N/A,FALSE,"ownership"}</definedName>
    <definedName name="wrn.ISAnnualModel." localSheetId="35" hidden="1">{"AnnModel",#N/A,FALSE,"IS"}</definedName>
    <definedName name="wrn.ISAnnualModel." localSheetId="31" hidden="1">{"AnnModel",#N/A,FALSE,"IS"}</definedName>
    <definedName name="wrn.ISAnnualModel." localSheetId="9" hidden="1">{"AnnModel",#N/A,FALSE,"IS"}</definedName>
    <definedName name="wrn.ISAnnualModel." localSheetId="30" hidden="1">{"AnnModel",#N/A,FALSE,"IS"}</definedName>
    <definedName name="wrn.ISAnnualModel." localSheetId="51" hidden="1">{"AnnModel",#N/A,FALSE,"IS"}</definedName>
    <definedName name="wrn.ISAnnualModel." localSheetId="7" hidden="1">{"AnnModel",#N/A,FALSE,"IS"}</definedName>
    <definedName name="wrn.ISAnnualModel." localSheetId="33" hidden="1">{"AnnModel",#N/A,FALSE,"IS"}</definedName>
    <definedName name="wrn.ISAnnualModel." localSheetId="6" hidden="1">{"AnnModel",#N/A,FALSE,"IS"}</definedName>
    <definedName name="wrn.ISAnnualModel." localSheetId="16" hidden="1">{"AnnModel",#N/A,FALSE,"IS"}</definedName>
    <definedName name="wrn.ISAnnualModel." localSheetId="10" hidden="1">{"AnnModel",#N/A,FALSE,"IS"}</definedName>
    <definedName name="wrn.ISAnnualModel." localSheetId="29" hidden="1">{"AnnModel",#N/A,FALSE,"IS"}</definedName>
    <definedName name="wrn.ISAnnualModel." localSheetId="28" hidden="1">{"AnnModel",#N/A,FALSE,"IS"}</definedName>
    <definedName name="wrn.ISAnnualModel." localSheetId="11" hidden="1">{"AnnModel",#N/A,FALSE,"IS"}</definedName>
    <definedName name="wrn.ISAnnualModel." localSheetId="36" hidden="1">{"AnnModel",#N/A,FALSE,"IS"}</definedName>
    <definedName name="wrn.ISAnnualModel." localSheetId="32" hidden="1">{"AnnModel",#N/A,FALSE,"IS"}</definedName>
    <definedName name="wrn.ISAnnualModel." localSheetId="18" hidden="1">{"AnnModel",#N/A,FALSE,"IS"}</definedName>
    <definedName name="wrn.ISAnnualModel." localSheetId="38" hidden="1">{"AnnModel",#N/A,FALSE,"IS"}</definedName>
    <definedName name="wrn.ISAnnualModel." hidden="1">{"AnnModel",#N/A,FALSE,"IS"}</definedName>
    <definedName name="wrn.ISCG._.model." localSheetId="35" hidden="1">{#N/A,#N/A,FALSE,"Second";#N/A,#N/A,FALSE,"ownership";#N/A,#N/A,FALSE,"Valuation";#N/A,#N/A,FALSE,"Eqiv";#N/A,#N/A,FALSE,"Mults";#N/A,#N/A,FALSE,"ISCG Graphics"}</definedName>
    <definedName name="wrn.ISCG._.model." localSheetId="31" hidden="1">{#N/A,#N/A,FALSE,"Second";#N/A,#N/A,FALSE,"ownership";#N/A,#N/A,FALSE,"Valuation";#N/A,#N/A,FALSE,"Eqiv";#N/A,#N/A,FALSE,"Mults";#N/A,#N/A,FALSE,"ISCG Graphics"}</definedName>
    <definedName name="wrn.ISCG._.model." localSheetId="9" hidden="1">{#N/A,#N/A,FALSE,"Second";#N/A,#N/A,FALSE,"ownership";#N/A,#N/A,FALSE,"Valuation";#N/A,#N/A,FALSE,"Eqiv";#N/A,#N/A,FALSE,"Mults";#N/A,#N/A,FALSE,"ISCG Graphics"}</definedName>
    <definedName name="wrn.ISCG._.model." localSheetId="30" hidden="1">{#N/A,#N/A,FALSE,"Second";#N/A,#N/A,FALSE,"ownership";#N/A,#N/A,FALSE,"Valuation";#N/A,#N/A,FALSE,"Eqiv";#N/A,#N/A,FALSE,"Mults";#N/A,#N/A,FALSE,"ISCG Graphics"}</definedName>
    <definedName name="wrn.ISCG._.model." localSheetId="51" hidden="1">{#N/A,#N/A,FALSE,"Second";#N/A,#N/A,FALSE,"ownership";#N/A,#N/A,FALSE,"Valuation";#N/A,#N/A,FALSE,"Eqiv";#N/A,#N/A,FALSE,"Mults";#N/A,#N/A,FALSE,"ISCG Graphics"}</definedName>
    <definedName name="wrn.ISCG._.model." localSheetId="7" hidden="1">{#N/A,#N/A,FALSE,"Second";#N/A,#N/A,FALSE,"ownership";#N/A,#N/A,FALSE,"Valuation";#N/A,#N/A,FALSE,"Eqiv";#N/A,#N/A,FALSE,"Mults";#N/A,#N/A,FALSE,"ISCG Graphics"}</definedName>
    <definedName name="wrn.ISCG._.model." localSheetId="33" hidden="1">{#N/A,#N/A,FALSE,"Second";#N/A,#N/A,FALSE,"ownership";#N/A,#N/A,FALSE,"Valuation";#N/A,#N/A,FALSE,"Eqiv";#N/A,#N/A,FALSE,"Mults";#N/A,#N/A,FALSE,"ISCG Graphics"}</definedName>
    <definedName name="wrn.ISCG._.model." localSheetId="6" hidden="1">{#N/A,#N/A,FALSE,"Second";#N/A,#N/A,FALSE,"ownership";#N/A,#N/A,FALSE,"Valuation";#N/A,#N/A,FALSE,"Eqiv";#N/A,#N/A,FALSE,"Mults";#N/A,#N/A,FALSE,"ISCG Graphics"}</definedName>
    <definedName name="wrn.ISCG._.model." localSheetId="16" hidden="1">{#N/A,#N/A,FALSE,"Second";#N/A,#N/A,FALSE,"ownership";#N/A,#N/A,FALSE,"Valuation";#N/A,#N/A,FALSE,"Eqiv";#N/A,#N/A,FALSE,"Mults";#N/A,#N/A,FALSE,"ISCG Graphics"}</definedName>
    <definedName name="wrn.ISCG._.model." localSheetId="10" hidden="1">{#N/A,#N/A,FALSE,"Second";#N/A,#N/A,FALSE,"ownership";#N/A,#N/A,FALSE,"Valuation";#N/A,#N/A,FALSE,"Eqiv";#N/A,#N/A,FALSE,"Mults";#N/A,#N/A,FALSE,"ISCG Graphics"}</definedName>
    <definedName name="wrn.ISCG._.model." localSheetId="29" hidden="1">{#N/A,#N/A,FALSE,"Second";#N/A,#N/A,FALSE,"ownership";#N/A,#N/A,FALSE,"Valuation";#N/A,#N/A,FALSE,"Eqiv";#N/A,#N/A,FALSE,"Mults";#N/A,#N/A,FALSE,"ISCG Graphics"}</definedName>
    <definedName name="wrn.ISCG._.model." localSheetId="28" hidden="1">{#N/A,#N/A,FALSE,"Second";#N/A,#N/A,FALSE,"ownership";#N/A,#N/A,FALSE,"Valuation";#N/A,#N/A,FALSE,"Eqiv";#N/A,#N/A,FALSE,"Mults";#N/A,#N/A,FALSE,"ISCG Graphics"}</definedName>
    <definedName name="wrn.ISCG._.model." localSheetId="11" hidden="1">{#N/A,#N/A,FALSE,"Second";#N/A,#N/A,FALSE,"ownership";#N/A,#N/A,FALSE,"Valuation";#N/A,#N/A,FALSE,"Eqiv";#N/A,#N/A,FALSE,"Mults";#N/A,#N/A,FALSE,"ISCG Graphics"}</definedName>
    <definedName name="wrn.ISCG._.model." localSheetId="36" hidden="1">{#N/A,#N/A,FALSE,"Second";#N/A,#N/A,FALSE,"ownership";#N/A,#N/A,FALSE,"Valuation";#N/A,#N/A,FALSE,"Eqiv";#N/A,#N/A,FALSE,"Mults";#N/A,#N/A,FALSE,"ISCG Graphics"}</definedName>
    <definedName name="wrn.ISCG._.model." localSheetId="32" hidden="1">{#N/A,#N/A,FALSE,"Second";#N/A,#N/A,FALSE,"ownership";#N/A,#N/A,FALSE,"Valuation";#N/A,#N/A,FALSE,"Eqiv";#N/A,#N/A,FALSE,"Mults";#N/A,#N/A,FALSE,"ISCG Graphics"}</definedName>
    <definedName name="wrn.ISCG._.model." localSheetId="18" hidden="1">{#N/A,#N/A,FALSE,"Second";#N/A,#N/A,FALSE,"ownership";#N/A,#N/A,FALSE,"Valuation";#N/A,#N/A,FALSE,"Eqiv";#N/A,#N/A,FALSE,"Mults";#N/A,#N/A,FALSE,"ISCG Graphics"}</definedName>
    <definedName name="wrn.ISCG._.model." localSheetId="38"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SQtrModel." localSheetId="35" hidden="1">{"QtrModel",#N/A,FALSE,"IS"}</definedName>
    <definedName name="wrn.ISQtrModel." localSheetId="31" hidden="1">{"QtrModel",#N/A,FALSE,"IS"}</definedName>
    <definedName name="wrn.ISQtrModel." localSheetId="9" hidden="1">{"QtrModel",#N/A,FALSE,"IS"}</definedName>
    <definedName name="wrn.ISQtrModel." localSheetId="30" hidden="1">{"QtrModel",#N/A,FALSE,"IS"}</definedName>
    <definedName name="wrn.ISQtrModel." localSheetId="51" hidden="1">{"QtrModel",#N/A,FALSE,"IS"}</definedName>
    <definedName name="wrn.ISQtrModel." localSheetId="7" hidden="1">{"QtrModel",#N/A,FALSE,"IS"}</definedName>
    <definedName name="wrn.ISQtrModel." localSheetId="33" hidden="1">{"QtrModel",#N/A,FALSE,"IS"}</definedName>
    <definedName name="wrn.ISQtrModel." localSheetId="6" hidden="1">{"QtrModel",#N/A,FALSE,"IS"}</definedName>
    <definedName name="wrn.ISQtrModel." localSheetId="16" hidden="1">{"QtrModel",#N/A,FALSE,"IS"}</definedName>
    <definedName name="wrn.ISQtrModel." localSheetId="10" hidden="1">{"QtrModel",#N/A,FALSE,"IS"}</definedName>
    <definedName name="wrn.ISQtrModel." localSheetId="29" hidden="1">{"QtrModel",#N/A,FALSE,"IS"}</definedName>
    <definedName name="wrn.ISQtrModel." localSheetId="28" hidden="1">{"QtrModel",#N/A,FALSE,"IS"}</definedName>
    <definedName name="wrn.ISQtrModel." localSheetId="11" hidden="1">{"QtrModel",#N/A,FALSE,"IS"}</definedName>
    <definedName name="wrn.ISQtrModel." localSheetId="36" hidden="1">{"QtrModel",#N/A,FALSE,"IS"}</definedName>
    <definedName name="wrn.ISQtrModel." localSheetId="32" hidden="1">{"QtrModel",#N/A,FALSE,"IS"}</definedName>
    <definedName name="wrn.ISQtrModel." localSheetId="18" hidden="1">{"QtrModel",#N/A,FALSE,"IS"}</definedName>
    <definedName name="wrn.ISQtrModel." localSheetId="38" hidden="1">{"QtrModel",#N/A,FALSE,"IS"}</definedName>
    <definedName name="wrn.ISQtrModel." hidden="1">{"QtrModel",#N/A,FALSE,"IS"}</definedName>
    <definedName name="wrn.Israel." localSheetId="9" hidden="1">{"Israel",#N/A,FALSE,"Order Book"}</definedName>
    <definedName name="wrn.Israel." localSheetId="51" hidden="1">{"Israel",#N/A,FALSE,"Order Book"}</definedName>
    <definedName name="wrn.Israel." localSheetId="7" hidden="1">{"Israel",#N/A,FALSE,"Order Book"}</definedName>
    <definedName name="wrn.Israel." localSheetId="6" hidden="1">{"Israel",#N/A,FALSE,"Order Book"}</definedName>
    <definedName name="wrn.Israel." localSheetId="16" hidden="1">{"Israel",#N/A,FALSE,"Order Book"}</definedName>
    <definedName name="wrn.Israel." localSheetId="10" hidden="1">{"Israel",#N/A,FALSE,"Order Book"}</definedName>
    <definedName name="wrn.Israel." localSheetId="29" hidden="1">{"Israel",#N/A,FALSE,"Order Book"}</definedName>
    <definedName name="wrn.Israel." localSheetId="28" hidden="1">{"Israel",#N/A,FALSE,"Order Book"}</definedName>
    <definedName name="wrn.Israel." localSheetId="11" hidden="1">{"Israel",#N/A,FALSE,"Order Book"}</definedName>
    <definedName name="wrn.Israel." localSheetId="36" hidden="1">{"Israel",#N/A,FALSE,"Order Book"}</definedName>
    <definedName name="wrn.Israel." localSheetId="18" hidden="1">{"Israel",#N/A,FALSE,"Order Book"}</definedName>
    <definedName name="wrn.Israel." localSheetId="38" hidden="1">{"Israel",#N/A,FALSE,"Order Book"}</definedName>
    <definedName name="wrn.Israel." hidden="1">{"Israel",#N/A,FALSE,"Order Book"}</definedName>
    <definedName name="wrn.JANI._.REBATES." localSheetId="9" hidden="1">{"TOTAL",#N/A,FALSE,"A";"FISCAL94",#N/A,FALSE,"A";"FISCAL95",#N/A,FALSE,"A";"FISCAL96",#N/A,FALSE,"A";"misc page",#N/A,FALSE,"A"}</definedName>
    <definedName name="wrn.JANI._.REBATES." localSheetId="51" hidden="1">{"TOTAL",#N/A,FALSE,"A";"FISCAL94",#N/A,FALSE,"A";"FISCAL95",#N/A,FALSE,"A";"FISCAL96",#N/A,FALSE,"A";"misc page",#N/A,FALSE,"A"}</definedName>
    <definedName name="wrn.JANI._.REBATES." localSheetId="7" hidden="1">{"TOTAL",#N/A,FALSE,"A";"FISCAL94",#N/A,FALSE,"A";"FISCAL95",#N/A,FALSE,"A";"FISCAL96",#N/A,FALSE,"A";"misc page",#N/A,FALSE,"A"}</definedName>
    <definedName name="wrn.JANI._.REBATES." localSheetId="6" hidden="1">{"TOTAL",#N/A,FALSE,"A";"FISCAL94",#N/A,FALSE,"A";"FISCAL95",#N/A,FALSE,"A";"FISCAL96",#N/A,FALSE,"A";"misc page",#N/A,FALSE,"A"}</definedName>
    <definedName name="wrn.JANI._.REBATES." localSheetId="10" hidden="1">{"TOTAL",#N/A,FALSE,"A";"FISCAL94",#N/A,FALSE,"A";"FISCAL95",#N/A,FALSE,"A";"FISCAL96",#N/A,FALSE,"A";"misc page",#N/A,FALSE,"A"}</definedName>
    <definedName name="wrn.JANI._.REBATES." localSheetId="28" hidden="1">{"TOTAL",#N/A,FALSE,"A";"FISCAL94",#N/A,FALSE,"A";"FISCAL95",#N/A,FALSE,"A";"FISCAL96",#N/A,FALSE,"A";"misc page",#N/A,FALSE,"A"}</definedName>
    <definedName name="wrn.JANI._.REBATES." localSheetId="11" hidden="1">{"TOTAL",#N/A,FALSE,"A";"FISCAL94",#N/A,FALSE,"A";"FISCAL95",#N/A,FALSE,"A";"FISCAL96",#N/A,FALSE,"A";"misc page",#N/A,FALSE,"A"}</definedName>
    <definedName name="wrn.JANI._.REBATES." localSheetId="36" hidden="1">{"TOTAL",#N/A,FALSE,"A";"FISCAL94",#N/A,FALSE,"A";"FISCAL95",#N/A,FALSE,"A";"FISCAL96",#N/A,FALSE,"A";"misc page",#N/A,FALSE,"A"}</definedName>
    <definedName name="wrn.JANI._.REBATES." localSheetId="18" hidden="1">{"TOTAL",#N/A,FALSE,"A";"FISCAL94",#N/A,FALSE,"A";"FISCAL95",#N/A,FALSE,"A";"FISCAL96",#N/A,FALSE,"A";"misc page",#N/A,FALSE,"A"}</definedName>
    <definedName name="wrn.JANI._.REBATES." localSheetId="38" hidden="1">{"TOTAL",#N/A,FALSE,"A";"FISCAL94",#N/A,FALSE,"A";"FISCAL95",#N/A,FALSE,"A";"FISCAL96",#N/A,FALSE,"A";"misc page",#N/A,FALSE,"A"}</definedName>
    <definedName name="wrn.JANI._.REBATES." hidden="1">{"TOTAL",#N/A,FALSE,"A";"FISCAL94",#N/A,FALSE,"A";"FISCAL95",#N/A,FALSE,"A";"FISCAL96",#N/A,FALSE,"A";"misc page",#N/A,FALSE,"A"}</definedName>
    <definedName name="wrn.l15." localSheetId="9" hidden="1">{"a",#N/A,FALSE,"גיליון1";"b",#N/A,FALSE,"גיליון1"}</definedName>
    <definedName name="wrn.l15." localSheetId="16" hidden="1">{"a",#N/A,FALSE,"גיליון1";"b",#N/A,FALSE,"גיליון1"}</definedName>
    <definedName name="wrn.l15." localSheetId="10" hidden="1">{"a",#N/A,FALSE,"גיליון1";"b",#N/A,FALSE,"גיליון1"}</definedName>
    <definedName name="wrn.l15." localSheetId="11" hidden="1">{"a",#N/A,FALSE,"גיליון1";"b",#N/A,FALSE,"גיליון1"}</definedName>
    <definedName name="wrn.l15." localSheetId="18" hidden="1">{"a",#N/A,FALSE,"גיליון1";"b",#N/A,FALSE,"גיליון1"}</definedName>
    <definedName name="wrn.l15." localSheetId="38" hidden="1">{"a",#N/A,FALSE,"גיליון1";"b",#N/A,FALSE,"גיליון1"}</definedName>
    <definedName name="wrn.l15." hidden="1">{"a",#N/A,FALSE,"גיליון1";"b",#N/A,FALSE,"גיליון1"}</definedName>
    <definedName name="wrn.landport." localSheetId="9" hidden="1">{"port2",#N/A,FALSE,"Sheet1";"land",#N/A,FALSE,"Sheet1";"port",#N/A,FALSE,"Sheet1"}</definedName>
    <definedName name="wrn.landport." localSheetId="51" hidden="1">{"port2",#N/A,FALSE,"Sheet1";"land",#N/A,FALSE,"Sheet1";"port",#N/A,FALSE,"Sheet1"}</definedName>
    <definedName name="wrn.landport." localSheetId="7" hidden="1">{"port2",#N/A,FALSE,"Sheet1";"land",#N/A,FALSE,"Sheet1";"port",#N/A,FALSE,"Sheet1"}</definedName>
    <definedName name="wrn.landport." localSheetId="6" hidden="1">{"port2",#N/A,FALSE,"Sheet1";"land",#N/A,FALSE,"Sheet1";"port",#N/A,FALSE,"Sheet1"}</definedName>
    <definedName name="wrn.landport." localSheetId="16" hidden="1">{"port2",#N/A,FALSE,"Sheet1";"land",#N/A,FALSE,"Sheet1";"port",#N/A,FALSE,"Sheet1"}</definedName>
    <definedName name="wrn.landport." localSheetId="10" hidden="1">{"port2",#N/A,FALSE,"Sheet1";"land",#N/A,FALSE,"Sheet1";"port",#N/A,FALSE,"Sheet1"}</definedName>
    <definedName name="wrn.landport." localSheetId="29" hidden="1">{"port2",#N/A,FALSE,"Sheet1";"land",#N/A,FALSE,"Sheet1";"port",#N/A,FALSE,"Sheet1"}</definedName>
    <definedName name="wrn.landport." localSheetId="28" hidden="1">{"port2",#N/A,FALSE,"Sheet1";"land",#N/A,FALSE,"Sheet1";"port",#N/A,FALSE,"Sheet1"}</definedName>
    <definedName name="wrn.landport." localSheetId="11" hidden="1">{"port2",#N/A,FALSE,"Sheet1";"land",#N/A,FALSE,"Sheet1";"port",#N/A,FALSE,"Sheet1"}</definedName>
    <definedName name="wrn.landport." localSheetId="36" hidden="1">{"port2",#N/A,FALSE,"Sheet1";"land",#N/A,FALSE,"Sheet1";"port",#N/A,FALSE,"Sheet1"}</definedName>
    <definedName name="wrn.landport." localSheetId="18" hidden="1">{"port2",#N/A,FALSE,"Sheet1";"land",#N/A,FALSE,"Sheet1";"port",#N/A,FALSE,"Sheet1"}</definedName>
    <definedName name="wrn.landport." localSheetId="38" hidden="1">{"port2",#N/A,FALSE,"Sheet1";"land",#N/A,FALSE,"Sheet1";"port",#N/A,FALSE,"Sheet1"}</definedName>
    <definedName name="wrn.landport." hidden="1">{"port2",#N/A,FALSE,"Sheet1";"land",#N/A,FALSE,"Sheet1";"port",#N/A,FALSE,"Sheet1"}</definedName>
    <definedName name="wrn.landscape._.template." localSheetId="35" hidden="1">{#N/A,#N/A,FALSE,"Sheet1"}</definedName>
    <definedName name="wrn.landscape._.template." localSheetId="31" hidden="1">{#N/A,#N/A,FALSE,"Sheet1"}</definedName>
    <definedName name="wrn.landscape._.template." localSheetId="9" hidden="1">{#N/A,#N/A,FALSE,"Sheet1"}</definedName>
    <definedName name="wrn.landscape._.template." localSheetId="30" hidden="1">{#N/A,#N/A,FALSE,"Sheet1"}</definedName>
    <definedName name="wrn.landscape._.template." localSheetId="51" hidden="1">{#N/A,#N/A,FALSE,"Sheet1"}</definedName>
    <definedName name="wrn.landscape._.template." localSheetId="7" hidden="1">{#N/A,#N/A,FALSE,"Sheet1"}</definedName>
    <definedName name="wrn.landscape._.template." localSheetId="33" hidden="1">{#N/A,#N/A,FALSE,"Sheet1"}</definedName>
    <definedName name="wrn.landscape._.template." localSheetId="6" hidden="1">{#N/A,#N/A,FALSE,"Sheet1"}</definedName>
    <definedName name="wrn.landscape._.template." localSheetId="16" hidden="1">{#N/A,#N/A,FALSE,"Sheet1"}</definedName>
    <definedName name="wrn.landscape._.template." localSheetId="10" hidden="1">{#N/A,#N/A,FALSE,"Sheet1"}</definedName>
    <definedName name="wrn.landscape._.template." localSheetId="29" hidden="1">{#N/A,#N/A,FALSE,"Sheet1"}</definedName>
    <definedName name="wrn.landscape._.template." localSheetId="28" hidden="1">{#N/A,#N/A,FALSE,"Sheet1"}</definedName>
    <definedName name="wrn.landscape._.template." localSheetId="11" hidden="1">{#N/A,#N/A,FALSE,"Sheet1"}</definedName>
    <definedName name="wrn.landscape._.template." localSheetId="36" hidden="1">{#N/A,#N/A,FALSE,"Sheet1"}</definedName>
    <definedName name="wrn.landscape._.template." localSheetId="32" hidden="1">{#N/A,#N/A,FALSE,"Sheet1"}</definedName>
    <definedName name="wrn.landscape._.template." localSheetId="18" hidden="1">{#N/A,#N/A,FALSE,"Sheet1"}</definedName>
    <definedName name="wrn.landscape._.template." localSheetId="38" hidden="1">{#N/A,#N/A,FALSE,"Sheet1"}</definedName>
    <definedName name="wrn.landscape._.template." hidden="1">{#N/A,#N/A,FALSE,"Sheet1"}</definedName>
    <definedName name="wrn.m_cash." localSheetId="9" hidden="1">{"cash_marc",#N/A,FALSE,"dec95cr.xls"}</definedName>
    <definedName name="wrn.m_cash." localSheetId="51" hidden="1">{"cash_marc",#N/A,FALSE,"dec95cr.xls"}</definedName>
    <definedName name="wrn.m_cash." localSheetId="7" hidden="1">{"cash_marc",#N/A,FALSE,"dec95cr.xls"}</definedName>
    <definedName name="wrn.m_cash." localSheetId="6" hidden="1">{"cash_marc",#N/A,FALSE,"dec95cr.xls"}</definedName>
    <definedName name="wrn.m_cash." localSheetId="10" hidden="1">{"cash_marc",#N/A,FALSE,"dec95cr.xls"}</definedName>
    <definedName name="wrn.m_cash." localSheetId="28" hidden="1">{"cash_marc",#N/A,FALSE,"dec95cr.xls"}</definedName>
    <definedName name="wrn.m_cash." localSheetId="11" hidden="1">{"cash_marc",#N/A,FALSE,"dec95cr.xls"}</definedName>
    <definedName name="wrn.m_cash." localSheetId="36" hidden="1">{"cash_marc",#N/A,FALSE,"dec95cr.xls"}</definedName>
    <definedName name="wrn.m_cash." localSheetId="18" hidden="1">{"cash_marc",#N/A,FALSE,"dec95cr.xls"}</definedName>
    <definedName name="wrn.m_cash." localSheetId="38" hidden="1">{"cash_marc",#N/A,FALSE,"dec95cr.xls"}</definedName>
    <definedName name="wrn.m_cash." hidden="1">{"cash_marc",#N/A,FALSE,"dec95cr.xls"}</definedName>
    <definedName name="wrn.Macros._.y._.Otros." localSheetId="9"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51"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7"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6"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16"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10"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29"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28"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11"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36"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18" hidden="1">{#N/A,#N/A,TRUE,"Macros";#N/A,#N/A,TRUE,"Inversiones";#N/A,#N/A,TRUE,"Cap_Polim6";#N/A,#N/A,TRUE,"Cap_Hil";#N/A,#N/A,TRUE,"Personal";#N/A,#N/A,TRUE,"NM_Ind_Op";#N/A,#N/A,TRUE,"NK_Ind_Op";#N/A,#N/A,TRUE,"Vol_Vta";#N/A,#N/A,TRUE,"Precios";#N/A,#N/A,TRUE,"Cto_MPB";#N/A,#N/A,TRUE,"NM_C_Fijos_6";#N/A,#N/A,TRUE,"NM_C_Fijos_66";#N/A,#N/A,TRUE,"Otros_Ctos"}</definedName>
    <definedName name="wrn.Macros._.y._.Otros." localSheetId="38" hidden="1">{#N/A,#N/A,TRUE,"Macros";#N/A,#N/A,TRUE,"Inversiones";#N/A,#N/A,TRUE,"Cap_Polim6";#N/A,#N/A,TRUE,"Cap_Hil";#N/A,#N/A,TRUE,"Personal";#N/A,#N/A,TRUE,"NM_Ind_Op";#N/A,#N/A,TRUE,"NK_Ind_Op";#N/A,#N/A,TRUE,"Vol_Vta";#N/A,#N/A,TRUE,"Precios";#N/A,#N/A,TRUE,"Cto_MPB";#N/A,#N/A,TRUE,"NM_C_Fijos_6";#N/A,#N/A,TRUE,"NM_C_Fijos_66";#N/A,#N/A,TRUE,"Otros_Ctos"}</definedName>
    <definedName name="wrn.Macros._.y._.Otros." hidden="1">{#N/A,#N/A,TRUE,"Macros";#N/A,#N/A,TRUE,"Inversiones";#N/A,#N/A,TRUE,"Cap_Polim6";#N/A,#N/A,TRUE,"Cap_Hil";#N/A,#N/A,TRUE,"Personal";#N/A,#N/A,TRUE,"NM_Ind_Op";#N/A,#N/A,TRUE,"NK_Ind_Op";#N/A,#N/A,TRUE,"Vol_Vta";#N/A,#N/A,TRUE,"Precios";#N/A,#N/A,TRUE,"Cto_MPB";#N/A,#N/A,TRUE,"NM_C_Fijos_6";#N/A,#N/A,TRUE,"NM_C_Fijos_66";#N/A,#N/A,TRUE,"Otros_Ctos"}</definedName>
    <definedName name="wrn.Maine." localSheetId="35" hidden="1">{"Assumptions",#N/A,TRUE,"Assumptions";"Income",#N/A,TRUE,"Income";"Balance",#N/A,TRUE,"Balance"}</definedName>
    <definedName name="wrn.Maine." localSheetId="31" hidden="1">{"Assumptions",#N/A,TRUE,"Assumptions";"Income",#N/A,TRUE,"Income";"Balance",#N/A,TRUE,"Balance"}</definedName>
    <definedName name="wrn.Maine." localSheetId="9" hidden="1">{"Assumptions",#N/A,TRUE,"Assumptions";"Income",#N/A,TRUE,"Income";"Balance",#N/A,TRUE,"Balance"}</definedName>
    <definedName name="wrn.Maine." localSheetId="30" hidden="1">{"Assumptions",#N/A,TRUE,"Assumptions";"Income",#N/A,TRUE,"Income";"Balance",#N/A,TRUE,"Balance"}</definedName>
    <definedName name="wrn.Maine." localSheetId="51" hidden="1">{"Assumptions",#N/A,TRUE,"Assumptions";"Income",#N/A,TRUE,"Income";"Balance",#N/A,TRUE,"Balance"}</definedName>
    <definedName name="wrn.Maine." localSheetId="7" hidden="1">{"Assumptions",#N/A,TRUE,"Assumptions";"Income",#N/A,TRUE,"Income";"Balance",#N/A,TRUE,"Balance"}</definedName>
    <definedName name="wrn.Maine." localSheetId="33" hidden="1">{"Assumptions",#N/A,TRUE,"Assumptions";"Income",#N/A,TRUE,"Income";"Balance",#N/A,TRUE,"Balance"}</definedName>
    <definedName name="wrn.Maine." localSheetId="6" hidden="1">{"Assumptions",#N/A,TRUE,"Assumptions";"Income",#N/A,TRUE,"Income";"Balance",#N/A,TRUE,"Balance"}</definedName>
    <definedName name="wrn.Maine." localSheetId="16" hidden="1">{"Assumptions",#N/A,TRUE,"Assumptions";"Income",#N/A,TRUE,"Income";"Balance",#N/A,TRUE,"Balance"}</definedName>
    <definedName name="wrn.Maine." localSheetId="10" hidden="1">{"Assumptions",#N/A,TRUE,"Assumptions";"Income",#N/A,TRUE,"Income";"Balance",#N/A,TRUE,"Balance"}</definedName>
    <definedName name="wrn.Maine." localSheetId="29" hidden="1">{"Assumptions",#N/A,TRUE,"Assumptions";"Income",#N/A,TRUE,"Income";"Balance",#N/A,TRUE,"Balance"}</definedName>
    <definedName name="wrn.Maine." localSheetId="28" hidden="1">{"Assumptions",#N/A,TRUE,"Assumptions";"Income",#N/A,TRUE,"Income";"Balance",#N/A,TRUE,"Balance"}</definedName>
    <definedName name="wrn.Maine." localSheetId="11" hidden="1">{"Assumptions",#N/A,TRUE,"Assumptions";"Income",#N/A,TRUE,"Income";"Balance",#N/A,TRUE,"Balance"}</definedName>
    <definedName name="wrn.Maine." localSheetId="36" hidden="1">{"Assumptions",#N/A,TRUE,"Assumptions";"Income",#N/A,TRUE,"Income";"Balance",#N/A,TRUE,"Balance"}</definedName>
    <definedName name="wrn.Maine." localSheetId="32" hidden="1">{"Assumptions",#N/A,TRUE,"Assumptions";"Income",#N/A,TRUE,"Income";"Balance",#N/A,TRUE,"Balance"}</definedName>
    <definedName name="wrn.Maine." localSheetId="18" hidden="1">{"Assumptions",#N/A,TRUE,"Assumptions";"Income",#N/A,TRUE,"Income";"Balance",#N/A,TRUE,"Balance"}</definedName>
    <definedName name="wrn.Maine." localSheetId="38" hidden="1">{"Assumptions",#N/A,TRUE,"Assumptions";"Income",#N/A,TRUE,"Income";"Balance",#N/A,TRUE,"Balance"}</definedName>
    <definedName name="wrn.Maine." hidden="1">{"Assumptions",#N/A,TRUE,"Assumptions";"Income",#N/A,TRUE,"Income";"Balance",#N/A,TRUE,"Balance"}</definedName>
    <definedName name="wrn.Maine2." localSheetId="35"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3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9"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3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5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7"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33"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1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1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29"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2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1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3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3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1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38"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Detail._.Jack." localSheetId="9" hidden="1">{#N/A,#N/A,TRUE,"P 1-ACCOUNTING COPY";#N/A,#N/A,TRUE,"P 2-Quarterly Pricing";#N/A,#N/A,TRUE,"P 3-BF Proj";#N/A,#N/A,TRUE,"P 4-RX Proj";#N/A,#N/A,TRUE,"P 5-SH xIMC + IMC Raw Proj";#N/A,#N/A,TRUE,"P 6-ML Proj";#N/A,#N/A,TRUE,"P 7-PL Proj"}</definedName>
    <definedName name="wrn.Management._.Detail._.Jack." localSheetId="7" hidden="1">{#N/A,#N/A,TRUE,"P 1-ACCOUNTING COPY";#N/A,#N/A,TRUE,"P 2-Quarterly Pricing";#N/A,#N/A,TRUE,"P 3-BF Proj";#N/A,#N/A,TRUE,"P 4-RX Proj";#N/A,#N/A,TRUE,"P 5-SH xIMC + IMC Raw Proj";#N/A,#N/A,TRUE,"P 6-ML Proj";#N/A,#N/A,TRUE,"P 7-PL Proj"}</definedName>
    <definedName name="wrn.Management._.Detail._.Jack." localSheetId="6" hidden="1">{#N/A,#N/A,TRUE,"P 1-ACCOUNTING COPY";#N/A,#N/A,TRUE,"P 2-Quarterly Pricing";#N/A,#N/A,TRUE,"P 3-BF Proj";#N/A,#N/A,TRUE,"P 4-RX Proj";#N/A,#N/A,TRUE,"P 5-SH xIMC + IMC Raw Proj";#N/A,#N/A,TRUE,"P 6-ML Proj";#N/A,#N/A,TRUE,"P 7-PL Proj"}</definedName>
    <definedName name="wrn.Management._.Detail._.Jack." localSheetId="10" hidden="1">{#N/A,#N/A,TRUE,"P 1-ACCOUNTING COPY";#N/A,#N/A,TRUE,"P 2-Quarterly Pricing";#N/A,#N/A,TRUE,"P 3-BF Proj";#N/A,#N/A,TRUE,"P 4-RX Proj";#N/A,#N/A,TRUE,"P 5-SH xIMC + IMC Raw Proj";#N/A,#N/A,TRUE,"P 6-ML Proj";#N/A,#N/A,TRUE,"P 7-PL Proj"}</definedName>
    <definedName name="wrn.Management._.Detail._.Jack." localSheetId="28" hidden="1">{#N/A,#N/A,TRUE,"P 1-ACCOUNTING COPY";#N/A,#N/A,TRUE,"P 2-Quarterly Pricing";#N/A,#N/A,TRUE,"P 3-BF Proj";#N/A,#N/A,TRUE,"P 4-RX Proj";#N/A,#N/A,TRUE,"P 5-SH xIMC + IMC Raw Proj";#N/A,#N/A,TRUE,"P 6-ML Proj";#N/A,#N/A,TRUE,"P 7-PL Proj"}</definedName>
    <definedName name="wrn.Management._.Detail._.Jack." localSheetId="11" hidden="1">{#N/A,#N/A,TRUE,"P 1-ACCOUNTING COPY";#N/A,#N/A,TRUE,"P 2-Quarterly Pricing";#N/A,#N/A,TRUE,"P 3-BF Proj";#N/A,#N/A,TRUE,"P 4-RX Proj";#N/A,#N/A,TRUE,"P 5-SH xIMC + IMC Raw Proj";#N/A,#N/A,TRUE,"P 6-ML Proj";#N/A,#N/A,TRUE,"P 7-PL Proj"}</definedName>
    <definedName name="wrn.Management._.Detail._.Jack." localSheetId="36" hidden="1">{#N/A,#N/A,TRUE,"P 1-ACCOUNTING COPY";#N/A,#N/A,TRUE,"P 2-Quarterly Pricing";#N/A,#N/A,TRUE,"P 3-BF Proj";#N/A,#N/A,TRUE,"P 4-RX Proj";#N/A,#N/A,TRUE,"P 5-SH xIMC + IMC Raw Proj";#N/A,#N/A,TRUE,"P 6-ML Proj";#N/A,#N/A,TRUE,"P 7-PL Proj"}</definedName>
    <definedName name="wrn.Management._.Detail._.Jack." localSheetId="18" hidden="1">{#N/A,#N/A,TRUE,"P 1-ACCOUNTING COPY";#N/A,#N/A,TRUE,"P 2-Quarterly Pricing";#N/A,#N/A,TRUE,"P 3-BF Proj";#N/A,#N/A,TRUE,"P 4-RX Proj";#N/A,#N/A,TRUE,"P 5-SH xIMC + IMC Raw Proj";#N/A,#N/A,TRUE,"P 6-ML Proj";#N/A,#N/A,TRUE,"P 7-PL Proj"}</definedName>
    <definedName name="wrn.Management._.Detail._.Jack." localSheetId="38" hidden="1">{#N/A,#N/A,TRUE,"P 1-ACCOUNTING COPY";#N/A,#N/A,TRUE,"P 2-Quarterly Pricing";#N/A,#N/A,TRUE,"P 3-BF Proj";#N/A,#N/A,TRUE,"P 4-RX Proj";#N/A,#N/A,TRUE,"P 5-SH xIMC + IMC Raw Proj";#N/A,#N/A,TRUE,"P 6-ML Proj";#N/A,#N/A,TRUE,"P 7-PL Proj"}</definedName>
    <definedName name="wrn.Management._.Detail._.Jack." hidden="1">{#N/A,#N/A,TRUE,"P 1-ACCOUNTING COPY";#N/A,#N/A,TRUE,"P 2-Quarterly Pricing";#N/A,#N/A,TRUE,"P 3-BF Proj";#N/A,#N/A,TRUE,"P 4-RX Proj";#N/A,#N/A,TRUE,"P 5-SH xIMC + IMC Raw Proj";#N/A,#N/A,TRUE,"P 6-ML Proj";#N/A,#N/A,TRUE,"P 7-PL Proj"}</definedName>
    <definedName name="wrn.Management._.Report." localSheetId="9" hidden="1">{#N/A,#N/A,TRUE,"P 1-Accounting Copy";#N/A,#N/A,TRUE,"Combined Sum";#N/A,#N/A,TRUE,"Idaho Sum";#N/A,#N/A,TRUE,"Washington Sum";#N/A,#N/A,TRUE,"Wisconsin Sum"}</definedName>
    <definedName name="wrn.Management._.Report." localSheetId="7" hidden="1">{#N/A,#N/A,TRUE,"P 1-Accounting Copy";#N/A,#N/A,TRUE,"Combined Sum";#N/A,#N/A,TRUE,"Idaho Sum";#N/A,#N/A,TRUE,"Washington Sum";#N/A,#N/A,TRUE,"Wisconsin Sum"}</definedName>
    <definedName name="wrn.Management._.Report." localSheetId="6" hidden="1">{#N/A,#N/A,TRUE,"P 1-Accounting Copy";#N/A,#N/A,TRUE,"Combined Sum";#N/A,#N/A,TRUE,"Idaho Sum";#N/A,#N/A,TRUE,"Washington Sum";#N/A,#N/A,TRUE,"Wisconsin Sum"}</definedName>
    <definedName name="wrn.Management._.Report." localSheetId="10" hidden="1">{#N/A,#N/A,TRUE,"P 1-Accounting Copy";#N/A,#N/A,TRUE,"Combined Sum";#N/A,#N/A,TRUE,"Idaho Sum";#N/A,#N/A,TRUE,"Washington Sum";#N/A,#N/A,TRUE,"Wisconsin Sum"}</definedName>
    <definedName name="wrn.Management._.Report." localSheetId="28" hidden="1">{#N/A,#N/A,TRUE,"P 1-Accounting Copy";#N/A,#N/A,TRUE,"Combined Sum";#N/A,#N/A,TRUE,"Idaho Sum";#N/A,#N/A,TRUE,"Washington Sum";#N/A,#N/A,TRUE,"Wisconsin Sum"}</definedName>
    <definedName name="wrn.Management._.Report." localSheetId="11" hidden="1">{#N/A,#N/A,TRUE,"P 1-Accounting Copy";#N/A,#N/A,TRUE,"Combined Sum";#N/A,#N/A,TRUE,"Idaho Sum";#N/A,#N/A,TRUE,"Washington Sum";#N/A,#N/A,TRUE,"Wisconsin Sum"}</definedName>
    <definedName name="wrn.Management._.Report." localSheetId="36" hidden="1">{#N/A,#N/A,TRUE,"P 1-Accounting Copy";#N/A,#N/A,TRUE,"Combined Sum";#N/A,#N/A,TRUE,"Idaho Sum";#N/A,#N/A,TRUE,"Washington Sum";#N/A,#N/A,TRUE,"Wisconsin Sum"}</definedName>
    <definedName name="wrn.Management._.Report." localSheetId="18" hidden="1">{#N/A,#N/A,TRUE,"P 1-Accounting Copy";#N/A,#N/A,TRUE,"Combined Sum";#N/A,#N/A,TRUE,"Idaho Sum";#N/A,#N/A,TRUE,"Washington Sum";#N/A,#N/A,TRUE,"Wisconsin Sum"}</definedName>
    <definedName name="wrn.Management._.Report." localSheetId="38" hidden="1">{#N/A,#N/A,TRUE,"P 1-Accounting Copy";#N/A,#N/A,TRUE,"Combined Sum";#N/A,#N/A,TRUE,"Idaho Sum";#N/A,#N/A,TRUE,"Washington Sum";#N/A,#N/A,TRUE,"Wisconsin Sum"}</definedName>
    <definedName name="wrn.Management._.Report." hidden="1">{#N/A,#N/A,TRUE,"P 1-Accounting Copy";#N/A,#N/A,TRUE,"Combined Sum";#N/A,#N/A,TRUE,"Idaho Sum";#N/A,#N/A,TRUE,"Washington Sum";#N/A,#N/A,TRUE,"Wisconsin Sum"}</definedName>
    <definedName name="wrn.Management._.Summary." localSheetId="9" hidden="1">{#N/A,#N/A,FALSE,"P 1-ACCOUNTING COPY";#N/A,#N/A,FALSE,"P 2-Quarterly Pricing"}</definedName>
    <definedName name="wrn.Management._.Summary." localSheetId="7" hidden="1">{#N/A,#N/A,FALSE,"P 1-ACCOUNTING COPY";#N/A,#N/A,FALSE,"P 2-Quarterly Pricing"}</definedName>
    <definedName name="wrn.Management._.Summary." localSheetId="6" hidden="1">{#N/A,#N/A,FALSE,"P 1-ACCOUNTING COPY";#N/A,#N/A,FALSE,"P 2-Quarterly Pricing"}</definedName>
    <definedName name="wrn.Management._.Summary." localSheetId="10" hidden="1">{#N/A,#N/A,FALSE,"P 1-ACCOUNTING COPY";#N/A,#N/A,FALSE,"P 2-Quarterly Pricing"}</definedName>
    <definedName name="wrn.Management._.Summary." localSheetId="28" hidden="1">{#N/A,#N/A,FALSE,"P 1-ACCOUNTING COPY";#N/A,#N/A,FALSE,"P 2-Quarterly Pricing"}</definedName>
    <definedName name="wrn.Management._.Summary." localSheetId="11" hidden="1">{#N/A,#N/A,FALSE,"P 1-ACCOUNTING COPY";#N/A,#N/A,FALSE,"P 2-Quarterly Pricing"}</definedName>
    <definedName name="wrn.Management._.Summary." localSheetId="36" hidden="1">{#N/A,#N/A,FALSE,"P 1-ACCOUNTING COPY";#N/A,#N/A,FALSE,"P 2-Quarterly Pricing"}</definedName>
    <definedName name="wrn.Management._.Summary." localSheetId="18" hidden="1">{#N/A,#N/A,FALSE,"P 1-ACCOUNTING COPY";#N/A,#N/A,FALSE,"P 2-Quarterly Pricing"}</definedName>
    <definedName name="wrn.Management._.Summary." localSheetId="38" hidden="1">{#N/A,#N/A,FALSE,"P 1-ACCOUNTING COPY";#N/A,#N/A,FALSE,"P 2-Quarterly Pricing"}</definedName>
    <definedName name="wrn.Management._.Summary." hidden="1">{#N/A,#N/A,FALSE,"P 1-ACCOUNTING COPY";#N/A,#N/A,FALSE,"P 2-Quarterly Pricing"}</definedName>
    <definedName name="wrn.master." localSheetId="9" hidden="1">{#N/A,#N/A,FALSE,"SUMMARY";#N/A,#N/A,FALSE,"mcsh";#N/A,#N/A,FALSE,"vol&amp;rev";#N/A,#N/A,FALSE,"wkgcap";#N/A,#N/A,FALSE,"DEPR&amp;DT";#N/A,#N/A,FALSE,"ASSETS";#N/A,#N/A,FALSE,"NI&amp;OTH&amp;DIV";#N/A,#N/A,FALSE,"CASHFLOW";#N/A,#N/A,FALSE,"CAPEMPL";#N/A,#N/A,FALSE,"ROCE"}</definedName>
    <definedName name="wrn.master." localSheetId="51" hidden="1">{#N/A,#N/A,FALSE,"SUMMARY";#N/A,#N/A,FALSE,"mcsh";#N/A,#N/A,FALSE,"vol&amp;rev";#N/A,#N/A,FALSE,"wkgcap";#N/A,#N/A,FALSE,"DEPR&amp;DT";#N/A,#N/A,FALSE,"ASSETS";#N/A,#N/A,FALSE,"NI&amp;OTH&amp;DIV";#N/A,#N/A,FALSE,"CASHFLOW";#N/A,#N/A,FALSE,"CAPEMPL";#N/A,#N/A,FALSE,"ROCE"}</definedName>
    <definedName name="wrn.master." localSheetId="7" hidden="1">{#N/A,#N/A,FALSE,"SUMMARY";#N/A,#N/A,FALSE,"mcsh";#N/A,#N/A,FALSE,"vol&amp;rev";#N/A,#N/A,FALSE,"wkgcap";#N/A,#N/A,FALSE,"DEPR&amp;DT";#N/A,#N/A,FALSE,"ASSETS";#N/A,#N/A,FALSE,"NI&amp;OTH&amp;DIV";#N/A,#N/A,FALSE,"CASHFLOW";#N/A,#N/A,FALSE,"CAPEMPL";#N/A,#N/A,FALSE,"ROCE"}</definedName>
    <definedName name="wrn.master." localSheetId="6" hidden="1">{#N/A,#N/A,FALSE,"SUMMARY";#N/A,#N/A,FALSE,"mcsh";#N/A,#N/A,FALSE,"vol&amp;rev";#N/A,#N/A,FALSE,"wkgcap";#N/A,#N/A,FALSE,"DEPR&amp;DT";#N/A,#N/A,FALSE,"ASSETS";#N/A,#N/A,FALSE,"NI&amp;OTH&amp;DIV";#N/A,#N/A,FALSE,"CASHFLOW";#N/A,#N/A,FALSE,"CAPEMPL";#N/A,#N/A,FALSE,"ROCE"}</definedName>
    <definedName name="wrn.master." localSheetId="10" hidden="1">{#N/A,#N/A,FALSE,"SUMMARY";#N/A,#N/A,FALSE,"mcsh";#N/A,#N/A,FALSE,"vol&amp;rev";#N/A,#N/A,FALSE,"wkgcap";#N/A,#N/A,FALSE,"DEPR&amp;DT";#N/A,#N/A,FALSE,"ASSETS";#N/A,#N/A,FALSE,"NI&amp;OTH&amp;DIV";#N/A,#N/A,FALSE,"CASHFLOW";#N/A,#N/A,FALSE,"CAPEMPL";#N/A,#N/A,FALSE,"ROCE"}</definedName>
    <definedName name="wrn.master." localSheetId="28" hidden="1">{#N/A,#N/A,FALSE,"SUMMARY";#N/A,#N/A,FALSE,"mcsh";#N/A,#N/A,FALSE,"vol&amp;rev";#N/A,#N/A,FALSE,"wkgcap";#N/A,#N/A,FALSE,"DEPR&amp;DT";#N/A,#N/A,FALSE,"ASSETS";#N/A,#N/A,FALSE,"NI&amp;OTH&amp;DIV";#N/A,#N/A,FALSE,"CASHFLOW";#N/A,#N/A,FALSE,"CAPEMPL";#N/A,#N/A,FALSE,"ROCE"}</definedName>
    <definedName name="wrn.master." localSheetId="11" hidden="1">{#N/A,#N/A,FALSE,"SUMMARY";#N/A,#N/A,FALSE,"mcsh";#N/A,#N/A,FALSE,"vol&amp;rev";#N/A,#N/A,FALSE,"wkgcap";#N/A,#N/A,FALSE,"DEPR&amp;DT";#N/A,#N/A,FALSE,"ASSETS";#N/A,#N/A,FALSE,"NI&amp;OTH&amp;DIV";#N/A,#N/A,FALSE,"CASHFLOW";#N/A,#N/A,FALSE,"CAPEMPL";#N/A,#N/A,FALSE,"ROCE"}</definedName>
    <definedName name="wrn.master." localSheetId="36" hidden="1">{#N/A,#N/A,FALSE,"SUMMARY";#N/A,#N/A,FALSE,"mcsh";#N/A,#N/A,FALSE,"vol&amp;rev";#N/A,#N/A,FALSE,"wkgcap";#N/A,#N/A,FALSE,"DEPR&amp;DT";#N/A,#N/A,FALSE,"ASSETS";#N/A,#N/A,FALSE,"NI&amp;OTH&amp;DIV";#N/A,#N/A,FALSE,"CASHFLOW";#N/A,#N/A,FALSE,"CAPEMPL";#N/A,#N/A,FALSE,"ROCE"}</definedName>
    <definedName name="wrn.master." localSheetId="18" hidden="1">{#N/A,#N/A,FALSE,"SUMMARY";#N/A,#N/A,FALSE,"mcsh";#N/A,#N/A,FALSE,"vol&amp;rev";#N/A,#N/A,FALSE,"wkgcap";#N/A,#N/A,FALSE,"DEPR&amp;DT";#N/A,#N/A,FALSE,"ASSETS";#N/A,#N/A,FALSE,"NI&amp;OTH&amp;DIV";#N/A,#N/A,FALSE,"CASHFLOW";#N/A,#N/A,FALSE,"CAPEMPL";#N/A,#N/A,FALSE,"ROCE"}</definedName>
    <definedName name="wrn.master." localSheetId="38" hidden="1">{#N/A,#N/A,FALSE,"SUMMARY";#N/A,#N/A,FALSE,"mcsh";#N/A,#N/A,FALSE,"vol&amp;rev";#N/A,#N/A,FALSE,"wkgcap";#N/A,#N/A,FALSE,"DEPR&amp;DT";#N/A,#N/A,FALSE,"ASSETS";#N/A,#N/A,FALSE,"NI&amp;OTH&amp;DIV";#N/A,#N/A,FALSE,"CASHFLOW";#N/A,#N/A,FALSE,"CAPEMPL";#N/A,#N/A,FALSE,"ROCE"}</definedName>
    <definedName name="wrn.master." hidden="1">{#N/A,#N/A,FALSE,"SUMMARY";#N/A,#N/A,FALSE,"mcsh";#N/A,#N/A,FALSE,"vol&amp;rev";#N/A,#N/A,FALSE,"wkgcap";#N/A,#N/A,FALSE,"DEPR&amp;DT";#N/A,#N/A,FALSE,"ASSETS";#N/A,#N/A,FALSE,"NI&amp;OTH&amp;DIV";#N/A,#N/A,FALSE,"CASHFLOW";#N/A,#N/A,FALSE,"CAPEMPL";#N/A,#N/A,FALSE,"ROCE"}</definedName>
    <definedName name="wrn.Memoria97." localSheetId="35"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3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3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5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33"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1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10"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29"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2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11"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36"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32"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1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localSheetId="38"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ria97." hidden="1">{#N/A,#N/A,FALSE,"Inmovilizado material";#N/A,#N/A,FALSE,"Inmovilizado inmaterial ";#N/A,#N/A,FALSE,"Participaciones";#N/A,#N/A,FALSE,"Fondo Comercio";#N/A,#N/A,FALSE,"Cilentes y deudores emp. grupo";#N/A,#N/A,FALSE,"Fondos Própios";#N/A,#N/A,FALSE,"Movimiento Reservas";#N/A,#N/A,FALSE,"Socios Externos";#N/A,#N/A,FALSE,"Socios Externos Movimiento";#N/A,#N/A,FALSE,"Obligaciones Saldos";#N/A,#N/A,FALSE,"Ingresos y Gtos Extras";#N/A,#N/A,FALSE,"Gtos e Ingr empresas grupo"}</definedName>
    <definedName name="wrn.MEMOTESA." localSheetId="35"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31"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9"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30"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51"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7"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33"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6"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16"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10"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29"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28"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11"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36"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32"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18"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localSheetId="38"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MOTESA." hidden="1">{#N/A,#N/A,FALSE,"Personal y Lineas";#N/A,#N/A,FALSE,"Inmovilizado material";#N/A,#N/A,FALSE,"Inmovilizado inmaterial ";#N/A,#N/A,FALSE,"Instalaciones Telefónicas";#N/A,#N/A,FALSE,"Coeficientes amortización";#N/A,#N/A,FALSE,"Elementos amortizados";#N/A,#N/A,FALSE,"Cotizaciones";#N/A,#N/A,FALSE,"Participaciones";#N/A,#N/A,FALSE,"Venta Participaciones";#N/A,#N/A,FALSE,"Fondo Comercio";#N/A,#N/A,FALSE,"Gtos Distribuir";#N/A,#N/A,FALSE,"Dif. Cambio";#N/A,#N/A,FALSE,"Cilentes y deudores emp. grupo";#N/A,#N/A,FALSE,"Clientes";#N/A,#N/A,FALSE,"Fondos Própios";#N/A,#N/A,FALSE,"Movimiento Reservas";#N/A,#N/A,FALSE,"Socios Externos";#N/A,#N/A,FALSE,"Socios Externos Movimiento";#N/A,#N/A,FALSE,"Ingresos Distribuir Saldo";#N/A,#N/A,FALSE,"Prov. Riesgos y Gastos Movimien";#N/A,#N/A,FALSE,"Obligaciones Movimiento";#N/A,#N/A,FALSE,"Obligaciones Saldos";#N/A,#N/A,FALSE,"Coste Financiero";#N/A,#N/A,FALSE,"Préstamos Formato TESA";#N/A,#N/A,FALSE,"Prestamos Vencimientos";#N/A,#N/A,FALSE,"Admones. Pcas.";#N/A,#N/A,FALSE,"Ingresos y Gtos Extras";#N/A,#N/A,FALSE,"Gtos e Ingr empresas grupo";#N/A,#N/A,FALSE,"Acreedores diversos"}</definedName>
    <definedName name="wrn.merge." localSheetId="35" hidden="1">{#N/A,#N/A,FALSE,"IPO";#N/A,#N/A,FALSE,"DCF";#N/A,#N/A,FALSE,"LBO";#N/A,#N/A,FALSE,"MULT_VAL";#N/A,#N/A,FALSE,"Status Quo";#N/A,#N/A,FALSE,"Recap"}</definedName>
    <definedName name="wrn.merge." localSheetId="31" hidden="1">{#N/A,#N/A,FALSE,"IPO";#N/A,#N/A,FALSE,"DCF";#N/A,#N/A,FALSE,"LBO";#N/A,#N/A,FALSE,"MULT_VAL";#N/A,#N/A,FALSE,"Status Quo";#N/A,#N/A,FALSE,"Recap"}</definedName>
    <definedName name="wrn.merge." localSheetId="9" hidden="1">{#N/A,#N/A,FALSE,"IPO";#N/A,#N/A,FALSE,"DCF";#N/A,#N/A,FALSE,"LBO";#N/A,#N/A,FALSE,"MULT_VAL";#N/A,#N/A,FALSE,"Status Quo";#N/A,#N/A,FALSE,"Recap"}</definedName>
    <definedName name="wrn.merge." localSheetId="30" hidden="1">{#N/A,#N/A,FALSE,"IPO";#N/A,#N/A,FALSE,"DCF";#N/A,#N/A,FALSE,"LBO";#N/A,#N/A,FALSE,"MULT_VAL";#N/A,#N/A,FALSE,"Status Quo";#N/A,#N/A,FALSE,"Recap"}</definedName>
    <definedName name="wrn.merge." localSheetId="51" hidden="1">{#N/A,#N/A,FALSE,"IPO";#N/A,#N/A,FALSE,"DCF";#N/A,#N/A,FALSE,"LBO";#N/A,#N/A,FALSE,"MULT_VAL";#N/A,#N/A,FALSE,"Status Quo";#N/A,#N/A,FALSE,"Recap"}</definedName>
    <definedName name="wrn.merge." localSheetId="7" hidden="1">{#N/A,#N/A,FALSE,"IPO";#N/A,#N/A,FALSE,"DCF";#N/A,#N/A,FALSE,"LBO";#N/A,#N/A,FALSE,"MULT_VAL";#N/A,#N/A,FALSE,"Status Quo";#N/A,#N/A,FALSE,"Recap"}</definedName>
    <definedName name="wrn.merge." localSheetId="33" hidden="1">{#N/A,#N/A,FALSE,"IPO";#N/A,#N/A,FALSE,"DCF";#N/A,#N/A,FALSE,"LBO";#N/A,#N/A,FALSE,"MULT_VAL";#N/A,#N/A,FALSE,"Status Quo";#N/A,#N/A,FALSE,"Recap"}</definedName>
    <definedName name="wrn.merge." localSheetId="6" hidden="1">{#N/A,#N/A,FALSE,"IPO";#N/A,#N/A,FALSE,"DCF";#N/A,#N/A,FALSE,"LBO";#N/A,#N/A,FALSE,"MULT_VAL";#N/A,#N/A,FALSE,"Status Quo";#N/A,#N/A,FALSE,"Recap"}</definedName>
    <definedName name="wrn.merge." localSheetId="16" hidden="1">{#N/A,#N/A,FALSE,"IPO";#N/A,#N/A,FALSE,"DCF";#N/A,#N/A,FALSE,"LBO";#N/A,#N/A,FALSE,"MULT_VAL";#N/A,#N/A,FALSE,"Status Quo";#N/A,#N/A,FALSE,"Recap"}</definedName>
    <definedName name="wrn.merge." localSheetId="10" hidden="1">{#N/A,#N/A,FALSE,"IPO";#N/A,#N/A,FALSE,"DCF";#N/A,#N/A,FALSE,"LBO";#N/A,#N/A,FALSE,"MULT_VAL";#N/A,#N/A,FALSE,"Status Quo";#N/A,#N/A,FALSE,"Recap"}</definedName>
    <definedName name="wrn.merge." localSheetId="29" hidden="1">{#N/A,#N/A,FALSE,"IPO";#N/A,#N/A,FALSE,"DCF";#N/A,#N/A,FALSE,"LBO";#N/A,#N/A,FALSE,"MULT_VAL";#N/A,#N/A,FALSE,"Status Quo";#N/A,#N/A,FALSE,"Recap"}</definedName>
    <definedName name="wrn.merge." localSheetId="28" hidden="1">{#N/A,#N/A,FALSE,"IPO";#N/A,#N/A,FALSE,"DCF";#N/A,#N/A,FALSE,"LBO";#N/A,#N/A,FALSE,"MULT_VAL";#N/A,#N/A,FALSE,"Status Quo";#N/A,#N/A,FALSE,"Recap"}</definedName>
    <definedName name="wrn.merge." localSheetId="11" hidden="1">{#N/A,#N/A,FALSE,"IPO";#N/A,#N/A,FALSE,"DCF";#N/A,#N/A,FALSE,"LBO";#N/A,#N/A,FALSE,"MULT_VAL";#N/A,#N/A,FALSE,"Status Quo";#N/A,#N/A,FALSE,"Recap"}</definedName>
    <definedName name="wrn.merge." localSheetId="36" hidden="1">{#N/A,#N/A,FALSE,"IPO";#N/A,#N/A,FALSE,"DCF";#N/A,#N/A,FALSE,"LBO";#N/A,#N/A,FALSE,"MULT_VAL";#N/A,#N/A,FALSE,"Status Quo";#N/A,#N/A,FALSE,"Recap"}</definedName>
    <definedName name="wrn.merge." localSheetId="32" hidden="1">{#N/A,#N/A,FALSE,"IPO";#N/A,#N/A,FALSE,"DCF";#N/A,#N/A,FALSE,"LBO";#N/A,#N/A,FALSE,"MULT_VAL";#N/A,#N/A,FALSE,"Status Quo";#N/A,#N/A,FALSE,"Recap"}</definedName>
    <definedName name="wrn.merge." localSheetId="18" hidden="1">{#N/A,#N/A,FALSE,"IPO";#N/A,#N/A,FALSE,"DCF";#N/A,#N/A,FALSE,"LBO";#N/A,#N/A,FALSE,"MULT_VAL";#N/A,#N/A,FALSE,"Status Quo";#N/A,#N/A,FALSE,"Recap"}</definedName>
    <definedName name="wrn.merge." localSheetId="38" hidden="1">{#N/A,#N/A,FALSE,"IPO";#N/A,#N/A,FALSE,"DCF";#N/A,#N/A,FALSE,"LBO";#N/A,#N/A,FALSE,"MULT_VAL";#N/A,#N/A,FALSE,"Status Quo";#N/A,#N/A,FALSE,"Recap"}</definedName>
    <definedName name="wrn.merge." hidden="1">{#N/A,#N/A,FALSE,"IPO";#N/A,#N/A,FALSE,"DCF";#N/A,#N/A,FALSE,"LBO";#N/A,#N/A,FALSE,"MULT_VAL";#N/A,#N/A,FALSE,"Status Quo";#N/A,#N/A,FALSE,"Recap"}</definedName>
    <definedName name="wrn.MI._.BANCO." localSheetId="9" hidden="1">{#N/A,#N/A,FALSE,"1";#N/A,#N/A,FALSE,"1a 1b";#N/A,#N/A,FALSE,"2";#N/A,#N/A,FALSE,"3";#N/A,#N/A,FALSE,"4";#N/A,#N/A,FALSE,"5";#N/A,#N/A,FALSE,"5a 5b"}</definedName>
    <definedName name="wrn.MI._.BANCO." localSheetId="51" hidden="1">{#N/A,#N/A,FALSE,"1";#N/A,#N/A,FALSE,"1a 1b";#N/A,#N/A,FALSE,"2";#N/A,#N/A,FALSE,"3";#N/A,#N/A,FALSE,"4";#N/A,#N/A,FALSE,"5";#N/A,#N/A,FALSE,"5a 5b"}</definedName>
    <definedName name="wrn.MI._.BANCO." localSheetId="7" hidden="1">{#N/A,#N/A,FALSE,"1";#N/A,#N/A,FALSE,"1a 1b";#N/A,#N/A,FALSE,"2";#N/A,#N/A,FALSE,"3";#N/A,#N/A,FALSE,"4";#N/A,#N/A,FALSE,"5";#N/A,#N/A,FALSE,"5a 5b"}</definedName>
    <definedName name="wrn.MI._.BANCO." localSheetId="6" hidden="1">{#N/A,#N/A,FALSE,"1";#N/A,#N/A,FALSE,"1a 1b";#N/A,#N/A,FALSE,"2";#N/A,#N/A,FALSE,"3";#N/A,#N/A,FALSE,"4";#N/A,#N/A,FALSE,"5";#N/A,#N/A,FALSE,"5a 5b"}</definedName>
    <definedName name="wrn.MI._.BANCO." localSheetId="16" hidden="1">{#N/A,#N/A,FALSE,"1";#N/A,#N/A,FALSE,"1a 1b";#N/A,#N/A,FALSE,"2";#N/A,#N/A,FALSE,"3";#N/A,#N/A,FALSE,"4";#N/A,#N/A,FALSE,"5";#N/A,#N/A,FALSE,"5a 5b"}</definedName>
    <definedName name="wrn.MI._.BANCO." localSheetId="10" hidden="1">{#N/A,#N/A,FALSE,"1";#N/A,#N/A,FALSE,"1a 1b";#N/A,#N/A,FALSE,"2";#N/A,#N/A,FALSE,"3";#N/A,#N/A,FALSE,"4";#N/A,#N/A,FALSE,"5";#N/A,#N/A,FALSE,"5a 5b"}</definedName>
    <definedName name="wrn.MI._.BANCO." localSheetId="29" hidden="1">{#N/A,#N/A,FALSE,"1";#N/A,#N/A,FALSE,"1a 1b";#N/A,#N/A,FALSE,"2";#N/A,#N/A,FALSE,"3";#N/A,#N/A,FALSE,"4";#N/A,#N/A,FALSE,"5";#N/A,#N/A,FALSE,"5a 5b"}</definedName>
    <definedName name="wrn.MI._.BANCO." localSheetId="28" hidden="1">{#N/A,#N/A,FALSE,"1";#N/A,#N/A,FALSE,"1a 1b";#N/A,#N/A,FALSE,"2";#N/A,#N/A,FALSE,"3";#N/A,#N/A,FALSE,"4";#N/A,#N/A,FALSE,"5";#N/A,#N/A,FALSE,"5a 5b"}</definedName>
    <definedName name="wrn.MI._.BANCO." localSheetId="11" hidden="1">{#N/A,#N/A,FALSE,"1";#N/A,#N/A,FALSE,"1a 1b";#N/A,#N/A,FALSE,"2";#N/A,#N/A,FALSE,"3";#N/A,#N/A,FALSE,"4";#N/A,#N/A,FALSE,"5";#N/A,#N/A,FALSE,"5a 5b"}</definedName>
    <definedName name="wrn.MI._.BANCO." localSheetId="36" hidden="1">{#N/A,#N/A,FALSE,"1";#N/A,#N/A,FALSE,"1a 1b";#N/A,#N/A,FALSE,"2";#N/A,#N/A,FALSE,"3";#N/A,#N/A,FALSE,"4";#N/A,#N/A,FALSE,"5";#N/A,#N/A,FALSE,"5a 5b"}</definedName>
    <definedName name="wrn.MI._.BANCO." localSheetId="18" hidden="1">{#N/A,#N/A,FALSE,"1";#N/A,#N/A,FALSE,"1a 1b";#N/A,#N/A,FALSE,"2";#N/A,#N/A,FALSE,"3";#N/A,#N/A,FALSE,"4";#N/A,#N/A,FALSE,"5";#N/A,#N/A,FALSE,"5a 5b"}</definedName>
    <definedName name="wrn.MI._.BANCO." localSheetId="38" hidden="1">{#N/A,#N/A,FALSE,"1";#N/A,#N/A,FALSE,"1a 1b";#N/A,#N/A,FALSE,"2";#N/A,#N/A,FALSE,"3";#N/A,#N/A,FALSE,"4";#N/A,#N/A,FALSE,"5";#N/A,#N/A,FALSE,"5a 5b"}</definedName>
    <definedName name="wrn.MI._.BANCO." hidden="1">{#N/A,#N/A,FALSE,"1";#N/A,#N/A,FALSE,"1a 1b";#N/A,#N/A,FALSE,"2";#N/A,#N/A,FALSE,"3";#N/A,#N/A,FALSE,"4";#N/A,#N/A,FALSE,"5";#N/A,#N/A,FALSE,"5a 5b"}</definedName>
    <definedName name="wrn.model." localSheetId="35" hidden="1">{"page1",#N/A,FALSE,"GIRLBO";"page2",#N/A,FALSE,"GIRLBO";"page3",#N/A,FALSE,"GIRLBO";"page4",#N/A,FALSE,"GIRLBO";"page5",#N/A,FALSE,"GIRLBO"}</definedName>
    <definedName name="wrn.model." localSheetId="31" hidden="1">{"page1",#N/A,FALSE,"GIRLBO";"page2",#N/A,FALSE,"GIRLBO";"page3",#N/A,FALSE,"GIRLBO";"page4",#N/A,FALSE,"GIRLBO";"page5",#N/A,FALSE,"GIRLBO"}</definedName>
    <definedName name="wrn.model." localSheetId="9" hidden="1">{"page1",#N/A,FALSE,"GIRLBO";"page2",#N/A,FALSE,"GIRLBO";"page3",#N/A,FALSE,"GIRLBO";"page4",#N/A,FALSE,"GIRLBO";"page5",#N/A,FALSE,"GIRLBO"}</definedName>
    <definedName name="wrn.model." localSheetId="30" hidden="1">{"page1",#N/A,FALSE,"GIRLBO";"page2",#N/A,FALSE,"GIRLBO";"page3",#N/A,FALSE,"GIRLBO";"page4",#N/A,FALSE,"GIRLBO";"page5",#N/A,FALSE,"GIRLBO"}</definedName>
    <definedName name="wrn.model." localSheetId="51" hidden="1">{"page1",#N/A,FALSE,"GIRLBO";"page2",#N/A,FALSE,"GIRLBO";"page3",#N/A,FALSE,"GIRLBO";"page4",#N/A,FALSE,"GIRLBO";"page5",#N/A,FALSE,"GIRLBO"}</definedName>
    <definedName name="wrn.model." localSheetId="7" hidden="1">{"page1",#N/A,FALSE,"GIRLBO";"page2",#N/A,FALSE,"GIRLBO";"page3",#N/A,FALSE,"GIRLBO";"page4",#N/A,FALSE,"GIRLBO";"page5",#N/A,FALSE,"GIRLBO"}</definedName>
    <definedName name="wrn.model." localSheetId="33" hidden="1">{"page1",#N/A,FALSE,"GIRLBO";"page2",#N/A,FALSE,"GIRLBO";"page3",#N/A,FALSE,"GIRLBO";"page4",#N/A,FALSE,"GIRLBO";"page5",#N/A,FALSE,"GIRLBO"}</definedName>
    <definedName name="wrn.model." localSheetId="6" hidden="1">{"page1",#N/A,FALSE,"GIRLBO";"page2",#N/A,FALSE,"GIRLBO";"page3",#N/A,FALSE,"GIRLBO";"page4",#N/A,FALSE,"GIRLBO";"page5",#N/A,FALSE,"GIRLBO"}</definedName>
    <definedName name="wrn.model." localSheetId="16" hidden="1">{"page1",#N/A,FALSE,"GIRLBO";"page2",#N/A,FALSE,"GIRLBO";"page3",#N/A,FALSE,"GIRLBO";"page4",#N/A,FALSE,"GIRLBO";"page5",#N/A,FALSE,"GIRLBO"}</definedName>
    <definedName name="wrn.model." localSheetId="10" hidden="1">{"page1",#N/A,FALSE,"GIRLBO";"page2",#N/A,FALSE,"GIRLBO";"page3",#N/A,FALSE,"GIRLBO";"page4",#N/A,FALSE,"GIRLBO";"page5",#N/A,FALSE,"GIRLBO"}</definedName>
    <definedName name="wrn.model." localSheetId="29" hidden="1">{"page1",#N/A,FALSE,"GIRLBO";"page2",#N/A,FALSE,"GIRLBO";"page3",#N/A,FALSE,"GIRLBO";"page4",#N/A,FALSE,"GIRLBO";"page5",#N/A,FALSE,"GIRLBO"}</definedName>
    <definedName name="wrn.model." localSheetId="28" hidden="1">{"page1",#N/A,FALSE,"GIRLBO";"page2",#N/A,FALSE,"GIRLBO";"page3",#N/A,FALSE,"GIRLBO";"page4",#N/A,FALSE,"GIRLBO";"page5",#N/A,FALSE,"GIRLBO"}</definedName>
    <definedName name="wrn.model." localSheetId="11" hidden="1">{"page1",#N/A,FALSE,"GIRLBO";"page2",#N/A,FALSE,"GIRLBO";"page3",#N/A,FALSE,"GIRLBO";"page4",#N/A,FALSE,"GIRLBO";"page5",#N/A,FALSE,"GIRLBO"}</definedName>
    <definedName name="wrn.model." localSheetId="36" hidden="1">{"page1",#N/A,FALSE,"GIRLBO";"page2",#N/A,FALSE,"GIRLBO";"page3",#N/A,FALSE,"GIRLBO";"page4",#N/A,FALSE,"GIRLBO";"page5",#N/A,FALSE,"GIRLBO"}</definedName>
    <definedName name="wrn.model." localSheetId="32" hidden="1">{"page1",#N/A,FALSE,"GIRLBO";"page2",#N/A,FALSE,"GIRLBO";"page3",#N/A,FALSE,"GIRLBO";"page4",#N/A,FALSE,"GIRLBO";"page5",#N/A,FALSE,"GIRLBO"}</definedName>
    <definedName name="wrn.model." localSheetId="18" hidden="1">{"page1",#N/A,FALSE,"GIRLBO";"page2",#N/A,FALSE,"GIRLBO";"page3",#N/A,FALSE,"GIRLBO";"page4",#N/A,FALSE,"GIRLBO";"page5",#N/A,FALSE,"GIRLBO"}</definedName>
    <definedName name="wrn.model." localSheetId="38" hidden="1">{"page1",#N/A,FALSE,"GIRLBO";"page2",#N/A,FALSE,"GIRLBO";"page3",#N/A,FALSE,"GIRLBO";"page4",#N/A,FALSE,"GIRLBO";"page5",#N/A,FALSE,"GIRLBO"}</definedName>
    <definedName name="wrn.model." hidden="1">{"page1",#N/A,FALSE,"GIRLBO";"page2",#N/A,FALSE,"GIRLBO";"page3",#N/A,FALSE,"GIRLBO";"page4",#N/A,FALSE,"GIRLBO";"page5",#N/A,FALSE,"GIRLBO"}</definedName>
    <definedName name="wrn.monthly._.package." localSheetId="35" hidden="1">{"table",#N/A,FALSE,"COVER";"income_statement",#N/A,FALSE,"COVER"}</definedName>
    <definedName name="wrn.monthly._.package." localSheetId="31" hidden="1">{"table",#N/A,FALSE,"COVER";"income_statement",#N/A,FALSE,"COVER"}</definedName>
    <definedName name="wrn.monthly._.package." localSheetId="9" hidden="1">{"table",#N/A,FALSE,"COVER";"income_statement",#N/A,FALSE,"COVER"}</definedName>
    <definedName name="wrn.monthly._.package." localSheetId="30" hidden="1">{"table",#N/A,FALSE,"COVER";"income_statement",#N/A,FALSE,"COVER"}</definedName>
    <definedName name="wrn.monthly._.package." localSheetId="51" hidden="1">{"table",#N/A,FALSE,"COVER";"income_statement",#N/A,FALSE,"COVER"}</definedName>
    <definedName name="wrn.monthly._.package." localSheetId="7" hidden="1">{"table",#N/A,FALSE,"COVER";"income_statement",#N/A,FALSE,"COVER"}</definedName>
    <definedName name="wrn.monthly._.package." localSheetId="33" hidden="1">{"table",#N/A,FALSE,"COVER";"income_statement",#N/A,FALSE,"COVER"}</definedName>
    <definedName name="wrn.monthly._.package." localSheetId="6" hidden="1">{"table",#N/A,FALSE,"COVER";"income_statement",#N/A,FALSE,"COVER"}</definedName>
    <definedName name="wrn.monthly._.package." localSheetId="16" hidden="1">{"table",#N/A,FALSE,"COVER";"income_statement",#N/A,FALSE,"COVER"}</definedName>
    <definedName name="wrn.monthly._.package." localSheetId="10" hidden="1">{"table",#N/A,FALSE,"COVER";"income_statement",#N/A,FALSE,"COVER"}</definedName>
    <definedName name="wrn.monthly._.package." localSheetId="29" hidden="1">{"table",#N/A,FALSE,"COVER";"income_statement",#N/A,FALSE,"COVER"}</definedName>
    <definedName name="wrn.monthly._.package." localSheetId="28" hidden="1">{"table",#N/A,FALSE,"COVER";"income_statement",#N/A,FALSE,"COVER"}</definedName>
    <definedName name="wrn.monthly._.package." localSheetId="11" hidden="1">{"table",#N/A,FALSE,"COVER";"income_statement",#N/A,FALSE,"COVER"}</definedName>
    <definedName name="wrn.monthly._.package." localSheetId="36" hidden="1">{"table",#N/A,FALSE,"COVER";"income_statement",#N/A,FALSE,"COVER"}</definedName>
    <definedName name="wrn.monthly._.package." localSheetId="32" hidden="1">{"table",#N/A,FALSE,"COVER";"income_statement",#N/A,FALSE,"COVER"}</definedName>
    <definedName name="wrn.monthly._.package." localSheetId="18" hidden="1">{"table",#N/A,FALSE,"COVER";"income_statement",#N/A,FALSE,"COVER"}</definedName>
    <definedName name="wrn.monthly._.package." localSheetId="38" hidden="1">{"table",#N/A,FALSE,"COVER";"income_statement",#N/A,FALSE,"COVER"}</definedName>
    <definedName name="wrn.monthly._.package." hidden="1">{"table",#N/A,FALSE,"COVER";"income_statement",#N/A,FALSE,"COVER"}</definedName>
    <definedName name="wrn.nema." localSheetId="9" hidden="1">{#N/A,#N/A,FALSE,"Distbn Ntwrk";#N/A,#N/A,FALSE,"Workforce";#N/A,#N/A,FALSE,"cur-prod1";#N/A,#N/A,FALSE,"in-proc"}</definedName>
    <definedName name="wrn.nema." localSheetId="7" hidden="1">{#N/A,#N/A,FALSE,"Distbn Ntwrk";#N/A,#N/A,FALSE,"Workforce";#N/A,#N/A,FALSE,"cur-prod1";#N/A,#N/A,FALSE,"in-proc"}</definedName>
    <definedName name="wrn.nema." localSheetId="6" hidden="1">{#N/A,#N/A,FALSE,"Distbn Ntwrk";#N/A,#N/A,FALSE,"Workforce";#N/A,#N/A,FALSE,"cur-prod1";#N/A,#N/A,FALSE,"in-proc"}</definedName>
    <definedName name="wrn.nema." localSheetId="10" hidden="1">{#N/A,#N/A,FALSE,"Distbn Ntwrk";#N/A,#N/A,FALSE,"Workforce";#N/A,#N/A,FALSE,"cur-prod1";#N/A,#N/A,FALSE,"in-proc"}</definedName>
    <definedName name="wrn.nema." localSheetId="28" hidden="1">{#N/A,#N/A,FALSE,"Distbn Ntwrk";#N/A,#N/A,FALSE,"Workforce";#N/A,#N/A,FALSE,"cur-prod1";#N/A,#N/A,FALSE,"in-proc"}</definedName>
    <definedName name="wrn.nema." localSheetId="11" hidden="1">{#N/A,#N/A,FALSE,"Distbn Ntwrk";#N/A,#N/A,FALSE,"Workforce";#N/A,#N/A,FALSE,"cur-prod1";#N/A,#N/A,FALSE,"in-proc"}</definedName>
    <definedName name="wrn.nema." localSheetId="36" hidden="1">{#N/A,#N/A,FALSE,"Distbn Ntwrk";#N/A,#N/A,FALSE,"Workforce";#N/A,#N/A,FALSE,"cur-prod1";#N/A,#N/A,FALSE,"in-proc"}</definedName>
    <definedName name="wrn.nema." localSheetId="18" hidden="1">{#N/A,#N/A,FALSE,"Distbn Ntwrk";#N/A,#N/A,FALSE,"Workforce";#N/A,#N/A,FALSE,"cur-prod1";#N/A,#N/A,FALSE,"in-proc"}</definedName>
    <definedName name="wrn.nema." localSheetId="38" hidden="1">{#N/A,#N/A,FALSE,"Distbn Ntwrk";#N/A,#N/A,FALSE,"Workforce";#N/A,#N/A,FALSE,"cur-prod1";#N/A,#N/A,FALSE,"in-proc"}</definedName>
    <definedName name="wrn.nema." hidden="1">{#N/A,#N/A,FALSE,"Distbn Ntwrk";#N/A,#N/A,FALSE,"Workforce";#N/A,#N/A,FALSE,"cur-prod1";#N/A,#N/A,FALSE,"in-proc"}</definedName>
    <definedName name="wrn.newest." localSheetId="35" hidden="1">{#N/A,#N/A,TRUE,"TS";#N/A,#N/A,TRUE,"Combo";#N/A,#N/A,TRUE,"FAIR";#N/A,#N/A,TRUE,"RBC";#N/A,#N/A,TRUE,"xxxx"}</definedName>
    <definedName name="wrn.newest." localSheetId="31" hidden="1">{#N/A,#N/A,TRUE,"TS";#N/A,#N/A,TRUE,"Combo";#N/A,#N/A,TRUE,"FAIR";#N/A,#N/A,TRUE,"RBC";#N/A,#N/A,TRUE,"xxxx"}</definedName>
    <definedName name="wrn.newest." localSheetId="9" hidden="1">{#N/A,#N/A,TRUE,"TS";#N/A,#N/A,TRUE,"Combo";#N/A,#N/A,TRUE,"FAIR";#N/A,#N/A,TRUE,"RBC";#N/A,#N/A,TRUE,"xxxx"}</definedName>
    <definedName name="wrn.newest." localSheetId="30" hidden="1">{#N/A,#N/A,TRUE,"TS";#N/A,#N/A,TRUE,"Combo";#N/A,#N/A,TRUE,"FAIR";#N/A,#N/A,TRUE,"RBC";#N/A,#N/A,TRUE,"xxxx"}</definedName>
    <definedName name="wrn.newest." localSheetId="51" hidden="1">{#N/A,#N/A,TRUE,"TS";#N/A,#N/A,TRUE,"Combo";#N/A,#N/A,TRUE,"FAIR";#N/A,#N/A,TRUE,"RBC";#N/A,#N/A,TRUE,"xxxx"}</definedName>
    <definedName name="wrn.newest." localSheetId="7" hidden="1">{#N/A,#N/A,TRUE,"TS";#N/A,#N/A,TRUE,"Combo";#N/A,#N/A,TRUE,"FAIR";#N/A,#N/A,TRUE,"RBC";#N/A,#N/A,TRUE,"xxxx"}</definedName>
    <definedName name="wrn.newest." localSheetId="33" hidden="1">{#N/A,#N/A,TRUE,"TS";#N/A,#N/A,TRUE,"Combo";#N/A,#N/A,TRUE,"FAIR";#N/A,#N/A,TRUE,"RBC";#N/A,#N/A,TRUE,"xxxx"}</definedName>
    <definedName name="wrn.newest." localSheetId="6" hidden="1">{#N/A,#N/A,TRUE,"TS";#N/A,#N/A,TRUE,"Combo";#N/A,#N/A,TRUE,"FAIR";#N/A,#N/A,TRUE,"RBC";#N/A,#N/A,TRUE,"xxxx"}</definedName>
    <definedName name="wrn.newest." localSheetId="16" hidden="1">{#N/A,#N/A,TRUE,"TS";#N/A,#N/A,TRUE,"Combo";#N/A,#N/A,TRUE,"FAIR";#N/A,#N/A,TRUE,"RBC";#N/A,#N/A,TRUE,"xxxx"}</definedName>
    <definedName name="wrn.newest." localSheetId="10" hidden="1">{#N/A,#N/A,TRUE,"TS";#N/A,#N/A,TRUE,"Combo";#N/A,#N/A,TRUE,"FAIR";#N/A,#N/A,TRUE,"RBC";#N/A,#N/A,TRUE,"xxxx"}</definedName>
    <definedName name="wrn.newest." localSheetId="29" hidden="1">{#N/A,#N/A,TRUE,"TS";#N/A,#N/A,TRUE,"Combo";#N/A,#N/A,TRUE,"FAIR";#N/A,#N/A,TRUE,"RBC";#N/A,#N/A,TRUE,"xxxx"}</definedName>
    <definedName name="wrn.newest." localSheetId="28" hidden="1">{#N/A,#N/A,TRUE,"TS";#N/A,#N/A,TRUE,"Combo";#N/A,#N/A,TRUE,"FAIR";#N/A,#N/A,TRUE,"RBC";#N/A,#N/A,TRUE,"xxxx"}</definedName>
    <definedName name="wrn.newest." localSheetId="11" hidden="1">{#N/A,#N/A,TRUE,"TS";#N/A,#N/A,TRUE,"Combo";#N/A,#N/A,TRUE,"FAIR";#N/A,#N/A,TRUE,"RBC";#N/A,#N/A,TRUE,"xxxx"}</definedName>
    <definedName name="wrn.newest." localSheetId="36" hidden="1">{#N/A,#N/A,TRUE,"TS";#N/A,#N/A,TRUE,"Combo";#N/A,#N/A,TRUE,"FAIR";#N/A,#N/A,TRUE,"RBC";#N/A,#N/A,TRUE,"xxxx"}</definedName>
    <definedName name="wrn.newest." localSheetId="32" hidden="1">{#N/A,#N/A,TRUE,"TS";#N/A,#N/A,TRUE,"Combo";#N/A,#N/A,TRUE,"FAIR";#N/A,#N/A,TRUE,"RBC";#N/A,#N/A,TRUE,"xxxx"}</definedName>
    <definedName name="wrn.newest." localSheetId="18" hidden="1">{#N/A,#N/A,TRUE,"TS";#N/A,#N/A,TRUE,"Combo";#N/A,#N/A,TRUE,"FAIR";#N/A,#N/A,TRUE,"RBC";#N/A,#N/A,TRUE,"xxxx"}</definedName>
    <definedName name="wrn.newest." localSheetId="38" hidden="1">{#N/A,#N/A,TRUE,"TS";#N/A,#N/A,TRUE,"Combo";#N/A,#N/A,TRUE,"FAIR";#N/A,#N/A,TRUE,"RBC";#N/A,#N/A,TRUE,"xxxx"}</definedName>
    <definedName name="wrn.newest." hidden="1">{#N/A,#N/A,TRUE,"TS";#N/A,#N/A,TRUE,"Combo";#N/A,#N/A,TRUE,"FAIR";#N/A,#N/A,TRUE,"RBC";#N/A,#N/A,TRUE,"xxxx"}</definedName>
    <definedName name="wrn.Norcros._.Forms." localSheetId="9" hidden="1">{#N/A,#N/A,FALSE,"Nx1";#N/A,#N/A,FALSE,"Nx2";#N/A,#N/A,FALSE,"Nx3";#N/A,#N/A,FALSE,"Nx4"}</definedName>
    <definedName name="wrn.Norcros._.Forms." localSheetId="51" hidden="1">{#N/A,#N/A,FALSE,"Nx1";#N/A,#N/A,FALSE,"Nx2";#N/A,#N/A,FALSE,"Nx3";#N/A,#N/A,FALSE,"Nx4"}</definedName>
    <definedName name="wrn.Norcros._.Forms." localSheetId="7" hidden="1">{#N/A,#N/A,FALSE,"Nx1";#N/A,#N/A,FALSE,"Nx2";#N/A,#N/A,FALSE,"Nx3";#N/A,#N/A,FALSE,"Nx4"}</definedName>
    <definedName name="wrn.Norcros._.Forms." localSheetId="6" hidden="1">{#N/A,#N/A,FALSE,"Nx1";#N/A,#N/A,FALSE,"Nx2";#N/A,#N/A,FALSE,"Nx3";#N/A,#N/A,FALSE,"Nx4"}</definedName>
    <definedName name="wrn.Norcros._.Forms." localSheetId="16" hidden="1">{#N/A,#N/A,FALSE,"Nx1";#N/A,#N/A,FALSE,"Nx2";#N/A,#N/A,FALSE,"Nx3";#N/A,#N/A,FALSE,"Nx4"}</definedName>
    <definedName name="wrn.Norcros._.Forms." localSheetId="10" hidden="1">{#N/A,#N/A,FALSE,"Nx1";#N/A,#N/A,FALSE,"Nx2";#N/A,#N/A,FALSE,"Nx3";#N/A,#N/A,FALSE,"Nx4"}</definedName>
    <definedName name="wrn.Norcros._.Forms." localSheetId="29" hidden="1">{#N/A,#N/A,FALSE,"Nx1";#N/A,#N/A,FALSE,"Nx2";#N/A,#N/A,FALSE,"Nx3";#N/A,#N/A,FALSE,"Nx4"}</definedName>
    <definedName name="wrn.Norcros._.Forms." localSheetId="28" hidden="1">{#N/A,#N/A,FALSE,"Nx1";#N/A,#N/A,FALSE,"Nx2";#N/A,#N/A,FALSE,"Nx3";#N/A,#N/A,FALSE,"Nx4"}</definedName>
    <definedName name="wrn.Norcros._.Forms." localSheetId="11" hidden="1">{#N/A,#N/A,FALSE,"Nx1";#N/A,#N/A,FALSE,"Nx2";#N/A,#N/A,FALSE,"Nx3";#N/A,#N/A,FALSE,"Nx4"}</definedName>
    <definedName name="wrn.Norcros._.Forms." localSheetId="36" hidden="1">{#N/A,#N/A,FALSE,"Nx1";#N/A,#N/A,FALSE,"Nx2";#N/A,#N/A,FALSE,"Nx3";#N/A,#N/A,FALSE,"Nx4"}</definedName>
    <definedName name="wrn.Norcros._.Forms." localSheetId="18" hidden="1">{#N/A,#N/A,FALSE,"Nx1";#N/A,#N/A,FALSE,"Nx2";#N/A,#N/A,FALSE,"Nx3";#N/A,#N/A,FALSE,"Nx4"}</definedName>
    <definedName name="wrn.Norcros._.Forms." localSheetId="38" hidden="1">{#N/A,#N/A,FALSE,"Nx1";#N/A,#N/A,FALSE,"Nx2";#N/A,#N/A,FALSE,"Nx3";#N/A,#N/A,FALSE,"Nx4"}</definedName>
    <definedName name="wrn.Norcros._.Forms." hidden="1">{#N/A,#N/A,FALSE,"Nx1";#N/A,#N/A,FALSE,"Nx2";#N/A,#N/A,FALSE,"Nx3";#N/A,#N/A,FALSE,"Nx4"}</definedName>
    <definedName name="wrn.ntfinance." localSheetId="9" hidden="1">{"Rate",#N/A,TRUE,"SUMMARY";"Ratios",#N/A,TRUE,"Ratios";"BUDGETREVENUE",#N/A,TRUE,"Revenue";"TOTALS",#N/A,TRUE,"DETAIL"}</definedName>
    <definedName name="wrn.ntfinance." localSheetId="7" hidden="1">{"Rate",#N/A,TRUE,"SUMMARY";"Ratios",#N/A,TRUE,"Ratios";"BUDGETREVENUE",#N/A,TRUE,"Revenue";"TOTALS",#N/A,TRUE,"DETAIL"}</definedName>
    <definedName name="wrn.ntfinance." localSheetId="6" hidden="1">{"Rate",#N/A,TRUE,"SUMMARY";"Ratios",#N/A,TRUE,"Ratios";"BUDGETREVENUE",#N/A,TRUE,"Revenue";"TOTALS",#N/A,TRUE,"DETAIL"}</definedName>
    <definedName name="wrn.ntfinance." localSheetId="10" hidden="1">{"Rate",#N/A,TRUE,"SUMMARY";"Ratios",#N/A,TRUE,"Ratios";"BUDGETREVENUE",#N/A,TRUE,"Revenue";"TOTALS",#N/A,TRUE,"DETAIL"}</definedName>
    <definedName name="wrn.ntfinance." localSheetId="28" hidden="1">{"Rate",#N/A,TRUE,"SUMMARY";"Ratios",#N/A,TRUE,"Ratios";"BUDGETREVENUE",#N/A,TRUE,"Revenue";"TOTALS",#N/A,TRUE,"DETAIL"}</definedName>
    <definedName name="wrn.ntfinance." localSheetId="11" hidden="1">{"Rate",#N/A,TRUE,"SUMMARY";"Ratios",#N/A,TRUE,"Ratios";"BUDGETREVENUE",#N/A,TRUE,"Revenue";"TOTALS",#N/A,TRUE,"DETAIL"}</definedName>
    <definedName name="wrn.ntfinance." localSheetId="36" hidden="1">{"Rate",#N/A,TRUE,"SUMMARY";"Ratios",#N/A,TRUE,"Ratios";"BUDGETREVENUE",#N/A,TRUE,"Revenue";"TOTALS",#N/A,TRUE,"DETAIL"}</definedName>
    <definedName name="wrn.ntfinance." localSheetId="18" hidden="1">{"Rate",#N/A,TRUE,"SUMMARY";"Ratios",#N/A,TRUE,"Ratios";"BUDGETREVENUE",#N/A,TRUE,"Revenue";"TOTALS",#N/A,TRUE,"DETAIL"}</definedName>
    <definedName name="wrn.ntfinance." localSheetId="38" hidden="1">{"Rate",#N/A,TRUE,"SUMMARY";"Ratios",#N/A,TRUE,"Ratios";"BUDGETREVENUE",#N/A,TRUE,"Revenue";"TOTALS",#N/A,TRUE,"DETAIL"}</definedName>
    <definedName name="wrn.ntfinance." hidden="1">{"Rate",#N/A,TRUE,"SUMMARY";"Ratios",#N/A,TRUE,"Ratios";"BUDGETREVENUE",#N/A,TRUE,"Revenue";"TOTALS",#N/A,TRUE,"DETAIL"}</definedName>
    <definedName name="wrn.Nylon._.6._.y._.66._.e._.Imports." localSheetId="9"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51"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7"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6"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16"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10"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29"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28"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11"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36"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18"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localSheetId="38"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66._.e._.Imports." hidden="1">{#N/A,#N/A,TRUE,"UN_Nyltex_6+66_Pta+Imp";#N/A,#N/A,TRUE,"UN_Nyltex_6_Pta+Imp";#N/A,#N/A,TRUE,"UN_Nyltex_6_Pta";#N/A,#N/A,TRUE,"NM_Nyltex6+66_Pta+Imp";#N/A,#N/A,TRUE,"NM_Nyltex6+66_Pta";#N/A,#N/A,TRUE,"NM_Nyltex6_Pta+Imp";#N/A,#N/A,TRUE,"NM_Nyltex6_Pta";#N/A,#N/A,TRUE,"POY6";#N/A,#N/A,TRUE,"Rig6";#N/A,#N/A,TRUE,"Txt6";#N/A,#N/A,TRUE,"NM_Nyltex66_Imp";#N/A,#N/A,TRUE,"POY66_Imp";#N/A,#N/A,TRUE,"Rig66_Imp";#N/A,#N/A,TRUE,"Txt66_Imp";#N/A,#N/A,TRUE,"Nyltek_Rig6";#N/A,#N/A,TRUE,"Fiqusa_Rig6";#N/A,#N/A,TRUE,"NM_Nyltex66_Pta";#N/A,#N/A,TRUE,"POY66";#N/A,#N/A,TRUE,"Rig66";#N/A,#N/A,TRUE,"Txt66"}</definedName>
    <definedName name="wrn.Nylon._.6._.y._.Imports." localSheetId="9" hidden="1">{#N/A,#N/A,TRUE,"UN_Nyltex_6_Pta+Imp";#N/A,#N/A,TRUE,"UN_Nyltex_6_Pta";#N/A,#N/A,TRUE,"NM_Nyltex6_Pta+Imp";#N/A,#N/A,TRUE,"NM_Nyltex6_Pta";#N/A,#N/A,TRUE,"POY6";#N/A,#N/A,TRUE,"Rig6";#N/A,#N/A,TRUE,"Txt6";#N/A,#N/A,TRUE,"NM_Nyltex66_Imp";#N/A,#N/A,TRUE,"Nyltek_Rig6";#N/A,#N/A,TRUE,"Fiqusa_Rig6"}</definedName>
    <definedName name="wrn.Nylon._.6._.y._.Imports." localSheetId="51" hidden="1">{#N/A,#N/A,TRUE,"UN_Nyltex_6_Pta+Imp";#N/A,#N/A,TRUE,"UN_Nyltex_6_Pta";#N/A,#N/A,TRUE,"NM_Nyltex6_Pta+Imp";#N/A,#N/A,TRUE,"NM_Nyltex6_Pta";#N/A,#N/A,TRUE,"POY6";#N/A,#N/A,TRUE,"Rig6";#N/A,#N/A,TRUE,"Txt6";#N/A,#N/A,TRUE,"NM_Nyltex66_Imp";#N/A,#N/A,TRUE,"Nyltek_Rig6";#N/A,#N/A,TRUE,"Fiqusa_Rig6"}</definedName>
    <definedName name="wrn.Nylon._.6._.y._.Imports." localSheetId="7" hidden="1">{#N/A,#N/A,TRUE,"UN_Nyltex_6_Pta+Imp";#N/A,#N/A,TRUE,"UN_Nyltex_6_Pta";#N/A,#N/A,TRUE,"NM_Nyltex6_Pta+Imp";#N/A,#N/A,TRUE,"NM_Nyltex6_Pta";#N/A,#N/A,TRUE,"POY6";#N/A,#N/A,TRUE,"Rig6";#N/A,#N/A,TRUE,"Txt6";#N/A,#N/A,TRUE,"NM_Nyltex66_Imp";#N/A,#N/A,TRUE,"Nyltek_Rig6";#N/A,#N/A,TRUE,"Fiqusa_Rig6"}</definedName>
    <definedName name="wrn.Nylon._.6._.y._.Imports." localSheetId="6" hidden="1">{#N/A,#N/A,TRUE,"UN_Nyltex_6_Pta+Imp";#N/A,#N/A,TRUE,"UN_Nyltex_6_Pta";#N/A,#N/A,TRUE,"NM_Nyltex6_Pta+Imp";#N/A,#N/A,TRUE,"NM_Nyltex6_Pta";#N/A,#N/A,TRUE,"POY6";#N/A,#N/A,TRUE,"Rig6";#N/A,#N/A,TRUE,"Txt6";#N/A,#N/A,TRUE,"NM_Nyltex66_Imp";#N/A,#N/A,TRUE,"Nyltek_Rig6";#N/A,#N/A,TRUE,"Fiqusa_Rig6"}</definedName>
    <definedName name="wrn.Nylon._.6._.y._.Imports." localSheetId="16" hidden="1">{#N/A,#N/A,TRUE,"UN_Nyltex_6_Pta+Imp";#N/A,#N/A,TRUE,"UN_Nyltex_6_Pta";#N/A,#N/A,TRUE,"NM_Nyltex6_Pta+Imp";#N/A,#N/A,TRUE,"NM_Nyltex6_Pta";#N/A,#N/A,TRUE,"POY6";#N/A,#N/A,TRUE,"Rig6";#N/A,#N/A,TRUE,"Txt6";#N/A,#N/A,TRUE,"NM_Nyltex66_Imp";#N/A,#N/A,TRUE,"Nyltek_Rig6";#N/A,#N/A,TRUE,"Fiqusa_Rig6"}</definedName>
    <definedName name="wrn.Nylon._.6._.y._.Imports." localSheetId="10" hidden="1">{#N/A,#N/A,TRUE,"UN_Nyltex_6_Pta+Imp";#N/A,#N/A,TRUE,"UN_Nyltex_6_Pta";#N/A,#N/A,TRUE,"NM_Nyltex6_Pta+Imp";#N/A,#N/A,TRUE,"NM_Nyltex6_Pta";#N/A,#N/A,TRUE,"POY6";#N/A,#N/A,TRUE,"Rig6";#N/A,#N/A,TRUE,"Txt6";#N/A,#N/A,TRUE,"NM_Nyltex66_Imp";#N/A,#N/A,TRUE,"Nyltek_Rig6";#N/A,#N/A,TRUE,"Fiqusa_Rig6"}</definedName>
    <definedName name="wrn.Nylon._.6._.y._.Imports." localSheetId="29" hidden="1">{#N/A,#N/A,TRUE,"UN_Nyltex_6_Pta+Imp";#N/A,#N/A,TRUE,"UN_Nyltex_6_Pta";#N/A,#N/A,TRUE,"NM_Nyltex6_Pta+Imp";#N/A,#N/A,TRUE,"NM_Nyltex6_Pta";#N/A,#N/A,TRUE,"POY6";#N/A,#N/A,TRUE,"Rig6";#N/A,#N/A,TRUE,"Txt6";#N/A,#N/A,TRUE,"NM_Nyltex66_Imp";#N/A,#N/A,TRUE,"Nyltek_Rig6";#N/A,#N/A,TRUE,"Fiqusa_Rig6"}</definedName>
    <definedName name="wrn.Nylon._.6._.y._.Imports." localSheetId="28" hidden="1">{#N/A,#N/A,TRUE,"UN_Nyltex_6_Pta+Imp";#N/A,#N/A,TRUE,"UN_Nyltex_6_Pta";#N/A,#N/A,TRUE,"NM_Nyltex6_Pta+Imp";#N/A,#N/A,TRUE,"NM_Nyltex6_Pta";#N/A,#N/A,TRUE,"POY6";#N/A,#N/A,TRUE,"Rig6";#N/A,#N/A,TRUE,"Txt6";#N/A,#N/A,TRUE,"NM_Nyltex66_Imp";#N/A,#N/A,TRUE,"Nyltek_Rig6";#N/A,#N/A,TRUE,"Fiqusa_Rig6"}</definedName>
    <definedName name="wrn.Nylon._.6._.y._.Imports." localSheetId="11" hidden="1">{#N/A,#N/A,TRUE,"UN_Nyltex_6_Pta+Imp";#N/A,#N/A,TRUE,"UN_Nyltex_6_Pta";#N/A,#N/A,TRUE,"NM_Nyltex6_Pta+Imp";#N/A,#N/A,TRUE,"NM_Nyltex6_Pta";#N/A,#N/A,TRUE,"POY6";#N/A,#N/A,TRUE,"Rig6";#N/A,#N/A,TRUE,"Txt6";#N/A,#N/A,TRUE,"NM_Nyltex66_Imp";#N/A,#N/A,TRUE,"Nyltek_Rig6";#N/A,#N/A,TRUE,"Fiqusa_Rig6"}</definedName>
    <definedName name="wrn.Nylon._.6._.y._.Imports." localSheetId="36" hidden="1">{#N/A,#N/A,TRUE,"UN_Nyltex_6_Pta+Imp";#N/A,#N/A,TRUE,"UN_Nyltex_6_Pta";#N/A,#N/A,TRUE,"NM_Nyltex6_Pta+Imp";#N/A,#N/A,TRUE,"NM_Nyltex6_Pta";#N/A,#N/A,TRUE,"POY6";#N/A,#N/A,TRUE,"Rig6";#N/A,#N/A,TRUE,"Txt6";#N/A,#N/A,TRUE,"NM_Nyltex66_Imp";#N/A,#N/A,TRUE,"Nyltek_Rig6";#N/A,#N/A,TRUE,"Fiqusa_Rig6"}</definedName>
    <definedName name="wrn.Nylon._.6._.y._.Imports." localSheetId="18" hidden="1">{#N/A,#N/A,TRUE,"UN_Nyltex_6_Pta+Imp";#N/A,#N/A,TRUE,"UN_Nyltex_6_Pta";#N/A,#N/A,TRUE,"NM_Nyltex6_Pta+Imp";#N/A,#N/A,TRUE,"NM_Nyltex6_Pta";#N/A,#N/A,TRUE,"POY6";#N/A,#N/A,TRUE,"Rig6";#N/A,#N/A,TRUE,"Txt6";#N/A,#N/A,TRUE,"NM_Nyltex66_Imp";#N/A,#N/A,TRUE,"Nyltek_Rig6";#N/A,#N/A,TRUE,"Fiqusa_Rig6"}</definedName>
    <definedName name="wrn.Nylon._.6._.y._.Imports." localSheetId="38" hidden="1">{#N/A,#N/A,TRUE,"UN_Nyltex_6_Pta+Imp";#N/A,#N/A,TRUE,"UN_Nyltex_6_Pta";#N/A,#N/A,TRUE,"NM_Nyltex6_Pta+Imp";#N/A,#N/A,TRUE,"NM_Nyltex6_Pta";#N/A,#N/A,TRUE,"POY6";#N/A,#N/A,TRUE,"Rig6";#N/A,#N/A,TRUE,"Txt6";#N/A,#N/A,TRUE,"NM_Nyltex66_Imp";#N/A,#N/A,TRUE,"Nyltek_Rig6";#N/A,#N/A,TRUE,"Fiqusa_Rig6"}</definedName>
    <definedName name="wrn.Nylon._.6._.y._.Imports." hidden="1">{#N/A,#N/A,TRUE,"UN_Nyltex_6_Pta+Imp";#N/A,#N/A,TRUE,"UN_Nyltex_6_Pta";#N/A,#N/A,TRUE,"NM_Nyltex6_Pta+Imp";#N/A,#N/A,TRUE,"NM_Nyltex6_Pta";#N/A,#N/A,TRUE,"POY6";#N/A,#N/A,TRUE,"Rig6";#N/A,#N/A,TRUE,"Txt6";#N/A,#N/A,TRUE,"NM_Nyltex66_Imp";#N/A,#N/A,TRUE,"Nyltek_Rig6";#N/A,#N/A,TRUE,"Fiqusa_Rig6"}</definedName>
    <definedName name="wrn.Nylon._.66." localSheetId="9" hidden="1">{#N/A,#N/A,TRUE,"NM_Nyltex66_Pta"}</definedName>
    <definedName name="wrn.Nylon._.66." localSheetId="51" hidden="1">{#N/A,#N/A,TRUE,"NM_Nyltex66_Pta"}</definedName>
    <definedName name="wrn.Nylon._.66." localSheetId="7" hidden="1">{#N/A,#N/A,TRUE,"NM_Nyltex66_Pta"}</definedName>
    <definedName name="wrn.Nylon._.66." localSheetId="6" hidden="1">{#N/A,#N/A,TRUE,"NM_Nyltex66_Pta"}</definedName>
    <definedName name="wrn.Nylon._.66." localSheetId="16" hidden="1">{#N/A,#N/A,TRUE,"NM_Nyltex66_Pta"}</definedName>
    <definedName name="wrn.Nylon._.66." localSheetId="10" hidden="1">{#N/A,#N/A,TRUE,"NM_Nyltex66_Pta"}</definedName>
    <definedName name="wrn.Nylon._.66." localSheetId="29" hidden="1">{#N/A,#N/A,TRUE,"NM_Nyltex66_Pta"}</definedName>
    <definedName name="wrn.Nylon._.66." localSheetId="28" hidden="1">{#N/A,#N/A,TRUE,"NM_Nyltex66_Pta"}</definedName>
    <definedName name="wrn.Nylon._.66." localSheetId="11" hidden="1">{#N/A,#N/A,TRUE,"NM_Nyltex66_Pta"}</definedName>
    <definedName name="wrn.Nylon._.66." localSheetId="36" hidden="1">{#N/A,#N/A,TRUE,"NM_Nyltex66_Pta"}</definedName>
    <definedName name="wrn.Nylon._.66." localSheetId="18" hidden="1">{#N/A,#N/A,TRUE,"NM_Nyltex66_Pta"}</definedName>
    <definedName name="wrn.Nylon._.66." localSheetId="38" hidden="1">{#N/A,#N/A,TRUE,"NM_Nyltex66_Pta"}</definedName>
    <definedName name="wrn.Nylon._.66." hidden="1">{#N/A,#N/A,TRUE,"NM_Nyltex66_Pta"}</definedName>
    <definedName name="wrn.omnius." localSheetId="9" hidden="1">{"sum",#N/A,TRUE,"Summary";"Omn",#N/A,TRUE,"Summary";"om_cost",#N/A,TRUE,"Summary";"conv_cost",#N/A,TRUE,"Summary";"input1",#N/A,TRUE,"Summary";"input2",#N/A,TRUE,"Summary"}</definedName>
    <definedName name="wrn.omnius." localSheetId="16" hidden="1">{"sum",#N/A,TRUE,"Summary";"Omn",#N/A,TRUE,"Summary";"om_cost",#N/A,TRUE,"Summary";"conv_cost",#N/A,TRUE,"Summary";"input1",#N/A,TRUE,"Summary";"input2",#N/A,TRUE,"Summary"}</definedName>
    <definedName name="wrn.omnius." localSheetId="10" hidden="1">{"sum",#N/A,TRUE,"Summary";"Omn",#N/A,TRUE,"Summary";"om_cost",#N/A,TRUE,"Summary";"conv_cost",#N/A,TRUE,"Summary";"input1",#N/A,TRUE,"Summary";"input2",#N/A,TRUE,"Summary"}</definedName>
    <definedName name="wrn.omnius." localSheetId="11" hidden="1">{"sum",#N/A,TRUE,"Summary";"Omn",#N/A,TRUE,"Summary";"om_cost",#N/A,TRUE,"Summary";"conv_cost",#N/A,TRUE,"Summary";"input1",#N/A,TRUE,"Summary";"input2",#N/A,TRUE,"Summary"}</definedName>
    <definedName name="wrn.omnius." localSheetId="18" hidden="1">{"sum",#N/A,TRUE,"Summary";"Omn",#N/A,TRUE,"Summary";"om_cost",#N/A,TRUE,"Summary";"conv_cost",#N/A,TRUE,"Summary";"input1",#N/A,TRUE,"Summary";"input2",#N/A,TRUE,"Summary"}</definedName>
    <definedName name="wrn.omnius." localSheetId="38" hidden="1">{"sum",#N/A,TRUE,"Summary";"Omn",#N/A,TRUE,"Summary";"om_cost",#N/A,TRUE,"Summary";"conv_cost",#N/A,TRUE,"Summary";"input1",#N/A,TRUE,"Summary";"input2",#N/A,TRUE,"Summary"}</definedName>
    <definedName name="wrn.omnius." hidden="1">{"sum",#N/A,TRUE,"Summary";"Omn",#N/A,TRUE,"Summary";"om_cost",#N/A,TRUE,"Summary";"conv_cost",#N/A,TRUE,"Summary";"input1",#N/A,TRUE,"Summary";"input2",#N/A,TRUE,"Summary"}</definedName>
    <definedName name="wrn.on._.site._.assessment." localSheetId="35" hidden="1">{#N/A,#N/A,TRUE,"Cover letter";#N/A,#N/A,TRUE,"Definitions";#N/A,#N/A,TRUE,"financial data";#N/A,#N/A,TRUE,"general data";#N/A,#N/A,TRUE,"order fulfillment"}</definedName>
    <definedName name="wrn.on._.site._.assessment." localSheetId="31" hidden="1">{#N/A,#N/A,TRUE,"Cover letter";#N/A,#N/A,TRUE,"Definitions";#N/A,#N/A,TRUE,"financial data";#N/A,#N/A,TRUE,"general data";#N/A,#N/A,TRUE,"order fulfillment"}</definedName>
    <definedName name="wrn.on._.site._.assessment." localSheetId="9" hidden="1">{#N/A,#N/A,TRUE,"Cover letter";#N/A,#N/A,TRUE,"Definitions";#N/A,#N/A,TRUE,"financial data";#N/A,#N/A,TRUE,"general data";#N/A,#N/A,TRUE,"order fulfillment"}</definedName>
    <definedName name="wrn.on._.site._.assessment." localSheetId="30" hidden="1">{#N/A,#N/A,TRUE,"Cover letter";#N/A,#N/A,TRUE,"Definitions";#N/A,#N/A,TRUE,"financial data";#N/A,#N/A,TRUE,"general data";#N/A,#N/A,TRUE,"order fulfillment"}</definedName>
    <definedName name="wrn.on._.site._.assessment." localSheetId="51" hidden="1">{#N/A,#N/A,TRUE,"Cover letter";#N/A,#N/A,TRUE,"Definitions";#N/A,#N/A,TRUE,"financial data";#N/A,#N/A,TRUE,"general data";#N/A,#N/A,TRUE,"order fulfillment"}</definedName>
    <definedName name="wrn.on._.site._.assessment." localSheetId="7" hidden="1">{#N/A,#N/A,TRUE,"Cover letter";#N/A,#N/A,TRUE,"Definitions";#N/A,#N/A,TRUE,"financial data";#N/A,#N/A,TRUE,"general data";#N/A,#N/A,TRUE,"order fulfillment"}</definedName>
    <definedName name="wrn.on._.site._.assessment." localSheetId="33" hidden="1">{#N/A,#N/A,TRUE,"Cover letter";#N/A,#N/A,TRUE,"Definitions";#N/A,#N/A,TRUE,"financial data";#N/A,#N/A,TRUE,"general data";#N/A,#N/A,TRUE,"order fulfillment"}</definedName>
    <definedName name="wrn.on._.site._.assessment." localSheetId="6" hidden="1">{#N/A,#N/A,TRUE,"Cover letter";#N/A,#N/A,TRUE,"Definitions";#N/A,#N/A,TRUE,"financial data";#N/A,#N/A,TRUE,"general data";#N/A,#N/A,TRUE,"order fulfillment"}</definedName>
    <definedName name="wrn.on._.site._.assessment." localSheetId="16" hidden="1">{#N/A,#N/A,TRUE,"Cover letter";#N/A,#N/A,TRUE,"Definitions";#N/A,#N/A,TRUE,"financial data";#N/A,#N/A,TRUE,"general data";#N/A,#N/A,TRUE,"order fulfillment"}</definedName>
    <definedName name="wrn.on._.site._.assessment." localSheetId="10" hidden="1">{#N/A,#N/A,TRUE,"Cover letter";#N/A,#N/A,TRUE,"Definitions";#N/A,#N/A,TRUE,"financial data";#N/A,#N/A,TRUE,"general data";#N/A,#N/A,TRUE,"order fulfillment"}</definedName>
    <definedName name="wrn.on._.site._.assessment." localSheetId="29" hidden="1">{#N/A,#N/A,TRUE,"Cover letter";#N/A,#N/A,TRUE,"Definitions";#N/A,#N/A,TRUE,"financial data";#N/A,#N/A,TRUE,"general data";#N/A,#N/A,TRUE,"order fulfillment"}</definedName>
    <definedName name="wrn.on._.site._.assessment." localSheetId="28" hidden="1">{#N/A,#N/A,TRUE,"Cover letter";#N/A,#N/A,TRUE,"Definitions";#N/A,#N/A,TRUE,"financial data";#N/A,#N/A,TRUE,"general data";#N/A,#N/A,TRUE,"order fulfillment"}</definedName>
    <definedName name="wrn.on._.site._.assessment." localSheetId="11" hidden="1">{#N/A,#N/A,TRUE,"Cover letter";#N/A,#N/A,TRUE,"Definitions";#N/A,#N/A,TRUE,"financial data";#N/A,#N/A,TRUE,"general data";#N/A,#N/A,TRUE,"order fulfillment"}</definedName>
    <definedName name="wrn.on._.site._.assessment." localSheetId="36" hidden="1">{#N/A,#N/A,TRUE,"Cover letter";#N/A,#N/A,TRUE,"Definitions";#N/A,#N/A,TRUE,"financial data";#N/A,#N/A,TRUE,"general data";#N/A,#N/A,TRUE,"order fulfillment"}</definedName>
    <definedName name="wrn.on._.site._.assessment." localSheetId="32" hidden="1">{#N/A,#N/A,TRUE,"Cover letter";#N/A,#N/A,TRUE,"Definitions";#N/A,#N/A,TRUE,"financial data";#N/A,#N/A,TRUE,"general data";#N/A,#N/A,TRUE,"order fulfillment"}</definedName>
    <definedName name="wrn.on._.site._.assessment." localSheetId="18" hidden="1">{#N/A,#N/A,TRUE,"Cover letter";#N/A,#N/A,TRUE,"Definitions";#N/A,#N/A,TRUE,"financial data";#N/A,#N/A,TRUE,"general data";#N/A,#N/A,TRUE,"order fulfillment"}</definedName>
    <definedName name="wrn.on._.site._.assessment." localSheetId="38" hidden="1">{#N/A,#N/A,TRUE,"Cover letter";#N/A,#N/A,TRUE,"Definitions";#N/A,#N/A,TRUE,"financial data";#N/A,#N/A,TRUE,"general data";#N/A,#N/A,TRUE,"order fulfillment"}</definedName>
    <definedName name="wrn.on._.site._.assessment." hidden="1">{#N/A,#N/A,TRUE,"Cover letter";#N/A,#N/A,TRUE,"Definitions";#N/A,#N/A,TRUE,"financial data";#N/A,#N/A,TRUE,"general data";#N/A,#N/A,TRUE,"order fulfillment"}</definedName>
    <definedName name="wrn.Oncology." localSheetId="35" hidden="1">{#N/A,#N/A,FALSE,"Onco";#N/A,#N/A,FALSE,"Taxol";#N/A,#N/A,FALSE,"UFT";#N/A,#N/A,FALSE,"Carb"}</definedName>
    <definedName name="wrn.Oncology." localSheetId="31" hidden="1">{#N/A,#N/A,FALSE,"Onco";#N/A,#N/A,FALSE,"Taxol";#N/A,#N/A,FALSE,"UFT";#N/A,#N/A,FALSE,"Carb"}</definedName>
    <definedName name="wrn.Oncology." localSheetId="9" hidden="1">{#N/A,#N/A,FALSE,"Onco";#N/A,#N/A,FALSE,"Taxol";#N/A,#N/A,FALSE,"UFT";#N/A,#N/A,FALSE,"Carb"}</definedName>
    <definedName name="wrn.Oncology." localSheetId="30" hidden="1">{#N/A,#N/A,FALSE,"Onco";#N/A,#N/A,FALSE,"Taxol";#N/A,#N/A,FALSE,"UFT";#N/A,#N/A,FALSE,"Carb"}</definedName>
    <definedName name="wrn.Oncology." localSheetId="51" hidden="1">{#N/A,#N/A,FALSE,"Onco";#N/A,#N/A,FALSE,"Taxol";#N/A,#N/A,FALSE,"UFT";#N/A,#N/A,FALSE,"Carb"}</definedName>
    <definedName name="wrn.Oncology." localSheetId="7" hidden="1">{#N/A,#N/A,FALSE,"Onco";#N/A,#N/A,FALSE,"Taxol";#N/A,#N/A,FALSE,"UFT";#N/A,#N/A,FALSE,"Carb"}</definedName>
    <definedName name="wrn.Oncology." localSheetId="33" hidden="1">{#N/A,#N/A,FALSE,"Onco";#N/A,#N/A,FALSE,"Taxol";#N/A,#N/A,FALSE,"UFT";#N/A,#N/A,FALSE,"Carb"}</definedName>
    <definedName name="wrn.Oncology." localSheetId="6" hidden="1">{#N/A,#N/A,FALSE,"Onco";#N/A,#N/A,FALSE,"Taxol";#N/A,#N/A,FALSE,"UFT";#N/A,#N/A,FALSE,"Carb"}</definedName>
    <definedName name="wrn.Oncology." localSheetId="16" hidden="1">{#N/A,#N/A,FALSE,"Onco";#N/A,#N/A,FALSE,"Taxol";#N/A,#N/A,FALSE,"UFT";#N/A,#N/A,FALSE,"Carb"}</definedName>
    <definedName name="wrn.Oncology." localSheetId="10" hidden="1">{#N/A,#N/A,FALSE,"Onco";#N/A,#N/A,FALSE,"Taxol";#N/A,#N/A,FALSE,"UFT";#N/A,#N/A,FALSE,"Carb"}</definedName>
    <definedName name="wrn.Oncology." localSheetId="29" hidden="1">{#N/A,#N/A,FALSE,"Onco";#N/A,#N/A,FALSE,"Taxol";#N/A,#N/A,FALSE,"UFT";#N/A,#N/A,FALSE,"Carb"}</definedName>
    <definedName name="wrn.Oncology." localSheetId="28" hidden="1">{#N/A,#N/A,FALSE,"Onco";#N/A,#N/A,FALSE,"Taxol";#N/A,#N/A,FALSE,"UFT";#N/A,#N/A,FALSE,"Carb"}</definedName>
    <definedName name="wrn.Oncology." localSheetId="11" hidden="1">{#N/A,#N/A,FALSE,"Onco";#N/A,#N/A,FALSE,"Taxol";#N/A,#N/A,FALSE,"UFT";#N/A,#N/A,FALSE,"Carb"}</definedName>
    <definedName name="wrn.Oncology." localSheetId="36" hidden="1">{#N/A,#N/A,FALSE,"Onco";#N/A,#N/A,FALSE,"Taxol";#N/A,#N/A,FALSE,"UFT";#N/A,#N/A,FALSE,"Carb"}</definedName>
    <definedName name="wrn.Oncology." localSheetId="32" hidden="1">{#N/A,#N/A,FALSE,"Onco";#N/A,#N/A,FALSE,"Taxol";#N/A,#N/A,FALSE,"UFT";#N/A,#N/A,FALSE,"Carb"}</definedName>
    <definedName name="wrn.Oncology." localSheetId="18" hidden="1">{#N/A,#N/A,FALSE,"Onco";#N/A,#N/A,FALSE,"Taxol";#N/A,#N/A,FALSE,"UFT";#N/A,#N/A,FALSE,"Carb"}</definedName>
    <definedName name="wrn.Oncology." localSheetId="38" hidden="1">{#N/A,#N/A,FALSE,"Onco";#N/A,#N/A,FALSE,"Taxol";#N/A,#N/A,FALSE,"UFT";#N/A,#N/A,FALSE,"Carb"}</definedName>
    <definedName name="wrn.Oncology." hidden="1">{#N/A,#N/A,FALSE,"Onco";#N/A,#N/A,FALSE,"Taxol";#N/A,#N/A,FALSE,"UFT";#N/A,#N/A,FALSE,"Carb"}</definedName>
    <definedName name="wrn.Opco." localSheetId="9" hidden="1">{"by quart",#N/A,FALSE,"Opco IS";"by month",#N/A,FALSE,"Opco IS";"page 1",#N/A,FALSE,"Opco BS";"page 2",#N/A,FALSE,"Opco BS";"by quart",#N/A,FALSE,"Opco CF";"by month",#N/A,FALSE,"Opco CF"}</definedName>
    <definedName name="wrn.Opco." localSheetId="7" hidden="1">{"by quart",#N/A,FALSE,"Opco IS";"by month",#N/A,FALSE,"Opco IS";"page 1",#N/A,FALSE,"Opco BS";"page 2",#N/A,FALSE,"Opco BS";"by quart",#N/A,FALSE,"Opco CF";"by month",#N/A,FALSE,"Opco CF"}</definedName>
    <definedName name="wrn.Opco." localSheetId="6" hidden="1">{"by quart",#N/A,FALSE,"Opco IS";"by month",#N/A,FALSE,"Opco IS";"page 1",#N/A,FALSE,"Opco BS";"page 2",#N/A,FALSE,"Opco BS";"by quart",#N/A,FALSE,"Opco CF";"by month",#N/A,FALSE,"Opco CF"}</definedName>
    <definedName name="wrn.Opco." localSheetId="10" hidden="1">{"by quart",#N/A,FALSE,"Opco IS";"by month",#N/A,FALSE,"Opco IS";"page 1",#N/A,FALSE,"Opco BS";"page 2",#N/A,FALSE,"Opco BS";"by quart",#N/A,FALSE,"Opco CF";"by month",#N/A,FALSE,"Opco CF"}</definedName>
    <definedName name="wrn.Opco." localSheetId="28" hidden="1">{"by quart",#N/A,FALSE,"Opco IS";"by month",#N/A,FALSE,"Opco IS";"page 1",#N/A,FALSE,"Opco BS";"page 2",#N/A,FALSE,"Opco BS";"by quart",#N/A,FALSE,"Opco CF";"by month",#N/A,FALSE,"Opco CF"}</definedName>
    <definedName name="wrn.Opco." localSheetId="11" hidden="1">{"by quart",#N/A,FALSE,"Opco IS";"by month",#N/A,FALSE,"Opco IS";"page 1",#N/A,FALSE,"Opco BS";"page 2",#N/A,FALSE,"Opco BS";"by quart",#N/A,FALSE,"Opco CF";"by month",#N/A,FALSE,"Opco CF"}</definedName>
    <definedName name="wrn.Opco." localSheetId="36" hidden="1">{"by quart",#N/A,FALSE,"Opco IS";"by month",#N/A,FALSE,"Opco IS";"page 1",#N/A,FALSE,"Opco BS";"page 2",#N/A,FALSE,"Opco BS";"by quart",#N/A,FALSE,"Opco CF";"by month",#N/A,FALSE,"Opco CF"}</definedName>
    <definedName name="wrn.Opco." localSheetId="18" hidden="1">{"by quart",#N/A,FALSE,"Opco IS";"by month",#N/A,FALSE,"Opco IS";"page 1",#N/A,FALSE,"Opco BS";"page 2",#N/A,FALSE,"Opco BS";"by quart",#N/A,FALSE,"Opco CF";"by month",#N/A,FALSE,"Opco CF"}</definedName>
    <definedName name="wrn.Opco." localSheetId="38" hidden="1">{"by quart",#N/A,FALSE,"Opco IS";"by month",#N/A,FALSE,"Opco IS";"page 1",#N/A,FALSE,"Opco BS";"page 2",#N/A,FALSE,"Opco BS";"by quart",#N/A,FALSE,"Opco CF";"by month",#N/A,FALSE,"Opco CF"}</definedName>
    <definedName name="wrn.Opco." hidden="1">{"by quart",#N/A,FALSE,"Opco IS";"by month",#N/A,FALSE,"Opco IS";"page 1",#N/A,FALSE,"Opco BS";"page 2",#N/A,FALSE,"Opco BS";"by quart",#N/A,FALSE,"Opco CF";"by month",#N/A,FALSE,"Opco CF"}</definedName>
    <definedName name="wrn.OTC._.Market._.Report." localSheetId="35" hidden="1">{#N/A,#N/A,FALSE,"Sales Graph";#N/A,#N/A,FALSE,"BUC Graph";#N/A,#N/A,FALSE,"P&amp;L - YTD"}</definedName>
    <definedName name="wrn.OTC._.Market._.Report." localSheetId="31" hidden="1">{#N/A,#N/A,FALSE,"Sales Graph";#N/A,#N/A,FALSE,"BUC Graph";#N/A,#N/A,FALSE,"P&amp;L - YTD"}</definedName>
    <definedName name="wrn.OTC._.Market._.Report." localSheetId="9" hidden="1">{#N/A,#N/A,FALSE,"Sales Graph";#N/A,#N/A,FALSE,"BUC Graph";#N/A,#N/A,FALSE,"P&amp;L - YTD"}</definedName>
    <definedName name="wrn.OTC._.Market._.Report." localSheetId="30" hidden="1">{#N/A,#N/A,FALSE,"Sales Graph";#N/A,#N/A,FALSE,"BUC Graph";#N/A,#N/A,FALSE,"P&amp;L - YTD"}</definedName>
    <definedName name="wrn.OTC._.Market._.Report." localSheetId="51" hidden="1">{#N/A,#N/A,FALSE,"Sales Graph";#N/A,#N/A,FALSE,"BUC Graph";#N/A,#N/A,FALSE,"P&amp;L - YTD"}</definedName>
    <definedName name="wrn.OTC._.Market._.Report." localSheetId="7" hidden="1">{#N/A,#N/A,FALSE,"Sales Graph";#N/A,#N/A,FALSE,"BUC Graph";#N/A,#N/A,FALSE,"P&amp;L - YTD"}</definedName>
    <definedName name="wrn.OTC._.Market._.Report." localSheetId="33" hidden="1">{#N/A,#N/A,FALSE,"Sales Graph";#N/A,#N/A,FALSE,"BUC Graph";#N/A,#N/A,FALSE,"P&amp;L - YTD"}</definedName>
    <definedName name="wrn.OTC._.Market._.Report." localSheetId="6" hidden="1">{#N/A,#N/A,FALSE,"Sales Graph";#N/A,#N/A,FALSE,"BUC Graph";#N/A,#N/A,FALSE,"P&amp;L - YTD"}</definedName>
    <definedName name="wrn.OTC._.Market._.Report." localSheetId="16" hidden="1">{#N/A,#N/A,FALSE,"Sales Graph";#N/A,#N/A,FALSE,"BUC Graph";#N/A,#N/A,FALSE,"P&amp;L - YTD"}</definedName>
    <definedName name="wrn.OTC._.Market._.Report." localSheetId="10" hidden="1">{#N/A,#N/A,FALSE,"Sales Graph";#N/A,#N/A,FALSE,"BUC Graph";#N/A,#N/A,FALSE,"P&amp;L - YTD"}</definedName>
    <definedName name="wrn.OTC._.Market._.Report." localSheetId="29" hidden="1">{#N/A,#N/A,FALSE,"Sales Graph";#N/A,#N/A,FALSE,"BUC Graph";#N/A,#N/A,FALSE,"P&amp;L - YTD"}</definedName>
    <definedName name="wrn.OTC._.Market._.Report." localSheetId="28" hidden="1">{#N/A,#N/A,FALSE,"Sales Graph";#N/A,#N/A,FALSE,"BUC Graph";#N/A,#N/A,FALSE,"P&amp;L - YTD"}</definedName>
    <definedName name="wrn.OTC._.Market._.Report." localSheetId="11" hidden="1">{#N/A,#N/A,FALSE,"Sales Graph";#N/A,#N/A,FALSE,"BUC Graph";#N/A,#N/A,FALSE,"P&amp;L - YTD"}</definedName>
    <definedName name="wrn.OTC._.Market._.Report." localSheetId="36" hidden="1">{#N/A,#N/A,FALSE,"Sales Graph";#N/A,#N/A,FALSE,"BUC Graph";#N/A,#N/A,FALSE,"P&amp;L - YTD"}</definedName>
    <definedName name="wrn.OTC._.Market._.Report." localSheetId="32" hidden="1">{#N/A,#N/A,FALSE,"Sales Graph";#N/A,#N/A,FALSE,"BUC Graph";#N/A,#N/A,FALSE,"P&amp;L - YTD"}</definedName>
    <definedName name="wrn.OTC._.Market._.Report." localSheetId="18" hidden="1">{#N/A,#N/A,FALSE,"Sales Graph";#N/A,#N/A,FALSE,"BUC Graph";#N/A,#N/A,FALSE,"P&amp;L - YTD"}</definedName>
    <definedName name="wrn.OTC._.Market._.Report." localSheetId="38" hidden="1">{#N/A,#N/A,FALSE,"Sales Graph";#N/A,#N/A,FALSE,"BUC Graph";#N/A,#N/A,FALSE,"P&amp;L - YTD"}</definedName>
    <definedName name="wrn.OTC._.Market._.Report." hidden="1">{#N/A,#N/A,FALSE,"Sales Graph";#N/A,#N/A,FALSE,"BUC Graph";#N/A,#N/A,FALSE,"P&amp;L - YTD"}</definedName>
    <definedName name="wrn.Other._.Costs._.CHF." localSheetId="9" hidden="1">{"BarOtherSwiss",#N/A,TRUE,"BarOT";"SouOtherSwiss",#N/A,TRUE,"SouOT";"WiscOtherSwiss",#N/A,TRUE,"WiscOT";"WisfOtherSwiss",#N/A,TRUE,"WisfOT";"WispOtherSwiss",#N/A,TRUE,"WispOT";"AinOtherSwiss",#N/A,TRUE,"AinOT";"NorOtherSwiss",#N/A,TRUE,"NorOT";"WorOtherSwiss",#N/A,TRUE,"WorOT"}</definedName>
    <definedName name="wrn.Other._.Costs._.CHF." localSheetId="51" hidden="1">{"BarOtherSwiss",#N/A,TRUE,"BarOT";"SouOtherSwiss",#N/A,TRUE,"SouOT";"WiscOtherSwiss",#N/A,TRUE,"WiscOT";"WisfOtherSwiss",#N/A,TRUE,"WisfOT";"WispOtherSwiss",#N/A,TRUE,"WispOT";"AinOtherSwiss",#N/A,TRUE,"AinOT";"NorOtherSwiss",#N/A,TRUE,"NorOT";"WorOtherSwiss",#N/A,TRUE,"WorOT"}</definedName>
    <definedName name="wrn.Other._.Costs._.CHF." localSheetId="7" hidden="1">{"BarOtherSwiss",#N/A,TRUE,"BarOT";"SouOtherSwiss",#N/A,TRUE,"SouOT";"WiscOtherSwiss",#N/A,TRUE,"WiscOT";"WisfOtherSwiss",#N/A,TRUE,"WisfOT";"WispOtherSwiss",#N/A,TRUE,"WispOT";"AinOtherSwiss",#N/A,TRUE,"AinOT";"NorOtherSwiss",#N/A,TRUE,"NorOT";"WorOtherSwiss",#N/A,TRUE,"WorOT"}</definedName>
    <definedName name="wrn.Other._.Costs._.CHF." localSheetId="6" hidden="1">{"BarOtherSwiss",#N/A,TRUE,"BarOT";"SouOtherSwiss",#N/A,TRUE,"SouOT";"WiscOtherSwiss",#N/A,TRUE,"WiscOT";"WisfOtherSwiss",#N/A,TRUE,"WisfOT";"WispOtherSwiss",#N/A,TRUE,"WispOT";"AinOtherSwiss",#N/A,TRUE,"AinOT";"NorOtherSwiss",#N/A,TRUE,"NorOT";"WorOtherSwiss",#N/A,TRUE,"WorOT"}</definedName>
    <definedName name="wrn.Other._.Costs._.CHF." localSheetId="10" hidden="1">{"BarOtherSwiss",#N/A,TRUE,"BarOT";"SouOtherSwiss",#N/A,TRUE,"SouOT";"WiscOtherSwiss",#N/A,TRUE,"WiscOT";"WisfOtherSwiss",#N/A,TRUE,"WisfOT";"WispOtherSwiss",#N/A,TRUE,"WispOT";"AinOtherSwiss",#N/A,TRUE,"AinOT";"NorOtherSwiss",#N/A,TRUE,"NorOT";"WorOtherSwiss",#N/A,TRUE,"WorOT"}</definedName>
    <definedName name="wrn.Other._.Costs._.CHF." localSheetId="28" hidden="1">{"BarOtherSwiss",#N/A,TRUE,"BarOT";"SouOtherSwiss",#N/A,TRUE,"SouOT";"WiscOtherSwiss",#N/A,TRUE,"WiscOT";"WisfOtherSwiss",#N/A,TRUE,"WisfOT";"WispOtherSwiss",#N/A,TRUE,"WispOT";"AinOtherSwiss",#N/A,TRUE,"AinOT";"NorOtherSwiss",#N/A,TRUE,"NorOT";"WorOtherSwiss",#N/A,TRUE,"WorOT"}</definedName>
    <definedName name="wrn.Other._.Costs._.CHF." localSheetId="11" hidden="1">{"BarOtherSwiss",#N/A,TRUE,"BarOT";"SouOtherSwiss",#N/A,TRUE,"SouOT";"WiscOtherSwiss",#N/A,TRUE,"WiscOT";"WisfOtherSwiss",#N/A,TRUE,"WisfOT";"WispOtherSwiss",#N/A,TRUE,"WispOT";"AinOtherSwiss",#N/A,TRUE,"AinOT";"NorOtherSwiss",#N/A,TRUE,"NorOT";"WorOtherSwiss",#N/A,TRUE,"WorOT"}</definedName>
    <definedName name="wrn.Other._.Costs._.CHF." localSheetId="36" hidden="1">{"BarOtherSwiss",#N/A,TRUE,"BarOT";"SouOtherSwiss",#N/A,TRUE,"SouOT";"WiscOtherSwiss",#N/A,TRUE,"WiscOT";"WisfOtherSwiss",#N/A,TRUE,"WisfOT";"WispOtherSwiss",#N/A,TRUE,"WispOT";"AinOtherSwiss",#N/A,TRUE,"AinOT";"NorOtherSwiss",#N/A,TRUE,"NorOT";"WorOtherSwiss",#N/A,TRUE,"WorOT"}</definedName>
    <definedName name="wrn.Other._.Costs._.CHF." localSheetId="18" hidden="1">{"BarOtherSwiss",#N/A,TRUE,"BarOT";"SouOtherSwiss",#N/A,TRUE,"SouOT";"WiscOtherSwiss",#N/A,TRUE,"WiscOT";"WisfOtherSwiss",#N/A,TRUE,"WisfOT";"WispOtherSwiss",#N/A,TRUE,"WispOT";"AinOtherSwiss",#N/A,TRUE,"AinOT";"NorOtherSwiss",#N/A,TRUE,"NorOT";"WorOtherSwiss",#N/A,TRUE,"WorOT"}</definedName>
    <definedName name="wrn.Other._.Costs._.CHF." localSheetId="38" hidden="1">{"BarOtherSwiss",#N/A,TRUE,"BarOT";"SouOtherSwiss",#N/A,TRUE,"SouOT";"WiscOtherSwiss",#N/A,TRUE,"WiscOT";"WisfOtherSwiss",#N/A,TRUE,"WisfOT";"WispOtherSwiss",#N/A,TRUE,"WispOT";"AinOtherSwiss",#N/A,TRUE,"AinOT";"NorOtherSwiss",#N/A,TRUE,"NorOT";"WorOtherSwiss",#N/A,TRUE,"WorOT"}</definedName>
    <definedName name="wrn.Other._.Costs._.CHF." hidden="1">{"BarOtherSwiss",#N/A,TRUE,"BarOT";"SouOtherSwiss",#N/A,TRUE,"SouOT";"WiscOtherSwiss",#N/A,TRUE,"WiscOT";"WisfOtherSwiss",#N/A,TRUE,"WisfOT";"WispOtherSwiss",#N/A,TRUE,"WispOT";"AinOtherSwiss",#N/A,TRUE,"AinOT";"NorOtherSwiss",#N/A,TRUE,"NorOT";"WorOtherSwiss",#N/A,TRUE,"WorOT"}</definedName>
    <definedName name="wrn.Other._.Costs._.GBP." localSheetId="9" hidden="1">{"BarOtherLocal",#N/A,TRUE,"BarOT";"SouOtherLocal",#N/A,TRUE,"SouOT";"WiscOtherLocal",#N/A,TRUE,"WiscOT";"WisfOtherLOcal",#N/A,TRUE,"WisfOT";"WispOtherLocal",#N/A,TRUE,"WispOT";"AinOtherLocal",#N/A,TRUE,"AinOT";"NorOtherLocal",#N/A,TRUE,"NorOT";"WorOtherLocal",#N/A,TRUE,"WorOT"}</definedName>
    <definedName name="wrn.Other._.Costs._.GBP." localSheetId="51" hidden="1">{"BarOtherLocal",#N/A,TRUE,"BarOT";"SouOtherLocal",#N/A,TRUE,"SouOT";"WiscOtherLocal",#N/A,TRUE,"WiscOT";"WisfOtherLOcal",#N/A,TRUE,"WisfOT";"WispOtherLocal",#N/A,TRUE,"WispOT";"AinOtherLocal",#N/A,TRUE,"AinOT";"NorOtherLocal",#N/A,TRUE,"NorOT";"WorOtherLocal",#N/A,TRUE,"WorOT"}</definedName>
    <definedName name="wrn.Other._.Costs._.GBP." localSheetId="7" hidden="1">{"BarOtherLocal",#N/A,TRUE,"BarOT";"SouOtherLocal",#N/A,TRUE,"SouOT";"WiscOtherLocal",#N/A,TRUE,"WiscOT";"WisfOtherLOcal",#N/A,TRUE,"WisfOT";"WispOtherLocal",#N/A,TRUE,"WispOT";"AinOtherLocal",#N/A,TRUE,"AinOT";"NorOtherLocal",#N/A,TRUE,"NorOT";"WorOtherLocal",#N/A,TRUE,"WorOT"}</definedName>
    <definedName name="wrn.Other._.Costs._.GBP." localSheetId="6" hidden="1">{"BarOtherLocal",#N/A,TRUE,"BarOT";"SouOtherLocal",#N/A,TRUE,"SouOT";"WiscOtherLocal",#N/A,TRUE,"WiscOT";"WisfOtherLOcal",#N/A,TRUE,"WisfOT";"WispOtherLocal",#N/A,TRUE,"WispOT";"AinOtherLocal",#N/A,TRUE,"AinOT";"NorOtherLocal",#N/A,TRUE,"NorOT";"WorOtherLocal",#N/A,TRUE,"WorOT"}</definedName>
    <definedName name="wrn.Other._.Costs._.GBP." localSheetId="10" hidden="1">{"BarOtherLocal",#N/A,TRUE,"BarOT";"SouOtherLocal",#N/A,TRUE,"SouOT";"WiscOtherLocal",#N/A,TRUE,"WiscOT";"WisfOtherLOcal",#N/A,TRUE,"WisfOT";"WispOtherLocal",#N/A,TRUE,"WispOT";"AinOtherLocal",#N/A,TRUE,"AinOT";"NorOtherLocal",#N/A,TRUE,"NorOT";"WorOtherLocal",#N/A,TRUE,"WorOT"}</definedName>
    <definedName name="wrn.Other._.Costs._.GBP." localSheetId="28" hidden="1">{"BarOtherLocal",#N/A,TRUE,"BarOT";"SouOtherLocal",#N/A,TRUE,"SouOT";"WiscOtherLocal",#N/A,TRUE,"WiscOT";"WisfOtherLOcal",#N/A,TRUE,"WisfOT";"WispOtherLocal",#N/A,TRUE,"WispOT";"AinOtherLocal",#N/A,TRUE,"AinOT";"NorOtherLocal",#N/A,TRUE,"NorOT";"WorOtherLocal",#N/A,TRUE,"WorOT"}</definedName>
    <definedName name="wrn.Other._.Costs._.GBP." localSheetId="11" hidden="1">{"BarOtherLocal",#N/A,TRUE,"BarOT";"SouOtherLocal",#N/A,TRUE,"SouOT";"WiscOtherLocal",#N/A,TRUE,"WiscOT";"WisfOtherLOcal",#N/A,TRUE,"WisfOT";"WispOtherLocal",#N/A,TRUE,"WispOT";"AinOtherLocal",#N/A,TRUE,"AinOT";"NorOtherLocal",#N/A,TRUE,"NorOT";"WorOtherLocal",#N/A,TRUE,"WorOT"}</definedName>
    <definedName name="wrn.Other._.Costs._.GBP." localSheetId="36" hidden="1">{"BarOtherLocal",#N/A,TRUE,"BarOT";"SouOtherLocal",#N/A,TRUE,"SouOT";"WiscOtherLocal",#N/A,TRUE,"WiscOT";"WisfOtherLOcal",#N/A,TRUE,"WisfOT";"WispOtherLocal",#N/A,TRUE,"WispOT";"AinOtherLocal",#N/A,TRUE,"AinOT";"NorOtherLocal",#N/A,TRUE,"NorOT";"WorOtherLocal",#N/A,TRUE,"WorOT"}</definedName>
    <definedName name="wrn.Other._.Costs._.GBP." localSheetId="18" hidden="1">{"BarOtherLocal",#N/A,TRUE,"BarOT";"SouOtherLocal",#N/A,TRUE,"SouOT";"WiscOtherLocal",#N/A,TRUE,"WiscOT";"WisfOtherLOcal",#N/A,TRUE,"WisfOT";"WispOtherLocal",#N/A,TRUE,"WispOT";"AinOtherLocal",#N/A,TRUE,"AinOT";"NorOtherLocal",#N/A,TRUE,"NorOT";"WorOtherLocal",#N/A,TRUE,"WorOT"}</definedName>
    <definedName name="wrn.Other._.Costs._.GBP." localSheetId="38" hidden="1">{"BarOtherLocal",#N/A,TRUE,"BarOT";"SouOtherLocal",#N/A,TRUE,"SouOT";"WiscOtherLocal",#N/A,TRUE,"WiscOT";"WisfOtherLOcal",#N/A,TRUE,"WisfOT";"WispOtherLocal",#N/A,TRUE,"WispOT";"AinOtherLocal",#N/A,TRUE,"AinOT";"NorOtherLocal",#N/A,TRUE,"NorOT";"WorOtherLocal",#N/A,TRUE,"WorOT"}</definedName>
    <definedName name="wrn.Other._.Costs._.GBP." hidden="1">{"BarOtherLocal",#N/A,TRUE,"BarOT";"SouOtherLocal",#N/A,TRUE,"SouOT";"WiscOtherLocal",#N/A,TRUE,"WiscOT";"WisfOtherLOcal",#N/A,TRUE,"WisfOT";"WispOtherLocal",#N/A,TRUE,"WispOT";"AinOtherLocal",#N/A,TRUE,"AinOT";"NorOtherLocal",#N/A,TRUE,"NorOT";"WorOtherLocal",#N/A,TRUE,"WorOT"}</definedName>
    <definedName name="wrn.Other._.Pharm." localSheetId="35" hidden="1">{#N/A,#N/A,FALSE,"Other";#N/A,#N/A,FALSE,"Ace";#N/A,#N/A,FALSE,"Derm"}</definedName>
    <definedName name="wrn.Other._.Pharm." localSheetId="31" hidden="1">{#N/A,#N/A,FALSE,"Other";#N/A,#N/A,FALSE,"Ace";#N/A,#N/A,FALSE,"Derm"}</definedName>
    <definedName name="wrn.Other._.Pharm." localSheetId="9" hidden="1">{#N/A,#N/A,FALSE,"Other";#N/A,#N/A,FALSE,"Ace";#N/A,#N/A,FALSE,"Derm"}</definedName>
    <definedName name="wrn.Other._.Pharm." localSheetId="30" hidden="1">{#N/A,#N/A,FALSE,"Other";#N/A,#N/A,FALSE,"Ace";#N/A,#N/A,FALSE,"Derm"}</definedName>
    <definedName name="wrn.Other._.Pharm." localSheetId="51" hidden="1">{#N/A,#N/A,FALSE,"Other";#N/A,#N/A,FALSE,"Ace";#N/A,#N/A,FALSE,"Derm"}</definedName>
    <definedName name="wrn.Other._.Pharm." localSheetId="7" hidden="1">{#N/A,#N/A,FALSE,"Other";#N/A,#N/A,FALSE,"Ace";#N/A,#N/A,FALSE,"Derm"}</definedName>
    <definedName name="wrn.Other._.Pharm." localSheetId="33" hidden="1">{#N/A,#N/A,FALSE,"Other";#N/A,#N/A,FALSE,"Ace";#N/A,#N/A,FALSE,"Derm"}</definedName>
    <definedName name="wrn.Other._.Pharm." localSheetId="6" hidden="1">{#N/A,#N/A,FALSE,"Other";#N/A,#N/A,FALSE,"Ace";#N/A,#N/A,FALSE,"Derm"}</definedName>
    <definedName name="wrn.Other._.Pharm." localSheetId="16" hidden="1">{#N/A,#N/A,FALSE,"Other";#N/A,#N/A,FALSE,"Ace";#N/A,#N/A,FALSE,"Derm"}</definedName>
    <definedName name="wrn.Other._.Pharm." localSheetId="10" hidden="1">{#N/A,#N/A,FALSE,"Other";#N/A,#N/A,FALSE,"Ace";#N/A,#N/A,FALSE,"Derm"}</definedName>
    <definedName name="wrn.Other._.Pharm." localSheetId="29" hidden="1">{#N/A,#N/A,FALSE,"Other";#N/A,#N/A,FALSE,"Ace";#N/A,#N/A,FALSE,"Derm"}</definedName>
    <definedName name="wrn.Other._.Pharm." localSheetId="28" hidden="1">{#N/A,#N/A,FALSE,"Other";#N/A,#N/A,FALSE,"Ace";#N/A,#N/A,FALSE,"Derm"}</definedName>
    <definedName name="wrn.Other._.Pharm." localSheetId="11" hidden="1">{#N/A,#N/A,FALSE,"Other";#N/A,#N/A,FALSE,"Ace";#N/A,#N/A,FALSE,"Derm"}</definedName>
    <definedName name="wrn.Other._.Pharm." localSheetId="36" hidden="1">{#N/A,#N/A,FALSE,"Other";#N/A,#N/A,FALSE,"Ace";#N/A,#N/A,FALSE,"Derm"}</definedName>
    <definedName name="wrn.Other._.Pharm." localSheetId="32" hidden="1">{#N/A,#N/A,FALSE,"Other";#N/A,#N/A,FALSE,"Ace";#N/A,#N/A,FALSE,"Derm"}</definedName>
    <definedName name="wrn.Other._.Pharm." localSheetId="18" hidden="1">{#N/A,#N/A,FALSE,"Other";#N/A,#N/A,FALSE,"Ace";#N/A,#N/A,FALSE,"Derm"}</definedName>
    <definedName name="wrn.Other._.Pharm." localSheetId="38" hidden="1">{#N/A,#N/A,FALSE,"Other";#N/A,#N/A,FALSE,"Ace";#N/A,#N/A,FALSE,"Derm"}</definedName>
    <definedName name="wrn.Other._.Pharm." hidden="1">{#N/A,#N/A,FALSE,"Other";#N/A,#N/A,FALSE,"Ace";#N/A,#N/A,FALSE,"Derm"}</definedName>
    <definedName name="wrn.output2" localSheetId="9" hidden="1">{"DCF","UPSIDE CASE",FALSE,"Sheet1";"DCF","BASE CASE",FALSE,"Sheet1";"DCF","DOWNSIDE CASE",FALSE,"Sheet1"}</definedName>
    <definedName name="wrn.output2" localSheetId="51" hidden="1">{"DCF","UPSIDE CASE",FALSE,"Sheet1";"DCF","BASE CASE",FALSE,"Sheet1";"DCF","DOWNSIDE CASE",FALSE,"Sheet1"}</definedName>
    <definedName name="wrn.output2" localSheetId="7" hidden="1">{"DCF","UPSIDE CASE",FALSE,"Sheet1";"DCF","BASE CASE",FALSE,"Sheet1";"DCF","DOWNSIDE CASE",FALSE,"Sheet1"}</definedName>
    <definedName name="wrn.output2" localSheetId="6" hidden="1">{"DCF","UPSIDE CASE",FALSE,"Sheet1";"DCF","BASE CASE",FALSE,"Sheet1";"DCF","DOWNSIDE CASE",FALSE,"Sheet1"}</definedName>
    <definedName name="wrn.output2" localSheetId="10" hidden="1">{"DCF","UPSIDE CASE",FALSE,"Sheet1";"DCF","BASE CASE",FALSE,"Sheet1";"DCF","DOWNSIDE CASE",FALSE,"Sheet1"}</definedName>
    <definedName name="wrn.output2" localSheetId="28" hidden="1">{"DCF","UPSIDE CASE",FALSE,"Sheet1";"DCF","BASE CASE",FALSE,"Sheet1";"DCF","DOWNSIDE CASE",FALSE,"Sheet1"}</definedName>
    <definedName name="wrn.output2" localSheetId="11" hidden="1">{"DCF","UPSIDE CASE",FALSE,"Sheet1";"DCF","BASE CASE",FALSE,"Sheet1";"DCF","DOWNSIDE CASE",FALSE,"Sheet1"}</definedName>
    <definedName name="wrn.output2" localSheetId="36" hidden="1">{"DCF","UPSIDE CASE",FALSE,"Sheet1";"DCF","BASE CASE",FALSE,"Sheet1";"DCF","DOWNSIDE CASE",FALSE,"Sheet1"}</definedName>
    <definedName name="wrn.output2" localSheetId="18" hidden="1">{"DCF","UPSIDE CASE",FALSE,"Sheet1";"DCF","BASE CASE",FALSE,"Sheet1";"DCF","DOWNSIDE CASE",FALSE,"Sheet1"}</definedName>
    <definedName name="wrn.output2" localSheetId="38" hidden="1">{"DCF","UPSIDE CASE",FALSE,"Sheet1";"DCF","BASE CASE",FALSE,"Sheet1";"DCF","DOWNSIDE CASE",FALSE,"Sheet1"}</definedName>
    <definedName name="wrn.output2" hidden="1">{"DCF","UPSIDE CASE",FALSE,"Sheet1";"DCF","BASE CASE",FALSE,"Sheet1";"DCF","DOWNSIDE CASE",FALSE,"Sheet1"}</definedName>
    <definedName name="wrn.p" localSheetId="35" hidden="1">{#N/A,#N/A,FALSE,"1";#N/A,#N/A,FALSE,"2";#N/A,#N/A,FALSE,"16 - 17";#N/A,#N/A,FALSE,"18 - 19";#N/A,#N/A,FALSE,"26";#N/A,#N/A,FALSE,"27";#N/A,#N/A,FALSE,"28"}</definedName>
    <definedName name="wrn.p" localSheetId="31" hidden="1">{#N/A,#N/A,FALSE,"1";#N/A,#N/A,FALSE,"2";#N/A,#N/A,FALSE,"16 - 17";#N/A,#N/A,FALSE,"18 - 19";#N/A,#N/A,FALSE,"26";#N/A,#N/A,FALSE,"27";#N/A,#N/A,FALSE,"28"}</definedName>
    <definedName name="wrn.p" localSheetId="9" hidden="1">{#N/A,#N/A,FALSE,"1";#N/A,#N/A,FALSE,"2";#N/A,#N/A,FALSE,"16 - 17";#N/A,#N/A,FALSE,"18 - 19";#N/A,#N/A,FALSE,"26";#N/A,#N/A,FALSE,"27";#N/A,#N/A,FALSE,"28"}</definedName>
    <definedName name="wrn.p" localSheetId="30" hidden="1">{#N/A,#N/A,FALSE,"1";#N/A,#N/A,FALSE,"2";#N/A,#N/A,FALSE,"16 - 17";#N/A,#N/A,FALSE,"18 - 19";#N/A,#N/A,FALSE,"26";#N/A,#N/A,FALSE,"27";#N/A,#N/A,FALSE,"28"}</definedName>
    <definedName name="wrn.p" localSheetId="51" hidden="1">{#N/A,#N/A,FALSE,"1";#N/A,#N/A,FALSE,"2";#N/A,#N/A,FALSE,"16 - 17";#N/A,#N/A,FALSE,"18 - 19";#N/A,#N/A,FALSE,"26";#N/A,#N/A,FALSE,"27";#N/A,#N/A,FALSE,"28"}</definedName>
    <definedName name="wrn.p" localSheetId="7" hidden="1">{#N/A,#N/A,FALSE,"1";#N/A,#N/A,FALSE,"2";#N/A,#N/A,FALSE,"16 - 17";#N/A,#N/A,FALSE,"18 - 19";#N/A,#N/A,FALSE,"26";#N/A,#N/A,FALSE,"27";#N/A,#N/A,FALSE,"28"}</definedName>
    <definedName name="wrn.p" localSheetId="33" hidden="1">{#N/A,#N/A,FALSE,"1";#N/A,#N/A,FALSE,"2";#N/A,#N/A,FALSE,"16 - 17";#N/A,#N/A,FALSE,"18 - 19";#N/A,#N/A,FALSE,"26";#N/A,#N/A,FALSE,"27";#N/A,#N/A,FALSE,"28"}</definedName>
    <definedName name="wrn.p" localSheetId="6" hidden="1">{#N/A,#N/A,FALSE,"1";#N/A,#N/A,FALSE,"2";#N/A,#N/A,FALSE,"16 - 17";#N/A,#N/A,FALSE,"18 - 19";#N/A,#N/A,FALSE,"26";#N/A,#N/A,FALSE,"27";#N/A,#N/A,FALSE,"28"}</definedName>
    <definedName name="wrn.p" localSheetId="16" hidden="1">{#N/A,#N/A,FALSE,"1";#N/A,#N/A,FALSE,"2";#N/A,#N/A,FALSE,"16 - 17";#N/A,#N/A,FALSE,"18 - 19";#N/A,#N/A,FALSE,"26";#N/A,#N/A,FALSE,"27";#N/A,#N/A,FALSE,"28"}</definedName>
    <definedName name="wrn.p" localSheetId="10" hidden="1">{#N/A,#N/A,FALSE,"1";#N/A,#N/A,FALSE,"2";#N/A,#N/A,FALSE,"16 - 17";#N/A,#N/A,FALSE,"18 - 19";#N/A,#N/A,FALSE,"26";#N/A,#N/A,FALSE,"27";#N/A,#N/A,FALSE,"28"}</definedName>
    <definedName name="wrn.p" localSheetId="29" hidden="1">{#N/A,#N/A,FALSE,"1";#N/A,#N/A,FALSE,"2";#N/A,#N/A,FALSE,"16 - 17";#N/A,#N/A,FALSE,"18 - 19";#N/A,#N/A,FALSE,"26";#N/A,#N/A,FALSE,"27";#N/A,#N/A,FALSE,"28"}</definedName>
    <definedName name="wrn.p" localSheetId="28" hidden="1">{#N/A,#N/A,FALSE,"1";#N/A,#N/A,FALSE,"2";#N/A,#N/A,FALSE,"16 - 17";#N/A,#N/A,FALSE,"18 - 19";#N/A,#N/A,FALSE,"26";#N/A,#N/A,FALSE,"27";#N/A,#N/A,FALSE,"28"}</definedName>
    <definedName name="wrn.p" localSheetId="11" hidden="1">{#N/A,#N/A,FALSE,"1";#N/A,#N/A,FALSE,"2";#N/A,#N/A,FALSE,"16 - 17";#N/A,#N/A,FALSE,"18 - 19";#N/A,#N/A,FALSE,"26";#N/A,#N/A,FALSE,"27";#N/A,#N/A,FALSE,"28"}</definedName>
    <definedName name="wrn.p" localSheetId="36" hidden="1">{#N/A,#N/A,FALSE,"1";#N/A,#N/A,FALSE,"2";#N/A,#N/A,FALSE,"16 - 17";#N/A,#N/A,FALSE,"18 - 19";#N/A,#N/A,FALSE,"26";#N/A,#N/A,FALSE,"27";#N/A,#N/A,FALSE,"28"}</definedName>
    <definedName name="wrn.p" localSheetId="32" hidden="1">{#N/A,#N/A,FALSE,"1";#N/A,#N/A,FALSE,"2";#N/A,#N/A,FALSE,"16 - 17";#N/A,#N/A,FALSE,"18 - 19";#N/A,#N/A,FALSE,"26";#N/A,#N/A,FALSE,"27";#N/A,#N/A,FALSE,"28"}</definedName>
    <definedName name="wrn.p" localSheetId="18" hidden="1">{#N/A,#N/A,FALSE,"1";#N/A,#N/A,FALSE,"2";#N/A,#N/A,FALSE,"16 - 17";#N/A,#N/A,FALSE,"18 - 19";#N/A,#N/A,FALSE,"26";#N/A,#N/A,FALSE,"27";#N/A,#N/A,FALSE,"28"}</definedName>
    <definedName name="wrn.p" localSheetId="38" hidden="1">{#N/A,#N/A,FALSE,"1";#N/A,#N/A,FALSE,"2";#N/A,#N/A,FALSE,"16 - 17";#N/A,#N/A,FALSE,"18 - 19";#N/A,#N/A,FALSE,"26";#N/A,#N/A,FALSE,"27";#N/A,#N/A,FALSE,"28"}</definedName>
    <definedName name="wrn.p" hidden="1">{#N/A,#N/A,FALSE,"1";#N/A,#N/A,FALSE,"2";#N/A,#N/A,FALSE,"16 - 17";#N/A,#N/A,FALSE,"18 - 19";#N/A,#N/A,FALSE,"26";#N/A,#N/A,FALSE,"27";#N/A,#N/A,FALSE,"28"}</definedName>
    <definedName name="wrn.packer._.1." localSheetId="35"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3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9"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3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5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7"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33"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1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1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29"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2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1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3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32"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1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38"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1cb1." localSheetId="9" hidden="1">{#N/A,#N/A,FALSE,"cb1p1"}</definedName>
    <definedName name="wrn.page1cb1." localSheetId="51" hidden="1">{#N/A,#N/A,FALSE,"cb1p1"}</definedName>
    <definedName name="wrn.page1cb1." localSheetId="7" hidden="1">{#N/A,#N/A,FALSE,"cb1p1"}</definedName>
    <definedName name="wrn.page1cb1." localSheetId="6" hidden="1">{#N/A,#N/A,FALSE,"cb1p1"}</definedName>
    <definedName name="wrn.page1cb1." localSheetId="10" hidden="1">{#N/A,#N/A,FALSE,"cb1p1"}</definedName>
    <definedName name="wrn.page1cb1." localSheetId="28" hidden="1">{#N/A,#N/A,FALSE,"cb1p1"}</definedName>
    <definedName name="wrn.page1cb1." localSheetId="11" hidden="1">{#N/A,#N/A,FALSE,"cb1p1"}</definedName>
    <definedName name="wrn.page1cb1." localSheetId="36" hidden="1">{#N/A,#N/A,FALSE,"cb1p1"}</definedName>
    <definedName name="wrn.page1cb1." localSheetId="18" hidden="1">{#N/A,#N/A,FALSE,"cb1p1"}</definedName>
    <definedName name="wrn.page1cb1." localSheetId="38" hidden="1">{#N/A,#N/A,FALSE,"cb1p1"}</definedName>
    <definedName name="wrn.page1cb1." hidden="1">{#N/A,#N/A,FALSE,"cb1p1"}</definedName>
    <definedName name="wrn.page2cb1." localSheetId="9" hidden="1">{#N/A,#N/A,FALSE,"CBP2(R)"}</definedName>
    <definedName name="wrn.page2cb1." localSheetId="51" hidden="1">{#N/A,#N/A,FALSE,"CBP2(R)"}</definedName>
    <definedName name="wrn.page2cb1." localSheetId="7" hidden="1">{#N/A,#N/A,FALSE,"CBP2(R)"}</definedName>
    <definedName name="wrn.page2cb1." localSheetId="6" hidden="1">{#N/A,#N/A,FALSE,"CBP2(R)"}</definedName>
    <definedName name="wrn.page2cb1." localSheetId="10" hidden="1">{#N/A,#N/A,FALSE,"CBP2(R)"}</definedName>
    <definedName name="wrn.page2cb1." localSheetId="28" hidden="1">{#N/A,#N/A,FALSE,"CBP2(R)"}</definedName>
    <definedName name="wrn.page2cb1." localSheetId="11" hidden="1">{#N/A,#N/A,FALSE,"CBP2(R)"}</definedName>
    <definedName name="wrn.page2cb1." localSheetId="36" hidden="1">{#N/A,#N/A,FALSE,"CBP2(R)"}</definedName>
    <definedName name="wrn.page2cb1." localSheetId="18" hidden="1">{#N/A,#N/A,FALSE,"CBP2(R)"}</definedName>
    <definedName name="wrn.page2cb1." localSheetId="38" hidden="1">{#N/A,#N/A,FALSE,"CBP2(R)"}</definedName>
    <definedName name="wrn.page2cb1." hidden="1">{#N/A,#N/A,FALSE,"CBP2(R)"}</definedName>
    <definedName name="wrn.page2flash." localSheetId="9" hidden="1">{#N/A,#N/A,FALSE,"FLASH2(R)"}</definedName>
    <definedName name="wrn.page2flash." localSheetId="51" hidden="1">{#N/A,#N/A,FALSE,"FLASH2(R)"}</definedName>
    <definedName name="wrn.page2flash." localSheetId="7" hidden="1">{#N/A,#N/A,FALSE,"FLASH2(R)"}</definedName>
    <definedName name="wrn.page2flash." localSheetId="6" hidden="1">{#N/A,#N/A,FALSE,"FLASH2(R)"}</definedName>
    <definedName name="wrn.page2flash." localSheetId="10" hidden="1">{#N/A,#N/A,FALSE,"FLASH2(R)"}</definedName>
    <definedName name="wrn.page2flash." localSheetId="28" hidden="1">{#N/A,#N/A,FALSE,"FLASH2(R)"}</definedName>
    <definedName name="wrn.page2flash." localSheetId="11" hidden="1">{#N/A,#N/A,FALSE,"FLASH2(R)"}</definedName>
    <definedName name="wrn.page2flash." localSheetId="36" hidden="1">{#N/A,#N/A,FALSE,"FLASH2(R)"}</definedName>
    <definedName name="wrn.page2flash." localSheetId="18" hidden="1">{#N/A,#N/A,FALSE,"FLASH2(R)"}</definedName>
    <definedName name="wrn.page2flash." localSheetId="38" hidden="1">{#N/A,#N/A,FALSE,"FLASH2(R)"}</definedName>
    <definedName name="wrn.page2flash." hidden="1">{#N/A,#N/A,FALSE,"FLASH2(R)"}</definedName>
    <definedName name="wrn.page3cb1." localSheetId="9" hidden="1">{#N/A,#N/A,FALSE,"CBP3(R)"}</definedName>
    <definedName name="wrn.page3cb1." localSheetId="51" hidden="1">{#N/A,#N/A,FALSE,"CBP3(R)"}</definedName>
    <definedName name="wrn.page3cb1." localSheetId="7" hidden="1">{#N/A,#N/A,FALSE,"CBP3(R)"}</definedName>
    <definedName name="wrn.page3cb1." localSheetId="6" hidden="1">{#N/A,#N/A,FALSE,"CBP3(R)"}</definedName>
    <definedName name="wrn.page3cb1." localSheetId="10" hidden="1">{#N/A,#N/A,FALSE,"CBP3(R)"}</definedName>
    <definedName name="wrn.page3cb1." localSheetId="28" hidden="1">{#N/A,#N/A,FALSE,"CBP3(R)"}</definedName>
    <definedName name="wrn.page3cb1." localSheetId="11" hidden="1">{#N/A,#N/A,FALSE,"CBP3(R)"}</definedName>
    <definedName name="wrn.page3cb1." localSheetId="36" hidden="1">{#N/A,#N/A,FALSE,"CBP3(R)"}</definedName>
    <definedName name="wrn.page3cb1." localSheetId="18" hidden="1">{#N/A,#N/A,FALSE,"CBP3(R)"}</definedName>
    <definedName name="wrn.page3cb1." localSheetId="38" hidden="1">{#N/A,#N/A,FALSE,"CBP3(R)"}</definedName>
    <definedName name="wrn.page3cb1." hidden="1">{#N/A,#N/A,FALSE,"CBP3(R)"}</definedName>
    <definedName name="wrn.page4cb1." localSheetId="9" hidden="1">{#N/A,#N/A,FALSE,"CBP4(R)"}</definedName>
    <definedName name="wrn.page4cb1." localSheetId="51" hidden="1">{#N/A,#N/A,FALSE,"CBP4(R)"}</definedName>
    <definedName name="wrn.page4cb1." localSheetId="7" hidden="1">{#N/A,#N/A,FALSE,"CBP4(R)"}</definedName>
    <definedName name="wrn.page4cb1." localSheetId="6" hidden="1">{#N/A,#N/A,FALSE,"CBP4(R)"}</definedName>
    <definedName name="wrn.page4cb1." localSheetId="10" hidden="1">{#N/A,#N/A,FALSE,"CBP4(R)"}</definedName>
    <definedName name="wrn.page4cb1." localSheetId="28" hidden="1">{#N/A,#N/A,FALSE,"CBP4(R)"}</definedName>
    <definedName name="wrn.page4cb1." localSheetId="11" hidden="1">{#N/A,#N/A,FALSE,"CBP4(R)"}</definedName>
    <definedName name="wrn.page4cb1." localSheetId="36" hidden="1">{#N/A,#N/A,FALSE,"CBP4(R)"}</definedName>
    <definedName name="wrn.page4cb1." localSheetId="18" hidden="1">{#N/A,#N/A,FALSE,"CBP4(R)"}</definedName>
    <definedName name="wrn.page4cb1." localSheetId="38" hidden="1">{#N/A,#N/A,FALSE,"CBP4(R)"}</definedName>
    <definedName name="wrn.page4cb1." hidden="1">{#N/A,#N/A,FALSE,"CBP4(R)"}</definedName>
    <definedName name="wrn.page5et6cb1." localSheetId="9" hidden="1">{#N/A,#N/A,FALSE,"CBP5(R)";#N/A,#N/A,FALSE,"CBP6(R)"}</definedName>
    <definedName name="wrn.page5et6cb1." localSheetId="51" hidden="1">{#N/A,#N/A,FALSE,"CBP5(R)";#N/A,#N/A,FALSE,"CBP6(R)"}</definedName>
    <definedName name="wrn.page5et6cb1." localSheetId="7" hidden="1">{#N/A,#N/A,FALSE,"CBP5(R)";#N/A,#N/A,FALSE,"CBP6(R)"}</definedName>
    <definedName name="wrn.page5et6cb1." localSheetId="6" hidden="1">{#N/A,#N/A,FALSE,"CBP5(R)";#N/A,#N/A,FALSE,"CBP6(R)"}</definedName>
    <definedName name="wrn.page5et6cb1." localSheetId="10" hidden="1">{#N/A,#N/A,FALSE,"CBP5(R)";#N/A,#N/A,FALSE,"CBP6(R)"}</definedName>
    <definedName name="wrn.page5et6cb1." localSheetId="28" hidden="1">{#N/A,#N/A,FALSE,"CBP5(R)";#N/A,#N/A,FALSE,"CBP6(R)"}</definedName>
    <definedName name="wrn.page5et6cb1." localSheetId="11" hidden="1">{#N/A,#N/A,FALSE,"CBP5(R)";#N/A,#N/A,FALSE,"CBP6(R)"}</definedName>
    <definedName name="wrn.page5et6cb1." localSheetId="36" hidden="1">{#N/A,#N/A,FALSE,"CBP5(R)";#N/A,#N/A,FALSE,"CBP6(R)"}</definedName>
    <definedName name="wrn.page5et6cb1." localSheetId="18" hidden="1">{#N/A,#N/A,FALSE,"CBP5(R)";#N/A,#N/A,FALSE,"CBP6(R)"}</definedName>
    <definedName name="wrn.page5et6cb1." localSheetId="38" hidden="1">{#N/A,#N/A,FALSE,"CBP5(R)";#N/A,#N/A,FALSE,"CBP6(R)"}</definedName>
    <definedName name="wrn.page5et6cb1." hidden="1">{#N/A,#N/A,FALSE,"CBP5(R)";#N/A,#N/A,FALSE,"CBP6(R)"}</definedName>
    <definedName name="wrn.PBC._.Drukowane." localSheetId="9" hidden="1">{#N/A,#N/A,TRUE,"F-1";#N/A,#N/A,TRUE,"F-2"}</definedName>
    <definedName name="wrn.PBC._.Drukowane." localSheetId="51" hidden="1">{#N/A,#N/A,TRUE,"F-1";#N/A,#N/A,TRUE,"F-2"}</definedName>
    <definedName name="wrn.PBC._.Drukowane." localSheetId="7" hidden="1">{#N/A,#N/A,TRUE,"F-1";#N/A,#N/A,TRUE,"F-2"}</definedName>
    <definedName name="wrn.PBC._.Drukowane." localSheetId="6" hidden="1">{#N/A,#N/A,TRUE,"F-1";#N/A,#N/A,TRUE,"F-2"}</definedName>
    <definedName name="wrn.PBC._.Drukowane." localSheetId="10" hidden="1">{#N/A,#N/A,TRUE,"F-1";#N/A,#N/A,TRUE,"F-2"}</definedName>
    <definedName name="wrn.PBC._.Drukowane." localSheetId="28" hidden="1">{#N/A,#N/A,TRUE,"F-1";#N/A,#N/A,TRUE,"F-2"}</definedName>
    <definedName name="wrn.PBC._.Drukowane." localSheetId="11" hidden="1">{#N/A,#N/A,TRUE,"F-1";#N/A,#N/A,TRUE,"F-2"}</definedName>
    <definedName name="wrn.PBC._.Drukowane." localSheetId="36" hidden="1">{#N/A,#N/A,TRUE,"F-1";#N/A,#N/A,TRUE,"F-2"}</definedName>
    <definedName name="wrn.PBC._.Drukowane." localSheetId="18" hidden="1">{#N/A,#N/A,TRUE,"F-1";#N/A,#N/A,TRUE,"F-2"}</definedName>
    <definedName name="wrn.PBC._.Drukowane." localSheetId="38" hidden="1">{#N/A,#N/A,TRUE,"F-1";#N/A,#N/A,TRUE,"F-2"}</definedName>
    <definedName name="wrn.PBC._.Drukowane." hidden="1">{#N/A,#N/A,TRUE,"F-1";#N/A,#N/A,TRUE,"F-2"}</definedName>
    <definedName name="wrn.Period._.1._.Financial._.Statements." localSheetId="35" hidden="1">{"Period 1 Income Statements",#N/A,FALSE,"Income Statement";"Period 1 Balance Sheets",#N/A,FALSE,"Balance Sheet";"Period 1 Cashflow Statements",#N/A,FALSE,"Cashflow Statement";"Period 1 Financial Ratios",#N/A,FALSE,"Financial Ratios"}</definedName>
    <definedName name="wrn.Period._.1._.Financial._.Statements." localSheetId="31" hidden="1">{"Period 1 Income Statements",#N/A,FALSE,"Income Statement";"Period 1 Balance Sheets",#N/A,FALSE,"Balance Sheet";"Period 1 Cashflow Statements",#N/A,FALSE,"Cashflow Statement";"Period 1 Financial Ratios",#N/A,FALSE,"Financial Ratios"}</definedName>
    <definedName name="wrn.Period._.1._.Financial._.Statements." localSheetId="9" hidden="1">{"Period 1 Income Statements",#N/A,FALSE,"Income Statement";"Period 1 Balance Sheets",#N/A,FALSE,"Balance Sheet";"Period 1 Cashflow Statements",#N/A,FALSE,"Cashflow Statement";"Period 1 Financial Ratios",#N/A,FALSE,"Financial Ratios"}</definedName>
    <definedName name="wrn.Period._.1._.Financial._.Statements." localSheetId="30" hidden="1">{"Period 1 Income Statements",#N/A,FALSE,"Income Statement";"Period 1 Balance Sheets",#N/A,FALSE,"Balance Sheet";"Period 1 Cashflow Statements",#N/A,FALSE,"Cashflow Statement";"Period 1 Financial Ratios",#N/A,FALSE,"Financial Ratios"}</definedName>
    <definedName name="wrn.Period._.1._.Financial._.Statements." localSheetId="51" hidden="1">{"Period 1 Income Statements",#N/A,FALSE,"Income Statement";"Period 1 Balance Sheets",#N/A,FALSE,"Balance Sheet";"Period 1 Cashflow Statements",#N/A,FALSE,"Cashflow Statement";"Period 1 Financial Ratios",#N/A,FALSE,"Financial Ratios"}</definedName>
    <definedName name="wrn.Period._.1._.Financial._.Statements." localSheetId="7" hidden="1">{"Period 1 Income Statements",#N/A,FALSE,"Income Statement";"Period 1 Balance Sheets",#N/A,FALSE,"Balance Sheet";"Period 1 Cashflow Statements",#N/A,FALSE,"Cashflow Statement";"Period 1 Financial Ratios",#N/A,FALSE,"Financial Ratios"}</definedName>
    <definedName name="wrn.Period._.1._.Financial._.Statements." localSheetId="33" hidden="1">{"Period 1 Income Statements",#N/A,FALSE,"Income Statement";"Period 1 Balance Sheets",#N/A,FALSE,"Balance Sheet";"Period 1 Cashflow Statements",#N/A,FALSE,"Cashflow Statement";"Period 1 Financial Ratios",#N/A,FALSE,"Financial Ratios"}</definedName>
    <definedName name="wrn.Period._.1._.Financial._.Statements." localSheetId="6" hidden="1">{"Period 1 Income Statements",#N/A,FALSE,"Income Statement";"Period 1 Balance Sheets",#N/A,FALSE,"Balance Sheet";"Period 1 Cashflow Statements",#N/A,FALSE,"Cashflow Statement";"Period 1 Financial Ratios",#N/A,FALSE,"Financial Ratios"}</definedName>
    <definedName name="wrn.Period._.1._.Financial._.Statements." localSheetId="16" hidden="1">{"Period 1 Income Statements",#N/A,FALSE,"Income Statement";"Period 1 Balance Sheets",#N/A,FALSE,"Balance Sheet";"Period 1 Cashflow Statements",#N/A,FALSE,"Cashflow Statement";"Period 1 Financial Ratios",#N/A,FALSE,"Financial Ratios"}</definedName>
    <definedName name="wrn.Period._.1._.Financial._.Statements." localSheetId="10" hidden="1">{"Period 1 Income Statements",#N/A,FALSE,"Income Statement";"Period 1 Balance Sheets",#N/A,FALSE,"Balance Sheet";"Period 1 Cashflow Statements",#N/A,FALSE,"Cashflow Statement";"Period 1 Financial Ratios",#N/A,FALSE,"Financial Ratios"}</definedName>
    <definedName name="wrn.Period._.1._.Financial._.Statements." localSheetId="29" hidden="1">{"Period 1 Income Statements",#N/A,FALSE,"Income Statement";"Period 1 Balance Sheets",#N/A,FALSE,"Balance Sheet";"Period 1 Cashflow Statements",#N/A,FALSE,"Cashflow Statement";"Period 1 Financial Ratios",#N/A,FALSE,"Financial Ratios"}</definedName>
    <definedName name="wrn.Period._.1._.Financial._.Statements." localSheetId="28" hidden="1">{"Period 1 Income Statements",#N/A,FALSE,"Income Statement";"Period 1 Balance Sheets",#N/A,FALSE,"Balance Sheet";"Period 1 Cashflow Statements",#N/A,FALSE,"Cashflow Statement";"Period 1 Financial Ratios",#N/A,FALSE,"Financial Ratios"}</definedName>
    <definedName name="wrn.Period._.1._.Financial._.Statements." localSheetId="11" hidden="1">{"Period 1 Income Statements",#N/A,FALSE,"Income Statement";"Period 1 Balance Sheets",#N/A,FALSE,"Balance Sheet";"Period 1 Cashflow Statements",#N/A,FALSE,"Cashflow Statement";"Period 1 Financial Ratios",#N/A,FALSE,"Financial Ratios"}</definedName>
    <definedName name="wrn.Period._.1._.Financial._.Statements." localSheetId="36" hidden="1">{"Period 1 Income Statements",#N/A,FALSE,"Income Statement";"Period 1 Balance Sheets",#N/A,FALSE,"Balance Sheet";"Period 1 Cashflow Statements",#N/A,FALSE,"Cashflow Statement";"Period 1 Financial Ratios",#N/A,FALSE,"Financial Ratios"}</definedName>
    <definedName name="wrn.Period._.1._.Financial._.Statements." localSheetId="32" hidden="1">{"Period 1 Income Statements",#N/A,FALSE,"Income Statement";"Period 1 Balance Sheets",#N/A,FALSE,"Balance Sheet";"Period 1 Cashflow Statements",#N/A,FALSE,"Cashflow Statement";"Period 1 Financial Ratios",#N/A,FALSE,"Financial Ratios"}</definedName>
    <definedName name="wrn.Period._.1._.Financial._.Statements." localSheetId="18" hidden="1">{"Period 1 Income Statements",#N/A,FALSE,"Income Statement";"Period 1 Balance Sheets",#N/A,FALSE,"Balance Sheet";"Period 1 Cashflow Statements",#N/A,FALSE,"Cashflow Statement";"Period 1 Financial Ratios",#N/A,FALSE,"Financial Ratios"}</definedName>
    <definedName name="wrn.Period._.1._.Financial._.Statements." localSheetId="38" hidden="1">{"Period 1 Income Statements",#N/A,FALSE,"Income Statement";"Period 1 Balance Sheets",#N/A,FALSE,"Balance Sheet";"Period 1 Cashflow Statements",#N/A,FALSE,"Cashflow Statement";"Period 1 Financial Ratios",#N/A,FALSE,"Financial Ratios"}</definedName>
    <definedName name="wrn.Period._.1._.Financial._.Statements." hidden="1">{"Period 1 Income Statements",#N/A,FALSE,"Income Statement";"Period 1 Balance Sheets",#N/A,FALSE,"Balance Sheet";"Period 1 Cashflow Statements",#N/A,FALSE,"Cashflow Statement";"Period 1 Financial Ratios",#N/A,FALSE,"Financial Ratios"}</definedName>
    <definedName name="wrn.Period._.10._.Financial._.Statements." localSheetId="35" hidden="1">{"Period 10 Income Statements",#N/A,FALSE,"Income Statement";"Period 10 Balance Sheets",#N/A,FALSE,"Balance Sheet";"Period 10 Cashflow Statements",#N/A,FALSE,"Cashflow Statement";"Period 10 Financial Ratios",#N/A,FALSE,"Financial Ratios"}</definedName>
    <definedName name="wrn.Period._.10._.Financial._.Statements." localSheetId="31" hidden="1">{"Period 10 Income Statements",#N/A,FALSE,"Income Statement";"Period 10 Balance Sheets",#N/A,FALSE,"Balance Sheet";"Period 10 Cashflow Statements",#N/A,FALSE,"Cashflow Statement";"Period 10 Financial Ratios",#N/A,FALSE,"Financial Ratios"}</definedName>
    <definedName name="wrn.Period._.10._.Financial._.Statements." localSheetId="9" hidden="1">{"Period 10 Income Statements",#N/A,FALSE,"Income Statement";"Period 10 Balance Sheets",#N/A,FALSE,"Balance Sheet";"Period 10 Cashflow Statements",#N/A,FALSE,"Cashflow Statement";"Period 10 Financial Ratios",#N/A,FALSE,"Financial Ratios"}</definedName>
    <definedName name="wrn.Period._.10._.Financial._.Statements." localSheetId="30" hidden="1">{"Period 10 Income Statements",#N/A,FALSE,"Income Statement";"Period 10 Balance Sheets",#N/A,FALSE,"Balance Sheet";"Period 10 Cashflow Statements",#N/A,FALSE,"Cashflow Statement";"Period 10 Financial Ratios",#N/A,FALSE,"Financial Ratios"}</definedName>
    <definedName name="wrn.Period._.10._.Financial._.Statements." localSheetId="51" hidden="1">{"Period 10 Income Statements",#N/A,FALSE,"Income Statement";"Period 10 Balance Sheets",#N/A,FALSE,"Balance Sheet";"Period 10 Cashflow Statements",#N/A,FALSE,"Cashflow Statement";"Period 10 Financial Ratios",#N/A,FALSE,"Financial Ratios"}</definedName>
    <definedName name="wrn.Period._.10._.Financial._.Statements." localSheetId="7" hidden="1">{"Period 10 Income Statements",#N/A,FALSE,"Income Statement";"Period 10 Balance Sheets",#N/A,FALSE,"Balance Sheet";"Period 10 Cashflow Statements",#N/A,FALSE,"Cashflow Statement";"Period 10 Financial Ratios",#N/A,FALSE,"Financial Ratios"}</definedName>
    <definedName name="wrn.Period._.10._.Financial._.Statements." localSheetId="33" hidden="1">{"Period 10 Income Statements",#N/A,FALSE,"Income Statement";"Period 10 Balance Sheets",#N/A,FALSE,"Balance Sheet";"Period 10 Cashflow Statements",#N/A,FALSE,"Cashflow Statement";"Period 10 Financial Ratios",#N/A,FALSE,"Financial Ratios"}</definedName>
    <definedName name="wrn.Period._.10._.Financial._.Statements." localSheetId="6" hidden="1">{"Period 10 Income Statements",#N/A,FALSE,"Income Statement";"Period 10 Balance Sheets",#N/A,FALSE,"Balance Sheet";"Period 10 Cashflow Statements",#N/A,FALSE,"Cashflow Statement";"Period 10 Financial Ratios",#N/A,FALSE,"Financial Ratios"}</definedName>
    <definedName name="wrn.Period._.10._.Financial._.Statements." localSheetId="16" hidden="1">{"Period 10 Income Statements",#N/A,FALSE,"Income Statement";"Period 10 Balance Sheets",#N/A,FALSE,"Balance Sheet";"Period 10 Cashflow Statements",#N/A,FALSE,"Cashflow Statement";"Period 10 Financial Ratios",#N/A,FALSE,"Financial Ratios"}</definedName>
    <definedName name="wrn.Period._.10._.Financial._.Statements." localSheetId="10" hidden="1">{"Period 10 Income Statements",#N/A,FALSE,"Income Statement";"Period 10 Balance Sheets",#N/A,FALSE,"Balance Sheet";"Period 10 Cashflow Statements",#N/A,FALSE,"Cashflow Statement";"Period 10 Financial Ratios",#N/A,FALSE,"Financial Ratios"}</definedName>
    <definedName name="wrn.Period._.10._.Financial._.Statements." localSheetId="29" hidden="1">{"Period 10 Income Statements",#N/A,FALSE,"Income Statement";"Period 10 Balance Sheets",#N/A,FALSE,"Balance Sheet";"Period 10 Cashflow Statements",#N/A,FALSE,"Cashflow Statement";"Period 10 Financial Ratios",#N/A,FALSE,"Financial Ratios"}</definedName>
    <definedName name="wrn.Period._.10._.Financial._.Statements." localSheetId="28" hidden="1">{"Period 10 Income Statements",#N/A,FALSE,"Income Statement";"Period 10 Balance Sheets",#N/A,FALSE,"Balance Sheet";"Period 10 Cashflow Statements",#N/A,FALSE,"Cashflow Statement";"Period 10 Financial Ratios",#N/A,FALSE,"Financial Ratios"}</definedName>
    <definedName name="wrn.Period._.10._.Financial._.Statements." localSheetId="11" hidden="1">{"Period 10 Income Statements",#N/A,FALSE,"Income Statement";"Period 10 Balance Sheets",#N/A,FALSE,"Balance Sheet";"Period 10 Cashflow Statements",#N/A,FALSE,"Cashflow Statement";"Period 10 Financial Ratios",#N/A,FALSE,"Financial Ratios"}</definedName>
    <definedName name="wrn.Period._.10._.Financial._.Statements." localSheetId="36" hidden="1">{"Period 10 Income Statements",#N/A,FALSE,"Income Statement";"Period 10 Balance Sheets",#N/A,FALSE,"Balance Sheet";"Period 10 Cashflow Statements",#N/A,FALSE,"Cashflow Statement";"Period 10 Financial Ratios",#N/A,FALSE,"Financial Ratios"}</definedName>
    <definedName name="wrn.Period._.10._.Financial._.Statements." localSheetId="32" hidden="1">{"Period 10 Income Statements",#N/A,FALSE,"Income Statement";"Period 10 Balance Sheets",#N/A,FALSE,"Balance Sheet";"Period 10 Cashflow Statements",#N/A,FALSE,"Cashflow Statement";"Period 10 Financial Ratios",#N/A,FALSE,"Financial Ratios"}</definedName>
    <definedName name="wrn.Period._.10._.Financial._.Statements." localSheetId="18" hidden="1">{"Period 10 Income Statements",#N/A,FALSE,"Income Statement";"Period 10 Balance Sheets",#N/A,FALSE,"Balance Sheet";"Period 10 Cashflow Statements",#N/A,FALSE,"Cashflow Statement";"Period 10 Financial Ratios",#N/A,FALSE,"Financial Ratios"}</definedName>
    <definedName name="wrn.Period._.10._.Financial._.Statements." localSheetId="38" hidden="1">{"Period 10 Income Statements",#N/A,FALSE,"Income Statement";"Period 10 Balance Sheets",#N/A,FALSE,"Balance Sheet";"Period 10 Cashflow Statements",#N/A,FALSE,"Cashflow Statement";"Period 10 Financial Ratios",#N/A,FALSE,"Financial Ratios"}</definedName>
    <definedName name="wrn.Period._.10._.Financial._.Statements." hidden="1">{"Period 10 Income Statements",#N/A,FALSE,"Income Statement";"Period 10 Balance Sheets",#N/A,FALSE,"Balance Sheet";"Period 10 Cashflow Statements",#N/A,FALSE,"Cashflow Statement";"Period 10 Financial Ratios",#N/A,FALSE,"Financial Ratios"}</definedName>
    <definedName name="wrn.Period._.11._.Financial._.Statements." localSheetId="35" hidden="1">{"Period 11 Income Statements",#N/A,FALSE,"Income Statement";"Period 11 Balance Sheets",#N/A,FALSE,"Balance Sheet";"Period 11 Cashflow Statements",#N/A,FALSE,"Cashflow Statement";"Period 11 Financial Ratios",#N/A,FALSE,"Financial Ratios"}</definedName>
    <definedName name="wrn.Period._.11._.Financial._.Statements." localSheetId="31" hidden="1">{"Period 11 Income Statements",#N/A,FALSE,"Income Statement";"Period 11 Balance Sheets",#N/A,FALSE,"Balance Sheet";"Period 11 Cashflow Statements",#N/A,FALSE,"Cashflow Statement";"Period 11 Financial Ratios",#N/A,FALSE,"Financial Ratios"}</definedName>
    <definedName name="wrn.Period._.11._.Financial._.Statements." localSheetId="9" hidden="1">{"Period 11 Income Statements",#N/A,FALSE,"Income Statement";"Period 11 Balance Sheets",#N/A,FALSE,"Balance Sheet";"Period 11 Cashflow Statements",#N/A,FALSE,"Cashflow Statement";"Period 11 Financial Ratios",#N/A,FALSE,"Financial Ratios"}</definedName>
    <definedName name="wrn.Period._.11._.Financial._.Statements." localSheetId="30" hidden="1">{"Period 11 Income Statements",#N/A,FALSE,"Income Statement";"Period 11 Balance Sheets",#N/A,FALSE,"Balance Sheet";"Period 11 Cashflow Statements",#N/A,FALSE,"Cashflow Statement";"Period 11 Financial Ratios",#N/A,FALSE,"Financial Ratios"}</definedName>
    <definedName name="wrn.Period._.11._.Financial._.Statements." localSheetId="51" hidden="1">{"Period 11 Income Statements",#N/A,FALSE,"Income Statement";"Period 11 Balance Sheets",#N/A,FALSE,"Balance Sheet";"Period 11 Cashflow Statements",#N/A,FALSE,"Cashflow Statement";"Period 11 Financial Ratios",#N/A,FALSE,"Financial Ratios"}</definedName>
    <definedName name="wrn.Period._.11._.Financial._.Statements." localSheetId="7" hidden="1">{"Period 11 Income Statements",#N/A,FALSE,"Income Statement";"Period 11 Balance Sheets",#N/A,FALSE,"Balance Sheet";"Period 11 Cashflow Statements",#N/A,FALSE,"Cashflow Statement";"Period 11 Financial Ratios",#N/A,FALSE,"Financial Ratios"}</definedName>
    <definedName name="wrn.Period._.11._.Financial._.Statements." localSheetId="33" hidden="1">{"Period 11 Income Statements",#N/A,FALSE,"Income Statement";"Period 11 Balance Sheets",#N/A,FALSE,"Balance Sheet";"Period 11 Cashflow Statements",#N/A,FALSE,"Cashflow Statement";"Period 11 Financial Ratios",#N/A,FALSE,"Financial Ratios"}</definedName>
    <definedName name="wrn.Period._.11._.Financial._.Statements." localSheetId="6" hidden="1">{"Period 11 Income Statements",#N/A,FALSE,"Income Statement";"Period 11 Balance Sheets",#N/A,FALSE,"Balance Sheet";"Period 11 Cashflow Statements",#N/A,FALSE,"Cashflow Statement";"Period 11 Financial Ratios",#N/A,FALSE,"Financial Ratios"}</definedName>
    <definedName name="wrn.Period._.11._.Financial._.Statements." localSheetId="16" hidden="1">{"Period 11 Income Statements",#N/A,FALSE,"Income Statement";"Period 11 Balance Sheets",#N/A,FALSE,"Balance Sheet";"Period 11 Cashflow Statements",#N/A,FALSE,"Cashflow Statement";"Period 11 Financial Ratios",#N/A,FALSE,"Financial Ratios"}</definedName>
    <definedName name="wrn.Period._.11._.Financial._.Statements." localSheetId="10" hidden="1">{"Period 11 Income Statements",#N/A,FALSE,"Income Statement";"Period 11 Balance Sheets",#N/A,FALSE,"Balance Sheet";"Period 11 Cashflow Statements",#N/A,FALSE,"Cashflow Statement";"Period 11 Financial Ratios",#N/A,FALSE,"Financial Ratios"}</definedName>
    <definedName name="wrn.Period._.11._.Financial._.Statements." localSheetId="29" hidden="1">{"Period 11 Income Statements",#N/A,FALSE,"Income Statement";"Period 11 Balance Sheets",#N/A,FALSE,"Balance Sheet";"Period 11 Cashflow Statements",#N/A,FALSE,"Cashflow Statement";"Period 11 Financial Ratios",#N/A,FALSE,"Financial Ratios"}</definedName>
    <definedName name="wrn.Period._.11._.Financial._.Statements." localSheetId="28" hidden="1">{"Period 11 Income Statements",#N/A,FALSE,"Income Statement";"Period 11 Balance Sheets",#N/A,FALSE,"Balance Sheet";"Period 11 Cashflow Statements",#N/A,FALSE,"Cashflow Statement";"Period 11 Financial Ratios",#N/A,FALSE,"Financial Ratios"}</definedName>
    <definedName name="wrn.Period._.11._.Financial._.Statements." localSheetId="11" hidden="1">{"Period 11 Income Statements",#N/A,FALSE,"Income Statement";"Period 11 Balance Sheets",#N/A,FALSE,"Balance Sheet";"Period 11 Cashflow Statements",#N/A,FALSE,"Cashflow Statement";"Period 11 Financial Ratios",#N/A,FALSE,"Financial Ratios"}</definedName>
    <definedName name="wrn.Period._.11._.Financial._.Statements." localSheetId="36" hidden="1">{"Period 11 Income Statements",#N/A,FALSE,"Income Statement";"Period 11 Balance Sheets",#N/A,FALSE,"Balance Sheet";"Period 11 Cashflow Statements",#N/A,FALSE,"Cashflow Statement";"Period 11 Financial Ratios",#N/A,FALSE,"Financial Ratios"}</definedName>
    <definedName name="wrn.Period._.11._.Financial._.Statements." localSheetId="32" hidden="1">{"Period 11 Income Statements",#N/A,FALSE,"Income Statement";"Period 11 Balance Sheets",#N/A,FALSE,"Balance Sheet";"Period 11 Cashflow Statements",#N/A,FALSE,"Cashflow Statement";"Period 11 Financial Ratios",#N/A,FALSE,"Financial Ratios"}</definedName>
    <definedName name="wrn.Period._.11._.Financial._.Statements." localSheetId="18" hidden="1">{"Period 11 Income Statements",#N/A,FALSE,"Income Statement";"Period 11 Balance Sheets",#N/A,FALSE,"Balance Sheet";"Period 11 Cashflow Statements",#N/A,FALSE,"Cashflow Statement";"Period 11 Financial Ratios",#N/A,FALSE,"Financial Ratios"}</definedName>
    <definedName name="wrn.Period._.11._.Financial._.Statements." localSheetId="38" hidden="1">{"Period 11 Income Statements",#N/A,FALSE,"Income Statement";"Period 11 Balance Sheets",#N/A,FALSE,"Balance Sheet";"Period 11 Cashflow Statements",#N/A,FALSE,"Cashflow Statement";"Period 11 Financial Ratios",#N/A,FALSE,"Financial Ratios"}</definedName>
    <definedName name="wrn.Period._.11._.Financial._.Statements." hidden="1">{"Period 11 Income Statements",#N/A,FALSE,"Income Statement";"Period 11 Balance Sheets",#N/A,FALSE,"Balance Sheet";"Period 11 Cashflow Statements",#N/A,FALSE,"Cashflow Statement";"Period 11 Financial Ratios",#N/A,FALSE,"Financial Ratios"}</definedName>
    <definedName name="wrn.Period._.12._.Financial._.Statements." localSheetId="35" hidden="1">{"Period 12 Income Statements",#N/A,FALSE,"Income Statement";"Period 12 Balance Sheets",#N/A,FALSE,"Balance Sheet";"Period 12 Cashflow Statements",#N/A,FALSE,"Cashflow Statement";"Period 12 Financial Ratios",#N/A,FALSE,"Financial Ratios"}</definedName>
    <definedName name="wrn.Period._.12._.Financial._.Statements." localSheetId="31" hidden="1">{"Period 12 Income Statements",#N/A,FALSE,"Income Statement";"Period 12 Balance Sheets",#N/A,FALSE,"Balance Sheet";"Period 12 Cashflow Statements",#N/A,FALSE,"Cashflow Statement";"Period 12 Financial Ratios",#N/A,FALSE,"Financial Ratios"}</definedName>
    <definedName name="wrn.Period._.12._.Financial._.Statements." localSheetId="9" hidden="1">{"Period 12 Income Statements",#N/A,FALSE,"Income Statement";"Period 12 Balance Sheets",#N/A,FALSE,"Balance Sheet";"Period 12 Cashflow Statements",#N/A,FALSE,"Cashflow Statement";"Period 12 Financial Ratios",#N/A,FALSE,"Financial Ratios"}</definedName>
    <definedName name="wrn.Period._.12._.Financial._.Statements." localSheetId="30" hidden="1">{"Period 12 Income Statements",#N/A,FALSE,"Income Statement";"Period 12 Balance Sheets",#N/A,FALSE,"Balance Sheet";"Period 12 Cashflow Statements",#N/A,FALSE,"Cashflow Statement";"Period 12 Financial Ratios",#N/A,FALSE,"Financial Ratios"}</definedName>
    <definedName name="wrn.Period._.12._.Financial._.Statements." localSheetId="51" hidden="1">{"Period 12 Income Statements",#N/A,FALSE,"Income Statement";"Period 12 Balance Sheets",#N/A,FALSE,"Balance Sheet";"Period 12 Cashflow Statements",#N/A,FALSE,"Cashflow Statement";"Period 12 Financial Ratios",#N/A,FALSE,"Financial Ratios"}</definedName>
    <definedName name="wrn.Period._.12._.Financial._.Statements." localSheetId="7" hidden="1">{"Period 12 Income Statements",#N/A,FALSE,"Income Statement";"Period 12 Balance Sheets",#N/A,FALSE,"Balance Sheet";"Period 12 Cashflow Statements",#N/A,FALSE,"Cashflow Statement";"Period 12 Financial Ratios",#N/A,FALSE,"Financial Ratios"}</definedName>
    <definedName name="wrn.Period._.12._.Financial._.Statements." localSheetId="33" hidden="1">{"Period 12 Income Statements",#N/A,FALSE,"Income Statement";"Period 12 Balance Sheets",#N/A,FALSE,"Balance Sheet";"Period 12 Cashflow Statements",#N/A,FALSE,"Cashflow Statement";"Period 12 Financial Ratios",#N/A,FALSE,"Financial Ratios"}</definedName>
    <definedName name="wrn.Period._.12._.Financial._.Statements." localSheetId="6" hidden="1">{"Period 12 Income Statements",#N/A,FALSE,"Income Statement";"Period 12 Balance Sheets",#N/A,FALSE,"Balance Sheet";"Period 12 Cashflow Statements",#N/A,FALSE,"Cashflow Statement";"Period 12 Financial Ratios",#N/A,FALSE,"Financial Ratios"}</definedName>
    <definedName name="wrn.Period._.12._.Financial._.Statements." localSheetId="16" hidden="1">{"Period 12 Income Statements",#N/A,FALSE,"Income Statement";"Period 12 Balance Sheets",#N/A,FALSE,"Balance Sheet";"Period 12 Cashflow Statements",#N/A,FALSE,"Cashflow Statement";"Period 12 Financial Ratios",#N/A,FALSE,"Financial Ratios"}</definedName>
    <definedName name="wrn.Period._.12._.Financial._.Statements." localSheetId="10" hidden="1">{"Period 12 Income Statements",#N/A,FALSE,"Income Statement";"Period 12 Balance Sheets",#N/A,FALSE,"Balance Sheet";"Period 12 Cashflow Statements",#N/A,FALSE,"Cashflow Statement";"Period 12 Financial Ratios",#N/A,FALSE,"Financial Ratios"}</definedName>
    <definedName name="wrn.Period._.12._.Financial._.Statements." localSheetId="29" hidden="1">{"Period 12 Income Statements",#N/A,FALSE,"Income Statement";"Period 12 Balance Sheets",#N/A,FALSE,"Balance Sheet";"Period 12 Cashflow Statements",#N/A,FALSE,"Cashflow Statement";"Period 12 Financial Ratios",#N/A,FALSE,"Financial Ratios"}</definedName>
    <definedName name="wrn.Period._.12._.Financial._.Statements." localSheetId="28" hidden="1">{"Period 12 Income Statements",#N/A,FALSE,"Income Statement";"Period 12 Balance Sheets",#N/A,FALSE,"Balance Sheet";"Period 12 Cashflow Statements",#N/A,FALSE,"Cashflow Statement";"Period 12 Financial Ratios",#N/A,FALSE,"Financial Ratios"}</definedName>
    <definedName name="wrn.Period._.12._.Financial._.Statements." localSheetId="11" hidden="1">{"Period 12 Income Statements",#N/A,FALSE,"Income Statement";"Period 12 Balance Sheets",#N/A,FALSE,"Balance Sheet";"Period 12 Cashflow Statements",#N/A,FALSE,"Cashflow Statement";"Period 12 Financial Ratios",#N/A,FALSE,"Financial Ratios"}</definedName>
    <definedName name="wrn.Period._.12._.Financial._.Statements." localSheetId="36" hidden="1">{"Period 12 Income Statements",#N/A,FALSE,"Income Statement";"Period 12 Balance Sheets",#N/A,FALSE,"Balance Sheet";"Period 12 Cashflow Statements",#N/A,FALSE,"Cashflow Statement";"Period 12 Financial Ratios",#N/A,FALSE,"Financial Ratios"}</definedName>
    <definedName name="wrn.Period._.12._.Financial._.Statements." localSheetId="32" hidden="1">{"Period 12 Income Statements",#N/A,FALSE,"Income Statement";"Period 12 Balance Sheets",#N/A,FALSE,"Balance Sheet";"Period 12 Cashflow Statements",#N/A,FALSE,"Cashflow Statement";"Period 12 Financial Ratios",#N/A,FALSE,"Financial Ratios"}</definedName>
    <definedName name="wrn.Period._.12._.Financial._.Statements." localSheetId="18" hidden="1">{"Period 12 Income Statements",#N/A,FALSE,"Income Statement";"Period 12 Balance Sheets",#N/A,FALSE,"Balance Sheet";"Period 12 Cashflow Statements",#N/A,FALSE,"Cashflow Statement";"Period 12 Financial Ratios",#N/A,FALSE,"Financial Ratios"}</definedName>
    <definedName name="wrn.Period._.12._.Financial._.Statements." localSheetId="38" hidden="1">{"Period 12 Income Statements",#N/A,FALSE,"Income Statement";"Period 12 Balance Sheets",#N/A,FALSE,"Balance Sheet";"Period 12 Cashflow Statements",#N/A,FALSE,"Cashflow Statement";"Period 12 Financial Ratios",#N/A,FALSE,"Financial Ratios"}</definedName>
    <definedName name="wrn.Period._.12._.Financial._.Statements." hidden="1">{"Period 12 Income Statements",#N/A,FALSE,"Income Statement";"Period 12 Balance Sheets",#N/A,FALSE,"Balance Sheet";"Period 12 Cashflow Statements",#N/A,FALSE,"Cashflow Statement";"Period 12 Financial Ratios",#N/A,FALSE,"Financial Ratios"}</definedName>
    <definedName name="wrn.Period._.2._.Financial._.Statements." localSheetId="35" hidden="1">{"Period 2 Income Statements",#N/A,FALSE,"Income Statement";"Period 2 Balance Sheets",#N/A,FALSE,"Balance Sheet";"Period 2 Cashflow Statements",#N/A,FALSE,"Cashflow Statement";"Period 2 Financial Ratios",#N/A,FALSE,"Financial Ratios"}</definedName>
    <definedName name="wrn.Period._.2._.Financial._.Statements." localSheetId="31" hidden="1">{"Period 2 Income Statements",#N/A,FALSE,"Income Statement";"Period 2 Balance Sheets",#N/A,FALSE,"Balance Sheet";"Period 2 Cashflow Statements",#N/A,FALSE,"Cashflow Statement";"Period 2 Financial Ratios",#N/A,FALSE,"Financial Ratios"}</definedName>
    <definedName name="wrn.Period._.2._.Financial._.Statements." localSheetId="9" hidden="1">{"Period 2 Income Statements",#N/A,FALSE,"Income Statement";"Period 2 Balance Sheets",#N/A,FALSE,"Balance Sheet";"Period 2 Cashflow Statements",#N/A,FALSE,"Cashflow Statement";"Period 2 Financial Ratios",#N/A,FALSE,"Financial Ratios"}</definedName>
    <definedName name="wrn.Period._.2._.Financial._.Statements." localSheetId="30" hidden="1">{"Period 2 Income Statements",#N/A,FALSE,"Income Statement";"Period 2 Balance Sheets",#N/A,FALSE,"Balance Sheet";"Period 2 Cashflow Statements",#N/A,FALSE,"Cashflow Statement";"Period 2 Financial Ratios",#N/A,FALSE,"Financial Ratios"}</definedName>
    <definedName name="wrn.Period._.2._.Financial._.Statements." localSheetId="51" hidden="1">{"Period 2 Income Statements",#N/A,FALSE,"Income Statement";"Period 2 Balance Sheets",#N/A,FALSE,"Balance Sheet";"Period 2 Cashflow Statements",#N/A,FALSE,"Cashflow Statement";"Period 2 Financial Ratios",#N/A,FALSE,"Financial Ratios"}</definedName>
    <definedName name="wrn.Period._.2._.Financial._.Statements." localSheetId="7" hidden="1">{"Period 2 Income Statements",#N/A,FALSE,"Income Statement";"Period 2 Balance Sheets",#N/A,FALSE,"Balance Sheet";"Period 2 Cashflow Statements",#N/A,FALSE,"Cashflow Statement";"Period 2 Financial Ratios",#N/A,FALSE,"Financial Ratios"}</definedName>
    <definedName name="wrn.Period._.2._.Financial._.Statements." localSheetId="33" hidden="1">{"Period 2 Income Statements",#N/A,FALSE,"Income Statement";"Period 2 Balance Sheets",#N/A,FALSE,"Balance Sheet";"Period 2 Cashflow Statements",#N/A,FALSE,"Cashflow Statement";"Period 2 Financial Ratios",#N/A,FALSE,"Financial Ratios"}</definedName>
    <definedName name="wrn.Period._.2._.Financial._.Statements." localSheetId="6" hidden="1">{"Period 2 Income Statements",#N/A,FALSE,"Income Statement";"Period 2 Balance Sheets",#N/A,FALSE,"Balance Sheet";"Period 2 Cashflow Statements",#N/A,FALSE,"Cashflow Statement";"Period 2 Financial Ratios",#N/A,FALSE,"Financial Ratios"}</definedName>
    <definedName name="wrn.Period._.2._.Financial._.Statements." localSheetId="16" hidden="1">{"Period 2 Income Statements",#N/A,FALSE,"Income Statement";"Period 2 Balance Sheets",#N/A,FALSE,"Balance Sheet";"Period 2 Cashflow Statements",#N/A,FALSE,"Cashflow Statement";"Period 2 Financial Ratios",#N/A,FALSE,"Financial Ratios"}</definedName>
    <definedName name="wrn.Period._.2._.Financial._.Statements." localSheetId="10" hidden="1">{"Period 2 Income Statements",#N/A,FALSE,"Income Statement";"Period 2 Balance Sheets",#N/A,FALSE,"Balance Sheet";"Period 2 Cashflow Statements",#N/A,FALSE,"Cashflow Statement";"Period 2 Financial Ratios",#N/A,FALSE,"Financial Ratios"}</definedName>
    <definedName name="wrn.Period._.2._.Financial._.Statements." localSheetId="29" hidden="1">{"Period 2 Income Statements",#N/A,FALSE,"Income Statement";"Period 2 Balance Sheets",#N/A,FALSE,"Balance Sheet";"Period 2 Cashflow Statements",#N/A,FALSE,"Cashflow Statement";"Period 2 Financial Ratios",#N/A,FALSE,"Financial Ratios"}</definedName>
    <definedName name="wrn.Period._.2._.Financial._.Statements." localSheetId="28" hidden="1">{"Period 2 Income Statements",#N/A,FALSE,"Income Statement";"Period 2 Balance Sheets",#N/A,FALSE,"Balance Sheet";"Period 2 Cashflow Statements",#N/A,FALSE,"Cashflow Statement";"Period 2 Financial Ratios",#N/A,FALSE,"Financial Ratios"}</definedName>
    <definedName name="wrn.Period._.2._.Financial._.Statements." localSheetId="11" hidden="1">{"Period 2 Income Statements",#N/A,FALSE,"Income Statement";"Period 2 Balance Sheets",#N/A,FALSE,"Balance Sheet";"Period 2 Cashflow Statements",#N/A,FALSE,"Cashflow Statement";"Period 2 Financial Ratios",#N/A,FALSE,"Financial Ratios"}</definedName>
    <definedName name="wrn.Period._.2._.Financial._.Statements." localSheetId="36" hidden="1">{"Period 2 Income Statements",#N/A,FALSE,"Income Statement";"Period 2 Balance Sheets",#N/A,FALSE,"Balance Sheet";"Period 2 Cashflow Statements",#N/A,FALSE,"Cashflow Statement";"Period 2 Financial Ratios",#N/A,FALSE,"Financial Ratios"}</definedName>
    <definedName name="wrn.Period._.2._.Financial._.Statements." localSheetId="32" hidden="1">{"Period 2 Income Statements",#N/A,FALSE,"Income Statement";"Period 2 Balance Sheets",#N/A,FALSE,"Balance Sheet";"Period 2 Cashflow Statements",#N/A,FALSE,"Cashflow Statement";"Period 2 Financial Ratios",#N/A,FALSE,"Financial Ratios"}</definedName>
    <definedName name="wrn.Period._.2._.Financial._.Statements." localSheetId="18" hidden="1">{"Period 2 Income Statements",#N/A,FALSE,"Income Statement";"Period 2 Balance Sheets",#N/A,FALSE,"Balance Sheet";"Period 2 Cashflow Statements",#N/A,FALSE,"Cashflow Statement";"Period 2 Financial Ratios",#N/A,FALSE,"Financial Ratios"}</definedName>
    <definedName name="wrn.Period._.2._.Financial._.Statements." localSheetId="38" hidden="1">{"Period 2 Income Statements",#N/A,FALSE,"Income Statement";"Period 2 Balance Sheets",#N/A,FALSE,"Balance Sheet";"Period 2 Cashflow Statements",#N/A,FALSE,"Cashflow Statement";"Period 2 Financial Ratios",#N/A,FALSE,"Financial Ratios"}</definedName>
    <definedName name="wrn.Period._.2._.Financial._.Statements." hidden="1">{"Period 2 Income Statements",#N/A,FALSE,"Income Statement";"Period 2 Balance Sheets",#N/A,FALSE,"Balance Sheet";"Period 2 Cashflow Statements",#N/A,FALSE,"Cashflow Statement";"Period 2 Financial Ratios",#N/A,FALSE,"Financial Ratios"}</definedName>
    <definedName name="wrn.Period._.3._.Financial._.Statements." localSheetId="35" hidden="1">{"Period 3 Income Statements",#N/A,FALSE,"Income Statement";"Period 3 Balance Sheets",#N/A,FALSE,"Balance Sheet";"Period 3 Cashflow Statements",#N/A,FALSE,"Cashflow Statement";"Period 3 Financial Ratios",#N/A,FALSE,"Financial Ratios"}</definedName>
    <definedName name="wrn.Period._.3._.Financial._.Statements." localSheetId="31" hidden="1">{"Period 3 Income Statements",#N/A,FALSE,"Income Statement";"Period 3 Balance Sheets",#N/A,FALSE,"Balance Sheet";"Period 3 Cashflow Statements",#N/A,FALSE,"Cashflow Statement";"Period 3 Financial Ratios",#N/A,FALSE,"Financial Ratios"}</definedName>
    <definedName name="wrn.Period._.3._.Financial._.Statements." localSheetId="9" hidden="1">{"Period 3 Income Statements",#N/A,FALSE,"Income Statement";"Period 3 Balance Sheets",#N/A,FALSE,"Balance Sheet";"Period 3 Cashflow Statements",#N/A,FALSE,"Cashflow Statement";"Period 3 Financial Ratios",#N/A,FALSE,"Financial Ratios"}</definedName>
    <definedName name="wrn.Period._.3._.Financial._.Statements." localSheetId="30" hidden="1">{"Period 3 Income Statements",#N/A,FALSE,"Income Statement";"Period 3 Balance Sheets",#N/A,FALSE,"Balance Sheet";"Period 3 Cashflow Statements",#N/A,FALSE,"Cashflow Statement";"Period 3 Financial Ratios",#N/A,FALSE,"Financial Ratios"}</definedName>
    <definedName name="wrn.Period._.3._.Financial._.Statements." localSheetId="51" hidden="1">{"Period 3 Income Statements",#N/A,FALSE,"Income Statement";"Period 3 Balance Sheets",#N/A,FALSE,"Balance Sheet";"Period 3 Cashflow Statements",#N/A,FALSE,"Cashflow Statement";"Period 3 Financial Ratios",#N/A,FALSE,"Financial Ratios"}</definedName>
    <definedName name="wrn.Period._.3._.Financial._.Statements." localSheetId="7" hidden="1">{"Period 3 Income Statements",#N/A,FALSE,"Income Statement";"Period 3 Balance Sheets",#N/A,FALSE,"Balance Sheet";"Period 3 Cashflow Statements",#N/A,FALSE,"Cashflow Statement";"Period 3 Financial Ratios",#N/A,FALSE,"Financial Ratios"}</definedName>
    <definedName name="wrn.Period._.3._.Financial._.Statements." localSheetId="33" hidden="1">{"Period 3 Income Statements",#N/A,FALSE,"Income Statement";"Period 3 Balance Sheets",#N/A,FALSE,"Balance Sheet";"Period 3 Cashflow Statements",#N/A,FALSE,"Cashflow Statement";"Period 3 Financial Ratios",#N/A,FALSE,"Financial Ratios"}</definedName>
    <definedName name="wrn.Period._.3._.Financial._.Statements." localSheetId="6" hidden="1">{"Period 3 Income Statements",#N/A,FALSE,"Income Statement";"Period 3 Balance Sheets",#N/A,FALSE,"Balance Sheet";"Period 3 Cashflow Statements",#N/A,FALSE,"Cashflow Statement";"Period 3 Financial Ratios",#N/A,FALSE,"Financial Ratios"}</definedName>
    <definedName name="wrn.Period._.3._.Financial._.Statements." localSheetId="16" hidden="1">{"Period 3 Income Statements",#N/A,FALSE,"Income Statement";"Period 3 Balance Sheets",#N/A,FALSE,"Balance Sheet";"Period 3 Cashflow Statements",#N/A,FALSE,"Cashflow Statement";"Period 3 Financial Ratios",#N/A,FALSE,"Financial Ratios"}</definedName>
    <definedName name="wrn.Period._.3._.Financial._.Statements." localSheetId="10" hidden="1">{"Period 3 Income Statements",#N/A,FALSE,"Income Statement";"Period 3 Balance Sheets",#N/A,FALSE,"Balance Sheet";"Period 3 Cashflow Statements",#N/A,FALSE,"Cashflow Statement";"Period 3 Financial Ratios",#N/A,FALSE,"Financial Ratios"}</definedName>
    <definedName name="wrn.Period._.3._.Financial._.Statements." localSheetId="29" hidden="1">{"Period 3 Income Statements",#N/A,FALSE,"Income Statement";"Period 3 Balance Sheets",#N/A,FALSE,"Balance Sheet";"Period 3 Cashflow Statements",#N/A,FALSE,"Cashflow Statement";"Period 3 Financial Ratios",#N/A,FALSE,"Financial Ratios"}</definedName>
    <definedName name="wrn.Period._.3._.Financial._.Statements." localSheetId="28" hidden="1">{"Period 3 Income Statements",#N/A,FALSE,"Income Statement";"Period 3 Balance Sheets",#N/A,FALSE,"Balance Sheet";"Period 3 Cashflow Statements",#N/A,FALSE,"Cashflow Statement";"Period 3 Financial Ratios",#N/A,FALSE,"Financial Ratios"}</definedName>
    <definedName name="wrn.Period._.3._.Financial._.Statements." localSheetId="11" hidden="1">{"Period 3 Income Statements",#N/A,FALSE,"Income Statement";"Period 3 Balance Sheets",#N/A,FALSE,"Balance Sheet";"Period 3 Cashflow Statements",#N/A,FALSE,"Cashflow Statement";"Period 3 Financial Ratios",#N/A,FALSE,"Financial Ratios"}</definedName>
    <definedName name="wrn.Period._.3._.Financial._.Statements." localSheetId="36" hidden="1">{"Period 3 Income Statements",#N/A,FALSE,"Income Statement";"Period 3 Balance Sheets",#N/A,FALSE,"Balance Sheet";"Period 3 Cashflow Statements",#N/A,FALSE,"Cashflow Statement";"Period 3 Financial Ratios",#N/A,FALSE,"Financial Ratios"}</definedName>
    <definedName name="wrn.Period._.3._.Financial._.Statements." localSheetId="32" hidden="1">{"Period 3 Income Statements",#N/A,FALSE,"Income Statement";"Period 3 Balance Sheets",#N/A,FALSE,"Balance Sheet";"Period 3 Cashflow Statements",#N/A,FALSE,"Cashflow Statement";"Period 3 Financial Ratios",#N/A,FALSE,"Financial Ratios"}</definedName>
    <definedName name="wrn.Period._.3._.Financial._.Statements." localSheetId="18" hidden="1">{"Period 3 Income Statements",#N/A,FALSE,"Income Statement";"Period 3 Balance Sheets",#N/A,FALSE,"Balance Sheet";"Period 3 Cashflow Statements",#N/A,FALSE,"Cashflow Statement";"Period 3 Financial Ratios",#N/A,FALSE,"Financial Ratios"}</definedName>
    <definedName name="wrn.Period._.3._.Financial._.Statements." localSheetId="38" hidden="1">{"Period 3 Income Statements",#N/A,FALSE,"Income Statement";"Period 3 Balance Sheets",#N/A,FALSE,"Balance Sheet";"Period 3 Cashflow Statements",#N/A,FALSE,"Cashflow Statement";"Period 3 Financial Ratios",#N/A,FALSE,"Financial Ratios"}</definedName>
    <definedName name="wrn.Period._.3._.Financial._.Statements." hidden="1">{"Period 3 Income Statements",#N/A,FALSE,"Income Statement";"Period 3 Balance Sheets",#N/A,FALSE,"Balance Sheet";"Period 3 Cashflow Statements",#N/A,FALSE,"Cashflow Statement";"Period 3 Financial Ratios",#N/A,FALSE,"Financial Ratios"}</definedName>
    <definedName name="wrn.Period._.4._.Financial._.Statements." localSheetId="35" hidden="1">{"Period 4 Income Statements",#N/A,FALSE,"Income Statement";"Period 4 Balance Sheets",#N/A,FALSE,"Balance Sheet";"Period 4 Cashflow Statements",#N/A,FALSE,"Cashflow Statement";"Period 4 Financial Ratios",#N/A,FALSE,"Financial Ratios"}</definedName>
    <definedName name="wrn.Period._.4._.Financial._.Statements." localSheetId="31" hidden="1">{"Period 4 Income Statements",#N/A,FALSE,"Income Statement";"Period 4 Balance Sheets",#N/A,FALSE,"Balance Sheet";"Period 4 Cashflow Statements",#N/A,FALSE,"Cashflow Statement";"Period 4 Financial Ratios",#N/A,FALSE,"Financial Ratios"}</definedName>
    <definedName name="wrn.Period._.4._.Financial._.Statements." localSheetId="9" hidden="1">{"Period 4 Income Statements",#N/A,FALSE,"Income Statement";"Period 4 Balance Sheets",#N/A,FALSE,"Balance Sheet";"Period 4 Cashflow Statements",#N/A,FALSE,"Cashflow Statement";"Period 4 Financial Ratios",#N/A,FALSE,"Financial Ratios"}</definedName>
    <definedName name="wrn.Period._.4._.Financial._.Statements." localSheetId="30" hidden="1">{"Period 4 Income Statements",#N/A,FALSE,"Income Statement";"Period 4 Balance Sheets",#N/A,FALSE,"Balance Sheet";"Period 4 Cashflow Statements",#N/A,FALSE,"Cashflow Statement";"Period 4 Financial Ratios",#N/A,FALSE,"Financial Ratios"}</definedName>
    <definedName name="wrn.Period._.4._.Financial._.Statements." localSheetId="51" hidden="1">{"Period 4 Income Statements",#N/A,FALSE,"Income Statement";"Period 4 Balance Sheets",#N/A,FALSE,"Balance Sheet";"Period 4 Cashflow Statements",#N/A,FALSE,"Cashflow Statement";"Period 4 Financial Ratios",#N/A,FALSE,"Financial Ratios"}</definedName>
    <definedName name="wrn.Period._.4._.Financial._.Statements." localSheetId="7" hidden="1">{"Period 4 Income Statements",#N/A,FALSE,"Income Statement";"Period 4 Balance Sheets",#N/A,FALSE,"Balance Sheet";"Period 4 Cashflow Statements",#N/A,FALSE,"Cashflow Statement";"Period 4 Financial Ratios",#N/A,FALSE,"Financial Ratios"}</definedName>
    <definedName name="wrn.Period._.4._.Financial._.Statements." localSheetId="33" hidden="1">{"Period 4 Income Statements",#N/A,FALSE,"Income Statement";"Period 4 Balance Sheets",#N/A,FALSE,"Balance Sheet";"Period 4 Cashflow Statements",#N/A,FALSE,"Cashflow Statement";"Period 4 Financial Ratios",#N/A,FALSE,"Financial Ratios"}</definedName>
    <definedName name="wrn.Period._.4._.Financial._.Statements." localSheetId="6" hidden="1">{"Period 4 Income Statements",#N/A,FALSE,"Income Statement";"Period 4 Balance Sheets",#N/A,FALSE,"Balance Sheet";"Period 4 Cashflow Statements",#N/A,FALSE,"Cashflow Statement";"Period 4 Financial Ratios",#N/A,FALSE,"Financial Ratios"}</definedName>
    <definedName name="wrn.Period._.4._.Financial._.Statements." localSheetId="16" hidden="1">{"Period 4 Income Statements",#N/A,FALSE,"Income Statement";"Period 4 Balance Sheets",#N/A,FALSE,"Balance Sheet";"Period 4 Cashflow Statements",#N/A,FALSE,"Cashflow Statement";"Period 4 Financial Ratios",#N/A,FALSE,"Financial Ratios"}</definedName>
    <definedName name="wrn.Period._.4._.Financial._.Statements." localSheetId="10" hidden="1">{"Period 4 Income Statements",#N/A,FALSE,"Income Statement";"Period 4 Balance Sheets",#N/A,FALSE,"Balance Sheet";"Period 4 Cashflow Statements",#N/A,FALSE,"Cashflow Statement";"Period 4 Financial Ratios",#N/A,FALSE,"Financial Ratios"}</definedName>
    <definedName name="wrn.Period._.4._.Financial._.Statements." localSheetId="29" hidden="1">{"Period 4 Income Statements",#N/A,FALSE,"Income Statement";"Period 4 Balance Sheets",#N/A,FALSE,"Balance Sheet";"Period 4 Cashflow Statements",#N/A,FALSE,"Cashflow Statement";"Period 4 Financial Ratios",#N/A,FALSE,"Financial Ratios"}</definedName>
    <definedName name="wrn.Period._.4._.Financial._.Statements." localSheetId="28" hidden="1">{"Period 4 Income Statements",#N/A,FALSE,"Income Statement";"Period 4 Balance Sheets",#N/A,FALSE,"Balance Sheet";"Period 4 Cashflow Statements",#N/A,FALSE,"Cashflow Statement";"Period 4 Financial Ratios",#N/A,FALSE,"Financial Ratios"}</definedName>
    <definedName name="wrn.Period._.4._.Financial._.Statements." localSheetId="11" hidden="1">{"Period 4 Income Statements",#N/A,FALSE,"Income Statement";"Period 4 Balance Sheets",#N/A,FALSE,"Balance Sheet";"Period 4 Cashflow Statements",#N/A,FALSE,"Cashflow Statement";"Period 4 Financial Ratios",#N/A,FALSE,"Financial Ratios"}</definedName>
    <definedName name="wrn.Period._.4._.Financial._.Statements." localSheetId="36" hidden="1">{"Period 4 Income Statements",#N/A,FALSE,"Income Statement";"Period 4 Balance Sheets",#N/A,FALSE,"Balance Sheet";"Period 4 Cashflow Statements",#N/A,FALSE,"Cashflow Statement";"Period 4 Financial Ratios",#N/A,FALSE,"Financial Ratios"}</definedName>
    <definedName name="wrn.Period._.4._.Financial._.Statements." localSheetId="32" hidden="1">{"Period 4 Income Statements",#N/A,FALSE,"Income Statement";"Period 4 Balance Sheets",#N/A,FALSE,"Balance Sheet";"Period 4 Cashflow Statements",#N/A,FALSE,"Cashflow Statement";"Period 4 Financial Ratios",#N/A,FALSE,"Financial Ratios"}</definedName>
    <definedName name="wrn.Period._.4._.Financial._.Statements." localSheetId="18" hidden="1">{"Period 4 Income Statements",#N/A,FALSE,"Income Statement";"Period 4 Balance Sheets",#N/A,FALSE,"Balance Sheet";"Period 4 Cashflow Statements",#N/A,FALSE,"Cashflow Statement";"Period 4 Financial Ratios",#N/A,FALSE,"Financial Ratios"}</definedName>
    <definedName name="wrn.Period._.4._.Financial._.Statements." localSheetId="38" hidden="1">{"Period 4 Income Statements",#N/A,FALSE,"Income Statement";"Period 4 Balance Sheets",#N/A,FALSE,"Balance Sheet";"Period 4 Cashflow Statements",#N/A,FALSE,"Cashflow Statement";"Period 4 Financial Ratios",#N/A,FALSE,"Financial Ratios"}</definedName>
    <definedName name="wrn.Period._.4._.Financial._.Statements." hidden="1">{"Period 4 Income Statements",#N/A,FALSE,"Income Statement";"Period 4 Balance Sheets",#N/A,FALSE,"Balance Sheet";"Period 4 Cashflow Statements",#N/A,FALSE,"Cashflow Statement";"Period 4 Financial Ratios",#N/A,FALSE,"Financial Ratios"}</definedName>
    <definedName name="wrn.Period._.5._.Financial._.Statements." localSheetId="35" hidden="1">{"Period 5 Income Statements",#N/A,FALSE,"Income Statement";"Period 5 Balance Sheets",#N/A,FALSE,"Balance Sheet";"Period 5 Cashflow Statements",#N/A,FALSE,"Cashflow Statement";"Period 5 Financial Ratios",#N/A,FALSE,"Financial Ratios"}</definedName>
    <definedName name="wrn.Period._.5._.Financial._.Statements." localSheetId="31" hidden="1">{"Period 5 Income Statements",#N/A,FALSE,"Income Statement";"Period 5 Balance Sheets",#N/A,FALSE,"Balance Sheet";"Period 5 Cashflow Statements",#N/A,FALSE,"Cashflow Statement";"Period 5 Financial Ratios",#N/A,FALSE,"Financial Ratios"}</definedName>
    <definedName name="wrn.Period._.5._.Financial._.Statements." localSheetId="9" hidden="1">{"Period 5 Income Statements",#N/A,FALSE,"Income Statement";"Period 5 Balance Sheets",#N/A,FALSE,"Balance Sheet";"Period 5 Cashflow Statements",#N/A,FALSE,"Cashflow Statement";"Period 5 Financial Ratios",#N/A,FALSE,"Financial Ratios"}</definedName>
    <definedName name="wrn.Period._.5._.Financial._.Statements." localSheetId="30" hidden="1">{"Period 5 Income Statements",#N/A,FALSE,"Income Statement";"Period 5 Balance Sheets",#N/A,FALSE,"Balance Sheet";"Period 5 Cashflow Statements",#N/A,FALSE,"Cashflow Statement";"Period 5 Financial Ratios",#N/A,FALSE,"Financial Ratios"}</definedName>
    <definedName name="wrn.Period._.5._.Financial._.Statements." localSheetId="51" hidden="1">{"Period 5 Income Statements",#N/A,FALSE,"Income Statement";"Period 5 Balance Sheets",#N/A,FALSE,"Balance Sheet";"Period 5 Cashflow Statements",#N/A,FALSE,"Cashflow Statement";"Period 5 Financial Ratios",#N/A,FALSE,"Financial Ratios"}</definedName>
    <definedName name="wrn.Period._.5._.Financial._.Statements." localSheetId="7" hidden="1">{"Period 5 Income Statements",#N/A,FALSE,"Income Statement";"Period 5 Balance Sheets",#N/A,FALSE,"Balance Sheet";"Period 5 Cashflow Statements",#N/A,FALSE,"Cashflow Statement";"Period 5 Financial Ratios",#N/A,FALSE,"Financial Ratios"}</definedName>
    <definedName name="wrn.Period._.5._.Financial._.Statements." localSheetId="33" hidden="1">{"Period 5 Income Statements",#N/A,FALSE,"Income Statement";"Period 5 Balance Sheets",#N/A,FALSE,"Balance Sheet";"Period 5 Cashflow Statements",#N/A,FALSE,"Cashflow Statement";"Period 5 Financial Ratios",#N/A,FALSE,"Financial Ratios"}</definedName>
    <definedName name="wrn.Period._.5._.Financial._.Statements." localSheetId="6" hidden="1">{"Period 5 Income Statements",#N/A,FALSE,"Income Statement";"Period 5 Balance Sheets",#N/A,FALSE,"Balance Sheet";"Period 5 Cashflow Statements",#N/A,FALSE,"Cashflow Statement";"Period 5 Financial Ratios",#N/A,FALSE,"Financial Ratios"}</definedName>
    <definedName name="wrn.Period._.5._.Financial._.Statements." localSheetId="16" hidden="1">{"Period 5 Income Statements",#N/A,FALSE,"Income Statement";"Period 5 Balance Sheets",#N/A,FALSE,"Balance Sheet";"Period 5 Cashflow Statements",#N/A,FALSE,"Cashflow Statement";"Period 5 Financial Ratios",#N/A,FALSE,"Financial Ratios"}</definedName>
    <definedName name="wrn.Period._.5._.Financial._.Statements." localSheetId="10" hidden="1">{"Period 5 Income Statements",#N/A,FALSE,"Income Statement";"Period 5 Balance Sheets",#N/A,FALSE,"Balance Sheet";"Period 5 Cashflow Statements",#N/A,FALSE,"Cashflow Statement";"Period 5 Financial Ratios",#N/A,FALSE,"Financial Ratios"}</definedName>
    <definedName name="wrn.Period._.5._.Financial._.Statements." localSheetId="29" hidden="1">{"Period 5 Income Statements",#N/A,FALSE,"Income Statement";"Period 5 Balance Sheets",#N/A,FALSE,"Balance Sheet";"Period 5 Cashflow Statements",#N/A,FALSE,"Cashflow Statement";"Period 5 Financial Ratios",#N/A,FALSE,"Financial Ratios"}</definedName>
    <definedName name="wrn.Period._.5._.Financial._.Statements." localSheetId="28" hidden="1">{"Period 5 Income Statements",#N/A,FALSE,"Income Statement";"Period 5 Balance Sheets",#N/A,FALSE,"Balance Sheet";"Period 5 Cashflow Statements",#N/A,FALSE,"Cashflow Statement";"Period 5 Financial Ratios",#N/A,FALSE,"Financial Ratios"}</definedName>
    <definedName name="wrn.Period._.5._.Financial._.Statements." localSheetId="11" hidden="1">{"Period 5 Income Statements",#N/A,FALSE,"Income Statement";"Period 5 Balance Sheets",#N/A,FALSE,"Balance Sheet";"Period 5 Cashflow Statements",#N/A,FALSE,"Cashflow Statement";"Period 5 Financial Ratios",#N/A,FALSE,"Financial Ratios"}</definedName>
    <definedName name="wrn.Period._.5._.Financial._.Statements." localSheetId="36" hidden="1">{"Period 5 Income Statements",#N/A,FALSE,"Income Statement";"Period 5 Balance Sheets",#N/A,FALSE,"Balance Sheet";"Period 5 Cashflow Statements",#N/A,FALSE,"Cashflow Statement";"Period 5 Financial Ratios",#N/A,FALSE,"Financial Ratios"}</definedName>
    <definedName name="wrn.Period._.5._.Financial._.Statements." localSheetId="32" hidden="1">{"Period 5 Income Statements",#N/A,FALSE,"Income Statement";"Period 5 Balance Sheets",#N/A,FALSE,"Balance Sheet";"Period 5 Cashflow Statements",#N/A,FALSE,"Cashflow Statement";"Period 5 Financial Ratios",#N/A,FALSE,"Financial Ratios"}</definedName>
    <definedName name="wrn.Period._.5._.Financial._.Statements." localSheetId="18" hidden="1">{"Period 5 Income Statements",#N/A,FALSE,"Income Statement";"Period 5 Balance Sheets",#N/A,FALSE,"Balance Sheet";"Period 5 Cashflow Statements",#N/A,FALSE,"Cashflow Statement";"Period 5 Financial Ratios",#N/A,FALSE,"Financial Ratios"}</definedName>
    <definedName name="wrn.Period._.5._.Financial._.Statements." localSheetId="38" hidden="1">{"Period 5 Income Statements",#N/A,FALSE,"Income Statement";"Period 5 Balance Sheets",#N/A,FALSE,"Balance Sheet";"Period 5 Cashflow Statements",#N/A,FALSE,"Cashflow Statement";"Period 5 Financial Ratios",#N/A,FALSE,"Financial Ratios"}</definedName>
    <definedName name="wrn.Period._.5._.Financial._.Statements." hidden="1">{"Period 5 Income Statements",#N/A,FALSE,"Income Statement";"Period 5 Balance Sheets",#N/A,FALSE,"Balance Sheet";"Period 5 Cashflow Statements",#N/A,FALSE,"Cashflow Statement";"Period 5 Financial Ratios",#N/A,FALSE,"Financial Ratios"}</definedName>
    <definedName name="wrn.Period._.6._.Financial._.Statements." localSheetId="35" hidden="1">{"Period 6 Income Statements",#N/A,FALSE,"Income Statement";"Period 6 Balance Sheets",#N/A,FALSE,"Balance Sheet";"Period 6 Cashflow Statements",#N/A,FALSE,"Cashflow Statement";"Period 6 Financial Ratios",#N/A,FALSE,"Financial Ratios"}</definedName>
    <definedName name="wrn.Period._.6._.Financial._.Statements." localSheetId="31" hidden="1">{"Period 6 Income Statements",#N/A,FALSE,"Income Statement";"Period 6 Balance Sheets",#N/A,FALSE,"Balance Sheet";"Period 6 Cashflow Statements",#N/A,FALSE,"Cashflow Statement";"Period 6 Financial Ratios",#N/A,FALSE,"Financial Ratios"}</definedName>
    <definedName name="wrn.Period._.6._.Financial._.Statements." localSheetId="9" hidden="1">{"Period 6 Income Statements",#N/A,FALSE,"Income Statement";"Period 6 Balance Sheets",#N/A,FALSE,"Balance Sheet";"Period 6 Cashflow Statements",#N/A,FALSE,"Cashflow Statement";"Period 6 Financial Ratios",#N/A,FALSE,"Financial Ratios"}</definedName>
    <definedName name="wrn.Period._.6._.Financial._.Statements." localSheetId="30" hidden="1">{"Period 6 Income Statements",#N/A,FALSE,"Income Statement";"Period 6 Balance Sheets",#N/A,FALSE,"Balance Sheet";"Period 6 Cashflow Statements",#N/A,FALSE,"Cashflow Statement";"Period 6 Financial Ratios",#N/A,FALSE,"Financial Ratios"}</definedName>
    <definedName name="wrn.Period._.6._.Financial._.Statements." localSheetId="51" hidden="1">{"Period 6 Income Statements",#N/A,FALSE,"Income Statement";"Period 6 Balance Sheets",#N/A,FALSE,"Balance Sheet";"Period 6 Cashflow Statements",#N/A,FALSE,"Cashflow Statement";"Period 6 Financial Ratios",#N/A,FALSE,"Financial Ratios"}</definedName>
    <definedName name="wrn.Period._.6._.Financial._.Statements." localSheetId="7" hidden="1">{"Period 6 Income Statements",#N/A,FALSE,"Income Statement";"Period 6 Balance Sheets",#N/A,FALSE,"Balance Sheet";"Period 6 Cashflow Statements",#N/A,FALSE,"Cashflow Statement";"Period 6 Financial Ratios",#N/A,FALSE,"Financial Ratios"}</definedName>
    <definedName name="wrn.Period._.6._.Financial._.Statements." localSheetId="33" hidden="1">{"Period 6 Income Statements",#N/A,FALSE,"Income Statement";"Period 6 Balance Sheets",#N/A,FALSE,"Balance Sheet";"Period 6 Cashflow Statements",#N/A,FALSE,"Cashflow Statement";"Period 6 Financial Ratios",#N/A,FALSE,"Financial Ratios"}</definedName>
    <definedName name="wrn.Period._.6._.Financial._.Statements." localSheetId="6" hidden="1">{"Period 6 Income Statements",#N/A,FALSE,"Income Statement";"Period 6 Balance Sheets",#N/A,FALSE,"Balance Sheet";"Period 6 Cashflow Statements",#N/A,FALSE,"Cashflow Statement";"Period 6 Financial Ratios",#N/A,FALSE,"Financial Ratios"}</definedName>
    <definedName name="wrn.Period._.6._.Financial._.Statements." localSheetId="16" hidden="1">{"Period 6 Income Statements",#N/A,FALSE,"Income Statement";"Period 6 Balance Sheets",#N/A,FALSE,"Balance Sheet";"Period 6 Cashflow Statements",#N/A,FALSE,"Cashflow Statement";"Period 6 Financial Ratios",#N/A,FALSE,"Financial Ratios"}</definedName>
    <definedName name="wrn.Period._.6._.Financial._.Statements." localSheetId="10" hidden="1">{"Period 6 Income Statements",#N/A,FALSE,"Income Statement";"Period 6 Balance Sheets",#N/A,FALSE,"Balance Sheet";"Period 6 Cashflow Statements",#N/A,FALSE,"Cashflow Statement";"Period 6 Financial Ratios",#N/A,FALSE,"Financial Ratios"}</definedName>
    <definedName name="wrn.Period._.6._.Financial._.Statements." localSheetId="29" hidden="1">{"Period 6 Income Statements",#N/A,FALSE,"Income Statement";"Period 6 Balance Sheets",#N/A,FALSE,"Balance Sheet";"Period 6 Cashflow Statements",#N/A,FALSE,"Cashflow Statement";"Period 6 Financial Ratios",#N/A,FALSE,"Financial Ratios"}</definedName>
    <definedName name="wrn.Period._.6._.Financial._.Statements." localSheetId="28" hidden="1">{"Period 6 Income Statements",#N/A,FALSE,"Income Statement";"Period 6 Balance Sheets",#N/A,FALSE,"Balance Sheet";"Period 6 Cashflow Statements",#N/A,FALSE,"Cashflow Statement";"Period 6 Financial Ratios",#N/A,FALSE,"Financial Ratios"}</definedName>
    <definedName name="wrn.Period._.6._.Financial._.Statements." localSheetId="11" hidden="1">{"Period 6 Income Statements",#N/A,FALSE,"Income Statement";"Period 6 Balance Sheets",#N/A,FALSE,"Balance Sheet";"Period 6 Cashflow Statements",#N/A,FALSE,"Cashflow Statement";"Period 6 Financial Ratios",#N/A,FALSE,"Financial Ratios"}</definedName>
    <definedName name="wrn.Period._.6._.Financial._.Statements." localSheetId="36" hidden="1">{"Period 6 Income Statements",#N/A,FALSE,"Income Statement";"Period 6 Balance Sheets",#N/A,FALSE,"Balance Sheet";"Period 6 Cashflow Statements",#N/A,FALSE,"Cashflow Statement";"Period 6 Financial Ratios",#N/A,FALSE,"Financial Ratios"}</definedName>
    <definedName name="wrn.Period._.6._.Financial._.Statements." localSheetId="32" hidden="1">{"Period 6 Income Statements",#N/A,FALSE,"Income Statement";"Period 6 Balance Sheets",#N/A,FALSE,"Balance Sheet";"Period 6 Cashflow Statements",#N/A,FALSE,"Cashflow Statement";"Period 6 Financial Ratios",#N/A,FALSE,"Financial Ratios"}</definedName>
    <definedName name="wrn.Period._.6._.Financial._.Statements." localSheetId="18" hidden="1">{"Period 6 Income Statements",#N/A,FALSE,"Income Statement";"Period 6 Balance Sheets",#N/A,FALSE,"Balance Sheet";"Period 6 Cashflow Statements",#N/A,FALSE,"Cashflow Statement";"Period 6 Financial Ratios",#N/A,FALSE,"Financial Ratios"}</definedName>
    <definedName name="wrn.Period._.6._.Financial._.Statements." localSheetId="38" hidden="1">{"Period 6 Income Statements",#N/A,FALSE,"Income Statement";"Period 6 Balance Sheets",#N/A,FALSE,"Balance Sheet";"Period 6 Cashflow Statements",#N/A,FALSE,"Cashflow Statement";"Period 6 Financial Ratios",#N/A,FALSE,"Financial Ratios"}</definedName>
    <definedName name="wrn.Period._.6._.Financial._.Statements." hidden="1">{"Period 6 Income Statements",#N/A,FALSE,"Income Statement";"Period 6 Balance Sheets",#N/A,FALSE,"Balance Sheet";"Period 6 Cashflow Statements",#N/A,FALSE,"Cashflow Statement";"Period 6 Financial Ratios",#N/A,FALSE,"Financial Ratios"}</definedName>
    <definedName name="wrn.Period._.7._.Financial._.Statements." localSheetId="35"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31"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9"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30"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51"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7"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33"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6"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16"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10"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29"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28"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11"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36"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32"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18"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localSheetId="38"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8._.Financial._.Statements." localSheetId="35" hidden="1">{"Period 8 Income Statements",#N/A,FALSE,"Income Statement";"Period 8 Balance Sheets",#N/A,FALSE,"Balance Sheet";"Period 8 Cashflow Statements",#N/A,FALSE,"Cashflow Statement";"Period 8 Financial Ratios",#N/A,FALSE,"Financial Ratios"}</definedName>
    <definedName name="wrn.Period._.8._.Financial._.Statements." localSheetId="31" hidden="1">{"Period 8 Income Statements",#N/A,FALSE,"Income Statement";"Period 8 Balance Sheets",#N/A,FALSE,"Balance Sheet";"Period 8 Cashflow Statements",#N/A,FALSE,"Cashflow Statement";"Period 8 Financial Ratios",#N/A,FALSE,"Financial Ratios"}</definedName>
    <definedName name="wrn.Period._.8._.Financial._.Statements." localSheetId="9" hidden="1">{"Period 8 Income Statements",#N/A,FALSE,"Income Statement";"Period 8 Balance Sheets",#N/A,FALSE,"Balance Sheet";"Period 8 Cashflow Statements",#N/A,FALSE,"Cashflow Statement";"Period 8 Financial Ratios",#N/A,FALSE,"Financial Ratios"}</definedName>
    <definedName name="wrn.Period._.8._.Financial._.Statements." localSheetId="30" hidden="1">{"Period 8 Income Statements",#N/A,FALSE,"Income Statement";"Period 8 Balance Sheets",#N/A,FALSE,"Balance Sheet";"Period 8 Cashflow Statements",#N/A,FALSE,"Cashflow Statement";"Period 8 Financial Ratios",#N/A,FALSE,"Financial Ratios"}</definedName>
    <definedName name="wrn.Period._.8._.Financial._.Statements." localSheetId="51" hidden="1">{"Period 8 Income Statements",#N/A,FALSE,"Income Statement";"Period 8 Balance Sheets",#N/A,FALSE,"Balance Sheet";"Period 8 Cashflow Statements",#N/A,FALSE,"Cashflow Statement";"Period 8 Financial Ratios",#N/A,FALSE,"Financial Ratios"}</definedName>
    <definedName name="wrn.Period._.8._.Financial._.Statements." localSheetId="7" hidden="1">{"Period 8 Income Statements",#N/A,FALSE,"Income Statement";"Period 8 Balance Sheets",#N/A,FALSE,"Balance Sheet";"Period 8 Cashflow Statements",#N/A,FALSE,"Cashflow Statement";"Period 8 Financial Ratios",#N/A,FALSE,"Financial Ratios"}</definedName>
    <definedName name="wrn.Period._.8._.Financial._.Statements." localSheetId="33" hidden="1">{"Period 8 Income Statements",#N/A,FALSE,"Income Statement";"Period 8 Balance Sheets",#N/A,FALSE,"Balance Sheet";"Period 8 Cashflow Statements",#N/A,FALSE,"Cashflow Statement";"Period 8 Financial Ratios",#N/A,FALSE,"Financial Ratios"}</definedName>
    <definedName name="wrn.Period._.8._.Financial._.Statements." localSheetId="6" hidden="1">{"Period 8 Income Statements",#N/A,FALSE,"Income Statement";"Period 8 Balance Sheets",#N/A,FALSE,"Balance Sheet";"Period 8 Cashflow Statements",#N/A,FALSE,"Cashflow Statement";"Period 8 Financial Ratios",#N/A,FALSE,"Financial Ratios"}</definedName>
    <definedName name="wrn.Period._.8._.Financial._.Statements." localSheetId="16" hidden="1">{"Period 8 Income Statements",#N/A,FALSE,"Income Statement";"Period 8 Balance Sheets",#N/A,FALSE,"Balance Sheet";"Period 8 Cashflow Statements",#N/A,FALSE,"Cashflow Statement";"Period 8 Financial Ratios",#N/A,FALSE,"Financial Ratios"}</definedName>
    <definedName name="wrn.Period._.8._.Financial._.Statements." localSheetId="10" hidden="1">{"Period 8 Income Statements",#N/A,FALSE,"Income Statement";"Period 8 Balance Sheets",#N/A,FALSE,"Balance Sheet";"Period 8 Cashflow Statements",#N/A,FALSE,"Cashflow Statement";"Period 8 Financial Ratios",#N/A,FALSE,"Financial Ratios"}</definedName>
    <definedName name="wrn.Period._.8._.Financial._.Statements." localSheetId="29" hidden="1">{"Period 8 Income Statements",#N/A,FALSE,"Income Statement";"Period 8 Balance Sheets",#N/A,FALSE,"Balance Sheet";"Period 8 Cashflow Statements",#N/A,FALSE,"Cashflow Statement";"Period 8 Financial Ratios",#N/A,FALSE,"Financial Ratios"}</definedName>
    <definedName name="wrn.Period._.8._.Financial._.Statements." localSheetId="28" hidden="1">{"Period 8 Income Statements",#N/A,FALSE,"Income Statement";"Period 8 Balance Sheets",#N/A,FALSE,"Balance Sheet";"Period 8 Cashflow Statements",#N/A,FALSE,"Cashflow Statement";"Period 8 Financial Ratios",#N/A,FALSE,"Financial Ratios"}</definedName>
    <definedName name="wrn.Period._.8._.Financial._.Statements." localSheetId="11" hidden="1">{"Period 8 Income Statements",#N/A,FALSE,"Income Statement";"Period 8 Balance Sheets",#N/A,FALSE,"Balance Sheet";"Period 8 Cashflow Statements",#N/A,FALSE,"Cashflow Statement";"Period 8 Financial Ratios",#N/A,FALSE,"Financial Ratios"}</definedName>
    <definedName name="wrn.Period._.8._.Financial._.Statements." localSheetId="36" hidden="1">{"Period 8 Income Statements",#N/A,FALSE,"Income Statement";"Period 8 Balance Sheets",#N/A,FALSE,"Balance Sheet";"Period 8 Cashflow Statements",#N/A,FALSE,"Cashflow Statement";"Period 8 Financial Ratios",#N/A,FALSE,"Financial Ratios"}</definedName>
    <definedName name="wrn.Period._.8._.Financial._.Statements." localSheetId="32" hidden="1">{"Period 8 Income Statements",#N/A,FALSE,"Income Statement";"Period 8 Balance Sheets",#N/A,FALSE,"Balance Sheet";"Period 8 Cashflow Statements",#N/A,FALSE,"Cashflow Statement";"Period 8 Financial Ratios",#N/A,FALSE,"Financial Ratios"}</definedName>
    <definedName name="wrn.Period._.8._.Financial._.Statements." localSheetId="18" hidden="1">{"Period 8 Income Statements",#N/A,FALSE,"Income Statement";"Period 8 Balance Sheets",#N/A,FALSE,"Balance Sheet";"Period 8 Cashflow Statements",#N/A,FALSE,"Cashflow Statement";"Period 8 Financial Ratios",#N/A,FALSE,"Financial Ratios"}</definedName>
    <definedName name="wrn.Period._.8._.Financial._.Statements." localSheetId="38" hidden="1">{"Period 8 Income Statements",#N/A,FALSE,"Income Statement";"Period 8 Balance Sheets",#N/A,FALSE,"Balance Sheet";"Period 8 Cashflow Statements",#N/A,FALSE,"Cashflow Statement";"Period 8 Financial Ratios",#N/A,FALSE,"Financial Ratios"}</definedName>
    <definedName name="wrn.Period._.8._.Financial._.Statements." hidden="1">{"Period 8 Income Statements",#N/A,FALSE,"Income Statement";"Period 8 Balance Sheets",#N/A,FALSE,"Balance Sheet";"Period 8 Cashflow Statements",#N/A,FALSE,"Cashflow Statement";"Period 8 Financial Ratios",#N/A,FALSE,"Financial Ratios"}</definedName>
    <definedName name="wrn.Period._.9._.Financial._.Statements." localSheetId="35" hidden="1">{"Period 9 Income Statements",#N/A,FALSE,"Income Statement";"Period 9 Balance Sheets",#N/A,FALSE,"Balance Sheet";"Period 9 Cashflow Statements",#N/A,FALSE,"Cashflow Statement";"Period 9 Financial Ratios",#N/A,FALSE,"Financial Ratios"}</definedName>
    <definedName name="wrn.Period._.9._.Financial._.Statements." localSheetId="31" hidden="1">{"Period 9 Income Statements",#N/A,FALSE,"Income Statement";"Period 9 Balance Sheets",#N/A,FALSE,"Balance Sheet";"Period 9 Cashflow Statements",#N/A,FALSE,"Cashflow Statement";"Period 9 Financial Ratios",#N/A,FALSE,"Financial Ratios"}</definedName>
    <definedName name="wrn.Period._.9._.Financial._.Statements." localSheetId="9" hidden="1">{"Period 9 Income Statements",#N/A,FALSE,"Income Statement";"Period 9 Balance Sheets",#N/A,FALSE,"Balance Sheet";"Period 9 Cashflow Statements",#N/A,FALSE,"Cashflow Statement";"Period 9 Financial Ratios",#N/A,FALSE,"Financial Ratios"}</definedName>
    <definedName name="wrn.Period._.9._.Financial._.Statements." localSheetId="30" hidden="1">{"Period 9 Income Statements",#N/A,FALSE,"Income Statement";"Period 9 Balance Sheets",#N/A,FALSE,"Balance Sheet";"Period 9 Cashflow Statements",#N/A,FALSE,"Cashflow Statement";"Period 9 Financial Ratios",#N/A,FALSE,"Financial Ratios"}</definedName>
    <definedName name="wrn.Period._.9._.Financial._.Statements." localSheetId="51" hidden="1">{"Period 9 Income Statements",#N/A,FALSE,"Income Statement";"Period 9 Balance Sheets",#N/A,FALSE,"Balance Sheet";"Period 9 Cashflow Statements",#N/A,FALSE,"Cashflow Statement";"Period 9 Financial Ratios",#N/A,FALSE,"Financial Ratios"}</definedName>
    <definedName name="wrn.Period._.9._.Financial._.Statements." localSheetId="7" hidden="1">{"Period 9 Income Statements",#N/A,FALSE,"Income Statement";"Period 9 Balance Sheets",#N/A,FALSE,"Balance Sheet";"Period 9 Cashflow Statements",#N/A,FALSE,"Cashflow Statement";"Period 9 Financial Ratios",#N/A,FALSE,"Financial Ratios"}</definedName>
    <definedName name="wrn.Period._.9._.Financial._.Statements." localSheetId="33" hidden="1">{"Period 9 Income Statements",#N/A,FALSE,"Income Statement";"Period 9 Balance Sheets",#N/A,FALSE,"Balance Sheet";"Period 9 Cashflow Statements",#N/A,FALSE,"Cashflow Statement";"Period 9 Financial Ratios",#N/A,FALSE,"Financial Ratios"}</definedName>
    <definedName name="wrn.Period._.9._.Financial._.Statements." localSheetId="6" hidden="1">{"Period 9 Income Statements",#N/A,FALSE,"Income Statement";"Period 9 Balance Sheets",#N/A,FALSE,"Balance Sheet";"Period 9 Cashflow Statements",#N/A,FALSE,"Cashflow Statement";"Period 9 Financial Ratios",#N/A,FALSE,"Financial Ratios"}</definedName>
    <definedName name="wrn.Period._.9._.Financial._.Statements." localSheetId="16" hidden="1">{"Period 9 Income Statements",#N/A,FALSE,"Income Statement";"Period 9 Balance Sheets",#N/A,FALSE,"Balance Sheet";"Period 9 Cashflow Statements",#N/A,FALSE,"Cashflow Statement";"Period 9 Financial Ratios",#N/A,FALSE,"Financial Ratios"}</definedName>
    <definedName name="wrn.Period._.9._.Financial._.Statements." localSheetId="10" hidden="1">{"Period 9 Income Statements",#N/A,FALSE,"Income Statement";"Period 9 Balance Sheets",#N/A,FALSE,"Balance Sheet";"Period 9 Cashflow Statements",#N/A,FALSE,"Cashflow Statement";"Period 9 Financial Ratios",#N/A,FALSE,"Financial Ratios"}</definedName>
    <definedName name="wrn.Period._.9._.Financial._.Statements." localSheetId="29" hidden="1">{"Period 9 Income Statements",#N/A,FALSE,"Income Statement";"Period 9 Balance Sheets",#N/A,FALSE,"Balance Sheet";"Period 9 Cashflow Statements",#N/A,FALSE,"Cashflow Statement";"Period 9 Financial Ratios",#N/A,FALSE,"Financial Ratios"}</definedName>
    <definedName name="wrn.Period._.9._.Financial._.Statements." localSheetId="28" hidden="1">{"Period 9 Income Statements",#N/A,FALSE,"Income Statement";"Period 9 Balance Sheets",#N/A,FALSE,"Balance Sheet";"Period 9 Cashflow Statements",#N/A,FALSE,"Cashflow Statement";"Period 9 Financial Ratios",#N/A,FALSE,"Financial Ratios"}</definedName>
    <definedName name="wrn.Period._.9._.Financial._.Statements." localSheetId="11" hidden="1">{"Period 9 Income Statements",#N/A,FALSE,"Income Statement";"Period 9 Balance Sheets",#N/A,FALSE,"Balance Sheet";"Period 9 Cashflow Statements",#N/A,FALSE,"Cashflow Statement";"Period 9 Financial Ratios",#N/A,FALSE,"Financial Ratios"}</definedName>
    <definedName name="wrn.Period._.9._.Financial._.Statements." localSheetId="36" hidden="1">{"Period 9 Income Statements",#N/A,FALSE,"Income Statement";"Period 9 Balance Sheets",#N/A,FALSE,"Balance Sheet";"Period 9 Cashflow Statements",#N/A,FALSE,"Cashflow Statement";"Period 9 Financial Ratios",#N/A,FALSE,"Financial Ratios"}</definedName>
    <definedName name="wrn.Period._.9._.Financial._.Statements." localSheetId="32" hidden="1">{"Period 9 Income Statements",#N/A,FALSE,"Income Statement";"Period 9 Balance Sheets",#N/A,FALSE,"Balance Sheet";"Period 9 Cashflow Statements",#N/A,FALSE,"Cashflow Statement";"Period 9 Financial Ratios",#N/A,FALSE,"Financial Ratios"}</definedName>
    <definedName name="wrn.Period._.9._.Financial._.Statements." localSheetId="18" hidden="1">{"Period 9 Income Statements",#N/A,FALSE,"Income Statement";"Period 9 Balance Sheets",#N/A,FALSE,"Balance Sheet";"Period 9 Cashflow Statements",#N/A,FALSE,"Cashflow Statement";"Period 9 Financial Ratios",#N/A,FALSE,"Financial Ratios"}</definedName>
    <definedName name="wrn.Period._.9._.Financial._.Statements." localSheetId="38" hidden="1">{"Period 9 Income Statements",#N/A,FALSE,"Income Statement";"Period 9 Balance Sheets",#N/A,FALSE,"Balance Sheet";"Period 9 Cashflow Statements",#N/A,FALSE,"Cashflow Statement";"Period 9 Financial Ratios",#N/A,FALSE,"Financial Ratios"}</definedName>
    <definedName name="wrn.Period._.9._.Financial._.Statements." hidden="1">{"Period 9 Income Statements",#N/A,FALSE,"Income Statement";"Period 9 Balance Sheets",#N/A,FALSE,"Balance Sheet";"Period 9 Cashflow Statements",#N/A,FALSE,"Cashflow Statement";"Period 9 Financial Ratios",#N/A,FALSE,"Financial Ratios"}</definedName>
    <definedName name="wrn.Period._.Report._.for._.AKE." localSheetId="9" hidden="1">{#N/A,#N/A,TRUE,"Sum";#N/A,#N/A,TRUE,"P&amp;L";#N/A,#N/A,TRUE,"B-S";#N/A,#N/A,TRUE,"C-F";#N/A,#N/A,TRUE,"Strap";#N/A,#N/A,TRUE,"SAP"}</definedName>
    <definedName name="wrn.Period._.Report._.for._.AKE." localSheetId="51" hidden="1">{#N/A,#N/A,TRUE,"Sum";#N/A,#N/A,TRUE,"P&amp;L";#N/A,#N/A,TRUE,"B-S";#N/A,#N/A,TRUE,"C-F";#N/A,#N/A,TRUE,"Strap";#N/A,#N/A,TRUE,"SAP"}</definedName>
    <definedName name="wrn.Period._.Report._.for._.AKE." localSheetId="7" hidden="1">{#N/A,#N/A,TRUE,"Sum";#N/A,#N/A,TRUE,"P&amp;L";#N/A,#N/A,TRUE,"B-S";#N/A,#N/A,TRUE,"C-F";#N/A,#N/A,TRUE,"Strap";#N/A,#N/A,TRUE,"SAP"}</definedName>
    <definedName name="wrn.Period._.Report._.for._.AKE." localSheetId="6" hidden="1">{#N/A,#N/A,TRUE,"Sum";#N/A,#N/A,TRUE,"P&amp;L";#N/A,#N/A,TRUE,"B-S";#N/A,#N/A,TRUE,"C-F";#N/A,#N/A,TRUE,"Strap";#N/A,#N/A,TRUE,"SAP"}</definedName>
    <definedName name="wrn.Period._.Report._.for._.AKE." localSheetId="16" hidden="1">{#N/A,#N/A,TRUE,"Sum";#N/A,#N/A,TRUE,"P&amp;L";#N/A,#N/A,TRUE,"B-S";#N/A,#N/A,TRUE,"C-F";#N/A,#N/A,TRUE,"Strap";#N/A,#N/A,TRUE,"SAP"}</definedName>
    <definedName name="wrn.Period._.Report._.for._.AKE." localSheetId="10" hidden="1">{#N/A,#N/A,TRUE,"Sum";#N/A,#N/A,TRUE,"P&amp;L";#N/A,#N/A,TRUE,"B-S";#N/A,#N/A,TRUE,"C-F";#N/A,#N/A,TRUE,"Strap";#N/A,#N/A,TRUE,"SAP"}</definedName>
    <definedName name="wrn.Period._.Report._.for._.AKE." localSheetId="29" hidden="1">{#N/A,#N/A,TRUE,"Sum";#N/A,#N/A,TRUE,"P&amp;L";#N/A,#N/A,TRUE,"B-S";#N/A,#N/A,TRUE,"C-F";#N/A,#N/A,TRUE,"Strap";#N/A,#N/A,TRUE,"SAP"}</definedName>
    <definedName name="wrn.Period._.Report._.for._.AKE." localSheetId="28" hidden="1">{#N/A,#N/A,TRUE,"Sum";#N/A,#N/A,TRUE,"P&amp;L";#N/A,#N/A,TRUE,"B-S";#N/A,#N/A,TRUE,"C-F";#N/A,#N/A,TRUE,"Strap";#N/A,#N/A,TRUE,"SAP"}</definedName>
    <definedName name="wrn.Period._.Report._.for._.AKE." localSheetId="11" hidden="1">{#N/A,#N/A,TRUE,"Sum";#N/A,#N/A,TRUE,"P&amp;L";#N/A,#N/A,TRUE,"B-S";#N/A,#N/A,TRUE,"C-F";#N/A,#N/A,TRUE,"Strap";#N/A,#N/A,TRUE,"SAP"}</definedName>
    <definedName name="wrn.Period._.Report._.for._.AKE." localSheetId="36" hidden="1">{#N/A,#N/A,TRUE,"Sum";#N/A,#N/A,TRUE,"P&amp;L";#N/A,#N/A,TRUE,"B-S";#N/A,#N/A,TRUE,"C-F";#N/A,#N/A,TRUE,"Strap";#N/A,#N/A,TRUE,"SAP"}</definedName>
    <definedName name="wrn.Period._.Report._.for._.AKE." localSheetId="18" hidden="1">{#N/A,#N/A,TRUE,"Sum";#N/A,#N/A,TRUE,"P&amp;L";#N/A,#N/A,TRUE,"B-S";#N/A,#N/A,TRUE,"C-F";#N/A,#N/A,TRUE,"Strap";#N/A,#N/A,TRUE,"SAP"}</definedName>
    <definedName name="wrn.Period._.Report._.for._.AKE." localSheetId="38" hidden="1">{#N/A,#N/A,TRUE,"Sum";#N/A,#N/A,TRUE,"P&amp;L";#N/A,#N/A,TRUE,"B-S";#N/A,#N/A,TRUE,"C-F";#N/A,#N/A,TRUE,"Strap";#N/A,#N/A,TRUE,"SAP"}</definedName>
    <definedName name="wrn.Period._.Report._.for._.AKE." hidden="1">{#N/A,#N/A,TRUE,"Sum";#N/A,#N/A,TRUE,"P&amp;L";#N/A,#N/A,TRUE,"B-S";#N/A,#N/A,TRUE,"C-F";#N/A,#N/A,TRUE,"Strap";#N/A,#N/A,TRUE,"SAP"}</definedName>
    <definedName name="wrn.Pharm._.Market._.Report." localSheetId="35" hidden="1">{#N/A,#N/A,FALSE,"Sales Graph";#N/A,#N/A,FALSE,"PSBM";#N/A,#N/A,FALSE,"BUC Graph";#N/A,#N/A,FALSE,"P&amp;L - YTD"}</definedName>
    <definedName name="wrn.Pharm._.Market._.Report." localSheetId="31" hidden="1">{#N/A,#N/A,FALSE,"Sales Graph";#N/A,#N/A,FALSE,"PSBM";#N/A,#N/A,FALSE,"BUC Graph";#N/A,#N/A,FALSE,"P&amp;L - YTD"}</definedName>
    <definedName name="wrn.Pharm._.Market._.Report." localSheetId="9" hidden="1">{#N/A,#N/A,FALSE,"Sales Graph";#N/A,#N/A,FALSE,"PSBM";#N/A,#N/A,FALSE,"BUC Graph";#N/A,#N/A,FALSE,"P&amp;L - YTD"}</definedName>
    <definedName name="wrn.Pharm._.Market._.Report." localSheetId="30" hidden="1">{#N/A,#N/A,FALSE,"Sales Graph";#N/A,#N/A,FALSE,"PSBM";#N/A,#N/A,FALSE,"BUC Graph";#N/A,#N/A,FALSE,"P&amp;L - YTD"}</definedName>
    <definedName name="wrn.Pharm._.Market._.Report." localSheetId="51" hidden="1">{#N/A,#N/A,FALSE,"Sales Graph";#N/A,#N/A,FALSE,"PSBM";#N/A,#N/A,FALSE,"BUC Graph";#N/A,#N/A,FALSE,"P&amp;L - YTD"}</definedName>
    <definedName name="wrn.Pharm._.Market._.Report." localSheetId="7" hidden="1">{#N/A,#N/A,FALSE,"Sales Graph";#N/A,#N/A,FALSE,"PSBM";#N/A,#N/A,FALSE,"BUC Graph";#N/A,#N/A,FALSE,"P&amp;L - YTD"}</definedName>
    <definedName name="wrn.Pharm._.Market._.Report." localSheetId="33" hidden="1">{#N/A,#N/A,FALSE,"Sales Graph";#N/A,#N/A,FALSE,"PSBM";#N/A,#N/A,FALSE,"BUC Graph";#N/A,#N/A,FALSE,"P&amp;L - YTD"}</definedName>
    <definedName name="wrn.Pharm._.Market._.Report." localSheetId="6" hidden="1">{#N/A,#N/A,FALSE,"Sales Graph";#N/A,#N/A,FALSE,"PSBM";#N/A,#N/A,FALSE,"BUC Graph";#N/A,#N/A,FALSE,"P&amp;L - YTD"}</definedName>
    <definedName name="wrn.Pharm._.Market._.Report." localSheetId="16" hidden="1">{#N/A,#N/A,FALSE,"Sales Graph";#N/A,#N/A,FALSE,"PSBM";#N/A,#N/A,FALSE,"BUC Graph";#N/A,#N/A,FALSE,"P&amp;L - YTD"}</definedName>
    <definedName name="wrn.Pharm._.Market._.Report." localSheetId="10" hidden="1">{#N/A,#N/A,FALSE,"Sales Graph";#N/A,#N/A,FALSE,"PSBM";#N/A,#N/A,FALSE,"BUC Graph";#N/A,#N/A,FALSE,"P&amp;L - YTD"}</definedName>
    <definedName name="wrn.Pharm._.Market._.Report." localSheetId="29" hidden="1">{#N/A,#N/A,FALSE,"Sales Graph";#N/A,#N/A,FALSE,"PSBM";#N/A,#N/A,FALSE,"BUC Graph";#N/A,#N/A,FALSE,"P&amp;L - YTD"}</definedName>
    <definedName name="wrn.Pharm._.Market._.Report." localSheetId="28" hidden="1">{#N/A,#N/A,FALSE,"Sales Graph";#N/A,#N/A,FALSE,"PSBM";#N/A,#N/A,FALSE,"BUC Graph";#N/A,#N/A,FALSE,"P&amp;L - YTD"}</definedName>
    <definedName name="wrn.Pharm._.Market._.Report." localSheetId="11" hidden="1">{#N/A,#N/A,FALSE,"Sales Graph";#N/A,#N/A,FALSE,"PSBM";#N/A,#N/A,FALSE,"BUC Graph";#N/A,#N/A,FALSE,"P&amp;L - YTD"}</definedName>
    <definedName name="wrn.Pharm._.Market._.Report." localSheetId="36" hidden="1">{#N/A,#N/A,FALSE,"Sales Graph";#N/A,#N/A,FALSE,"PSBM";#N/A,#N/A,FALSE,"BUC Graph";#N/A,#N/A,FALSE,"P&amp;L - YTD"}</definedName>
    <definedName name="wrn.Pharm._.Market._.Report." localSheetId="32" hidden="1">{#N/A,#N/A,FALSE,"Sales Graph";#N/A,#N/A,FALSE,"PSBM";#N/A,#N/A,FALSE,"BUC Graph";#N/A,#N/A,FALSE,"P&amp;L - YTD"}</definedName>
    <definedName name="wrn.Pharm._.Market._.Report." localSheetId="18" hidden="1">{#N/A,#N/A,FALSE,"Sales Graph";#N/A,#N/A,FALSE,"PSBM";#N/A,#N/A,FALSE,"BUC Graph";#N/A,#N/A,FALSE,"P&amp;L - YTD"}</definedName>
    <definedName name="wrn.Pharm._.Market._.Report." localSheetId="38" hidden="1">{#N/A,#N/A,FALSE,"Sales Graph";#N/A,#N/A,FALSE,"PSBM";#N/A,#N/A,FALSE,"BUC Graph";#N/A,#N/A,FALSE,"P&amp;L - YTD"}</definedName>
    <definedName name="wrn.Pharm._.Market._.Report." hidden="1">{#N/A,#N/A,FALSE,"Sales Graph";#N/A,#N/A,FALSE,"PSBM";#N/A,#N/A,FALSE,"BUC Graph";#N/A,#N/A,FALSE,"P&amp;L - YTD"}</definedName>
    <definedName name="wrn.Pharmaceuticals." localSheetId="35"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3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9"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3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5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7"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33"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1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1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29"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2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1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3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32"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1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localSheetId="3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L._.Report." localSheetId="9" hidden="1">{"Page1",#N/A,TRUE,"P&amp;LREP";"PAge 2",#N/A,TRUE,"P&amp;LREP";"Page3",#N/A,TRUE,"P&amp;LREP";"Page4",#N/A,TRUE,"P&amp;LREP"}</definedName>
    <definedName name="wrn.PL._.Report." localSheetId="16" hidden="1">{"Page1",#N/A,TRUE,"P&amp;LREP";"PAge 2",#N/A,TRUE,"P&amp;LREP";"Page3",#N/A,TRUE,"P&amp;LREP";"Page4",#N/A,TRUE,"P&amp;LREP"}</definedName>
    <definedName name="wrn.PL._.Report." localSheetId="10" hidden="1">{"Page1",#N/A,TRUE,"P&amp;LREP";"PAge 2",#N/A,TRUE,"P&amp;LREP";"Page3",#N/A,TRUE,"P&amp;LREP";"Page4",#N/A,TRUE,"P&amp;LREP"}</definedName>
    <definedName name="wrn.PL._.Report." localSheetId="11" hidden="1">{"Page1",#N/A,TRUE,"P&amp;LREP";"PAge 2",#N/A,TRUE,"P&amp;LREP";"Page3",#N/A,TRUE,"P&amp;LREP";"Page4",#N/A,TRUE,"P&amp;LREP"}</definedName>
    <definedName name="wrn.PL._.Report." localSheetId="18" hidden="1">{"Page1",#N/A,TRUE,"P&amp;LREP";"PAge 2",#N/A,TRUE,"P&amp;LREP";"Page3",#N/A,TRUE,"P&amp;LREP";"Page4",#N/A,TRUE,"P&amp;LREP"}</definedName>
    <definedName name="wrn.PL._.Report." localSheetId="38" hidden="1">{"Page1",#N/A,TRUE,"P&amp;LREP";"PAge 2",#N/A,TRUE,"P&amp;LREP";"Page3",#N/A,TRUE,"P&amp;LREP";"Page4",#N/A,TRUE,"P&amp;LREP"}</definedName>
    <definedName name="wrn.PL._.Report." hidden="1">{"Page1",#N/A,TRUE,"P&amp;LREP";"PAge 2",#N/A,TRUE,"P&amp;LREP";"Page3",#N/A,TRUE,"P&amp;LREP";"Page4",#N/A,TRUE,"P&amp;LREP"}</definedName>
    <definedName name="wrn.Planilhas." localSheetId="9" hidden="1">{"Presentation","Presentation",FALSE,"3 COT"}</definedName>
    <definedName name="wrn.Planilhas." localSheetId="51" hidden="1">{"Presentation","Presentation",FALSE,"3 COT"}</definedName>
    <definedName name="wrn.Planilhas." localSheetId="7" hidden="1">{"Presentation","Presentation",FALSE,"3 COT"}</definedName>
    <definedName name="wrn.Planilhas." localSheetId="6" hidden="1">{"Presentation","Presentation",FALSE,"3 COT"}</definedName>
    <definedName name="wrn.Planilhas." localSheetId="10" hidden="1">{"Presentation","Presentation",FALSE,"3 COT"}</definedName>
    <definedName name="wrn.Planilhas." localSheetId="28" hidden="1">{"Presentation","Presentation",FALSE,"3 COT"}</definedName>
    <definedName name="wrn.Planilhas." localSheetId="11" hidden="1">{"Presentation","Presentation",FALSE,"3 COT"}</definedName>
    <definedName name="wrn.Planilhas." localSheetId="36" hidden="1">{"Presentation","Presentation",FALSE,"3 COT"}</definedName>
    <definedName name="wrn.Planilhas." localSheetId="18" hidden="1">{"Presentation","Presentation",FALSE,"3 COT"}</definedName>
    <definedName name="wrn.Planilhas." localSheetId="38" hidden="1">{"Presentation","Presentation",FALSE,"3 COT"}</definedName>
    <definedName name="wrn.Planilhas." hidden="1">{"Presentation","Presentation",FALSE,"3 COT"}</definedName>
    <definedName name="wrn.ppp" localSheetId="35" hidden="1">{#N/A,#N/A,FALSE,"1";#N/A,#N/A,FALSE,"2";#N/A,#N/A,FALSE,"16 - 17";#N/A,#N/A,FALSE,"18 - 19";#N/A,#N/A,FALSE,"26";#N/A,#N/A,FALSE,"27";#N/A,#N/A,FALSE,"28"}</definedName>
    <definedName name="wrn.ppp" localSheetId="31" hidden="1">{#N/A,#N/A,FALSE,"1";#N/A,#N/A,FALSE,"2";#N/A,#N/A,FALSE,"16 - 17";#N/A,#N/A,FALSE,"18 - 19";#N/A,#N/A,FALSE,"26";#N/A,#N/A,FALSE,"27";#N/A,#N/A,FALSE,"28"}</definedName>
    <definedName name="wrn.ppp" localSheetId="9" hidden="1">{#N/A,#N/A,FALSE,"1";#N/A,#N/A,FALSE,"2";#N/A,#N/A,FALSE,"16 - 17";#N/A,#N/A,FALSE,"18 - 19";#N/A,#N/A,FALSE,"26";#N/A,#N/A,FALSE,"27";#N/A,#N/A,FALSE,"28"}</definedName>
    <definedName name="wrn.ppp" localSheetId="30" hidden="1">{#N/A,#N/A,FALSE,"1";#N/A,#N/A,FALSE,"2";#N/A,#N/A,FALSE,"16 - 17";#N/A,#N/A,FALSE,"18 - 19";#N/A,#N/A,FALSE,"26";#N/A,#N/A,FALSE,"27";#N/A,#N/A,FALSE,"28"}</definedName>
    <definedName name="wrn.ppp" localSheetId="51" hidden="1">{#N/A,#N/A,FALSE,"1";#N/A,#N/A,FALSE,"2";#N/A,#N/A,FALSE,"16 - 17";#N/A,#N/A,FALSE,"18 - 19";#N/A,#N/A,FALSE,"26";#N/A,#N/A,FALSE,"27";#N/A,#N/A,FALSE,"28"}</definedName>
    <definedName name="wrn.ppp" localSheetId="7" hidden="1">{#N/A,#N/A,FALSE,"1";#N/A,#N/A,FALSE,"2";#N/A,#N/A,FALSE,"16 - 17";#N/A,#N/A,FALSE,"18 - 19";#N/A,#N/A,FALSE,"26";#N/A,#N/A,FALSE,"27";#N/A,#N/A,FALSE,"28"}</definedName>
    <definedName name="wrn.ppp" localSheetId="33" hidden="1">{#N/A,#N/A,FALSE,"1";#N/A,#N/A,FALSE,"2";#N/A,#N/A,FALSE,"16 - 17";#N/A,#N/A,FALSE,"18 - 19";#N/A,#N/A,FALSE,"26";#N/A,#N/A,FALSE,"27";#N/A,#N/A,FALSE,"28"}</definedName>
    <definedName name="wrn.ppp" localSheetId="6" hidden="1">{#N/A,#N/A,FALSE,"1";#N/A,#N/A,FALSE,"2";#N/A,#N/A,FALSE,"16 - 17";#N/A,#N/A,FALSE,"18 - 19";#N/A,#N/A,FALSE,"26";#N/A,#N/A,FALSE,"27";#N/A,#N/A,FALSE,"28"}</definedName>
    <definedName name="wrn.ppp" localSheetId="16" hidden="1">{#N/A,#N/A,FALSE,"1";#N/A,#N/A,FALSE,"2";#N/A,#N/A,FALSE,"16 - 17";#N/A,#N/A,FALSE,"18 - 19";#N/A,#N/A,FALSE,"26";#N/A,#N/A,FALSE,"27";#N/A,#N/A,FALSE,"28"}</definedName>
    <definedName name="wrn.ppp" localSheetId="10" hidden="1">{#N/A,#N/A,FALSE,"1";#N/A,#N/A,FALSE,"2";#N/A,#N/A,FALSE,"16 - 17";#N/A,#N/A,FALSE,"18 - 19";#N/A,#N/A,FALSE,"26";#N/A,#N/A,FALSE,"27";#N/A,#N/A,FALSE,"28"}</definedName>
    <definedName name="wrn.ppp" localSheetId="29" hidden="1">{#N/A,#N/A,FALSE,"1";#N/A,#N/A,FALSE,"2";#N/A,#N/A,FALSE,"16 - 17";#N/A,#N/A,FALSE,"18 - 19";#N/A,#N/A,FALSE,"26";#N/A,#N/A,FALSE,"27";#N/A,#N/A,FALSE,"28"}</definedName>
    <definedName name="wrn.ppp" localSheetId="28" hidden="1">{#N/A,#N/A,FALSE,"1";#N/A,#N/A,FALSE,"2";#N/A,#N/A,FALSE,"16 - 17";#N/A,#N/A,FALSE,"18 - 19";#N/A,#N/A,FALSE,"26";#N/A,#N/A,FALSE,"27";#N/A,#N/A,FALSE,"28"}</definedName>
    <definedName name="wrn.ppp" localSheetId="11" hidden="1">{#N/A,#N/A,FALSE,"1";#N/A,#N/A,FALSE,"2";#N/A,#N/A,FALSE,"16 - 17";#N/A,#N/A,FALSE,"18 - 19";#N/A,#N/A,FALSE,"26";#N/A,#N/A,FALSE,"27";#N/A,#N/A,FALSE,"28"}</definedName>
    <definedName name="wrn.ppp" localSheetId="36" hidden="1">{#N/A,#N/A,FALSE,"1";#N/A,#N/A,FALSE,"2";#N/A,#N/A,FALSE,"16 - 17";#N/A,#N/A,FALSE,"18 - 19";#N/A,#N/A,FALSE,"26";#N/A,#N/A,FALSE,"27";#N/A,#N/A,FALSE,"28"}</definedName>
    <definedName name="wrn.ppp" localSheetId="32" hidden="1">{#N/A,#N/A,FALSE,"1";#N/A,#N/A,FALSE,"2";#N/A,#N/A,FALSE,"16 - 17";#N/A,#N/A,FALSE,"18 - 19";#N/A,#N/A,FALSE,"26";#N/A,#N/A,FALSE,"27";#N/A,#N/A,FALSE,"28"}</definedName>
    <definedName name="wrn.ppp" localSheetId="18" hidden="1">{#N/A,#N/A,FALSE,"1";#N/A,#N/A,FALSE,"2";#N/A,#N/A,FALSE,"16 - 17";#N/A,#N/A,FALSE,"18 - 19";#N/A,#N/A,FALSE,"26";#N/A,#N/A,FALSE,"27";#N/A,#N/A,FALSE,"28"}</definedName>
    <definedName name="wrn.ppp" localSheetId="38" hidden="1">{#N/A,#N/A,FALSE,"1";#N/A,#N/A,FALSE,"2";#N/A,#N/A,FALSE,"16 - 17";#N/A,#N/A,FALSE,"18 - 19";#N/A,#N/A,FALSE,"26";#N/A,#N/A,FALSE,"27";#N/A,#N/A,FALSE,"28"}</definedName>
    <definedName name="wrn.ppp" hidden="1">{#N/A,#N/A,FALSE,"1";#N/A,#N/A,FALSE,"2";#N/A,#N/A,FALSE,"16 - 17";#N/A,#N/A,FALSE,"18 - 19";#N/A,#N/A,FALSE,"26";#N/A,#N/A,FALSE,"27";#N/A,#N/A,FALSE,"28"}</definedName>
    <definedName name="wrn.PRELIST." localSheetId="9" hidden="1">{#N/A,#N/A,FALSE,"A"}</definedName>
    <definedName name="wrn.PRELIST." localSheetId="51" hidden="1">{#N/A,#N/A,FALSE,"A"}</definedName>
    <definedName name="wrn.PRELIST." localSheetId="7" hidden="1">{#N/A,#N/A,FALSE,"A"}</definedName>
    <definedName name="wrn.PRELIST." localSheetId="6" hidden="1">{#N/A,#N/A,FALSE,"A"}</definedName>
    <definedName name="wrn.PRELIST." localSheetId="10" hidden="1">{#N/A,#N/A,FALSE,"A"}</definedName>
    <definedName name="wrn.PRELIST." localSheetId="28" hidden="1">{#N/A,#N/A,FALSE,"A"}</definedName>
    <definedName name="wrn.PRELIST." localSheetId="11" hidden="1">{#N/A,#N/A,FALSE,"A"}</definedName>
    <definedName name="wrn.PRELIST." localSheetId="36" hidden="1">{#N/A,#N/A,FALSE,"A"}</definedName>
    <definedName name="wrn.PRELIST." localSheetId="18" hidden="1">{#N/A,#N/A,FALSE,"A"}</definedName>
    <definedName name="wrn.PRELIST." localSheetId="38" hidden="1">{#N/A,#N/A,FALSE,"A"}</definedName>
    <definedName name="wrn.PRELIST." hidden="1">{#N/A,#N/A,FALSE,"A"}</definedName>
    <definedName name="wrn.prin2._.all." localSheetId="35" hidden="1">{#N/A,#N/A,FALSE,"Pharm";#N/A,#N/A,FALSE,"WWCM"}</definedName>
    <definedName name="wrn.prin2._.all." localSheetId="31" hidden="1">{#N/A,#N/A,FALSE,"Pharm";#N/A,#N/A,FALSE,"WWCM"}</definedName>
    <definedName name="wrn.prin2._.all." localSheetId="9" hidden="1">{#N/A,#N/A,FALSE,"Pharm";#N/A,#N/A,FALSE,"WWCM"}</definedName>
    <definedName name="wrn.prin2._.all." localSheetId="30" hidden="1">{#N/A,#N/A,FALSE,"Pharm";#N/A,#N/A,FALSE,"WWCM"}</definedName>
    <definedName name="wrn.prin2._.all." localSheetId="51" hidden="1">{#N/A,#N/A,FALSE,"Pharm";#N/A,#N/A,FALSE,"WWCM"}</definedName>
    <definedName name="wrn.prin2._.all." localSheetId="7" hidden="1">{#N/A,#N/A,FALSE,"Pharm";#N/A,#N/A,FALSE,"WWCM"}</definedName>
    <definedName name="wrn.prin2._.all." localSheetId="33" hidden="1">{#N/A,#N/A,FALSE,"Pharm";#N/A,#N/A,FALSE,"WWCM"}</definedName>
    <definedName name="wrn.prin2._.all." localSheetId="6" hidden="1">{#N/A,#N/A,FALSE,"Pharm";#N/A,#N/A,FALSE,"WWCM"}</definedName>
    <definedName name="wrn.prin2._.all." localSheetId="16" hidden="1">{#N/A,#N/A,FALSE,"Pharm";#N/A,#N/A,FALSE,"WWCM"}</definedName>
    <definedName name="wrn.prin2._.all." localSheetId="10" hidden="1">{#N/A,#N/A,FALSE,"Pharm";#N/A,#N/A,FALSE,"WWCM"}</definedName>
    <definedName name="wrn.prin2._.all." localSheetId="29" hidden="1">{#N/A,#N/A,FALSE,"Pharm";#N/A,#N/A,FALSE,"WWCM"}</definedName>
    <definedName name="wrn.prin2._.all." localSheetId="28" hidden="1">{#N/A,#N/A,FALSE,"Pharm";#N/A,#N/A,FALSE,"WWCM"}</definedName>
    <definedName name="wrn.prin2._.all." localSheetId="11" hidden="1">{#N/A,#N/A,FALSE,"Pharm";#N/A,#N/A,FALSE,"WWCM"}</definedName>
    <definedName name="wrn.prin2._.all." localSheetId="36" hidden="1">{#N/A,#N/A,FALSE,"Pharm";#N/A,#N/A,FALSE,"WWCM"}</definedName>
    <definedName name="wrn.prin2._.all." localSheetId="32" hidden="1">{#N/A,#N/A,FALSE,"Pharm";#N/A,#N/A,FALSE,"WWCM"}</definedName>
    <definedName name="wrn.prin2._.all." localSheetId="18" hidden="1">{#N/A,#N/A,FALSE,"Pharm";#N/A,#N/A,FALSE,"WWCM"}</definedName>
    <definedName name="wrn.prin2._.all." localSheetId="38" hidden="1">{#N/A,#N/A,FALSE,"Pharm";#N/A,#N/A,FALSE,"WWCM"}</definedName>
    <definedName name="wrn.prin2._.all." hidden="1">{#N/A,#N/A,FALSE,"Pharm";#N/A,#N/A,FALSE,"WWCM"}</definedName>
    <definedName name="wrn.prin3" localSheetId="35" hidden="1">{#N/A,#N/A,FALSE,"Pharm";#N/A,#N/A,FALSE,"WWCM"}</definedName>
    <definedName name="wrn.prin3" localSheetId="31" hidden="1">{#N/A,#N/A,FALSE,"Pharm";#N/A,#N/A,FALSE,"WWCM"}</definedName>
    <definedName name="wrn.prin3" localSheetId="9" hidden="1">{#N/A,#N/A,FALSE,"Pharm";#N/A,#N/A,FALSE,"WWCM"}</definedName>
    <definedName name="wrn.prin3" localSheetId="30" hidden="1">{#N/A,#N/A,FALSE,"Pharm";#N/A,#N/A,FALSE,"WWCM"}</definedName>
    <definedName name="wrn.prin3" localSheetId="51" hidden="1">{#N/A,#N/A,FALSE,"Pharm";#N/A,#N/A,FALSE,"WWCM"}</definedName>
    <definedName name="wrn.prin3" localSheetId="7" hidden="1">{#N/A,#N/A,FALSE,"Pharm";#N/A,#N/A,FALSE,"WWCM"}</definedName>
    <definedName name="wrn.prin3" localSheetId="33" hidden="1">{#N/A,#N/A,FALSE,"Pharm";#N/A,#N/A,FALSE,"WWCM"}</definedName>
    <definedName name="wrn.prin3" localSheetId="6" hidden="1">{#N/A,#N/A,FALSE,"Pharm";#N/A,#N/A,FALSE,"WWCM"}</definedName>
    <definedName name="wrn.prin3" localSheetId="16" hidden="1">{#N/A,#N/A,FALSE,"Pharm";#N/A,#N/A,FALSE,"WWCM"}</definedName>
    <definedName name="wrn.prin3" localSheetId="10" hidden="1">{#N/A,#N/A,FALSE,"Pharm";#N/A,#N/A,FALSE,"WWCM"}</definedName>
    <definedName name="wrn.prin3" localSheetId="29" hidden="1">{#N/A,#N/A,FALSE,"Pharm";#N/A,#N/A,FALSE,"WWCM"}</definedName>
    <definedName name="wrn.prin3" localSheetId="28" hidden="1">{#N/A,#N/A,FALSE,"Pharm";#N/A,#N/A,FALSE,"WWCM"}</definedName>
    <definedName name="wrn.prin3" localSheetId="11" hidden="1">{#N/A,#N/A,FALSE,"Pharm";#N/A,#N/A,FALSE,"WWCM"}</definedName>
    <definedName name="wrn.prin3" localSheetId="36" hidden="1">{#N/A,#N/A,FALSE,"Pharm";#N/A,#N/A,FALSE,"WWCM"}</definedName>
    <definedName name="wrn.prin3" localSheetId="32" hidden="1">{#N/A,#N/A,FALSE,"Pharm";#N/A,#N/A,FALSE,"WWCM"}</definedName>
    <definedName name="wrn.prin3" localSheetId="18" hidden="1">{#N/A,#N/A,FALSE,"Pharm";#N/A,#N/A,FALSE,"WWCM"}</definedName>
    <definedName name="wrn.prin3" localSheetId="38" hidden="1">{#N/A,#N/A,FALSE,"Pharm";#N/A,#N/A,FALSE,"WWCM"}</definedName>
    <definedName name="wrn.prin3" hidden="1">{#N/A,#N/A,FALSE,"Pharm";#N/A,#N/A,FALSE,"WWCM"}</definedName>
    <definedName name="wrn.print" localSheetId="35" hidden="1">{#N/A,#N/A,FALSE,"Pharm";#N/A,#N/A,FALSE,"WWCM"}</definedName>
    <definedName name="wrn.print" localSheetId="31" hidden="1">{#N/A,#N/A,FALSE,"Pharm";#N/A,#N/A,FALSE,"WWCM"}</definedName>
    <definedName name="wrn.print" localSheetId="9" hidden="1">{#N/A,#N/A,FALSE,"Pharm";#N/A,#N/A,FALSE,"WWCM"}</definedName>
    <definedName name="wrn.print" localSheetId="30" hidden="1">{#N/A,#N/A,FALSE,"Pharm";#N/A,#N/A,FALSE,"WWCM"}</definedName>
    <definedName name="wrn.print" localSheetId="51" hidden="1">{#N/A,#N/A,FALSE,"Pharm";#N/A,#N/A,FALSE,"WWCM"}</definedName>
    <definedName name="wrn.print" localSheetId="7" hidden="1">{#N/A,#N/A,FALSE,"Pharm";#N/A,#N/A,FALSE,"WWCM"}</definedName>
    <definedName name="wrn.print" localSheetId="33" hidden="1">{#N/A,#N/A,FALSE,"Pharm";#N/A,#N/A,FALSE,"WWCM"}</definedName>
    <definedName name="wrn.print" localSheetId="6" hidden="1">{#N/A,#N/A,FALSE,"Pharm";#N/A,#N/A,FALSE,"WWCM"}</definedName>
    <definedName name="wrn.print" localSheetId="16" hidden="1">{#N/A,#N/A,FALSE,"Pharm";#N/A,#N/A,FALSE,"WWCM"}</definedName>
    <definedName name="wrn.print" localSheetId="10" hidden="1">{#N/A,#N/A,FALSE,"Pharm";#N/A,#N/A,FALSE,"WWCM"}</definedName>
    <definedName name="wrn.print" localSheetId="29" hidden="1">{#N/A,#N/A,FALSE,"Pharm";#N/A,#N/A,FALSE,"WWCM"}</definedName>
    <definedName name="wrn.print" localSheetId="28" hidden="1">{#N/A,#N/A,FALSE,"Pharm";#N/A,#N/A,FALSE,"WWCM"}</definedName>
    <definedName name="wrn.print" localSheetId="11" hidden="1">{#N/A,#N/A,FALSE,"Pharm";#N/A,#N/A,FALSE,"WWCM"}</definedName>
    <definedName name="wrn.print" localSheetId="36" hidden="1">{#N/A,#N/A,FALSE,"Pharm";#N/A,#N/A,FALSE,"WWCM"}</definedName>
    <definedName name="wrn.print" localSheetId="32" hidden="1">{#N/A,#N/A,FALSE,"Pharm";#N/A,#N/A,FALSE,"WWCM"}</definedName>
    <definedName name="wrn.print" localSheetId="18" hidden="1">{#N/A,#N/A,FALSE,"Pharm";#N/A,#N/A,FALSE,"WWCM"}</definedName>
    <definedName name="wrn.print" localSheetId="38" hidden="1">{#N/A,#N/A,FALSE,"Pharm";#N/A,#N/A,FALSE,"WWCM"}</definedName>
    <definedName name="wrn.print" hidden="1">{#N/A,#N/A,FALSE,"Pharm";#N/A,#N/A,FALSE,"WWCM"}</definedName>
    <definedName name="wrn.print." localSheetId="35" hidden="1">{"deo",#N/A,FALSE,"deo";"hhc",#N/A,FALSE,"HHC";"shampoo",#N/A,FALSE,"shampoo";"toothpaste",#N/A,FALSE,"toothpaste";"toothbrush",#N/A,FALSE,"toothbrush";"fab.clean.",#N/A,FALSE,"fab. clean";"fab.cond",#N/A,FALSE,"fab.cond";"mdw",#N/A,FALSE,"MDW";"skin",#N/A,FALSE,"skin"}</definedName>
    <definedName name="wrn.print." localSheetId="31" hidden="1">{"deo",#N/A,FALSE,"deo";"hhc",#N/A,FALSE,"HHC";"shampoo",#N/A,FALSE,"shampoo";"toothpaste",#N/A,FALSE,"toothpaste";"toothbrush",#N/A,FALSE,"toothbrush";"fab.clean.",#N/A,FALSE,"fab. clean";"fab.cond",#N/A,FALSE,"fab.cond";"mdw",#N/A,FALSE,"MDW";"skin",#N/A,FALSE,"skin"}</definedName>
    <definedName name="wrn.print." localSheetId="9" hidden="1">{"deo",#N/A,FALSE,"deo";"hhc",#N/A,FALSE,"HHC";"shampoo",#N/A,FALSE,"shampoo";"toothpaste",#N/A,FALSE,"toothpaste";"toothbrush",#N/A,FALSE,"toothbrush";"fab.clean.",#N/A,FALSE,"fab. clean";"fab.cond",#N/A,FALSE,"fab.cond";"mdw",#N/A,FALSE,"MDW";"skin",#N/A,FALSE,"skin"}</definedName>
    <definedName name="wrn.print." localSheetId="30" hidden="1">{"deo",#N/A,FALSE,"deo";"hhc",#N/A,FALSE,"HHC";"shampoo",#N/A,FALSE,"shampoo";"toothpaste",#N/A,FALSE,"toothpaste";"toothbrush",#N/A,FALSE,"toothbrush";"fab.clean.",#N/A,FALSE,"fab. clean";"fab.cond",#N/A,FALSE,"fab.cond";"mdw",#N/A,FALSE,"MDW";"skin",#N/A,FALSE,"skin"}</definedName>
    <definedName name="wrn.print." localSheetId="51" hidden="1">{"deo",#N/A,FALSE,"deo";"hhc",#N/A,FALSE,"HHC";"shampoo",#N/A,FALSE,"shampoo";"toothpaste",#N/A,FALSE,"toothpaste";"toothbrush",#N/A,FALSE,"toothbrush";"fab.clean.",#N/A,FALSE,"fab. clean";"fab.cond",#N/A,FALSE,"fab.cond";"mdw",#N/A,FALSE,"MDW";"skin",#N/A,FALSE,"skin"}</definedName>
    <definedName name="wrn.print." localSheetId="7" hidden="1">{"deo",#N/A,FALSE,"deo";"hhc",#N/A,FALSE,"HHC";"shampoo",#N/A,FALSE,"shampoo";"toothpaste",#N/A,FALSE,"toothpaste";"toothbrush",#N/A,FALSE,"toothbrush";"fab.clean.",#N/A,FALSE,"fab. clean";"fab.cond",#N/A,FALSE,"fab.cond";"mdw",#N/A,FALSE,"MDW";"skin",#N/A,FALSE,"skin"}</definedName>
    <definedName name="wrn.print." localSheetId="33" hidden="1">{"deo",#N/A,FALSE,"deo";"hhc",#N/A,FALSE,"HHC";"shampoo",#N/A,FALSE,"shampoo";"toothpaste",#N/A,FALSE,"toothpaste";"toothbrush",#N/A,FALSE,"toothbrush";"fab.clean.",#N/A,FALSE,"fab. clean";"fab.cond",#N/A,FALSE,"fab.cond";"mdw",#N/A,FALSE,"MDW";"skin",#N/A,FALSE,"skin"}</definedName>
    <definedName name="wrn.print." localSheetId="6" hidden="1">{"deo",#N/A,FALSE,"deo";"hhc",#N/A,FALSE,"HHC";"shampoo",#N/A,FALSE,"shampoo";"toothpaste",#N/A,FALSE,"toothpaste";"toothbrush",#N/A,FALSE,"toothbrush";"fab.clean.",#N/A,FALSE,"fab. clean";"fab.cond",#N/A,FALSE,"fab.cond";"mdw",#N/A,FALSE,"MDW";"skin",#N/A,FALSE,"skin"}</definedName>
    <definedName name="wrn.print." localSheetId="16" hidden="1">{"deo",#N/A,FALSE,"deo";"hhc",#N/A,FALSE,"HHC";"shampoo",#N/A,FALSE,"shampoo";"toothpaste",#N/A,FALSE,"toothpaste";"toothbrush",#N/A,FALSE,"toothbrush";"fab.clean.",#N/A,FALSE,"fab. clean";"fab.cond",#N/A,FALSE,"fab.cond";"mdw",#N/A,FALSE,"MDW";"skin",#N/A,FALSE,"skin"}</definedName>
    <definedName name="wrn.print." localSheetId="10" hidden="1">{"deo",#N/A,FALSE,"deo";"hhc",#N/A,FALSE,"HHC";"shampoo",#N/A,FALSE,"shampoo";"toothpaste",#N/A,FALSE,"toothpaste";"toothbrush",#N/A,FALSE,"toothbrush";"fab.clean.",#N/A,FALSE,"fab. clean";"fab.cond",#N/A,FALSE,"fab.cond";"mdw",#N/A,FALSE,"MDW";"skin",#N/A,FALSE,"skin"}</definedName>
    <definedName name="wrn.print." localSheetId="29" hidden="1">{"deo",#N/A,FALSE,"deo";"hhc",#N/A,FALSE,"HHC";"shampoo",#N/A,FALSE,"shampoo";"toothpaste",#N/A,FALSE,"toothpaste";"toothbrush",#N/A,FALSE,"toothbrush";"fab.clean.",#N/A,FALSE,"fab. clean";"fab.cond",#N/A,FALSE,"fab.cond";"mdw",#N/A,FALSE,"MDW";"skin",#N/A,FALSE,"skin"}</definedName>
    <definedName name="wrn.print." localSheetId="28" hidden="1">{"deo",#N/A,FALSE,"deo";"hhc",#N/A,FALSE,"HHC";"shampoo",#N/A,FALSE,"shampoo";"toothpaste",#N/A,FALSE,"toothpaste";"toothbrush",#N/A,FALSE,"toothbrush";"fab.clean.",#N/A,FALSE,"fab. clean";"fab.cond",#N/A,FALSE,"fab.cond";"mdw",#N/A,FALSE,"MDW";"skin",#N/A,FALSE,"skin"}</definedName>
    <definedName name="wrn.print." localSheetId="11" hidden="1">{"deo",#N/A,FALSE,"deo";"hhc",#N/A,FALSE,"HHC";"shampoo",#N/A,FALSE,"shampoo";"toothpaste",#N/A,FALSE,"toothpaste";"toothbrush",#N/A,FALSE,"toothbrush";"fab.clean.",#N/A,FALSE,"fab. clean";"fab.cond",#N/A,FALSE,"fab.cond";"mdw",#N/A,FALSE,"MDW";"skin",#N/A,FALSE,"skin"}</definedName>
    <definedName name="wrn.print." localSheetId="36" hidden="1">{"deo",#N/A,FALSE,"deo";"hhc",#N/A,FALSE,"HHC";"shampoo",#N/A,FALSE,"shampoo";"toothpaste",#N/A,FALSE,"toothpaste";"toothbrush",#N/A,FALSE,"toothbrush";"fab.clean.",#N/A,FALSE,"fab. clean";"fab.cond",#N/A,FALSE,"fab.cond";"mdw",#N/A,FALSE,"MDW";"skin",#N/A,FALSE,"skin"}</definedName>
    <definedName name="wrn.print." localSheetId="32" hidden="1">{"deo",#N/A,FALSE,"deo";"hhc",#N/A,FALSE,"HHC";"shampoo",#N/A,FALSE,"shampoo";"toothpaste",#N/A,FALSE,"toothpaste";"toothbrush",#N/A,FALSE,"toothbrush";"fab.clean.",#N/A,FALSE,"fab. clean";"fab.cond",#N/A,FALSE,"fab.cond";"mdw",#N/A,FALSE,"MDW";"skin",#N/A,FALSE,"skin"}</definedName>
    <definedName name="wrn.print." localSheetId="18" hidden="1">{"deo",#N/A,FALSE,"deo";"hhc",#N/A,FALSE,"HHC";"shampoo",#N/A,FALSE,"shampoo";"toothpaste",#N/A,FALSE,"toothpaste";"toothbrush",#N/A,FALSE,"toothbrush";"fab.clean.",#N/A,FALSE,"fab. clean";"fab.cond",#N/A,FALSE,"fab.cond";"mdw",#N/A,FALSE,"MDW";"skin",#N/A,FALSE,"skin"}</definedName>
    <definedName name="wrn.print." localSheetId="38" hidden="1">{"deo",#N/A,FALSE,"deo";"hhc",#N/A,FALSE,"HHC";"shampoo",#N/A,FALSE,"shampoo";"toothpaste",#N/A,FALSE,"toothpaste";"toothbrush",#N/A,FALSE,"toothbrush";"fab.clean.",#N/A,FALSE,"fab. clean";"fab.cond",#N/A,FALSE,"fab.cond";"mdw",#N/A,FALSE,"MDW";"skin",#N/A,FALSE,"skin"}</definedName>
    <definedName name="wrn.print." hidden="1">{"deo",#N/A,FALSE,"deo";"hhc",#N/A,FALSE,"HHC";"shampoo",#N/A,FALSE,"shampoo";"toothpaste",#N/A,FALSE,"toothpaste";"toothbrush",#N/A,FALSE,"toothbrush";"fab.clean.",#N/A,FALSE,"fab. clean";"fab.cond",#N/A,FALSE,"fab.cond";"mdw",#N/A,FALSE,"MDW";"skin",#N/A,FALSE,"skin"}</definedName>
    <definedName name="wrn.PRINT._.ALL." localSheetId="35" hidden="1">{#N/A,#N/A,FALSE,"Pharm";#N/A,#N/A,FALSE,"WWCM"}</definedName>
    <definedName name="wrn.PRINT._.ALL." localSheetId="31" hidden="1">{#N/A,#N/A,FALSE,"Pharm";#N/A,#N/A,FALSE,"WWCM"}</definedName>
    <definedName name="wrn.PRINT._.ALL." localSheetId="9" hidden="1">{#N/A,#N/A,FALSE,"Pharm";#N/A,#N/A,FALSE,"WWCM"}</definedName>
    <definedName name="wrn.PRINT._.ALL." localSheetId="30" hidden="1">{#N/A,#N/A,FALSE,"Pharm";#N/A,#N/A,FALSE,"WWCM"}</definedName>
    <definedName name="wrn.PRINT._.ALL." localSheetId="51" hidden="1">{#N/A,#N/A,FALSE,"Pharm";#N/A,#N/A,FALSE,"WWCM"}</definedName>
    <definedName name="wrn.PRINT._.ALL." localSheetId="7" hidden="1">{#N/A,#N/A,FALSE,"Pharm";#N/A,#N/A,FALSE,"WWCM"}</definedName>
    <definedName name="wrn.PRINT._.ALL." localSheetId="33" hidden="1">{#N/A,#N/A,FALSE,"Pharm";#N/A,#N/A,FALSE,"WWCM"}</definedName>
    <definedName name="wrn.PRINT._.ALL." localSheetId="6" hidden="1">{#N/A,#N/A,FALSE,"Pharm";#N/A,#N/A,FALSE,"WWCM"}</definedName>
    <definedName name="wrn.PRINT._.ALL." localSheetId="16" hidden="1">{#N/A,#N/A,FALSE,"Pharm";#N/A,#N/A,FALSE,"WWCM"}</definedName>
    <definedName name="wrn.PRINT._.ALL." localSheetId="10" hidden="1">{#N/A,#N/A,FALSE,"Pharm";#N/A,#N/A,FALSE,"WWCM"}</definedName>
    <definedName name="wrn.PRINT._.ALL." localSheetId="29" hidden="1">{#N/A,#N/A,FALSE,"Pharm";#N/A,#N/A,FALSE,"WWCM"}</definedName>
    <definedName name="wrn.PRINT._.ALL." localSheetId="28" hidden="1">{#N/A,#N/A,FALSE,"Pharm";#N/A,#N/A,FALSE,"WWCM"}</definedName>
    <definedName name="wrn.PRINT._.ALL." localSheetId="11" hidden="1">{#N/A,#N/A,FALSE,"Pharm";#N/A,#N/A,FALSE,"WWCM"}</definedName>
    <definedName name="wrn.PRINT._.ALL." localSheetId="36" hidden="1">{#N/A,#N/A,FALSE,"Pharm";#N/A,#N/A,FALSE,"WWCM"}</definedName>
    <definedName name="wrn.PRINT._.ALL." localSheetId="32" hidden="1">{#N/A,#N/A,FALSE,"Pharm";#N/A,#N/A,FALSE,"WWCM"}</definedName>
    <definedName name="wrn.PRINT._.ALL." localSheetId="18" hidden="1">{#N/A,#N/A,FALSE,"Pharm";#N/A,#N/A,FALSE,"WWCM"}</definedName>
    <definedName name="wrn.PRINT._.ALL." localSheetId="38" hidden="1">{#N/A,#N/A,FALSE,"Pharm";#N/A,#N/A,FALSE,"WWCM"}</definedName>
    <definedName name="wrn.PRINT._.ALL." hidden="1">{#N/A,#N/A,FALSE,"Pharm";#N/A,#N/A,FALSE,"WWCM"}</definedName>
    <definedName name="wrn.PRINT._.ALL.2" localSheetId="35" hidden="1">{#N/A,#N/A,FALSE,"Pharm";#N/A,#N/A,FALSE,"WWCM"}</definedName>
    <definedName name="wrn.PRINT._.ALL.2" localSheetId="31" hidden="1">{#N/A,#N/A,FALSE,"Pharm";#N/A,#N/A,FALSE,"WWCM"}</definedName>
    <definedName name="wrn.PRINT._.ALL.2" localSheetId="9" hidden="1">{#N/A,#N/A,FALSE,"Pharm";#N/A,#N/A,FALSE,"WWCM"}</definedName>
    <definedName name="wrn.PRINT._.ALL.2" localSheetId="30" hidden="1">{#N/A,#N/A,FALSE,"Pharm";#N/A,#N/A,FALSE,"WWCM"}</definedName>
    <definedName name="wrn.PRINT._.ALL.2" localSheetId="51" hidden="1">{#N/A,#N/A,FALSE,"Pharm";#N/A,#N/A,FALSE,"WWCM"}</definedName>
    <definedName name="wrn.PRINT._.ALL.2" localSheetId="7" hidden="1">{#N/A,#N/A,FALSE,"Pharm";#N/A,#N/A,FALSE,"WWCM"}</definedName>
    <definedName name="wrn.PRINT._.ALL.2" localSheetId="33" hidden="1">{#N/A,#N/A,FALSE,"Pharm";#N/A,#N/A,FALSE,"WWCM"}</definedName>
    <definedName name="wrn.PRINT._.ALL.2" localSheetId="6" hidden="1">{#N/A,#N/A,FALSE,"Pharm";#N/A,#N/A,FALSE,"WWCM"}</definedName>
    <definedName name="wrn.PRINT._.ALL.2" localSheetId="16" hidden="1">{#N/A,#N/A,FALSE,"Pharm";#N/A,#N/A,FALSE,"WWCM"}</definedName>
    <definedName name="wrn.PRINT._.ALL.2" localSheetId="10" hidden="1">{#N/A,#N/A,FALSE,"Pharm";#N/A,#N/A,FALSE,"WWCM"}</definedName>
    <definedName name="wrn.PRINT._.ALL.2" localSheetId="29" hidden="1">{#N/A,#N/A,FALSE,"Pharm";#N/A,#N/A,FALSE,"WWCM"}</definedName>
    <definedName name="wrn.PRINT._.ALL.2" localSheetId="28" hidden="1">{#N/A,#N/A,FALSE,"Pharm";#N/A,#N/A,FALSE,"WWCM"}</definedName>
    <definedName name="wrn.PRINT._.ALL.2" localSheetId="11" hidden="1">{#N/A,#N/A,FALSE,"Pharm";#N/A,#N/A,FALSE,"WWCM"}</definedName>
    <definedName name="wrn.PRINT._.ALL.2" localSheetId="36" hidden="1">{#N/A,#N/A,FALSE,"Pharm";#N/A,#N/A,FALSE,"WWCM"}</definedName>
    <definedName name="wrn.PRINT._.ALL.2" localSheetId="32" hidden="1">{#N/A,#N/A,FALSE,"Pharm";#N/A,#N/A,FALSE,"WWCM"}</definedName>
    <definedName name="wrn.PRINT._.ALL.2" localSheetId="18" hidden="1">{#N/A,#N/A,FALSE,"Pharm";#N/A,#N/A,FALSE,"WWCM"}</definedName>
    <definedName name="wrn.PRINT._.ALL.2" localSheetId="38" hidden="1">{#N/A,#N/A,FALSE,"Pharm";#N/A,#N/A,FALSE,"WWCM"}</definedName>
    <definedName name="wrn.PRINT._.ALL.2" hidden="1">{#N/A,#N/A,FALSE,"Pharm";#N/A,#N/A,FALSE,"WWCM"}</definedName>
    <definedName name="wrn.print._.all2" localSheetId="35" hidden="1">{#N/A,#N/A,FALSE,"Pharm";#N/A,#N/A,FALSE,"WWCM"}</definedName>
    <definedName name="wrn.print._.all2" localSheetId="31" hidden="1">{#N/A,#N/A,FALSE,"Pharm";#N/A,#N/A,FALSE,"WWCM"}</definedName>
    <definedName name="wrn.print._.all2" localSheetId="9" hidden="1">{#N/A,#N/A,FALSE,"Pharm";#N/A,#N/A,FALSE,"WWCM"}</definedName>
    <definedName name="wrn.print._.all2" localSheetId="30" hidden="1">{#N/A,#N/A,FALSE,"Pharm";#N/A,#N/A,FALSE,"WWCM"}</definedName>
    <definedName name="wrn.print._.all2" localSheetId="51" hidden="1">{#N/A,#N/A,FALSE,"Pharm";#N/A,#N/A,FALSE,"WWCM"}</definedName>
    <definedName name="wrn.print._.all2" localSheetId="7" hidden="1">{#N/A,#N/A,FALSE,"Pharm";#N/A,#N/A,FALSE,"WWCM"}</definedName>
    <definedName name="wrn.print._.all2" localSheetId="33" hidden="1">{#N/A,#N/A,FALSE,"Pharm";#N/A,#N/A,FALSE,"WWCM"}</definedName>
    <definedName name="wrn.print._.all2" localSheetId="6" hidden="1">{#N/A,#N/A,FALSE,"Pharm";#N/A,#N/A,FALSE,"WWCM"}</definedName>
    <definedName name="wrn.print._.all2" localSheetId="16" hidden="1">{#N/A,#N/A,FALSE,"Pharm";#N/A,#N/A,FALSE,"WWCM"}</definedName>
    <definedName name="wrn.print._.all2" localSheetId="10" hidden="1">{#N/A,#N/A,FALSE,"Pharm";#N/A,#N/A,FALSE,"WWCM"}</definedName>
    <definedName name="wrn.print._.all2" localSheetId="29" hidden="1">{#N/A,#N/A,FALSE,"Pharm";#N/A,#N/A,FALSE,"WWCM"}</definedName>
    <definedName name="wrn.print._.all2" localSheetId="28" hidden="1">{#N/A,#N/A,FALSE,"Pharm";#N/A,#N/A,FALSE,"WWCM"}</definedName>
    <definedName name="wrn.print._.all2" localSheetId="11" hidden="1">{#N/A,#N/A,FALSE,"Pharm";#N/A,#N/A,FALSE,"WWCM"}</definedName>
    <definedName name="wrn.print._.all2" localSheetId="36" hidden="1">{#N/A,#N/A,FALSE,"Pharm";#N/A,#N/A,FALSE,"WWCM"}</definedName>
    <definedName name="wrn.print._.all2" localSheetId="32" hidden="1">{#N/A,#N/A,FALSE,"Pharm";#N/A,#N/A,FALSE,"WWCM"}</definedName>
    <definedName name="wrn.print._.all2" localSheetId="18" hidden="1">{#N/A,#N/A,FALSE,"Pharm";#N/A,#N/A,FALSE,"WWCM"}</definedName>
    <definedName name="wrn.print._.all2" localSheetId="38" hidden="1">{#N/A,#N/A,FALSE,"Pharm";#N/A,#N/A,FALSE,"WWCM"}</definedName>
    <definedName name="wrn.print._.all2" hidden="1">{#N/A,#N/A,FALSE,"Pharm";#N/A,#N/A,FALSE,"WWCM"}</definedName>
    <definedName name="wrn.print._.graphs." localSheetId="35" hidden="1">{"cap_structure",#N/A,FALSE,"Graph-Mkt Cap";"price",#N/A,FALSE,"Graph-Price";"ebit",#N/A,FALSE,"Graph-EBITDA";"ebitda",#N/A,FALSE,"Graph-EBITDA"}</definedName>
    <definedName name="wrn.print._.graphs." localSheetId="31" hidden="1">{"cap_structure",#N/A,FALSE,"Graph-Mkt Cap";"price",#N/A,FALSE,"Graph-Price";"ebit",#N/A,FALSE,"Graph-EBITDA";"ebitda",#N/A,FALSE,"Graph-EBITDA"}</definedName>
    <definedName name="wrn.print._.graphs." localSheetId="9" hidden="1">{"cap_structure",#N/A,FALSE,"Graph-Mkt Cap";"price",#N/A,FALSE,"Graph-Price";"ebit",#N/A,FALSE,"Graph-EBITDA";"ebitda",#N/A,FALSE,"Graph-EBITDA"}</definedName>
    <definedName name="wrn.print._.graphs." localSheetId="30" hidden="1">{"cap_structure",#N/A,FALSE,"Graph-Mkt Cap";"price",#N/A,FALSE,"Graph-Price";"ebit",#N/A,FALSE,"Graph-EBITDA";"ebitda",#N/A,FALSE,"Graph-EBITDA"}</definedName>
    <definedName name="wrn.print._.graphs." localSheetId="51" hidden="1">{"cap_structure",#N/A,FALSE,"Graph-Mkt Cap";"price",#N/A,FALSE,"Graph-Price";"ebit",#N/A,FALSE,"Graph-EBITDA";"ebitda",#N/A,FALSE,"Graph-EBITDA"}</definedName>
    <definedName name="wrn.print._.graphs." localSheetId="7" hidden="1">{"cap_structure",#N/A,FALSE,"Graph-Mkt Cap";"price",#N/A,FALSE,"Graph-Price";"ebit",#N/A,FALSE,"Graph-EBITDA";"ebitda",#N/A,FALSE,"Graph-EBITDA"}</definedName>
    <definedName name="wrn.print._.graphs." localSheetId="33" hidden="1">{"cap_structure",#N/A,FALSE,"Graph-Mkt Cap";"price",#N/A,FALSE,"Graph-Price";"ebit",#N/A,FALSE,"Graph-EBITDA";"ebitda",#N/A,FALSE,"Graph-EBITDA"}</definedName>
    <definedName name="wrn.print._.graphs." localSheetId="6" hidden="1">{"cap_structure",#N/A,FALSE,"Graph-Mkt Cap";"price",#N/A,FALSE,"Graph-Price";"ebit",#N/A,FALSE,"Graph-EBITDA";"ebitda",#N/A,FALSE,"Graph-EBITDA"}</definedName>
    <definedName name="wrn.print._.graphs." localSheetId="16" hidden="1">{"cap_structure",#N/A,FALSE,"Graph-Mkt Cap";"price",#N/A,FALSE,"Graph-Price";"ebit",#N/A,FALSE,"Graph-EBITDA";"ebitda",#N/A,FALSE,"Graph-EBITDA"}</definedName>
    <definedName name="wrn.print._.graphs." localSheetId="10" hidden="1">{"cap_structure",#N/A,FALSE,"Graph-Mkt Cap";"price",#N/A,FALSE,"Graph-Price";"ebit",#N/A,FALSE,"Graph-EBITDA";"ebitda",#N/A,FALSE,"Graph-EBITDA"}</definedName>
    <definedName name="wrn.print._.graphs." localSheetId="29" hidden="1">{"cap_structure",#N/A,FALSE,"Graph-Mkt Cap";"price",#N/A,FALSE,"Graph-Price";"ebit",#N/A,FALSE,"Graph-EBITDA";"ebitda",#N/A,FALSE,"Graph-EBITDA"}</definedName>
    <definedName name="wrn.print._.graphs." localSheetId="28" hidden="1">{"cap_structure",#N/A,FALSE,"Graph-Mkt Cap";"price",#N/A,FALSE,"Graph-Price";"ebit",#N/A,FALSE,"Graph-EBITDA";"ebitda",#N/A,FALSE,"Graph-EBITDA"}</definedName>
    <definedName name="wrn.print._.graphs." localSheetId="11" hidden="1">{"cap_structure",#N/A,FALSE,"Graph-Mkt Cap";"price",#N/A,FALSE,"Graph-Price";"ebit",#N/A,FALSE,"Graph-EBITDA";"ebitda",#N/A,FALSE,"Graph-EBITDA"}</definedName>
    <definedName name="wrn.print._.graphs." localSheetId="36" hidden="1">{"cap_structure",#N/A,FALSE,"Graph-Mkt Cap";"price",#N/A,FALSE,"Graph-Price";"ebit",#N/A,FALSE,"Graph-EBITDA";"ebitda",#N/A,FALSE,"Graph-EBITDA"}</definedName>
    <definedName name="wrn.print._.graphs." localSheetId="32" hidden="1">{"cap_structure",#N/A,FALSE,"Graph-Mkt Cap";"price",#N/A,FALSE,"Graph-Price";"ebit",#N/A,FALSE,"Graph-EBITDA";"ebitda",#N/A,FALSE,"Graph-EBITDA"}</definedName>
    <definedName name="wrn.print._.graphs." localSheetId="18" hidden="1">{"cap_structure",#N/A,FALSE,"Graph-Mkt Cap";"price",#N/A,FALSE,"Graph-Price";"ebit",#N/A,FALSE,"Graph-EBITDA";"ebitda",#N/A,FALSE,"Graph-EBITDA"}</definedName>
    <definedName name="wrn.print._.graphs." localSheetId="38"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raw._.data._.entry." localSheetId="35" hidden="1">{"inputs raw data",#N/A,TRUE,"INPUT"}</definedName>
    <definedName name="wrn.print._.raw._.data._.entry." localSheetId="31" hidden="1">{"inputs raw data",#N/A,TRUE,"INPUT"}</definedName>
    <definedName name="wrn.print._.raw._.data._.entry." localSheetId="9" hidden="1">{"inputs raw data",#N/A,TRUE,"INPUT"}</definedName>
    <definedName name="wrn.print._.raw._.data._.entry." localSheetId="30" hidden="1">{"inputs raw data",#N/A,TRUE,"INPUT"}</definedName>
    <definedName name="wrn.print._.raw._.data._.entry." localSheetId="51" hidden="1">{"inputs raw data",#N/A,TRUE,"INPUT"}</definedName>
    <definedName name="wrn.print._.raw._.data._.entry." localSheetId="7" hidden="1">{"inputs raw data",#N/A,TRUE,"INPUT"}</definedName>
    <definedName name="wrn.print._.raw._.data._.entry." localSheetId="33" hidden="1">{"inputs raw data",#N/A,TRUE,"INPUT"}</definedName>
    <definedName name="wrn.print._.raw._.data._.entry." localSheetId="6" hidden="1">{"inputs raw data",#N/A,TRUE,"INPUT"}</definedName>
    <definedName name="wrn.print._.raw._.data._.entry." localSheetId="16" hidden="1">{"inputs raw data",#N/A,TRUE,"INPUT"}</definedName>
    <definedName name="wrn.print._.raw._.data._.entry." localSheetId="10" hidden="1">{"inputs raw data",#N/A,TRUE,"INPUT"}</definedName>
    <definedName name="wrn.print._.raw._.data._.entry." localSheetId="29" hidden="1">{"inputs raw data",#N/A,TRUE,"INPUT"}</definedName>
    <definedName name="wrn.print._.raw._.data._.entry." localSheetId="28" hidden="1">{"inputs raw data",#N/A,TRUE,"INPUT"}</definedName>
    <definedName name="wrn.print._.raw._.data._.entry." localSheetId="11" hidden="1">{"inputs raw data",#N/A,TRUE,"INPUT"}</definedName>
    <definedName name="wrn.print._.raw._.data._.entry." localSheetId="36" hidden="1">{"inputs raw data",#N/A,TRUE,"INPUT"}</definedName>
    <definedName name="wrn.print._.raw._.data._.entry." localSheetId="32" hidden="1">{"inputs raw data",#N/A,TRUE,"INPUT"}</definedName>
    <definedName name="wrn.print._.raw._.data._.entry." localSheetId="18" hidden="1">{"inputs raw data",#N/A,TRUE,"INPUT"}</definedName>
    <definedName name="wrn.print._.raw._.data._.entry." localSheetId="38" hidden="1">{"inputs raw data",#N/A,TRUE,"INPUT"}</definedName>
    <definedName name="wrn.print._.raw._.data._.entry." hidden="1">{"inputs raw data",#N/A,TRUE,"INPUT"}</definedName>
    <definedName name="wrn.print._.standalone." localSheetId="35" hidden="1">{"standalone1",#N/A,FALSE,"DCFBase";"standalone2",#N/A,FALSE,"DCFBase"}</definedName>
    <definedName name="wrn.print._.standalone." localSheetId="31" hidden="1">{"standalone1",#N/A,FALSE,"DCFBase";"standalone2",#N/A,FALSE,"DCFBase"}</definedName>
    <definedName name="wrn.print._.standalone." localSheetId="9" hidden="1">{"standalone1",#N/A,FALSE,"DCFBase";"standalone2",#N/A,FALSE,"DCFBase"}</definedName>
    <definedName name="wrn.print._.standalone." localSheetId="30" hidden="1">{"standalone1",#N/A,FALSE,"DCFBase";"standalone2",#N/A,FALSE,"DCFBase"}</definedName>
    <definedName name="wrn.print._.standalone." localSheetId="51" hidden="1">{"standalone1",#N/A,FALSE,"DCFBase";"standalone2",#N/A,FALSE,"DCFBase"}</definedName>
    <definedName name="wrn.print._.standalone." localSheetId="7" hidden="1">{"standalone1",#N/A,FALSE,"DCFBase";"standalone2",#N/A,FALSE,"DCFBase"}</definedName>
    <definedName name="wrn.print._.standalone." localSheetId="33" hidden="1">{"standalone1",#N/A,FALSE,"DCFBase";"standalone2",#N/A,FALSE,"DCFBase"}</definedName>
    <definedName name="wrn.print._.standalone." localSheetId="6" hidden="1">{"standalone1",#N/A,FALSE,"DCFBase";"standalone2",#N/A,FALSE,"DCFBase"}</definedName>
    <definedName name="wrn.print._.standalone." localSheetId="16" hidden="1">{"standalone1",#N/A,FALSE,"DCFBase";"standalone2",#N/A,FALSE,"DCFBase"}</definedName>
    <definedName name="wrn.print._.standalone." localSheetId="10" hidden="1">{"standalone1",#N/A,FALSE,"DCFBase";"standalone2",#N/A,FALSE,"DCFBase"}</definedName>
    <definedName name="wrn.print._.standalone." localSheetId="29" hidden="1">{"standalone1",#N/A,FALSE,"DCFBase";"standalone2",#N/A,FALSE,"DCFBase"}</definedName>
    <definedName name="wrn.print._.standalone." localSheetId="28" hidden="1">{"standalone1",#N/A,FALSE,"DCFBase";"standalone2",#N/A,FALSE,"DCFBase"}</definedName>
    <definedName name="wrn.print._.standalone." localSheetId="11" hidden="1">{"standalone1",#N/A,FALSE,"DCFBase";"standalone2",#N/A,FALSE,"DCFBase"}</definedName>
    <definedName name="wrn.print._.standalone." localSheetId="36" hidden="1">{"standalone1",#N/A,FALSE,"DCFBase";"standalone2",#N/A,FALSE,"DCFBase"}</definedName>
    <definedName name="wrn.print._.standalone." localSheetId="32" hidden="1">{"standalone1",#N/A,FALSE,"DCFBase";"standalone2",#N/A,FALSE,"DCFBase"}</definedName>
    <definedName name="wrn.print._.standalone." localSheetId="18" hidden="1">{"standalone1",#N/A,FALSE,"DCFBase";"standalone2",#N/A,FALSE,"DCFBase"}</definedName>
    <definedName name="wrn.print._.standalone." localSheetId="38" hidden="1">{"standalone1",#N/A,FALSE,"DCFBase";"standalone2",#N/A,FALSE,"DCFBase"}</definedName>
    <definedName name="wrn.print._.standalone." hidden="1">{"standalone1",#N/A,FALSE,"DCFBase";"standalone2",#N/A,FALSE,"DCFBase"}</definedName>
    <definedName name="wrn.print._.summary._.sheets." localSheetId="35" hidden="1">{"summary1",#N/A,TRUE,"Comps";"summary2",#N/A,TRUE,"Comps";"summary3",#N/A,TRUE,"Comps"}</definedName>
    <definedName name="wrn.print._.summary._.sheets." localSheetId="31" hidden="1">{"summary1",#N/A,TRUE,"Comps";"summary2",#N/A,TRUE,"Comps";"summary3",#N/A,TRUE,"Comps"}</definedName>
    <definedName name="wrn.print._.summary._.sheets." localSheetId="9" hidden="1">{"summary1",#N/A,TRUE,"Comps";"summary2",#N/A,TRUE,"Comps";"summary3",#N/A,TRUE,"Comps"}</definedName>
    <definedName name="wrn.print._.summary._.sheets." localSheetId="30" hidden="1">{"summary1",#N/A,TRUE,"Comps";"summary2",#N/A,TRUE,"Comps";"summary3",#N/A,TRUE,"Comps"}</definedName>
    <definedName name="wrn.print._.summary._.sheets." localSheetId="51" hidden="1">{"summary1",#N/A,TRUE,"Comps";"summary2",#N/A,TRUE,"Comps";"summary3",#N/A,TRUE,"Comps"}</definedName>
    <definedName name="wrn.print._.summary._.sheets." localSheetId="7" hidden="1">{"summary1",#N/A,TRUE,"Comps";"summary2",#N/A,TRUE,"Comps";"summary3",#N/A,TRUE,"Comps"}</definedName>
    <definedName name="wrn.print._.summary._.sheets." localSheetId="33" hidden="1">{"summary1",#N/A,TRUE,"Comps";"summary2",#N/A,TRUE,"Comps";"summary3",#N/A,TRUE,"Comps"}</definedName>
    <definedName name="wrn.print._.summary._.sheets." localSheetId="6" hidden="1">{"summary1",#N/A,TRUE,"Comps";"summary2",#N/A,TRUE,"Comps";"summary3",#N/A,TRUE,"Comps"}</definedName>
    <definedName name="wrn.print._.summary._.sheets." localSheetId="16" hidden="1">{"summary1",#N/A,TRUE,"Comps";"summary2",#N/A,TRUE,"Comps";"summary3",#N/A,TRUE,"Comps"}</definedName>
    <definedName name="wrn.print._.summary._.sheets." localSheetId="10" hidden="1">{"summary1",#N/A,TRUE,"Comps";"summary2",#N/A,TRUE,"Comps";"summary3",#N/A,TRUE,"Comps"}</definedName>
    <definedName name="wrn.print._.summary._.sheets." localSheetId="29" hidden="1">{"summary1",#N/A,TRUE,"Comps";"summary2",#N/A,TRUE,"Comps";"summary3",#N/A,TRUE,"Comps"}</definedName>
    <definedName name="wrn.print._.summary._.sheets." localSheetId="28" hidden="1">{"summary1",#N/A,TRUE,"Comps";"summary2",#N/A,TRUE,"Comps";"summary3",#N/A,TRUE,"Comps"}</definedName>
    <definedName name="wrn.print._.summary._.sheets." localSheetId="11" hidden="1">{"summary1",#N/A,TRUE,"Comps";"summary2",#N/A,TRUE,"Comps";"summary3",#N/A,TRUE,"Comps"}</definedName>
    <definedName name="wrn.print._.summary._.sheets." localSheetId="36" hidden="1">{"summary1",#N/A,TRUE,"Comps";"summary2",#N/A,TRUE,"Comps";"summary3",#N/A,TRUE,"Comps"}</definedName>
    <definedName name="wrn.print._.summary._.sheets." localSheetId="32" hidden="1">{"summary1",#N/A,TRUE,"Comps";"summary2",#N/A,TRUE,"Comps";"summary3",#N/A,TRUE,"Comps"}</definedName>
    <definedName name="wrn.print._.summary._.sheets." localSheetId="18" hidden="1">{"summary1",#N/A,TRUE,"Comps";"summary2",#N/A,TRUE,"Comps";"summary3",#N/A,TRUE,"Comps"}</definedName>
    <definedName name="wrn.print._.summary._.sheets." localSheetId="38" hidden="1">{"summary1",#N/A,TRUE,"Comps";"summary2",#N/A,TRUE,"Comps";"summary3",#N/A,TRUE,"Comps"}</definedName>
    <definedName name="wrn.print._.summary._.sheets." hidden="1">{"summary1",#N/A,TRUE,"Comps";"summary2",#N/A,TRUE,"Comps";"summary3",#N/A,TRUE,"Comps"}</definedName>
    <definedName name="wrn.print._all1." localSheetId="35" hidden="1">{#N/A,#N/A,FALSE,"Pharm";#N/A,#N/A,FALSE,"WWCM"}</definedName>
    <definedName name="wrn.print._all1." localSheetId="31" hidden="1">{#N/A,#N/A,FALSE,"Pharm";#N/A,#N/A,FALSE,"WWCM"}</definedName>
    <definedName name="wrn.print._all1." localSheetId="9" hidden="1">{#N/A,#N/A,FALSE,"Pharm";#N/A,#N/A,FALSE,"WWCM"}</definedName>
    <definedName name="wrn.print._all1." localSheetId="30" hidden="1">{#N/A,#N/A,FALSE,"Pharm";#N/A,#N/A,FALSE,"WWCM"}</definedName>
    <definedName name="wrn.print._all1." localSheetId="51" hidden="1">{#N/A,#N/A,FALSE,"Pharm";#N/A,#N/A,FALSE,"WWCM"}</definedName>
    <definedName name="wrn.print._all1." localSheetId="7" hidden="1">{#N/A,#N/A,FALSE,"Pharm";#N/A,#N/A,FALSE,"WWCM"}</definedName>
    <definedName name="wrn.print._all1." localSheetId="33" hidden="1">{#N/A,#N/A,FALSE,"Pharm";#N/A,#N/A,FALSE,"WWCM"}</definedName>
    <definedName name="wrn.print._all1." localSheetId="6" hidden="1">{#N/A,#N/A,FALSE,"Pharm";#N/A,#N/A,FALSE,"WWCM"}</definedName>
    <definedName name="wrn.print._all1." localSheetId="16" hidden="1">{#N/A,#N/A,FALSE,"Pharm";#N/A,#N/A,FALSE,"WWCM"}</definedName>
    <definedName name="wrn.print._all1." localSheetId="10" hidden="1">{#N/A,#N/A,FALSE,"Pharm";#N/A,#N/A,FALSE,"WWCM"}</definedName>
    <definedName name="wrn.print._all1." localSheetId="29" hidden="1">{#N/A,#N/A,FALSE,"Pharm";#N/A,#N/A,FALSE,"WWCM"}</definedName>
    <definedName name="wrn.print._all1." localSheetId="28" hidden="1">{#N/A,#N/A,FALSE,"Pharm";#N/A,#N/A,FALSE,"WWCM"}</definedName>
    <definedName name="wrn.print._all1." localSheetId="11" hidden="1">{#N/A,#N/A,FALSE,"Pharm";#N/A,#N/A,FALSE,"WWCM"}</definedName>
    <definedName name="wrn.print._all1." localSheetId="36" hidden="1">{#N/A,#N/A,FALSE,"Pharm";#N/A,#N/A,FALSE,"WWCM"}</definedName>
    <definedName name="wrn.print._all1." localSheetId="32" hidden="1">{#N/A,#N/A,FALSE,"Pharm";#N/A,#N/A,FALSE,"WWCM"}</definedName>
    <definedName name="wrn.print._all1." localSheetId="18" hidden="1">{#N/A,#N/A,FALSE,"Pharm";#N/A,#N/A,FALSE,"WWCM"}</definedName>
    <definedName name="wrn.print._all1." localSheetId="38" hidden="1">{#N/A,#N/A,FALSE,"Pharm";#N/A,#N/A,FALSE,"WWCM"}</definedName>
    <definedName name="wrn.print._all1." hidden="1">{#N/A,#N/A,FALSE,"Pharm";#N/A,#N/A,FALSE,"WWCM"}</definedName>
    <definedName name="wrn.print2" localSheetId="35" hidden="1">{#N/A,#N/A,FALSE,"Pharm";#N/A,#N/A,FALSE,"WWCM"}</definedName>
    <definedName name="wrn.print2" localSheetId="31" hidden="1">{#N/A,#N/A,FALSE,"Pharm";#N/A,#N/A,FALSE,"WWCM"}</definedName>
    <definedName name="wrn.print2" localSheetId="9" hidden="1">{#N/A,#N/A,FALSE,"Pharm";#N/A,#N/A,FALSE,"WWCM"}</definedName>
    <definedName name="wrn.print2" localSheetId="30" hidden="1">{#N/A,#N/A,FALSE,"Pharm";#N/A,#N/A,FALSE,"WWCM"}</definedName>
    <definedName name="wrn.print2" localSheetId="51" hidden="1">{#N/A,#N/A,FALSE,"Pharm";#N/A,#N/A,FALSE,"WWCM"}</definedName>
    <definedName name="wrn.print2" localSheetId="7" hidden="1">{#N/A,#N/A,FALSE,"Pharm";#N/A,#N/A,FALSE,"WWCM"}</definedName>
    <definedName name="wrn.print2" localSheetId="33" hidden="1">{#N/A,#N/A,FALSE,"Pharm";#N/A,#N/A,FALSE,"WWCM"}</definedName>
    <definedName name="wrn.print2" localSheetId="6" hidden="1">{#N/A,#N/A,FALSE,"Pharm";#N/A,#N/A,FALSE,"WWCM"}</definedName>
    <definedName name="wrn.print2" localSheetId="16" hidden="1">{#N/A,#N/A,FALSE,"Pharm";#N/A,#N/A,FALSE,"WWCM"}</definedName>
    <definedName name="wrn.print2" localSheetId="10" hidden="1">{#N/A,#N/A,FALSE,"Pharm";#N/A,#N/A,FALSE,"WWCM"}</definedName>
    <definedName name="wrn.print2" localSheetId="29" hidden="1">{#N/A,#N/A,FALSE,"Pharm";#N/A,#N/A,FALSE,"WWCM"}</definedName>
    <definedName name="wrn.print2" localSheetId="28" hidden="1">{#N/A,#N/A,FALSE,"Pharm";#N/A,#N/A,FALSE,"WWCM"}</definedName>
    <definedName name="wrn.print2" localSheetId="11" hidden="1">{#N/A,#N/A,FALSE,"Pharm";#N/A,#N/A,FALSE,"WWCM"}</definedName>
    <definedName name="wrn.print2" localSheetId="36" hidden="1">{#N/A,#N/A,FALSE,"Pharm";#N/A,#N/A,FALSE,"WWCM"}</definedName>
    <definedName name="wrn.print2" localSheetId="32" hidden="1">{#N/A,#N/A,FALSE,"Pharm";#N/A,#N/A,FALSE,"WWCM"}</definedName>
    <definedName name="wrn.print2" localSheetId="18" hidden="1">{#N/A,#N/A,FALSE,"Pharm";#N/A,#N/A,FALSE,"WWCM"}</definedName>
    <definedName name="wrn.print2" localSheetId="38" hidden="1">{#N/A,#N/A,FALSE,"Pharm";#N/A,#N/A,FALSE,"WWCM"}</definedName>
    <definedName name="wrn.print2" hidden="1">{#N/A,#N/A,FALSE,"Pharm";#N/A,#N/A,FALSE,"WWCM"}</definedName>
    <definedName name="wrn.printall." localSheetId="9" hidden="1">{"page1",#N/A,FALSE,"תקציב";"page2",#N/A,FALSE,"תקציב";"page3",#N/A,FALSE,"תקציב";"page4",#N/A,FALSE,"תקציב"}</definedName>
    <definedName name="wrn.printall." localSheetId="16" hidden="1">{"page1",#N/A,FALSE,"תקציב";"page2",#N/A,FALSE,"תקציב";"page3",#N/A,FALSE,"תקציב";"page4",#N/A,FALSE,"תקציב"}</definedName>
    <definedName name="wrn.printall." localSheetId="10" hidden="1">{"page1",#N/A,FALSE,"תקציב";"page2",#N/A,FALSE,"תקציב";"page3",#N/A,FALSE,"תקציב";"page4",#N/A,FALSE,"תקציב"}</definedName>
    <definedName name="wrn.printall." localSheetId="11" hidden="1">{"page1",#N/A,FALSE,"תקציב";"page2",#N/A,FALSE,"תקציב";"page3",#N/A,FALSE,"תקציב";"page4",#N/A,FALSE,"תקציב"}</definedName>
    <definedName name="wrn.printall." localSheetId="18" hidden="1">{"page1",#N/A,FALSE,"תקציב";"page2",#N/A,FALSE,"תקציב";"page3",#N/A,FALSE,"תקציב";"page4",#N/A,FALSE,"תקציב"}</definedName>
    <definedName name="wrn.printall." localSheetId="38" hidden="1">{"page1",#N/A,FALSE,"תקציב";"page2",#N/A,FALSE,"תקציב";"page3",#N/A,FALSE,"תקציב";"page4",#N/A,FALSE,"תקציב"}</definedName>
    <definedName name="wrn.printall." hidden="1">{"page1",#N/A,FALSE,"תקציב";"page2",#N/A,FALSE,"תקציב";"page3",#N/A,FALSE,"תקציב";"page4",#N/A,FALSE,"תקציב"}</definedName>
    <definedName name="wrn.PRo._.Forma." localSheetId="9" hidden="1">{"Pro Forma",#N/A,FALSE,"budget Format - Peachtree"}</definedName>
    <definedName name="wrn.PRo._.Forma." localSheetId="51" hidden="1">{"Pro Forma",#N/A,FALSE,"budget Format - Peachtree"}</definedName>
    <definedName name="wrn.PRo._.Forma." localSheetId="7" hidden="1">{"Pro Forma",#N/A,FALSE,"budget Format - Peachtree"}</definedName>
    <definedName name="wrn.PRo._.Forma." localSheetId="6" hidden="1">{"Pro Forma",#N/A,FALSE,"budget Format - Peachtree"}</definedName>
    <definedName name="wrn.PRo._.Forma." localSheetId="10" hidden="1">{"Pro Forma",#N/A,FALSE,"budget Format - Peachtree"}</definedName>
    <definedName name="wrn.PRo._.Forma." localSheetId="29" hidden="1">{"Pro Forma",#N/A,FALSE,"budget Format - Peachtree"}</definedName>
    <definedName name="wrn.PRo._.Forma." localSheetId="28" hidden="1">{"Pro Forma",#N/A,FALSE,"budget Format - Peachtree"}</definedName>
    <definedName name="wrn.PRo._.Forma." localSheetId="11" hidden="1">{"Pro Forma",#N/A,FALSE,"budget Format - Peachtree"}</definedName>
    <definedName name="wrn.PRo._.Forma." localSheetId="36" hidden="1">{"Pro Forma",#N/A,FALSE,"budget Format - Peachtree"}</definedName>
    <definedName name="wrn.PRo._.Forma." localSheetId="18" hidden="1">{"Pro Forma",#N/A,FALSE,"budget Format - Peachtree"}</definedName>
    <definedName name="wrn.PRo._.Forma." localSheetId="38" hidden="1">{"Pro Forma",#N/A,FALSE,"budget Format - Peachtree"}</definedName>
    <definedName name="wrn.PRo._.Forma." hidden="1">{"Pro Forma",#N/A,FALSE,"budget Format - Peachtree"}</definedName>
    <definedName name="wrn.products" localSheetId="35" hidden="1">{#N/A,#N/A,FALSE,"1";#N/A,#N/A,FALSE,"2";#N/A,#N/A,FALSE,"16 - 17";#N/A,#N/A,FALSE,"18 - 19";#N/A,#N/A,FALSE,"26";#N/A,#N/A,FALSE,"27";#N/A,#N/A,FALSE,"28"}</definedName>
    <definedName name="wrn.products" localSheetId="31" hidden="1">{#N/A,#N/A,FALSE,"1";#N/A,#N/A,FALSE,"2";#N/A,#N/A,FALSE,"16 - 17";#N/A,#N/A,FALSE,"18 - 19";#N/A,#N/A,FALSE,"26";#N/A,#N/A,FALSE,"27";#N/A,#N/A,FALSE,"28"}</definedName>
    <definedName name="wrn.products" localSheetId="9" hidden="1">{#N/A,#N/A,FALSE,"1";#N/A,#N/A,FALSE,"2";#N/A,#N/A,FALSE,"16 - 17";#N/A,#N/A,FALSE,"18 - 19";#N/A,#N/A,FALSE,"26";#N/A,#N/A,FALSE,"27";#N/A,#N/A,FALSE,"28"}</definedName>
    <definedName name="wrn.products" localSheetId="30" hidden="1">{#N/A,#N/A,FALSE,"1";#N/A,#N/A,FALSE,"2";#N/A,#N/A,FALSE,"16 - 17";#N/A,#N/A,FALSE,"18 - 19";#N/A,#N/A,FALSE,"26";#N/A,#N/A,FALSE,"27";#N/A,#N/A,FALSE,"28"}</definedName>
    <definedName name="wrn.products" localSheetId="51" hidden="1">{#N/A,#N/A,FALSE,"1";#N/A,#N/A,FALSE,"2";#N/A,#N/A,FALSE,"16 - 17";#N/A,#N/A,FALSE,"18 - 19";#N/A,#N/A,FALSE,"26";#N/A,#N/A,FALSE,"27";#N/A,#N/A,FALSE,"28"}</definedName>
    <definedName name="wrn.products" localSheetId="7" hidden="1">{#N/A,#N/A,FALSE,"1";#N/A,#N/A,FALSE,"2";#N/A,#N/A,FALSE,"16 - 17";#N/A,#N/A,FALSE,"18 - 19";#N/A,#N/A,FALSE,"26";#N/A,#N/A,FALSE,"27";#N/A,#N/A,FALSE,"28"}</definedName>
    <definedName name="wrn.products" localSheetId="33" hidden="1">{#N/A,#N/A,FALSE,"1";#N/A,#N/A,FALSE,"2";#N/A,#N/A,FALSE,"16 - 17";#N/A,#N/A,FALSE,"18 - 19";#N/A,#N/A,FALSE,"26";#N/A,#N/A,FALSE,"27";#N/A,#N/A,FALSE,"28"}</definedName>
    <definedName name="wrn.products" localSheetId="6" hidden="1">{#N/A,#N/A,FALSE,"1";#N/A,#N/A,FALSE,"2";#N/A,#N/A,FALSE,"16 - 17";#N/A,#N/A,FALSE,"18 - 19";#N/A,#N/A,FALSE,"26";#N/A,#N/A,FALSE,"27";#N/A,#N/A,FALSE,"28"}</definedName>
    <definedName name="wrn.products" localSheetId="16" hidden="1">{#N/A,#N/A,FALSE,"1";#N/A,#N/A,FALSE,"2";#N/A,#N/A,FALSE,"16 - 17";#N/A,#N/A,FALSE,"18 - 19";#N/A,#N/A,FALSE,"26";#N/A,#N/A,FALSE,"27";#N/A,#N/A,FALSE,"28"}</definedName>
    <definedName name="wrn.products" localSheetId="10" hidden="1">{#N/A,#N/A,FALSE,"1";#N/A,#N/A,FALSE,"2";#N/A,#N/A,FALSE,"16 - 17";#N/A,#N/A,FALSE,"18 - 19";#N/A,#N/A,FALSE,"26";#N/A,#N/A,FALSE,"27";#N/A,#N/A,FALSE,"28"}</definedName>
    <definedName name="wrn.products" localSheetId="29" hidden="1">{#N/A,#N/A,FALSE,"1";#N/A,#N/A,FALSE,"2";#N/A,#N/A,FALSE,"16 - 17";#N/A,#N/A,FALSE,"18 - 19";#N/A,#N/A,FALSE,"26";#N/A,#N/A,FALSE,"27";#N/A,#N/A,FALSE,"28"}</definedName>
    <definedName name="wrn.products" localSheetId="28" hidden="1">{#N/A,#N/A,FALSE,"1";#N/A,#N/A,FALSE,"2";#N/A,#N/A,FALSE,"16 - 17";#N/A,#N/A,FALSE,"18 - 19";#N/A,#N/A,FALSE,"26";#N/A,#N/A,FALSE,"27";#N/A,#N/A,FALSE,"28"}</definedName>
    <definedName name="wrn.products" localSheetId="11" hidden="1">{#N/A,#N/A,FALSE,"1";#N/A,#N/A,FALSE,"2";#N/A,#N/A,FALSE,"16 - 17";#N/A,#N/A,FALSE,"18 - 19";#N/A,#N/A,FALSE,"26";#N/A,#N/A,FALSE,"27";#N/A,#N/A,FALSE,"28"}</definedName>
    <definedName name="wrn.products" localSheetId="36" hidden="1">{#N/A,#N/A,FALSE,"1";#N/A,#N/A,FALSE,"2";#N/A,#N/A,FALSE,"16 - 17";#N/A,#N/A,FALSE,"18 - 19";#N/A,#N/A,FALSE,"26";#N/A,#N/A,FALSE,"27";#N/A,#N/A,FALSE,"28"}</definedName>
    <definedName name="wrn.products" localSheetId="32" hidden="1">{#N/A,#N/A,FALSE,"1";#N/A,#N/A,FALSE,"2";#N/A,#N/A,FALSE,"16 - 17";#N/A,#N/A,FALSE,"18 - 19";#N/A,#N/A,FALSE,"26";#N/A,#N/A,FALSE,"27";#N/A,#N/A,FALSE,"28"}</definedName>
    <definedName name="wrn.products" localSheetId="18" hidden="1">{#N/A,#N/A,FALSE,"1";#N/A,#N/A,FALSE,"2";#N/A,#N/A,FALSE,"16 - 17";#N/A,#N/A,FALSE,"18 - 19";#N/A,#N/A,FALSE,"26";#N/A,#N/A,FALSE,"27";#N/A,#N/A,FALSE,"28"}</definedName>
    <definedName name="wrn.products" localSheetId="38" hidden="1">{#N/A,#N/A,FALSE,"1";#N/A,#N/A,FALSE,"2";#N/A,#N/A,FALSE,"16 - 17";#N/A,#N/A,FALSE,"18 - 19";#N/A,#N/A,FALSE,"26";#N/A,#N/A,FALSE,"27";#N/A,#N/A,FALSE,"28"}</definedName>
    <definedName name="wrn.products" hidden="1">{#N/A,#N/A,FALSE,"1";#N/A,#N/A,FALSE,"2";#N/A,#N/A,FALSE,"16 - 17";#N/A,#N/A,FALSE,"18 - 19";#N/A,#N/A,FALSE,"26";#N/A,#N/A,FALSE,"27";#N/A,#N/A,FALSE,"28"}</definedName>
    <definedName name="wrn.Products." localSheetId="35" hidden="1">{#N/A,#N/A,FALSE,"1";#N/A,#N/A,FALSE,"2";#N/A,#N/A,FALSE,"16 - 17";#N/A,#N/A,FALSE,"18 - 19";#N/A,#N/A,FALSE,"26";#N/A,#N/A,FALSE,"27";#N/A,#N/A,FALSE,"28"}</definedName>
    <definedName name="wrn.Products." localSheetId="31" hidden="1">{#N/A,#N/A,FALSE,"1";#N/A,#N/A,FALSE,"2";#N/A,#N/A,FALSE,"16 - 17";#N/A,#N/A,FALSE,"18 - 19";#N/A,#N/A,FALSE,"26";#N/A,#N/A,FALSE,"27";#N/A,#N/A,FALSE,"28"}</definedName>
    <definedName name="wrn.Products." localSheetId="9" hidden="1">{#N/A,#N/A,FALSE,"1";#N/A,#N/A,FALSE,"2";#N/A,#N/A,FALSE,"16 - 17";#N/A,#N/A,FALSE,"18 - 19";#N/A,#N/A,FALSE,"26";#N/A,#N/A,FALSE,"27";#N/A,#N/A,FALSE,"28"}</definedName>
    <definedName name="wrn.Products." localSheetId="30" hidden="1">{#N/A,#N/A,FALSE,"1";#N/A,#N/A,FALSE,"2";#N/A,#N/A,FALSE,"16 - 17";#N/A,#N/A,FALSE,"18 - 19";#N/A,#N/A,FALSE,"26";#N/A,#N/A,FALSE,"27";#N/A,#N/A,FALSE,"28"}</definedName>
    <definedName name="wrn.Products." localSheetId="51" hidden="1">{#N/A,#N/A,FALSE,"1";#N/A,#N/A,FALSE,"2";#N/A,#N/A,FALSE,"16 - 17";#N/A,#N/A,FALSE,"18 - 19";#N/A,#N/A,FALSE,"26";#N/A,#N/A,FALSE,"27";#N/A,#N/A,FALSE,"28"}</definedName>
    <definedName name="wrn.Products." localSheetId="7" hidden="1">{#N/A,#N/A,FALSE,"1";#N/A,#N/A,FALSE,"2";#N/A,#N/A,FALSE,"16 - 17";#N/A,#N/A,FALSE,"18 - 19";#N/A,#N/A,FALSE,"26";#N/A,#N/A,FALSE,"27";#N/A,#N/A,FALSE,"28"}</definedName>
    <definedName name="wrn.Products." localSheetId="33" hidden="1">{#N/A,#N/A,FALSE,"1";#N/A,#N/A,FALSE,"2";#N/A,#N/A,FALSE,"16 - 17";#N/A,#N/A,FALSE,"18 - 19";#N/A,#N/A,FALSE,"26";#N/A,#N/A,FALSE,"27";#N/A,#N/A,FALSE,"28"}</definedName>
    <definedName name="wrn.Products." localSheetId="6" hidden="1">{#N/A,#N/A,FALSE,"1";#N/A,#N/A,FALSE,"2";#N/A,#N/A,FALSE,"16 - 17";#N/A,#N/A,FALSE,"18 - 19";#N/A,#N/A,FALSE,"26";#N/A,#N/A,FALSE,"27";#N/A,#N/A,FALSE,"28"}</definedName>
    <definedName name="wrn.Products." localSheetId="16" hidden="1">{#N/A,#N/A,FALSE,"1";#N/A,#N/A,FALSE,"2";#N/A,#N/A,FALSE,"16 - 17";#N/A,#N/A,FALSE,"18 - 19";#N/A,#N/A,FALSE,"26";#N/A,#N/A,FALSE,"27";#N/A,#N/A,FALSE,"28"}</definedName>
    <definedName name="wrn.Products." localSheetId="10" hidden="1">{#N/A,#N/A,FALSE,"1";#N/A,#N/A,FALSE,"2";#N/A,#N/A,FALSE,"16 - 17";#N/A,#N/A,FALSE,"18 - 19";#N/A,#N/A,FALSE,"26";#N/A,#N/A,FALSE,"27";#N/A,#N/A,FALSE,"28"}</definedName>
    <definedName name="wrn.Products." localSheetId="29" hidden="1">{#N/A,#N/A,FALSE,"1";#N/A,#N/A,FALSE,"2";#N/A,#N/A,FALSE,"16 - 17";#N/A,#N/A,FALSE,"18 - 19";#N/A,#N/A,FALSE,"26";#N/A,#N/A,FALSE,"27";#N/A,#N/A,FALSE,"28"}</definedName>
    <definedName name="wrn.Products." localSheetId="28" hidden="1">{#N/A,#N/A,FALSE,"1";#N/A,#N/A,FALSE,"2";#N/A,#N/A,FALSE,"16 - 17";#N/A,#N/A,FALSE,"18 - 19";#N/A,#N/A,FALSE,"26";#N/A,#N/A,FALSE,"27";#N/A,#N/A,FALSE,"28"}</definedName>
    <definedName name="wrn.Products." localSheetId="11" hidden="1">{#N/A,#N/A,FALSE,"1";#N/A,#N/A,FALSE,"2";#N/A,#N/A,FALSE,"16 - 17";#N/A,#N/A,FALSE,"18 - 19";#N/A,#N/A,FALSE,"26";#N/A,#N/A,FALSE,"27";#N/A,#N/A,FALSE,"28"}</definedName>
    <definedName name="wrn.Products." localSheetId="36" hidden="1">{#N/A,#N/A,FALSE,"1";#N/A,#N/A,FALSE,"2";#N/A,#N/A,FALSE,"16 - 17";#N/A,#N/A,FALSE,"18 - 19";#N/A,#N/A,FALSE,"26";#N/A,#N/A,FALSE,"27";#N/A,#N/A,FALSE,"28"}</definedName>
    <definedName name="wrn.Products." localSheetId="32" hidden="1">{#N/A,#N/A,FALSE,"1";#N/A,#N/A,FALSE,"2";#N/A,#N/A,FALSE,"16 - 17";#N/A,#N/A,FALSE,"18 - 19";#N/A,#N/A,FALSE,"26";#N/A,#N/A,FALSE,"27";#N/A,#N/A,FALSE,"28"}</definedName>
    <definedName name="wrn.Products." localSheetId="18" hidden="1">{#N/A,#N/A,FALSE,"1";#N/A,#N/A,FALSE,"2";#N/A,#N/A,FALSE,"16 - 17";#N/A,#N/A,FALSE,"18 - 19";#N/A,#N/A,FALSE,"26";#N/A,#N/A,FALSE,"27";#N/A,#N/A,FALSE,"28"}</definedName>
    <definedName name="wrn.Products." localSheetId="38" hidden="1">{#N/A,#N/A,FALSE,"1";#N/A,#N/A,FALSE,"2";#N/A,#N/A,FALSE,"16 - 17";#N/A,#N/A,FALSE,"18 - 19";#N/A,#N/A,FALSE,"26";#N/A,#N/A,FALSE,"27";#N/A,#N/A,FALSE,"28"}</definedName>
    <definedName name="wrn.Products." hidden="1">{#N/A,#N/A,FALSE,"1";#N/A,#N/A,FALSE,"2";#N/A,#N/A,FALSE,"16 - 17";#N/A,#N/A,FALSE,"18 - 19";#N/A,#N/A,FALSE,"26";#N/A,#N/A,FALSE,"27";#N/A,#N/A,FALSE,"28"}</definedName>
    <definedName name="wrn.PROFIT_LOSS." localSheetId="35" hidden="1">{"רווה_מסכם",#N/A,FALSE,"p&amp;l";"באור_תפעול",#N/A,FALSE,"operation";"באור_מופ",#N/A,FALSE,"R&amp;D";"באור_שיווק",#N/A,FALSE,"M&amp;S";"באור_הנהלה",#N/A,FALSE,"g&amp;a"}</definedName>
    <definedName name="wrn.PROFIT_LOSS." localSheetId="31" hidden="1">{"רווה_מסכם",#N/A,FALSE,"p&amp;l";"באור_תפעול",#N/A,FALSE,"operation";"באור_מופ",#N/A,FALSE,"R&amp;D";"באור_שיווק",#N/A,FALSE,"M&amp;S";"באור_הנהלה",#N/A,FALSE,"g&amp;a"}</definedName>
    <definedName name="wrn.PROFIT_LOSS." localSheetId="9" hidden="1">{"רווה_מסכם",#N/A,FALSE,"p&amp;l";"באור_תפעול",#N/A,FALSE,"operation";"באור_מופ",#N/A,FALSE,"R&amp;D";"באור_שיווק",#N/A,FALSE,"M&amp;S";"באור_הנהלה",#N/A,FALSE,"g&amp;a"}</definedName>
    <definedName name="wrn.PROFIT_LOSS." localSheetId="30" hidden="1">{"רווה_מסכם",#N/A,FALSE,"p&amp;l";"באור_תפעול",#N/A,FALSE,"operation";"באור_מופ",#N/A,FALSE,"R&amp;D";"באור_שיווק",#N/A,FALSE,"M&amp;S";"באור_הנהלה",#N/A,FALSE,"g&amp;a"}</definedName>
    <definedName name="wrn.PROFIT_LOSS." localSheetId="51" hidden="1">{"רווה_מסכם",#N/A,FALSE,"p&amp;l";"באור_תפעול",#N/A,FALSE,"operation";"באור_מופ",#N/A,FALSE,"R&amp;D";"באור_שיווק",#N/A,FALSE,"M&amp;S";"באור_הנהלה",#N/A,FALSE,"g&amp;a"}</definedName>
    <definedName name="wrn.PROFIT_LOSS." localSheetId="7" hidden="1">{"רווה_מסכם",#N/A,FALSE,"p&amp;l";"באור_תפעול",#N/A,FALSE,"operation";"באור_מופ",#N/A,FALSE,"R&amp;D";"באור_שיווק",#N/A,FALSE,"M&amp;S";"באור_הנהלה",#N/A,FALSE,"g&amp;a"}</definedName>
    <definedName name="wrn.PROFIT_LOSS." localSheetId="33" hidden="1">{"רווה_מסכם",#N/A,FALSE,"p&amp;l";"באור_תפעול",#N/A,FALSE,"operation";"באור_מופ",#N/A,FALSE,"R&amp;D";"באור_שיווק",#N/A,FALSE,"M&amp;S";"באור_הנהלה",#N/A,FALSE,"g&amp;a"}</definedName>
    <definedName name="wrn.PROFIT_LOSS." localSheetId="6" hidden="1">{"רווה_מסכם",#N/A,FALSE,"p&amp;l";"באור_תפעול",#N/A,FALSE,"operation";"באור_מופ",#N/A,FALSE,"R&amp;D";"באור_שיווק",#N/A,FALSE,"M&amp;S";"באור_הנהלה",#N/A,FALSE,"g&amp;a"}</definedName>
    <definedName name="wrn.PROFIT_LOSS." localSheetId="16" hidden="1">{"רווה_מסכם",#N/A,FALSE,"p&amp;l";"באור_תפעול",#N/A,FALSE,"operation";"באור_מופ",#N/A,FALSE,"R&amp;D";"באור_שיווק",#N/A,FALSE,"M&amp;S";"באור_הנהלה",#N/A,FALSE,"g&amp;a"}</definedName>
    <definedName name="wrn.PROFIT_LOSS." localSheetId="10" hidden="1">{"רווה_מסכם",#N/A,FALSE,"p&amp;l";"באור_תפעול",#N/A,FALSE,"operation";"באור_מופ",#N/A,FALSE,"R&amp;D";"באור_שיווק",#N/A,FALSE,"M&amp;S";"באור_הנהלה",#N/A,FALSE,"g&amp;a"}</definedName>
    <definedName name="wrn.PROFIT_LOSS." localSheetId="29" hidden="1">{"רווה_מסכם",#N/A,FALSE,"p&amp;l";"באור_תפעול",#N/A,FALSE,"operation";"באור_מופ",#N/A,FALSE,"R&amp;D";"באור_שיווק",#N/A,FALSE,"M&amp;S";"באור_הנהלה",#N/A,FALSE,"g&amp;a"}</definedName>
    <definedName name="wrn.PROFIT_LOSS." localSheetId="28" hidden="1">{"רווה_מסכם",#N/A,FALSE,"p&amp;l";"באור_תפעול",#N/A,FALSE,"operation";"באור_מופ",#N/A,FALSE,"R&amp;D";"באור_שיווק",#N/A,FALSE,"M&amp;S";"באור_הנהלה",#N/A,FALSE,"g&amp;a"}</definedName>
    <definedName name="wrn.PROFIT_LOSS." localSheetId="11" hidden="1">{"רווה_מסכם",#N/A,FALSE,"p&amp;l";"באור_תפעול",#N/A,FALSE,"operation";"באור_מופ",#N/A,FALSE,"R&amp;D";"באור_שיווק",#N/A,FALSE,"M&amp;S";"באור_הנהלה",#N/A,FALSE,"g&amp;a"}</definedName>
    <definedName name="wrn.PROFIT_LOSS." localSheetId="36" hidden="1">{"רווה_מסכם",#N/A,FALSE,"p&amp;l";"באור_תפעול",#N/A,FALSE,"operation";"באור_מופ",#N/A,FALSE,"R&amp;D";"באור_שיווק",#N/A,FALSE,"M&amp;S";"באור_הנהלה",#N/A,FALSE,"g&amp;a"}</definedName>
    <definedName name="wrn.PROFIT_LOSS." localSheetId="32" hidden="1">{"רווה_מסכם",#N/A,FALSE,"p&amp;l";"באור_תפעול",#N/A,FALSE,"operation";"באור_מופ",#N/A,FALSE,"R&amp;D";"באור_שיווק",#N/A,FALSE,"M&amp;S";"באור_הנהלה",#N/A,FALSE,"g&amp;a"}</definedName>
    <definedName name="wrn.PROFIT_LOSS." localSheetId="18" hidden="1">{"רווה_מסכם",#N/A,FALSE,"p&amp;l";"באור_תפעול",#N/A,FALSE,"operation";"באור_מופ",#N/A,FALSE,"R&amp;D";"באור_שיווק",#N/A,FALSE,"M&amp;S";"באור_הנהלה",#N/A,FALSE,"g&amp;a"}</definedName>
    <definedName name="wrn.PROFIT_LOSS." localSheetId="38" hidden="1">{"רווה_מסכם",#N/A,FALSE,"p&amp;l";"באור_תפעול",#N/A,FALSE,"operation";"באור_מופ",#N/A,FALSE,"R&amp;D";"באור_שיווק",#N/A,FALSE,"M&amp;S";"באור_הנהלה",#N/A,FALSE,"g&amp;a"}</definedName>
    <definedName name="wrn.PROFIT_LOSS." hidden="1">{"רווה_מסכם",#N/A,FALSE,"p&amp;l";"באור_תפעול",#N/A,FALSE,"operation";"באור_מופ",#N/A,FALSE,"R&amp;D";"באור_שיווק",#N/A,FALSE,"M&amp;S";"באור_הנהלה",#N/A,FALSE,"g&amp;a"}</definedName>
    <definedName name="wrn.PROJECTED._.FINANCIAL._.STATEMENTS." localSheetId="9" hidden="1">{#N/A,#N/A,TRUE,"Balance Sheets";#N/A,#N/A,TRUE,"INCOME STATEMENT";#N/A,#N/A,TRUE,"CASH FLOWS"}</definedName>
    <definedName name="wrn.PROJECTED._.FINANCIAL._.STATEMENTS." localSheetId="7" hidden="1">{#N/A,#N/A,TRUE,"Balance Sheets";#N/A,#N/A,TRUE,"INCOME STATEMENT";#N/A,#N/A,TRUE,"CASH FLOWS"}</definedName>
    <definedName name="wrn.PROJECTED._.FINANCIAL._.STATEMENTS." localSheetId="6" hidden="1">{#N/A,#N/A,TRUE,"Balance Sheets";#N/A,#N/A,TRUE,"INCOME STATEMENT";#N/A,#N/A,TRUE,"CASH FLOWS"}</definedName>
    <definedName name="wrn.PROJECTED._.FINANCIAL._.STATEMENTS." localSheetId="10" hidden="1">{#N/A,#N/A,TRUE,"Balance Sheets";#N/A,#N/A,TRUE,"INCOME STATEMENT";#N/A,#N/A,TRUE,"CASH FLOWS"}</definedName>
    <definedName name="wrn.PROJECTED._.FINANCIAL._.STATEMENTS." localSheetId="28" hidden="1">{#N/A,#N/A,TRUE,"Balance Sheets";#N/A,#N/A,TRUE,"INCOME STATEMENT";#N/A,#N/A,TRUE,"CASH FLOWS"}</definedName>
    <definedName name="wrn.PROJECTED._.FINANCIAL._.STATEMENTS." localSheetId="11" hidden="1">{#N/A,#N/A,TRUE,"Balance Sheets";#N/A,#N/A,TRUE,"INCOME STATEMENT";#N/A,#N/A,TRUE,"CASH FLOWS"}</definedName>
    <definedName name="wrn.PROJECTED._.FINANCIAL._.STATEMENTS." localSheetId="36" hidden="1">{#N/A,#N/A,TRUE,"Balance Sheets";#N/A,#N/A,TRUE,"INCOME STATEMENT";#N/A,#N/A,TRUE,"CASH FLOWS"}</definedName>
    <definedName name="wrn.PROJECTED._.FINANCIAL._.STATEMENTS." localSheetId="18" hidden="1">{#N/A,#N/A,TRUE,"Balance Sheets";#N/A,#N/A,TRUE,"INCOME STATEMENT";#N/A,#N/A,TRUE,"CASH FLOWS"}</definedName>
    <definedName name="wrn.PROJECTED._.FINANCIAL._.STATEMENTS." localSheetId="38" hidden="1">{#N/A,#N/A,TRUE,"Balance Sheets";#N/A,#N/A,TRUE,"INCOME STATEMENT";#N/A,#N/A,TRUE,"CASH FLOWS"}</definedName>
    <definedName name="wrn.PROJECTED._.FINANCIAL._.STATEMENTS." hidden="1">{#N/A,#N/A,TRUE,"Balance Sheets";#N/A,#N/A,TRUE,"INCOME STATEMENT";#N/A,#N/A,TRUE,"CASH FLOWS"}</definedName>
    <definedName name="wrn.pror" localSheetId="35" hidden="1">{#N/A,#N/A,FALSE,"Pharm";#N/A,#N/A,FALSE,"WWCM"}</definedName>
    <definedName name="wrn.pror" localSheetId="31" hidden="1">{#N/A,#N/A,FALSE,"Pharm";#N/A,#N/A,FALSE,"WWCM"}</definedName>
    <definedName name="wrn.pror" localSheetId="9" hidden="1">{#N/A,#N/A,FALSE,"Pharm";#N/A,#N/A,FALSE,"WWCM"}</definedName>
    <definedName name="wrn.pror" localSheetId="30" hidden="1">{#N/A,#N/A,FALSE,"Pharm";#N/A,#N/A,FALSE,"WWCM"}</definedName>
    <definedName name="wrn.pror" localSheetId="51" hidden="1">{#N/A,#N/A,FALSE,"Pharm";#N/A,#N/A,FALSE,"WWCM"}</definedName>
    <definedName name="wrn.pror" localSheetId="7" hidden="1">{#N/A,#N/A,FALSE,"Pharm";#N/A,#N/A,FALSE,"WWCM"}</definedName>
    <definedName name="wrn.pror" localSheetId="33" hidden="1">{#N/A,#N/A,FALSE,"Pharm";#N/A,#N/A,FALSE,"WWCM"}</definedName>
    <definedName name="wrn.pror" localSheetId="6" hidden="1">{#N/A,#N/A,FALSE,"Pharm";#N/A,#N/A,FALSE,"WWCM"}</definedName>
    <definedName name="wrn.pror" localSheetId="16" hidden="1">{#N/A,#N/A,FALSE,"Pharm";#N/A,#N/A,FALSE,"WWCM"}</definedName>
    <definedName name="wrn.pror" localSheetId="10" hidden="1">{#N/A,#N/A,FALSE,"Pharm";#N/A,#N/A,FALSE,"WWCM"}</definedName>
    <definedName name="wrn.pror" localSheetId="29" hidden="1">{#N/A,#N/A,FALSE,"Pharm";#N/A,#N/A,FALSE,"WWCM"}</definedName>
    <definedName name="wrn.pror" localSheetId="28" hidden="1">{#N/A,#N/A,FALSE,"Pharm";#N/A,#N/A,FALSE,"WWCM"}</definedName>
    <definedName name="wrn.pror" localSheetId="11" hidden="1">{#N/A,#N/A,FALSE,"Pharm";#N/A,#N/A,FALSE,"WWCM"}</definedName>
    <definedName name="wrn.pror" localSheetId="36" hidden="1">{#N/A,#N/A,FALSE,"Pharm";#N/A,#N/A,FALSE,"WWCM"}</definedName>
    <definedName name="wrn.pror" localSheetId="32" hidden="1">{#N/A,#N/A,FALSE,"Pharm";#N/A,#N/A,FALSE,"WWCM"}</definedName>
    <definedName name="wrn.pror" localSheetId="18" hidden="1">{#N/A,#N/A,FALSE,"Pharm";#N/A,#N/A,FALSE,"WWCM"}</definedName>
    <definedName name="wrn.pror" localSheetId="38" hidden="1">{#N/A,#N/A,FALSE,"Pharm";#N/A,#N/A,FALSE,"WWCM"}</definedName>
    <definedName name="wrn.pror" hidden="1">{#N/A,#N/A,FALSE,"Pharm";#N/A,#N/A,FALSE,"WWCM"}</definedName>
    <definedName name="wrn.Pump." localSheetId="35" hidden="1">{#N/A,#N/A,FALSE,"Assump";#N/A,#N/A,FALSE,"Income";#N/A,#N/A,FALSE,"Balance";#N/A,#N/A,FALSE,"DCF Pump";#N/A,#N/A,FALSE,"Trans Assump";#N/A,#N/A,FALSE,"Combined Income";#N/A,#N/A,FALSE,"Combined Balance"}</definedName>
    <definedName name="wrn.Pump." localSheetId="31" hidden="1">{#N/A,#N/A,FALSE,"Assump";#N/A,#N/A,FALSE,"Income";#N/A,#N/A,FALSE,"Balance";#N/A,#N/A,FALSE,"DCF Pump";#N/A,#N/A,FALSE,"Trans Assump";#N/A,#N/A,FALSE,"Combined Income";#N/A,#N/A,FALSE,"Combined Balance"}</definedName>
    <definedName name="wrn.Pump." localSheetId="9" hidden="1">{#N/A,#N/A,FALSE,"Assump";#N/A,#N/A,FALSE,"Income";#N/A,#N/A,FALSE,"Balance";#N/A,#N/A,FALSE,"DCF Pump";#N/A,#N/A,FALSE,"Trans Assump";#N/A,#N/A,FALSE,"Combined Income";#N/A,#N/A,FALSE,"Combined Balance"}</definedName>
    <definedName name="wrn.Pump." localSheetId="30" hidden="1">{#N/A,#N/A,FALSE,"Assump";#N/A,#N/A,FALSE,"Income";#N/A,#N/A,FALSE,"Balance";#N/A,#N/A,FALSE,"DCF Pump";#N/A,#N/A,FALSE,"Trans Assump";#N/A,#N/A,FALSE,"Combined Income";#N/A,#N/A,FALSE,"Combined Balance"}</definedName>
    <definedName name="wrn.Pump." localSheetId="51" hidden="1">{#N/A,#N/A,FALSE,"Assump";#N/A,#N/A,FALSE,"Income";#N/A,#N/A,FALSE,"Balance";#N/A,#N/A,FALSE,"DCF Pump";#N/A,#N/A,FALSE,"Trans Assump";#N/A,#N/A,FALSE,"Combined Income";#N/A,#N/A,FALSE,"Combined Balance"}</definedName>
    <definedName name="wrn.Pump." localSheetId="7" hidden="1">{#N/A,#N/A,FALSE,"Assump";#N/A,#N/A,FALSE,"Income";#N/A,#N/A,FALSE,"Balance";#N/A,#N/A,FALSE,"DCF Pump";#N/A,#N/A,FALSE,"Trans Assump";#N/A,#N/A,FALSE,"Combined Income";#N/A,#N/A,FALSE,"Combined Balance"}</definedName>
    <definedName name="wrn.Pump." localSheetId="33" hidden="1">{#N/A,#N/A,FALSE,"Assump";#N/A,#N/A,FALSE,"Income";#N/A,#N/A,FALSE,"Balance";#N/A,#N/A,FALSE,"DCF Pump";#N/A,#N/A,FALSE,"Trans Assump";#N/A,#N/A,FALSE,"Combined Income";#N/A,#N/A,FALSE,"Combined Balance"}</definedName>
    <definedName name="wrn.Pump." localSheetId="6" hidden="1">{#N/A,#N/A,FALSE,"Assump";#N/A,#N/A,FALSE,"Income";#N/A,#N/A,FALSE,"Balance";#N/A,#N/A,FALSE,"DCF Pump";#N/A,#N/A,FALSE,"Trans Assump";#N/A,#N/A,FALSE,"Combined Income";#N/A,#N/A,FALSE,"Combined Balance"}</definedName>
    <definedName name="wrn.Pump." localSheetId="16" hidden="1">{#N/A,#N/A,FALSE,"Assump";#N/A,#N/A,FALSE,"Income";#N/A,#N/A,FALSE,"Balance";#N/A,#N/A,FALSE,"DCF Pump";#N/A,#N/A,FALSE,"Trans Assump";#N/A,#N/A,FALSE,"Combined Income";#N/A,#N/A,FALSE,"Combined Balance"}</definedName>
    <definedName name="wrn.Pump." localSheetId="10" hidden="1">{#N/A,#N/A,FALSE,"Assump";#N/A,#N/A,FALSE,"Income";#N/A,#N/A,FALSE,"Balance";#N/A,#N/A,FALSE,"DCF Pump";#N/A,#N/A,FALSE,"Trans Assump";#N/A,#N/A,FALSE,"Combined Income";#N/A,#N/A,FALSE,"Combined Balance"}</definedName>
    <definedName name="wrn.Pump." localSheetId="29" hidden="1">{#N/A,#N/A,FALSE,"Assump";#N/A,#N/A,FALSE,"Income";#N/A,#N/A,FALSE,"Balance";#N/A,#N/A,FALSE,"DCF Pump";#N/A,#N/A,FALSE,"Trans Assump";#N/A,#N/A,FALSE,"Combined Income";#N/A,#N/A,FALSE,"Combined Balance"}</definedName>
    <definedName name="wrn.Pump." localSheetId="28" hidden="1">{#N/A,#N/A,FALSE,"Assump";#N/A,#N/A,FALSE,"Income";#N/A,#N/A,FALSE,"Balance";#N/A,#N/A,FALSE,"DCF Pump";#N/A,#N/A,FALSE,"Trans Assump";#N/A,#N/A,FALSE,"Combined Income";#N/A,#N/A,FALSE,"Combined Balance"}</definedName>
    <definedName name="wrn.Pump." localSheetId="11" hidden="1">{#N/A,#N/A,FALSE,"Assump";#N/A,#N/A,FALSE,"Income";#N/A,#N/A,FALSE,"Balance";#N/A,#N/A,FALSE,"DCF Pump";#N/A,#N/A,FALSE,"Trans Assump";#N/A,#N/A,FALSE,"Combined Income";#N/A,#N/A,FALSE,"Combined Balance"}</definedName>
    <definedName name="wrn.Pump." localSheetId="36" hidden="1">{#N/A,#N/A,FALSE,"Assump";#N/A,#N/A,FALSE,"Income";#N/A,#N/A,FALSE,"Balance";#N/A,#N/A,FALSE,"DCF Pump";#N/A,#N/A,FALSE,"Trans Assump";#N/A,#N/A,FALSE,"Combined Income";#N/A,#N/A,FALSE,"Combined Balance"}</definedName>
    <definedName name="wrn.Pump." localSheetId="32" hidden="1">{#N/A,#N/A,FALSE,"Assump";#N/A,#N/A,FALSE,"Income";#N/A,#N/A,FALSE,"Balance";#N/A,#N/A,FALSE,"DCF Pump";#N/A,#N/A,FALSE,"Trans Assump";#N/A,#N/A,FALSE,"Combined Income";#N/A,#N/A,FALSE,"Combined Balance"}</definedName>
    <definedName name="wrn.Pump." localSheetId="18" hidden="1">{#N/A,#N/A,FALSE,"Assump";#N/A,#N/A,FALSE,"Income";#N/A,#N/A,FALSE,"Balance";#N/A,#N/A,FALSE,"DCF Pump";#N/A,#N/A,FALSE,"Trans Assump";#N/A,#N/A,FALSE,"Combined Income";#N/A,#N/A,FALSE,"Combined Balance"}</definedName>
    <definedName name="wrn.Pump." localSheetId="38"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9" hidden="1">{"Professional Service Summary",#N/A,FALSE,"Q3 Prof Serv"}</definedName>
    <definedName name="wrn.Q3._.Prof._.Serv._.Summary." localSheetId="7" hidden="1">{"Professional Service Summary",#N/A,FALSE,"Q3 Prof Serv"}</definedName>
    <definedName name="wrn.Q3._.Prof._.Serv._.Summary." localSheetId="6" hidden="1">{"Professional Service Summary",#N/A,FALSE,"Q3 Prof Serv"}</definedName>
    <definedName name="wrn.Q3._.Prof._.Serv._.Summary." localSheetId="10" hidden="1">{"Professional Service Summary",#N/A,FALSE,"Q3 Prof Serv"}</definedName>
    <definedName name="wrn.Q3._.Prof._.Serv._.Summary." localSheetId="28" hidden="1">{"Professional Service Summary",#N/A,FALSE,"Q3 Prof Serv"}</definedName>
    <definedName name="wrn.Q3._.Prof._.Serv._.Summary." localSheetId="11" hidden="1">{"Professional Service Summary",#N/A,FALSE,"Q3 Prof Serv"}</definedName>
    <definedName name="wrn.Q3._.Prof._.Serv._.Summary." localSheetId="36" hidden="1">{"Professional Service Summary",#N/A,FALSE,"Q3 Prof Serv"}</definedName>
    <definedName name="wrn.Q3._.Prof._.Serv._.Summary." localSheetId="18" hidden="1">{"Professional Service Summary",#N/A,FALSE,"Q3 Prof Serv"}</definedName>
    <definedName name="wrn.Q3._.Prof._.Serv._.Summary." localSheetId="38" hidden="1">{"Professional Service Summary",#N/A,FALSE,"Q3 Prof Serv"}</definedName>
    <definedName name="wrn.Q3._.Prof._.Serv._.Summary." hidden="1">{"Professional Service Summary",#N/A,FALSE,"Q3 Prof Serv"}</definedName>
    <definedName name="wrn.Q3._.Professional._.service._.detail." localSheetId="9" hidden="1">{"Professional Service Detail",#N/A,FALSE,"Q3 Prof Serv"}</definedName>
    <definedName name="wrn.Q3._.Professional._.service._.detail." localSheetId="7" hidden="1">{"Professional Service Detail",#N/A,FALSE,"Q3 Prof Serv"}</definedName>
    <definedName name="wrn.Q3._.Professional._.service._.detail." localSheetId="6" hidden="1">{"Professional Service Detail",#N/A,FALSE,"Q3 Prof Serv"}</definedName>
    <definedName name="wrn.Q3._.Professional._.service._.detail." localSheetId="10" hidden="1">{"Professional Service Detail",#N/A,FALSE,"Q3 Prof Serv"}</definedName>
    <definedName name="wrn.Q3._.Professional._.service._.detail." localSheetId="28" hidden="1">{"Professional Service Detail",#N/A,FALSE,"Q3 Prof Serv"}</definedName>
    <definedName name="wrn.Q3._.Professional._.service._.detail." localSheetId="11" hidden="1">{"Professional Service Detail",#N/A,FALSE,"Q3 Prof Serv"}</definedName>
    <definedName name="wrn.Q3._.Professional._.service._.detail." localSheetId="36" hidden="1">{"Professional Service Detail",#N/A,FALSE,"Q3 Prof Serv"}</definedName>
    <definedName name="wrn.Q3._.Professional._.service._.detail." localSheetId="18" hidden="1">{"Professional Service Detail",#N/A,FALSE,"Q3 Prof Serv"}</definedName>
    <definedName name="wrn.Q3._.Professional._.service._.detail." localSheetId="38" hidden="1">{"Professional Service Detail",#N/A,FALSE,"Q3 Prof Serv"}</definedName>
    <definedName name="wrn.Q3._.Professional._.service._.detail." hidden="1">{"Professional Service Detail",#N/A,FALSE,"Q3 Prof Serv"}</definedName>
    <definedName name="wrn.Reforcast._.Print." localSheetId="35" hidden="1">{#N/A,#N/A,TRUE,"Assumptions";#N/A,#N/A,TRUE,"N-IS-Sum";#N/A,#N/A,TRUE,"RF Inc Stmt";#N/A,#N/A,TRUE,"RF-IS-1";#N/A,#N/A,TRUE,"RF-IS-2";#N/A,#N/A,TRUE,"RF-IS-3";#N/A,#N/A,TRUE,"RF-IS-4";#N/A,#N/A,TRUE,"RF-IS-5";#N/A,#N/A,TRUE,"RF-IS-6";#N/A,#N/A,TRUE,"RF-IS-7"}</definedName>
    <definedName name="wrn.Reforcast._.Print." localSheetId="31" hidden="1">{#N/A,#N/A,TRUE,"Assumptions";#N/A,#N/A,TRUE,"N-IS-Sum";#N/A,#N/A,TRUE,"RF Inc Stmt";#N/A,#N/A,TRUE,"RF-IS-1";#N/A,#N/A,TRUE,"RF-IS-2";#N/A,#N/A,TRUE,"RF-IS-3";#N/A,#N/A,TRUE,"RF-IS-4";#N/A,#N/A,TRUE,"RF-IS-5";#N/A,#N/A,TRUE,"RF-IS-6";#N/A,#N/A,TRUE,"RF-IS-7"}</definedName>
    <definedName name="wrn.Reforcast._.Print." localSheetId="9" hidden="1">{#N/A,#N/A,TRUE,"Assumptions";#N/A,#N/A,TRUE,"N-IS-Sum";#N/A,#N/A,TRUE,"RF Inc Stmt";#N/A,#N/A,TRUE,"RF-IS-1";#N/A,#N/A,TRUE,"RF-IS-2";#N/A,#N/A,TRUE,"RF-IS-3";#N/A,#N/A,TRUE,"RF-IS-4";#N/A,#N/A,TRUE,"RF-IS-5";#N/A,#N/A,TRUE,"RF-IS-6";#N/A,#N/A,TRUE,"RF-IS-7"}</definedName>
    <definedName name="wrn.Reforcast._.Print." localSheetId="30" hidden="1">{#N/A,#N/A,TRUE,"Assumptions";#N/A,#N/A,TRUE,"N-IS-Sum";#N/A,#N/A,TRUE,"RF Inc Stmt";#N/A,#N/A,TRUE,"RF-IS-1";#N/A,#N/A,TRUE,"RF-IS-2";#N/A,#N/A,TRUE,"RF-IS-3";#N/A,#N/A,TRUE,"RF-IS-4";#N/A,#N/A,TRUE,"RF-IS-5";#N/A,#N/A,TRUE,"RF-IS-6";#N/A,#N/A,TRUE,"RF-IS-7"}</definedName>
    <definedName name="wrn.Reforcast._.Print." localSheetId="51" hidden="1">{#N/A,#N/A,TRUE,"Assumptions";#N/A,#N/A,TRUE,"N-IS-Sum";#N/A,#N/A,TRUE,"RF Inc Stmt";#N/A,#N/A,TRUE,"RF-IS-1";#N/A,#N/A,TRUE,"RF-IS-2";#N/A,#N/A,TRUE,"RF-IS-3";#N/A,#N/A,TRUE,"RF-IS-4";#N/A,#N/A,TRUE,"RF-IS-5";#N/A,#N/A,TRUE,"RF-IS-6";#N/A,#N/A,TRUE,"RF-IS-7"}</definedName>
    <definedName name="wrn.Reforcast._.Print." localSheetId="7" hidden="1">{#N/A,#N/A,TRUE,"Assumptions";#N/A,#N/A,TRUE,"N-IS-Sum";#N/A,#N/A,TRUE,"RF Inc Stmt";#N/A,#N/A,TRUE,"RF-IS-1";#N/A,#N/A,TRUE,"RF-IS-2";#N/A,#N/A,TRUE,"RF-IS-3";#N/A,#N/A,TRUE,"RF-IS-4";#N/A,#N/A,TRUE,"RF-IS-5";#N/A,#N/A,TRUE,"RF-IS-6";#N/A,#N/A,TRUE,"RF-IS-7"}</definedName>
    <definedName name="wrn.Reforcast._.Print." localSheetId="33" hidden="1">{#N/A,#N/A,TRUE,"Assumptions";#N/A,#N/A,TRUE,"N-IS-Sum";#N/A,#N/A,TRUE,"RF Inc Stmt";#N/A,#N/A,TRUE,"RF-IS-1";#N/A,#N/A,TRUE,"RF-IS-2";#N/A,#N/A,TRUE,"RF-IS-3";#N/A,#N/A,TRUE,"RF-IS-4";#N/A,#N/A,TRUE,"RF-IS-5";#N/A,#N/A,TRUE,"RF-IS-6";#N/A,#N/A,TRUE,"RF-IS-7"}</definedName>
    <definedName name="wrn.Reforcast._.Print." localSheetId="6" hidden="1">{#N/A,#N/A,TRUE,"Assumptions";#N/A,#N/A,TRUE,"N-IS-Sum";#N/A,#N/A,TRUE,"RF Inc Stmt";#N/A,#N/A,TRUE,"RF-IS-1";#N/A,#N/A,TRUE,"RF-IS-2";#N/A,#N/A,TRUE,"RF-IS-3";#N/A,#N/A,TRUE,"RF-IS-4";#N/A,#N/A,TRUE,"RF-IS-5";#N/A,#N/A,TRUE,"RF-IS-6";#N/A,#N/A,TRUE,"RF-IS-7"}</definedName>
    <definedName name="wrn.Reforcast._.Print." localSheetId="16" hidden="1">{#N/A,#N/A,TRUE,"Assumptions";#N/A,#N/A,TRUE,"N-IS-Sum";#N/A,#N/A,TRUE,"RF Inc Stmt";#N/A,#N/A,TRUE,"RF-IS-1";#N/A,#N/A,TRUE,"RF-IS-2";#N/A,#N/A,TRUE,"RF-IS-3";#N/A,#N/A,TRUE,"RF-IS-4";#N/A,#N/A,TRUE,"RF-IS-5";#N/A,#N/A,TRUE,"RF-IS-6";#N/A,#N/A,TRUE,"RF-IS-7"}</definedName>
    <definedName name="wrn.Reforcast._.Print." localSheetId="10" hidden="1">{#N/A,#N/A,TRUE,"Assumptions";#N/A,#N/A,TRUE,"N-IS-Sum";#N/A,#N/A,TRUE,"RF Inc Stmt";#N/A,#N/A,TRUE,"RF-IS-1";#N/A,#N/A,TRUE,"RF-IS-2";#N/A,#N/A,TRUE,"RF-IS-3";#N/A,#N/A,TRUE,"RF-IS-4";#N/A,#N/A,TRUE,"RF-IS-5";#N/A,#N/A,TRUE,"RF-IS-6";#N/A,#N/A,TRUE,"RF-IS-7"}</definedName>
    <definedName name="wrn.Reforcast._.Print." localSheetId="29" hidden="1">{#N/A,#N/A,TRUE,"Assumptions";#N/A,#N/A,TRUE,"N-IS-Sum";#N/A,#N/A,TRUE,"RF Inc Stmt";#N/A,#N/A,TRUE,"RF-IS-1";#N/A,#N/A,TRUE,"RF-IS-2";#N/A,#N/A,TRUE,"RF-IS-3";#N/A,#N/A,TRUE,"RF-IS-4";#N/A,#N/A,TRUE,"RF-IS-5";#N/A,#N/A,TRUE,"RF-IS-6";#N/A,#N/A,TRUE,"RF-IS-7"}</definedName>
    <definedName name="wrn.Reforcast._.Print." localSheetId="28" hidden="1">{#N/A,#N/A,TRUE,"Assumptions";#N/A,#N/A,TRUE,"N-IS-Sum";#N/A,#N/A,TRUE,"RF Inc Stmt";#N/A,#N/A,TRUE,"RF-IS-1";#N/A,#N/A,TRUE,"RF-IS-2";#N/A,#N/A,TRUE,"RF-IS-3";#N/A,#N/A,TRUE,"RF-IS-4";#N/A,#N/A,TRUE,"RF-IS-5";#N/A,#N/A,TRUE,"RF-IS-6";#N/A,#N/A,TRUE,"RF-IS-7"}</definedName>
    <definedName name="wrn.Reforcast._.Print." localSheetId="11" hidden="1">{#N/A,#N/A,TRUE,"Assumptions";#N/A,#N/A,TRUE,"N-IS-Sum";#N/A,#N/A,TRUE,"RF Inc Stmt";#N/A,#N/A,TRUE,"RF-IS-1";#N/A,#N/A,TRUE,"RF-IS-2";#N/A,#N/A,TRUE,"RF-IS-3";#N/A,#N/A,TRUE,"RF-IS-4";#N/A,#N/A,TRUE,"RF-IS-5";#N/A,#N/A,TRUE,"RF-IS-6";#N/A,#N/A,TRUE,"RF-IS-7"}</definedName>
    <definedName name="wrn.Reforcast._.Print." localSheetId="36" hidden="1">{#N/A,#N/A,TRUE,"Assumptions";#N/A,#N/A,TRUE,"N-IS-Sum";#N/A,#N/A,TRUE,"RF Inc Stmt";#N/A,#N/A,TRUE,"RF-IS-1";#N/A,#N/A,TRUE,"RF-IS-2";#N/A,#N/A,TRUE,"RF-IS-3";#N/A,#N/A,TRUE,"RF-IS-4";#N/A,#N/A,TRUE,"RF-IS-5";#N/A,#N/A,TRUE,"RF-IS-6";#N/A,#N/A,TRUE,"RF-IS-7"}</definedName>
    <definedName name="wrn.Reforcast._.Print." localSheetId="32" hidden="1">{#N/A,#N/A,TRUE,"Assumptions";#N/A,#N/A,TRUE,"N-IS-Sum";#N/A,#N/A,TRUE,"RF Inc Stmt";#N/A,#N/A,TRUE,"RF-IS-1";#N/A,#N/A,TRUE,"RF-IS-2";#N/A,#N/A,TRUE,"RF-IS-3";#N/A,#N/A,TRUE,"RF-IS-4";#N/A,#N/A,TRUE,"RF-IS-5";#N/A,#N/A,TRUE,"RF-IS-6";#N/A,#N/A,TRUE,"RF-IS-7"}</definedName>
    <definedName name="wrn.Reforcast._.Print." localSheetId="18" hidden="1">{#N/A,#N/A,TRUE,"Assumptions";#N/A,#N/A,TRUE,"N-IS-Sum";#N/A,#N/A,TRUE,"RF Inc Stmt";#N/A,#N/A,TRUE,"RF-IS-1";#N/A,#N/A,TRUE,"RF-IS-2";#N/A,#N/A,TRUE,"RF-IS-3";#N/A,#N/A,TRUE,"RF-IS-4";#N/A,#N/A,TRUE,"RF-IS-5";#N/A,#N/A,TRUE,"RF-IS-6";#N/A,#N/A,TRUE,"RF-IS-7"}</definedName>
    <definedName name="wrn.Reforcast._.Print." localSheetId="38" hidden="1">{#N/A,#N/A,TRUE,"Assumptions";#N/A,#N/A,TRUE,"N-IS-Sum";#N/A,#N/A,TRUE,"RF Inc Stmt";#N/A,#N/A,TRUE,"RF-IS-1";#N/A,#N/A,TRUE,"RF-IS-2";#N/A,#N/A,TRUE,"RF-IS-3";#N/A,#N/A,TRUE,"RF-IS-4";#N/A,#N/A,TRUE,"RF-IS-5";#N/A,#N/A,TRUE,"RF-IS-6";#N/A,#N/A,TRUE,"RF-IS-7"}</definedName>
    <definedName name="wrn.Reforcast._.Print." hidden="1">{#N/A,#N/A,TRUE,"Assumptions";#N/A,#N/A,TRUE,"N-IS-Sum";#N/A,#N/A,TRUE,"RF Inc Stmt";#N/A,#N/A,TRUE,"RF-IS-1";#N/A,#N/A,TRUE,"RF-IS-2";#N/A,#N/A,TRUE,"RF-IS-3";#N/A,#N/A,TRUE,"RF-IS-4";#N/A,#N/A,TRUE,"RF-IS-5";#N/A,#N/A,TRUE,"RF-IS-6";#N/A,#N/A,TRUE,"RF-IS-7"}</definedName>
    <definedName name="wrn.Reforecast." localSheetId="35"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31"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9"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30"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51"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7"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33"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6"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16"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10"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29"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28"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11"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36"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32"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18"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localSheetId="38"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forecast." hidden="1">{#N/A,#N/A,FALSE,"Assumptions";#N/A,#N/A,FALSE,"Reforecast";#N/A,#N/A,FALSE,"Stats";#N/A,#N/A,FALSE,"Existing Business";#N/A,#N/A,FALSE,"New Business";#N/A,#N/A,FALSE,"Labor";#N/A,#N/A,FALSE,"Vehicles";#N/A,#N/A,FALSE,"Facilities";#N/A,#N/A,FALSE,"Indirect Costs";#N/A,#N/A,FALSE,"Capital";#N/A,#N/A,FALSE,"CABR Form";#N/A,#N/A,FALSE,"Corp Costs";#N/A,#N/A,FALSE,"RF Actuals";#N/A,#N/A,FALSE,"Original Plan";#N/A,#N/A,FALSE,"HR List"}</definedName>
    <definedName name="wrn.Relevant." localSheetId="9" hidden="1">{#N/A,#N/A,FALSE,"Title Page";#N/A,#N/A,FALSE,"Conclusions";#N/A,#N/A,FALSE,"Assum.";#N/A,#N/A,FALSE,"Sun  DCF-WC-Dep";#N/A,#N/A,FALSE,"MarketValue";#N/A,#N/A,FALSE,"BalSheet";#N/A,#N/A,FALSE,"WACC";#N/A,#N/A,FALSE,"PC+ Info.";#N/A,#N/A,FALSE,"PC+Info_2"}</definedName>
    <definedName name="wrn.Relevant." localSheetId="7" hidden="1">{#N/A,#N/A,FALSE,"Title Page";#N/A,#N/A,FALSE,"Conclusions";#N/A,#N/A,FALSE,"Assum.";#N/A,#N/A,FALSE,"Sun  DCF-WC-Dep";#N/A,#N/A,FALSE,"MarketValue";#N/A,#N/A,FALSE,"BalSheet";#N/A,#N/A,FALSE,"WACC";#N/A,#N/A,FALSE,"PC+ Info.";#N/A,#N/A,FALSE,"PC+Info_2"}</definedName>
    <definedName name="wrn.Relevant." localSheetId="6" hidden="1">{#N/A,#N/A,FALSE,"Title Page";#N/A,#N/A,FALSE,"Conclusions";#N/A,#N/A,FALSE,"Assum.";#N/A,#N/A,FALSE,"Sun  DCF-WC-Dep";#N/A,#N/A,FALSE,"MarketValue";#N/A,#N/A,FALSE,"BalSheet";#N/A,#N/A,FALSE,"WACC";#N/A,#N/A,FALSE,"PC+ Info.";#N/A,#N/A,FALSE,"PC+Info_2"}</definedName>
    <definedName name="wrn.Relevant." localSheetId="10" hidden="1">{#N/A,#N/A,FALSE,"Title Page";#N/A,#N/A,FALSE,"Conclusions";#N/A,#N/A,FALSE,"Assum.";#N/A,#N/A,FALSE,"Sun  DCF-WC-Dep";#N/A,#N/A,FALSE,"MarketValue";#N/A,#N/A,FALSE,"BalSheet";#N/A,#N/A,FALSE,"WACC";#N/A,#N/A,FALSE,"PC+ Info.";#N/A,#N/A,FALSE,"PC+Info_2"}</definedName>
    <definedName name="wrn.Relevant." localSheetId="28" hidden="1">{#N/A,#N/A,FALSE,"Title Page";#N/A,#N/A,FALSE,"Conclusions";#N/A,#N/A,FALSE,"Assum.";#N/A,#N/A,FALSE,"Sun  DCF-WC-Dep";#N/A,#N/A,FALSE,"MarketValue";#N/A,#N/A,FALSE,"BalSheet";#N/A,#N/A,FALSE,"WACC";#N/A,#N/A,FALSE,"PC+ Info.";#N/A,#N/A,FALSE,"PC+Info_2"}</definedName>
    <definedName name="wrn.Relevant." localSheetId="11" hidden="1">{#N/A,#N/A,FALSE,"Title Page";#N/A,#N/A,FALSE,"Conclusions";#N/A,#N/A,FALSE,"Assum.";#N/A,#N/A,FALSE,"Sun  DCF-WC-Dep";#N/A,#N/A,FALSE,"MarketValue";#N/A,#N/A,FALSE,"BalSheet";#N/A,#N/A,FALSE,"WACC";#N/A,#N/A,FALSE,"PC+ Info.";#N/A,#N/A,FALSE,"PC+Info_2"}</definedName>
    <definedName name="wrn.Relevant." localSheetId="36" hidden="1">{#N/A,#N/A,FALSE,"Title Page";#N/A,#N/A,FALSE,"Conclusions";#N/A,#N/A,FALSE,"Assum.";#N/A,#N/A,FALSE,"Sun  DCF-WC-Dep";#N/A,#N/A,FALSE,"MarketValue";#N/A,#N/A,FALSE,"BalSheet";#N/A,#N/A,FALSE,"WACC";#N/A,#N/A,FALSE,"PC+ Info.";#N/A,#N/A,FALSE,"PC+Info_2"}</definedName>
    <definedName name="wrn.Relevant." localSheetId="18" hidden="1">{#N/A,#N/A,FALSE,"Title Page";#N/A,#N/A,FALSE,"Conclusions";#N/A,#N/A,FALSE,"Assum.";#N/A,#N/A,FALSE,"Sun  DCF-WC-Dep";#N/A,#N/A,FALSE,"MarketValue";#N/A,#N/A,FALSE,"BalSheet";#N/A,#N/A,FALSE,"WACC";#N/A,#N/A,FALSE,"PC+ Info.";#N/A,#N/A,FALSE,"PC+Info_2"}</definedName>
    <definedName name="wrn.Relevant." localSheetId="38" hidden="1">{#N/A,#N/A,FALSE,"Title Page";#N/A,#N/A,FALSE,"Conclusions";#N/A,#N/A,FALSE,"Assum.";#N/A,#N/A,FALSE,"Sun  DCF-WC-Dep";#N/A,#N/A,FALSE,"MarketValue";#N/A,#N/A,FALSE,"BalSheet";#N/A,#N/A,FALSE,"WACC";#N/A,#N/A,FALSE,"PC+ Info.";#N/A,#N/A,FALSE,"PC+Info_2"}</definedName>
    <definedName name="wrn.Relevant." hidden="1">{#N/A,#N/A,FALSE,"Title Page";#N/A,#N/A,FALSE,"Conclusions";#N/A,#N/A,FALSE,"Assum.";#N/A,#N/A,FALSE,"Sun  DCF-WC-Dep";#N/A,#N/A,FALSE,"MarketValue";#N/A,#N/A,FALSE,"BalSheet";#N/A,#N/A,FALSE,"WACC";#N/A,#N/A,FALSE,"PC+ Info.";#N/A,#N/A,FALSE,"PC+Info_2"}</definedName>
    <definedName name="wrn.Relevant1." localSheetId="9" hidden="1">{#N/A,#N/A,FALSE,"Title Page";#N/A,#N/A,FALSE,"Conclusions";#N/A,#N/A,FALSE,"Assum.";#N/A,#N/A,FALSE,"Sun  DCF-WC-Dep";#N/A,#N/A,FALSE,"MarketValue";#N/A,#N/A,FALSE,"BalSheet";#N/A,#N/A,FALSE,"WACC";#N/A,#N/A,FALSE,"PC+ Info.";#N/A,#N/A,FALSE,"PC+Info_2"}</definedName>
    <definedName name="wrn.Relevant1." localSheetId="7" hidden="1">{#N/A,#N/A,FALSE,"Title Page";#N/A,#N/A,FALSE,"Conclusions";#N/A,#N/A,FALSE,"Assum.";#N/A,#N/A,FALSE,"Sun  DCF-WC-Dep";#N/A,#N/A,FALSE,"MarketValue";#N/A,#N/A,FALSE,"BalSheet";#N/A,#N/A,FALSE,"WACC";#N/A,#N/A,FALSE,"PC+ Info.";#N/A,#N/A,FALSE,"PC+Info_2"}</definedName>
    <definedName name="wrn.Relevant1." localSheetId="6" hidden="1">{#N/A,#N/A,FALSE,"Title Page";#N/A,#N/A,FALSE,"Conclusions";#N/A,#N/A,FALSE,"Assum.";#N/A,#N/A,FALSE,"Sun  DCF-WC-Dep";#N/A,#N/A,FALSE,"MarketValue";#N/A,#N/A,FALSE,"BalSheet";#N/A,#N/A,FALSE,"WACC";#N/A,#N/A,FALSE,"PC+ Info.";#N/A,#N/A,FALSE,"PC+Info_2"}</definedName>
    <definedName name="wrn.Relevant1." localSheetId="10" hidden="1">{#N/A,#N/A,FALSE,"Title Page";#N/A,#N/A,FALSE,"Conclusions";#N/A,#N/A,FALSE,"Assum.";#N/A,#N/A,FALSE,"Sun  DCF-WC-Dep";#N/A,#N/A,FALSE,"MarketValue";#N/A,#N/A,FALSE,"BalSheet";#N/A,#N/A,FALSE,"WACC";#N/A,#N/A,FALSE,"PC+ Info.";#N/A,#N/A,FALSE,"PC+Info_2"}</definedName>
    <definedName name="wrn.Relevant1." localSheetId="28" hidden="1">{#N/A,#N/A,FALSE,"Title Page";#N/A,#N/A,FALSE,"Conclusions";#N/A,#N/A,FALSE,"Assum.";#N/A,#N/A,FALSE,"Sun  DCF-WC-Dep";#N/A,#N/A,FALSE,"MarketValue";#N/A,#N/A,FALSE,"BalSheet";#N/A,#N/A,FALSE,"WACC";#N/A,#N/A,FALSE,"PC+ Info.";#N/A,#N/A,FALSE,"PC+Info_2"}</definedName>
    <definedName name="wrn.Relevant1." localSheetId="11" hidden="1">{#N/A,#N/A,FALSE,"Title Page";#N/A,#N/A,FALSE,"Conclusions";#N/A,#N/A,FALSE,"Assum.";#N/A,#N/A,FALSE,"Sun  DCF-WC-Dep";#N/A,#N/A,FALSE,"MarketValue";#N/A,#N/A,FALSE,"BalSheet";#N/A,#N/A,FALSE,"WACC";#N/A,#N/A,FALSE,"PC+ Info.";#N/A,#N/A,FALSE,"PC+Info_2"}</definedName>
    <definedName name="wrn.Relevant1." localSheetId="36" hidden="1">{#N/A,#N/A,FALSE,"Title Page";#N/A,#N/A,FALSE,"Conclusions";#N/A,#N/A,FALSE,"Assum.";#N/A,#N/A,FALSE,"Sun  DCF-WC-Dep";#N/A,#N/A,FALSE,"MarketValue";#N/A,#N/A,FALSE,"BalSheet";#N/A,#N/A,FALSE,"WACC";#N/A,#N/A,FALSE,"PC+ Info.";#N/A,#N/A,FALSE,"PC+Info_2"}</definedName>
    <definedName name="wrn.Relevant1." localSheetId="18" hidden="1">{#N/A,#N/A,FALSE,"Title Page";#N/A,#N/A,FALSE,"Conclusions";#N/A,#N/A,FALSE,"Assum.";#N/A,#N/A,FALSE,"Sun  DCF-WC-Dep";#N/A,#N/A,FALSE,"MarketValue";#N/A,#N/A,FALSE,"BalSheet";#N/A,#N/A,FALSE,"WACC";#N/A,#N/A,FALSE,"PC+ Info.";#N/A,#N/A,FALSE,"PC+Info_2"}</definedName>
    <definedName name="wrn.Relevant1." localSheetId="38"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LEVANTSHEETS." localSheetId="35" hidden="1">{#N/A,#N/A,FALSE,"AD_Purch";#N/A,#N/A,FALSE,"Projections";#N/A,#N/A,FALSE,"DCF";#N/A,#N/A,FALSE,"Mkt Val"}</definedName>
    <definedName name="wrn.RELEVANTSHEETS." localSheetId="31" hidden="1">{#N/A,#N/A,FALSE,"AD_Purch";#N/A,#N/A,FALSE,"Projections";#N/A,#N/A,FALSE,"DCF";#N/A,#N/A,FALSE,"Mkt Val"}</definedName>
    <definedName name="wrn.RELEVANTSHEETS." localSheetId="9" hidden="1">{#N/A,#N/A,FALSE,"AD_Purch";#N/A,#N/A,FALSE,"Projections";#N/A,#N/A,FALSE,"DCF";#N/A,#N/A,FALSE,"Mkt Val"}</definedName>
    <definedName name="wrn.RELEVANTSHEETS." localSheetId="30" hidden="1">{#N/A,#N/A,FALSE,"AD_Purch";#N/A,#N/A,FALSE,"Projections";#N/A,#N/A,FALSE,"DCF";#N/A,#N/A,FALSE,"Mkt Val"}</definedName>
    <definedName name="wrn.RELEVANTSHEETS." localSheetId="51" hidden="1">{#N/A,#N/A,FALSE,"AD_Purch";#N/A,#N/A,FALSE,"Projections";#N/A,#N/A,FALSE,"DCF";#N/A,#N/A,FALSE,"Mkt Val"}</definedName>
    <definedName name="wrn.RELEVANTSHEETS." localSheetId="7" hidden="1">{#N/A,#N/A,FALSE,"AD_Purch";#N/A,#N/A,FALSE,"Projections";#N/A,#N/A,FALSE,"DCF";#N/A,#N/A,FALSE,"Mkt Val"}</definedName>
    <definedName name="wrn.RELEVANTSHEETS." localSheetId="33" hidden="1">{#N/A,#N/A,FALSE,"AD_Purch";#N/A,#N/A,FALSE,"Projections";#N/A,#N/A,FALSE,"DCF";#N/A,#N/A,FALSE,"Mkt Val"}</definedName>
    <definedName name="wrn.RELEVANTSHEETS." localSheetId="6" hidden="1">{#N/A,#N/A,FALSE,"AD_Purch";#N/A,#N/A,FALSE,"Projections";#N/A,#N/A,FALSE,"DCF";#N/A,#N/A,FALSE,"Mkt Val"}</definedName>
    <definedName name="wrn.RELEVANTSHEETS." localSheetId="16" hidden="1">{#N/A,#N/A,FALSE,"AD_Purch";#N/A,#N/A,FALSE,"Projections";#N/A,#N/A,FALSE,"DCF";#N/A,#N/A,FALSE,"Mkt Val"}</definedName>
    <definedName name="wrn.RELEVANTSHEETS." localSheetId="10" hidden="1">{#N/A,#N/A,FALSE,"AD_Purch";#N/A,#N/A,FALSE,"Projections";#N/A,#N/A,FALSE,"DCF";#N/A,#N/A,FALSE,"Mkt Val"}</definedName>
    <definedName name="wrn.RELEVANTSHEETS." localSheetId="29" hidden="1">{#N/A,#N/A,FALSE,"AD_Purch";#N/A,#N/A,FALSE,"Projections";#N/A,#N/A,FALSE,"DCF";#N/A,#N/A,FALSE,"Mkt Val"}</definedName>
    <definedName name="wrn.RELEVANTSHEETS." localSheetId="28" hidden="1">{#N/A,#N/A,FALSE,"AD_Purch";#N/A,#N/A,FALSE,"Projections";#N/A,#N/A,FALSE,"DCF";#N/A,#N/A,FALSE,"Mkt Val"}</definedName>
    <definedName name="wrn.RELEVANTSHEETS." localSheetId="11" hidden="1">{#N/A,#N/A,FALSE,"AD_Purch";#N/A,#N/A,FALSE,"Projections";#N/A,#N/A,FALSE,"DCF";#N/A,#N/A,FALSE,"Mkt Val"}</definedName>
    <definedName name="wrn.RELEVANTSHEETS." localSheetId="36" hidden="1">{#N/A,#N/A,FALSE,"AD_Purch";#N/A,#N/A,FALSE,"Projections";#N/A,#N/A,FALSE,"DCF";#N/A,#N/A,FALSE,"Mkt Val"}</definedName>
    <definedName name="wrn.RELEVANTSHEETS." localSheetId="32" hidden="1">{#N/A,#N/A,FALSE,"AD_Purch";#N/A,#N/A,FALSE,"Projections";#N/A,#N/A,FALSE,"DCF";#N/A,#N/A,FALSE,"Mkt Val"}</definedName>
    <definedName name="wrn.RELEVANTSHEETS." localSheetId="18" hidden="1">{#N/A,#N/A,FALSE,"AD_Purch";#N/A,#N/A,FALSE,"Projections";#N/A,#N/A,FALSE,"DCF";#N/A,#N/A,FALSE,"Mkt Val"}</definedName>
    <definedName name="wrn.RELEVANTSHEETS." localSheetId="38" hidden="1">{#N/A,#N/A,FALSE,"AD_Purch";#N/A,#N/A,FALSE,"Projections";#N/A,#N/A,FALSE,"DCF";#N/A,#N/A,FALSE,"Mkt Val"}</definedName>
    <definedName name="wrn.RELEVANTSHEETS." hidden="1">{#N/A,#N/A,FALSE,"AD_Purch";#N/A,#N/A,FALSE,"Projections";#N/A,#N/A,FALSE,"DCF";#N/A,#N/A,FALSE,"Mkt Val"}</definedName>
    <definedName name="wrn.rematerial._.Nestle." localSheetId="9"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51"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7"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6"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10"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28"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11"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36"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18" hidden="1">{#N/A,#N/A,FALSE,"Récapitulatif";#N/A,#N/A,FALSE,"PVC";#N/A,#N/A,FALSE,"PET";#N/A,#N/A,FALSE,"PET EUR";#N/A,#N/A,FALSE,"MEG";#N/A,#N/A,FALSE,"PTA";#N/A,#N/A,FALSE,"VA.PET";#N/A,#N/A,FALSE,"PX";#N/A,#N/A,FALSE,"COTON";#N/A,#N/A,FALSE,"LDPE";#N/A,#N/A,FALSE,"HDPE";#N/A,#N/A,FALSE,"PP";#N/A,#N/A,FALSE,"Propylène";#N/A,#N/A,FALSE,"Ethylène";#N/A,#N/A,FALSE,"PC"}</definedName>
    <definedName name="wrn.rematerial._.Nestle." localSheetId="38" hidden="1">{#N/A,#N/A,FALSE,"Récapitulatif";#N/A,#N/A,FALSE,"PVC";#N/A,#N/A,FALSE,"PET";#N/A,#N/A,FALSE,"PET EUR";#N/A,#N/A,FALSE,"MEG";#N/A,#N/A,FALSE,"PTA";#N/A,#N/A,FALSE,"VA.PET";#N/A,#N/A,FALSE,"PX";#N/A,#N/A,FALSE,"COTON";#N/A,#N/A,FALSE,"LDPE";#N/A,#N/A,FALSE,"HDPE";#N/A,#N/A,FALSE,"PP";#N/A,#N/A,FALSE,"Propylène";#N/A,#N/A,FALSE,"Ethylène";#N/A,#N/A,FALSE,"PC"}</definedName>
    <definedName name="wrn.rematerial._.Nestle." hidden="1">{#N/A,#N/A,FALSE,"Récapitulatif";#N/A,#N/A,FALSE,"PVC";#N/A,#N/A,FALSE,"PET";#N/A,#N/A,FALSE,"PET EUR";#N/A,#N/A,FALSE,"MEG";#N/A,#N/A,FALSE,"PTA";#N/A,#N/A,FALSE,"VA.PET";#N/A,#N/A,FALSE,"PX";#N/A,#N/A,FALSE,"COTON";#N/A,#N/A,FALSE,"LDPE";#N/A,#N/A,FALSE,"HDPE";#N/A,#N/A,FALSE,"PP";#N/A,#N/A,FALSE,"Propylène";#N/A,#N/A,FALSE,"Ethylène";#N/A,#N/A,FALSE,"PC"}</definedName>
    <definedName name="wrn.report." localSheetId="9" hidden="1">{"pag1",#N/A,FALSE,"Sheet1";"pag2",#N/A,FALSE,"Sheet1";"pag3",#N/A,FALSE,"Sheet1";"pag4",#N/A,FALSE,"Sheet1"}</definedName>
    <definedName name="wrn.report." localSheetId="51" hidden="1">{"pag1",#N/A,FALSE,"Sheet1";"pag2",#N/A,FALSE,"Sheet1";"pag3",#N/A,FALSE,"Sheet1";"pag4",#N/A,FALSE,"Sheet1"}</definedName>
    <definedName name="wrn.report." localSheetId="7" hidden="1">{"pag1",#N/A,FALSE,"Sheet1";"pag2",#N/A,FALSE,"Sheet1";"pag3",#N/A,FALSE,"Sheet1";"pag4",#N/A,FALSE,"Sheet1"}</definedName>
    <definedName name="wrn.report." localSheetId="6" hidden="1">{"pag1",#N/A,FALSE,"Sheet1";"pag2",#N/A,FALSE,"Sheet1";"pag3",#N/A,FALSE,"Sheet1";"pag4",#N/A,FALSE,"Sheet1"}</definedName>
    <definedName name="wrn.report." localSheetId="10" hidden="1">{"pag1",#N/A,FALSE,"Sheet1";"pag2",#N/A,FALSE,"Sheet1";"pag3",#N/A,FALSE,"Sheet1";"pag4",#N/A,FALSE,"Sheet1"}</definedName>
    <definedName name="wrn.report." localSheetId="28" hidden="1">{"pag1",#N/A,FALSE,"Sheet1";"pag2",#N/A,FALSE,"Sheet1";"pag3",#N/A,FALSE,"Sheet1";"pag4",#N/A,FALSE,"Sheet1"}</definedName>
    <definedName name="wrn.report." localSheetId="11" hidden="1">{"pag1",#N/A,FALSE,"Sheet1";"pag2",#N/A,FALSE,"Sheet1";"pag3",#N/A,FALSE,"Sheet1";"pag4",#N/A,FALSE,"Sheet1"}</definedName>
    <definedName name="wrn.report." localSheetId="36" hidden="1">{"pag1",#N/A,FALSE,"Sheet1";"pag2",#N/A,FALSE,"Sheet1";"pag3",#N/A,FALSE,"Sheet1";"pag4",#N/A,FALSE,"Sheet1"}</definedName>
    <definedName name="wrn.report." localSheetId="18" hidden="1">{"pag1",#N/A,FALSE,"Sheet1";"pag2",#N/A,FALSE,"Sheet1";"pag3",#N/A,FALSE,"Sheet1";"pag4",#N/A,FALSE,"Sheet1"}</definedName>
    <definedName name="wrn.report." localSheetId="38" hidden="1">{"pag1",#N/A,FALSE,"Sheet1";"pag2",#N/A,FALSE,"Sheet1";"pag3",#N/A,FALSE,"Sheet1";"pag4",#N/A,FALSE,"Sheet1"}</definedName>
    <definedName name="wrn.report." hidden="1">{"pag1",#N/A,FALSE,"Sheet1";"pag2",#N/A,FALSE,"Sheet1";"pag3",#N/A,FALSE,"Sheet1";"pag4",#N/A,FALSE,"Sheet1"}</definedName>
    <definedName name="wrn.Report1." localSheetId="35" hidden="1">{#N/A,#N/A,FALSE,"July 95";#N/A,#N/A,FALSE,"Aug 95";#N/A,#N/A,FALSE,"Sep 95";#N/A,#N/A,FALSE,"October 95";#N/A,#N/A,FALSE,"November 95";#N/A,#N/A,FALSE,"December 95";#N/A,#N/A,FALSE,"February 96";#N/A,#N/A,FALSE,"March 96"}</definedName>
    <definedName name="wrn.Report1." localSheetId="31" hidden="1">{#N/A,#N/A,FALSE,"July 95";#N/A,#N/A,FALSE,"Aug 95";#N/A,#N/A,FALSE,"Sep 95";#N/A,#N/A,FALSE,"October 95";#N/A,#N/A,FALSE,"November 95";#N/A,#N/A,FALSE,"December 95";#N/A,#N/A,FALSE,"February 96";#N/A,#N/A,FALSE,"March 96"}</definedName>
    <definedName name="wrn.Report1." localSheetId="9" hidden="1">{#N/A,#N/A,FALSE,"July 95";#N/A,#N/A,FALSE,"Aug 95";#N/A,#N/A,FALSE,"Sep 95";#N/A,#N/A,FALSE,"October 95";#N/A,#N/A,FALSE,"November 95";#N/A,#N/A,FALSE,"December 95";#N/A,#N/A,FALSE,"February 96";#N/A,#N/A,FALSE,"March 96"}</definedName>
    <definedName name="wrn.Report1." localSheetId="30" hidden="1">{#N/A,#N/A,FALSE,"July 95";#N/A,#N/A,FALSE,"Aug 95";#N/A,#N/A,FALSE,"Sep 95";#N/A,#N/A,FALSE,"October 95";#N/A,#N/A,FALSE,"November 95";#N/A,#N/A,FALSE,"December 95";#N/A,#N/A,FALSE,"February 96";#N/A,#N/A,FALSE,"March 96"}</definedName>
    <definedName name="wrn.Report1." localSheetId="51" hidden="1">{#N/A,#N/A,FALSE,"July 95";#N/A,#N/A,FALSE,"Aug 95";#N/A,#N/A,FALSE,"Sep 95";#N/A,#N/A,FALSE,"October 95";#N/A,#N/A,FALSE,"November 95";#N/A,#N/A,FALSE,"December 95";#N/A,#N/A,FALSE,"February 96";#N/A,#N/A,FALSE,"March 96"}</definedName>
    <definedName name="wrn.Report1." localSheetId="7" hidden="1">{#N/A,#N/A,FALSE,"July 95";#N/A,#N/A,FALSE,"Aug 95";#N/A,#N/A,FALSE,"Sep 95";#N/A,#N/A,FALSE,"October 95";#N/A,#N/A,FALSE,"November 95";#N/A,#N/A,FALSE,"December 95";#N/A,#N/A,FALSE,"February 96";#N/A,#N/A,FALSE,"March 96"}</definedName>
    <definedName name="wrn.Report1." localSheetId="33" hidden="1">{#N/A,#N/A,FALSE,"July 95";#N/A,#N/A,FALSE,"Aug 95";#N/A,#N/A,FALSE,"Sep 95";#N/A,#N/A,FALSE,"October 95";#N/A,#N/A,FALSE,"November 95";#N/A,#N/A,FALSE,"December 95";#N/A,#N/A,FALSE,"February 96";#N/A,#N/A,FALSE,"March 96"}</definedName>
    <definedName name="wrn.Report1." localSheetId="6" hidden="1">{#N/A,#N/A,FALSE,"July 95";#N/A,#N/A,FALSE,"Aug 95";#N/A,#N/A,FALSE,"Sep 95";#N/A,#N/A,FALSE,"October 95";#N/A,#N/A,FALSE,"November 95";#N/A,#N/A,FALSE,"December 95";#N/A,#N/A,FALSE,"February 96";#N/A,#N/A,FALSE,"March 96"}</definedName>
    <definedName name="wrn.Report1." localSheetId="16" hidden="1">{#N/A,#N/A,FALSE,"July 95";#N/A,#N/A,FALSE,"Aug 95";#N/A,#N/A,FALSE,"Sep 95";#N/A,#N/A,FALSE,"October 95";#N/A,#N/A,FALSE,"November 95";#N/A,#N/A,FALSE,"December 95";#N/A,#N/A,FALSE,"February 96";#N/A,#N/A,FALSE,"March 96"}</definedName>
    <definedName name="wrn.Report1." localSheetId="10" hidden="1">{#N/A,#N/A,FALSE,"July 95";#N/A,#N/A,FALSE,"Aug 95";#N/A,#N/A,FALSE,"Sep 95";#N/A,#N/A,FALSE,"October 95";#N/A,#N/A,FALSE,"November 95";#N/A,#N/A,FALSE,"December 95";#N/A,#N/A,FALSE,"February 96";#N/A,#N/A,FALSE,"March 96"}</definedName>
    <definedName name="wrn.Report1." localSheetId="29" hidden="1">{#N/A,#N/A,FALSE,"July 95";#N/A,#N/A,FALSE,"Aug 95";#N/A,#N/A,FALSE,"Sep 95";#N/A,#N/A,FALSE,"October 95";#N/A,#N/A,FALSE,"November 95";#N/A,#N/A,FALSE,"December 95";#N/A,#N/A,FALSE,"February 96";#N/A,#N/A,FALSE,"March 96"}</definedName>
    <definedName name="wrn.Report1." localSheetId="28" hidden="1">{#N/A,#N/A,FALSE,"July 95";#N/A,#N/A,FALSE,"Aug 95";#N/A,#N/A,FALSE,"Sep 95";#N/A,#N/A,FALSE,"October 95";#N/A,#N/A,FALSE,"November 95";#N/A,#N/A,FALSE,"December 95";#N/A,#N/A,FALSE,"February 96";#N/A,#N/A,FALSE,"March 96"}</definedName>
    <definedName name="wrn.Report1." localSheetId="11" hidden="1">{#N/A,#N/A,FALSE,"July 95";#N/A,#N/A,FALSE,"Aug 95";#N/A,#N/A,FALSE,"Sep 95";#N/A,#N/A,FALSE,"October 95";#N/A,#N/A,FALSE,"November 95";#N/A,#N/A,FALSE,"December 95";#N/A,#N/A,FALSE,"February 96";#N/A,#N/A,FALSE,"March 96"}</definedName>
    <definedName name="wrn.Report1." localSheetId="36" hidden="1">{#N/A,#N/A,FALSE,"July 95";#N/A,#N/A,FALSE,"Aug 95";#N/A,#N/A,FALSE,"Sep 95";#N/A,#N/A,FALSE,"October 95";#N/A,#N/A,FALSE,"November 95";#N/A,#N/A,FALSE,"December 95";#N/A,#N/A,FALSE,"February 96";#N/A,#N/A,FALSE,"March 96"}</definedName>
    <definedName name="wrn.Report1." localSheetId="32" hidden="1">{#N/A,#N/A,FALSE,"July 95";#N/A,#N/A,FALSE,"Aug 95";#N/A,#N/A,FALSE,"Sep 95";#N/A,#N/A,FALSE,"October 95";#N/A,#N/A,FALSE,"November 95";#N/A,#N/A,FALSE,"December 95";#N/A,#N/A,FALSE,"February 96";#N/A,#N/A,FALSE,"March 96"}</definedName>
    <definedName name="wrn.Report1." localSheetId="18" hidden="1">{#N/A,#N/A,FALSE,"July 95";#N/A,#N/A,FALSE,"Aug 95";#N/A,#N/A,FALSE,"Sep 95";#N/A,#N/A,FALSE,"October 95";#N/A,#N/A,FALSE,"November 95";#N/A,#N/A,FALSE,"December 95";#N/A,#N/A,FALSE,"February 96";#N/A,#N/A,FALSE,"March 96"}</definedName>
    <definedName name="wrn.Report1." localSheetId="38" hidden="1">{#N/A,#N/A,FALSE,"July 95";#N/A,#N/A,FALSE,"Aug 95";#N/A,#N/A,FALSE,"Sep 95";#N/A,#N/A,FALSE,"October 95";#N/A,#N/A,FALSE,"November 95";#N/A,#N/A,FALSE,"December 95";#N/A,#N/A,FALSE,"February 96";#N/A,#N/A,FALSE,"March 96"}</definedName>
    <definedName name="wrn.Report1." hidden="1">{#N/A,#N/A,FALSE,"July 95";#N/A,#N/A,FALSE,"Aug 95";#N/A,#N/A,FALSE,"Sep 95";#N/A,#N/A,FALSE,"October 95";#N/A,#N/A,FALSE,"November 95";#N/A,#N/A,FALSE,"December 95";#N/A,#N/A,FALSE,"February 96";#N/A,#N/A,FALSE,"March 96"}</definedName>
    <definedName name="wrn.Revs." localSheetId="9" hidden="1">{"Base_rev",#N/A,FALSE,"Proj_IS_Base";"Projrev",#N/A,FALSE,"Proj_IS_wOTLC";"Delta",#N/A,FALSE,"Delta Rev_PV"}</definedName>
    <definedName name="wrn.Revs." localSheetId="7" hidden="1">{"Base_rev",#N/A,FALSE,"Proj_IS_Base";"Projrev",#N/A,FALSE,"Proj_IS_wOTLC";"Delta",#N/A,FALSE,"Delta Rev_PV"}</definedName>
    <definedName name="wrn.Revs." localSheetId="6" hidden="1">{"Base_rev",#N/A,FALSE,"Proj_IS_Base";"Projrev",#N/A,FALSE,"Proj_IS_wOTLC";"Delta",#N/A,FALSE,"Delta Rev_PV"}</definedName>
    <definedName name="wrn.Revs." localSheetId="10" hidden="1">{"Base_rev",#N/A,FALSE,"Proj_IS_Base";"Projrev",#N/A,FALSE,"Proj_IS_wOTLC";"Delta",#N/A,FALSE,"Delta Rev_PV"}</definedName>
    <definedName name="wrn.Revs." localSheetId="28" hidden="1">{"Base_rev",#N/A,FALSE,"Proj_IS_Base";"Projrev",#N/A,FALSE,"Proj_IS_wOTLC";"Delta",#N/A,FALSE,"Delta Rev_PV"}</definedName>
    <definedName name="wrn.Revs." localSheetId="11" hidden="1">{"Base_rev",#N/A,FALSE,"Proj_IS_Base";"Projrev",#N/A,FALSE,"Proj_IS_wOTLC";"Delta",#N/A,FALSE,"Delta Rev_PV"}</definedName>
    <definedName name="wrn.Revs." localSheetId="36" hidden="1">{"Base_rev",#N/A,FALSE,"Proj_IS_Base";"Projrev",#N/A,FALSE,"Proj_IS_wOTLC";"Delta",#N/A,FALSE,"Delta Rev_PV"}</definedName>
    <definedName name="wrn.Revs." localSheetId="18" hidden="1">{"Base_rev",#N/A,FALSE,"Proj_IS_Base";"Projrev",#N/A,FALSE,"Proj_IS_wOTLC";"Delta",#N/A,FALSE,"Delta Rev_PV"}</definedName>
    <definedName name="wrn.Revs." localSheetId="38" hidden="1">{"Base_rev",#N/A,FALSE,"Proj_IS_Base";"Projrev",#N/A,FALSE,"Proj_IS_wOTLC";"Delta",#N/A,FALSE,"Delta Rev_PV"}</definedName>
    <definedName name="wrn.Revs." hidden="1">{"Base_rev",#N/A,FALSE,"Proj_IS_Base";"Projrev",#N/A,FALSE,"Proj_IS_wOTLC";"Delta",#N/A,FALSE,"Delta Rev_PV"}</definedName>
    <definedName name="wrn.ROI." localSheetId="9" hidden="1">{"Ypl",#N/A,FALSE,"YR";"Ycash",#N/A,FALSE,"YR";"Qpl",#N/A,FALSE,"QTR";"Qcash",#N/A,FALSE,"QTR";"Mpl",#N/A,FALSE,"Month";"Mcash",#N/A,FALSE,"Month";"grph1",#N/A,FALSE,"graphs";"Grph2",#N/A,FALSE,"graphs"}</definedName>
    <definedName name="wrn.ROI." localSheetId="16" hidden="1">{"Ypl",#N/A,FALSE,"YR";"Ycash",#N/A,FALSE,"YR";"Qpl",#N/A,FALSE,"QTR";"Qcash",#N/A,FALSE,"QTR";"Mpl",#N/A,FALSE,"Month";"Mcash",#N/A,FALSE,"Month";"grph1",#N/A,FALSE,"graphs";"Grph2",#N/A,FALSE,"graphs"}</definedName>
    <definedName name="wrn.ROI." localSheetId="10" hidden="1">{"Ypl",#N/A,FALSE,"YR";"Ycash",#N/A,FALSE,"YR";"Qpl",#N/A,FALSE,"QTR";"Qcash",#N/A,FALSE,"QTR";"Mpl",#N/A,FALSE,"Month";"Mcash",#N/A,FALSE,"Month";"grph1",#N/A,FALSE,"graphs";"Grph2",#N/A,FALSE,"graphs"}</definedName>
    <definedName name="wrn.ROI." localSheetId="11" hidden="1">{"Ypl",#N/A,FALSE,"YR";"Ycash",#N/A,FALSE,"YR";"Qpl",#N/A,FALSE,"QTR";"Qcash",#N/A,FALSE,"QTR";"Mpl",#N/A,FALSE,"Month";"Mcash",#N/A,FALSE,"Month";"grph1",#N/A,FALSE,"graphs";"Grph2",#N/A,FALSE,"graphs"}</definedName>
    <definedName name="wrn.ROI." localSheetId="18" hidden="1">{"Ypl",#N/A,FALSE,"YR";"Ycash",#N/A,FALSE,"YR";"Qpl",#N/A,FALSE,"QTR";"Qcash",#N/A,FALSE,"QTR";"Mpl",#N/A,FALSE,"Month";"Mcash",#N/A,FALSE,"Month";"grph1",#N/A,FALSE,"graphs";"Grph2",#N/A,FALSE,"graphs"}</definedName>
    <definedName name="wrn.ROI." localSheetId="38" hidden="1">{"Ypl",#N/A,FALSE,"YR";"Ycash",#N/A,FALSE,"YR";"Qpl",#N/A,FALSE,"QTR";"Qcash",#N/A,FALSE,"QTR";"Mpl",#N/A,FALSE,"Month";"Mcash",#N/A,FALSE,"Month";"grph1",#N/A,FALSE,"graphs";"Grph2",#N/A,FALSE,"graphs"}</definedName>
    <definedName name="wrn.ROI." hidden="1">{"Ypl",#N/A,FALSE,"YR";"Ycash",#N/A,FALSE,"YR";"Qpl",#N/A,FALSE,"QTR";"Qcash",#N/A,FALSE,"QTR";"Mpl",#N/A,FALSE,"Month";"Mcash",#N/A,FALSE,"Month";"grph1",#N/A,FALSE,"graphs";"Grph2",#N/A,FALSE,"graphs"}</definedName>
    <definedName name="wrn.ronen." localSheetId="9" hidden="1">{#N/A,#N/A,FALSE,"מאזן נומינלי ומותאם";#N/A,#N/A,FALSE,"רווה""ס חברה נומינלי ומותאם";#N/A,#N/A,FALSE,"פאנדטק";#N/A,#N/A,FALSE,"מאגמה";#N/A,#N/A,FALSE,"תזרים 1996 -ניתוח"}</definedName>
    <definedName name="wrn.ronen." localSheetId="51" hidden="1">{#N/A,#N/A,FALSE,"מאזן נומינלי ומותאם";#N/A,#N/A,FALSE,"רווה""ס חברה נומינלי ומותאם";#N/A,#N/A,FALSE,"פאנדטק";#N/A,#N/A,FALSE,"מאגמה";#N/A,#N/A,FALSE,"תזרים 1996 -ניתוח"}</definedName>
    <definedName name="wrn.ronen." localSheetId="7" hidden="1">{#N/A,#N/A,FALSE,"מאזן נומינלי ומותאם";#N/A,#N/A,FALSE,"רווה""ס חברה נומינלי ומותאם";#N/A,#N/A,FALSE,"פאנדטק";#N/A,#N/A,FALSE,"מאגמה";#N/A,#N/A,FALSE,"תזרים 1996 -ניתוח"}</definedName>
    <definedName name="wrn.ronen." localSheetId="6" hidden="1">{#N/A,#N/A,FALSE,"מאזן נומינלי ומותאם";#N/A,#N/A,FALSE,"רווה""ס חברה נומינלי ומותאם";#N/A,#N/A,FALSE,"פאנדטק";#N/A,#N/A,FALSE,"מאגמה";#N/A,#N/A,FALSE,"תזרים 1996 -ניתוח"}</definedName>
    <definedName name="wrn.ronen." localSheetId="10" hidden="1">{#N/A,#N/A,FALSE,"מאזן נומינלי ומותאם";#N/A,#N/A,FALSE,"רווה""ס חברה נומינלי ומותאם";#N/A,#N/A,FALSE,"פאנדטק";#N/A,#N/A,FALSE,"מאגמה";#N/A,#N/A,FALSE,"תזרים 1996 -ניתוח"}</definedName>
    <definedName name="wrn.ronen." localSheetId="28" hidden="1">{#N/A,#N/A,FALSE,"מאזן נומינלי ומותאם";#N/A,#N/A,FALSE,"רווה""ס חברה נומינלי ומותאם";#N/A,#N/A,FALSE,"פאנדטק";#N/A,#N/A,FALSE,"מאגמה";#N/A,#N/A,FALSE,"תזרים 1996 -ניתוח"}</definedName>
    <definedName name="wrn.ronen." localSheetId="11" hidden="1">{#N/A,#N/A,FALSE,"מאזן נומינלי ומותאם";#N/A,#N/A,FALSE,"רווה""ס חברה נומינלי ומותאם";#N/A,#N/A,FALSE,"פאנדטק";#N/A,#N/A,FALSE,"מאגמה";#N/A,#N/A,FALSE,"תזרים 1996 -ניתוח"}</definedName>
    <definedName name="wrn.ronen." localSheetId="36" hidden="1">{#N/A,#N/A,FALSE,"מאזן נומינלי ומותאם";#N/A,#N/A,FALSE,"רווה""ס חברה נומינלי ומותאם";#N/A,#N/A,FALSE,"פאנדטק";#N/A,#N/A,FALSE,"מאגמה";#N/A,#N/A,FALSE,"תזרים 1996 -ניתוח"}</definedName>
    <definedName name="wrn.ronen." localSheetId="18" hidden="1">{#N/A,#N/A,FALSE,"מאזן נומינלי ומותאם";#N/A,#N/A,FALSE,"רווה""ס חברה נומינלי ומותאם";#N/A,#N/A,FALSE,"פאנדטק";#N/A,#N/A,FALSE,"מאגמה";#N/A,#N/A,FALSE,"תזרים 1996 -ניתוח"}</definedName>
    <definedName name="wrn.ronen." localSheetId="38" hidden="1">{#N/A,#N/A,FALSE,"מאזן נומינלי ומותאם";#N/A,#N/A,FALSE,"רווה""ס חברה נומינלי ומותאם";#N/A,#N/A,FALSE,"פאנדטק";#N/A,#N/A,FALSE,"מאגמה";#N/A,#N/A,FALSE,"תזרים 1996 -ניתוח"}</definedName>
    <definedName name="wrn.ronen." hidden="1">{#N/A,#N/A,FALSE,"מאזן נומינלי ומותאם";#N/A,#N/A,FALSE,"רווה""ס חברה נומינלי ומותאם";#N/A,#N/A,FALSE,"פאנדטק";#N/A,#N/A,FALSE,"מאגמה";#N/A,#N/A,FALSE,"תזרים 1996 -ניתוח"}</definedName>
    <definedName name="wrn.rprt." localSheetId="9" hidden="1">{#N/A,#N/A,FALSE,"A";#N/A,#N/A,FALSE,"B-1";#N/A,#N/A,FALSE,"WACC";#N/A,#N/A,FALSE,"C-1";#N/A,#N/A,FALSE,"C-2";#N/A,#N/A,FALSE,"D-1";#N/A,#N/A,FALSE,"D-2";#N/A,#N/A,FALSE,"D-3"}</definedName>
    <definedName name="wrn.rprt." localSheetId="7" hidden="1">{#N/A,#N/A,FALSE,"A";#N/A,#N/A,FALSE,"B-1";#N/A,#N/A,FALSE,"WACC";#N/A,#N/A,FALSE,"C-1";#N/A,#N/A,FALSE,"C-2";#N/A,#N/A,FALSE,"D-1";#N/A,#N/A,FALSE,"D-2";#N/A,#N/A,FALSE,"D-3"}</definedName>
    <definedName name="wrn.rprt." localSheetId="6" hidden="1">{#N/A,#N/A,FALSE,"A";#N/A,#N/A,FALSE,"B-1";#N/A,#N/A,FALSE,"WACC";#N/A,#N/A,FALSE,"C-1";#N/A,#N/A,FALSE,"C-2";#N/A,#N/A,FALSE,"D-1";#N/A,#N/A,FALSE,"D-2";#N/A,#N/A,FALSE,"D-3"}</definedName>
    <definedName name="wrn.rprt." localSheetId="10" hidden="1">{#N/A,#N/A,FALSE,"A";#N/A,#N/A,FALSE,"B-1";#N/A,#N/A,FALSE,"WACC";#N/A,#N/A,FALSE,"C-1";#N/A,#N/A,FALSE,"C-2";#N/A,#N/A,FALSE,"D-1";#N/A,#N/A,FALSE,"D-2";#N/A,#N/A,FALSE,"D-3"}</definedName>
    <definedName name="wrn.rprt." localSheetId="28" hidden="1">{#N/A,#N/A,FALSE,"A";#N/A,#N/A,FALSE,"B-1";#N/A,#N/A,FALSE,"WACC";#N/A,#N/A,FALSE,"C-1";#N/A,#N/A,FALSE,"C-2";#N/A,#N/A,FALSE,"D-1";#N/A,#N/A,FALSE,"D-2";#N/A,#N/A,FALSE,"D-3"}</definedName>
    <definedName name="wrn.rprt." localSheetId="11" hidden="1">{#N/A,#N/A,FALSE,"A";#N/A,#N/A,FALSE,"B-1";#N/A,#N/A,FALSE,"WACC";#N/A,#N/A,FALSE,"C-1";#N/A,#N/A,FALSE,"C-2";#N/A,#N/A,FALSE,"D-1";#N/A,#N/A,FALSE,"D-2";#N/A,#N/A,FALSE,"D-3"}</definedName>
    <definedName name="wrn.rprt." localSheetId="36" hidden="1">{#N/A,#N/A,FALSE,"A";#N/A,#N/A,FALSE,"B-1";#N/A,#N/A,FALSE,"WACC";#N/A,#N/A,FALSE,"C-1";#N/A,#N/A,FALSE,"C-2";#N/A,#N/A,FALSE,"D-1";#N/A,#N/A,FALSE,"D-2";#N/A,#N/A,FALSE,"D-3"}</definedName>
    <definedName name="wrn.rprt." localSheetId="18" hidden="1">{#N/A,#N/A,FALSE,"A";#N/A,#N/A,FALSE,"B-1";#N/A,#N/A,FALSE,"WACC";#N/A,#N/A,FALSE,"C-1";#N/A,#N/A,FALSE,"C-2";#N/A,#N/A,FALSE,"D-1";#N/A,#N/A,FALSE,"D-2";#N/A,#N/A,FALSE,"D-3"}</definedName>
    <definedName name="wrn.rprt." localSheetId="38" hidden="1">{#N/A,#N/A,FALSE,"A";#N/A,#N/A,FALSE,"B-1";#N/A,#N/A,FALSE,"WACC";#N/A,#N/A,FALSE,"C-1";#N/A,#N/A,FALSE,"C-2";#N/A,#N/A,FALSE,"D-1";#N/A,#N/A,FALSE,"D-2";#N/A,#N/A,FALSE,"D-3"}</definedName>
    <definedName name="wrn.rprt." hidden="1">{#N/A,#N/A,FALSE,"A";#N/A,#N/A,FALSE,"B-1";#N/A,#N/A,FALSE,"WACC";#N/A,#N/A,FALSE,"C-1";#N/A,#N/A,FALSE,"C-2";#N/A,#N/A,FALSE,"D-1";#N/A,#N/A,FALSE,"D-2";#N/A,#N/A,FALSE,"D-3"}</definedName>
    <definedName name="wrn.Sakkie." localSheetId="9" hidden="1">{"H1_5",#N/A,FALSE,"HyperExpVar";"H6_11",#N/A,FALSE,"HyperExpVar";"H12_14",#N/A,FALSE,"HyperExpVar"}</definedName>
    <definedName name="wrn.Sakkie." localSheetId="51" hidden="1">{"H1_5",#N/A,FALSE,"HyperExpVar";"H6_11",#N/A,FALSE,"HyperExpVar";"H12_14",#N/A,FALSE,"HyperExpVar"}</definedName>
    <definedName name="wrn.Sakkie." localSheetId="7" hidden="1">{"H1_5",#N/A,FALSE,"HyperExpVar";"H6_11",#N/A,FALSE,"HyperExpVar";"H12_14",#N/A,FALSE,"HyperExpVar"}</definedName>
    <definedName name="wrn.Sakkie." localSheetId="6" hidden="1">{"H1_5",#N/A,FALSE,"HyperExpVar";"H6_11",#N/A,FALSE,"HyperExpVar";"H12_14",#N/A,FALSE,"HyperExpVar"}</definedName>
    <definedName name="wrn.Sakkie." localSheetId="10" hidden="1">{"H1_5",#N/A,FALSE,"HyperExpVar";"H6_11",#N/A,FALSE,"HyperExpVar";"H12_14",#N/A,FALSE,"HyperExpVar"}</definedName>
    <definedName name="wrn.Sakkie." localSheetId="28" hidden="1">{"H1_5",#N/A,FALSE,"HyperExpVar";"H6_11",#N/A,FALSE,"HyperExpVar";"H12_14",#N/A,FALSE,"HyperExpVar"}</definedName>
    <definedName name="wrn.Sakkie." localSheetId="11" hidden="1">{"H1_5",#N/A,FALSE,"HyperExpVar";"H6_11",#N/A,FALSE,"HyperExpVar";"H12_14",#N/A,FALSE,"HyperExpVar"}</definedName>
    <definedName name="wrn.Sakkie." localSheetId="36" hidden="1">{"H1_5",#N/A,FALSE,"HyperExpVar";"H6_11",#N/A,FALSE,"HyperExpVar";"H12_14",#N/A,FALSE,"HyperExpVar"}</definedName>
    <definedName name="wrn.Sakkie." localSheetId="18" hidden="1">{"H1_5",#N/A,FALSE,"HyperExpVar";"H6_11",#N/A,FALSE,"HyperExpVar";"H12_14",#N/A,FALSE,"HyperExpVar"}</definedName>
    <definedName name="wrn.Sakkie." localSheetId="38" hidden="1">{"H1_5",#N/A,FALSE,"HyperExpVar";"H6_11",#N/A,FALSE,"HyperExpVar";"H12_14",#N/A,FALSE,"HyperExpVar"}</definedName>
    <definedName name="wrn.Sakkie." hidden="1">{"H1_5",#N/A,FALSE,"HyperExpVar";"H6_11",#N/A,FALSE,"HyperExpVar";"H12_14",#N/A,FALSE,"HyperExpVar"}</definedName>
    <definedName name="wrn.SALES." localSheetId="9" hidden="1">{#N/A,#N/A,FALSE,"Sheet1"}</definedName>
    <definedName name="wrn.SALES." localSheetId="51" hidden="1">{#N/A,#N/A,FALSE,"Sheet1"}</definedName>
    <definedName name="wrn.SALES." localSheetId="7" hidden="1">{#N/A,#N/A,FALSE,"Sheet1"}</definedName>
    <definedName name="wrn.SALES." localSheetId="6" hidden="1">{#N/A,#N/A,FALSE,"Sheet1"}</definedName>
    <definedName name="wrn.SALES." localSheetId="10" hidden="1">{#N/A,#N/A,FALSE,"Sheet1"}</definedName>
    <definedName name="wrn.SALES." localSheetId="28" hidden="1">{#N/A,#N/A,FALSE,"Sheet1"}</definedName>
    <definedName name="wrn.SALES." localSheetId="11" hidden="1">{#N/A,#N/A,FALSE,"Sheet1"}</definedName>
    <definedName name="wrn.SALES." localSheetId="36" hidden="1">{#N/A,#N/A,FALSE,"Sheet1"}</definedName>
    <definedName name="wrn.SALES." localSheetId="18" hidden="1">{#N/A,#N/A,FALSE,"Sheet1"}</definedName>
    <definedName name="wrn.SALES." localSheetId="38" hidden="1">{#N/A,#N/A,FALSE,"Sheet1"}</definedName>
    <definedName name="wrn.SALES." hidden="1">{#N/A,#N/A,FALSE,"Sheet1"}</definedName>
    <definedName name="wrn.sdi." localSheetId="9" hidden="1">{#N/A,#N/A,FALSE,"Customer Base";#N/A,#N/A,FALSE,"Workforce";#N/A,#N/A,FALSE,"cur prod";#N/A,#N/A,FALSE,"in-proc";#N/A,#N/A,FALSE,"Trademark"}</definedName>
    <definedName name="wrn.sdi." localSheetId="7" hidden="1">{#N/A,#N/A,FALSE,"Customer Base";#N/A,#N/A,FALSE,"Workforce";#N/A,#N/A,FALSE,"cur prod";#N/A,#N/A,FALSE,"in-proc";#N/A,#N/A,FALSE,"Trademark"}</definedName>
    <definedName name="wrn.sdi." localSheetId="6" hidden="1">{#N/A,#N/A,FALSE,"Customer Base";#N/A,#N/A,FALSE,"Workforce";#N/A,#N/A,FALSE,"cur prod";#N/A,#N/A,FALSE,"in-proc";#N/A,#N/A,FALSE,"Trademark"}</definedName>
    <definedName name="wrn.sdi." localSheetId="10" hidden="1">{#N/A,#N/A,FALSE,"Customer Base";#N/A,#N/A,FALSE,"Workforce";#N/A,#N/A,FALSE,"cur prod";#N/A,#N/A,FALSE,"in-proc";#N/A,#N/A,FALSE,"Trademark"}</definedName>
    <definedName name="wrn.sdi." localSheetId="28" hidden="1">{#N/A,#N/A,FALSE,"Customer Base";#N/A,#N/A,FALSE,"Workforce";#N/A,#N/A,FALSE,"cur prod";#N/A,#N/A,FALSE,"in-proc";#N/A,#N/A,FALSE,"Trademark"}</definedName>
    <definedName name="wrn.sdi." localSheetId="11" hidden="1">{#N/A,#N/A,FALSE,"Customer Base";#N/A,#N/A,FALSE,"Workforce";#N/A,#N/A,FALSE,"cur prod";#N/A,#N/A,FALSE,"in-proc";#N/A,#N/A,FALSE,"Trademark"}</definedName>
    <definedName name="wrn.sdi." localSheetId="36" hidden="1">{#N/A,#N/A,FALSE,"Customer Base";#N/A,#N/A,FALSE,"Workforce";#N/A,#N/A,FALSE,"cur prod";#N/A,#N/A,FALSE,"in-proc";#N/A,#N/A,FALSE,"Trademark"}</definedName>
    <definedName name="wrn.sdi." localSheetId="18" hidden="1">{#N/A,#N/A,FALSE,"Customer Base";#N/A,#N/A,FALSE,"Workforce";#N/A,#N/A,FALSE,"cur prod";#N/A,#N/A,FALSE,"in-proc";#N/A,#N/A,FALSE,"Trademark"}</definedName>
    <definedName name="wrn.sdi." localSheetId="38" hidden="1">{#N/A,#N/A,FALSE,"Customer Base";#N/A,#N/A,FALSE,"Workforce";#N/A,#N/A,FALSE,"cur prod";#N/A,#N/A,FALSE,"in-proc";#N/A,#N/A,FALSE,"Trademark"}</definedName>
    <definedName name="wrn.sdi." hidden="1">{#N/A,#N/A,FALSE,"Customer Base";#N/A,#N/A,FALSE,"Workforce";#N/A,#N/A,FALSE,"cur prod";#N/A,#N/A,FALSE,"in-proc";#N/A,#N/A,FALSE,"Trademark"}</definedName>
    <definedName name="wrn.Short._.Report." localSheetId="9" hidden="1">{#N/A,#N/A,FALSE,"Valsum";#N/A,#N/A,FALSE,"Value";#N/A,#N/A,FALSE,"Ton strap";#N/A,#N/A,FALSE,"PackVal"}</definedName>
    <definedName name="wrn.Short._.Report." localSheetId="51" hidden="1">{#N/A,#N/A,FALSE,"Valsum";#N/A,#N/A,FALSE,"Value";#N/A,#N/A,FALSE,"Ton strap";#N/A,#N/A,FALSE,"PackVal"}</definedName>
    <definedName name="wrn.Short._.Report." localSheetId="7" hidden="1">{#N/A,#N/A,FALSE,"Valsum";#N/A,#N/A,FALSE,"Value";#N/A,#N/A,FALSE,"Ton strap";#N/A,#N/A,FALSE,"PackVal"}</definedName>
    <definedName name="wrn.Short._.Report." localSheetId="6" hidden="1">{#N/A,#N/A,FALSE,"Valsum";#N/A,#N/A,FALSE,"Value";#N/A,#N/A,FALSE,"Ton strap";#N/A,#N/A,FALSE,"PackVal"}</definedName>
    <definedName name="wrn.Short._.Report." localSheetId="16" hidden="1">{#N/A,#N/A,FALSE,"Valsum";#N/A,#N/A,FALSE,"Value";#N/A,#N/A,FALSE,"Ton strap";#N/A,#N/A,FALSE,"PackVal"}</definedName>
    <definedName name="wrn.Short._.Report." localSheetId="10" hidden="1">{#N/A,#N/A,FALSE,"Valsum";#N/A,#N/A,FALSE,"Value";#N/A,#N/A,FALSE,"Ton strap";#N/A,#N/A,FALSE,"PackVal"}</definedName>
    <definedName name="wrn.Short._.Report." localSheetId="29" hidden="1">{#N/A,#N/A,FALSE,"Valsum";#N/A,#N/A,FALSE,"Value";#N/A,#N/A,FALSE,"Ton strap";#N/A,#N/A,FALSE,"PackVal"}</definedName>
    <definedName name="wrn.Short._.Report." localSheetId="28" hidden="1">{#N/A,#N/A,FALSE,"Valsum";#N/A,#N/A,FALSE,"Value";#N/A,#N/A,FALSE,"Ton strap";#N/A,#N/A,FALSE,"PackVal"}</definedName>
    <definedName name="wrn.Short._.Report." localSheetId="11" hidden="1">{#N/A,#N/A,FALSE,"Valsum";#N/A,#N/A,FALSE,"Value";#N/A,#N/A,FALSE,"Ton strap";#N/A,#N/A,FALSE,"PackVal"}</definedName>
    <definedName name="wrn.Short._.Report." localSheetId="36" hidden="1">{#N/A,#N/A,FALSE,"Valsum";#N/A,#N/A,FALSE,"Value";#N/A,#N/A,FALSE,"Ton strap";#N/A,#N/A,FALSE,"PackVal"}</definedName>
    <definedName name="wrn.Short._.Report." localSheetId="18" hidden="1">{#N/A,#N/A,FALSE,"Valsum";#N/A,#N/A,FALSE,"Value";#N/A,#N/A,FALSE,"Ton strap";#N/A,#N/A,FALSE,"PackVal"}</definedName>
    <definedName name="wrn.Short._.Report." localSheetId="38" hidden="1">{#N/A,#N/A,FALSE,"Valsum";#N/A,#N/A,FALSE,"Value";#N/A,#N/A,FALSE,"Ton strap";#N/A,#N/A,FALSE,"PackVal"}</definedName>
    <definedName name="wrn.Short._.Report." hidden="1">{#N/A,#N/A,FALSE,"Valsum";#N/A,#N/A,FALSE,"Value";#N/A,#N/A,FALSE,"Ton strap";#N/A,#N/A,FALSE,"PackVal"}</definedName>
    <definedName name="wrn.SKSCS1." localSheetId="35" hidden="1">{#N/A,#N/A,FALSE,"Antony Financials";#N/A,#N/A,FALSE,"Cowboy Financials";#N/A,#N/A,FALSE,"Combined";#N/A,#N/A,FALSE,"Valuematrix";#N/A,#N/A,FALSE,"DCFAntony";#N/A,#N/A,FALSE,"DCFCowboy";#N/A,#N/A,FALSE,"DCFCombined"}</definedName>
    <definedName name="wrn.SKSCS1." localSheetId="31" hidden="1">{#N/A,#N/A,FALSE,"Antony Financials";#N/A,#N/A,FALSE,"Cowboy Financials";#N/A,#N/A,FALSE,"Combined";#N/A,#N/A,FALSE,"Valuematrix";#N/A,#N/A,FALSE,"DCFAntony";#N/A,#N/A,FALSE,"DCFCowboy";#N/A,#N/A,FALSE,"DCFCombined"}</definedName>
    <definedName name="wrn.SKSCS1." localSheetId="9" hidden="1">{#N/A,#N/A,FALSE,"Antony Financials";#N/A,#N/A,FALSE,"Cowboy Financials";#N/A,#N/A,FALSE,"Combined";#N/A,#N/A,FALSE,"Valuematrix";#N/A,#N/A,FALSE,"DCFAntony";#N/A,#N/A,FALSE,"DCFCowboy";#N/A,#N/A,FALSE,"DCFCombined"}</definedName>
    <definedName name="wrn.SKSCS1." localSheetId="30" hidden="1">{#N/A,#N/A,FALSE,"Antony Financials";#N/A,#N/A,FALSE,"Cowboy Financials";#N/A,#N/A,FALSE,"Combined";#N/A,#N/A,FALSE,"Valuematrix";#N/A,#N/A,FALSE,"DCFAntony";#N/A,#N/A,FALSE,"DCFCowboy";#N/A,#N/A,FALSE,"DCFCombined"}</definedName>
    <definedName name="wrn.SKSCS1." localSheetId="51" hidden="1">{#N/A,#N/A,FALSE,"Antony Financials";#N/A,#N/A,FALSE,"Cowboy Financials";#N/A,#N/A,FALSE,"Combined";#N/A,#N/A,FALSE,"Valuematrix";#N/A,#N/A,FALSE,"DCFAntony";#N/A,#N/A,FALSE,"DCFCowboy";#N/A,#N/A,FALSE,"DCFCombined"}</definedName>
    <definedName name="wrn.SKSCS1." localSheetId="7" hidden="1">{#N/A,#N/A,FALSE,"Antony Financials";#N/A,#N/A,FALSE,"Cowboy Financials";#N/A,#N/A,FALSE,"Combined";#N/A,#N/A,FALSE,"Valuematrix";#N/A,#N/A,FALSE,"DCFAntony";#N/A,#N/A,FALSE,"DCFCowboy";#N/A,#N/A,FALSE,"DCFCombined"}</definedName>
    <definedName name="wrn.SKSCS1." localSheetId="33" hidden="1">{#N/A,#N/A,FALSE,"Antony Financials";#N/A,#N/A,FALSE,"Cowboy Financials";#N/A,#N/A,FALSE,"Combined";#N/A,#N/A,FALSE,"Valuematrix";#N/A,#N/A,FALSE,"DCFAntony";#N/A,#N/A,FALSE,"DCFCowboy";#N/A,#N/A,FALSE,"DCFCombined"}</definedName>
    <definedName name="wrn.SKSCS1." localSheetId="6" hidden="1">{#N/A,#N/A,FALSE,"Antony Financials";#N/A,#N/A,FALSE,"Cowboy Financials";#N/A,#N/A,FALSE,"Combined";#N/A,#N/A,FALSE,"Valuematrix";#N/A,#N/A,FALSE,"DCFAntony";#N/A,#N/A,FALSE,"DCFCowboy";#N/A,#N/A,FALSE,"DCFCombined"}</definedName>
    <definedName name="wrn.SKSCS1." localSheetId="16" hidden="1">{#N/A,#N/A,FALSE,"Antony Financials";#N/A,#N/A,FALSE,"Cowboy Financials";#N/A,#N/A,FALSE,"Combined";#N/A,#N/A,FALSE,"Valuematrix";#N/A,#N/A,FALSE,"DCFAntony";#N/A,#N/A,FALSE,"DCFCowboy";#N/A,#N/A,FALSE,"DCFCombined"}</definedName>
    <definedName name="wrn.SKSCS1." localSheetId="10" hidden="1">{#N/A,#N/A,FALSE,"Antony Financials";#N/A,#N/A,FALSE,"Cowboy Financials";#N/A,#N/A,FALSE,"Combined";#N/A,#N/A,FALSE,"Valuematrix";#N/A,#N/A,FALSE,"DCFAntony";#N/A,#N/A,FALSE,"DCFCowboy";#N/A,#N/A,FALSE,"DCFCombined"}</definedName>
    <definedName name="wrn.SKSCS1." localSheetId="29" hidden="1">{#N/A,#N/A,FALSE,"Antony Financials";#N/A,#N/A,FALSE,"Cowboy Financials";#N/A,#N/A,FALSE,"Combined";#N/A,#N/A,FALSE,"Valuematrix";#N/A,#N/A,FALSE,"DCFAntony";#N/A,#N/A,FALSE,"DCFCowboy";#N/A,#N/A,FALSE,"DCFCombined"}</definedName>
    <definedName name="wrn.SKSCS1." localSheetId="28" hidden="1">{#N/A,#N/A,FALSE,"Antony Financials";#N/A,#N/A,FALSE,"Cowboy Financials";#N/A,#N/A,FALSE,"Combined";#N/A,#N/A,FALSE,"Valuematrix";#N/A,#N/A,FALSE,"DCFAntony";#N/A,#N/A,FALSE,"DCFCowboy";#N/A,#N/A,FALSE,"DCFCombined"}</definedName>
    <definedName name="wrn.SKSCS1." localSheetId="11" hidden="1">{#N/A,#N/A,FALSE,"Antony Financials";#N/A,#N/A,FALSE,"Cowboy Financials";#N/A,#N/A,FALSE,"Combined";#N/A,#N/A,FALSE,"Valuematrix";#N/A,#N/A,FALSE,"DCFAntony";#N/A,#N/A,FALSE,"DCFCowboy";#N/A,#N/A,FALSE,"DCFCombined"}</definedName>
    <definedName name="wrn.SKSCS1." localSheetId="36" hidden="1">{#N/A,#N/A,FALSE,"Antony Financials";#N/A,#N/A,FALSE,"Cowboy Financials";#N/A,#N/A,FALSE,"Combined";#N/A,#N/A,FALSE,"Valuematrix";#N/A,#N/A,FALSE,"DCFAntony";#N/A,#N/A,FALSE,"DCFCowboy";#N/A,#N/A,FALSE,"DCFCombined"}</definedName>
    <definedName name="wrn.SKSCS1." localSheetId="32" hidden="1">{#N/A,#N/A,FALSE,"Antony Financials";#N/A,#N/A,FALSE,"Cowboy Financials";#N/A,#N/A,FALSE,"Combined";#N/A,#N/A,FALSE,"Valuematrix";#N/A,#N/A,FALSE,"DCFAntony";#N/A,#N/A,FALSE,"DCFCowboy";#N/A,#N/A,FALSE,"DCFCombined"}</definedName>
    <definedName name="wrn.SKSCS1." localSheetId="18" hidden="1">{#N/A,#N/A,FALSE,"Antony Financials";#N/A,#N/A,FALSE,"Cowboy Financials";#N/A,#N/A,FALSE,"Combined";#N/A,#N/A,FALSE,"Valuematrix";#N/A,#N/A,FALSE,"DCFAntony";#N/A,#N/A,FALSE,"DCFCowboy";#N/A,#N/A,FALSE,"DCFCombined"}</definedName>
    <definedName name="wrn.SKSCS1." localSheetId="38"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terling." localSheetId="9" hidden="1">{#N/A,#N/A,FALSE,"£ P&amp;L";#N/A,#N/A,FALSE,"£ BS";#N/A,#N/A,FALSE,"£ CF"}</definedName>
    <definedName name="wrn.Sterling." localSheetId="51" hidden="1">{#N/A,#N/A,FALSE,"£ P&amp;L";#N/A,#N/A,FALSE,"£ BS";#N/A,#N/A,FALSE,"£ CF"}</definedName>
    <definedName name="wrn.Sterling." localSheetId="7" hidden="1">{#N/A,#N/A,FALSE,"£ P&amp;L";#N/A,#N/A,FALSE,"£ BS";#N/A,#N/A,FALSE,"£ CF"}</definedName>
    <definedName name="wrn.Sterling." localSheetId="6" hidden="1">{#N/A,#N/A,FALSE,"£ P&amp;L";#N/A,#N/A,FALSE,"£ BS";#N/A,#N/A,FALSE,"£ CF"}</definedName>
    <definedName name="wrn.Sterling." localSheetId="16" hidden="1">{#N/A,#N/A,FALSE,"£ P&amp;L";#N/A,#N/A,FALSE,"£ BS";#N/A,#N/A,FALSE,"£ CF"}</definedName>
    <definedName name="wrn.Sterling." localSheetId="10" hidden="1">{#N/A,#N/A,FALSE,"£ P&amp;L";#N/A,#N/A,FALSE,"£ BS";#N/A,#N/A,FALSE,"£ CF"}</definedName>
    <definedName name="wrn.Sterling." localSheetId="29" hidden="1">{#N/A,#N/A,FALSE,"£ P&amp;L";#N/A,#N/A,FALSE,"£ BS";#N/A,#N/A,FALSE,"£ CF"}</definedName>
    <definedName name="wrn.Sterling." localSheetId="28" hidden="1">{#N/A,#N/A,FALSE,"£ P&amp;L";#N/A,#N/A,FALSE,"£ BS";#N/A,#N/A,FALSE,"£ CF"}</definedName>
    <definedName name="wrn.Sterling." localSheetId="11" hidden="1">{#N/A,#N/A,FALSE,"£ P&amp;L";#N/A,#N/A,FALSE,"£ BS";#N/A,#N/A,FALSE,"£ CF"}</definedName>
    <definedName name="wrn.Sterling." localSheetId="36" hidden="1">{#N/A,#N/A,FALSE,"£ P&amp;L";#N/A,#N/A,FALSE,"£ BS";#N/A,#N/A,FALSE,"£ CF"}</definedName>
    <definedName name="wrn.Sterling." localSheetId="18" hidden="1">{#N/A,#N/A,FALSE,"£ P&amp;L";#N/A,#N/A,FALSE,"£ BS";#N/A,#N/A,FALSE,"£ CF"}</definedName>
    <definedName name="wrn.Sterling." localSheetId="38" hidden="1">{#N/A,#N/A,FALSE,"£ P&amp;L";#N/A,#N/A,FALSE,"£ BS";#N/A,#N/A,FALSE,"£ CF"}</definedName>
    <definedName name="wrn.Sterling." hidden="1">{#N/A,#N/A,FALSE,"£ P&amp;L";#N/A,#N/A,FALSE,"£ BS";#N/A,#N/A,FALSE,"£ CF"}</definedName>
    <definedName name="wrn.sum." localSheetId="9" hidden="1">{"Opsys",#N/A,FALSE,"NPV_OPsys";"NT",#N/A,FALSE,"NPV_NT";"DevP",#N/A,FALSE,"NPV_DevPdt";"Office",#N/A,FALSE,"NPV_Office"}</definedName>
    <definedName name="wrn.sum." localSheetId="7" hidden="1">{"Opsys",#N/A,FALSE,"NPV_OPsys";"NT",#N/A,FALSE,"NPV_NT";"DevP",#N/A,FALSE,"NPV_DevPdt";"Office",#N/A,FALSE,"NPV_Office"}</definedName>
    <definedName name="wrn.sum." localSheetId="6" hidden="1">{"Opsys",#N/A,FALSE,"NPV_OPsys";"NT",#N/A,FALSE,"NPV_NT";"DevP",#N/A,FALSE,"NPV_DevPdt";"Office",#N/A,FALSE,"NPV_Office"}</definedName>
    <definedName name="wrn.sum." localSheetId="10" hidden="1">{"Opsys",#N/A,FALSE,"NPV_OPsys";"NT",#N/A,FALSE,"NPV_NT";"DevP",#N/A,FALSE,"NPV_DevPdt";"Office",#N/A,FALSE,"NPV_Office"}</definedName>
    <definedName name="wrn.sum." localSheetId="28" hidden="1">{"Opsys",#N/A,FALSE,"NPV_OPsys";"NT",#N/A,FALSE,"NPV_NT";"DevP",#N/A,FALSE,"NPV_DevPdt";"Office",#N/A,FALSE,"NPV_Office"}</definedName>
    <definedName name="wrn.sum." localSheetId="11" hidden="1">{"Opsys",#N/A,FALSE,"NPV_OPsys";"NT",#N/A,FALSE,"NPV_NT";"DevP",#N/A,FALSE,"NPV_DevPdt";"Office",#N/A,FALSE,"NPV_Office"}</definedName>
    <definedName name="wrn.sum." localSheetId="36" hidden="1">{"Opsys",#N/A,FALSE,"NPV_OPsys";"NT",#N/A,FALSE,"NPV_NT";"DevP",#N/A,FALSE,"NPV_DevPdt";"Office",#N/A,FALSE,"NPV_Office"}</definedName>
    <definedName name="wrn.sum." localSheetId="18" hidden="1">{"Opsys",#N/A,FALSE,"NPV_OPsys";"NT",#N/A,FALSE,"NPV_NT";"DevP",#N/A,FALSE,"NPV_DevPdt";"Office",#N/A,FALSE,"NPV_Office"}</definedName>
    <definedName name="wrn.sum." localSheetId="38" hidden="1">{"Opsys",#N/A,FALSE,"NPV_OPsys";"NT",#N/A,FALSE,"NPV_NT";"DevP",#N/A,FALSE,"NPV_DevPdt";"Office",#N/A,FALSE,"NPV_Office"}</definedName>
    <definedName name="wrn.sum." hidden="1">{"Opsys",#N/A,FALSE,"NPV_OPsys";"NT",#N/A,FALSE,"NPV_NT";"DevP",#N/A,FALSE,"NPV_DevPdt";"Office",#N/A,FALSE,"NPV_Office"}</definedName>
    <definedName name="wrn.Summary._.Bridges._.CHF." localSheetId="9"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51"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7"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6"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10"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28"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11"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36"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18" hidden="1">{"BarSummarySwiss",#N/A,TRUE,"BarSM";"SouSummarySwiss",#N/A,TRUE,"SouSM";"WiscSummarySwiss",#N/A,TRUE,"WiscSM";"WisfSummarySwiss",#N/A,TRUE,"WisfSM";"WispSummarySwiss",#N/A,TRUE,"WispSM";"AinSummarySwiss",#N/A,TRUE,"AinSM";"NorSummarySwiss",#N/A,TRUE,"NorSM";"WorSummarySwiss",#N/A,TRUE,"WorSM"}</definedName>
    <definedName name="wrn.Summary._.Bridges._.CHF." localSheetId="38" hidden="1">{"BarSummarySwiss",#N/A,TRUE,"BarSM";"SouSummarySwiss",#N/A,TRUE,"SouSM";"WiscSummarySwiss",#N/A,TRUE,"WiscSM";"WisfSummarySwiss",#N/A,TRUE,"WisfSM";"WispSummarySwiss",#N/A,TRUE,"WispSM";"AinSummarySwiss",#N/A,TRUE,"AinSM";"NorSummarySwiss",#N/A,TRUE,"NorSM";"WorSummarySwiss",#N/A,TRUE,"WorSM"}</definedName>
    <definedName name="wrn.Summary._.Bridges._.CHF." hidden="1">{"BarSummarySwiss",#N/A,TRUE,"BarSM";"SouSummarySwiss",#N/A,TRUE,"SouSM";"WiscSummarySwiss",#N/A,TRUE,"WiscSM";"WisfSummarySwiss",#N/A,TRUE,"WisfSM";"WispSummarySwiss",#N/A,TRUE,"WispSM";"AinSummarySwiss",#N/A,TRUE,"AinSM";"NorSummarySwiss",#N/A,TRUE,"NorSM";"WorSummarySwiss",#N/A,TRUE,"WorSM"}</definedName>
    <definedName name="wrn.Summary._.Bridges._.GBP." localSheetId="9"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51"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7"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6"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10"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28"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11"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36"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18" hidden="1">{"BarSummaryLocal",#N/A,TRUE,"BarSM";"SouSummaryLocal",#N/A,TRUE,"SouSM";"WiscSummaryLocal",#N/A,TRUE,"WiscSM";"WisfSummaryLocal",#N/A,TRUE,"WisfSM";"WispSummaryLocal",#N/A,TRUE,"WispSM";"AinSummaryLocal",#N/A,TRUE,"AinSM";"NorSummaryLocal",#N/A,TRUE,"NorSM";"WorSummaryLocal",#N/A,TRUE,"WorSM"}</definedName>
    <definedName name="wrn.Summary._.Bridges._.GBP." localSheetId="38" hidden="1">{"BarSummaryLocal",#N/A,TRUE,"BarSM";"SouSummaryLocal",#N/A,TRUE,"SouSM";"WiscSummaryLocal",#N/A,TRUE,"WiscSM";"WisfSummaryLocal",#N/A,TRUE,"WisfSM";"WispSummaryLocal",#N/A,TRUE,"WispSM";"AinSummaryLocal",#N/A,TRUE,"AinSM";"NorSummaryLocal",#N/A,TRUE,"NorSM";"WorSummaryLocal",#N/A,TRUE,"WorSM"}</definedName>
    <definedName name="wrn.Summary._.Bridges._.GBP." hidden="1">{"BarSummaryLocal",#N/A,TRUE,"BarSM";"SouSummaryLocal",#N/A,TRUE,"SouSM";"WiscSummaryLocal",#N/A,TRUE,"WiscSM";"WisfSummaryLocal",#N/A,TRUE,"WisfSM";"WispSummaryLocal",#N/A,TRUE,"WispSM";"AinSummaryLocal",#N/A,TRUE,"AinSM";"NorSummaryLocal",#N/A,TRUE,"NorSM";"WorSummaryLocal",#N/A,TRUE,"WorSM"}</definedName>
    <definedName name="wrn.Summary._.Presentation." localSheetId="9" hidden="1">{#N/A,#N/A,FALSE,"Financial Statements";#N/A,#N/A,FALSE,"MM FA &amp; Multiples";#N/A,#N/A,FALSE,"Preliminary Valuation";#N/A,#N/A,FALSE,"WACC"}</definedName>
    <definedName name="wrn.Summary._.Presentation." localSheetId="7" hidden="1">{#N/A,#N/A,FALSE,"Financial Statements";#N/A,#N/A,FALSE,"MM FA &amp; Multiples";#N/A,#N/A,FALSE,"Preliminary Valuation";#N/A,#N/A,FALSE,"WACC"}</definedName>
    <definedName name="wrn.Summary._.Presentation." localSheetId="6" hidden="1">{#N/A,#N/A,FALSE,"Financial Statements";#N/A,#N/A,FALSE,"MM FA &amp; Multiples";#N/A,#N/A,FALSE,"Preliminary Valuation";#N/A,#N/A,FALSE,"WACC"}</definedName>
    <definedName name="wrn.Summary._.Presentation." localSheetId="10" hidden="1">{#N/A,#N/A,FALSE,"Financial Statements";#N/A,#N/A,FALSE,"MM FA &amp; Multiples";#N/A,#N/A,FALSE,"Preliminary Valuation";#N/A,#N/A,FALSE,"WACC"}</definedName>
    <definedName name="wrn.Summary._.Presentation." localSheetId="28" hidden="1">{#N/A,#N/A,FALSE,"Financial Statements";#N/A,#N/A,FALSE,"MM FA &amp; Multiples";#N/A,#N/A,FALSE,"Preliminary Valuation";#N/A,#N/A,FALSE,"WACC"}</definedName>
    <definedName name="wrn.Summary._.Presentation." localSheetId="11" hidden="1">{#N/A,#N/A,FALSE,"Financial Statements";#N/A,#N/A,FALSE,"MM FA &amp; Multiples";#N/A,#N/A,FALSE,"Preliminary Valuation";#N/A,#N/A,FALSE,"WACC"}</definedName>
    <definedName name="wrn.Summary._.Presentation." localSheetId="36" hidden="1">{#N/A,#N/A,FALSE,"Financial Statements";#N/A,#N/A,FALSE,"MM FA &amp; Multiples";#N/A,#N/A,FALSE,"Preliminary Valuation";#N/A,#N/A,FALSE,"WACC"}</definedName>
    <definedName name="wrn.Summary._.Presentation." localSheetId="18" hidden="1">{#N/A,#N/A,FALSE,"Financial Statements";#N/A,#N/A,FALSE,"MM FA &amp; Multiples";#N/A,#N/A,FALSE,"Preliminary Valuation";#N/A,#N/A,FALSE,"WACC"}</definedName>
    <definedName name="wrn.Summary._.Presentation." localSheetId="38" hidden="1">{#N/A,#N/A,FALSE,"Financial Statements";#N/A,#N/A,FALSE,"MM FA &amp; Multiples";#N/A,#N/A,FALSE,"Preliminary Valuation";#N/A,#N/A,FALSE,"WACC"}</definedName>
    <definedName name="wrn.Summary._.Presentation." hidden="1">{#N/A,#N/A,FALSE,"Financial Statements";#N/A,#N/A,FALSE,"MM FA &amp; Multiples";#N/A,#N/A,FALSE,"Preliminary Valuation";#N/A,#N/A,FALSE,"WACC"}</definedName>
    <definedName name="wrn.SummaryPgs." localSheetId="35" hidden="1">{#N/A,#N/A,FALSE,"CreditStat";#N/A,#N/A,FALSE,"SPbrkup";#N/A,#N/A,FALSE,"MerSPsyn";#N/A,#N/A,FALSE,"MerSPwKCsyn";#N/A,#N/A,FALSE,"MerSPwKCsyn (2)";#N/A,#N/A,FALSE,"CreditStat (2)"}</definedName>
    <definedName name="wrn.SummaryPgs." localSheetId="31" hidden="1">{#N/A,#N/A,FALSE,"CreditStat";#N/A,#N/A,FALSE,"SPbrkup";#N/A,#N/A,FALSE,"MerSPsyn";#N/A,#N/A,FALSE,"MerSPwKCsyn";#N/A,#N/A,FALSE,"MerSPwKCsyn (2)";#N/A,#N/A,FALSE,"CreditStat (2)"}</definedName>
    <definedName name="wrn.SummaryPgs." localSheetId="9" hidden="1">{#N/A,#N/A,FALSE,"CreditStat";#N/A,#N/A,FALSE,"SPbrkup";#N/A,#N/A,FALSE,"MerSPsyn";#N/A,#N/A,FALSE,"MerSPwKCsyn";#N/A,#N/A,FALSE,"MerSPwKCsyn (2)";#N/A,#N/A,FALSE,"CreditStat (2)"}</definedName>
    <definedName name="wrn.SummaryPgs." localSheetId="30" hidden="1">{#N/A,#N/A,FALSE,"CreditStat";#N/A,#N/A,FALSE,"SPbrkup";#N/A,#N/A,FALSE,"MerSPsyn";#N/A,#N/A,FALSE,"MerSPwKCsyn";#N/A,#N/A,FALSE,"MerSPwKCsyn (2)";#N/A,#N/A,FALSE,"CreditStat (2)"}</definedName>
    <definedName name="wrn.SummaryPgs." localSheetId="51" hidden="1">{#N/A,#N/A,FALSE,"CreditStat";#N/A,#N/A,FALSE,"SPbrkup";#N/A,#N/A,FALSE,"MerSPsyn";#N/A,#N/A,FALSE,"MerSPwKCsyn";#N/A,#N/A,FALSE,"MerSPwKCsyn (2)";#N/A,#N/A,FALSE,"CreditStat (2)"}</definedName>
    <definedName name="wrn.SummaryPgs." localSheetId="7" hidden="1">{#N/A,#N/A,FALSE,"CreditStat";#N/A,#N/A,FALSE,"SPbrkup";#N/A,#N/A,FALSE,"MerSPsyn";#N/A,#N/A,FALSE,"MerSPwKCsyn";#N/A,#N/A,FALSE,"MerSPwKCsyn (2)";#N/A,#N/A,FALSE,"CreditStat (2)"}</definedName>
    <definedName name="wrn.SummaryPgs." localSheetId="33" hidden="1">{#N/A,#N/A,FALSE,"CreditStat";#N/A,#N/A,FALSE,"SPbrkup";#N/A,#N/A,FALSE,"MerSPsyn";#N/A,#N/A,FALSE,"MerSPwKCsyn";#N/A,#N/A,FALSE,"MerSPwKCsyn (2)";#N/A,#N/A,FALSE,"CreditStat (2)"}</definedName>
    <definedName name="wrn.SummaryPgs." localSheetId="6" hidden="1">{#N/A,#N/A,FALSE,"CreditStat";#N/A,#N/A,FALSE,"SPbrkup";#N/A,#N/A,FALSE,"MerSPsyn";#N/A,#N/A,FALSE,"MerSPwKCsyn";#N/A,#N/A,FALSE,"MerSPwKCsyn (2)";#N/A,#N/A,FALSE,"CreditStat (2)"}</definedName>
    <definedName name="wrn.SummaryPgs." localSheetId="16" hidden="1">{#N/A,#N/A,FALSE,"CreditStat";#N/A,#N/A,FALSE,"SPbrkup";#N/A,#N/A,FALSE,"MerSPsyn";#N/A,#N/A,FALSE,"MerSPwKCsyn";#N/A,#N/A,FALSE,"MerSPwKCsyn (2)";#N/A,#N/A,FALSE,"CreditStat (2)"}</definedName>
    <definedName name="wrn.SummaryPgs." localSheetId="10" hidden="1">{#N/A,#N/A,FALSE,"CreditStat";#N/A,#N/A,FALSE,"SPbrkup";#N/A,#N/A,FALSE,"MerSPsyn";#N/A,#N/A,FALSE,"MerSPwKCsyn";#N/A,#N/A,FALSE,"MerSPwKCsyn (2)";#N/A,#N/A,FALSE,"CreditStat (2)"}</definedName>
    <definedName name="wrn.SummaryPgs." localSheetId="29" hidden="1">{#N/A,#N/A,FALSE,"CreditStat";#N/A,#N/A,FALSE,"SPbrkup";#N/A,#N/A,FALSE,"MerSPsyn";#N/A,#N/A,FALSE,"MerSPwKCsyn";#N/A,#N/A,FALSE,"MerSPwKCsyn (2)";#N/A,#N/A,FALSE,"CreditStat (2)"}</definedName>
    <definedName name="wrn.SummaryPgs." localSheetId="28" hidden="1">{#N/A,#N/A,FALSE,"CreditStat";#N/A,#N/A,FALSE,"SPbrkup";#N/A,#N/A,FALSE,"MerSPsyn";#N/A,#N/A,FALSE,"MerSPwKCsyn";#N/A,#N/A,FALSE,"MerSPwKCsyn (2)";#N/A,#N/A,FALSE,"CreditStat (2)"}</definedName>
    <definedName name="wrn.SummaryPgs." localSheetId="11" hidden="1">{#N/A,#N/A,FALSE,"CreditStat";#N/A,#N/A,FALSE,"SPbrkup";#N/A,#N/A,FALSE,"MerSPsyn";#N/A,#N/A,FALSE,"MerSPwKCsyn";#N/A,#N/A,FALSE,"MerSPwKCsyn (2)";#N/A,#N/A,FALSE,"CreditStat (2)"}</definedName>
    <definedName name="wrn.SummaryPgs." localSheetId="36" hidden="1">{#N/A,#N/A,FALSE,"CreditStat";#N/A,#N/A,FALSE,"SPbrkup";#N/A,#N/A,FALSE,"MerSPsyn";#N/A,#N/A,FALSE,"MerSPwKCsyn";#N/A,#N/A,FALSE,"MerSPwKCsyn (2)";#N/A,#N/A,FALSE,"CreditStat (2)"}</definedName>
    <definedName name="wrn.SummaryPgs." localSheetId="32" hidden="1">{#N/A,#N/A,FALSE,"CreditStat";#N/A,#N/A,FALSE,"SPbrkup";#N/A,#N/A,FALSE,"MerSPsyn";#N/A,#N/A,FALSE,"MerSPwKCsyn";#N/A,#N/A,FALSE,"MerSPwKCsyn (2)";#N/A,#N/A,FALSE,"CreditStat (2)"}</definedName>
    <definedName name="wrn.SummaryPgs." localSheetId="18" hidden="1">{#N/A,#N/A,FALSE,"CreditStat";#N/A,#N/A,FALSE,"SPbrkup";#N/A,#N/A,FALSE,"MerSPsyn";#N/A,#N/A,FALSE,"MerSPwKCsyn";#N/A,#N/A,FALSE,"MerSPwKCsyn (2)";#N/A,#N/A,FALSE,"CreditStat (2)"}</definedName>
    <definedName name="wrn.SummaryPgs." localSheetId="38"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PP." localSheetId="9"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7"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6"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10"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2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11"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36"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1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localSheetId="3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swe2." localSheetId="9" hidden="1">{"swe2",#N/A,FALSE,"actl 98"}</definedName>
    <definedName name="wrn.swe2." localSheetId="51" hidden="1">{"swe2",#N/A,FALSE,"actl 98"}</definedName>
    <definedName name="wrn.swe2." localSheetId="7" hidden="1">{"swe2",#N/A,FALSE,"actl 98"}</definedName>
    <definedName name="wrn.swe2." localSheetId="6" hidden="1">{"swe2",#N/A,FALSE,"actl 98"}</definedName>
    <definedName name="wrn.swe2." localSheetId="10" hidden="1">{"swe2",#N/A,FALSE,"actl 98"}</definedName>
    <definedName name="wrn.swe2." localSheetId="28" hidden="1">{"swe2",#N/A,FALSE,"actl 98"}</definedName>
    <definedName name="wrn.swe2." localSheetId="11" hidden="1">{"swe2",#N/A,FALSE,"actl 98"}</definedName>
    <definedName name="wrn.swe2." localSheetId="36" hidden="1">{"swe2",#N/A,FALSE,"actl 98"}</definedName>
    <definedName name="wrn.swe2." localSheetId="18" hidden="1">{"swe2",#N/A,FALSE,"actl 98"}</definedName>
    <definedName name="wrn.swe2." localSheetId="38" hidden="1">{"swe2",#N/A,FALSE,"actl 98"}</definedName>
    <definedName name="wrn.swe2." hidden="1">{"swe2",#N/A,FALSE,"actl 98"}</definedName>
    <definedName name="wrn.t_cash." localSheetId="9" hidden="1">{"cash_tes",#N/A,FALSE,"dec95cr.xls"}</definedName>
    <definedName name="wrn.t_cash." localSheetId="51" hidden="1">{"cash_tes",#N/A,FALSE,"dec95cr.xls"}</definedName>
    <definedName name="wrn.t_cash." localSheetId="7" hidden="1">{"cash_tes",#N/A,FALSE,"dec95cr.xls"}</definedName>
    <definedName name="wrn.t_cash." localSheetId="6" hidden="1">{"cash_tes",#N/A,FALSE,"dec95cr.xls"}</definedName>
    <definedName name="wrn.t_cash." localSheetId="10" hidden="1">{"cash_tes",#N/A,FALSE,"dec95cr.xls"}</definedName>
    <definedName name="wrn.t_cash." localSheetId="28" hidden="1">{"cash_tes",#N/A,FALSE,"dec95cr.xls"}</definedName>
    <definedName name="wrn.t_cash." localSheetId="11" hidden="1">{"cash_tes",#N/A,FALSE,"dec95cr.xls"}</definedName>
    <definedName name="wrn.t_cash." localSheetId="36" hidden="1">{"cash_tes",#N/A,FALSE,"dec95cr.xls"}</definedName>
    <definedName name="wrn.t_cash." localSheetId="18" hidden="1">{"cash_tes",#N/A,FALSE,"dec95cr.xls"}</definedName>
    <definedName name="wrn.t_cash." localSheetId="38" hidden="1">{"cash_tes",#N/A,FALSE,"dec95cr.xls"}</definedName>
    <definedName name="wrn.t_cash." hidden="1">{"cash_tes",#N/A,FALSE,"dec95cr.xls"}</definedName>
    <definedName name="wrn.Test." localSheetId="9" hidden="1">{"H1_4",#N/A,TRUE,"HyperGgr";"H5_9",#N/A,TRUE,"HyperGgr";"H10_14",#N/A,TRUE,"HyperGgr";"H1_4",#N/A,TRUE,"HyperExpR";"H5_9",#N/A,TRUE,"HyperExpR";"H10_14",#N/A,TRUE,"HyperExpR"}</definedName>
    <definedName name="wrn.Test." localSheetId="51" hidden="1">{"H1_4",#N/A,TRUE,"HyperGgr";"H5_9",#N/A,TRUE,"HyperGgr";"H10_14",#N/A,TRUE,"HyperGgr";"H1_4",#N/A,TRUE,"HyperExpR";"H5_9",#N/A,TRUE,"HyperExpR";"H10_14",#N/A,TRUE,"HyperExpR"}</definedName>
    <definedName name="wrn.Test." localSheetId="7" hidden="1">{"H1_4",#N/A,TRUE,"HyperGgr";"H5_9",#N/A,TRUE,"HyperGgr";"H10_14",#N/A,TRUE,"HyperGgr";"H1_4",#N/A,TRUE,"HyperExpR";"H5_9",#N/A,TRUE,"HyperExpR";"H10_14",#N/A,TRUE,"HyperExpR"}</definedName>
    <definedName name="wrn.Test." localSheetId="6" hidden="1">{"H1_4",#N/A,TRUE,"HyperGgr";"H5_9",#N/A,TRUE,"HyperGgr";"H10_14",#N/A,TRUE,"HyperGgr";"H1_4",#N/A,TRUE,"HyperExpR";"H5_9",#N/A,TRUE,"HyperExpR";"H10_14",#N/A,TRUE,"HyperExpR"}</definedName>
    <definedName name="wrn.Test." localSheetId="10" hidden="1">{"H1_4",#N/A,TRUE,"HyperGgr";"H5_9",#N/A,TRUE,"HyperGgr";"H10_14",#N/A,TRUE,"HyperGgr";"H1_4",#N/A,TRUE,"HyperExpR";"H5_9",#N/A,TRUE,"HyperExpR";"H10_14",#N/A,TRUE,"HyperExpR"}</definedName>
    <definedName name="wrn.Test." localSheetId="28" hidden="1">{"H1_4",#N/A,TRUE,"HyperGgr";"H5_9",#N/A,TRUE,"HyperGgr";"H10_14",#N/A,TRUE,"HyperGgr";"H1_4",#N/A,TRUE,"HyperExpR";"H5_9",#N/A,TRUE,"HyperExpR";"H10_14",#N/A,TRUE,"HyperExpR"}</definedName>
    <definedName name="wrn.Test." localSheetId="11" hidden="1">{"H1_4",#N/A,TRUE,"HyperGgr";"H5_9",#N/A,TRUE,"HyperGgr";"H10_14",#N/A,TRUE,"HyperGgr";"H1_4",#N/A,TRUE,"HyperExpR";"H5_9",#N/A,TRUE,"HyperExpR";"H10_14",#N/A,TRUE,"HyperExpR"}</definedName>
    <definedName name="wrn.Test." localSheetId="36" hidden="1">{"H1_4",#N/A,TRUE,"HyperGgr";"H5_9",#N/A,TRUE,"HyperGgr";"H10_14",#N/A,TRUE,"HyperGgr";"H1_4",#N/A,TRUE,"HyperExpR";"H5_9",#N/A,TRUE,"HyperExpR";"H10_14",#N/A,TRUE,"HyperExpR"}</definedName>
    <definedName name="wrn.Test." localSheetId="18" hidden="1">{"H1_4",#N/A,TRUE,"HyperGgr";"H5_9",#N/A,TRUE,"HyperGgr";"H10_14",#N/A,TRUE,"HyperGgr";"H1_4",#N/A,TRUE,"HyperExpR";"H5_9",#N/A,TRUE,"HyperExpR";"H10_14",#N/A,TRUE,"HyperExpR"}</definedName>
    <definedName name="wrn.Test." localSheetId="38" hidden="1">{"H1_4",#N/A,TRUE,"HyperGgr";"H5_9",#N/A,TRUE,"HyperGgr";"H10_14",#N/A,TRUE,"HyperGgr";"H1_4",#N/A,TRUE,"HyperExpR";"H5_9",#N/A,TRUE,"HyperExpR";"H10_14",#N/A,TRUE,"HyperExpR"}</definedName>
    <definedName name="wrn.Test." hidden="1">{"H1_4",#N/A,TRUE,"HyperGgr";"H5_9",#N/A,TRUE,"HyperGgr";"H10_14",#N/A,TRUE,"HyperGgr";"H1_4",#N/A,TRUE,"HyperExpR";"H5_9",#N/A,TRUE,"HyperExpR";"H10_14",#N/A,TRUE,"HyperExpR"}</definedName>
    <definedName name="wrn.TestRep." localSheetId="9" hidden="1">{"Test",#N/A,FALSE,"Index";#N/A,"RISK",FALSE,"MarketProjection"}</definedName>
    <definedName name="wrn.TestRep." localSheetId="51" hidden="1">{"Test",#N/A,FALSE,"Index";#N/A,"RISK",FALSE,"MarketProjection"}</definedName>
    <definedName name="wrn.TestRep." localSheetId="7" hidden="1">{"Test",#N/A,FALSE,"Index";#N/A,"RISK",FALSE,"MarketProjection"}</definedName>
    <definedName name="wrn.TestRep." localSheetId="6" hidden="1">{"Test",#N/A,FALSE,"Index";#N/A,"RISK",FALSE,"MarketProjection"}</definedName>
    <definedName name="wrn.TestRep." localSheetId="10" hidden="1">{"Test",#N/A,FALSE,"Index";#N/A,"RISK",FALSE,"MarketProjection"}</definedName>
    <definedName name="wrn.TestRep." localSheetId="28" hidden="1">{"Test",#N/A,FALSE,"Index";#N/A,"RISK",FALSE,"MarketProjection"}</definedName>
    <definedName name="wrn.TestRep." localSheetId="11" hidden="1">{"Test",#N/A,FALSE,"Index";#N/A,"RISK",FALSE,"MarketProjection"}</definedName>
    <definedName name="wrn.TestRep." localSheetId="36" hidden="1">{"Test",#N/A,FALSE,"Index";#N/A,"RISK",FALSE,"MarketProjection"}</definedName>
    <definedName name="wrn.TestRep." localSheetId="18" hidden="1">{"Test",#N/A,FALSE,"Index";#N/A,"RISK",FALSE,"MarketProjection"}</definedName>
    <definedName name="wrn.TestRep." localSheetId="38" hidden="1">{"Test",#N/A,FALSE,"Index";#N/A,"RISK",FALSE,"MarketProjection"}</definedName>
    <definedName name="wrn.TestRep." hidden="1">{"Test",#N/A,FALSE,"Index";#N/A,"RISK",FALSE,"MarketProjection"}</definedName>
    <definedName name="wrn.TODO." localSheetId="35" hidden="1">{#N/A,#N/A,FALSE,"RESUMEN";#N/A,#N/A,FALSE,"PARQ_C";#N/A,#N/A,FALSE,"PARQ_P";#N/A,#N/A,FALSE,"MIN_S_C";#N/A,#N/A,FALSE,"MIN_S_P";#N/A,#N/A,FALSE,"MIN_E_M_M";#N/A,#N/A,FALSE,"MIN_E_FIJA";#N/A,#N/A,FALSE,"SUPUESTOS"}</definedName>
    <definedName name="wrn.TODO." localSheetId="31" hidden="1">{#N/A,#N/A,FALSE,"RESUMEN";#N/A,#N/A,FALSE,"PARQ_C";#N/A,#N/A,FALSE,"PARQ_P";#N/A,#N/A,FALSE,"MIN_S_C";#N/A,#N/A,FALSE,"MIN_S_P";#N/A,#N/A,FALSE,"MIN_E_M_M";#N/A,#N/A,FALSE,"MIN_E_FIJA";#N/A,#N/A,FALSE,"SUPUESTOS"}</definedName>
    <definedName name="wrn.TODO." localSheetId="9" hidden="1">{#N/A,#N/A,FALSE,"RESUMEN";#N/A,#N/A,FALSE,"PARQ_C";#N/A,#N/A,FALSE,"PARQ_P";#N/A,#N/A,FALSE,"MIN_S_C";#N/A,#N/A,FALSE,"MIN_S_P";#N/A,#N/A,FALSE,"MIN_E_M_M";#N/A,#N/A,FALSE,"MIN_E_FIJA";#N/A,#N/A,FALSE,"SUPUESTOS"}</definedName>
    <definedName name="wrn.TODO." localSheetId="30" hidden="1">{#N/A,#N/A,FALSE,"RESUMEN";#N/A,#N/A,FALSE,"PARQ_C";#N/A,#N/A,FALSE,"PARQ_P";#N/A,#N/A,FALSE,"MIN_S_C";#N/A,#N/A,FALSE,"MIN_S_P";#N/A,#N/A,FALSE,"MIN_E_M_M";#N/A,#N/A,FALSE,"MIN_E_FIJA";#N/A,#N/A,FALSE,"SUPUESTOS"}</definedName>
    <definedName name="wrn.TODO." localSheetId="51" hidden="1">{#N/A,#N/A,FALSE,"RESUMEN";#N/A,#N/A,FALSE,"PARQ_C";#N/A,#N/A,FALSE,"PARQ_P";#N/A,#N/A,FALSE,"MIN_S_C";#N/A,#N/A,FALSE,"MIN_S_P";#N/A,#N/A,FALSE,"MIN_E_M_M";#N/A,#N/A,FALSE,"MIN_E_FIJA";#N/A,#N/A,FALSE,"SUPUESTOS"}</definedName>
    <definedName name="wrn.TODO." localSheetId="7" hidden="1">{#N/A,#N/A,FALSE,"RESUMEN";#N/A,#N/A,FALSE,"PARQ_C";#N/A,#N/A,FALSE,"PARQ_P";#N/A,#N/A,FALSE,"MIN_S_C";#N/A,#N/A,FALSE,"MIN_S_P";#N/A,#N/A,FALSE,"MIN_E_M_M";#N/A,#N/A,FALSE,"MIN_E_FIJA";#N/A,#N/A,FALSE,"SUPUESTOS"}</definedName>
    <definedName name="wrn.TODO." localSheetId="33" hidden="1">{#N/A,#N/A,FALSE,"RESUMEN";#N/A,#N/A,FALSE,"PARQ_C";#N/A,#N/A,FALSE,"PARQ_P";#N/A,#N/A,FALSE,"MIN_S_C";#N/A,#N/A,FALSE,"MIN_S_P";#N/A,#N/A,FALSE,"MIN_E_M_M";#N/A,#N/A,FALSE,"MIN_E_FIJA";#N/A,#N/A,FALSE,"SUPUESTOS"}</definedName>
    <definedName name="wrn.TODO." localSheetId="6" hidden="1">{#N/A,#N/A,FALSE,"RESUMEN";#N/A,#N/A,FALSE,"PARQ_C";#N/A,#N/A,FALSE,"PARQ_P";#N/A,#N/A,FALSE,"MIN_S_C";#N/A,#N/A,FALSE,"MIN_S_P";#N/A,#N/A,FALSE,"MIN_E_M_M";#N/A,#N/A,FALSE,"MIN_E_FIJA";#N/A,#N/A,FALSE,"SUPUESTOS"}</definedName>
    <definedName name="wrn.TODO." localSheetId="16" hidden="1">{#N/A,#N/A,FALSE,"RESUMEN";#N/A,#N/A,FALSE,"PARQ_C";#N/A,#N/A,FALSE,"PARQ_P";#N/A,#N/A,FALSE,"MIN_S_C";#N/A,#N/A,FALSE,"MIN_S_P";#N/A,#N/A,FALSE,"MIN_E_M_M";#N/A,#N/A,FALSE,"MIN_E_FIJA";#N/A,#N/A,FALSE,"SUPUESTOS"}</definedName>
    <definedName name="wrn.TODO." localSheetId="10" hidden="1">{#N/A,#N/A,FALSE,"RESUMEN";#N/A,#N/A,FALSE,"PARQ_C";#N/A,#N/A,FALSE,"PARQ_P";#N/A,#N/A,FALSE,"MIN_S_C";#N/A,#N/A,FALSE,"MIN_S_P";#N/A,#N/A,FALSE,"MIN_E_M_M";#N/A,#N/A,FALSE,"MIN_E_FIJA";#N/A,#N/A,FALSE,"SUPUESTOS"}</definedName>
    <definedName name="wrn.TODO." localSheetId="29" hidden="1">{#N/A,#N/A,FALSE,"RESUMEN";#N/A,#N/A,FALSE,"PARQ_C";#N/A,#N/A,FALSE,"PARQ_P";#N/A,#N/A,FALSE,"MIN_S_C";#N/A,#N/A,FALSE,"MIN_S_P";#N/A,#N/A,FALSE,"MIN_E_M_M";#N/A,#N/A,FALSE,"MIN_E_FIJA";#N/A,#N/A,FALSE,"SUPUESTOS"}</definedName>
    <definedName name="wrn.TODO." localSheetId="28" hidden="1">{#N/A,#N/A,FALSE,"RESUMEN";#N/A,#N/A,FALSE,"PARQ_C";#N/A,#N/A,FALSE,"PARQ_P";#N/A,#N/A,FALSE,"MIN_S_C";#N/A,#N/A,FALSE,"MIN_S_P";#N/A,#N/A,FALSE,"MIN_E_M_M";#N/A,#N/A,FALSE,"MIN_E_FIJA";#N/A,#N/A,FALSE,"SUPUESTOS"}</definedName>
    <definedName name="wrn.TODO." localSheetId="11" hidden="1">{#N/A,#N/A,FALSE,"RESUMEN";#N/A,#N/A,FALSE,"PARQ_C";#N/A,#N/A,FALSE,"PARQ_P";#N/A,#N/A,FALSE,"MIN_S_C";#N/A,#N/A,FALSE,"MIN_S_P";#N/A,#N/A,FALSE,"MIN_E_M_M";#N/A,#N/A,FALSE,"MIN_E_FIJA";#N/A,#N/A,FALSE,"SUPUESTOS"}</definedName>
    <definedName name="wrn.TODO." localSheetId="36" hidden="1">{#N/A,#N/A,FALSE,"RESUMEN";#N/A,#N/A,FALSE,"PARQ_C";#N/A,#N/A,FALSE,"PARQ_P";#N/A,#N/A,FALSE,"MIN_S_C";#N/A,#N/A,FALSE,"MIN_S_P";#N/A,#N/A,FALSE,"MIN_E_M_M";#N/A,#N/A,FALSE,"MIN_E_FIJA";#N/A,#N/A,FALSE,"SUPUESTOS"}</definedName>
    <definedName name="wrn.TODO." localSheetId="32" hidden="1">{#N/A,#N/A,FALSE,"RESUMEN";#N/A,#N/A,FALSE,"PARQ_C";#N/A,#N/A,FALSE,"PARQ_P";#N/A,#N/A,FALSE,"MIN_S_C";#N/A,#N/A,FALSE,"MIN_S_P";#N/A,#N/A,FALSE,"MIN_E_M_M";#N/A,#N/A,FALSE,"MIN_E_FIJA";#N/A,#N/A,FALSE,"SUPUESTOS"}</definedName>
    <definedName name="wrn.TODO." localSheetId="18" hidden="1">{#N/A,#N/A,FALSE,"RESUMEN";#N/A,#N/A,FALSE,"PARQ_C";#N/A,#N/A,FALSE,"PARQ_P";#N/A,#N/A,FALSE,"MIN_S_C";#N/A,#N/A,FALSE,"MIN_S_P";#N/A,#N/A,FALSE,"MIN_E_M_M";#N/A,#N/A,FALSE,"MIN_E_FIJA";#N/A,#N/A,FALSE,"SUPUESTOS"}</definedName>
    <definedName name="wrn.TODO." localSheetId="38" hidden="1">{#N/A,#N/A,FALSE,"RESUMEN";#N/A,#N/A,FALSE,"PARQ_C";#N/A,#N/A,FALSE,"PARQ_P";#N/A,#N/A,FALSE,"MIN_S_C";#N/A,#N/A,FALSE,"MIN_S_P";#N/A,#N/A,FALSE,"MIN_E_M_M";#N/A,#N/A,FALSE,"MIN_E_FIJA";#N/A,#N/A,FALSE,"SUPUESTOS"}</definedName>
    <definedName name="wrn.TODO." hidden="1">{#N/A,#N/A,FALSE,"RESUMEN";#N/A,#N/A,FALSE,"PARQ_C";#N/A,#N/A,FALSE,"PARQ_P";#N/A,#N/A,FALSE,"MIN_S_C";#N/A,#N/A,FALSE,"MIN_S_P";#N/A,#N/A,FALSE,"MIN_E_M_M";#N/A,#N/A,FALSE,"MIN_E_FIJA";#N/A,#N/A,FALSE,"SUPUESTOS"}</definedName>
    <definedName name="wrn.TOOL." localSheetId="35"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3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3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5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7"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33"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1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1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2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2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1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3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3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1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3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35" hidden="1">{#N/A,#N/A,FALSE,"INVERSIONES Y AMORTIZ";#N/A,#N/A,FALSE,"BALANCE";#N/A,#N/A,FALSE,"CUENTA DE PYG";#N/A,#N/A,FALSE,"CUENTA DE PYG (2)";#N/A,#N/A,FALSE,"RATIOS";#N/A,#N/A,FALSE,"G. PERSONAL";#N/A,#N/A,FALSE,"G. SOCIALES";#N/A,#N/A,FALSE,"G. GENERALES";#N/A,#N/A,FALSE,"LINEAS DE PRODUCTOS"}</definedName>
    <definedName name="wrn.TOTAL." localSheetId="31" hidden="1">{#N/A,#N/A,FALSE,"INVERSIONES Y AMORTIZ";#N/A,#N/A,FALSE,"BALANCE";#N/A,#N/A,FALSE,"CUENTA DE PYG";#N/A,#N/A,FALSE,"CUENTA DE PYG (2)";#N/A,#N/A,FALSE,"RATIOS";#N/A,#N/A,FALSE,"G. PERSONAL";#N/A,#N/A,FALSE,"G. SOCIALES";#N/A,#N/A,FALSE,"G. GENERALES";#N/A,#N/A,FALSE,"LINEAS DE PRODUCTOS"}</definedName>
    <definedName name="wrn.TOTAL." localSheetId="9" hidden="1">{#N/A,#N/A,FALSE,"INVERSIONES Y AMORTIZ";#N/A,#N/A,FALSE,"BALANCE";#N/A,#N/A,FALSE,"CUENTA DE PYG";#N/A,#N/A,FALSE,"CUENTA DE PYG (2)";#N/A,#N/A,FALSE,"RATIOS";#N/A,#N/A,FALSE,"G. PERSONAL";#N/A,#N/A,FALSE,"G. SOCIALES";#N/A,#N/A,FALSE,"G. GENERALES";#N/A,#N/A,FALSE,"LINEAS DE PRODUCTOS"}</definedName>
    <definedName name="wrn.TOTAL." localSheetId="30" hidden="1">{#N/A,#N/A,FALSE,"INVERSIONES Y AMORTIZ";#N/A,#N/A,FALSE,"BALANCE";#N/A,#N/A,FALSE,"CUENTA DE PYG";#N/A,#N/A,FALSE,"CUENTA DE PYG (2)";#N/A,#N/A,FALSE,"RATIOS";#N/A,#N/A,FALSE,"G. PERSONAL";#N/A,#N/A,FALSE,"G. SOCIALES";#N/A,#N/A,FALSE,"G. GENERALES";#N/A,#N/A,FALSE,"LINEAS DE PRODUCTOS"}</definedName>
    <definedName name="wrn.TOTAL." localSheetId="51" hidden="1">{#N/A,#N/A,FALSE,"INVERSIONES Y AMORTIZ";#N/A,#N/A,FALSE,"BALANCE";#N/A,#N/A,FALSE,"CUENTA DE PYG";#N/A,#N/A,FALSE,"CUENTA DE PYG (2)";#N/A,#N/A,FALSE,"RATIOS";#N/A,#N/A,FALSE,"G. PERSONAL";#N/A,#N/A,FALSE,"G. SOCIALES";#N/A,#N/A,FALSE,"G. GENERALES";#N/A,#N/A,FALSE,"LINEAS DE PRODUCTOS"}</definedName>
    <definedName name="wrn.TOTAL." localSheetId="7" hidden="1">{#N/A,#N/A,FALSE,"INVERSIONES Y AMORTIZ";#N/A,#N/A,FALSE,"BALANCE";#N/A,#N/A,FALSE,"CUENTA DE PYG";#N/A,#N/A,FALSE,"CUENTA DE PYG (2)";#N/A,#N/A,FALSE,"RATIOS";#N/A,#N/A,FALSE,"G. PERSONAL";#N/A,#N/A,FALSE,"G. SOCIALES";#N/A,#N/A,FALSE,"G. GENERALES";#N/A,#N/A,FALSE,"LINEAS DE PRODUCTOS"}</definedName>
    <definedName name="wrn.TOTAL." localSheetId="33" hidden="1">{#N/A,#N/A,FALSE,"INVERSIONES Y AMORTIZ";#N/A,#N/A,FALSE,"BALANCE";#N/A,#N/A,FALSE,"CUENTA DE PYG";#N/A,#N/A,FALSE,"CUENTA DE PYG (2)";#N/A,#N/A,FALSE,"RATIOS";#N/A,#N/A,FALSE,"G. PERSONAL";#N/A,#N/A,FALSE,"G. SOCIALES";#N/A,#N/A,FALSE,"G. GENERALES";#N/A,#N/A,FALSE,"LINEAS DE PRODUCTOS"}</definedName>
    <definedName name="wrn.TOTAL." localSheetId="6" hidden="1">{#N/A,#N/A,FALSE,"INVERSIONES Y AMORTIZ";#N/A,#N/A,FALSE,"BALANCE";#N/A,#N/A,FALSE,"CUENTA DE PYG";#N/A,#N/A,FALSE,"CUENTA DE PYG (2)";#N/A,#N/A,FALSE,"RATIOS";#N/A,#N/A,FALSE,"G. PERSONAL";#N/A,#N/A,FALSE,"G. SOCIALES";#N/A,#N/A,FALSE,"G. GENERALES";#N/A,#N/A,FALSE,"LINEAS DE PRODUCTOS"}</definedName>
    <definedName name="wrn.TOTAL." localSheetId="16" hidden="1">{#N/A,#N/A,FALSE,"INVERSIONES Y AMORTIZ";#N/A,#N/A,FALSE,"BALANCE";#N/A,#N/A,FALSE,"CUENTA DE PYG";#N/A,#N/A,FALSE,"CUENTA DE PYG (2)";#N/A,#N/A,FALSE,"RATIOS";#N/A,#N/A,FALSE,"G. PERSONAL";#N/A,#N/A,FALSE,"G. SOCIALES";#N/A,#N/A,FALSE,"G. GENERALES";#N/A,#N/A,FALSE,"LINEAS DE PRODUCTOS"}</definedName>
    <definedName name="wrn.TOTAL." localSheetId="10" hidden="1">{#N/A,#N/A,FALSE,"INVERSIONES Y AMORTIZ";#N/A,#N/A,FALSE,"BALANCE";#N/A,#N/A,FALSE,"CUENTA DE PYG";#N/A,#N/A,FALSE,"CUENTA DE PYG (2)";#N/A,#N/A,FALSE,"RATIOS";#N/A,#N/A,FALSE,"G. PERSONAL";#N/A,#N/A,FALSE,"G. SOCIALES";#N/A,#N/A,FALSE,"G. GENERALES";#N/A,#N/A,FALSE,"LINEAS DE PRODUCTOS"}</definedName>
    <definedName name="wrn.TOTAL." localSheetId="29" hidden="1">{#N/A,#N/A,FALSE,"INVERSIONES Y AMORTIZ";#N/A,#N/A,FALSE,"BALANCE";#N/A,#N/A,FALSE,"CUENTA DE PYG";#N/A,#N/A,FALSE,"CUENTA DE PYG (2)";#N/A,#N/A,FALSE,"RATIOS";#N/A,#N/A,FALSE,"G. PERSONAL";#N/A,#N/A,FALSE,"G. SOCIALES";#N/A,#N/A,FALSE,"G. GENERALES";#N/A,#N/A,FALSE,"LINEAS DE PRODUCTOS"}</definedName>
    <definedName name="wrn.TOTAL." localSheetId="28" hidden="1">{#N/A,#N/A,FALSE,"INVERSIONES Y AMORTIZ";#N/A,#N/A,FALSE,"BALANCE";#N/A,#N/A,FALSE,"CUENTA DE PYG";#N/A,#N/A,FALSE,"CUENTA DE PYG (2)";#N/A,#N/A,FALSE,"RATIOS";#N/A,#N/A,FALSE,"G. PERSONAL";#N/A,#N/A,FALSE,"G. SOCIALES";#N/A,#N/A,FALSE,"G. GENERALES";#N/A,#N/A,FALSE,"LINEAS DE PRODUCTOS"}</definedName>
    <definedName name="wrn.TOTAL." localSheetId="11" hidden="1">{#N/A,#N/A,FALSE,"INVERSIONES Y AMORTIZ";#N/A,#N/A,FALSE,"BALANCE";#N/A,#N/A,FALSE,"CUENTA DE PYG";#N/A,#N/A,FALSE,"CUENTA DE PYG (2)";#N/A,#N/A,FALSE,"RATIOS";#N/A,#N/A,FALSE,"G. PERSONAL";#N/A,#N/A,FALSE,"G. SOCIALES";#N/A,#N/A,FALSE,"G. GENERALES";#N/A,#N/A,FALSE,"LINEAS DE PRODUCTOS"}</definedName>
    <definedName name="wrn.TOTAL." localSheetId="36" hidden="1">{#N/A,#N/A,FALSE,"INVERSIONES Y AMORTIZ";#N/A,#N/A,FALSE,"BALANCE";#N/A,#N/A,FALSE,"CUENTA DE PYG";#N/A,#N/A,FALSE,"CUENTA DE PYG (2)";#N/A,#N/A,FALSE,"RATIOS";#N/A,#N/A,FALSE,"G. PERSONAL";#N/A,#N/A,FALSE,"G. SOCIALES";#N/A,#N/A,FALSE,"G. GENERALES";#N/A,#N/A,FALSE,"LINEAS DE PRODUCTOS"}</definedName>
    <definedName name="wrn.TOTAL." localSheetId="32" hidden="1">{#N/A,#N/A,FALSE,"INVERSIONES Y AMORTIZ";#N/A,#N/A,FALSE,"BALANCE";#N/A,#N/A,FALSE,"CUENTA DE PYG";#N/A,#N/A,FALSE,"CUENTA DE PYG (2)";#N/A,#N/A,FALSE,"RATIOS";#N/A,#N/A,FALSE,"G. PERSONAL";#N/A,#N/A,FALSE,"G. SOCIALES";#N/A,#N/A,FALSE,"G. GENERALES";#N/A,#N/A,FALSE,"LINEAS DE PRODUCTOS"}</definedName>
    <definedName name="wrn.TOTAL." localSheetId="18" hidden="1">{#N/A,#N/A,FALSE,"INVERSIONES Y AMORTIZ";#N/A,#N/A,FALSE,"BALANCE";#N/A,#N/A,FALSE,"CUENTA DE PYG";#N/A,#N/A,FALSE,"CUENTA DE PYG (2)";#N/A,#N/A,FALSE,"RATIOS";#N/A,#N/A,FALSE,"G. PERSONAL";#N/A,#N/A,FALSE,"G. SOCIALES";#N/A,#N/A,FALSE,"G. GENERALES";#N/A,#N/A,FALSE,"LINEAS DE PRODUCTOS"}</definedName>
    <definedName name="wrn.TOTAL." localSheetId="38" hidden="1">{#N/A,#N/A,FALSE,"INVERSIONES Y AMORTIZ";#N/A,#N/A,FALSE,"BALANCE";#N/A,#N/A,FALSE,"CUENTA DE PYG";#N/A,#N/A,FALSE,"CUENTA DE PYG (2)";#N/A,#N/A,FALSE,"RATIOS";#N/A,#N/A,FALSE,"G. PERSONAL";#N/A,#N/A,FALSE,"G. SOCIALES";#N/A,#N/A,FALSE,"G. GENERALES";#N/A,#N/A,FALSE,"LINEAS DE PRODUCTOS"}</definedName>
    <definedName name="wrn.TOTAL." hidden="1">{#N/A,#N/A,FALSE,"INVERSIONES Y AMORTIZ";#N/A,#N/A,FALSE,"BALANCE";#N/A,#N/A,FALSE,"CUENTA DE PYG";#N/A,#N/A,FALSE,"CUENTA DE PYG (2)";#N/A,#N/A,FALSE,"RATIOS";#N/A,#N/A,FALSE,"G. PERSONAL";#N/A,#N/A,FALSE,"G. SOCIALES";#N/A,#N/A,FALSE,"G. GENERALES";#N/A,#N/A,FALSE,"LINEAS DE PRODUCTOS"}</definedName>
    <definedName name="wrn.Total._.Business." localSheetId="35"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3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9"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3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5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7"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33"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1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1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29"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2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11"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36"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32"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1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localSheetId="38"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Market._.Report." localSheetId="35" hidden="1">{#N/A,#N/A,FALSE,"Sales Graph";#N/A,#N/A,FALSE,"BUC Graph";#N/A,#N/A,FALSE,"P&amp;L - YTD"}</definedName>
    <definedName name="wrn.Total._.Market._.Report." localSheetId="31" hidden="1">{#N/A,#N/A,FALSE,"Sales Graph";#N/A,#N/A,FALSE,"BUC Graph";#N/A,#N/A,FALSE,"P&amp;L - YTD"}</definedName>
    <definedName name="wrn.Total._.Market._.Report." localSheetId="9" hidden="1">{#N/A,#N/A,FALSE,"Sales Graph";#N/A,#N/A,FALSE,"BUC Graph";#N/A,#N/A,FALSE,"P&amp;L - YTD"}</definedName>
    <definedName name="wrn.Total._.Market._.Report." localSheetId="30" hidden="1">{#N/A,#N/A,FALSE,"Sales Graph";#N/A,#N/A,FALSE,"BUC Graph";#N/A,#N/A,FALSE,"P&amp;L - YTD"}</definedName>
    <definedName name="wrn.Total._.Market._.Report." localSheetId="51" hidden="1">{#N/A,#N/A,FALSE,"Sales Graph";#N/A,#N/A,FALSE,"BUC Graph";#N/A,#N/A,FALSE,"P&amp;L - YTD"}</definedName>
    <definedName name="wrn.Total._.Market._.Report." localSheetId="7" hidden="1">{#N/A,#N/A,FALSE,"Sales Graph";#N/A,#N/A,FALSE,"BUC Graph";#N/A,#N/A,FALSE,"P&amp;L - YTD"}</definedName>
    <definedName name="wrn.Total._.Market._.Report." localSheetId="33" hidden="1">{#N/A,#N/A,FALSE,"Sales Graph";#N/A,#N/A,FALSE,"BUC Graph";#N/A,#N/A,FALSE,"P&amp;L - YTD"}</definedName>
    <definedName name="wrn.Total._.Market._.Report." localSheetId="6" hidden="1">{#N/A,#N/A,FALSE,"Sales Graph";#N/A,#N/A,FALSE,"BUC Graph";#N/A,#N/A,FALSE,"P&amp;L - YTD"}</definedName>
    <definedName name="wrn.Total._.Market._.Report." localSheetId="16" hidden="1">{#N/A,#N/A,FALSE,"Sales Graph";#N/A,#N/A,FALSE,"BUC Graph";#N/A,#N/A,FALSE,"P&amp;L - YTD"}</definedName>
    <definedName name="wrn.Total._.Market._.Report." localSheetId="10" hidden="1">{#N/A,#N/A,FALSE,"Sales Graph";#N/A,#N/A,FALSE,"BUC Graph";#N/A,#N/A,FALSE,"P&amp;L - YTD"}</definedName>
    <definedName name="wrn.Total._.Market._.Report." localSheetId="29" hidden="1">{#N/A,#N/A,FALSE,"Sales Graph";#N/A,#N/A,FALSE,"BUC Graph";#N/A,#N/A,FALSE,"P&amp;L - YTD"}</definedName>
    <definedName name="wrn.Total._.Market._.Report." localSheetId="28" hidden="1">{#N/A,#N/A,FALSE,"Sales Graph";#N/A,#N/A,FALSE,"BUC Graph";#N/A,#N/A,FALSE,"P&amp;L - YTD"}</definedName>
    <definedName name="wrn.Total._.Market._.Report." localSheetId="11" hidden="1">{#N/A,#N/A,FALSE,"Sales Graph";#N/A,#N/A,FALSE,"BUC Graph";#N/A,#N/A,FALSE,"P&amp;L - YTD"}</definedName>
    <definedName name="wrn.Total._.Market._.Report." localSheetId="36" hidden="1">{#N/A,#N/A,FALSE,"Sales Graph";#N/A,#N/A,FALSE,"BUC Graph";#N/A,#N/A,FALSE,"P&amp;L - YTD"}</definedName>
    <definedName name="wrn.Total._.Market._.Report." localSheetId="32" hidden="1">{#N/A,#N/A,FALSE,"Sales Graph";#N/A,#N/A,FALSE,"BUC Graph";#N/A,#N/A,FALSE,"P&amp;L - YTD"}</definedName>
    <definedName name="wrn.Total._.Market._.Report." localSheetId="18" hidden="1">{#N/A,#N/A,FALSE,"Sales Graph";#N/A,#N/A,FALSE,"BUC Graph";#N/A,#N/A,FALSE,"P&amp;L - YTD"}</definedName>
    <definedName name="wrn.Total._.Market._.Report." localSheetId="38" hidden="1">{#N/A,#N/A,FALSE,"Sales Graph";#N/A,#N/A,FALSE,"BUC Graph";#N/A,#N/A,FALSE,"P&amp;L - YTD"}</definedName>
    <definedName name="wrn.Total._.Market._.Report." hidden="1">{#N/A,#N/A,FALSE,"Sales Graph";#N/A,#N/A,FALSE,"BUC Graph";#N/A,#N/A,FALSE,"P&amp;L - YTD"}</definedName>
    <definedName name="wrn.Total._.Presentation." localSheetId="9" hidden="1">{#N/A,#N/A,TRUE,"Financial Statements";#N/A,#N/A,TRUE,"Normalized Salaries";#N/A,#N/A,TRUE,"Valuation";#N/A,#N/A,TRUE,"Beta, Wd, We and Excess WC";#N/A,#N/A,TRUE,"WACC";#N/A,#N/A,TRUE,"MM FA &amp; Multiples"}</definedName>
    <definedName name="wrn.Total._.Presentation." localSheetId="7" hidden="1">{#N/A,#N/A,TRUE,"Financial Statements";#N/A,#N/A,TRUE,"Normalized Salaries";#N/A,#N/A,TRUE,"Valuation";#N/A,#N/A,TRUE,"Beta, Wd, We and Excess WC";#N/A,#N/A,TRUE,"WACC";#N/A,#N/A,TRUE,"MM FA &amp; Multiples"}</definedName>
    <definedName name="wrn.Total._.Presentation." localSheetId="6" hidden="1">{#N/A,#N/A,TRUE,"Financial Statements";#N/A,#N/A,TRUE,"Normalized Salaries";#N/A,#N/A,TRUE,"Valuation";#N/A,#N/A,TRUE,"Beta, Wd, We and Excess WC";#N/A,#N/A,TRUE,"WACC";#N/A,#N/A,TRUE,"MM FA &amp; Multiples"}</definedName>
    <definedName name="wrn.Total._.Presentation." localSheetId="10" hidden="1">{#N/A,#N/A,TRUE,"Financial Statements";#N/A,#N/A,TRUE,"Normalized Salaries";#N/A,#N/A,TRUE,"Valuation";#N/A,#N/A,TRUE,"Beta, Wd, We and Excess WC";#N/A,#N/A,TRUE,"WACC";#N/A,#N/A,TRUE,"MM FA &amp; Multiples"}</definedName>
    <definedName name="wrn.Total._.Presentation." localSheetId="28" hidden="1">{#N/A,#N/A,TRUE,"Financial Statements";#N/A,#N/A,TRUE,"Normalized Salaries";#N/A,#N/A,TRUE,"Valuation";#N/A,#N/A,TRUE,"Beta, Wd, We and Excess WC";#N/A,#N/A,TRUE,"WACC";#N/A,#N/A,TRUE,"MM FA &amp; Multiples"}</definedName>
    <definedName name="wrn.Total._.Presentation." localSheetId="11" hidden="1">{#N/A,#N/A,TRUE,"Financial Statements";#N/A,#N/A,TRUE,"Normalized Salaries";#N/A,#N/A,TRUE,"Valuation";#N/A,#N/A,TRUE,"Beta, Wd, We and Excess WC";#N/A,#N/A,TRUE,"WACC";#N/A,#N/A,TRUE,"MM FA &amp; Multiples"}</definedName>
    <definedName name="wrn.Total._.Presentation." localSheetId="36" hidden="1">{#N/A,#N/A,TRUE,"Financial Statements";#N/A,#N/A,TRUE,"Normalized Salaries";#N/A,#N/A,TRUE,"Valuation";#N/A,#N/A,TRUE,"Beta, Wd, We and Excess WC";#N/A,#N/A,TRUE,"WACC";#N/A,#N/A,TRUE,"MM FA &amp; Multiples"}</definedName>
    <definedName name="wrn.Total._.Presentation." localSheetId="18" hidden="1">{#N/A,#N/A,TRUE,"Financial Statements";#N/A,#N/A,TRUE,"Normalized Salaries";#N/A,#N/A,TRUE,"Valuation";#N/A,#N/A,TRUE,"Beta, Wd, We and Excess WC";#N/A,#N/A,TRUE,"WACC";#N/A,#N/A,TRUE,"MM FA &amp; Multiples"}</definedName>
    <definedName name="wrn.Total._.Presentation." localSheetId="38" hidden="1">{#N/A,#N/A,TRUE,"Financial Statements";#N/A,#N/A,TRUE,"Normalized Salaries";#N/A,#N/A,TRUE,"Valuation";#N/A,#N/A,TRUE,"Beta, Wd, We and Excess WC";#N/A,#N/A,TRUE,"WACC";#N/A,#N/A,TRUE,"MM FA &amp; Multiples"}</definedName>
    <definedName name="wrn.Total._.Presentation." hidden="1">{#N/A,#N/A,TRUE,"Financial Statements";#N/A,#N/A,TRUE,"Normalized Salaries";#N/A,#N/A,TRUE,"Valuation";#N/A,#N/A,TRUE,"Beta, Wd, We and Excess WC";#N/A,#N/A,TRUE,"WACC";#N/A,#N/A,TRUE,"MM FA &amp; Multiples"}</definedName>
    <definedName name="wrn.tr120." localSheetId="9" hidden="1">{"report120",#N/A,FALSE,"Sheet1"}</definedName>
    <definedName name="wrn.tr120." localSheetId="51" hidden="1">{"report120",#N/A,FALSE,"Sheet1"}</definedName>
    <definedName name="wrn.tr120." localSheetId="7" hidden="1">{"report120",#N/A,FALSE,"Sheet1"}</definedName>
    <definedName name="wrn.tr120." localSheetId="6" hidden="1">{"report120",#N/A,FALSE,"Sheet1"}</definedName>
    <definedName name="wrn.tr120." localSheetId="16" hidden="1">{"report120",#N/A,FALSE,"Sheet1"}</definedName>
    <definedName name="wrn.tr120." localSheetId="10" hidden="1">{"report120",#N/A,FALSE,"Sheet1"}</definedName>
    <definedName name="wrn.tr120." localSheetId="29" hidden="1">{"report120",#N/A,FALSE,"Sheet1"}</definedName>
    <definedName name="wrn.tr120." localSheetId="28" hidden="1">{"report120",#N/A,FALSE,"Sheet1"}</definedName>
    <definedName name="wrn.tr120." localSheetId="11" hidden="1">{"report120",#N/A,FALSE,"Sheet1"}</definedName>
    <definedName name="wrn.tr120." localSheetId="36" hidden="1">{"report120",#N/A,FALSE,"Sheet1"}</definedName>
    <definedName name="wrn.tr120." localSheetId="18" hidden="1">{"report120",#N/A,FALSE,"Sheet1"}</definedName>
    <definedName name="wrn.tr120." localSheetId="38" hidden="1">{"report120",#N/A,FALSE,"Sheet1"}</definedName>
    <definedName name="wrn.tr120." hidden="1">{"report120",#N/A,FALSE,"Sheet1"}</definedName>
    <definedName name="wrn.tr122." localSheetId="9" hidden="1">{"report122",#N/A,FALSE,"Sheet1"}</definedName>
    <definedName name="wrn.tr122." localSheetId="51" hidden="1">{"report122",#N/A,FALSE,"Sheet1"}</definedName>
    <definedName name="wrn.tr122." localSheetId="7" hidden="1">{"report122",#N/A,FALSE,"Sheet1"}</definedName>
    <definedName name="wrn.tr122." localSheetId="6" hidden="1">{"report122",#N/A,FALSE,"Sheet1"}</definedName>
    <definedName name="wrn.tr122." localSheetId="16" hidden="1">{"report122",#N/A,FALSE,"Sheet1"}</definedName>
    <definedName name="wrn.tr122." localSheetId="10" hidden="1">{"report122",#N/A,FALSE,"Sheet1"}</definedName>
    <definedName name="wrn.tr122." localSheetId="29" hidden="1">{"report122",#N/A,FALSE,"Sheet1"}</definedName>
    <definedName name="wrn.tr122." localSheetId="28" hidden="1">{"report122",#N/A,FALSE,"Sheet1"}</definedName>
    <definedName name="wrn.tr122." localSheetId="11" hidden="1">{"report122",#N/A,FALSE,"Sheet1"}</definedName>
    <definedName name="wrn.tr122." localSheetId="36" hidden="1">{"report122",#N/A,FALSE,"Sheet1"}</definedName>
    <definedName name="wrn.tr122." localSheetId="18" hidden="1">{"report122",#N/A,FALSE,"Sheet1"}</definedName>
    <definedName name="wrn.tr122." localSheetId="38" hidden="1">{"report122",#N/A,FALSE,"Sheet1"}</definedName>
    <definedName name="wrn.tr122." hidden="1">{"report122",#N/A,FALSE,"Sheet1"}</definedName>
    <definedName name="wrn.Track." localSheetId="35" hidden="1">{#N/A,#N/A,FALSE,"Inc Stmt";#N/A,#N/A,FALSE,"Capital";#N/A,#N/A,FALSE,"Indirect Costs"}</definedName>
    <definedName name="wrn.Track." localSheetId="31" hidden="1">{#N/A,#N/A,FALSE,"Inc Stmt";#N/A,#N/A,FALSE,"Capital";#N/A,#N/A,FALSE,"Indirect Costs"}</definedName>
    <definedName name="wrn.Track." localSheetId="9" hidden="1">{#N/A,#N/A,FALSE,"Inc Stmt";#N/A,#N/A,FALSE,"Capital";#N/A,#N/A,FALSE,"Indirect Costs"}</definedName>
    <definedName name="wrn.Track." localSheetId="30" hidden="1">{#N/A,#N/A,FALSE,"Inc Stmt";#N/A,#N/A,FALSE,"Capital";#N/A,#N/A,FALSE,"Indirect Costs"}</definedName>
    <definedName name="wrn.Track." localSheetId="51" hidden="1">{#N/A,#N/A,FALSE,"Inc Stmt";#N/A,#N/A,FALSE,"Capital";#N/A,#N/A,FALSE,"Indirect Costs"}</definedName>
    <definedName name="wrn.Track." localSheetId="7" hidden="1">{#N/A,#N/A,FALSE,"Inc Stmt";#N/A,#N/A,FALSE,"Capital";#N/A,#N/A,FALSE,"Indirect Costs"}</definedName>
    <definedName name="wrn.Track." localSheetId="33" hidden="1">{#N/A,#N/A,FALSE,"Inc Stmt";#N/A,#N/A,FALSE,"Capital";#N/A,#N/A,FALSE,"Indirect Costs"}</definedName>
    <definedName name="wrn.Track." localSheetId="6" hidden="1">{#N/A,#N/A,FALSE,"Inc Stmt";#N/A,#N/A,FALSE,"Capital";#N/A,#N/A,FALSE,"Indirect Costs"}</definedName>
    <definedName name="wrn.Track." localSheetId="16" hidden="1">{#N/A,#N/A,FALSE,"Inc Stmt";#N/A,#N/A,FALSE,"Capital";#N/A,#N/A,FALSE,"Indirect Costs"}</definedName>
    <definedName name="wrn.Track." localSheetId="10" hidden="1">{#N/A,#N/A,FALSE,"Inc Stmt";#N/A,#N/A,FALSE,"Capital";#N/A,#N/A,FALSE,"Indirect Costs"}</definedName>
    <definedName name="wrn.Track." localSheetId="29" hidden="1">{#N/A,#N/A,FALSE,"Inc Stmt";#N/A,#N/A,FALSE,"Capital";#N/A,#N/A,FALSE,"Indirect Costs"}</definedName>
    <definedName name="wrn.Track." localSheetId="28" hidden="1">{#N/A,#N/A,FALSE,"Inc Stmt";#N/A,#N/A,FALSE,"Capital";#N/A,#N/A,FALSE,"Indirect Costs"}</definedName>
    <definedName name="wrn.Track." localSheetId="11" hidden="1">{#N/A,#N/A,FALSE,"Inc Stmt";#N/A,#N/A,FALSE,"Capital";#N/A,#N/A,FALSE,"Indirect Costs"}</definedName>
    <definedName name="wrn.Track." localSheetId="36" hidden="1">{#N/A,#N/A,FALSE,"Inc Stmt";#N/A,#N/A,FALSE,"Capital";#N/A,#N/A,FALSE,"Indirect Costs"}</definedName>
    <definedName name="wrn.Track." localSheetId="32" hidden="1">{#N/A,#N/A,FALSE,"Inc Stmt";#N/A,#N/A,FALSE,"Capital";#N/A,#N/A,FALSE,"Indirect Costs"}</definedName>
    <definedName name="wrn.Track." localSheetId="18" hidden="1">{#N/A,#N/A,FALSE,"Inc Stmt";#N/A,#N/A,FALSE,"Capital";#N/A,#N/A,FALSE,"Indirect Costs"}</definedName>
    <definedName name="wrn.Track." localSheetId="38" hidden="1">{#N/A,#N/A,FALSE,"Inc Stmt";#N/A,#N/A,FALSE,"Capital";#N/A,#N/A,FALSE,"Indirect Costs"}</definedName>
    <definedName name="wrn.Track." hidden="1">{#N/A,#N/A,FALSE,"Inc Stmt";#N/A,#N/A,FALSE,"Capital";#N/A,#N/A,FALSE,"Indirect Costs"}</definedName>
    <definedName name="wrn.TransPrcd_123." localSheetId="35" hidden="1">{#N/A,#N/A,TRUE,"TransPrcd 1";#N/A,#N/A,TRUE,"TransPrcd 2";#N/A,#N/A,TRUE,"TransPrcd 3"}</definedName>
    <definedName name="wrn.TransPrcd_123." localSheetId="31" hidden="1">{#N/A,#N/A,TRUE,"TransPrcd 1";#N/A,#N/A,TRUE,"TransPrcd 2";#N/A,#N/A,TRUE,"TransPrcd 3"}</definedName>
    <definedName name="wrn.TransPrcd_123." localSheetId="9" hidden="1">{#N/A,#N/A,TRUE,"TransPrcd 1";#N/A,#N/A,TRUE,"TransPrcd 2";#N/A,#N/A,TRUE,"TransPrcd 3"}</definedName>
    <definedName name="wrn.TransPrcd_123." localSheetId="30" hidden="1">{#N/A,#N/A,TRUE,"TransPrcd 1";#N/A,#N/A,TRUE,"TransPrcd 2";#N/A,#N/A,TRUE,"TransPrcd 3"}</definedName>
    <definedName name="wrn.TransPrcd_123." localSheetId="51" hidden="1">{#N/A,#N/A,TRUE,"TransPrcd 1";#N/A,#N/A,TRUE,"TransPrcd 2";#N/A,#N/A,TRUE,"TransPrcd 3"}</definedName>
    <definedName name="wrn.TransPrcd_123." localSheetId="7" hidden="1">{#N/A,#N/A,TRUE,"TransPrcd 1";#N/A,#N/A,TRUE,"TransPrcd 2";#N/A,#N/A,TRUE,"TransPrcd 3"}</definedName>
    <definedName name="wrn.TransPrcd_123." localSheetId="33" hidden="1">{#N/A,#N/A,TRUE,"TransPrcd 1";#N/A,#N/A,TRUE,"TransPrcd 2";#N/A,#N/A,TRUE,"TransPrcd 3"}</definedName>
    <definedName name="wrn.TransPrcd_123." localSheetId="6" hidden="1">{#N/A,#N/A,TRUE,"TransPrcd 1";#N/A,#N/A,TRUE,"TransPrcd 2";#N/A,#N/A,TRUE,"TransPrcd 3"}</definedName>
    <definedName name="wrn.TransPrcd_123." localSheetId="16" hidden="1">{#N/A,#N/A,TRUE,"TransPrcd 1";#N/A,#N/A,TRUE,"TransPrcd 2";#N/A,#N/A,TRUE,"TransPrcd 3"}</definedName>
    <definedName name="wrn.TransPrcd_123." localSheetId="10" hidden="1">{#N/A,#N/A,TRUE,"TransPrcd 1";#N/A,#N/A,TRUE,"TransPrcd 2";#N/A,#N/A,TRUE,"TransPrcd 3"}</definedName>
    <definedName name="wrn.TransPrcd_123." localSheetId="29" hidden="1">{#N/A,#N/A,TRUE,"TransPrcd 1";#N/A,#N/A,TRUE,"TransPrcd 2";#N/A,#N/A,TRUE,"TransPrcd 3"}</definedName>
    <definedName name="wrn.TransPrcd_123." localSheetId="28" hidden="1">{#N/A,#N/A,TRUE,"TransPrcd 1";#N/A,#N/A,TRUE,"TransPrcd 2";#N/A,#N/A,TRUE,"TransPrcd 3"}</definedName>
    <definedName name="wrn.TransPrcd_123." localSheetId="11" hidden="1">{#N/A,#N/A,TRUE,"TransPrcd 1";#N/A,#N/A,TRUE,"TransPrcd 2";#N/A,#N/A,TRUE,"TransPrcd 3"}</definedName>
    <definedName name="wrn.TransPrcd_123." localSheetId="36" hidden="1">{#N/A,#N/A,TRUE,"TransPrcd 1";#N/A,#N/A,TRUE,"TransPrcd 2";#N/A,#N/A,TRUE,"TransPrcd 3"}</definedName>
    <definedName name="wrn.TransPrcd_123." localSheetId="32" hidden="1">{#N/A,#N/A,TRUE,"TransPrcd 1";#N/A,#N/A,TRUE,"TransPrcd 2";#N/A,#N/A,TRUE,"TransPrcd 3"}</definedName>
    <definedName name="wrn.TransPrcd_123." localSheetId="18" hidden="1">{#N/A,#N/A,TRUE,"TransPrcd 1";#N/A,#N/A,TRUE,"TransPrcd 2";#N/A,#N/A,TRUE,"TransPrcd 3"}</definedName>
    <definedName name="wrn.TransPrcd_123." localSheetId="38" hidden="1">{#N/A,#N/A,TRUE,"TransPrcd 1";#N/A,#N/A,TRUE,"TransPrcd 2";#N/A,#N/A,TRUE,"TransPrcd 3"}</definedName>
    <definedName name="wrn.TransPrcd_123." hidden="1">{#N/A,#N/A,TRUE,"TransPrcd 1";#N/A,#N/A,TRUE,"TransPrcd 2";#N/A,#N/A,TRUE,"TransPrcd 3"}</definedName>
    <definedName name="wrn.Tweety." localSheetId="35" hidden="1">{#N/A,#N/A,FALSE,"A&amp;E";#N/A,#N/A,FALSE,"HighTop";#N/A,#N/A,FALSE,"JG";#N/A,#N/A,FALSE,"RI";#N/A,#N/A,FALSE,"woHT";#N/A,#N/A,FALSE,"woHT&amp;JG"}</definedName>
    <definedName name="wrn.Tweety." localSheetId="31" hidden="1">{#N/A,#N/A,FALSE,"A&amp;E";#N/A,#N/A,FALSE,"HighTop";#N/A,#N/A,FALSE,"JG";#N/A,#N/A,FALSE,"RI";#N/A,#N/A,FALSE,"woHT";#N/A,#N/A,FALSE,"woHT&amp;JG"}</definedName>
    <definedName name="wrn.Tweety." localSheetId="9" hidden="1">{#N/A,#N/A,FALSE,"A&amp;E";#N/A,#N/A,FALSE,"HighTop";#N/A,#N/A,FALSE,"JG";#N/A,#N/A,FALSE,"RI";#N/A,#N/A,FALSE,"woHT";#N/A,#N/A,FALSE,"woHT&amp;JG"}</definedName>
    <definedName name="wrn.Tweety." localSheetId="30" hidden="1">{#N/A,#N/A,FALSE,"A&amp;E";#N/A,#N/A,FALSE,"HighTop";#N/A,#N/A,FALSE,"JG";#N/A,#N/A,FALSE,"RI";#N/A,#N/A,FALSE,"woHT";#N/A,#N/A,FALSE,"woHT&amp;JG"}</definedName>
    <definedName name="wrn.Tweety." localSheetId="51" hidden="1">{#N/A,#N/A,FALSE,"A&amp;E";#N/A,#N/A,FALSE,"HighTop";#N/A,#N/A,FALSE,"JG";#N/A,#N/A,FALSE,"RI";#N/A,#N/A,FALSE,"woHT";#N/A,#N/A,FALSE,"woHT&amp;JG"}</definedName>
    <definedName name="wrn.Tweety." localSheetId="7" hidden="1">{#N/A,#N/A,FALSE,"A&amp;E";#N/A,#N/A,FALSE,"HighTop";#N/A,#N/A,FALSE,"JG";#N/A,#N/A,FALSE,"RI";#N/A,#N/A,FALSE,"woHT";#N/A,#N/A,FALSE,"woHT&amp;JG"}</definedName>
    <definedName name="wrn.Tweety." localSheetId="33" hidden="1">{#N/A,#N/A,FALSE,"A&amp;E";#N/A,#N/A,FALSE,"HighTop";#N/A,#N/A,FALSE,"JG";#N/A,#N/A,FALSE,"RI";#N/A,#N/A,FALSE,"woHT";#N/A,#N/A,FALSE,"woHT&amp;JG"}</definedName>
    <definedName name="wrn.Tweety." localSheetId="6" hidden="1">{#N/A,#N/A,FALSE,"A&amp;E";#N/A,#N/A,FALSE,"HighTop";#N/A,#N/A,FALSE,"JG";#N/A,#N/A,FALSE,"RI";#N/A,#N/A,FALSE,"woHT";#N/A,#N/A,FALSE,"woHT&amp;JG"}</definedName>
    <definedName name="wrn.Tweety." localSheetId="16" hidden="1">{#N/A,#N/A,FALSE,"A&amp;E";#N/A,#N/A,FALSE,"HighTop";#N/A,#N/A,FALSE,"JG";#N/A,#N/A,FALSE,"RI";#N/A,#N/A,FALSE,"woHT";#N/A,#N/A,FALSE,"woHT&amp;JG"}</definedName>
    <definedName name="wrn.Tweety." localSheetId="10" hidden="1">{#N/A,#N/A,FALSE,"A&amp;E";#N/A,#N/A,FALSE,"HighTop";#N/A,#N/A,FALSE,"JG";#N/A,#N/A,FALSE,"RI";#N/A,#N/A,FALSE,"woHT";#N/A,#N/A,FALSE,"woHT&amp;JG"}</definedName>
    <definedName name="wrn.Tweety." localSheetId="29" hidden="1">{#N/A,#N/A,FALSE,"A&amp;E";#N/A,#N/A,FALSE,"HighTop";#N/A,#N/A,FALSE,"JG";#N/A,#N/A,FALSE,"RI";#N/A,#N/A,FALSE,"woHT";#N/A,#N/A,FALSE,"woHT&amp;JG"}</definedName>
    <definedName name="wrn.Tweety." localSheetId="28" hidden="1">{#N/A,#N/A,FALSE,"A&amp;E";#N/A,#N/A,FALSE,"HighTop";#N/A,#N/A,FALSE,"JG";#N/A,#N/A,FALSE,"RI";#N/A,#N/A,FALSE,"woHT";#N/A,#N/A,FALSE,"woHT&amp;JG"}</definedName>
    <definedName name="wrn.Tweety." localSheetId="11" hidden="1">{#N/A,#N/A,FALSE,"A&amp;E";#N/A,#N/A,FALSE,"HighTop";#N/A,#N/A,FALSE,"JG";#N/A,#N/A,FALSE,"RI";#N/A,#N/A,FALSE,"woHT";#N/A,#N/A,FALSE,"woHT&amp;JG"}</definedName>
    <definedName name="wrn.Tweety." localSheetId="36" hidden="1">{#N/A,#N/A,FALSE,"A&amp;E";#N/A,#N/A,FALSE,"HighTop";#N/A,#N/A,FALSE,"JG";#N/A,#N/A,FALSE,"RI";#N/A,#N/A,FALSE,"woHT";#N/A,#N/A,FALSE,"woHT&amp;JG"}</definedName>
    <definedName name="wrn.Tweety." localSheetId="32" hidden="1">{#N/A,#N/A,FALSE,"A&amp;E";#N/A,#N/A,FALSE,"HighTop";#N/A,#N/A,FALSE,"JG";#N/A,#N/A,FALSE,"RI";#N/A,#N/A,FALSE,"woHT";#N/A,#N/A,FALSE,"woHT&amp;JG"}</definedName>
    <definedName name="wrn.Tweety." localSheetId="18" hidden="1">{#N/A,#N/A,FALSE,"A&amp;E";#N/A,#N/A,FALSE,"HighTop";#N/A,#N/A,FALSE,"JG";#N/A,#N/A,FALSE,"RI";#N/A,#N/A,FALSE,"woHT";#N/A,#N/A,FALSE,"woHT&amp;JG"}</definedName>
    <definedName name="wrn.Tweety." localSheetId="38" hidden="1">{#N/A,#N/A,FALSE,"A&amp;E";#N/A,#N/A,FALSE,"HighTop";#N/A,#N/A,FALSE,"JG";#N/A,#N/A,FALSE,"RI";#N/A,#N/A,FALSE,"woHT";#N/A,#N/A,FALSE,"woHT&amp;JG"}</definedName>
    <definedName name="wrn.Tweety." hidden="1">{#N/A,#N/A,FALSE,"A&amp;E";#N/A,#N/A,FALSE,"HighTop";#N/A,#N/A,FALSE,"JG";#N/A,#N/A,FALSE,"RI";#N/A,#N/A,FALSE,"woHT";#N/A,#N/A,FALSE,"woHT&amp;JG"}</definedName>
    <definedName name="wrn.Utility._.Accrual." localSheetId="9" hidden="1">{"Balt Util Water",#N/A,TRUE,"UTIL";"Balt Util Elect",#N/A,TRUE,"UTIL";"Balt Util JE",#N/A,TRUE,"UTIL"}</definedName>
    <definedName name="wrn.Utility._.Accrual." localSheetId="7" hidden="1">{"Balt Util Water",#N/A,TRUE,"UTIL";"Balt Util Elect",#N/A,TRUE,"UTIL";"Balt Util JE",#N/A,TRUE,"UTIL"}</definedName>
    <definedName name="wrn.Utility._.Accrual." localSheetId="6" hidden="1">{"Balt Util Water",#N/A,TRUE,"UTIL";"Balt Util Elect",#N/A,TRUE,"UTIL";"Balt Util JE",#N/A,TRUE,"UTIL"}</definedName>
    <definedName name="wrn.Utility._.Accrual." localSheetId="10" hidden="1">{"Balt Util Water",#N/A,TRUE,"UTIL";"Balt Util Elect",#N/A,TRUE,"UTIL";"Balt Util JE",#N/A,TRUE,"UTIL"}</definedName>
    <definedName name="wrn.Utility._.Accrual." localSheetId="28" hidden="1">{"Balt Util Water",#N/A,TRUE,"UTIL";"Balt Util Elect",#N/A,TRUE,"UTIL";"Balt Util JE",#N/A,TRUE,"UTIL"}</definedName>
    <definedName name="wrn.Utility._.Accrual." localSheetId="11" hidden="1">{"Balt Util Water",#N/A,TRUE,"UTIL";"Balt Util Elect",#N/A,TRUE,"UTIL";"Balt Util JE",#N/A,TRUE,"UTIL"}</definedName>
    <definedName name="wrn.Utility._.Accrual." localSheetId="36" hidden="1">{"Balt Util Water",#N/A,TRUE,"UTIL";"Balt Util Elect",#N/A,TRUE,"UTIL";"Balt Util JE",#N/A,TRUE,"UTIL"}</definedName>
    <definedName name="wrn.Utility._.Accrual." localSheetId="18" hidden="1">{"Balt Util Water",#N/A,TRUE,"UTIL";"Balt Util Elect",#N/A,TRUE,"UTIL";"Balt Util JE",#N/A,TRUE,"UTIL"}</definedName>
    <definedName name="wrn.Utility._.Accrual." localSheetId="38" hidden="1">{"Balt Util Water",#N/A,TRUE,"UTIL";"Balt Util Elect",#N/A,TRUE,"UTIL";"Balt Util JE",#N/A,TRUE,"UTIL"}</definedName>
    <definedName name="wrn.Utility._.Accrual." hidden="1">{"Balt Util Water",#N/A,TRUE,"UTIL";"Balt Util Elect",#N/A,TRUE,"UTIL";"Balt Util JE",#N/A,TRUE,"UTIL"}</definedName>
    <definedName name="wrn.VALUATION." localSheetId="35" hidden="1">{#N/A,#N/A,FALSE,"Pooling";#N/A,#N/A,FALSE,"income";#N/A,#N/A,FALSE,"valuation"}</definedName>
    <definedName name="wrn.VALUATION." localSheetId="31" hidden="1">{#N/A,#N/A,FALSE,"Pooling";#N/A,#N/A,FALSE,"income";#N/A,#N/A,FALSE,"valuation"}</definedName>
    <definedName name="wrn.VALUATION." localSheetId="9" hidden="1">{#N/A,#N/A,FALSE,"Pooling";#N/A,#N/A,FALSE,"income";#N/A,#N/A,FALSE,"valuation"}</definedName>
    <definedName name="wrn.VALUATION." localSheetId="30" hidden="1">{#N/A,#N/A,FALSE,"Pooling";#N/A,#N/A,FALSE,"income";#N/A,#N/A,FALSE,"valuation"}</definedName>
    <definedName name="wrn.VALUATION." localSheetId="51" hidden="1">{#N/A,#N/A,FALSE,"Pooling";#N/A,#N/A,FALSE,"income";#N/A,#N/A,FALSE,"valuation"}</definedName>
    <definedName name="wrn.VALUATION." localSheetId="7" hidden="1">{#N/A,#N/A,FALSE,"Pooling";#N/A,#N/A,FALSE,"income";#N/A,#N/A,FALSE,"valuation"}</definedName>
    <definedName name="wrn.VALUATION." localSheetId="33" hidden="1">{#N/A,#N/A,FALSE,"Pooling";#N/A,#N/A,FALSE,"income";#N/A,#N/A,FALSE,"valuation"}</definedName>
    <definedName name="wrn.VALUATION." localSheetId="6" hidden="1">{#N/A,#N/A,FALSE,"Pooling";#N/A,#N/A,FALSE,"income";#N/A,#N/A,FALSE,"valuation"}</definedName>
    <definedName name="wrn.VALUATION." localSheetId="16" hidden="1">{#N/A,#N/A,FALSE,"Pooling";#N/A,#N/A,FALSE,"income";#N/A,#N/A,FALSE,"valuation"}</definedName>
    <definedName name="wrn.VALUATION." localSheetId="10" hidden="1">{#N/A,#N/A,FALSE,"Pooling";#N/A,#N/A,FALSE,"income";#N/A,#N/A,FALSE,"valuation"}</definedName>
    <definedName name="wrn.VALUATION." localSheetId="29" hidden="1">{#N/A,#N/A,FALSE,"Pooling";#N/A,#N/A,FALSE,"income";#N/A,#N/A,FALSE,"valuation"}</definedName>
    <definedName name="wrn.VALUATION." localSheetId="28" hidden="1">{#N/A,#N/A,FALSE,"Pooling";#N/A,#N/A,FALSE,"income";#N/A,#N/A,FALSE,"valuation"}</definedName>
    <definedName name="wrn.VALUATION." localSheetId="11" hidden="1">{#N/A,#N/A,FALSE,"Pooling";#N/A,#N/A,FALSE,"income";#N/A,#N/A,FALSE,"valuation"}</definedName>
    <definedName name="wrn.VALUATION." localSheetId="36" hidden="1">{#N/A,#N/A,FALSE,"Pooling";#N/A,#N/A,FALSE,"income";#N/A,#N/A,FALSE,"valuation"}</definedName>
    <definedName name="wrn.VALUATION." localSheetId="32" hidden="1">{#N/A,#N/A,FALSE,"Pooling";#N/A,#N/A,FALSE,"income";#N/A,#N/A,FALSE,"valuation"}</definedName>
    <definedName name="wrn.VALUATION." localSheetId="18" hidden="1">{#N/A,#N/A,FALSE,"Pooling";#N/A,#N/A,FALSE,"income";#N/A,#N/A,FALSE,"valuation"}</definedName>
    <definedName name="wrn.VALUATION." localSheetId="38" hidden="1">{#N/A,#N/A,FALSE,"Pooling";#N/A,#N/A,FALSE,"income";#N/A,#N/A,FALSE,"valuation"}</definedName>
    <definedName name="wrn.VALUATION." hidden="1">{#N/A,#N/A,FALSE,"Pooling";#N/A,#N/A,FALSE,"income";#N/A,#N/A,FALSE,"valuation"}</definedName>
    <definedName name="wrn.Valuation._.Worksheets." localSheetId="9"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7"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6"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10"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28"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11"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36"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18"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localSheetId="38"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WAGE._.RATES." localSheetId="9" hidden="1">{#N/A,#N/A,FALSE,"WAGE FORM - UNION";#N/A,#N/A,FALSE,"EST. WAGE RATES - UNION";#N/A,#N/A,FALSE,"WAGE RATE DETAILS - UNION"}</definedName>
    <definedName name="wrn.WAGE._.RATES." localSheetId="51" hidden="1">{#N/A,#N/A,FALSE,"WAGE FORM - UNION";#N/A,#N/A,FALSE,"EST. WAGE RATES - UNION";#N/A,#N/A,FALSE,"WAGE RATE DETAILS - UNION"}</definedName>
    <definedName name="wrn.WAGE._.RATES." localSheetId="7" hidden="1">{#N/A,#N/A,FALSE,"WAGE FORM - UNION";#N/A,#N/A,FALSE,"EST. WAGE RATES - UNION";#N/A,#N/A,FALSE,"WAGE RATE DETAILS - UNION"}</definedName>
    <definedName name="wrn.WAGE._.RATES." localSheetId="6" hidden="1">{#N/A,#N/A,FALSE,"WAGE FORM - UNION";#N/A,#N/A,FALSE,"EST. WAGE RATES - UNION";#N/A,#N/A,FALSE,"WAGE RATE DETAILS - UNION"}</definedName>
    <definedName name="wrn.WAGE._.RATES." localSheetId="10" hidden="1">{#N/A,#N/A,FALSE,"WAGE FORM - UNION";#N/A,#N/A,FALSE,"EST. WAGE RATES - UNION";#N/A,#N/A,FALSE,"WAGE RATE DETAILS - UNION"}</definedName>
    <definedName name="wrn.WAGE._.RATES." localSheetId="28" hidden="1">{#N/A,#N/A,FALSE,"WAGE FORM - UNION";#N/A,#N/A,FALSE,"EST. WAGE RATES - UNION";#N/A,#N/A,FALSE,"WAGE RATE DETAILS - UNION"}</definedName>
    <definedName name="wrn.WAGE._.RATES." localSheetId="11" hidden="1">{#N/A,#N/A,FALSE,"WAGE FORM - UNION";#N/A,#N/A,FALSE,"EST. WAGE RATES - UNION";#N/A,#N/A,FALSE,"WAGE RATE DETAILS - UNION"}</definedName>
    <definedName name="wrn.WAGE._.RATES." localSheetId="36" hidden="1">{#N/A,#N/A,FALSE,"WAGE FORM - UNION";#N/A,#N/A,FALSE,"EST. WAGE RATES - UNION";#N/A,#N/A,FALSE,"WAGE RATE DETAILS - UNION"}</definedName>
    <definedName name="wrn.WAGE._.RATES." localSheetId="18" hidden="1">{#N/A,#N/A,FALSE,"WAGE FORM - UNION";#N/A,#N/A,FALSE,"EST. WAGE RATES - UNION";#N/A,#N/A,FALSE,"WAGE RATE DETAILS - UNION"}</definedName>
    <definedName name="wrn.WAGE._.RATES." localSheetId="38" hidden="1">{#N/A,#N/A,FALSE,"WAGE FORM - UNION";#N/A,#N/A,FALSE,"EST. WAGE RATES - UNION";#N/A,#N/A,FALSE,"WAGE RATE DETAILS - UNION"}</definedName>
    <definedName name="wrn.WAGE._.RATES." hidden="1">{#N/A,#N/A,FALSE,"WAGE FORM - UNION";#N/A,#N/A,FALSE,"EST. WAGE RATES - UNION";#N/A,#N/A,FALSE,"WAGE RATE DETAILS - UNION"}</definedName>
    <definedName name="wrn.WATERTOWN._.BUDGET." localSheetId="9" hidden="1">{#N/A,#N/A,TRUE,"Inc. St.";#N/A,#N/A,TRUE,"SalesLabor";#N/A,#N/A,TRUE,"Labor";#N/A,#N/A,TRUE,"TEMP.";#N/A,#N/A,TRUE,"Manuf.";#N/A,#N/A,TRUE,"Repairs";#N/A,#N/A,TRUE,"G&amp;A";#N/A,#N/A,TRUE,"Inv.";#N/A,#N/A,TRUE,"Cap.X";#N/A,#N/A,TRUE,"Leases"}</definedName>
    <definedName name="wrn.WATERTOWN._.BUDGET." localSheetId="51" hidden="1">{#N/A,#N/A,TRUE,"Inc. St.";#N/A,#N/A,TRUE,"SalesLabor";#N/A,#N/A,TRUE,"Labor";#N/A,#N/A,TRUE,"TEMP.";#N/A,#N/A,TRUE,"Manuf.";#N/A,#N/A,TRUE,"Repairs";#N/A,#N/A,TRUE,"G&amp;A";#N/A,#N/A,TRUE,"Inv.";#N/A,#N/A,TRUE,"Cap.X";#N/A,#N/A,TRUE,"Leases"}</definedName>
    <definedName name="wrn.WATERTOWN._.BUDGET." localSheetId="7" hidden="1">{#N/A,#N/A,TRUE,"Inc. St.";#N/A,#N/A,TRUE,"SalesLabor";#N/A,#N/A,TRUE,"Labor";#N/A,#N/A,TRUE,"TEMP.";#N/A,#N/A,TRUE,"Manuf.";#N/A,#N/A,TRUE,"Repairs";#N/A,#N/A,TRUE,"G&amp;A";#N/A,#N/A,TRUE,"Inv.";#N/A,#N/A,TRUE,"Cap.X";#N/A,#N/A,TRUE,"Leases"}</definedName>
    <definedName name="wrn.WATERTOWN._.BUDGET." localSheetId="6" hidden="1">{#N/A,#N/A,TRUE,"Inc. St.";#N/A,#N/A,TRUE,"SalesLabor";#N/A,#N/A,TRUE,"Labor";#N/A,#N/A,TRUE,"TEMP.";#N/A,#N/A,TRUE,"Manuf.";#N/A,#N/A,TRUE,"Repairs";#N/A,#N/A,TRUE,"G&amp;A";#N/A,#N/A,TRUE,"Inv.";#N/A,#N/A,TRUE,"Cap.X";#N/A,#N/A,TRUE,"Leases"}</definedName>
    <definedName name="wrn.WATERTOWN._.BUDGET." localSheetId="10" hidden="1">{#N/A,#N/A,TRUE,"Inc. St.";#N/A,#N/A,TRUE,"SalesLabor";#N/A,#N/A,TRUE,"Labor";#N/A,#N/A,TRUE,"TEMP.";#N/A,#N/A,TRUE,"Manuf.";#N/A,#N/A,TRUE,"Repairs";#N/A,#N/A,TRUE,"G&amp;A";#N/A,#N/A,TRUE,"Inv.";#N/A,#N/A,TRUE,"Cap.X";#N/A,#N/A,TRUE,"Leases"}</definedName>
    <definedName name="wrn.WATERTOWN._.BUDGET." localSheetId="28" hidden="1">{#N/A,#N/A,TRUE,"Inc. St.";#N/A,#N/A,TRUE,"SalesLabor";#N/A,#N/A,TRUE,"Labor";#N/A,#N/A,TRUE,"TEMP.";#N/A,#N/A,TRUE,"Manuf.";#N/A,#N/A,TRUE,"Repairs";#N/A,#N/A,TRUE,"G&amp;A";#N/A,#N/A,TRUE,"Inv.";#N/A,#N/A,TRUE,"Cap.X";#N/A,#N/A,TRUE,"Leases"}</definedName>
    <definedName name="wrn.WATERTOWN._.BUDGET." localSheetId="11" hidden="1">{#N/A,#N/A,TRUE,"Inc. St.";#N/A,#N/A,TRUE,"SalesLabor";#N/A,#N/A,TRUE,"Labor";#N/A,#N/A,TRUE,"TEMP.";#N/A,#N/A,TRUE,"Manuf.";#N/A,#N/A,TRUE,"Repairs";#N/A,#N/A,TRUE,"G&amp;A";#N/A,#N/A,TRUE,"Inv.";#N/A,#N/A,TRUE,"Cap.X";#N/A,#N/A,TRUE,"Leases"}</definedName>
    <definedName name="wrn.WATERTOWN._.BUDGET." localSheetId="36" hidden="1">{#N/A,#N/A,TRUE,"Inc. St.";#N/A,#N/A,TRUE,"SalesLabor";#N/A,#N/A,TRUE,"Labor";#N/A,#N/A,TRUE,"TEMP.";#N/A,#N/A,TRUE,"Manuf.";#N/A,#N/A,TRUE,"Repairs";#N/A,#N/A,TRUE,"G&amp;A";#N/A,#N/A,TRUE,"Inv.";#N/A,#N/A,TRUE,"Cap.X";#N/A,#N/A,TRUE,"Leases"}</definedName>
    <definedName name="wrn.WATERTOWN._.BUDGET." localSheetId="18" hidden="1">{#N/A,#N/A,TRUE,"Inc. St.";#N/A,#N/A,TRUE,"SalesLabor";#N/A,#N/A,TRUE,"Labor";#N/A,#N/A,TRUE,"TEMP.";#N/A,#N/A,TRUE,"Manuf.";#N/A,#N/A,TRUE,"Repairs";#N/A,#N/A,TRUE,"G&amp;A";#N/A,#N/A,TRUE,"Inv.";#N/A,#N/A,TRUE,"Cap.X";#N/A,#N/A,TRUE,"Leases"}</definedName>
    <definedName name="wrn.WATERTOWN._.BUDGET." localSheetId="38" hidden="1">{#N/A,#N/A,TRUE,"Inc. St.";#N/A,#N/A,TRUE,"SalesLabor";#N/A,#N/A,TRUE,"Labor";#N/A,#N/A,TRUE,"TEMP.";#N/A,#N/A,TRUE,"Manuf.";#N/A,#N/A,TRUE,"Repairs";#N/A,#N/A,TRUE,"G&amp;A";#N/A,#N/A,TRUE,"Inv.";#N/A,#N/A,TRUE,"Cap.X";#N/A,#N/A,TRUE,"Leases"}</definedName>
    <definedName name="wrn.WATERTOWN._.BUDGET." hidden="1">{#N/A,#N/A,TRUE,"Inc. St.";#N/A,#N/A,TRUE,"SalesLabor";#N/A,#N/A,TRUE,"Labor";#N/A,#N/A,TRUE,"TEMP.";#N/A,#N/A,TRUE,"Manuf.";#N/A,#N/A,TRUE,"Repairs";#N/A,#N/A,TRUE,"G&amp;A";#N/A,#N/A,TRUE,"Inv.";#N/A,#N/A,TRUE,"Cap.X";#N/A,#N/A,TRUE,"Leases"}</definedName>
    <definedName name="wrn.WEEKLY_REPORTS." localSheetId="35" hidden="1">{#N/A,#N/A,FALSE,"ORDER BOOK";#N/A,#N/A,FALSE,"SALES SUMMARY";#N/A,#N/A,FALSE,"WEEKLY SALES REPORT"}</definedName>
    <definedName name="wrn.WEEKLY_REPORTS." localSheetId="31" hidden="1">{#N/A,#N/A,FALSE,"ORDER BOOK";#N/A,#N/A,FALSE,"SALES SUMMARY";#N/A,#N/A,FALSE,"WEEKLY SALES REPORT"}</definedName>
    <definedName name="wrn.WEEKLY_REPORTS." localSheetId="9" hidden="1">{#N/A,#N/A,FALSE,"ORDER BOOK";#N/A,#N/A,FALSE,"SALES SUMMARY";#N/A,#N/A,FALSE,"WEEKLY SALES REPORT"}</definedName>
    <definedName name="wrn.WEEKLY_REPORTS." localSheetId="30" hidden="1">{#N/A,#N/A,FALSE,"ORDER BOOK";#N/A,#N/A,FALSE,"SALES SUMMARY";#N/A,#N/A,FALSE,"WEEKLY SALES REPORT"}</definedName>
    <definedName name="wrn.WEEKLY_REPORTS." localSheetId="51" hidden="1">{#N/A,#N/A,FALSE,"ORDER BOOK";#N/A,#N/A,FALSE,"SALES SUMMARY";#N/A,#N/A,FALSE,"WEEKLY SALES REPORT"}</definedName>
    <definedName name="wrn.WEEKLY_REPORTS." localSheetId="7" hidden="1">{#N/A,#N/A,FALSE,"ORDER BOOK";#N/A,#N/A,FALSE,"SALES SUMMARY";#N/A,#N/A,FALSE,"WEEKLY SALES REPORT"}</definedName>
    <definedName name="wrn.WEEKLY_REPORTS." localSheetId="33" hidden="1">{#N/A,#N/A,FALSE,"ORDER BOOK";#N/A,#N/A,FALSE,"SALES SUMMARY";#N/A,#N/A,FALSE,"WEEKLY SALES REPORT"}</definedName>
    <definedName name="wrn.WEEKLY_REPORTS." localSheetId="6" hidden="1">{#N/A,#N/A,FALSE,"ORDER BOOK";#N/A,#N/A,FALSE,"SALES SUMMARY";#N/A,#N/A,FALSE,"WEEKLY SALES REPORT"}</definedName>
    <definedName name="wrn.WEEKLY_REPORTS." localSheetId="16" hidden="1">{#N/A,#N/A,FALSE,"ORDER BOOK";#N/A,#N/A,FALSE,"SALES SUMMARY";#N/A,#N/A,FALSE,"WEEKLY SALES REPORT"}</definedName>
    <definedName name="wrn.WEEKLY_REPORTS." localSheetId="10" hidden="1">{#N/A,#N/A,FALSE,"ORDER BOOK";#N/A,#N/A,FALSE,"SALES SUMMARY";#N/A,#N/A,FALSE,"WEEKLY SALES REPORT"}</definedName>
    <definedName name="wrn.WEEKLY_REPORTS." localSheetId="29" hidden="1">{#N/A,#N/A,FALSE,"ORDER BOOK";#N/A,#N/A,FALSE,"SALES SUMMARY";#N/A,#N/A,FALSE,"WEEKLY SALES REPORT"}</definedName>
    <definedName name="wrn.WEEKLY_REPORTS." localSheetId="28" hidden="1">{#N/A,#N/A,FALSE,"ORDER BOOK";#N/A,#N/A,FALSE,"SALES SUMMARY";#N/A,#N/A,FALSE,"WEEKLY SALES REPORT"}</definedName>
    <definedName name="wrn.WEEKLY_REPORTS." localSheetId="11" hidden="1">{#N/A,#N/A,FALSE,"ORDER BOOK";#N/A,#N/A,FALSE,"SALES SUMMARY";#N/A,#N/A,FALSE,"WEEKLY SALES REPORT"}</definedName>
    <definedName name="wrn.WEEKLY_REPORTS." localSheetId="36" hidden="1">{#N/A,#N/A,FALSE,"ORDER BOOK";#N/A,#N/A,FALSE,"SALES SUMMARY";#N/A,#N/A,FALSE,"WEEKLY SALES REPORT"}</definedName>
    <definedName name="wrn.WEEKLY_REPORTS." localSheetId="32" hidden="1">{#N/A,#N/A,FALSE,"ORDER BOOK";#N/A,#N/A,FALSE,"SALES SUMMARY";#N/A,#N/A,FALSE,"WEEKLY SALES REPORT"}</definedName>
    <definedName name="wrn.WEEKLY_REPORTS." localSheetId="18" hidden="1">{#N/A,#N/A,FALSE,"ORDER BOOK";#N/A,#N/A,FALSE,"SALES SUMMARY";#N/A,#N/A,FALSE,"WEEKLY SALES REPORT"}</definedName>
    <definedName name="wrn.WEEKLY_REPORTS." localSheetId="38" hidden="1">{#N/A,#N/A,FALSE,"ORDER BOOK";#N/A,#N/A,FALSE,"SALES SUMMARY";#N/A,#N/A,FALSE,"WEEKLY SALES REPORT"}</definedName>
    <definedName name="wrn.WEEKLY_REPORTS." hidden="1">{#N/A,#N/A,FALSE,"ORDER BOOK";#N/A,#N/A,FALSE,"SALES SUMMARY";#N/A,#N/A,FALSE,"WEEKLY SALES REPORT"}</definedName>
    <definedName name="wrn.Western._.Metal." localSheetId="9" hidden="1">{#N/A,#N/A,FALSE,"Western";#N/A,#N/A,FALSE,"Inc. St.";#N/A,#N/A,FALSE,"Hist.";#N/A,#N/A,FALSE,"SalesLabor";#N/A,#N/A,FALSE,"Labor";#N/A,#N/A,FALSE,"Manuf.";#N/A,#N/A,FALSE,"Repairs";#N/A,#N/A,FALSE,"G&amp;A";#N/A,#N/A,FALSE,"Inv.";#N/A,#N/A,FALSE,"Cap. X"}</definedName>
    <definedName name="wrn.Western._.Metal." localSheetId="51" hidden="1">{#N/A,#N/A,FALSE,"Western";#N/A,#N/A,FALSE,"Inc. St.";#N/A,#N/A,FALSE,"Hist.";#N/A,#N/A,FALSE,"SalesLabor";#N/A,#N/A,FALSE,"Labor";#N/A,#N/A,FALSE,"Manuf.";#N/A,#N/A,FALSE,"Repairs";#N/A,#N/A,FALSE,"G&amp;A";#N/A,#N/A,FALSE,"Inv.";#N/A,#N/A,FALSE,"Cap. X"}</definedName>
    <definedName name="wrn.Western._.Metal." localSheetId="7" hidden="1">{#N/A,#N/A,FALSE,"Western";#N/A,#N/A,FALSE,"Inc. St.";#N/A,#N/A,FALSE,"Hist.";#N/A,#N/A,FALSE,"SalesLabor";#N/A,#N/A,FALSE,"Labor";#N/A,#N/A,FALSE,"Manuf.";#N/A,#N/A,FALSE,"Repairs";#N/A,#N/A,FALSE,"G&amp;A";#N/A,#N/A,FALSE,"Inv.";#N/A,#N/A,FALSE,"Cap. X"}</definedName>
    <definedName name="wrn.Western._.Metal." localSheetId="6" hidden="1">{#N/A,#N/A,FALSE,"Western";#N/A,#N/A,FALSE,"Inc. St.";#N/A,#N/A,FALSE,"Hist.";#N/A,#N/A,FALSE,"SalesLabor";#N/A,#N/A,FALSE,"Labor";#N/A,#N/A,FALSE,"Manuf.";#N/A,#N/A,FALSE,"Repairs";#N/A,#N/A,FALSE,"G&amp;A";#N/A,#N/A,FALSE,"Inv.";#N/A,#N/A,FALSE,"Cap. X"}</definedName>
    <definedName name="wrn.Western._.Metal." localSheetId="10" hidden="1">{#N/A,#N/A,FALSE,"Western";#N/A,#N/A,FALSE,"Inc. St.";#N/A,#N/A,FALSE,"Hist.";#N/A,#N/A,FALSE,"SalesLabor";#N/A,#N/A,FALSE,"Labor";#N/A,#N/A,FALSE,"Manuf.";#N/A,#N/A,FALSE,"Repairs";#N/A,#N/A,FALSE,"G&amp;A";#N/A,#N/A,FALSE,"Inv.";#N/A,#N/A,FALSE,"Cap. X"}</definedName>
    <definedName name="wrn.Western._.Metal." localSheetId="28" hidden="1">{#N/A,#N/A,FALSE,"Western";#N/A,#N/A,FALSE,"Inc. St.";#N/A,#N/A,FALSE,"Hist.";#N/A,#N/A,FALSE,"SalesLabor";#N/A,#N/A,FALSE,"Labor";#N/A,#N/A,FALSE,"Manuf.";#N/A,#N/A,FALSE,"Repairs";#N/A,#N/A,FALSE,"G&amp;A";#N/A,#N/A,FALSE,"Inv.";#N/A,#N/A,FALSE,"Cap. X"}</definedName>
    <definedName name="wrn.Western._.Metal." localSheetId="11" hidden="1">{#N/A,#N/A,FALSE,"Western";#N/A,#N/A,FALSE,"Inc. St.";#N/A,#N/A,FALSE,"Hist.";#N/A,#N/A,FALSE,"SalesLabor";#N/A,#N/A,FALSE,"Labor";#N/A,#N/A,FALSE,"Manuf.";#N/A,#N/A,FALSE,"Repairs";#N/A,#N/A,FALSE,"G&amp;A";#N/A,#N/A,FALSE,"Inv.";#N/A,#N/A,FALSE,"Cap. X"}</definedName>
    <definedName name="wrn.Western._.Metal." localSheetId="36" hidden="1">{#N/A,#N/A,FALSE,"Western";#N/A,#N/A,FALSE,"Inc. St.";#N/A,#N/A,FALSE,"Hist.";#N/A,#N/A,FALSE,"SalesLabor";#N/A,#N/A,FALSE,"Labor";#N/A,#N/A,FALSE,"Manuf.";#N/A,#N/A,FALSE,"Repairs";#N/A,#N/A,FALSE,"G&amp;A";#N/A,#N/A,FALSE,"Inv.";#N/A,#N/A,FALSE,"Cap. X"}</definedName>
    <definedName name="wrn.Western._.Metal." localSheetId="18" hidden="1">{#N/A,#N/A,FALSE,"Western";#N/A,#N/A,FALSE,"Inc. St.";#N/A,#N/A,FALSE,"Hist.";#N/A,#N/A,FALSE,"SalesLabor";#N/A,#N/A,FALSE,"Labor";#N/A,#N/A,FALSE,"Manuf.";#N/A,#N/A,FALSE,"Repairs";#N/A,#N/A,FALSE,"G&amp;A";#N/A,#N/A,FALSE,"Inv.";#N/A,#N/A,FALSE,"Cap. X"}</definedName>
    <definedName name="wrn.Western._.Metal." localSheetId="38" hidden="1">{#N/A,#N/A,FALSE,"Western";#N/A,#N/A,FALSE,"Inc. St.";#N/A,#N/A,FALSE,"Hist.";#N/A,#N/A,FALSE,"SalesLabor";#N/A,#N/A,FALSE,"Labor";#N/A,#N/A,FALSE,"Manuf.";#N/A,#N/A,FALSE,"Repairs";#N/A,#N/A,FALSE,"G&amp;A";#N/A,#N/A,FALSE,"Inv.";#N/A,#N/A,FALSE,"Cap. X"}</definedName>
    <definedName name="wrn.Western._.Metal." hidden="1">{#N/A,#N/A,FALSE,"Western";#N/A,#N/A,FALSE,"Inc. St.";#N/A,#N/A,FALSE,"Hist.";#N/A,#N/A,FALSE,"SalesLabor";#N/A,#N/A,FALSE,"Labor";#N/A,#N/A,FALSE,"Manuf.";#N/A,#N/A,FALSE,"Repairs";#N/A,#N/A,FALSE,"G&amp;A";#N/A,#N/A,FALSE,"Inv.";#N/A,#N/A,FALSE,"Cap. X"}</definedName>
    <definedName name="wrn.wicor." localSheetId="35" hidden="1">{#N/A,#N/A,FALSE,"FACTSHEETS";#N/A,#N/A,FALSE,"pump";#N/A,#N/A,FALSE,"filter"}</definedName>
    <definedName name="wrn.wicor." localSheetId="31" hidden="1">{#N/A,#N/A,FALSE,"FACTSHEETS";#N/A,#N/A,FALSE,"pump";#N/A,#N/A,FALSE,"filter"}</definedName>
    <definedName name="wrn.wicor." localSheetId="9" hidden="1">{#N/A,#N/A,FALSE,"FACTSHEETS";#N/A,#N/A,FALSE,"pump";#N/A,#N/A,FALSE,"filter"}</definedName>
    <definedName name="wrn.wicor." localSheetId="30" hidden="1">{#N/A,#N/A,FALSE,"FACTSHEETS";#N/A,#N/A,FALSE,"pump";#N/A,#N/A,FALSE,"filter"}</definedName>
    <definedName name="wrn.wicor." localSheetId="51" hidden="1">{#N/A,#N/A,FALSE,"FACTSHEETS";#N/A,#N/A,FALSE,"pump";#N/A,#N/A,FALSE,"filter"}</definedName>
    <definedName name="wrn.wicor." localSheetId="7" hidden="1">{#N/A,#N/A,FALSE,"FACTSHEETS";#N/A,#N/A,FALSE,"pump";#N/A,#N/A,FALSE,"filter"}</definedName>
    <definedName name="wrn.wicor." localSheetId="33" hidden="1">{#N/A,#N/A,FALSE,"FACTSHEETS";#N/A,#N/A,FALSE,"pump";#N/A,#N/A,FALSE,"filter"}</definedName>
    <definedName name="wrn.wicor." localSheetId="6" hidden="1">{#N/A,#N/A,FALSE,"FACTSHEETS";#N/A,#N/A,FALSE,"pump";#N/A,#N/A,FALSE,"filter"}</definedName>
    <definedName name="wrn.wicor." localSheetId="16" hidden="1">{#N/A,#N/A,FALSE,"FACTSHEETS";#N/A,#N/A,FALSE,"pump";#N/A,#N/A,FALSE,"filter"}</definedName>
    <definedName name="wrn.wicor." localSheetId="10" hidden="1">{#N/A,#N/A,FALSE,"FACTSHEETS";#N/A,#N/A,FALSE,"pump";#N/A,#N/A,FALSE,"filter"}</definedName>
    <definedName name="wrn.wicor." localSheetId="29" hidden="1">{#N/A,#N/A,FALSE,"FACTSHEETS";#N/A,#N/A,FALSE,"pump";#N/A,#N/A,FALSE,"filter"}</definedName>
    <definedName name="wrn.wicor." localSheetId="28" hidden="1">{#N/A,#N/A,FALSE,"FACTSHEETS";#N/A,#N/A,FALSE,"pump";#N/A,#N/A,FALSE,"filter"}</definedName>
    <definedName name="wrn.wicor." localSheetId="11" hidden="1">{#N/A,#N/A,FALSE,"FACTSHEETS";#N/A,#N/A,FALSE,"pump";#N/A,#N/A,FALSE,"filter"}</definedName>
    <definedName name="wrn.wicor." localSheetId="36" hidden="1">{#N/A,#N/A,FALSE,"FACTSHEETS";#N/A,#N/A,FALSE,"pump";#N/A,#N/A,FALSE,"filter"}</definedName>
    <definedName name="wrn.wicor." localSheetId="32" hidden="1">{#N/A,#N/A,FALSE,"FACTSHEETS";#N/A,#N/A,FALSE,"pump";#N/A,#N/A,FALSE,"filter"}</definedName>
    <definedName name="wrn.wicor." localSheetId="18" hidden="1">{#N/A,#N/A,FALSE,"FACTSHEETS";#N/A,#N/A,FALSE,"pump";#N/A,#N/A,FALSE,"filter"}</definedName>
    <definedName name="wrn.wicor." localSheetId="38" hidden="1">{#N/A,#N/A,FALSE,"FACTSHEETS";#N/A,#N/A,FALSE,"pump";#N/A,#N/A,FALSE,"filter"}</definedName>
    <definedName name="wrn.wicor." hidden="1">{#N/A,#N/A,FALSE,"FACTSHEETS";#N/A,#N/A,FALSE,"pump";#N/A,#N/A,FALSE,"filter"}</definedName>
    <definedName name="wrn.ww." localSheetId="9" hidden="1">{"Investment Assumption",#N/A,FALSE,"Current+UEGG"}</definedName>
    <definedName name="wrn.ww." localSheetId="51" hidden="1">{"Investment Assumption",#N/A,FALSE,"Current+UEGG"}</definedName>
    <definedName name="wrn.ww." localSheetId="7" hidden="1">{"Investment Assumption",#N/A,FALSE,"Current+UEGG"}</definedName>
    <definedName name="wrn.ww." localSheetId="6" hidden="1">{"Investment Assumption",#N/A,FALSE,"Current+UEGG"}</definedName>
    <definedName name="wrn.ww." localSheetId="10" hidden="1">{"Investment Assumption",#N/A,FALSE,"Current+UEGG"}</definedName>
    <definedName name="wrn.ww." localSheetId="28" hidden="1">{"Investment Assumption",#N/A,FALSE,"Current+UEGG"}</definedName>
    <definedName name="wrn.ww." localSheetId="11" hidden="1">{"Investment Assumption",#N/A,FALSE,"Current+UEGG"}</definedName>
    <definedName name="wrn.ww." localSheetId="36" hidden="1">{"Investment Assumption",#N/A,FALSE,"Current+UEGG"}</definedName>
    <definedName name="wrn.ww." localSheetId="18" hidden="1">{"Investment Assumption",#N/A,FALSE,"Current+UEGG"}</definedName>
    <definedName name="wrn.ww." localSheetId="38" hidden="1">{"Investment Assumption",#N/A,FALSE,"Current+UEGG"}</definedName>
    <definedName name="wrn.ww." hidden="1">{"Investment Assumption",#N/A,FALSE,"Current+UEGG"}</definedName>
    <definedName name="wrn.yoram." localSheetId="9" hidden="1">{"two",#N/A,FALSE,"Sheet1";"three",#N/A,FALSE,"Sheet1";"one",#N/A,FALSE,"Sheet1"}</definedName>
    <definedName name="wrn.yoram." localSheetId="51" hidden="1">{"two",#N/A,FALSE,"Sheet1";"three",#N/A,FALSE,"Sheet1";"one",#N/A,FALSE,"Sheet1"}</definedName>
    <definedName name="wrn.yoram." localSheetId="7" hidden="1">{"two",#N/A,FALSE,"Sheet1";"three",#N/A,FALSE,"Sheet1";"one",#N/A,FALSE,"Sheet1"}</definedName>
    <definedName name="wrn.yoram." localSheetId="6" hidden="1">{"two",#N/A,FALSE,"Sheet1";"three",#N/A,FALSE,"Sheet1";"one",#N/A,FALSE,"Sheet1"}</definedName>
    <definedName name="wrn.yoram." localSheetId="16" hidden="1">{"two",#N/A,FALSE,"Sheet1";"three",#N/A,FALSE,"Sheet1";"one",#N/A,FALSE,"Sheet1"}</definedName>
    <definedName name="wrn.yoram." localSheetId="10" hidden="1">{"two",#N/A,FALSE,"Sheet1";"three",#N/A,FALSE,"Sheet1";"one",#N/A,FALSE,"Sheet1"}</definedName>
    <definedName name="wrn.yoram." localSheetId="29" hidden="1">{"two",#N/A,FALSE,"Sheet1";"three",#N/A,FALSE,"Sheet1";"one",#N/A,FALSE,"Sheet1"}</definedName>
    <definedName name="wrn.yoram." localSheetId="28" hidden="1">{"two",#N/A,FALSE,"Sheet1";"three",#N/A,FALSE,"Sheet1";"one",#N/A,FALSE,"Sheet1"}</definedName>
    <definedName name="wrn.yoram." localSheetId="11" hidden="1">{"two",#N/A,FALSE,"Sheet1";"three",#N/A,FALSE,"Sheet1";"one",#N/A,FALSE,"Sheet1"}</definedName>
    <definedName name="wrn.yoram." localSheetId="36" hidden="1">{"two",#N/A,FALSE,"Sheet1";"three",#N/A,FALSE,"Sheet1";"one",#N/A,FALSE,"Sheet1"}</definedName>
    <definedName name="wrn.yoram." localSheetId="18" hidden="1">{"two",#N/A,FALSE,"Sheet1";"three",#N/A,FALSE,"Sheet1";"one",#N/A,FALSE,"Sheet1"}</definedName>
    <definedName name="wrn.yoram." localSheetId="38" hidden="1">{"two",#N/A,FALSE,"Sheet1";"three",#N/A,FALSE,"Sheet1";"one",#N/A,FALSE,"Sheet1"}</definedName>
    <definedName name="wrn.yoram." hidden="1">{"two",#N/A,FALSE,"Sheet1";"three",#N/A,FALSE,"Sheet1";"one",#N/A,FALSE,"Sheet1"}</definedName>
    <definedName name="wrn.ביאורים._.לדוחות." localSheetId="9" hidden="1">{#N/A,#N/A,FALSE,"ביאורים לדוחות"}</definedName>
    <definedName name="wrn.ביאורים._.לדוחות." localSheetId="51" hidden="1">{#N/A,#N/A,FALSE,"ביאורים לדוחות"}</definedName>
    <definedName name="wrn.ביאורים._.לדוחות." localSheetId="7" hidden="1">{#N/A,#N/A,FALSE,"ביאורים לדוחות"}</definedName>
    <definedName name="wrn.ביאורים._.לדוחות." localSheetId="6" hidden="1">{#N/A,#N/A,FALSE,"ביאורים לדוחות"}</definedName>
    <definedName name="wrn.ביאורים._.לדוחות." localSheetId="10" hidden="1">{#N/A,#N/A,FALSE,"ביאורים לדוחות"}</definedName>
    <definedName name="wrn.ביאורים._.לדוחות." localSheetId="28" hidden="1">{#N/A,#N/A,FALSE,"ביאורים לדוחות"}</definedName>
    <definedName name="wrn.ביאורים._.לדוחות." localSheetId="11" hidden="1">{#N/A,#N/A,FALSE,"ביאורים לדוחות"}</definedName>
    <definedName name="wrn.ביאורים._.לדוחות." localSheetId="36" hidden="1">{#N/A,#N/A,FALSE,"ביאורים לדוחות"}</definedName>
    <definedName name="wrn.ביאורים._.לדוחות." localSheetId="18" hidden="1">{#N/A,#N/A,FALSE,"ביאורים לדוחות"}</definedName>
    <definedName name="wrn.ביאורים._.לדוחות." localSheetId="38" hidden="1">{#N/A,#N/A,FALSE,"ביאורים לדוחות"}</definedName>
    <definedName name="wrn.ביאורים._.לדוחות." hidden="1">{#N/A,#N/A,FALSE,"ביאורים לדוחות"}</definedName>
    <definedName name="wrn.גיליון._.חישובים." localSheetId="9" hidden="1">{#N/A,#N/A,FALSE,"גליון החישובים"}</definedName>
    <definedName name="wrn.גיליון._.חישובים." localSheetId="51" hidden="1">{#N/A,#N/A,FALSE,"גליון החישובים"}</definedName>
    <definedName name="wrn.גיליון._.חישובים." localSheetId="7" hidden="1">{#N/A,#N/A,FALSE,"גליון החישובים"}</definedName>
    <definedName name="wrn.גיליון._.חישובים." localSheetId="6" hidden="1">{#N/A,#N/A,FALSE,"גליון החישובים"}</definedName>
    <definedName name="wrn.גיליון._.חישובים." localSheetId="10" hidden="1">{#N/A,#N/A,FALSE,"גליון החישובים"}</definedName>
    <definedName name="wrn.גיליון._.חישובים." localSheetId="28" hidden="1">{#N/A,#N/A,FALSE,"גליון החישובים"}</definedName>
    <definedName name="wrn.גיליון._.חישובים." localSheetId="11" hidden="1">{#N/A,#N/A,FALSE,"גליון החישובים"}</definedName>
    <definedName name="wrn.גיליון._.חישובים." localSheetId="36" hidden="1">{#N/A,#N/A,FALSE,"גליון החישובים"}</definedName>
    <definedName name="wrn.גיליון._.חישובים." localSheetId="18" hidden="1">{#N/A,#N/A,FALSE,"גליון החישובים"}</definedName>
    <definedName name="wrn.גיליון._.חישובים." localSheetId="38" hidden="1">{#N/A,#N/A,FALSE,"גליון החישובים"}</definedName>
    <definedName name="wrn.גיליון._.חישובים." hidden="1">{#N/A,#N/A,FALSE,"גליון החישובים"}</definedName>
    <definedName name="wrn.דוח._.כספי._.מלא." localSheetId="35" hidden="1">{"Balance Sheet",#N/A,FALSE,"Appendix C.F.";"P&amp;L",#N/A,FALSE,"Appendix C.F.";"Equity Q",#N/A,FALSE,"Appendix C.F.";"Equity Anual",#N/A,FALSE,"Appendix C.F.";"Equity $",#N/A,FALSE,"Appendix C.F.";"Cash flow",#N/A,FALSE,"Appendix C.F.";"Appendix C.F.",#N/A,FALSE,"Appendix C.F."}</definedName>
    <definedName name="wrn.דוח._.כספי._.מלא." localSheetId="31" hidden="1">{"Balance Sheet",#N/A,FALSE,"Appendix C.F.";"P&amp;L",#N/A,FALSE,"Appendix C.F.";"Equity Q",#N/A,FALSE,"Appendix C.F.";"Equity Anual",#N/A,FALSE,"Appendix C.F.";"Equity $",#N/A,FALSE,"Appendix C.F.";"Cash flow",#N/A,FALSE,"Appendix C.F.";"Appendix C.F.",#N/A,FALSE,"Appendix C.F."}</definedName>
    <definedName name="wrn.דוח._.כספי._.מלא." localSheetId="9" hidden="1">{"Balance Sheet",#N/A,FALSE,"Appendix C.F.";"P&amp;L",#N/A,FALSE,"Appendix C.F.";"Equity Q",#N/A,FALSE,"Appendix C.F.";"Equity Anual",#N/A,FALSE,"Appendix C.F.";"Equity $",#N/A,FALSE,"Appendix C.F.";"Cash flow",#N/A,FALSE,"Appendix C.F.";"Appendix C.F.",#N/A,FALSE,"Appendix C.F."}</definedName>
    <definedName name="wrn.דוח._.כספי._.מלא." localSheetId="30" hidden="1">{"Balance Sheet",#N/A,FALSE,"Appendix C.F.";"P&amp;L",#N/A,FALSE,"Appendix C.F.";"Equity Q",#N/A,FALSE,"Appendix C.F.";"Equity Anual",#N/A,FALSE,"Appendix C.F.";"Equity $",#N/A,FALSE,"Appendix C.F.";"Cash flow",#N/A,FALSE,"Appendix C.F.";"Appendix C.F.",#N/A,FALSE,"Appendix C.F."}</definedName>
    <definedName name="wrn.דוח._.כספי._.מלא." localSheetId="51" hidden="1">{"Balance Sheet",#N/A,FALSE,"Appendix C.F.";"P&amp;L",#N/A,FALSE,"Appendix C.F.";"Equity Q",#N/A,FALSE,"Appendix C.F.";"Equity Anual",#N/A,FALSE,"Appendix C.F.";"Equity $",#N/A,FALSE,"Appendix C.F.";"Cash flow",#N/A,FALSE,"Appendix C.F.";"Appendix C.F.",#N/A,FALSE,"Appendix C.F."}</definedName>
    <definedName name="wrn.דוח._.כספי._.מלא." localSheetId="7" hidden="1">{"Balance Sheet",#N/A,FALSE,"Appendix C.F.";"P&amp;L",#N/A,FALSE,"Appendix C.F.";"Equity Q",#N/A,FALSE,"Appendix C.F.";"Equity Anual",#N/A,FALSE,"Appendix C.F.";"Equity $",#N/A,FALSE,"Appendix C.F.";"Cash flow",#N/A,FALSE,"Appendix C.F.";"Appendix C.F.",#N/A,FALSE,"Appendix C.F."}</definedName>
    <definedName name="wrn.דוח._.כספי._.מלא." localSheetId="33" hidden="1">{"Balance Sheet",#N/A,FALSE,"Appendix C.F.";"P&amp;L",#N/A,FALSE,"Appendix C.F.";"Equity Q",#N/A,FALSE,"Appendix C.F.";"Equity Anual",#N/A,FALSE,"Appendix C.F.";"Equity $",#N/A,FALSE,"Appendix C.F.";"Cash flow",#N/A,FALSE,"Appendix C.F.";"Appendix C.F.",#N/A,FALSE,"Appendix C.F."}</definedName>
    <definedName name="wrn.דוח._.כספי._.מלא." localSheetId="6" hidden="1">{"Balance Sheet",#N/A,FALSE,"Appendix C.F.";"P&amp;L",#N/A,FALSE,"Appendix C.F.";"Equity Q",#N/A,FALSE,"Appendix C.F.";"Equity Anual",#N/A,FALSE,"Appendix C.F.";"Equity $",#N/A,FALSE,"Appendix C.F.";"Cash flow",#N/A,FALSE,"Appendix C.F.";"Appendix C.F.",#N/A,FALSE,"Appendix C.F."}</definedName>
    <definedName name="wrn.דוח._.כספי._.מלא." localSheetId="16" hidden="1">{"Balance Sheet",#N/A,FALSE,"Appendix C.F.";"P&amp;L",#N/A,FALSE,"Appendix C.F.";"Equity Q",#N/A,FALSE,"Appendix C.F.";"Equity Anual",#N/A,FALSE,"Appendix C.F.";"Equity $",#N/A,FALSE,"Appendix C.F.";"Cash flow",#N/A,FALSE,"Appendix C.F.";"Appendix C.F.",#N/A,FALSE,"Appendix C.F."}</definedName>
    <definedName name="wrn.דוח._.כספי._.מלא." localSheetId="10" hidden="1">{"Balance Sheet",#N/A,FALSE,"Appendix C.F.";"P&amp;L",#N/A,FALSE,"Appendix C.F.";"Equity Q",#N/A,FALSE,"Appendix C.F.";"Equity Anual",#N/A,FALSE,"Appendix C.F.";"Equity $",#N/A,FALSE,"Appendix C.F.";"Cash flow",#N/A,FALSE,"Appendix C.F.";"Appendix C.F.",#N/A,FALSE,"Appendix C.F."}</definedName>
    <definedName name="wrn.דוח._.כספי._.מלא." localSheetId="29" hidden="1">{"Balance Sheet",#N/A,FALSE,"Appendix C.F.";"P&amp;L",#N/A,FALSE,"Appendix C.F.";"Equity Q",#N/A,FALSE,"Appendix C.F.";"Equity Anual",#N/A,FALSE,"Appendix C.F.";"Equity $",#N/A,FALSE,"Appendix C.F.";"Cash flow",#N/A,FALSE,"Appendix C.F.";"Appendix C.F.",#N/A,FALSE,"Appendix C.F."}</definedName>
    <definedName name="wrn.דוח._.כספי._.מלא." localSheetId="28" hidden="1">{"Balance Sheet",#N/A,FALSE,"Appendix C.F.";"P&amp;L",#N/A,FALSE,"Appendix C.F.";"Equity Q",#N/A,FALSE,"Appendix C.F.";"Equity Anual",#N/A,FALSE,"Appendix C.F.";"Equity $",#N/A,FALSE,"Appendix C.F.";"Cash flow",#N/A,FALSE,"Appendix C.F.";"Appendix C.F.",#N/A,FALSE,"Appendix C.F."}</definedName>
    <definedName name="wrn.דוח._.כספי._.מלא." localSheetId="11" hidden="1">{"Balance Sheet",#N/A,FALSE,"Appendix C.F.";"P&amp;L",#N/A,FALSE,"Appendix C.F.";"Equity Q",#N/A,FALSE,"Appendix C.F.";"Equity Anual",#N/A,FALSE,"Appendix C.F.";"Equity $",#N/A,FALSE,"Appendix C.F.";"Cash flow",#N/A,FALSE,"Appendix C.F.";"Appendix C.F.",#N/A,FALSE,"Appendix C.F."}</definedName>
    <definedName name="wrn.דוח._.כספי._.מלא." localSheetId="36" hidden="1">{"Balance Sheet",#N/A,FALSE,"Appendix C.F.";"P&amp;L",#N/A,FALSE,"Appendix C.F.";"Equity Q",#N/A,FALSE,"Appendix C.F.";"Equity Anual",#N/A,FALSE,"Appendix C.F.";"Equity $",#N/A,FALSE,"Appendix C.F.";"Cash flow",#N/A,FALSE,"Appendix C.F.";"Appendix C.F.",#N/A,FALSE,"Appendix C.F."}</definedName>
    <definedName name="wrn.דוח._.כספי._.מלא." localSheetId="32" hidden="1">{"Balance Sheet",#N/A,FALSE,"Appendix C.F.";"P&amp;L",#N/A,FALSE,"Appendix C.F.";"Equity Q",#N/A,FALSE,"Appendix C.F.";"Equity Anual",#N/A,FALSE,"Appendix C.F.";"Equity $",#N/A,FALSE,"Appendix C.F.";"Cash flow",#N/A,FALSE,"Appendix C.F.";"Appendix C.F.",#N/A,FALSE,"Appendix C.F."}</definedName>
    <definedName name="wrn.דוח._.כספי._.מלא." localSheetId="18" hidden="1">{"Balance Sheet",#N/A,FALSE,"Appendix C.F.";"P&amp;L",#N/A,FALSE,"Appendix C.F.";"Equity Q",#N/A,FALSE,"Appendix C.F.";"Equity Anual",#N/A,FALSE,"Appendix C.F.";"Equity $",#N/A,FALSE,"Appendix C.F.";"Cash flow",#N/A,FALSE,"Appendix C.F.";"Appendix C.F.",#N/A,FALSE,"Appendix C.F."}</definedName>
    <definedName name="wrn.דוח._.כספי._.מלא." localSheetId="38" hidden="1">{"Balance Sheet",#N/A,FALSE,"Appendix C.F.";"P&amp;L",#N/A,FALSE,"Appendix C.F.";"Equity Q",#N/A,FALSE,"Appendix C.F.";"Equity Anual",#N/A,FALSE,"Appendix C.F.";"Equity $",#N/A,FALSE,"Appendix C.F.";"Cash flow",#N/A,FALSE,"Appendix C.F.";"Appendix C.F.",#N/A,FALSE,"Appendix C.F."}</definedName>
    <definedName name="wrn.דוח._.כספי._.מלא." hidden="1">{"Balance Sheet",#N/A,FALSE,"Appendix C.F.";"P&amp;L",#N/A,FALSE,"Appendix C.F.";"Equity Q",#N/A,FALSE,"Appendix C.F.";"Equity Anual",#N/A,FALSE,"Appendix C.F.";"Equity $",#N/A,FALSE,"Appendix C.F.";"Cash flow",#N/A,FALSE,"Appendix C.F.";"Appendix C.F.",#N/A,FALSE,"Appendix C.F."}</definedName>
    <definedName name="wrn.דוח._.מס." localSheetId="9" hidden="1">{"דוח מס",#N/A,FALSE,"דוח מס";"תאום הוצ",#N/A,FALSE,"דוח מס";"מס ביתר",#N/A,FALSE,"דוח מס"}</definedName>
    <definedName name="wrn.דוח._.מס." localSheetId="16" hidden="1">{"דוח מס",#N/A,FALSE,"דוח מס";"תאום הוצ",#N/A,FALSE,"דוח מס";"מס ביתר",#N/A,FALSE,"דוח מס"}</definedName>
    <definedName name="wrn.דוח._.מס." localSheetId="10" hidden="1">{"דוח מס",#N/A,FALSE,"דוח מס";"תאום הוצ",#N/A,FALSE,"דוח מס";"מס ביתר",#N/A,FALSE,"דוח מס"}</definedName>
    <definedName name="wrn.דוח._.מס." localSheetId="11" hidden="1">{"דוח מס",#N/A,FALSE,"דוח מס";"תאום הוצ",#N/A,FALSE,"דוח מס";"מס ביתר",#N/A,FALSE,"דוח מס"}</definedName>
    <definedName name="wrn.דוח._.מס." localSheetId="18" hidden="1">{"דוח מס",#N/A,FALSE,"דוח מס";"תאום הוצ",#N/A,FALSE,"דוח מס";"מס ביתר",#N/A,FALSE,"דוח מס"}</definedName>
    <definedName name="wrn.דוח._.מס." localSheetId="38" hidden="1">{"דוח מס",#N/A,FALSE,"דוח מס";"תאום הוצ",#N/A,FALSE,"דוח מס";"מס ביתר",#N/A,FALSE,"דוח מס"}</definedName>
    <definedName name="wrn.דוח._.מס." hidden="1">{"דוח מס",#N/A,FALSE,"דוח מס";"תאום הוצ",#N/A,FALSE,"דוח מס";"מס ביתר",#N/A,FALSE,"דוח מס"}</definedName>
    <definedName name="wrn.דוח._.מס._1" localSheetId="9" hidden="1">{"דוח מס",#N/A,FALSE,"דוח מס";"תאום הוצ",#N/A,FALSE,"דוח מס";"מס ביתר",#N/A,FALSE,"דוח מס"}</definedName>
    <definedName name="wrn.דוח._.מס._1" localSheetId="16" hidden="1">{"דוח מס",#N/A,FALSE,"דוח מס";"תאום הוצ",#N/A,FALSE,"דוח מס";"מס ביתר",#N/A,FALSE,"דוח מס"}</definedName>
    <definedName name="wrn.דוח._.מס._1" localSheetId="10" hidden="1">{"דוח מס",#N/A,FALSE,"דוח מס";"תאום הוצ",#N/A,FALSE,"דוח מס";"מס ביתר",#N/A,FALSE,"דוח מס"}</definedName>
    <definedName name="wrn.דוח._.מס._1" localSheetId="11" hidden="1">{"דוח מס",#N/A,FALSE,"דוח מס";"תאום הוצ",#N/A,FALSE,"דוח מס";"מס ביתר",#N/A,FALSE,"דוח מס"}</definedName>
    <definedName name="wrn.דוח._.מס._1" localSheetId="18" hidden="1">{"דוח מס",#N/A,FALSE,"דוח מס";"תאום הוצ",#N/A,FALSE,"דוח מס";"מס ביתר",#N/A,FALSE,"דוח מס"}</definedName>
    <definedName name="wrn.דוח._.מס._1" localSheetId="38" hidden="1">{"דוח מס",#N/A,FALSE,"דוח מס";"תאום הוצ",#N/A,FALSE,"דוח מס";"מס ביתר",#N/A,FALSE,"דוח מס"}</definedName>
    <definedName name="wrn.דוח._.מס._1" hidden="1">{"דוח מס",#N/A,FALSE,"דוח מס";"תאום הוצ",#N/A,FALSE,"דוח מס";"מס ביתר",#N/A,FALSE,"דוח מס"}</definedName>
    <definedName name="wrn.דוח._.מס._2" localSheetId="9" hidden="1">{"דוח מס",#N/A,FALSE,"דוח מס";"תאום הוצ",#N/A,FALSE,"דוח מס";"מס ביתר",#N/A,FALSE,"דוח מס"}</definedName>
    <definedName name="wrn.דוח._.מס._2" localSheetId="16" hidden="1">{"דוח מס",#N/A,FALSE,"דוח מס";"תאום הוצ",#N/A,FALSE,"דוח מס";"מס ביתר",#N/A,FALSE,"דוח מס"}</definedName>
    <definedName name="wrn.דוח._.מס._2" localSheetId="10" hidden="1">{"דוח מס",#N/A,FALSE,"דוח מס";"תאום הוצ",#N/A,FALSE,"דוח מס";"מס ביתר",#N/A,FALSE,"דוח מס"}</definedName>
    <definedName name="wrn.דוח._.מס._2" localSheetId="11" hidden="1">{"דוח מס",#N/A,FALSE,"דוח מס";"תאום הוצ",#N/A,FALSE,"דוח מס";"מס ביתר",#N/A,FALSE,"דוח מס"}</definedName>
    <definedName name="wrn.דוח._.מס._2" localSheetId="18" hidden="1">{"דוח מס",#N/A,FALSE,"דוח מס";"תאום הוצ",#N/A,FALSE,"דוח מס";"מס ביתר",#N/A,FALSE,"דוח מס"}</definedName>
    <definedName name="wrn.דוח._.מס._2" localSheetId="38" hidden="1">{"דוח מס",#N/A,FALSE,"דוח מס";"תאום הוצ",#N/A,FALSE,"דוח מס";"מס ביתר",#N/A,FALSE,"דוח מס"}</definedName>
    <definedName name="wrn.דוח._.מס._2" hidden="1">{"דוח מס",#N/A,FALSE,"דוח מס";"תאום הוצ",#N/A,FALSE,"דוח מס";"מס ביתר",#N/A,FALSE,"דוח מס"}</definedName>
    <definedName name="wrn.דוח._.עבור._.כרמלה." localSheetId="35"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31"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9"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30"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51"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7"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33"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6"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16"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10"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29"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28"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11"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36"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32"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18"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localSheetId="38"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כרמלה." hidden="1">{"רווח גולמי",#N/A,FALSE,"הסברים";"ריכוז",#N/A,FALSE,"הסברים";"מלאי חומרי גלם",#N/A,FALSE,"הסברים";"תהליך",#N/A,FALSE,"הסברים";"תוצג",#N/A,FALSE,"הסברים";"דוגמאות",#N/A,FALSE,"הסברים";"פיפו",#N/A,FALSE,"הסברים";"תרומה",#N/A,FALSE,"הסברים";"פיצול מכירות",#N/A,FALSE,"הסברים";"הסברים",#N/A,FALSE,"הסברים"}</definedName>
    <definedName name="wrn.דוח._.עבור._.מבקרים." localSheetId="35" hidden="1">{"הנהח",#N/A,FALSE,"הסברים";"מלאי חומרי גלם",#N/A,FALSE,"הסברים";"תהליך",#N/A,FALSE,"הסברים";"תוצג",#N/A,FALSE,"הסברים";"רווח גולמי",#N/A,FALSE,"הסברים"}</definedName>
    <definedName name="wrn.דוח._.עבור._.מבקרים." localSheetId="31" hidden="1">{"הנהח",#N/A,FALSE,"הסברים";"מלאי חומרי גלם",#N/A,FALSE,"הסברים";"תהליך",#N/A,FALSE,"הסברים";"תוצג",#N/A,FALSE,"הסברים";"רווח גולמי",#N/A,FALSE,"הסברים"}</definedName>
    <definedName name="wrn.דוח._.עבור._.מבקרים." localSheetId="9" hidden="1">{"הנהח",#N/A,FALSE,"הסברים";"מלאי חומרי גלם",#N/A,FALSE,"הסברים";"תהליך",#N/A,FALSE,"הסברים";"תוצג",#N/A,FALSE,"הסברים";"רווח גולמי",#N/A,FALSE,"הסברים"}</definedName>
    <definedName name="wrn.דוח._.עבור._.מבקרים." localSheetId="30" hidden="1">{"הנהח",#N/A,FALSE,"הסברים";"מלאי חומרי גלם",#N/A,FALSE,"הסברים";"תהליך",#N/A,FALSE,"הסברים";"תוצג",#N/A,FALSE,"הסברים";"רווח גולמי",#N/A,FALSE,"הסברים"}</definedName>
    <definedName name="wrn.דוח._.עבור._.מבקרים." localSheetId="51" hidden="1">{"הנהח",#N/A,FALSE,"הסברים";"מלאי חומרי גלם",#N/A,FALSE,"הסברים";"תהליך",#N/A,FALSE,"הסברים";"תוצג",#N/A,FALSE,"הסברים";"רווח גולמי",#N/A,FALSE,"הסברים"}</definedName>
    <definedName name="wrn.דוח._.עבור._.מבקרים." localSheetId="7" hidden="1">{"הנהח",#N/A,FALSE,"הסברים";"מלאי חומרי גלם",#N/A,FALSE,"הסברים";"תהליך",#N/A,FALSE,"הסברים";"תוצג",#N/A,FALSE,"הסברים";"רווח גולמי",#N/A,FALSE,"הסברים"}</definedName>
    <definedName name="wrn.דוח._.עבור._.מבקרים." localSheetId="33" hidden="1">{"הנהח",#N/A,FALSE,"הסברים";"מלאי חומרי גלם",#N/A,FALSE,"הסברים";"תהליך",#N/A,FALSE,"הסברים";"תוצג",#N/A,FALSE,"הסברים";"רווח גולמי",#N/A,FALSE,"הסברים"}</definedName>
    <definedName name="wrn.דוח._.עבור._.מבקרים." localSheetId="6" hidden="1">{"הנהח",#N/A,FALSE,"הסברים";"מלאי חומרי גלם",#N/A,FALSE,"הסברים";"תהליך",#N/A,FALSE,"הסברים";"תוצג",#N/A,FALSE,"הסברים";"רווח גולמי",#N/A,FALSE,"הסברים"}</definedName>
    <definedName name="wrn.דוח._.עבור._.מבקרים." localSheetId="16" hidden="1">{"הנהח",#N/A,FALSE,"הסברים";"מלאי חומרי גלם",#N/A,FALSE,"הסברים";"תהליך",#N/A,FALSE,"הסברים";"תוצג",#N/A,FALSE,"הסברים";"רווח גולמי",#N/A,FALSE,"הסברים"}</definedName>
    <definedName name="wrn.דוח._.עבור._.מבקרים." localSheetId="10" hidden="1">{"הנהח",#N/A,FALSE,"הסברים";"מלאי חומרי גלם",#N/A,FALSE,"הסברים";"תהליך",#N/A,FALSE,"הסברים";"תוצג",#N/A,FALSE,"הסברים";"רווח גולמי",#N/A,FALSE,"הסברים"}</definedName>
    <definedName name="wrn.דוח._.עבור._.מבקרים." localSheetId="29" hidden="1">{"הנהח",#N/A,FALSE,"הסברים";"מלאי חומרי גלם",#N/A,FALSE,"הסברים";"תהליך",#N/A,FALSE,"הסברים";"תוצג",#N/A,FALSE,"הסברים";"רווח גולמי",#N/A,FALSE,"הסברים"}</definedName>
    <definedName name="wrn.דוח._.עבור._.מבקרים." localSheetId="28" hidden="1">{"הנהח",#N/A,FALSE,"הסברים";"מלאי חומרי גלם",#N/A,FALSE,"הסברים";"תהליך",#N/A,FALSE,"הסברים";"תוצג",#N/A,FALSE,"הסברים";"רווח גולמי",#N/A,FALSE,"הסברים"}</definedName>
    <definedName name="wrn.דוח._.עבור._.מבקרים." localSheetId="11" hidden="1">{"הנהח",#N/A,FALSE,"הסברים";"מלאי חומרי גלם",#N/A,FALSE,"הסברים";"תהליך",#N/A,FALSE,"הסברים";"תוצג",#N/A,FALSE,"הסברים";"רווח גולמי",#N/A,FALSE,"הסברים"}</definedName>
    <definedName name="wrn.דוח._.עבור._.מבקרים." localSheetId="36" hidden="1">{"הנהח",#N/A,FALSE,"הסברים";"מלאי חומרי גלם",#N/A,FALSE,"הסברים";"תהליך",#N/A,FALSE,"הסברים";"תוצג",#N/A,FALSE,"הסברים";"רווח גולמי",#N/A,FALSE,"הסברים"}</definedName>
    <definedName name="wrn.דוח._.עבור._.מבקרים." localSheetId="32" hidden="1">{"הנהח",#N/A,FALSE,"הסברים";"מלאי חומרי גלם",#N/A,FALSE,"הסברים";"תהליך",#N/A,FALSE,"הסברים";"תוצג",#N/A,FALSE,"הסברים";"רווח גולמי",#N/A,FALSE,"הסברים"}</definedName>
    <definedName name="wrn.דוח._.עבור._.מבקרים." localSheetId="18" hidden="1">{"הנהח",#N/A,FALSE,"הסברים";"מלאי חומרי גלם",#N/A,FALSE,"הסברים";"תהליך",#N/A,FALSE,"הסברים";"תוצג",#N/A,FALSE,"הסברים";"רווח גולמי",#N/A,FALSE,"הסברים"}</definedName>
    <definedName name="wrn.דוח._.עבור._.מבקרים." localSheetId="38" hidden="1">{"הנהח",#N/A,FALSE,"הסברים";"מלאי חומרי גלם",#N/A,FALSE,"הסברים";"תהליך",#N/A,FALSE,"הסברים";"תוצג",#N/A,FALSE,"הסברים";"רווח גולמי",#N/A,FALSE,"הסברים"}</definedName>
    <definedName name="wrn.דוח._.עבור._.מבקרים." hidden="1">{"הנהח",#N/A,FALSE,"הסברים";"מלאי חומרי גלם",#N/A,FALSE,"הסברים";"תהליך",#N/A,FALSE,"הסברים";"תוצג",#N/A,FALSE,"הסברים";"רווח גולמי",#N/A,FALSE,"הסברים"}</definedName>
    <definedName name="wrn.דוח._.ערך._.מלאי._.אגיס._.סוכנויות." localSheetId="35" hidden="1">{"אגיס סוכנויות - מלאי",#N/A,FALSE,"מלאי";"הנחות מספקים",#N/A,FALSE,"מלאי";"פיצול קבוצה 44 חברה 30",#N/A,FALSE,"מלאי"}</definedName>
    <definedName name="wrn.דוח._.ערך._.מלאי._.אגיס._.סוכנויות." localSheetId="31" hidden="1">{"אגיס סוכנויות - מלאי",#N/A,FALSE,"מלאי";"הנחות מספקים",#N/A,FALSE,"מלאי";"פיצול קבוצה 44 חברה 30",#N/A,FALSE,"מלאי"}</definedName>
    <definedName name="wrn.דוח._.ערך._.מלאי._.אגיס._.סוכנויות." localSheetId="9" hidden="1">{"אגיס סוכנויות - מלאי",#N/A,FALSE,"מלאי";"הנחות מספקים",#N/A,FALSE,"מלאי";"פיצול קבוצה 44 חברה 30",#N/A,FALSE,"מלאי"}</definedName>
    <definedName name="wrn.דוח._.ערך._.מלאי._.אגיס._.סוכנויות." localSheetId="30" hidden="1">{"אגיס סוכנויות - מלאי",#N/A,FALSE,"מלאי";"הנחות מספקים",#N/A,FALSE,"מלאי";"פיצול קבוצה 44 חברה 30",#N/A,FALSE,"מלאי"}</definedName>
    <definedName name="wrn.דוח._.ערך._.מלאי._.אגיס._.סוכנויות." localSheetId="51" hidden="1">{"אגיס סוכנויות - מלאי",#N/A,FALSE,"מלאי";"הנחות מספקים",#N/A,FALSE,"מלאי";"פיצול קבוצה 44 חברה 30",#N/A,FALSE,"מלאי"}</definedName>
    <definedName name="wrn.דוח._.ערך._.מלאי._.אגיס._.סוכנויות." localSheetId="7" hidden="1">{"אגיס סוכנויות - מלאי",#N/A,FALSE,"מלאי";"הנחות מספקים",#N/A,FALSE,"מלאי";"פיצול קבוצה 44 חברה 30",#N/A,FALSE,"מלאי"}</definedName>
    <definedName name="wrn.דוח._.ערך._.מלאי._.אגיס._.סוכנויות." localSheetId="33" hidden="1">{"אגיס סוכנויות - מלאי",#N/A,FALSE,"מלאי";"הנחות מספקים",#N/A,FALSE,"מלאי";"פיצול קבוצה 44 חברה 30",#N/A,FALSE,"מלאי"}</definedName>
    <definedName name="wrn.דוח._.ערך._.מלאי._.אגיס._.סוכנויות." localSheetId="6" hidden="1">{"אגיס סוכנויות - מלאי",#N/A,FALSE,"מלאי";"הנחות מספקים",#N/A,FALSE,"מלאי";"פיצול קבוצה 44 חברה 30",#N/A,FALSE,"מלאי"}</definedName>
    <definedName name="wrn.דוח._.ערך._.מלאי._.אגיס._.סוכנויות." localSheetId="16" hidden="1">{"אגיס סוכנויות - מלאי",#N/A,FALSE,"מלאי";"הנחות מספקים",#N/A,FALSE,"מלאי";"פיצול קבוצה 44 חברה 30",#N/A,FALSE,"מלאי"}</definedName>
    <definedName name="wrn.דוח._.ערך._.מלאי._.אגיס._.סוכנויות." localSheetId="10" hidden="1">{"אגיס סוכנויות - מלאי",#N/A,FALSE,"מלאי";"הנחות מספקים",#N/A,FALSE,"מלאי";"פיצול קבוצה 44 חברה 30",#N/A,FALSE,"מלאי"}</definedName>
    <definedName name="wrn.דוח._.ערך._.מלאי._.אגיס._.סוכנויות." localSheetId="29" hidden="1">{"אגיס סוכנויות - מלאי",#N/A,FALSE,"מלאי";"הנחות מספקים",#N/A,FALSE,"מלאי";"פיצול קבוצה 44 חברה 30",#N/A,FALSE,"מלאי"}</definedName>
    <definedName name="wrn.דוח._.ערך._.מלאי._.אגיס._.סוכנויות." localSheetId="28" hidden="1">{"אגיס סוכנויות - מלאי",#N/A,FALSE,"מלאי";"הנחות מספקים",#N/A,FALSE,"מלאי";"פיצול קבוצה 44 חברה 30",#N/A,FALSE,"מלאי"}</definedName>
    <definedName name="wrn.דוח._.ערך._.מלאי._.אגיס._.סוכנויות." localSheetId="11" hidden="1">{"אגיס סוכנויות - מלאי",#N/A,FALSE,"מלאי";"הנחות מספקים",#N/A,FALSE,"מלאי";"פיצול קבוצה 44 חברה 30",#N/A,FALSE,"מלאי"}</definedName>
    <definedName name="wrn.דוח._.ערך._.מלאי._.אגיס._.סוכנויות." localSheetId="36" hidden="1">{"אגיס סוכנויות - מלאי",#N/A,FALSE,"מלאי";"הנחות מספקים",#N/A,FALSE,"מלאי";"פיצול קבוצה 44 חברה 30",#N/A,FALSE,"מלאי"}</definedName>
    <definedName name="wrn.דוח._.ערך._.מלאי._.אגיס._.סוכנויות." localSheetId="32" hidden="1">{"אגיס סוכנויות - מלאי",#N/A,FALSE,"מלאי";"הנחות מספקים",#N/A,FALSE,"מלאי";"פיצול קבוצה 44 חברה 30",#N/A,FALSE,"מלאי"}</definedName>
    <definedName name="wrn.דוח._.ערך._.מלאי._.אגיס._.סוכנויות." localSheetId="18" hidden="1">{"אגיס סוכנויות - מלאי",#N/A,FALSE,"מלאי";"הנחות מספקים",#N/A,FALSE,"מלאי";"פיצול קבוצה 44 חברה 30",#N/A,FALSE,"מלאי"}</definedName>
    <definedName name="wrn.דוח._.ערך._.מלאי._.אגיס._.סוכנויות." localSheetId="38" hidden="1">{"אגיס סוכנויות - מלאי",#N/A,FALSE,"מלאי";"הנחות מספקים",#N/A,FALSE,"מלאי";"פיצול קבוצה 44 חברה 30",#N/A,FALSE,"מלאי"}</definedName>
    <definedName name="wrn.דוח._.ערך._.מלאי._.אגיס._.סוכנויות." hidden="1">{"אגיס סוכנויות - מלאי",#N/A,FALSE,"מלאי";"הנחות מספקים",#N/A,FALSE,"מלאי";"פיצול קבוצה 44 חברה 30",#N/A,FALSE,"מלאי"}</definedName>
    <definedName name="wrn.דוח._.תזרים._.מזומנים." localSheetId="9" hidden="1">{"תזרים מזומנים",#N/A,FALSE,"תזרים מזומנים";"דוח תזרים",#N/A,FALSE,"תזרים מזומנים";"נספח",#N/A,FALSE,"תזרים מזומנים"}</definedName>
    <definedName name="wrn.דוח._.תזרים._.מזומנים." localSheetId="16" hidden="1">{"תזרים מזומנים",#N/A,FALSE,"תזרים מזומנים";"דוח תזרים",#N/A,FALSE,"תזרים מזומנים";"נספח",#N/A,FALSE,"תזרים מזומנים"}</definedName>
    <definedName name="wrn.דוח._.תזרים._.מזומנים." localSheetId="10" hidden="1">{"תזרים מזומנים",#N/A,FALSE,"תזרים מזומנים";"דוח תזרים",#N/A,FALSE,"תזרים מזומנים";"נספח",#N/A,FALSE,"תזרים מזומנים"}</definedName>
    <definedName name="wrn.דוח._.תזרים._.מזומנים." localSheetId="11" hidden="1">{"תזרים מזומנים",#N/A,FALSE,"תזרים מזומנים";"דוח תזרים",#N/A,FALSE,"תזרים מזומנים";"נספח",#N/A,FALSE,"תזרים מזומנים"}</definedName>
    <definedName name="wrn.דוח._.תזרים._.מזומנים." localSheetId="18" hidden="1">{"תזרים מזומנים",#N/A,FALSE,"תזרים מזומנים";"דוח תזרים",#N/A,FALSE,"תזרים מזומנים";"נספח",#N/A,FALSE,"תזרים מזומנים"}</definedName>
    <definedName name="wrn.דוח._.תזרים._.מזומנים." localSheetId="38" hidden="1">{"תזרים מזומנים",#N/A,FALSE,"תזרים מזומנים";"דוח תזרים",#N/A,FALSE,"תזרים מזומנים";"נספח",#N/A,FALSE,"תזרים מזומנים"}</definedName>
    <definedName name="wrn.דוח._.תזרים._.מזומנים." hidden="1">{"תזרים מזומנים",#N/A,FALSE,"תזרים מזומנים";"דוח תזרים",#N/A,FALSE,"תזרים מזומנים";"נספח",#N/A,FALSE,"תזרים מזומנים"}</definedName>
    <definedName name="wrn.דוח._.תזרים._.מזומנים._1" localSheetId="9" hidden="1">{"תזרים מזומנים",#N/A,FALSE,"תזרים מזומנים";"דוח תזרים",#N/A,FALSE,"תזרים מזומנים";"נספח",#N/A,FALSE,"תזרים מזומנים"}</definedName>
    <definedName name="wrn.דוח._.תזרים._.מזומנים._1" localSheetId="16" hidden="1">{"תזרים מזומנים",#N/A,FALSE,"תזרים מזומנים";"דוח תזרים",#N/A,FALSE,"תזרים מזומנים";"נספח",#N/A,FALSE,"תזרים מזומנים"}</definedName>
    <definedName name="wrn.דוח._.תזרים._.מזומנים._1" localSheetId="10" hidden="1">{"תזרים מזומנים",#N/A,FALSE,"תזרים מזומנים";"דוח תזרים",#N/A,FALSE,"תזרים מזומנים";"נספח",#N/A,FALSE,"תזרים מזומנים"}</definedName>
    <definedName name="wrn.דוח._.תזרים._.מזומנים._1" localSheetId="11" hidden="1">{"תזרים מזומנים",#N/A,FALSE,"תזרים מזומנים";"דוח תזרים",#N/A,FALSE,"תזרים מזומנים";"נספח",#N/A,FALSE,"תזרים מזומנים"}</definedName>
    <definedName name="wrn.דוח._.תזרים._.מזומנים._1" localSheetId="18" hidden="1">{"תזרים מזומנים",#N/A,FALSE,"תזרים מזומנים";"דוח תזרים",#N/A,FALSE,"תזרים מזומנים";"נספח",#N/A,FALSE,"תזרים מזומנים"}</definedName>
    <definedName name="wrn.דוח._.תזרים._.מזומנים._1" localSheetId="38" hidden="1">{"תזרים מזומנים",#N/A,FALSE,"תזרים מזומנים";"דוח תזרים",#N/A,FALSE,"תזרים מזומנים";"נספח",#N/A,FALSE,"תזרים מזומנים"}</definedName>
    <definedName name="wrn.דוח._.תזרים._.מזומנים._1" hidden="1">{"תזרים מזומנים",#N/A,FALSE,"תזרים מזומנים";"דוח תזרים",#N/A,FALSE,"תזרים מזומנים";"נספח",#N/A,FALSE,"תזרים מזומנים"}</definedName>
    <definedName name="wrn.דוח._.תזרים._.מזומנים._2" localSheetId="9" hidden="1">{"תזרים מזומנים",#N/A,FALSE,"תזרים מזומנים";"דוח תזרים",#N/A,FALSE,"תזרים מזומנים";"נספח",#N/A,FALSE,"תזרים מזומנים"}</definedName>
    <definedName name="wrn.דוח._.תזרים._.מזומנים._2" localSheetId="16" hidden="1">{"תזרים מזומנים",#N/A,FALSE,"תזרים מזומנים";"דוח תזרים",#N/A,FALSE,"תזרים מזומנים";"נספח",#N/A,FALSE,"תזרים מזומנים"}</definedName>
    <definedName name="wrn.דוח._.תזרים._.מזומנים._2" localSheetId="10" hidden="1">{"תזרים מזומנים",#N/A,FALSE,"תזרים מזומנים";"דוח תזרים",#N/A,FALSE,"תזרים מזומנים";"נספח",#N/A,FALSE,"תזרים מזומנים"}</definedName>
    <definedName name="wrn.דוח._.תזרים._.מזומנים._2" localSheetId="11" hidden="1">{"תזרים מזומנים",#N/A,FALSE,"תזרים מזומנים";"דוח תזרים",#N/A,FALSE,"תזרים מזומנים";"נספח",#N/A,FALSE,"תזרים מזומנים"}</definedName>
    <definedName name="wrn.דוח._.תזרים._.מזומנים._2" localSheetId="18" hidden="1">{"תזרים מזומנים",#N/A,FALSE,"תזרים מזומנים";"דוח תזרים",#N/A,FALSE,"תזרים מזומנים";"נספח",#N/A,FALSE,"תזרים מזומנים"}</definedName>
    <definedName name="wrn.דוח._.תזרים._.מזומנים._2" localSheetId="38" hidden="1">{"תזרים מזומנים",#N/A,FALSE,"תזרים מזומנים";"דוח תזרים",#N/A,FALSE,"תזרים מזומנים";"נספח",#N/A,FALSE,"תזרים מזומנים"}</definedName>
    <definedName name="wrn.דוח._.תזרים._.מזומנים._2" hidden="1">{"תזרים מזומנים",#N/A,FALSE,"תזרים מזומנים";"דוח תזרים",#N/A,FALSE,"תזרים מזומנים";"נספח",#N/A,FALSE,"תזרים מזומנים"}</definedName>
    <definedName name="wrn.דוח._.תפעולי._.מקוצר." localSheetId="9" hidden="1">{#N/A,#N/A,TRUE,"כותרת עיקרי תקציב";#N/A,#N/A,TRUE,"אינדקס";#N/A,#N/A,TRUE,"תמצית מנהלים";#N/A,#N/A,TRUE,"חודשי-ביצוע מול תקציב";#N/A,#N/A,TRUE,"מגמה כלל חברה";#N/A,#N/A,TRUE,"מרחבים מצטבר";#N/A,#N/A,TRUE,"מרחבים חודשי";#N/A,#N/A,TRUE,"נספחים";#N/A,#N/A,TRUE,"צפון מול תקציב";#N/A,#N/A,TRUE,"מרכז מול תקציב";#N/A,#N/A,TRUE,"דן מול תקציב";#N/A,#N/A,TRUE,"דרום מול תקציב";#N/A,#N/A,TRUE,"לא ידוע מול תקציב"}</definedName>
    <definedName name="wrn.דוח._.תפעולי._.מקוצר." localSheetId="16" hidden="1">{#N/A,#N/A,TRUE,"כותרת עיקרי תקציב";#N/A,#N/A,TRUE,"אינדקס";#N/A,#N/A,TRUE,"תמצית מנהלים";#N/A,#N/A,TRUE,"חודשי-ביצוע מול תקציב";#N/A,#N/A,TRUE,"מגמה כלל חברה";#N/A,#N/A,TRUE,"מרחבים מצטבר";#N/A,#N/A,TRUE,"מרחבים חודשי";#N/A,#N/A,TRUE,"נספחים";#N/A,#N/A,TRUE,"צפון מול תקציב";#N/A,#N/A,TRUE,"מרכז מול תקציב";#N/A,#N/A,TRUE,"דן מול תקציב";#N/A,#N/A,TRUE,"דרום מול תקציב";#N/A,#N/A,TRUE,"לא ידוע מול תקציב"}</definedName>
    <definedName name="wrn.דוח._.תפעולי._.מקוצר." localSheetId="10" hidden="1">{#N/A,#N/A,TRUE,"כותרת עיקרי תקציב";#N/A,#N/A,TRUE,"אינדקס";#N/A,#N/A,TRUE,"תמצית מנהלים";#N/A,#N/A,TRUE,"חודשי-ביצוע מול תקציב";#N/A,#N/A,TRUE,"מגמה כלל חברה";#N/A,#N/A,TRUE,"מרחבים מצטבר";#N/A,#N/A,TRUE,"מרחבים חודשי";#N/A,#N/A,TRUE,"נספחים";#N/A,#N/A,TRUE,"צפון מול תקציב";#N/A,#N/A,TRUE,"מרכז מול תקציב";#N/A,#N/A,TRUE,"דן מול תקציב";#N/A,#N/A,TRUE,"דרום מול תקציב";#N/A,#N/A,TRUE,"לא ידוע מול תקציב"}</definedName>
    <definedName name="wrn.דוח._.תפעולי._.מקוצר." localSheetId="11" hidden="1">{#N/A,#N/A,TRUE,"כותרת עיקרי תקציב";#N/A,#N/A,TRUE,"אינדקס";#N/A,#N/A,TRUE,"תמצית מנהלים";#N/A,#N/A,TRUE,"חודשי-ביצוע מול תקציב";#N/A,#N/A,TRUE,"מגמה כלל חברה";#N/A,#N/A,TRUE,"מרחבים מצטבר";#N/A,#N/A,TRUE,"מרחבים חודשי";#N/A,#N/A,TRUE,"נספחים";#N/A,#N/A,TRUE,"צפון מול תקציב";#N/A,#N/A,TRUE,"מרכז מול תקציב";#N/A,#N/A,TRUE,"דן מול תקציב";#N/A,#N/A,TRUE,"דרום מול תקציב";#N/A,#N/A,TRUE,"לא ידוע מול תקציב"}</definedName>
    <definedName name="wrn.דוח._.תפעולי._.מקוצר." localSheetId="18" hidden="1">{#N/A,#N/A,TRUE,"כותרת עיקרי תקציב";#N/A,#N/A,TRUE,"אינדקס";#N/A,#N/A,TRUE,"תמצית מנהלים";#N/A,#N/A,TRUE,"חודשי-ביצוע מול תקציב";#N/A,#N/A,TRUE,"מגמה כלל חברה";#N/A,#N/A,TRUE,"מרחבים מצטבר";#N/A,#N/A,TRUE,"מרחבים חודשי";#N/A,#N/A,TRUE,"נספחים";#N/A,#N/A,TRUE,"צפון מול תקציב";#N/A,#N/A,TRUE,"מרכז מול תקציב";#N/A,#N/A,TRUE,"דן מול תקציב";#N/A,#N/A,TRUE,"דרום מול תקציב";#N/A,#N/A,TRUE,"לא ידוע מול תקציב"}</definedName>
    <definedName name="wrn.דוח._.תפעולי._.מקוצר." localSheetId="38" hidden="1">{#N/A,#N/A,TRUE,"כותרת עיקרי תקציב";#N/A,#N/A,TRUE,"אינדקס";#N/A,#N/A,TRUE,"תמצית מנהלים";#N/A,#N/A,TRUE,"חודשי-ביצוע מול תקציב";#N/A,#N/A,TRUE,"מגמה כלל חברה";#N/A,#N/A,TRUE,"מרחבים מצטבר";#N/A,#N/A,TRUE,"מרחבים חודשי";#N/A,#N/A,TRUE,"נספחים";#N/A,#N/A,TRUE,"צפון מול תקציב";#N/A,#N/A,TRUE,"מרכז מול תקציב";#N/A,#N/A,TRUE,"דן מול תקציב";#N/A,#N/A,TRUE,"דרום מול תקציב";#N/A,#N/A,TRUE,"לא ידוע מול תקציב"}</definedName>
    <definedName name="wrn.דוח._.תפעולי._.מקוצר." hidden="1">{#N/A,#N/A,TRUE,"כותרת עיקרי תקציב";#N/A,#N/A,TRUE,"אינדקס";#N/A,#N/A,TRUE,"תמצית מנהלים";#N/A,#N/A,TRUE,"חודשי-ביצוע מול תקציב";#N/A,#N/A,TRUE,"מגמה כלל חברה";#N/A,#N/A,TRUE,"מרחבים מצטבר";#N/A,#N/A,TRUE,"מרחבים חודשי";#N/A,#N/A,TRUE,"נספחים";#N/A,#N/A,TRUE,"צפון מול תקציב";#N/A,#N/A,TRUE,"מרכז מול תקציב";#N/A,#N/A,TRUE,"דן מול תקציב";#N/A,#N/A,TRUE,"דרום מול תקציב";#N/A,#N/A,TRUE,"לא ידוע מול תקציב"}</definedName>
    <definedName name="wrn.דוח_מרכז." localSheetId="35" hidden="1">{"רווח והפסד",#N/A,FALSE,"תכנית לבנק (2)";"באור_ראשון",#N/A,FALSE,"תכנית לבנק (2)";"באור_שני",#N/A,FALSE,"תכנית לבנק (2)";"מכירות",#N/A,FALSE,"SALES"}</definedName>
    <definedName name="wrn.דוח_מרכז." localSheetId="31" hidden="1">{"רווח והפסד",#N/A,FALSE,"תכנית לבנק (2)";"באור_ראשון",#N/A,FALSE,"תכנית לבנק (2)";"באור_שני",#N/A,FALSE,"תכנית לבנק (2)";"מכירות",#N/A,FALSE,"SALES"}</definedName>
    <definedName name="wrn.דוח_מרכז." localSheetId="9" hidden="1">{"רווח והפסד",#N/A,FALSE,"תכנית לבנק (2)";"באור_ראשון",#N/A,FALSE,"תכנית לבנק (2)";"באור_שני",#N/A,FALSE,"תכנית לבנק (2)";"מכירות",#N/A,FALSE,"SALES"}</definedName>
    <definedName name="wrn.דוח_מרכז." localSheetId="30" hidden="1">{"רווח והפסד",#N/A,FALSE,"תכנית לבנק (2)";"באור_ראשון",#N/A,FALSE,"תכנית לבנק (2)";"באור_שני",#N/A,FALSE,"תכנית לבנק (2)";"מכירות",#N/A,FALSE,"SALES"}</definedName>
    <definedName name="wrn.דוח_מרכז." localSheetId="51" hidden="1">{"רווח והפסד",#N/A,FALSE,"תכנית לבנק (2)";"באור_ראשון",#N/A,FALSE,"תכנית לבנק (2)";"באור_שני",#N/A,FALSE,"תכנית לבנק (2)";"מכירות",#N/A,FALSE,"SALES"}</definedName>
    <definedName name="wrn.דוח_מרכז." localSheetId="7" hidden="1">{"רווח והפסד",#N/A,FALSE,"תכנית לבנק (2)";"באור_ראשון",#N/A,FALSE,"תכנית לבנק (2)";"באור_שני",#N/A,FALSE,"תכנית לבנק (2)";"מכירות",#N/A,FALSE,"SALES"}</definedName>
    <definedName name="wrn.דוח_מרכז." localSheetId="33" hidden="1">{"רווח והפסד",#N/A,FALSE,"תכנית לבנק (2)";"באור_ראשון",#N/A,FALSE,"תכנית לבנק (2)";"באור_שני",#N/A,FALSE,"תכנית לבנק (2)";"מכירות",#N/A,FALSE,"SALES"}</definedName>
    <definedName name="wrn.דוח_מרכז." localSheetId="6" hidden="1">{"רווח והפסד",#N/A,FALSE,"תכנית לבנק (2)";"באור_ראשון",#N/A,FALSE,"תכנית לבנק (2)";"באור_שני",#N/A,FALSE,"תכנית לבנק (2)";"מכירות",#N/A,FALSE,"SALES"}</definedName>
    <definedName name="wrn.דוח_מרכז." localSheetId="16" hidden="1">{"רווח והפסד",#N/A,FALSE,"תכנית לבנק (2)";"באור_ראשון",#N/A,FALSE,"תכנית לבנק (2)";"באור_שני",#N/A,FALSE,"תכנית לבנק (2)";"מכירות",#N/A,FALSE,"SALES"}</definedName>
    <definedName name="wrn.דוח_מרכז." localSheetId="10" hidden="1">{"רווח והפסד",#N/A,FALSE,"תכנית לבנק (2)";"באור_ראשון",#N/A,FALSE,"תכנית לבנק (2)";"באור_שני",#N/A,FALSE,"תכנית לבנק (2)";"מכירות",#N/A,FALSE,"SALES"}</definedName>
    <definedName name="wrn.דוח_מרכז." localSheetId="29" hidden="1">{"רווח והפסד",#N/A,FALSE,"תכנית לבנק (2)";"באור_ראשון",#N/A,FALSE,"תכנית לבנק (2)";"באור_שני",#N/A,FALSE,"תכנית לבנק (2)";"מכירות",#N/A,FALSE,"SALES"}</definedName>
    <definedName name="wrn.דוח_מרכז." localSheetId="28" hidden="1">{"רווח והפסד",#N/A,FALSE,"תכנית לבנק (2)";"באור_ראשון",#N/A,FALSE,"תכנית לבנק (2)";"באור_שני",#N/A,FALSE,"תכנית לבנק (2)";"מכירות",#N/A,FALSE,"SALES"}</definedName>
    <definedName name="wrn.דוח_מרכז." localSheetId="11" hidden="1">{"רווח והפסד",#N/A,FALSE,"תכנית לבנק (2)";"באור_ראשון",#N/A,FALSE,"תכנית לבנק (2)";"באור_שני",#N/A,FALSE,"תכנית לבנק (2)";"מכירות",#N/A,FALSE,"SALES"}</definedName>
    <definedName name="wrn.דוח_מרכז." localSheetId="36" hidden="1">{"רווח והפסד",#N/A,FALSE,"תכנית לבנק (2)";"באור_ראשון",#N/A,FALSE,"תכנית לבנק (2)";"באור_שני",#N/A,FALSE,"תכנית לבנק (2)";"מכירות",#N/A,FALSE,"SALES"}</definedName>
    <definedName name="wrn.דוח_מרכז." localSheetId="32" hidden="1">{"רווח והפסד",#N/A,FALSE,"תכנית לבנק (2)";"באור_ראשון",#N/A,FALSE,"תכנית לבנק (2)";"באור_שני",#N/A,FALSE,"תכנית לבנק (2)";"מכירות",#N/A,FALSE,"SALES"}</definedName>
    <definedName name="wrn.דוח_מרכז." localSheetId="18" hidden="1">{"רווח והפסד",#N/A,FALSE,"תכנית לבנק (2)";"באור_ראשון",#N/A,FALSE,"תכנית לבנק (2)";"באור_שני",#N/A,FALSE,"תכנית לבנק (2)";"מכירות",#N/A,FALSE,"SALES"}</definedName>
    <definedName name="wrn.דוח_מרכז." localSheetId="38" hidden="1">{"רווח והפסד",#N/A,FALSE,"תכנית לבנק (2)";"באור_ראשון",#N/A,FALSE,"תכנית לבנק (2)";"באור_שני",#N/A,FALSE,"תכנית לבנק (2)";"מכירות",#N/A,FALSE,"SALES"}</definedName>
    <definedName name="wrn.דוח_מרכז." hidden="1">{"רווח והפסד",#N/A,FALSE,"תכנית לבנק (2)";"באור_ראשון",#N/A,FALSE,"תכנית לבנק (2)";"באור_שני",#N/A,FALSE,"תכנית לבנק (2)";"מכירות",#N/A,FALSE,"SALES"}</definedName>
    <definedName name="wrn.דוחות._.גרשון." localSheetId="9" hidden="1">{"הלוואות",#N/A,FALSE,"ריכוז לדוח תזרים"}</definedName>
    <definedName name="wrn.דוחות._.גרשון." localSheetId="16" hidden="1">{"הלוואות",#N/A,FALSE,"ריכוז לדוח תזרים"}</definedName>
    <definedName name="wrn.דוחות._.גרשון." localSheetId="10" hidden="1">{"הלוואות",#N/A,FALSE,"ריכוז לדוח תזרים"}</definedName>
    <definedName name="wrn.דוחות._.גרשון." localSheetId="11" hidden="1">{"הלוואות",#N/A,FALSE,"ריכוז לדוח תזרים"}</definedName>
    <definedName name="wrn.דוחות._.גרשון." localSheetId="18" hidden="1">{"הלוואות",#N/A,FALSE,"ריכוז לדוח תזרים"}</definedName>
    <definedName name="wrn.דוחות._.גרשון." localSheetId="38" hidden="1">{"הלוואות",#N/A,FALSE,"ריכוז לדוח תזרים"}</definedName>
    <definedName name="wrn.דוחות._.גרשון." hidden="1">{"הלוואות",#N/A,FALSE,"ריכוז לדוח תזרים"}</definedName>
    <definedName name="wrn.דוחות._.כספיים." localSheetId="9" hidden="1">{#N/A,#N/A,FALSE,"דף כותרת";"דוחות כספיים",#N/A,FALSE,"דוחות כספיים"}</definedName>
    <definedName name="wrn.דוחות._.כספיים." localSheetId="16" hidden="1">{#N/A,#N/A,FALSE,"דף כותרת";"דוחות כספיים",#N/A,FALSE,"דוחות כספיים"}</definedName>
    <definedName name="wrn.דוחות._.כספיים." localSheetId="10" hidden="1">{#N/A,#N/A,FALSE,"דף כותרת";"דוחות כספיים",#N/A,FALSE,"דוחות כספיים"}</definedName>
    <definedName name="wrn.דוחות._.כספיים." localSheetId="11" hidden="1">{#N/A,#N/A,FALSE,"דף כותרת";"דוחות כספיים",#N/A,FALSE,"דוחות כספיים"}</definedName>
    <definedName name="wrn.דוחות._.כספיים." localSheetId="18" hidden="1">{#N/A,#N/A,FALSE,"דף כותרת";"דוחות כספיים",#N/A,FALSE,"דוחות כספיים"}</definedName>
    <definedName name="wrn.דוחות._.כספיים." localSheetId="38" hidden="1">{#N/A,#N/A,FALSE,"דף כותרת";"דוחות כספיים",#N/A,FALSE,"דוחות כספיים"}</definedName>
    <definedName name="wrn.דוחות._.כספיים." hidden="1">{#N/A,#N/A,FALSE,"דף כותרת";"דוחות כספיים",#N/A,FALSE,"דוחות כספיים"}</definedName>
    <definedName name="wrn.דף._.1." localSheetId="9" hidden="1">{"דף 1",#N/A,FALSE,"דוח 1298"}</definedName>
    <definedName name="wrn.דף._.1." localSheetId="51" hidden="1">{"דף 1",#N/A,FALSE,"דוח 1298"}</definedName>
    <definedName name="wrn.דף._.1." localSheetId="7" hidden="1">{"דף 1",#N/A,FALSE,"דוח 1298"}</definedName>
    <definedName name="wrn.דף._.1." localSheetId="6" hidden="1">{"דף 1",#N/A,FALSE,"דוח 1298"}</definedName>
    <definedName name="wrn.דף._.1." localSheetId="10" hidden="1">{"דף 1",#N/A,FALSE,"דוח 1298"}</definedName>
    <definedName name="wrn.דף._.1." localSheetId="28" hidden="1">{"דף 1",#N/A,FALSE,"דוח 1298"}</definedName>
    <definedName name="wrn.דף._.1." localSheetId="11" hidden="1">{"דף 1",#N/A,FALSE,"דוח 1298"}</definedName>
    <definedName name="wrn.דף._.1." localSheetId="36" hidden="1">{"דף 1",#N/A,FALSE,"דוח 1298"}</definedName>
    <definedName name="wrn.דף._.1." localSheetId="18" hidden="1">{"דף 1",#N/A,FALSE,"דוח 1298"}</definedName>
    <definedName name="wrn.דף._.1." localSheetId="38" hidden="1">{"דף 1",#N/A,FALSE,"דוח 1298"}</definedName>
    <definedName name="wrn.דף._.1." hidden="1">{"דף 1",#N/A,FALSE,"דוח 1298"}</definedName>
    <definedName name="wrn.דף._.2." localSheetId="9" hidden="1">{"דף 2",#N/A,FALSE,"דוח 1298"}</definedName>
    <definedName name="wrn.דף._.2." localSheetId="51" hidden="1">{"דף 2",#N/A,FALSE,"דוח 1298"}</definedName>
    <definedName name="wrn.דף._.2." localSheetId="7" hidden="1">{"דף 2",#N/A,FALSE,"דוח 1298"}</definedName>
    <definedName name="wrn.דף._.2." localSheetId="6" hidden="1">{"דף 2",#N/A,FALSE,"דוח 1298"}</definedName>
    <definedName name="wrn.דף._.2." localSheetId="10" hidden="1">{"דף 2",#N/A,FALSE,"דוח 1298"}</definedName>
    <definedName name="wrn.דף._.2." localSheetId="28" hidden="1">{"דף 2",#N/A,FALSE,"דוח 1298"}</definedName>
    <definedName name="wrn.דף._.2." localSheetId="11" hidden="1">{"דף 2",#N/A,FALSE,"דוח 1298"}</definedName>
    <definedName name="wrn.דף._.2." localSheetId="36" hidden="1">{"דף 2",#N/A,FALSE,"דוח 1298"}</definedName>
    <definedName name="wrn.דף._.2." localSheetId="18" hidden="1">{"דף 2",#N/A,FALSE,"דוח 1298"}</definedName>
    <definedName name="wrn.דף._.2." localSheetId="38" hidden="1">{"דף 2",#N/A,FALSE,"דוח 1298"}</definedName>
    <definedName name="wrn.דף._.2." hidden="1">{"דף 2",#N/A,FALSE,"דוח 1298"}</definedName>
    <definedName name="wrn.הדפסה." localSheetId="9" hidden="1">{"מאזן_בוחן",#N/A,FALSE,"גיליון1";"רוהפ_מפורט",#N/A,FALSE,"גיליון2";"תקציב",#N/A,FALSE,"גיליון3";"רכוש_קבוע",#N/A,FALSE,"גליון 8"}</definedName>
    <definedName name="wrn.הדפסה." localSheetId="51" hidden="1">{"מאזן_בוחן",#N/A,FALSE,"גיליון1";"רוהפ_מפורט",#N/A,FALSE,"גיליון2";"תקציב",#N/A,FALSE,"גיליון3";"רכוש_קבוע",#N/A,FALSE,"גליון 8"}</definedName>
    <definedName name="wrn.הדפסה." localSheetId="7" hidden="1">{"מאזן_בוחן",#N/A,FALSE,"גיליון1";"רוהפ_מפורט",#N/A,FALSE,"גיליון2";"תקציב",#N/A,FALSE,"גיליון3";"רכוש_קבוע",#N/A,FALSE,"גליון 8"}</definedName>
    <definedName name="wrn.הדפסה." localSheetId="6" hidden="1">{"מאזן_בוחן",#N/A,FALSE,"גיליון1";"רוהפ_מפורט",#N/A,FALSE,"גיליון2";"תקציב",#N/A,FALSE,"גיליון3";"רכוש_קבוע",#N/A,FALSE,"גליון 8"}</definedName>
    <definedName name="wrn.הדפסה." localSheetId="16" hidden="1">{"מאזן_בוחן",#N/A,FALSE,"גיליון1";"רוהפ_מפורט",#N/A,FALSE,"גיליון2";"תקציב",#N/A,FALSE,"גיליון3";"רכוש_קבוע",#N/A,FALSE,"גליון 8"}</definedName>
    <definedName name="wrn.הדפסה." localSheetId="10" hidden="1">{"מאזן_בוחן",#N/A,FALSE,"גיליון1";"רוהפ_מפורט",#N/A,FALSE,"גיליון2";"תקציב",#N/A,FALSE,"גיליון3";"רכוש_קבוע",#N/A,FALSE,"גליון 8"}</definedName>
    <definedName name="wrn.הדפסה." localSheetId="28" hidden="1">{"מאזן_בוחן",#N/A,FALSE,"גיליון1";"רוהפ_מפורט",#N/A,FALSE,"גיליון2";"תקציב",#N/A,FALSE,"גיליון3";"רכוש_קבוע",#N/A,FALSE,"גליון 8"}</definedName>
    <definedName name="wrn.הדפסה." localSheetId="11" hidden="1">{"מאזן_בוחן",#N/A,FALSE,"גיליון1";"רוהפ_מפורט",#N/A,FALSE,"גיליון2";"תקציב",#N/A,FALSE,"גיליון3";"רכוש_קבוע",#N/A,FALSE,"גליון 8"}</definedName>
    <definedName name="wrn.הדפסה." localSheetId="36" hidden="1">{"מאזן_בוחן",#N/A,FALSE,"גיליון1";"רוהפ_מפורט",#N/A,FALSE,"גיליון2";"תקציב",#N/A,FALSE,"גיליון3";"רכוש_קבוע",#N/A,FALSE,"גליון 8"}</definedName>
    <definedName name="wrn.הדפסה." localSheetId="18" hidden="1">{"מאזן_בוחן",#N/A,FALSE,"גיליון1";"רוהפ_מפורט",#N/A,FALSE,"גיליון2";"תקציב",#N/A,FALSE,"גיליון3";"רכוש_קבוע",#N/A,FALSE,"גליון 8"}</definedName>
    <definedName name="wrn.הדפסה." localSheetId="38" hidden="1">{"מאזן_בוחן",#N/A,FALSE,"גיליון1";"רוהפ_מפורט",#N/A,FALSE,"גיליון2";"תקציב",#N/A,FALSE,"גיליון3";"רכוש_קבוע",#N/A,FALSE,"גליון 8"}</definedName>
    <definedName name="wrn.הדפסה." hidden="1">{"מאזן_בוחן",#N/A,FALSE,"גיליון1";"רוהפ_מפורט",#N/A,FALSE,"גיליון2";"תקציב",#N/A,FALSE,"גיליון3";"רכוש_קבוע",#N/A,FALSE,"גליון 8"}</definedName>
    <definedName name="wrn.הדפסת._.תקציב._.מלא." localSheetId="9" hidden="1">{"שנתי",#N/A,TRUE,"Cost of Good Sold"}</definedName>
    <definedName name="wrn.הדפסת._.תקציב._.מלא." localSheetId="51" hidden="1">{"שנתי",#N/A,TRUE,"Cost of Good Sold"}</definedName>
    <definedName name="wrn.הדפסת._.תקציב._.מלא." localSheetId="7" hidden="1">{"שנתי",#N/A,TRUE,"Cost of Good Sold"}</definedName>
    <definedName name="wrn.הדפסת._.תקציב._.מלא." localSheetId="6" hidden="1">{"שנתי",#N/A,TRUE,"Cost of Good Sold"}</definedName>
    <definedName name="wrn.הדפסת._.תקציב._.מלא." localSheetId="16" hidden="1">{"שנתי",#N/A,TRUE,"Cost of Good Sold"}</definedName>
    <definedName name="wrn.הדפסת._.תקציב._.מלא." localSheetId="10" hidden="1">{"שנתי",#N/A,TRUE,"Cost of Good Sold"}</definedName>
    <definedName name="wrn.הדפסת._.תקציב._.מלא." localSheetId="29" hidden="1">{"שנתי",#N/A,TRUE,"Cost of Good Sold"}</definedName>
    <definedName name="wrn.הדפסת._.תקציב._.מלא." localSheetId="28" hidden="1">{"שנתי",#N/A,TRUE,"Cost of Good Sold"}</definedName>
    <definedName name="wrn.הדפסת._.תקציב._.מלא." localSheetId="11" hidden="1">{"שנתי",#N/A,TRUE,"Cost of Good Sold"}</definedName>
    <definedName name="wrn.הדפסת._.תקציב._.מלא." localSheetId="36" hidden="1">{"שנתי",#N/A,TRUE,"Cost of Good Sold"}</definedName>
    <definedName name="wrn.הדפסת._.תקציב._.מלא." localSheetId="18" hidden="1">{"שנתי",#N/A,TRUE,"Cost of Good Sold"}</definedName>
    <definedName name="wrn.הדפסת._.תקציב._.מלא." localSheetId="38" hidden="1">{"שנתי",#N/A,TRUE,"Cost of Good Sold"}</definedName>
    <definedName name="wrn.הדפסת._.תקציב._.מלא." hidden="1">{"שנתי",#N/A,TRUE,"Cost of Good Sold"}</definedName>
    <definedName name="wrn.הערות._.רבעון._.3." localSheetId="35" hidden="1">{"הערות",#N/A,FALSE,"תקציב מול ביצוע (2)"}</definedName>
    <definedName name="wrn.הערות._.רבעון._.3." localSheetId="31" hidden="1">{"הערות",#N/A,FALSE,"תקציב מול ביצוע (2)"}</definedName>
    <definedName name="wrn.הערות._.רבעון._.3." localSheetId="9" hidden="1">{"הערות",#N/A,FALSE,"תקציב מול ביצוע (2)"}</definedName>
    <definedName name="wrn.הערות._.רבעון._.3." localSheetId="30" hidden="1">{"הערות",#N/A,FALSE,"תקציב מול ביצוע (2)"}</definedName>
    <definedName name="wrn.הערות._.רבעון._.3." localSheetId="51" hidden="1">{"הערות",#N/A,FALSE,"תקציב מול ביצוע (2)"}</definedName>
    <definedName name="wrn.הערות._.רבעון._.3." localSheetId="7" hidden="1">{"הערות",#N/A,FALSE,"תקציב מול ביצוע (2)"}</definedName>
    <definedName name="wrn.הערות._.רבעון._.3." localSheetId="33" hidden="1">{"הערות",#N/A,FALSE,"תקציב מול ביצוע (2)"}</definedName>
    <definedName name="wrn.הערות._.רבעון._.3." localSheetId="6" hidden="1">{"הערות",#N/A,FALSE,"תקציב מול ביצוע (2)"}</definedName>
    <definedName name="wrn.הערות._.רבעון._.3." localSheetId="16" hidden="1">{"הערות",#N/A,FALSE,"תקציב מול ביצוע (2)"}</definedName>
    <definedName name="wrn.הערות._.רבעון._.3." localSheetId="10" hidden="1">{"הערות",#N/A,FALSE,"תקציב מול ביצוע (2)"}</definedName>
    <definedName name="wrn.הערות._.רבעון._.3." localSheetId="29" hidden="1">{"הערות",#N/A,FALSE,"תקציב מול ביצוע (2)"}</definedName>
    <definedName name="wrn.הערות._.רבעון._.3." localSheetId="28" hidden="1">{"הערות",#N/A,FALSE,"תקציב מול ביצוע (2)"}</definedName>
    <definedName name="wrn.הערות._.רבעון._.3." localSheetId="11" hidden="1">{"הערות",#N/A,FALSE,"תקציב מול ביצוע (2)"}</definedName>
    <definedName name="wrn.הערות._.רבעון._.3." localSheetId="36" hidden="1">{"הערות",#N/A,FALSE,"תקציב מול ביצוע (2)"}</definedName>
    <definedName name="wrn.הערות._.רבעון._.3." localSheetId="32" hidden="1">{"הערות",#N/A,FALSE,"תקציב מול ביצוע (2)"}</definedName>
    <definedName name="wrn.הערות._.רבעון._.3." localSheetId="18" hidden="1">{"הערות",#N/A,FALSE,"תקציב מול ביצוע (2)"}</definedName>
    <definedName name="wrn.הערות._.רבעון._.3." localSheetId="38" hidden="1">{"הערות",#N/A,FALSE,"תקציב מול ביצוע (2)"}</definedName>
    <definedName name="wrn.הערות._.רבעון._.3." hidden="1">{"הערות",#N/A,FALSE,"תקציב מול ביצוע (2)"}</definedName>
    <definedName name="wrn.השקעות." localSheetId="35" hidden="1">{"השקעות",#N/A,FALSE,"investments";"מפעל חדש",#N/A,FALSE,"nf"}</definedName>
    <definedName name="wrn.השקעות." localSheetId="31" hidden="1">{"השקעות",#N/A,FALSE,"investments";"מפעל חדש",#N/A,FALSE,"nf"}</definedName>
    <definedName name="wrn.השקעות." localSheetId="9" hidden="1">{"השקעות",#N/A,FALSE,"investments";"מפעל חדש",#N/A,FALSE,"nf"}</definedName>
    <definedName name="wrn.השקעות." localSheetId="30" hidden="1">{"השקעות",#N/A,FALSE,"investments";"מפעל חדש",#N/A,FALSE,"nf"}</definedName>
    <definedName name="wrn.השקעות." localSheetId="51" hidden="1">{"השקעות",#N/A,FALSE,"investments";"מפעל חדש",#N/A,FALSE,"nf"}</definedName>
    <definedName name="wrn.השקעות." localSheetId="7" hidden="1">{"השקעות",#N/A,FALSE,"investments";"מפעל חדש",#N/A,FALSE,"nf"}</definedName>
    <definedName name="wrn.השקעות." localSheetId="33" hidden="1">{"השקעות",#N/A,FALSE,"investments";"מפעל חדש",#N/A,FALSE,"nf"}</definedName>
    <definedName name="wrn.השקעות." localSheetId="6" hidden="1">{"השקעות",#N/A,FALSE,"investments";"מפעל חדש",#N/A,FALSE,"nf"}</definedName>
    <definedName name="wrn.השקעות." localSheetId="16" hidden="1">{"השקעות",#N/A,FALSE,"investments";"מפעל חדש",#N/A,FALSE,"nf"}</definedName>
    <definedName name="wrn.השקעות." localSheetId="10" hidden="1">{"השקעות",#N/A,FALSE,"investments";"מפעל חדש",#N/A,FALSE,"nf"}</definedName>
    <definedName name="wrn.השקעות." localSheetId="29" hidden="1">{"השקעות",#N/A,FALSE,"investments";"מפעל חדש",#N/A,FALSE,"nf"}</definedName>
    <definedName name="wrn.השקעות." localSheetId="28" hidden="1">{"השקעות",#N/A,FALSE,"investments";"מפעל חדש",#N/A,FALSE,"nf"}</definedName>
    <definedName name="wrn.השקעות." localSheetId="11" hidden="1">{"השקעות",#N/A,FALSE,"investments";"מפעל חדש",#N/A,FALSE,"nf"}</definedName>
    <definedName name="wrn.השקעות." localSheetId="36" hidden="1">{"השקעות",#N/A,FALSE,"investments";"מפעל חדש",#N/A,FALSE,"nf"}</definedName>
    <definedName name="wrn.השקעות." localSheetId="32" hidden="1">{"השקעות",#N/A,FALSE,"investments";"מפעל חדש",#N/A,FALSE,"nf"}</definedName>
    <definedName name="wrn.השקעות." localSheetId="18" hidden="1">{"השקעות",#N/A,FALSE,"investments";"מפעל חדש",#N/A,FALSE,"nf"}</definedName>
    <definedName name="wrn.השקעות." localSheetId="38" hidden="1">{"השקעות",#N/A,FALSE,"investments";"מפעל חדש",#N/A,FALSE,"nf"}</definedName>
    <definedName name="wrn.השקעות." hidden="1">{"השקעות",#N/A,FALSE,"investments";"מפעל חדש",#N/A,FALSE,"nf"}</definedName>
    <definedName name="wrn.חוברת._.ניתוחים." localSheetId="9" hidden="1">{#N/A,#N/A,FALSE,"מאזנים"}</definedName>
    <definedName name="wrn.חוברת._.ניתוחים." localSheetId="16" hidden="1">{#N/A,#N/A,FALSE,"מאזנים"}</definedName>
    <definedName name="wrn.חוברת._.ניתוחים." localSheetId="10" hidden="1">{#N/A,#N/A,FALSE,"מאזנים"}</definedName>
    <definedName name="wrn.חוברת._.ניתוחים." localSheetId="11" hidden="1">{#N/A,#N/A,FALSE,"מאזנים"}</definedName>
    <definedName name="wrn.חוברת._.ניתוחים." localSheetId="18" hidden="1">{#N/A,#N/A,FALSE,"מאזנים"}</definedName>
    <definedName name="wrn.חוברת._.ניתוחים." localSheetId="38" hidden="1">{#N/A,#N/A,FALSE,"מאזנים"}</definedName>
    <definedName name="wrn.חוברת._.ניתוחים." hidden="1">{#N/A,#N/A,FALSE,"מאזנים"}</definedName>
    <definedName name="wrn.טבלאות_עזר." localSheetId="35" hidden="1">{"ניסוי_אירופה",#N/A,FALSE,"ct-eu";"ניסוי_ארהב",#N/A,FALSE,"ct-us";"רמות",#N/A,FALSE,"RAMOT";"יועצי_מופ",#N/A,FALSE,"r&amp;d_consultants";"יועצים",#N/A,FALSE,"r&amp;d_subcontractors";"הוצאות_רכב",#N/A,FALSE,"car+phone"}</definedName>
    <definedName name="wrn.טבלאות_עזר." localSheetId="31" hidden="1">{"ניסוי_אירופה",#N/A,FALSE,"ct-eu";"ניסוי_ארהב",#N/A,FALSE,"ct-us";"רמות",#N/A,FALSE,"RAMOT";"יועצי_מופ",#N/A,FALSE,"r&amp;d_consultants";"יועצים",#N/A,FALSE,"r&amp;d_subcontractors";"הוצאות_רכב",#N/A,FALSE,"car+phone"}</definedName>
    <definedName name="wrn.טבלאות_עזר." localSheetId="9" hidden="1">{"ניסוי_אירופה",#N/A,FALSE,"ct-eu";"ניסוי_ארהב",#N/A,FALSE,"ct-us";"רמות",#N/A,FALSE,"RAMOT";"יועצי_מופ",#N/A,FALSE,"r&amp;d_consultants";"יועצים",#N/A,FALSE,"r&amp;d_subcontractors";"הוצאות_רכב",#N/A,FALSE,"car+phone"}</definedName>
    <definedName name="wrn.טבלאות_עזר." localSheetId="30" hidden="1">{"ניסוי_אירופה",#N/A,FALSE,"ct-eu";"ניסוי_ארהב",#N/A,FALSE,"ct-us";"רמות",#N/A,FALSE,"RAMOT";"יועצי_מופ",#N/A,FALSE,"r&amp;d_consultants";"יועצים",#N/A,FALSE,"r&amp;d_subcontractors";"הוצאות_רכב",#N/A,FALSE,"car+phone"}</definedName>
    <definedName name="wrn.טבלאות_עזר." localSheetId="51" hidden="1">{"ניסוי_אירופה",#N/A,FALSE,"ct-eu";"ניסוי_ארהב",#N/A,FALSE,"ct-us";"רמות",#N/A,FALSE,"RAMOT";"יועצי_מופ",#N/A,FALSE,"r&amp;d_consultants";"יועצים",#N/A,FALSE,"r&amp;d_subcontractors";"הוצאות_רכב",#N/A,FALSE,"car+phone"}</definedName>
    <definedName name="wrn.טבלאות_עזר." localSheetId="7" hidden="1">{"ניסוי_אירופה",#N/A,FALSE,"ct-eu";"ניסוי_ארהב",#N/A,FALSE,"ct-us";"רמות",#N/A,FALSE,"RAMOT";"יועצי_מופ",#N/A,FALSE,"r&amp;d_consultants";"יועצים",#N/A,FALSE,"r&amp;d_subcontractors";"הוצאות_רכב",#N/A,FALSE,"car+phone"}</definedName>
    <definedName name="wrn.טבלאות_עזר." localSheetId="33" hidden="1">{"ניסוי_אירופה",#N/A,FALSE,"ct-eu";"ניסוי_ארהב",#N/A,FALSE,"ct-us";"רמות",#N/A,FALSE,"RAMOT";"יועצי_מופ",#N/A,FALSE,"r&amp;d_consultants";"יועצים",#N/A,FALSE,"r&amp;d_subcontractors";"הוצאות_רכב",#N/A,FALSE,"car+phone"}</definedName>
    <definedName name="wrn.טבלאות_עזר." localSheetId="6" hidden="1">{"ניסוי_אירופה",#N/A,FALSE,"ct-eu";"ניסוי_ארהב",#N/A,FALSE,"ct-us";"רמות",#N/A,FALSE,"RAMOT";"יועצי_מופ",#N/A,FALSE,"r&amp;d_consultants";"יועצים",#N/A,FALSE,"r&amp;d_subcontractors";"הוצאות_רכב",#N/A,FALSE,"car+phone"}</definedName>
    <definedName name="wrn.טבלאות_עזר." localSheetId="16" hidden="1">{"ניסוי_אירופה",#N/A,FALSE,"ct-eu";"ניסוי_ארהב",#N/A,FALSE,"ct-us";"רמות",#N/A,FALSE,"RAMOT";"יועצי_מופ",#N/A,FALSE,"r&amp;d_consultants";"יועצים",#N/A,FALSE,"r&amp;d_subcontractors";"הוצאות_רכב",#N/A,FALSE,"car+phone"}</definedName>
    <definedName name="wrn.טבלאות_עזר." localSheetId="10" hidden="1">{"ניסוי_אירופה",#N/A,FALSE,"ct-eu";"ניסוי_ארהב",#N/A,FALSE,"ct-us";"רמות",#N/A,FALSE,"RAMOT";"יועצי_מופ",#N/A,FALSE,"r&amp;d_consultants";"יועצים",#N/A,FALSE,"r&amp;d_subcontractors";"הוצאות_רכב",#N/A,FALSE,"car+phone"}</definedName>
    <definedName name="wrn.טבלאות_עזר." localSheetId="29" hidden="1">{"ניסוי_אירופה",#N/A,FALSE,"ct-eu";"ניסוי_ארהב",#N/A,FALSE,"ct-us";"רמות",#N/A,FALSE,"RAMOT";"יועצי_מופ",#N/A,FALSE,"r&amp;d_consultants";"יועצים",#N/A,FALSE,"r&amp;d_subcontractors";"הוצאות_רכב",#N/A,FALSE,"car+phone"}</definedName>
    <definedName name="wrn.טבלאות_עזר." localSheetId="28" hidden="1">{"ניסוי_אירופה",#N/A,FALSE,"ct-eu";"ניסוי_ארהב",#N/A,FALSE,"ct-us";"רמות",#N/A,FALSE,"RAMOT";"יועצי_מופ",#N/A,FALSE,"r&amp;d_consultants";"יועצים",#N/A,FALSE,"r&amp;d_subcontractors";"הוצאות_רכב",#N/A,FALSE,"car+phone"}</definedName>
    <definedName name="wrn.טבלאות_עזר." localSheetId="11" hidden="1">{"ניסוי_אירופה",#N/A,FALSE,"ct-eu";"ניסוי_ארהב",#N/A,FALSE,"ct-us";"רמות",#N/A,FALSE,"RAMOT";"יועצי_מופ",#N/A,FALSE,"r&amp;d_consultants";"יועצים",#N/A,FALSE,"r&amp;d_subcontractors";"הוצאות_רכב",#N/A,FALSE,"car+phone"}</definedName>
    <definedName name="wrn.טבלאות_עזר." localSheetId="36" hidden="1">{"ניסוי_אירופה",#N/A,FALSE,"ct-eu";"ניסוי_ארהב",#N/A,FALSE,"ct-us";"רמות",#N/A,FALSE,"RAMOT";"יועצי_מופ",#N/A,FALSE,"r&amp;d_consultants";"יועצים",#N/A,FALSE,"r&amp;d_subcontractors";"הוצאות_רכב",#N/A,FALSE,"car+phone"}</definedName>
    <definedName name="wrn.טבלאות_עזר." localSheetId="32" hidden="1">{"ניסוי_אירופה",#N/A,FALSE,"ct-eu";"ניסוי_ארהב",#N/A,FALSE,"ct-us";"רמות",#N/A,FALSE,"RAMOT";"יועצי_מופ",#N/A,FALSE,"r&amp;d_consultants";"יועצים",#N/A,FALSE,"r&amp;d_subcontractors";"הוצאות_רכב",#N/A,FALSE,"car+phone"}</definedName>
    <definedName name="wrn.טבלאות_עזר." localSheetId="18" hidden="1">{"ניסוי_אירופה",#N/A,FALSE,"ct-eu";"ניסוי_ארהב",#N/A,FALSE,"ct-us";"רמות",#N/A,FALSE,"RAMOT";"יועצי_מופ",#N/A,FALSE,"r&amp;d_consultants";"יועצים",#N/A,FALSE,"r&amp;d_subcontractors";"הוצאות_רכב",#N/A,FALSE,"car+phone"}</definedName>
    <definedName name="wrn.טבלאות_עזר." localSheetId="38" hidden="1">{"ניסוי_אירופה",#N/A,FALSE,"ct-eu";"ניסוי_ארהב",#N/A,FALSE,"ct-us";"רמות",#N/A,FALSE,"RAMOT";"יועצי_מופ",#N/A,FALSE,"r&amp;d_consultants";"יועצים",#N/A,FALSE,"r&amp;d_subcontractors";"הוצאות_רכב",#N/A,FALSE,"car+phone"}</definedName>
    <definedName name="wrn.טבלאות_עזר." hidden="1">{"ניסוי_אירופה",#N/A,FALSE,"ct-eu";"ניסוי_ארהב",#N/A,FALSE,"ct-us";"רמות",#N/A,FALSE,"RAMOT";"יועצי_מופ",#N/A,FALSE,"r&amp;d_consultants";"יועצים",#N/A,FALSE,"r&amp;d_subcontractors";"הוצאות_רכב",#N/A,FALSE,"car+phone"}</definedName>
    <definedName name="wrn.טבלת._.קודים." localSheetId="9" hidden="1">{#N/A,#N/A,FALSE,"טבלת הקודים"}</definedName>
    <definedName name="wrn.טבלת._.קודים." localSheetId="51" hidden="1">{#N/A,#N/A,FALSE,"טבלת הקודים"}</definedName>
    <definedName name="wrn.טבלת._.קודים." localSheetId="7" hidden="1">{#N/A,#N/A,FALSE,"טבלת הקודים"}</definedName>
    <definedName name="wrn.טבלת._.קודים." localSheetId="6" hidden="1">{#N/A,#N/A,FALSE,"טבלת הקודים"}</definedName>
    <definedName name="wrn.טבלת._.קודים." localSheetId="10" hidden="1">{#N/A,#N/A,FALSE,"טבלת הקודים"}</definedName>
    <definedName name="wrn.טבלת._.קודים." localSheetId="28" hidden="1">{#N/A,#N/A,FALSE,"טבלת הקודים"}</definedName>
    <definedName name="wrn.טבלת._.קודים." localSheetId="11" hidden="1">{#N/A,#N/A,FALSE,"טבלת הקודים"}</definedName>
    <definedName name="wrn.טבלת._.קודים." localSheetId="36" hidden="1">{#N/A,#N/A,FALSE,"טבלת הקודים"}</definedName>
    <definedName name="wrn.טבלת._.קודים." localSheetId="18" hidden="1">{#N/A,#N/A,FALSE,"טבלת הקודים"}</definedName>
    <definedName name="wrn.טבלת._.קודים." localSheetId="38" hidden="1">{#N/A,#N/A,FALSE,"טבלת הקודים"}</definedName>
    <definedName name="wrn.טבלת._.קודים." hidden="1">{#N/A,#N/A,FALSE,"טבלת הקודים"}</definedName>
    <definedName name="wrn.ירושליים._.מצטבר." localSheetId="35" hidden="1">{#N/A,#N/A,FALSE,"חנויות כלבו"}</definedName>
    <definedName name="wrn.ירושליים._.מצטבר." localSheetId="31" hidden="1">{#N/A,#N/A,FALSE,"חנויות כלבו"}</definedName>
    <definedName name="wrn.ירושליים._.מצטבר." localSheetId="9" hidden="1">{#N/A,#N/A,FALSE,"חנויות כלבו"}</definedName>
    <definedName name="wrn.ירושליים._.מצטבר." localSheetId="30" hidden="1">{#N/A,#N/A,FALSE,"חנויות כלבו"}</definedName>
    <definedName name="wrn.ירושליים._.מצטבר." localSheetId="51" hidden="1">{#N/A,#N/A,FALSE,"חנויות כלבו"}</definedName>
    <definedName name="wrn.ירושליים._.מצטבר." localSheetId="7" hidden="1">{#N/A,#N/A,FALSE,"חנויות כלבו"}</definedName>
    <definedName name="wrn.ירושליים._.מצטבר." localSheetId="33" hidden="1">{#N/A,#N/A,FALSE,"חנויות כלבו"}</definedName>
    <definedName name="wrn.ירושליים._.מצטבר." localSheetId="6" hidden="1">{#N/A,#N/A,FALSE,"חנויות כלבו"}</definedName>
    <definedName name="wrn.ירושליים._.מצטבר." localSheetId="16" hidden="1">{#N/A,#N/A,FALSE,"חנויות כלבו"}</definedName>
    <definedName name="wrn.ירושליים._.מצטבר." localSheetId="10" hidden="1">{#N/A,#N/A,FALSE,"חנויות כלבו"}</definedName>
    <definedName name="wrn.ירושליים._.מצטבר." localSheetId="29" hidden="1">{#N/A,#N/A,FALSE,"חנויות כלבו"}</definedName>
    <definedName name="wrn.ירושליים._.מצטבר." localSheetId="28" hidden="1">{#N/A,#N/A,FALSE,"חנויות כלבו"}</definedName>
    <definedName name="wrn.ירושליים._.מצטבר." localSheetId="11" hidden="1">{#N/A,#N/A,FALSE,"חנויות כלבו"}</definedName>
    <definedName name="wrn.ירושליים._.מצטבר." localSheetId="36" hidden="1">{#N/A,#N/A,FALSE,"חנויות כלבו"}</definedName>
    <definedName name="wrn.ירושליים._.מצטבר." localSheetId="32" hidden="1">{#N/A,#N/A,FALSE,"חנויות כלבו"}</definedName>
    <definedName name="wrn.ירושליים._.מצטבר." localSheetId="18" hidden="1">{#N/A,#N/A,FALSE,"חנויות כלבו"}</definedName>
    <definedName name="wrn.ירושליים._.מצטבר." localSheetId="38" hidden="1">{#N/A,#N/A,FALSE,"חנויות כלבו"}</definedName>
    <definedName name="wrn.ירושליים._.מצטבר." hidden="1">{#N/A,#N/A,FALSE,"חנויות כלבו"}</definedName>
    <definedName name="wrn.ירושליים._.שוטף." localSheetId="35" hidden="1">{#N/A,#N/A,FALSE,"חנויות כלבו"}</definedName>
    <definedName name="wrn.ירושליים._.שוטף." localSheetId="31" hidden="1">{#N/A,#N/A,FALSE,"חנויות כלבו"}</definedName>
    <definedName name="wrn.ירושליים._.שוטף." localSheetId="9" hidden="1">{#N/A,#N/A,FALSE,"חנויות כלבו"}</definedName>
    <definedName name="wrn.ירושליים._.שוטף." localSheetId="30" hidden="1">{#N/A,#N/A,FALSE,"חנויות כלבו"}</definedName>
    <definedName name="wrn.ירושליים._.שוטף." localSheetId="51" hidden="1">{#N/A,#N/A,FALSE,"חנויות כלבו"}</definedName>
    <definedName name="wrn.ירושליים._.שוטף." localSheetId="7" hidden="1">{#N/A,#N/A,FALSE,"חנויות כלבו"}</definedName>
    <definedName name="wrn.ירושליים._.שוטף." localSheetId="33" hidden="1">{#N/A,#N/A,FALSE,"חנויות כלבו"}</definedName>
    <definedName name="wrn.ירושליים._.שוטף." localSheetId="6" hidden="1">{#N/A,#N/A,FALSE,"חנויות כלבו"}</definedName>
    <definedName name="wrn.ירושליים._.שוטף." localSheetId="16" hidden="1">{#N/A,#N/A,FALSE,"חנויות כלבו"}</definedName>
    <definedName name="wrn.ירושליים._.שוטף." localSheetId="10" hidden="1">{#N/A,#N/A,FALSE,"חנויות כלבו"}</definedName>
    <definedName name="wrn.ירושליים._.שוטף." localSheetId="29" hidden="1">{#N/A,#N/A,FALSE,"חנויות כלבו"}</definedName>
    <definedName name="wrn.ירושליים._.שוטף." localSheetId="28" hidden="1">{#N/A,#N/A,FALSE,"חנויות כלבו"}</definedName>
    <definedName name="wrn.ירושליים._.שוטף." localSheetId="11" hidden="1">{#N/A,#N/A,FALSE,"חנויות כלבו"}</definedName>
    <definedName name="wrn.ירושליים._.שוטף." localSheetId="36" hidden="1">{#N/A,#N/A,FALSE,"חנויות כלבו"}</definedName>
    <definedName name="wrn.ירושליים._.שוטף." localSheetId="32" hidden="1">{#N/A,#N/A,FALSE,"חנויות כלבו"}</definedName>
    <definedName name="wrn.ירושליים._.שוטף." localSheetId="18" hidden="1">{#N/A,#N/A,FALSE,"חנויות כלבו"}</definedName>
    <definedName name="wrn.ירושליים._.שוטף." localSheetId="38" hidden="1">{#N/A,#N/A,FALSE,"חנויות כלבו"}</definedName>
    <definedName name="wrn.ירושליים._.שוטף." hidden="1">{#N/A,#N/A,FALSE,"חנויות כלבו"}</definedName>
    <definedName name="wrn.ישראל._.מצטבר." localSheetId="35" hidden="1">{#N/A,#N/A,FALSE,"חנויות כלבו"}</definedName>
    <definedName name="wrn.ישראל._.מצטבר." localSheetId="31" hidden="1">{#N/A,#N/A,FALSE,"חנויות כלבו"}</definedName>
    <definedName name="wrn.ישראל._.מצטבר." localSheetId="9" hidden="1">{#N/A,#N/A,FALSE,"חנויות כלבו"}</definedName>
    <definedName name="wrn.ישראל._.מצטבר." localSheetId="30" hidden="1">{#N/A,#N/A,FALSE,"חנויות כלבו"}</definedName>
    <definedName name="wrn.ישראל._.מצטבר." localSheetId="51" hidden="1">{#N/A,#N/A,FALSE,"חנויות כלבו"}</definedName>
    <definedName name="wrn.ישראל._.מצטבר." localSheetId="7" hidden="1">{#N/A,#N/A,FALSE,"חנויות כלבו"}</definedName>
    <definedName name="wrn.ישראל._.מצטבר." localSheetId="33" hidden="1">{#N/A,#N/A,FALSE,"חנויות כלבו"}</definedName>
    <definedName name="wrn.ישראל._.מצטבר." localSheetId="6" hidden="1">{#N/A,#N/A,FALSE,"חנויות כלבו"}</definedName>
    <definedName name="wrn.ישראל._.מצטבר." localSheetId="16" hidden="1">{#N/A,#N/A,FALSE,"חנויות כלבו"}</definedName>
    <definedName name="wrn.ישראל._.מצטבר." localSheetId="10" hidden="1">{#N/A,#N/A,FALSE,"חנויות כלבו"}</definedName>
    <definedName name="wrn.ישראל._.מצטבר." localSheetId="29" hidden="1">{#N/A,#N/A,FALSE,"חנויות כלבו"}</definedName>
    <definedName name="wrn.ישראל._.מצטבר." localSheetId="28" hidden="1">{#N/A,#N/A,FALSE,"חנויות כלבו"}</definedName>
    <definedName name="wrn.ישראל._.מצטבר." localSheetId="11" hidden="1">{#N/A,#N/A,FALSE,"חנויות כלבו"}</definedName>
    <definedName name="wrn.ישראל._.מצטבר." localSheetId="36" hidden="1">{#N/A,#N/A,FALSE,"חנויות כלבו"}</definedName>
    <definedName name="wrn.ישראל._.מצטבר." localSheetId="32" hidden="1">{#N/A,#N/A,FALSE,"חנויות כלבו"}</definedName>
    <definedName name="wrn.ישראל._.מצטבר." localSheetId="18" hidden="1">{#N/A,#N/A,FALSE,"חנויות כלבו"}</definedName>
    <definedName name="wrn.ישראל._.מצטבר." localSheetId="38" hidden="1">{#N/A,#N/A,FALSE,"חנויות כלבו"}</definedName>
    <definedName name="wrn.ישראל._.מצטבר." hidden="1">{#N/A,#N/A,FALSE,"חנויות כלבו"}</definedName>
    <definedName name="wrn.ישראל._.שוטף." localSheetId="35" hidden="1">{#N/A,#N/A,FALSE,"חנויות כלבו"}</definedName>
    <definedName name="wrn.ישראל._.שוטף." localSheetId="31" hidden="1">{#N/A,#N/A,FALSE,"חנויות כלבו"}</definedName>
    <definedName name="wrn.ישראל._.שוטף." localSheetId="9" hidden="1">{#N/A,#N/A,FALSE,"חנויות כלבו"}</definedName>
    <definedName name="wrn.ישראל._.שוטף." localSheetId="30" hidden="1">{#N/A,#N/A,FALSE,"חנויות כלבו"}</definedName>
    <definedName name="wrn.ישראל._.שוטף." localSheetId="51" hidden="1">{#N/A,#N/A,FALSE,"חנויות כלבו"}</definedName>
    <definedName name="wrn.ישראל._.שוטף." localSheetId="7" hidden="1">{#N/A,#N/A,FALSE,"חנויות כלבו"}</definedName>
    <definedName name="wrn.ישראל._.שוטף." localSheetId="33" hidden="1">{#N/A,#N/A,FALSE,"חנויות כלבו"}</definedName>
    <definedName name="wrn.ישראל._.שוטף." localSheetId="6" hidden="1">{#N/A,#N/A,FALSE,"חנויות כלבו"}</definedName>
    <definedName name="wrn.ישראל._.שוטף." localSheetId="16" hidden="1">{#N/A,#N/A,FALSE,"חנויות כלבו"}</definedName>
    <definedName name="wrn.ישראל._.שוטף." localSheetId="10" hidden="1">{#N/A,#N/A,FALSE,"חנויות כלבו"}</definedName>
    <definedName name="wrn.ישראל._.שוטף." localSheetId="29" hidden="1">{#N/A,#N/A,FALSE,"חנויות כלבו"}</definedName>
    <definedName name="wrn.ישראל._.שוטף." localSheetId="28" hidden="1">{#N/A,#N/A,FALSE,"חנויות כלבו"}</definedName>
    <definedName name="wrn.ישראל._.שוטף." localSheetId="11" hidden="1">{#N/A,#N/A,FALSE,"חנויות כלבו"}</definedName>
    <definedName name="wrn.ישראל._.שוטף." localSheetId="36" hidden="1">{#N/A,#N/A,FALSE,"חנויות כלבו"}</definedName>
    <definedName name="wrn.ישראל._.שוטף." localSheetId="32" hidden="1">{#N/A,#N/A,FALSE,"חנויות כלבו"}</definedName>
    <definedName name="wrn.ישראל._.שוטף." localSheetId="18" hidden="1">{#N/A,#N/A,FALSE,"חנויות כלבו"}</definedName>
    <definedName name="wrn.ישראל._.שוטף." localSheetId="38" hidden="1">{#N/A,#N/A,FALSE,"חנויות כלבו"}</definedName>
    <definedName name="wrn.ישראל._.שוטף." hidden="1">{#N/A,#N/A,FALSE,"חנויות כלבו"}</definedName>
    <definedName name="wrn.כותרת._.הוצאות." localSheetId="35" hidden="1">{#N/A,#N/A,FALSE,"כותרת"}</definedName>
    <definedName name="wrn.כותרת._.הוצאות." localSheetId="31" hidden="1">{#N/A,#N/A,FALSE,"כותרת"}</definedName>
    <definedName name="wrn.כותרת._.הוצאות." localSheetId="9" hidden="1">{#N/A,#N/A,FALSE,"כותרת"}</definedName>
    <definedName name="wrn.כותרת._.הוצאות." localSheetId="30" hidden="1">{#N/A,#N/A,FALSE,"כותרת"}</definedName>
    <definedName name="wrn.כותרת._.הוצאות." localSheetId="51" hidden="1">{#N/A,#N/A,FALSE,"כותרת"}</definedName>
    <definedName name="wrn.כותרת._.הוצאות." localSheetId="7" hidden="1">{#N/A,#N/A,FALSE,"כותרת"}</definedName>
    <definedName name="wrn.כותרת._.הוצאות." localSheetId="33" hidden="1">{#N/A,#N/A,FALSE,"כותרת"}</definedName>
    <definedName name="wrn.כותרת._.הוצאות." localSheetId="6" hidden="1">{#N/A,#N/A,FALSE,"כותרת"}</definedName>
    <definedName name="wrn.כותרת._.הוצאות." localSheetId="16" hidden="1">{#N/A,#N/A,FALSE,"כותרת"}</definedName>
    <definedName name="wrn.כותרת._.הוצאות." localSheetId="10" hidden="1">{#N/A,#N/A,FALSE,"כותרת"}</definedName>
    <definedName name="wrn.כותרת._.הוצאות." localSheetId="29" hidden="1">{#N/A,#N/A,FALSE,"כותרת"}</definedName>
    <definedName name="wrn.כותרת._.הוצאות." localSheetId="28" hidden="1">{#N/A,#N/A,FALSE,"כותרת"}</definedName>
    <definedName name="wrn.כותרת._.הוצאות." localSheetId="11" hidden="1">{#N/A,#N/A,FALSE,"כותרת"}</definedName>
    <definedName name="wrn.כותרת._.הוצאות." localSheetId="36" hidden="1">{#N/A,#N/A,FALSE,"כותרת"}</definedName>
    <definedName name="wrn.כותרת._.הוצאות." localSheetId="32" hidden="1">{#N/A,#N/A,FALSE,"כותרת"}</definedName>
    <definedName name="wrn.כותרת._.הוצאות." localSheetId="18" hidden="1">{#N/A,#N/A,FALSE,"כותרת"}</definedName>
    <definedName name="wrn.כותרת._.הוצאות." localSheetId="38" hidden="1">{#N/A,#N/A,FALSE,"כותרת"}</definedName>
    <definedName name="wrn.כותרת._.הוצאות." hidden="1">{#N/A,#N/A,FALSE,"כותרת"}</definedName>
    <definedName name="wrn.כותרת._.מצטבר." localSheetId="35" hidden="1">{#N/A,#N/A,FALSE,"כותרת"}</definedName>
    <definedName name="wrn.כותרת._.מצטבר." localSheetId="31" hidden="1">{#N/A,#N/A,FALSE,"כותרת"}</definedName>
    <definedName name="wrn.כותרת._.מצטבר." localSheetId="9" hidden="1">{#N/A,#N/A,FALSE,"כותרת"}</definedName>
    <definedName name="wrn.כותרת._.מצטבר." localSheetId="30" hidden="1">{#N/A,#N/A,FALSE,"כותרת"}</definedName>
    <definedName name="wrn.כותרת._.מצטבר." localSheetId="51" hidden="1">{#N/A,#N/A,FALSE,"כותרת"}</definedName>
    <definedName name="wrn.כותרת._.מצטבר." localSheetId="7" hidden="1">{#N/A,#N/A,FALSE,"כותרת"}</definedName>
    <definedName name="wrn.כותרת._.מצטבר." localSheetId="33" hidden="1">{#N/A,#N/A,FALSE,"כותרת"}</definedName>
    <definedName name="wrn.כותרת._.מצטבר." localSheetId="6" hidden="1">{#N/A,#N/A,FALSE,"כותרת"}</definedName>
    <definedName name="wrn.כותרת._.מצטבר." localSheetId="16" hidden="1">{#N/A,#N/A,FALSE,"כותרת"}</definedName>
    <definedName name="wrn.כותרת._.מצטבר." localSheetId="10" hidden="1">{#N/A,#N/A,FALSE,"כותרת"}</definedName>
    <definedName name="wrn.כותרת._.מצטבר." localSheetId="29" hidden="1">{#N/A,#N/A,FALSE,"כותרת"}</definedName>
    <definedName name="wrn.כותרת._.מצטבר." localSheetId="28" hidden="1">{#N/A,#N/A,FALSE,"כותרת"}</definedName>
    <definedName name="wrn.כותרת._.מצטבר." localSheetId="11" hidden="1">{#N/A,#N/A,FALSE,"כותרת"}</definedName>
    <definedName name="wrn.כותרת._.מצטבר." localSheetId="36" hidden="1">{#N/A,#N/A,FALSE,"כותרת"}</definedName>
    <definedName name="wrn.כותרת._.מצטבר." localSheetId="32" hidden="1">{#N/A,#N/A,FALSE,"כותרת"}</definedName>
    <definedName name="wrn.כותרת._.מצטבר." localSheetId="18" hidden="1">{#N/A,#N/A,FALSE,"כותרת"}</definedName>
    <definedName name="wrn.כותרת._.מצטבר." localSheetId="38" hidden="1">{#N/A,#N/A,FALSE,"כותרת"}</definedName>
    <definedName name="wrn.כותרת._.מצטבר." hidden="1">{#N/A,#N/A,FALSE,"כותרת"}</definedName>
    <definedName name="wrn.כותרת._.ראשית." localSheetId="35" hidden="1">{#N/A,#N/A,FALSE,"כותרת"}</definedName>
    <definedName name="wrn.כותרת._.ראשית." localSheetId="31" hidden="1">{#N/A,#N/A,FALSE,"כותרת"}</definedName>
    <definedName name="wrn.כותרת._.ראשית." localSheetId="9" hidden="1">{#N/A,#N/A,FALSE,"כותרת"}</definedName>
    <definedName name="wrn.כותרת._.ראשית." localSheetId="30" hidden="1">{#N/A,#N/A,FALSE,"כותרת"}</definedName>
    <definedName name="wrn.כותרת._.ראשית." localSheetId="51" hidden="1">{#N/A,#N/A,FALSE,"כותרת"}</definedName>
    <definedName name="wrn.כותרת._.ראשית." localSheetId="7" hidden="1">{#N/A,#N/A,FALSE,"כותרת"}</definedName>
    <definedName name="wrn.כותרת._.ראשית." localSheetId="33" hidden="1">{#N/A,#N/A,FALSE,"כותרת"}</definedName>
    <definedName name="wrn.כותרת._.ראשית." localSheetId="6" hidden="1">{#N/A,#N/A,FALSE,"כותרת"}</definedName>
    <definedName name="wrn.כותרת._.ראשית." localSheetId="16" hidden="1">{#N/A,#N/A,FALSE,"כותרת"}</definedName>
    <definedName name="wrn.כותרת._.ראשית." localSheetId="10" hidden="1">{#N/A,#N/A,FALSE,"כותרת"}</definedName>
    <definedName name="wrn.כותרת._.ראשית." localSheetId="29" hidden="1">{#N/A,#N/A,FALSE,"כותרת"}</definedName>
    <definedName name="wrn.כותרת._.ראשית." localSheetId="28" hidden="1">{#N/A,#N/A,FALSE,"כותרת"}</definedName>
    <definedName name="wrn.כותרת._.ראשית." localSheetId="11" hidden="1">{#N/A,#N/A,FALSE,"כותרת"}</definedName>
    <definedName name="wrn.כותרת._.ראשית." localSheetId="36" hidden="1">{#N/A,#N/A,FALSE,"כותרת"}</definedName>
    <definedName name="wrn.כותרת._.ראשית." localSheetId="32" hidden="1">{#N/A,#N/A,FALSE,"כותרת"}</definedName>
    <definedName name="wrn.כותרת._.ראשית." localSheetId="18" hidden="1">{#N/A,#N/A,FALSE,"כותרת"}</definedName>
    <definedName name="wrn.כותרת._.ראשית." localSheetId="38" hidden="1">{#N/A,#N/A,FALSE,"כותרת"}</definedName>
    <definedName name="wrn.כותרת._.ראשית." hidden="1">{#N/A,#N/A,FALSE,"כותרת"}</definedName>
    <definedName name="wrn.כותרת._.שוטף." localSheetId="35" hidden="1">{#N/A,#N/A,FALSE,"כותרת"}</definedName>
    <definedName name="wrn.כותרת._.שוטף." localSheetId="31" hidden="1">{#N/A,#N/A,FALSE,"כותרת"}</definedName>
    <definedName name="wrn.כותרת._.שוטף." localSheetId="9" hidden="1">{#N/A,#N/A,FALSE,"כותרת"}</definedName>
    <definedName name="wrn.כותרת._.שוטף." localSheetId="30" hidden="1">{#N/A,#N/A,FALSE,"כותרת"}</definedName>
    <definedName name="wrn.כותרת._.שוטף." localSheetId="51" hidden="1">{#N/A,#N/A,FALSE,"כותרת"}</definedName>
    <definedName name="wrn.כותרת._.שוטף." localSheetId="7" hidden="1">{#N/A,#N/A,FALSE,"כותרת"}</definedName>
    <definedName name="wrn.כותרת._.שוטף." localSheetId="33" hidden="1">{#N/A,#N/A,FALSE,"כותרת"}</definedName>
    <definedName name="wrn.כותרת._.שוטף." localSheetId="6" hidden="1">{#N/A,#N/A,FALSE,"כותרת"}</definedName>
    <definedName name="wrn.כותרת._.שוטף." localSheetId="16" hidden="1">{#N/A,#N/A,FALSE,"כותרת"}</definedName>
    <definedName name="wrn.כותרת._.שוטף." localSheetId="10" hidden="1">{#N/A,#N/A,FALSE,"כותרת"}</definedName>
    <definedName name="wrn.כותרת._.שוטף." localSheetId="29" hidden="1">{#N/A,#N/A,FALSE,"כותרת"}</definedName>
    <definedName name="wrn.כותרת._.שוטף." localSheetId="28" hidden="1">{#N/A,#N/A,FALSE,"כותרת"}</definedName>
    <definedName name="wrn.כותרת._.שוטף." localSheetId="11" hidden="1">{#N/A,#N/A,FALSE,"כותרת"}</definedName>
    <definedName name="wrn.כותרת._.שוטף." localSheetId="36" hidden="1">{#N/A,#N/A,FALSE,"כותרת"}</definedName>
    <definedName name="wrn.כותרת._.שוטף." localSheetId="32" hidden="1">{#N/A,#N/A,FALSE,"כותרת"}</definedName>
    <definedName name="wrn.כותרת._.שוטף." localSheetId="18" hidden="1">{#N/A,#N/A,FALSE,"כותרת"}</definedName>
    <definedName name="wrn.כותרת._.שוטף." localSheetId="38" hidden="1">{#N/A,#N/A,FALSE,"כותרת"}</definedName>
    <definedName name="wrn.כותרת._.שוטף." hidden="1">{#N/A,#N/A,FALSE,"כותרת"}</definedName>
    <definedName name="wrn.מאוחד._.מצטבר." localSheetId="35" hidden="1">{#N/A,#N/A,FALSE,"משביר ישראל מאוחד"}</definedName>
    <definedName name="wrn.מאוחד._.מצטבר." localSheetId="31" hidden="1">{#N/A,#N/A,FALSE,"משביר ישראל מאוחד"}</definedName>
    <definedName name="wrn.מאוחד._.מצטבר." localSheetId="9" hidden="1">{#N/A,#N/A,FALSE,"משביר ישראל מאוחד"}</definedName>
    <definedName name="wrn.מאוחד._.מצטבר." localSheetId="30" hidden="1">{#N/A,#N/A,FALSE,"משביר ישראל מאוחד"}</definedName>
    <definedName name="wrn.מאוחד._.מצטבר." localSheetId="51" hidden="1">{#N/A,#N/A,FALSE,"משביר ישראל מאוחד"}</definedName>
    <definedName name="wrn.מאוחד._.מצטבר." localSheetId="7" hidden="1">{#N/A,#N/A,FALSE,"משביר ישראל מאוחד"}</definedName>
    <definedName name="wrn.מאוחד._.מצטבר." localSheetId="33" hidden="1">{#N/A,#N/A,FALSE,"משביר ישראל מאוחד"}</definedName>
    <definedName name="wrn.מאוחד._.מצטבר." localSheetId="6" hidden="1">{#N/A,#N/A,FALSE,"משביר ישראל מאוחד"}</definedName>
    <definedName name="wrn.מאוחד._.מצטבר." localSheetId="16" hidden="1">{#N/A,#N/A,FALSE,"משביר ישראל מאוחד"}</definedName>
    <definedName name="wrn.מאוחד._.מצטבר." localSheetId="10" hidden="1">{#N/A,#N/A,FALSE,"משביר ישראל מאוחד"}</definedName>
    <definedName name="wrn.מאוחד._.מצטבר." localSheetId="29" hidden="1">{#N/A,#N/A,FALSE,"משביר ישראל מאוחד"}</definedName>
    <definedName name="wrn.מאוחד._.מצטבר." localSheetId="28" hidden="1">{#N/A,#N/A,FALSE,"משביר ישראל מאוחד"}</definedName>
    <definedName name="wrn.מאוחד._.מצטבר." localSheetId="11" hidden="1">{#N/A,#N/A,FALSE,"משביר ישראל מאוחד"}</definedName>
    <definedName name="wrn.מאוחד._.מצטבר." localSheetId="36" hidden="1">{#N/A,#N/A,FALSE,"משביר ישראל מאוחד"}</definedName>
    <definedName name="wrn.מאוחד._.מצטבר." localSheetId="32" hidden="1">{#N/A,#N/A,FALSE,"משביר ישראל מאוחד"}</definedName>
    <definedName name="wrn.מאוחד._.מצטבר." localSheetId="18" hidden="1">{#N/A,#N/A,FALSE,"משביר ישראל מאוחד"}</definedName>
    <definedName name="wrn.מאוחד._.מצטבר." localSheetId="38" hidden="1">{#N/A,#N/A,FALSE,"משביר ישראל מאוחד"}</definedName>
    <definedName name="wrn.מאוחד._.מצטבר." hidden="1">{#N/A,#N/A,FALSE,"משביר ישראל מאוחד"}</definedName>
    <definedName name="wrn.מאוחד._.מצטבר._.96." localSheetId="35" hidden="1">{#N/A,#N/A,FALSE,"משביר ישראל מאוחד"}</definedName>
    <definedName name="wrn.מאוחד._.מצטבר._.96." localSheetId="31" hidden="1">{#N/A,#N/A,FALSE,"משביר ישראל מאוחד"}</definedName>
    <definedName name="wrn.מאוחד._.מצטבר._.96." localSheetId="9" hidden="1">{#N/A,#N/A,FALSE,"משביר ישראל מאוחד"}</definedName>
    <definedName name="wrn.מאוחד._.מצטבר._.96." localSheetId="30" hidden="1">{#N/A,#N/A,FALSE,"משביר ישראל מאוחד"}</definedName>
    <definedName name="wrn.מאוחד._.מצטבר._.96." localSheetId="51" hidden="1">{#N/A,#N/A,FALSE,"משביר ישראל מאוחד"}</definedName>
    <definedName name="wrn.מאוחד._.מצטבר._.96." localSheetId="7" hidden="1">{#N/A,#N/A,FALSE,"משביר ישראל מאוחד"}</definedName>
    <definedName name="wrn.מאוחד._.מצטבר._.96." localSheetId="33" hidden="1">{#N/A,#N/A,FALSE,"משביר ישראל מאוחד"}</definedName>
    <definedName name="wrn.מאוחד._.מצטבר._.96." localSheetId="6" hidden="1">{#N/A,#N/A,FALSE,"משביר ישראל מאוחד"}</definedName>
    <definedName name="wrn.מאוחד._.מצטבר._.96." localSheetId="16" hidden="1">{#N/A,#N/A,FALSE,"משביר ישראל מאוחד"}</definedName>
    <definedName name="wrn.מאוחד._.מצטבר._.96." localSheetId="10" hidden="1">{#N/A,#N/A,FALSE,"משביר ישראל מאוחד"}</definedName>
    <definedName name="wrn.מאוחד._.מצטבר._.96." localSheetId="29" hidden="1">{#N/A,#N/A,FALSE,"משביר ישראל מאוחד"}</definedName>
    <definedName name="wrn.מאוחד._.מצטבר._.96." localSheetId="28" hidden="1">{#N/A,#N/A,FALSE,"משביר ישראל מאוחד"}</definedName>
    <definedName name="wrn.מאוחד._.מצטבר._.96." localSheetId="11" hidden="1">{#N/A,#N/A,FALSE,"משביר ישראל מאוחד"}</definedName>
    <definedName name="wrn.מאוחד._.מצטבר._.96." localSheetId="36" hidden="1">{#N/A,#N/A,FALSE,"משביר ישראל מאוחד"}</definedName>
    <definedName name="wrn.מאוחד._.מצטבר._.96." localSheetId="32" hidden="1">{#N/A,#N/A,FALSE,"משביר ישראל מאוחד"}</definedName>
    <definedName name="wrn.מאוחד._.מצטבר._.96." localSheetId="18" hidden="1">{#N/A,#N/A,FALSE,"משביר ישראל מאוחד"}</definedName>
    <definedName name="wrn.מאוחד._.מצטבר._.96." localSheetId="38" hidden="1">{#N/A,#N/A,FALSE,"משביר ישראל מאוחד"}</definedName>
    <definedName name="wrn.מאוחד._.מצטבר._.96." hidden="1">{#N/A,#N/A,FALSE,"משביר ישראל מאוחד"}</definedName>
    <definedName name="wrn.מאוחד._.שוטף." localSheetId="35" hidden="1">{#N/A,#N/A,FALSE,"משביר ישראל מאוחד"}</definedName>
    <definedName name="wrn.מאוחד._.שוטף." localSheetId="31" hidden="1">{#N/A,#N/A,FALSE,"משביר ישראל מאוחד"}</definedName>
    <definedName name="wrn.מאוחד._.שוטף." localSheetId="9" hidden="1">{#N/A,#N/A,FALSE,"משביר ישראל מאוחד"}</definedName>
    <definedName name="wrn.מאוחד._.שוטף." localSheetId="30" hidden="1">{#N/A,#N/A,FALSE,"משביר ישראל מאוחד"}</definedName>
    <definedName name="wrn.מאוחד._.שוטף." localSheetId="51" hidden="1">{#N/A,#N/A,FALSE,"משביר ישראל מאוחד"}</definedName>
    <definedName name="wrn.מאוחד._.שוטף." localSheetId="7" hidden="1">{#N/A,#N/A,FALSE,"משביר ישראל מאוחד"}</definedName>
    <definedName name="wrn.מאוחד._.שוטף." localSheetId="33" hidden="1">{#N/A,#N/A,FALSE,"משביר ישראל מאוחד"}</definedName>
    <definedName name="wrn.מאוחד._.שוטף." localSheetId="6" hidden="1">{#N/A,#N/A,FALSE,"משביר ישראל מאוחד"}</definedName>
    <definedName name="wrn.מאוחד._.שוטף." localSheetId="16" hidden="1">{#N/A,#N/A,FALSE,"משביר ישראל מאוחד"}</definedName>
    <definedName name="wrn.מאוחד._.שוטף." localSheetId="10" hidden="1">{#N/A,#N/A,FALSE,"משביר ישראל מאוחד"}</definedName>
    <definedName name="wrn.מאוחד._.שוטף." localSheetId="29" hidden="1">{#N/A,#N/A,FALSE,"משביר ישראל מאוחד"}</definedName>
    <definedName name="wrn.מאוחד._.שוטף." localSheetId="28" hidden="1">{#N/A,#N/A,FALSE,"משביר ישראל מאוחד"}</definedName>
    <definedName name="wrn.מאוחד._.שוטף." localSheetId="11" hidden="1">{#N/A,#N/A,FALSE,"משביר ישראל מאוחד"}</definedName>
    <definedName name="wrn.מאוחד._.שוטף." localSheetId="36" hidden="1">{#N/A,#N/A,FALSE,"משביר ישראל מאוחד"}</definedName>
    <definedName name="wrn.מאוחד._.שוטף." localSheetId="32" hidden="1">{#N/A,#N/A,FALSE,"משביר ישראל מאוחד"}</definedName>
    <definedName name="wrn.מאוחד._.שוטף." localSheetId="18" hidden="1">{#N/A,#N/A,FALSE,"משביר ישראל מאוחד"}</definedName>
    <definedName name="wrn.מאוחד._.שוטף." localSheetId="38" hidden="1">{#N/A,#N/A,FALSE,"משביר ישראל מאוחד"}</definedName>
    <definedName name="wrn.מאוחד._.שוטף." hidden="1">{#N/A,#N/A,FALSE,"משביר ישראל מאוחד"}</definedName>
    <definedName name="wrn.מאזן." localSheetId="35" hidden="1">{"מאזן",#N/A,FALSE,"מאזן בוחן"}</definedName>
    <definedName name="wrn.מאזן." localSheetId="31" hidden="1">{"מאזן",#N/A,FALSE,"מאזן בוחן"}</definedName>
    <definedName name="wrn.מאזן." localSheetId="9" hidden="1">{"מאזן",#N/A,FALSE,"מאזן בוחן"}</definedName>
    <definedName name="wrn.מאזן." localSheetId="30" hidden="1">{"מאזן",#N/A,FALSE,"מאזן בוחן"}</definedName>
    <definedName name="wrn.מאזן." localSheetId="51" hidden="1">{"מאזן",#N/A,FALSE,"מאזן בוחן"}</definedName>
    <definedName name="wrn.מאזן." localSheetId="7" hidden="1">{"מאזן",#N/A,FALSE,"מאזן בוחן"}</definedName>
    <definedName name="wrn.מאזן." localSheetId="33" hidden="1">{"מאזן",#N/A,FALSE,"מאזן בוחן"}</definedName>
    <definedName name="wrn.מאזן." localSheetId="6" hidden="1">{"מאזן",#N/A,FALSE,"מאזן בוחן"}</definedName>
    <definedName name="wrn.מאזן." localSheetId="16" hidden="1">{"מאזן",#N/A,FALSE,"מאזן בוחן"}</definedName>
    <definedName name="wrn.מאזן." localSheetId="10" hidden="1">{"מאזן",#N/A,FALSE,"מאזן בוחן"}</definedName>
    <definedName name="wrn.מאזן." localSheetId="29" hidden="1">{"מאזן",#N/A,FALSE,"מאזן בוחן"}</definedName>
    <definedName name="wrn.מאזן." localSheetId="28" hidden="1">{"מאזן",#N/A,FALSE,"מאזן בוחן"}</definedName>
    <definedName name="wrn.מאזן." localSheetId="11" hidden="1">{"מאזן",#N/A,FALSE,"מאזן בוחן"}</definedName>
    <definedName name="wrn.מאזן." localSheetId="36" hidden="1">{"מאזן",#N/A,FALSE,"מאזן בוחן"}</definedName>
    <definedName name="wrn.מאזן." localSheetId="32" hidden="1">{"מאזן",#N/A,FALSE,"מאזן בוחן"}</definedName>
    <definedName name="wrn.מאזן." localSheetId="18" hidden="1">{"מאזן",#N/A,FALSE,"מאזן בוחן"}</definedName>
    <definedName name="wrn.מאזן." localSheetId="38" hidden="1">{"מאזן",#N/A,FALSE,"מאזן בוחן"}</definedName>
    <definedName name="wrn.מאזן." hidden="1">{"מאזן",#N/A,FALSE,"מאזן בוחן"}</definedName>
    <definedName name="wrn.מאזן._.בוחן." localSheetId="9" hidden="1">{"לקוחות",#N/A,TRUE,"מאזן בוחן יצוא";"חיבים ויתרות חובה",#N/A,TRUE,"מאזן בוחן יצוא"}</definedName>
    <definedName name="wrn.מאזן._.בוחן." localSheetId="51" hidden="1">{"לקוחות",#N/A,TRUE,"מאזן בוחן יצוא";"חיבים ויתרות חובה",#N/A,TRUE,"מאזן בוחן יצוא"}</definedName>
    <definedName name="wrn.מאזן._.בוחן." localSheetId="7" hidden="1">{"לקוחות",#N/A,TRUE,"מאזן בוחן יצוא";"חיבים ויתרות חובה",#N/A,TRUE,"מאזן בוחן יצוא"}</definedName>
    <definedName name="wrn.מאזן._.בוחן." localSheetId="6" hidden="1">{"לקוחות",#N/A,TRUE,"מאזן בוחן יצוא";"חיבים ויתרות חובה",#N/A,TRUE,"מאזן בוחן יצוא"}</definedName>
    <definedName name="wrn.מאזן._.בוחן." localSheetId="16" hidden="1">{"לקוחות",#N/A,TRUE,"מאזן בוחן יצוא";"חיבים ויתרות חובה",#N/A,TRUE,"מאזן בוחן יצוא"}</definedName>
    <definedName name="wrn.מאזן._.בוחן." localSheetId="10" hidden="1">{"לקוחות",#N/A,TRUE,"מאזן בוחן יצוא";"חיבים ויתרות חובה",#N/A,TRUE,"מאזן בוחן יצוא"}</definedName>
    <definedName name="wrn.מאזן._.בוחן." localSheetId="28" hidden="1">{"לקוחות",#N/A,TRUE,"מאזן בוחן יצוא";"חיבים ויתרות חובה",#N/A,TRUE,"מאזן בוחן יצוא"}</definedName>
    <definedName name="wrn.מאזן._.בוחן." localSheetId="11" hidden="1">{"לקוחות",#N/A,TRUE,"מאזן בוחן יצוא";"חיבים ויתרות חובה",#N/A,TRUE,"מאזן בוחן יצוא"}</definedName>
    <definedName name="wrn.מאזן._.בוחן." localSheetId="36" hidden="1">{"לקוחות",#N/A,TRUE,"מאזן בוחן יצוא";"חיבים ויתרות חובה",#N/A,TRUE,"מאזן בוחן יצוא"}</definedName>
    <definedName name="wrn.מאזן._.בוחן." localSheetId="18" hidden="1">{"לקוחות",#N/A,TRUE,"מאזן בוחן יצוא";"חיבים ויתרות חובה",#N/A,TRUE,"מאזן בוחן יצוא"}</definedName>
    <definedName name="wrn.מאזן._.בוחן." localSheetId="38" hidden="1">{"לקוחות",#N/A,TRUE,"מאזן בוחן יצוא";"חיבים ויתרות חובה",#N/A,TRUE,"מאזן בוחן יצוא"}</definedName>
    <definedName name="wrn.מאזן._.בוחן." hidden="1">{"לקוחות",#N/A,TRUE,"מאזן בוחן יצוא";"חיבים ויתרות חובה",#N/A,TRUE,"מאזן בוחן יצוא"}</definedName>
    <definedName name="wrn.מאזן._.בוחן._.קליטה." localSheetId="9" hidden="1">{#N/A,#N/A,FALSE,"מאזן בוחן - קליטה"}</definedName>
    <definedName name="wrn.מאזן._.בוחן._.קליטה." localSheetId="51" hidden="1">{#N/A,#N/A,FALSE,"מאזן בוחן - קליטה"}</definedName>
    <definedName name="wrn.מאזן._.בוחן._.קליטה." localSheetId="7" hidden="1">{#N/A,#N/A,FALSE,"מאזן בוחן - קליטה"}</definedName>
    <definedName name="wrn.מאזן._.בוחן._.קליטה." localSheetId="6" hidden="1">{#N/A,#N/A,FALSE,"מאזן בוחן - קליטה"}</definedName>
    <definedName name="wrn.מאזן._.בוחן._.קליטה." localSheetId="10" hidden="1">{#N/A,#N/A,FALSE,"מאזן בוחן - קליטה"}</definedName>
    <definedName name="wrn.מאזן._.בוחן._.קליטה." localSheetId="28" hidden="1">{#N/A,#N/A,FALSE,"מאזן בוחן - קליטה"}</definedName>
    <definedName name="wrn.מאזן._.בוחן._.קליטה." localSheetId="11" hidden="1">{#N/A,#N/A,FALSE,"מאזן בוחן - קליטה"}</definedName>
    <definedName name="wrn.מאזן._.בוחן._.קליטה." localSheetId="36" hidden="1">{#N/A,#N/A,FALSE,"מאזן בוחן - קליטה"}</definedName>
    <definedName name="wrn.מאזן._.בוחן._.קליטה." localSheetId="18" hidden="1">{#N/A,#N/A,FALSE,"מאזן בוחן - קליטה"}</definedName>
    <definedName name="wrn.מאזן._.בוחן._.קליטה." localSheetId="38" hidden="1">{#N/A,#N/A,FALSE,"מאזן בוחן - קליטה"}</definedName>
    <definedName name="wrn.מאזן._.בוחן._.קליטה." hidden="1">{#N/A,#N/A,FALSE,"מאזן בוחן - קליטה"}</definedName>
    <definedName name="wrn.מאזן._.פריסה." localSheetId="9" hidden="1">{"אקטיב",#N/A,FALSE,"אקטיב";"חייבים",#N/A,FALSE,"אקטיב";"פסיב",#N/A,FALSE,"אקטיב";"זכאים",#N/A,FALSE,"אקטיב";"עתודה לפיצויים",#N/A,FALSE,"אקטיב"}</definedName>
    <definedName name="wrn.מאזן._.פריסה." localSheetId="16" hidden="1">{"אקטיב",#N/A,FALSE,"אקטיב";"חייבים",#N/A,FALSE,"אקטיב";"פסיב",#N/A,FALSE,"אקטיב";"זכאים",#N/A,FALSE,"אקטיב";"עתודה לפיצויים",#N/A,FALSE,"אקטיב"}</definedName>
    <definedName name="wrn.מאזן._.פריסה." localSheetId="10" hidden="1">{"אקטיב",#N/A,FALSE,"אקטיב";"חייבים",#N/A,FALSE,"אקטיב";"פסיב",#N/A,FALSE,"אקטיב";"זכאים",#N/A,FALSE,"אקטיב";"עתודה לפיצויים",#N/A,FALSE,"אקטיב"}</definedName>
    <definedName name="wrn.מאזן._.פריסה." localSheetId="11" hidden="1">{"אקטיב",#N/A,FALSE,"אקטיב";"חייבים",#N/A,FALSE,"אקטיב";"פסיב",#N/A,FALSE,"אקטיב";"זכאים",#N/A,FALSE,"אקטיב";"עתודה לפיצויים",#N/A,FALSE,"אקטיב"}</definedName>
    <definedName name="wrn.מאזן._.פריסה." localSheetId="18" hidden="1">{"אקטיב",#N/A,FALSE,"אקטיב";"חייבים",#N/A,FALSE,"אקטיב";"פסיב",#N/A,FALSE,"אקטיב";"זכאים",#N/A,FALSE,"אקטיב";"עתודה לפיצויים",#N/A,FALSE,"אקטיב"}</definedName>
    <definedName name="wrn.מאזן._.פריסה." localSheetId="38" hidden="1">{"אקטיב",#N/A,FALSE,"אקטיב";"חייבים",#N/A,FALSE,"אקטיב";"פסיב",#N/A,FALSE,"אקטיב";"זכאים",#N/A,FALSE,"אקטיב";"עתודה לפיצויים",#N/A,FALSE,"אקטיב"}</definedName>
    <definedName name="wrn.מאזן._.פריסה." hidden="1">{"אקטיב",#N/A,FALSE,"אקטיב";"חייבים",#N/A,FALSE,"אקטיב";"פסיב",#N/A,FALSE,"אקטיב";"זכאים",#N/A,FALSE,"אקטיב";"עתודה לפיצויים",#N/A,FALSE,"אקטיב"}</definedName>
    <definedName name="wrn.מאזן._.פריסה._1" localSheetId="9" hidden="1">{"אקטיב",#N/A,FALSE,"אקטיב";"חייבים",#N/A,FALSE,"אקטיב";"פסיב",#N/A,FALSE,"אקטיב";"זכאים",#N/A,FALSE,"אקטיב";"עתודה לפיצויים",#N/A,FALSE,"אקטיב"}</definedName>
    <definedName name="wrn.מאזן._.פריסה._1" localSheetId="16" hidden="1">{"אקטיב",#N/A,FALSE,"אקטיב";"חייבים",#N/A,FALSE,"אקטיב";"פסיב",#N/A,FALSE,"אקטיב";"זכאים",#N/A,FALSE,"אקטיב";"עתודה לפיצויים",#N/A,FALSE,"אקטיב"}</definedName>
    <definedName name="wrn.מאזן._.פריסה._1" localSheetId="10" hidden="1">{"אקטיב",#N/A,FALSE,"אקטיב";"חייבים",#N/A,FALSE,"אקטיב";"פסיב",#N/A,FALSE,"אקטיב";"זכאים",#N/A,FALSE,"אקטיב";"עתודה לפיצויים",#N/A,FALSE,"אקטיב"}</definedName>
    <definedName name="wrn.מאזן._.פריסה._1" localSheetId="11" hidden="1">{"אקטיב",#N/A,FALSE,"אקטיב";"חייבים",#N/A,FALSE,"אקטיב";"פסיב",#N/A,FALSE,"אקטיב";"זכאים",#N/A,FALSE,"אקטיב";"עתודה לפיצויים",#N/A,FALSE,"אקטיב"}</definedName>
    <definedName name="wrn.מאזן._.פריסה._1" localSheetId="18" hidden="1">{"אקטיב",#N/A,FALSE,"אקטיב";"חייבים",#N/A,FALSE,"אקטיב";"פסיב",#N/A,FALSE,"אקטיב";"זכאים",#N/A,FALSE,"אקטיב";"עתודה לפיצויים",#N/A,FALSE,"אקטיב"}</definedName>
    <definedName name="wrn.מאזן._.פריסה._1" localSheetId="38" hidden="1">{"אקטיב",#N/A,FALSE,"אקטיב";"חייבים",#N/A,FALSE,"אקטיב";"פסיב",#N/A,FALSE,"אקטיב";"זכאים",#N/A,FALSE,"אקטיב";"עתודה לפיצויים",#N/A,FALSE,"אקטיב"}</definedName>
    <definedName name="wrn.מאזן._.פריסה._1" hidden="1">{"אקטיב",#N/A,FALSE,"אקטיב";"חייבים",#N/A,FALSE,"אקטיב";"פסיב",#N/A,FALSE,"אקטיב";"זכאים",#N/A,FALSE,"אקטיב";"עתודה לפיצויים",#N/A,FALSE,"אקטיב"}</definedName>
    <definedName name="wrn.מאזן._.פריסה._2" localSheetId="9" hidden="1">{"אקטיב",#N/A,FALSE,"אקטיב";"חייבים",#N/A,FALSE,"אקטיב";"פסיב",#N/A,FALSE,"אקטיב";"זכאים",#N/A,FALSE,"אקטיב";"עתודה לפיצויים",#N/A,FALSE,"אקטיב"}</definedName>
    <definedName name="wrn.מאזן._.פריסה._2" localSheetId="16" hidden="1">{"אקטיב",#N/A,FALSE,"אקטיב";"חייבים",#N/A,FALSE,"אקטיב";"פסיב",#N/A,FALSE,"אקטיב";"זכאים",#N/A,FALSE,"אקטיב";"עתודה לפיצויים",#N/A,FALSE,"אקטיב"}</definedName>
    <definedName name="wrn.מאזן._.פריסה._2" localSheetId="10" hidden="1">{"אקטיב",#N/A,FALSE,"אקטיב";"חייבים",#N/A,FALSE,"אקטיב";"פסיב",#N/A,FALSE,"אקטיב";"זכאים",#N/A,FALSE,"אקטיב";"עתודה לפיצויים",#N/A,FALSE,"אקטיב"}</definedName>
    <definedName name="wrn.מאזן._.פריסה._2" localSheetId="11" hidden="1">{"אקטיב",#N/A,FALSE,"אקטיב";"חייבים",#N/A,FALSE,"אקטיב";"פסיב",#N/A,FALSE,"אקטיב";"זכאים",#N/A,FALSE,"אקטיב";"עתודה לפיצויים",#N/A,FALSE,"אקטיב"}</definedName>
    <definedName name="wrn.מאזן._.פריסה._2" localSheetId="18" hidden="1">{"אקטיב",#N/A,FALSE,"אקטיב";"חייבים",#N/A,FALSE,"אקטיב";"פסיב",#N/A,FALSE,"אקטיב";"זכאים",#N/A,FALSE,"אקטיב";"עתודה לפיצויים",#N/A,FALSE,"אקטיב"}</definedName>
    <definedName name="wrn.מאזן._.פריסה._2" localSheetId="38" hidden="1">{"אקטיב",#N/A,FALSE,"אקטיב";"חייבים",#N/A,FALSE,"אקטיב";"פסיב",#N/A,FALSE,"אקטיב";"זכאים",#N/A,FALSE,"אקטיב";"עתודה לפיצויים",#N/A,FALSE,"אקטיב"}</definedName>
    <definedName name="wrn.מאזן._.פריסה._2" hidden="1">{"אקטיב",#N/A,FALSE,"אקטיב";"חייבים",#N/A,FALSE,"אקטיב";"פסיב",#N/A,FALSE,"אקטיב";"זכאים",#N/A,FALSE,"אקטיב";"עתודה לפיצויים",#N/A,FALSE,"אקטיב"}</definedName>
    <definedName name="wrn.מאזן_בוחן_כללי." localSheetId="35" hidden="1">{#N/A,#N/A,FALSE,"מאזן בוחן";"כל_מאזן_בוחן",#N/A,FALSE,"מאזן בוחן"}</definedName>
    <definedName name="wrn.מאזן_בוחן_כללי." localSheetId="31" hidden="1">{#N/A,#N/A,FALSE,"מאזן בוחן";"כל_מאזן_בוחן",#N/A,FALSE,"מאזן בוחן"}</definedName>
    <definedName name="wrn.מאזן_בוחן_כללי." localSheetId="9" hidden="1">{#N/A,#N/A,FALSE,"מאזן בוחן";"כל_מאזן_בוחן",#N/A,FALSE,"מאזן בוחן"}</definedName>
    <definedName name="wrn.מאזן_בוחן_כללי." localSheetId="30" hidden="1">{#N/A,#N/A,FALSE,"מאזן בוחן";"כל_מאזן_בוחן",#N/A,FALSE,"מאזן בוחן"}</definedName>
    <definedName name="wrn.מאזן_בוחן_כללי." localSheetId="51" hidden="1">{#N/A,#N/A,FALSE,"מאזן בוחן";"כל_מאזן_בוחן",#N/A,FALSE,"מאזן בוחן"}</definedName>
    <definedName name="wrn.מאזן_בוחן_כללי." localSheetId="7" hidden="1">{#N/A,#N/A,FALSE,"מאזן בוחן";"כל_מאזן_בוחן",#N/A,FALSE,"מאזן בוחן"}</definedName>
    <definedName name="wrn.מאזן_בוחן_כללי." localSheetId="33" hidden="1">{#N/A,#N/A,FALSE,"מאזן בוחן";"כל_מאזן_בוחן",#N/A,FALSE,"מאזן בוחן"}</definedName>
    <definedName name="wrn.מאזן_בוחן_כללי." localSheetId="6" hidden="1">{#N/A,#N/A,FALSE,"מאזן בוחן";"כל_מאזן_בוחן",#N/A,FALSE,"מאזן בוחן"}</definedName>
    <definedName name="wrn.מאזן_בוחן_כללי." localSheetId="16" hidden="1">{#N/A,#N/A,FALSE,"מאזן בוחן";"כל_מאזן_בוחן",#N/A,FALSE,"מאזן בוחן"}</definedName>
    <definedName name="wrn.מאזן_בוחן_כללי." localSheetId="10" hidden="1">{#N/A,#N/A,FALSE,"מאזן בוחן";"כל_מאזן_בוחן",#N/A,FALSE,"מאזן בוחן"}</definedName>
    <definedName name="wrn.מאזן_בוחן_כללי." localSheetId="29" hidden="1">{#N/A,#N/A,FALSE,"מאזן בוחן";"כל_מאזן_בוחן",#N/A,FALSE,"מאזן בוחן"}</definedName>
    <definedName name="wrn.מאזן_בוחן_כללי." localSheetId="28" hidden="1">{#N/A,#N/A,FALSE,"מאזן בוחן";"כל_מאזן_בוחן",#N/A,FALSE,"מאזן בוחן"}</definedName>
    <definedName name="wrn.מאזן_בוחן_כללי." localSheetId="11" hidden="1">{#N/A,#N/A,FALSE,"מאזן בוחן";"כל_מאזן_בוחן",#N/A,FALSE,"מאזן בוחן"}</definedName>
    <definedName name="wrn.מאזן_בוחן_כללי." localSheetId="36" hidden="1">{#N/A,#N/A,FALSE,"מאזן בוחן";"כל_מאזן_בוחן",#N/A,FALSE,"מאזן בוחן"}</definedName>
    <definedName name="wrn.מאזן_בוחן_כללי." localSheetId="32" hidden="1">{#N/A,#N/A,FALSE,"מאזן בוחן";"כל_מאזן_בוחן",#N/A,FALSE,"מאזן בוחן"}</definedName>
    <definedName name="wrn.מאזן_בוחן_כללי." localSheetId="18" hidden="1">{#N/A,#N/A,FALSE,"מאזן בוחן";"כל_מאזן_בוחן",#N/A,FALSE,"מאזן בוחן"}</definedName>
    <definedName name="wrn.מאזן_בוחן_כללי." localSheetId="38" hidden="1">{#N/A,#N/A,FALSE,"מאזן בוחן";"כל_מאזן_בוחן",#N/A,FALSE,"מאזן בוחן"}</definedName>
    <definedName name="wrn.מאזן_בוחן_כללי." hidden="1">{#N/A,#N/A,FALSE,"מאזן בוחן";"כל_מאזן_בוחן",#N/A,FALSE,"מאזן בוחן"}</definedName>
    <definedName name="wrn.מואחד._.שוטף96." localSheetId="35" hidden="1">{#N/A,#N/A,FALSE,"משביר ישראל מאוחד"}</definedName>
    <definedName name="wrn.מואחד._.שוטף96." localSheetId="31" hidden="1">{#N/A,#N/A,FALSE,"משביר ישראל מאוחד"}</definedName>
    <definedName name="wrn.מואחד._.שוטף96." localSheetId="9" hidden="1">{#N/A,#N/A,FALSE,"משביר ישראל מאוחד"}</definedName>
    <definedName name="wrn.מואחד._.שוטף96." localSheetId="30" hidden="1">{#N/A,#N/A,FALSE,"משביר ישראל מאוחד"}</definedName>
    <definedName name="wrn.מואחד._.שוטף96." localSheetId="51" hidden="1">{#N/A,#N/A,FALSE,"משביר ישראל מאוחד"}</definedName>
    <definedName name="wrn.מואחד._.שוטף96." localSheetId="7" hidden="1">{#N/A,#N/A,FALSE,"משביר ישראל מאוחד"}</definedName>
    <definedName name="wrn.מואחד._.שוטף96." localSheetId="33" hidden="1">{#N/A,#N/A,FALSE,"משביר ישראל מאוחד"}</definedName>
    <definedName name="wrn.מואחד._.שוטף96." localSheetId="6" hidden="1">{#N/A,#N/A,FALSE,"משביר ישראל מאוחד"}</definedName>
    <definedName name="wrn.מואחד._.שוטף96." localSheetId="16" hidden="1">{#N/A,#N/A,FALSE,"משביר ישראל מאוחד"}</definedName>
    <definedName name="wrn.מואחד._.שוטף96." localSheetId="10" hidden="1">{#N/A,#N/A,FALSE,"משביר ישראל מאוחד"}</definedName>
    <definedName name="wrn.מואחד._.שוטף96." localSheetId="29" hidden="1">{#N/A,#N/A,FALSE,"משביר ישראל מאוחד"}</definedName>
    <definedName name="wrn.מואחד._.שוטף96." localSheetId="28" hidden="1">{#N/A,#N/A,FALSE,"משביר ישראל מאוחד"}</definedName>
    <definedName name="wrn.מואחד._.שוטף96." localSheetId="11" hidden="1">{#N/A,#N/A,FALSE,"משביר ישראל מאוחד"}</definedName>
    <definedName name="wrn.מואחד._.שוטף96." localSheetId="36" hidden="1">{#N/A,#N/A,FALSE,"משביר ישראל מאוחד"}</definedName>
    <definedName name="wrn.מואחד._.שוטף96." localSheetId="32" hidden="1">{#N/A,#N/A,FALSE,"משביר ישראל מאוחד"}</definedName>
    <definedName name="wrn.מואחד._.שוטף96." localSheetId="18" hidden="1">{#N/A,#N/A,FALSE,"משביר ישראל מאוחד"}</definedName>
    <definedName name="wrn.מואחד._.שוטף96." localSheetId="38" hidden="1">{#N/A,#N/A,FALSE,"משביר ישראל מאוחד"}</definedName>
    <definedName name="wrn.מואחד._.שוטף96." hidden="1">{#N/A,#N/A,FALSE,"משביר ישראל מאוחד"}</definedName>
    <definedName name="wrn.מופ." localSheetId="35" hidden="1">{"באור_מופ",#N/A,FALSE,"R&amp;D";"מופ_לפי_מוצרים",#N/A,FALSE,"R&amp;D"}</definedName>
    <definedName name="wrn.מופ." localSheetId="31" hidden="1">{"באור_מופ",#N/A,FALSE,"R&amp;D";"מופ_לפי_מוצרים",#N/A,FALSE,"R&amp;D"}</definedName>
    <definedName name="wrn.מופ." localSheetId="9" hidden="1">{"באור_מופ",#N/A,FALSE,"R&amp;D";"מופ_לפי_מוצרים",#N/A,FALSE,"R&amp;D"}</definedName>
    <definedName name="wrn.מופ." localSheetId="30" hidden="1">{"באור_מופ",#N/A,FALSE,"R&amp;D";"מופ_לפי_מוצרים",#N/A,FALSE,"R&amp;D"}</definedName>
    <definedName name="wrn.מופ." localSheetId="51" hidden="1">{"באור_מופ",#N/A,FALSE,"R&amp;D";"מופ_לפי_מוצרים",#N/A,FALSE,"R&amp;D"}</definedName>
    <definedName name="wrn.מופ." localSheetId="7" hidden="1">{"באור_מופ",#N/A,FALSE,"R&amp;D";"מופ_לפי_מוצרים",#N/A,FALSE,"R&amp;D"}</definedName>
    <definedName name="wrn.מופ." localSheetId="33" hidden="1">{"באור_מופ",#N/A,FALSE,"R&amp;D";"מופ_לפי_מוצרים",#N/A,FALSE,"R&amp;D"}</definedName>
    <definedName name="wrn.מופ." localSheetId="6" hidden="1">{"באור_מופ",#N/A,FALSE,"R&amp;D";"מופ_לפי_מוצרים",#N/A,FALSE,"R&amp;D"}</definedName>
    <definedName name="wrn.מופ." localSheetId="16" hidden="1">{"באור_מופ",#N/A,FALSE,"R&amp;D";"מופ_לפי_מוצרים",#N/A,FALSE,"R&amp;D"}</definedName>
    <definedName name="wrn.מופ." localSheetId="10" hidden="1">{"באור_מופ",#N/A,FALSE,"R&amp;D";"מופ_לפי_מוצרים",#N/A,FALSE,"R&amp;D"}</definedName>
    <definedName name="wrn.מופ." localSheetId="29" hidden="1">{"באור_מופ",#N/A,FALSE,"R&amp;D";"מופ_לפי_מוצרים",#N/A,FALSE,"R&amp;D"}</definedName>
    <definedName name="wrn.מופ." localSheetId="28" hidden="1">{"באור_מופ",#N/A,FALSE,"R&amp;D";"מופ_לפי_מוצרים",#N/A,FALSE,"R&amp;D"}</definedName>
    <definedName name="wrn.מופ." localSheetId="11" hidden="1">{"באור_מופ",#N/A,FALSE,"R&amp;D";"מופ_לפי_מוצרים",#N/A,FALSE,"R&amp;D"}</definedName>
    <definedName name="wrn.מופ." localSheetId="36" hidden="1">{"באור_מופ",#N/A,FALSE,"R&amp;D";"מופ_לפי_מוצרים",#N/A,FALSE,"R&amp;D"}</definedName>
    <definedName name="wrn.מופ." localSheetId="32" hidden="1">{"באור_מופ",#N/A,FALSE,"R&amp;D";"מופ_לפי_מוצרים",#N/A,FALSE,"R&amp;D"}</definedName>
    <definedName name="wrn.מופ." localSheetId="18" hidden="1">{"באור_מופ",#N/A,FALSE,"R&amp;D";"מופ_לפי_מוצרים",#N/A,FALSE,"R&amp;D"}</definedName>
    <definedName name="wrn.מופ." localSheetId="38" hidden="1">{"באור_מופ",#N/A,FALSE,"R&amp;D";"מופ_לפי_מוצרים",#N/A,FALSE,"R&amp;D"}</definedName>
    <definedName name="wrn.מופ." hidden="1">{"באור_מופ",#N/A,FALSE,"R&amp;D";"מופ_לפי_מוצרים",#N/A,FALSE,"R&amp;D"}</definedName>
    <definedName name="wrn.מלא._.1298." localSheetId="9" hidden="1">{"דף 1",#N/A,FALSE,"דוח 1298";"דף 2",#N/A,FALSE,"דוח 1298";"דף 3",#N/A,FALSE,"דוח 1298";"דף 4",#N/A,FALSE,"דוח 1298"}</definedName>
    <definedName name="wrn.מלא._.1298." localSheetId="51" hidden="1">{"דף 1",#N/A,FALSE,"דוח 1298";"דף 2",#N/A,FALSE,"דוח 1298";"דף 3",#N/A,FALSE,"דוח 1298";"דף 4",#N/A,FALSE,"דוח 1298"}</definedName>
    <definedName name="wrn.מלא._.1298." localSheetId="7" hidden="1">{"דף 1",#N/A,FALSE,"דוח 1298";"דף 2",#N/A,FALSE,"דוח 1298";"דף 3",#N/A,FALSE,"דוח 1298";"דף 4",#N/A,FALSE,"דוח 1298"}</definedName>
    <definedName name="wrn.מלא._.1298." localSheetId="6" hidden="1">{"דף 1",#N/A,FALSE,"דוח 1298";"דף 2",#N/A,FALSE,"דוח 1298";"דף 3",#N/A,FALSE,"דוח 1298";"דף 4",#N/A,FALSE,"דוח 1298"}</definedName>
    <definedName name="wrn.מלא._.1298." localSheetId="10" hidden="1">{"דף 1",#N/A,FALSE,"דוח 1298";"דף 2",#N/A,FALSE,"דוח 1298";"דף 3",#N/A,FALSE,"דוח 1298";"דף 4",#N/A,FALSE,"דוח 1298"}</definedName>
    <definedName name="wrn.מלא._.1298." localSheetId="28" hidden="1">{"דף 1",#N/A,FALSE,"דוח 1298";"דף 2",#N/A,FALSE,"דוח 1298";"דף 3",#N/A,FALSE,"דוח 1298";"דף 4",#N/A,FALSE,"דוח 1298"}</definedName>
    <definedName name="wrn.מלא._.1298." localSheetId="11" hidden="1">{"דף 1",#N/A,FALSE,"דוח 1298";"דף 2",#N/A,FALSE,"דוח 1298";"דף 3",#N/A,FALSE,"דוח 1298";"דף 4",#N/A,FALSE,"דוח 1298"}</definedName>
    <definedName name="wrn.מלא._.1298." localSheetId="36" hidden="1">{"דף 1",#N/A,FALSE,"דוח 1298";"דף 2",#N/A,FALSE,"דוח 1298";"דף 3",#N/A,FALSE,"דוח 1298";"דף 4",#N/A,FALSE,"דוח 1298"}</definedName>
    <definedName name="wrn.מלא._.1298." localSheetId="18" hidden="1">{"דף 1",#N/A,FALSE,"דוח 1298";"דף 2",#N/A,FALSE,"דוח 1298";"דף 3",#N/A,FALSE,"דוח 1298";"דף 4",#N/A,FALSE,"דוח 1298"}</definedName>
    <definedName name="wrn.מלא._.1298." localSheetId="38" hidden="1">{"דף 1",#N/A,FALSE,"דוח 1298";"דף 2",#N/A,FALSE,"דוח 1298";"דף 3",#N/A,FALSE,"דוח 1298";"דף 4",#N/A,FALSE,"דוח 1298"}</definedName>
    <definedName name="wrn.מלא._.1298." hidden="1">{"דף 1",#N/A,FALSE,"דוח 1298";"דף 2",#N/A,FALSE,"דוח 1298";"דף 3",#N/A,FALSE,"דוח 1298";"דף 4",#N/A,FALSE,"דוח 1298"}</definedName>
    <definedName name="wrn.מלאי._.מת." localSheetId="35" hidden="1">{"מלאי מת טכניקון",#N/A,FALSE,"מלאי";"מלאי מת טאיקו",#N/A,FALSE,"מלאי";"מלאי מת יפס",#N/A,FALSE,"מלאי"}</definedName>
    <definedName name="wrn.מלאי._.מת." localSheetId="31" hidden="1">{"מלאי מת טכניקון",#N/A,FALSE,"מלאי";"מלאי מת טאיקו",#N/A,FALSE,"מלאי";"מלאי מת יפס",#N/A,FALSE,"מלאי"}</definedName>
    <definedName name="wrn.מלאי._.מת." localSheetId="9" hidden="1">{"מלאי מת טכניקון",#N/A,FALSE,"מלאי";"מלאי מת טאיקו",#N/A,FALSE,"מלאי";"מלאי מת יפס",#N/A,FALSE,"מלאי"}</definedName>
    <definedName name="wrn.מלאי._.מת." localSheetId="30" hidden="1">{"מלאי מת טכניקון",#N/A,FALSE,"מלאי";"מלאי מת טאיקו",#N/A,FALSE,"מלאי";"מלאי מת יפס",#N/A,FALSE,"מלאי"}</definedName>
    <definedName name="wrn.מלאי._.מת." localSheetId="51" hidden="1">{"מלאי מת טכניקון",#N/A,FALSE,"מלאי";"מלאי מת טאיקו",#N/A,FALSE,"מלאי";"מלאי מת יפס",#N/A,FALSE,"מלאי"}</definedName>
    <definedName name="wrn.מלאי._.מת." localSheetId="7" hidden="1">{"מלאי מת טכניקון",#N/A,FALSE,"מלאי";"מלאי מת טאיקו",#N/A,FALSE,"מלאי";"מלאי מת יפס",#N/A,FALSE,"מלאי"}</definedName>
    <definedName name="wrn.מלאי._.מת." localSheetId="33" hidden="1">{"מלאי מת טכניקון",#N/A,FALSE,"מלאי";"מלאי מת טאיקו",#N/A,FALSE,"מלאי";"מלאי מת יפס",#N/A,FALSE,"מלאי"}</definedName>
    <definedName name="wrn.מלאי._.מת." localSheetId="6" hidden="1">{"מלאי מת טכניקון",#N/A,FALSE,"מלאי";"מלאי מת טאיקו",#N/A,FALSE,"מלאי";"מלאי מת יפס",#N/A,FALSE,"מלאי"}</definedName>
    <definedName name="wrn.מלאי._.מת." localSheetId="16" hidden="1">{"מלאי מת טכניקון",#N/A,FALSE,"מלאי";"מלאי מת טאיקו",#N/A,FALSE,"מלאי";"מלאי מת יפס",#N/A,FALSE,"מלאי"}</definedName>
    <definedName name="wrn.מלאי._.מת." localSheetId="10" hidden="1">{"מלאי מת טכניקון",#N/A,FALSE,"מלאי";"מלאי מת טאיקו",#N/A,FALSE,"מלאי";"מלאי מת יפס",#N/A,FALSE,"מלאי"}</definedName>
    <definedName name="wrn.מלאי._.מת." localSheetId="29" hidden="1">{"מלאי מת טכניקון",#N/A,FALSE,"מלאי";"מלאי מת טאיקו",#N/A,FALSE,"מלאי";"מלאי מת יפס",#N/A,FALSE,"מלאי"}</definedName>
    <definedName name="wrn.מלאי._.מת." localSheetId="28" hidden="1">{"מלאי מת טכניקון",#N/A,FALSE,"מלאי";"מלאי מת טאיקו",#N/A,FALSE,"מלאי";"מלאי מת יפס",#N/A,FALSE,"מלאי"}</definedName>
    <definedName name="wrn.מלאי._.מת." localSheetId="11" hidden="1">{"מלאי מת טכניקון",#N/A,FALSE,"מלאי";"מלאי מת טאיקו",#N/A,FALSE,"מלאי";"מלאי מת יפס",#N/A,FALSE,"מלאי"}</definedName>
    <definedName name="wrn.מלאי._.מת." localSheetId="36" hidden="1">{"מלאי מת טכניקון",#N/A,FALSE,"מלאי";"מלאי מת טאיקו",#N/A,FALSE,"מלאי";"מלאי מת יפס",#N/A,FALSE,"מלאי"}</definedName>
    <definedName name="wrn.מלאי._.מת." localSheetId="32" hidden="1">{"מלאי מת טכניקון",#N/A,FALSE,"מלאי";"מלאי מת טאיקו",#N/A,FALSE,"מלאי";"מלאי מת יפס",#N/A,FALSE,"מלאי"}</definedName>
    <definedName name="wrn.מלאי._.מת." localSheetId="18" hidden="1">{"מלאי מת טכניקון",#N/A,FALSE,"מלאי";"מלאי מת טאיקו",#N/A,FALSE,"מלאי";"מלאי מת יפס",#N/A,FALSE,"מלאי"}</definedName>
    <definedName name="wrn.מלאי._.מת." localSheetId="38" hidden="1">{"מלאי מת טכניקון",#N/A,FALSE,"מלאי";"מלאי מת טאיקו",#N/A,FALSE,"מלאי";"מלאי מת יפס",#N/A,FALSE,"מלאי"}</definedName>
    <definedName name="wrn.מלאי._.מת." hidden="1">{"מלאי מת טכניקון",#N/A,FALSE,"מלאי";"מלאי מת טאיקו",#N/A,FALSE,"מלאי";"מלאי מת יפס",#N/A,FALSE,"מלאי"}</definedName>
    <definedName name="wrn.משולב._.חנויות." localSheetId="35" hidden="1">{#N/A,#N/A,FALSE,"חנויות"}</definedName>
    <definedName name="wrn.משולב._.חנויות." localSheetId="31" hidden="1">{#N/A,#N/A,FALSE,"חנויות"}</definedName>
    <definedName name="wrn.משולב._.חנויות." localSheetId="9" hidden="1">{#N/A,#N/A,FALSE,"חנויות"}</definedName>
    <definedName name="wrn.משולב._.חנויות." localSheetId="30" hidden="1">{#N/A,#N/A,FALSE,"חנויות"}</definedName>
    <definedName name="wrn.משולב._.חנויות." localSheetId="51" hidden="1">{#N/A,#N/A,FALSE,"חנויות"}</definedName>
    <definedName name="wrn.משולב._.חנויות." localSheetId="7" hidden="1">{#N/A,#N/A,FALSE,"חנויות"}</definedName>
    <definedName name="wrn.משולב._.חנויות." localSheetId="33" hidden="1">{#N/A,#N/A,FALSE,"חנויות"}</definedName>
    <definedName name="wrn.משולב._.חנויות." localSheetId="6" hidden="1">{#N/A,#N/A,FALSE,"חנויות"}</definedName>
    <definedName name="wrn.משולב._.חנויות." localSheetId="16" hidden="1">{#N/A,#N/A,FALSE,"חנויות"}</definedName>
    <definedName name="wrn.משולב._.חנויות." localSheetId="10" hidden="1">{#N/A,#N/A,FALSE,"חנויות"}</definedName>
    <definedName name="wrn.משולב._.חנויות." localSheetId="29" hidden="1">{#N/A,#N/A,FALSE,"חנויות"}</definedName>
    <definedName name="wrn.משולב._.חנויות." localSheetId="28" hidden="1">{#N/A,#N/A,FALSE,"חנויות"}</definedName>
    <definedName name="wrn.משולב._.חנויות." localSheetId="11" hidden="1">{#N/A,#N/A,FALSE,"חנויות"}</definedName>
    <definedName name="wrn.משולב._.חנויות." localSheetId="36" hidden="1">{#N/A,#N/A,FALSE,"חנויות"}</definedName>
    <definedName name="wrn.משולב._.חנויות." localSheetId="32" hidden="1">{#N/A,#N/A,FALSE,"חנויות"}</definedName>
    <definedName name="wrn.משולב._.חנויות." localSheetId="18" hidden="1">{#N/A,#N/A,FALSE,"חנויות"}</definedName>
    <definedName name="wrn.משולב._.חנויות." localSheetId="38" hidden="1">{#N/A,#N/A,FALSE,"חנויות"}</definedName>
    <definedName name="wrn.משולב._.חנויות." hidden="1">{#N/A,#N/A,FALSE,"חנויות"}</definedName>
    <definedName name="wrn.משולב._.תאגידים." localSheetId="35" hidden="1">{#N/A,#N/A,FALSE,"תאגידים";#N/A,#N/A,FALSE,"תאגידים"}</definedName>
    <definedName name="wrn.משולב._.תאגידים." localSheetId="31" hidden="1">{#N/A,#N/A,FALSE,"תאגידים";#N/A,#N/A,FALSE,"תאגידים"}</definedName>
    <definedName name="wrn.משולב._.תאגידים." localSheetId="9" hidden="1">{#N/A,#N/A,FALSE,"תאגידים";#N/A,#N/A,FALSE,"תאגידים"}</definedName>
    <definedName name="wrn.משולב._.תאגידים." localSheetId="30" hidden="1">{#N/A,#N/A,FALSE,"תאגידים";#N/A,#N/A,FALSE,"תאגידים"}</definedName>
    <definedName name="wrn.משולב._.תאגידים." localSheetId="51" hidden="1">{#N/A,#N/A,FALSE,"תאגידים";#N/A,#N/A,FALSE,"תאגידים"}</definedName>
    <definedName name="wrn.משולב._.תאגידים." localSheetId="7" hidden="1">{#N/A,#N/A,FALSE,"תאגידים";#N/A,#N/A,FALSE,"תאגידים"}</definedName>
    <definedName name="wrn.משולב._.תאגידים." localSheetId="33" hidden="1">{#N/A,#N/A,FALSE,"תאגידים";#N/A,#N/A,FALSE,"תאגידים"}</definedName>
    <definedName name="wrn.משולב._.תאגידים." localSheetId="6" hidden="1">{#N/A,#N/A,FALSE,"תאגידים";#N/A,#N/A,FALSE,"תאגידים"}</definedName>
    <definedName name="wrn.משולב._.תאגידים." localSheetId="16" hidden="1">{#N/A,#N/A,FALSE,"תאגידים";#N/A,#N/A,FALSE,"תאגידים"}</definedName>
    <definedName name="wrn.משולב._.תאגידים." localSheetId="10" hidden="1">{#N/A,#N/A,FALSE,"תאגידים";#N/A,#N/A,FALSE,"תאגידים"}</definedName>
    <definedName name="wrn.משולב._.תאגידים." localSheetId="29" hidden="1">{#N/A,#N/A,FALSE,"תאגידים";#N/A,#N/A,FALSE,"תאגידים"}</definedName>
    <definedName name="wrn.משולב._.תאגידים." localSheetId="28" hidden="1">{#N/A,#N/A,FALSE,"תאגידים";#N/A,#N/A,FALSE,"תאגידים"}</definedName>
    <definedName name="wrn.משולב._.תאגידים." localSheetId="11" hidden="1">{#N/A,#N/A,FALSE,"תאגידים";#N/A,#N/A,FALSE,"תאגידים"}</definedName>
    <definedName name="wrn.משולב._.תאגידים." localSheetId="36" hidden="1">{#N/A,#N/A,FALSE,"תאגידים";#N/A,#N/A,FALSE,"תאגידים"}</definedName>
    <definedName name="wrn.משולב._.תאגידים." localSheetId="32" hidden="1">{#N/A,#N/A,FALSE,"תאגידים";#N/A,#N/A,FALSE,"תאגידים"}</definedName>
    <definedName name="wrn.משולב._.תאגידים." localSheetId="18" hidden="1">{#N/A,#N/A,FALSE,"תאגידים";#N/A,#N/A,FALSE,"תאגידים"}</definedName>
    <definedName name="wrn.משולב._.תאגידים." localSheetId="38" hidden="1">{#N/A,#N/A,FALSE,"תאגידים";#N/A,#N/A,FALSE,"תאגידים"}</definedName>
    <definedName name="wrn.משולב._.תאגידים." hidden="1">{#N/A,#N/A,FALSE,"תאגידים";#N/A,#N/A,FALSE,"תאגידים"}</definedName>
    <definedName name="wrn.סט._.מלא." localSheetId="9" hidden="1">{#N/A,#N/A,FALSE,"טבלת הקודים";#N/A,#N/A,FALSE,"מאזן בוחן - קליטה";#N/A,#N/A,FALSE,"פקודות נוספות";#N/A,#N/A,FALSE,"גליון החישובים";#N/A,#N/A,FALSE,"ביאורים לדוחות"}</definedName>
    <definedName name="wrn.סט._.מלא." localSheetId="51" hidden="1">{#N/A,#N/A,FALSE,"טבלת הקודים";#N/A,#N/A,FALSE,"מאזן בוחן - קליטה";#N/A,#N/A,FALSE,"פקודות נוספות";#N/A,#N/A,FALSE,"גליון החישובים";#N/A,#N/A,FALSE,"ביאורים לדוחות"}</definedName>
    <definedName name="wrn.סט._.מלא." localSheetId="7" hidden="1">{#N/A,#N/A,FALSE,"טבלת הקודים";#N/A,#N/A,FALSE,"מאזן בוחן - קליטה";#N/A,#N/A,FALSE,"פקודות נוספות";#N/A,#N/A,FALSE,"גליון החישובים";#N/A,#N/A,FALSE,"ביאורים לדוחות"}</definedName>
    <definedName name="wrn.סט._.מלא." localSheetId="6" hidden="1">{#N/A,#N/A,FALSE,"טבלת הקודים";#N/A,#N/A,FALSE,"מאזן בוחן - קליטה";#N/A,#N/A,FALSE,"פקודות נוספות";#N/A,#N/A,FALSE,"גליון החישובים";#N/A,#N/A,FALSE,"ביאורים לדוחות"}</definedName>
    <definedName name="wrn.סט._.מלא." localSheetId="10" hidden="1">{#N/A,#N/A,FALSE,"טבלת הקודים";#N/A,#N/A,FALSE,"מאזן בוחן - קליטה";#N/A,#N/A,FALSE,"פקודות נוספות";#N/A,#N/A,FALSE,"גליון החישובים";#N/A,#N/A,FALSE,"ביאורים לדוחות"}</definedName>
    <definedName name="wrn.סט._.מלא." localSheetId="28" hidden="1">{#N/A,#N/A,FALSE,"טבלת הקודים";#N/A,#N/A,FALSE,"מאזן בוחן - קליטה";#N/A,#N/A,FALSE,"פקודות נוספות";#N/A,#N/A,FALSE,"גליון החישובים";#N/A,#N/A,FALSE,"ביאורים לדוחות"}</definedName>
    <definedName name="wrn.סט._.מלא." localSheetId="11" hidden="1">{#N/A,#N/A,FALSE,"טבלת הקודים";#N/A,#N/A,FALSE,"מאזן בוחן - קליטה";#N/A,#N/A,FALSE,"פקודות נוספות";#N/A,#N/A,FALSE,"גליון החישובים";#N/A,#N/A,FALSE,"ביאורים לדוחות"}</definedName>
    <definedName name="wrn.סט._.מלא." localSheetId="36" hidden="1">{#N/A,#N/A,FALSE,"טבלת הקודים";#N/A,#N/A,FALSE,"מאזן בוחן - קליטה";#N/A,#N/A,FALSE,"פקודות נוספות";#N/A,#N/A,FALSE,"גליון החישובים";#N/A,#N/A,FALSE,"ביאורים לדוחות"}</definedName>
    <definedName name="wrn.סט._.מלא." localSheetId="18" hidden="1">{#N/A,#N/A,FALSE,"טבלת הקודים";#N/A,#N/A,FALSE,"מאזן בוחן - קליטה";#N/A,#N/A,FALSE,"פקודות נוספות";#N/A,#N/A,FALSE,"גליון החישובים";#N/A,#N/A,FALSE,"ביאורים לדוחות"}</definedName>
    <definedName name="wrn.סט._.מלא." localSheetId="38" hidden="1">{#N/A,#N/A,FALSE,"טבלת הקודים";#N/A,#N/A,FALSE,"מאזן בוחן - קליטה";#N/A,#N/A,FALSE,"פקודות נוספות";#N/A,#N/A,FALSE,"גליון החישובים";#N/A,#N/A,FALSE,"ביאורים לדוחות"}</definedName>
    <definedName name="wrn.סט._.מלא." hidden="1">{#N/A,#N/A,FALSE,"טבלת הקודים";#N/A,#N/A,FALSE,"מאזן בוחן - קליטה";#N/A,#N/A,FALSE,"פקודות נוספות";#N/A,#N/A,FALSE,"גליון החישובים";#N/A,#N/A,FALSE,"ביאורים לדוחות"}</definedName>
    <definedName name="wrn.סעיפי_מאזן_בוחן." localSheetId="35"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3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3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33"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32"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פר._.התקציב._.יולי._.דצמבר." localSheetId="9" hidden="1">{#N/A,#N/A,FALSE,"כותרת משנה 1";#N/A,#N/A,FALSE,"תכנית לקוחות כלל חברה 1";#N/A,#N/A,FALSE,"התפגלות מרחבית של תכנית העבוד 6";#N/A,#N/A,FALSE,"תוכנית התקנות מרחבית 3";#N/A,#N/A,FALSE,"תכנית רישות בניינים כלל חברה 4";#N/A,#N/A,FALSE,"פירוט תוכנית התקנות 5";#N/A,#N/A,FALSE,"רוו""ה מקוצר BP";#N/A,#N/A,FALSE,"רווה BP";#N/A,#N/A,FALSE,"סעיפי הוצאות";#N/A,#N/A,FALSE,"סעיפי השקעות";#N/A,#N/A,FALSE,"אגפים הוצאות";#N/A,#N/A,FALSE,"אגפים השקעות";#N/A,#N/A,FALSE,"מרכזי עלות הוצאות";#N/A,#N/A,FALSE,"מרכזי עלות השקעות";#N/A,#N/A,FALSE,"מרחב צפון";#N/A,#N/A,FALSE,"מרחב דן";#N/A,#N/A,FALSE,"מרחב דרום";#N/A,#N/A,FALSE,"שירות לקוחות";#N/A,#N/A,FALSE,"מטה חטיבת לקוחות";#N/A,#N/A,FALSE,"אגף כספים";#N/A,#N/A,FALSE,"אגף מערכות מידע";#N/A,#N/A,FALSE,"אגף מטה";#N/A,#N/A,FALSE,"הנהלה";#N/A,#N/A,FALSE,"אגף תוכן";#N/A,#N/A,FALSE,"אגף שיווק";#N/A,#N/A,FALSE,"אגף הנדסה";#N/A,#N/A,FALSE,"תקציב השקעות"}</definedName>
    <definedName name="wrn.ספר._.התקציב._.יולי._.דצמבר." localSheetId="16" hidden="1">{#N/A,#N/A,FALSE,"כותרת משנה 1";#N/A,#N/A,FALSE,"תכנית לקוחות כלל חברה 1";#N/A,#N/A,FALSE,"התפגלות מרחבית של תכנית העבוד 6";#N/A,#N/A,FALSE,"תוכנית התקנות מרחבית 3";#N/A,#N/A,FALSE,"תכנית רישות בניינים כלל חברה 4";#N/A,#N/A,FALSE,"פירוט תוכנית התקנות 5";#N/A,#N/A,FALSE,"רוו""ה מקוצר BP";#N/A,#N/A,FALSE,"רווה BP";#N/A,#N/A,FALSE,"סעיפי הוצאות";#N/A,#N/A,FALSE,"סעיפי השקעות";#N/A,#N/A,FALSE,"אגפים הוצאות";#N/A,#N/A,FALSE,"אגפים השקעות";#N/A,#N/A,FALSE,"מרכזי עלות הוצאות";#N/A,#N/A,FALSE,"מרכזי עלות השקעות";#N/A,#N/A,FALSE,"מרחב צפון";#N/A,#N/A,FALSE,"מרחב דן";#N/A,#N/A,FALSE,"מרחב דרום";#N/A,#N/A,FALSE,"שירות לקוחות";#N/A,#N/A,FALSE,"מטה חטיבת לקוחות";#N/A,#N/A,FALSE,"אגף כספים";#N/A,#N/A,FALSE,"אגף מערכות מידע";#N/A,#N/A,FALSE,"אגף מטה";#N/A,#N/A,FALSE,"הנהלה";#N/A,#N/A,FALSE,"אגף תוכן";#N/A,#N/A,FALSE,"אגף שיווק";#N/A,#N/A,FALSE,"אגף הנדסה";#N/A,#N/A,FALSE,"תקציב השקעות"}</definedName>
    <definedName name="wrn.ספר._.התקציב._.יולי._.דצמבר." localSheetId="10" hidden="1">{#N/A,#N/A,FALSE,"כותרת משנה 1";#N/A,#N/A,FALSE,"תכנית לקוחות כלל חברה 1";#N/A,#N/A,FALSE,"התפגלות מרחבית של תכנית העבוד 6";#N/A,#N/A,FALSE,"תוכנית התקנות מרחבית 3";#N/A,#N/A,FALSE,"תכנית רישות בניינים כלל חברה 4";#N/A,#N/A,FALSE,"פירוט תוכנית התקנות 5";#N/A,#N/A,FALSE,"רוו""ה מקוצר BP";#N/A,#N/A,FALSE,"רווה BP";#N/A,#N/A,FALSE,"סעיפי הוצאות";#N/A,#N/A,FALSE,"סעיפי השקעות";#N/A,#N/A,FALSE,"אגפים הוצאות";#N/A,#N/A,FALSE,"אגפים השקעות";#N/A,#N/A,FALSE,"מרכזי עלות הוצאות";#N/A,#N/A,FALSE,"מרכזי עלות השקעות";#N/A,#N/A,FALSE,"מרחב צפון";#N/A,#N/A,FALSE,"מרחב דן";#N/A,#N/A,FALSE,"מרחב דרום";#N/A,#N/A,FALSE,"שירות לקוחות";#N/A,#N/A,FALSE,"מטה חטיבת לקוחות";#N/A,#N/A,FALSE,"אגף כספים";#N/A,#N/A,FALSE,"אגף מערכות מידע";#N/A,#N/A,FALSE,"אגף מטה";#N/A,#N/A,FALSE,"הנהלה";#N/A,#N/A,FALSE,"אגף תוכן";#N/A,#N/A,FALSE,"אגף שיווק";#N/A,#N/A,FALSE,"אגף הנדסה";#N/A,#N/A,FALSE,"תקציב השקעות"}</definedName>
    <definedName name="wrn.ספר._.התקציב._.יולי._.דצמבר." localSheetId="11" hidden="1">{#N/A,#N/A,FALSE,"כותרת משנה 1";#N/A,#N/A,FALSE,"תכנית לקוחות כלל חברה 1";#N/A,#N/A,FALSE,"התפגלות מרחבית של תכנית העבוד 6";#N/A,#N/A,FALSE,"תוכנית התקנות מרחבית 3";#N/A,#N/A,FALSE,"תכנית רישות בניינים כלל חברה 4";#N/A,#N/A,FALSE,"פירוט תוכנית התקנות 5";#N/A,#N/A,FALSE,"רוו""ה מקוצר BP";#N/A,#N/A,FALSE,"רווה BP";#N/A,#N/A,FALSE,"סעיפי הוצאות";#N/A,#N/A,FALSE,"סעיפי השקעות";#N/A,#N/A,FALSE,"אגפים הוצאות";#N/A,#N/A,FALSE,"אגפים השקעות";#N/A,#N/A,FALSE,"מרכזי עלות הוצאות";#N/A,#N/A,FALSE,"מרכזי עלות השקעות";#N/A,#N/A,FALSE,"מרחב צפון";#N/A,#N/A,FALSE,"מרחב דן";#N/A,#N/A,FALSE,"מרחב דרום";#N/A,#N/A,FALSE,"שירות לקוחות";#N/A,#N/A,FALSE,"מטה חטיבת לקוחות";#N/A,#N/A,FALSE,"אגף כספים";#N/A,#N/A,FALSE,"אגף מערכות מידע";#N/A,#N/A,FALSE,"אגף מטה";#N/A,#N/A,FALSE,"הנהלה";#N/A,#N/A,FALSE,"אגף תוכן";#N/A,#N/A,FALSE,"אגף שיווק";#N/A,#N/A,FALSE,"אגף הנדסה";#N/A,#N/A,FALSE,"תקציב השקעות"}</definedName>
    <definedName name="wrn.ספר._.התקציב._.יולי._.דצמבר." localSheetId="18" hidden="1">{#N/A,#N/A,FALSE,"כותרת משנה 1";#N/A,#N/A,FALSE,"תכנית לקוחות כלל חברה 1";#N/A,#N/A,FALSE,"התפגלות מרחבית של תכנית העבוד 6";#N/A,#N/A,FALSE,"תוכנית התקנות מרחבית 3";#N/A,#N/A,FALSE,"תכנית רישות בניינים כלל חברה 4";#N/A,#N/A,FALSE,"פירוט תוכנית התקנות 5";#N/A,#N/A,FALSE,"רוו""ה מקוצר BP";#N/A,#N/A,FALSE,"רווה BP";#N/A,#N/A,FALSE,"סעיפי הוצאות";#N/A,#N/A,FALSE,"סעיפי השקעות";#N/A,#N/A,FALSE,"אגפים הוצאות";#N/A,#N/A,FALSE,"אגפים השקעות";#N/A,#N/A,FALSE,"מרכזי עלות הוצאות";#N/A,#N/A,FALSE,"מרכזי עלות השקעות";#N/A,#N/A,FALSE,"מרחב צפון";#N/A,#N/A,FALSE,"מרחב דן";#N/A,#N/A,FALSE,"מרחב דרום";#N/A,#N/A,FALSE,"שירות לקוחות";#N/A,#N/A,FALSE,"מטה חטיבת לקוחות";#N/A,#N/A,FALSE,"אגף כספים";#N/A,#N/A,FALSE,"אגף מערכות מידע";#N/A,#N/A,FALSE,"אגף מטה";#N/A,#N/A,FALSE,"הנהלה";#N/A,#N/A,FALSE,"אגף תוכן";#N/A,#N/A,FALSE,"אגף שיווק";#N/A,#N/A,FALSE,"אגף הנדסה";#N/A,#N/A,FALSE,"תקציב השקעות"}</definedName>
    <definedName name="wrn.ספר._.התקציב._.יולי._.דצמבר." localSheetId="38" hidden="1">{#N/A,#N/A,FALSE,"כותרת משנה 1";#N/A,#N/A,FALSE,"תכנית לקוחות כלל חברה 1";#N/A,#N/A,FALSE,"התפגלות מרחבית של תכנית העבוד 6";#N/A,#N/A,FALSE,"תוכנית התקנות מרחבית 3";#N/A,#N/A,FALSE,"תכנית רישות בניינים כלל חברה 4";#N/A,#N/A,FALSE,"פירוט תוכנית התקנות 5";#N/A,#N/A,FALSE,"רוו""ה מקוצר BP";#N/A,#N/A,FALSE,"רווה BP";#N/A,#N/A,FALSE,"סעיפי הוצאות";#N/A,#N/A,FALSE,"סעיפי השקעות";#N/A,#N/A,FALSE,"אגפים הוצאות";#N/A,#N/A,FALSE,"אגפים השקעות";#N/A,#N/A,FALSE,"מרכזי עלות הוצאות";#N/A,#N/A,FALSE,"מרכזי עלות השקעות";#N/A,#N/A,FALSE,"מרחב צפון";#N/A,#N/A,FALSE,"מרחב דן";#N/A,#N/A,FALSE,"מרחב דרום";#N/A,#N/A,FALSE,"שירות לקוחות";#N/A,#N/A,FALSE,"מטה חטיבת לקוחות";#N/A,#N/A,FALSE,"אגף כספים";#N/A,#N/A,FALSE,"אגף מערכות מידע";#N/A,#N/A,FALSE,"אגף מטה";#N/A,#N/A,FALSE,"הנהלה";#N/A,#N/A,FALSE,"אגף תוכן";#N/A,#N/A,FALSE,"אגף שיווק";#N/A,#N/A,FALSE,"אגף הנדסה";#N/A,#N/A,FALSE,"תקציב השקעות"}</definedName>
    <definedName name="wrn.ספר._.התקציב._.יולי._.דצמבר." hidden="1">{#N/A,#N/A,FALSE,"כותרת משנה 1";#N/A,#N/A,FALSE,"תכנית לקוחות כלל חברה 1";#N/A,#N/A,FALSE,"התפגלות מרחבית של תכנית העבוד 6";#N/A,#N/A,FALSE,"תוכנית התקנות מרחבית 3";#N/A,#N/A,FALSE,"תכנית רישות בניינים כלל חברה 4";#N/A,#N/A,FALSE,"פירוט תוכנית התקנות 5";#N/A,#N/A,FALSE,"רוו""ה מקוצר BP";#N/A,#N/A,FALSE,"רווה BP";#N/A,#N/A,FALSE,"סעיפי הוצאות";#N/A,#N/A,FALSE,"סעיפי השקעות";#N/A,#N/A,FALSE,"אגפים הוצאות";#N/A,#N/A,FALSE,"אגפים השקעות";#N/A,#N/A,FALSE,"מרכזי עלות הוצאות";#N/A,#N/A,FALSE,"מרכזי עלות השקעות";#N/A,#N/A,FALSE,"מרחב צפון";#N/A,#N/A,FALSE,"מרחב דן";#N/A,#N/A,FALSE,"מרחב דרום";#N/A,#N/A,FALSE,"שירות לקוחות";#N/A,#N/A,FALSE,"מטה חטיבת לקוחות";#N/A,#N/A,FALSE,"אגף כספים";#N/A,#N/A,FALSE,"אגף מערכות מידע";#N/A,#N/A,FALSE,"אגף מטה";#N/A,#N/A,FALSE,"הנהלה";#N/A,#N/A,FALSE,"אגף תוכן";#N/A,#N/A,FALSE,"אגף שיווק";#N/A,#N/A,FALSE,"אגף הנדסה";#N/A,#N/A,FALSE,"תקציב השקעות"}</definedName>
    <definedName name="wrn.עתודה._.לפיצויים._.וחופשה." localSheetId="9" hidden="1">{"עתודה לפיצויים וחופשה",#N/A,FALSE,"ני""ע 6.98"}</definedName>
    <definedName name="wrn.עתודה._.לפיצויים._.וחופשה." localSheetId="16" hidden="1">{"עתודה לפיצויים וחופשה",#N/A,FALSE,"ני""ע 6.98"}</definedName>
    <definedName name="wrn.עתודה._.לפיצויים._.וחופשה." localSheetId="10" hidden="1">{"עתודה לפיצויים וחופשה",#N/A,FALSE,"ני""ע 6.98"}</definedName>
    <definedName name="wrn.עתודה._.לפיצויים._.וחופשה." localSheetId="11" hidden="1">{"עתודה לפיצויים וחופשה",#N/A,FALSE,"ני""ע 6.98"}</definedName>
    <definedName name="wrn.עתודה._.לפיצויים._.וחופשה." localSheetId="18" hidden="1">{"עתודה לפיצויים וחופשה",#N/A,FALSE,"ני""ע 6.98"}</definedName>
    <definedName name="wrn.עתודה._.לפיצויים._.וחופשה." localSheetId="38" hidden="1">{"עתודה לפיצויים וחופשה",#N/A,FALSE,"ני""ע 6.98"}</definedName>
    <definedName name="wrn.עתודה._.לפיצויים._.וחופשה." hidden="1">{"עתודה לפיצויים וחופשה",#N/A,FALSE,"ני""ע 6.98"}</definedName>
    <definedName name="wrn.פקודות._.נוספות." localSheetId="9" hidden="1">{#N/A,#N/A,FALSE,"פקודות נוספות"}</definedName>
    <definedName name="wrn.פקודות._.נוספות." localSheetId="51" hidden="1">{#N/A,#N/A,FALSE,"פקודות נוספות"}</definedName>
    <definedName name="wrn.פקודות._.נוספות." localSheetId="7" hidden="1">{#N/A,#N/A,FALSE,"פקודות נוספות"}</definedName>
    <definedName name="wrn.פקודות._.נוספות." localSheetId="6" hidden="1">{#N/A,#N/A,FALSE,"פקודות נוספות"}</definedName>
    <definedName name="wrn.פקודות._.נוספות." localSheetId="10" hidden="1">{#N/A,#N/A,FALSE,"פקודות נוספות"}</definedName>
    <definedName name="wrn.פקודות._.נוספות." localSheetId="28" hidden="1">{#N/A,#N/A,FALSE,"פקודות נוספות"}</definedName>
    <definedName name="wrn.פקודות._.נוספות." localSheetId="11" hidden="1">{#N/A,#N/A,FALSE,"פקודות נוספות"}</definedName>
    <definedName name="wrn.פקודות._.נוספות." localSheetId="36" hidden="1">{#N/A,#N/A,FALSE,"פקודות נוספות"}</definedName>
    <definedName name="wrn.פקודות._.נוספות." localSheetId="18" hidden="1">{#N/A,#N/A,FALSE,"פקודות נוספות"}</definedName>
    <definedName name="wrn.פקודות._.נוספות." localSheetId="38" hidden="1">{#N/A,#N/A,FALSE,"פקודות נוספות"}</definedName>
    <definedName name="wrn.פקודות._.נוספות." hidden="1">{#N/A,#N/A,FALSE,"פקודות נוספות"}</definedName>
    <definedName name="wrn.רווה." localSheetId="35" hidden="1">{"רווה",#N/A,FALSE,"מאזן בוחן"}</definedName>
    <definedName name="wrn.רווה." localSheetId="31" hidden="1">{"רווה",#N/A,FALSE,"מאזן בוחן"}</definedName>
    <definedName name="wrn.רווה." localSheetId="9" hidden="1">{"רווה",#N/A,FALSE,"מאזן בוחן"}</definedName>
    <definedName name="wrn.רווה." localSheetId="30" hidden="1">{"רווה",#N/A,FALSE,"מאזן בוחן"}</definedName>
    <definedName name="wrn.רווה." localSheetId="51" hidden="1">{"רווה",#N/A,FALSE,"מאזן בוחן"}</definedName>
    <definedName name="wrn.רווה." localSheetId="7" hidden="1">{"רווה",#N/A,FALSE,"מאזן בוחן"}</definedName>
    <definedName name="wrn.רווה." localSheetId="33" hidden="1">{"רווה",#N/A,FALSE,"מאזן בוחן"}</definedName>
    <definedName name="wrn.רווה." localSheetId="6" hidden="1">{"רווה",#N/A,FALSE,"מאזן בוחן"}</definedName>
    <definedName name="wrn.רווה." localSheetId="16" hidden="1">{"רווה",#N/A,FALSE,"מאזן בוחן"}</definedName>
    <definedName name="wrn.רווה." localSheetId="10" hidden="1">{"רווה",#N/A,FALSE,"מאזן בוחן"}</definedName>
    <definedName name="wrn.רווה." localSheetId="29" hidden="1">{"רווה",#N/A,FALSE,"מאזן בוחן"}</definedName>
    <definedName name="wrn.רווה." localSheetId="28" hidden="1">{"רווה",#N/A,FALSE,"מאזן בוחן"}</definedName>
    <definedName name="wrn.רווה." localSheetId="11" hidden="1">{"רווה",#N/A,FALSE,"מאזן בוחן"}</definedName>
    <definedName name="wrn.רווה." localSheetId="36" hidden="1">{"רווה",#N/A,FALSE,"מאזן בוחן"}</definedName>
    <definedName name="wrn.רווה." localSheetId="32" hidden="1">{"רווה",#N/A,FALSE,"מאזן בוחן"}</definedName>
    <definedName name="wrn.רווה." localSheetId="18" hidden="1">{"רווה",#N/A,FALSE,"מאזן בוחן"}</definedName>
    <definedName name="wrn.רווה." localSheetId="38" hidden="1">{"רווה",#N/A,FALSE,"מאזן בוחן"}</definedName>
    <definedName name="wrn.רווה." hidden="1">{"רווה",#N/A,FALSE,"מאזן בוחן"}</definedName>
    <definedName name="wrn.רווה._.מתואם." localSheetId="9" hidden="1">{"רווה מתואם",#N/A,FALSE,"רווח והפסד-מתואם";"הנהלה וכלליות מתואם",#N/A,FALSE,"רווח והפסד-מתואם"}</definedName>
    <definedName name="wrn.רווה._.מתואם." localSheetId="16" hidden="1">{"רווה מתואם",#N/A,FALSE,"רווח והפסד-מתואם";"הנהלה וכלליות מתואם",#N/A,FALSE,"רווח והפסד-מתואם"}</definedName>
    <definedName name="wrn.רווה._.מתואם." localSheetId="10" hidden="1">{"רווה מתואם",#N/A,FALSE,"רווח והפסד-מתואם";"הנהלה וכלליות מתואם",#N/A,FALSE,"רווח והפסד-מתואם"}</definedName>
    <definedName name="wrn.רווה._.מתואם." localSheetId="11" hidden="1">{"רווה מתואם",#N/A,FALSE,"רווח והפסד-מתואם";"הנהלה וכלליות מתואם",#N/A,FALSE,"רווח והפסד-מתואם"}</definedName>
    <definedName name="wrn.רווה._.מתואם." localSheetId="18" hidden="1">{"רווה מתואם",#N/A,FALSE,"רווח והפסד-מתואם";"הנהלה וכלליות מתואם",#N/A,FALSE,"רווח והפסד-מתואם"}</definedName>
    <definedName name="wrn.רווה._.מתואם." localSheetId="38" hidden="1">{"רווה מתואם",#N/A,FALSE,"רווח והפסד-מתואם";"הנהלה וכלליות מתואם",#N/A,FALSE,"רווח והפסד-מתואם"}</definedName>
    <definedName name="wrn.רווה._.מתואם." hidden="1">{"רווה מתואם",#N/A,FALSE,"רווח והפסד-מתואם";"הנהלה וכלליות מתואם",#N/A,FALSE,"רווח והפסד-מתואם"}</definedName>
    <definedName name="wrn.רווה._.מתואם._1" localSheetId="9" hidden="1">{"רווה מתואם",#N/A,FALSE,"רווח והפסד-מתואם";"הנהלה וכלליות מתואם",#N/A,FALSE,"רווח והפסד-מתואם"}</definedName>
    <definedName name="wrn.רווה._.מתואם._1" localSheetId="16" hidden="1">{"רווה מתואם",#N/A,FALSE,"רווח והפסד-מתואם";"הנהלה וכלליות מתואם",#N/A,FALSE,"רווח והפסד-מתואם"}</definedName>
    <definedName name="wrn.רווה._.מתואם._1" localSheetId="10" hidden="1">{"רווה מתואם",#N/A,FALSE,"רווח והפסד-מתואם";"הנהלה וכלליות מתואם",#N/A,FALSE,"רווח והפסד-מתואם"}</definedName>
    <definedName name="wrn.רווה._.מתואם._1" localSheetId="11" hidden="1">{"רווה מתואם",#N/A,FALSE,"רווח והפסד-מתואם";"הנהלה וכלליות מתואם",#N/A,FALSE,"רווח והפסד-מתואם"}</definedName>
    <definedName name="wrn.רווה._.מתואם._1" localSheetId="18" hidden="1">{"רווה מתואם",#N/A,FALSE,"רווח והפסד-מתואם";"הנהלה וכלליות מתואם",#N/A,FALSE,"רווח והפסד-מתואם"}</definedName>
    <definedName name="wrn.רווה._.מתואם._1" localSheetId="38" hidden="1">{"רווה מתואם",#N/A,FALSE,"רווח והפסד-מתואם";"הנהלה וכלליות מתואם",#N/A,FALSE,"רווח והפסד-מתואם"}</definedName>
    <definedName name="wrn.רווה._.מתואם._1" hidden="1">{"רווה מתואם",#N/A,FALSE,"רווח והפסד-מתואם";"הנהלה וכלליות מתואם",#N/A,FALSE,"רווח והפסד-מתואם"}</definedName>
    <definedName name="wrn.רווה._.מתואם._2" localSheetId="9" hidden="1">{"רווה מתואם",#N/A,FALSE,"רווח והפסד-מתואם";"הנהלה וכלליות מתואם",#N/A,FALSE,"רווח והפסד-מתואם"}</definedName>
    <definedName name="wrn.רווה._.מתואם._2" localSheetId="16" hidden="1">{"רווה מתואם",#N/A,FALSE,"רווח והפסד-מתואם";"הנהלה וכלליות מתואם",#N/A,FALSE,"רווח והפסד-מתואם"}</definedName>
    <definedName name="wrn.רווה._.מתואם._2" localSheetId="10" hidden="1">{"רווה מתואם",#N/A,FALSE,"רווח והפסד-מתואם";"הנהלה וכלליות מתואם",#N/A,FALSE,"רווח והפסד-מתואם"}</definedName>
    <definedName name="wrn.רווה._.מתואם._2" localSheetId="11" hidden="1">{"רווה מתואם",#N/A,FALSE,"רווח והפסד-מתואם";"הנהלה וכלליות מתואם",#N/A,FALSE,"רווח והפסד-מתואם"}</definedName>
    <definedName name="wrn.רווה._.מתואם._2" localSheetId="18" hidden="1">{"רווה מתואם",#N/A,FALSE,"רווח והפסד-מתואם";"הנהלה וכלליות מתואם",#N/A,FALSE,"רווח והפסד-מתואם"}</definedName>
    <definedName name="wrn.רווה._.מתואם._2" localSheetId="38" hidden="1">{"רווה מתואם",#N/A,FALSE,"רווח והפסד-מתואם";"הנהלה וכלליות מתואם",#N/A,FALSE,"רווח והפסד-מתואם"}</definedName>
    <definedName name="wrn.רווה._.מתואם._2" hidden="1">{"רווה מתואם",#N/A,FALSE,"רווח והפסד-מתואם";"הנהלה וכלליות מתואם",#N/A,FALSE,"רווח והפסד-מתואם"}</definedName>
    <definedName name="wrn.רווה._.נומינלי." localSheetId="9" hidden="1">{"רווה נומינלי",#N/A,FALSE,"רווח והפסד-נומינלי";"הנהלה וכלליות נומינלי",#N/A,FALSE,"רווח והפסד-נומינלי";"אחרות נומינלי",#N/A,FALSE,"רווח והפסד-נומינלי"}</definedName>
    <definedName name="wrn.רווה._.נומינלי." localSheetId="16" hidden="1">{"רווה נומינלי",#N/A,FALSE,"רווח והפסד-נומינלי";"הנהלה וכלליות נומינלי",#N/A,FALSE,"רווח והפסד-נומינלי";"אחרות נומינלי",#N/A,FALSE,"רווח והפסד-נומינלי"}</definedName>
    <definedName name="wrn.רווה._.נומינלי." localSheetId="10" hidden="1">{"רווה נומינלי",#N/A,FALSE,"רווח והפסד-נומינלי";"הנהלה וכלליות נומינלי",#N/A,FALSE,"רווח והפסד-נומינלי";"אחרות נומינלי",#N/A,FALSE,"רווח והפסד-נומינלי"}</definedName>
    <definedName name="wrn.רווה._.נומינלי." localSheetId="11" hidden="1">{"רווה נומינלי",#N/A,FALSE,"רווח והפסד-נומינלי";"הנהלה וכלליות נומינלי",#N/A,FALSE,"רווח והפסד-נומינלי";"אחרות נומינלי",#N/A,FALSE,"רווח והפסד-נומינלי"}</definedName>
    <definedName name="wrn.רווה._.נומינלי." localSheetId="18" hidden="1">{"רווה נומינלי",#N/A,FALSE,"רווח והפסד-נומינלי";"הנהלה וכלליות נומינלי",#N/A,FALSE,"רווח והפסד-נומינלי";"אחרות נומינלי",#N/A,FALSE,"רווח והפסד-נומינלי"}</definedName>
    <definedName name="wrn.רווה._.נומינלי." localSheetId="38" hidden="1">{"רווה נומינלי",#N/A,FALSE,"רווח והפסד-נומינלי";"הנהלה וכלליות נומינלי",#N/A,FALSE,"רווח והפסד-נומינלי";"אחרות נומינלי",#N/A,FALSE,"רווח והפסד-נומינלי"}</definedName>
    <definedName name="wrn.רווה._.נומינלי." hidden="1">{"רווה נומינלי",#N/A,FALSE,"רווח והפסד-נומינלי";"הנהלה וכלליות נומינלי",#N/A,FALSE,"רווח והפסד-נומינלי";"אחרות נומינלי",#N/A,FALSE,"רווח והפסד-נומינלי"}</definedName>
    <definedName name="wrn.רווה._.נומינלי._1" localSheetId="9" hidden="1">{"רווה נומינלי",#N/A,FALSE,"רווח והפסד-נומינלי";"הנהלה וכלליות נומינלי",#N/A,FALSE,"רווח והפסד-נומינלי";"אחרות נומינלי",#N/A,FALSE,"רווח והפסד-נומינלי"}</definedName>
    <definedName name="wrn.רווה._.נומינלי._1" localSheetId="16" hidden="1">{"רווה נומינלי",#N/A,FALSE,"רווח והפסד-נומינלי";"הנהלה וכלליות נומינלי",#N/A,FALSE,"רווח והפסד-נומינלי";"אחרות נומינלי",#N/A,FALSE,"רווח והפסד-נומינלי"}</definedName>
    <definedName name="wrn.רווה._.נומינלי._1" localSheetId="10" hidden="1">{"רווה נומינלי",#N/A,FALSE,"רווח והפסד-נומינלי";"הנהלה וכלליות נומינלי",#N/A,FALSE,"רווח והפסד-נומינלי";"אחרות נומינלי",#N/A,FALSE,"רווח והפסד-נומינלי"}</definedName>
    <definedName name="wrn.רווה._.נומינלי._1" localSheetId="11" hidden="1">{"רווה נומינלי",#N/A,FALSE,"רווח והפסד-נומינלי";"הנהלה וכלליות נומינלי",#N/A,FALSE,"רווח והפסד-נומינלי";"אחרות נומינלי",#N/A,FALSE,"רווח והפסד-נומינלי"}</definedName>
    <definedName name="wrn.רווה._.נומינלי._1" localSheetId="18" hidden="1">{"רווה נומינלי",#N/A,FALSE,"רווח והפסד-נומינלי";"הנהלה וכלליות נומינלי",#N/A,FALSE,"רווח והפסד-נומינלי";"אחרות נומינלי",#N/A,FALSE,"רווח והפסד-נומינלי"}</definedName>
    <definedName name="wrn.רווה._.נומינלי._1" localSheetId="38" hidden="1">{"רווה נומינלי",#N/A,FALSE,"רווח והפסד-נומינלי";"הנהלה וכלליות נומינלי",#N/A,FALSE,"רווח והפסד-נומינלי";"אחרות נומינלי",#N/A,FALSE,"רווח והפסד-נומינלי"}</definedName>
    <definedName name="wrn.רווה._.נומינלי._1" hidden="1">{"רווה נומינלי",#N/A,FALSE,"רווח והפסד-נומינלי";"הנהלה וכלליות נומינלי",#N/A,FALSE,"רווח והפסד-נומינלי";"אחרות נומינלי",#N/A,FALSE,"רווח והפסד-נומינלי"}</definedName>
    <definedName name="wrn.רווה._.נומינלי._2" localSheetId="9" hidden="1">{"רווה נומינלי",#N/A,FALSE,"רווח והפסד-נומינלי";"הנהלה וכלליות נומינלי",#N/A,FALSE,"רווח והפסד-נומינלי";"אחרות נומינלי",#N/A,FALSE,"רווח והפסד-נומינלי"}</definedName>
    <definedName name="wrn.רווה._.נומינלי._2" localSheetId="16" hidden="1">{"רווה נומינלי",#N/A,FALSE,"רווח והפסד-נומינלי";"הנהלה וכלליות נומינלי",#N/A,FALSE,"רווח והפסד-נומינלי";"אחרות נומינלי",#N/A,FALSE,"רווח והפסד-נומינלי"}</definedName>
    <definedName name="wrn.רווה._.נומינלי._2" localSheetId="10" hidden="1">{"רווה נומינלי",#N/A,FALSE,"רווח והפסד-נומינלי";"הנהלה וכלליות נומינלי",#N/A,FALSE,"רווח והפסד-נומינלי";"אחרות נומינלי",#N/A,FALSE,"רווח והפסד-נומינלי"}</definedName>
    <definedName name="wrn.רווה._.נומינלי._2" localSheetId="11" hidden="1">{"רווה נומינלי",#N/A,FALSE,"רווח והפסד-נומינלי";"הנהלה וכלליות נומינלי",#N/A,FALSE,"רווח והפסד-נומינלי";"אחרות נומינלי",#N/A,FALSE,"רווח והפסד-נומינלי"}</definedName>
    <definedName name="wrn.רווה._.נומינלי._2" localSheetId="18" hidden="1">{"רווה נומינלי",#N/A,FALSE,"רווח והפסד-נומינלי";"הנהלה וכלליות נומינלי",#N/A,FALSE,"רווח והפסד-נומינלי";"אחרות נומינלי",#N/A,FALSE,"רווח והפסד-נומינלי"}</definedName>
    <definedName name="wrn.רווה._.נומינלי._2" localSheetId="38" hidden="1">{"רווה נומינלי",#N/A,FALSE,"רווח והפסד-נומינלי";"הנהלה וכלליות נומינלי",#N/A,FALSE,"רווח והפסד-נומינלי";"אחרות נומינלי",#N/A,FALSE,"רווח והפסד-נומינלי"}</definedName>
    <definedName name="wrn.רווה._.נומינלי._2" hidden="1">{"רווה נומינלי",#N/A,FALSE,"רווח והפסד-נומינלי";"הנהלה וכלליות נומינלי",#N/A,FALSE,"רווח והפסד-נומינלי";"אחרות נומינלי",#N/A,FALSE,"רווח והפסד-נומינלי"}</definedName>
    <definedName name="wrn.רווה_לפי_מוצרים." localSheetId="35" hidden="1">{"ossix",#N/A,FALSE,"ossix";"דרמיקול",#N/A,FALSE,"dermicol";"reflux",#N/A,FALSE,"reflux";"מופ_לפי_מוצרים",#N/A,FALSE,"R&amp;D"}</definedName>
    <definedName name="wrn.רווה_לפי_מוצרים." localSheetId="31" hidden="1">{"ossix",#N/A,FALSE,"ossix";"דרמיקול",#N/A,FALSE,"dermicol";"reflux",#N/A,FALSE,"reflux";"מופ_לפי_מוצרים",#N/A,FALSE,"R&amp;D"}</definedName>
    <definedName name="wrn.רווה_לפי_מוצרים." localSheetId="9" hidden="1">{"ossix",#N/A,FALSE,"ossix";"דרמיקול",#N/A,FALSE,"dermicol";"reflux",#N/A,FALSE,"reflux";"מופ_לפי_מוצרים",#N/A,FALSE,"R&amp;D"}</definedName>
    <definedName name="wrn.רווה_לפי_מוצרים." localSheetId="30" hidden="1">{"ossix",#N/A,FALSE,"ossix";"דרמיקול",#N/A,FALSE,"dermicol";"reflux",#N/A,FALSE,"reflux";"מופ_לפי_מוצרים",#N/A,FALSE,"R&amp;D"}</definedName>
    <definedName name="wrn.רווה_לפי_מוצרים." localSheetId="51" hidden="1">{"ossix",#N/A,FALSE,"ossix";"דרמיקול",#N/A,FALSE,"dermicol";"reflux",#N/A,FALSE,"reflux";"מופ_לפי_מוצרים",#N/A,FALSE,"R&amp;D"}</definedName>
    <definedName name="wrn.רווה_לפי_מוצרים." localSheetId="7" hidden="1">{"ossix",#N/A,FALSE,"ossix";"דרמיקול",#N/A,FALSE,"dermicol";"reflux",#N/A,FALSE,"reflux";"מופ_לפי_מוצרים",#N/A,FALSE,"R&amp;D"}</definedName>
    <definedName name="wrn.רווה_לפי_מוצרים." localSheetId="33" hidden="1">{"ossix",#N/A,FALSE,"ossix";"דרמיקול",#N/A,FALSE,"dermicol";"reflux",#N/A,FALSE,"reflux";"מופ_לפי_מוצרים",#N/A,FALSE,"R&amp;D"}</definedName>
    <definedName name="wrn.רווה_לפי_מוצרים." localSheetId="6" hidden="1">{"ossix",#N/A,FALSE,"ossix";"דרמיקול",#N/A,FALSE,"dermicol";"reflux",#N/A,FALSE,"reflux";"מופ_לפי_מוצרים",#N/A,FALSE,"R&amp;D"}</definedName>
    <definedName name="wrn.רווה_לפי_מוצרים." localSheetId="16" hidden="1">{"ossix",#N/A,FALSE,"ossix";"דרמיקול",#N/A,FALSE,"dermicol";"reflux",#N/A,FALSE,"reflux";"מופ_לפי_מוצרים",#N/A,FALSE,"R&amp;D"}</definedName>
    <definedName name="wrn.רווה_לפי_מוצרים." localSheetId="10" hidden="1">{"ossix",#N/A,FALSE,"ossix";"דרמיקול",#N/A,FALSE,"dermicol";"reflux",#N/A,FALSE,"reflux";"מופ_לפי_מוצרים",#N/A,FALSE,"R&amp;D"}</definedName>
    <definedName name="wrn.רווה_לפי_מוצרים." localSheetId="29" hidden="1">{"ossix",#N/A,FALSE,"ossix";"דרמיקול",#N/A,FALSE,"dermicol";"reflux",#N/A,FALSE,"reflux";"מופ_לפי_מוצרים",#N/A,FALSE,"R&amp;D"}</definedName>
    <definedName name="wrn.רווה_לפי_מוצרים." localSheetId="28" hidden="1">{"ossix",#N/A,FALSE,"ossix";"דרמיקול",#N/A,FALSE,"dermicol";"reflux",#N/A,FALSE,"reflux";"מופ_לפי_מוצרים",#N/A,FALSE,"R&amp;D"}</definedName>
    <definedName name="wrn.רווה_לפי_מוצרים." localSheetId="11" hidden="1">{"ossix",#N/A,FALSE,"ossix";"דרמיקול",#N/A,FALSE,"dermicol";"reflux",#N/A,FALSE,"reflux";"מופ_לפי_מוצרים",#N/A,FALSE,"R&amp;D"}</definedName>
    <definedName name="wrn.רווה_לפי_מוצרים." localSheetId="36" hidden="1">{"ossix",#N/A,FALSE,"ossix";"דרמיקול",#N/A,FALSE,"dermicol";"reflux",#N/A,FALSE,"reflux";"מופ_לפי_מוצרים",#N/A,FALSE,"R&amp;D"}</definedName>
    <definedName name="wrn.רווה_לפי_מוצרים." localSheetId="32" hidden="1">{"ossix",#N/A,FALSE,"ossix";"דרמיקול",#N/A,FALSE,"dermicol";"reflux",#N/A,FALSE,"reflux";"מופ_לפי_מוצרים",#N/A,FALSE,"R&amp;D"}</definedName>
    <definedName name="wrn.רווה_לפי_מוצרים." localSheetId="18" hidden="1">{"ossix",#N/A,FALSE,"ossix";"דרמיקול",#N/A,FALSE,"dermicol";"reflux",#N/A,FALSE,"reflux";"מופ_לפי_מוצרים",#N/A,FALSE,"R&amp;D"}</definedName>
    <definedName name="wrn.רווה_לפי_מוצרים." localSheetId="38" hidden="1">{"ossix",#N/A,FALSE,"ossix";"דרמיקול",#N/A,FALSE,"dermicol";"reflux",#N/A,FALSE,"reflux";"מופ_לפי_מוצרים",#N/A,FALSE,"R&amp;D"}</definedName>
    <definedName name="wrn.רווה_לפי_מוצרים." hidden="1">{"ossix",#N/A,FALSE,"ossix";"דרמיקול",#N/A,FALSE,"dermicol";"reflux",#N/A,FALSE,"reflux";"מופ_לפי_מוצרים",#N/A,FALSE,"R&amp;D"}</definedName>
    <definedName name="wrn.שכר_כולל." localSheetId="35"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31"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9"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30"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51"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7"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33"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6"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16"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10"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29"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28"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11"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36"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32"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18"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localSheetId="38"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hidden="1">{"שכר_כללי",#N/A,FALSE,"sal_total";"שכר_ייצור1",#N/A,FALSE,"operation_sal";"שכר_ייצור2",#N/A,FALSE,"operation_sal";"שכר_מופ1",#N/A,FALSE,"r&amp;d_sal";"שכר_מופ2",#N/A,FALSE,"r&amp;d_sal";"שכר_שיווק",#N/A,FALSE,"s&amp;m_sal";"שכר_הנהלה",#N/A,FALSE,"G&amp;A_SAL"}</definedName>
    <definedName name="wrn.תזרים." localSheetId="35" hidden="1">{"תזרים",#N/A,FALSE,"cf"}</definedName>
    <definedName name="wrn.תזרים." localSheetId="31" hidden="1">{"תזרים",#N/A,FALSE,"cf"}</definedName>
    <definedName name="wrn.תזרים." localSheetId="9" hidden="1">{"תזרים",#N/A,FALSE,"cf"}</definedName>
    <definedName name="wrn.תזרים." localSheetId="30" hidden="1">{"תזרים",#N/A,FALSE,"cf"}</definedName>
    <definedName name="wrn.תזרים." localSheetId="51" hidden="1">{"תזרים",#N/A,FALSE,"cf"}</definedName>
    <definedName name="wrn.תזרים." localSheetId="7" hidden="1">{"תזרים",#N/A,FALSE,"cf"}</definedName>
    <definedName name="wrn.תזרים." localSheetId="33" hidden="1">{"תזרים",#N/A,FALSE,"cf"}</definedName>
    <definedName name="wrn.תזרים." localSheetId="6" hidden="1">{"תזרים",#N/A,FALSE,"cf"}</definedName>
    <definedName name="wrn.תזרים." localSheetId="16" hidden="1">{"תזרים",#N/A,FALSE,"cf"}</definedName>
    <definedName name="wrn.תזרים." localSheetId="10" hidden="1">{"תזרים",#N/A,FALSE,"cf"}</definedName>
    <definedName name="wrn.תזרים." localSheetId="29" hidden="1">{"תזרים",#N/A,FALSE,"cf"}</definedName>
    <definedName name="wrn.תזרים." localSheetId="28" hidden="1">{"תזרים",#N/A,FALSE,"cf"}</definedName>
    <definedName name="wrn.תזרים." localSheetId="11" hidden="1">{"תזרים",#N/A,FALSE,"cf"}</definedName>
    <definedName name="wrn.תזרים." localSheetId="36" hidden="1">{"תזרים",#N/A,FALSE,"cf"}</definedName>
    <definedName name="wrn.תזרים." localSheetId="32" hidden="1">{"תזרים",#N/A,FALSE,"cf"}</definedName>
    <definedName name="wrn.תזרים." localSheetId="18" hidden="1">{"תזרים",#N/A,FALSE,"cf"}</definedName>
    <definedName name="wrn.תזרים." localSheetId="38" hidden="1">{"תזרים",#N/A,FALSE,"cf"}</definedName>
    <definedName name="wrn.תזרים." hidden="1">{"תזרים",#N/A,FALSE,"cf"}</definedName>
    <definedName name="wrn_otpt" localSheetId="9" hidden="1">{"DCF","UPSIDE CASE",FALSE,"Sheet1";"DCF","BASE CASE",FALSE,"Sheet1";"DCF","DOWNSIDE CASE",FALSE,"Sheet1"}</definedName>
    <definedName name="wrn_otpt" localSheetId="51" hidden="1">{"DCF","UPSIDE CASE",FALSE,"Sheet1";"DCF","BASE CASE",FALSE,"Sheet1";"DCF","DOWNSIDE CASE",FALSE,"Sheet1"}</definedName>
    <definedName name="wrn_otpt" localSheetId="7" hidden="1">{"DCF","UPSIDE CASE",FALSE,"Sheet1";"DCF","BASE CASE",FALSE,"Sheet1";"DCF","DOWNSIDE CASE",FALSE,"Sheet1"}</definedName>
    <definedName name="wrn_otpt" localSheetId="6" hidden="1">{"DCF","UPSIDE CASE",FALSE,"Sheet1";"DCF","BASE CASE",FALSE,"Sheet1";"DCF","DOWNSIDE CASE",FALSE,"Sheet1"}</definedName>
    <definedName name="wrn_otpt" localSheetId="10" hidden="1">{"DCF","UPSIDE CASE",FALSE,"Sheet1";"DCF","BASE CASE",FALSE,"Sheet1";"DCF","DOWNSIDE CASE",FALSE,"Sheet1"}</definedName>
    <definedName name="wrn_otpt" localSheetId="28" hidden="1">{"DCF","UPSIDE CASE",FALSE,"Sheet1";"DCF","BASE CASE",FALSE,"Sheet1";"DCF","DOWNSIDE CASE",FALSE,"Sheet1"}</definedName>
    <definedName name="wrn_otpt" localSheetId="11" hidden="1">{"DCF","UPSIDE CASE",FALSE,"Sheet1";"DCF","BASE CASE",FALSE,"Sheet1";"DCF","DOWNSIDE CASE",FALSE,"Sheet1"}</definedName>
    <definedName name="wrn_otpt" localSheetId="36" hidden="1">{"DCF","UPSIDE CASE",FALSE,"Sheet1";"DCF","BASE CASE",FALSE,"Sheet1";"DCF","DOWNSIDE CASE",FALSE,"Sheet1"}</definedName>
    <definedName name="wrn_otpt" localSheetId="18" hidden="1">{"DCF","UPSIDE CASE",FALSE,"Sheet1";"DCF","BASE CASE",FALSE,"Sheet1";"DCF","DOWNSIDE CASE",FALSE,"Sheet1"}</definedName>
    <definedName name="wrn_otpt" localSheetId="38" hidden="1">{"DCF","UPSIDE CASE",FALSE,"Sheet1";"DCF","BASE CASE",FALSE,"Sheet1";"DCF","DOWNSIDE CASE",FALSE,"Sheet1"}</definedName>
    <definedName name="wrn_otpt" hidden="1">{"DCF","UPSIDE CASE",FALSE,"Sheet1";"DCF","BASE CASE",FALSE,"Sheet1";"DCF","DOWNSIDE CASE",FALSE,"Sheet1"}</definedName>
    <definedName name="wrn1.history" localSheetId="35" hidden="1">{#N/A,#N/A,FALSE,"model"}</definedName>
    <definedName name="wrn1.history" localSheetId="31" hidden="1">{#N/A,#N/A,FALSE,"model"}</definedName>
    <definedName name="wrn1.history" localSheetId="9" hidden="1">{#N/A,#N/A,FALSE,"model"}</definedName>
    <definedName name="wrn1.history" localSheetId="30" hidden="1">{#N/A,#N/A,FALSE,"model"}</definedName>
    <definedName name="wrn1.history" localSheetId="51" hidden="1">{#N/A,#N/A,FALSE,"model"}</definedName>
    <definedName name="wrn1.history" localSheetId="7" hidden="1">{#N/A,#N/A,FALSE,"model"}</definedName>
    <definedName name="wrn1.history" localSheetId="33" hidden="1">{#N/A,#N/A,FALSE,"model"}</definedName>
    <definedName name="wrn1.history" localSheetId="6" hidden="1">{#N/A,#N/A,FALSE,"model"}</definedName>
    <definedName name="wrn1.history" localSheetId="16" hidden="1">{#N/A,#N/A,FALSE,"model"}</definedName>
    <definedName name="wrn1.history" localSheetId="10" hidden="1">{#N/A,#N/A,FALSE,"model"}</definedName>
    <definedName name="wrn1.history" localSheetId="29" hidden="1">{#N/A,#N/A,FALSE,"model"}</definedName>
    <definedName name="wrn1.history" localSheetId="28" hidden="1">{#N/A,#N/A,FALSE,"model"}</definedName>
    <definedName name="wrn1.history" localSheetId="11" hidden="1">{#N/A,#N/A,FALSE,"model"}</definedName>
    <definedName name="wrn1.history" localSheetId="36" hidden="1">{#N/A,#N/A,FALSE,"model"}</definedName>
    <definedName name="wrn1.history" localSheetId="32" hidden="1">{#N/A,#N/A,FALSE,"model"}</definedName>
    <definedName name="wrn1.history" localSheetId="18" hidden="1">{#N/A,#N/A,FALSE,"model"}</definedName>
    <definedName name="wrn1.history" localSheetId="38" hidden="1">{#N/A,#N/A,FALSE,"model"}</definedName>
    <definedName name="wrn1.history" hidden="1">{#N/A,#N/A,FALSE,"model"}</definedName>
    <definedName name="wrn1.supp." localSheetId="9"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7"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6"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10"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2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11"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36"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1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localSheetId="38"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1.ww" localSheetId="9" hidden="1">{"Investment Assumption",#N/A,FALSE,"Current+UEGG"}</definedName>
    <definedName name="wrn1.ww" localSheetId="51" hidden="1">{"Investment Assumption",#N/A,FALSE,"Current+UEGG"}</definedName>
    <definedName name="wrn1.ww" localSheetId="7" hidden="1">{"Investment Assumption",#N/A,FALSE,"Current+UEGG"}</definedName>
    <definedName name="wrn1.ww" localSheetId="6" hidden="1">{"Investment Assumption",#N/A,FALSE,"Current+UEGG"}</definedName>
    <definedName name="wrn1.ww" localSheetId="10" hidden="1">{"Investment Assumption",#N/A,FALSE,"Current+UEGG"}</definedName>
    <definedName name="wrn1.ww" localSheetId="28" hidden="1">{"Investment Assumption",#N/A,FALSE,"Current+UEGG"}</definedName>
    <definedName name="wrn1.ww" localSheetId="11" hidden="1">{"Investment Assumption",#N/A,FALSE,"Current+UEGG"}</definedName>
    <definedName name="wrn1.ww" localSheetId="36" hidden="1">{"Investment Assumption",#N/A,FALSE,"Current+UEGG"}</definedName>
    <definedName name="wrn1.ww" localSheetId="18" hidden="1">{"Investment Assumption",#N/A,FALSE,"Current+UEGG"}</definedName>
    <definedName name="wrn1.ww" localSheetId="38" hidden="1">{"Investment Assumption",#N/A,FALSE,"Current+UEGG"}</definedName>
    <definedName name="wrn1.ww" hidden="1">{"Investment Assumption",#N/A,FALSE,"Current+UEGG"}</definedName>
    <definedName name="wrn3.histroic" localSheetId="35" hidden="1">{#N/A,#N/A,FALSE,"model"}</definedName>
    <definedName name="wrn3.histroic" localSheetId="31" hidden="1">{#N/A,#N/A,FALSE,"model"}</definedName>
    <definedName name="wrn3.histroic" localSheetId="9" hidden="1">{#N/A,#N/A,FALSE,"model"}</definedName>
    <definedName name="wrn3.histroic" localSheetId="30" hidden="1">{#N/A,#N/A,FALSE,"model"}</definedName>
    <definedName name="wrn3.histroic" localSheetId="51" hidden="1">{#N/A,#N/A,FALSE,"model"}</definedName>
    <definedName name="wrn3.histroic" localSheetId="7" hidden="1">{#N/A,#N/A,FALSE,"model"}</definedName>
    <definedName name="wrn3.histroic" localSheetId="33" hidden="1">{#N/A,#N/A,FALSE,"model"}</definedName>
    <definedName name="wrn3.histroic" localSheetId="6" hidden="1">{#N/A,#N/A,FALSE,"model"}</definedName>
    <definedName name="wrn3.histroic" localSheetId="16" hidden="1">{#N/A,#N/A,FALSE,"model"}</definedName>
    <definedName name="wrn3.histroic" localSheetId="10" hidden="1">{#N/A,#N/A,FALSE,"model"}</definedName>
    <definedName name="wrn3.histroic" localSheetId="29" hidden="1">{#N/A,#N/A,FALSE,"model"}</definedName>
    <definedName name="wrn3.histroic" localSheetId="28" hidden="1">{#N/A,#N/A,FALSE,"model"}</definedName>
    <definedName name="wrn3.histroic" localSheetId="11" hidden="1">{#N/A,#N/A,FALSE,"model"}</definedName>
    <definedName name="wrn3.histroic" localSheetId="36" hidden="1">{#N/A,#N/A,FALSE,"model"}</definedName>
    <definedName name="wrn3.histroic" localSheetId="32" hidden="1">{#N/A,#N/A,FALSE,"model"}</definedName>
    <definedName name="wrn3.histroic" localSheetId="18" hidden="1">{#N/A,#N/A,FALSE,"model"}</definedName>
    <definedName name="wrn3.histroic" localSheetId="38" hidden="1">{#N/A,#N/A,FALSE,"model"}</definedName>
    <definedName name="wrn3.histroic" hidden="1">{#N/A,#N/A,FALSE,"model"}</definedName>
    <definedName name="wrna.prod" localSheetId="35" hidden="1">{#N/A,#N/A,FALSE,"1";#N/A,#N/A,FALSE,"2";#N/A,#N/A,FALSE,"16 - 17";#N/A,#N/A,FALSE,"18 - 19";#N/A,#N/A,FALSE,"26";#N/A,#N/A,FALSE,"27";#N/A,#N/A,FALSE,"28"}</definedName>
    <definedName name="wrna.prod" localSheetId="31" hidden="1">{#N/A,#N/A,FALSE,"1";#N/A,#N/A,FALSE,"2";#N/A,#N/A,FALSE,"16 - 17";#N/A,#N/A,FALSE,"18 - 19";#N/A,#N/A,FALSE,"26";#N/A,#N/A,FALSE,"27";#N/A,#N/A,FALSE,"28"}</definedName>
    <definedName name="wrna.prod" localSheetId="9" hidden="1">{#N/A,#N/A,FALSE,"1";#N/A,#N/A,FALSE,"2";#N/A,#N/A,FALSE,"16 - 17";#N/A,#N/A,FALSE,"18 - 19";#N/A,#N/A,FALSE,"26";#N/A,#N/A,FALSE,"27";#N/A,#N/A,FALSE,"28"}</definedName>
    <definedName name="wrna.prod" localSheetId="30" hidden="1">{#N/A,#N/A,FALSE,"1";#N/A,#N/A,FALSE,"2";#N/A,#N/A,FALSE,"16 - 17";#N/A,#N/A,FALSE,"18 - 19";#N/A,#N/A,FALSE,"26";#N/A,#N/A,FALSE,"27";#N/A,#N/A,FALSE,"28"}</definedName>
    <definedName name="wrna.prod" localSheetId="51" hidden="1">{#N/A,#N/A,FALSE,"1";#N/A,#N/A,FALSE,"2";#N/A,#N/A,FALSE,"16 - 17";#N/A,#N/A,FALSE,"18 - 19";#N/A,#N/A,FALSE,"26";#N/A,#N/A,FALSE,"27";#N/A,#N/A,FALSE,"28"}</definedName>
    <definedName name="wrna.prod" localSheetId="7" hidden="1">{#N/A,#N/A,FALSE,"1";#N/A,#N/A,FALSE,"2";#N/A,#N/A,FALSE,"16 - 17";#N/A,#N/A,FALSE,"18 - 19";#N/A,#N/A,FALSE,"26";#N/A,#N/A,FALSE,"27";#N/A,#N/A,FALSE,"28"}</definedName>
    <definedName name="wrna.prod" localSheetId="33" hidden="1">{#N/A,#N/A,FALSE,"1";#N/A,#N/A,FALSE,"2";#N/A,#N/A,FALSE,"16 - 17";#N/A,#N/A,FALSE,"18 - 19";#N/A,#N/A,FALSE,"26";#N/A,#N/A,FALSE,"27";#N/A,#N/A,FALSE,"28"}</definedName>
    <definedName name="wrna.prod" localSheetId="6" hidden="1">{#N/A,#N/A,FALSE,"1";#N/A,#N/A,FALSE,"2";#N/A,#N/A,FALSE,"16 - 17";#N/A,#N/A,FALSE,"18 - 19";#N/A,#N/A,FALSE,"26";#N/A,#N/A,FALSE,"27";#N/A,#N/A,FALSE,"28"}</definedName>
    <definedName name="wrna.prod" localSheetId="16" hidden="1">{#N/A,#N/A,FALSE,"1";#N/A,#N/A,FALSE,"2";#N/A,#N/A,FALSE,"16 - 17";#N/A,#N/A,FALSE,"18 - 19";#N/A,#N/A,FALSE,"26";#N/A,#N/A,FALSE,"27";#N/A,#N/A,FALSE,"28"}</definedName>
    <definedName name="wrna.prod" localSheetId="10" hidden="1">{#N/A,#N/A,FALSE,"1";#N/A,#N/A,FALSE,"2";#N/A,#N/A,FALSE,"16 - 17";#N/A,#N/A,FALSE,"18 - 19";#N/A,#N/A,FALSE,"26";#N/A,#N/A,FALSE,"27";#N/A,#N/A,FALSE,"28"}</definedName>
    <definedName name="wrna.prod" localSheetId="29" hidden="1">{#N/A,#N/A,FALSE,"1";#N/A,#N/A,FALSE,"2";#N/A,#N/A,FALSE,"16 - 17";#N/A,#N/A,FALSE,"18 - 19";#N/A,#N/A,FALSE,"26";#N/A,#N/A,FALSE,"27";#N/A,#N/A,FALSE,"28"}</definedName>
    <definedName name="wrna.prod" localSheetId="28" hidden="1">{#N/A,#N/A,FALSE,"1";#N/A,#N/A,FALSE,"2";#N/A,#N/A,FALSE,"16 - 17";#N/A,#N/A,FALSE,"18 - 19";#N/A,#N/A,FALSE,"26";#N/A,#N/A,FALSE,"27";#N/A,#N/A,FALSE,"28"}</definedName>
    <definedName name="wrna.prod" localSheetId="11" hidden="1">{#N/A,#N/A,FALSE,"1";#N/A,#N/A,FALSE,"2";#N/A,#N/A,FALSE,"16 - 17";#N/A,#N/A,FALSE,"18 - 19";#N/A,#N/A,FALSE,"26";#N/A,#N/A,FALSE,"27";#N/A,#N/A,FALSE,"28"}</definedName>
    <definedName name="wrna.prod" localSheetId="36" hidden="1">{#N/A,#N/A,FALSE,"1";#N/A,#N/A,FALSE,"2";#N/A,#N/A,FALSE,"16 - 17";#N/A,#N/A,FALSE,"18 - 19";#N/A,#N/A,FALSE,"26";#N/A,#N/A,FALSE,"27";#N/A,#N/A,FALSE,"28"}</definedName>
    <definedName name="wrna.prod" localSheetId="32" hidden="1">{#N/A,#N/A,FALSE,"1";#N/A,#N/A,FALSE,"2";#N/A,#N/A,FALSE,"16 - 17";#N/A,#N/A,FALSE,"18 - 19";#N/A,#N/A,FALSE,"26";#N/A,#N/A,FALSE,"27";#N/A,#N/A,FALSE,"28"}</definedName>
    <definedName name="wrna.prod" localSheetId="18" hidden="1">{#N/A,#N/A,FALSE,"1";#N/A,#N/A,FALSE,"2";#N/A,#N/A,FALSE,"16 - 17";#N/A,#N/A,FALSE,"18 - 19";#N/A,#N/A,FALSE,"26";#N/A,#N/A,FALSE,"27";#N/A,#N/A,FALSE,"28"}</definedName>
    <definedName name="wrna.prod" localSheetId="38" hidden="1">{#N/A,#N/A,FALSE,"1";#N/A,#N/A,FALSE,"2";#N/A,#N/A,FALSE,"16 - 17";#N/A,#N/A,FALSE,"18 - 19";#N/A,#N/A,FALSE,"26";#N/A,#N/A,FALSE,"27";#N/A,#N/A,FALSE,"28"}</definedName>
    <definedName name="wrna.prod" hidden="1">{#N/A,#N/A,FALSE,"1";#N/A,#N/A,FALSE,"2";#N/A,#N/A,FALSE,"16 - 17";#N/A,#N/A,FALSE,"18 - 19";#N/A,#N/A,FALSE,"26";#N/A,#N/A,FALSE,"27";#N/A,#N/A,FALSE,"28"}</definedName>
    <definedName name="WRR" localSheetId="35" hidden="1">{#N/A,#N/A,FALSE,"Pharm";#N/A,#N/A,FALSE,"WWCM"}</definedName>
    <definedName name="WRR" localSheetId="31" hidden="1">{#N/A,#N/A,FALSE,"Pharm";#N/A,#N/A,FALSE,"WWCM"}</definedName>
    <definedName name="WRR" localSheetId="9" hidden="1">{#N/A,#N/A,FALSE,"Pharm";#N/A,#N/A,FALSE,"WWCM"}</definedName>
    <definedName name="WRR" localSheetId="30" hidden="1">{#N/A,#N/A,FALSE,"Pharm";#N/A,#N/A,FALSE,"WWCM"}</definedName>
    <definedName name="WRR" localSheetId="51" hidden="1">{#N/A,#N/A,FALSE,"Pharm";#N/A,#N/A,FALSE,"WWCM"}</definedName>
    <definedName name="WRR" localSheetId="7" hidden="1">{#N/A,#N/A,FALSE,"Pharm";#N/A,#N/A,FALSE,"WWCM"}</definedName>
    <definedName name="WRR" localSheetId="33" hidden="1">{#N/A,#N/A,FALSE,"Pharm";#N/A,#N/A,FALSE,"WWCM"}</definedName>
    <definedName name="WRR" localSheetId="6" hidden="1">{#N/A,#N/A,FALSE,"Pharm";#N/A,#N/A,FALSE,"WWCM"}</definedName>
    <definedName name="WRR" localSheetId="16" hidden="1">{#N/A,#N/A,FALSE,"Pharm";#N/A,#N/A,FALSE,"WWCM"}</definedName>
    <definedName name="WRR" localSheetId="10" hidden="1">{#N/A,#N/A,FALSE,"Pharm";#N/A,#N/A,FALSE,"WWCM"}</definedName>
    <definedName name="WRR" localSheetId="29" hidden="1">{#N/A,#N/A,FALSE,"Pharm";#N/A,#N/A,FALSE,"WWCM"}</definedName>
    <definedName name="WRR" localSheetId="28" hidden="1">{#N/A,#N/A,FALSE,"Pharm";#N/A,#N/A,FALSE,"WWCM"}</definedName>
    <definedName name="WRR" localSheetId="11" hidden="1">{#N/A,#N/A,FALSE,"Pharm";#N/A,#N/A,FALSE,"WWCM"}</definedName>
    <definedName name="WRR" localSheetId="36" hidden="1">{#N/A,#N/A,FALSE,"Pharm";#N/A,#N/A,FALSE,"WWCM"}</definedName>
    <definedName name="WRR" localSheetId="32" hidden="1">{#N/A,#N/A,FALSE,"Pharm";#N/A,#N/A,FALSE,"WWCM"}</definedName>
    <definedName name="WRR" localSheetId="18" hidden="1">{#N/A,#N/A,FALSE,"Pharm";#N/A,#N/A,FALSE,"WWCM"}</definedName>
    <definedName name="WRR" localSheetId="38" hidden="1">{#N/A,#N/A,FALSE,"Pharm";#N/A,#N/A,FALSE,"WWCM"}</definedName>
    <definedName name="WRR" hidden="1">{#N/A,#N/A,FALSE,"Pharm";#N/A,#N/A,FALSE,"WWCM"}</definedName>
    <definedName name="wrrrrr" localSheetId="35" hidden="1">{#N/A,#N/A,FALSE,"REPORT"}</definedName>
    <definedName name="wrrrrr" localSheetId="31" hidden="1">{#N/A,#N/A,FALSE,"REPORT"}</definedName>
    <definedName name="wrrrrr" localSheetId="9" hidden="1">{#N/A,#N/A,FALSE,"REPORT"}</definedName>
    <definedName name="wrrrrr" localSheetId="30" hidden="1">{#N/A,#N/A,FALSE,"REPORT"}</definedName>
    <definedName name="wrrrrr" localSheetId="51" hidden="1">{#N/A,#N/A,FALSE,"REPORT"}</definedName>
    <definedName name="wrrrrr" localSheetId="7" hidden="1">{#N/A,#N/A,FALSE,"REPORT"}</definedName>
    <definedName name="wrrrrr" localSheetId="33" hidden="1">{#N/A,#N/A,FALSE,"REPORT"}</definedName>
    <definedName name="wrrrrr" localSheetId="6" hidden="1">{#N/A,#N/A,FALSE,"REPORT"}</definedName>
    <definedName name="wrrrrr" localSheetId="16" hidden="1">{#N/A,#N/A,FALSE,"REPORT"}</definedName>
    <definedName name="wrrrrr" localSheetId="10" hidden="1">{#N/A,#N/A,FALSE,"REPORT"}</definedName>
    <definedName name="wrrrrr" localSheetId="29" hidden="1">{#N/A,#N/A,FALSE,"REPORT"}</definedName>
    <definedName name="wrrrrr" localSheetId="28" hidden="1">{#N/A,#N/A,FALSE,"REPORT"}</definedName>
    <definedName name="wrrrrr" localSheetId="11" hidden="1">{#N/A,#N/A,FALSE,"REPORT"}</definedName>
    <definedName name="wrrrrr" localSheetId="36" hidden="1">{#N/A,#N/A,FALSE,"REPORT"}</definedName>
    <definedName name="wrrrrr" localSheetId="32" hidden="1">{#N/A,#N/A,FALSE,"REPORT"}</definedName>
    <definedName name="wrrrrr" localSheetId="18" hidden="1">{#N/A,#N/A,FALSE,"REPORT"}</definedName>
    <definedName name="wrrrrr" localSheetId="38" hidden="1">{#N/A,#N/A,FALSE,"REPORT"}</definedName>
    <definedName name="wrrrrr" hidden="1">{#N/A,#N/A,FALSE,"REPORT"}</definedName>
    <definedName name="wrw" localSheetId="9" hidden="1">{"two",#N/A,FALSE,"Sheet1";"three",#N/A,FALSE,"Sheet1";"one",#N/A,FALSE,"Sheet1"}</definedName>
    <definedName name="wrw" localSheetId="51" hidden="1">{"two",#N/A,FALSE,"Sheet1";"three",#N/A,FALSE,"Sheet1";"one",#N/A,FALSE,"Sheet1"}</definedName>
    <definedName name="wrw" localSheetId="7" hidden="1">{"two",#N/A,FALSE,"Sheet1";"three",#N/A,FALSE,"Sheet1";"one",#N/A,FALSE,"Sheet1"}</definedName>
    <definedName name="wrw" localSheetId="6" hidden="1">{"two",#N/A,FALSE,"Sheet1";"three",#N/A,FALSE,"Sheet1";"one",#N/A,FALSE,"Sheet1"}</definedName>
    <definedName name="wrw" localSheetId="16" hidden="1">{"two",#N/A,FALSE,"Sheet1";"three",#N/A,FALSE,"Sheet1";"one",#N/A,FALSE,"Sheet1"}</definedName>
    <definedName name="wrw" localSheetId="10" hidden="1">{"two",#N/A,FALSE,"Sheet1";"three",#N/A,FALSE,"Sheet1";"one",#N/A,FALSE,"Sheet1"}</definedName>
    <definedName name="wrw" localSheetId="29" hidden="1">{"two",#N/A,FALSE,"Sheet1";"three",#N/A,FALSE,"Sheet1";"one",#N/A,FALSE,"Sheet1"}</definedName>
    <definedName name="wrw" localSheetId="28" hidden="1">{"two",#N/A,FALSE,"Sheet1";"three",#N/A,FALSE,"Sheet1";"one",#N/A,FALSE,"Sheet1"}</definedName>
    <definedName name="wrw" localSheetId="11" hidden="1">{"two",#N/A,FALSE,"Sheet1";"three",#N/A,FALSE,"Sheet1";"one",#N/A,FALSE,"Sheet1"}</definedName>
    <definedName name="wrw" localSheetId="36" hidden="1">{"two",#N/A,FALSE,"Sheet1";"three",#N/A,FALSE,"Sheet1";"one",#N/A,FALSE,"Sheet1"}</definedName>
    <definedName name="wrw" localSheetId="18" hidden="1">{"two",#N/A,FALSE,"Sheet1";"three",#N/A,FALSE,"Sheet1";"one",#N/A,FALSE,"Sheet1"}</definedName>
    <definedName name="wrw" localSheetId="38" hidden="1">{"two",#N/A,FALSE,"Sheet1";"three",#N/A,FALSE,"Sheet1";"one",#N/A,FALSE,"Sheet1"}</definedName>
    <definedName name="wrw" hidden="1">{"two",#N/A,FALSE,"Sheet1";"three",#N/A,FALSE,"Sheet1";"one",#N/A,FALSE,"Sheet1"}</definedName>
    <definedName name="wv" localSheetId="35" hidden="1">{#N/A,#N/A,FALSE,"Pharm";#N/A,#N/A,FALSE,"WWCM"}</definedName>
    <definedName name="wv" localSheetId="31" hidden="1">{#N/A,#N/A,FALSE,"Pharm";#N/A,#N/A,FALSE,"WWCM"}</definedName>
    <definedName name="wv" localSheetId="9" hidden="1">{#N/A,#N/A,FALSE,"Pharm";#N/A,#N/A,FALSE,"WWCM"}</definedName>
    <definedName name="wv" localSheetId="30" hidden="1">{#N/A,#N/A,FALSE,"Pharm";#N/A,#N/A,FALSE,"WWCM"}</definedName>
    <definedName name="wv" localSheetId="51" hidden="1">{#N/A,#N/A,FALSE,"Pharm";#N/A,#N/A,FALSE,"WWCM"}</definedName>
    <definedName name="wv" localSheetId="7" hidden="1">{#N/A,#N/A,FALSE,"Pharm";#N/A,#N/A,FALSE,"WWCM"}</definedName>
    <definedName name="wv" localSheetId="33" hidden="1">{#N/A,#N/A,FALSE,"Pharm";#N/A,#N/A,FALSE,"WWCM"}</definedName>
    <definedName name="wv" localSheetId="6" hidden="1">{#N/A,#N/A,FALSE,"Pharm";#N/A,#N/A,FALSE,"WWCM"}</definedName>
    <definedName name="wv" localSheetId="16" hidden="1">{#N/A,#N/A,FALSE,"Pharm";#N/A,#N/A,FALSE,"WWCM"}</definedName>
    <definedName name="wv" localSheetId="10" hidden="1">{#N/A,#N/A,FALSE,"Pharm";#N/A,#N/A,FALSE,"WWCM"}</definedName>
    <definedName name="wv" localSheetId="29" hidden="1">{#N/A,#N/A,FALSE,"Pharm";#N/A,#N/A,FALSE,"WWCM"}</definedName>
    <definedName name="wv" localSheetId="28" hidden="1">{#N/A,#N/A,FALSE,"Pharm";#N/A,#N/A,FALSE,"WWCM"}</definedName>
    <definedName name="wv" localSheetId="11" hidden="1">{#N/A,#N/A,FALSE,"Pharm";#N/A,#N/A,FALSE,"WWCM"}</definedName>
    <definedName name="wv" localSheetId="36" hidden="1">{#N/A,#N/A,FALSE,"Pharm";#N/A,#N/A,FALSE,"WWCM"}</definedName>
    <definedName name="wv" localSheetId="32" hidden="1">{#N/A,#N/A,FALSE,"Pharm";#N/A,#N/A,FALSE,"WWCM"}</definedName>
    <definedName name="wv" localSheetId="18" hidden="1">{#N/A,#N/A,FALSE,"Pharm";#N/A,#N/A,FALSE,"WWCM"}</definedName>
    <definedName name="wv" localSheetId="38" hidden="1">{#N/A,#N/A,FALSE,"Pharm";#N/A,#N/A,FALSE,"WWCM"}</definedName>
    <definedName name="wv" hidden="1">{#N/A,#N/A,FALSE,"Pharm";#N/A,#N/A,FALSE,"WWCM"}</definedName>
    <definedName name="wvu.ADD._.GRAN._.USAGE." localSheetId="9"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7"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6"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10"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28"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11"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36"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18" hidden="1">{TRUE,TRUE,0.25,-14,481.5,276.75,FALSE,FALSE,TRUE,FALSE,0,1,2,53,54,1,1,4,TRUE,TRUE,3,TRUE,1,TRUE,75,"Swvu.ADD._.GRAN._.USAGE.","ACwvu.ADD._.GRAN._.USAGE.",1,FALSE,FALSE,0.5,0.5,1,1,2,"","&amp;L&amp;D&amp;C&amp;F   Page &amp;p of &amp;n&amp;R&amp;T",TRUE,FALSE,FALSE,FALSE,2,100,#N/A,#N/A,"=R53C1:R79C15",FALSE,#N/A,#N/A,FALSE,FALSE}</definedName>
    <definedName name="wvu.ADD._.GRAN._.USAGE." localSheetId="38" hidden="1">{TRUE,TRUE,0.25,-14,481.5,276.75,FALSE,FALSE,TRUE,FALSE,0,1,2,53,54,1,1,4,TRUE,TRUE,3,TRUE,1,TRUE,75,"Swvu.ADD._.GRAN._.USAGE.","ACwvu.ADD._.GRAN._.USAGE.",1,FALSE,FALSE,0.5,0.5,1,1,2,"","&amp;L&amp;D&amp;C&amp;F   Page &amp;p of &amp;n&amp;R&amp;T",TRUE,FALSE,FALSE,FALSE,2,100,#N/A,#N/A,"=R53C1:R79C15",FALSE,#N/A,#N/A,FALSE,FALSE}</definedName>
    <definedName name="wvu.ADD._.GRAN._.USAGE." hidden="1">{TRUE,TRUE,0.25,-14,481.5,276.75,FALSE,FALSE,TRUE,FALSE,0,1,2,53,54,1,1,4,TRUE,TRUE,3,TRUE,1,TRUE,75,"Swvu.ADD._.GRAN._.USAGE.","ACwvu.ADD._.GRAN._.USAGE.",1,FALSE,FALSE,0.5,0.5,1,1,2,"","&amp;L&amp;D&amp;C&amp;F   Page &amp;p of &amp;n&amp;R&amp;T",TRUE,FALSE,FALSE,FALSE,2,100,#N/A,#N/A,"=R53C1:R79C15",FALSE,#N/A,#N/A,FALSE,FALSE}</definedName>
    <definedName name="wvu.ADDITIVES._.IN." localSheetId="9"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7"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6"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10"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28"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11"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36"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18" hidden="1">{TRUE,TRUE,0.25,-14,481.5,276.75,FALSE,FALSE,TRUE,FALSE,0,1,3,1,3,2,2,4,TRUE,TRUE,3,TRUE,1,TRUE,75,"Swvu.ADDITIVES._.IN.","ACwvu.ADDITIVES._.IN.",1,FALSE,FALSE,0.5,0.5,1,1,2,"","&amp;L&amp;D&amp;C&amp;F   Page &amp;p of &amp;n&amp;R&amp;T",TRUE,FALSE,FALSE,FALSE,2,100,#N/A,#N/A,"=R2C4:R51C25","=C1:C3",#N/A,#N/A,FALSE,FALSE}</definedName>
    <definedName name="wvu.ADDITIVES._.IN." localSheetId="38" hidden="1">{TRUE,TRUE,0.25,-14,481.5,276.75,FALSE,FALSE,TRUE,FALSE,0,1,3,1,3,2,2,4,TRUE,TRUE,3,TRUE,1,TRUE,75,"Swvu.ADDITIVES._.IN.","ACwvu.ADDITIVES._.IN.",1,FALSE,FALSE,0.5,0.5,1,1,2,"","&amp;L&amp;D&amp;C&amp;F   Page &amp;p of &amp;n&amp;R&amp;T",TRUE,FALSE,FALSE,FALSE,2,100,#N/A,#N/A,"=R2C4:R51C25","=C1:C3",#N/A,#N/A,FALSE,FALSE}</definedName>
    <definedName name="wvu.ADDITIVES._.IN." hidden="1">{TRUE,TRUE,0.25,-14,481.5,276.75,FALSE,FALSE,TRUE,FALSE,0,1,3,1,3,2,2,4,TRUE,TRUE,3,TRUE,1,TRUE,75,"Swvu.ADDITIVES._.IN.","ACwvu.ADDITIVES._.IN.",1,FALSE,FALSE,0.5,0.5,1,1,2,"","&amp;L&amp;D&amp;C&amp;F   Page &amp;p of &amp;n&amp;R&amp;T",TRUE,FALSE,FALSE,FALSE,2,100,#N/A,#N/A,"=R2C4:R51C25","=C1:C3",#N/A,#N/A,FALSE,FALSE}</definedName>
    <definedName name="wvu.CREWING." localSheetId="9" hidden="1">{TRUE,TRUE,0.25,-14,481.5,276.75,FALSE,FALSE,TRUE,FALSE,0,1,12,123,124,3,1,4,TRUE,TRUE,3,TRUE,1,TRUE,75,"Swvu.CREWING.","ACwvu.CREWING.",1,FALSE,FALSE,0.5,0.5,1,1,2,"","&amp;L&amp;D&amp;C&amp;F   Page &amp;p of &amp;n&amp;R&amp;T",TRUE,FALSE,FALSE,FALSE,1,100,#N/A,#N/A,"=R123C4:R136C25","=C1:C3",#N/A,#N/A,FALSE,FALSE}</definedName>
    <definedName name="wvu.CREWING." localSheetId="7" hidden="1">{TRUE,TRUE,0.25,-14,481.5,276.75,FALSE,FALSE,TRUE,FALSE,0,1,12,123,124,3,1,4,TRUE,TRUE,3,TRUE,1,TRUE,75,"Swvu.CREWING.","ACwvu.CREWING.",1,FALSE,FALSE,0.5,0.5,1,1,2,"","&amp;L&amp;D&amp;C&amp;F   Page &amp;p of &amp;n&amp;R&amp;T",TRUE,FALSE,FALSE,FALSE,1,100,#N/A,#N/A,"=R123C4:R136C25","=C1:C3",#N/A,#N/A,FALSE,FALSE}</definedName>
    <definedName name="wvu.CREWING." localSheetId="6" hidden="1">{TRUE,TRUE,0.25,-14,481.5,276.75,FALSE,FALSE,TRUE,FALSE,0,1,12,123,124,3,1,4,TRUE,TRUE,3,TRUE,1,TRUE,75,"Swvu.CREWING.","ACwvu.CREWING.",1,FALSE,FALSE,0.5,0.5,1,1,2,"","&amp;L&amp;D&amp;C&amp;F   Page &amp;p of &amp;n&amp;R&amp;T",TRUE,FALSE,FALSE,FALSE,1,100,#N/A,#N/A,"=R123C4:R136C25","=C1:C3",#N/A,#N/A,FALSE,FALSE}</definedName>
    <definedName name="wvu.CREWING." localSheetId="10" hidden="1">{TRUE,TRUE,0.25,-14,481.5,276.75,FALSE,FALSE,TRUE,FALSE,0,1,12,123,124,3,1,4,TRUE,TRUE,3,TRUE,1,TRUE,75,"Swvu.CREWING.","ACwvu.CREWING.",1,FALSE,FALSE,0.5,0.5,1,1,2,"","&amp;L&amp;D&amp;C&amp;F   Page &amp;p of &amp;n&amp;R&amp;T",TRUE,FALSE,FALSE,FALSE,1,100,#N/A,#N/A,"=R123C4:R136C25","=C1:C3",#N/A,#N/A,FALSE,FALSE}</definedName>
    <definedName name="wvu.CREWING." localSheetId="28" hidden="1">{TRUE,TRUE,0.25,-14,481.5,276.75,FALSE,FALSE,TRUE,FALSE,0,1,12,123,124,3,1,4,TRUE,TRUE,3,TRUE,1,TRUE,75,"Swvu.CREWING.","ACwvu.CREWING.",1,FALSE,FALSE,0.5,0.5,1,1,2,"","&amp;L&amp;D&amp;C&amp;F   Page &amp;p of &amp;n&amp;R&amp;T",TRUE,FALSE,FALSE,FALSE,1,100,#N/A,#N/A,"=R123C4:R136C25","=C1:C3",#N/A,#N/A,FALSE,FALSE}</definedName>
    <definedName name="wvu.CREWING." localSheetId="11" hidden="1">{TRUE,TRUE,0.25,-14,481.5,276.75,FALSE,FALSE,TRUE,FALSE,0,1,12,123,124,3,1,4,TRUE,TRUE,3,TRUE,1,TRUE,75,"Swvu.CREWING.","ACwvu.CREWING.",1,FALSE,FALSE,0.5,0.5,1,1,2,"","&amp;L&amp;D&amp;C&amp;F   Page &amp;p of &amp;n&amp;R&amp;T",TRUE,FALSE,FALSE,FALSE,1,100,#N/A,#N/A,"=R123C4:R136C25","=C1:C3",#N/A,#N/A,FALSE,FALSE}</definedName>
    <definedName name="wvu.CREWING." localSheetId="36" hidden="1">{TRUE,TRUE,0.25,-14,481.5,276.75,FALSE,FALSE,TRUE,FALSE,0,1,12,123,124,3,1,4,TRUE,TRUE,3,TRUE,1,TRUE,75,"Swvu.CREWING.","ACwvu.CREWING.",1,FALSE,FALSE,0.5,0.5,1,1,2,"","&amp;L&amp;D&amp;C&amp;F   Page &amp;p of &amp;n&amp;R&amp;T",TRUE,FALSE,FALSE,FALSE,1,100,#N/A,#N/A,"=R123C4:R136C25","=C1:C3",#N/A,#N/A,FALSE,FALSE}</definedName>
    <definedName name="wvu.CREWING." localSheetId="18" hidden="1">{TRUE,TRUE,0.25,-14,481.5,276.75,FALSE,FALSE,TRUE,FALSE,0,1,12,123,124,3,1,4,TRUE,TRUE,3,TRUE,1,TRUE,75,"Swvu.CREWING.","ACwvu.CREWING.",1,FALSE,FALSE,0.5,0.5,1,1,2,"","&amp;L&amp;D&amp;C&amp;F   Page &amp;p of &amp;n&amp;R&amp;T",TRUE,FALSE,FALSE,FALSE,1,100,#N/A,#N/A,"=R123C4:R136C25","=C1:C3",#N/A,#N/A,FALSE,FALSE}</definedName>
    <definedName name="wvu.CREWING." localSheetId="38" hidden="1">{TRUE,TRUE,0.25,-14,481.5,276.75,FALSE,FALSE,TRUE,FALSE,0,1,12,123,124,3,1,4,TRUE,TRUE,3,TRUE,1,TRUE,75,"Swvu.CREWING.","ACwvu.CREWING.",1,FALSE,FALSE,0.5,0.5,1,1,2,"","&amp;L&amp;D&amp;C&amp;F   Page &amp;p of &amp;n&amp;R&amp;T",TRUE,FALSE,FALSE,FALSE,1,100,#N/A,#N/A,"=R123C4:R136C25","=C1:C3",#N/A,#N/A,FALSE,FALSE}</definedName>
    <definedName name="wvu.CREWING." hidden="1">{TRUE,TRUE,0.25,-14,481.5,276.75,FALSE,FALSE,TRUE,FALSE,0,1,12,123,124,3,1,4,TRUE,TRUE,3,TRUE,1,TRUE,75,"Swvu.CREWING.","ACwvu.CREWING.",1,FALSE,FALSE,0.5,0.5,1,1,2,"","&amp;L&amp;D&amp;C&amp;F   Page &amp;p of &amp;n&amp;R&amp;T",TRUE,FALSE,FALSE,FALSE,1,100,#N/A,#N/A,"=R123C4:R136C25","=C1:C3",#N/A,#N/A,FALSE,FALSE}</definedName>
    <definedName name="wvu.FIXED._.COSTS." localSheetId="9"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7"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6"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10"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28"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11"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36"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18" hidden="1">{TRUE,TRUE,0.25,-14,481.5,276.75,FALSE,FALSE,TRUE,FALSE,0,1,2,210,213,1,3,4,TRUE,TRUE,3,TRUE,1,TRUE,75,"Swvu.FIXED._.COSTS.","ACwvu.FIXED._.COSTS.",1,FALSE,FALSE,0.5,0.5,1,1,2,"","&amp;L&amp;D&amp;C&amp;F   Page &amp;p of &amp;n&amp;R&amp;T",TRUE,FALSE,FALSE,FALSE,1,100,#N/A,#N/A,"=R210C1:R302C14",FALSE,#N/A,#N/A,FALSE,FALSE}</definedName>
    <definedName name="wvu.FIXED._.COSTS." localSheetId="38" hidden="1">{TRUE,TRUE,0.25,-14,481.5,276.75,FALSE,FALSE,TRUE,FALSE,0,1,2,210,213,1,3,4,TRUE,TRUE,3,TRUE,1,TRUE,75,"Swvu.FIXED._.COSTS.","ACwvu.FIXED._.COSTS.",1,FALSE,FALSE,0.5,0.5,1,1,2,"","&amp;L&amp;D&amp;C&amp;F   Page &amp;p of &amp;n&amp;R&amp;T",TRUE,FALSE,FALSE,FALSE,1,100,#N/A,#N/A,"=R210C1:R302C14",FALSE,#N/A,#N/A,FALSE,FALSE}</definedName>
    <definedName name="wvu.FIXED._.COSTS." hidden="1">{TRUE,TRUE,0.25,-14,481.5,276.75,FALSE,FALSE,TRUE,FALSE,0,1,2,210,213,1,3,4,TRUE,TRUE,3,TRUE,1,TRUE,75,"Swvu.FIXED._.COSTS.","ACwvu.FIXED._.COSTS.",1,FALSE,FALSE,0.5,0.5,1,1,2,"","&amp;L&amp;D&amp;C&amp;F   Page &amp;p of &amp;n&amp;R&amp;T",TRUE,FALSE,FALSE,FALSE,1,100,#N/A,#N/A,"=R210C1:R302C14",FALSE,#N/A,#N/A,FALSE,FALSE}</definedName>
    <definedName name="wvu.inputs._.raw._.data." localSheetId="3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5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7"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29"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2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1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38"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PLANILHA2." localSheetId="35"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31"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9"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30"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51"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7"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33"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6"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16"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10"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29"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28"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11"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36"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32"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18"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localSheetId="38" hidden="1">{TRUE,TRUE,-1.25,-15.5,604.5,366.75,FALSE,FALSE,TRUE,TRUE,0,1,#N/A,1,#N/A,9.0125,24.4117647058824,1,FALSE,FALSE,3,TRUE,1,FALSE,100,"Swvu.PLANILHA2.","ACwvu.PLANILHA2.",#N/A,FALSE,FALSE,0.787401575,0.34,0.46,0.5,1,"","",FALSE,FALSE,FALSE,FALSE,1,#N/A,1,1,FALSE,FALSE,#N/A,#N/A,FALSE,FALSE,FALSE,9,65532,65532,FALSE,FALSE,TRUE,TRUE,TRUE}</definedName>
    <definedName name="wvu.PLANILHA2." hidden="1">{TRUE,TRUE,-1.25,-15.5,604.5,366.75,FALSE,FALSE,TRUE,TRUE,0,1,#N/A,1,#N/A,9.0125,24.4117647058824,1,FALSE,FALSE,3,TRUE,1,FALSE,100,"Swvu.PLANILHA2.","ACwvu.PLANILHA2.",#N/A,FALSE,FALSE,0.787401575,0.34,0.46,0.5,1,"","",FALSE,FALSE,FALSE,FALSE,1,#N/A,1,1,FALSE,FALSE,#N/A,#N/A,FALSE,FALSE,FALSE,9,65532,65532,FALSE,FALSE,TRUE,TRUE,TRUE}</definedName>
    <definedName name="wvu.PROC_TECH_SUPPLIES." localSheetId="9"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7"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6"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10"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28"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11"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36"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18"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localSheetId="38" hidden="1">{TRUE,TRUE,0.25,-14,481.5,276.75,FALSE,FALSE,TRUE,FALSE,0,1,2,138,139,1,1,4,TRUE,TRUE,3,TRUE,1,TRUE,75,"Swvu.PROC_TECH_SUPPLIES.","ACwvu.PROC_TECH_SUPPLIES.",1,FALSE,FALSE,0.5,0.5,1,1,2,"","&amp;L&amp;D&amp;C&amp;F   Page &amp;p of &amp;n&amp;R&amp;T",TRUE,FALSE,FALSE,FALSE,1,100,#N/A,#N/A,"=R138C1:R178C15",FALSE,#N/A,#N/A,FALSE,FALSE}</definedName>
    <definedName name="wvu.PROC_TECH_SUPPLIES." hidden="1">{TRUE,TRUE,0.25,-14,481.5,276.75,FALSE,FALSE,TRUE,FALSE,0,1,2,138,139,1,1,4,TRUE,TRUE,3,TRUE,1,TRUE,75,"Swvu.PROC_TECH_SUPPLIES.","ACwvu.PROC_TECH_SUPPLIES.",1,FALSE,FALSE,0.5,0.5,1,1,2,"","&amp;L&amp;D&amp;C&amp;F   Page &amp;p of &amp;n&amp;R&amp;T",TRUE,FALSE,FALSE,FALSE,1,100,#N/A,#N/A,"=R138C1:R178C15",FALSE,#N/A,#N/A,FALSE,FALSE}</definedName>
    <definedName name="wvu.REGULAR." localSheetId="9" hidden="1">{TRUE,TRUE,0.25,-14,481.5,255,FALSE,FALSE,TRUE,TRUE,0,1,14,1,2,1,1,4,TRUE,TRUE,3,FALSE,1,TRUE,100,"Swvu.REGULAR.","ACwvu.REGULAR.",1,FALSE,FALSE,0.1,0.1,1,1,2,"","&amp;L&amp;D&amp;C&amp;F   Page &amp;p of &amp;n&amp;R&amp;T",TRUE,FALSE,FALSE,FALSE,1,#N/A,1,1,"=R1C1:R43C19",FALSE,"Rwvu.REGULAR.",#N/A,FALSE,FALSE}</definedName>
    <definedName name="wvu.REGULAR." localSheetId="7" hidden="1">{TRUE,TRUE,0.25,-14,481.5,255,FALSE,FALSE,TRUE,TRUE,0,1,14,1,2,1,1,4,TRUE,TRUE,3,FALSE,1,TRUE,100,"Swvu.REGULAR.","ACwvu.REGULAR.",1,FALSE,FALSE,0.1,0.1,1,1,2,"","&amp;L&amp;D&amp;C&amp;F   Page &amp;p of &amp;n&amp;R&amp;T",TRUE,FALSE,FALSE,FALSE,1,#N/A,1,1,"=R1C1:R43C19",FALSE,"Rwvu.REGULAR.",#N/A,FALSE,FALSE}</definedName>
    <definedName name="wvu.REGULAR." localSheetId="6" hidden="1">{TRUE,TRUE,0.25,-14,481.5,255,FALSE,FALSE,TRUE,TRUE,0,1,14,1,2,1,1,4,TRUE,TRUE,3,FALSE,1,TRUE,100,"Swvu.REGULAR.","ACwvu.REGULAR.",1,FALSE,FALSE,0.1,0.1,1,1,2,"","&amp;L&amp;D&amp;C&amp;F   Page &amp;p of &amp;n&amp;R&amp;T",TRUE,FALSE,FALSE,FALSE,1,#N/A,1,1,"=R1C1:R43C19",FALSE,"Rwvu.REGULAR.",#N/A,FALSE,FALSE}</definedName>
    <definedName name="wvu.REGULAR." localSheetId="10" hidden="1">{TRUE,TRUE,0.25,-14,481.5,255,FALSE,FALSE,TRUE,TRUE,0,1,14,1,2,1,1,4,TRUE,TRUE,3,FALSE,1,TRUE,100,"Swvu.REGULAR.","ACwvu.REGULAR.",1,FALSE,FALSE,0.1,0.1,1,1,2,"","&amp;L&amp;D&amp;C&amp;F   Page &amp;p of &amp;n&amp;R&amp;T",TRUE,FALSE,FALSE,FALSE,1,#N/A,1,1,"=R1C1:R43C19",FALSE,"Rwvu.REGULAR.",#N/A,FALSE,FALSE}</definedName>
    <definedName name="wvu.REGULAR." localSheetId="28" hidden="1">{TRUE,TRUE,0.25,-14,481.5,255,FALSE,FALSE,TRUE,TRUE,0,1,14,1,2,1,1,4,TRUE,TRUE,3,FALSE,1,TRUE,100,"Swvu.REGULAR.","ACwvu.REGULAR.",1,FALSE,FALSE,0.1,0.1,1,1,2,"","&amp;L&amp;D&amp;C&amp;F   Page &amp;p of &amp;n&amp;R&amp;T",TRUE,FALSE,FALSE,FALSE,1,#N/A,1,1,"=R1C1:R43C19",FALSE,"Rwvu.REGULAR.",#N/A,FALSE,FALSE}</definedName>
    <definedName name="wvu.REGULAR." localSheetId="11" hidden="1">{TRUE,TRUE,0.25,-14,481.5,255,FALSE,FALSE,TRUE,TRUE,0,1,14,1,2,1,1,4,TRUE,TRUE,3,FALSE,1,TRUE,100,"Swvu.REGULAR.","ACwvu.REGULAR.",1,FALSE,FALSE,0.1,0.1,1,1,2,"","&amp;L&amp;D&amp;C&amp;F   Page &amp;p of &amp;n&amp;R&amp;T",TRUE,FALSE,FALSE,FALSE,1,#N/A,1,1,"=R1C1:R43C19",FALSE,"Rwvu.REGULAR.",#N/A,FALSE,FALSE}</definedName>
    <definedName name="wvu.REGULAR." localSheetId="36" hidden="1">{TRUE,TRUE,0.25,-14,481.5,255,FALSE,FALSE,TRUE,TRUE,0,1,14,1,2,1,1,4,TRUE,TRUE,3,FALSE,1,TRUE,100,"Swvu.REGULAR.","ACwvu.REGULAR.",1,FALSE,FALSE,0.1,0.1,1,1,2,"","&amp;L&amp;D&amp;C&amp;F   Page &amp;p of &amp;n&amp;R&amp;T",TRUE,FALSE,FALSE,FALSE,1,#N/A,1,1,"=R1C1:R43C19",FALSE,"Rwvu.REGULAR.",#N/A,FALSE,FALSE}</definedName>
    <definedName name="wvu.REGULAR." localSheetId="18" hidden="1">{TRUE,TRUE,0.25,-14,481.5,255,FALSE,FALSE,TRUE,TRUE,0,1,14,1,2,1,1,4,TRUE,TRUE,3,FALSE,1,TRUE,100,"Swvu.REGULAR.","ACwvu.REGULAR.",1,FALSE,FALSE,0.1,0.1,1,1,2,"","&amp;L&amp;D&amp;C&amp;F   Page &amp;p of &amp;n&amp;R&amp;T",TRUE,FALSE,FALSE,FALSE,1,#N/A,1,1,"=R1C1:R43C19",FALSE,"Rwvu.REGULAR.",#N/A,FALSE,FALSE}</definedName>
    <definedName name="wvu.REGULAR." localSheetId="38" hidden="1">{TRUE,TRUE,0.25,-14,481.5,255,FALSE,FALSE,TRUE,TRUE,0,1,14,1,2,1,1,4,TRUE,TRUE,3,FALSE,1,TRUE,100,"Swvu.REGULAR.","ACwvu.REGULAR.",1,FALSE,FALSE,0.1,0.1,1,1,2,"","&amp;L&amp;D&amp;C&amp;F   Page &amp;p of &amp;n&amp;R&amp;T",TRUE,FALSE,FALSE,FALSE,1,#N/A,1,1,"=R1C1:R43C19",FALSE,"Rwvu.REGULAR.",#N/A,FALSE,FALSE}</definedName>
    <definedName name="wvu.REGULAR." hidden="1">{TRUE,TRUE,0.25,-14,481.5,255,FALSE,FALSE,TRUE,TRUE,0,1,14,1,2,1,1,4,TRUE,TRUE,3,FALSE,1,TRUE,100,"Swvu.REGULAR.","ACwvu.REGULAR.",1,FALSE,FALSE,0.1,0.1,1,1,2,"","&amp;L&amp;D&amp;C&amp;F   Page &amp;p of &amp;n&amp;R&amp;T",TRUE,FALSE,FALSE,FALSE,1,#N/A,1,1,"=R1C1:R43C19",FALSE,"Rwvu.REGULAR.",#N/A,FALSE,FALSE}</definedName>
    <definedName name="wvu.summary1." localSheetId="3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5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7"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29"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2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1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38"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3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5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7"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29"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2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1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38"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3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5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7"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29"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2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1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38"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HRU_PROD_OPDAYS." localSheetId="9"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7"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6"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10"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28"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11"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36"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18"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localSheetId="38" hidden="1">{TRUE,TRUE,0.25,-14,481.5,276.75,FALSE,FALSE,TRUE,FALSE,0,1,2,81,82,1,1,4,TRUE,TRUE,3,TRUE,1,TRUE,75,"Swvu.THRU_PROD_OPDAYS.","ACwvu.THRU_PROD_OPDAYS.",1,FALSE,FALSE,0.5,0.5,1,1,2,"","&amp;L&amp;D&amp;C&amp;F   Page &amp;p of &amp;n&amp;R&amp;T",TRUE,FALSE,FALSE,FALSE,1,100,#N/A,#N/A,"=R81C1:R120C14",FALSE,#N/A,#N/A,FALSE,FALSE}</definedName>
    <definedName name="wvu.THRU_PROD_OPDAYS." hidden="1">{TRUE,TRUE,0.25,-14,481.5,276.75,FALSE,FALSE,TRUE,FALSE,0,1,2,81,82,1,1,4,TRUE,TRUE,3,TRUE,1,TRUE,75,"Swvu.THRU_PROD_OPDAYS.","ACwvu.THRU_PROD_OPDAYS.",1,FALSE,FALSE,0.5,0.5,1,1,2,"","&amp;L&amp;D&amp;C&amp;F   Page &amp;p of &amp;n&amp;R&amp;T",TRUE,FALSE,FALSE,FALSE,1,100,#N/A,#N/A,"=R81C1:R120C14",FALSE,#N/A,#N/A,FALSE,FALSE}</definedName>
    <definedName name="wvu.UTILITIES." localSheetId="9"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7"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6"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10"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28"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11"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36"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18" hidden="1">{TRUE,TRUE,0.25,-14,481.5,276.75,FALSE,FALSE,TRUE,FALSE,0,1,2,181,183,1,2,4,TRUE,TRUE,3,TRUE,1,TRUE,75,"Swvu.UTILITIES.","ACwvu.UTILITIES.",1,FALSE,FALSE,0.5,0.5,1,1,2,"","&amp;L&amp;D&amp;C&amp;F   Page &amp;p of &amp;n&amp;R&amp;T",TRUE,FALSE,FALSE,FALSE,1,100,#N/A,#N/A,"=R181C1:R208C15",FALSE,#N/A,#N/A,FALSE,FALSE}</definedName>
    <definedName name="wvu.UTILITIES." localSheetId="38" hidden="1">{TRUE,TRUE,0.25,-14,481.5,276.75,FALSE,FALSE,TRUE,FALSE,0,1,2,181,183,1,2,4,TRUE,TRUE,3,TRUE,1,TRUE,75,"Swvu.UTILITIES.","ACwvu.UTILITIES.",1,FALSE,FALSE,0.5,0.5,1,1,2,"","&amp;L&amp;D&amp;C&amp;F   Page &amp;p of &amp;n&amp;R&amp;T",TRUE,FALSE,FALSE,FALSE,1,100,#N/A,#N/A,"=R181C1:R208C15",FALSE,#N/A,#N/A,FALSE,FALSE}</definedName>
    <definedName name="wvu.UTILITIES." hidden="1">{TRUE,TRUE,0.25,-14,481.5,276.75,FALSE,FALSE,TRUE,FALSE,0,1,2,181,183,1,2,4,TRUE,TRUE,3,TRUE,1,TRUE,75,"Swvu.UTILITIES.","ACwvu.UTILITIES.",1,FALSE,FALSE,0.5,0.5,1,1,2,"","&amp;L&amp;D&amp;C&amp;F   Page &amp;p of &amp;n&amp;R&amp;T",TRUE,FALSE,FALSE,FALSE,1,100,#N/A,#N/A,"=R181C1:R208C15",FALSE,#N/A,#N/A,FALSE,FALSE}</definedName>
    <definedName name="ww" localSheetId="35" hidden="1">{#N/A,#N/A,FALSE,"Pharm";#N/A,#N/A,FALSE,"WWCM"}</definedName>
    <definedName name="ww" localSheetId="31" hidden="1">{#N/A,#N/A,FALSE,"Pharm";#N/A,#N/A,FALSE,"WWCM"}</definedName>
    <definedName name="ww" localSheetId="9" hidden="1">{#N/A,#N/A,FALSE,"Pharm";#N/A,#N/A,FALSE,"WWCM"}</definedName>
    <definedName name="ww" localSheetId="30" hidden="1">{#N/A,#N/A,FALSE,"Pharm";#N/A,#N/A,FALSE,"WWCM"}</definedName>
    <definedName name="ww" localSheetId="51" hidden="1">{#N/A,#N/A,FALSE,"Pharm";#N/A,#N/A,FALSE,"WWCM"}</definedName>
    <definedName name="ww" localSheetId="7" hidden="1">{#N/A,#N/A,FALSE,"Pharm";#N/A,#N/A,FALSE,"WWCM"}</definedName>
    <definedName name="ww" localSheetId="33" hidden="1">{#N/A,#N/A,FALSE,"Pharm";#N/A,#N/A,FALSE,"WWCM"}</definedName>
    <definedName name="ww" localSheetId="6" hidden="1">{#N/A,#N/A,FALSE,"Pharm";#N/A,#N/A,FALSE,"WWCM"}</definedName>
    <definedName name="ww" localSheetId="16" hidden="1">{#N/A,#N/A,FALSE,"Pharm";#N/A,#N/A,FALSE,"WWCM"}</definedName>
    <definedName name="ww" localSheetId="10" hidden="1">{#N/A,#N/A,FALSE,"Pharm";#N/A,#N/A,FALSE,"WWCM"}</definedName>
    <definedName name="ww" localSheetId="29" hidden="1">{#N/A,#N/A,FALSE,"Pharm";#N/A,#N/A,FALSE,"WWCM"}</definedName>
    <definedName name="ww" localSheetId="28" hidden="1">{#N/A,#N/A,FALSE,"Pharm";#N/A,#N/A,FALSE,"WWCM"}</definedName>
    <definedName name="ww" localSheetId="11" hidden="1">{#N/A,#N/A,FALSE,"Pharm";#N/A,#N/A,FALSE,"WWCM"}</definedName>
    <definedName name="ww" localSheetId="36" hidden="1">{#N/A,#N/A,FALSE,"Pharm";#N/A,#N/A,FALSE,"WWCM"}</definedName>
    <definedName name="ww" localSheetId="32" hidden="1">{#N/A,#N/A,FALSE,"Pharm";#N/A,#N/A,FALSE,"WWCM"}</definedName>
    <definedName name="ww" localSheetId="18" hidden="1">{#N/A,#N/A,FALSE,"Pharm";#N/A,#N/A,FALSE,"WWCM"}</definedName>
    <definedName name="ww" localSheetId="38" hidden="1">{#N/A,#N/A,FALSE,"Pharm";#N/A,#N/A,FALSE,"WWCM"}</definedName>
    <definedName name="ww" hidden="1">{#N/A,#N/A,FALSE,"Pharm";#N/A,#N/A,FALSE,"WWCM"}</definedName>
    <definedName name="ww.Rele" localSheetId="9" hidden="1">{#N/A,#N/A,FALSE,"Title Page";#N/A,#N/A,FALSE,"Conclusions";#N/A,#N/A,FALSE,"Assum.";#N/A,#N/A,FALSE,"Sun  DCF-WC-Dep";#N/A,#N/A,FALSE,"MarketValue";#N/A,#N/A,FALSE,"BalSheet";#N/A,#N/A,FALSE,"WACC";#N/A,#N/A,FALSE,"PC+ Info.";#N/A,#N/A,FALSE,"PC+Info_2"}</definedName>
    <definedName name="ww.Rele" localSheetId="7" hidden="1">{#N/A,#N/A,FALSE,"Title Page";#N/A,#N/A,FALSE,"Conclusions";#N/A,#N/A,FALSE,"Assum.";#N/A,#N/A,FALSE,"Sun  DCF-WC-Dep";#N/A,#N/A,FALSE,"MarketValue";#N/A,#N/A,FALSE,"BalSheet";#N/A,#N/A,FALSE,"WACC";#N/A,#N/A,FALSE,"PC+ Info.";#N/A,#N/A,FALSE,"PC+Info_2"}</definedName>
    <definedName name="ww.Rele" localSheetId="6" hidden="1">{#N/A,#N/A,FALSE,"Title Page";#N/A,#N/A,FALSE,"Conclusions";#N/A,#N/A,FALSE,"Assum.";#N/A,#N/A,FALSE,"Sun  DCF-WC-Dep";#N/A,#N/A,FALSE,"MarketValue";#N/A,#N/A,FALSE,"BalSheet";#N/A,#N/A,FALSE,"WACC";#N/A,#N/A,FALSE,"PC+ Info.";#N/A,#N/A,FALSE,"PC+Info_2"}</definedName>
    <definedName name="ww.Rele" localSheetId="10" hidden="1">{#N/A,#N/A,FALSE,"Title Page";#N/A,#N/A,FALSE,"Conclusions";#N/A,#N/A,FALSE,"Assum.";#N/A,#N/A,FALSE,"Sun  DCF-WC-Dep";#N/A,#N/A,FALSE,"MarketValue";#N/A,#N/A,FALSE,"BalSheet";#N/A,#N/A,FALSE,"WACC";#N/A,#N/A,FALSE,"PC+ Info.";#N/A,#N/A,FALSE,"PC+Info_2"}</definedName>
    <definedName name="ww.Rele" localSheetId="28" hidden="1">{#N/A,#N/A,FALSE,"Title Page";#N/A,#N/A,FALSE,"Conclusions";#N/A,#N/A,FALSE,"Assum.";#N/A,#N/A,FALSE,"Sun  DCF-WC-Dep";#N/A,#N/A,FALSE,"MarketValue";#N/A,#N/A,FALSE,"BalSheet";#N/A,#N/A,FALSE,"WACC";#N/A,#N/A,FALSE,"PC+ Info.";#N/A,#N/A,FALSE,"PC+Info_2"}</definedName>
    <definedName name="ww.Rele" localSheetId="11" hidden="1">{#N/A,#N/A,FALSE,"Title Page";#N/A,#N/A,FALSE,"Conclusions";#N/A,#N/A,FALSE,"Assum.";#N/A,#N/A,FALSE,"Sun  DCF-WC-Dep";#N/A,#N/A,FALSE,"MarketValue";#N/A,#N/A,FALSE,"BalSheet";#N/A,#N/A,FALSE,"WACC";#N/A,#N/A,FALSE,"PC+ Info.";#N/A,#N/A,FALSE,"PC+Info_2"}</definedName>
    <definedName name="ww.Rele" localSheetId="36" hidden="1">{#N/A,#N/A,FALSE,"Title Page";#N/A,#N/A,FALSE,"Conclusions";#N/A,#N/A,FALSE,"Assum.";#N/A,#N/A,FALSE,"Sun  DCF-WC-Dep";#N/A,#N/A,FALSE,"MarketValue";#N/A,#N/A,FALSE,"BalSheet";#N/A,#N/A,FALSE,"WACC";#N/A,#N/A,FALSE,"PC+ Info.";#N/A,#N/A,FALSE,"PC+Info_2"}</definedName>
    <definedName name="ww.Rele" localSheetId="18" hidden="1">{#N/A,#N/A,FALSE,"Title Page";#N/A,#N/A,FALSE,"Conclusions";#N/A,#N/A,FALSE,"Assum.";#N/A,#N/A,FALSE,"Sun  DCF-WC-Dep";#N/A,#N/A,FALSE,"MarketValue";#N/A,#N/A,FALSE,"BalSheet";#N/A,#N/A,FALSE,"WACC";#N/A,#N/A,FALSE,"PC+ Info.";#N/A,#N/A,FALSE,"PC+Info_2"}</definedName>
    <definedName name="ww.Rele" localSheetId="38" hidden="1">{#N/A,#N/A,FALSE,"Title Page";#N/A,#N/A,FALSE,"Conclusions";#N/A,#N/A,FALSE,"Assum.";#N/A,#N/A,FALSE,"Sun  DCF-WC-Dep";#N/A,#N/A,FALSE,"MarketValue";#N/A,#N/A,FALSE,"BalSheet";#N/A,#N/A,FALSE,"WACC";#N/A,#N/A,FALSE,"PC+ Info.";#N/A,#N/A,FALSE,"PC+Info_2"}</definedName>
    <definedName name="ww.Rele" hidden="1">{#N/A,#N/A,FALSE,"Title Page";#N/A,#N/A,FALSE,"Conclusions";#N/A,#N/A,FALSE,"Assum.";#N/A,#N/A,FALSE,"Sun  DCF-WC-Dep";#N/A,#N/A,FALSE,"MarketValue";#N/A,#N/A,FALSE,"BalSheet";#N/A,#N/A,FALSE,"WACC";#N/A,#N/A,FALSE,"PC+ Info.";#N/A,#N/A,FALSE,"PC+Info_2"}</definedName>
    <definedName name="Wwpl_Corp_Grp_Code16" localSheetId="35" hidden="1">#REF!</definedName>
    <definedName name="Wwpl_Corp_Grp_Code16" localSheetId="31" hidden="1">#REF!</definedName>
    <definedName name="Wwpl_Corp_Grp_Code16" localSheetId="9" hidden="1">#REF!</definedName>
    <definedName name="Wwpl_Corp_Grp_Code16" localSheetId="30" hidden="1">#REF!</definedName>
    <definedName name="Wwpl_Corp_Grp_Code16" localSheetId="51" hidden="1">#REF!</definedName>
    <definedName name="Wwpl_Corp_Grp_Code16" localSheetId="33" hidden="1">#REF!</definedName>
    <definedName name="Wwpl_Corp_Grp_Code16" localSheetId="16" hidden="1">#REF!</definedName>
    <definedName name="Wwpl_Corp_Grp_Code16" localSheetId="10" hidden="1">'NFD CONSO'!#REF!</definedName>
    <definedName name="Wwpl_Corp_Grp_Code16" localSheetId="29" hidden="1">#REF!</definedName>
    <definedName name="Wwpl_Corp_Grp_Code16" localSheetId="11" hidden="1">#REF!</definedName>
    <definedName name="Wwpl_Corp_Grp_Code16" localSheetId="36" hidden="1">#REF!</definedName>
    <definedName name="Wwpl_Corp_Grp_Code16" localSheetId="32" hidden="1">#REF!</definedName>
    <definedName name="Wwpl_Corp_Grp_Code16" localSheetId="18" hidden="1">#REF!</definedName>
    <definedName name="Wwpl_Corp_Grp_Code16" localSheetId="38" hidden="1">#REF!</definedName>
    <definedName name="Wwpl_Corp_Grp_Code16" hidden="1">#REF!</definedName>
    <definedName name="WWW" localSheetId="9" hidden="1">{#N/A,#N/A,TRUE,"P&amp;L";#N/A,#N/A,TRUE,"B-S";#N/A,#N/A,TRUE,"C-F";#N/A,#N/A,TRUE,"MAT";#N/A,#N/A,TRUE,"P2";#N/A,#N/A,TRUE,"P8";#N/A,#N/A,TRUE,"P5";#N/A,#N/A,TRUE,"Emp"}</definedName>
    <definedName name="www" localSheetId="51" hidden="1">{"'xls'!$A$71:$A$78","'xls'!$A$1:$J$77"}</definedName>
    <definedName name="WWW" localSheetId="7" hidden="1">{#N/A,#N/A,TRUE,"P&amp;L";#N/A,#N/A,TRUE,"B-S";#N/A,#N/A,TRUE,"C-F";#N/A,#N/A,TRUE,"MAT";#N/A,#N/A,TRUE,"P2";#N/A,#N/A,TRUE,"P8";#N/A,#N/A,TRUE,"P5";#N/A,#N/A,TRUE,"Emp"}</definedName>
    <definedName name="WWW" localSheetId="6" hidden="1">{#N/A,#N/A,TRUE,"P&amp;L";#N/A,#N/A,TRUE,"B-S";#N/A,#N/A,TRUE,"C-F";#N/A,#N/A,TRUE,"MAT";#N/A,#N/A,TRUE,"P2";#N/A,#N/A,TRUE,"P8";#N/A,#N/A,TRUE,"P5";#N/A,#N/A,TRUE,"Emp"}</definedName>
    <definedName name="WWW" localSheetId="16" hidden="1">{#N/A,#N/A,TRUE,"P&amp;L";#N/A,#N/A,TRUE,"B-S";#N/A,#N/A,TRUE,"C-F";#N/A,#N/A,TRUE,"MAT";#N/A,#N/A,TRUE,"P2";#N/A,#N/A,TRUE,"P8";#N/A,#N/A,TRUE,"P5";#N/A,#N/A,TRUE,"Emp"}</definedName>
    <definedName name="WWW" localSheetId="10" hidden="1">{#N/A,#N/A,TRUE,"P&amp;L";#N/A,#N/A,TRUE,"B-S";#N/A,#N/A,TRUE,"C-F";#N/A,#N/A,TRUE,"MAT";#N/A,#N/A,TRUE,"P2";#N/A,#N/A,TRUE,"P8";#N/A,#N/A,TRUE,"P5";#N/A,#N/A,TRUE,"Emp"}</definedName>
    <definedName name="WWW" localSheetId="29" hidden="1">{#N/A,#N/A,TRUE,"P&amp;L";#N/A,#N/A,TRUE,"B-S";#N/A,#N/A,TRUE,"C-F";#N/A,#N/A,TRUE,"MAT";#N/A,#N/A,TRUE,"P2";#N/A,#N/A,TRUE,"P8";#N/A,#N/A,TRUE,"P5";#N/A,#N/A,TRUE,"Emp"}</definedName>
    <definedName name="WWW" localSheetId="28" hidden="1">{#N/A,#N/A,TRUE,"P&amp;L";#N/A,#N/A,TRUE,"B-S";#N/A,#N/A,TRUE,"C-F";#N/A,#N/A,TRUE,"MAT";#N/A,#N/A,TRUE,"P2";#N/A,#N/A,TRUE,"P8";#N/A,#N/A,TRUE,"P5";#N/A,#N/A,TRUE,"Emp"}</definedName>
    <definedName name="WWW" localSheetId="11" hidden="1">{#N/A,#N/A,TRUE,"P&amp;L";#N/A,#N/A,TRUE,"B-S";#N/A,#N/A,TRUE,"C-F";#N/A,#N/A,TRUE,"MAT";#N/A,#N/A,TRUE,"P2";#N/A,#N/A,TRUE,"P8";#N/A,#N/A,TRUE,"P5";#N/A,#N/A,TRUE,"Emp"}</definedName>
    <definedName name="WWW" localSheetId="36" hidden="1">{#N/A,#N/A,TRUE,"P&amp;L";#N/A,#N/A,TRUE,"B-S";#N/A,#N/A,TRUE,"C-F";#N/A,#N/A,TRUE,"MAT";#N/A,#N/A,TRUE,"P2";#N/A,#N/A,TRUE,"P8";#N/A,#N/A,TRUE,"P5";#N/A,#N/A,TRUE,"Emp"}</definedName>
    <definedName name="WWW" localSheetId="18" hidden="1">{#N/A,#N/A,TRUE,"P&amp;L";#N/A,#N/A,TRUE,"B-S";#N/A,#N/A,TRUE,"C-F";#N/A,#N/A,TRUE,"MAT";#N/A,#N/A,TRUE,"P2";#N/A,#N/A,TRUE,"P8";#N/A,#N/A,TRUE,"P5";#N/A,#N/A,TRUE,"Emp"}</definedName>
    <definedName name="WWW" localSheetId="38" hidden="1">{#N/A,#N/A,TRUE,"P&amp;L";#N/A,#N/A,TRUE,"B-S";#N/A,#N/A,TRUE,"C-F";#N/A,#N/A,TRUE,"MAT";#N/A,#N/A,TRUE,"P2";#N/A,#N/A,TRUE,"P8";#N/A,#N/A,TRUE,"P5";#N/A,#N/A,TRUE,"Emp"}</definedName>
    <definedName name="WWW" hidden="1">{#N/A,#N/A,TRUE,"P&amp;L";#N/A,#N/A,TRUE,"B-S";#N/A,#N/A,TRUE,"C-F";#N/A,#N/A,TRUE,"MAT";#N/A,#N/A,TRUE,"P2";#N/A,#N/A,TRUE,"P8";#N/A,#N/A,TRUE,"P5";#N/A,#N/A,TRUE,"Emp"}</definedName>
    <definedName name="www.REGULAR" localSheetId="9" hidden="1">{TRUE,TRUE,0.25,-14,481.5,255,FALSE,FALSE,TRUE,TRUE,0,1,14,1,2,1,1,4,TRUE,TRUE,3,FALSE,1,TRUE,100,"Swvu.REGULAR.","ACwvu.REGULAR.",1,FALSE,FALSE,0.1,0.1,1,1,2,"","&amp;L&amp;D&amp;C&amp;F   Page &amp;p of &amp;n&amp;R&amp;T",TRUE,FALSE,FALSE,FALSE,1,#N/A,1,1,"=R1C1:R43C19",FALSE,"Rwvu.REGULAR.",#N/A,FALSE,FALSE}</definedName>
    <definedName name="www.REGULAR" localSheetId="7" hidden="1">{TRUE,TRUE,0.25,-14,481.5,255,FALSE,FALSE,TRUE,TRUE,0,1,14,1,2,1,1,4,TRUE,TRUE,3,FALSE,1,TRUE,100,"Swvu.REGULAR.","ACwvu.REGULAR.",1,FALSE,FALSE,0.1,0.1,1,1,2,"","&amp;L&amp;D&amp;C&amp;F   Page &amp;p of &amp;n&amp;R&amp;T",TRUE,FALSE,FALSE,FALSE,1,#N/A,1,1,"=R1C1:R43C19",FALSE,"Rwvu.REGULAR.",#N/A,FALSE,FALSE}</definedName>
    <definedName name="www.REGULAR" localSheetId="6" hidden="1">{TRUE,TRUE,0.25,-14,481.5,255,FALSE,FALSE,TRUE,TRUE,0,1,14,1,2,1,1,4,TRUE,TRUE,3,FALSE,1,TRUE,100,"Swvu.REGULAR.","ACwvu.REGULAR.",1,FALSE,FALSE,0.1,0.1,1,1,2,"","&amp;L&amp;D&amp;C&amp;F   Page &amp;p of &amp;n&amp;R&amp;T",TRUE,FALSE,FALSE,FALSE,1,#N/A,1,1,"=R1C1:R43C19",FALSE,"Rwvu.REGULAR.",#N/A,FALSE,FALSE}</definedName>
    <definedName name="www.REGULAR" localSheetId="10" hidden="1">{TRUE,TRUE,0.25,-14,481.5,255,FALSE,FALSE,TRUE,TRUE,0,1,14,1,2,1,1,4,TRUE,TRUE,3,FALSE,1,TRUE,100,"Swvu.REGULAR.","ACwvu.REGULAR.",1,FALSE,FALSE,0.1,0.1,1,1,2,"","&amp;L&amp;D&amp;C&amp;F   Page &amp;p of &amp;n&amp;R&amp;T",TRUE,FALSE,FALSE,FALSE,1,#N/A,1,1,"=R1C1:R43C19",FALSE,"Rwvu.REGULAR.",#N/A,FALSE,FALSE}</definedName>
    <definedName name="www.REGULAR" localSheetId="28" hidden="1">{TRUE,TRUE,0.25,-14,481.5,255,FALSE,FALSE,TRUE,TRUE,0,1,14,1,2,1,1,4,TRUE,TRUE,3,FALSE,1,TRUE,100,"Swvu.REGULAR.","ACwvu.REGULAR.",1,FALSE,FALSE,0.1,0.1,1,1,2,"","&amp;L&amp;D&amp;C&amp;F   Page &amp;p of &amp;n&amp;R&amp;T",TRUE,FALSE,FALSE,FALSE,1,#N/A,1,1,"=R1C1:R43C19",FALSE,"Rwvu.REGULAR.",#N/A,FALSE,FALSE}</definedName>
    <definedName name="www.REGULAR" localSheetId="11" hidden="1">{TRUE,TRUE,0.25,-14,481.5,255,FALSE,FALSE,TRUE,TRUE,0,1,14,1,2,1,1,4,TRUE,TRUE,3,FALSE,1,TRUE,100,"Swvu.REGULAR.","ACwvu.REGULAR.",1,FALSE,FALSE,0.1,0.1,1,1,2,"","&amp;L&amp;D&amp;C&amp;F   Page &amp;p of &amp;n&amp;R&amp;T",TRUE,FALSE,FALSE,FALSE,1,#N/A,1,1,"=R1C1:R43C19",FALSE,"Rwvu.REGULAR.",#N/A,FALSE,FALSE}</definedName>
    <definedName name="www.REGULAR" localSheetId="36" hidden="1">{TRUE,TRUE,0.25,-14,481.5,255,FALSE,FALSE,TRUE,TRUE,0,1,14,1,2,1,1,4,TRUE,TRUE,3,FALSE,1,TRUE,100,"Swvu.REGULAR.","ACwvu.REGULAR.",1,FALSE,FALSE,0.1,0.1,1,1,2,"","&amp;L&amp;D&amp;C&amp;F   Page &amp;p of &amp;n&amp;R&amp;T",TRUE,FALSE,FALSE,FALSE,1,#N/A,1,1,"=R1C1:R43C19",FALSE,"Rwvu.REGULAR.",#N/A,FALSE,FALSE}</definedName>
    <definedName name="www.REGULAR" localSheetId="18" hidden="1">{TRUE,TRUE,0.25,-14,481.5,255,FALSE,FALSE,TRUE,TRUE,0,1,14,1,2,1,1,4,TRUE,TRUE,3,FALSE,1,TRUE,100,"Swvu.REGULAR.","ACwvu.REGULAR.",1,FALSE,FALSE,0.1,0.1,1,1,2,"","&amp;L&amp;D&amp;C&amp;F   Page &amp;p of &amp;n&amp;R&amp;T",TRUE,FALSE,FALSE,FALSE,1,#N/A,1,1,"=R1C1:R43C19",FALSE,"Rwvu.REGULAR.",#N/A,FALSE,FALSE}</definedName>
    <definedName name="www.REGULAR" localSheetId="38" hidden="1">{TRUE,TRUE,0.25,-14,481.5,255,FALSE,FALSE,TRUE,TRUE,0,1,14,1,2,1,1,4,TRUE,TRUE,3,FALSE,1,TRUE,100,"Swvu.REGULAR.","ACwvu.REGULAR.",1,FALSE,FALSE,0.1,0.1,1,1,2,"","&amp;L&amp;D&amp;C&amp;F   Page &amp;p of &amp;n&amp;R&amp;T",TRUE,FALSE,FALSE,FALSE,1,#N/A,1,1,"=R1C1:R43C19",FALSE,"Rwvu.REGULAR.",#N/A,FALSE,FALSE}</definedName>
    <definedName name="www.REGULAR" hidden="1">{TRUE,TRUE,0.25,-14,481.5,255,FALSE,FALSE,TRUE,TRUE,0,1,14,1,2,1,1,4,TRUE,TRUE,3,FALSE,1,TRUE,100,"Swvu.REGULAR.","ACwvu.REGULAR.",1,FALSE,FALSE,0.1,0.1,1,1,2,"","&amp;L&amp;D&amp;C&amp;F   Page &amp;p of &amp;n&amp;R&amp;T",TRUE,FALSE,FALSE,FALSE,1,#N/A,1,1,"=R1C1:R43C19",FALSE,"Rwvu.REGULAR.",#N/A,FALSE,FALSE}</definedName>
    <definedName name="wwww" localSheetId="35" hidden="1">{#N/A,#N/A,FALSE,"Summary";#N/A,#N/A,FALSE,"Projections";#N/A,#N/A,FALSE,"Mkt Mults";#N/A,#N/A,FALSE,"DCF";#N/A,#N/A,FALSE,"Accr Dil";#N/A,#N/A,FALSE,"PIC LBO";#N/A,#N/A,FALSE,"MULT10_4";#N/A,#N/A,FALSE,"CBI LBO"}</definedName>
    <definedName name="wwww" localSheetId="31" hidden="1">{#N/A,#N/A,FALSE,"Summary";#N/A,#N/A,FALSE,"Projections";#N/A,#N/A,FALSE,"Mkt Mults";#N/A,#N/A,FALSE,"DCF";#N/A,#N/A,FALSE,"Accr Dil";#N/A,#N/A,FALSE,"PIC LBO";#N/A,#N/A,FALSE,"MULT10_4";#N/A,#N/A,FALSE,"CBI LBO"}</definedName>
    <definedName name="wwww" localSheetId="9" hidden="1">{#N/A,#N/A,FALSE,"Summary";#N/A,#N/A,FALSE,"Projections";#N/A,#N/A,FALSE,"Mkt Mults";#N/A,#N/A,FALSE,"DCF";#N/A,#N/A,FALSE,"Accr Dil";#N/A,#N/A,FALSE,"PIC LBO";#N/A,#N/A,FALSE,"MULT10_4";#N/A,#N/A,FALSE,"CBI LBO"}</definedName>
    <definedName name="wwww" localSheetId="30" hidden="1">{#N/A,#N/A,FALSE,"Summary";#N/A,#N/A,FALSE,"Projections";#N/A,#N/A,FALSE,"Mkt Mults";#N/A,#N/A,FALSE,"DCF";#N/A,#N/A,FALSE,"Accr Dil";#N/A,#N/A,FALSE,"PIC LBO";#N/A,#N/A,FALSE,"MULT10_4";#N/A,#N/A,FALSE,"CBI LBO"}</definedName>
    <definedName name="wwww" localSheetId="51" hidden="1">{#N/A,#N/A,FALSE,"Summary";#N/A,#N/A,FALSE,"Projections";#N/A,#N/A,FALSE,"Mkt Mults";#N/A,#N/A,FALSE,"DCF";#N/A,#N/A,FALSE,"Accr Dil";#N/A,#N/A,FALSE,"PIC LBO";#N/A,#N/A,FALSE,"MULT10_4";#N/A,#N/A,FALSE,"CBI LBO"}</definedName>
    <definedName name="wwww" localSheetId="7" hidden="1">{#N/A,#N/A,FALSE,"Summary";#N/A,#N/A,FALSE,"Projections";#N/A,#N/A,FALSE,"Mkt Mults";#N/A,#N/A,FALSE,"DCF";#N/A,#N/A,FALSE,"Accr Dil";#N/A,#N/A,FALSE,"PIC LBO";#N/A,#N/A,FALSE,"MULT10_4";#N/A,#N/A,FALSE,"CBI LBO"}</definedName>
    <definedName name="wwww" localSheetId="33" hidden="1">{#N/A,#N/A,FALSE,"Summary";#N/A,#N/A,FALSE,"Projections";#N/A,#N/A,FALSE,"Mkt Mults";#N/A,#N/A,FALSE,"DCF";#N/A,#N/A,FALSE,"Accr Dil";#N/A,#N/A,FALSE,"PIC LBO";#N/A,#N/A,FALSE,"MULT10_4";#N/A,#N/A,FALSE,"CBI LBO"}</definedName>
    <definedName name="wwww" localSheetId="6" hidden="1">{#N/A,#N/A,FALSE,"Summary";#N/A,#N/A,FALSE,"Projections";#N/A,#N/A,FALSE,"Mkt Mults";#N/A,#N/A,FALSE,"DCF";#N/A,#N/A,FALSE,"Accr Dil";#N/A,#N/A,FALSE,"PIC LBO";#N/A,#N/A,FALSE,"MULT10_4";#N/A,#N/A,FALSE,"CBI LBO"}</definedName>
    <definedName name="wwww" localSheetId="16" hidden="1">{#N/A,#N/A,FALSE,"Summary";#N/A,#N/A,FALSE,"Projections";#N/A,#N/A,FALSE,"Mkt Mults";#N/A,#N/A,FALSE,"DCF";#N/A,#N/A,FALSE,"Accr Dil";#N/A,#N/A,FALSE,"PIC LBO";#N/A,#N/A,FALSE,"MULT10_4";#N/A,#N/A,FALSE,"CBI LBO"}</definedName>
    <definedName name="wwww" localSheetId="10" hidden="1">{#N/A,#N/A,FALSE,"Summary";#N/A,#N/A,FALSE,"Projections";#N/A,#N/A,FALSE,"Mkt Mults";#N/A,#N/A,FALSE,"DCF";#N/A,#N/A,FALSE,"Accr Dil";#N/A,#N/A,FALSE,"PIC LBO";#N/A,#N/A,FALSE,"MULT10_4";#N/A,#N/A,FALSE,"CBI LBO"}</definedName>
    <definedName name="wwww" localSheetId="29" hidden="1">{#N/A,#N/A,FALSE,"Summary";#N/A,#N/A,FALSE,"Projections";#N/A,#N/A,FALSE,"Mkt Mults";#N/A,#N/A,FALSE,"DCF";#N/A,#N/A,FALSE,"Accr Dil";#N/A,#N/A,FALSE,"PIC LBO";#N/A,#N/A,FALSE,"MULT10_4";#N/A,#N/A,FALSE,"CBI LBO"}</definedName>
    <definedName name="wwww" localSheetId="28" hidden="1">{#N/A,#N/A,FALSE,"Summary";#N/A,#N/A,FALSE,"Projections";#N/A,#N/A,FALSE,"Mkt Mults";#N/A,#N/A,FALSE,"DCF";#N/A,#N/A,FALSE,"Accr Dil";#N/A,#N/A,FALSE,"PIC LBO";#N/A,#N/A,FALSE,"MULT10_4";#N/A,#N/A,FALSE,"CBI LBO"}</definedName>
    <definedName name="wwww" localSheetId="11" hidden="1">{#N/A,#N/A,FALSE,"Summary";#N/A,#N/A,FALSE,"Projections";#N/A,#N/A,FALSE,"Mkt Mults";#N/A,#N/A,FALSE,"DCF";#N/A,#N/A,FALSE,"Accr Dil";#N/A,#N/A,FALSE,"PIC LBO";#N/A,#N/A,FALSE,"MULT10_4";#N/A,#N/A,FALSE,"CBI LBO"}</definedName>
    <definedName name="wwww" localSheetId="36" hidden="1">{#N/A,#N/A,FALSE,"Summary";#N/A,#N/A,FALSE,"Projections";#N/A,#N/A,FALSE,"Mkt Mults";#N/A,#N/A,FALSE,"DCF";#N/A,#N/A,FALSE,"Accr Dil";#N/A,#N/A,FALSE,"PIC LBO";#N/A,#N/A,FALSE,"MULT10_4";#N/A,#N/A,FALSE,"CBI LBO"}</definedName>
    <definedName name="wwww" localSheetId="32" hidden="1">{#N/A,#N/A,FALSE,"Summary";#N/A,#N/A,FALSE,"Projections";#N/A,#N/A,FALSE,"Mkt Mults";#N/A,#N/A,FALSE,"DCF";#N/A,#N/A,FALSE,"Accr Dil";#N/A,#N/A,FALSE,"PIC LBO";#N/A,#N/A,FALSE,"MULT10_4";#N/A,#N/A,FALSE,"CBI LBO"}</definedName>
    <definedName name="wwww" localSheetId="18" hidden="1">{#N/A,#N/A,FALSE,"Summary";#N/A,#N/A,FALSE,"Projections";#N/A,#N/A,FALSE,"Mkt Mults";#N/A,#N/A,FALSE,"DCF";#N/A,#N/A,FALSE,"Accr Dil";#N/A,#N/A,FALSE,"PIC LBO";#N/A,#N/A,FALSE,"MULT10_4";#N/A,#N/A,FALSE,"CBI LBO"}</definedName>
    <definedName name="wwww" localSheetId="38" hidden="1">{#N/A,#N/A,FALSE,"Summary";#N/A,#N/A,FALSE,"Projections";#N/A,#N/A,FALSE,"Mkt Mults";#N/A,#N/A,FALSE,"DCF";#N/A,#N/A,FALSE,"Accr Dil";#N/A,#N/A,FALSE,"PIC LBO";#N/A,#N/A,FALSE,"MULT10_4";#N/A,#N/A,FALSE,"CBI LBO"}</definedName>
    <definedName name="wwww" hidden="1">{#N/A,#N/A,FALSE,"Summary";#N/A,#N/A,FALSE,"Projections";#N/A,#N/A,FALSE,"Mkt Mults";#N/A,#N/A,FALSE,"DCF";#N/A,#N/A,FALSE,"Accr Dil";#N/A,#N/A,FALSE,"PIC LBO";#N/A,#N/A,FALSE,"MULT10_4";#N/A,#N/A,FALSE,"CBI LBO"}</definedName>
    <definedName name="wx" localSheetId="35" hidden="1">{#N/A,#N/A,FALSE,"Pharm";#N/A,#N/A,FALSE,"WWCM"}</definedName>
    <definedName name="wx" localSheetId="31" hidden="1">{#N/A,#N/A,FALSE,"Pharm";#N/A,#N/A,FALSE,"WWCM"}</definedName>
    <definedName name="wx" localSheetId="9" hidden="1">{#N/A,#N/A,FALSE,"Pharm";#N/A,#N/A,FALSE,"WWCM"}</definedName>
    <definedName name="wx" localSheetId="30" hidden="1">{#N/A,#N/A,FALSE,"Pharm";#N/A,#N/A,FALSE,"WWCM"}</definedName>
    <definedName name="wx" localSheetId="51" hidden="1">{#N/A,#N/A,FALSE,"Pharm";#N/A,#N/A,FALSE,"WWCM"}</definedName>
    <definedName name="wx" localSheetId="7" hidden="1">{#N/A,#N/A,FALSE,"Pharm";#N/A,#N/A,FALSE,"WWCM"}</definedName>
    <definedName name="wx" localSheetId="33" hidden="1">{#N/A,#N/A,FALSE,"Pharm";#N/A,#N/A,FALSE,"WWCM"}</definedName>
    <definedName name="wx" localSheetId="6" hidden="1">{#N/A,#N/A,FALSE,"Pharm";#N/A,#N/A,FALSE,"WWCM"}</definedName>
    <definedName name="wx" localSheetId="16" hidden="1">{#N/A,#N/A,FALSE,"Pharm";#N/A,#N/A,FALSE,"WWCM"}</definedName>
    <definedName name="wx" localSheetId="10" hidden="1">{#N/A,#N/A,FALSE,"Pharm";#N/A,#N/A,FALSE,"WWCM"}</definedName>
    <definedName name="wx" localSheetId="29" hidden="1">{#N/A,#N/A,FALSE,"Pharm";#N/A,#N/A,FALSE,"WWCM"}</definedName>
    <definedName name="wx" localSheetId="28" hidden="1">{#N/A,#N/A,FALSE,"Pharm";#N/A,#N/A,FALSE,"WWCM"}</definedName>
    <definedName name="wx" localSheetId="11" hidden="1">{#N/A,#N/A,FALSE,"Pharm";#N/A,#N/A,FALSE,"WWCM"}</definedName>
    <definedName name="wx" localSheetId="36" hidden="1">{#N/A,#N/A,FALSE,"Pharm";#N/A,#N/A,FALSE,"WWCM"}</definedName>
    <definedName name="wx" localSheetId="32" hidden="1">{#N/A,#N/A,FALSE,"Pharm";#N/A,#N/A,FALSE,"WWCM"}</definedName>
    <definedName name="wx" localSheetId="18" hidden="1">{#N/A,#N/A,FALSE,"Pharm";#N/A,#N/A,FALSE,"WWCM"}</definedName>
    <definedName name="wx" localSheetId="38" hidden="1">{#N/A,#N/A,FALSE,"Pharm";#N/A,#N/A,FALSE,"WWCM"}</definedName>
    <definedName name="wx" hidden="1">{#N/A,#N/A,FALSE,"Pharm";#N/A,#N/A,FALSE,"WWCM"}</definedName>
    <definedName name="x" localSheetId="29" hidden="1">#REF!</definedName>
    <definedName name="x" hidden="1">#REF!</definedName>
    <definedName name="xcv" localSheetId="35" hidden="1">{#N/A,#N/A,FALSE,"Pharm";#N/A,#N/A,FALSE,"WWCM"}</definedName>
    <definedName name="xcv" localSheetId="31" hidden="1">{#N/A,#N/A,FALSE,"Pharm";#N/A,#N/A,FALSE,"WWCM"}</definedName>
    <definedName name="xcv" localSheetId="9" hidden="1">{#N/A,#N/A,FALSE,"Pharm";#N/A,#N/A,FALSE,"WWCM"}</definedName>
    <definedName name="xcv" localSheetId="30" hidden="1">{#N/A,#N/A,FALSE,"Pharm";#N/A,#N/A,FALSE,"WWCM"}</definedName>
    <definedName name="xcv" localSheetId="51" hidden="1">{#N/A,#N/A,FALSE,"Pharm";#N/A,#N/A,FALSE,"WWCM"}</definedName>
    <definedName name="xcv" localSheetId="7" hidden="1">{#N/A,#N/A,FALSE,"Pharm";#N/A,#N/A,FALSE,"WWCM"}</definedName>
    <definedName name="xcv" localSheetId="33" hidden="1">{#N/A,#N/A,FALSE,"Pharm";#N/A,#N/A,FALSE,"WWCM"}</definedName>
    <definedName name="xcv" localSheetId="6" hidden="1">{#N/A,#N/A,FALSE,"Pharm";#N/A,#N/A,FALSE,"WWCM"}</definedName>
    <definedName name="xcv" localSheetId="16" hidden="1">{#N/A,#N/A,FALSE,"Pharm";#N/A,#N/A,FALSE,"WWCM"}</definedName>
    <definedName name="xcv" localSheetId="10" hidden="1">{#N/A,#N/A,FALSE,"Pharm";#N/A,#N/A,FALSE,"WWCM"}</definedName>
    <definedName name="xcv" localSheetId="29" hidden="1">{#N/A,#N/A,FALSE,"Pharm";#N/A,#N/A,FALSE,"WWCM"}</definedName>
    <definedName name="xcv" localSheetId="28" hidden="1">{#N/A,#N/A,FALSE,"Pharm";#N/A,#N/A,FALSE,"WWCM"}</definedName>
    <definedName name="xcv" localSheetId="11" hidden="1">{#N/A,#N/A,FALSE,"Pharm";#N/A,#N/A,FALSE,"WWCM"}</definedName>
    <definedName name="xcv" localSheetId="36" hidden="1">{#N/A,#N/A,FALSE,"Pharm";#N/A,#N/A,FALSE,"WWCM"}</definedName>
    <definedName name="xcv" localSheetId="32" hidden="1">{#N/A,#N/A,FALSE,"Pharm";#N/A,#N/A,FALSE,"WWCM"}</definedName>
    <definedName name="xcv" localSheetId="18" hidden="1">{#N/A,#N/A,FALSE,"Pharm";#N/A,#N/A,FALSE,"WWCM"}</definedName>
    <definedName name="xcv" localSheetId="38" hidden="1">{#N/A,#N/A,FALSE,"Pharm";#N/A,#N/A,FALSE,"WWCM"}</definedName>
    <definedName name="xcv" hidden="1">{#N/A,#N/A,FALSE,"Pharm";#N/A,#N/A,FALSE,"WWCM"}</definedName>
    <definedName name="XLDW_UID" hidden="1">"us037208"</definedName>
    <definedName name="XLDW_VER" hidden="1">"Office 2003-07+ 12.5 wBOLO"</definedName>
    <definedName name="XREF_COLUMN_1" localSheetId="9" hidden="1">#REF!</definedName>
    <definedName name="XREF_COLUMN_1" localSheetId="51" hidden="1">#REF!</definedName>
    <definedName name="XREF_COLUMN_1" localSheetId="16" hidden="1">#REF!</definedName>
    <definedName name="XREF_COLUMN_1" localSheetId="10" hidden="1">'NFD CONSO'!#REF!</definedName>
    <definedName name="XREF_COLUMN_1" localSheetId="29" hidden="1">#REF!</definedName>
    <definedName name="XREF_COLUMN_1" localSheetId="11" hidden="1">#REF!</definedName>
    <definedName name="XREF_COLUMN_1" localSheetId="18" hidden="1">#REF!</definedName>
    <definedName name="XREF_COLUMN_1" localSheetId="38" hidden="1">#REF!</definedName>
    <definedName name="XREF_COLUMN_1" hidden="1">#REF!</definedName>
    <definedName name="XREF_COLUMN_10" localSheetId="9" hidden="1">#REF!</definedName>
    <definedName name="XREF_COLUMN_10" localSheetId="51" hidden="1">#REF!</definedName>
    <definedName name="XREF_COLUMN_10" localSheetId="16" hidden="1">#REF!</definedName>
    <definedName name="XREF_COLUMN_10" localSheetId="10" hidden="1">'NFD CONSO'!#REF!</definedName>
    <definedName name="XREF_COLUMN_10" localSheetId="29" hidden="1">#REF!</definedName>
    <definedName name="XREF_COLUMN_10" localSheetId="11" hidden="1">#REF!</definedName>
    <definedName name="XREF_COLUMN_10" localSheetId="18" hidden="1">#REF!</definedName>
    <definedName name="XREF_COLUMN_10" localSheetId="38" hidden="1">#REF!</definedName>
    <definedName name="XREF_COLUMN_10" hidden="1">#REF!</definedName>
    <definedName name="XREF_COLUMN_11" localSheetId="9" hidden="1">#REF!</definedName>
    <definedName name="XREF_COLUMN_11" localSheetId="51" hidden="1">#REF!</definedName>
    <definedName name="XREF_COLUMN_11" localSheetId="16" hidden="1">#REF!</definedName>
    <definedName name="XREF_COLUMN_11" localSheetId="10" hidden="1">'NFD CONSO'!#REF!</definedName>
    <definedName name="XREF_COLUMN_11" localSheetId="29" hidden="1">#REF!</definedName>
    <definedName name="XREF_COLUMN_11" localSheetId="11" hidden="1">#REF!</definedName>
    <definedName name="XREF_COLUMN_11" localSheetId="18" hidden="1">#REF!</definedName>
    <definedName name="XREF_COLUMN_11" localSheetId="38" hidden="1">#REF!</definedName>
    <definedName name="XREF_COLUMN_11" hidden="1">#REF!</definedName>
    <definedName name="XREF_COLUMN_12" localSheetId="9" hidden="1">#REF!</definedName>
    <definedName name="XREF_COLUMN_12" localSheetId="51" hidden="1">#REF!</definedName>
    <definedName name="XREF_COLUMN_12" localSheetId="16" hidden="1">#REF!</definedName>
    <definedName name="XREF_COLUMN_12" localSheetId="10" hidden="1">'NFD CONSO'!#REF!</definedName>
    <definedName name="XREF_COLUMN_12" localSheetId="29" hidden="1">#REF!</definedName>
    <definedName name="XREF_COLUMN_12" localSheetId="11" hidden="1">#REF!</definedName>
    <definedName name="XREF_COLUMN_12" localSheetId="18" hidden="1">#REF!</definedName>
    <definedName name="XREF_COLUMN_12" localSheetId="38" hidden="1">#REF!</definedName>
    <definedName name="XREF_COLUMN_12" hidden="1">#REF!</definedName>
    <definedName name="XREF_COLUMN_13" localSheetId="51" hidden="1">#REF!</definedName>
    <definedName name="XREF_COLUMN_13" localSheetId="16" hidden="1">#REF!</definedName>
    <definedName name="XREF_COLUMN_13" localSheetId="29" hidden="1">#REF!</definedName>
    <definedName name="XREF_COLUMN_13" localSheetId="18" hidden="1">#REF!</definedName>
    <definedName name="XREF_COLUMN_13" localSheetId="38" hidden="1">#REF!</definedName>
    <definedName name="XREF_COLUMN_13" hidden="1">#REF!</definedName>
    <definedName name="XREF_COLUMN_14" localSheetId="9" hidden="1">#REF!</definedName>
    <definedName name="XREF_COLUMN_14" localSheetId="51" hidden="1">#REF!</definedName>
    <definedName name="XREF_COLUMN_14" localSheetId="16" hidden="1">#REF!</definedName>
    <definedName name="XREF_COLUMN_14" localSheetId="10" hidden="1">'NFD CONSO'!#REF!</definedName>
    <definedName name="XREF_COLUMN_14" localSheetId="29" hidden="1">#REF!</definedName>
    <definedName name="XREF_COLUMN_14" localSheetId="11" hidden="1">#REF!</definedName>
    <definedName name="XREF_COLUMN_14" localSheetId="18" hidden="1">#REF!</definedName>
    <definedName name="XREF_COLUMN_14" localSheetId="38" hidden="1">#REF!</definedName>
    <definedName name="XREF_COLUMN_14" hidden="1">#REF!</definedName>
    <definedName name="XREF_COLUMN_15" localSheetId="9" hidden="1">#REF!</definedName>
    <definedName name="XREF_COLUMN_15" localSheetId="51" hidden="1">#REF!</definedName>
    <definedName name="XREF_COLUMN_15" localSheetId="16" hidden="1">#REF!</definedName>
    <definedName name="XREF_COLUMN_15" localSheetId="10" hidden="1">'NFD CONSO'!#REF!</definedName>
    <definedName name="XREF_COLUMN_15" localSheetId="29" hidden="1">#REF!</definedName>
    <definedName name="XREF_COLUMN_15" localSheetId="11" hidden="1">#REF!</definedName>
    <definedName name="XREF_COLUMN_15" localSheetId="18" hidden="1">#REF!</definedName>
    <definedName name="XREF_COLUMN_15" localSheetId="38" hidden="1">#REF!</definedName>
    <definedName name="XREF_COLUMN_15" hidden="1">#REF!</definedName>
    <definedName name="XREF_COLUMN_16" localSheetId="51" hidden="1">#REF!</definedName>
    <definedName name="XREF_COLUMN_16" localSheetId="16" hidden="1">#REF!</definedName>
    <definedName name="XREF_COLUMN_16" localSheetId="29" hidden="1">#REF!</definedName>
    <definedName name="XREF_COLUMN_16" localSheetId="18" hidden="1">#REF!</definedName>
    <definedName name="XREF_COLUMN_16" localSheetId="38" hidden="1">#REF!</definedName>
    <definedName name="XREF_COLUMN_16" hidden="1">#REF!</definedName>
    <definedName name="XREF_COLUMN_17" localSheetId="51" hidden="1">#REF!</definedName>
    <definedName name="XREF_COLUMN_17" localSheetId="16" hidden="1">#REF!</definedName>
    <definedName name="XREF_COLUMN_17" localSheetId="29" hidden="1">#REF!</definedName>
    <definedName name="XREF_COLUMN_17" localSheetId="18" hidden="1">#REF!</definedName>
    <definedName name="XREF_COLUMN_17" localSheetId="38" hidden="1">#REF!</definedName>
    <definedName name="XREF_COLUMN_17" hidden="1">#REF!</definedName>
    <definedName name="XREF_COLUMN_18" localSheetId="51" hidden="1">#REF!</definedName>
    <definedName name="XREF_COLUMN_18" localSheetId="16" hidden="1">#REF!</definedName>
    <definedName name="XREF_COLUMN_18" localSheetId="29" hidden="1">#REF!</definedName>
    <definedName name="XREF_COLUMN_18" localSheetId="18" hidden="1">#REF!</definedName>
    <definedName name="XREF_COLUMN_18" localSheetId="38" hidden="1">#REF!</definedName>
    <definedName name="XREF_COLUMN_18" hidden="1">#REF!</definedName>
    <definedName name="XREF_COLUMN_19" localSheetId="51" hidden="1">#REF!</definedName>
    <definedName name="XREF_COLUMN_19" localSheetId="16" hidden="1">#REF!</definedName>
    <definedName name="XREF_COLUMN_19" localSheetId="29" hidden="1">#REF!</definedName>
    <definedName name="XREF_COLUMN_19" localSheetId="18" hidden="1">#REF!</definedName>
    <definedName name="XREF_COLUMN_19" localSheetId="38" hidden="1">#REF!</definedName>
    <definedName name="XREF_COLUMN_19" hidden="1">#REF!</definedName>
    <definedName name="XREF_COLUMN_2" localSheetId="9" hidden="1">#REF!</definedName>
    <definedName name="XREF_COLUMN_2" localSheetId="51" hidden="1">#REF!</definedName>
    <definedName name="XREF_COLUMN_2" localSheetId="16" hidden="1">#REF!</definedName>
    <definedName name="XREF_COLUMN_2" localSheetId="10" hidden="1">'NFD CONSO'!#REF!</definedName>
    <definedName name="XREF_COLUMN_2" localSheetId="29" hidden="1">#REF!</definedName>
    <definedName name="XREF_COLUMN_2" localSheetId="11" hidden="1">#REF!</definedName>
    <definedName name="XREF_COLUMN_2" localSheetId="18" hidden="1">#REF!</definedName>
    <definedName name="XREF_COLUMN_2" localSheetId="38" hidden="1">#REF!</definedName>
    <definedName name="XREF_COLUMN_2" hidden="1">#REF!</definedName>
    <definedName name="XREF_COLUMN_20" localSheetId="9" hidden="1">#REF!</definedName>
    <definedName name="XREF_COLUMN_20" localSheetId="51" hidden="1">#REF!</definedName>
    <definedName name="XREF_COLUMN_20" localSheetId="16" hidden="1">#REF!</definedName>
    <definedName name="XREF_COLUMN_20" localSheetId="10" hidden="1">'NFD CONSO'!#REF!</definedName>
    <definedName name="XREF_COLUMN_20" localSheetId="29" hidden="1">#REF!</definedName>
    <definedName name="XREF_COLUMN_20" localSheetId="11" hidden="1">#REF!</definedName>
    <definedName name="XREF_COLUMN_20" localSheetId="18" hidden="1">#REF!</definedName>
    <definedName name="XREF_COLUMN_20" localSheetId="38" hidden="1">#REF!</definedName>
    <definedName name="XREF_COLUMN_20" hidden="1">#REF!</definedName>
    <definedName name="XREF_COLUMN_21" localSheetId="9" hidden="1">#REF!</definedName>
    <definedName name="XREF_COLUMN_21" localSheetId="51" hidden="1">#REF!</definedName>
    <definedName name="XREF_COLUMN_21" localSheetId="16" hidden="1">#REF!</definedName>
    <definedName name="XREF_COLUMN_21" localSheetId="10" hidden="1">'NFD CONSO'!#REF!</definedName>
    <definedName name="XREF_COLUMN_21" localSheetId="29" hidden="1">#REF!</definedName>
    <definedName name="XREF_COLUMN_21" localSheetId="11" hidden="1">#REF!</definedName>
    <definedName name="XREF_COLUMN_21" localSheetId="18" hidden="1">#REF!</definedName>
    <definedName name="XREF_COLUMN_21" localSheetId="38" hidden="1">#REF!</definedName>
    <definedName name="XREF_COLUMN_21" hidden="1">#REF!</definedName>
    <definedName name="XREF_COLUMN_22" localSheetId="9" hidden="1">#REF!</definedName>
    <definedName name="XREF_COLUMN_22" localSheetId="16" hidden="1">#REF!</definedName>
    <definedName name="XREF_COLUMN_22" localSheetId="10" hidden="1">'NFD CONSO'!#REF!</definedName>
    <definedName name="XREF_COLUMN_22" localSheetId="29" hidden="1">#REF!</definedName>
    <definedName name="XREF_COLUMN_22" localSheetId="11" hidden="1">#REF!</definedName>
    <definedName name="XREF_COLUMN_22" localSheetId="18" hidden="1">#REF!</definedName>
    <definedName name="XREF_COLUMN_22" localSheetId="38" hidden="1">#REF!</definedName>
    <definedName name="XREF_COLUMN_22" hidden="1">#REF!</definedName>
    <definedName name="XREF_COLUMN_23" localSheetId="9" hidden="1">#REF!</definedName>
    <definedName name="XREF_COLUMN_23" localSheetId="16" hidden="1">#REF!</definedName>
    <definedName name="XREF_COLUMN_23" localSheetId="10" hidden="1">'NFD CONSO'!#REF!</definedName>
    <definedName name="XREF_COLUMN_23" localSheetId="29" hidden="1">#REF!</definedName>
    <definedName name="XREF_COLUMN_23" localSheetId="11" hidden="1">#REF!</definedName>
    <definedName name="XREF_COLUMN_23" localSheetId="18" hidden="1">#REF!</definedName>
    <definedName name="XREF_COLUMN_23" localSheetId="38" hidden="1">#REF!</definedName>
    <definedName name="XREF_COLUMN_23" hidden="1">#REF!</definedName>
    <definedName name="XREF_COLUMN_24" localSheetId="9" hidden="1">#REF!</definedName>
    <definedName name="XREF_COLUMN_24" localSheetId="16" hidden="1">#REF!</definedName>
    <definedName name="XREF_COLUMN_24" localSheetId="10" hidden="1">'NFD CONSO'!#REF!</definedName>
    <definedName name="XREF_COLUMN_24" localSheetId="29" hidden="1">#REF!</definedName>
    <definedName name="XREF_COLUMN_24" localSheetId="11" hidden="1">#REF!</definedName>
    <definedName name="XREF_COLUMN_24" localSheetId="18" hidden="1">#REF!</definedName>
    <definedName name="XREF_COLUMN_24" localSheetId="38" hidden="1">#REF!</definedName>
    <definedName name="XREF_COLUMN_24" hidden="1">#REF!</definedName>
    <definedName name="XREF_COLUMN_25" localSheetId="9" hidden="1">#REF!</definedName>
    <definedName name="XREF_COLUMN_25" localSheetId="16" hidden="1">#REF!</definedName>
    <definedName name="XREF_COLUMN_25" localSheetId="10" hidden="1">'NFD CONSO'!#REF!</definedName>
    <definedName name="XREF_COLUMN_25" localSheetId="29" hidden="1">#REF!</definedName>
    <definedName name="XREF_COLUMN_25" localSheetId="11" hidden="1">#REF!</definedName>
    <definedName name="XREF_COLUMN_25" localSheetId="18" hidden="1">#REF!</definedName>
    <definedName name="XREF_COLUMN_25" localSheetId="38" hidden="1">#REF!</definedName>
    <definedName name="XREF_COLUMN_25" hidden="1">#REF!</definedName>
    <definedName name="XREF_COLUMN_26" localSheetId="9" hidden="1">#REF!</definedName>
    <definedName name="XREF_COLUMN_26" localSheetId="16" hidden="1">#REF!</definedName>
    <definedName name="XREF_COLUMN_26" localSheetId="10" hidden="1">'NFD CONSO'!#REF!</definedName>
    <definedName name="XREF_COLUMN_26" localSheetId="29" hidden="1">#REF!</definedName>
    <definedName name="XREF_COLUMN_26" localSheetId="11" hidden="1">#REF!</definedName>
    <definedName name="XREF_COLUMN_26" localSheetId="18" hidden="1">#REF!</definedName>
    <definedName name="XREF_COLUMN_26" localSheetId="38" hidden="1">#REF!</definedName>
    <definedName name="XREF_COLUMN_26" hidden="1">#REF!</definedName>
    <definedName name="XREF_COLUMN_27" localSheetId="9" hidden="1">#REF!</definedName>
    <definedName name="XREF_COLUMN_27" localSheetId="16" hidden="1">#REF!</definedName>
    <definedName name="XREF_COLUMN_27" localSheetId="10" hidden="1">'NFD CONSO'!#REF!</definedName>
    <definedName name="XREF_COLUMN_27" localSheetId="29" hidden="1">#REF!</definedName>
    <definedName name="XREF_COLUMN_27" localSheetId="11" hidden="1">#REF!</definedName>
    <definedName name="XREF_COLUMN_27" localSheetId="18" hidden="1">#REF!</definedName>
    <definedName name="XREF_COLUMN_27" localSheetId="38" hidden="1">#REF!</definedName>
    <definedName name="XREF_COLUMN_27" hidden="1">#REF!</definedName>
    <definedName name="XREF_COLUMN_28" localSheetId="9" hidden="1">#REF!</definedName>
    <definedName name="XREF_COLUMN_28" localSheetId="16" hidden="1">#REF!</definedName>
    <definedName name="XREF_COLUMN_28" localSheetId="10" hidden="1">'NFD CONSO'!#REF!</definedName>
    <definedName name="XREF_COLUMN_28" localSheetId="29" hidden="1">#REF!</definedName>
    <definedName name="XREF_COLUMN_28" localSheetId="11" hidden="1">#REF!</definedName>
    <definedName name="XREF_COLUMN_28" localSheetId="18" hidden="1">#REF!</definedName>
    <definedName name="XREF_COLUMN_28" localSheetId="38" hidden="1">#REF!</definedName>
    <definedName name="XREF_COLUMN_28" hidden="1">#REF!</definedName>
    <definedName name="XREF_COLUMN_29" localSheetId="9" hidden="1">#REF!</definedName>
    <definedName name="XREF_COLUMN_29" localSheetId="16" hidden="1">#REF!</definedName>
    <definedName name="XREF_COLUMN_29" localSheetId="10" hidden="1">'NFD CONSO'!#REF!</definedName>
    <definedName name="XREF_COLUMN_29" localSheetId="29" hidden="1">#REF!</definedName>
    <definedName name="XREF_COLUMN_29" localSheetId="11" hidden="1">#REF!</definedName>
    <definedName name="XREF_COLUMN_29" localSheetId="18" hidden="1">#REF!</definedName>
    <definedName name="XREF_COLUMN_29" localSheetId="38" hidden="1">#REF!</definedName>
    <definedName name="XREF_COLUMN_29" hidden="1">#REF!</definedName>
    <definedName name="XREF_COLUMN_3" localSheetId="9" hidden="1">#REF!</definedName>
    <definedName name="XREF_COLUMN_3" localSheetId="16" hidden="1">#REF!</definedName>
    <definedName name="XREF_COLUMN_3" localSheetId="10" hidden="1">'NFD CONSO'!#REF!</definedName>
    <definedName name="XREF_COLUMN_3" localSheetId="29" hidden="1">#REF!</definedName>
    <definedName name="XREF_COLUMN_3" localSheetId="11" hidden="1">#REF!</definedName>
    <definedName name="XREF_COLUMN_3" localSheetId="18" hidden="1">#REF!</definedName>
    <definedName name="XREF_COLUMN_3" localSheetId="38" hidden="1">#REF!</definedName>
    <definedName name="XREF_COLUMN_3" hidden="1">#REF!</definedName>
    <definedName name="XREF_COLUMN_30" localSheetId="9" hidden="1">#REF!</definedName>
    <definedName name="XREF_COLUMN_30" localSheetId="16" hidden="1">#REF!</definedName>
    <definedName name="XREF_COLUMN_30" localSheetId="10" hidden="1">'NFD CONSO'!#REF!</definedName>
    <definedName name="XREF_COLUMN_30" localSheetId="29" hidden="1">#REF!</definedName>
    <definedName name="XREF_COLUMN_30" localSheetId="11" hidden="1">#REF!</definedName>
    <definedName name="XREF_COLUMN_30" localSheetId="18" hidden="1">#REF!</definedName>
    <definedName name="XREF_COLUMN_30" localSheetId="38" hidden="1">#REF!</definedName>
    <definedName name="XREF_COLUMN_30" hidden="1">#REF!</definedName>
    <definedName name="XREF_COLUMN_32" localSheetId="9" hidden="1">#REF!</definedName>
    <definedName name="XREF_COLUMN_32" localSheetId="10" hidden="1">'NFD CONSO'!#REF!</definedName>
    <definedName name="XREF_COLUMN_32" localSheetId="11" hidden="1">#REF!</definedName>
    <definedName name="XREF_COLUMN_32" localSheetId="18" hidden="1">#REF!</definedName>
    <definedName name="XREF_COLUMN_32" hidden="1">#REF!</definedName>
    <definedName name="XREF_COLUMN_33" localSheetId="9" hidden="1">#REF!</definedName>
    <definedName name="XREF_COLUMN_33" localSheetId="16" hidden="1">#REF!</definedName>
    <definedName name="XREF_COLUMN_33" localSheetId="10" hidden="1">'NFD CONSO'!#REF!</definedName>
    <definedName name="XREF_COLUMN_33" localSheetId="29" hidden="1">#REF!</definedName>
    <definedName name="XREF_COLUMN_33" localSheetId="11" hidden="1">#REF!</definedName>
    <definedName name="XREF_COLUMN_33" localSheetId="18" hidden="1">#REF!</definedName>
    <definedName name="XREF_COLUMN_33" localSheetId="38" hidden="1">#REF!</definedName>
    <definedName name="XREF_COLUMN_33" hidden="1">#REF!</definedName>
    <definedName name="XREF_COLUMN_34" localSheetId="9" hidden="1">#REF!</definedName>
    <definedName name="XREF_COLUMN_34" localSheetId="16" hidden="1">#REF!</definedName>
    <definedName name="XREF_COLUMN_34" localSheetId="10" hidden="1">'NFD CONSO'!#REF!</definedName>
    <definedName name="XREF_COLUMN_34" localSheetId="29" hidden="1">#REF!</definedName>
    <definedName name="XREF_COLUMN_34" localSheetId="11" hidden="1">#REF!</definedName>
    <definedName name="XREF_COLUMN_34" localSheetId="18" hidden="1">#REF!</definedName>
    <definedName name="XREF_COLUMN_34" localSheetId="38" hidden="1">#REF!</definedName>
    <definedName name="XREF_COLUMN_34" hidden="1">#REF!</definedName>
    <definedName name="XREF_COLUMN_35" localSheetId="9" hidden="1">#REF!</definedName>
    <definedName name="XREF_COLUMN_35" localSheetId="16" hidden="1">#REF!</definedName>
    <definedName name="XREF_COLUMN_35" localSheetId="10" hidden="1">'NFD CONSO'!#REF!</definedName>
    <definedName name="XREF_COLUMN_35" localSheetId="29" hidden="1">#REF!</definedName>
    <definedName name="XREF_COLUMN_35" localSheetId="11" hidden="1">#REF!</definedName>
    <definedName name="XREF_COLUMN_35" localSheetId="18" hidden="1">#REF!</definedName>
    <definedName name="XREF_COLUMN_35" localSheetId="38" hidden="1">#REF!</definedName>
    <definedName name="XREF_COLUMN_35" hidden="1">#REF!</definedName>
    <definedName name="XREF_COLUMN_4" localSheetId="9" hidden="1">#REF!</definedName>
    <definedName name="XREF_COLUMN_4" localSheetId="16" hidden="1">#REF!</definedName>
    <definedName name="XREF_COLUMN_4" localSheetId="10" hidden="1">'NFD CONSO'!#REF!</definedName>
    <definedName name="XREF_COLUMN_4" localSheetId="29" hidden="1">#REF!</definedName>
    <definedName name="XREF_COLUMN_4" localSheetId="11" hidden="1">#REF!</definedName>
    <definedName name="XREF_COLUMN_4" localSheetId="18" hidden="1">#REF!</definedName>
    <definedName name="XREF_COLUMN_4" localSheetId="38" hidden="1">#REF!</definedName>
    <definedName name="XREF_COLUMN_4" hidden="1">#REF!</definedName>
    <definedName name="XREF_COLUMN_5" localSheetId="9" hidden="1">#REF!</definedName>
    <definedName name="XREF_COLUMN_5" localSheetId="16" hidden="1">#REF!</definedName>
    <definedName name="XREF_COLUMN_5" localSheetId="10" hidden="1">'NFD CONSO'!#REF!</definedName>
    <definedName name="XREF_COLUMN_5" localSheetId="29" hidden="1">#REF!</definedName>
    <definedName name="XREF_COLUMN_5" localSheetId="11" hidden="1">#REF!</definedName>
    <definedName name="XREF_COLUMN_5" localSheetId="18" hidden="1">#REF!</definedName>
    <definedName name="XREF_COLUMN_5" localSheetId="38" hidden="1">#REF!</definedName>
    <definedName name="XREF_COLUMN_5" hidden="1">#REF!</definedName>
    <definedName name="XREF_COLUMN_6" localSheetId="9" hidden="1">#REF!</definedName>
    <definedName name="XREF_COLUMN_6" localSheetId="16" hidden="1">#REF!</definedName>
    <definedName name="XREF_COLUMN_6" localSheetId="10" hidden="1">'NFD CONSO'!#REF!</definedName>
    <definedName name="XREF_COLUMN_6" localSheetId="29" hidden="1">#REF!</definedName>
    <definedName name="XREF_COLUMN_6" localSheetId="11" hidden="1">#REF!</definedName>
    <definedName name="XREF_COLUMN_6" localSheetId="18" hidden="1">#REF!</definedName>
    <definedName name="XREF_COLUMN_6" localSheetId="38" hidden="1">#REF!</definedName>
    <definedName name="XREF_COLUMN_6" hidden="1">#REF!</definedName>
    <definedName name="XREF_COLUMN_7" localSheetId="9" hidden="1">#REF!</definedName>
    <definedName name="XREF_COLUMN_7" localSheetId="16" hidden="1">#REF!</definedName>
    <definedName name="XREF_COLUMN_7" localSheetId="10" hidden="1">'NFD CONSO'!#REF!</definedName>
    <definedName name="XREF_COLUMN_7" localSheetId="29" hidden="1">#REF!</definedName>
    <definedName name="XREF_COLUMN_7" localSheetId="11" hidden="1">#REF!</definedName>
    <definedName name="XREF_COLUMN_7" localSheetId="18" hidden="1">#REF!</definedName>
    <definedName name="XREF_COLUMN_7" localSheetId="38" hidden="1">#REF!</definedName>
    <definedName name="XREF_COLUMN_7" hidden="1">#REF!</definedName>
    <definedName name="XREF_COLUMN_8" localSheetId="9" hidden="1">#REF!</definedName>
    <definedName name="XREF_COLUMN_8" localSheetId="16" hidden="1">#REF!</definedName>
    <definedName name="XREF_COLUMN_8" localSheetId="10" hidden="1">'NFD CONSO'!#REF!</definedName>
    <definedName name="XREF_COLUMN_8" localSheetId="29" hidden="1">#REF!</definedName>
    <definedName name="XREF_COLUMN_8" localSheetId="11" hidden="1">#REF!</definedName>
    <definedName name="XREF_COLUMN_8" localSheetId="18" hidden="1">#REF!</definedName>
    <definedName name="XREF_COLUMN_8" localSheetId="38" hidden="1">#REF!</definedName>
    <definedName name="XREF_COLUMN_8" hidden="1">#REF!</definedName>
    <definedName name="XREF_COLUMN_9" localSheetId="9" hidden="1">#REF!</definedName>
    <definedName name="XREF_COLUMN_9" localSheetId="16" hidden="1">#REF!</definedName>
    <definedName name="XREF_COLUMN_9" localSheetId="10" hidden="1">'NFD CONSO'!#REF!</definedName>
    <definedName name="XREF_COLUMN_9" localSheetId="29" hidden="1">#REF!</definedName>
    <definedName name="XREF_COLUMN_9" localSheetId="11" hidden="1">#REF!</definedName>
    <definedName name="XREF_COLUMN_9" localSheetId="18" hidden="1">#REF!</definedName>
    <definedName name="XREF_COLUMN_9" localSheetId="38" hidden="1">#REF!</definedName>
    <definedName name="XREF_COLUMN_9" hidden="1">#REF!</definedName>
    <definedName name="XRefActiveRow" localSheetId="9" hidden="1">#REF!</definedName>
    <definedName name="XRefActiveRow" localSheetId="16" hidden="1">#REF!</definedName>
    <definedName name="XRefActiveRow" localSheetId="10" hidden="1">'NFD CONSO'!#REF!</definedName>
    <definedName name="XRefActiveRow" localSheetId="29" hidden="1">#REF!</definedName>
    <definedName name="XRefActiveRow" localSheetId="11" hidden="1">#REF!</definedName>
    <definedName name="XRefActiveRow" localSheetId="18" hidden="1">#REF!</definedName>
    <definedName name="XRefActiveRow" localSheetId="38" hidden="1">#REF!</definedName>
    <definedName name="XRefActiveRow" hidden="1">#REF!</definedName>
    <definedName name="XRefColumnsCount" localSheetId="16" hidden="1">11</definedName>
    <definedName name="XRefColumnsCount" localSheetId="18" hidden="1">11</definedName>
    <definedName name="XRefColumnsCount" localSheetId="38" hidden="1">11</definedName>
    <definedName name="XRefColumnsCount" hidden="1">6</definedName>
    <definedName name="XRefCopy1" localSheetId="9" hidden="1">#REF!</definedName>
    <definedName name="XRefCopy1" localSheetId="51" hidden="1">#REF!</definedName>
    <definedName name="XRefCopy1" localSheetId="16" hidden="1">#REF!</definedName>
    <definedName name="XRefCopy1" localSheetId="10" hidden="1">'NFD CONSO'!#REF!</definedName>
    <definedName name="XRefCopy1" localSheetId="29" hidden="1">#REF!</definedName>
    <definedName name="XRefCopy1" localSheetId="11" hidden="1">#REF!</definedName>
    <definedName name="XRefCopy1" localSheetId="18" hidden="1">#REF!</definedName>
    <definedName name="XRefCopy1" localSheetId="38" hidden="1">#REF!</definedName>
    <definedName name="XRefCopy1" hidden="1">#REF!</definedName>
    <definedName name="XRefCopy10" localSheetId="9" hidden="1">#REF!</definedName>
    <definedName name="XRefCopy10" localSheetId="51" hidden="1">#REF!</definedName>
    <definedName name="XRefCopy10" localSheetId="16" hidden="1">#REF!</definedName>
    <definedName name="XRefCopy10" localSheetId="10" hidden="1">'NFD CONSO'!#REF!</definedName>
    <definedName name="XRefCopy10" localSheetId="29" hidden="1">#REF!</definedName>
    <definedName name="XRefCopy10" localSheetId="11" hidden="1">#REF!</definedName>
    <definedName name="XRefCopy10" localSheetId="18" hidden="1">#REF!</definedName>
    <definedName name="XRefCopy10" localSheetId="38" hidden="1">#REF!</definedName>
    <definedName name="XRefCopy10" hidden="1">#REF!</definedName>
    <definedName name="XRefCopy100" localSheetId="9" hidden="1">#REF!</definedName>
    <definedName name="XRefCopy100" localSheetId="51" hidden="1">#REF!</definedName>
    <definedName name="XRefCopy100" localSheetId="16" hidden="1">#REF!</definedName>
    <definedName name="XRefCopy100" localSheetId="10" hidden="1">'NFD CONSO'!#REF!</definedName>
    <definedName name="XRefCopy100" localSheetId="29" hidden="1">#REF!</definedName>
    <definedName name="XRefCopy100" localSheetId="11" hidden="1">#REF!</definedName>
    <definedName name="XRefCopy100" localSheetId="18" hidden="1">#REF!</definedName>
    <definedName name="XRefCopy100" localSheetId="38" hidden="1">#REF!</definedName>
    <definedName name="XRefCopy100" hidden="1">#REF!</definedName>
    <definedName name="XRefCopy100Row" localSheetId="9" hidden="1">#REF!</definedName>
    <definedName name="XRefCopy100Row" localSheetId="16" hidden="1">#REF!</definedName>
    <definedName name="XRefCopy100Row" localSheetId="10" hidden="1">'NFD CONSO'!#REF!</definedName>
    <definedName name="XRefCopy100Row" localSheetId="29" hidden="1">#REF!</definedName>
    <definedName name="XRefCopy100Row" localSheetId="11" hidden="1">#REF!</definedName>
    <definedName name="XRefCopy100Row" localSheetId="18" hidden="1">#REF!</definedName>
    <definedName name="XRefCopy100Row" localSheetId="38" hidden="1">#REF!</definedName>
    <definedName name="XRefCopy100Row" hidden="1">#REF!</definedName>
    <definedName name="XRefCopy101" localSheetId="9" hidden="1">#REF!</definedName>
    <definedName name="XRefCopy101" localSheetId="16" hidden="1">#REF!</definedName>
    <definedName name="XRefCopy101" localSheetId="10" hidden="1">'NFD CONSO'!#REF!</definedName>
    <definedName name="XRefCopy101" localSheetId="29" hidden="1">#REF!</definedName>
    <definedName name="XRefCopy101" localSheetId="11" hidden="1">#REF!</definedName>
    <definedName name="XRefCopy101" localSheetId="18" hidden="1">#REF!</definedName>
    <definedName name="XRefCopy101" localSheetId="38" hidden="1">#REF!</definedName>
    <definedName name="XRefCopy101" hidden="1">#REF!</definedName>
    <definedName name="XRefCopy101Row" localSheetId="9" hidden="1">#REF!</definedName>
    <definedName name="XRefCopy101Row" localSheetId="16" hidden="1">#REF!</definedName>
    <definedName name="XRefCopy101Row" localSheetId="10" hidden="1">'NFD CONSO'!#REF!</definedName>
    <definedName name="XRefCopy101Row" localSheetId="29" hidden="1">#REF!</definedName>
    <definedName name="XRefCopy101Row" localSheetId="11" hidden="1">#REF!</definedName>
    <definedName name="XRefCopy101Row" localSheetId="18" hidden="1">#REF!</definedName>
    <definedName name="XRefCopy101Row" localSheetId="38" hidden="1">#REF!</definedName>
    <definedName name="XRefCopy101Row" hidden="1">#REF!</definedName>
    <definedName name="XRefCopy102" localSheetId="9" hidden="1">#REF!</definedName>
    <definedName name="XRefCopy102" localSheetId="16" hidden="1">#REF!</definedName>
    <definedName name="XRefCopy102" localSheetId="10" hidden="1">'NFD CONSO'!#REF!</definedName>
    <definedName name="XRefCopy102" localSheetId="29" hidden="1">#REF!</definedName>
    <definedName name="XRefCopy102" localSheetId="11" hidden="1">#REF!</definedName>
    <definedName name="XRefCopy102" localSheetId="18" hidden="1">#REF!</definedName>
    <definedName name="XRefCopy102" localSheetId="38" hidden="1">#REF!</definedName>
    <definedName name="XRefCopy102" hidden="1">#REF!</definedName>
    <definedName name="XRefCopy102Row" localSheetId="9" hidden="1">#REF!</definedName>
    <definedName name="XRefCopy102Row" localSheetId="16" hidden="1">#REF!</definedName>
    <definedName name="XRefCopy102Row" localSheetId="10" hidden="1">'NFD CONSO'!#REF!</definedName>
    <definedName name="XRefCopy102Row" localSheetId="29" hidden="1">#REF!</definedName>
    <definedName name="XRefCopy102Row" localSheetId="11" hidden="1">#REF!</definedName>
    <definedName name="XRefCopy102Row" localSheetId="18" hidden="1">#REF!</definedName>
    <definedName name="XRefCopy102Row" localSheetId="38" hidden="1">#REF!</definedName>
    <definedName name="XRefCopy102Row" hidden="1">#REF!</definedName>
    <definedName name="XRefCopy103" localSheetId="9" hidden="1">#REF!</definedName>
    <definedName name="XRefCopy103" localSheetId="16" hidden="1">#REF!</definedName>
    <definedName name="XRefCopy103" localSheetId="10" hidden="1">'NFD CONSO'!#REF!</definedName>
    <definedName name="XRefCopy103" localSheetId="29" hidden="1">#REF!</definedName>
    <definedName name="XRefCopy103" localSheetId="11" hidden="1">#REF!</definedName>
    <definedName name="XRefCopy103" localSheetId="18" hidden="1">#REF!</definedName>
    <definedName name="XRefCopy103" localSheetId="38" hidden="1">#REF!</definedName>
    <definedName name="XRefCopy103" hidden="1">#REF!</definedName>
    <definedName name="XRefCopy103Row" localSheetId="9" hidden="1">#REF!</definedName>
    <definedName name="XRefCopy103Row" localSheetId="16" hidden="1">#REF!</definedName>
    <definedName name="XRefCopy103Row" localSheetId="10" hidden="1">'NFD CONSO'!#REF!</definedName>
    <definedName name="XRefCopy103Row" localSheetId="29" hidden="1">#REF!</definedName>
    <definedName name="XRefCopy103Row" localSheetId="11" hidden="1">#REF!</definedName>
    <definedName name="XRefCopy103Row" localSheetId="18" hidden="1">#REF!</definedName>
    <definedName name="XRefCopy103Row" localSheetId="38" hidden="1">#REF!</definedName>
    <definedName name="XRefCopy103Row" hidden="1">#REF!</definedName>
    <definedName name="XRefCopy105" localSheetId="9" hidden="1">#REF!</definedName>
    <definedName name="XRefCopy105" localSheetId="16" hidden="1">#REF!</definedName>
    <definedName name="XRefCopy105" localSheetId="10" hidden="1">'NFD CONSO'!#REF!</definedName>
    <definedName name="XRefCopy105" localSheetId="29" hidden="1">#REF!</definedName>
    <definedName name="XRefCopy105" localSheetId="11" hidden="1">#REF!</definedName>
    <definedName name="XRefCopy105" localSheetId="18" hidden="1">#REF!</definedName>
    <definedName name="XRefCopy105" localSheetId="38" hidden="1">#REF!</definedName>
    <definedName name="XRefCopy105" hidden="1">#REF!</definedName>
    <definedName name="XRefCopy105Row" localSheetId="9" hidden="1">#REF!</definedName>
    <definedName name="XRefCopy105Row" localSheetId="16" hidden="1">#REF!</definedName>
    <definedName name="XRefCopy105Row" localSheetId="10" hidden="1">'NFD CONSO'!#REF!</definedName>
    <definedName name="XRefCopy105Row" localSheetId="29" hidden="1">#REF!</definedName>
    <definedName name="XRefCopy105Row" localSheetId="11" hidden="1">#REF!</definedName>
    <definedName name="XRefCopy105Row" localSheetId="18" hidden="1">#REF!</definedName>
    <definedName name="XRefCopy105Row" localSheetId="38" hidden="1">#REF!</definedName>
    <definedName name="XRefCopy105Row" hidden="1">#REF!</definedName>
    <definedName name="XRefCopy106" localSheetId="9" hidden="1">#REF!</definedName>
    <definedName name="XRefCopy106" localSheetId="16" hidden="1">#REF!</definedName>
    <definedName name="XRefCopy106" localSheetId="10" hidden="1">'NFD CONSO'!#REF!</definedName>
    <definedName name="XRefCopy106" localSheetId="29" hidden="1">#REF!</definedName>
    <definedName name="XRefCopy106" localSheetId="11" hidden="1">#REF!</definedName>
    <definedName name="XRefCopy106" localSheetId="18" hidden="1">#REF!</definedName>
    <definedName name="XRefCopy106" localSheetId="38" hidden="1">#REF!</definedName>
    <definedName name="XRefCopy106" hidden="1">#REF!</definedName>
    <definedName name="XRefCopy106Row" localSheetId="9" hidden="1">#REF!</definedName>
    <definedName name="XRefCopy106Row" localSheetId="16" hidden="1">#REF!</definedName>
    <definedName name="XRefCopy106Row" localSheetId="10" hidden="1">'NFD CONSO'!#REF!</definedName>
    <definedName name="XRefCopy106Row" localSheetId="29" hidden="1">#REF!</definedName>
    <definedName name="XRefCopy106Row" localSheetId="11" hidden="1">#REF!</definedName>
    <definedName name="XRefCopy106Row" localSheetId="18" hidden="1">#REF!</definedName>
    <definedName name="XRefCopy106Row" localSheetId="38" hidden="1">#REF!</definedName>
    <definedName name="XRefCopy106Row" hidden="1">#REF!</definedName>
    <definedName name="XRefCopy108" localSheetId="9" hidden="1">#REF!</definedName>
    <definedName name="XRefCopy108" localSheetId="16" hidden="1">#REF!</definedName>
    <definedName name="XRefCopy108" localSheetId="10" hidden="1">'NFD CONSO'!#REF!</definedName>
    <definedName name="XRefCopy108" localSheetId="29" hidden="1">#REF!</definedName>
    <definedName name="XRefCopy108" localSheetId="11" hidden="1">#REF!</definedName>
    <definedName name="XRefCopy108" localSheetId="18" hidden="1">#REF!</definedName>
    <definedName name="XRefCopy108" localSheetId="38" hidden="1">#REF!</definedName>
    <definedName name="XRefCopy108" hidden="1">#REF!</definedName>
    <definedName name="XRefCopy108Row" localSheetId="9" hidden="1">#REF!</definedName>
    <definedName name="XRefCopy108Row" localSheetId="16" hidden="1">#REF!</definedName>
    <definedName name="XRefCopy108Row" localSheetId="10" hidden="1">'NFD CONSO'!#REF!</definedName>
    <definedName name="XRefCopy108Row" localSheetId="29" hidden="1">#REF!</definedName>
    <definedName name="XRefCopy108Row" localSheetId="11" hidden="1">#REF!</definedName>
    <definedName name="XRefCopy108Row" localSheetId="18" hidden="1">#REF!</definedName>
    <definedName name="XRefCopy108Row" localSheetId="38" hidden="1">#REF!</definedName>
    <definedName name="XRefCopy108Row" hidden="1">#REF!</definedName>
    <definedName name="XRefCopy109" localSheetId="9" hidden="1">#REF!</definedName>
    <definedName name="XRefCopy109" localSheetId="16" hidden="1">#REF!</definedName>
    <definedName name="XRefCopy109" localSheetId="10" hidden="1">'NFD CONSO'!#REF!</definedName>
    <definedName name="XRefCopy109" localSheetId="29" hidden="1">#REF!</definedName>
    <definedName name="XRefCopy109" localSheetId="11" hidden="1">#REF!</definedName>
    <definedName name="XRefCopy109" localSheetId="18" hidden="1">#REF!</definedName>
    <definedName name="XRefCopy109" localSheetId="38" hidden="1">#REF!</definedName>
    <definedName name="XRefCopy109" hidden="1">#REF!</definedName>
    <definedName name="XRefCopy109Row" localSheetId="9" hidden="1">#REF!</definedName>
    <definedName name="XRefCopy109Row" localSheetId="16" hidden="1">#REF!</definedName>
    <definedName name="XRefCopy109Row" localSheetId="10" hidden="1">'NFD CONSO'!#REF!</definedName>
    <definedName name="XRefCopy109Row" localSheetId="29" hidden="1">#REF!</definedName>
    <definedName name="XRefCopy109Row" localSheetId="11" hidden="1">#REF!</definedName>
    <definedName name="XRefCopy109Row" localSheetId="18" hidden="1">#REF!</definedName>
    <definedName name="XRefCopy109Row" localSheetId="38" hidden="1">#REF!</definedName>
    <definedName name="XRefCopy109Row" hidden="1">#REF!</definedName>
    <definedName name="XRefCopy10Row" localSheetId="9" hidden="1">#REF!</definedName>
    <definedName name="XRefCopy10Row" localSheetId="16" hidden="1">#REF!</definedName>
    <definedName name="XRefCopy10Row" localSheetId="10" hidden="1">'NFD CONSO'!#REF!</definedName>
    <definedName name="XRefCopy10Row" localSheetId="29" hidden="1">#REF!</definedName>
    <definedName name="XRefCopy10Row" localSheetId="11" hidden="1">#REF!</definedName>
    <definedName name="XRefCopy10Row" localSheetId="18" hidden="1">#REF!</definedName>
    <definedName name="XRefCopy10Row" localSheetId="38" hidden="1">#REF!</definedName>
    <definedName name="XRefCopy10Row" hidden="1">#REF!</definedName>
    <definedName name="XRefCopy11" localSheetId="9" hidden="1">#REF!</definedName>
    <definedName name="XRefCopy11" localSheetId="10" hidden="1">'NFD CONSO'!#REF!</definedName>
    <definedName name="XRefCopy11" localSheetId="11" hidden="1">#REF!</definedName>
    <definedName name="XRefCopy11" localSheetId="18" hidden="1">#REF!</definedName>
    <definedName name="XRefCopy11" hidden="1">#REF!</definedName>
    <definedName name="XRefCopy110" localSheetId="9" hidden="1">#REF!</definedName>
    <definedName name="XRefCopy110" localSheetId="16" hidden="1">#REF!</definedName>
    <definedName name="XRefCopy110" localSheetId="10" hidden="1">'NFD CONSO'!#REF!</definedName>
    <definedName name="XRefCopy110" localSheetId="29" hidden="1">#REF!</definedName>
    <definedName name="XRefCopy110" localSheetId="11" hidden="1">#REF!</definedName>
    <definedName name="XRefCopy110" localSheetId="18" hidden="1">#REF!</definedName>
    <definedName name="XRefCopy110" localSheetId="38" hidden="1">#REF!</definedName>
    <definedName name="XRefCopy110" hidden="1">#REF!</definedName>
    <definedName name="XRefCopy110Row" localSheetId="9" hidden="1">#REF!</definedName>
    <definedName name="XRefCopy110Row" localSheetId="16" hidden="1">#REF!</definedName>
    <definedName name="XRefCopy110Row" localSheetId="10" hidden="1">'NFD CONSO'!#REF!</definedName>
    <definedName name="XRefCopy110Row" localSheetId="29" hidden="1">#REF!</definedName>
    <definedName name="XRefCopy110Row" localSheetId="11" hidden="1">#REF!</definedName>
    <definedName name="XRefCopy110Row" localSheetId="18" hidden="1">#REF!</definedName>
    <definedName name="XRefCopy110Row" localSheetId="38" hidden="1">#REF!</definedName>
    <definedName name="XRefCopy110Row" hidden="1">#REF!</definedName>
    <definedName name="XRefCopy112" localSheetId="9" hidden="1">#REF!</definedName>
    <definedName name="XRefCopy112" localSheetId="16" hidden="1">#REF!</definedName>
    <definedName name="XRefCopy112" localSheetId="10" hidden="1">'NFD CONSO'!#REF!</definedName>
    <definedName name="XRefCopy112" localSheetId="29" hidden="1">#REF!</definedName>
    <definedName name="XRefCopy112" localSheetId="11" hidden="1">#REF!</definedName>
    <definedName name="XRefCopy112" localSheetId="18" hidden="1">#REF!</definedName>
    <definedName name="XRefCopy112" localSheetId="38" hidden="1">#REF!</definedName>
    <definedName name="XRefCopy112" hidden="1">#REF!</definedName>
    <definedName name="XRefCopy112Row" localSheetId="9" hidden="1">#REF!</definedName>
    <definedName name="XRefCopy112Row" localSheetId="16" hidden="1">#REF!</definedName>
    <definedName name="XRefCopy112Row" localSheetId="10" hidden="1">'NFD CONSO'!#REF!</definedName>
    <definedName name="XRefCopy112Row" localSheetId="29" hidden="1">#REF!</definedName>
    <definedName name="XRefCopy112Row" localSheetId="11" hidden="1">#REF!</definedName>
    <definedName name="XRefCopy112Row" localSheetId="18" hidden="1">#REF!</definedName>
    <definedName name="XRefCopy112Row" localSheetId="38" hidden="1">#REF!</definedName>
    <definedName name="XRefCopy112Row" hidden="1">#REF!</definedName>
    <definedName name="XRefCopy113" localSheetId="9" hidden="1">#REF!</definedName>
    <definedName name="XRefCopy113" localSheetId="16" hidden="1">#REF!</definedName>
    <definedName name="XRefCopy113" localSheetId="10" hidden="1">'NFD CONSO'!#REF!</definedName>
    <definedName name="XRefCopy113" localSheetId="29" hidden="1">#REF!</definedName>
    <definedName name="XRefCopy113" localSheetId="11" hidden="1">#REF!</definedName>
    <definedName name="XRefCopy113" localSheetId="18" hidden="1">#REF!</definedName>
    <definedName name="XRefCopy113" localSheetId="38" hidden="1">#REF!</definedName>
    <definedName name="XRefCopy113" hidden="1">#REF!</definedName>
    <definedName name="XRefCopy113Row" localSheetId="9" hidden="1">#REF!</definedName>
    <definedName name="XRefCopy113Row" localSheetId="16" hidden="1">#REF!</definedName>
    <definedName name="XRefCopy113Row" localSheetId="10" hidden="1">'NFD CONSO'!#REF!</definedName>
    <definedName name="XRefCopy113Row" localSheetId="29" hidden="1">#REF!</definedName>
    <definedName name="XRefCopy113Row" localSheetId="11" hidden="1">#REF!</definedName>
    <definedName name="XRefCopy113Row" localSheetId="18" hidden="1">#REF!</definedName>
    <definedName name="XRefCopy113Row" localSheetId="38" hidden="1">#REF!</definedName>
    <definedName name="XRefCopy113Row" hidden="1">#REF!</definedName>
    <definedName name="XRefCopy114" localSheetId="9" hidden="1">#REF!</definedName>
    <definedName name="XRefCopy114" localSheetId="16" hidden="1">#REF!</definedName>
    <definedName name="XRefCopy114" localSheetId="10" hidden="1">'NFD CONSO'!#REF!</definedName>
    <definedName name="XRefCopy114" localSheetId="29" hidden="1">#REF!</definedName>
    <definedName name="XRefCopy114" localSheetId="11" hidden="1">#REF!</definedName>
    <definedName name="XRefCopy114" localSheetId="18" hidden="1">#REF!</definedName>
    <definedName name="XRefCopy114" localSheetId="38" hidden="1">#REF!</definedName>
    <definedName name="XRefCopy114" hidden="1">#REF!</definedName>
    <definedName name="XRefCopy114Row" localSheetId="9" hidden="1">#REF!</definedName>
    <definedName name="XRefCopy114Row" localSheetId="16" hidden="1">#REF!</definedName>
    <definedName name="XRefCopy114Row" localSheetId="10" hidden="1">'NFD CONSO'!#REF!</definedName>
    <definedName name="XRefCopy114Row" localSheetId="29" hidden="1">#REF!</definedName>
    <definedName name="XRefCopy114Row" localSheetId="11" hidden="1">#REF!</definedName>
    <definedName name="XRefCopy114Row" localSheetId="18" hidden="1">#REF!</definedName>
    <definedName name="XRefCopy114Row" localSheetId="38" hidden="1">#REF!</definedName>
    <definedName name="XRefCopy114Row" hidden="1">#REF!</definedName>
    <definedName name="XRefCopy116" localSheetId="9" hidden="1">#REF!</definedName>
    <definedName name="XRefCopy116" localSheetId="16" hidden="1">#REF!</definedName>
    <definedName name="XRefCopy116" localSheetId="10" hidden="1">'NFD CONSO'!#REF!</definedName>
    <definedName name="XRefCopy116" localSheetId="29" hidden="1">#REF!</definedName>
    <definedName name="XRefCopy116" localSheetId="11" hidden="1">#REF!</definedName>
    <definedName name="XRefCopy116" localSheetId="18" hidden="1">#REF!</definedName>
    <definedName name="XRefCopy116" localSheetId="38" hidden="1">#REF!</definedName>
    <definedName name="XRefCopy116" hidden="1">#REF!</definedName>
    <definedName name="XRefCopy116Row" localSheetId="9" hidden="1">#REF!</definedName>
    <definedName name="XRefCopy116Row" localSheetId="16" hidden="1">#REF!</definedName>
    <definedName name="XRefCopy116Row" localSheetId="10" hidden="1">'NFD CONSO'!#REF!</definedName>
    <definedName name="XRefCopy116Row" localSheetId="29" hidden="1">#REF!</definedName>
    <definedName name="XRefCopy116Row" localSheetId="11" hidden="1">#REF!</definedName>
    <definedName name="XRefCopy116Row" localSheetId="18" hidden="1">#REF!</definedName>
    <definedName name="XRefCopy116Row" localSheetId="38" hidden="1">#REF!</definedName>
    <definedName name="XRefCopy116Row" hidden="1">#REF!</definedName>
    <definedName name="XRefCopy117" localSheetId="9" hidden="1">#REF!</definedName>
    <definedName name="XRefCopy117" localSheetId="16" hidden="1">#REF!</definedName>
    <definedName name="XRefCopy117" localSheetId="10" hidden="1">'NFD CONSO'!#REF!</definedName>
    <definedName name="XRefCopy117" localSheetId="29" hidden="1">#REF!</definedName>
    <definedName name="XRefCopy117" localSheetId="11" hidden="1">#REF!</definedName>
    <definedName name="XRefCopy117" localSheetId="18" hidden="1">#REF!</definedName>
    <definedName name="XRefCopy117" localSheetId="38" hidden="1">#REF!</definedName>
    <definedName name="XRefCopy117" hidden="1">#REF!</definedName>
    <definedName name="XRefCopy117Row" localSheetId="9" hidden="1">#REF!</definedName>
    <definedName name="XRefCopy117Row" localSheetId="16" hidden="1">#REF!</definedName>
    <definedName name="XRefCopy117Row" localSheetId="10" hidden="1">'NFD CONSO'!#REF!</definedName>
    <definedName name="XRefCopy117Row" localSheetId="29" hidden="1">#REF!</definedName>
    <definedName name="XRefCopy117Row" localSheetId="11" hidden="1">#REF!</definedName>
    <definedName name="XRefCopy117Row" localSheetId="18" hidden="1">#REF!</definedName>
    <definedName name="XRefCopy117Row" localSheetId="38" hidden="1">#REF!</definedName>
    <definedName name="XRefCopy117Row" hidden="1">#REF!</definedName>
    <definedName name="XRefCopy11Row" localSheetId="9" hidden="1">#REF!</definedName>
    <definedName name="XRefCopy11Row" localSheetId="16" hidden="1">#REF!</definedName>
    <definedName name="XRefCopy11Row" localSheetId="10" hidden="1">'NFD CONSO'!#REF!</definedName>
    <definedName name="XRefCopy11Row" localSheetId="29" hidden="1">#REF!</definedName>
    <definedName name="XRefCopy11Row" localSheetId="11" hidden="1">#REF!</definedName>
    <definedName name="XRefCopy11Row" localSheetId="18" hidden="1">#REF!</definedName>
    <definedName name="XRefCopy11Row" localSheetId="38" hidden="1">#REF!</definedName>
    <definedName name="XRefCopy11Row" hidden="1">#REF!</definedName>
    <definedName name="XRefCopy12" localSheetId="9" hidden="1">#REF!</definedName>
    <definedName name="XRefCopy12" localSheetId="10" hidden="1">'NFD CONSO'!#REF!</definedName>
    <definedName name="XRefCopy12" localSheetId="11" hidden="1">#REF!</definedName>
    <definedName name="XRefCopy12" localSheetId="18" hidden="1">#REF!</definedName>
    <definedName name="XRefCopy12" hidden="1">#REF!</definedName>
    <definedName name="XRefCopy128" localSheetId="9" hidden="1">#REF!</definedName>
    <definedName name="XRefCopy128" localSheetId="16" hidden="1">#REF!</definedName>
    <definedName name="XRefCopy128" localSheetId="10" hidden="1">'NFD CONSO'!#REF!</definedName>
    <definedName name="XRefCopy128" localSheetId="29" hidden="1">#REF!</definedName>
    <definedName name="XRefCopy128" localSheetId="11" hidden="1">#REF!</definedName>
    <definedName name="XRefCopy128" localSheetId="18" hidden="1">#REF!</definedName>
    <definedName name="XRefCopy128" localSheetId="38" hidden="1">#REF!</definedName>
    <definedName name="XRefCopy128" hidden="1">#REF!</definedName>
    <definedName name="XRefCopy128Row" localSheetId="9" hidden="1">#REF!</definedName>
    <definedName name="XRefCopy128Row" localSheetId="16" hidden="1">#REF!</definedName>
    <definedName name="XRefCopy128Row" localSheetId="10" hidden="1">'NFD CONSO'!#REF!</definedName>
    <definedName name="XRefCopy128Row" localSheetId="29" hidden="1">#REF!</definedName>
    <definedName name="XRefCopy128Row" localSheetId="11" hidden="1">#REF!</definedName>
    <definedName name="XRefCopy128Row" localSheetId="18" hidden="1">#REF!</definedName>
    <definedName name="XRefCopy128Row" localSheetId="38" hidden="1">#REF!</definedName>
    <definedName name="XRefCopy128Row" hidden="1">#REF!</definedName>
    <definedName name="XRefCopy129" localSheetId="9" hidden="1">#REF!</definedName>
    <definedName name="XRefCopy129" localSheetId="16" hidden="1">#REF!</definedName>
    <definedName name="XRefCopy129" localSheetId="10" hidden="1">'NFD CONSO'!#REF!</definedName>
    <definedName name="XRefCopy129" localSheetId="29" hidden="1">#REF!</definedName>
    <definedName name="XRefCopy129" localSheetId="11" hidden="1">#REF!</definedName>
    <definedName name="XRefCopy129" localSheetId="18" hidden="1">#REF!</definedName>
    <definedName name="XRefCopy129" localSheetId="38" hidden="1">#REF!</definedName>
    <definedName name="XRefCopy129" hidden="1">#REF!</definedName>
    <definedName name="XRefCopy129Row" localSheetId="9" hidden="1">#REF!</definedName>
    <definedName name="XRefCopy129Row" localSheetId="16" hidden="1">#REF!</definedName>
    <definedName name="XRefCopy129Row" localSheetId="10" hidden="1">'NFD CONSO'!#REF!</definedName>
    <definedName name="XRefCopy129Row" localSheetId="29" hidden="1">#REF!</definedName>
    <definedName name="XRefCopy129Row" localSheetId="11" hidden="1">#REF!</definedName>
    <definedName name="XRefCopy129Row" localSheetId="18" hidden="1">#REF!</definedName>
    <definedName name="XRefCopy129Row" localSheetId="38" hidden="1">#REF!</definedName>
    <definedName name="XRefCopy129Row" hidden="1">#REF!</definedName>
    <definedName name="XRefCopy12Row" localSheetId="9" hidden="1">#REF!</definedName>
    <definedName name="XRefCopy12Row" localSheetId="16" hidden="1">#REF!</definedName>
    <definedName name="XRefCopy12Row" localSheetId="10" hidden="1">'NFD CONSO'!#REF!</definedName>
    <definedName name="XRefCopy12Row" localSheetId="29" hidden="1">#REF!</definedName>
    <definedName name="XRefCopy12Row" localSheetId="11" hidden="1">#REF!</definedName>
    <definedName name="XRefCopy12Row" localSheetId="18" hidden="1">#REF!</definedName>
    <definedName name="XRefCopy12Row" localSheetId="38" hidden="1">#REF!</definedName>
    <definedName name="XRefCopy12Row" hidden="1">#REF!</definedName>
    <definedName name="XRefCopy13" localSheetId="9" hidden="1">#REF!</definedName>
    <definedName name="XRefCopy13" localSheetId="10" hidden="1">'NFD CONSO'!#REF!</definedName>
    <definedName name="XRefCopy13" localSheetId="11" hidden="1">#REF!</definedName>
    <definedName name="XRefCopy13" localSheetId="18" hidden="1">#REF!</definedName>
    <definedName name="XRefCopy13" hidden="1">#REF!</definedName>
    <definedName name="XRefCopy130" localSheetId="9" hidden="1">#REF!</definedName>
    <definedName name="XRefCopy130" localSheetId="16" hidden="1">#REF!</definedName>
    <definedName name="XRefCopy130" localSheetId="10" hidden="1">'NFD CONSO'!#REF!</definedName>
    <definedName name="XRefCopy130" localSheetId="29" hidden="1">#REF!</definedName>
    <definedName name="XRefCopy130" localSheetId="11" hidden="1">#REF!</definedName>
    <definedName name="XRefCopy130" localSheetId="18" hidden="1">#REF!</definedName>
    <definedName name="XRefCopy130" localSheetId="38" hidden="1">#REF!</definedName>
    <definedName name="XRefCopy130" hidden="1">#REF!</definedName>
    <definedName name="XRefCopy130Row" localSheetId="9" hidden="1">#REF!</definedName>
    <definedName name="XRefCopy130Row" localSheetId="16" hidden="1">#REF!</definedName>
    <definedName name="XRefCopy130Row" localSheetId="10" hidden="1">'NFD CONSO'!#REF!</definedName>
    <definedName name="XRefCopy130Row" localSheetId="29" hidden="1">#REF!</definedName>
    <definedName name="XRefCopy130Row" localSheetId="11" hidden="1">#REF!</definedName>
    <definedName name="XRefCopy130Row" localSheetId="18" hidden="1">#REF!</definedName>
    <definedName name="XRefCopy130Row" localSheetId="38" hidden="1">#REF!</definedName>
    <definedName name="XRefCopy130Row" hidden="1">#REF!</definedName>
    <definedName name="XRefCopy131" localSheetId="9" hidden="1">#REF!</definedName>
    <definedName name="XRefCopy131" localSheetId="16" hidden="1">#REF!</definedName>
    <definedName name="XRefCopy131" localSheetId="10" hidden="1">'NFD CONSO'!#REF!</definedName>
    <definedName name="XRefCopy131" localSheetId="29" hidden="1">#REF!</definedName>
    <definedName name="XRefCopy131" localSheetId="11" hidden="1">#REF!</definedName>
    <definedName name="XRefCopy131" localSheetId="18" hidden="1">#REF!</definedName>
    <definedName name="XRefCopy131" localSheetId="38" hidden="1">#REF!</definedName>
    <definedName name="XRefCopy131" hidden="1">#REF!</definedName>
    <definedName name="XRefCopy131Row" localSheetId="9" hidden="1">#REF!</definedName>
    <definedName name="XRefCopy131Row" localSheetId="16" hidden="1">#REF!</definedName>
    <definedName name="XRefCopy131Row" localSheetId="10" hidden="1">'NFD CONSO'!#REF!</definedName>
    <definedName name="XRefCopy131Row" localSheetId="29" hidden="1">#REF!</definedName>
    <definedName name="XRefCopy131Row" localSheetId="11" hidden="1">#REF!</definedName>
    <definedName name="XRefCopy131Row" localSheetId="18" hidden="1">#REF!</definedName>
    <definedName name="XRefCopy131Row" localSheetId="38" hidden="1">#REF!</definedName>
    <definedName name="XRefCopy131Row" hidden="1">#REF!</definedName>
    <definedName name="XRefCopy132" localSheetId="9" hidden="1">#REF!</definedName>
    <definedName name="XRefCopy132" localSheetId="16" hidden="1">#REF!</definedName>
    <definedName name="XRefCopy132" localSheetId="10" hidden="1">'NFD CONSO'!#REF!</definedName>
    <definedName name="XRefCopy132" localSheetId="29" hidden="1">#REF!</definedName>
    <definedName name="XRefCopy132" localSheetId="11" hidden="1">#REF!</definedName>
    <definedName name="XRefCopy132" localSheetId="18" hidden="1">#REF!</definedName>
    <definedName name="XRefCopy132" localSheetId="38" hidden="1">#REF!</definedName>
    <definedName name="XRefCopy132" hidden="1">#REF!</definedName>
    <definedName name="XRefCopy132Row" localSheetId="9" hidden="1">#REF!</definedName>
    <definedName name="XRefCopy132Row" localSheetId="16" hidden="1">#REF!</definedName>
    <definedName name="XRefCopy132Row" localSheetId="10" hidden="1">'NFD CONSO'!#REF!</definedName>
    <definedName name="XRefCopy132Row" localSheetId="29" hidden="1">#REF!</definedName>
    <definedName name="XRefCopy132Row" localSheetId="11" hidden="1">#REF!</definedName>
    <definedName name="XRefCopy132Row" localSheetId="18" hidden="1">#REF!</definedName>
    <definedName name="XRefCopy132Row" localSheetId="38" hidden="1">#REF!</definedName>
    <definedName name="XRefCopy132Row" hidden="1">#REF!</definedName>
    <definedName name="XRefCopy133" localSheetId="9" hidden="1">#REF!</definedName>
    <definedName name="XRefCopy133" localSheetId="16" hidden="1">#REF!</definedName>
    <definedName name="XRefCopy133" localSheetId="10" hidden="1">'NFD CONSO'!#REF!</definedName>
    <definedName name="XRefCopy133" localSheetId="29" hidden="1">#REF!</definedName>
    <definedName name="XRefCopy133" localSheetId="11" hidden="1">#REF!</definedName>
    <definedName name="XRefCopy133" localSheetId="18" hidden="1">#REF!</definedName>
    <definedName name="XRefCopy133" localSheetId="38" hidden="1">#REF!</definedName>
    <definedName name="XRefCopy133" hidden="1">#REF!</definedName>
    <definedName name="XRefCopy133Row" localSheetId="9" hidden="1">#REF!</definedName>
    <definedName name="XRefCopy133Row" localSheetId="16" hidden="1">#REF!</definedName>
    <definedName name="XRefCopy133Row" localSheetId="10" hidden="1">'NFD CONSO'!#REF!</definedName>
    <definedName name="XRefCopy133Row" localSheetId="29" hidden="1">#REF!</definedName>
    <definedName name="XRefCopy133Row" localSheetId="11" hidden="1">#REF!</definedName>
    <definedName name="XRefCopy133Row" localSheetId="18" hidden="1">#REF!</definedName>
    <definedName name="XRefCopy133Row" localSheetId="38" hidden="1">#REF!</definedName>
    <definedName name="XRefCopy133Row" hidden="1">#REF!</definedName>
    <definedName name="XRefCopy134" localSheetId="9" hidden="1">#REF!</definedName>
    <definedName name="XRefCopy134" localSheetId="16" hidden="1">#REF!</definedName>
    <definedName name="XRefCopy134" localSheetId="10" hidden="1">'NFD CONSO'!#REF!</definedName>
    <definedName name="XRefCopy134" localSheetId="29" hidden="1">#REF!</definedName>
    <definedName name="XRefCopy134" localSheetId="11" hidden="1">#REF!</definedName>
    <definedName name="XRefCopy134" localSheetId="18" hidden="1">#REF!</definedName>
    <definedName name="XRefCopy134" localSheetId="38" hidden="1">#REF!</definedName>
    <definedName name="XRefCopy134" hidden="1">#REF!</definedName>
    <definedName name="XRefCopy134Row" localSheetId="9" hidden="1">#REF!</definedName>
    <definedName name="XRefCopy134Row" localSheetId="16" hidden="1">#REF!</definedName>
    <definedName name="XRefCopy134Row" localSheetId="10" hidden="1">'NFD CONSO'!#REF!</definedName>
    <definedName name="XRefCopy134Row" localSheetId="29" hidden="1">#REF!</definedName>
    <definedName name="XRefCopy134Row" localSheetId="11" hidden="1">#REF!</definedName>
    <definedName name="XRefCopy134Row" localSheetId="18" hidden="1">#REF!</definedName>
    <definedName name="XRefCopy134Row" localSheetId="38" hidden="1">#REF!</definedName>
    <definedName name="XRefCopy134Row" hidden="1">#REF!</definedName>
    <definedName name="XRefCopy135" localSheetId="9" hidden="1">#REF!</definedName>
    <definedName name="XRefCopy135" localSheetId="16" hidden="1">#REF!</definedName>
    <definedName name="XRefCopy135" localSheetId="10" hidden="1">'NFD CONSO'!#REF!</definedName>
    <definedName name="XRefCopy135" localSheetId="29" hidden="1">#REF!</definedName>
    <definedName name="XRefCopy135" localSheetId="11" hidden="1">#REF!</definedName>
    <definedName name="XRefCopy135" localSheetId="18" hidden="1">#REF!</definedName>
    <definedName name="XRefCopy135" localSheetId="38" hidden="1">#REF!</definedName>
    <definedName name="XRefCopy135" hidden="1">#REF!</definedName>
    <definedName name="XRefCopy135Row" localSheetId="9" hidden="1">#REF!</definedName>
    <definedName name="XRefCopy135Row" localSheetId="16" hidden="1">#REF!</definedName>
    <definedName name="XRefCopy135Row" localSheetId="10" hidden="1">'NFD CONSO'!#REF!</definedName>
    <definedName name="XRefCopy135Row" localSheetId="29" hidden="1">#REF!</definedName>
    <definedName name="XRefCopy135Row" localSheetId="11" hidden="1">#REF!</definedName>
    <definedName name="XRefCopy135Row" localSheetId="18" hidden="1">#REF!</definedName>
    <definedName name="XRefCopy135Row" localSheetId="38" hidden="1">#REF!</definedName>
    <definedName name="XRefCopy135Row" hidden="1">#REF!</definedName>
    <definedName name="XRefCopy136" localSheetId="9" hidden="1">#REF!</definedName>
    <definedName name="XRefCopy136" localSheetId="16" hidden="1">#REF!</definedName>
    <definedName name="XRefCopy136" localSheetId="10" hidden="1">'NFD CONSO'!#REF!</definedName>
    <definedName name="XRefCopy136" localSheetId="29" hidden="1">#REF!</definedName>
    <definedName name="XRefCopy136" localSheetId="11" hidden="1">#REF!</definedName>
    <definedName name="XRefCopy136" localSheetId="18" hidden="1">#REF!</definedName>
    <definedName name="XRefCopy136" localSheetId="38" hidden="1">#REF!</definedName>
    <definedName name="XRefCopy136" hidden="1">#REF!</definedName>
    <definedName name="XRefCopy136Row" localSheetId="9" hidden="1">#REF!</definedName>
    <definedName name="XRefCopy136Row" localSheetId="16" hidden="1">#REF!</definedName>
    <definedName name="XRefCopy136Row" localSheetId="10" hidden="1">'NFD CONSO'!#REF!</definedName>
    <definedName name="XRefCopy136Row" localSheetId="29" hidden="1">#REF!</definedName>
    <definedName name="XRefCopy136Row" localSheetId="11" hidden="1">#REF!</definedName>
    <definedName name="XRefCopy136Row" localSheetId="18" hidden="1">#REF!</definedName>
    <definedName name="XRefCopy136Row" localSheetId="38" hidden="1">#REF!</definedName>
    <definedName name="XRefCopy136Row" hidden="1">#REF!</definedName>
    <definedName name="XRefCopy137" localSheetId="9" hidden="1">#REF!</definedName>
    <definedName name="XRefCopy137" localSheetId="16" hidden="1">#REF!</definedName>
    <definedName name="XRefCopy137" localSheetId="10" hidden="1">'NFD CONSO'!#REF!</definedName>
    <definedName name="XRefCopy137" localSheetId="29" hidden="1">#REF!</definedName>
    <definedName name="XRefCopy137" localSheetId="11" hidden="1">#REF!</definedName>
    <definedName name="XRefCopy137" localSheetId="18" hidden="1">#REF!</definedName>
    <definedName name="XRefCopy137" localSheetId="38" hidden="1">#REF!</definedName>
    <definedName name="XRefCopy137" hidden="1">#REF!</definedName>
    <definedName name="XRefCopy137Row" localSheetId="9" hidden="1">#REF!</definedName>
    <definedName name="XRefCopy137Row" localSheetId="16" hidden="1">#REF!</definedName>
    <definedName name="XRefCopy137Row" localSheetId="10" hidden="1">'NFD CONSO'!#REF!</definedName>
    <definedName name="XRefCopy137Row" localSheetId="29" hidden="1">#REF!</definedName>
    <definedName name="XRefCopy137Row" localSheetId="11" hidden="1">#REF!</definedName>
    <definedName name="XRefCopy137Row" localSheetId="18" hidden="1">#REF!</definedName>
    <definedName name="XRefCopy137Row" localSheetId="38" hidden="1">#REF!</definedName>
    <definedName name="XRefCopy137Row" hidden="1">#REF!</definedName>
    <definedName name="XRefCopy138" localSheetId="9" hidden="1">#REF!</definedName>
    <definedName name="XRefCopy138" localSheetId="16" hidden="1">#REF!</definedName>
    <definedName name="XRefCopy138" localSheetId="10" hidden="1">'NFD CONSO'!#REF!</definedName>
    <definedName name="XRefCopy138" localSheetId="29" hidden="1">#REF!</definedName>
    <definedName name="XRefCopy138" localSheetId="11" hidden="1">#REF!</definedName>
    <definedName name="XRefCopy138" localSheetId="18" hidden="1">#REF!</definedName>
    <definedName name="XRefCopy138" localSheetId="38" hidden="1">#REF!</definedName>
    <definedName name="XRefCopy138" hidden="1">#REF!</definedName>
    <definedName name="XRefCopy138Row" localSheetId="9" hidden="1">#REF!</definedName>
    <definedName name="XRefCopy138Row" localSheetId="16" hidden="1">#REF!</definedName>
    <definedName name="XRefCopy138Row" localSheetId="10" hidden="1">'NFD CONSO'!#REF!</definedName>
    <definedName name="XRefCopy138Row" localSheetId="29" hidden="1">#REF!</definedName>
    <definedName name="XRefCopy138Row" localSheetId="11" hidden="1">#REF!</definedName>
    <definedName name="XRefCopy138Row" localSheetId="18" hidden="1">#REF!</definedName>
    <definedName name="XRefCopy138Row" localSheetId="38" hidden="1">#REF!</definedName>
    <definedName name="XRefCopy138Row" hidden="1">#REF!</definedName>
    <definedName name="XRefCopy139" localSheetId="9" hidden="1">#REF!</definedName>
    <definedName name="XRefCopy139" localSheetId="16" hidden="1">#REF!</definedName>
    <definedName name="XRefCopy139" localSheetId="10" hidden="1">'NFD CONSO'!#REF!</definedName>
    <definedName name="XRefCopy139" localSheetId="29" hidden="1">#REF!</definedName>
    <definedName name="XRefCopy139" localSheetId="11" hidden="1">#REF!</definedName>
    <definedName name="XRefCopy139" localSheetId="18" hidden="1">#REF!</definedName>
    <definedName name="XRefCopy139" localSheetId="38" hidden="1">#REF!</definedName>
    <definedName name="XRefCopy139" hidden="1">#REF!</definedName>
    <definedName name="XRefCopy139Row" localSheetId="9" hidden="1">#REF!</definedName>
    <definedName name="XRefCopy139Row" localSheetId="16" hidden="1">#REF!</definedName>
    <definedName name="XRefCopy139Row" localSheetId="10" hidden="1">'NFD CONSO'!#REF!</definedName>
    <definedName name="XRefCopy139Row" localSheetId="29" hidden="1">#REF!</definedName>
    <definedName name="XRefCopy139Row" localSheetId="11" hidden="1">#REF!</definedName>
    <definedName name="XRefCopy139Row" localSheetId="18" hidden="1">#REF!</definedName>
    <definedName name="XRefCopy139Row" localSheetId="38" hidden="1">#REF!</definedName>
    <definedName name="XRefCopy139Row" hidden="1">#REF!</definedName>
    <definedName name="XRefCopy13Row" localSheetId="9" hidden="1">#REF!</definedName>
    <definedName name="XRefCopy13Row" localSheetId="16" hidden="1">#REF!</definedName>
    <definedName name="XRefCopy13Row" localSheetId="10" hidden="1">'NFD CONSO'!#REF!</definedName>
    <definedName name="XRefCopy13Row" localSheetId="29" hidden="1">#REF!</definedName>
    <definedName name="XRefCopy13Row" localSheetId="11" hidden="1">#REF!</definedName>
    <definedName name="XRefCopy13Row" localSheetId="18" hidden="1">#REF!</definedName>
    <definedName name="XRefCopy13Row" localSheetId="38" hidden="1">#REF!</definedName>
    <definedName name="XRefCopy13Row" hidden="1">#REF!</definedName>
    <definedName name="XRefCopy14" localSheetId="9" hidden="1">#REF!</definedName>
    <definedName name="XRefCopy14" localSheetId="10" hidden="1">'NFD CONSO'!#REF!</definedName>
    <definedName name="XRefCopy14" localSheetId="11" hidden="1">#REF!</definedName>
    <definedName name="XRefCopy14" localSheetId="18" hidden="1">#REF!</definedName>
    <definedName name="XRefCopy14" hidden="1">#REF!</definedName>
    <definedName name="XRefCopy140" localSheetId="9" hidden="1">#REF!</definedName>
    <definedName name="XRefCopy140" localSheetId="16" hidden="1">#REF!</definedName>
    <definedName name="XRefCopy140" localSheetId="10" hidden="1">'NFD CONSO'!#REF!</definedName>
    <definedName name="XRefCopy140" localSheetId="29" hidden="1">#REF!</definedName>
    <definedName name="XRefCopy140" localSheetId="11" hidden="1">#REF!</definedName>
    <definedName name="XRefCopy140" localSheetId="18" hidden="1">#REF!</definedName>
    <definedName name="XRefCopy140" localSheetId="38" hidden="1">#REF!</definedName>
    <definedName name="XRefCopy140" hidden="1">#REF!</definedName>
    <definedName name="XRefCopy140Row" localSheetId="9" hidden="1">#REF!</definedName>
    <definedName name="XRefCopy140Row" localSheetId="16" hidden="1">#REF!</definedName>
    <definedName name="XRefCopy140Row" localSheetId="10" hidden="1">'NFD CONSO'!#REF!</definedName>
    <definedName name="XRefCopy140Row" localSheetId="29" hidden="1">#REF!</definedName>
    <definedName name="XRefCopy140Row" localSheetId="11" hidden="1">#REF!</definedName>
    <definedName name="XRefCopy140Row" localSheetId="18" hidden="1">#REF!</definedName>
    <definedName name="XRefCopy140Row" localSheetId="38" hidden="1">#REF!</definedName>
    <definedName name="XRefCopy140Row" hidden="1">#REF!</definedName>
    <definedName name="XRefCopy141" localSheetId="9" hidden="1">#REF!</definedName>
    <definedName name="XRefCopy141" localSheetId="16" hidden="1">#REF!</definedName>
    <definedName name="XRefCopy141" localSheetId="10" hidden="1">'NFD CONSO'!#REF!</definedName>
    <definedName name="XRefCopy141" localSheetId="29" hidden="1">#REF!</definedName>
    <definedName name="XRefCopy141" localSheetId="11" hidden="1">#REF!</definedName>
    <definedName name="XRefCopy141" localSheetId="18" hidden="1">#REF!</definedName>
    <definedName name="XRefCopy141" localSheetId="38" hidden="1">#REF!</definedName>
    <definedName name="XRefCopy141" hidden="1">#REF!</definedName>
    <definedName name="XRefCopy141Row" localSheetId="9" hidden="1">#REF!</definedName>
    <definedName name="XRefCopy141Row" localSheetId="16" hidden="1">#REF!</definedName>
    <definedName name="XRefCopy141Row" localSheetId="10" hidden="1">'NFD CONSO'!#REF!</definedName>
    <definedName name="XRefCopy141Row" localSheetId="29" hidden="1">#REF!</definedName>
    <definedName name="XRefCopy141Row" localSheetId="11" hidden="1">#REF!</definedName>
    <definedName name="XRefCopy141Row" localSheetId="18" hidden="1">#REF!</definedName>
    <definedName name="XRefCopy141Row" localSheetId="38" hidden="1">#REF!</definedName>
    <definedName name="XRefCopy141Row" hidden="1">#REF!</definedName>
    <definedName name="XRefCopy142" localSheetId="9" hidden="1">#REF!</definedName>
    <definedName name="XRefCopy142" localSheetId="16" hidden="1">#REF!</definedName>
    <definedName name="XRefCopy142" localSheetId="10" hidden="1">'NFD CONSO'!#REF!</definedName>
    <definedName name="XRefCopy142" localSheetId="29" hidden="1">#REF!</definedName>
    <definedName name="XRefCopy142" localSheetId="11" hidden="1">#REF!</definedName>
    <definedName name="XRefCopy142" localSheetId="18" hidden="1">#REF!</definedName>
    <definedName name="XRefCopy142" localSheetId="38" hidden="1">#REF!</definedName>
    <definedName name="XRefCopy142" hidden="1">#REF!</definedName>
    <definedName name="XRefCopy142Row" localSheetId="9" hidden="1">#REF!</definedName>
    <definedName name="XRefCopy142Row" localSheetId="16" hidden="1">#REF!</definedName>
    <definedName name="XRefCopy142Row" localSheetId="10" hidden="1">'NFD CONSO'!#REF!</definedName>
    <definedName name="XRefCopy142Row" localSheetId="29" hidden="1">#REF!</definedName>
    <definedName name="XRefCopy142Row" localSheetId="11" hidden="1">#REF!</definedName>
    <definedName name="XRefCopy142Row" localSheetId="18" hidden="1">#REF!</definedName>
    <definedName name="XRefCopy142Row" localSheetId="38" hidden="1">#REF!</definedName>
    <definedName name="XRefCopy142Row" hidden="1">#REF!</definedName>
    <definedName name="XRefCopy143" localSheetId="9" hidden="1">#REF!</definedName>
    <definedName name="XRefCopy143" localSheetId="16" hidden="1">#REF!</definedName>
    <definedName name="XRefCopy143" localSheetId="10" hidden="1">'NFD CONSO'!#REF!</definedName>
    <definedName name="XRefCopy143" localSheetId="29" hidden="1">#REF!</definedName>
    <definedName name="XRefCopy143" localSheetId="11" hidden="1">#REF!</definedName>
    <definedName name="XRefCopy143" localSheetId="18" hidden="1">#REF!</definedName>
    <definedName name="XRefCopy143" localSheetId="38" hidden="1">#REF!</definedName>
    <definedName name="XRefCopy143" hidden="1">#REF!</definedName>
    <definedName name="XRefCopy143Row" localSheetId="9" hidden="1">#REF!</definedName>
    <definedName name="XRefCopy143Row" localSheetId="16" hidden="1">#REF!</definedName>
    <definedName name="XRefCopy143Row" localSheetId="10" hidden="1">'NFD CONSO'!#REF!</definedName>
    <definedName name="XRefCopy143Row" localSheetId="29" hidden="1">#REF!</definedName>
    <definedName name="XRefCopy143Row" localSheetId="11" hidden="1">#REF!</definedName>
    <definedName name="XRefCopy143Row" localSheetId="18" hidden="1">#REF!</definedName>
    <definedName name="XRefCopy143Row" localSheetId="38" hidden="1">#REF!</definedName>
    <definedName name="XRefCopy143Row" hidden="1">#REF!</definedName>
    <definedName name="XRefCopy144" localSheetId="9" hidden="1">#REF!</definedName>
    <definedName name="XRefCopy144" localSheetId="16" hidden="1">#REF!</definedName>
    <definedName name="XRefCopy144" localSheetId="10" hidden="1">'NFD CONSO'!#REF!</definedName>
    <definedName name="XRefCopy144" localSheetId="29" hidden="1">#REF!</definedName>
    <definedName name="XRefCopy144" localSheetId="11" hidden="1">#REF!</definedName>
    <definedName name="XRefCopy144" localSheetId="18" hidden="1">#REF!</definedName>
    <definedName name="XRefCopy144" localSheetId="38" hidden="1">#REF!</definedName>
    <definedName name="XRefCopy144" hidden="1">#REF!</definedName>
    <definedName name="XRefCopy144Row" localSheetId="9" hidden="1">#REF!</definedName>
    <definedName name="XRefCopy144Row" localSheetId="16" hidden="1">#REF!</definedName>
    <definedName name="XRefCopy144Row" localSheetId="10" hidden="1">'NFD CONSO'!#REF!</definedName>
    <definedName name="XRefCopy144Row" localSheetId="29" hidden="1">#REF!</definedName>
    <definedName name="XRefCopy144Row" localSheetId="11" hidden="1">#REF!</definedName>
    <definedName name="XRefCopy144Row" localSheetId="18" hidden="1">#REF!</definedName>
    <definedName name="XRefCopy144Row" localSheetId="38" hidden="1">#REF!</definedName>
    <definedName name="XRefCopy144Row" hidden="1">#REF!</definedName>
    <definedName name="XRefCopy145" localSheetId="9" hidden="1">#REF!</definedName>
    <definedName name="XRefCopy145" localSheetId="16" hidden="1">#REF!</definedName>
    <definedName name="XRefCopy145" localSheetId="10" hidden="1">'NFD CONSO'!#REF!</definedName>
    <definedName name="XRefCopy145" localSheetId="29" hidden="1">#REF!</definedName>
    <definedName name="XRefCopy145" localSheetId="11" hidden="1">#REF!</definedName>
    <definedName name="XRefCopy145" localSheetId="18" hidden="1">#REF!</definedName>
    <definedName name="XRefCopy145" localSheetId="38" hidden="1">#REF!</definedName>
    <definedName name="XRefCopy145" hidden="1">#REF!</definedName>
    <definedName name="XRefCopy145Row" localSheetId="9" hidden="1">#REF!</definedName>
    <definedName name="XRefCopy145Row" localSheetId="16" hidden="1">#REF!</definedName>
    <definedName name="XRefCopy145Row" localSheetId="10" hidden="1">'NFD CONSO'!#REF!</definedName>
    <definedName name="XRefCopy145Row" localSheetId="29" hidden="1">#REF!</definedName>
    <definedName name="XRefCopy145Row" localSheetId="11" hidden="1">#REF!</definedName>
    <definedName name="XRefCopy145Row" localSheetId="18" hidden="1">#REF!</definedName>
    <definedName name="XRefCopy145Row" localSheetId="38" hidden="1">#REF!</definedName>
    <definedName name="XRefCopy145Row" hidden="1">#REF!</definedName>
    <definedName name="XRefCopy146" localSheetId="9" hidden="1">#REF!</definedName>
    <definedName name="XRefCopy146" localSheetId="16" hidden="1">#REF!</definedName>
    <definedName name="XRefCopy146" localSheetId="10" hidden="1">'NFD CONSO'!#REF!</definedName>
    <definedName name="XRefCopy146" localSheetId="29" hidden="1">#REF!</definedName>
    <definedName name="XRefCopy146" localSheetId="11" hidden="1">#REF!</definedName>
    <definedName name="XRefCopy146" localSheetId="18" hidden="1">#REF!</definedName>
    <definedName name="XRefCopy146" localSheetId="38" hidden="1">#REF!</definedName>
    <definedName name="XRefCopy146" hidden="1">#REF!</definedName>
    <definedName name="XRefCopy146Row" localSheetId="9" hidden="1">#REF!</definedName>
    <definedName name="XRefCopy146Row" localSheetId="16" hidden="1">#REF!</definedName>
    <definedName name="XRefCopy146Row" localSheetId="10" hidden="1">'NFD CONSO'!#REF!</definedName>
    <definedName name="XRefCopy146Row" localSheetId="29" hidden="1">#REF!</definedName>
    <definedName name="XRefCopy146Row" localSheetId="11" hidden="1">#REF!</definedName>
    <definedName name="XRefCopy146Row" localSheetId="18" hidden="1">#REF!</definedName>
    <definedName name="XRefCopy146Row" localSheetId="38" hidden="1">#REF!</definedName>
    <definedName name="XRefCopy146Row" hidden="1">#REF!</definedName>
    <definedName name="XRefCopy147" localSheetId="9" hidden="1">#REF!</definedName>
    <definedName name="XRefCopy147" localSheetId="16" hidden="1">#REF!</definedName>
    <definedName name="XRefCopy147" localSheetId="10" hidden="1">'NFD CONSO'!#REF!</definedName>
    <definedName name="XRefCopy147" localSheetId="29" hidden="1">#REF!</definedName>
    <definedName name="XRefCopy147" localSheetId="11" hidden="1">#REF!</definedName>
    <definedName name="XRefCopy147" localSheetId="18" hidden="1">#REF!</definedName>
    <definedName name="XRefCopy147" localSheetId="38" hidden="1">#REF!</definedName>
    <definedName name="XRefCopy147" hidden="1">#REF!</definedName>
    <definedName name="XRefCopy147Row" localSheetId="9" hidden="1">#REF!</definedName>
    <definedName name="XRefCopy147Row" localSheetId="16" hidden="1">#REF!</definedName>
    <definedName name="XRefCopy147Row" localSheetId="10" hidden="1">'NFD CONSO'!#REF!</definedName>
    <definedName name="XRefCopy147Row" localSheetId="29" hidden="1">#REF!</definedName>
    <definedName name="XRefCopy147Row" localSheetId="11" hidden="1">#REF!</definedName>
    <definedName name="XRefCopy147Row" localSheetId="18" hidden="1">#REF!</definedName>
    <definedName name="XRefCopy147Row" localSheetId="38" hidden="1">#REF!</definedName>
    <definedName name="XRefCopy147Row" hidden="1">#REF!</definedName>
    <definedName name="XRefCopy148" localSheetId="9" hidden="1">#REF!</definedName>
    <definedName name="XRefCopy148" localSheetId="16" hidden="1">#REF!</definedName>
    <definedName name="XRefCopy148" localSheetId="10" hidden="1">'NFD CONSO'!#REF!</definedName>
    <definedName name="XRefCopy148" localSheetId="29" hidden="1">#REF!</definedName>
    <definedName name="XRefCopy148" localSheetId="11" hidden="1">#REF!</definedName>
    <definedName name="XRefCopy148" localSheetId="18" hidden="1">#REF!</definedName>
    <definedName name="XRefCopy148" localSheetId="38" hidden="1">#REF!</definedName>
    <definedName name="XRefCopy148" hidden="1">#REF!</definedName>
    <definedName name="XRefCopy148Row" localSheetId="9" hidden="1">#REF!</definedName>
    <definedName name="XRefCopy148Row" localSheetId="16" hidden="1">#REF!</definedName>
    <definedName name="XRefCopy148Row" localSheetId="10" hidden="1">'NFD CONSO'!#REF!</definedName>
    <definedName name="XRefCopy148Row" localSheetId="29" hidden="1">#REF!</definedName>
    <definedName name="XRefCopy148Row" localSheetId="11" hidden="1">#REF!</definedName>
    <definedName name="XRefCopy148Row" localSheetId="18" hidden="1">#REF!</definedName>
    <definedName name="XRefCopy148Row" localSheetId="38" hidden="1">#REF!</definedName>
    <definedName name="XRefCopy148Row" hidden="1">#REF!</definedName>
    <definedName name="XRefCopy149" localSheetId="9" hidden="1">#REF!</definedName>
    <definedName name="XRefCopy149" localSheetId="16" hidden="1">#REF!</definedName>
    <definedName name="XRefCopy149" localSheetId="10" hidden="1">'NFD CONSO'!#REF!</definedName>
    <definedName name="XRefCopy149" localSheetId="29" hidden="1">#REF!</definedName>
    <definedName name="XRefCopy149" localSheetId="11" hidden="1">#REF!</definedName>
    <definedName name="XRefCopy149" localSheetId="18" hidden="1">#REF!</definedName>
    <definedName name="XRefCopy149" localSheetId="38" hidden="1">#REF!</definedName>
    <definedName name="XRefCopy149" hidden="1">#REF!</definedName>
    <definedName name="XRefCopy149Row" localSheetId="9" hidden="1">#REF!</definedName>
    <definedName name="XRefCopy149Row" localSheetId="16" hidden="1">#REF!</definedName>
    <definedName name="XRefCopy149Row" localSheetId="10" hidden="1">'NFD CONSO'!#REF!</definedName>
    <definedName name="XRefCopy149Row" localSheetId="29" hidden="1">#REF!</definedName>
    <definedName name="XRefCopy149Row" localSheetId="11" hidden="1">#REF!</definedName>
    <definedName name="XRefCopy149Row" localSheetId="18" hidden="1">#REF!</definedName>
    <definedName name="XRefCopy149Row" localSheetId="38" hidden="1">#REF!</definedName>
    <definedName name="XRefCopy149Row" hidden="1">#REF!</definedName>
    <definedName name="XRefCopy14Row" localSheetId="9" hidden="1">#REF!</definedName>
    <definedName name="XRefCopy14Row" localSheetId="16" hidden="1">#REF!</definedName>
    <definedName name="XRefCopy14Row" localSheetId="10" hidden="1">'NFD CONSO'!#REF!</definedName>
    <definedName name="XRefCopy14Row" localSheetId="29" hidden="1">#REF!</definedName>
    <definedName name="XRefCopy14Row" localSheetId="11" hidden="1">#REF!</definedName>
    <definedName name="XRefCopy14Row" localSheetId="18" hidden="1">#REF!</definedName>
    <definedName name="XRefCopy14Row" localSheetId="38" hidden="1">#REF!</definedName>
    <definedName name="XRefCopy14Row" hidden="1">#REF!</definedName>
    <definedName name="XRefCopy15" localSheetId="9" hidden="1">#REF!</definedName>
    <definedName name="XRefCopy15" localSheetId="10" hidden="1">'NFD CONSO'!#REF!</definedName>
    <definedName name="XRefCopy15" localSheetId="11" hidden="1">#REF!</definedName>
    <definedName name="XRefCopy15" localSheetId="18" hidden="1">#REF!</definedName>
    <definedName name="XRefCopy15" hidden="1">#REF!</definedName>
    <definedName name="XRefCopy150" localSheetId="9" hidden="1">#REF!</definedName>
    <definedName name="XRefCopy150" localSheetId="16" hidden="1">#REF!</definedName>
    <definedName name="XRefCopy150" localSheetId="10" hidden="1">'NFD CONSO'!#REF!</definedName>
    <definedName name="XRefCopy150" localSheetId="29" hidden="1">#REF!</definedName>
    <definedName name="XRefCopy150" localSheetId="11" hidden="1">#REF!</definedName>
    <definedName name="XRefCopy150" localSheetId="18" hidden="1">#REF!</definedName>
    <definedName name="XRefCopy150" localSheetId="38" hidden="1">#REF!</definedName>
    <definedName name="XRefCopy150" hidden="1">#REF!</definedName>
    <definedName name="XRefCopy150Row" localSheetId="9" hidden="1">#REF!</definedName>
    <definedName name="XRefCopy150Row" localSheetId="16" hidden="1">#REF!</definedName>
    <definedName name="XRefCopy150Row" localSheetId="10" hidden="1">'NFD CONSO'!#REF!</definedName>
    <definedName name="XRefCopy150Row" localSheetId="29" hidden="1">#REF!</definedName>
    <definedName name="XRefCopy150Row" localSheetId="11" hidden="1">#REF!</definedName>
    <definedName name="XRefCopy150Row" localSheetId="18" hidden="1">#REF!</definedName>
    <definedName name="XRefCopy150Row" localSheetId="38" hidden="1">#REF!</definedName>
    <definedName name="XRefCopy150Row" hidden="1">#REF!</definedName>
    <definedName name="XRefCopy151" localSheetId="9" hidden="1">#REF!</definedName>
    <definedName name="XRefCopy151" localSheetId="16" hidden="1">#REF!</definedName>
    <definedName name="XRefCopy151" localSheetId="10" hidden="1">'NFD CONSO'!#REF!</definedName>
    <definedName name="XRefCopy151" localSheetId="29" hidden="1">#REF!</definedName>
    <definedName name="XRefCopy151" localSheetId="11" hidden="1">#REF!</definedName>
    <definedName name="XRefCopy151" localSheetId="18" hidden="1">#REF!</definedName>
    <definedName name="XRefCopy151" localSheetId="38" hidden="1">#REF!</definedName>
    <definedName name="XRefCopy151" hidden="1">#REF!</definedName>
    <definedName name="XRefCopy151Row" localSheetId="9" hidden="1">#REF!</definedName>
    <definedName name="XRefCopy151Row" localSheetId="16" hidden="1">#REF!</definedName>
    <definedName name="XRefCopy151Row" localSheetId="10" hidden="1">'NFD CONSO'!#REF!</definedName>
    <definedName name="XRefCopy151Row" localSheetId="29" hidden="1">#REF!</definedName>
    <definedName name="XRefCopy151Row" localSheetId="11" hidden="1">#REF!</definedName>
    <definedName name="XRefCopy151Row" localSheetId="18" hidden="1">#REF!</definedName>
    <definedName name="XRefCopy151Row" localSheetId="38" hidden="1">#REF!</definedName>
    <definedName name="XRefCopy151Row" hidden="1">#REF!</definedName>
    <definedName name="XRefCopy152" localSheetId="9" hidden="1">#REF!</definedName>
    <definedName name="XRefCopy152" localSheetId="16" hidden="1">#REF!</definedName>
    <definedName name="XRefCopy152" localSheetId="10" hidden="1">'NFD CONSO'!#REF!</definedName>
    <definedName name="XRefCopy152" localSheetId="29" hidden="1">#REF!</definedName>
    <definedName name="XRefCopy152" localSheetId="11" hidden="1">#REF!</definedName>
    <definedName name="XRefCopy152" localSheetId="18" hidden="1">#REF!</definedName>
    <definedName name="XRefCopy152" localSheetId="38" hidden="1">#REF!</definedName>
    <definedName name="XRefCopy152" hidden="1">#REF!</definedName>
    <definedName name="XRefCopy152Row" localSheetId="9" hidden="1">#REF!</definedName>
    <definedName name="XRefCopy152Row" localSheetId="16" hidden="1">#REF!</definedName>
    <definedName name="XRefCopy152Row" localSheetId="10" hidden="1">'NFD CONSO'!#REF!</definedName>
    <definedName name="XRefCopy152Row" localSheetId="29" hidden="1">#REF!</definedName>
    <definedName name="XRefCopy152Row" localSheetId="11" hidden="1">#REF!</definedName>
    <definedName name="XRefCopy152Row" localSheetId="18" hidden="1">#REF!</definedName>
    <definedName name="XRefCopy152Row" localSheetId="38" hidden="1">#REF!</definedName>
    <definedName name="XRefCopy152Row" hidden="1">#REF!</definedName>
    <definedName name="XRefCopy153" localSheetId="9" hidden="1">#REF!</definedName>
    <definedName name="XRefCopy153" localSheetId="16" hidden="1">#REF!</definedName>
    <definedName name="XRefCopy153" localSheetId="10" hidden="1">'NFD CONSO'!#REF!</definedName>
    <definedName name="XRefCopy153" localSheetId="29" hidden="1">#REF!</definedName>
    <definedName name="XRefCopy153" localSheetId="11" hidden="1">#REF!</definedName>
    <definedName name="XRefCopy153" localSheetId="18" hidden="1">#REF!</definedName>
    <definedName name="XRefCopy153" localSheetId="38" hidden="1">#REF!</definedName>
    <definedName name="XRefCopy153" hidden="1">#REF!</definedName>
    <definedName name="XRefCopy153Row" localSheetId="9" hidden="1">#REF!</definedName>
    <definedName name="XRefCopy153Row" localSheetId="16" hidden="1">#REF!</definedName>
    <definedName name="XRefCopy153Row" localSheetId="10" hidden="1">'NFD CONSO'!#REF!</definedName>
    <definedName name="XRefCopy153Row" localSheetId="29" hidden="1">#REF!</definedName>
    <definedName name="XRefCopy153Row" localSheetId="11" hidden="1">#REF!</definedName>
    <definedName name="XRefCopy153Row" localSheetId="18" hidden="1">#REF!</definedName>
    <definedName name="XRefCopy153Row" localSheetId="38" hidden="1">#REF!</definedName>
    <definedName name="XRefCopy153Row" hidden="1">#REF!</definedName>
    <definedName name="XRefCopy154" localSheetId="9" hidden="1">#REF!</definedName>
    <definedName name="XRefCopy154" localSheetId="16" hidden="1">#REF!</definedName>
    <definedName name="XRefCopy154" localSheetId="10" hidden="1">'NFD CONSO'!#REF!</definedName>
    <definedName name="XRefCopy154" localSheetId="29" hidden="1">#REF!</definedName>
    <definedName name="XRefCopy154" localSheetId="11" hidden="1">#REF!</definedName>
    <definedName name="XRefCopy154" localSheetId="18" hidden="1">#REF!</definedName>
    <definedName name="XRefCopy154" localSheetId="38" hidden="1">#REF!</definedName>
    <definedName name="XRefCopy154" hidden="1">#REF!</definedName>
    <definedName name="XRefCopy154Row" localSheetId="9" hidden="1">#REF!</definedName>
    <definedName name="XRefCopy154Row" localSheetId="16" hidden="1">#REF!</definedName>
    <definedName name="XRefCopy154Row" localSheetId="10" hidden="1">'NFD CONSO'!#REF!</definedName>
    <definedName name="XRefCopy154Row" localSheetId="29" hidden="1">#REF!</definedName>
    <definedName name="XRefCopy154Row" localSheetId="11" hidden="1">#REF!</definedName>
    <definedName name="XRefCopy154Row" localSheetId="18" hidden="1">#REF!</definedName>
    <definedName name="XRefCopy154Row" localSheetId="38" hidden="1">#REF!</definedName>
    <definedName name="XRefCopy154Row" hidden="1">#REF!</definedName>
    <definedName name="XRefCopy155" localSheetId="9" hidden="1">#REF!</definedName>
    <definedName name="XRefCopy155" localSheetId="16" hidden="1">#REF!</definedName>
    <definedName name="XRefCopy155" localSheetId="10" hidden="1">'NFD CONSO'!#REF!</definedName>
    <definedName name="XRefCopy155" localSheetId="29" hidden="1">#REF!</definedName>
    <definedName name="XRefCopy155" localSheetId="11" hidden="1">#REF!</definedName>
    <definedName name="XRefCopy155" localSheetId="18" hidden="1">#REF!</definedName>
    <definedName name="XRefCopy155" localSheetId="38" hidden="1">#REF!</definedName>
    <definedName name="XRefCopy155" hidden="1">#REF!</definedName>
    <definedName name="XRefCopy155Row" localSheetId="9" hidden="1">#REF!</definedName>
    <definedName name="XRefCopy155Row" localSheetId="16" hidden="1">#REF!</definedName>
    <definedName name="XRefCopy155Row" localSheetId="10" hidden="1">'NFD CONSO'!#REF!</definedName>
    <definedName name="XRefCopy155Row" localSheetId="29" hidden="1">#REF!</definedName>
    <definedName name="XRefCopy155Row" localSheetId="11" hidden="1">#REF!</definedName>
    <definedName name="XRefCopy155Row" localSheetId="18" hidden="1">#REF!</definedName>
    <definedName name="XRefCopy155Row" localSheetId="38" hidden="1">#REF!</definedName>
    <definedName name="XRefCopy155Row" hidden="1">#REF!</definedName>
    <definedName name="XRefCopy156" localSheetId="9" hidden="1">#REF!</definedName>
    <definedName name="XRefCopy156" localSheetId="16" hidden="1">#REF!</definedName>
    <definedName name="XRefCopy156" localSheetId="10" hidden="1">'NFD CONSO'!#REF!</definedName>
    <definedName name="XRefCopy156" localSheetId="29" hidden="1">#REF!</definedName>
    <definedName name="XRefCopy156" localSheetId="11" hidden="1">#REF!</definedName>
    <definedName name="XRefCopy156" localSheetId="18" hidden="1">#REF!</definedName>
    <definedName name="XRefCopy156" localSheetId="38" hidden="1">#REF!</definedName>
    <definedName name="XRefCopy156" hidden="1">#REF!</definedName>
    <definedName name="XRefCopy156Row" localSheetId="9" hidden="1">#REF!</definedName>
    <definedName name="XRefCopy156Row" localSheetId="16" hidden="1">#REF!</definedName>
    <definedName name="XRefCopy156Row" localSheetId="10" hidden="1">'NFD CONSO'!#REF!</definedName>
    <definedName name="XRefCopy156Row" localSheetId="29" hidden="1">#REF!</definedName>
    <definedName name="XRefCopy156Row" localSheetId="11" hidden="1">#REF!</definedName>
    <definedName name="XRefCopy156Row" localSheetId="18" hidden="1">#REF!</definedName>
    <definedName name="XRefCopy156Row" localSheetId="38" hidden="1">#REF!</definedName>
    <definedName name="XRefCopy156Row" hidden="1">#REF!</definedName>
    <definedName name="XRefCopy157" localSheetId="9" hidden="1">#REF!</definedName>
    <definedName name="XRefCopy157" localSheetId="16" hidden="1">#REF!</definedName>
    <definedName name="XRefCopy157" localSheetId="10" hidden="1">'NFD CONSO'!#REF!</definedName>
    <definedName name="XRefCopy157" localSheetId="29" hidden="1">#REF!</definedName>
    <definedName name="XRefCopy157" localSheetId="11" hidden="1">#REF!</definedName>
    <definedName name="XRefCopy157" localSheetId="18" hidden="1">#REF!</definedName>
    <definedName name="XRefCopy157" localSheetId="38" hidden="1">#REF!</definedName>
    <definedName name="XRefCopy157" hidden="1">#REF!</definedName>
    <definedName name="XRefCopy157Row" localSheetId="9" hidden="1">#REF!</definedName>
    <definedName name="XRefCopy157Row" localSheetId="16" hidden="1">#REF!</definedName>
    <definedName name="XRefCopy157Row" localSheetId="10" hidden="1">'NFD CONSO'!#REF!</definedName>
    <definedName name="XRefCopy157Row" localSheetId="29" hidden="1">#REF!</definedName>
    <definedName name="XRefCopy157Row" localSheetId="11" hidden="1">#REF!</definedName>
    <definedName name="XRefCopy157Row" localSheetId="18" hidden="1">#REF!</definedName>
    <definedName name="XRefCopy157Row" localSheetId="38" hidden="1">#REF!</definedName>
    <definedName name="XRefCopy157Row" hidden="1">#REF!</definedName>
    <definedName name="XRefCopy158" localSheetId="9" hidden="1">#REF!</definedName>
    <definedName name="XRefCopy158" localSheetId="16" hidden="1">#REF!</definedName>
    <definedName name="XRefCopy158" localSheetId="10" hidden="1">'NFD CONSO'!#REF!</definedName>
    <definedName name="XRefCopy158" localSheetId="29" hidden="1">#REF!</definedName>
    <definedName name="XRefCopy158" localSheetId="11" hidden="1">#REF!</definedName>
    <definedName name="XRefCopy158" localSheetId="18" hidden="1">#REF!</definedName>
    <definedName name="XRefCopy158" localSheetId="38" hidden="1">#REF!</definedName>
    <definedName name="XRefCopy158" hidden="1">#REF!</definedName>
    <definedName name="XRefCopy158Row" localSheetId="9" hidden="1">#REF!</definedName>
    <definedName name="XRefCopy158Row" localSheetId="16" hidden="1">#REF!</definedName>
    <definedName name="XRefCopy158Row" localSheetId="10" hidden="1">'NFD CONSO'!#REF!</definedName>
    <definedName name="XRefCopy158Row" localSheetId="29" hidden="1">#REF!</definedName>
    <definedName name="XRefCopy158Row" localSheetId="11" hidden="1">#REF!</definedName>
    <definedName name="XRefCopy158Row" localSheetId="18" hidden="1">#REF!</definedName>
    <definedName name="XRefCopy158Row" localSheetId="38" hidden="1">#REF!</definedName>
    <definedName name="XRefCopy158Row" hidden="1">#REF!</definedName>
    <definedName name="XRefCopy159" localSheetId="9" hidden="1">#REF!</definedName>
    <definedName name="XRefCopy159" localSheetId="16" hidden="1">#REF!</definedName>
    <definedName name="XRefCopy159" localSheetId="10" hidden="1">'NFD CONSO'!#REF!</definedName>
    <definedName name="XRefCopy159" localSheetId="29" hidden="1">#REF!</definedName>
    <definedName name="XRefCopy159" localSheetId="11" hidden="1">#REF!</definedName>
    <definedName name="XRefCopy159" localSheetId="18" hidden="1">#REF!</definedName>
    <definedName name="XRefCopy159" localSheetId="38" hidden="1">#REF!</definedName>
    <definedName name="XRefCopy159" hidden="1">#REF!</definedName>
    <definedName name="XRefCopy159Row" localSheetId="9" hidden="1">#REF!</definedName>
    <definedName name="XRefCopy159Row" localSheetId="16" hidden="1">#REF!</definedName>
    <definedName name="XRefCopy159Row" localSheetId="10" hidden="1">'NFD CONSO'!#REF!</definedName>
    <definedName name="XRefCopy159Row" localSheetId="29" hidden="1">#REF!</definedName>
    <definedName name="XRefCopy159Row" localSheetId="11" hidden="1">#REF!</definedName>
    <definedName name="XRefCopy159Row" localSheetId="18" hidden="1">#REF!</definedName>
    <definedName name="XRefCopy159Row" localSheetId="38" hidden="1">#REF!</definedName>
    <definedName name="XRefCopy159Row" hidden="1">#REF!</definedName>
    <definedName name="XRefCopy15Row" localSheetId="9" hidden="1">#REF!</definedName>
    <definedName name="XRefCopy15Row" localSheetId="16" hidden="1">#REF!</definedName>
    <definedName name="XRefCopy15Row" localSheetId="10" hidden="1">'NFD CONSO'!#REF!</definedName>
    <definedName name="XRefCopy15Row" localSheetId="29" hidden="1">#REF!</definedName>
    <definedName name="XRefCopy15Row" localSheetId="11" hidden="1">#REF!</definedName>
    <definedName name="XRefCopy15Row" localSheetId="18" hidden="1">#REF!</definedName>
    <definedName name="XRefCopy15Row" localSheetId="38" hidden="1">#REF!</definedName>
    <definedName name="XRefCopy15Row" hidden="1">#REF!</definedName>
    <definedName name="XRefCopy16" localSheetId="9" hidden="1">#REF!</definedName>
    <definedName name="XRefCopy16" localSheetId="51" hidden="1">#REF!</definedName>
    <definedName name="XRefCopy16" localSheetId="16" hidden="1">#REF!</definedName>
    <definedName name="XRefCopy16" localSheetId="10" hidden="1">'NFD CONSO'!#REF!</definedName>
    <definedName name="XRefCopy16" localSheetId="29" hidden="1">#REF!</definedName>
    <definedName name="XRefCopy16" localSheetId="11" hidden="1">#REF!</definedName>
    <definedName name="XRefCopy16" localSheetId="18" hidden="1">#REF!</definedName>
    <definedName name="XRefCopy16" localSheetId="38" hidden="1">#REF!</definedName>
    <definedName name="XRefCopy16" hidden="1">#REF!</definedName>
    <definedName name="XRefCopy160" localSheetId="9" hidden="1">#REF!</definedName>
    <definedName name="XRefCopy160" localSheetId="51" hidden="1">#REF!</definedName>
    <definedName name="XRefCopy160" localSheetId="16" hidden="1">#REF!</definedName>
    <definedName name="XRefCopy160" localSheetId="10" hidden="1">'NFD CONSO'!#REF!</definedName>
    <definedName name="XRefCopy160" localSheetId="29" hidden="1">#REF!</definedName>
    <definedName name="XRefCopy160" localSheetId="11" hidden="1">#REF!</definedName>
    <definedName name="XRefCopy160" localSheetId="18" hidden="1">#REF!</definedName>
    <definedName name="XRefCopy160" localSheetId="38" hidden="1">#REF!</definedName>
    <definedName name="XRefCopy160" hidden="1">#REF!</definedName>
    <definedName name="XRefCopy160Row" localSheetId="9" hidden="1">#REF!</definedName>
    <definedName name="XRefCopy160Row" localSheetId="51" hidden="1">#REF!</definedName>
    <definedName name="XRefCopy160Row" localSheetId="16" hidden="1">#REF!</definedName>
    <definedName name="XRefCopy160Row" localSheetId="10" hidden="1">'NFD CONSO'!#REF!</definedName>
    <definedName name="XRefCopy160Row" localSheetId="29" hidden="1">#REF!</definedName>
    <definedName name="XRefCopy160Row" localSheetId="11" hidden="1">#REF!</definedName>
    <definedName name="XRefCopy160Row" localSheetId="18" hidden="1">#REF!</definedName>
    <definedName name="XRefCopy160Row" localSheetId="38" hidden="1">#REF!</definedName>
    <definedName name="XRefCopy160Row" hidden="1">#REF!</definedName>
    <definedName name="XRefCopy161" localSheetId="9" hidden="1">#REF!</definedName>
    <definedName name="XRefCopy161" localSheetId="51" hidden="1">#REF!</definedName>
    <definedName name="XRefCopy161" localSheetId="16" hidden="1">#REF!</definedName>
    <definedName name="XRefCopy161" localSheetId="10" hidden="1">'NFD CONSO'!#REF!</definedName>
    <definedName name="XRefCopy161" localSheetId="29" hidden="1">#REF!</definedName>
    <definedName name="XRefCopy161" localSheetId="11" hidden="1">#REF!</definedName>
    <definedName name="XRefCopy161" localSheetId="18" hidden="1">#REF!</definedName>
    <definedName name="XRefCopy161" localSheetId="38" hidden="1">#REF!</definedName>
    <definedName name="XRefCopy161" hidden="1">#REF!</definedName>
    <definedName name="XRefCopy161Row" localSheetId="9" hidden="1">#REF!</definedName>
    <definedName name="XRefCopy161Row" localSheetId="16" hidden="1">#REF!</definedName>
    <definedName name="XRefCopy161Row" localSheetId="10" hidden="1">'NFD CONSO'!#REF!</definedName>
    <definedName name="XRefCopy161Row" localSheetId="29" hidden="1">#REF!</definedName>
    <definedName name="XRefCopy161Row" localSheetId="11" hidden="1">#REF!</definedName>
    <definedName name="XRefCopy161Row" localSheetId="18" hidden="1">#REF!</definedName>
    <definedName name="XRefCopy161Row" localSheetId="38" hidden="1">#REF!</definedName>
    <definedName name="XRefCopy161Row" hidden="1">#REF!</definedName>
    <definedName name="XRefCopy162" localSheetId="9" hidden="1">#REF!</definedName>
    <definedName name="XRefCopy162" localSheetId="16" hidden="1">#REF!</definedName>
    <definedName name="XRefCopy162" localSheetId="10" hidden="1">'NFD CONSO'!#REF!</definedName>
    <definedName name="XRefCopy162" localSheetId="29" hidden="1">#REF!</definedName>
    <definedName name="XRefCopy162" localSheetId="11" hidden="1">#REF!</definedName>
    <definedName name="XRefCopy162" localSheetId="18" hidden="1">#REF!</definedName>
    <definedName name="XRefCopy162" localSheetId="38" hidden="1">#REF!</definedName>
    <definedName name="XRefCopy162" hidden="1">#REF!</definedName>
    <definedName name="XRefCopy162Row" localSheetId="9" hidden="1">#REF!</definedName>
    <definedName name="XRefCopy162Row" localSheetId="16" hidden="1">#REF!</definedName>
    <definedName name="XRefCopy162Row" localSheetId="10" hidden="1">'NFD CONSO'!#REF!</definedName>
    <definedName name="XRefCopy162Row" localSheetId="29" hidden="1">#REF!</definedName>
    <definedName name="XRefCopy162Row" localSheetId="11" hidden="1">#REF!</definedName>
    <definedName name="XRefCopy162Row" localSheetId="18" hidden="1">#REF!</definedName>
    <definedName name="XRefCopy162Row" localSheetId="38" hidden="1">#REF!</definedName>
    <definedName name="XRefCopy162Row" hidden="1">#REF!</definedName>
    <definedName name="XRefCopy163" localSheetId="9" hidden="1">#REF!</definedName>
    <definedName name="XRefCopy163" localSheetId="16" hidden="1">#REF!</definedName>
    <definedName name="XRefCopy163" localSheetId="10" hidden="1">'NFD CONSO'!#REF!</definedName>
    <definedName name="XRefCopy163" localSheetId="29" hidden="1">#REF!</definedName>
    <definedName name="XRefCopy163" localSheetId="11" hidden="1">#REF!</definedName>
    <definedName name="XRefCopy163" localSheetId="18" hidden="1">#REF!</definedName>
    <definedName name="XRefCopy163" localSheetId="38" hidden="1">#REF!</definedName>
    <definedName name="XRefCopy163" hidden="1">#REF!</definedName>
    <definedName name="XRefCopy163Row" localSheetId="9" hidden="1">#REF!</definedName>
    <definedName name="XRefCopy163Row" localSheetId="16" hidden="1">#REF!</definedName>
    <definedName name="XRefCopy163Row" localSheetId="10" hidden="1">'NFD CONSO'!#REF!</definedName>
    <definedName name="XRefCopy163Row" localSheetId="29" hidden="1">#REF!</definedName>
    <definedName name="XRefCopy163Row" localSheetId="11" hidden="1">#REF!</definedName>
    <definedName name="XRefCopy163Row" localSheetId="18" hidden="1">#REF!</definedName>
    <definedName name="XRefCopy163Row" localSheetId="38" hidden="1">#REF!</definedName>
    <definedName name="XRefCopy163Row" hidden="1">#REF!</definedName>
    <definedName name="XRefCopy164" localSheetId="9" hidden="1">#REF!</definedName>
    <definedName name="XRefCopy164" localSheetId="16" hidden="1">#REF!</definedName>
    <definedName name="XRefCopy164" localSheetId="10" hidden="1">'NFD CONSO'!#REF!</definedName>
    <definedName name="XRefCopy164" localSheetId="29" hidden="1">#REF!</definedName>
    <definedName name="XRefCopy164" localSheetId="11" hidden="1">#REF!</definedName>
    <definedName name="XRefCopy164" localSheetId="18" hidden="1">#REF!</definedName>
    <definedName name="XRefCopy164" localSheetId="38" hidden="1">#REF!</definedName>
    <definedName name="XRefCopy164" hidden="1">#REF!</definedName>
    <definedName name="XRefCopy164Row" localSheetId="9" hidden="1">#REF!</definedName>
    <definedName name="XRefCopy164Row" localSheetId="16" hidden="1">#REF!</definedName>
    <definedName name="XRefCopy164Row" localSheetId="10" hidden="1">'NFD CONSO'!#REF!</definedName>
    <definedName name="XRefCopy164Row" localSheetId="29" hidden="1">#REF!</definedName>
    <definedName name="XRefCopy164Row" localSheetId="11" hidden="1">#REF!</definedName>
    <definedName name="XRefCopy164Row" localSheetId="18" hidden="1">#REF!</definedName>
    <definedName name="XRefCopy164Row" localSheetId="38" hidden="1">#REF!</definedName>
    <definedName name="XRefCopy164Row" hidden="1">#REF!</definedName>
    <definedName name="XRefCopy165" localSheetId="9" hidden="1">#REF!</definedName>
    <definedName name="XRefCopy165" localSheetId="16" hidden="1">#REF!</definedName>
    <definedName name="XRefCopy165" localSheetId="10" hidden="1">'NFD CONSO'!#REF!</definedName>
    <definedName name="XRefCopy165" localSheetId="29" hidden="1">#REF!</definedName>
    <definedName name="XRefCopy165" localSheetId="11" hidden="1">#REF!</definedName>
    <definedName name="XRefCopy165" localSheetId="18" hidden="1">#REF!</definedName>
    <definedName name="XRefCopy165" localSheetId="38" hidden="1">#REF!</definedName>
    <definedName name="XRefCopy165" hidden="1">#REF!</definedName>
    <definedName name="XRefCopy165Row" localSheetId="9" hidden="1">#REF!</definedName>
    <definedName name="XRefCopy165Row" localSheetId="16" hidden="1">#REF!</definedName>
    <definedName name="XRefCopy165Row" localSheetId="10" hidden="1">'NFD CONSO'!#REF!</definedName>
    <definedName name="XRefCopy165Row" localSheetId="29" hidden="1">#REF!</definedName>
    <definedName name="XRefCopy165Row" localSheetId="11" hidden="1">#REF!</definedName>
    <definedName name="XRefCopy165Row" localSheetId="18" hidden="1">#REF!</definedName>
    <definedName name="XRefCopy165Row" localSheetId="38" hidden="1">#REF!</definedName>
    <definedName name="XRefCopy165Row" hidden="1">#REF!</definedName>
    <definedName name="XRefCopy166" localSheetId="9" hidden="1">#REF!</definedName>
    <definedName name="XRefCopy166" localSheetId="16" hidden="1">#REF!</definedName>
    <definedName name="XRefCopy166" localSheetId="10" hidden="1">'NFD CONSO'!#REF!</definedName>
    <definedName name="XRefCopy166" localSheetId="29" hidden="1">#REF!</definedName>
    <definedName name="XRefCopy166" localSheetId="11" hidden="1">#REF!</definedName>
    <definedName name="XRefCopy166" localSheetId="18" hidden="1">#REF!</definedName>
    <definedName name="XRefCopy166" localSheetId="38" hidden="1">#REF!</definedName>
    <definedName name="XRefCopy166" hidden="1">#REF!</definedName>
    <definedName name="XRefCopy166Row" localSheetId="9" hidden="1">#REF!</definedName>
    <definedName name="XRefCopy166Row" localSheetId="16" hidden="1">#REF!</definedName>
    <definedName name="XRefCopy166Row" localSheetId="10" hidden="1">'NFD CONSO'!#REF!</definedName>
    <definedName name="XRefCopy166Row" localSheetId="29" hidden="1">#REF!</definedName>
    <definedName name="XRefCopy166Row" localSheetId="11" hidden="1">#REF!</definedName>
    <definedName name="XRefCopy166Row" localSheetId="18" hidden="1">#REF!</definedName>
    <definedName name="XRefCopy166Row" localSheetId="38" hidden="1">#REF!</definedName>
    <definedName name="XRefCopy166Row" hidden="1">#REF!</definedName>
    <definedName name="XRefCopy167" localSheetId="9" hidden="1">#REF!</definedName>
    <definedName name="XRefCopy167" localSheetId="16" hidden="1">#REF!</definedName>
    <definedName name="XRefCopy167" localSheetId="10" hidden="1">'NFD CONSO'!#REF!</definedName>
    <definedName name="XRefCopy167" localSheetId="29" hidden="1">#REF!</definedName>
    <definedName name="XRefCopy167" localSheetId="11" hidden="1">#REF!</definedName>
    <definedName name="XRefCopy167" localSheetId="18" hidden="1">#REF!</definedName>
    <definedName name="XRefCopy167" localSheetId="38" hidden="1">#REF!</definedName>
    <definedName name="XRefCopy167" hidden="1">#REF!</definedName>
    <definedName name="XRefCopy167Row" localSheetId="9" hidden="1">#REF!</definedName>
    <definedName name="XRefCopy167Row" localSheetId="16" hidden="1">#REF!</definedName>
    <definedName name="XRefCopy167Row" localSheetId="10" hidden="1">'NFD CONSO'!#REF!</definedName>
    <definedName name="XRefCopy167Row" localSheetId="29" hidden="1">#REF!</definedName>
    <definedName name="XRefCopy167Row" localSheetId="11" hidden="1">#REF!</definedName>
    <definedName name="XRefCopy167Row" localSheetId="18" hidden="1">#REF!</definedName>
    <definedName name="XRefCopy167Row" localSheetId="38" hidden="1">#REF!</definedName>
    <definedName name="XRefCopy167Row" hidden="1">#REF!</definedName>
    <definedName name="XRefCopy168" localSheetId="9" hidden="1">#REF!</definedName>
    <definedName name="XRefCopy168" localSheetId="16" hidden="1">#REF!</definedName>
    <definedName name="XRefCopy168" localSheetId="10" hidden="1">'NFD CONSO'!#REF!</definedName>
    <definedName name="XRefCopy168" localSheetId="29" hidden="1">#REF!</definedName>
    <definedName name="XRefCopy168" localSheetId="11" hidden="1">#REF!</definedName>
    <definedName name="XRefCopy168" localSheetId="18" hidden="1">#REF!</definedName>
    <definedName name="XRefCopy168" localSheetId="38" hidden="1">#REF!</definedName>
    <definedName name="XRefCopy168" hidden="1">#REF!</definedName>
    <definedName name="XRefCopy168Row" localSheetId="9" hidden="1">#REF!</definedName>
    <definedName name="XRefCopy168Row" localSheetId="16" hidden="1">#REF!</definedName>
    <definedName name="XRefCopy168Row" localSheetId="10" hidden="1">'NFD CONSO'!#REF!</definedName>
    <definedName name="XRefCopy168Row" localSheetId="29" hidden="1">#REF!</definedName>
    <definedName name="XRefCopy168Row" localSheetId="11" hidden="1">#REF!</definedName>
    <definedName name="XRefCopy168Row" localSheetId="18" hidden="1">#REF!</definedName>
    <definedName name="XRefCopy168Row" localSheetId="38" hidden="1">#REF!</definedName>
    <definedName name="XRefCopy168Row" hidden="1">#REF!</definedName>
    <definedName name="XRefCopy169" localSheetId="9" hidden="1">#REF!</definedName>
    <definedName name="XRefCopy169" localSheetId="16" hidden="1">#REF!</definedName>
    <definedName name="XRefCopy169" localSheetId="10" hidden="1">'NFD CONSO'!#REF!</definedName>
    <definedName name="XRefCopy169" localSheetId="29" hidden="1">#REF!</definedName>
    <definedName name="XRefCopy169" localSheetId="11" hidden="1">#REF!</definedName>
    <definedName name="XRefCopy169" localSheetId="18" hidden="1">#REF!</definedName>
    <definedName name="XRefCopy169" localSheetId="38" hidden="1">#REF!</definedName>
    <definedName name="XRefCopy169" hidden="1">#REF!</definedName>
    <definedName name="XRefCopy169Row" localSheetId="9" hidden="1">#REF!</definedName>
    <definedName name="XRefCopy169Row" localSheetId="16" hidden="1">#REF!</definedName>
    <definedName name="XRefCopy169Row" localSheetId="10" hidden="1">'NFD CONSO'!#REF!</definedName>
    <definedName name="XRefCopy169Row" localSheetId="29" hidden="1">#REF!</definedName>
    <definedName name="XRefCopy169Row" localSheetId="11" hidden="1">#REF!</definedName>
    <definedName name="XRefCopy169Row" localSheetId="18" hidden="1">#REF!</definedName>
    <definedName name="XRefCopy169Row" localSheetId="38" hidden="1">#REF!</definedName>
    <definedName name="XRefCopy169Row" hidden="1">#REF!</definedName>
    <definedName name="XRefCopy16Row" localSheetId="9" hidden="1">#REF!</definedName>
    <definedName name="XRefCopy16Row" localSheetId="16" hidden="1">#REF!</definedName>
    <definedName name="XRefCopy16Row" localSheetId="10" hidden="1">'NFD CONSO'!#REF!</definedName>
    <definedName name="XRefCopy16Row" localSheetId="29" hidden="1">#REF!</definedName>
    <definedName name="XRefCopy16Row" localSheetId="11" hidden="1">#REF!</definedName>
    <definedName name="XRefCopy16Row" localSheetId="18" hidden="1">#REF!</definedName>
    <definedName name="XRefCopy16Row" localSheetId="38" hidden="1">#REF!</definedName>
    <definedName name="XRefCopy16Row" hidden="1">#REF!</definedName>
    <definedName name="XRefCopy17" localSheetId="9" hidden="1">#REF!</definedName>
    <definedName name="XRefCopy17" localSheetId="16" hidden="1">#REF!</definedName>
    <definedName name="XRefCopy17" localSheetId="10" hidden="1">'NFD CONSO'!#REF!</definedName>
    <definedName name="XRefCopy17" localSheetId="29" hidden="1">#REF!</definedName>
    <definedName name="XRefCopy17" localSheetId="11" hidden="1">#REF!</definedName>
    <definedName name="XRefCopy17" localSheetId="18" hidden="1">#REF!</definedName>
    <definedName name="XRefCopy17" localSheetId="38" hidden="1">#REF!</definedName>
    <definedName name="XRefCopy17" hidden="1">#REF!</definedName>
    <definedName name="XRefCopy170" localSheetId="9" hidden="1">#REF!</definedName>
    <definedName name="XRefCopy170" localSheetId="16" hidden="1">#REF!</definedName>
    <definedName name="XRefCopy170" localSheetId="10" hidden="1">'NFD CONSO'!#REF!</definedName>
    <definedName name="XRefCopy170" localSheetId="29" hidden="1">#REF!</definedName>
    <definedName name="XRefCopy170" localSheetId="11" hidden="1">#REF!</definedName>
    <definedName name="XRefCopy170" localSheetId="18" hidden="1">#REF!</definedName>
    <definedName name="XRefCopy170" localSheetId="38" hidden="1">#REF!</definedName>
    <definedName name="XRefCopy170" hidden="1">#REF!</definedName>
    <definedName name="XRefCopy170Row" localSheetId="9" hidden="1">#REF!</definedName>
    <definedName name="XRefCopy170Row" localSheetId="16" hidden="1">#REF!</definedName>
    <definedName name="XRefCopy170Row" localSheetId="10" hidden="1">'NFD CONSO'!#REF!</definedName>
    <definedName name="XRefCopy170Row" localSheetId="29" hidden="1">#REF!</definedName>
    <definedName name="XRefCopy170Row" localSheetId="11" hidden="1">#REF!</definedName>
    <definedName name="XRefCopy170Row" localSheetId="18" hidden="1">#REF!</definedName>
    <definedName name="XRefCopy170Row" localSheetId="38" hidden="1">#REF!</definedName>
    <definedName name="XRefCopy170Row" hidden="1">#REF!</definedName>
    <definedName name="XRefCopy171" localSheetId="9" hidden="1">#REF!</definedName>
    <definedName name="XRefCopy171" localSheetId="16" hidden="1">#REF!</definedName>
    <definedName name="XRefCopy171" localSheetId="10" hidden="1">'NFD CONSO'!#REF!</definedName>
    <definedName name="XRefCopy171" localSheetId="29" hidden="1">#REF!</definedName>
    <definedName name="XRefCopy171" localSheetId="11" hidden="1">#REF!</definedName>
    <definedName name="XRefCopy171" localSheetId="18" hidden="1">#REF!</definedName>
    <definedName name="XRefCopy171" localSheetId="38" hidden="1">#REF!</definedName>
    <definedName name="XRefCopy171" hidden="1">#REF!</definedName>
    <definedName name="XRefCopy171Row" localSheetId="9" hidden="1">#REF!</definedName>
    <definedName name="XRefCopy171Row" localSheetId="16" hidden="1">#REF!</definedName>
    <definedName name="XRefCopy171Row" localSheetId="10" hidden="1">'NFD CONSO'!#REF!</definedName>
    <definedName name="XRefCopy171Row" localSheetId="29" hidden="1">#REF!</definedName>
    <definedName name="XRefCopy171Row" localSheetId="11" hidden="1">#REF!</definedName>
    <definedName name="XRefCopy171Row" localSheetId="18" hidden="1">#REF!</definedName>
    <definedName name="XRefCopy171Row" localSheetId="38" hidden="1">#REF!</definedName>
    <definedName name="XRefCopy171Row" hidden="1">#REF!</definedName>
    <definedName name="XRefCopy172" localSheetId="9" hidden="1">#REF!</definedName>
    <definedName name="XRefCopy172" localSheetId="16" hidden="1">#REF!</definedName>
    <definedName name="XRefCopy172" localSheetId="10" hidden="1">'NFD CONSO'!#REF!</definedName>
    <definedName name="XRefCopy172" localSheetId="29" hidden="1">#REF!</definedName>
    <definedName name="XRefCopy172" localSheetId="11" hidden="1">#REF!</definedName>
    <definedName name="XRefCopy172" localSheetId="18" hidden="1">#REF!</definedName>
    <definedName name="XRefCopy172" localSheetId="38" hidden="1">#REF!</definedName>
    <definedName name="XRefCopy172" hidden="1">#REF!</definedName>
    <definedName name="XRefCopy172Row" localSheetId="9" hidden="1">#REF!</definedName>
    <definedName name="XRefCopy172Row" localSheetId="16" hidden="1">#REF!</definedName>
    <definedName name="XRefCopy172Row" localSheetId="10" hidden="1">'NFD CONSO'!#REF!</definedName>
    <definedName name="XRefCopy172Row" localSheetId="29" hidden="1">#REF!</definedName>
    <definedName name="XRefCopy172Row" localSheetId="11" hidden="1">#REF!</definedName>
    <definedName name="XRefCopy172Row" localSheetId="18" hidden="1">#REF!</definedName>
    <definedName name="XRefCopy172Row" localSheetId="38" hidden="1">#REF!</definedName>
    <definedName name="XRefCopy172Row" hidden="1">#REF!</definedName>
    <definedName name="XRefCopy173" localSheetId="9" hidden="1">#REF!</definedName>
    <definedName name="XRefCopy173" localSheetId="16" hidden="1">#REF!</definedName>
    <definedName name="XRefCopy173" localSheetId="10" hidden="1">'NFD CONSO'!#REF!</definedName>
    <definedName name="XRefCopy173" localSheetId="29" hidden="1">#REF!</definedName>
    <definedName name="XRefCopy173" localSheetId="11" hidden="1">#REF!</definedName>
    <definedName name="XRefCopy173" localSheetId="18" hidden="1">#REF!</definedName>
    <definedName name="XRefCopy173" localSheetId="38" hidden="1">#REF!</definedName>
    <definedName name="XRefCopy173" hidden="1">#REF!</definedName>
    <definedName name="XRefCopy173Row" localSheetId="9" hidden="1">#REF!</definedName>
    <definedName name="XRefCopy173Row" localSheetId="16" hidden="1">#REF!</definedName>
    <definedName name="XRefCopy173Row" localSheetId="10" hidden="1">'NFD CONSO'!#REF!</definedName>
    <definedName name="XRefCopy173Row" localSheetId="29" hidden="1">#REF!</definedName>
    <definedName name="XRefCopy173Row" localSheetId="11" hidden="1">#REF!</definedName>
    <definedName name="XRefCopy173Row" localSheetId="18" hidden="1">#REF!</definedName>
    <definedName name="XRefCopy173Row" localSheetId="38" hidden="1">#REF!</definedName>
    <definedName name="XRefCopy173Row" hidden="1">#REF!</definedName>
    <definedName name="XRefCopy174" localSheetId="9" hidden="1">#REF!</definedName>
    <definedName name="XRefCopy174" localSheetId="16" hidden="1">#REF!</definedName>
    <definedName name="XRefCopy174" localSheetId="10" hidden="1">'NFD CONSO'!#REF!</definedName>
    <definedName name="XRefCopy174" localSheetId="29" hidden="1">#REF!</definedName>
    <definedName name="XRefCopy174" localSheetId="11" hidden="1">#REF!</definedName>
    <definedName name="XRefCopy174" localSheetId="18" hidden="1">#REF!</definedName>
    <definedName name="XRefCopy174" localSheetId="38" hidden="1">#REF!</definedName>
    <definedName name="XRefCopy174" hidden="1">#REF!</definedName>
    <definedName name="XRefCopy174Row" localSheetId="9" hidden="1">#REF!</definedName>
    <definedName name="XRefCopy174Row" localSheetId="16" hidden="1">#REF!</definedName>
    <definedName name="XRefCopy174Row" localSheetId="10" hidden="1">'NFD CONSO'!#REF!</definedName>
    <definedName name="XRefCopy174Row" localSheetId="29" hidden="1">#REF!</definedName>
    <definedName name="XRefCopy174Row" localSheetId="11" hidden="1">#REF!</definedName>
    <definedName name="XRefCopy174Row" localSheetId="18" hidden="1">#REF!</definedName>
    <definedName name="XRefCopy174Row" localSheetId="38" hidden="1">#REF!</definedName>
    <definedName name="XRefCopy174Row" hidden="1">#REF!</definedName>
    <definedName name="XRefCopy175" localSheetId="9" hidden="1">#REF!</definedName>
    <definedName name="XRefCopy175" localSheetId="16" hidden="1">#REF!</definedName>
    <definedName name="XRefCopy175" localSheetId="10" hidden="1">'NFD CONSO'!#REF!</definedName>
    <definedName name="XRefCopy175" localSheetId="29" hidden="1">#REF!</definedName>
    <definedName name="XRefCopy175" localSheetId="11" hidden="1">#REF!</definedName>
    <definedName name="XRefCopy175" localSheetId="18" hidden="1">#REF!</definedName>
    <definedName name="XRefCopy175" localSheetId="38" hidden="1">#REF!</definedName>
    <definedName name="XRefCopy175" hidden="1">#REF!</definedName>
    <definedName name="XRefCopy175Row" localSheetId="9" hidden="1">#REF!</definedName>
    <definedName name="XRefCopy175Row" localSheetId="16" hidden="1">#REF!</definedName>
    <definedName name="XRefCopy175Row" localSheetId="10" hidden="1">'NFD CONSO'!#REF!</definedName>
    <definedName name="XRefCopy175Row" localSheetId="29" hidden="1">#REF!</definedName>
    <definedName name="XRefCopy175Row" localSheetId="11" hidden="1">#REF!</definedName>
    <definedName name="XRefCopy175Row" localSheetId="18" hidden="1">#REF!</definedName>
    <definedName name="XRefCopy175Row" localSheetId="38" hidden="1">#REF!</definedName>
    <definedName name="XRefCopy175Row" hidden="1">#REF!</definedName>
    <definedName name="XRefCopy176" localSheetId="9" hidden="1">#REF!</definedName>
    <definedName name="XRefCopy176" localSheetId="16" hidden="1">#REF!</definedName>
    <definedName name="XRefCopy176" localSheetId="10" hidden="1">'NFD CONSO'!#REF!</definedName>
    <definedName name="XRefCopy176" localSheetId="29" hidden="1">#REF!</definedName>
    <definedName name="XRefCopy176" localSheetId="11" hidden="1">#REF!</definedName>
    <definedName name="XRefCopy176" localSheetId="18" hidden="1">#REF!</definedName>
    <definedName name="XRefCopy176" localSheetId="38" hidden="1">#REF!</definedName>
    <definedName name="XRefCopy176" hidden="1">#REF!</definedName>
    <definedName name="XRefCopy176Row" localSheetId="9" hidden="1">#REF!</definedName>
    <definedName name="XRefCopy176Row" localSheetId="16" hidden="1">#REF!</definedName>
    <definedName name="XRefCopy176Row" localSheetId="10" hidden="1">'NFD CONSO'!#REF!</definedName>
    <definedName name="XRefCopy176Row" localSheetId="29" hidden="1">#REF!</definedName>
    <definedName name="XRefCopy176Row" localSheetId="11" hidden="1">#REF!</definedName>
    <definedName name="XRefCopy176Row" localSheetId="18" hidden="1">#REF!</definedName>
    <definedName name="XRefCopy176Row" localSheetId="38" hidden="1">#REF!</definedName>
    <definedName name="XRefCopy176Row" hidden="1">#REF!</definedName>
    <definedName name="XRefCopy177" localSheetId="9" hidden="1">#REF!</definedName>
    <definedName name="XRefCopy177" localSheetId="16" hidden="1">#REF!</definedName>
    <definedName name="XRefCopy177" localSheetId="10" hidden="1">'NFD CONSO'!#REF!</definedName>
    <definedName name="XRefCopy177" localSheetId="29" hidden="1">#REF!</definedName>
    <definedName name="XRefCopy177" localSheetId="11" hidden="1">#REF!</definedName>
    <definedName name="XRefCopy177" localSheetId="18" hidden="1">#REF!</definedName>
    <definedName name="XRefCopy177" localSheetId="38" hidden="1">#REF!</definedName>
    <definedName name="XRefCopy177" hidden="1">#REF!</definedName>
    <definedName name="XRefCopy177Row" localSheetId="9" hidden="1">#REF!</definedName>
    <definedName name="XRefCopy177Row" localSheetId="16" hidden="1">#REF!</definedName>
    <definedName name="XRefCopy177Row" localSheetId="10" hidden="1">'NFD CONSO'!#REF!</definedName>
    <definedName name="XRefCopy177Row" localSheetId="29" hidden="1">#REF!</definedName>
    <definedName name="XRefCopy177Row" localSheetId="11" hidden="1">#REF!</definedName>
    <definedName name="XRefCopy177Row" localSheetId="18" hidden="1">#REF!</definedName>
    <definedName name="XRefCopy177Row" localSheetId="38" hidden="1">#REF!</definedName>
    <definedName name="XRefCopy177Row" hidden="1">#REF!</definedName>
    <definedName name="XRefCopy178" localSheetId="9" hidden="1">#REF!</definedName>
    <definedName name="XRefCopy178" localSheetId="16" hidden="1">#REF!</definedName>
    <definedName name="XRefCopy178" localSheetId="10" hidden="1">'NFD CONSO'!#REF!</definedName>
    <definedName name="XRefCopy178" localSheetId="29" hidden="1">#REF!</definedName>
    <definedName name="XRefCopy178" localSheetId="11" hidden="1">#REF!</definedName>
    <definedName name="XRefCopy178" localSheetId="18" hidden="1">#REF!</definedName>
    <definedName name="XRefCopy178" localSheetId="38" hidden="1">#REF!</definedName>
    <definedName name="XRefCopy178" hidden="1">#REF!</definedName>
    <definedName name="XRefCopy178Row" localSheetId="9" hidden="1">#REF!</definedName>
    <definedName name="XRefCopy178Row" localSheetId="16" hidden="1">#REF!</definedName>
    <definedName name="XRefCopy178Row" localSheetId="10" hidden="1">'NFD CONSO'!#REF!</definedName>
    <definedName name="XRefCopy178Row" localSheetId="29" hidden="1">#REF!</definedName>
    <definedName name="XRefCopy178Row" localSheetId="11" hidden="1">#REF!</definedName>
    <definedName name="XRefCopy178Row" localSheetId="18" hidden="1">#REF!</definedName>
    <definedName name="XRefCopy178Row" localSheetId="38" hidden="1">#REF!</definedName>
    <definedName name="XRefCopy178Row" hidden="1">#REF!</definedName>
    <definedName name="XRefCopy179" localSheetId="9" hidden="1">#REF!</definedName>
    <definedName name="XRefCopy179" localSheetId="16" hidden="1">#REF!</definedName>
    <definedName name="XRefCopy179" localSheetId="10" hidden="1">'NFD CONSO'!#REF!</definedName>
    <definedName name="XRefCopy179" localSheetId="29" hidden="1">#REF!</definedName>
    <definedName name="XRefCopy179" localSheetId="11" hidden="1">#REF!</definedName>
    <definedName name="XRefCopy179" localSheetId="18" hidden="1">#REF!</definedName>
    <definedName name="XRefCopy179" localSheetId="38" hidden="1">#REF!</definedName>
    <definedName name="XRefCopy179" hidden="1">#REF!</definedName>
    <definedName name="XRefCopy179Row" localSheetId="9" hidden="1">#REF!</definedName>
    <definedName name="XRefCopy179Row" localSheetId="16" hidden="1">#REF!</definedName>
    <definedName name="XRefCopy179Row" localSheetId="10" hidden="1">'NFD CONSO'!#REF!</definedName>
    <definedName name="XRefCopy179Row" localSheetId="29" hidden="1">#REF!</definedName>
    <definedName name="XRefCopy179Row" localSheetId="11" hidden="1">#REF!</definedName>
    <definedName name="XRefCopy179Row" localSheetId="18" hidden="1">#REF!</definedName>
    <definedName name="XRefCopy179Row" localSheetId="38" hidden="1">#REF!</definedName>
    <definedName name="XRefCopy179Row" hidden="1">#REF!</definedName>
    <definedName name="XRefCopy17Row" localSheetId="9" hidden="1">#REF!</definedName>
    <definedName name="XRefCopy17Row" localSheetId="16" hidden="1">#REF!</definedName>
    <definedName name="XRefCopy17Row" localSheetId="10" hidden="1">'NFD CONSO'!#REF!</definedName>
    <definedName name="XRefCopy17Row" localSheetId="29" hidden="1">#REF!</definedName>
    <definedName name="XRefCopy17Row" localSheetId="11" hidden="1">#REF!</definedName>
    <definedName name="XRefCopy17Row" localSheetId="18" hidden="1">#REF!</definedName>
    <definedName name="XRefCopy17Row" localSheetId="38" hidden="1">#REF!</definedName>
    <definedName name="XRefCopy17Row" hidden="1">#REF!</definedName>
    <definedName name="XRefCopy18" localSheetId="9" hidden="1">#REF!</definedName>
    <definedName name="XRefCopy18" localSheetId="16" hidden="1">#REF!</definedName>
    <definedName name="XRefCopy18" localSheetId="10" hidden="1">'NFD CONSO'!#REF!</definedName>
    <definedName name="XRefCopy18" localSheetId="29" hidden="1">#REF!</definedName>
    <definedName name="XRefCopy18" localSheetId="11" hidden="1">#REF!</definedName>
    <definedName name="XRefCopy18" localSheetId="18" hidden="1">#REF!</definedName>
    <definedName name="XRefCopy18" localSheetId="38" hidden="1">#REF!</definedName>
    <definedName name="XRefCopy18" hidden="1">#REF!</definedName>
    <definedName name="XRefCopy180" localSheetId="9" hidden="1">#REF!</definedName>
    <definedName name="XRefCopy180" localSheetId="16" hidden="1">#REF!</definedName>
    <definedName name="XRefCopy180" localSheetId="10" hidden="1">'NFD CONSO'!#REF!</definedName>
    <definedName name="XRefCopy180" localSheetId="29" hidden="1">#REF!</definedName>
    <definedName name="XRefCopy180" localSheetId="11" hidden="1">#REF!</definedName>
    <definedName name="XRefCopy180" localSheetId="18" hidden="1">#REF!</definedName>
    <definedName name="XRefCopy180" localSheetId="38" hidden="1">#REF!</definedName>
    <definedName name="XRefCopy180" hidden="1">#REF!</definedName>
    <definedName name="XRefCopy180Row" localSheetId="9" hidden="1">#REF!</definedName>
    <definedName name="XRefCopy180Row" localSheetId="16" hidden="1">#REF!</definedName>
    <definedName name="XRefCopy180Row" localSheetId="10" hidden="1">'NFD CONSO'!#REF!</definedName>
    <definedName name="XRefCopy180Row" localSheetId="29" hidden="1">#REF!</definedName>
    <definedName name="XRefCopy180Row" localSheetId="11" hidden="1">#REF!</definedName>
    <definedName name="XRefCopy180Row" localSheetId="18" hidden="1">#REF!</definedName>
    <definedName name="XRefCopy180Row" localSheetId="38" hidden="1">#REF!</definedName>
    <definedName name="XRefCopy180Row" hidden="1">#REF!</definedName>
    <definedName name="XRefCopy181" localSheetId="9" hidden="1">#REF!</definedName>
    <definedName name="XRefCopy181" localSheetId="16" hidden="1">#REF!</definedName>
    <definedName name="XRefCopy181" localSheetId="10" hidden="1">'NFD CONSO'!#REF!</definedName>
    <definedName name="XRefCopy181" localSheetId="29" hidden="1">#REF!</definedName>
    <definedName name="XRefCopy181" localSheetId="11" hidden="1">#REF!</definedName>
    <definedName name="XRefCopy181" localSheetId="18" hidden="1">#REF!</definedName>
    <definedName name="XRefCopy181" localSheetId="38" hidden="1">#REF!</definedName>
    <definedName name="XRefCopy181" hidden="1">#REF!</definedName>
    <definedName name="XRefCopy181Row" localSheetId="9" hidden="1">#REF!</definedName>
    <definedName name="XRefCopy181Row" localSheetId="16" hidden="1">#REF!</definedName>
    <definedName name="XRefCopy181Row" localSheetId="10" hidden="1">'NFD CONSO'!#REF!</definedName>
    <definedName name="XRefCopy181Row" localSheetId="29" hidden="1">#REF!</definedName>
    <definedName name="XRefCopy181Row" localSheetId="11" hidden="1">#REF!</definedName>
    <definedName name="XRefCopy181Row" localSheetId="18" hidden="1">#REF!</definedName>
    <definedName name="XRefCopy181Row" localSheetId="38" hidden="1">#REF!</definedName>
    <definedName name="XRefCopy181Row" hidden="1">#REF!</definedName>
    <definedName name="XRefCopy183" localSheetId="9" hidden="1">#REF!</definedName>
    <definedName name="XRefCopy183" localSheetId="16" hidden="1">#REF!</definedName>
    <definedName name="XRefCopy183" localSheetId="10" hidden="1">'NFD CONSO'!#REF!</definedName>
    <definedName name="XRefCopy183" localSheetId="29" hidden="1">#REF!</definedName>
    <definedName name="XRefCopy183" localSheetId="11" hidden="1">#REF!</definedName>
    <definedName name="XRefCopy183" localSheetId="18" hidden="1">#REF!</definedName>
    <definedName name="XRefCopy183" localSheetId="38" hidden="1">#REF!</definedName>
    <definedName name="XRefCopy183" hidden="1">#REF!</definedName>
    <definedName name="XRefCopy183Row" localSheetId="9" hidden="1">#REF!</definedName>
    <definedName name="XRefCopy183Row" localSheetId="16" hidden="1">#REF!</definedName>
    <definedName name="XRefCopy183Row" localSheetId="10" hidden="1">'NFD CONSO'!#REF!</definedName>
    <definedName name="XRefCopy183Row" localSheetId="29" hidden="1">#REF!</definedName>
    <definedName name="XRefCopy183Row" localSheetId="11" hidden="1">#REF!</definedName>
    <definedName name="XRefCopy183Row" localSheetId="18" hidden="1">#REF!</definedName>
    <definedName name="XRefCopy183Row" localSheetId="38" hidden="1">#REF!</definedName>
    <definedName name="XRefCopy183Row" hidden="1">#REF!</definedName>
    <definedName name="XRefCopy184" localSheetId="9" hidden="1">#REF!</definedName>
    <definedName name="XRefCopy184" localSheetId="16" hidden="1">#REF!</definedName>
    <definedName name="XRefCopy184" localSheetId="10" hidden="1">'NFD CONSO'!#REF!</definedName>
    <definedName name="XRefCopy184" localSheetId="29" hidden="1">#REF!</definedName>
    <definedName name="XRefCopy184" localSheetId="11" hidden="1">#REF!</definedName>
    <definedName name="XRefCopy184" localSheetId="18" hidden="1">#REF!</definedName>
    <definedName name="XRefCopy184" localSheetId="38" hidden="1">#REF!</definedName>
    <definedName name="XRefCopy184" hidden="1">#REF!</definedName>
    <definedName name="XRefCopy184Row" localSheetId="9" hidden="1">#REF!</definedName>
    <definedName name="XRefCopy184Row" localSheetId="16" hidden="1">#REF!</definedName>
    <definedName name="XRefCopy184Row" localSheetId="10" hidden="1">'NFD CONSO'!#REF!</definedName>
    <definedName name="XRefCopy184Row" localSheetId="29" hidden="1">#REF!</definedName>
    <definedName name="XRefCopy184Row" localSheetId="11" hidden="1">#REF!</definedName>
    <definedName name="XRefCopy184Row" localSheetId="18" hidden="1">#REF!</definedName>
    <definedName name="XRefCopy184Row" localSheetId="38" hidden="1">#REF!</definedName>
    <definedName name="XRefCopy184Row" hidden="1">#REF!</definedName>
    <definedName name="XRefCopy185" localSheetId="9" hidden="1">#REF!</definedName>
    <definedName name="XRefCopy185" localSheetId="16" hidden="1">#REF!</definedName>
    <definedName name="XRefCopy185" localSheetId="10" hidden="1">'NFD CONSO'!#REF!</definedName>
    <definedName name="XRefCopy185" localSheetId="29" hidden="1">#REF!</definedName>
    <definedName name="XRefCopy185" localSheetId="11" hidden="1">#REF!</definedName>
    <definedName name="XRefCopy185" localSheetId="18" hidden="1">#REF!</definedName>
    <definedName name="XRefCopy185" localSheetId="38" hidden="1">#REF!</definedName>
    <definedName name="XRefCopy185" hidden="1">#REF!</definedName>
    <definedName name="XRefCopy185Row" localSheetId="9" hidden="1">#REF!</definedName>
    <definedName name="XRefCopy185Row" localSheetId="16" hidden="1">#REF!</definedName>
    <definedName name="XRefCopy185Row" localSheetId="10" hidden="1">'NFD CONSO'!#REF!</definedName>
    <definedName name="XRefCopy185Row" localSheetId="29" hidden="1">#REF!</definedName>
    <definedName name="XRefCopy185Row" localSheetId="11" hidden="1">#REF!</definedName>
    <definedName name="XRefCopy185Row" localSheetId="18" hidden="1">#REF!</definedName>
    <definedName name="XRefCopy185Row" localSheetId="38" hidden="1">#REF!</definedName>
    <definedName name="XRefCopy185Row" hidden="1">#REF!</definedName>
    <definedName name="XRefCopy186" localSheetId="9" hidden="1">#REF!</definedName>
    <definedName name="XRefCopy186" localSheetId="16" hidden="1">#REF!</definedName>
    <definedName name="XRefCopy186" localSheetId="10" hidden="1">'NFD CONSO'!#REF!</definedName>
    <definedName name="XRefCopy186" localSheetId="29" hidden="1">#REF!</definedName>
    <definedName name="XRefCopy186" localSheetId="11" hidden="1">#REF!</definedName>
    <definedName name="XRefCopy186" localSheetId="18" hidden="1">#REF!</definedName>
    <definedName name="XRefCopy186" localSheetId="38" hidden="1">#REF!</definedName>
    <definedName name="XRefCopy186" hidden="1">#REF!</definedName>
    <definedName name="XRefCopy186Row" localSheetId="9" hidden="1">#REF!</definedName>
    <definedName name="XRefCopy186Row" localSheetId="16" hidden="1">#REF!</definedName>
    <definedName name="XRefCopy186Row" localSheetId="10" hidden="1">'NFD CONSO'!#REF!</definedName>
    <definedName name="XRefCopy186Row" localSheetId="29" hidden="1">#REF!</definedName>
    <definedName name="XRefCopy186Row" localSheetId="11" hidden="1">#REF!</definedName>
    <definedName name="XRefCopy186Row" localSheetId="18" hidden="1">#REF!</definedName>
    <definedName name="XRefCopy186Row" localSheetId="38" hidden="1">#REF!</definedName>
    <definedName name="XRefCopy186Row" hidden="1">#REF!</definedName>
    <definedName name="XRefCopy188" localSheetId="9" hidden="1">#REF!</definedName>
    <definedName name="XRefCopy188" localSheetId="16" hidden="1">#REF!</definedName>
    <definedName name="XRefCopy188" localSheetId="10" hidden="1">'NFD CONSO'!#REF!</definedName>
    <definedName name="XRefCopy188" localSheetId="29" hidden="1">#REF!</definedName>
    <definedName name="XRefCopy188" localSheetId="11" hidden="1">#REF!</definedName>
    <definedName name="XRefCopy188" localSheetId="18" hidden="1">#REF!</definedName>
    <definedName name="XRefCopy188" localSheetId="38" hidden="1">#REF!</definedName>
    <definedName name="XRefCopy188" hidden="1">#REF!</definedName>
    <definedName name="XRefCopy188Row" localSheetId="9" hidden="1">#REF!</definedName>
    <definedName name="XRefCopy188Row" localSheetId="16" hidden="1">#REF!</definedName>
    <definedName name="XRefCopy188Row" localSheetId="10" hidden="1">'NFD CONSO'!#REF!</definedName>
    <definedName name="XRefCopy188Row" localSheetId="29" hidden="1">#REF!</definedName>
    <definedName name="XRefCopy188Row" localSheetId="11" hidden="1">#REF!</definedName>
    <definedName name="XRefCopy188Row" localSheetId="18" hidden="1">#REF!</definedName>
    <definedName name="XRefCopy188Row" localSheetId="38" hidden="1">#REF!</definedName>
    <definedName name="XRefCopy188Row" hidden="1">#REF!</definedName>
    <definedName name="XRefCopy189" localSheetId="9" hidden="1">#REF!</definedName>
    <definedName name="XRefCopy189" localSheetId="16" hidden="1">#REF!</definedName>
    <definedName name="XRefCopy189" localSheetId="10" hidden="1">'NFD CONSO'!#REF!</definedName>
    <definedName name="XRefCopy189" localSheetId="29" hidden="1">#REF!</definedName>
    <definedName name="XRefCopy189" localSheetId="11" hidden="1">#REF!</definedName>
    <definedName name="XRefCopy189" localSheetId="18" hidden="1">#REF!</definedName>
    <definedName name="XRefCopy189" localSheetId="38" hidden="1">#REF!</definedName>
    <definedName name="XRefCopy189" hidden="1">#REF!</definedName>
    <definedName name="XRefCopy189Row" localSheetId="9" hidden="1">#REF!</definedName>
    <definedName name="XRefCopy189Row" localSheetId="16" hidden="1">#REF!</definedName>
    <definedName name="XRefCopy189Row" localSheetId="10" hidden="1">'NFD CONSO'!#REF!</definedName>
    <definedName name="XRefCopy189Row" localSheetId="29" hidden="1">#REF!</definedName>
    <definedName name="XRefCopy189Row" localSheetId="11" hidden="1">#REF!</definedName>
    <definedName name="XRefCopy189Row" localSheetId="18" hidden="1">#REF!</definedName>
    <definedName name="XRefCopy189Row" localSheetId="38" hidden="1">#REF!</definedName>
    <definedName name="XRefCopy189Row" hidden="1">#REF!</definedName>
    <definedName name="XRefCopy18Row" localSheetId="9" hidden="1">#REF!</definedName>
    <definedName name="XRefCopy18Row" localSheetId="16" hidden="1">#REF!</definedName>
    <definedName name="XRefCopy18Row" localSheetId="10" hidden="1">'NFD CONSO'!#REF!</definedName>
    <definedName name="XRefCopy18Row" localSheetId="29" hidden="1">#REF!</definedName>
    <definedName name="XRefCopy18Row" localSheetId="11" hidden="1">#REF!</definedName>
    <definedName name="XRefCopy18Row" localSheetId="18" hidden="1">#REF!</definedName>
    <definedName name="XRefCopy18Row" localSheetId="38" hidden="1">#REF!</definedName>
    <definedName name="XRefCopy18Row" hidden="1">#REF!</definedName>
    <definedName name="XRefCopy19" localSheetId="9" hidden="1">#REF!</definedName>
    <definedName name="XRefCopy19" localSheetId="16" hidden="1">#REF!</definedName>
    <definedName name="XRefCopy19" localSheetId="10" hidden="1">'NFD CONSO'!#REF!</definedName>
    <definedName name="XRefCopy19" localSheetId="29" hidden="1">#REF!</definedName>
    <definedName name="XRefCopy19" localSheetId="11" hidden="1">#REF!</definedName>
    <definedName name="XRefCopy19" localSheetId="18" hidden="1">#REF!</definedName>
    <definedName name="XRefCopy19" localSheetId="38" hidden="1">#REF!</definedName>
    <definedName name="XRefCopy19" hidden="1">#REF!</definedName>
    <definedName name="XRefCopy192" localSheetId="9" hidden="1">#REF!</definedName>
    <definedName name="XRefCopy192" localSheetId="16" hidden="1">#REF!</definedName>
    <definedName name="XRefCopy192" localSheetId="10" hidden="1">'NFD CONSO'!#REF!</definedName>
    <definedName name="XRefCopy192" localSheetId="29" hidden="1">#REF!</definedName>
    <definedName name="XRefCopy192" localSheetId="11" hidden="1">#REF!</definedName>
    <definedName name="XRefCopy192" localSheetId="18" hidden="1">#REF!</definedName>
    <definedName name="XRefCopy192" localSheetId="38" hidden="1">#REF!</definedName>
    <definedName name="XRefCopy192" hidden="1">#REF!</definedName>
    <definedName name="XRefCopy192Row" localSheetId="9" hidden="1">#REF!</definedName>
    <definedName name="XRefCopy192Row" localSheetId="51" hidden="1">#REF!</definedName>
    <definedName name="XRefCopy192Row" localSheetId="16" hidden="1">#REF!</definedName>
    <definedName name="XRefCopy192Row" localSheetId="10" hidden="1">'NFD CONSO'!#REF!</definedName>
    <definedName name="XRefCopy192Row" localSheetId="29" hidden="1">#REF!</definedName>
    <definedName name="XRefCopy192Row" localSheetId="11" hidden="1">#REF!</definedName>
    <definedName name="XRefCopy192Row" localSheetId="18" hidden="1">#REF!</definedName>
    <definedName name="XRefCopy192Row" localSheetId="38" hidden="1">#REF!</definedName>
    <definedName name="XRefCopy192Row" hidden="1">#REF!</definedName>
    <definedName name="XRefCopy193" localSheetId="9" hidden="1">#REF!</definedName>
    <definedName name="XRefCopy193" localSheetId="51" hidden="1">#REF!</definedName>
    <definedName name="XRefCopy193" localSheetId="16" hidden="1">#REF!</definedName>
    <definedName name="XRefCopy193" localSheetId="10" hidden="1">'NFD CONSO'!#REF!</definedName>
    <definedName name="XRefCopy193" localSheetId="29" hidden="1">#REF!</definedName>
    <definedName name="XRefCopy193" localSheetId="11" hidden="1">#REF!</definedName>
    <definedName name="XRefCopy193" localSheetId="18" hidden="1">#REF!</definedName>
    <definedName name="XRefCopy193" localSheetId="38" hidden="1">#REF!</definedName>
    <definedName name="XRefCopy193" hidden="1">#REF!</definedName>
    <definedName name="XRefCopy193Row" localSheetId="9" hidden="1">#REF!</definedName>
    <definedName name="XRefCopy193Row" localSheetId="51" hidden="1">#REF!</definedName>
    <definedName name="XRefCopy193Row" localSheetId="16" hidden="1">#REF!</definedName>
    <definedName name="XRefCopy193Row" localSheetId="10" hidden="1">'NFD CONSO'!#REF!</definedName>
    <definedName name="XRefCopy193Row" localSheetId="29" hidden="1">#REF!</definedName>
    <definedName name="XRefCopy193Row" localSheetId="11" hidden="1">#REF!</definedName>
    <definedName name="XRefCopy193Row" localSheetId="18" hidden="1">#REF!</definedName>
    <definedName name="XRefCopy193Row" localSheetId="38" hidden="1">#REF!</definedName>
    <definedName name="XRefCopy193Row" hidden="1">#REF!</definedName>
    <definedName name="XRefCopy194" localSheetId="9" hidden="1">#REF!</definedName>
    <definedName name="XRefCopy194" localSheetId="51" hidden="1">#REF!</definedName>
    <definedName name="XRefCopy194" localSheetId="16" hidden="1">#REF!</definedName>
    <definedName name="XRefCopy194" localSheetId="10" hidden="1">'NFD CONSO'!#REF!</definedName>
    <definedName name="XRefCopy194" localSheetId="29" hidden="1">#REF!</definedName>
    <definedName name="XRefCopy194" localSheetId="11" hidden="1">#REF!</definedName>
    <definedName name="XRefCopy194" localSheetId="18" hidden="1">#REF!</definedName>
    <definedName name="XRefCopy194" localSheetId="38" hidden="1">#REF!</definedName>
    <definedName name="XRefCopy194" hidden="1">#REF!</definedName>
    <definedName name="XRefCopy194Row" localSheetId="9" hidden="1">#REF!</definedName>
    <definedName name="XRefCopy194Row" localSheetId="51" hidden="1">#REF!</definedName>
    <definedName name="XRefCopy194Row" localSheetId="16" hidden="1">#REF!</definedName>
    <definedName name="XRefCopy194Row" localSheetId="10" hidden="1">'NFD CONSO'!#REF!</definedName>
    <definedName name="XRefCopy194Row" localSheetId="29" hidden="1">#REF!</definedName>
    <definedName name="XRefCopy194Row" localSheetId="11" hidden="1">#REF!</definedName>
    <definedName name="XRefCopy194Row" localSheetId="18" hidden="1">#REF!</definedName>
    <definedName name="XRefCopy194Row" localSheetId="38" hidden="1">#REF!</definedName>
    <definedName name="XRefCopy194Row" hidden="1">#REF!</definedName>
    <definedName name="XRefCopy195" localSheetId="9" hidden="1">#REF!</definedName>
    <definedName name="XRefCopy195" localSheetId="51" hidden="1">#REF!</definedName>
    <definedName name="XRefCopy195" localSheetId="16" hidden="1">#REF!</definedName>
    <definedName name="XRefCopy195" localSheetId="10" hidden="1">'NFD CONSO'!#REF!</definedName>
    <definedName name="XRefCopy195" localSheetId="29" hidden="1">#REF!</definedName>
    <definedName name="XRefCopy195" localSheetId="11" hidden="1">#REF!</definedName>
    <definedName name="XRefCopy195" localSheetId="18" hidden="1">#REF!</definedName>
    <definedName name="XRefCopy195" localSheetId="38" hidden="1">#REF!</definedName>
    <definedName name="XRefCopy195" hidden="1">#REF!</definedName>
    <definedName name="XRefCopy195Row" localSheetId="9" hidden="1">#REF!</definedName>
    <definedName name="XRefCopy195Row" localSheetId="51" hidden="1">#REF!</definedName>
    <definedName name="XRefCopy195Row" localSheetId="16" hidden="1">#REF!</definedName>
    <definedName name="XRefCopy195Row" localSheetId="10" hidden="1">'NFD CONSO'!#REF!</definedName>
    <definedName name="XRefCopy195Row" localSheetId="29" hidden="1">#REF!</definedName>
    <definedName name="XRefCopy195Row" localSheetId="11" hidden="1">#REF!</definedName>
    <definedName name="XRefCopy195Row" localSheetId="18" hidden="1">#REF!</definedName>
    <definedName name="XRefCopy195Row" localSheetId="38" hidden="1">#REF!</definedName>
    <definedName name="XRefCopy195Row" hidden="1">#REF!</definedName>
    <definedName name="XRefCopy196" localSheetId="9" hidden="1">#REF!</definedName>
    <definedName name="XRefCopy196" localSheetId="51" hidden="1">#REF!</definedName>
    <definedName name="XRefCopy196" localSheetId="16" hidden="1">#REF!</definedName>
    <definedName name="XRefCopy196" localSheetId="10" hidden="1">'NFD CONSO'!#REF!</definedName>
    <definedName name="XRefCopy196" localSheetId="29" hidden="1">#REF!</definedName>
    <definedName name="XRefCopy196" localSheetId="11" hidden="1">#REF!</definedName>
    <definedName name="XRefCopy196" localSheetId="18" hidden="1">#REF!</definedName>
    <definedName name="XRefCopy196" localSheetId="38" hidden="1">#REF!</definedName>
    <definedName name="XRefCopy196" hidden="1">#REF!</definedName>
    <definedName name="XRefCopy196Row" localSheetId="9" hidden="1">#REF!</definedName>
    <definedName name="XRefCopy196Row" localSheetId="51" hidden="1">#REF!</definedName>
    <definedName name="XRefCopy196Row" localSheetId="16" hidden="1">#REF!</definedName>
    <definedName name="XRefCopy196Row" localSheetId="10" hidden="1">'NFD CONSO'!#REF!</definedName>
    <definedName name="XRefCopy196Row" localSheetId="29" hidden="1">#REF!</definedName>
    <definedName name="XRefCopy196Row" localSheetId="11" hidden="1">#REF!</definedName>
    <definedName name="XRefCopy196Row" localSheetId="18" hidden="1">#REF!</definedName>
    <definedName name="XRefCopy196Row" localSheetId="38" hidden="1">#REF!</definedName>
    <definedName name="XRefCopy196Row" hidden="1">#REF!</definedName>
    <definedName name="XRefCopy197" localSheetId="9" hidden="1">#REF!</definedName>
    <definedName name="XRefCopy197" localSheetId="51" hidden="1">#REF!</definedName>
    <definedName name="XRefCopy197" localSheetId="16" hidden="1">#REF!</definedName>
    <definedName name="XRefCopy197" localSheetId="10" hidden="1">'NFD CONSO'!#REF!</definedName>
    <definedName name="XRefCopy197" localSheetId="29" hidden="1">#REF!</definedName>
    <definedName name="XRefCopy197" localSheetId="11" hidden="1">#REF!</definedName>
    <definedName name="XRefCopy197" localSheetId="18" hidden="1">#REF!</definedName>
    <definedName name="XRefCopy197" localSheetId="38" hidden="1">#REF!</definedName>
    <definedName name="XRefCopy197" hidden="1">#REF!</definedName>
    <definedName name="XRefCopy197Row" localSheetId="9" hidden="1">#REF!</definedName>
    <definedName name="XRefCopy197Row" localSheetId="51" hidden="1">#REF!</definedName>
    <definedName name="XRefCopy197Row" localSheetId="16" hidden="1">#REF!</definedName>
    <definedName name="XRefCopy197Row" localSheetId="10" hidden="1">'NFD CONSO'!#REF!</definedName>
    <definedName name="XRefCopy197Row" localSheetId="29" hidden="1">#REF!</definedName>
    <definedName name="XRefCopy197Row" localSheetId="11" hidden="1">#REF!</definedName>
    <definedName name="XRefCopy197Row" localSheetId="18" hidden="1">#REF!</definedName>
    <definedName name="XRefCopy197Row" localSheetId="38" hidden="1">#REF!</definedName>
    <definedName name="XRefCopy197Row" hidden="1">#REF!</definedName>
    <definedName name="XRefCopy198" localSheetId="9" hidden="1">#REF!</definedName>
    <definedName name="XRefCopy198" localSheetId="51" hidden="1">#REF!</definedName>
    <definedName name="XRefCopy198" localSheetId="16" hidden="1">#REF!</definedName>
    <definedName name="XRefCopy198" localSheetId="10" hidden="1">'NFD CONSO'!#REF!</definedName>
    <definedName name="XRefCopy198" localSheetId="29" hidden="1">#REF!</definedName>
    <definedName name="XRefCopy198" localSheetId="11" hidden="1">#REF!</definedName>
    <definedName name="XRefCopy198" localSheetId="18" hidden="1">#REF!</definedName>
    <definedName name="XRefCopy198" localSheetId="38" hidden="1">#REF!</definedName>
    <definedName name="XRefCopy198" hidden="1">#REF!</definedName>
    <definedName name="XRefCopy198Row" localSheetId="9" hidden="1">#REF!</definedName>
    <definedName name="XRefCopy198Row" localSheetId="51" hidden="1">#REF!</definedName>
    <definedName name="XRefCopy198Row" localSheetId="16" hidden="1">#REF!</definedName>
    <definedName name="XRefCopy198Row" localSheetId="10" hidden="1">'NFD CONSO'!#REF!</definedName>
    <definedName name="XRefCopy198Row" localSheetId="29" hidden="1">#REF!</definedName>
    <definedName name="XRefCopy198Row" localSheetId="11" hidden="1">#REF!</definedName>
    <definedName name="XRefCopy198Row" localSheetId="18" hidden="1">#REF!</definedName>
    <definedName name="XRefCopy198Row" localSheetId="38" hidden="1">#REF!</definedName>
    <definedName name="XRefCopy198Row" hidden="1">#REF!</definedName>
    <definedName name="XRefCopy199" localSheetId="9" hidden="1">#REF!</definedName>
    <definedName name="XRefCopy199" localSheetId="51" hidden="1">#REF!</definedName>
    <definedName name="XRefCopy199" localSheetId="16" hidden="1">#REF!</definedName>
    <definedName name="XRefCopy199" localSheetId="10" hidden="1">'NFD CONSO'!#REF!</definedName>
    <definedName name="XRefCopy199" localSheetId="29" hidden="1">#REF!</definedName>
    <definedName name="XRefCopy199" localSheetId="11" hidden="1">#REF!</definedName>
    <definedName name="XRefCopy199" localSheetId="18" hidden="1">#REF!</definedName>
    <definedName name="XRefCopy199" localSheetId="38" hidden="1">#REF!</definedName>
    <definedName name="XRefCopy199" hidden="1">#REF!</definedName>
    <definedName name="XRefCopy199Row" localSheetId="9" hidden="1">#REF!</definedName>
    <definedName name="XRefCopy199Row" localSheetId="51" hidden="1">#REF!</definedName>
    <definedName name="XRefCopy199Row" localSheetId="16" hidden="1">#REF!</definedName>
    <definedName name="XRefCopy199Row" localSheetId="10" hidden="1">'NFD CONSO'!#REF!</definedName>
    <definedName name="XRefCopy199Row" localSheetId="29" hidden="1">#REF!</definedName>
    <definedName name="XRefCopy199Row" localSheetId="11" hidden="1">#REF!</definedName>
    <definedName name="XRefCopy199Row" localSheetId="18" hidden="1">#REF!</definedName>
    <definedName name="XRefCopy199Row" localSheetId="38" hidden="1">#REF!</definedName>
    <definedName name="XRefCopy199Row" hidden="1">#REF!</definedName>
    <definedName name="XRefCopy19Row" localSheetId="9" hidden="1">#REF!</definedName>
    <definedName name="XRefCopy19Row" localSheetId="51" hidden="1">#REF!</definedName>
    <definedName name="XRefCopy19Row" localSheetId="16" hidden="1">#REF!</definedName>
    <definedName name="XRefCopy19Row" localSheetId="10" hidden="1">'NFD CONSO'!#REF!</definedName>
    <definedName name="XRefCopy19Row" localSheetId="29" hidden="1">#REF!</definedName>
    <definedName name="XRefCopy19Row" localSheetId="11" hidden="1">#REF!</definedName>
    <definedName name="XRefCopy19Row" localSheetId="18" hidden="1">#REF!</definedName>
    <definedName name="XRefCopy19Row" localSheetId="38" hidden="1">#REF!</definedName>
    <definedName name="XRefCopy19Row" hidden="1">#REF!</definedName>
    <definedName name="XRefCopy1Row" localSheetId="9" hidden="1">#REF!</definedName>
    <definedName name="XRefCopy1Row" localSheetId="51" hidden="1">#REF!</definedName>
    <definedName name="XRefCopy1Row" localSheetId="16" hidden="1">#REF!</definedName>
    <definedName name="XRefCopy1Row" localSheetId="10" hidden="1">'NFD CONSO'!#REF!</definedName>
    <definedName name="XRefCopy1Row" localSheetId="29" hidden="1">#REF!</definedName>
    <definedName name="XRefCopy1Row" localSheetId="11" hidden="1">#REF!</definedName>
    <definedName name="XRefCopy1Row" localSheetId="18" hidden="1">#REF!</definedName>
    <definedName name="XRefCopy1Row" localSheetId="38" hidden="1">#REF!</definedName>
    <definedName name="XRefCopy1Row" hidden="1">#REF!</definedName>
    <definedName name="XRefCopy2" localSheetId="9" hidden="1">#REF!</definedName>
    <definedName name="XRefCopy2" localSheetId="51" hidden="1">#REF!</definedName>
    <definedName name="XRefCopy2" localSheetId="16" hidden="1">#REF!</definedName>
    <definedName name="XRefCopy2" localSheetId="10" hidden="1">'NFD CONSO'!#REF!</definedName>
    <definedName name="XRefCopy2" localSheetId="29" hidden="1">#REF!</definedName>
    <definedName name="XRefCopy2" localSheetId="11" hidden="1">#REF!</definedName>
    <definedName name="XRefCopy2" localSheetId="18" hidden="1">#REF!</definedName>
    <definedName name="XRefCopy2" localSheetId="38" hidden="1">#REF!</definedName>
    <definedName name="XRefCopy2" hidden="1">#REF!</definedName>
    <definedName name="XRefCopy20" localSheetId="9" hidden="1">#REF!</definedName>
    <definedName name="XRefCopy20" localSheetId="16" hidden="1">#REF!</definedName>
    <definedName name="XRefCopy20" localSheetId="10" hidden="1">'NFD CONSO'!#REF!</definedName>
    <definedName name="XRefCopy20" localSheetId="29" hidden="1">#REF!</definedName>
    <definedName name="XRefCopy20" localSheetId="11" hidden="1">#REF!</definedName>
    <definedName name="XRefCopy20" localSheetId="18" hidden="1">#REF!</definedName>
    <definedName name="XRefCopy20" localSheetId="38" hidden="1">#REF!</definedName>
    <definedName name="XRefCopy20" hidden="1">#REF!</definedName>
    <definedName name="XRefCopy200" localSheetId="9" hidden="1">#REF!</definedName>
    <definedName name="XRefCopy200" localSheetId="16" hidden="1">#REF!</definedName>
    <definedName name="XRefCopy200" localSheetId="10" hidden="1">'NFD CONSO'!#REF!</definedName>
    <definedName name="XRefCopy200" localSheetId="29" hidden="1">#REF!</definedName>
    <definedName name="XRefCopy200" localSheetId="11" hidden="1">#REF!</definedName>
    <definedName name="XRefCopy200" localSheetId="18" hidden="1">#REF!</definedName>
    <definedName name="XRefCopy200" localSheetId="38" hidden="1">#REF!</definedName>
    <definedName name="XRefCopy200" hidden="1">#REF!</definedName>
    <definedName name="XRefCopy200Row" localSheetId="9" hidden="1">#REF!</definedName>
    <definedName name="XRefCopy200Row" localSheetId="51" hidden="1">#REF!</definedName>
    <definedName name="XRefCopy200Row" localSheetId="16" hidden="1">#REF!</definedName>
    <definedName name="XRefCopy200Row" localSheetId="10" hidden="1">'NFD CONSO'!#REF!</definedName>
    <definedName name="XRefCopy200Row" localSheetId="29" hidden="1">#REF!</definedName>
    <definedName name="XRefCopy200Row" localSheetId="11" hidden="1">#REF!</definedName>
    <definedName name="XRefCopy200Row" localSheetId="18" hidden="1">#REF!</definedName>
    <definedName name="XRefCopy200Row" localSheetId="38" hidden="1">#REF!</definedName>
    <definedName name="XRefCopy200Row" hidden="1">#REF!</definedName>
    <definedName name="XRefCopy201" localSheetId="9" hidden="1">#REF!</definedName>
    <definedName name="XRefCopy201" localSheetId="51" hidden="1">#REF!</definedName>
    <definedName name="XRefCopy201" localSheetId="16" hidden="1">#REF!</definedName>
    <definedName name="XRefCopy201" localSheetId="10" hidden="1">'NFD CONSO'!#REF!</definedName>
    <definedName name="XRefCopy201" localSheetId="29" hidden="1">#REF!</definedName>
    <definedName name="XRefCopy201" localSheetId="11" hidden="1">#REF!</definedName>
    <definedName name="XRefCopy201" localSheetId="18" hidden="1">#REF!</definedName>
    <definedName name="XRefCopy201" localSheetId="38" hidden="1">#REF!</definedName>
    <definedName name="XRefCopy201" hidden="1">#REF!</definedName>
    <definedName name="XRefCopy201Row" localSheetId="9" hidden="1">#REF!</definedName>
    <definedName name="XRefCopy201Row" localSheetId="51" hidden="1">#REF!</definedName>
    <definedName name="XRefCopy201Row" localSheetId="16" hidden="1">#REF!</definedName>
    <definedName name="XRefCopy201Row" localSheetId="10" hidden="1">'NFD CONSO'!#REF!</definedName>
    <definedName name="XRefCopy201Row" localSheetId="29" hidden="1">#REF!</definedName>
    <definedName name="XRefCopy201Row" localSheetId="11" hidden="1">#REF!</definedName>
    <definedName name="XRefCopy201Row" localSheetId="18" hidden="1">#REF!</definedName>
    <definedName name="XRefCopy201Row" localSheetId="38" hidden="1">#REF!</definedName>
    <definedName name="XRefCopy201Row" hidden="1">#REF!</definedName>
    <definedName name="XRefCopy202" localSheetId="9" hidden="1">#REF!</definedName>
    <definedName name="XRefCopy202" localSheetId="51" hidden="1">#REF!</definedName>
    <definedName name="XRefCopy202" localSheetId="16" hidden="1">#REF!</definedName>
    <definedName name="XRefCopy202" localSheetId="10" hidden="1">'NFD CONSO'!#REF!</definedName>
    <definedName name="XRefCopy202" localSheetId="29" hidden="1">#REF!</definedName>
    <definedName name="XRefCopy202" localSheetId="11" hidden="1">#REF!</definedName>
    <definedName name="XRefCopy202" localSheetId="18" hidden="1">#REF!</definedName>
    <definedName name="XRefCopy202" localSheetId="38" hidden="1">#REF!</definedName>
    <definedName name="XRefCopy202" hidden="1">#REF!</definedName>
    <definedName name="XRefCopy202Row" localSheetId="9" hidden="1">#REF!</definedName>
    <definedName name="XRefCopy202Row" localSheetId="51" hidden="1">#REF!</definedName>
    <definedName name="XRefCopy202Row" localSheetId="16" hidden="1">#REF!</definedName>
    <definedName name="XRefCopy202Row" localSheetId="10" hidden="1">'NFD CONSO'!#REF!</definedName>
    <definedName name="XRefCopy202Row" localSheetId="29" hidden="1">#REF!</definedName>
    <definedName name="XRefCopy202Row" localSheetId="11" hidden="1">#REF!</definedName>
    <definedName name="XRefCopy202Row" localSheetId="18" hidden="1">#REF!</definedName>
    <definedName name="XRefCopy202Row" localSheetId="38" hidden="1">#REF!</definedName>
    <definedName name="XRefCopy202Row" hidden="1">#REF!</definedName>
    <definedName name="XRefCopy203" localSheetId="9" hidden="1">#REF!</definedName>
    <definedName name="XRefCopy203" localSheetId="51" hidden="1">#REF!</definedName>
    <definedName name="XRefCopy203" localSheetId="16" hidden="1">#REF!</definedName>
    <definedName name="XRefCopy203" localSheetId="10" hidden="1">'NFD CONSO'!#REF!</definedName>
    <definedName name="XRefCopy203" localSheetId="29" hidden="1">#REF!</definedName>
    <definedName name="XRefCopy203" localSheetId="11" hidden="1">#REF!</definedName>
    <definedName name="XRefCopy203" localSheetId="18" hidden="1">#REF!</definedName>
    <definedName name="XRefCopy203" localSheetId="38" hidden="1">#REF!</definedName>
    <definedName name="XRefCopy203" hidden="1">#REF!</definedName>
    <definedName name="XRefCopy203Row" localSheetId="9" hidden="1">#REF!</definedName>
    <definedName name="XRefCopy203Row" localSheetId="51" hidden="1">#REF!</definedName>
    <definedName name="XRefCopy203Row" localSheetId="16" hidden="1">#REF!</definedName>
    <definedName name="XRefCopy203Row" localSheetId="10" hidden="1">'NFD CONSO'!#REF!</definedName>
    <definedName name="XRefCopy203Row" localSheetId="29" hidden="1">#REF!</definedName>
    <definedName name="XRefCopy203Row" localSheetId="11" hidden="1">#REF!</definedName>
    <definedName name="XRefCopy203Row" localSheetId="18" hidden="1">#REF!</definedName>
    <definedName name="XRefCopy203Row" localSheetId="38" hidden="1">#REF!</definedName>
    <definedName name="XRefCopy203Row" hidden="1">#REF!</definedName>
    <definedName name="XRefCopy204" localSheetId="9" hidden="1">#REF!</definedName>
    <definedName name="XRefCopy204" localSheetId="51" hidden="1">#REF!</definedName>
    <definedName name="XRefCopy204" localSheetId="16" hidden="1">#REF!</definedName>
    <definedName name="XRefCopy204" localSheetId="10" hidden="1">'NFD CONSO'!#REF!</definedName>
    <definedName name="XRefCopy204" localSheetId="29" hidden="1">#REF!</definedName>
    <definedName name="XRefCopy204" localSheetId="11" hidden="1">#REF!</definedName>
    <definedName name="XRefCopy204" localSheetId="18" hidden="1">#REF!</definedName>
    <definedName name="XRefCopy204" localSheetId="38" hidden="1">#REF!</definedName>
    <definedName name="XRefCopy204" hidden="1">#REF!</definedName>
    <definedName name="XRefCopy204Row" localSheetId="9" hidden="1">#REF!</definedName>
    <definedName name="XRefCopy204Row" localSheetId="51" hidden="1">#REF!</definedName>
    <definedName name="XRefCopy204Row" localSheetId="16" hidden="1">#REF!</definedName>
    <definedName name="XRefCopy204Row" localSheetId="10" hidden="1">'NFD CONSO'!#REF!</definedName>
    <definedName name="XRefCopy204Row" localSheetId="29" hidden="1">#REF!</definedName>
    <definedName name="XRefCopy204Row" localSheetId="11" hidden="1">#REF!</definedName>
    <definedName name="XRefCopy204Row" localSheetId="18" hidden="1">#REF!</definedName>
    <definedName name="XRefCopy204Row" localSheetId="38" hidden="1">#REF!</definedName>
    <definedName name="XRefCopy204Row" hidden="1">#REF!</definedName>
    <definedName name="XRefCopy205" localSheetId="9" hidden="1">#REF!</definedName>
    <definedName name="XRefCopy205" localSheetId="51" hidden="1">#REF!</definedName>
    <definedName name="XRefCopy205" localSheetId="16" hidden="1">#REF!</definedName>
    <definedName name="XRefCopy205" localSheetId="10" hidden="1">'NFD CONSO'!#REF!</definedName>
    <definedName name="XRefCopy205" localSheetId="29" hidden="1">#REF!</definedName>
    <definedName name="XRefCopy205" localSheetId="11" hidden="1">#REF!</definedName>
    <definedName name="XRefCopy205" localSheetId="18" hidden="1">#REF!</definedName>
    <definedName name="XRefCopy205" localSheetId="38" hidden="1">#REF!</definedName>
    <definedName name="XRefCopy205" hidden="1">#REF!</definedName>
    <definedName name="XRefCopy205Row" localSheetId="9" hidden="1">#REF!</definedName>
    <definedName name="XRefCopy205Row" localSheetId="51" hidden="1">#REF!</definedName>
    <definedName name="XRefCopy205Row" localSheetId="16" hidden="1">#REF!</definedName>
    <definedName name="XRefCopy205Row" localSheetId="10" hidden="1">'NFD CONSO'!#REF!</definedName>
    <definedName name="XRefCopy205Row" localSheetId="29" hidden="1">#REF!</definedName>
    <definedName name="XRefCopy205Row" localSheetId="11" hidden="1">#REF!</definedName>
    <definedName name="XRefCopy205Row" localSheetId="18" hidden="1">#REF!</definedName>
    <definedName name="XRefCopy205Row" localSheetId="38" hidden="1">#REF!</definedName>
    <definedName name="XRefCopy205Row" hidden="1">#REF!</definedName>
    <definedName name="XRefCopy206" localSheetId="9" hidden="1">#REF!</definedName>
    <definedName name="XRefCopy206" localSheetId="51" hidden="1">#REF!</definedName>
    <definedName name="XRefCopy206" localSheetId="16" hidden="1">#REF!</definedName>
    <definedName name="XRefCopy206" localSheetId="10" hidden="1">'NFD CONSO'!#REF!</definedName>
    <definedName name="XRefCopy206" localSheetId="29" hidden="1">#REF!</definedName>
    <definedName name="XRefCopy206" localSheetId="11" hidden="1">#REF!</definedName>
    <definedName name="XRefCopy206" localSheetId="18" hidden="1">#REF!</definedName>
    <definedName name="XRefCopy206" localSheetId="38" hidden="1">#REF!</definedName>
    <definedName name="XRefCopy206" hidden="1">#REF!</definedName>
    <definedName name="XRefCopy206Row" localSheetId="9" hidden="1">#REF!</definedName>
    <definedName name="XRefCopy206Row" localSheetId="51" hidden="1">#REF!</definedName>
    <definedName name="XRefCopy206Row" localSheetId="16" hidden="1">#REF!</definedName>
    <definedName name="XRefCopy206Row" localSheetId="10" hidden="1">'NFD CONSO'!#REF!</definedName>
    <definedName name="XRefCopy206Row" localSheetId="29" hidden="1">#REF!</definedName>
    <definedName name="XRefCopy206Row" localSheetId="11" hidden="1">#REF!</definedName>
    <definedName name="XRefCopy206Row" localSheetId="18" hidden="1">#REF!</definedName>
    <definedName name="XRefCopy206Row" localSheetId="38" hidden="1">#REF!</definedName>
    <definedName name="XRefCopy206Row" hidden="1">#REF!</definedName>
    <definedName name="XRefCopy207" localSheetId="9" hidden="1">#REF!</definedName>
    <definedName name="XRefCopy207" localSheetId="51" hidden="1">#REF!</definedName>
    <definedName name="XRefCopy207" localSheetId="16" hidden="1">#REF!</definedName>
    <definedName name="XRefCopy207" localSheetId="10" hidden="1">'NFD CONSO'!#REF!</definedName>
    <definedName name="XRefCopy207" localSheetId="29" hidden="1">#REF!</definedName>
    <definedName name="XRefCopy207" localSheetId="11" hidden="1">#REF!</definedName>
    <definedName name="XRefCopy207" localSheetId="18" hidden="1">#REF!</definedName>
    <definedName name="XRefCopy207" localSheetId="38" hidden="1">#REF!</definedName>
    <definedName name="XRefCopy207" hidden="1">#REF!</definedName>
    <definedName name="XRefCopy207Row" localSheetId="9" hidden="1">#REF!</definedName>
    <definedName name="XRefCopy207Row" localSheetId="51" hidden="1">#REF!</definedName>
    <definedName name="XRefCopy207Row" localSheetId="16" hidden="1">#REF!</definedName>
    <definedName name="XRefCopy207Row" localSheetId="10" hidden="1">'NFD CONSO'!#REF!</definedName>
    <definedName name="XRefCopy207Row" localSheetId="29" hidden="1">#REF!</definedName>
    <definedName name="XRefCopy207Row" localSheetId="11" hidden="1">#REF!</definedName>
    <definedName name="XRefCopy207Row" localSheetId="18" hidden="1">#REF!</definedName>
    <definedName name="XRefCopy207Row" localSheetId="38" hidden="1">#REF!</definedName>
    <definedName name="XRefCopy207Row" hidden="1">#REF!</definedName>
    <definedName name="XRefCopy208" localSheetId="9" hidden="1">#REF!</definedName>
    <definedName name="XRefCopy208" localSheetId="51" hidden="1">#REF!</definedName>
    <definedName name="XRefCopy208" localSheetId="16" hidden="1">#REF!</definedName>
    <definedName name="XRefCopy208" localSheetId="10" hidden="1">'NFD CONSO'!#REF!</definedName>
    <definedName name="XRefCopy208" localSheetId="29" hidden="1">#REF!</definedName>
    <definedName name="XRefCopy208" localSheetId="11" hidden="1">#REF!</definedName>
    <definedName name="XRefCopy208" localSheetId="18" hidden="1">#REF!</definedName>
    <definedName name="XRefCopy208" localSheetId="38" hidden="1">#REF!</definedName>
    <definedName name="XRefCopy208" hidden="1">#REF!</definedName>
    <definedName name="XRefCopy208Row" localSheetId="9" hidden="1">#REF!</definedName>
    <definedName name="XRefCopy208Row" localSheetId="51" hidden="1">#REF!</definedName>
    <definedName name="XRefCopy208Row" localSheetId="16" hidden="1">#REF!</definedName>
    <definedName name="XRefCopy208Row" localSheetId="10" hidden="1">'NFD CONSO'!#REF!</definedName>
    <definedName name="XRefCopy208Row" localSheetId="29" hidden="1">#REF!</definedName>
    <definedName name="XRefCopy208Row" localSheetId="11" hidden="1">#REF!</definedName>
    <definedName name="XRefCopy208Row" localSheetId="18" hidden="1">#REF!</definedName>
    <definedName name="XRefCopy208Row" localSheetId="38" hidden="1">#REF!</definedName>
    <definedName name="XRefCopy208Row" hidden="1">#REF!</definedName>
    <definedName name="XRefCopy209" localSheetId="9" hidden="1">#REF!</definedName>
    <definedName name="XRefCopy209" localSheetId="51" hidden="1">#REF!</definedName>
    <definedName name="XRefCopy209" localSheetId="16" hidden="1">#REF!</definedName>
    <definedName name="XRefCopy209" localSheetId="10" hidden="1">'NFD CONSO'!#REF!</definedName>
    <definedName name="XRefCopy209" localSheetId="29" hidden="1">#REF!</definedName>
    <definedName name="XRefCopy209" localSheetId="11" hidden="1">#REF!</definedName>
    <definedName name="XRefCopy209" localSheetId="18" hidden="1">#REF!</definedName>
    <definedName name="XRefCopy209" localSheetId="38" hidden="1">#REF!</definedName>
    <definedName name="XRefCopy209" hidden="1">#REF!</definedName>
    <definedName name="XRefCopy209Row" localSheetId="9" hidden="1">#REF!</definedName>
    <definedName name="XRefCopy209Row" localSheetId="51" hidden="1">#REF!</definedName>
    <definedName name="XRefCopy209Row" localSheetId="16" hidden="1">#REF!</definedName>
    <definedName name="XRefCopy209Row" localSheetId="10" hidden="1">'NFD CONSO'!#REF!</definedName>
    <definedName name="XRefCopy209Row" localSheetId="29" hidden="1">#REF!</definedName>
    <definedName name="XRefCopy209Row" localSheetId="11" hidden="1">#REF!</definedName>
    <definedName name="XRefCopy209Row" localSheetId="18" hidden="1">#REF!</definedName>
    <definedName name="XRefCopy209Row" localSheetId="38" hidden="1">#REF!</definedName>
    <definedName name="XRefCopy209Row" hidden="1">#REF!</definedName>
    <definedName name="XRefCopy20Row" localSheetId="9" hidden="1">#REF!</definedName>
    <definedName name="XRefCopy20Row" localSheetId="51" hidden="1">#REF!</definedName>
    <definedName name="XRefCopy20Row" localSheetId="16" hidden="1">#REF!</definedName>
    <definedName name="XRefCopy20Row" localSheetId="10" hidden="1">'NFD CONSO'!#REF!</definedName>
    <definedName name="XRefCopy20Row" localSheetId="29" hidden="1">#REF!</definedName>
    <definedName name="XRefCopy20Row" localSheetId="11" hidden="1">#REF!</definedName>
    <definedName name="XRefCopy20Row" localSheetId="18" hidden="1">#REF!</definedName>
    <definedName name="XRefCopy20Row" localSheetId="38" hidden="1">#REF!</definedName>
    <definedName name="XRefCopy20Row" hidden="1">#REF!</definedName>
    <definedName name="XRefCopy21" localSheetId="9" hidden="1">#REF!</definedName>
    <definedName name="XRefCopy21" localSheetId="51" hidden="1">#REF!</definedName>
    <definedName name="XRefCopy21" localSheetId="16" hidden="1">#REF!</definedName>
    <definedName name="XRefCopy21" localSheetId="10" hidden="1">'NFD CONSO'!#REF!</definedName>
    <definedName name="XRefCopy21" localSheetId="29" hidden="1">#REF!</definedName>
    <definedName name="XRefCopy21" localSheetId="11" hidden="1">#REF!</definedName>
    <definedName name="XRefCopy21" localSheetId="18" hidden="1">#REF!</definedName>
    <definedName name="XRefCopy21" localSheetId="38" hidden="1">#REF!</definedName>
    <definedName name="XRefCopy21" hidden="1">#REF!</definedName>
    <definedName name="XRefCopy210" localSheetId="9" hidden="1">#REF!</definedName>
    <definedName name="XRefCopy210" localSheetId="51" hidden="1">#REF!</definedName>
    <definedName name="XRefCopy210" localSheetId="16" hidden="1">#REF!</definedName>
    <definedName name="XRefCopy210" localSheetId="10" hidden="1">'NFD CONSO'!#REF!</definedName>
    <definedName name="XRefCopy210" localSheetId="29" hidden="1">#REF!</definedName>
    <definedName name="XRefCopy210" localSheetId="11" hidden="1">#REF!</definedName>
    <definedName name="XRefCopy210" localSheetId="18" hidden="1">#REF!</definedName>
    <definedName name="XRefCopy210" localSheetId="38" hidden="1">#REF!</definedName>
    <definedName name="XRefCopy210" hidden="1">#REF!</definedName>
    <definedName name="XRefCopy210Row" localSheetId="9" hidden="1">#REF!</definedName>
    <definedName name="XRefCopy210Row" localSheetId="51" hidden="1">#REF!</definedName>
    <definedName name="XRefCopy210Row" localSheetId="16" hidden="1">#REF!</definedName>
    <definedName name="XRefCopy210Row" localSheetId="10" hidden="1">'NFD CONSO'!#REF!</definedName>
    <definedName name="XRefCopy210Row" localSheetId="29" hidden="1">#REF!</definedName>
    <definedName name="XRefCopy210Row" localSheetId="11" hidden="1">#REF!</definedName>
    <definedName name="XRefCopy210Row" localSheetId="18" hidden="1">#REF!</definedName>
    <definedName name="XRefCopy210Row" localSheetId="38" hidden="1">#REF!</definedName>
    <definedName name="XRefCopy210Row" hidden="1">#REF!</definedName>
    <definedName name="XRefCopy211" localSheetId="9" hidden="1">#REF!</definedName>
    <definedName name="XRefCopy211" localSheetId="51" hidden="1">#REF!</definedName>
    <definedName name="XRefCopy211" localSheetId="16" hidden="1">#REF!</definedName>
    <definedName name="XRefCopy211" localSheetId="10" hidden="1">'NFD CONSO'!#REF!</definedName>
    <definedName name="XRefCopy211" localSheetId="29" hidden="1">#REF!</definedName>
    <definedName name="XRefCopy211" localSheetId="11" hidden="1">#REF!</definedName>
    <definedName name="XRefCopy211" localSheetId="18" hidden="1">#REF!</definedName>
    <definedName name="XRefCopy211" localSheetId="38" hidden="1">#REF!</definedName>
    <definedName name="XRefCopy211" hidden="1">#REF!</definedName>
    <definedName name="XRefCopy211Row" localSheetId="9" hidden="1">#REF!</definedName>
    <definedName name="XRefCopy211Row" localSheetId="51" hidden="1">#REF!</definedName>
    <definedName name="XRefCopy211Row" localSheetId="16" hidden="1">#REF!</definedName>
    <definedName name="XRefCopy211Row" localSheetId="10" hidden="1">'NFD CONSO'!#REF!</definedName>
    <definedName name="XRefCopy211Row" localSheetId="29" hidden="1">#REF!</definedName>
    <definedName name="XRefCopy211Row" localSheetId="11" hidden="1">#REF!</definedName>
    <definedName name="XRefCopy211Row" localSheetId="18" hidden="1">#REF!</definedName>
    <definedName name="XRefCopy211Row" localSheetId="38" hidden="1">#REF!</definedName>
    <definedName name="XRefCopy211Row" hidden="1">#REF!</definedName>
    <definedName name="XRefCopy212" localSheetId="9" hidden="1">#REF!</definedName>
    <definedName name="XRefCopy212" localSheetId="51" hidden="1">#REF!</definedName>
    <definedName name="XRefCopy212" localSheetId="16" hidden="1">#REF!</definedName>
    <definedName name="XRefCopy212" localSheetId="10" hidden="1">'NFD CONSO'!#REF!</definedName>
    <definedName name="XRefCopy212" localSheetId="29" hidden="1">#REF!</definedName>
    <definedName name="XRefCopy212" localSheetId="11" hidden="1">#REF!</definedName>
    <definedName name="XRefCopy212" localSheetId="18" hidden="1">#REF!</definedName>
    <definedName name="XRefCopy212" localSheetId="38" hidden="1">#REF!</definedName>
    <definedName name="XRefCopy212" hidden="1">#REF!</definedName>
    <definedName name="XRefCopy212Row" localSheetId="9" hidden="1">#REF!</definedName>
    <definedName name="XRefCopy212Row" localSheetId="51" hidden="1">#REF!</definedName>
    <definedName name="XRefCopy212Row" localSheetId="16" hidden="1">#REF!</definedName>
    <definedName name="XRefCopy212Row" localSheetId="10" hidden="1">'NFD CONSO'!#REF!</definedName>
    <definedName name="XRefCopy212Row" localSheetId="29" hidden="1">#REF!</definedName>
    <definedName name="XRefCopy212Row" localSheetId="11" hidden="1">#REF!</definedName>
    <definedName name="XRefCopy212Row" localSheetId="18" hidden="1">#REF!</definedName>
    <definedName name="XRefCopy212Row" localSheetId="38" hidden="1">#REF!</definedName>
    <definedName name="XRefCopy212Row" hidden="1">#REF!</definedName>
    <definedName name="XRefCopy213" localSheetId="9" hidden="1">#REF!</definedName>
    <definedName name="XRefCopy213" localSheetId="51" hidden="1">#REF!</definedName>
    <definedName name="XRefCopy213" localSheetId="16" hidden="1">#REF!</definedName>
    <definedName name="XRefCopy213" localSheetId="10" hidden="1">'NFD CONSO'!#REF!</definedName>
    <definedName name="XRefCopy213" localSheetId="29" hidden="1">#REF!</definedName>
    <definedName name="XRefCopy213" localSheetId="11" hidden="1">#REF!</definedName>
    <definedName name="XRefCopy213" localSheetId="18" hidden="1">#REF!</definedName>
    <definedName name="XRefCopy213" localSheetId="38" hidden="1">#REF!</definedName>
    <definedName name="XRefCopy213" hidden="1">#REF!</definedName>
    <definedName name="XRefCopy213Row" localSheetId="9" hidden="1">#REF!</definedName>
    <definedName name="XRefCopy213Row" localSheetId="51" hidden="1">#REF!</definedName>
    <definedName name="XRefCopy213Row" localSheetId="16" hidden="1">#REF!</definedName>
    <definedName name="XRefCopy213Row" localSheetId="10" hidden="1">'NFD CONSO'!#REF!</definedName>
    <definedName name="XRefCopy213Row" localSheetId="29" hidden="1">#REF!</definedName>
    <definedName name="XRefCopy213Row" localSheetId="11" hidden="1">#REF!</definedName>
    <definedName name="XRefCopy213Row" localSheetId="18" hidden="1">#REF!</definedName>
    <definedName name="XRefCopy213Row" localSheetId="38" hidden="1">#REF!</definedName>
    <definedName name="XRefCopy213Row" hidden="1">#REF!</definedName>
    <definedName name="XRefCopy214" localSheetId="9" hidden="1">#REF!</definedName>
    <definedName name="XRefCopy214" localSheetId="51" hidden="1">#REF!</definedName>
    <definedName name="XRefCopy214" localSheetId="16" hidden="1">#REF!</definedName>
    <definedName name="XRefCopy214" localSheetId="10" hidden="1">'NFD CONSO'!#REF!</definedName>
    <definedName name="XRefCopy214" localSheetId="29" hidden="1">#REF!</definedName>
    <definedName name="XRefCopy214" localSheetId="11" hidden="1">#REF!</definedName>
    <definedName name="XRefCopy214" localSheetId="18" hidden="1">#REF!</definedName>
    <definedName name="XRefCopy214" localSheetId="38" hidden="1">#REF!</definedName>
    <definedName name="XRefCopy214" hidden="1">#REF!</definedName>
    <definedName name="XRefCopy214Row" localSheetId="9" hidden="1">#REF!</definedName>
    <definedName name="XRefCopy214Row" localSheetId="51" hidden="1">#REF!</definedName>
    <definedName name="XRefCopy214Row" localSheetId="16" hidden="1">#REF!</definedName>
    <definedName name="XRefCopy214Row" localSheetId="10" hidden="1">'NFD CONSO'!#REF!</definedName>
    <definedName name="XRefCopy214Row" localSheetId="29" hidden="1">#REF!</definedName>
    <definedName name="XRefCopy214Row" localSheetId="11" hidden="1">#REF!</definedName>
    <definedName name="XRefCopy214Row" localSheetId="18" hidden="1">#REF!</definedName>
    <definedName name="XRefCopy214Row" localSheetId="38" hidden="1">#REF!</definedName>
    <definedName name="XRefCopy214Row" hidden="1">#REF!</definedName>
    <definedName name="XRefCopy215" localSheetId="9" hidden="1">#REF!</definedName>
    <definedName name="XRefCopy215" localSheetId="51" hidden="1">#REF!</definedName>
    <definedName name="XRefCopy215" localSheetId="16" hidden="1">#REF!</definedName>
    <definedName name="XRefCopy215" localSheetId="10" hidden="1">'NFD CONSO'!#REF!</definedName>
    <definedName name="XRefCopy215" localSheetId="29" hidden="1">#REF!</definedName>
    <definedName name="XRefCopy215" localSheetId="11" hidden="1">#REF!</definedName>
    <definedName name="XRefCopy215" localSheetId="18" hidden="1">#REF!</definedName>
    <definedName name="XRefCopy215" localSheetId="38" hidden="1">#REF!</definedName>
    <definedName name="XRefCopy215" hidden="1">#REF!</definedName>
    <definedName name="XRefCopy215Row" localSheetId="9" hidden="1">#REF!</definedName>
    <definedName name="XRefCopy215Row" localSheetId="51" hidden="1">#REF!</definedName>
    <definedName name="XRefCopy215Row" localSheetId="16" hidden="1">#REF!</definedName>
    <definedName name="XRefCopy215Row" localSheetId="10" hidden="1">'NFD CONSO'!#REF!</definedName>
    <definedName name="XRefCopy215Row" localSheetId="29" hidden="1">#REF!</definedName>
    <definedName name="XRefCopy215Row" localSheetId="11" hidden="1">#REF!</definedName>
    <definedName name="XRefCopy215Row" localSheetId="18" hidden="1">#REF!</definedName>
    <definedName name="XRefCopy215Row" localSheetId="38" hidden="1">#REF!</definedName>
    <definedName name="XRefCopy215Row" hidden="1">#REF!</definedName>
    <definedName name="XRefCopy216" localSheetId="9" hidden="1">#REF!</definedName>
    <definedName name="XRefCopy216" localSheetId="51" hidden="1">#REF!</definedName>
    <definedName name="XRefCopy216" localSheetId="16" hidden="1">#REF!</definedName>
    <definedName name="XRefCopy216" localSheetId="10" hidden="1">'NFD CONSO'!#REF!</definedName>
    <definedName name="XRefCopy216" localSheetId="29" hidden="1">#REF!</definedName>
    <definedName name="XRefCopy216" localSheetId="11" hidden="1">#REF!</definedName>
    <definedName name="XRefCopy216" localSheetId="18" hidden="1">#REF!</definedName>
    <definedName name="XRefCopy216" localSheetId="38" hidden="1">#REF!</definedName>
    <definedName name="XRefCopy216" hidden="1">#REF!</definedName>
    <definedName name="XRefCopy216Row" localSheetId="9" hidden="1">#REF!</definedName>
    <definedName name="XRefCopy216Row" localSheetId="51" hidden="1">#REF!</definedName>
    <definedName name="XRefCopy216Row" localSheetId="16" hidden="1">#REF!</definedName>
    <definedName name="XRefCopy216Row" localSheetId="10" hidden="1">'NFD CONSO'!#REF!</definedName>
    <definedName name="XRefCopy216Row" localSheetId="29" hidden="1">#REF!</definedName>
    <definedName name="XRefCopy216Row" localSheetId="11" hidden="1">#REF!</definedName>
    <definedName name="XRefCopy216Row" localSheetId="18" hidden="1">#REF!</definedName>
    <definedName name="XRefCopy216Row" localSheetId="38" hidden="1">#REF!</definedName>
    <definedName name="XRefCopy216Row" hidden="1">#REF!</definedName>
    <definedName name="XRefCopy217" localSheetId="9" hidden="1">#REF!</definedName>
    <definedName name="XRefCopy217" localSheetId="51" hidden="1">#REF!</definedName>
    <definedName name="XRefCopy217" localSheetId="16" hidden="1">#REF!</definedName>
    <definedName name="XRefCopy217" localSheetId="10" hidden="1">'NFD CONSO'!#REF!</definedName>
    <definedName name="XRefCopy217" localSheetId="29" hidden="1">#REF!</definedName>
    <definedName name="XRefCopy217" localSheetId="11" hidden="1">#REF!</definedName>
    <definedName name="XRefCopy217" localSheetId="18" hidden="1">#REF!</definedName>
    <definedName name="XRefCopy217" localSheetId="38" hidden="1">#REF!</definedName>
    <definedName name="XRefCopy217" hidden="1">#REF!</definedName>
    <definedName name="XRefCopy217Row" localSheetId="9" hidden="1">#REF!</definedName>
    <definedName name="XRefCopy217Row" localSheetId="51" hidden="1">#REF!</definedName>
    <definedName name="XRefCopy217Row" localSheetId="16" hidden="1">#REF!</definedName>
    <definedName name="XRefCopy217Row" localSheetId="10" hidden="1">'NFD CONSO'!#REF!</definedName>
    <definedName name="XRefCopy217Row" localSheetId="29" hidden="1">#REF!</definedName>
    <definedName name="XRefCopy217Row" localSheetId="11" hidden="1">#REF!</definedName>
    <definedName name="XRefCopy217Row" localSheetId="18" hidden="1">#REF!</definedName>
    <definedName name="XRefCopy217Row" localSheetId="38" hidden="1">#REF!</definedName>
    <definedName name="XRefCopy217Row" hidden="1">#REF!</definedName>
    <definedName name="XRefCopy218" localSheetId="9" hidden="1">#REF!</definedName>
    <definedName name="XRefCopy218" localSheetId="51" hidden="1">#REF!</definedName>
    <definedName name="XRefCopy218" localSheetId="16" hidden="1">#REF!</definedName>
    <definedName name="XRefCopy218" localSheetId="10" hidden="1">'NFD CONSO'!#REF!</definedName>
    <definedName name="XRefCopy218" localSheetId="29" hidden="1">#REF!</definedName>
    <definedName name="XRefCopy218" localSheetId="11" hidden="1">#REF!</definedName>
    <definedName name="XRefCopy218" localSheetId="18" hidden="1">#REF!</definedName>
    <definedName name="XRefCopy218" localSheetId="38" hidden="1">#REF!</definedName>
    <definedName name="XRefCopy218" hidden="1">#REF!</definedName>
    <definedName name="XRefCopy218Row" localSheetId="9" hidden="1">#REF!</definedName>
    <definedName name="XRefCopy218Row" localSheetId="51" hidden="1">#REF!</definedName>
    <definedName name="XRefCopy218Row" localSheetId="16" hidden="1">#REF!</definedName>
    <definedName name="XRefCopy218Row" localSheetId="10" hidden="1">'NFD CONSO'!#REF!</definedName>
    <definedName name="XRefCopy218Row" localSheetId="29" hidden="1">#REF!</definedName>
    <definedName name="XRefCopy218Row" localSheetId="11" hidden="1">#REF!</definedName>
    <definedName name="XRefCopy218Row" localSheetId="18" hidden="1">#REF!</definedName>
    <definedName name="XRefCopy218Row" localSheetId="38" hidden="1">#REF!</definedName>
    <definedName name="XRefCopy218Row" hidden="1">#REF!</definedName>
    <definedName name="XRefCopy219" localSheetId="9" hidden="1">#REF!</definedName>
    <definedName name="XRefCopy219" localSheetId="51" hidden="1">#REF!</definedName>
    <definedName name="XRefCopy219" localSheetId="16" hidden="1">#REF!</definedName>
    <definedName name="XRefCopy219" localSheetId="10" hidden="1">'NFD CONSO'!#REF!</definedName>
    <definedName name="XRefCopy219" localSheetId="29" hidden="1">#REF!</definedName>
    <definedName name="XRefCopy219" localSheetId="11" hidden="1">#REF!</definedName>
    <definedName name="XRefCopy219" localSheetId="18" hidden="1">#REF!</definedName>
    <definedName name="XRefCopy219" localSheetId="38" hidden="1">#REF!</definedName>
    <definedName name="XRefCopy219" hidden="1">#REF!</definedName>
    <definedName name="XRefCopy219Row" localSheetId="9" hidden="1">#REF!</definedName>
    <definedName name="XRefCopy219Row" localSheetId="51" hidden="1">#REF!</definedName>
    <definedName name="XRefCopy219Row" localSheetId="16" hidden="1">#REF!</definedName>
    <definedName name="XRefCopy219Row" localSheetId="10" hidden="1">'NFD CONSO'!#REF!</definedName>
    <definedName name="XRefCopy219Row" localSheetId="29" hidden="1">#REF!</definedName>
    <definedName name="XRefCopy219Row" localSheetId="11" hidden="1">#REF!</definedName>
    <definedName name="XRefCopy219Row" localSheetId="18" hidden="1">#REF!</definedName>
    <definedName name="XRefCopy219Row" localSheetId="38" hidden="1">#REF!</definedName>
    <definedName name="XRefCopy219Row" hidden="1">#REF!</definedName>
    <definedName name="XRefCopy21Row" localSheetId="9" hidden="1">#REF!</definedName>
    <definedName name="XRefCopy21Row" localSheetId="51" hidden="1">#REF!</definedName>
    <definedName name="XRefCopy21Row" localSheetId="16" hidden="1">#REF!</definedName>
    <definedName name="XRefCopy21Row" localSheetId="10" hidden="1">'NFD CONSO'!#REF!</definedName>
    <definedName name="XRefCopy21Row" localSheetId="29" hidden="1">#REF!</definedName>
    <definedName name="XRefCopy21Row" localSheetId="11" hidden="1">#REF!</definedName>
    <definedName name="XRefCopy21Row" localSheetId="18" hidden="1">#REF!</definedName>
    <definedName name="XRefCopy21Row" localSheetId="38" hidden="1">#REF!</definedName>
    <definedName name="XRefCopy21Row" hidden="1">#REF!</definedName>
    <definedName name="XRefCopy22" localSheetId="9" hidden="1">#REF!</definedName>
    <definedName name="XRefCopy22" localSheetId="51" hidden="1">#REF!</definedName>
    <definedName name="XRefCopy22" localSheetId="16" hidden="1">#REF!</definedName>
    <definedName name="XRefCopy22" localSheetId="10" hidden="1">'NFD CONSO'!#REF!</definedName>
    <definedName name="XRefCopy22" localSheetId="29" hidden="1">#REF!</definedName>
    <definedName name="XRefCopy22" localSheetId="11" hidden="1">#REF!</definedName>
    <definedName name="XRefCopy22" localSheetId="18" hidden="1">#REF!</definedName>
    <definedName name="XRefCopy22" localSheetId="38" hidden="1">#REF!</definedName>
    <definedName name="XRefCopy22" hidden="1">#REF!</definedName>
    <definedName name="XRefCopy220" localSheetId="9" hidden="1">#REF!</definedName>
    <definedName name="XRefCopy220" localSheetId="51" hidden="1">#REF!</definedName>
    <definedName name="XRefCopy220" localSheetId="16" hidden="1">#REF!</definedName>
    <definedName name="XRefCopy220" localSheetId="10" hidden="1">'NFD CONSO'!#REF!</definedName>
    <definedName name="XRefCopy220" localSheetId="29" hidden="1">#REF!</definedName>
    <definedName name="XRefCopy220" localSheetId="11" hidden="1">#REF!</definedName>
    <definedName name="XRefCopy220" localSheetId="18" hidden="1">#REF!</definedName>
    <definedName name="XRefCopy220" localSheetId="38" hidden="1">#REF!</definedName>
    <definedName name="XRefCopy220" hidden="1">#REF!</definedName>
    <definedName name="XRefCopy220Row" localSheetId="9" hidden="1">#REF!</definedName>
    <definedName name="XRefCopy220Row" localSheetId="51" hidden="1">#REF!</definedName>
    <definedName name="XRefCopy220Row" localSheetId="16" hidden="1">#REF!</definedName>
    <definedName name="XRefCopy220Row" localSheetId="10" hidden="1">'NFD CONSO'!#REF!</definedName>
    <definedName name="XRefCopy220Row" localSheetId="29" hidden="1">#REF!</definedName>
    <definedName name="XRefCopy220Row" localSheetId="11" hidden="1">#REF!</definedName>
    <definedName name="XRefCopy220Row" localSheetId="18" hidden="1">#REF!</definedName>
    <definedName name="XRefCopy220Row" localSheetId="38" hidden="1">#REF!</definedName>
    <definedName name="XRefCopy220Row" hidden="1">#REF!</definedName>
    <definedName name="XRefCopy221" localSheetId="9" hidden="1">#REF!</definedName>
    <definedName name="XRefCopy221" localSheetId="51" hidden="1">#REF!</definedName>
    <definedName name="XRefCopy221" localSheetId="16" hidden="1">#REF!</definedName>
    <definedName name="XRefCopy221" localSheetId="10" hidden="1">'NFD CONSO'!#REF!</definedName>
    <definedName name="XRefCopy221" localSheetId="29" hidden="1">#REF!</definedName>
    <definedName name="XRefCopy221" localSheetId="11" hidden="1">#REF!</definedName>
    <definedName name="XRefCopy221" localSheetId="18" hidden="1">#REF!</definedName>
    <definedName name="XRefCopy221" localSheetId="38" hidden="1">#REF!</definedName>
    <definedName name="XRefCopy221" hidden="1">#REF!</definedName>
    <definedName name="XRefCopy221Row" localSheetId="9" hidden="1">#REF!</definedName>
    <definedName name="XRefCopy221Row" localSheetId="51" hidden="1">#REF!</definedName>
    <definedName name="XRefCopy221Row" localSheetId="16" hidden="1">#REF!</definedName>
    <definedName name="XRefCopy221Row" localSheetId="10" hidden="1">'NFD CONSO'!#REF!</definedName>
    <definedName name="XRefCopy221Row" localSheetId="29" hidden="1">#REF!</definedName>
    <definedName name="XRefCopy221Row" localSheetId="11" hidden="1">#REF!</definedName>
    <definedName name="XRefCopy221Row" localSheetId="18" hidden="1">#REF!</definedName>
    <definedName name="XRefCopy221Row" localSheetId="38" hidden="1">#REF!</definedName>
    <definedName name="XRefCopy221Row" hidden="1">#REF!</definedName>
    <definedName name="XRefCopy222" localSheetId="9" hidden="1">#REF!</definedName>
    <definedName name="XRefCopy222" localSheetId="51" hidden="1">#REF!</definedName>
    <definedName name="XRefCopy222" localSheetId="16" hidden="1">#REF!</definedName>
    <definedName name="XRefCopy222" localSheetId="10" hidden="1">'NFD CONSO'!#REF!</definedName>
    <definedName name="XRefCopy222" localSheetId="29" hidden="1">#REF!</definedName>
    <definedName name="XRefCopy222" localSheetId="11" hidden="1">#REF!</definedName>
    <definedName name="XRefCopy222" localSheetId="18" hidden="1">#REF!</definedName>
    <definedName name="XRefCopy222" localSheetId="38" hidden="1">#REF!</definedName>
    <definedName name="XRefCopy222" hidden="1">#REF!</definedName>
    <definedName name="XRefCopy222Row" localSheetId="9" hidden="1">#REF!</definedName>
    <definedName name="XRefCopy222Row" localSheetId="51" hidden="1">#REF!</definedName>
    <definedName name="XRefCopy222Row" localSheetId="16" hidden="1">#REF!</definedName>
    <definedName name="XRefCopy222Row" localSheetId="10" hidden="1">'NFD CONSO'!#REF!</definedName>
    <definedName name="XRefCopy222Row" localSheetId="29" hidden="1">#REF!</definedName>
    <definedName name="XRefCopy222Row" localSheetId="11" hidden="1">#REF!</definedName>
    <definedName name="XRefCopy222Row" localSheetId="18" hidden="1">#REF!</definedName>
    <definedName name="XRefCopy222Row" localSheetId="38" hidden="1">#REF!</definedName>
    <definedName name="XRefCopy222Row" hidden="1">#REF!</definedName>
    <definedName name="XRefCopy22Row" localSheetId="9" hidden="1">#REF!</definedName>
    <definedName name="XRefCopy22Row" localSheetId="51" hidden="1">#REF!</definedName>
    <definedName name="XRefCopy22Row" localSheetId="16" hidden="1">#REF!</definedName>
    <definedName name="XRefCopy22Row" localSheetId="10" hidden="1">'NFD CONSO'!#REF!</definedName>
    <definedName name="XRefCopy22Row" localSheetId="29" hidden="1">#REF!</definedName>
    <definedName name="XRefCopy22Row" localSheetId="11" hidden="1">#REF!</definedName>
    <definedName name="XRefCopy22Row" localSheetId="18" hidden="1">#REF!</definedName>
    <definedName name="XRefCopy22Row" localSheetId="38" hidden="1">#REF!</definedName>
    <definedName name="XRefCopy22Row" hidden="1">#REF!</definedName>
    <definedName name="XRefCopy23" localSheetId="9" hidden="1">#REF!</definedName>
    <definedName name="XRefCopy23" localSheetId="51" hidden="1">#REF!</definedName>
    <definedName name="XRefCopy23" localSheetId="16" hidden="1">#REF!</definedName>
    <definedName name="XRefCopy23" localSheetId="10" hidden="1">'NFD CONSO'!#REF!</definedName>
    <definedName name="XRefCopy23" localSheetId="29" hidden="1">#REF!</definedName>
    <definedName name="XRefCopy23" localSheetId="11" hidden="1">#REF!</definedName>
    <definedName name="XRefCopy23" localSheetId="18" hidden="1">#REF!</definedName>
    <definedName name="XRefCopy23" localSheetId="38" hidden="1">#REF!</definedName>
    <definedName name="XRefCopy23" hidden="1">#REF!</definedName>
    <definedName name="XRefCopy23Row" localSheetId="9" hidden="1">#REF!</definedName>
    <definedName name="XRefCopy23Row" localSheetId="51" hidden="1">#REF!</definedName>
    <definedName name="XRefCopy23Row" localSheetId="16" hidden="1">#REF!</definedName>
    <definedName name="XRefCopy23Row" localSheetId="10" hidden="1">'NFD CONSO'!#REF!</definedName>
    <definedName name="XRefCopy23Row" localSheetId="29" hidden="1">#REF!</definedName>
    <definedName name="XRefCopy23Row" localSheetId="11" hidden="1">#REF!</definedName>
    <definedName name="XRefCopy23Row" localSheetId="18" hidden="1">#REF!</definedName>
    <definedName name="XRefCopy23Row" localSheetId="38" hidden="1">#REF!</definedName>
    <definedName name="XRefCopy23Row" hidden="1">#REF!</definedName>
    <definedName name="XRefCopy24" localSheetId="9" hidden="1">#REF!</definedName>
    <definedName name="XRefCopy24" localSheetId="16" hidden="1">#REF!</definedName>
    <definedName name="XRefCopy24" localSheetId="10" hidden="1">'NFD CONSO'!#REF!</definedName>
    <definedName name="XRefCopy24" localSheetId="29" hidden="1">#REF!</definedName>
    <definedName name="XRefCopy24" localSheetId="11" hidden="1">#REF!</definedName>
    <definedName name="XRefCopy24" localSheetId="18" hidden="1">#REF!</definedName>
    <definedName name="XRefCopy24" localSheetId="38" hidden="1">#REF!</definedName>
    <definedName name="XRefCopy24" hidden="1">#REF!</definedName>
    <definedName name="XRefCopy24Row" localSheetId="9" hidden="1">#REF!</definedName>
    <definedName name="XRefCopy24Row" localSheetId="16" hidden="1">#REF!</definedName>
    <definedName name="XRefCopy24Row" localSheetId="10" hidden="1">'NFD CONSO'!#REF!</definedName>
    <definedName name="XRefCopy24Row" localSheetId="29" hidden="1">#REF!</definedName>
    <definedName name="XRefCopy24Row" localSheetId="11" hidden="1">#REF!</definedName>
    <definedName name="XRefCopy24Row" localSheetId="18" hidden="1">#REF!</definedName>
    <definedName name="XRefCopy24Row" localSheetId="38" hidden="1">#REF!</definedName>
    <definedName name="XRefCopy24Row" hidden="1">#REF!</definedName>
    <definedName name="XRefCopy25" localSheetId="9" hidden="1">#REF!</definedName>
    <definedName name="XRefCopy25" localSheetId="16" hidden="1">#REF!</definedName>
    <definedName name="XRefCopy25" localSheetId="10" hidden="1">'NFD CONSO'!#REF!</definedName>
    <definedName name="XRefCopy25" localSheetId="29" hidden="1">#REF!</definedName>
    <definedName name="XRefCopy25" localSheetId="11" hidden="1">#REF!</definedName>
    <definedName name="XRefCopy25" localSheetId="18" hidden="1">#REF!</definedName>
    <definedName name="XRefCopy25" localSheetId="38" hidden="1">#REF!</definedName>
    <definedName name="XRefCopy25" hidden="1">#REF!</definedName>
    <definedName name="XRefCopy25Row" localSheetId="9" hidden="1">#REF!</definedName>
    <definedName name="XRefCopy25Row" localSheetId="51" hidden="1">#REF!</definedName>
    <definedName name="XRefCopy25Row" localSheetId="16" hidden="1">#REF!</definedName>
    <definedName name="XRefCopy25Row" localSheetId="10" hidden="1">'NFD CONSO'!#REF!</definedName>
    <definedName name="XRefCopy25Row" localSheetId="29" hidden="1">#REF!</definedName>
    <definedName name="XRefCopy25Row" localSheetId="11" hidden="1">#REF!</definedName>
    <definedName name="XRefCopy25Row" localSheetId="18" hidden="1">#REF!</definedName>
    <definedName name="XRefCopy25Row" localSheetId="38" hidden="1">#REF!</definedName>
    <definedName name="XRefCopy25Row" hidden="1">#REF!</definedName>
    <definedName name="XRefCopy26" localSheetId="9" hidden="1">#REF!</definedName>
    <definedName name="XRefCopy26" localSheetId="51" hidden="1">#REF!</definedName>
    <definedName name="XRefCopy26" localSheetId="16" hidden="1">#REF!</definedName>
    <definedName name="XRefCopy26" localSheetId="10" hidden="1">'NFD CONSO'!#REF!</definedName>
    <definedName name="XRefCopy26" localSheetId="29" hidden="1">#REF!</definedName>
    <definedName name="XRefCopy26" localSheetId="11" hidden="1">#REF!</definedName>
    <definedName name="XRefCopy26" localSheetId="18" hidden="1">#REF!</definedName>
    <definedName name="XRefCopy26" localSheetId="38" hidden="1">#REF!</definedName>
    <definedName name="XRefCopy26" hidden="1">#REF!</definedName>
    <definedName name="XRefCopy262" localSheetId="9" hidden="1">#REF!</definedName>
    <definedName name="XRefCopy262" localSheetId="51" hidden="1">#REF!</definedName>
    <definedName name="XRefCopy262" localSheetId="16" hidden="1">#REF!</definedName>
    <definedName name="XRefCopy262" localSheetId="10" hidden="1">'NFD CONSO'!#REF!</definedName>
    <definedName name="XRefCopy262" localSheetId="29" hidden="1">#REF!</definedName>
    <definedName name="XRefCopy262" localSheetId="11" hidden="1">#REF!</definedName>
    <definedName name="XRefCopy262" localSheetId="18" hidden="1">#REF!</definedName>
    <definedName name="XRefCopy262" localSheetId="38" hidden="1">#REF!</definedName>
    <definedName name="XRefCopy262" hidden="1">#REF!</definedName>
    <definedName name="XRefCopy263" localSheetId="9" hidden="1">#REF!</definedName>
    <definedName name="XRefCopy263" localSheetId="51" hidden="1">#REF!</definedName>
    <definedName name="XRefCopy263" localSheetId="16" hidden="1">#REF!</definedName>
    <definedName name="XRefCopy263" localSheetId="10" hidden="1">'NFD CONSO'!#REF!</definedName>
    <definedName name="XRefCopy263" localSheetId="29" hidden="1">#REF!</definedName>
    <definedName name="XRefCopy263" localSheetId="11" hidden="1">#REF!</definedName>
    <definedName name="XRefCopy263" localSheetId="18" hidden="1">#REF!</definedName>
    <definedName name="XRefCopy263" localSheetId="38" hidden="1">#REF!</definedName>
    <definedName name="XRefCopy263" hidden="1">#REF!</definedName>
    <definedName name="XRefCopy264" localSheetId="9" hidden="1">#REF!</definedName>
    <definedName name="XRefCopy264" localSheetId="16" hidden="1">#REF!</definedName>
    <definedName name="XRefCopy264" localSheetId="10" hidden="1">'NFD CONSO'!#REF!</definedName>
    <definedName name="XRefCopy264" localSheetId="29" hidden="1">#REF!</definedName>
    <definedName name="XRefCopy264" localSheetId="11" hidden="1">#REF!</definedName>
    <definedName name="XRefCopy264" localSheetId="18" hidden="1">#REF!</definedName>
    <definedName name="XRefCopy264" localSheetId="38" hidden="1">#REF!</definedName>
    <definedName name="XRefCopy264" hidden="1">#REF!</definedName>
    <definedName name="XRefCopy26Row" localSheetId="9" hidden="1">#REF!</definedName>
    <definedName name="XRefCopy26Row" localSheetId="10" hidden="1">'NFD CONSO'!#REF!</definedName>
    <definedName name="XRefCopy26Row" localSheetId="11" hidden="1">#REF!</definedName>
    <definedName name="XRefCopy26Row" localSheetId="18" hidden="1">#REF!</definedName>
    <definedName name="XRefCopy26Row" hidden="1">#REF!</definedName>
    <definedName name="XRefCopy27" localSheetId="9" hidden="1">#REF!</definedName>
    <definedName name="XRefCopy27" localSheetId="16" hidden="1">#REF!</definedName>
    <definedName name="XRefCopy27" localSheetId="10" hidden="1">'NFD CONSO'!#REF!</definedName>
    <definedName name="XRefCopy27" localSheetId="29" hidden="1">#REF!</definedName>
    <definedName name="XRefCopy27" localSheetId="11" hidden="1">#REF!</definedName>
    <definedName name="XRefCopy27" localSheetId="18" hidden="1">#REF!</definedName>
    <definedName name="XRefCopy27" localSheetId="38" hidden="1">#REF!</definedName>
    <definedName name="XRefCopy27" hidden="1">#REF!</definedName>
    <definedName name="XRefCopy277" localSheetId="9" hidden="1">#REF!</definedName>
    <definedName name="XRefCopy277" localSheetId="16" hidden="1">#REF!</definedName>
    <definedName name="XRefCopy277" localSheetId="10" hidden="1">'NFD CONSO'!#REF!</definedName>
    <definedName name="XRefCopy277" localSheetId="29" hidden="1">#REF!</definedName>
    <definedName name="XRefCopy277" localSheetId="11" hidden="1">#REF!</definedName>
    <definedName name="XRefCopy277" localSheetId="18" hidden="1">#REF!</definedName>
    <definedName name="XRefCopy277" localSheetId="38" hidden="1">#REF!</definedName>
    <definedName name="XRefCopy277" hidden="1">#REF!</definedName>
    <definedName name="XRefCopy278" localSheetId="9" hidden="1">#REF!</definedName>
    <definedName name="XRefCopy278" localSheetId="16" hidden="1">#REF!</definedName>
    <definedName name="XRefCopy278" localSheetId="10" hidden="1">'NFD CONSO'!#REF!</definedName>
    <definedName name="XRefCopy278" localSheetId="29" hidden="1">#REF!</definedName>
    <definedName name="XRefCopy278" localSheetId="11" hidden="1">#REF!</definedName>
    <definedName name="XRefCopy278" localSheetId="18" hidden="1">#REF!</definedName>
    <definedName name="XRefCopy278" localSheetId="38" hidden="1">#REF!</definedName>
    <definedName name="XRefCopy278" hidden="1">#REF!</definedName>
    <definedName name="XRefCopy279" localSheetId="9" hidden="1">#REF!</definedName>
    <definedName name="XRefCopy279" localSheetId="16" hidden="1">#REF!</definedName>
    <definedName name="XRefCopy279" localSheetId="10" hidden="1">'NFD CONSO'!#REF!</definedName>
    <definedName name="XRefCopy279" localSheetId="29" hidden="1">#REF!</definedName>
    <definedName name="XRefCopy279" localSheetId="11" hidden="1">#REF!</definedName>
    <definedName name="XRefCopy279" localSheetId="18" hidden="1">#REF!</definedName>
    <definedName name="XRefCopy279" localSheetId="38" hidden="1">#REF!</definedName>
    <definedName name="XRefCopy279" hidden="1">#REF!</definedName>
    <definedName name="XRefCopy28" localSheetId="9" hidden="1">#REF!</definedName>
    <definedName name="XRefCopy28" localSheetId="16" hidden="1">#REF!</definedName>
    <definedName name="XRefCopy28" localSheetId="10" hidden="1">'NFD CONSO'!#REF!</definedName>
    <definedName name="XRefCopy28" localSheetId="29" hidden="1">#REF!</definedName>
    <definedName name="XRefCopy28" localSheetId="11" hidden="1">#REF!</definedName>
    <definedName name="XRefCopy28" localSheetId="18" hidden="1">#REF!</definedName>
    <definedName name="XRefCopy28" localSheetId="38" hidden="1">#REF!</definedName>
    <definedName name="XRefCopy28" hidden="1">#REF!</definedName>
    <definedName name="XRefCopy281" localSheetId="9" hidden="1">#REF!</definedName>
    <definedName name="XRefCopy281" localSheetId="16" hidden="1">#REF!</definedName>
    <definedName name="XRefCopy281" localSheetId="10" hidden="1">'NFD CONSO'!#REF!</definedName>
    <definedName name="XRefCopy281" localSheetId="29" hidden="1">#REF!</definedName>
    <definedName name="XRefCopy281" localSheetId="11" hidden="1">#REF!</definedName>
    <definedName name="XRefCopy281" localSheetId="18" hidden="1">#REF!</definedName>
    <definedName name="XRefCopy281" localSheetId="38" hidden="1">#REF!</definedName>
    <definedName name="XRefCopy281" hidden="1">#REF!</definedName>
    <definedName name="XRefCopy282" localSheetId="9" hidden="1">#REF!</definedName>
    <definedName name="XRefCopy282" localSheetId="16" hidden="1">#REF!</definedName>
    <definedName name="XRefCopy282" localSheetId="10" hidden="1">'NFD CONSO'!#REF!</definedName>
    <definedName name="XRefCopy282" localSheetId="29" hidden="1">#REF!</definedName>
    <definedName name="XRefCopy282" localSheetId="11" hidden="1">#REF!</definedName>
    <definedName name="XRefCopy282" localSheetId="18" hidden="1">#REF!</definedName>
    <definedName name="XRefCopy282" localSheetId="38" hidden="1">#REF!</definedName>
    <definedName name="XRefCopy282" hidden="1">#REF!</definedName>
    <definedName name="XRefCopy283" localSheetId="9" hidden="1">#REF!</definedName>
    <definedName name="XRefCopy283" localSheetId="16" hidden="1">#REF!</definedName>
    <definedName name="XRefCopy283" localSheetId="10" hidden="1">'NFD CONSO'!#REF!</definedName>
    <definedName name="XRefCopy283" localSheetId="29" hidden="1">#REF!</definedName>
    <definedName name="XRefCopy283" localSheetId="11" hidden="1">#REF!</definedName>
    <definedName name="XRefCopy283" localSheetId="18" hidden="1">#REF!</definedName>
    <definedName name="XRefCopy283" localSheetId="38" hidden="1">#REF!</definedName>
    <definedName name="XRefCopy283" hidden="1">#REF!</definedName>
    <definedName name="XRefCopy284" localSheetId="9" hidden="1">#REF!</definedName>
    <definedName name="XRefCopy284" localSheetId="16" hidden="1">#REF!</definedName>
    <definedName name="XRefCopy284" localSheetId="10" hidden="1">'NFD CONSO'!#REF!</definedName>
    <definedName name="XRefCopy284" localSheetId="29" hidden="1">#REF!</definedName>
    <definedName name="XRefCopy284" localSheetId="11" hidden="1">#REF!</definedName>
    <definedName name="XRefCopy284" localSheetId="18" hidden="1">#REF!</definedName>
    <definedName name="XRefCopy284" localSheetId="38" hidden="1">#REF!</definedName>
    <definedName name="XRefCopy284" hidden="1">#REF!</definedName>
    <definedName name="XRefCopy285" localSheetId="9" hidden="1">#REF!</definedName>
    <definedName name="XRefCopy285" localSheetId="16" hidden="1">#REF!</definedName>
    <definedName name="XRefCopy285" localSheetId="10" hidden="1">'NFD CONSO'!#REF!</definedName>
    <definedName name="XRefCopy285" localSheetId="29" hidden="1">#REF!</definedName>
    <definedName name="XRefCopy285" localSheetId="11" hidden="1">#REF!</definedName>
    <definedName name="XRefCopy285" localSheetId="18" hidden="1">#REF!</definedName>
    <definedName name="XRefCopy285" localSheetId="38" hidden="1">#REF!</definedName>
    <definedName name="XRefCopy285" hidden="1">#REF!</definedName>
    <definedName name="XRefCopy286" localSheetId="9" hidden="1">#REF!</definedName>
    <definedName name="XRefCopy286" localSheetId="16" hidden="1">#REF!</definedName>
    <definedName name="XRefCopy286" localSheetId="10" hidden="1">'NFD CONSO'!#REF!</definedName>
    <definedName name="XRefCopy286" localSheetId="29" hidden="1">#REF!</definedName>
    <definedName name="XRefCopy286" localSheetId="11" hidden="1">#REF!</definedName>
    <definedName name="XRefCopy286" localSheetId="18" hidden="1">#REF!</definedName>
    <definedName name="XRefCopy286" localSheetId="38" hidden="1">#REF!</definedName>
    <definedName name="XRefCopy286" hidden="1">#REF!</definedName>
    <definedName name="XRefCopy287" localSheetId="9" hidden="1">#REF!</definedName>
    <definedName name="XRefCopy287" localSheetId="16" hidden="1">#REF!</definedName>
    <definedName name="XRefCopy287" localSheetId="10" hidden="1">'NFD CONSO'!#REF!</definedName>
    <definedName name="XRefCopy287" localSheetId="29" hidden="1">#REF!</definedName>
    <definedName name="XRefCopy287" localSheetId="11" hidden="1">#REF!</definedName>
    <definedName name="XRefCopy287" localSheetId="18" hidden="1">#REF!</definedName>
    <definedName name="XRefCopy287" localSheetId="38" hidden="1">#REF!</definedName>
    <definedName name="XRefCopy287" hidden="1">#REF!</definedName>
    <definedName name="XRefCopy288" localSheetId="9" hidden="1">#REF!</definedName>
    <definedName name="XRefCopy288" localSheetId="16" hidden="1">#REF!</definedName>
    <definedName name="XRefCopy288" localSheetId="10" hidden="1">'NFD CONSO'!#REF!</definedName>
    <definedName name="XRefCopy288" localSheetId="29" hidden="1">#REF!</definedName>
    <definedName name="XRefCopy288" localSheetId="11" hidden="1">#REF!</definedName>
    <definedName name="XRefCopy288" localSheetId="18" hidden="1">#REF!</definedName>
    <definedName name="XRefCopy288" localSheetId="38" hidden="1">#REF!</definedName>
    <definedName name="XRefCopy288" hidden="1">#REF!</definedName>
    <definedName name="XRefCopy29" localSheetId="9" hidden="1">#REF!</definedName>
    <definedName name="XRefCopy29" localSheetId="10" hidden="1">'NFD CONSO'!#REF!</definedName>
    <definedName name="XRefCopy29" localSheetId="11" hidden="1">#REF!</definedName>
    <definedName name="XRefCopy29" localSheetId="18" hidden="1">#REF!</definedName>
    <definedName name="XRefCopy29" hidden="1">#REF!</definedName>
    <definedName name="XRefCopy290" localSheetId="9" hidden="1">#REF!</definedName>
    <definedName name="XRefCopy290" localSheetId="16" hidden="1">#REF!</definedName>
    <definedName name="XRefCopy290" localSheetId="10" hidden="1">'NFD CONSO'!#REF!</definedName>
    <definedName name="XRefCopy290" localSheetId="29" hidden="1">#REF!</definedName>
    <definedName name="XRefCopy290" localSheetId="11" hidden="1">#REF!</definedName>
    <definedName name="XRefCopy290" localSheetId="18" hidden="1">#REF!</definedName>
    <definedName name="XRefCopy290" localSheetId="38" hidden="1">#REF!</definedName>
    <definedName name="XRefCopy290" hidden="1">#REF!</definedName>
    <definedName name="XRefCopy291" localSheetId="9" hidden="1">#REF!</definedName>
    <definedName name="XRefCopy291" localSheetId="16" hidden="1">#REF!</definedName>
    <definedName name="XRefCopy291" localSheetId="10" hidden="1">'NFD CONSO'!#REF!</definedName>
    <definedName name="XRefCopy291" localSheetId="29" hidden="1">#REF!</definedName>
    <definedName name="XRefCopy291" localSheetId="11" hidden="1">#REF!</definedName>
    <definedName name="XRefCopy291" localSheetId="18" hidden="1">#REF!</definedName>
    <definedName name="XRefCopy291" localSheetId="38" hidden="1">#REF!</definedName>
    <definedName name="XRefCopy291" hidden="1">#REF!</definedName>
    <definedName name="XRefCopy295" localSheetId="9" hidden="1">#REF!</definedName>
    <definedName name="XRefCopy295" localSheetId="16" hidden="1">#REF!</definedName>
    <definedName name="XRefCopy295" localSheetId="10" hidden="1">'NFD CONSO'!#REF!</definedName>
    <definedName name="XRefCopy295" localSheetId="29" hidden="1">#REF!</definedName>
    <definedName name="XRefCopy295" localSheetId="11" hidden="1">#REF!</definedName>
    <definedName name="XRefCopy295" localSheetId="18" hidden="1">#REF!</definedName>
    <definedName name="XRefCopy295" localSheetId="38" hidden="1">#REF!</definedName>
    <definedName name="XRefCopy295" hidden="1">#REF!</definedName>
    <definedName name="XRefCopy296" localSheetId="9" hidden="1">#REF!</definedName>
    <definedName name="XRefCopy296" localSheetId="16" hidden="1">#REF!</definedName>
    <definedName name="XRefCopy296" localSheetId="10" hidden="1">'NFD CONSO'!#REF!</definedName>
    <definedName name="XRefCopy296" localSheetId="29" hidden="1">#REF!</definedName>
    <definedName name="XRefCopy296" localSheetId="11" hidden="1">#REF!</definedName>
    <definedName name="XRefCopy296" localSheetId="18" hidden="1">#REF!</definedName>
    <definedName name="XRefCopy296" localSheetId="38" hidden="1">#REF!</definedName>
    <definedName name="XRefCopy296" hidden="1">#REF!</definedName>
    <definedName name="XRefCopy297" localSheetId="9" hidden="1">#REF!</definedName>
    <definedName name="XRefCopy297" localSheetId="16" hidden="1">#REF!</definedName>
    <definedName name="XRefCopy297" localSheetId="10" hidden="1">'NFD CONSO'!#REF!</definedName>
    <definedName name="XRefCopy297" localSheetId="29" hidden="1">#REF!</definedName>
    <definedName name="XRefCopy297" localSheetId="11" hidden="1">#REF!</definedName>
    <definedName name="XRefCopy297" localSheetId="18" hidden="1">#REF!</definedName>
    <definedName name="XRefCopy297" localSheetId="38" hidden="1">#REF!</definedName>
    <definedName name="XRefCopy297" hidden="1">#REF!</definedName>
    <definedName name="XRefCopy298" localSheetId="9" hidden="1">#REF!</definedName>
    <definedName name="XRefCopy298" localSheetId="16" hidden="1">#REF!</definedName>
    <definedName name="XRefCopy298" localSheetId="10" hidden="1">'NFD CONSO'!#REF!</definedName>
    <definedName name="XRefCopy298" localSheetId="29" hidden="1">#REF!</definedName>
    <definedName name="XRefCopy298" localSheetId="11" hidden="1">#REF!</definedName>
    <definedName name="XRefCopy298" localSheetId="18" hidden="1">#REF!</definedName>
    <definedName name="XRefCopy298" localSheetId="38" hidden="1">#REF!</definedName>
    <definedName name="XRefCopy298" hidden="1">#REF!</definedName>
    <definedName name="XRefCopy299" localSheetId="9" hidden="1">#REF!</definedName>
    <definedName name="XRefCopy299" localSheetId="16" hidden="1">#REF!</definedName>
    <definedName name="XRefCopy299" localSheetId="10" hidden="1">'NFD CONSO'!#REF!</definedName>
    <definedName name="XRefCopy299" localSheetId="29" hidden="1">#REF!</definedName>
    <definedName name="XRefCopy299" localSheetId="11" hidden="1">#REF!</definedName>
    <definedName name="XRefCopy299" localSheetId="18" hidden="1">#REF!</definedName>
    <definedName name="XRefCopy299" localSheetId="38" hidden="1">#REF!</definedName>
    <definedName name="XRefCopy299" hidden="1">#REF!</definedName>
    <definedName name="XRefCopy29Row" localSheetId="9" hidden="1">#REF!</definedName>
    <definedName name="XRefCopy29Row" localSheetId="10" hidden="1">'NFD CONSO'!#REF!</definedName>
    <definedName name="XRefCopy29Row" localSheetId="11" hidden="1">#REF!</definedName>
    <definedName name="XRefCopy29Row" localSheetId="18" hidden="1">#REF!</definedName>
    <definedName name="XRefCopy29Row" hidden="1">#REF!</definedName>
    <definedName name="XRefCopy2Row" localSheetId="9" hidden="1">#REF!</definedName>
    <definedName name="XRefCopy2Row" localSheetId="16" hidden="1">#REF!</definedName>
    <definedName name="XRefCopy2Row" localSheetId="10" hidden="1">'NFD CONSO'!#REF!</definedName>
    <definedName name="XRefCopy2Row" localSheetId="29" hidden="1">#REF!</definedName>
    <definedName name="XRefCopy2Row" localSheetId="11" hidden="1">#REF!</definedName>
    <definedName name="XRefCopy2Row" localSheetId="18" hidden="1">#REF!</definedName>
    <definedName name="XRefCopy2Row" localSheetId="38" hidden="1">#REF!</definedName>
    <definedName name="XRefCopy2Row" hidden="1">#REF!</definedName>
    <definedName name="XRefCopy3" localSheetId="9" hidden="1">#REF!</definedName>
    <definedName name="XRefCopy3" localSheetId="16" hidden="1">#REF!</definedName>
    <definedName name="XRefCopy3" localSheetId="10" hidden="1">'NFD CONSO'!#REF!</definedName>
    <definedName name="XRefCopy3" localSheetId="29" hidden="1">#REF!</definedName>
    <definedName name="XRefCopy3" localSheetId="11" hidden="1">#REF!</definedName>
    <definedName name="XRefCopy3" localSheetId="18" hidden="1">#REF!</definedName>
    <definedName name="XRefCopy3" localSheetId="38" hidden="1">#REF!</definedName>
    <definedName name="XRefCopy3" hidden="1">#REF!</definedName>
    <definedName name="XRefCopy30" localSheetId="9" hidden="1">#REF!</definedName>
    <definedName name="XRefCopy30" localSheetId="10" hidden="1">'NFD CONSO'!#REF!</definedName>
    <definedName name="XRefCopy30" localSheetId="11" hidden="1">#REF!</definedName>
    <definedName name="XRefCopy30" localSheetId="18" hidden="1">#REF!</definedName>
    <definedName name="XRefCopy30" hidden="1">#REF!</definedName>
    <definedName name="XRefCopy301" localSheetId="9" hidden="1">#REF!</definedName>
    <definedName name="XRefCopy301" localSheetId="16" hidden="1">#REF!</definedName>
    <definedName name="XRefCopy301" localSheetId="10" hidden="1">'NFD CONSO'!#REF!</definedName>
    <definedName name="XRefCopy301" localSheetId="29" hidden="1">#REF!</definedName>
    <definedName name="XRefCopy301" localSheetId="11" hidden="1">#REF!</definedName>
    <definedName name="XRefCopy301" localSheetId="18" hidden="1">#REF!</definedName>
    <definedName name="XRefCopy301" localSheetId="38" hidden="1">#REF!</definedName>
    <definedName name="XRefCopy301" hidden="1">#REF!</definedName>
    <definedName name="XRefCopy303" localSheetId="9" hidden="1">#REF!</definedName>
    <definedName name="XRefCopy303" localSheetId="16" hidden="1">#REF!</definedName>
    <definedName name="XRefCopy303" localSheetId="10" hidden="1">'NFD CONSO'!#REF!</definedName>
    <definedName name="XRefCopy303" localSheetId="29" hidden="1">#REF!</definedName>
    <definedName name="XRefCopy303" localSheetId="11" hidden="1">#REF!</definedName>
    <definedName name="XRefCopy303" localSheetId="18" hidden="1">#REF!</definedName>
    <definedName name="XRefCopy303" localSheetId="38" hidden="1">#REF!</definedName>
    <definedName name="XRefCopy303" hidden="1">#REF!</definedName>
    <definedName name="XRefCopy305" localSheetId="9" hidden="1">#REF!</definedName>
    <definedName name="XRefCopy305" localSheetId="16" hidden="1">#REF!</definedName>
    <definedName name="XRefCopy305" localSheetId="10" hidden="1">'NFD CONSO'!#REF!</definedName>
    <definedName name="XRefCopy305" localSheetId="29" hidden="1">#REF!</definedName>
    <definedName name="XRefCopy305" localSheetId="11" hidden="1">#REF!</definedName>
    <definedName name="XRefCopy305" localSheetId="18" hidden="1">#REF!</definedName>
    <definedName name="XRefCopy305" localSheetId="38" hidden="1">#REF!</definedName>
    <definedName name="XRefCopy305" hidden="1">#REF!</definedName>
    <definedName name="XRefCopy306" localSheetId="9" hidden="1">#REF!</definedName>
    <definedName name="XRefCopy306" localSheetId="16" hidden="1">#REF!</definedName>
    <definedName name="XRefCopy306" localSheetId="10" hidden="1">'NFD CONSO'!#REF!</definedName>
    <definedName name="XRefCopy306" localSheetId="29" hidden="1">#REF!</definedName>
    <definedName name="XRefCopy306" localSheetId="11" hidden="1">#REF!</definedName>
    <definedName name="XRefCopy306" localSheetId="18" hidden="1">#REF!</definedName>
    <definedName name="XRefCopy306" localSheetId="38" hidden="1">#REF!</definedName>
    <definedName name="XRefCopy306" hidden="1">#REF!</definedName>
    <definedName name="XRefCopy307" localSheetId="9" hidden="1">#REF!</definedName>
    <definedName name="XRefCopy307" localSheetId="16" hidden="1">#REF!</definedName>
    <definedName name="XRefCopy307" localSheetId="10" hidden="1">'NFD CONSO'!#REF!</definedName>
    <definedName name="XRefCopy307" localSheetId="29" hidden="1">#REF!</definedName>
    <definedName name="XRefCopy307" localSheetId="11" hidden="1">#REF!</definedName>
    <definedName name="XRefCopy307" localSheetId="18" hidden="1">#REF!</definedName>
    <definedName name="XRefCopy307" localSheetId="38" hidden="1">#REF!</definedName>
    <definedName name="XRefCopy307" hidden="1">#REF!</definedName>
    <definedName name="XRefCopy308" localSheetId="9" hidden="1">#REF!</definedName>
    <definedName name="XRefCopy308" localSheetId="16" hidden="1">#REF!</definedName>
    <definedName name="XRefCopy308" localSheetId="10" hidden="1">'NFD CONSO'!#REF!</definedName>
    <definedName name="XRefCopy308" localSheetId="29" hidden="1">#REF!</definedName>
    <definedName name="XRefCopy308" localSheetId="11" hidden="1">#REF!</definedName>
    <definedName name="XRefCopy308" localSheetId="18" hidden="1">#REF!</definedName>
    <definedName name="XRefCopy308" localSheetId="38" hidden="1">#REF!</definedName>
    <definedName name="XRefCopy308" hidden="1">#REF!</definedName>
    <definedName name="XRefCopy309" localSheetId="9" hidden="1">#REF!</definedName>
    <definedName name="XRefCopy309" localSheetId="16" hidden="1">#REF!</definedName>
    <definedName name="XRefCopy309" localSheetId="10" hidden="1">'NFD CONSO'!#REF!</definedName>
    <definedName name="XRefCopy309" localSheetId="29" hidden="1">#REF!</definedName>
    <definedName name="XRefCopy309" localSheetId="11" hidden="1">#REF!</definedName>
    <definedName name="XRefCopy309" localSheetId="18" hidden="1">#REF!</definedName>
    <definedName name="XRefCopy309" localSheetId="38" hidden="1">#REF!</definedName>
    <definedName name="XRefCopy309" hidden="1">#REF!</definedName>
    <definedName name="XRefCopy31" localSheetId="9" hidden="1">#REF!</definedName>
    <definedName name="XRefCopy31" localSheetId="10" hidden="1">'NFD CONSO'!#REF!</definedName>
    <definedName name="XRefCopy31" localSheetId="11" hidden="1">#REF!</definedName>
    <definedName name="XRefCopy31" localSheetId="18" hidden="1">#REF!</definedName>
    <definedName name="XRefCopy31" hidden="1">#REF!</definedName>
    <definedName name="XRefCopy310" localSheetId="9" hidden="1">#REF!</definedName>
    <definedName name="XRefCopy310" localSheetId="16" hidden="1">#REF!</definedName>
    <definedName name="XRefCopy310" localSheetId="10" hidden="1">'NFD CONSO'!#REF!</definedName>
    <definedName name="XRefCopy310" localSheetId="29" hidden="1">#REF!</definedName>
    <definedName name="XRefCopy310" localSheetId="11" hidden="1">#REF!</definedName>
    <definedName name="XRefCopy310" localSheetId="18" hidden="1">#REF!</definedName>
    <definedName name="XRefCopy310" localSheetId="38" hidden="1">#REF!</definedName>
    <definedName name="XRefCopy310" hidden="1">#REF!</definedName>
    <definedName name="XRefCopy311" localSheetId="9" hidden="1">#REF!</definedName>
    <definedName name="XRefCopy311" localSheetId="16" hidden="1">#REF!</definedName>
    <definedName name="XRefCopy311" localSheetId="10" hidden="1">'NFD CONSO'!#REF!</definedName>
    <definedName name="XRefCopy311" localSheetId="29" hidden="1">#REF!</definedName>
    <definedName name="XRefCopy311" localSheetId="11" hidden="1">#REF!</definedName>
    <definedName name="XRefCopy311" localSheetId="18" hidden="1">#REF!</definedName>
    <definedName name="XRefCopy311" localSheetId="38" hidden="1">#REF!</definedName>
    <definedName name="XRefCopy311" hidden="1">#REF!</definedName>
    <definedName name="XRefCopy312" localSheetId="9" hidden="1">#REF!</definedName>
    <definedName name="XRefCopy312" localSheetId="16" hidden="1">#REF!</definedName>
    <definedName name="XRefCopy312" localSheetId="10" hidden="1">'NFD CONSO'!#REF!</definedName>
    <definedName name="XRefCopy312" localSheetId="29" hidden="1">#REF!</definedName>
    <definedName name="XRefCopy312" localSheetId="11" hidden="1">#REF!</definedName>
    <definedName name="XRefCopy312" localSheetId="18" hidden="1">#REF!</definedName>
    <definedName name="XRefCopy312" localSheetId="38" hidden="1">#REF!</definedName>
    <definedName name="XRefCopy312" hidden="1">#REF!</definedName>
    <definedName name="XRefCopy313" localSheetId="9" hidden="1">#REF!</definedName>
    <definedName name="XRefCopy313" localSheetId="16" hidden="1">#REF!</definedName>
    <definedName name="XRefCopy313" localSheetId="10" hidden="1">'NFD CONSO'!#REF!</definedName>
    <definedName name="XRefCopy313" localSheetId="29" hidden="1">#REF!</definedName>
    <definedName name="XRefCopy313" localSheetId="11" hidden="1">#REF!</definedName>
    <definedName name="XRefCopy313" localSheetId="18" hidden="1">#REF!</definedName>
    <definedName name="XRefCopy313" localSheetId="38" hidden="1">#REF!</definedName>
    <definedName name="XRefCopy313" hidden="1">#REF!</definedName>
    <definedName name="XRefCopy314" localSheetId="9" hidden="1">#REF!</definedName>
    <definedName name="XRefCopy314" localSheetId="16" hidden="1">#REF!</definedName>
    <definedName name="XRefCopy314" localSheetId="10" hidden="1">'NFD CONSO'!#REF!</definedName>
    <definedName name="XRefCopy314" localSheetId="29" hidden="1">#REF!</definedName>
    <definedName name="XRefCopy314" localSheetId="11" hidden="1">#REF!</definedName>
    <definedName name="XRefCopy314" localSheetId="18" hidden="1">#REF!</definedName>
    <definedName name="XRefCopy314" localSheetId="38" hidden="1">#REF!</definedName>
    <definedName name="XRefCopy314" hidden="1">#REF!</definedName>
    <definedName name="XRefCopy315" localSheetId="9" hidden="1">#REF!</definedName>
    <definedName name="XRefCopy315" localSheetId="16" hidden="1">#REF!</definedName>
    <definedName name="XRefCopy315" localSheetId="10" hidden="1">'NFD CONSO'!#REF!</definedName>
    <definedName name="XRefCopy315" localSheetId="29" hidden="1">#REF!</definedName>
    <definedName name="XRefCopy315" localSheetId="11" hidden="1">#REF!</definedName>
    <definedName name="XRefCopy315" localSheetId="18" hidden="1">#REF!</definedName>
    <definedName name="XRefCopy315" localSheetId="38" hidden="1">#REF!</definedName>
    <definedName name="XRefCopy315" hidden="1">#REF!</definedName>
    <definedName name="XRefCopy316" localSheetId="9" hidden="1">#REF!</definedName>
    <definedName name="XRefCopy316" localSheetId="16" hidden="1">#REF!</definedName>
    <definedName name="XRefCopy316" localSheetId="10" hidden="1">'NFD CONSO'!#REF!</definedName>
    <definedName name="XRefCopy316" localSheetId="29" hidden="1">#REF!</definedName>
    <definedName name="XRefCopy316" localSheetId="11" hidden="1">#REF!</definedName>
    <definedName name="XRefCopy316" localSheetId="18" hidden="1">#REF!</definedName>
    <definedName name="XRefCopy316" localSheetId="38" hidden="1">#REF!</definedName>
    <definedName name="XRefCopy316" hidden="1">#REF!</definedName>
    <definedName name="XRefCopy317" localSheetId="9" hidden="1">#REF!</definedName>
    <definedName name="XRefCopy317" localSheetId="16" hidden="1">#REF!</definedName>
    <definedName name="XRefCopy317" localSheetId="10" hidden="1">'NFD CONSO'!#REF!</definedName>
    <definedName name="XRefCopy317" localSheetId="29" hidden="1">#REF!</definedName>
    <definedName name="XRefCopy317" localSheetId="11" hidden="1">#REF!</definedName>
    <definedName name="XRefCopy317" localSheetId="18" hidden="1">#REF!</definedName>
    <definedName name="XRefCopy317" localSheetId="38" hidden="1">#REF!</definedName>
    <definedName name="XRefCopy317" hidden="1">#REF!</definedName>
    <definedName name="XRefCopy318" localSheetId="9" hidden="1">#REF!</definedName>
    <definedName name="XRefCopy318" localSheetId="16" hidden="1">#REF!</definedName>
    <definedName name="XRefCopy318" localSheetId="10" hidden="1">'NFD CONSO'!#REF!</definedName>
    <definedName name="XRefCopy318" localSheetId="29" hidden="1">#REF!</definedName>
    <definedName name="XRefCopy318" localSheetId="11" hidden="1">#REF!</definedName>
    <definedName name="XRefCopy318" localSheetId="18" hidden="1">#REF!</definedName>
    <definedName name="XRefCopy318" localSheetId="38" hidden="1">#REF!</definedName>
    <definedName name="XRefCopy318" hidden="1">#REF!</definedName>
    <definedName name="XRefCopy319" localSheetId="9" hidden="1">#REF!</definedName>
    <definedName name="XRefCopy319" localSheetId="16" hidden="1">#REF!</definedName>
    <definedName name="XRefCopy319" localSheetId="10" hidden="1">'NFD CONSO'!#REF!</definedName>
    <definedName name="XRefCopy319" localSheetId="29" hidden="1">#REF!</definedName>
    <definedName name="XRefCopy319" localSheetId="11" hidden="1">#REF!</definedName>
    <definedName name="XRefCopy319" localSheetId="18" hidden="1">#REF!</definedName>
    <definedName name="XRefCopy319" localSheetId="38" hidden="1">#REF!</definedName>
    <definedName name="XRefCopy319" hidden="1">#REF!</definedName>
    <definedName name="XRefCopy31Row" localSheetId="9" hidden="1">#REF!</definedName>
    <definedName name="XRefCopy31Row" localSheetId="10" hidden="1">'NFD CONSO'!#REF!</definedName>
    <definedName name="XRefCopy31Row" localSheetId="11" hidden="1">#REF!</definedName>
    <definedName name="XRefCopy31Row" localSheetId="18" hidden="1">#REF!</definedName>
    <definedName name="XRefCopy31Row" hidden="1">#REF!</definedName>
    <definedName name="XRefCopy320" localSheetId="9" hidden="1">#REF!</definedName>
    <definedName name="XRefCopy320" localSheetId="16" hidden="1">#REF!</definedName>
    <definedName name="XRefCopy320" localSheetId="10" hidden="1">'NFD CONSO'!#REF!</definedName>
    <definedName name="XRefCopy320" localSheetId="29" hidden="1">#REF!</definedName>
    <definedName name="XRefCopy320" localSheetId="11" hidden="1">#REF!</definedName>
    <definedName name="XRefCopy320" localSheetId="18" hidden="1">#REF!</definedName>
    <definedName name="XRefCopy320" localSheetId="38" hidden="1">#REF!</definedName>
    <definedName name="XRefCopy320" hidden="1">#REF!</definedName>
    <definedName name="XRefCopy321" localSheetId="9" hidden="1">#REF!</definedName>
    <definedName name="XRefCopy321" localSheetId="16" hidden="1">#REF!</definedName>
    <definedName name="XRefCopy321" localSheetId="10" hidden="1">'NFD CONSO'!#REF!</definedName>
    <definedName name="XRefCopy321" localSheetId="29" hidden="1">#REF!</definedName>
    <definedName name="XRefCopy321" localSheetId="11" hidden="1">#REF!</definedName>
    <definedName name="XRefCopy321" localSheetId="18" hidden="1">#REF!</definedName>
    <definedName name="XRefCopy321" localSheetId="38" hidden="1">#REF!</definedName>
    <definedName name="XRefCopy321" hidden="1">#REF!</definedName>
    <definedName name="XRefCopy322" localSheetId="9" hidden="1">#REF!</definedName>
    <definedName name="XRefCopy322" localSheetId="16" hidden="1">#REF!</definedName>
    <definedName name="XRefCopy322" localSheetId="10" hidden="1">'NFD CONSO'!#REF!</definedName>
    <definedName name="XRefCopy322" localSheetId="29" hidden="1">#REF!</definedName>
    <definedName name="XRefCopy322" localSheetId="11" hidden="1">#REF!</definedName>
    <definedName name="XRefCopy322" localSheetId="18" hidden="1">#REF!</definedName>
    <definedName name="XRefCopy322" localSheetId="38" hidden="1">#REF!</definedName>
    <definedName name="XRefCopy322" hidden="1">#REF!</definedName>
    <definedName name="XRefCopy323" localSheetId="9" hidden="1">#REF!</definedName>
    <definedName name="XRefCopy323" localSheetId="16" hidden="1">#REF!</definedName>
    <definedName name="XRefCopy323" localSheetId="10" hidden="1">'NFD CONSO'!#REF!</definedName>
    <definedName name="XRefCopy323" localSheetId="29" hidden="1">#REF!</definedName>
    <definedName name="XRefCopy323" localSheetId="11" hidden="1">#REF!</definedName>
    <definedName name="XRefCopy323" localSheetId="18" hidden="1">#REF!</definedName>
    <definedName name="XRefCopy323" localSheetId="38" hidden="1">#REF!</definedName>
    <definedName name="XRefCopy323" hidden="1">#REF!</definedName>
    <definedName name="XRefCopy324" localSheetId="9" hidden="1">#REF!</definedName>
    <definedName name="XRefCopy324" localSheetId="16" hidden="1">#REF!</definedName>
    <definedName name="XRefCopy324" localSheetId="10" hidden="1">'NFD CONSO'!#REF!</definedName>
    <definedName name="XRefCopy324" localSheetId="29" hidden="1">#REF!</definedName>
    <definedName name="XRefCopy324" localSheetId="11" hidden="1">#REF!</definedName>
    <definedName name="XRefCopy324" localSheetId="18" hidden="1">#REF!</definedName>
    <definedName name="XRefCopy324" localSheetId="38" hidden="1">#REF!</definedName>
    <definedName name="XRefCopy324" hidden="1">#REF!</definedName>
    <definedName name="XRefCopy325" localSheetId="9" hidden="1">#REF!</definedName>
    <definedName name="XRefCopy325" localSheetId="16" hidden="1">#REF!</definedName>
    <definedName name="XRefCopy325" localSheetId="10" hidden="1">'NFD CONSO'!#REF!</definedName>
    <definedName name="XRefCopy325" localSheetId="29" hidden="1">#REF!</definedName>
    <definedName name="XRefCopy325" localSheetId="11" hidden="1">#REF!</definedName>
    <definedName name="XRefCopy325" localSheetId="18" hidden="1">#REF!</definedName>
    <definedName name="XRefCopy325" localSheetId="38" hidden="1">#REF!</definedName>
    <definedName name="XRefCopy325" hidden="1">#REF!</definedName>
    <definedName name="XRefCopy326" localSheetId="9" hidden="1">#REF!</definedName>
    <definedName name="XRefCopy326" localSheetId="16" hidden="1">#REF!</definedName>
    <definedName name="XRefCopy326" localSheetId="10" hidden="1">'NFD CONSO'!#REF!</definedName>
    <definedName name="XRefCopy326" localSheetId="29" hidden="1">#REF!</definedName>
    <definedName name="XRefCopy326" localSheetId="11" hidden="1">#REF!</definedName>
    <definedName name="XRefCopy326" localSheetId="18" hidden="1">#REF!</definedName>
    <definedName name="XRefCopy326" localSheetId="38" hidden="1">#REF!</definedName>
    <definedName name="XRefCopy326" hidden="1">#REF!</definedName>
    <definedName name="XRefCopy327" localSheetId="9" hidden="1">#REF!</definedName>
    <definedName name="XRefCopy327" localSheetId="16" hidden="1">#REF!</definedName>
    <definedName name="XRefCopy327" localSheetId="10" hidden="1">'NFD CONSO'!#REF!</definedName>
    <definedName name="XRefCopy327" localSheetId="29" hidden="1">#REF!</definedName>
    <definedName name="XRefCopy327" localSheetId="11" hidden="1">#REF!</definedName>
    <definedName name="XRefCopy327" localSheetId="18" hidden="1">#REF!</definedName>
    <definedName name="XRefCopy327" localSheetId="38" hidden="1">#REF!</definedName>
    <definedName name="XRefCopy327" hidden="1">#REF!</definedName>
    <definedName name="XRefCopy328" localSheetId="9" hidden="1">#REF!</definedName>
    <definedName name="XRefCopy328" localSheetId="16" hidden="1">#REF!</definedName>
    <definedName name="XRefCopy328" localSheetId="10" hidden="1">'NFD CONSO'!#REF!</definedName>
    <definedName name="XRefCopy328" localSheetId="29" hidden="1">#REF!</definedName>
    <definedName name="XRefCopy328" localSheetId="11" hidden="1">#REF!</definedName>
    <definedName name="XRefCopy328" localSheetId="18" hidden="1">#REF!</definedName>
    <definedName name="XRefCopy328" localSheetId="38" hidden="1">#REF!</definedName>
    <definedName name="XRefCopy328" hidden="1">#REF!</definedName>
    <definedName name="XRefCopy329" localSheetId="9" hidden="1">#REF!</definedName>
    <definedName name="XRefCopy329" localSheetId="16" hidden="1">#REF!</definedName>
    <definedName name="XRefCopy329" localSheetId="10" hidden="1">'NFD CONSO'!#REF!</definedName>
    <definedName name="XRefCopy329" localSheetId="29" hidden="1">#REF!</definedName>
    <definedName name="XRefCopy329" localSheetId="11" hidden="1">#REF!</definedName>
    <definedName name="XRefCopy329" localSheetId="18" hidden="1">#REF!</definedName>
    <definedName name="XRefCopy329" localSheetId="38" hidden="1">#REF!</definedName>
    <definedName name="XRefCopy329" hidden="1">#REF!</definedName>
    <definedName name="XRefCopy32Row" localSheetId="9" hidden="1">#REF!</definedName>
    <definedName name="XRefCopy32Row" localSheetId="10" hidden="1">'NFD CONSO'!#REF!</definedName>
    <definedName name="XRefCopy32Row" localSheetId="11" hidden="1">#REF!</definedName>
    <definedName name="XRefCopy32Row" localSheetId="18" hidden="1">#REF!</definedName>
    <definedName name="XRefCopy32Row" hidden="1">#REF!</definedName>
    <definedName name="XRefCopy33" localSheetId="9" hidden="1">#REF!</definedName>
    <definedName name="XRefCopy33" localSheetId="10" hidden="1">'NFD CONSO'!#REF!</definedName>
    <definedName name="XRefCopy33" localSheetId="11" hidden="1">#REF!</definedName>
    <definedName name="XRefCopy33" localSheetId="18" hidden="1">#REF!</definedName>
    <definedName name="XRefCopy33" hidden="1">#REF!</definedName>
    <definedName name="XRefCopy330" localSheetId="9" hidden="1">#REF!</definedName>
    <definedName name="XRefCopy330" localSheetId="16" hidden="1">#REF!</definedName>
    <definedName name="XRefCopy330" localSheetId="10" hidden="1">'NFD CONSO'!#REF!</definedName>
    <definedName name="XRefCopy330" localSheetId="29" hidden="1">#REF!</definedName>
    <definedName name="XRefCopy330" localSheetId="11" hidden="1">#REF!</definedName>
    <definedName name="XRefCopy330" localSheetId="18" hidden="1">#REF!</definedName>
    <definedName name="XRefCopy330" localSheetId="38" hidden="1">#REF!</definedName>
    <definedName name="XRefCopy330" hidden="1">#REF!</definedName>
    <definedName name="XRefCopy331" localSheetId="9" hidden="1">#REF!</definedName>
    <definedName name="XRefCopy331" localSheetId="16" hidden="1">#REF!</definedName>
    <definedName name="XRefCopy331" localSheetId="10" hidden="1">'NFD CONSO'!#REF!</definedName>
    <definedName name="XRefCopy331" localSheetId="29" hidden="1">#REF!</definedName>
    <definedName name="XRefCopy331" localSheetId="11" hidden="1">#REF!</definedName>
    <definedName name="XRefCopy331" localSheetId="18" hidden="1">#REF!</definedName>
    <definedName name="XRefCopy331" localSheetId="38" hidden="1">#REF!</definedName>
    <definedName name="XRefCopy331" hidden="1">#REF!</definedName>
    <definedName name="XRefCopy332" localSheetId="9" hidden="1">#REF!</definedName>
    <definedName name="XRefCopy332" localSheetId="16" hidden="1">#REF!</definedName>
    <definedName name="XRefCopy332" localSheetId="10" hidden="1">'NFD CONSO'!#REF!</definedName>
    <definedName name="XRefCopy332" localSheetId="29" hidden="1">#REF!</definedName>
    <definedName name="XRefCopy332" localSheetId="11" hidden="1">#REF!</definedName>
    <definedName name="XRefCopy332" localSheetId="18" hidden="1">#REF!</definedName>
    <definedName name="XRefCopy332" localSheetId="38" hidden="1">#REF!</definedName>
    <definedName name="XRefCopy332" hidden="1">#REF!</definedName>
    <definedName name="XRefCopy333" localSheetId="9" hidden="1">#REF!</definedName>
    <definedName name="XRefCopy333" localSheetId="16" hidden="1">#REF!</definedName>
    <definedName name="XRefCopy333" localSheetId="10" hidden="1">'NFD CONSO'!#REF!</definedName>
    <definedName name="XRefCopy333" localSheetId="29" hidden="1">#REF!</definedName>
    <definedName name="XRefCopy333" localSheetId="11" hidden="1">#REF!</definedName>
    <definedName name="XRefCopy333" localSheetId="18" hidden="1">#REF!</definedName>
    <definedName name="XRefCopy333" localSheetId="38" hidden="1">#REF!</definedName>
    <definedName name="XRefCopy333" hidden="1">#REF!</definedName>
    <definedName name="XRefCopy334" localSheetId="9" hidden="1">#REF!</definedName>
    <definedName name="XRefCopy334" localSheetId="16" hidden="1">#REF!</definedName>
    <definedName name="XRefCopy334" localSheetId="10" hidden="1">'NFD CONSO'!#REF!</definedName>
    <definedName name="XRefCopy334" localSheetId="29" hidden="1">#REF!</definedName>
    <definedName name="XRefCopy334" localSheetId="11" hidden="1">#REF!</definedName>
    <definedName name="XRefCopy334" localSheetId="18" hidden="1">#REF!</definedName>
    <definedName name="XRefCopy334" localSheetId="38" hidden="1">#REF!</definedName>
    <definedName name="XRefCopy334" hidden="1">#REF!</definedName>
    <definedName name="XRefCopy335" localSheetId="9" hidden="1">#REF!</definedName>
    <definedName name="XRefCopy335" localSheetId="16" hidden="1">#REF!</definedName>
    <definedName name="XRefCopy335" localSheetId="10" hidden="1">'NFD CONSO'!#REF!</definedName>
    <definedName name="XRefCopy335" localSheetId="29" hidden="1">#REF!</definedName>
    <definedName name="XRefCopy335" localSheetId="11" hidden="1">#REF!</definedName>
    <definedName name="XRefCopy335" localSheetId="18" hidden="1">#REF!</definedName>
    <definedName name="XRefCopy335" localSheetId="38" hidden="1">#REF!</definedName>
    <definedName name="XRefCopy335" hidden="1">#REF!</definedName>
    <definedName name="XRefCopy336" localSheetId="9" hidden="1">#REF!</definedName>
    <definedName name="XRefCopy336" localSheetId="16" hidden="1">#REF!</definedName>
    <definedName name="XRefCopy336" localSheetId="10" hidden="1">'NFD CONSO'!#REF!</definedName>
    <definedName name="XRefCopy336" localSheetId="29" hidden="1">#REF!</definedName>
    <definedName name="XRefCopy336" localSheetId="11" hidden="1">#REF!</definedName>
    <definedName name="XRefCopy336" localSheetId="18" hidden="1">#REF!</definedName>
    <definedName name="XRefCopy336" localSheetId="38" hidden="1">#REF!</definedName>
    <definedName name="XRefCopy336" hidden="1">#REF!</definedName>
    <definedName name="XRefCopy337" localSheetId="9" hidden="1">#REF!</definedName>
    <definedName name="XRefCopy337" localSheetId="16" hidden="1">#REF!</definedName>
    <definedName name="XRefCopy337" localSheetId="10" hidden="1">'NFD CONSO'!#REF!</definedName>
    <definedName name="XRefCopy337" localSheetId="29" hidden="1">#REF!</definedName>
    <definedName name="XRefCopy337" localSheetId="11" hidden="1">#REF!</definedName>
    <definedName name="XRefCopy337" localSheetId="18" hidden="1">#REF!</definedName>
    <definedName name="XRefCopy337" localSheetId="38" hidden="1">#REF!</definedName>
    <definedName name="XRefCopy337" hidden="1">#REF!</definedName>
    <definedName name="XRefCopy33Row" localSheetId="9" hidden="1">#REF!</definedName>
    <definedName name="XRefCopy33Row" localSheetId="10" hidden="1">'NFD CONSO'!#REF!</definedName>
    <definedName name="XRefCopy33Row" localSheetId="11" hidden="1">#REF!</definedName>
    <definedName name="XRefCopy33Row" localSheetId="18" hidden="1">#REF!</definedName>
    <definedName name="XRefCopy33Row" hidden="1">#REF!</definedName>
    <definedName name="XRefCopy341" localSheetId="9" hidden="1">#REF!</definedName>
    <definedName name="XRefCopy341" localSheetId="16" hidden="1">#REF!</definedName>
    <definedName name="XRefCopy341" localSheetId="10" hidden="1">'NFD CONSO'!#REF!</definedName>
    <definedName name="XRefCopy341" localSheetId="29" hidden="1">#REF!</definedName>
    <definedName name="XRefCopy341" localSheetId="11" hidden="1">#REF!</definedName>
    <definedName name="XRefCopy341" localSheetId="18" hidden="1">#REF!</definedName>
    <definedName name="XRefCopy341" localSheetId="38" hidden="1">#REF!</definedName>
    <definedName name="XRefCopy341" hidden="1">#REF!</definedName>
    <definedName name="XRefCopy347" localSheetId="9" hidden="1">#REF!</definedName>
    <definedName name="XRefCopy347" localSheetId="16" hidden="1">#REF!</definedName>
    <definedName name="XRefCopy347" localSheetId="10" hidden="1">'NFD CONSO'!#REF!</definedName>
    <definedName name="XRefCopy347" localSheetId="29" hidden="1">#REF!</definedName>
    <definedName name="XRefCopy347" localSheetId="11" hidden="1">#REF!</definedName>
    <definedName name="XRefCopy347" localSheetId="18" hidden="1">#REF!</definedName>
    <definedName name="XRefCopy347" localSheetId="38" hidden="1">#REF!</definedName>
    <definedName name="XRefCopy347" hidden="1">#REF!</definedName>
    <definedName name="XRefCopy348" localSheetId="9" hidden="1">#REF!</definedName>
    <definedName name="XRefCopy348" localSheetId="16" hidden="1">#REF!</definedName>
    <definedName name="XRefCopy348" localSheetId="10" hidden="1">'NFD CONSO'!#REF!</definedName>
    <definedName name="XRefCopy348" localSheetId="29" hidden="1">#REF!</definedName>
    <definedName name="XRefCopy348" localSheetId="11" hidden="1">#REF!</definedName>
    <definedName name="XRefCopy348" localSheetId="18" hidden="1">#REF!</definedName>
    <definedName name="XRefCopy348" localSheetId="38" hidden="1">#REF!</definedName>
    <definedName name="XRefCopy348" hidden="1">#REF!</definedName>
    <definedName name="XRefCopy349" localSheetId="9" hidden="1">#REF!</definedName>
    <definedName name="XRefCopy349" localSheetId="16" hidden="1">#REF!</definedName>
    <definedName name="XRefCopy349" localSheetId="10" hidden="1">'NFD CONSO'!#REF!</definedName>
    <definedName name="XRefCopy349" localSheetId="29" hidden="1">#REF!</definedName>
    <definedName name="XRefCopy349" localSheetId="11" hidden="1">#REF!</definedName>
    <definedName name="XRefCopy349" localSheetId="18" hidden="1">#REF!</definedName>
    <definedName name="XRefCopy349" localSheetId="38" hidden="1">#REF!</definedName>
    <definedName name="XRefCopy349" hidden="1">#REF!</definedName>
    <definedName name="XRefCopy34Row" localSheetId="9" hidden="1">#REF!</definedName>
    <definedName name="XRefCopy34Row" localSheetId="10" hidden="1">'NFD CONSO'!#REF!</definedName>
    <definedName name="XRefCopy34Row" localSheetId="11" hidden="1">#REF!</definedName>
    <definedName name="XRefCopy34Row" localSheetId="18" hidden="1">#REF!</definedName>
    <definedName name="XRefCopy34Row" hidden="1">#REF!</definedName>
    <definedName name="XRefCopy350" localSheetId="9" hidden="1">#REF!</definedName>
    <definedName name="XRefCopy350" localSheetId="16" hidden="1">#REF!</definedName>
    <definedName name="XRefCopy350" localSheetId="10" hidden="1">'NFD CONSO'!#REF!</definedName>
    <definedName name="XRefCopy350" localSheetId="29" hidden="1">#REF!</definedName>
    <definedName name="XRefCopy350" localSheetId="11" hidden="1">#REF!</definedName>
    <definedName name="XRefCopy350" localSheetId="18" hidden="1">#REF!</definedName>
    <definedName name="XRefCopy350" localSheetId="38" hidden="1">#REF!</definedName>
    <definedName name="XRefCopy350" hidden="1">#REF!</definedName>
    <definedName name="XRefCopy351" localSheetId="9" hidden="1">#REF!</definedName>
    <definedName name="XRefCopy351" localSheetId="16" hidden="1">#REF!</definedName>
    <definedName name="XRefCopy351" localSheetId="10" hidden="1">'NFD CONSO'!#REF!</definedName>
    <definedName name="XRefCopy351" localSheetId="29" hidden="1">#REF!</definedName>
    <definedName name="XRefCopy351" localSheetId="11" hidden="1">#REF!</definedName>
    <definedName name="XRefCopy351" localSheetId="18" hidden="1">#REF!</definedName>
    <definedName name="XRefCopy351" localSheetId="38" hidden="1">#REF!</definedName>
    <definedName name="XRefCopy351" hidden="1">#REF!</definedName>
    <definedName name="XRefCopy352" localSheetId="9" hidden="1">#REF!</definedName>
    <definedName name="XRefCopy352" localSheetId="16" hidden="1">#REF!</definedName>
    <definedName name="XRefCopy352" localSheetId="10" hidden="1">'NFD CONSO'!#REF!</definedName>
    <definedName name="XRefCopy352" localSheetId="29" hidden="1">#REF!</definedName>
    <definedName name="XRefCopy352" localSheetId="11" hidden="1">#REF!</definedName>
    <definedName name="XRefCopy352" localSheetId="18" hidden="1">#REF!</definedName>
    <definedName name="XRefCopy352" localSheetId="38" hidden="1">#REF!</definedName>
    <definedName name="XRefCopy352" hidden="1">#REF!</definedName>
    <definedName name="XRefCopy353" localSheetId="9" hidden="1">#REF!</definedName>
    <definedName name="XRefCopy353" localSheetId="16" hidden="1">#REF!</definedName>
    <definedName name="XRefCopy353" localSheetId="10" hidden="1">'NFD CONSO'!#REF!</definedName>
    <definedName name="XRefCopy353" localSheetId="29" hidden="1">#REF!</definedName>
    <definedName name="XRefCopy353" localSheetId="11" hidden="1">#REF!</definedName>
    <definedName name="XRefCopy353" localSheetId="18" hidden="1">#REF!</definedName>
    <definedName name="XRefCopy353" localSheetId="38" hidden="1">#REF!</definedName>
    <definedName name="XRefCopy353" hidden="1">#REF!</definedName>
    <definedName name="XRefCopy354" localSheetId="9" hidden="1">#REF!</definedName>
    <definedName name="XRefCopy354" localSheetId="16" hidden="1">#REF!</definedName>
    <definedName name="XRefCopy354" localSheetId="10" hidden="1">'NFD CONSO'!#REF!</definedName>
    <definedName name="XRefCopy354" localSheetId="29" hidden="1">#REF!</definedName>
    <definedName name="XRefCopy354" localSheetId="11" hidden="1">#REF!</definedName>
    <definedName name="XRefCopy354" localSheetId="18" hidden="1">#REF!</definedName>
    <definedName name="XRefCopy354" localSheetId="38" hidden="1">#REF!</definedName>
    <definedName name="XRefCopy354" hidden="1">#REF!</definedName>
    <definedName name="XRefCopy355" localSheetId="9" hidden="1">#REF!</definedName>
    <definedName name="XRefCopy355" localSheetId="16" hidden="1">#REF!</definedName>
    <definedName name="XRefCopy355" localSheetId="10" hidden="1">'NFD CONSO'!#REF!</definedName>
    <definedName name="XRefCopy355" localSheetId="29" hidden="1">#REF!</definedName>
    <definedName name="XRefCopy355" localSheetId="11" hidden="1">#REF!</definedName>
    <definedName name="XRefCopy355" localSheetId="18" hidden="1">#REF!</definedName>
    <definedName name="XRefCopy355" localSheetId="38" hidden="1">#REF!</definedName>
    <definedName name="XRefCopy355" hidden="1">#REF!</definedName>
    <definedName name="XRefCopy356" localSheetId="9" hidden="1">#REF!</definedName>
    <definedName name="XRefCopy356" localSheetId="16" hidden="1">#REF!</definedName>
    <definedName name="XRefCopy356" localSheetId="10" hidden="1">'NFD CONSO'!#REF!</definedName>
    <definedName name="XRefCopy356" localSheetId="29" hidden="1">#REF!</definedName>
    <definedName name="XRefCopy356" localSheetId="11" hidden="1">#REF!</definedName>
    <definedName name="XRefCopy356" localSheetId="18" hidden="1">#REF!</definedName>
    <definedName name="XRefCopy356" localSheetId="38" hidden="1">#REF!</definedName>
    <definedName name="XRefCopy356" hidden="1">#REF!</definedName>
    <definedName name="XRefCopy357" localSheetId="9" hidden="1">#REF!</definedName>
    <definedName name="XRefCopy357" localSheetId="16" hidden="1">#REF!</definedName>
    <definedName name="XRefCopy357" localSheetId="10" hidden="1">'NFD CONSO'!#REF!</definedName>
    <definedName name="XRefCopy357" localSheetId="29" hidden="1">#REF!</definedName>
    <definedName name="XRefCopy357" localSheetId="11" hidden="1">#REF!</definedName>
    <definedName name="XRefCopy357" localSheetId="18" hidden="1">#REF!</definedName>
    <definedName name="XRefCopy357" localSheetId="38" hidden="1">#REF!</definedName>
    <definedName name="XRefCopy357" hidden="1">#REF!</definedName>
    <definedName name="XRefCopy358" localSheetId="9" hidden="1">#REF!</definedName>
    <definedName name="XRefCopy358" localSheetId="16" hidden="1">#REF!</definedName>
    <definedName name="XRefCopy358" localSheetId="10" hidden="1">'NFD CONSO'!#REF!</definedName>
    <definedName name="XRefCopy358" localSheetId="29" hidden="1">#REF!</definedName>
    <definedName name="XRefCopy358" localSheetId="11" hidden="1">#REF!</definedName>
    <definedName name="XRefCopy358" localSheetId="18" hidden="1">#REF!</definedName>
    <definedName name="XRefCopy358" localSheetId="38" hidden="1">#REF!</definedName>
    <definedName name="XRefCopy358" hidden="1">#REF!</definedName>
    <definedName name="XRefCopy359" localSheetId="9" hidden="1">#REF!</definedName>
    <definedName name="XRefCopy359" localSheetId="16" hidden="1">#REF!</definedName>
    <definedName name="XRefCopy359" localSheetId="10" hidden="1">'NFD CONSO'!#REF!</definedName>
    <definedName name="XRefCopy359" localSheetId="29" hidden="1">#REF!</definedName>
    <definedName name="XRefCopy359" localSheetId="11" hidden="1">#REF!</definedName>
    <definedName name="XRefCopy359" localSheetId="18" hidden="1">#REF!</definedName>
    <definedName name="XRefCopy359" localSheetId="38" hidden="1">#REF!</definedName>
    <definedName name="XRefCopy359" hidden="1">#REF!</definedName>
    <definedName name="XRefCopy360" localSheetId="9" hidden="1">#REF!</definedName>
    <definedName name="XRefCopy360" localSheetId="16" hidden="1">#REF!</definedName>
    <definedName name="XRefCopy360" localSheetId="10" hidden="1">'NFD CONSO'!#REF!</definedName>
    <definedName name="XRefCopy360" localSheetId="29" hidden="1">#REF!</definedName>
    <definedName name="XRefCopy360" localSheetId="11" hidden="1">#REF!</definedName>
    <definedName name="XRefCopy360" localSheetId="18" hidden="1">#REF!</definedName>
    <definedName name="XRefCopy360" localSheetId="38" hidden="1">#REF!</definedName>
    <definedName name="XRefCopy360" hidden="1">#REF!</definedName>
    <definedName name="XRefCopy362" localSheetId="9" hidden="1">#REF!</definedName>
    <definedName name="XRefCopy362" localSheetId="16" hidden="1">#REF!</definedName>
    <definedName name="XRefCopy362" localSheetId="10" hidden="1">'NFD CONSO'!#REF!</definedName>
    <definedName name="XRefCopy362" localSheetId="29" hidden="1">#REF!</definedName>
    <definedName name="XRefCopy362" localSheetId="11" hidden="1">#REF!</definedName>
    <definedName name="XRefCopy362" localSheetId="18" hidden="1">#REF!</definedName>
    <definedName name="XRefCopy362" localSheetId="38" hidden="1">#REF!</definedName>
    <definedName name="XRefCopy362" hidden="1">#REF!</definedName>
    <definedName name="XRefCopy363" localSheetId="9" hidden="1">#REF!</definedName>
    <definedName name="XRefCopy363" localSheetId="16" hidden="1">#REF!</definedName>
    <definedName name="XRefCopy363" localSheetId="10" hidden="1">'NFD CONSO'!#REF!</definedName>
    <definedName name="XRefCopy363" localSheetId="29" hidden="1">#REF!</definedName>
    <definedName name="XRefCopy363" localSheetId="11" hidden="1">#REF!</definedName>
    <definedName name="XRefCopy363" localSheetId="18" hidden="1">#REF!</definedName>
    <definedName name="XRefCopy363" localSheetId="38" hidden="1">#REF!</definedName>
    <definedName name="XRefCopy363" hidden="1">#REF!</definedName>
    <definedName name="XRefCopy364" localSheetId="9" hidden="1">#REF!</definedName>
    <definedName name="XRefCopy364" localSheetId="16" hidden="1">#REF!</definedName>
    <definedName name="XRefCopy364" localSheetId="10" hidden="1">'NFD CONSO'!#REF!</definedName>
    <definedName name="XRefCopy364" localSheetId="29" hidden="1">#REF!</definedName>
    <definedName name="XRefCopy364" localSheetId="11" hidden="1">#REF!</definedName>
    <definedName name="XRefCopy364" localSheetId="18" hidden="1">#REF!</definedName>
    <definedName name="XRefCopy364" localSheetId="38" hidden="1">#REF!</definedName>
    <definedName name="XRefCopy364" hidden="1">#REF!</definedName>
    <definedName name="XRefCopy365" localSheetId="9" hidden="1">#REF!</definedName>
    <definedName name="XRefCopy365" localSheetId="16" hidden="1">#REF!</definedName>
    <definedName name="XRefCopy365" localSheetId="10" hidden="1">'NFD CONSO'!#REF!</definedName>
    <definedName name="XRefCopy365" localSheetId="29" hidden="1">#REF!</definedName>
    <definedName name="XRefCopy365" localSheetId="11" hidden="1">#REF!</definedName>
    <definedName name="XRefCopy365" localSheetId="18" hidden="1">#REF!</definedName>
    <definedName name="XRefCopy365" localSheetId="38" hidden="1">#REF!</definedName>
    <definedName name="XRefCopy365" hidden="1">#REF!</definedName>
    <definedName name="XRefCopy366" localSheetId="9" hidden="1">#REF!</definedName>
    <definedName name="XRefCopy366" localSheetId="16" hidden="1">#REF!</definedName>
    <definedName name="XRefCopy366" localSheetId="10" hidden="1">'NFD CONSO'!#REF!</definedName>
    <definedName name="XRefCopy366" localSheetId="29" hidden="1">#REF!</definedName>
    <definedName name="XRefCopy366" localSheetId="11" hidden="1">#REF!</definedName>
    <definedName name="XRefCopy366" localSheetId="18" hidden="1">#REF!</definedName>
    <definedName name="XRefCopy366" localSheetId="38" hidden="1">#REF!</definedName>
    <definedName name="XRefCopy366" hidden="1">#REF!</definedName>
    <definedName name="XRefCopy367" localSheetId="9" hidden="1">#REF!</definedName>
    <definedName name="XRefCopy367" localSheetId="16" hidden="1">#REF!</definedName>
    <definedName name="XRefCopy367" localSheetId="10" hidden="1">'NFD CONSO'!#REF!</definedName>
    <definedName name="XRefCopy367" localSheetId="29" hidden="1">#REF!</definedName>
    <definedName name="XRefCopy367" localSheetId="11" hidden="1">#REF!</definedName>
    <definedName name="XRefCopy367" localSheetId="18" hidden="1">#REF!</definedName>
    <definedName name="XRefCopy367" localSheetId="38" hidden="1">#REF!</definedName>
    <definedName name="XRefCopy367" hidden="1">#REF!</definedName>
    <definedName name="XRefCopy367Row" localSheetId="9" hidden="1">#REF!</definedName>
    <definedName name="XRefCopy367Row" localSheetId="16" hidden="1">#REF!</definedName>
    <definedName name="XRefCopy367Row" localSheetId="10" hidden="1">'NFD CONSO'!#REF!</definedName>
    <definedName name="XRefCopy367Row" localSheetId="29" hidden="1">#REF!</definedName>
    <definedName name="XRefCopy367Row" localSheetId="11" hidden="1">#REF!</definedName>
    <definedName name="XRefCopy367Row" localSheetId="18" hidden="1">#REF!</definedName>
    <definedName name="XRefCopy367Row" localSheetId="38" hidden="1">#REF!</definedName>
    <definedName name="XRefCopy367Row" hidden="1">#REF!</definedName>
    <definedName name="XRefCopy368" localSheetId="9" hidden="1">#REF!</definedName>
    <definedName name="XRefCopy368" localSheetId="16" hidden="1">#REF!</definedName>
    <definedName name="XRefCopy368" localSheetId="10" hidden="1">'NFD CONSO'!#REF!</definedName>
    <definedName name="XRefCopy368" localSheetId="29" hidden="1">#REF!</definedName>
    <definedName name="XRefCopy368" localSheetId="11" hidden="1">#REF!</definedName>
    <definedName name="XRefCopy368" localSheetId="18" hidden="1">#REF!</definedName>
    <definedName name="XRefCopy368" localSheetId="38" hidden="1">#REF!</definedName>
    <definedName name="XRefCopy368" hidden="1">#REF!</definedName>
    <definedName name="XRefCopy368Row" localSheetId="9" hidden="1">#REF!</definedName>
    <definedName name="XRefCopy368Row" localSheetId="16" hidden="1">#REF!</definedName>
    <definedName name="XRefCopy368Row" localSheetId="10" hidden="1">'NFD CONSO'!#REF!</definedName>
    <definedName name="XRefCopy368Row" localSheetId="29" hidden="1">#REF!</definedName>
    <definedName name="XRefCopy368Row" localSheetId="11" hidden="1">#REF!</definedName>
    <definedName name="XRefCopy368Row" localSheetId="18" hidden="1">#REF!</definedName>
    <definedName name="XRefCopy368Row" localSheetId="38" hidden="1">#REF!</definedName>
    <definedName name="XRefCopy368Row" hidden="1">#REF!</definedName>
    <definedName name="XRefCopy369" localSheetId="9" hidden="1">#REF!</definedName>
    <definedName name="XRefCopy369" localSheetId="16" hidden="1">#REF!</definedName>
    <definedName name="XRefCopy369" localSheetId="10" hidden="1">'NFD CONSO'!#REF!</definedName>
    <definedName name="XRefCopy369" localSheetId="29" hidden="1">#REF!</definedName>
    <definedName name="XRefCopy369" localSheetId="11" hidden="1">#REF!</definedName>
    <definedName name="XRefCopy369" localSheetId="18" hidden="1">#REF!</definedName>
    <definedName name="XRefCopy369" localSheetId="38" hidden="1">#REF!</definedName>
    <definedName name="XRefCopy369" hidden="1">#REF!</definedName>
    <definedName name="XRefCopy369Row" localSheetId="9" hidden="1">#REF!</definedName>
    <definedName name="XRefCopy369Row" localSheetId="16" hidden="1">#REF!</definedName>
    <definedName name="XRefCopy369Row" localSheetId="10" hidden="1">'NFD CONSO'!#REF!</definedName>
    <definedName name="XRefCopy369Row" localSheetId="29" hidden="1">#REF!</definedName>
    <definedName name="XRefCopy369Row" localSheetId="11" hidden="1">#REF!</definedName>
    <definedName name="XRefCopy369Row" localSheetId="18" hidden="1">#REF!</definedName>
    <definedName name="XRefCopy369Row" localSheetId="38" hidden="1">#REF!</definedName>
    <definedName name="XRefCopy369Row" hidden="1">#REF!</definedName>
    <definedName name="XRefCopy370" localSheetId="9" hidden="1">#REF!</definedName>
    <definedName name="XRefCopy370" localSheetId="16" hidden="1">#REF!</definedName>
    <definedName name="XRefCopy370" localSheetId="10" hidden="1">'NFD CONSO'!#REF!</definedName>
    <definedName name="XRefCopy370" localSheetId="29" hidden="1">#REF!</definedName>
    <definedName name="XRefCopy370" localSheetId="11" hidden="1">#REF!</definedName>
    <definedName name="XRefCopy370" localSheetId="18" hidden="1">#REF!</definedName>
    <definedName name="XRefCopy370" localSheetId="38" hidden="1">#REF!</definedName>
    <definedName name="XRefCopy370" hidden="1">#REF!</definedName>
    <definedName name="XRefCopy370Row" localSheetId="9" hidden="1">#REF!</definedName>
    <definedName name="XRefCopy370Row" localSheetId="16" hidden="1">#REF!</definedName>
    <definedName name="XRefCopy370Row" localSheetId="10" hidden="1">'NFD CONSO'!#REF!</definedName>
    <definedName name="XRefCopy370Row" localSheetId="29" hidden="1">#REF!</definedName>
    <definedName name="XRefCopy370Row" localSheetId="11" hidden="1">#REF!</definedName>
    <definedName name="XRefCopy370Row" localSheetId="18" hidden="1">#REF!</definedName>
    <definedName name="XRefCopy370Row" localSheetId="38" hidden="1">#REF!</definedName>
    <definedName name="XRefCopy370Row" hidden="1">#REF!</definedName>
    <definedName name="XRefCopy38Row" localSheetId="9" hidden="1">#REF!</definedName>
    <definedName name="XRefCopy38Row" localSheetId="10" hidden="1">'NFD CONSO'!#REF!</definedName>
    <definedName name="XRefCopy38Row" localSheetId="11" hidden="1">#REF!</definedName>
    <definedName name="XRefCopy38Row" localSheetId="18" hidden="1">#REF!</definedName>
    <definedName name="XRefCopy38Row" hidden="1">#REF!</definedName>
    <definedName name="XRefCopy3Row" localSheetId="9" hidden="1">#REF!</definedName>
    <definedName name="XRefCopy3Row" localSheetId="16" hidden="1">#REF!</definedName>
    <definedName name="XRefCopy3Row" localSheetId="10" hidden="1">'NFD CONSO'!#REF!</definedName>
    <definedName name="XRefCopy3Row" localSheetId="29" hidden="1">#REF!</definedName>
    <definedName name="XRefCopy3Row" localSheetId="11" hidden="1">#REF!</definedName>
    <definedName name="XRefCopy3Row" localSheetId="18" hidden="1">#REF!</definedName>
    <definedName name="XRefCopy3Row" localSheetId="38" hidden="1">#REF!</definedName>
    <definedName name="XRefCopy3Row" hidden="1">#REF!</definedName>
    <definedName name="XRefCopy4" localSheetId="9" hidden="1">#REF!</definedName>
    <definedName name="XRefCopy4" localSheetId="16" hidden="1">#REF!</definedName>
    <definedName name="XRefCopy4" localSheetId="10" hidden="1">'NFD CONSO'!#REF!</definedName>
    <definedName name="XRefCopy4" localSheetId="29" hidden="1">#REF!</definedName>
    <definedName name="XRefCopy4" localSheetId="11" hidden="1">#REF!</definedName>
    <definedName name="XRefCopy4" localSheetId="18" hidden="1">#REF!</definedName>
    <definedName name="XRefCopy4" localSheetId="38" hidden="1">#REF!</definedName>
    <definedName name="XRefCopy4" hidden="1">#REF!</definedName>
    <definedName name="XRefCopy45" localSheetId="9" hidden="1">#REF!</definedName>
    <definedName name="XRefCopy45" localSheetId="10" hidden="1">'NFD CONSO'!#REF!</definedName>
    <definedName name="XRefCopy45" localSheetId="11" hidden="1">#REF!</definedName>
    <definedName name="XRefCopy45" localSheetId="18" hidden="1">#REF!</definedName>
    <definedName name="XRefCopy45" hidden="1">#REF!</definedName>
    <definedName name="XRefCopy46Row" localSheetId="9" hidden="1">#REF!</definedName>
    <definedName name="XRefCopy46Row" localSheetId="10" hidden="1">'NFD CONSO'!#REF!</definedName>
    <definedName name="XRefCopy46Row" localSheetId="11" hidden="1">#REF!</definedName>
    <definedName name="XRefCopy46Row" localSheetId="18" hidden="1">#REF!</definedName>
    <definedName name="XRefCopy46Row" hidden="1">#REF!</definedName>
    <definedName name="XRefCopy48" localSheetId="9" hidden="1">#REF!</definedName>
    <definedName name="XRefCopy48" localSheetId="10" hidden="1">'NFD CONSO'!#REF!</definedName>
    <definedName name="XRefCopy48" localSheetId="11" hidden="1">#REF!</definedName>
    <definedName name="XRefCopy48" localSheetId="18" hidden="1">#REF!</definedName>
    <definedName name="XRefCopy48" hidden="1">#REF!</definedName>
    <definedName name="XRefCopy48Row" localSheetId="9" hidden="1">#REF!</definedName>
    <definedName name="XRefCopy48Row" localSheetId="10" hidden="1">'NFD CONSO'!#REF!</definedName>
    <definedName name="XRefCopy48Row" localSheetId="11" hidden="1">#REF!</definedName>
    <definedName name="XRefCopy48Row" localSheetId="18" hidden="1">#REF!</definedName>
    <definedName name="XRefCopy48Row" hidden="1">#REF!</definedName>
    <definedName name="XRefCopy4Row" localSheetId="9" hidden="1">#REF!</definedName>
    <definedName name="XRefCopy4Row" localSheetId="16" hidden="1">#REF!</definedName>
    <definedName name="XRefCopy4Row" localSheetId="10" hidden="1">'NFD CONSO'!#REF!</definedName>
    <definedName name="XRefCopy4Row" localSheetId="29" hidden="1">#REF!</definedName>
    <definedName name="XRefCopy4Row" localSheetId="11" hidden="1">#REF!</definedName>
    <definedName name="XRefCopy4Row" localSheetId="18" hidden="1">#REF!</definedName>
    <definedName name="XRefCopy4Row" localSheetId="38" hidden="1">#REF!</definedName>
    <definedName name="XRefCopy4Row" hidden="1">#REF!</definedName>
    <definedName name="XRefCopy5" localSheetId="9" hidden="1">#REF!</definedName>
    <definedName name="XRefCopy5" localSheetId="16" hidden="1">#REF!</definedName>
    <definedName name="XRefCopy5" localSheetId="10" hidden="1">'NFD CONSO'!#REF!</definedName>
    <definedName name="XRefCopy5" localSheetId="29" hidden="1">#REF!</definedName>
    <definedName name="XRefCopy5" localSheetId="11" hidden="1">#REF!</definedName>
    <definedName name="XRefCopy5" localSheetId="18" hidden="1">#REF!</definedName>
    <definedName name="XRefCopy5" localSheetId="38" hidden="1">#REF!</definedName>
    <definedName name="XRefCopy5" hidden="1">#REF!</definedName>
    <definedName name="XRefCopy55" localSheetId="9" hidden="1">#REF!</definedName>
    <definedName name="XRefCopy55" localSheetId="10" hidden="1">'NFD CONSO'!#REF!</definedName>
    <definedName name="XRefCopy55" localSheetId="11" hidden="1">#REF!</definedName>
    <definedName name="XRefCopy55" localSheetId="18" hidden="1">#REF!</definedName>
    <definedName name="XRefCopy55" hidden="1">#REF!</definedName>
    <definedName name="XRefCopy5Row" localSheetId="9" hidden="1">#REF!</definedName>
    <definedName name="XRefCopy5Row" localSheetId="16" hidden="1">#REF!</definedName>
    <definedName name="XRefCopy5Row" localSheetId="10" hidden="1">'NFD CONSO'!#REF!</definedName>
    <definedName name="XRefCopy5Row" localSheetId="29" hidden="1">#REF!</definedName>
    <definedName name="XRefCopy5Row" localSheetId="11" hidden="1">#REF!</definedName>
    <definedName name="XRefCopy5Row" localSheetId="18" hidden="1">#REF!</definedName>
    <definedName name="XRefCopy5Row" localSheetId="38" hidden="1">#REF!</definedName>
    <definedName name="XRefCopy5Row" hidden="1">#REF!</definedName>
    <definedName name="XRefCopy6" localSheetId="9" hidden="1">#REF!</definedName>
    <definedName name="XRefCopy6" localSheetId="16" hidden="1">#REF!</definedName>
    <definedName name="XRefCopy6" localSheetId="10" hidden="1">'NFD CONSO'!#REF!</definedName>
    <definedName name="XRefCopy6" localSheetId="29" hidden="1">#REF!</definedName>
    <definedName name="XRefCopy6" localSheetId="11" hidden="1">#REF!</definedName>
    <definedName name="XRefCopy6" localSheetId="18" hidden="1">#REF!</definedName>
    <definedName name="XRefCopy6" localSheetId="38" hidden="1">#REF!</definedName>
    <definedName name="XRefCopy6" hidden="1">#REF!</definedName>
    <definedName name="XRefCopy64" localSheetId="9" hidden="1">#REF!</definedName>
    <definedName name="XRefCopy64" localSheetId="51" hidden="1">#REF!</definedName>
    <definedName name="XRefCopy64" localSheetId="16" hidden="1">#REF!</definedName>
    <definedName name="XRefCopy64" localSheetId="10" hidden="1">'NFD CONSO'!#REF!</definedName>
    <definedName name="XRefCopy64" localSheetId="29" hidden="1">#REF!</definedName>
    <definedName name="XRefCopy64" localSheetId="11" hidden="1">#REF!</definedName>
    <definedName name="XRefCopy64" localSheetId="18" hidden="1">#REF!</definedName>
    <definedName name="XRefCopy64" localSheetId="38" hidden="1">#REF!</definedName>
    <definedName name="XRefCopy64" hidden="1">#REF!</definedName>
    <definedName name="XRefCopy69" localSheetId="51" hidden="1">#REF!</definedName>
    <definedName name="XRefCopy69" localSheetId="16" hidden="1">#REF!</definedName>
    <definedName name="XRefCopy69" localSheetId="29" hidden="1">#REF!</definedName>
    <definedName name="XRefCopy69" localSheetId="18" hidden="1">#REF!</definedName>
    <definedName name="XRefCopy69" localSheetId="38" hidden="1">#REF!</definedName>
    <definedName name="XRefCopy69" hidden="1">#REF!</definedName>
    <definedName name="XRefCopy6Row" localSheetId="9" hidden="1">#REF!</definedName>
    <definedName name="XRefCopy6Row" localSheetId="51" hidden="1">#REF!</definedName>
    <definedName name="XRefCopy6Row" localSheetId="16" hidden="1">#REF!</definedName>
    <definedName name="XRefCopy6Row" localSheetId="10" hidden="1">'NFD CONSO'!#REF!</definedName>
    <definedName name="XRefCopy6Row" localSheetId="29" hidden="1">#REF!</definedName>
    <definedName name="XRefCopy6Row" localSheetId="11" hidden="1">#REF!</definedName>
    <definedName name="XRefCopy6Row" localSheetId="18" hidden="1">#REF!</definedName>
    <definedName name="XRefCopy6Row" localSheetId="38" hidden="1">#REF!</definedName>
    <definedName name="XRefCopy6Row" hidden="1">#REF!</definedName>
    <definedName name="XRefCopy7" localSheetId="9" hidden="1">#REF!</definedName>
    <definedName name="XRefCopy7" localSheetId="51" hidden="1">#REF!</definedName>
    <definedName name="XRefCopy7" localSheetId="16" hidden="1">#REF!</definedName>
    <definedName name="XRefCopy7" localSheetId="10" hidden="1">'NFD CONSO'!#REF!</definedName>
    <definedName name="XRefCopy7" localSheetId="29" hidden="1">#REF!</definedName>
    <definedName name="XRefCopy7" localSheetId="11" hidden="1">#REF!</definedName>
    <definedName name="XRefCopy7" localSheetId="18" hidden="1">#REF!</definedName>
    <definedName name="XRefCopy7" localSheetId="38" hidden="1">#REF!</definedName>
    <definedName name="XRefCopy7" hidden="1">#REF!</definedName>
    <definedName name="XRefCopy70" localSheetId="9" hidden="1">#REF!</definedName>
    <definedName name="XRefCopy70" localSheetId="51" hidden="1">#REF!</definedName>
    <definedName name="XRefCopy70" localSheetId="16" hidden="1">#REF!</definedName>
    <definedName name="XRefCopy70" localSheetId="10" hidden="1">'NFD CONSO'!#REF!</definedName>
    <definedName name="XRefCopy70" localSheetId="29" hidden="1">#REF!</definedName>
    <definedName name="XRefCopy70" localSheetId="11" hidden="1">#REF!</definedName>
    <definedName name="XRefCopy70" localSheetId="18" hidden="1">#REF!</definedName>
    <definedName name="XRefCopy70" localSheetId="38" hidden="1">#REF!</definedName>
    <definedName name="XRefCopy70" hidden="1">#REF!</definedName>
    <definedName name="XRefCopy71" localSheetId="51" hidden="1">#REF!</definedName>
    <definedName name="XRefCopy71" localSheetId="16" hidden="1">#REF!</definedName>
    <definedName name="XRefCopy71" localSheetId="29" hidden="1">#REF!</definedName>
    <definedName name="XRefCopy71" localSheetId="18" hidden="1">#REF!</definedName>
    <definedName name="XRefCopy71" localSheetId="38" hidden="1">#REF!</definedName>
    <definedName name="XRefCopy71" hidden="1">#REF!</definedName>
    <definedName name="XRefCopy72" localSheetId="51" hidden="1">#REF!</definedName>
    <definedName name="XRefCopy72" localSheetId="16" hidden="1">#REF!</definedName>
    <definedName name="XRefCopy72" localSheetId="29" hidden="1">#REF!</definedName>
    <definedName name="XRefCopy72" localSheetId="18" hidden="1">#REF!</definedName>
    <definedName name="XRefCopy72" localSheetId="38" hidden="1">#REF!</definedName>
    <definedName name="XRefCopy72" hidden="1">#REF!</definedName>
    <definedName name="XRefCopy73" localSheetId="51" hidden="1">#REF!</definedName>
    <definedName name="XRefCopy73" localSheetId="16" hidden="1">#REF!</definedName>
    <definedName name="XRefCopy73" localSheetId="29" hidden="1">#REF!</definedName>
    <definedName name="XRefCopy73" localSheetId="18" hidden="1">#REF!</definedName>
    <definedName name="XRefCopy73" localSheetId="38" hidden="1">#REF!</definedName>
    <definedName name="XRefCopy73" hidden="1">#REF!</definedName>
    <definedName name="XRefCopy7Row" localSheetId="9" hidden="1">#REF!</definedName>
    <definedName name="XRefCopy7Row" localSheetId="51" hidden="1">#REF!</definedName>
    <definedName name="XRefCopy7Row" localSheetId="16" hidden="1">#REF!</definedName>
    <definedName name="XRefCopy7Row" localSheetId="10" hidden="1">'NFD CONSO'!#REF!</definedName>
    <definedName name="XRefCopy7Row" localSheetId="29" hidden="1">#REF!</definedName>
    <definedName name="XRefCopy7Row" localSheetId="11" hidden="1">#REF!</definedName>
    <definedName name="XRefCopy7Row" localSheetId="18" hidden="1">#REF!</definedName>
    <definedName name="XRefCopy7Row" localSheetId="38" hidden="1">#REF!</definedName>
    <definedName name="XRefCopy7Row" hidden="1">#REF!</definedName>
    <definedName name="XRefCopy8" localSheetId="9" hidden="1">#REF!</definedName>
    <definedName name="XRefCopy8" localSheetId="51" hidden="1">#REF!</definedName>
    <definedName name="XRefCopy8" localSheetId="16" hidden="1">#REF!</definedName>
    <definedName name="XRefCopy8" localSheetId="10" hidden="1">'NFD CONSO'!#REF!</definedName>
    <definedName name="XRefCopy8" localSheetId="29" hidden="1">#REF!</definedName>
    <definedName name="XRefCopy8" localSheetId="11" hidden="1">#REF!</definedName>
    <definedName name="XRefCopy8" localSheetId="18" hidden="1">#REF!</definedName>
    <definedName name="XRefCopy8" localSheetId="38" hidden="1">#REF!</definedName>
    <definedName name="XRefCopy8" hidden="1">#REF!</definedName>
    <definedName name="XRefCopy80" localSheetId="9" hidden="1">#REF!</definedName>
    <definedName name="XRefCopy80" localSheetId="51" hidden="1">#REF!</definedName>
    <definedName name="XRefCopy80" localSheetId="16" hidden="1">#REF!</definedName>
    <definedName name="XRefCopy80" localSheetId="10" hidden="1">'NFD CONSO'!#REF!</definedName>
    <definedName name="XRefCopy80" localSheetId="29" hidden="1">#REF!</definedName>
    <definedName name="XRefCopy80" localSheetId="11" hidden="1">#REF!</definedName>
    <definedName name="XRefCopy80" localSheetId="18" hidden="1">#REF!</definedName>
    <definedName name="XRefCopy80" localSheetId="38" hidden="1">#REF!</definedName>
    <definedName name="XRefCopy80" hidden="1">#REF!</definedName>
    <definedName name="XRefCopy80Row" localSheetId="9" hidden="1">#REF!</definedName>
    <definedName name="XRefCopy80Row" localSheetId="16" hidden="1">#REF!</definedName>
    <definedName name="XRefCopy80Row" localSheetId="10" hidden="1">'NFD CONSO'!#REF!</definedName>
    <definedName name="XRefCopy80Row" localSheetId="29" hidden="1">#REF!</definedName>
    <definedName name="XRefCopy80Row" localSheetId="11" hidden="1">#REF!</definedName>
    <definedName name="XRefCopy80Row" localSheetId="18" hidden="1">#REF!</definedName>
    <definedName name="XRefCopy80Row" localSheetId="38" hidden="1">#REF!</definedName>
    <definedName name="XRefCopy80Row" hidden="1">#REF!</definedName>
    <definedName name="XRefCopy81" localSheetId="9" hidden="1">#REF!</definedName>
    <definedName name="XRefCopy81" localSheetId="16" hidden="1">#REF!</definedName>
    <definedName name="XRefCopy81" localSheetId="10" hidden="1">'NFD CONSO'!#REF!</definedName>
    <definedName name="XRefCopy81" localSheetId="29" hidden="1">#REF!</definedName>
    <definedName name="XRefCopy81" localSheetId="11" hidden="1">#REF!</definedName>
    <definedName name="XRefCopy81" localSheetId="18" hidden="1">#REF!</definedName>
    <definedName name="XRefCopy81" localSheetId="38" hidden="1">#REF!</definedName>
    <definedName name="XRefCopy81" hidden="1">#REF!</definedName>
    <definedName name="XRefCopy81Row" localSheetId="9" hidden="1">#REF!</definedName>
    <definedName name="XRefCopy81Row" localSheetId="16" hidden="1">#REF!</definedName>
    <definedName name="XRefCopy81Row" localSheetId="10" hidden="1">'NFD CONSO'!#REF!</definedName>
    <definedName name="XRefCopy81Row" localSheetId="29" hidden="1">#REF!</definedName>
    <definedName name="XRefCopy81Row" localSheetId="11" hidden="1">#REF!</definedName>
    <definedName name="XRefCopy81Row" localSheetId="18" hidden="1">#REF!</definedName>
    <definedName name="XRefCopy81Row" localSheetId="38" hidden="1">#REF!</definedName>
    <definedName name="XRefCopy81Row" hidden="1">#REF!</definedName>
    <definedName name="XRefCopy82" localSheetId="9" hidden="1">#REF!</definedName>
    <definedName name="XRefCopy82" localSheetId="16" hidden="1">#REF!</definedName>
    <definedName name="XRefCopy82" localSheetId="10" hidden="1">'NFD CONSO'!#REF!</definedName>
    <definedName name="XRefCopy82" localSheetId="29" hidden="1">#REF!</definedName>
    <definedName name="XRefCopy82" localSheetId="11" hidden="1">#REF!</definedName>
    <definedName name="XRefCopy82" localSheetId="18" hidden="1">#REF!</definedName>
    <definedName name="XRefCopy82" localSheetId="38" hidden="1">#REF!</definedName>
    <definedName name="XRefCopy82" hidden="1">#REF!</definedName>
    <definedName name="XRefCopy82Row" localSheetId="9" hidden="1">#REF!</definedName>
    <definedName name="XRefCopy82Row" localSheetId="16" hidden="1">#REF!</definedName>
    <definedName name="XRefCopy82Row" localSheetId="10" hidden="1">'NFD CONSO'!#REF!</definedName>
    <definedName name="XRefCopy82Row" localSheetId="29" hidden="1">#REF!</definedName>
    <definedName name="XRefCopy82Row" localSheetId="11" hidden="1">#REF!</definedName>
    <definedName name="XRefCopy82Row" localSheetId="18" hidden="1">#REF!</definedName>
    <definedName name="XRefCopy82Row" localSheetId="38" hidden="1">#REF!</definedName>
    <definedName name="XRefCopy82Row" hidden="1">#REF!</definedName>
    <definedName name="XRefCopy83" localSheetId="9" hidden="1">#REF!</definedName>
    <definedName name="XRefCopy83" localSheetId="16" hidden="1">#REF!</definedName>
    <definedName name="XRefCopy83" localSheetId="10" hidden="1">'NFD CONSO'!#REF!</definedName>
    <definedName name="XRefCopy83" localSheetId="29" hidden="1">#REF!</definedName>
    <definedName name="XRefCopy83" localSheetId="11" hidden="1">#REF!</definedName>
    <definedName name="XRefCopy83" localSheetId="18" hidden="1">#REF!</definedName>
    <definedName name="XRefCopy83" localSheetId="38" hidden="1">#REF!</definedName>
    <definedName name="XRefCopy83" hidden="1">#REF!</definedName>
    <definedName name="XRefCopy83Row" localSheetId="9" hidden="1">#REF!</definedName>
    <definedName name="XRefCopy83Row" localSheetId="16" hidden="1">#REF!</definedName>
    <definedName name="XRefCopy83Row" localSheetId="10" hidden="1">'NFD CONSO'!#REF!</definedName>
    <definedName name="XRefCopy83Row" localSheetId="29" hidden="1">#REF!</definedName>
    <definedName name="XRefCopy83Row" localSheetId="11" hidden="1">#REF!</definedName>
    <definedName name="XRefCopy83Row" localSheetId="18" hidden="1">#REF!</definedName>
    <definedName name="XRefCopy83Row" localSheetId="38" hidden="1">#REF!</definedName>
    <definedName name="XRefCopy83Row" hidden="1">#REF!</definedName>
    <definedName name="XRefCopy84" localSheetId="9" hidden="1">#REF!</definedName>
    <definedName name="XRefCopy84" localSheetId="16" hidden="1">#REF!</definedName>
    <definedName name="XRefCopy84" localSheetId="10" hidden="1">'NFD CONSO'!#REF!</definedName>
    <definedName name="XRefCopy84" localSheetId="29" hidden="1">#REF!</definedName>
    <definedName name="XRefCopy84" localSheetId="11" hidden="1">#REF!</definedName>
    <definedName name="XRefCopy84" localSheetId="18" hidden="1">#REF!</definedName>
    <definedName name="XRefCopy84" localSheetId="38" hidden="1">#REF!</definedName>
    <definedName name="XRefCopy84" hidden="1">#REF!</definedName>
    <definedName name="XRefCopy84Row" localSheetId="9" hidden="1">#REF!</definedName>
    <definedName name="XRefCopy84Row" localSheetId="16" hidden="1">#REF!</definedName>
    <definedName name="XRefCopy84Row" localSheetId="10" hidden="1">'NFD CONSO'!#REF!</definedName>
    <definedName name="XRefCopy84Row" localSheetId="29" hidden="1">#REF!</definedName>
    <definedName name="XRefCopy84Row" localSheetId="11" hidden="1">#REF!</definedName>
    <definedName name="XRefCopy84Row" localSheetId="18" hidden="1">#REF!</definedName>
    <definedName name="XRefCopy84Row" localSheetId="38" hidden="1">#REF!</definedName>
    <definedName name="XRefCopy84Row" hidden="1">#REF!</definedName>
    <definedName name="XRefCopy85" localSheetId="9" hidden="1">#REF!</definedName>
    <definedName name="XRefCopy85" localSheetId="16" hidden="1">#REF!</definedName>
    <definedName name="XRefCopy85" localSheetId="10" hidden="1">'NFD CONSO'!#REF!</definedName>
    <definedName name="XRefCopy85" localSheetId="29" hidden="1">#REF!</definedName>
    <definedName name="XRefCopy85" localSheetId="11" hidden="1">#REF!</definedName>
    <definedName name="XRefCopy85" localSheetId="18" hidden="1">#REF!</definedName>
    <definedName name="XRefCopy85" localSheetId="38" hidden="1">#REF!</definedName>
    <definedName name="XRefCopy85" hidden="1">#REF!</definedName>
    <definedName name="XRefCopy85Row" localSheetId="9" hidden="1">#REF!</definedName>
    <definedName name="XRefCopy85Row" localSheetId="16" hidden="1">#REF!</definedName>
    <definedName name="XRefCopy85Row" localSheetId="10" hidden="1">'NFD CONSO'!#REF!</definedName>
    <definedName name="XRefCopy85Row" localSheetId="29" hidden="1">#REF!</definedName>
    <definedName name="XRefCopy85Row" localSheetId="11" hidden="1">#REF!</definedName>
    <definedName name="XRefCopy85Row" localSheetId="18" hidden="1">#REF!</definedName>
    <definedName name="XRefCopy85Row" localSheetId="38" hidden="1">#REF!</definedName>
    <definedName name="XRefCopy85Row" hidden="1">#REF!</definedName>
    <definedName name="XRefCopy86" localSheetId="9" hidden="1">#REF!</definedName>
    <definedName name="XRefCopy86" localSheetId="16" hidden="1">#REF!</definedName>
    <definedName name="XRefCopy86" localSheetId="10" hidden="1">'NFD CONSO'!#REF!</definedName>
    <definedName name="XRefCopy86" localSheetId="29" hidden="1">#REF!</definedName>
    <definedName name="XRefCopy86" localSheetId="11" hidden="1">#REF!</definedName>
    <definedName name="XRefCopy86" localSheetId="18" hidden="1">#REF!</definedName>
    <definedName name="XRefCopy86" localSheetId="38" hidden="1">#REF!</definedName>
    <definedName name="XRefCopy86" hidden="1">#REF!</definedName>
    <definedName name="XRefCopy86Row" localSheetId="9" hidden="1">#REF!</definedName>
    <definedName name="XRefCopy86Row" localSheetId="51" hidden="1">#REF!</definedName>
    <definedName name="XRefCopy86Row" localSheetId="16" hidden="1">#REF!</definedName>
    <definedName name="XRefCopy86Row" localSheetId="10" hidden="1">'NFD CONSO'!#REF!</definedName>
    <definedName name="XRefCopy86Row" localSheetId="29" hidden="1">#REF!</definedName>
    <definedName name="XRefCopy86Row" localSheetId="11" hidden="1">#REF!</definedName>
    <definedName name="XRefCopy86Row" localSheetId="18" hidden="1">#REF!</definedName>
    <definedName name="XRefCopy86Row" localSheetId="38" hidden="1">#REF!</definedName>
    <definedName name="XRefCopy86Row" hidden="1">#REF!</definedName>
    <definedName name="XRefCopy87" localSheetId="9" hidden="1">#REF!</definedName>
    <definedName name="XRefCopy87" localSheetId="51" hidden="1">#REF!</definedName>
    <definedName name="XRefCopy87" localSheetId="16" hidden="1">#REF!</definedName>
    <definedName name="XRefCopy87" localSheetId="10" hidden="1">'NFD CONSO'!#REF!</definedName>
    <definedName name="XRefCopy87" localSheetId="29" hidden="1">#REF!</definedName>
    <definedName name="XRefCopy87" localSheetId="11" hidden="1">#REF!</definedName>
    <definedName name="XRefCopy87" localSheetId="18" hidden="1">#REF!</definedName>
    <definedName name="XRefCopy87" localSheetId="38" hidden="1">#REF!</definedName>
    <definedName name="XRefCopy87" hidden="1">#REF!</definedName>
    <definedName name="XRefCopy87Row" localSheetId="9" hidden="1">#REF!</definedName>
    <definedName name="XRefCopy87Row" localSheetId="51" hidden="1">#REF!</definedName>
    <definedName name="XRefCopy87Row" localSheetId="16" hidden="1">#REF!</definedName>
    <definedName name="XRefCopy87Row" localSheetId="10" hidden="1">'NFD CONSO'!#REF!</definedName>
    <definedName name="XRefCopy87Row" localSheetId="29" hidden="1">#REF!</definedName>
    <definedName name="XRefCopy87Row" localSheetId="11" hidden="1">#REF!</definedName>
    <definedName name="XRefCopy87Row" localSheetId="18" hidden="1">#REF!</definedName>
    <definedName name="XRefCopy87Row" localSheetId="38" hidden="1">#REF!</definedName>
    <definedName name="XRefCopy87Row" hidden="1">#REF!</definedName>
    <definedName name="XRefCopy88" localSheetId="9" hidden="1">#REF!</definedName>
    <definedName name="XRefCopy88" localSheetId="51" hidden="1">#REF!</definedName>
    <definedName name="XRefCopy88" localSheetId="16" hidden="1">#REF!</definedName>
    <definedName name="XRefCopy88" localSheetId="10" hidden="1">'NFD CONSO'!#REF!</definedName>
    <definedName name="XRefCopy88" localSheetId="29" hidden="1">#REF!</definedName>
    <definedName name="XRefCopy88" localSheetId="11" hidden="1">#REF!</definedName>
    <definedName name="XRefCopy88" localSheetId="18" hidden="1">#REF!</definedName>
    <definedName name="XRefCopy88" localSheetId="38" hidden="1">#REF!</definedName>
    <definedName name="XRefCopy88" hidden="1">#REF!</definedName>
    <definedName name="XRefCopy88Row" localSheetId="9" hidden="1">#REF!</definedName>
    <definedName name="XRefCopy88Row" localSheetId="51" hidden="1">#REF!</definedName>
    <definedName name="XRefCopy88Row" localSheetId="16" hidden="1">#REF!</definedName>
    <definedName name="XRefCopy88Row" localSheetId="10" hidden="1">'NFD CONSO'!#REF!</definedName>
    <definedName name="XRefCopy88Row" localSheetId="29" hidden="1">#REF!</definedName>
    <definedName name="XRefCopy88Row" localSheetId="11" hidden="1">#REF!</definedName>
    <definedName name="XRefCopy88Row" localSheetId="18" hidden="1">#REF!</definedName>
    <definedName name="XRefCopy88Row" localSheetId="38" hidden="1">#REF!</definedName>
    <definedName name="XRefCopy88Row" hidden="1">#REF!</definedName>
    <definedName name="XRefCopy89" localSheetId="9" hidden="1">#REF!</definedName>
    <definedName name="XRefCopy89" localSheetId="51" hidden="1">#REF!</definedName>
    <definedName name="XRefCopy89" localSheetId="16" hidden="1">#REF!</definedName>
    <definedName name="XRefCopy89" localSheetId="10" hidden="1">'NFD CONSO'!#REF!</definedName>
    <definedName name="XRefCopy89" localSheetId="29" hidden="1">#REF!</definedName>
    <definedName name="XRefCopy89" localSheetId="11" hidden="1">#REF!</definedName>
    <definedName name="XRefCopy89" localSheetId="18" hidden="1">#REF!</definedName>
    <definedName name="XRefCopy89" localSheetId="38" hidden="1">#REF!</definedName>
    <definedName name="XRefCopy89" hidden="1">#REF!</definedName>
    <definedName name="XRefCopy89Row" localSheetId="9" hidden="1">#REF!</definedName>
    <definedName name="XRefCopy89Row" localSheetId="51" hidden="1">#REF!</definedName>
    <definedName name="XRefCopy89Row" localSheetId="16" hidden="1">#REF!</definedName>
    <definedName name="XRefCopy89Row" localSheetId="10" hidden="1">'NFD CONSO'!#REF!</definedName>
    <definedName name="XRefCopy89Row" localSheetId="29" hidden="1">#REF!</definedName>
    <definedName name="XRefCopy89Row" localSheetId="11" hidden="1">#REF!</definedName>
    <definedName name="XRefCopy89Row" localSheetId="18" hidden="1">#REF!</definedName>
    <definedName name="XRefCopy89Row" localSheetId="38" hidden="1">#REF!</definedName>
    <definedName name="XRefCopy89Row" hidden="1">#REF!</definedName>
    <definedName name="XRefCopy8Row" localSheetId="9" hidden="1">#REF!</definedName>
    <definedName name="XRefCopy8Row" localSheetId="51" hidden="1">#REF!</definedName>
    <definedName name="XRefCopy8Row" localSheetId="16" hidden="1">#REF!</definedName>
    <definedName name="XRefCopy8Row" localSheetId="10" hidden="1">'NFD CONSO'!#REF!</definedName>
    <definedName name="XRefCopy8Row" localSheetId="29" hidden="1">#REF!</definedName>
    <definedName name="XRefCopy8Row" localSheetId="11" hidden="1">#REF!</definedName>
    <definedName name="XRefCopy8Row" localSheetId="18" hidden="1">#REF!</definedName>
    <definedName name="XRefCopy8Row" localSheetId="38" hidden="1">#REF!</definedName>
    <definedName name="XRefCopy8Row" hidden="1">#REF!</definedName>
    <definedName name="XRefCopy9" localSheetId="9" hidden="1">#REF!</definedName>
    <definedName name="XRefCopy9" localSheetId="51" hidden="1">#REF!</definedName>
    <definedName name="XRefCopy9" localSheetId="16" hidden="1">#REF!</definedName>
    <definedName name="XRefCopy9" localSheetId="10" hidden="1">'NFD CONSO'!#REF!</definedName>
    <definedName name="XRefCopy9" localSheetId="29" hidden="1">#REF!</definedName>
    <definedName name="XRefCopy9" localSheetId="11" hidden="1">#REF!</definedName>
    <definedName name="XRefCopy9" localSheetId="18" hidden="1">#REF!</definedName>
    <definedName name="XRefCopy9" localSheetId="38" hidden="1">#REF!</definedName>
    <definedName name="XRefCopy9" hidden="1">#REF!</definedName>
    <definedName name="XRefCopy90Row" localSheetId="9" hidden="1">#REF!</definedName>
    <definedName name="XRefCopy90Row" localSheetId="51" hidden="1">#REF!</definedName>
    <definedName name="XRefCopy90Row" localSheetId="16" hidden="1">#REF!</definedName>
    <definedName name="XRefCopy90Row" localSheetId="10" hidden="1">'NFD CONSO'!#REF!</definedName>
    <definedName name="XRefCopy90Row" localSheetId="29" hidden="1">#REF!</definedName>
    <definedName name="XRefCopy90Row" localSheetId="11" hidden="1">#REF!</definedName>
    <definedName name="XRefCopy90Row" localSheetId="18" hidden="1">#REF!</definedName>
    <definedName name="XRefCopy90Row" localSheetId="38" hidden="1">#REF!</definedName>
    <definedName name="XRefCopy90Row" hidden="1">#REF!</definedName>
    <definedName name="XRefCopy91Row" localSheetId="9" hidden="1">#REF!</definedName>
    <definedName name="XRefCopy91Row" localSheetId="51" hidden="1">#REF!</definedName>
    <definedName name="XRefCopy91Row" localSheetId="16" hidden="1">#REF!</definedName>
    <definedName name="XRefCopy91Row" localSheetId="10" hidden="1">'NFD CONSO'!#REF!</definedName>
    <definedName name="XRefCopy91Row" localSheetId="29" hidden="1">#REF!</definedName>
    <definedName name="XRefCopy91Row" localSheetId="11" hidden="1">#REF!</definedName>
    <definedName name="XRefCopy91Row" localSheetId="18" hidden="1">#REF!</definedName>
    <definedName name="XRefCopy91Row" localSheetId="38" hidden="1">#REF!</definedName>
    <definedName name="XRefCopy91Row" hidden="1">#REF!</definedName>
    <definedName name="XRefCopy95" localSheetId="9" hidden="1">#REF!</definedName>
    <definedName name="XRefCopy95" localSheetId="51" hidden="1">#REF!</definedName>
    <definedName name="XRefCopy95" localSheetId="16" hidden="1">#REF!</definedName>
    <definedName name="XRefCopy95" localSheetId="10" hidden="1">'NFD CONSO'!#REF!</definedName>
    <definedName name="XRefCopy95" localSheetId="29" hidden="1">#REF!</definedName>
    <definedName name="XRefCopy95" localSheetId="11" hidden="1">#REF!</definedName>
    <definedName name="XRefCopy95" localSheetId="18" hidden="1">#REF!</definedName>
    <definedName name="XRefCopy95" localSheetId="38" hidden="1">#REF!</definedName>
    <definedName name="XRefCopy95" hidden="1">#REF!</definedName>
    <definedName name="XRefCopy95Row" localSheetId="9" hidden="1">#REF!</definedName>
    <definedName name="XRefCopy95Row" localSheetId="51" hidden="1">#REF!</definedName>
    <definedName name="XRefCopy95Row" localSheetId="16" hidden="1">#REF!</definedName>
    <definedName name="XRefCopy95Row" localSheetId="10" hidden="1">'NFD CONSO'!#REF!</definedName>
    <definedName name="XRefCopy95Row" localSheetId="29" hidden="1">#REF!</definedName>
    <definedName name="XRefCopy95Row" localSheetId="11" hidden="1">#REF!</definedName>
    <definedName name="XRefCopy95Row" localSheetId="18" hidden="1">#REF!</definedName>
    <definedName name="XRefCopy95Row" localSheetId="38" hidden="1">#REF!</definedName>
    <definedName name="XRefCopy95Row" hidden="1">#REF!</definedName>
    <definedName name="XRefCopy96" localSheetId="9" hidden="1">#REF!</definedName>
    <definedName name="XRefCopy96" localSheetId="51" hidden="1">#REF!</definedName>
    <definedName name="XRefCopy96" localSheetId="16" hidden="1">#REF!</definedName>
    <definedName name="XRefCopy96" localSheetId="10" hidden="1">'NFD CONSO'!#REF!</definedName>
    <definedName name="XRefCopy96" localSheetId="29" hidden="1">#REF!</definedName>
    <definedName name="XRefCopy96" localSheetId="11" hidden="1">#REF!</definedName>
    <definedName name="XRefCopy96" localSheetId="18" hidden="1">#REF!</definedName>
    <definedName name="XRefCopy96" localSheetId="38" hidden="1">#REF!</definedName>
    <definedName name="XRefCopy96" hidden="1">#REF!</definedName>
    <definedName name="XRefCopy96Row" localSheetId="9" hidden="1">#REF!</definedName>
    <definedName name="XRefCopy96Row" localSheetId="16" hidden="1">#REF!</definedName>
    <definedName name="XRefCopy96Row" localSheetId="10" hidden="1">'NFD CONSO'!#REF!</definedName>
    <definedName name="XRefCopy96Row" localSheetId="29" hidden="1">#REF!</definedName>
    <definedName name="XRefCopy96Row" localSheetId="11" hidden="1">#REF!</definedName>
    <definedName name="XRefCopy96Row" localSheetId="18" hidden="1">#REF!</definedName>
    <definedName name="XRefCopy96Row" localSheetId="38" hidden="1">#REF!</definedName>
    <definedName name="XRefCopy96Row" hidden="1">#REF!</definedName>
    <definedName name="XRefCopy97" localSheetId="9" hidden="1">#REF!</definedName>
    <definedName name="XRefCopy97" localSheetId="16" hidden="1">#REF!</definedName>
    <definedName name="XRefCopy97" localSheetId="10" hidden="1">'NFD CONSO'!#REF!</definedName>
    <definedName name="XRefCopy97" localSheetId="29" hidden="1">#REF!</definedName>
    <definedName name="XRefCopy97" localSheetId="11" hidden="1">#REF!</definedName>
    <definedName name="XRefCopy97" localSheetId="18" hidden="1">#REF!</definedName>
    <definedName name="XRefCopy97" localSheetId="38" hidden="1">#REF!</definedName>
    <definedName name="XRefCopy97" hidden="1">#REF!</definedName>
    <definedName name="XRefCopy97Row" localSheetId="9" hidden="1">#REF!</definedName>
    <definedName name="XRefCopy97Row" localSheetId="16" hidden="1">#REF!</definedName>
    <definedName name="XRefCopy97Row" localSheetId="10" hidden="1">'NFD CONSO'!#REF!</definedName>
    <definedName name="XRefCopy97Row" localSheetId="29" hidden="1">#REF!</definedName>
    <definedName name="XRefCopy97Row" localSheetId="11" hidden="1">#REF!</definedName>
    <definedName name="XRefCopy97Row" localSheetId="18" hidden="1">#REF!</definedName>
    <definedName name="XRefCopy97Row" localSheetId="38" hidden="1">#REF!</definedName>
    <definedName name="XRefCopy97Row" hidden="1">#REF!</definedName>
    <definedName name="XRefCopy98" localSheetId="9" hidden="1">#REF!</definedName>
    <definedName name="XRefCopy98" localSheetId="16" hidden="1">#REF!</definedName>
    <definedName name="XRefCopy98" localSheetId="10" hidden="1">'NFD CONSO'!#REF!</definedName>
    <definedName name="XRefCopy98" localSheetId="29" hidden="1">#REF!</definedName>
    <definedName name="XRefCopy98" localSheetId="11" hidden="1">#REF!</definedName>
    <definedName name="XRefCopy98" localSheetId="18" hidden="1">#REF!</definedName>
    <definedName name="XRefCopy98" localSheetId="38" hidden="1">#REF!</definedName>
    <definedName name="XRefCopy98" hidden="1">#REF!</definedName>
    <definedName name="XRefCopy98Row" localSheetId="9" hidden="1">#REF!</definedName>
    <definedName name="XRefCopy98Row" localSheetId="16" hidden="1">#REF!</definedName>
    <definedName name="XRefCopy98Row" localSheetId="10" hidden="1">'NFD CONSO'!#REF!</definedName>
    <definedName name="XRefCopy98Row" localSheetId="29" hidden="1">#REF!</definedName>
    <definedName name="XRefCopy98Row" localSheetId="11" hidden="1">#REF!</definedName>
    <definedName name="XRefCopy98Row" localSheetId="18" hidden="1">#REF!</definedName>
    <definedName name="XRefCopy98Row" localSheetId="38" hidden="1">#REF!</definedName>
    <definedName name="XRefCopy98Row" hidden="1">#REF!</definedName>
    <definedName name="XRefCopy99" localSheetId="9" hidden="1">#REF!</definedName>
    <definedName name="XRefCopy99" localSheetId="16" hidden="1">#REF!</definedName>
    <definedName name="XRefCopy99" localSheetId="10" hidden="1">'NFD CONSO'!#REF!</definedName>
    <definedName name="XRefCopy99" localSheetId="29" hidden="1">#REF!</definedName>
    <definedName name="XRefCopy99" localSheetId="11" hidden="1">#REF!</definedName>
    <definedName name="XRefCopy99" localSheetId="18" hidden="1">#REF!</definedName>
    <definedName name="XRefCopy99" localSheetId="38" hidden="1">#REF!</definedName>
    <definedName name="XRefCopy99" hidden="1">#REF!</definedName>
    <definedName name="XRefCopy99Row" localSheetId="9" hidden="1">#REF!</definedName>
    <definedName name="XRefCopy99Row" localSheetId="16" hidden="1">#REF!</definedName>
    <definedName name="XRefCopy99Row" localSheetId="10" hidden="1">'NFD CONSO'!#REF!</definedName>
    <definedName name="XRefCopy99Row" localSheetId="29" hidden="1">#REF!</definedName>
    <definedName name="XRefCopy99Row" localSheetId="11" hidden="1">#REF!</definedName>
    <definedName name="XRefCopy99Row" localSheetId="18" hidden="1">#REF!</definedName>
    <definedName name="XRefCopy99Row" localSheetId="38" hidden="1">#REF!</definedName>
    <definedName name="XRefCopy99Row" hidden="1">#REF!</definedName>
    <definedName name="XRefCopy9Row" localSheetId="9" hidden="1">#REF!</definedName>
    <definedName name="XRefCopy9Row" localSheetId="16" hidden="1">#REF!</definedName>
    <definedName name="XRefCopy9Row" localSheetId="10" hidden="1">'NFD CONSO'!#REF!</definedName>
    <definedName name="XRefCopy9Row" localSheetId="29" hidden="1">#REF!</definedName>
    <definedName name="XRefCopy9Row" localSheetId="11" hidden="1">#REF!</definedName>
    <definedName name="XRefCopy9Row" localSheetId="18" hidden="1">#REF!</definedName>
    <definedName name="XRefCopy9Row" localSheetId="38" hidden="1">#REF!</definedName>
    <definedName name="XRefCopy9Row" hidden="1">#REF!</definedName>
    <definedName name="XRefCopyRangeCount" localSheetId="16" hidden="1">6</definedName>
    <definedName name="XRefCopyRangeCount" localSheetId="18" hidden="1">6</definedName>
    <definedName name="XRefCopyRangeCount" localSheetId="38" hidden="1">6</definedName>
    <definedName name="XRefCopyRangeCount" hidden="1">1</definedName>
    <definedName name="XRefPaste1" localSheetId="9" hidden="1">#REF!</definedName>
    <definedName name="XRefPaste1" localSheetId="16" hidden="1">#REF!</definedName>
    <definedName name="XRefPaste1" localSheetId="10" hidden="1">'NFD CONSO'!#REF!</definedName>
    <definedName name="XRefPaste1" localSheetId="29" hidden="1">#REF!</definedName>
    <definedName name="XRefPaste1" localSheetId="11" hidden="1">#REF!</definedName>
    <definedName name="XRefPaste1" localSheetId="18" hidden="1">#REF!</definedName>
    <definedName name="XRefPaste1" localSheetId="38" hidden="1">#REF!</definedName>
    <definedName name="XRefPaste1" hidden="1">#REF!</definedName>
    <definedName name="XRefPaste10" localSheetId="9" hidden="1">#REF!</definedName>
    <definedName name="XRefPaste10" localSheetId="16" hidden="1">#REF!</definedName>
    <definedName name="XRefPaste10" localSheetId="10" hidden="1">'NFD CONSO'!#REF!</definedName>
    <definedName name="XRefPaste10" localSheetId="29" hidden="1">#REF!</definedName>
    <definedName name="XRefPaste10" localSheetId="11" hidden="1">#REF!</definedName>
    <definedName name="XRefPaste10" localSheetId="18" hidden="1">#REF!</definedName>
    <definedName name="XRefPaste10" localSheetId="38" hidden="1">#REF!</definedName>
    <definedName name="XRefPaste10" hidden="1">#REF!</definedName>
    <definedName name="XRefPaste100" localSheetId="9" hidden="1">#REF!</definedName>
    <definedName name="XRefPaste100" localSheetId="51" hidden="1">#REF!</definedName>
    <definedName name="XRefPaste100" localSheetId="16" hidden="1">#REF!</definedName>
    <definedName name="XRefPaste100" localSheetId="10" hidden="1">'NFD CONSO'!#REF!</definedName>
    <definedName name="XRefPaste100" localSheetId="29" hidden="1">#REF!</definedName>
    <definedName name="XRefPaste100" localSheetId="11" hidden="1">#REF!</definedName>
    <definedName name="XRefPaste100" localSheetId="18" hidden="1">#REF!</definedName>
    <definedName name="XRefPaste100" localSheetId="38" hidden="1">#REF!</definedName>
    <definedName name="XRefPaste100" hidden="1">#REF!</definedName>
    <definedName name="XRefPaste100Row" localSheetId="9" hidden="1">#REF!</definedName>
    <definedName name="XRefPaste100Row" localSheetId="51" hidden="1">#REF!</definedName>
    <definedName name="XRefPaste100Row" localSheetId="16" hidden="1">#REF!</definedName>
    <definedName name="XRefPaste100Row" localSheetId="10" hidden="1">'NFD CONSO'!#REF!</definedName>
    <definedName name="XRefPaste100Row" localSheetId="29" hidden="1">#REF!</definedName>
    <definedName name="XRefPaste100Row" localSheetId="11" hidden="1">#REF!</definedName>
    <definedName name="XRefPaste100Row" localSheetId="18" hidden="1">#REF!</definedName>
    <definedName name="XRefPaste100Row" localSheetId="38" hidden="1">#REF!</definedName>
    <definedName name="XRefPaste100Row" hidden="1">#REF!</definedName>
    <definedName name="XRefPaste101" localSheetId="9" hidden="1">#REF!</definedName>
    <definedName name="XRefPaste101" localSheetId="51" hidden="1">#REF!</definedName>
    <definedName name="XRefPaste101" localSheetId="16" hidden="1">#REF!</definedName>
    <definedName name="XRefPaste101" localSheetId="10" hidden="1">'NFD CONSO'!#REF!</definedName>
    <definedName name="XRefPaste101" localSheetId="29" hidden="1">#REF!</definedName>
    <definedName name="XRefPaste101" localSheetId="11" hidden="1">#REF!</definedName>
    <definedName name="XRefPaste101" localSheetId="18" hidden="1">#REF!</definedName>
    <definedName name="XRefPaste101" localSheetId="38" hidden="1">#REF!</definedName>
    <definedName name="XRefPaste101" hidden="1">#REF!</definedName>
    <definedName name="XRefPaste101Row" localSheetId="9" hidden="1">#REF!</definedName>
    <definedName name="XRefPaste101Row" localSheetId="51" hidden="1">#REF!</definedName>
    <definedName name="XRefPaste101Row" localSheetId="16" hidden="1">#REF!</definedName>
    <definedName name="XRefPaste101Row" localSheetId="10" hidden="1">'NFD CONSO'!#REF!</definedName>
    <definedName name="XRefPaste101Row" localSheetId="29" hidden="1">#REF!</definedName>
    <definedName name="XRefPaste101Row" localSheetId="11" hidden="1">#REF!</definedName>
    <definedName name="XRefPaste101Row" localSheetId="18" hidden="1">#REF!</definedName>
    <definedName name="XRefPaste101Row" localSheetId="38" hidden="1">#REF!</definedName>
    <definedName name="XRefPaste101Row" hidden="1">#REF!</definedName>
    <definedName name="XRefPaste102" localSheetId="9" hidden="1">#REF!</definedName>
    <definedName name="XRefPaste102" localSheetId="16" hidden="1">#REF!</definedName>
    <definedName name="XRefPaste102" localSheetId="10" hidden="1">'NFD CONSO'!#REF!</definedName>
    <definedName name="XRefPaste102" localSheetId="29" hidden="1">#REF!</definedName>
    <definedName name="XRefPaste102" localSheetId="11" hidden="1">#REF!</definedName>
    <definedName name="XRefPaste102" localSheetId="18" hidden="1">#REF!</definedName>
    <definedName name="XRefPaste102" localSheetId="38" hidden="1">#REF!</definedName>
    <definedName name="XRefPaste102" hidden="1">#REF!</definedName>
    <definedName name="XRefPaste102Row" localSheetId="9" hidden="1">#REF!</definedName>
    <definedName name="XRefPaste102Row" localSheetId="16" hidden="1">#REF!</definedName>
    <definedName name="XRefPaste102Row" localSheetId="10" hidden="1">'NFD CONSO'!#REF!</definedName>
    <definedName name="XRefPaste102Row" localSheetId="29" hidden="1">#REF!</definedName>
    <definedName name="XRefPaste102Row" localSheetId="11" hidden="1">#REF!</definedName>
    <definedName name="XRefPaste102Row" localSheetId="18" hidden="1">#REF!</definedName>
    <definedName name="XRefPaste102Row" localSheetId="38" hidden="1">#REF!</definedName>
    <definedName name="XRefPaste102Row" hidden="1">#REF!</definedName>
    <definedName name="XRefPaste103" localSheetId="9" hidden="1">#REF!</definedName>
    <definedName name="XRefPaste103" localSheetId="16" hidden="1">#REF!</definedName>
    <definedName name="XRefPaste103" localSheetId="10" hidden="1">'NFD CONSO'!#REF!</definedName>
    <definedName name="XRefPaste103" localSheetId="29" hidden="1">#REF!</definedName>
    <definedName name="XRefPaste103" localSheetId="11" hidden="1">#REF!</definedName>
    <definedName name="XRefPaste103" localSheetId="18" hidden="1">#REF!</definedName>
    <definedName name="XRefPaste103" localSheetId="38" hidden="1">#REF!</definedName>
    <definedName name="XRefPaste103" hidden="1">#REF!</definedName>
    <definedName name="XRefPaste103Row" localSheetId="9" hidden="1">#REF!</definedName>
    <definedName name="XRefPaste103Row" localSheetId="16" hidden="1">#REF!</definedName>
    <definedName name="XRefPaste103Row" localSheetId="10" hidden="1">'NFD CONSO'!#REF!</definedName>
    <definedName name="XRefPaste103Row" localSheetId="29" hidden="1">#REF!</definedName>
    <definedName name="XRefPaste103Row" localSheetId="11" hidden="1">#REF!</definedName>
    <definedName name="XRefPaste103Row" localSheetId="18" hidden="1">#REF!</definedName>
    <definedName name="XRefPaste103Row" localSheetId="38" hidden="1">#REF!</definedName>
    <definedName name="XRefPaste103Row" hidden="1">#REF!</definedName>
    <definedName name="XRefPaste104" localSheetId="9" hidden="1">#REF!</definedName>
    <definedName name="XRefPaste104" localSheetId="16" hidden="1">#REF!</definedName>
    <definedName name="XRefPaste104" localSheetId="10" hidden="1">'NFD CONSO'!#REF!</definedName>
    <definedName name="XRefPaste104" localSheetId="29" hidden="1">#REF!</definedName>
    <definedName name="XRefPaste104" localSheetId="11" hidden="1">#REF!</definedName>
    <definedName name="XRefPaste104" localSheetId="18" hidden="1">#REF!</definedName>
    <definedName name="XRefPaste104" localSheetId="38" hidden="1">#REF!</definedName>
    <definedName name="XRefPaste104" hidden="1">#REF!</definedName>
    <definedName name="XRefPaste104Row" localSheetId="9" hidden="1">#REF!</definedName>
    <definedName name="XRefPaste104Row" localSheetId="16" hidden="1">#REF!</definedName>
    <definedName name="XRefPaste104Row" localSheetId="10" hidden="1">'NFD CONSO'!#REF!</definedName>
    <definedName name="XRefPaste104Row" localSheetId="29" hidden="1">#REF!</definedName>
    <definedName name="XRefPaste104Row" localSheetId="11" hidden="1">#REF!</definedName>
    <definedName name="XRefPaste104Row" localSheetId="18" hidden="1">#REF!</definedName>
    <definedName name="XRefPaste104Row" localSheetId="38" hidden="1">#REF!</definedName>
    <definedName name="XRefPaste104Row" hidden="1">#REF!</definedName>
    <definedName name="XRefPaste105" localSheetId="9" hidden="1">#REF!</definedName>
    <definedName name="XRefPaste105" localSheetId="16" hidden="1">#REF!</definedName>
    <definedName name="XRefPaste105" localSheetId="10" hidden="1">'NFD CONSO'!#REF!</definedName>
    <definedName name="XRefPaste105" localSheetId="29" hidden="1">#REF!</definedName>
    <definedName name="XRefPaste105" localSheetId="11" hidden="1">#REF!</definedName>
    <definedName name="XRefPaste105" localSheetId="18" hidden="1">#REF!</definedName>
    <definedName name="XRefPaste105" localSheetId="38" hidden="1">#REF!</definedName>
    <definedName name="XRefPaste105" hidden="1">#REF!</definedName>
    <definedName name="XRefPaste105Row" localSheetId="9" hidden="1">#REF!</definedName>
    <definedName name="XRefPaste105Row" localSheetId="16" hidden="1">#REF!</definedName>
    <definedName name="XRefPaste105Row" localSheetId="10" hidden="1">'NFD CONSO'!#REF!</definedName>
    <definedName name="XRefPaste105Row" localSheetId="29" hidden="1">#REF!</definedName>
    <definedName name="XRefPaste105Row" localSheetId="11" hidden="1">#REF!</definedName>
    <definedName name="XRefPaste105Row" localSheetId="18" hidden="1">#REF!</definedName>
    <definedName name="XRefPaste105Row" localSheetId="38" hidden="1">#REF!</definedName>
    <definedName name="XRefPaste105Row" hidden="1">#REF!</definedName>
    <definedName name="XRefPaste106Row" localSheetId="9" hidden="1">#REF!</definedName>
    <definedName name="XRefPaste106Row" localSheetId="16" hidden="1">#REF!</definedName>
    <definedName name="XRefPaste106Row" localSheetId="10" hidden="1">'NFD CONSO'!#REF!</definedName>
    <definedName name="XRefPaste106Row" localSheetId="29" hidden="1">#REF!</definedName>
    <definedName name="XRefPaste106Row" localSheetId="11" hidden="1">#REF!</definedName>
    <definedName name="XRefPaste106Row" localSheetId="18" hidden="1">#REF!</definedName>
    <definedName name="XRefPaste106Row" localSheetId="38" hidden="1">#REF!</definedName>
    <definedName name="XRefPaste106Row" hidden="1">#REF!</definedName>
    <definedName name="XRefPaste107Row" localSheetId="9" hidden="1">#REF!</definedName>
    <definedName name="XRefPaste107Row" localSheetId="16" hidden="1">#REF!</definedName>
    <definedName name="XRefPaste107Row" localSheetId="10" hidden="1">'NFD CONSO'!#REF!</definedName>
    <definedName name="XRefPaste107Row" localSheetId="29" hidden="1">#REF!</definedName>
    <definedName name="XRefPaste107Row" localSheetId="11" hidden="1">#REF!</definedName>
    <definedName name="XRefPaste107Row" localSheetId="18" hidden="1">#REF!</definedName>
    <definedName name="XRefPaste107Row" localSheetId="38" hidden="1">#REF!</definedName>
    <definedName name="XRefPaste107Row" hidden="1">#REF!</definedName>
    <definedName name="XRefPaste108" localSheetId="9" hidden="1">#REF!</definedName>
    <definedName name="XRefPaste108" localSheetId="16" hidden="1">#REF!</definedName>
    <definedName name="XRefPaste108" localSheetId="10" hidden="1">'NFD CONSO'!#REF!</definedName>
    <definedName name="XRefPaste108" localSheetId="29" hidden="1">#REF!</definedName>
    <definedName name="XRefPaste108" localSheetId="11" hidden="1">#REF!</definedName>
    <definedName name="XRefPaste108" localSheetId="18" hidden="1">#REF!</definedName>
    <definedName name="XRefPaste108" localSheetId="38" hidden="1">#REF!</definedName>
    <definedName name="XRefPaste108" hidden="1">#REF!</definedName>
    <definedName name="XRefPaste108Row" localSheetId="9" hidden="1">#REF!</definedName>
    <definedName name="XRefPaste108Row" localSheetId="16" hidden="1">#REF!</definedName>
    <definedName name="XRefPaste108Row" localSheetId="10" hidden="1">'NFD CONSO'!#REF!</definedName>
    <definedName name="XRefPaste108Row" localSheetId="29" hidden="1">#REF!</definedName>
    <definedName name="XRefPaste108Row" localSheetId="11" hidden="1">#REF!</definedName>
    <definedName name="XRefPaste108Row" localSheetId="18" hidden="1">#REF!</definedName>
    <definedName name="XRefPaste108Row" localSheetId="38" hidden="1">#REF!</definedName>
    <definedName name="XRefPaste108Row" hidden="1">#REF!</definedName>
    <definedName name="XRefPaste109" localSheetId="9" hidden="1">#REF!</definedName>
    <definedName name="XRefPaste109" localSheetId="16" hidden="1">#REF!</definedName>
    <definedName name="XRefPaste109" localSheetId="10" hidden="1">'NFD CONSO'!#REF!</definedName>
    <definedName name="XRefPaste109" localSheetId="29" hidden="1">#REF!</definedName>
    <definedName name="XRefPaste109" localSheetId="11" hidden="1">#REF!</definedName>
    <definedName name="XRefPaste109" localSheetId="18" hidden="1">#REF!</definedName>
    <definedName name="XRefPaste109" localSheetId="38" hidden="1">#REF!</definedName>
    <definedName name="XRefPaste109" hidden="1">#REF!</definedName>
    <definedName name="XRefPaste109Row" localSheetId="9" hidden="1">#REF!</definedName>
    <definedName name="XRefPaste109Row" localSheetId="16" hidden="1">#REF!</definedName>
    <definedName name="XRefPaste109Row" localSheetId="10" hidden="1">'NFD CONSO'!#REF!</definedName>
    <definedName name="XRefPaste109Row" localSheetId="29" hidden="1">#REF!</definedName>
    <definedName name="XRefPaste109Row" localSheetId="11" hidden="1">#REF!</definedName>
    <definedName name="XRefPaste109Row" localSheetId="18" hidden="1">#REF!</definedName>
    <definedName name="XRefPaste109Row" localSheetId="38" hidden="1">#REF!</definedName>
    <definedName name="XRefPaste109Row" hidden="1">#REF!</definedName>
    <definedName name="XRefPaste10Row" localSheetId="9" hidden="1">#REF!</definedName>
    <definedName name="XRefPaste10Row" localSheetId="16" hidden="1">#REF!</definedName>
    <definedName name="XRefPaste10Row" localSheetId="10" hidden="1">'NFD CONSO'!#REF!</definedName>
    <definedName name="XRefPaste10Row" localSheetId="29" hidden="1">#REF!</definedName>
    <definedName name="XRefPaste10Row" localSheetId="11" hidden="1">#REF!</definedName>
    <definedName name="XRefPaste10Row" localSheetId="18" hidden="1">#REF!</definedName>
    <definedName name="XRefPaste10Row" localSheetId="38" hidden="1">#REF!</definedName>
    <definedName name="XRefPaste10Row" hidden="1">#REF!</definedName>
    <definedName name="XRefPaste11" localSheetId="9" hidden="1">#REF!</definedName>
    <definedName name="XRefPaste11" localSheetId="16" hidden="1">#REF!</definedName>
    <definedName name="XRefPaste11" localSheetId="10" hidden="1">'NFD CONSO'!#REF!</definedName>
    <definedName name="XRefPaste11" localSheetId="29" hidden="1">#REF!</definedName>
    <definedName name="XRefPaste11" localSheetId="11" hidden="1">#REF!</definedName>
    <definedName name="XRefPaste11" localSheetId="18" hidden="1">#REF!</definedName>
    <definedName name="XRefPaste11" localSheetId="38" hidden="1">#REF!</definedName>
    <definedName name="XRefPaste11" hidden="1">#REF!</definedName>
    <definedName name="XRefPaste110" localSheetId="9" hidden="1">#REF!</definedName>
    <definedName name="XRefPaste110" localSheetId="16" hidden="1">#REF!</definedName>
    <definedName name="XRefPaste110" localSheetId="10" hidden="1">'NFD CONSO'!#REF!</definedName>
    <definedName name="XRefPaste110" localSheetId="29" hidden="1">#REF!</definedName>
    <definedName name="XRefPaste110" localSheetId="11" hidden="1">#REF!</definedName>
    <definedName name="XRefPaste110" localSheetId="18" hidden="1">#REF!</definedName>
    <definedName name="XRefPaste110" localSheetId="38" hidden="1">#REF!</definedName>
    <definedName name="XRefPaste110" hidden="1">#REF!</definedName>
    <definedName name="XRefPaste110Row" localSheetId="9" hidden="1">#REF!</definedName>
    <definedName name="XRefPaste110Row" localSheetId="16" hidden="1">#REF!</definedName>
    <definedName name="XRefPaste110Row" localSheetId="10" hidden="1">'NFD CONSO'!#REF!</definedName>
    <definedName name="XRefPaste110Row" localSheetId="29" hidden="1">#REF!</definedName>
    <definedName name="XRefPaste110Row" localSheetId="11" hidden="1">#REF!</definedName>
    <definedName name="XRefPaste110Row" localSheetId="18" hidden="1">#REF!</definedName>
    <definedName name="XRefPaste110Row" localSheetId="38" hidden="1">#REF!</definedName>
    <definedName name="XRefPaste110Row" hidden="1">#REF!</definedName>
    <definedName name="XRefPaste111" localSheetId="9" hidden="1">#REF!</definedName>
    <definedName name="XRefPaste111" localSheetId="16" hidden="1">#REF!</definedName>
    <definedName name="XRefPaste111" localSheetId="10" hidden="1">'NFD CONSO'!#REF!</definedName>
    <definedName name="XRefPaste111" localSheetId="29" hidden="1">#REF!</definedName>
    <definedName name="XRefPaste111" localSheetId="11" hidden="1">#REF!</definedName>
    <definedName name="XRefPaste111" localSheetId="18" hidden="1">#REF!</definedName>
    <definedName name="XRefPaste111" localSheetId="38" hidden="1">#REF!</definedName>
    <definedName name="XRefPaste111" hidden="1">#REF!</definedName>
    <definedName name="XRefPaste111Row" localSheetId="9" hidden="1">#REF!</definedName>
    <definedName name="XRefPaste111Row" localSheetId="16" hidden="1">#REF!</definedName>
    <definedName name="XRefPaste111Row" localSheetId="10" hidden="1">'NFD CONSO'!#REF!</definedName>
    <definedName name="XRefPaste111Row" localSheetId="29" hidden="1">#REF!</definedName>
    <definedName name="XRefPaste111Row" localSheetId="11" hidden="1">#REF!</definedName>
    <definedName name="XRefPaste111Row" localSheetId="18" hidden="1">#REF!</definedName>
    <definedName name="XRefPaste111Row" localSheetId="38" hidden="1">#REF!</definedName>
    <definedName name="XRefPaste111Row" hidden="1">#REF!</definedName>
    <definedName name="XRefPaste112Row" localSheetId="9" hidden="1">#REF!</definedName>
    <definedName name="XRefPaste112Row" localSheetId="16" hidden="1">#REF!</definedName>
    <definedName name="XRefPaste112Row" localSheetId="10" hidden="1">'NFD CONSO'!#REF!</definedName>
    <definedName name="XRefPaste112Row" localSheetId="29" hidden="1">#REF!</definedName>
    <definedName name="XRefPaste112Row" localSheetId="11" hidden="1">#REF!</definedName>
    <definedName name="XRefPaste112Row" localSheetId="18" hidden="1">#REF!</definedName>
    <definedName name="XRefPaste112Row" localSheetId="38" hidden="1">#REF!</definedName>
    <definedName name="XRefPaste112Row" hidden="1">#REF!</definedName>
    <definedName name="XRefPaste113" localSheetId="9" hidden="1">#REF!</definedName>
    <definedName name="XRefPaste113" localSheetId="16" hidden="1">#REF!</definedName>
    <definedName name="XRefPaste113" localSheetId="10" hidden="1">'NFD CONSO'!#REF!</definedName>
    <definedName name="XRefPaste113" localSheetId="29" hidden="1">#REF!</definedName>
    <definedName name="XRefPaste113" localSheetId="11" hidden="1">#REF!</definedName>
    <definedName name="XRefPaste113" localSheetId="18" hidden="1">#REF!</definedName>
    <definedName name="XRefPaste113" localSheetId="38" hidden="1">#REF!</definedName>
    <definedName name="XRefPaste113" hidden="1">#REF!</definedName>
    <definedName name="XRefPaste113Row" localSheetId="9" hidden="1">#REF!</definedName>
    <definedName name="XRefPaste113Row" localSheetId="16" hidden="1">#REF!</definedName>
    <definedName name="XRefPaste113Row" localSheetId="10" hidden="1">'NFD CONSO'!#REF!</definedName>
    <definedName name="XRefPaste113Row" localSheetId="29" hidden="1">#REF!</definedName>
    <definedName name="XRefPaste113Row" localSheetId="11" hidden="1">#REF!</definedName>
    <definedName name="XRefPaste113Row" localSheetId="18" hidden="1">#REF!</definedName>
    <definedName name="XRefPaste113Row" localSheetId="38" hidden="1">#REF!</definedName>
    <definedName name="XRefPaste113Row" hidden="1">#REF!</definedName>
    <definedName name="XRefPaste114" localSheetId="9" hidden="1">#REF!</definedName>
    <definedName name="XRefPaste114" localSheetId="51" hidden="1">#REF!</definedName>
    <definedName name="XRefPaste114" localSheetId="16" hidden="1">#REF!</definedName>
    <definedName name="XRefPaste114" localSheetId="10" hidden="1">'NFD CONSO'!#REF!</definedName>
    <definedName name="XRefPaste114" localSheetId="29" hidden="1">#REF!</definedName>
    <definedName name="XRefPaste114" localSheetId="11" hidden="1">#REF!</definedName>
    <definedName name="XRefPaste114" localSheetId="18" hidden="1">#REF!</definedName>
    <definedName name="XRefPaste114" localSheetId="38" hidden="1">#REF!</definedName>
    <definedName name="XRefPaste114" hidden="1">#REF!</definedName>
    <definedName name="XRefPaste114Row" localSheetId="9" hidden="1">#REF!</definedName>
    <definedName name="XRefPaste114Row" localSheetId="51" hidden="1">#REF!</definedName>
    <definedName name="XRefPaste114Row" localSheetId="16" hidden="1">#REF!</definedName>
    <definedName name="XRefPaste114Row" localSheetId="10" hidden="1">'NFD CONSO'!#REF!</definedName>
    <definedName name="XRefPaste114Row" localSheetId="29" hidden="1">#REF!</definedName>
    <definedName name="XRefPaste114Row" localSheetId="11" hidden="1">#REF!</definedName>
    <definedName name="XRefPaste114Row" localSheetId="18" hidden="1">#REF!</definedName>
    <definedName name="XRefPaste114Row" localSheetId="38" hidden="1">#REF!</definedName>
    <definedName name="XRefPaste114Row" hidden="1">#REF!</definedName>
    <definedName name="XRefPaste115" localSheetId="9" hidden="1">#REF!</definedName>
    <definedName name="XRefPaste115" localSheetId="51" hidden="1">#REF!</definedName>
    <definedName name="XRefPaste115" localSheetId="16" hidden="1">#REF!</definedName>
    <definedName name="XRefPaste115" localSheetId="10" hidden="1">'NFD CONSO'!#REF!</definedName>
    <definedName name="XRefPaste115" localSheetId="29" hidden="1">#REF!</definedName>
    <definedName name="XRefPaste115" localSheetId="11" hidden="1">#REF!</definedName>
    <definedName name="XRefPaste115" localSheetId="18" hidden="1">#REF!</definedName>
    <definedName name="XRefPaste115" localSheetId="38" hidden="1">#REF!</definedName>
    <definedName name="XRefPaste115" hidden="1">#REF!</definedName>
    <definedName name="XRefPaste115Row" localSheetId="9" hidden="1">#REF!</definedName>
    <definedName name="XRefPaste115Row" localSheetId="51" hidden="1">#REF!</definedName>
    <definedName name="XRefPaste115Row" localSheetId="16" hidden="1">#REF!</definedName>
    <definedName name="XRefPaste115Row" localSheetId="10" hidden="1">'NFD CONSO'!#REF!</definedName>
    <definedName name="XRefPaste115Row" localSheetId="29" hidden="1">#REF!</definedName>
    <definedName name="XRefPaste115Row" localSheetId="11" hidden="1">#REF!</definedName>
    <definedName name="XRefPaste115Row" localSheetId="18" hidden="1">#REF!</definedName>
    <definedName name="XRefPaste115Row" localSheetId="38" hidden="1">#REF!</definedName>
    <definedName name="XRefPaste115Row" hidden="1">#REF!</definedName>
    <definedName name="XRefPaste116" localSheetId="9" hidden="1">#REF!</definedName>
    <definedName name="XRefPaste116" localSheetId="16" hidden="1">#REF!</definedName>
    <definedName name="XRefPaste116" localSheetId="10" hidden="1">'NFD CONSO'!#REF!</definedName>
    <definedName name="XRefPaste116" localSheetId="29" hidden="1">#REF!</definedName>
    <definedName name="XRefPaste116" localSheetId="11" hidden="1">#REF!</definedName>
    <definedName name="XRefPaste116" localSheetId="18" hidden="1">#REF!</definedName>
    <definedName name="XRefPaste116" localSheetId="38" hidden="1">#REF!</definedName>
    <definedName name="XRefPaste116" hidden="1">#REF!</definedName>
    <definedName name="XRefPaste116Row" localSheetId="9" hidden="1">#REF!</definedName>
    <definedName name="XRefPaste116Row" localSheetId="16" hidden="1">#REF!</definedName>
    <definedName name="XRefPaste116Row" localSheetId="10" hidden="1">'NFD CONSO'!#REF!</definedName>
    <definedName name="XRefPaste116Row" localSheetId="29" hidden="1">#REF!</definedName>
    <definedName name="XRefPaste116Row" localSheetId="11" hidden="1">#REF!</definedName>
    <definedName name="XRefPaste116Row" localSheetId="18" hidden="1">#REF!</definedName>
    <definedName name="XRefPaste116Row" localSheetId="38" hidden="1">#REF!</definedName>
    <definedName name="XRefPaste116Row" hidden="1">#REF!</definedName>
    <definedName name="XRefPaste117" localSheetId="9" hidden="1">#REF!</definedName>
    <definedName name="XRefPaste117" localSheetId="51" hidden="1">#REF!</definedName>
    <definedName name="XRefPaste117" localSheetId="16" hidden="1">#REF!</definedName>
    <definedName name="XRefPaste117" localSheetId="10" hidden="1">'NFD CONSO'!#REF!</definedName>
    <definedName name="XRefPaste117" localSheetId="29" hidden="1">#REF!</definedName>
    <definedName name="XRefPaste117" localSheetId="11" hidden="1">#REF!</definedName>
    <definedName name="XRefPaste117" localSheetId="18" hidden="1">#REF!</definedName>
    <definedName name="XRefPaste117" localSheetId="38" hidden="1">#REF!</definedName>
    <definedName name="XRefPaste117" hidden="1">#REF!</definedName>
    <definedName name="XRefPaste117Row" localSheetId="9" hidden="1">#REF!</definedName>
    <definedName name="XRefPaste117Row" localSheetId="51" hidden="1">#REF!</definedName>
    <definedName name="XRefPaste117Row" localSheetId="16" hidden="1">#REF!</definedName>
    <definedName name="XRefPaste117Row" localSheetId="10" hidden="1">'NFD CONSO'!#REF!</definedName>
    <definedName name="XRefPaste117Row" localSheetId="29" hidden="1">#REF!</definedName>
    <definedName name="XRefPaste117Row" localSheetId="11" hidden="1">#REF!</definedName>
    <definedName name="XRefPaste117Row" localSheetId="18" hidden="1">#REF!</definedName>
    <definedName name="XRefPaste117Row" localSheetId="38" hidden="1">#REF!</definedName>
    <definedName name="XRefPaste117Row" hidden="1">#REF!</definedName>
    <definedName name="XRefPaste118" localSheetId="9" hidden="1">#REF!</definedName>
    <definedName name="XRefPaste118" localSheetId="51" hidden="1">#REF!</definedName>
    <definedName name="XRefPaste118" localSheetId="16" hidden="1">#REF!</definedName>
    <definedName name="XRefPaste118" localSheetId="10" hidden="1">'NFD CONSO'!#REF!</definedName>
    <definedName name="XRefPaste118" localSheetId="29" hidden="1">#REF!</definedName>
    <definedName name="XRefPaste118" localSheetId="11" hidden="1">#REF!</definedName>
    <definedName name="XRefPaste118" localSheetId="18" hidden="1">#REF!</definedName>
    <definedName name="XRefPaste118" localSheetId="38" hidden="1">#REF!</definedName>
    <definedName name="XRefPaste118" hidden="1">#REF!</definedName>
    <definedName name="XRefPaste118Row" localSheetId="9" hidden="1">#REF!</definedName>
    <definedName name="XRefPaste118Row" localSheetId="51" hidden="1">#REF!</definedName>
    <definedName name="XRefPaste118Row" localSheetId="16" hidden="1">#REF!</definedName>
    <definedName name="XRefPaste118Row" localSheetId="10" hidden="1">'NFD CONSO'!#REF!</definedName>
    <definedName name="XRefPaste118Row" localSheetId="29" hidden="1">#REF!</definedName>
    <definedName name="XRefPaste118Row" localSheetId="11" hidden="1">#REF!</definedName>
    <definedName name="XRefPaste118Row" localSheetId="18" hidden="1">#REF!</definedName>
    <definedName name="XRefPaste118Row" localSheetId="38" hidden="1">#REF!</definedName>
    <definedName name="XRefPaste118Row" hidden="1">#REF!</definedName>
    <definedName name="XRefPaste119" localSheetId="9" hidden="1">#REF!</definedName>
    <definedName name="XRefPaste119" localSheetId="51" hidden="1">#REF!</definedName>
    <definedName name="XRefPaste119" localSheetId="16" hidden="1">#REF!</definedName>
    <definedName name="XRefPaste119" localSheetId="10" hidden="1">'NFD CONSO'!#REF!</definedName>
    <definedName name="XRefPaste119" localSheetId="29" hidden="1">#REF!</definedName>
    <definedName name="XRefPaste119" localSheetId="11" hidden="1">#REF!</definedName>
    <definedName name="XRefPaste119" localSheetId="18" hidden="1">#REF!</definedName>
    <definedName name="XRefPaste119" localSheetId="38" hidden="1">#REF!</definedName>
    <definedName name="XRefPaste119" hidden="1">#REF!</definedName>
    <definedName name="XRefPaste119Row" localSheetId="9" hidden="1">#REF!</definedName>
    <definedName name="XRefPaste119Row" localSheetId="51" hidden="1">#REF!</definedName>
    <definedName name="XRefPaste119Row" localSheetId="16" hidden="1">#REF!</definedName>
    <definedName name="XRefPaste119Row" localSheetId="10" hidden="1">'NFD CONSO'!#REF!</definedName>
    <definedName name="XRefPaste119Row" localSheetId="29" hidden="1">#REF!</definedName>
    <definedName name="XRefPaste119Row" localSheetId="11" hidden="1">#REF!</definedName>
    <definedName name="XRefPaste119Row" localSheetId="18" hidden="1">#REF!</definedName>
    <definedName name="XRefPaste119Row" localSheetId="38" hidden="1">#REF!</definedName>
    <definedName name="XRefPaste119Row" hidden="1">#REF!</definedName>
    <definedName name="XRefPaste11Row" localSheetId="9" hidden="1">#REF!</definedName>
    <definedName name="XRefPaste11Row" localSheetId="16" hidden="1">#REF!</definedName>
    <definedName name="XRefPaste11Row" localSheetId="10" hidden="1">'NFD CONSO'!#REF!</definedName>
    <definedName name="XRefPaste11Row" localSheetId="29" hidden="1">#REF!</definedName>
    <definedName name="XRefPaste11Row" localSheetId="11" hidden="1">#REF!</definedName>
    <definedName name="XRefPaste11Row" localSheetId="18" hidden="1">#REF!</definedName>
    <definedName name="XRefPaste11Row" localSheetId="38" hidden="1">#REF!</definedName>
    <definedName name="XRefPaste11Row" hidden="1">#REF!</definedName>
    <definedName name="XRefPaste12" localSheetId="9" hidden="1">#REF!</definedName>
    <definedName name="XRefPaste12" localSheetId="16" hidden="1">#REF!</definedName>
    <definedName name="XRefPaste12" localSheetId="10" hidden="1">'NFD CONSO'!#REF!</definedName>
    <definedName name="XRefPaste12" localSheetId="29" hidden="1">#REF!</definedName>
    <definedName name="XRefPaste12" localSheetId="11" hidden="1">#REF!</definedName>
    <definedName name="XRefPaste12" localSheetId="18" hidden="1">#REF!</definedName>
    <definedName name="XRefPaste12" localSheetId="38" hidden="1">#REF!</definedName>
    <definedName name="XRefPaste12" hidden="1">#REF!</definedName>
    <definedName name="XRefPaste120" localSheetId="9" hidden="1">#REF!</definedName>
    <definedName name="XRefPaste120" localSheetId="16" hidden="1">#REF!</definedName>
    <definedName name="XRefPaste120" localSheetId="10" hidden="1">'NFD CONSO'!#REF!</definedName>
    <definedName name="XRefPaste120" localSheetId="29" hidden="1">#REF!</definedName>
    <definedName name="XRefPaste120" localSheetId="11" hidden="1">#REF!</definedName>
    <definedName name="XRefPaste120" localSheetId="18" hidden="1">#REF!</definedName>
    <definedName name="XRefPaste120" localSheetId="38" hidden="1">#REF!</definedName>
    <definedName name="XRefPaste120" hidden="1">#REF!</definedName>
    <definedName name="XRefPaste120Row" localSheetId="9" hidden="1">#REF!</definedName>
    <definedName name="XRefPaste120Row" localSheetId="16" hidden="1">#REF!</definedName>
    <definedName name="XRefPaste120Row" localSheetId="10" hidden="1">'NFD CONSO'!#REF!</definedName>
    <definedName name="XRefPaste120Row" localSheetId="29" hidden="1">#REF!</definedName>
    <definedName name="XRefPaste120Row" localSheetId="11" hidden="1">#REF!</definedName>
    <definedName name="XRefPaste120Row" localSheetId="18" hidden="1">#REF!</definedName>
    <definedName name="XRefPaste120Row" localSheetId="38" hidden="1">#REF!</definedName>
    <definedName name="XRefPaste120Row" hidden="1">#REF!</definedName>
    <definedName name="XRefPaste121Row" localSheetId="9" hidden="1">#REF!</definedName>
    <definedName name="XRefPaste121Row" localSheetId="16" hidden="1">#REF!</definedName>
    <definedName name="XRefPaste121Row" localSheetId="10" hidden="1">'NFD CONSO'!#REF!</definedName>
    <definedName name="XRefPaste121Row" localSheetId="29" hidden="1">#REF!</definedName>
    <definedName name="XRefPaste121Row" localSheetId="11" hidden="1">#REF!</definedName>
    <definedName name="XRefPaste121Row" localSheetId="18" hidden="1">#REF!</definedName>
    <definedName name="XRefPaste121Row" localSheetId="38" hidden="1">#REF!</definedName>
    <definedName name="XRefPaste121Row" hidden="1">#REF!</definedName>
    <definedName name="XRefPaste122" localSheetId="9" hidden="1">#REF!</definedName>
    <definedName name="XRefPaste122" localSheetId="16" hidden="1">#REF!</definedName>
    <definedName name="XRefPaste122" localSheetId="10" hidden="1">'NFD CONSO'!#REF!</definedName>
    <definedName name="XRefPaste122" localSheetId="29" hidden="1">#REF!</definedName>
    <definedName name="XRefPaste122" localSheetId="11" hidden="1">#REF!</definedName>
    <definedName name="XRefPaste122" localSheetId="18" hidden="1">#REF!</definedName>
    <definedName name="XRefPaste122" localSheetId="38" hidden="1">#REF!</definedName>
    <definedName name="XRefPaste122" hidden="1">#REF!</definedName>
    <definedName name="XRefPaste122Row" localSheetId="9" hidden="1">#REF!</definedName>
    <definedName name="XRefPaste122Row" localSheetId="16" hidden="1">#REF!</definedName>
    <definedName name="XRefPaste122Row" localSheetId="10" hidden="1">'NFD CONSO'!#REF!</definedName>
    <definedName name="XRefPaste122Row" localSheetId="29" hidden="1">#REF!</definedName>
    <definedName name="XRefPaste122Row" localSheetId="11" hidden="1">#REF!</definedName>
    <definedName name="XRefPaste122Row" localSheetId="18" hidden="1">#REF!</definedName>
    <definedName name="XRefPaste122Row" localSheetId="38" hidden="1">#REF!</definedName>
    <definedName name="XRefPaste122Row" hidden="1">#REF!</definedName>
    <definedName name="XRefPaste123" localSheetId="9" hidden="1">#REF!</definedName>
    <definedName name="XRefPaste123" localSheetId="16" hidden="1">#REF!</definedName>
    <definedName name="XRefPaste123" localSheetId="10" hidden="1">'NFD CONSO'!#REF!</definedName>
    <definedName name="XRefPaste123" localSheetId="29" hidden="1">#REF!</definedName>
    <definedName name="XRefPaste123" localSheetId="11" hidden="1">#REF!</definedName>
    <definedName name="XRefPaste123" localSheetId="18" hidden="1">#REF!</definedName>
    <definedName name="XRefPaste123" localSheetId="38" hidden="1">#REF!</definedName>
    <definedName name="XRefPaste123" hidden="1">#REF!</definedName>
    <definedName name="XRefPaste123Row" localSheetId="9" hidden="1">#REF!</definedName>
    <definedName name="XRefPaste123Row" localSheetId="16" hidden="1">#REF!</definedName>
    <definedName name="XRefPaste123Row" localSheetId="10" hidden="1">'NFD CONSO'!#REF!</definedName>
    <definedName name="XRefPaste123Row" localSheetId="29" hidden="1">#REF!</definedName>
    <definedName name="XRefPaste123Row" localSheetId="11" hidden="1">#REF!</definedName>
    <definedName name="XRefPaste123Row" localSheetId="18" hidden="1">#REF!</definedName>
    <definedName name="XRefPaste123Row" localSheetId="38" hidden="1">#REF!</definedName>
    <definedName name="XRefPaste123Row" hidden="1">#REF!</definedName>
    <definedName name="XRefPaste124" localSheetId="9" hidden="1">#REF!</definedName>
    <definedName name="XRefPaste124" localSheetId="16" hidden="1">#REF!</definedName>
    <definedName name="XRefPaste124" localSheetId="10" hidden="1">'NFD CONSO'!#REF!</definedName>
    <definedName name="XRefPaste124" localSheetId="29" hidden="1">#REF!</definedName>
    <definedName name="XRefPaste124" localSheetId="11" hidden="1">#REF!</definedName>
    <definedName name="XRefPaste124" localSheetId="18" hidden="1">#REF!</definedName>
    <definedName name="XRefPaste124" localSheetId="38" hidden="1">#REF!</definedName>
    <definedName name="XRefPaste124" hidden="1">#REF!</definedName>
    <definedName name="XRefPaste124Row" localSheetId="9" hidden="1">#REF!</definedName>
    <definedName name="XRefPaste124Row" localSheetId="16" hidden="1">#REF!</definedName>
    <definedName name="XRefPaste124Row" localSheetId="10" hidden="1">'NFD CONSO'!#REF!</definedName>
    <definedName name="XRefPaste124Row" localSheetId="29" hidden="1">#REF!</definedName>
    <definedName name="XRefPaste124Row" localSheetId="11" hidden="1">#REF!</definedName>
    <definedName name="XRefPaste124Row" localSheetId="18" hidden="1">#REF!</definedName>
    <definedName name="XRefPaste124Row" localSheetId="38" hidden="1">#REF!</definedName>
    <definedName name="XRefPaste124Row" hidden="1">#REF!</definedName>
    <definedName name="XRefPaste125" localSheetId="9" hidden="1">#REF!</definedName>
    <definedName name="XRefPaste125" localSheetId="16" hidden="1">#REF!</definedName>
    <definedName name="XRefPaste125" localSheetId="10" hidden="1">'NFD CONSO'!#REF!</definedName>
    <definedName name="XRefPaste125" localSheetId="29" hidden="1">#REF!</definedName>
    <definedName name="XRefPaste125" localSheetId="11" hidden="1">#REF!</definedName>
    <definedName name="XRefPaste125" localSheetId="18" hidden="1">#REF!</definedName>
    <definedName name="XRefPaste125" localSheetId="38" hidden="1">#REF!</definedName>
    <definedName name="XRefPaste125" hidden="1">#REF!</definedName>
    <definedName name="XRefPaste125Row" localSheetId="9" hidden="1">#REF!</definedName>
    <definedName name="XRefPaste125Row" localSheetId="16" hidden="1">#REF!</definedName>
    <definedName name="XRefPaste125Row" localSheetId="10" hidden="1">'NFD CONSO'!#REF!</definedName>
    <definedName name="XRefPaste125Row" localSheetId="29" hidden="1">#REF!</definedName>
    <definedName name="XRefPaste125Row" localSheetId="11" hidden="1">#REF!</definedName>
    <definedName name="XRefPaste125Row" localSheetId="18" hidden="1">#REF!</definedName>
    <definedName name="XRefPaste125Row" localSheetId="38" hidden="1">#REF!</definedName>
    <definedName name="XRefPaste125Row" hidden="1">#REF!</definedName>
    <definedName name="XRefPaste126" localSheetId="9" hidden="1">#REF!</definedName>
    <definedName name="XRefPaste126" localSheetId="16" hidden="1">#REF!</definedName>
    <definedName name="XRefPaste126" localSheetId="10" hidden="1">'NFD CONSO'!#REF!</definedName>
    <definedName name="XRefPaste126" localSheetId="29" hidden="1">#REF!</definedName>
    <definedName name="XRefPaste126" localSheetId="11" hidden="1">#REF!</definedName>
    <definedName name="XRefPaste126" localSheetId="18" hidden="1">#REF!</definedName>
    <definedName name="XRefPaste126" localSheetId="38" hidden="1">#REF!</definedName>
    <definedName name="XRefPaste126" hidden="1">#REF!</definedName>
    <definedName name="XRefPaste126Row" localSheetId="9" hidden="1">#REF!</definedName>
    <definedName name="XRefPaste126Row" localSheetId="16" hidden="1">#REF!</definedName>
    <definedName name="XRefPaste126Row" localSheetId="10" hidden="1">'NFD CONSO'!#REF!</definedName>
    <definedName name="XRefPaste126Row" localSheetId="29" hidden="1">#REF!</definedName>
    <definedName name="XRefPaste126Row" localSheetId="11" hidden="1">#REF!</definedName>
    <definedName name="XRefPaste126Row" localSheetId="18" hidden="1">#REF!</definedName>
    <definedName name="XRefPaste126Row" localSheetId="38" hidden="1">#REF!</definedName>
    <definedName name="XRefPaste126Row" hidden="1">#REF!</definedName>
    <definedName name="XRefPaste127" localSheetId="9" hidden="1">#REF!</definedName>
    <definedName name="XRefPaste127" localSheetId="51" hidden="1">#REF!</definedName>
    <definedName name="XRefPaste127" localSheetId="16" hidden="1">#REF!</definedName>
    <definedName name="XRefPaste127" localSheetId="10" hidden="1">'NFD CONSO'!#REF!</definedName>
    <definedName name="XRefPaste127" localSheetId="29" hidden="1">#REF!</definedName>
    <definedName name="XRefPaste127" localSheetId="11" hidden="1">#REF!</definedName>
    <definedName name="XRefPaste127" localSheetId="18" hidden="1">#REF!</definedName>
    <definedName name="XRefPaste127" localSheetId="38" hidden="1">#REF!</definedName>
    <definedName name="XRefPaste127" hidden="1">#REF!</definedName>
    <definedName name="XRefPaste127Row" localSheetId="9" hidden="1">#REF!</definedName>
    <definedName name="XRefPaste127Row" localSheetId="51" hidden="1">#REF!</definedName>
    <definedName name="XRefPaste127Row" localSheetId="16" hidden="1">#REF!</definedName>
    <definedName name="XRefPaste127Row" localSheetId="10" hidden="1">'NFD CONSO'!#REF!</definedName>
    <definedName name="XRefPaste127Row" localSheetId="29" hidden="1">#REF!</definedName>
    <definedName name="XRefPaste127Row" localSheetId="11" hidden="1">#REF!</definedName>
    <definedName name="XRefPaste127Row" localSheetId="18" hidden="1">#REF!</definedName>
    <definedName name="XRefPaste127Row" localSheetId="38" hidden="1">#REF!</definedName>
    <definedName name="XRefPaste127Row" hidden="1">#REF!</definedName>
    <definedName name="XRefPaste128" localSheetId="9" hidden="1">#REF!</definedName>
    <definedName name="XRefPaste128" localSheetId="51" hidden="1">#REF!</definedName>
    <definedName name="XRefPaste128" localSheetId="16" hidden="1">#REF!</definedName>
    <definedName name="XRefPaste128" localSheetId="10" hidden="1">'NFD CONSO'!#REF!</definedName>
    <definedName name="XRefPaste128" localSheetId="29" hidden="1">#REF!</definedName>
    <definedName name="XRefPaste128" localSheetId="11" hidden="1">#REF!</definedName>
    <definedName name="XRefPaste128" localSheetId="18" hidden="1">#REF!</definedName>
    <definedName name="XRefPaste128" localSheetId="38" hidden="1">#REF!</definedName>
    <definedName name="XRefPaste128" hidden="1">#REF!</definedName>
    <definedName name="XRefPaste128Row" localSheetId="9" hidden="1">#REF!</definedName>
    <definedName name="XRefPaste128Row" localSheetId="51" hidden="1">#REF!</definedName>
    <definedName name="XRefPaste128Row" localSheetId="16" hidden="1">#REF!</definedName>
    <definedName name="XRefPaste128Row" localSheetId="10" hidden="1">'NFD CONSO'!#REF!</definedName>
    <definedName name="XRefPaste128Row" localSheetId="29" hidden="1">#REF!</definedName>
    <definedName name="XRefPaste128Row" localSheetId="11" hidden="1">#REF!</definedName>
    <definedName name="XRefPaste128Row" localSheetId="18" hidden="1">#REF!</definedName>
    <definedName name="XRefPaste128Row" localSheetId="38" hidden="1">#REF!</definedName>
    <definedName name="XRefPaste128Row" hidden="1">#REF!</definedName>
    <definedName name="XRefPaste129" localSheetId="9" hidden="1">#REF!</definedName>
    <definedName name="XRefPaste129" localSheetId="16" hidden="1">#REF!</definedName>
    <definedName name="XRefPaste129" localSheetId="10" hidden="1">'NFD CONSO'!#REF!</definedName>
    <definedName name="XRefPaste129" localSheetId="29" hidden="1">#REF!</definedName>
    <definedName name="XRefPaste129" localSheetId="11" hidden="1">#REF!</definedName>
    <definedName name="XRefPaste129" localSheetId="18" hidden="1">#REF!</definedName>
    <definedName name="XRefPaste129" localSheetId="38" hidden="1">#REF!</definedName>
    <definedName name="XRefPaste129" hidden="1">#REF!</definedName>
    <definedName name="XRefPaste129Row" localSheetId="9" hidden="1">#REF!</definedName>
    <definedName name="XRefPaste129Row" localSheetId="16" hidden="1">#REF!</definedName>
    <definedName name="XRefPaste129Row" localSheetId="10" hidden="1">'NFD CONSO'!#REF!</definedName>
    <definedName name="XRefPaste129Row" localSheetId="29" hidden="1">#REF!</definedName>
    <definedName name="XRefPaste129Row" localSheetId="11" hidden="1">#REF!</definedName>
    <definedName name="XRefPaste129Row" localSheetId="18" hidden="1">#REF!</definedName>
    <definedName name="XRefPaste129Row" localSheetId="38" hidden="1">#REF!</definedName>
    <definedName name="XRefPaste129Row" hidden="1">#REF!</definedName>
    <definedName name="XRefPaste12Row" localSheetId="9" hidden="1">#REF!</definedName>
    <definedName name="XRefPaste12Row" localSheetId="16" hidden="1">#REF!</definedName>
    <definedName name="XRefPaste12Row" localSheetId="10" hidden="1">'NFD CONSO'!#REF!</definedName>
    <definedName name="XRefPaste12Row" localSheetId="29" hidden="1">#REF!</definedName>
    <definedName name="XRefPaste12Row" localSheetId="11" hidden="1">#REF!</definedName>
    <definedName name="XRefPaste12Row" localSheetId="18" hidden="1">#REF!</definedName>
    <definedName name="XRefPaste12Row" localSheetId="38" hidden="1">#REF!</definedName>
    <definedName name="XRefPaste12Row" hidden="1">#REF!</definedName>
    <definedName name="XRefPaste13" localSheetId="9" hidden="1">#REF!</definedName>
    <definedName name="XRefPaste13" localSheetId="16" hidden="1">#REF!</definedName>
    <definedName name="XRefPaste13" localSheetId="10" hidden="1">'NFD CONSO'!#REF!</definedName>
    <definedName name="XRefPaste13" localSheetId="29" hidden="1">#REF!</definedName>
    <definedName name="XRefPaste13" localSheetId="11" hidden="1">#REF!</definedName>
    <definedName name="XRefPaste13" localSheetId="18" hidden="1">#REF!</definedName>
    <definedName name="XRefPaste13" localSheetId="38" hidden="1">#REF!</definedName>
    <definedName name="XRefPaste13" hidden="1">#REF!</definedName>
    <definedName name="XRefPaste130" localSheetId="9" hidden="1">#REF!</definedName>
    <definedName name="XRefPaste130" localSheetId="16" hidden="1">#REF!</definedName>
    <definedName name="XRefPaste130" localSheetId="10" hidden="1">'NFD CONSO'!#REF!</definedName>
    <definedName name="XRefPaste130" localSheetId="29" hidden="1">#REF!</definedName>
    <definedName name="XRefPaste130" localSheetId="11" hidden="1">#REF!</definedName>
    <definedName name="XRefPaste130" localSheetId="18" hidden="1">#REF!</definedName>
    <definedName name="XRefPaste130" localSheetId="38" hidden="1">#REF!</definedName>
    <definedName name="XRefPaste130" hidden="1">#REF!</definedName>
    <definedName name="XRefPaste130Row" localSheetId="9" hidden="1">#REF!</definedName>
    <definedName name="XRefPaste130Row" localSheetId="16" hidden="1">#REF!</definedName>
    <definedName name="XRefPaste130Row" localSheetId="10" hidden="1">'NFD CONSO'!#REF!</definedName>
    <definedName name="XRefPaste130Row" localSheetId="29" hidden="1">#REF!</definedName>
    <definedName name="XRefPaste130Row" localSheetId="11" hidden="1">#REF!</definedName>
    <definedName name="XRefPaste130Row" localSheetId="18" hidden="1">#REF!</definedName>
    <definedName name="XRefPaste130Row" localSheetId="38" hidden="1">#REF!</definedName>
    <definedName name="XRefPaste130Row" hidden="1">#REF!</definedName>
    <definedName name="XRefPaste131" localSheetId="9" hidden="1">#REF!</definedName>
    <definedName name="XRefPaste131" localSheetId="16" hidden="1">#REF!</definedName>
    <definedName name="XRefPaste131" localSheetId="10" hidden="1">'NFD CONSO'!#REF!</definedName>
    <definedName name="XRefPaste131" localSheetId="29" hidden="1">#REF!</definedName>
    <definedName name="XRefPaste131" localSheetId="11" hidden="1">#REF!</definedName>
    <definedName name="XRefPaste131" localSheetId="18" hidden="1">#REF!</definedName>
    <definedName name="XRefPaste131" localSheetId="38" hidden="1">#REF!</definedName>
    <definedName name="XRefPaste131" hidden="1">#REF!</definedName>
    <definedName name="XRefPaste131Row" localSheetId="9" hidden="1">#REF!</definedName>
    <definedName name="XRefPaste131Row" localSheetId="16" hidden="1">#REF!</definedName>
    <definedName name="XRefPaste131Row" localSheetId="10" hidden="1">'NFD CONSO'!#REF!</definedName>
    <definedName name="XRefPaste131Row" localSheetId="29" hidden="1">#REF!</definedName>
    <definedName name="XRefPaste131Row" localSheetId="11" hidden="1">#REF!</definedName>
    <definedName name="XRefPaste131Row" localSheetId="18" hidden="1">#REF!</definedName>
    <definedName name="XRefPaste131Row" localSheetId="38" hidden="1">#REF!</definedName>
    <definedName name="XRefPaste131Row" hidden="1">#REF!</definedName>
    <definedName name="XRefPaste132" localSheetId="9" hidden="1">#REF!</definedName>
    <definedName name="XRefPaste132" localSheetId="16" hidden="1">#REF!</definedName>
    <definedName name="XRefPaste132" localSheetId="10" hidden="1">'NFD CONSO'!#REF!</definedName>
    <definedName name="XRefPaste132" localSheetId="29" hidden="1">#REF!</definedName>
    <definedName name="XRefPaste132" localSheetId="11" hidden="1">#REF!</definedName>
    <definedName name="XRefPaste132" localSheetId="18" hidden="1">#REF!</definedName>
    <definedName name="XRefPaste132" localSheetId="38" hidden="1">#REF!</definedName>
    <definedName name="XRefPaste132" hidden="1">#REF!</definedName>
    <definedName name="XRefPaste132Row" localSheetId="9" hidden="1">#REF!</definedName>
    <definedName name="XRefPaste132Row" localSheetId="16" hidden="1">#REF!</definedName>
    <definedName name="XRefPaste132Row" localSheetId="10" hidden="1">'NFD CONSO'!#REF!</definedName>
    <definedName name="XRefPaste132Row" localSheetId="29" hidden="1">#REF!</definedName>
    <definedName name="XRefPaste132Row" localSheetId="11" hidden="1">#REF!</definedName>
    <definedName name="XRefPaste132Row" localSheetId="18" hidden="1">#REF!</definedName>
    <definedName name="XRefPaste132Row" localSheetId="38" hidden="1">#REF!</definedName>
    <definedName name="XRefPaste132Row" hidden="1">#REF!</definedName>
    <definedName name="XRefPaste133" localSheetId="9" hidden="1">#REF!</definedName>
    <definedName name="XRefPaste133" localSheetId="51" hidden="1">#REF!</definedName>
    <definedName name="XRefPaste133" localSheetId="16" hidden="1">#REF!</definedName>
    <definedName name="XRefPaste133" localSheetId="10" hidden="1">'NFD CONSO'!#REF!</definedName>
    <definedName name="XRefPaste133" localSheetId="29" hidden="1">#REF!</definedName>
    <definedName name="XRefPaste133" localSheetId="11" hidden="1">#REF!</definedName>
    <definedName name="XRefPaste133" localSheetId="18" hidden="1">#REF!</definedName>
    <definedName name="XRefPaste133" localSheetId="38" hidden="1">#REF!</definedName>
    <definedName name="XRefPaste133" hidden="1">#REF!</definedName>
    <definedName name="XRefPaste133Row" localSheetId="9" hidden="1">#REF!</definedName>
    <definedName name="XRefPaste133Row" localSheetId="51" hidden="1">#REF!</definedName>
    <definedName name="XRefPaste133Row" localSheetId="16" hidden="1">#REF!</definedName>
    <definedName name="XRefPaste133Row" localSheetId="10" hidden="1">'NFD CONSO'!#REF!</definedName>
    <definedName name="XRefPaste133Row" localSheetId="29" hidden="1">#REF!</definedName>
    <definedName name="XRefPaste133Row" localSheetId="11" hidden="1">#REF!</definedName>
    <definedName name="XRefPaste133Row" localSheetId="18" hidden="1">#REF!</definedName>
    <definedName name="XRefPaste133Row" localSheetId="38" hidden="1">#REF!</definedName>
    <definedName name="XRefPaste133Row" hidden="1">#REF!</definedName>
    <definedName name="XRefPaste134" localSheetId="9" hidden="1">#REF!</definedName>
    <definedName name="XRefPaste134" localSheetId="51" hidden="1">#REF!</definedName>
    <definedName name="XRefPaste134" localSheetId="16" hidden="1">#REF!</definedName>
    <definedName name="XRefPaste134" localSheetId="10" hidden="1">'NFD CONSO'!#REF!</definedName>
    <definedName name="XRefPaste134" localSheetId="29" hidden="1">#REF!</definedName>
    <definedName name="XRefPaste134" localSheetId="11" hidden="1">#REF!</definedName>
    <definedName name="XRefPaste134" localSheetId="18" hidden="1">#REF!</definedName>
    <definedName name="XRefPaste134" localSheetId="38" hidden="1">#REF!</definedName>
    <definedName name="XRefPaste134" hidden="1">#REF!</definedName>
    <definedName name="XRefPaste134Row" localSheetId="9" hidden="1">#REF!</definedName>
    <definedName name="XRefPaste134Row" localSheetId="51" hidden="1">#REF!</definedName>
    <definedName name="XRefPaste134Row" localSheetId="16" hidden="1">#REF!</definedName>
    <definedName name="XRefPaste134Row" localSheetId="10" hidden="1">'NFD CONSO'!#REF!</definedName>
    <definedName name="XRefPaste134Row" localSheetId="29" hidden="1">#REF!</definedName>
    <definedName name="XRefPaste134Row" localSheetId="11" hidden="1">#REF!</definedName>
    <definedName name="XRefPaste134Row" localSheetId="18" hidden="1">#REF!</definedName>
    <definedName name="XRefPaste134Row" localSheetId="38" hidden="1">#REF!</definedName>
    <definedName name="XRefPaste134Row" hidden="1">#REF!</definedName>
    <definedName name="XRefPaste135" localSheetId="9" hidden="1">#REF!</definedName>
    <definedName name="XRefPaste135" localSheetId="16" hidden="1">#REF!</definedName>
    <definedName name="XRefPaste135" localSheetId="10" hidden="1">'NFD CONSO'!#REF!</definedName>
    <definedName name="XRefPaste135" localSheetId="29" hidden="1">#REF!</definedName>
    <definedName name="XRefPaste135" localSheetId="11" hidden="1">#REF!</definedName>
    <definedName name="XRefPaste135" localSheetId="18" hidden="1">#REF!</definedName>
    <definedName name="XRefPaste135" localSheetId="38" hidden="1">#REF!</definedName>
    <definedName name="XRefPaste135" hidden="1">#REF!</definedName>
    <definedName name="XRefPaste135Row" localSheetId="9" hidden="1">#REF!</definedName>
    <definedName name="XRefPaste135Row" localSheetId="16" hidden="1">#REF!</definedName>
    <definedName name="XRefPaste135Row" localSheetId="10" hidden="1">'NFD CONSO'!#REF!</definedName>
    <definedName name="XRefPaste135Row" localSheetId="29" hidden="1">#REF!</definedName>
    <definedName name="XRefPaste135Row" localSheetId="11" hidden="1">#REF!</definedName>
    <definedName name="XRefPaste135Row" localSheetId="18" hidden="1">#REF!</definedName>
    <definedName name="XRefPaste135Row" localSheetId="38" hidden="1">#REF!</definedName>
    <definedName name="XRefPaste135Row" hidden="1">#REF!</definedName>
    <definedName name="XRefPaste136" localSheetId="9" hidden="1">#REF!</definedName>
    <definedName name="XRefPaste136" localSheetId="16" hidden="1">#REF!</definedName>
    <definedName name="XRefPaste136" localSheetId="10" hidden="1">'NFD CONSO'!#REF!</definedName>
    <definedName name="XRefPaste136" localSheetId="29" hidden="1">#REF!</definedName>
    <definedName name="XRefPaste136" localSheetId="11" hidden="1">#REF!</definedName>
    <definedName name="XRefPaste136" localSheetId="18" hidden="1">#REF!</definedName>
    <definedName name="XRefPaste136" localSheetId="38" hidden="1">#REF!</definedName>
    <definedName name="XRefPaste136" hidden="1">#REF!</definedName>
    <definedName name="XRefPaste136Row" localSheetId="9" hidden="1">#REF!</definedName>
    <definedName name="XRefPaste136Row" localSheetId="16" hidden="1">#REF!</definedName>
    <definedName name="XRefPaste136Row" localSheetId="10" hidden="1">'NFD CONSO'!#REF!</definedName>
    <definedName name="XRefPaste136Row" localSheetId="29" hidden="1">#REF!</definedName>
    <definedName name="XRefPaste136Row" localSheetId="11" hidden="1">#REF!</definedName>
    <definedName name="XRefPaste136Row" localSheetId="18" hidden="1">#REF!</definedName>
    <definedName name="XRefPaste136Row" localSheetId="38" hidden="1">#REF!</definedName>
    <definedName name="XRefPaste136Row" hidden="1">#REF!</definedName>
    <definedName name="XRefPaste137" localSheetId="9" hidden="1">#REF!</definedName>
    <definedName name="XRefPaste137" localSheetId="16" hidden="1">#REF!</definedName>
    <definedName name="XRefPaste137" localSheetId="10" hidden="1">'NFD CONSO'!#REF!</definedName>
    <definedName name="XRefPaste137" localSheetId="29" hidden="1">#REF!</definedName>
    <definedName name="XRefPaste137" localSheetId="11" hidden="1">#REF!</definedName>
    <definedName name="XRefPaste137" localSheetId="18" hidden="1">#REF!</definedName>
    <definedName name="XRefPaste137" localSheetId="38" hidden="1">#REF!</definedName>
    <definedName name="XRefPaste137" hidden="1">#REF!</definedName>
    <definedName name="XRefPaste137Row" localSheetId="9" hidden="1">#REF!</definedName>
    <definedName name="XRefPaste137Row" localSheetId="16" hidden="1">#REF!</definedName>
    <definedName name="XRefPaste137Row" localSheetId="10" hidden="1">'NFD CONSO'!#REF!</definedName>
    <definedName name="XRefPaste137Row" localSheetId="29" hidden="1">#REF!</definedName>
    <definedName name="XRefPaste137Row" localSheetId="11" hidden="1">#REF!</definedName>
    <definedName name="XRefPaste137Row" localSheetId="18" hidden="1">#REF!</definedName>
    <definedName name="XRefPaste137Row" localSheetId="38" hidden="1">#REF!</definedName>
    <definedName name="XRefPaste137Row" hidden="1">#REF!</definedName>
    <definedName name="XRefPaste138" localSheetId="9" hidden="1">#REF!</definedName>
    <definedName name="XRefPaste138" localSheetId="16" hidden="1">#REF!</definedName>
    <definedName name="XRefPaste138" localSheetId="10" hidden="1">'NFD CONSO'!#REF!</definedName>
    <definedName name="XRefPaste138" localSheetId="29" hidden="1">#REF!</definedName>
    <definedName name="XRefPaste138" localSheetId="11" hidden="1">#REF!</definedName>
    <definedName name="XRefPaste138" localSheetId="18" hidden="1">#REF!</definedName>
    <definedName name="XRefPaste138" localSheetId="38" hidden="1">#REF!</definedName>
    <definedName name="XRefPaste138" hidden="1">#REF!</definedName>
    <definedName name="XRefPaste138Row" localSheetId="9" hidden="1">#REF!</definedName>
    <definedName name="XRefPaste138Row" localSheetId="16" hidden="1">#REF!</definedName>
    <definedName name="XRefPaste138Row" localSheetId="10" hidden="1">'NFD CONSO'!#REF!</definedName>
    <definedName name="XRefPaste138Row" localSheetId="29" hidden="1">#REF!</definedName>
    <definedName name="XRefPaste138Row" localSheetId="11" hidden="1">#REF!</definedName>
    <definedName name="XRefPaste138Row" localSheetId="18" hidden="1">#REF!</definedName>
    <definedName name="XRefPaste138Row" localSheetId="38" hidden="1">#REF!</definedName>
    <definedName name="XRefPaste138Row" hidden="1">#REF!</definedName>
    <definedName name="XRefPaste139" localSheetId="9" hidden="1">#REF!</definedName>
    <definedName name="XRefPaste139" localSheetId="16" hidden="1">#REF!</definedName>
    <definedName name="XRefPaste139" localSheetId="10" hidden="1">'NFD CONSO'!#REF!</definedName>
    <definedName name="XRefPaste139" localSheetId="29" hidden="1">#REF!</definedName>
    <definedName name="XRefPaste139" localSheetId="11" hidden="1">#REF!</definedName>
    <definedName name="XRefPaste139" localSheetId="18" hidden="1">#REF!</definedName>
    <definedName name="XRefPaste139" localSheetId="38" hidden="1">#REF!</definedName>
    <definedName name="XRefPaste139" hidden="1">#REF!</definedName>
    <definedName name="XRefPaste139Row" localSheetId="9" hidden="1">#REF!</definedName>
    <definedName name="XRefPaste139Row" localSheetId="16" hidden="1">#REF!</definedName>
    <definedName name="XRefPaste139Row" localSheetId="10" hidden="1">'NFD CONSO'!#REF!</definedName>
    <definedName name="XRefPaste139Row" localSheetId="29" hidden="1">#REF!</definedName>
    <definedName name="XRefPaste139Row" localSheetId="11" hidden="1">#REF!</definedName>
    <definedName name="XRefPaste139Row" localSheetId="18" hidden="1">#REF!</definedName>
    <definedName name="XRefPaste139Row" localSheetId="38" hidden="1">#REF!</definedName>
    <definedName name="XRefPaste139Row" hidden="1">#REF!</definedName>
    <definedName name="XRefPaste13Row" localSheetId="9" hidden="1">#REF!</definedName>
    <definedName name="XRefPaste13Row" localSheetId="16" hidden="1">#REF!</definedName>
    <definedName name="XRefPaste13Row" localSheetId="10" hidden="1">'NFD CONSO'!#REF!</definedName>
    <definedName name="XRefPaste13Row" localSheetId="29" hidden="1">#REF!</definedName>
    <definedName name="XRefPaste13Row" localSheetId="11" hidden="1">#REF!</definedName>
    <definedName name="XRefPaste13Row" localSheetId="18" hidden="1">#REF!</definedName>
    <definedName name="XRefPaste13Row" localSheetId="38" hidden="1">#REF!</definedName>
    <definedName name="XRefPaste13Row" hidden="1">#REF!</definedName>
    <definedName name="XRefPaste14" localSheetId="9" hidden="1">#REF!</definedName>
    <definedName name="XRefPaste14" localSheetId="16" hidden="1">#REF!</definedName>
    <definedName name="XRefPaste14" localSheetId="10" hidden="1">'NFD CONSO'!#REF!</definedName>
    <definedName name="XRefPaste14" localSheetId="29" hidden="1">#REF!</definedName>
    <definedName name="XRefPaste14" localSheetId="11" hidden="1">#REF!</definedName>
    <definedName name="XRefPaste14" localSheetId="18" hidden="1">#REF!</definedName>
    <definedName name="XRefPaste14" localSheetId="38" hidden="1">#REF!</definedName>
    <definedName name="XRefPaste14" hidden="1">#REF!</definedName>
    <definedName name="XRefPaste140Row" localSheetId="9" hidden="1">#REF!</definedName>
    <definedName name="XRefPaste140Row" localSheetId="16" hidden="1">#REF!</definedName>
    <definedName name="XRefPaste140Row" localSheetId="10" hidden="1">'NFD CONSO'!#REF!</definedName>
    <definedName name="XRefPaste140Row" localSheetId="29" hidden="1">#REF!</definedName>
    <definedName name="XRefPaste140Row" localSheetId="11" hidden="1">#REF!</definedName>
    <definedName name="XRefPaste140Row" localSheetId="18" hidden="1">#REF!</definedName>
    <definedName name="XRefPaste140Row" localSheetId="38" hidden="1">#REF!</definedName>
    <definedName name="XRefPaste140Row" hidden="1">#REF!</definedName>
    <definedName name="XRefPaste141" localSheetId="9" hidden="1">#REF!</definedName>
    <definedName name="XRefPaste141" localSheetId="16" hidden="1">#REF!</definedName>
    <definedName name="XRefPaste141" localSheetId="10" hidden="1">'NFD CONSO'!#REF!</definedName>
    <definedName name="XRefPaste141" localSheetId="29" hidden="1">#REF!</definedName>
    <definedName name="XRefPaste141" localSheetId="11" hidden="1">#REF!</definedName>
    <definedName name="XRefPaste141" localSheetId="18" hidden="1">#REF!</definedName>
    <definedName name="XRefPaste141" localSheetId="38" hidden="1">#REF!</definedName>
    <definedName name="XRefPaste141" hidden="1">#REF!</definedName>
    <definedName name="XRefPaste141Row" localSheetId="9" hidden="1">#REF!</definedName>
    <definedName name="XRefPaste141Row" localSheetId="16" hidden="1">#REF!</definedName>
    <definedName name="XRefPaste141Row" localSheetId="10" hidden="1">'NFD CONSO'!#REF!</definedName>
    <definedName name="XRefPaste141Row" localSheetId="29" hidden="1">#REF!</definedName>
    <definedName name="XRefPaste141Row" localSheetId="11" hidden="1">#REF!</definedName>
    <definedName name="XRefPaste141Row" localSheetId="18" hidden="1">#REF!</definedName>
    <definedName name="XRefPaste141Row" localSheetId="38" hidden="1">#REF!</definedName>
    <definedName name="XRefPaste141Row" hidden="1">#REF!</definedName>
    <definedName name="XRefPaste142" localSheetId="9" hidden="1">#REF!</definedName>
    <definedName name="XRefPaste142" localSheetId="16" hidden="1">#REF!</definedName>
    <definedName name="XRefPaste142" localSheetId="10" hidden="1">'NFD CONSO'!#REF!</definedName>
    <definedName name="XRefPaste142" localSheetId="29" hidden="1">#REF!</definedName>
    <definedName name="XRefPaste142" localSheetId="11" hidden="1">#REF!</definedName>
    <definedName name="XRefPaste142" localSheetId="18" hidden="1">#REF!</definedName>
    <definedName name="XRefPaste142" localSheetId="38" hidden="1">#REF!</definedName>
    <definedName name="XRefPaste142" hidden="1">#REF!</definedName>
    <definedName name="XRefPaste142Row" localSheetId="9" hidden="1">#REF!</definedName>
    <definedName name="XRefPaste142Row" localSheetId="16" hidden="1">#REF!</definedName>
    <definedName name="XRefPaste142Row" localSheetId="10" hidden="1">'NFD CONSO'!#REF!</definedName>
    <definedName name="XRefPaste142Row" localSheetId="29" hidden="1">#REF!</definedName>
    <definedName name="XRefPaste142Row" localSheetId="11" hidden="1">#REF!</definedName>
    <definedName name="XRefPaste142Row" localSheetId="18" hidden="1">#REF!</definedName>
    <definedName name="XRefPaste142Row" localSheetId="38" hidden="1">#REF!</definedName>
    <definedName name="XRefPaste142Row" hidden="1">#REF!</definedName>
    <definedName name="XRefPaste143" localSheetId="9" hidden="1">#REF!</definedName>
    <definedName name="XRefPaste143" localSheetId="51" hidden="1">#REF!</definedName>
    <definedName name="XRefPaste143" localSheetId="16" hidden="1">#REF!</definedName>
    <definedName name="XRefPaste143" localSheetId="10" hidden="1">'NFD CONSO'!#REF!</definedName>
    <definedName name="XRefPaste143" localSheetId="29" hidden="1">#REF!</definedName>
    <definedName name="XRefPaste143" localSheetId="11" hidden="1">#REF!</definedName>
    <definedName name="XRefPaste143" localSheetId="18" hidden="1">#REF!</definedName>
    <definedName name="XRefPaste143" localSheetId="38" hidden="1">#REF!</definedName>
    <definedName name="XRefPaste143" hidden="1">#REF!</definedName>
    <definedName name="XRefPaste143Row" localSheetId="9" hidden="1">#REF!</definedName>
    <definedName name="XRefPaste143Row" localSheetId="51" hidden="1">#REF!</definedName>
    <definedName name="XRefPaste143Row" localSheetId="16" hidden="1">#REF!</definedName>
    <definedName name="XRefPaste143Row" localSheetId="10" hidden="1">'NFD CONSO'!#REF!</definedName>
    <definedName name="XRefPaste143Row" localSheetId="29" hidden="1">#REF!</definedName>
    <definedName name="XRefPaste143Row" localSheetId="11" hidden="1">#REF!</definedName>
    <definedName name="XRefPaste143Row" localSheetId="18" hidden="1">#REF!</definedName>
    <definedName name="XRefPaste143Row" localSheetId="38" hidden="1">#REF!</definedName>
    <definedName name="XRefPaste143Row" hidden="1">#REF!</definedName>
    <definedName name="XRefPaste144" localSheetId="9" hidden="1">#REF!</definedName>
    <definedName name="XRefPaste144" localSheetId="51" hidden="1">#REF!</definedName>
    <definedName name="XRefPaste144" localSheetId="16" hidden="1">#REF!</definedName>
    <definedName name="XRefPaste144" localSheetId="10" hidden="1">'NFD CONSO'!#REF!</definedName>
    <definedName name="XRefPaste144" localSheetId="29" hidden="1">#REF!</definedName>
    <definedName name="XRefPaste144" localSheetId="11" hidden="1">#REF!</definedName>
    <definedName name="XRefPaste144" localSheetId="18" hidden="1">#REF!</definedName>
    <definedName name="XRefPaste144" localSheetId="38" hidden="1">#REF!</definedName>
    <definedName name="XRefPaste144" hidden="1">#REF!</definedName>
    <definedName name="XRefPaste144Row" localSheetId="9" hidden="1">#REF!</definedName>
    <definedName name="XRefPaste144Row" localSheetId="51" hidden="1">#REF!</definedName>
    <definedName name="XRefPaste144Row" localSheetId="16" hidden="1">#REF!</definedName>
    <definedName name="XRefPaste144Row" localSheetId="10" hidden="1">'NFD CONSO'!#REF!</definedName>
    <definedName name="XRefPaste144Row" localSheetId="29" hidden="1">#REF!</definedName>
    <definedName name="XRefPaste144Row" localSheetId="11" hidden="1">#REF!</definedName>
    <definedName name="XRefPaste144Row" localSheetId="18" hidden="1">#REF!</definedName>
    <definedName name="XRefPaste144Row" localSheetId="38" hidden="1">#REF!</definedName>
    <definedName name="XRefPaste144Row" hidden="1">#REF!</definedName>
    <definedName name="XRefPaste145" localSheetId="9" hidden="1">#REF!</definedName>
    <definedName name="XRefPaste145" localSheetId="51" hidden="1">#REF!</definedName>
    <definedName name="XRefPaste145" localSheetId="16" hidden="1">#REF!</definedName>
    <definedName name="XRefPaste145" localSheetId="10" hidden="1">'NFD CONSO'!#REF!</definedName>
    <definedName name="XRefPaste145" localSheetId="29" hidden="1">#REF!</definedName>
    <definedName name="XRefPaste145" localSheetId="11" hidden="1">#REF!</definedName>
    <definedName name="XRefPaste145" localSheetId="18" hidden="1">#REF!</definedName>
    <definedName name="XRefPaste145" localSheetId="38" hidden="1">#REF!</definedName>
    <definedName name="XRefPaste145" hidden="1">#REF!</definedName>
    <definedName name="XRefPaste147" localSheetId="9" hidden="1">#REF!</definedName>
    <definedName name="XRefPaste147" localSheetId="51" hidden="1">#REF!</definedName>
    <definedName name="XRefPaste147" localSheetId="16" hidden="1">#REF!</definedName>
    <definedName name="XRefPaste147" localSheetId="10" hidden="1">'NFD CONSO'!#REF!</definedName>
    <definedName name="XRefPaste147" localSheetId="29" hidden="1">#REF!</definedName>
    <definedName name="XRefPaste147" localSheetId="11" hidden="1">#REF!</definedName>
    <definedName name="XRefPaste147" localSheetId="18" hidden="1">#REF!</definedName>
    <definedName name="XRefPaste147" localSheetId="38" hidden="1">#REF!</definedName>
    <definedName name="XRefPaste147" hidden="1">#REF!</definedName>
    <definedName name="XRefPaste14Row" localSheetId="9" hidden="1">#REF!</definedName>
    <definedName name="XRefPaste14Row" localSheetId="16" hidden="1">#REF!</definedName>
    <definedName name="XRefPaste14Row" localSheetId="10" hidden="1">'NFD CONSO'!#REF!</definedName>
    <definedName name="XRefPaste14Row" localSheetId="29" hidden="1">#REF!</definedName>
    <definedName name="XRefPaste14Row" localSheetId="11" hidden="1">#REF!</definedName>
    <definedName name="XRefPaste14Row" localSheetId="18" hidden="1">#REF!</definedName>
    <definedName name="XRefPaste14Row" localSheetId="38" hidden="1">#REF!</definedName>
    <definedName name="XRefPaste14Row" hidden="1">#REF!</definedName>
    <definedName name="XRefPaste15" localSheetId="9" hidden="1">#REF!</definedName>
    <definedName name="XRefPaste15" localSheetId="16" hidden="1">#REF!</definedName>
    <definedName name="XRefPaste15" localSheetId="10" hidden="1">'NFD CONSO'!#REF!</definedName>
    <definedName name="XRefPaste15" localSheetId="29" hidden="1">#REF!</definedName>
    <definedName name="XRefPaste15" localSheetId="11" hidden="1">#REF!</definedName>
    <definedName name="XRefPaste15" localSheetId="18" hidden="1">#REF!</definedName>
    <definedName name="XRefPaste15" localSheetId="38" hidden="1">#REF!</definedName>
    <definedName name="XRefPaste15" hidden="1">#REF!</definedName>
    <definedName name="XRefPaste150" localSheetId="9" hidden="1">#REF!</definedName>
    <definedName name="XRefPaste150" localSheetId="16" hidden="1">#REF!</definedName>
    <definedName name="XRefPaste150" localSheetId="10" hidden="1">'NFD CONSO'!#REF!</definedName>
    <definedName name="XRefPaste150" localSheetId="29" hidden="1">#REF!</definedName>
    <definedName name="XRefPaste150" localSheetId="11" hidden="1">#REF!</definedName>
    <definedName name="XRefPaste150" localSheetId="18" hidden="1">#REF!</definedName>
    <definedName name="XRefPaste150" localSheetId="38" hidden="1">#REF!</definedName>
    <definedName name="XRefPaste150" hidden="1">#REF!</definedName>
    <definedName name="XRefPaste151" localSheetId="9" hidden="1">#REF!</definedName>
    <definedName name="XRefPaste151" localSheetId="16" hidden="1">#REF!</definedName>
    <definedName name="XRefPaste151" localSheetId="10" hidden="1">'NFD CONSO'!#REF!</definedName>
    <definedName name="XRefPaste151" localSheetId="29" hidden="1">#REF!</definedName>
    <definedName name="XRefPaste151" localSheetId="11" hidden="1">#REF!</definedName>
    <definedName name="XRefPaste151" localSheetId="18" hidden="1">#REF!</definedName>
    <definedName name="XRefPaste151" localSheetId="38" hidden="1">#REF!</definedName>
    <definedName name="XRefPaste151" hidden="1">#REF!</definedName>
    <definedName name="XRefPaste152" localSheetId="9" hidden="1">#REF!</definedName>
    <definedName name="XRefPaste152" localSheetId="16" hidden="1">#REF!</definedName>
    <definedName name="XRefPaste152" localSheetId="10" hidden="1">'NFD CONSO'!#REF!</definedName>
    <definedName name="XRefPaste152" localSheetId="29" hidden="1">#REF!</definedName>
    <definedName name="XRefPaste152" localSheetId="11" hidden="1">#REF!</definedName>
    <definedName name="XRefPaste152" localSheetId="18" hidden="1">#REF!</definedName>
    <definedName name="XRefPaste152" localSheetId="38" hidden="1">#REF!</definedName>
    <definedName name="XRefPaste152" hidden="1">#REF!</definedName>
    <definedName name="XRefPaste153" localSheetId="9" hidden="1">#REF!</definedName>
    <definedName name="XRefPaste153" localSheetId="16" hidden="1">#REF!</definedName>
    <definedName name="XRefPaste153" localSheetId="10" hidden="1">'NFD CONSO'!#REF!</definedName>
    <definedName name="XRefPaste153" localSheetId="29" hidden="1">#REF!</definedName>
    <definedName name="XRefPaste153" localSheetId="11" hidden="1">#REF!</definedName>
    <definedName name="XRefPaste153" localSheetId="18" hidden="1">#REF!</definedName>
    <definedName name="XRefPaste153" localSheetId="38" hidden="1">#REF!</definedName>
    <definedName name="XRefPaste153" hidden="1">#REF!</definedName>
    <definedName name="XRefPaste154" localSheetId="9" hidden="1">#REF!</definedName>
    <definedName name="XRefPaste154" localSheetId="16" hidden="1">#REF!</definedName>
    <definedName name="XRefPaste154" localSheetId="10" hidden="1">'NFD CONSO'!#REF!</definedName>
    <definedName name="XRefPaste154" localSheetId="29" hidden="1">#REF!</definedName>
    <definedName name="XRefPaste154" localSheetId="11" hidden="1">#REF!</definedName>
    <definedName name="XRefPaste154" localSheetId="18" hidden="1">#REF!</definedName>
    <definedName name="XRefPaste154" localSheetId="38" hidden="1">#REF!</definedName>
    <definedName name="XRefPaste154" hidden="1">#REF!</definedName>
    <definedName name="XRefPaste156" localSheetId="9" hidden="1">#REF!</definedName>
    <definedName name="XRefPaste156" localSheetId="16" hidden="1">#REF!</definedName>
    <definedName name="XRefPaste156" localSheetId="10" hidden="1">'NFD CONSO'!#REF!</definedName>
    <definedName name="XRefPaste156" localSheetId="29" hidden="1">#REF!</definedName>
    <definedName name="XRefPaste156" localSheetId="11" hidden="1">#REF!</definedName>
    <definedName name="XRefPaste156" localSheetId="18" hidden="1">#REF!</definedName>
    <definedName name="XRefPaste156" localSheetId="38" hidden="1">#REF!</definedName>
    <definedName name="XRefPaste156" hidden="1">#REF!</definedName>
    <definedName name="XRefPaste157" localSheetId="9" hidden="1">#REF!</definedName>
    <definedName name="XRefPaste157" localSheetId="16" hidden="1">#REF!</definedName>
    <definedName name="XRefPaste157" localSheetId="10" hidden="1">'NFD CONSO'!#REF!</definedName>
    <definedName name="XRefPaste157" localSheetId="29" hidden="1">#REF!</definedName>
    <definedName name="XRefPaste157" localSheetId="11" hidden="1">#REF!</definedName>
    <definedName name="XRefPaste157" localSheetId="18" hidden="1">#REF!</definedName>
    <definedName name="XRefPaste157" localSheetId="38" hidden="1">#REF!</definedName>
    <definedName name="XRefPaste157" hidden="1">#REF!</definedName>
    <definedName name="XRefPaste157Row" localSheetId="9" hidden="1">#REF!</definedName>
    <definedName name="XRefPaste157Row" localSheetId="16" hidden="1">#REF!</definedName>
    <definedName name="XRefPaste157Row" localSheetId="10" hidden="1">'NFD CONSO'!#REF!</definedName>
    <definedName name="XRefPaste157Row" localSheetId="29" hidden="1">#REF!</definedName>
    <definedName name="XRefPaste157Row" localSheetId="11" hidden="1">#REF!</definedName>
    <definedName name="XRefPaste157Row" localSheetId="18" hidden="1">#REF!</definedName>
    <definedName name="XRefPaste157Row" localSheetId="38" hidden="1">#REF!</definedName>
    <definedName name="XRefPaste157Row" hidden="1">#REF!</definedName>
    <definedName name="XRefPaste158" localSheetId="9" hidden="1">#REF!</definedName>
    <definedName name="XRefPaste158" localSheetId="16" hidden="1">#REF!</definedName>
    <definedName name="XRefPaste158" localSheetId="10" hidden="1">'NFD CONSO'!#REF!</definedName>
    <definedName name="XRefPaste158" localSheetId="29" hidden="1">#REF!</definedName>
    <definedName name="XRefPaste158" localSheetId="11" hidden="1">#REF!</definedName>
    <definedName name="XRefPaste158" localSheetId="18" hidden="1">#REF!</definedName>
    <definedName name="XRefPaste158" localSheetId="38" hidden="1">#REF!</definedName>
    <definedName name="XRefPaste158" hidden="1">#REF!</definedName>
    <definedName name="XRefPaste158Row" localSheetId="9" hidden="1">#REF!</definedName>
    <definedName name="XRefPaste158Row" localSheetId="16" hidden="1">#REF!</definedName>
    <definedName name="XRefPaste158Row" localSheetId="10" hidden="1">'NFD CONSO'!#REF!</definedName>
    <definedName name="XRefPaste158Row" localSheetId="29" hidden="1">#REF!</definedName>
    <definedName name="XRefPaste158Row" localSheetId="11" hidden="1">#REF!</definedName>
    <definedName name="XRefPaste158Row" localSheetId="18" hidden="1">#REF!</definedName>
    <definedName name="XRefPaste158Row" localSheetId="38" hidden="1">#REF!</definedName>
    <definedName name="XRefPaste158Row" hidden="1">#REF!</definedName>
    <definedName name="XRefPaste159" localSheetId="9" hidden="1">#REF!</definedName>
    <definedName name="XRefPaste159" localSheetId="16" hidden="1">#REF!</definedName>
    <definedName name="XRefPaste159" localSheetId="10" hidden="1">'NFD CONSO'!#REF!</definedName>
    <definedName name="XRefPaste159" localSheetId="29" hidden="1">#REF!</definedName>
    <definedName name="XRefPaste159" localSheetId="11" hidden="1">#REF!</definedName>
    <definedName name="XRefPaste159" localSheetId="18" hidden="1">#REF!</definedName>
    <definedName name="XRefPaste159" localSheetId="38" hidden="1">#REF!</definedName>
    <definedName name="XRefPaste159" hidden="1">#REF!</definedName>
    <definedName name="XRefPaste159Row" localSheetId="9" hidden="1">#REF!</definedName>
    <definedName name="XRefPaste159Row" localSheetId="16" hidden="1">#REF!</definedName>
    <definedName name="XRefPaste159Row" localSheetId="10" hidden="1">'NFD CONSO'!#REF!</definedName>
    <definedName name="XRefPaste159Row" localSheetId="29" hidden="1">#REF!</definedName>
    <definedName name="XRefPaste159Row" localSheetId="11" hidden="1">#REF!</definedName>
    <definedName name="XRefPaste159Row" localSheetId="18" hidden="1">#REF!</definedName>
    <definedName name="XRefPaste159Row" localSheetId="38" hidden="1">#REF!</definedName>
    <definedName name="XRefPaste159Row" hidden="1">#REF!</definedName>
    <definedName name="XRefPaste15Row" localSheetId="9" hidden="1">#REF!</definedName>
    <definedName name="XRefPaste15Row" localSheetId="16" hidden="1">#REF!</definedName>
    <definedName name="XRefPaste15Row" localSheetId="10" hidden="1">'NFD CONSO'!#REF!</definedName>
    <definedName name="XRefPaste15Row" localSheetId="29" hidden="1">#REF!</definedName>
    <definedName name="XRefPaste15Row" localSheetId="11" hidden="1">#REF!</definedName>
    <definedName name="XRefPaste15Row" localSheetId="18" hidden="1">#REF!</definedName>
    <definedName name="XRefPaste15Row" localSheetId="38" hidden="1">#REF!</definedName>
    <definedName name="XRefPaste15Row" hidden="1">#REF!</definedName>
    <definedName name="XRefPaste16" localSheetId="9" hidden="1">#REF!</definedName>
    <definedName name="XRefPaste16" localSheetId="16" hidden="1">#REF!</definedName>
    <definedName name="XRefPaste16" localSheetId="10" hidden="1">'NFD CONSO'!#REF!</definedName>
    <definedName name="XRefPaste16" localSheetId="29" hidden="1">#REF!</definedName>
    <definedName name="XRefPaste16" localSheetId="11" hidden="1">#REF!</definedName>
    <definedName name="XRefPaste16" localSheetId="18" hidden="1">#REF!</definedName>
    <definedName name="XRefPaste16" localSheetId="38" hidden="1">#REF!</definedName>
    <definedName name="XRefPaste16" hidden="1">#REF!</definedName>
    <definedName name="XRefPaste160" localSheetId="9" hidden="1">#REF!</definedName>
    <definedName name="XRefPaste160" localSheetId="16" hidden="1">#REF!</definedName>
    <definedName name="XRefPaste160" localSheetId="10" hidden="1">'NFD CONSO'!#REF!</definedName>
    <definedName name="XRefPaste160" localSheetId="29" hidden="1">#REF!</definedName>
    <definedName name="XRefPaste160" localSheetId="11" hidden="1">#REF!</definedName>
    <definedName name="XRefPaste160" localSheetId="18" hidden="1">#REF!</definedName>
    <definedName name="XRefPaste160" localSheetId="38" hidden="1">#REF!</definedName>
    <definedName name="XRefPaste160" hidden="1">#REF!</definedName>
    <definedName name="XRefPaste160Row" localSheetId="9" hidden="1">#REF!</definedName>
    <definedName name="XRefPaste160Row" localSheetId="16" hidden="1">#REF!</definedName>
    <definedName name="XRefPaste160Row" localSheetId="10" hidden="1">'NFD CONSO'!#REF!</definedName>
    <definedName name="XRefPaste160Row" localSheetId="29" hidden="1">#REF!</definedName>
    <definedName name="XRefPaste160Row" localSheetId="11" hidden="1">#REF!</definedName>
    <definedName name="XRefPaste160Row" localSheetId="18" hidden="1">#REF!</definedName>
    <definedName name="XRefPaste160Row" localSheetId="38" hidden="1">#REF!</definedName>
    <definedName name="XRefPaste160Row" hidden="1">#REF!</definedName>
    <definedName name="XRefPaste161" localSheetId="9" hidden="1">#REF!</definedName>
    <definedName name="XRefPaste161" localSheetId="16" hidden="1">#REF!</definedName>
    <definedName name="XRefPaste161" localSheetId="10" hidden="1">'NFD CONSO'!#REF!</definedName>
    <definedName name="XRefPaste161" localSheetId="29" hidden="1">#REF!</definedName>
    <definedName name="XRefPaste161" localSheetId="11" hidden="1">#REF!</definedName>
    <definedName name="XRefPaste161" localSheetId="18" hidden="1">#REF!</definedName>
    <definedName name="XRefPaste161" localSheetId="38" hidden="1">#REF!</definedName>
    <definedName name="XRefPaste161" hidden="1">#REF!</definedName>
    <definedName name="XRefPaste161Row" localSheetId="9" hidden="1">#REF!</definedName>
    <definedName name="XRefPaste161Row" localSheetId="16" hidden="1">#REF!</definedName>
    <definedName name="XRefPaste161Row" localSheetId="10" hidden="1">'NFD CONSO'!#REF!</definedName>
    <definedName name="XRefPaste161Row" localSheetId="29" hidden="1">#REF!</definedName>
    <definedName name="XRefPaste161Row" localSheetId="11" hidden="1">#REF!</definedName>
    <definedName name="XRefPaste161Row" localSheetId="18" hidden="1">#REF!</definedName>
    <definedName name="XRefPaste161Row" localSheetId="38" hidden="1">#REF!</definedName>
    <definedName name="XRefPaste161Row" hidden="1">#REF!</definedName>
    <definedName name="XRefPaste162" localSheetId="9" hidden="1">#REF!</definedName>
    <definedName name="XRefPaste162" localSheetId="16" hidden="1">#REF!</definedName>
    <definedName name="XRefPaste162" localSheetId="10" hidden="1">'NFD CONSO'!#REF!</definedName>
    <definedName name="XRefPaste162" localSheetId="29" hidden="1">#REF!</definedName>
    <definedName name="XRefPaste162" localSheetId="11" hidden="1">#REF!</definedName>
    <definedName name="XRefPaste162" localSheetId="18" hidden="1">#REF!</definedName>
    <definedName name="XRefPaste162" localSheetId="38" hidden="1">#REF!</definedName>
    <definedName name="XRefPaste162" hidden="1">#REF!</definedName>
    <definedName name="XRefPaste162Row" localSheetId="9" hidden="1">#REF!</definedName>
    <definedName name="XRefPaste162Row" localSheetId="16" hidden="1">#REF!</definedName>
    <definedName name="XRefPaste162Row" localSheetId="10" hidden="1">'NFD CONSO'!#REF!</definedName>
    <definedName name="XRefPaste162Row" localSheetId="29" hidden="1">#REF!</definedName>
    <definedName name="XRefPaste162Row" localSheetId="11" hidden="1">#REF!</definedName>
    <definedName name="XRefPaste162Row" localSheetId="18" hidden="1">#REF!</definedName>
    <definedName name="XRefPaste162Row" localSheetId="38" hidden="1">#REF!</definedName>
    <definedName name="XRefPaste162Row" hidden="1">#REF!</definedName>
    <definedName name="XRefPaste163" localSheetId="9" hidden="1">#REF!</definedName>
    <definedName name="XRefPaste163" localSheetId="16" hidden="1">#REF!</definedName>
    <definedName name="XRefPaste163" localSheetId="10" hidden="1">'NFD CONSO'!#REF!</definedName>
    <definedName name="XRefPaste163" localSheetId="29" hidden="1">#REF!</definedName>
    <definedName name="XRefPaste163" localSheetId="11" hidden="1">#REF!</definedName>
    <definedName name="XRefPaste163" localSheetId="18" hidden="1">#REF!</definedName>
    <definedName name="XRefPaste163" localSheetId="38" hidden="1">#REF!</definedName>
    <definedName name="XRefPaste163" hidden="1">#REF!</definedName>
    <definedName name="XRefPaste163Row" localSheetId="9" hidden="1">#REF!</definedName>
    <definedName name="XRefPaste163Row" localSheetId="16" hidden="1">#REF!</definedName>
    <definedName name="XRefPaste163Row" localSheetId="10" hidden="1">'NFD CONSO'!#REF!</definedName>
    <definedName name="XRefPaste163Row" localSheetId="29" hidden="1">#REF!</definedName>
    <definedName name="XRefPaste163Row" localSheetId="11" hidden="1">#REF!</definedName>
    <definedName name="XRefPaste163Row" localSheetId="18" hidden="1">#REF!</definedName>
    <definedName name="XRefPaste163Row" localSheetId="38" hidden="1">#REF!</definedName>
    <definedName name="XRefPaste163Row" hidden="1">#REF!</definedName>
    <definedName name="XRefPaste164" localSheetId="9" hidden="1">#REF!</definedName>
    <definedName name="XRefPaste164" localSheetId="16" hidden="1">#REF!</definedName>
    <definedName name="XRefPaste164" localSheetId="10" hidden="1">'NFD CONSO'!#REF!</definedName>
    <definedName name="XRefPaste164" localSheetId="29" hidden="1">#REF!</definedName>
    <definedName name="XRefPaste164" localSheetId="11" hidden="1">#REF!</definedName>
    <definedName name="XRefPaste164" localSheetId="18" hidden="1">#REF!</definedName>
    <definedName name="XRefPaste164" localSheetId="38" hidden="1">#REF!</definedName>
    <definedName name="XRefPaste164" hidden="1">#REF!</definedName>
    <definedName name="XRefPaste164Row" localSheetId="9" hidden="1">#REF!</definedName>
    <definedName name="XRefPaste164Row" localSheetId="16" hidden="1">#REF!</definedName>
    <definedName name="XRefPaste164Row" localSheetId="10" hidden="1">'NFD CONSO'!#REF!</definedName>
    <definedName name="XRefPaste164Row" localSheetId="29" hidden="1">#REF!</definedName>
    <definedName name="XRefPaste164Row" localSheetId="11" hidden="1">#REF!</definedName>
    <definedName name="XRefPaste164Row" localSheetId="18" hidden="1">#REF!</definedName>
    <definedName name="XRefPaste164Row" localSheetId="38" hidden="1">#REF!</definedName>
    <definedName name="XRefPaste164Row" hidden="1">#REF!</definedName>
    <definedName name="XRefPaste165" localSheetId="9" hidden="1">#REF!</definedName>
    <definedName name="XRefPaste165" localSheetId="16" hidden="1">#REF!</definedName>
    <definedName name="XRefPaste165" localSheetId="10" hidden="1">'NFD CONSO'!#REF!</definedName>
    <definedName name="XRefPaste165" localSheetId="29" hidden="1">#REF!</definedName>
    <definedName name="XRefPaste165" localSheetId="11" hidden="1">#REF!</definedName>
    <definedName name="XRefPaste165" localSheetId="18" hidden="1">#REF!</definedName>
    <definedName name="XRefPaste165" localSheetId="38" hidden="1">#REF!</definedName>
    <definedName name="XRefPaste165" hidden="1">#REF!</definedName>
    <definedName name="XRefPaste165Row" localSheetId="9" hidden="1">#REF!</definedName>
    <definedName name="XRefPaste165Row" localSheetId="16" hidden="1">#REF!</definedName>
    <definedName name="XRefPaste165Row" localSheetId="10" hidden="1">'NFD CONSO'!#REF!</definedName>
    <definedName name="XRefPaste165Row" localSheetId="29" hidden="1">#REF!</definedName>
    <definedName name="XRefPaste165Row" localSheetId="11" hidden="1">#REF!</definedName>
    <definedName name="XRefPaste165Row" localSheetId="18" hidden="1">#REF!</definedName>
    <definedName name="XRefPaste165Row" localSheetId="38" hidden="1">#REF!</definedName>
    <definedName name="XRefPaste165Row" hidden="1">#REF!</definedName>
    <definedName name="XRefPaste166" localSheetId="9" hidden="1">#REF!</definedName>
    <definedName name="XRefPaste166" localSheetId="16" hidden="1">#REF!</definedName>
    <definedName name="XRefPaste166" localSheetId="10" hidden="1">'NFD CONSO'!#REF!</definedName>
    <definedName name="XRefPaste166" localSheetId="29" hidden="1">#REF!</definedName>
    <definedName name="XRefPaste166" localSheetId="11" hidden="1">#REF!</definedName>
    <definedName name="XRefPaste166" localSheetId="18" hidden="1">#REF!</definedName>
    <definedName name="XRefPaste166" localSheetId="38" hidden="1">#REF!</definedName>
    <definedName name="XRefPaste166" hidden="1">#REF!</definedName>
    <definedName name="XRefPaste166Row" localSheetId="9" hidden="1">#REF!</definedName>
    <definedName name="XRefPaste166Row" localSheetId="16" hidden="1">#REF!</definedName>
    <definedName name="XRefPaste166Row" localSheetId="10" hidden="1">'NFD CONSO'!#REF!</definedName>
    <definedName name="XRefPaste166Row" localSheetId="29" hidden="1">#REF!</definedName>
    <definedName name="XRefPaste166Row" localSheetId="11" hidden="1">#REF!</definedName>
    <definedName name="XRefPaste166Row" localSheetId="18" hidden="1">#REF!</definedName>
    <definedName name="XRefPaste166Row" localSheetId="38" hidden="1">#REF!</definedName>
    <definedName name="XRefPaste166Row" hidden="1">#REF!</definedName>
    <definedName name="XRefPaste167" localSheetId="9" hidden="1">#REF!</definedName>
    <definedName name="XRefPaste167" localSheetId="16" hidden="1">#REF!</definedName>
    <definedName name="XRefPaste167" localSheetId="10" hidden="1">'NFD CONSO'!#REF!</definedName>
    <definedName name="XRefPaste167" localSheetId="29" hidden="1">#REF!</definedName>
    <definedName name="XRefPaste167" localSheetId="11" hidden="1">#REF!</definedName>
    <definedName name="XRefPaste167" localSheetId="18" hidden="1">#REF!</definedName>
    <definedName name="XRefPaste167" localSheetId="38" hidden="1">#REF!</definedName>
    <definedName name="XRefPaste167" hidden="1">#REF!</definedName>
    <definedName name="XRefPaste167Row" localSheetId="9" hidden="1">#REF!</definedName>
    <definedName name="XRefPaste167Row" localSheetId="16" hidden="1">#REF!</definedName>
    <definedName name="XRefPaste167Row" localSheetId="10" hidden="1">'NFD CONSO'!#REF!</definedName>
    <definedName name="XRefPaste167Row" localSheetId="29" hidden="1">#REF!</definedName>
    <definedName name="XRefPaste167Row" localSheetId="11" hidden="1">#REF!</definedName>
    <definedName name="XRefPaste167Row" localSheetId="18" hidden="1">#REF!</definedName>
    <definedName name="XRefPaste167Row" localSheetId="38" hidden="1">#REF!</definedName>
    <definedName name="XRefPaste167Row" hidden="1">#REF!</definedName>
    <definedName name="XRefPaste168" localSheetId="9" hidden="1">#REF!</definedName>
    <definedName name="XRefPaste168" localSheetId="16" hidden="1">#REF!</definedName>
    <definedName name="XRefPaste168" localSheetId="10" hidden="1">'NFD CONSO'!#REF!</definedName>
    <definedName name="XRefPaste168" localSheetId="29" hidden="1">#REF!</definedName>
    <definedName name="XRefPaste168" localSheetId="11" hidden="1">#REF!</definedName>
    <definedName name="XRefPaste168" localSheetId="18" hidden="1">#REF!</definedName>
    <definedName name="XRefPaste168" localSheetId="38" hidden="1">#REF!</definedName>
    <definedName name="XRefPaste168" hidden="1">#REF!</definedName>
    <definedName name="XRefPaste168Row" localSheetId="9" hidden="1">#REF!</definedName>
    <definedName name="XRefPaste168Row" localSheetId="16" hidden="1">#REF!</definedName>
    <definedName name="XRefPaste168Row" localSheetId="10" hidden="1">'NFD CONSO'!#REF!</definedName>
    <definedName name="XRefPaste168Row" localSheetId="29" hidden="1">#REF!</definedName>
    <definedName name="XRefPaste168Row" localSheetId="11" hidden="1">#REF!</definedName>
    <definedName name="XRefPaste168Row" localSheetId="18" hidden="1">#REF!</definedName>
    <definedName name="XRefPaste168Row" localSheetId="38" hidden="1">#REF!</definedName>
    <definedName name="XRefPaste168Row" hidden="1">#REF!</definedName>
    <definedName name="XRefPaste169" localSheetId="9" hidden="1">#REF!</definedName>
    <definedName name="XRefPaste169" localSheetId="16" hidden="1">#REF!</definedName>
    <definedName name="XRefPaste169" localSheetId="10" hidden="1">'NFD CONSO'!#REF!</definedName>
    <definedName name="XRefPaste169" localSheetId="29" hidden="1">#REF!</definedName>
    <definedName name="XRefPaste169" localSheetId="11" hidden="1">#REF!</definedName>
    <definedName name="XRefPaste169" localSheetId="18" hidden="1">#REF!</definedName>
    <definedName name="XRefPaste169" localSheetId="38" hidden="1">#REF!</definedName>
    <definedName name="XRefPaste169" hidden="1">#REF!</definedName>
    <definedName name="XRefPaste169Row" localSheetId="9" hidden="1">#REF!</definedName>
    <definedName name="XRefPaste169Row" localSheetId="16" hidden="1">#REF!</definedName>
    <definedName name="XRefPaste169Row" localSheetId="10" hidden="1">'NFD CONSO'!#REF!</definedName>
    <definedName name="XRefPaste169Row" localSheetId="29" hidden="1">#REF!</definedName>
    <definedName name="XRefPaste169Row" localSheetId="11" hidden="1">#REF!</definedName>
    <definedName name="XRefPaste169Row" localSheetId="18" hidden="1">#REF!</definedName>
    <definedName name="XRefPaste169Row" localSheetId="38" hidden="1">#REF!</definedName>
    <definedName name="XRefPaste169Row" hidden="1">#REF!</definedName>
    <definedName name="XRefPaste16Row" localSheetId="9" hidden="1">#REF!</definedName>
    <definedName name="XRefPaste16Row" localSheetId="16" hidden="1">#REF!</definedName>
    <definedName name="XRefPaste16Row" localSheetId="10" hidden="1">'NFD CONSO'!#REF!</definedName>
    <definedName name="XRefPaste16Row" localSheetId="29" hidden="1">#REF!</definedName>
    <definedName name="XRefPaste16Row" localSheetId="11" hidden="1">#REF!</definedName>
    <definedName name="XRefPaste16Row" localSheetId="18" hidden="1">#REF!</definedName>
    <definedName name="XRefPaste16Row" localSheetId="38" hidden="1">#REF!</definedName>
    <definedName name="XRefPaste16Row" hidden="1">#REF!</definedName>
    <definedName name="XRefPaste17" localSheetId="9" hidden="1">#REF!</definedName>
    <definedName name="XRefPaste17" localSheetId="16" hidden="1">#REF!</definedName>
    <definedName name="XRefPaste17" localSheetId="10" hidden="1">'NFD CONSO'!#REF!</definedName>
    <definedName name="XRefPaste17" localSheetId="29" hidden="1">#REF!</definedName>
    <definedName name="XRefPaste17" localSheetId="11" hidden="1">#REF!</definedName>
    <definedName name="XRefPaste17" localSheetId="18" hidden="1">#REF!</definedName>
    <definedName name="XRefPaste17" localSheetId="38" hidden="1">#REF!</definedName>
    <definedName name="XRefPaste17" hidden="1">#REF!</definedName>
    <definedName name="XRefPaste170" localSheetId="9" hidden="1">#REF!</definedName>
    <definedName name="XRefPaste170" localSheetId="16" hidden="1">#REF!</definedName>
    <definedName name="XRefPaste170" localSheetId="10" hidden="1">'NFD CONSO'!#REF!</definedName>
    <definedName name="XRefPaste170" localSheetId="29" hidden="1">#REF!</definedName>
    <definedName name="XRefPaste170" localSheetId="11" hidden="1">#REF!</definedName>
    <definedName name="XRefPaste170" localSheetId="18" hidden="1">#REF!</definedName>
    <definedName name="XRefPaste170" localSheetId="38" hidden="1">#REF!</definedName>
    <definedName name="XRefPaste170" hidden="1">#REF!</definedName>
    <definedName name="XRefPaste170Row" localSheetId="9" hidden="1">#REF!</definedName>
    <definedName name="XRefPaste170Row" localSheetId="16" hidden="1">#REF!</definedName>
    <definedName name="XRefPaste170Row" localSheetId="10" hidden="1">'NFD CONSO'!#REF!</definedName>
    <definedName name="XRefPaste170Row" localSheetId="29" hidden="1">#REF!</definedName>
    <definedName name="XRefPaste170Row" localSheetId="11" hidden="1">#REF!</definedName>
    <definedName name="XRefPaste170Row" localSheetId="18" hidden="1">#REF!</definedName>
    <definedName name="XRefPaste170Row" localSheetId="38" hidden="1">#REF!</definedName>
    <definedName name="XRefPaste170Row" hidden="1">#REF!</definedName>
    <definedName name="XRefPaste171" localSheetId="9" hidden="1">#REF!</definedName>
    <definedName name="XRefPaste171" localSheetId="16" hidden="1">#REF!</definedName>
    <definedName name="XRefPaste171" localSheetId="10" hidden="1">'NFD CONSO'!#REF!</definedName>
    <definedName name="XRefPaste171" localSheetId="29" hidden="1">#REF!</definedName>
    <definedName name="XRefPaste171" localSheetId="11" hidden="1">#REF!</definedName>
    <definedName name="XRefPaste171" localSheetId="18" hidden="1">#REF!</definedName>
    <definedName name="XRefPaste171" localSheetId="38" hidden="1">#REF!</definedName>
    <definedName name="XRefPaste171" hidden="1">#REF!</definedName>
    <definedName name="XRefPaste171Row" localSheetId="9" hidden="1">#REF!</definedName>
    <definedName name="XRefPaste171Row" localSheetId="16" hidden="1">#REF!</definedName>
    <definedName name="XRefPaste171Row" localSheetId="10" hidden="1">'NFD CONSO'!#REF!</definedName>
    <definedName name="XRefPaste171Row" localSheetId="29" hidden="1">#REF!</definedName>
    <definedName name="XRefPaste171Row" localSheetId="11" hidden="1">#REF!</definedName>
    <definedName name="XRefPaste171Row" localSheetId="18" hidden="1">#REF!</definedName>
    <definedName name="XRefPaste171Row" localSheetId="38" hidden="1">#REF!</definedName>
    <definedName name="XRefPaste171Row" hidden="1">#REF!</definedName>
    <definedName name="XRefPaste172" localSheetId="9" hidden="1">#REF!</definedName>
    <definedName name="XRefPaste172" localSheetId="16" hidden="1">#REF!</definedName>
    <definedName name="XRefPaste172" localSheetId="10" hidden="1">'NFD CONSO'!#REF!</definedName>
    <definedName name="XRefPaste172" localSheetId="29" hidden="1">#REF!</definedName>
    <definedName name="XRefPaste172" localSheetId="11" hidden="1">#REF!</definedName>
    <definedName name="XRefPaste172" localSheetId="18" hidden="1">#REF!</definedName>
    <definedName name="XRefPaste172" localSheetId="38" hidden="1">#REF!</definedName>
    <definedName name="XRefPaste172" hidden="1">#REF!</definedName>
    <definedName name="XRefPaste172Row" localSheetId="9" hidden="1">#REF!</definedName>
    <definedName name="XRefPaste172Row" localSheetId="16" hidden="1">#REF!</definedName>
    <definedName name="XRefPaste172Row" localSheetId="10" hidden="1">'NFD CONSO'!#REF!</definedName>
    <definedName name="XRefPaste172Row" localSheetId="29" hidden="1">#REF!</definedName>
    <definedName name="XRefPaste172Row" localSheetId="11" hidden="1">#REF!</definedName>
    <definedName name="XRefPaste172Row" localSheetId="18" hidden="1">#REF!</definedName>
    <definedName name="XRefPaste172Row" localSheetId="38" hidden="1">#REF!</definedName>
    <definedName name="XRefPaste172Row" hidden="1">#REF!</definedName>
    <definedName name="XRefPaste173" localSheetId="9" hidden="1">#REF!</definedName>
    <definedName name="XRefPaste173" localSheetId="16" hidden="1">#REF!</definedName>
    <definedName name="XRefPaste173" localSheetId="10" hidden="1">'NFD CONSO'!#REF!</definedName>
    <definedName name="XRefPaste173" localSheetId="29" hidden="1">#REF!</definedName>
    <definedName name="XRefPaste173" localSheetId="11" hidden="1">#REF!</definedName>
    <definedName name="XRefPaste173" localSheetId="18" hidden="1">#REF!</definedName>
    <definedName name="XRefPaste173" localSheetId="38" hidden="1">#REF!</definedName>
    <definedName name="XRefPaste173" hidden="1">#REF!</definedName>
    <definedName name="XRefPaste173Row" localSheetId="9" hidden="1">#REF!</definedName>
    <definedName name="XRefPaste173Row" localSheetId="16" hidden="1">#REF!</definedName>
    <definedName name="XRefPaste173Row" localSheetId="10" hidden="1">'NFD CONSO'!#REF!</definedName>
    <definedName name="XRefPaste173Row" localSheetId="29" hidden="1">#REF!</definedName>
    <definedName name="XRefPaste173Row" localSheetId="11" hidden="1">#REF!</definedName>
    <definedName name="XRefPaste173Row" localSheetId="18" hidden="1">#REF!</definedName>
    <definedName name="XRefPaste173Row" localSheetId="38" hidden="1">#REF!</definedName>
    <definedName name="XRefPaste173Row" hidden="1">#REF!</definedName>
    <definedName name="XRefPaste174" localSheetId="9" hidden="1">#REF!</definedName>
    <definedName name="XRefPaste174" localSheetId="16" hidden="1">#REF!</definedName>
    <definedName name="XRefPaste174" localSheetId="10" hidden="1">'NFD CONSO'!#REF!</definedName>
    <definedName name="XRefPaste174" localSheetId="29" hidden="1">#REF!</definedName>
    <definedName name="XRefPaste174" localSheetId="11" hidden="1">#REF!</definedName>
    <definedName name="XRefPaste174" localSheetId="18" hidden="1">#REF!</definedName>
    <definedName name="XRefPaste174" localSheetId="38" hidden="1">#REF!</definedName>
    <definedName name="XRefPaste174" hidden="1">#REF!</definedName>
    <definedName name="XRefPaste174Row" localSheetId="9" hidden="1">#REF!</definedName>
    <definedName name="XRefPaste174Row" localSheetId="16" hidden="1">#REF!</definedName>
    <definedName name="XRefPaste174Row" localSheetId="10" hidden="1">'NFD CONSO'!#REF!</definedName>
    <definedName name="XRefPaste174Row" localSheetId="29" hidden="1">#REF!</definedName>
    <definedName name="XRefPaste174Row" localSheetId="11" hidden="1">#REF!</definedName>
    <definedName name="XRefPaste174Row" localSheetId="18" hidden="1">#REF!</definedName>
    <definedName name="XRefPaste174Row" localSheetId="38" hidden="1">#REF!</definedName>
    <definedName name="XRefPaste174Row" hidden="1">#REF!</definedName>
    <definedName name="XRefPaste175" localSheetId="9" hidden="1">#REF!</definedName>
    <definedName name="XRefPaste175" localSheetId="16" hidden="1">#REF!</definedName>
    <definedName name="XRefPaste175" localSheetId="10" hidden="1">'NFD CONSO'!#REF!</definedName>
    <definedName name="XRefPaste175" localSheetId="29" hidden="1">#REF!</definedName>
    <definedName name="XRefPaste175" localSheetId="11" hidden="1">#REF!</definedName>
    <definedName name="XRefPaste175" localSheetId="18" hidden="1">#REF!</definedName>
    <definedName name="XRefPaste175" localSheetId="38" hidden="1">#REF!</definedName>
    <definedName name="XRefPaste175" hidden="1">#REF!</definedName>
    <definedName name="XRefPaste175Row" localSheetId="9" hidden="1">#REF!</definedName>
    <definedName name="XRefPaste175Row" localSheetId="16" hidden="1">#REF!</definedName>
    <definedName name="XRefPaste175Row" localSheetId="10" hidden="1">'NFD CONSO'!#REF!</definedName>
    <definedName name="XRefPaste175Row" localSheetId="29" hidden="1">#REF!</definedName>
    <definedName name="XRefPaste175Row" localSheetId="11" hidden="1">#REF!</definedName>
    <definedName name="XRefPaste175Row" localSheetId="18" hidden="1">#REF!</definedName>
    <definedName name="XRefPaste175Row" localSheetId="38" hidden="1">#REF!</definedName>
    <definedName name="XRefPaste175Row" hidden="1">#REF!</definedName>
    <definedName name="XRefPaste176" localSheetId="9" hidden="1">#REF!</definedName>
    <definedName name="XRefPaste176" localSheetId="16" hidden="1">#REF!</definedName>
    <definedName name="XRefPaste176" localSheetId="10" hidden="1">'NFD CONSO'!#REF!</definedName>
    <definedName name="XRefPaste176" localSheetId="29" hidden="1">#REF!</definedName>
    <definedName name="XRefPaste176" localSheetId="11" hidden="1">#REF!</definedName>
    <definedName name="XRefPaste176" localSheetId="18" hidden="1">#REF!</definedName>
    <definedName name="XRefPaste176" localSheetId="38" hidden="1">#REF!</definedName>
    <definedName name="XRefPaste176" hidden="1">#REF!</definedName>
    <definedName name="XRefPaste176Row" localSheetId="9" hidden="1">#REF!</definedName>
    <definedName name="XRefPaste176Row" localSheetId="16" hidden="1">#REF!</definedName>
    <definedName name="XRefPaste176Row" localSheetId="10" hidden="1">'NFD CONSO'!#REF!</definedName>
    <definedName name="XRefPaste176Row" localSheetId="29" hidden="1">#REF!</definedName>
    <definedName name="XRefPaste176Row" localSheetId="11" hidden="1">#REF!</definedName>
    <definedName name="XRefPaste176Row" localSheetId="18" hidden="1">#REF!</definedName>
    <definedName name="XRefPaste176Row" localSheetId="38" hidden="1">#REF!</definedName>
    <definedName name="XRefPaste176Row" hidden="1">#REF!</definedName>
    <definedName name="XRefPaste177" localSheetId="9" hidden="1">#REF!</definedName>
    <definedName name="XRefPaste177" localSheetId="16" hidden="1">#REF!</definedName>
    <definedName name="XRefPaste177" localSheetId="10" hidden="1">'NFD CONSO'!#REF!</definedName>
    <definedName name="XRefPaste177" localSheetId="29" hidden="1">#REF!</definedName>
    <definedName name="XRefPaste177" localSheetId="11" hidden="1">#REF!</definedName>
    <definedName name="XRefPaste177" localSheetId="18" hidden="1">#REF!</definedName>
    <definedName name="XRefPaste177" localSheetId="38" hidden="1">#REF!</definedName>
    <definedName name="XRefPaste177" hidden="1">#REF!</definedName>
    <definedName name="XRefPaste177Row" localSheetId="9" hidden="1">#REF!</definedName>
    <definedName name="XRefPaste177Row" localSheetId="16" hidden="1">#REF!</definedName>
    <definedName name="XRefPaste177Row" localSheetId="10" hidden="1">'NFD CONSO'!#REF!</definedName>
    <definedName name="XRefPaste177Row" localSheetId="29" hidden="1">#REF!</definedName>
    <definedName name="XRefPaste177Row" localSheetId="11" hidden="1">#REF!</definedName>
    <definedName name="XRefPaste177Row" localSheetId="18" hidden="1">#REF!</definedName>
    <definedName name="XRefPaste177Row" localSheetId="38" hidden="1">#REF!</definedName>
    <definedName name="XRefPaste177Row" hidden="1">#REF!</definedName>
    <definedName name="XRefPaste178" localSheetId="9" hidden="1">#REF!</definedName>
    <definedName name="XRefPaste178" localSheetId="16" hidden="1">#REF!</definedName>
    <definedName name="XRefPaste178" localSheetId="10" hidden="1">'NFD CONSO'!#REF!</definedName>
    <definedName name="XRefPaste178" localSheetId="29" hidden="1">#REF!</definedName>
    <definedName name="XRefPaste178" localSheetId="11" hidden="1">#REF!</definedName>
    <definedName name="XRefPaste178" localSheetId="18" hidden="1">#REF!</definedName>
    <definedName name="XRefPaste178" localSheetId="38" hidden="1">#REF!</definedName>
    <definedName name="XRefPaste178" hidden="1">#REF!</definedName>
    <definedName name="XRefPaste178Row" localSheetId="9" hidden="1">#REF!</definedName>
    <definedName name="XRefPaste178Row" localSheetId="16" hidden="1">#REF!</definedName>
    <definedName name="XRefPaste178Row" localSheetId="10" hidden="1">'NFD CONSO'!#REF!</definedName>
    <definedName name="XRefPaste178Row" localSheetId="29" hidden="1">#REF!</definedName>
    <definedName name="XRefPaste178Row" localSheetId="11" hidden="1">#REF!</definedName>
    <definedName name="XRefPaste178Row" localSheetId="18" hidden="1">#REF!</definedName>
    <definedName name="XRefPaste178Row" localSheetId="38" hidden="1">#REF!</definedName>
    <definedName name="XRefPaste178Row" hidden="1">#REF!</definedName>
    <definedName name="XRefPaste179" localSheetId="9" hidden="1">#REF!</definedName>
    <definedName name="XRefPaste179" localSheetId="16" hidden="1">#REF!</definedName>
    <definedName name="XRefPaste179" localSheetId="10" hidden="1">'NFD CONSO'!#REF!</definedName>
    <definedName name="XRefPaste179" localSheetId="29" hidden="1">#REF!</definedName>
    <definedName name="XRefPaste179" localSheetId="11" hidden="1">#REF!</definedName>
    <definedName name="XRefPaste179" localSheetId="18" hidden="1">#REF!</definedName>
    <definedName name="XRefPaste179" localSheetId="38" hidden="1">#REF!</definedName>
    <definedName name="XRefPaste179" hidden="1">#REF!</definedName>
    <definedName name="XRefPaste179Row" localSheetId="9" hidden="1">#REF!</definedName>
    <definedName name="XRefPaste179Row" localSheetId="16" hidden="1">#REF!</definedName>
    <definedName name="XRefPaste179Row" localSheetId="10" hidden="1">'NFD CONSO'!#REF!</definedName>
    <definedName name="XRefPaste179Row" localSheetId="29" hidden="1">#REF!</definedName>
    <definedName name="XRefPaste179Row" localSheetId="11" hidden="1">#REF!</definedName>
    <definedName name="XRefPaste179Row" localSheetId="18" hidden="1">#REF!</definedName>
    <definedName name="XRefPaste179Row" localSheetId="38" hidden="1">#REF!</definedName>
    <definedName name="XRefPaste179Row" hidden="1">#REF!</definedName>
    <definedName name="XRefPaste17Row" localSheetId="9" hidden="1">#REF!</definedName>
    <definedName name="XRefPaste17Row" localSheetId="16" hidden="1">#REF!</definedName>
    <definedName name="XRefPaste17Row" localSheetId="10" hidden="1">'NFD CONSO'!#REF!</definedName>
    <definedName name="XRefPaste17Row" localSheetId="29" hidden="1">#REF!</definedName>
    <definedName name="XRefPaste17Row" localSheetId="11" hidden="1">#REF!</definedName>
    <definedName name="XRefPaste17Row" localSheetId="18" hidden="1">#REF!</definedName>
    <definedName name="XRefPaste17Row" localSheetId="38" hidden="1">#REF!</definedName>
    <definedName name="XRefPaste17Row" hidden="1">#REF!</definedName>
    <definedName name="XRefPaste18" localSheetId="9" hidden="1">#REF!</definedName>
    <definedName name="XRefPaste18" localSheetId="16" hidden="1">#REF!</definedName>
    <definedName name="XRefPaste18" localSheetId="10" hidden="1">'NFD CONSO'!#REF!</definedName>
    <definedName name="XRefPaste18" localSheetId="29" hidden="1">#REF!</definedName>
    <definedName name="XRefPaste18" localSheetId="11" hidden="1">#REF!</definedName>
    <definedName name="XRefPaste18" localSheetId="18" hidden="1">#REF!</definedName>
    <definedName name="XRefPaste18" localSheetId="38" hidden="1">#REF!</definedName>
    <definedName name="XRefPaste18" hidden="1">#REF!</definedName>
    <definedName name="XRefPaste180" localSheetId="9" hidden="1">#REF!</definedName>
    <definedName name="XRefPaste180" localSheetId="16" hidden="1">#REF!</definedName>
    <definedName name="XRefPaste180" localSheetId="10" hidden="1">'NFD CONSO'!#REF!</definedName>
    <definedName name="XRefPaste180" localSheetId="29" hidden="1">#REF!</definedName>
    <definedName name="XRefPaste180" localSheetId="11" hidden="1">#REF!</definedName>
    <definedName name="XRefPaste180" localSheetId="18" hidden="1">#REF!</definedName>
    <definedName name="XRefPaste180" localSheetId="38" hidden="1">#REF!</definedName>
    <definedName name="XRefPaste180" hidden="1">#REF!</definedName>
    <definedName name="XRefPaste180Row" localSheetId="9" hidden="1">#REF!</definedName>
    <definedName name="XRefPaste180Row" localSheetId="16" hidden="1">#REF!</definedName>
    <definedName name="XRefPaste180Row" localSheetId="10" hidden="1">'NFD CONSO'!#REF!</definedName>
    <definedName name="XRefPaste180Row" localSheetId="29" hidden="1">#REF!</definedName>
    <definedName name="XRefPaste180Row" localSheetId="11" hidden="1">#REF!</definedName>
    <definedName name="XRefPaste180Row" localSheetId="18" hidden="1">#REF!</definedName>
    <definedName name="XRefPaste180Row" localSheetId="38" hidden="1">#REF!</definedName>
    <definedName name="XRefPaste180Row" hidden="1">#REF!</definedName>
    <definedName name="XRefPaste181" localSheetId="9" hidden="1">#REF!</definedName>
    <definedName name="XRefPaste181" localSheetId="16" hidden="1">#REF!</definedName>
    <definedName name="XRefPaste181" localSheetId="10" hidden="1">'NFD CONSO'!#REF!</definedName>
    <definedName name="XRefPaste181" localSheetId="29" hidden="1">#REF!</definedName>
    <definedName name="XRefPaste181" localSheetId="11" hidden="1">#REF!</definedName>
    <definedName name="XRefPaste181" localSheetId="18" hidden="1">#REF!</definedName>
    <definedName name="XRefPaste181" localSheetId="38" hidden="1">#REF!</definedName>
    <definedName name="XRefPaste181" hidden="1">#REF!</definedName>
    <definedName name="XRefPaste181Row" localSheetId="9" hidden="1">#REF!</definedName>
    <definedName name="XRefPaste181Row" localSheetId="16" hidden="1">#REF!</definedName>
    <definedName name="XRefPaste181Row" localSheetId="10" hidden="1">'NFD CONSO'!#REF!</definedName>
    <definedName name="XRefPaste181Row" localSheetId="29" hidden="1">#REF!</definedName>
    <definedName name="XRefPaste181Row" localSheetId="11" hidden="1">#REF!</definedName>
    <definedName name="XRefPaste181Row" localSheetId="18" hidden="1">#REF!</definedName>
    <definedName name="XRefPaste181Row" localSheetId="38" hidden="1">#REF!</definedName>
    <definedName name="XRefPaste181Row" hidden="1">#REF!</definedName>
    <definedName name="XRefPaste182" localSheetId="9" hidden="1">#REF!</definedName>
    <definedName name="XRefPaste182" localSheetId="16" hidden="1">#REF!</definedName>
    <definedName name="XRefPaste182" localSheetId="10" hidden="1">'NFD CONSO'!#REF!</definedName>
    <definedName name="XRefPaste182" localSheetId="29" hidden="1">#REF!</definedName>
    <definedName name="XRefPaste182" localSheetId="11" hidden="1">#REF!</definedName>
    <definedName name="XRefPaste182" localSheetId="18" hidden="1">#REF!</definedName>
    <definedName name="XRefPaste182" localSheetId="38" hidden="1">#REF!</definedName>
    <definedName name="XRefPaste182" hidden="1">#REF!</definedName>
    <definedName name="XRefPaste182Row" localSheetId="9" hidden="1">#REF!</definedName>
    <definedName name="XRefPaste182Row" localSheetId="16" hidden="1">#REF!</definedName>
    <definedName name="XRefPaste182Row" localSheetId="10" hidden="1">'NFD CONSO'!#REF!</definedName>
    <definedName name="XRefPaste182Row" localSheetId="29" hidden="1">#REF!</definedName>
    <definedName name="XRefPaste182Row" localSheetId="11" hidden="1">#REF!</definedName>
    <definedName name="XRefPaste182Row" localSheetId="18" hidden="1">#REF!</definedName>
    <definedName name="XRefPaste182Row" localSheetId="38" hidden="1">#REF!</definedName>
    <definedName name="XRefPaste182Row" hidden="1">#REF!</definedName>
    <definedName name="XRefPaste183" localSheetId="9" hidden="1">#REF!</definedName>
    <definedName name="XRefPaste183" localSheetId="16" hidden="1">#REF!</definedName>
    <definedName name="XRefPaste183" localSheetId="10" hidden="1">'NFD CONSO'!#REF!</definedName>
    <definedName name="XRefPaste183" localSheetId="29" hidden="1">#REF!</definedName>
    <definedName name="XRefPaste183" localSheetId="11" hidden="1">#REF!</definedName>
    <definedName name="XRefPaste183" localSheetId="18" hidden="1">#REF!</definedName>
    <definedName name="XRefPaste183" localSheetId="38" hidden="1">#REF!</definedName>
    <definedName name="XRefPaste183" hidden="1">#REF!</definedName>
    <definedName name="XRefPaste183Row" localSheetId="9" hidden="1">#REF!</definedName>
    <definedName name="XRefPaste183Row" localSheetId="16" hidden="1">#REF!</definedName>
    <definedName name="XRefPaste183Row" localSheetId="10" hidden="1">'NFD CONSO'!#REF!</definedName>
    <definedName name="XRefPaste183Row" localSheetId="29" hidden="1">#REF!</definedName>
    <definedName name="XRefPaste183Row" localSheetId="11" hidden="1">#REF!</definedName>
    <definedName name="XRefPaste183Row" localSheetId="18" hidden="1">#REF!</definedName>
    <definedName name="XRefPaste183Row" localSheetId="38" hidden="1">#REF!</definedName>
    <definedName name="XRefPaste183Row" hidden="1">#REF!</definedName>
    <definedName name="XRefPaste184" localSheetId="9" hidden="1">#REF!</definedName>
    <definedName name="XRefPaste184" localSheetId="16" hidden="1">#REF!</definedName>
    <definedName name="XRefPaste184" localSheetId="10" hidden="1">'NFD CONSO'!#REF!</definedName>
    <definedName name="XRefPaste184" localSheetId="29" hidden="1">#REF!</definedName>
    <definedName name="XRefPaste184" localSheetId="11" hidden="1">#REF!</definedName>
    <definedName name="XRefPaste184" localSheetId="18" hidden="1">#REF!</definedName>
    <definedName name="XRefPaste184" localSheetId="38" hidden="1">#REF!</definedName>
    <definedName name="XRefPaste184" hidden="1">#REF!</definedName>
    <definedName name="XRefPaste184Row" localSheetId="9" hidden="1">#REF!</definedName>
    <definedName name="XRefPaste184Row" localSheetId="16" hidden="1">#REF!</definedName>
    <definedName name="XRefPaste184Row" localSheetId="10" hidden="1">'NFD CONSO'!#REF!</definedName>
    <definedName name="XRefPaste184Row" localSheetId="29" hidden="1">#REF!</definedName>
    <definedName name="XRefPaste184Row" localSheetId="11" hidden="1">#REF!</definedName>
    <definedName name="XRefPaste184Row" localSheetId="18" hidden="1">#REF!</definedName>
    <definedName name="XRefPaste184Row" localSheetId="38" hidden="1">#REF!</definedName>
    <definedName name="XRefPaste184Row" hidden="1">#REF!</definedName>
    <definedName name="XRefPaste185" localSheetId="9" hidden="1">#REF!</definedName>
    <definedName name="XRefPaste185" localSheetId="16" hidden="1">#REF!</definedName>
    <definedName name="XRefPaste185" localSheetId="10" hidden="1">'NFD CONSO'!#REF!</definedName>
    <definedName name="XRefPaste185" localSheetId="29" hidden="1">#REF!</definedName>
    <definedName name="XRefPaste185" localSheetId="11" hidden="1">#REF!</definedName>
    <definedName name="XRefPaste185" localSheetId="18" hidden="1">#REF!</definedName>
    <definedName name="XRefPaste185" localSheetId="38" hidden="1">#REF!</definedName>
    <definedName name="XRefPaste185" hidden="1">#REF!</definedName>
    <definedName name="XRefPaste185Row" localSheetId="9" hidden="1">#REF!</definedName>
    <definedName name="XRefPaste185Row" localSheetId="16" hidden="1">#REF!</definedName>
    <definedName name="XRefPaste185Row" localSheetId="10" hidden="1">'NFD CONSO'!#REF!</definedName>
    <definedName name="XRefPaste185Row" localSheetId="29" hidden="1">#REF!</definedName>
    <definedName name="XRefPaste185Row" localSheetId="11" hidden="1">#REF!</definedName>
    <definedName name="XRefPaste185Row" localSheetId="18" hidden="1">#REF!</definedName>
    <definedName name="XRefPaste185Row" localSheetId="38" hidden="1">#REF!</definedName>
    <definedName name="XRefPaste185Row" hidden="1">#REF!</definedName>
    <definedName name="XRefPaste186" localSheetId="9" hidden="1">#REF!</definedName>
    <definedName name="XRefPaste186" localSheetId="16" hidden="1">#REF!</definedName>
    <definedName name="XRefPaste186" localSheetId="10" hidden="1">'NFD CONSO'!#REF!</definedName>
    <definedName name="XRefPaste186" localSheetId="29" hidden="1">#REF!</definedName>
    <definedName name="XRefPaste186" localSheetId="11" hidden="1">#REF!</definedName>
    <definedName name="XRefPaste186" localSheetId="18" hidden="1">#REF!</definedName>
    <definedName name="XRefPaste186" localSheetId="38" hidden="1">#REF!</definedName>
    <definedName name="XRefPaste186" hidden="1">#REF!</definedName>
    <definedName name="XRefPaste186Row" localSheetId="9" hidden="1">#REF!</definedName>
    <definedName name="XRefPaste186Row" localSheetId="16" hidden="1">#REF!</definedName>
    <definedName name="XRefPaste186Row" localSheetId="10" hidden="1">'NFD CONSO'!#REF!</definedName>
    <definedName name="XRefPaste186Row" localSheetId="29" hidden="1">#REF!</definedName>
    <definedName name="XRefPaste186Row" localSheetId="11" hidden="1">#REF!</definedName>
    <definedName name="XRefPaste186Row" localSheetId="18" hidden="1">#REF!</definedName>
    <definedName name="XRefPaste186Row" localSheetId="38" hidden="1">#REF!</definedName>
    <definedName name="XRefPaste186Row" hidden="1">#REF!</definedName>
    <definedName name="XRefPaste187" localSheetId="9" hidden="1">#REF!</definedName>
    <definedName name="XRefPaste187" localSheetId="16" hidden="1">#REF!</definedName>
    <definedName name="XRefPaste187" localSheetId="10" hidden="1">'NFD CONSO'!#REF!</definedName>
    <definedName name="XRefPaste187" localSheetId="29" hidden="1">#REF!</definedName>
    <definedName name="XRefPaste187" localSheetId="11" hidden="1">#REF!</definedName>
    <definedName name="XRefPaste187" localSheetId="18" hidden="1">#REF!</definedName>
    <definedName name="XRefPaste187" localSheetId="38" hidden="1">#REF!</definedName>
    <definedName name="XRefPaste187" hidden="1">#REF!</definedName>
    <definedName name="XRefPaste187Row" localSheetId="9" hidden="1">#REF!</definedName>
    <definedName name="XRefPaste187Row" localSheetId="16" hidden="1">#REF!</definedName>
    <definedName name="XRefPaste187Row" localSheetId="10" hidden="1">'NFD CONSO'!#REF!</definedName>
    <definedName name="XRefPaste187Row" localSheetId="29" hidden="1">#REF!</definedName>
    <definedName name="XRefPaste187Row" localSheetId="11" hidden="1">#REF!</definedName>
    <definedName name="XRefPaste187Row" localSheetId="18" hidden="1">#REF!</definedName>
    <definedName name="XRefPaste187Row" localSheetId="38" hidden="1">#REF!</definedName>
    <definedName name="XRefPaste187Row" hidden="1">#REF!</definedName>
    <definedName name="XRefPaste18Row" localSheetId="9" hidden="1">#REF!</definedName>
    <definedName name="XRefPaste18Row" localSheetId="16" hidden="1">#REF!</definedName>
    <definedName name="XRefPaste18Row" localSheetId="10" hidden="1">'NFD CONSO'!#REF!</definedName>
    <definedName name="XRefPaste18Row" localSheetId="29" hidden="1">#REF!</definedName>
    <definedName name="XRefPaste18Row" localSheetId="11" hidden="1">#REF!</definedName>
    <definedName name="XRefPaste18Row" localSheetId="18" hidden="1">#REF!</definedName>
    <definedName name="XRefPaste18Row" localSheetId="38" hidden="1">#REF!</definedName>
    <definedName name="XRefPaste18Row" hidden="1">#REF!</definedName>
    <definedName name="XRefPaste19" localSheetId="9" hidden="1">#REF!</definedName>
    <definedName name="XRefPaste19" localSheetId="16" hidden="1">#REF!</definedName>
    <definedName name="XRefPaste19" localSheetId="10" hidden="1">'NFD CONSO'!#REF!</definedName>
    <definedName name="XRefPaste19" localSheetId="29" hidden="1">#REF!</definedName>
    <definedName name="XRefPaste19" localSheetId="11" hidden="1">#REF!</definedName>
    <definedName name="XRefPaste19" localSheetId="18" hidden="1">#REF!</definedName>
    <definedName name="XRefPaste19" localSheetId="38" hidden="1">#REF!</definedName>
    <definedName name="XRefPaste19" hidden="1">#REF!</definedName>
    <definedName name="XRefPaste19Row" localSheetId="9" hidden="1">#REF!</definedName>
    <definedName name="XRefPaste19Row" localSheetId="16" hidden="1">#REF!</definedName>
    <definedName name="XRefPaste19Row" localSheetId="10" hidden="1">'NFD CONSO'!#REF!</definedName>
    <definedName name="XRefPaste19Row" localSheetId="29" hidden="1">#REF!</definedName>
    <definedName name="XRefPaste19Row" localSheetId="11" hidden="1">#REF!</definedName>
    <definedName name="XRefPaste19Row" localSheetId="18" hidden="1">#REF!</definedName>
    <definedName name="XRefPaste19Row" localSheetId="38" hidden="1">#REF!</definedName>
    <definedName name="XRefPaste19Row" hidden="1">#REF!</definedName>
    <definedName name="XRefPaste1Row" localSheetId="9" hidden="1">#REF!</definedName>
    <definedName name="XRefPaste1Row" localSheetId="16" hidden="1">#REF!</definedName>
    <definedName name="XRefPaste1Row" localSheetId="10" hidden="1">'NFD CONSO'!#REF!</definedName>
    <definedName name="XRefPaste1Row" localSheetId="29" hidden="1">#REF!</definedName>
    <definedName name="XRefPaste1Row" localSheetId="11" hidden="1">#REF!</definedName>
    <definedName name="XRefPaste1Row" localSheetId="18" hidden="1">#REF!</definedName>
    <definedName name="XRefPaste1Row" localSheetId="38" hidden="1">#REF!</definedName>
    <definedName name="XRefPaste1Row" hidden="1">#REF!</definedName>
    <definedName name="XRefPaste2" localSheetId="9" hidden="1">#REF!</definedName>
    <definedName name="XRefPaste2" localSheetId="16" hidden="1">#REF!</definedName>
    <definedName name="XRefPaste2" localSheetId="10" hidden="1">'NFD CONSO'!#REF!</definedName>
    <definedName name="XRefPaste2" localSheetId="29" hidden="1">#REF!</definedName>
    <definedName name="XRefPaste2" localSheetId="11" hidden="1">#REF!</definedName>
    <definedName name="XRefPaste2" localSheetId="18" hidden="1">#REF!</definedName>
    <definedName name="XRefPaste2" localSheetId="38" hidden="1">#REF!</definedName>
    <definedName name="XRefPaste2" hidden="1">#REF!</definedName>
    <definedName name="XRefPaste20" localSheetId="9" hidden="1">#REF!</definedName>
    <definedName name="XRefPaste20" localSheetId="16" hidden="1">#REF!</definedName>
    <definedName name="XRefPaste20" localSheetId="10" hidden="1">'NFD CONSO'!#REF!</definedName>
    <definedName name="XRefPaste20" localSheetId="29" hidden="1">#REF!</definedName>
    <definedName name="XRefPaste20" localSheetId="11" hidden="1">#REF!</definedName>
    <definedName name="XRefPaste20" localSheetId="18" hidden="1">#REF!</definedName>
    <definedName name="XRefPaste20" localSheetId="38" hidden="1">#REF!</definedName>
    <definedName name="XRefPaste20" hidden="1">#REF!</definedName>
    <definedName name="XRefPaste20Row" localSheetId="9" hidden="1">#REF!</definedName>
    <definedName name="XRefPaste20Row" localSheetId="16" hidden="1">#REF!</definedName>
    <definedName name="XRefPaste20Row" localSheetId="10" hidden="1">'NFD CONSO'!#REF!</definedName>
    <definedName name="XRefPaste20Row" localSheetId="29" hidden="1">#REF!</definedName>
    <definedName name="XRefPaste20Row" localSheetId="11" hidden="1">#REF!</definedName>
    <definedName name="XRefPaste20Row" localSheetId="18" hidden="1">#REF!</definedName>
    <definedName name="XRefPaste20Row" localSheetId="38" hidden="1">#REF!</definedName>
    <definedName name="XRefPaste20Row" hidden="1">#REF!</definedName>
    <definedName name="XRefPaste21" localSheetId="9" hidden="1">#REF!</definedName>
    <definedName name="XRefPaste21" localSheetId="16" hidden="1">#REF!</definedName>
    <definedName name="XRefPaste21" localSheetId="10" hidden="1">'NFD CONSO'!#REF!</definedName>
    <definedName name="XRefPaste21" localSheetId="29" hidden="1">#REF!</definedName>
    <definedName name="XRefPaste21" localSheetId="11" hidden="1">#REF!</definedName>
    <definedName name="XRefPaste21" localSheetId="18" hidden="1">#REF!</definedName>
    <definedName name="XRefPaste21" localSheetId="38" hidden="1">#REF!</definedName>
    <definedName name="XRefPaste21" hidden="1">#REF!</definedName>
    <definedName name="XRefPaste21Row" localSheetId="9" hidden="1">#REF!</definedName>
    <definedName name="XRefPaste21Row" localSheetId="16" hidden="1">#REF!</definedName>
    <definedName name="XRefPaste21Row" localSheetId="10" hidden="1">'NFD CONSO'!#REF!</definedName>
    <definedName name="XRefPaste21Row" localSheetId="29" hidden="1">#REF!</definedName>
    <definedName name="XRefPaste21Row" localSheetId="11" hidden="1">#REF!</definedName>
    <definedName name="XRefPaste21Row" localSheetId="18" hidden="1">#REF!</definedName>
    <definedName name="XRefPaste21Row" localSheetId="38" hidden="1">#REF!</definedName>
    <definedName name="XRefPaste21Row" hidden="1">#REF!</definedName>
    <definedName name="XRefPaste22" localSheetId="9" hidden="1">#REF!</definedName>
    <definedName name="XRefPaste22" localSheetId="16" hidden="1">#REF!</definedName>
    <definedName name="XRefPaste22" localSheetId="10" hidden="1">'NFD CONSO'!#REF!</definedName>
    <definedName name="XRefPaste22" localSheetId="29" hidden="1">#REF!</definedName>
    <definedName name="XRefPaste22" localSheetId="11" hidden="1">#REF!</definedName>
    <definedName name="XRefPaste22" localSheetId="18" hidden="1">#REF!</definedName>
    <definedName name="XRefPaste22" localSheetId="38" hidden="1">#REF!</definedName>
    <definedName name="XRefPaste22" hidden="1">#REF!</definedName>
    <definedName name="XRefPaste22Row" localSheetId="9" hidden="1">#REF!</definedName>
    <definedName name="XRefPaste22Row" localSheetId="16" hidden="1">#REF!</definedName>
    <definedName name="XRefPaste22Row" localSheetId="10" hidden="1">'NFD CONSO'!#REF!</definedName>
    <definedName name="XRefPaste22Row" localSheetId="29" hidden="1">#REF!</definedName>
    <definedName name="XRefPaste22Row" localSheetId="11" hidden="1">#REF!</definedName>
    <definedName name="XRefPaste22Row" localSheetId="18" hidden="1">#REF!</definedName>
    <definedName name="XRefPaste22Row" localSheetId="38" hidden="1">#REF!</definedName>
    <definedName name="XRefPaste22Row" hidden="1">#REF!</definedName>
    <definedName name="XRefPaste23" localSheetId="9" hidden="1">#REF!</definedName>
    <definedName name="XRefPaste23" localSheetId="16" hidden="1">#REF!</definedName>
    <definedName name="XRefPaste23" localSheetId="10" hidden="1">'NFD CONSO'!#REF!</definedName>
    <definedName name="XRefPaste23" localSheetId="29" hidden="1">#REF!</definedName>
    <definedName name="XRefPaste23" localSheetId="11" hidden="1">#REF!</definedName>
    <definedName name="XRefPaste23" localSheetId="18" hidden="1">#REF!</definedName>
    <definedName name="XRefPaste23" localSheetId="38" hidden="1">#REF!</definedName>
    <definedName name="XRefPaste23" hidden="1">#REF!</definedName>
    <definedName name="XRefPaste23Row" localSheetId="9" hidden="1">#REF!</definedName>
    <definedName name="XRefPaste23Row" localSheetId="16" hidden="1">#REF!</definedName>
    <definedName name="XRefPaste23Row" localSheetId="10" hidden="1">'NFD CONSO'!#REF!</definedName>
    <definedName name="XRefPaste23Row" localSheetId="29" hidden="1">#REF!</definedName>
    <definedName name="XRefPaste23Row" localSheetId="11" hidden="1">#REF!</definedName>
    <definedName name="XRefPaste23Row" localSheetId="18" hidden="1">#REF!</definedName>
    <definedName name="XRefPaste23Row" localSheetId="38" hidden="1">#REF!</definedName>
    <definedName name="XRefPaste23Row" hidden="1">#REF!</definedName>
    <definedName name="XRefPaste24" localSheetId="9" hidden="1">#REF!</definedName>
    <definedName name="XRefPaste24" localSheetId="16" hidden="1">#REF!</definedName>
    <definedName name="XRefPaste24" localSheetId="10" hidden="1">'NFD CONSO'!#REF!</definedName>
    <definedName name="XRefPaste24" localSheetId="29" hidden="1">#REF!</definedName>
    <definedName name="XRefPaste24" localSheetId="11" hidden="1">#REF!</definedName>
    <definedName name="XRefPaste24" localSheetId="18" hidden="1">#REF!</definedName>
    <definedName name="XRefPaste24" localSheetId="38" hidden="1">#REF!</definedName>
    <definedName name="XRefPaste24" hidden="1">#REF!</definedName>
    <definedName name="XRefPaste24Row" localSheetId="9" hidden="1">#REF!</definedName>
    <definedName name="XRefPaste24Row" localSheetId="16" hidden="1">#REF!</definedName>
    <definedName name="XRefPaste24Row" localSheetId="10" hidden="1">'NFD CONSO'!#REF!</definedName>
    <definedName name="XRefPaste24Row" localSheetId="29" hidden="1">#REF!</definedName>
    <definedName name="XRefPaste24Row" localSheetId="11" hidden="1">#REF!</definedName>
    <definedName name="XRefPaste24Row" localSheetId="18" hidden="1">#REF!</definedName>
    <definedName name="XRefPaste24Row" localSheetId="38" hidden="1">#REF!</definedName>
    <definedName name="XRefPaste24Row" hidden="1">#REF!</definedName>
    <definedName name="XRefPaste25" localSheetId="9" hidden="1">#REF!</definedName>
    <definedName name="XRefPaste25" localSheetId="16" hidden="1">#REF!</definedName>
    <definedName name="XRefPaste25" localSheetId="10" hidden="1">'NFD CONSO'!#REF!</definedName>
    <definedName name="XRefPaste25" localSheetId="29" hidden="1">#REF!</definedName>
    <definedName name="XRefPaste25" localSheetId="11" hidden="1">#REF!</definedName>
    <definedName name="XRefPaste25" localSheetId="18" hidden="1">#REF!</definedName>
    <definedName name="XRefPaste25" localSheetId="38" hidden="1">#REF!</definedName>
    <definedName name="XRefPaste25" hidden="1">#REF!</definedName>
    <definedName name="XRefPaste25Row" localSheetId="9" hidden="1">#REF!</definedName>
    <definedName name="XRefPaste25Row" localSheetId="16" hidden="1">#REF!</definedName>
    <definedName name="XRefPaste25Row" localSheetId="10" hidden="1">'NFD CONSO'!#REF!</definedName>
    <definedName name="XRefPaste25Row" localSheetId="29" hidden="1">#REF!</definedName>
    <definedName name="XRefPaste25Row" localSheetId="11" hidden="1">#REF!</definedName>
    <definedName name="XRefPaste25Row" localSheetId="18" hidden="1">#REF!</definedName>
    <definedName name="XRefPaste25Row" localSheetId="38" hidden="1">#REF!</definedName>
    <definedName name="XRefPaste25Row" hidden="1">#REF!</definedName>
    <definedName name="XRefPaste26" localSheetId="9" hidden="1">#REF!</definedName>
    <definedName name="XRefPaste26" localSheetId="16" hidden="1">#REF!</definedName>
    <definedName name="XRefPaste26" localSheetId="10" hidden="1">'NFD CONSO'!#REF!</definedName>
    <definedName name="XRefPaste26" localSheetId="29" hidden="1">#REF!</definedName>
    <definedName name="XRefPaste26" localSheetId="11" hidden="1">#REF!</definedName>
    <definedName name="XRefPaste26" localSheetId="18" hidden="1">#REF!</definedName>
    <definedName name="XRefPaste26" localSheetId="38" hidden="1">#REF!</definedName>
    <definedName name="XRefPaste26" hidden="1">#REF!</definedName>
    <definedName name="XRefPaste26Row" localSheetId="9" hidden="1">#REF!</definedName>
    <definedName name="XRefPaste26Row" localSheetId="16" hidden="1">#REF!</definedName>
    <definedName name="XRefPaste26Row" localSheetId="10" hidden="1">'NFD CONSO'!#REF!</definedName>
    <definedName name="XRefPaste26Row" localSheetId="29" hidden="1">#REF!</definedName>
    <definedName name="XRefPaste26Row" localSheetId="11" hidden="1">#REF!</definedName>
    <definedName name="XRefPaste26Row" localSheetId="18" hidden="1">#REF!</definedName>
    <definedName name="XRefPaste26Row" localSheetId="38" hidden="1">#REF!</definedName>
    <definedName name="XRefPaste26Row" hidden="1">#REF!</definedName>
    <definedName name="XRefPaste27" localSheetId="9" hidden="1">#REF!</definedName>
    <definedName name="XRefPaste27" localSheetId="16" hidden="1">#REF!</definedName>
    <definedName name="XRefPaste27" localSheetId="10" hidden="1">'NFD CONSO'!#REF!</definedName>
    <definedName name="XRefPaste27" localSheetId="29" hidden="1">#REF!</definedName>
    <definedName name="XRefPaste27" localSheetId="11" hidden="1">#REF!</definedName>
    <definedName name="XRefPaste27" localSheetId="18" hidden="1">#REF!</definedName>
    <definedName name="XRefPaste27" localSheetId="38" hidden="1">#REF!</definedName>
    <definedName name="XRefPaste27" hidden="1">#REF!</definedName>
    <definedName name="XRefPaste27Row" localSheetId="9" hidden="1">#REF!</definedName>
    <definedName name="XRefPaste27Row" localSheetId="16" hidden="1">#REF!</definedName>
    <definedName name="XRefPaste27Row" localSheetId="10" hidden="1">'NFD CONSO'!#REF!</definedName>
    <definedName name="XRefPaste27Row" localSheetId="29" hidden="1">#REF!</definedName>
    <definedName name="XRefPaste27Row" localSheetId="11" hidden="1">#REF!</definedName>
    <definedName name="XRefPaste27Row" localSheetId="18" hidden="1">#REF!</definedName>
    <definedName name="XRefPaste27Row" localSheetId="38" hidden="1">#REF!</definedName>
    <definedName name="XRefPaste27Row" hidden="1">#REF!</definedName>
    <definedName name="XRefPaste28" localSheetId="9" hidden="1">#REF!</definedName>
    <definedName name="XRefPaste28" localSheetId="16" hidden="1">#REF!</definedName>
    <definedName name="XRefPaste28" localSheetId="10" hidden="1">'NFD CONSO'!#REF!</definedName>
    <definedName name="XRefPaste28" localSheetId="29" hidden="1">#REF!</definedName>
    <definedName name="XRefPaste28" localSheetId="11" hidden="1">#REF!</definedName>
    <definedName name="XRefPaste28" localSheetId="18" hidden="1">#REF!</definedName>
    <definedName name="XRefPaste28" localSheetId="38" hidden="1">#REF!</definedName>
    <definedName name="XRefPaste28" hidden="1">#REF!</definedName>
    <definedName name="XRefPaste28Row" localSheetId="9" hidden="1">#REF!</definedName>
    <definedName name="XRefPaste28Row" localSheetId="16" hidden="1">#REF!</definedName>
    <definedName name="XRefPaste28Row" localSheetId="10" hidden="1">'NFD CONSO'!#REF!</definedName>
    <definedName name="XRefPaste28Row" localSheetId="29" hidden="1">#REF!</definedName>
    <definedName name="XRefPaste28Row" localSheetId="11" hidden="1">#REF!</definedName>
    <definedName name="XRefPaste28Row" localSheetId="18" hidden="1">#REF!</definedName>
    <definedName name="XRefPaste28Row" localSheetId="38" hidden="1">#REF!</definedName>
    <definedName name="XRefPaste28Row" hidden="1">#REF!</definedName>
    <definedName name="XRefPaste29" localSheetId="9" hidden="1">#REF!</definedName>
    <definedName name="XRefPaste29" localSheetId="16" hidden="1">#REF!</definedName>
    <definedName name="XRefPaste29" localSheetId="10" hidden="1">'NFD CONSO'!#REF!</definedName>
    <definedName name="XRefPaste29" localSheetId="29" hidden="1">#REF!</definedName>
    <definedName name="XRefPaste29" localSheetId="11" hidden="1">#REF!</definedName>
    <definedName name="XRefPaste29" localSheetId="18" hidden="1">#REF!</definedName>
    <definedName name="XRefPaste29" localSheetId="38" hidden="1">#REF!</definedName>
    <definedName name="XRefPaste29" hidden="1">#REF!</definedName>
    <definedName name="XRefPaste29Row" localSheetId="9" hidden="1">#REF!</definedName>
    <definedName name="XRefPaste29Row" localSheetId="16" hidden="1">#REF!</definedName>
    <definedName name="XRefPaste29Row" localSheetId="10" hidden="1">'NFD CONSO'!#REF!</definedName>
    <definedName name="XRefPaste29Row" localSheetId="29" hidden="1">#REF!</definedName>
    <definedName name="XRefPaste29Row" localSheetId="11" hidden="1">#REF!</definedName>
    <definedName name="XRefPaste29Row" localSheetId="18" hidden="1">#REF!</definedName>
    <definedName name="XRefPaste29Row" localSheetId="38" hidden="1">#REF!</definedName>
    <definedName name="XRefPaste29Row" hidden="1">#REF!</definedName>
    <definedName name="XRefPaste2Row" localSheetId="9" hidden="1">#REF!</definedName>
    <definedName name="XRefPaste2Row" localSheetId="16" hidden="1">#REF!</definedName>
    <definedName name="XRefPaste2Row" localSheetId="10" hidden="1">'NFD CONSO'!#REF!</definedName>
    <definedName name="XRefPaste2Row" localSheetId="29" hidden="1">#REF!</definedName>
    <definedName name="XRefPaste2Row" localSheetId="11" hidden="1">#REF!</definedName>
    <definedName name="XRefPaste2Row" localSheetId="18" hidden="1">#REF!</definedName>
    <definedName name="XRefPaste2Row" localSheetId="38" hidden="1">#REF!</definedName>
    <definedName name="XRefPaste2Row" hidden="1">#REF!</definedName>
    <definedName name="XRefPaste3" localSheetId="9" hidden="1">#REF!</definedName>
    <definedName name="XRefPaste3" localSheetId="16" hidden="1">#REF!</definedName>
    <definedName name="XRefPaste3" localSheetId="10" hidden="1">'NFD CONSO'!#REF!</definedName>
    <definedName name="XRefPaste3" localSheetId="29" hidden="1">#REF!</definedName>
    <definedName name="XRefPaste3" localSheetId="11" hidden="1">#REF!</definedName>
    <definedName name="XRefPaste3" localSheetId="18" hidden="1">#REF!</definedName>
    <definedName name="XRefPaste3" localSheetId="38" hidden="1">#REF!</definedName>
    <definedName name="XRefPaste3" hidden="1">#REF!</definedName>
    <definedName name="XRefPaste30" localSheetId="9" hidden="1">#REF!</definedName>
    <definedName name="XRefPaste30" localSheetId="16" hidden="1">#REF!</definedName>
    <definedName name="XRefPaste30" localSheetId="10" hidden="1">'NFD CONSO'!#REF!</definedName>
    <definedName name="XRefPaste30" localSheetId="29" hidden="1">#REF!</definedName>
    <definedName name="XRefPaste30" localSheetId="11" hidden="1">#REF!</definedName>
    <definedName name="XRefPaste30" localSheetId="18" hidden="1">#REF!</definedName>
    <definedName name="XRefPaste30" localSheetId="38" hidden="1">#REF!</definedName>
    <definedName name="XRefPaste30" hidden="1">#REF!</definedName>
    <definedName name="XRefPaste30Row" localSheetId="9" hidden="1">#REF!</definedName>
    <definedName name="XRefPaste30Row" localSheetId="16" hidden="1">#REF!</definedName>
    <definedName name="XRefPaste30Row" localSheetId="10" hidden="1">'NFD CONSO'!#REF!</definedName>
    <definedName name="XRefPaste30Row" localSheetId="29" hidden="1">#REF!</definedName>
    <definedName name="XRefPaste30Row" localSheetId="11" hidden="1">#REF!</definedName>
    <definedName name="XRefPaste30Row" localSheetId="18" hidden="1">#REF!</definedName>
    <definedName name="XRefPaste30Row" localSheetId="38" hidden="1">#REF!</definedName>
    <definedName name="XRefPaste30Row" hidden="1">#REF!</definedName>
    <definedName name="XRefPaste31" localSheetId="9" hidden="1">#REF!</definedName>
    <definedName name="XRefPaste31" localSheetId="16" hidden="1">#REF!</definedName>
    <definedName name="XRefPaste31" localSheetId="10" hidden="1">'NFD CONSO'!#REF!</definedName>
    <definedName name="XRefPaste31" localSheetId="29" hidden="1">#REF!</definedName>
    <definedName name="XRefPaste31" localSheetId="11" hidden="1">#REF!</definedName>
    <definedName name="XRefPaste31" localSheetId="18" hidden="1">#REF!</definedName>
    <definedName name="XRefPaste31" localSheetId="38" hidden="1">#REF!</definedName>
    <definedName name="XRefPaste31" hidden="1">#REF!</definedName>
    <definedName name="XRefPaste31Row" localSheetId="9" hidden="1">#REF!</definedName>
    <definedName name="XRefPaste31Row" localSheetId="16" hidden="1">#REF!</definedName>
    <definedName name="XRefPaste31Row" localSheetId="10" hidden="1">'NFD CONSO'!#REF!</definedName>
    <definedName name="XRefPaste31Row" localSheetId="29" hidden="1">#REF!</definedName>
    <definedName name="XRefPaste31Row" localSheetId="11" hidden="1">#REF!</definedName>
    <definedName name="XRefPaste31Row" localSheetId="18" hidden="1">#REF!</definedName>
    <definedName name="XRefPaste31Row" localSheetId="38" hidden="1">#REF!</definedName>
    <definedName name="XRefPaste31Row" hidden="1">#REF!</definedName>
    <definedName name="XRefPaste32" localSheetId="9" hidden="1">#REF!</definedName>
    <definedName name="XRefPaste32" localSheetId="16" hidden="1">#REF!</definedName>
    <definedName name="XRefPaste32" localSheetId="10" hidden="1">'NFD CONSO'!#REF!</definedName>
    <definedName name="XRefPaste32" localSheetId="29" hidden="1">#REF!</definedName>
    <definedName name="XRefPaste32" localSheetId="11" hidden="1">#REF!</definedName>
    <definedName name="XRefPaste32" localSheetId="18" hidden="1">#REF!</definedName>
    <definedName name="XRefPaste32" localSheetId="38" hidden="1">#REF!</definedName>
    <definedName name="XRefPaste32" hidden="1">#REF!</definedName>
    <definedName name="XRefPaste32Row" localSheetId="9" hidden="1">#REF!</definedName>
    <definedName name="XRefPaste32Row" localSheetId="16" hidden="1">#REF!</definedName>
    <definedName name="XRefPaste32Row" localSheetId="10" hidden="1">'NFD CONSO'!#REF!</definedName>
    <definedName name="XRefPaste32Row" localSheetId="29" hidden="1">#REF!</definedName>
    <definedName name="XRefPaste32Row" localSheetId="11" hidden="1">#REF!</definedName>
    <definedName name="XRefPaste32Row" localSheetId="18" hidden="1">#REF!</definedName>
    <definedName name="XRefPaste32Row" localSheetId="38" hidden="1">#REF!</definedName>
    <definedName name="XRefPaste32Row" hidden="1">#REF!</definedName>
    <definedName name="XRefPaste33" localSheetId="9" hidden="1">#REF!</definedName>
    <definedName name="XRefPaste33" localSheetId="16" hidden="1">#REF!</definedName>
    <definedName name="XRefPaste33" localSheetId="10" hidden="1">'NFD CONSO'!#REF!</definedName>
    <definedName name="XRefPaste33" localSheetId="29" hidden="1">#REF!</definedName>
    <definedName name="XRefPaste33" localSheetId="11" hidden="1">#REF!</definedName>
    <definedName name="XRefPaste33" localSheetId="18" hidden="1">#REF!</definedName>
    <definedName name="XRefPaste33" localSheetId="38" hidden="1">#REF!</definedName>
    <definedName name="XRefPaste33" hidden="1">#REF!</definedName>
    <definedName name="XRefPaste33Row" localSheetId="9" hidden="1">#REF!</definedName>
    <definedName name="XRefPaste33Row" localSheetId="16" hidden="1">#REF!</definedName>
    <definedName name="XRefPaste33Row" localSheetId="10" hidden="1">'NFD CONSO'!#REF!</definedName>
    <definedName name="XRefPaste33Row" localSheetId="29" hidden="1">#REF!</definedName>
    <definedName name="XRefPaste33Row" localSheetId="11" hidden="1">#REF!</definedName>
    <definedName name="XRefPaste33Row" localSheetId="18" hidden="1">#REF!</definedName>
    <definedName name="XRefPaste33Row" localSheetId="38" hidden="1">#REF!</definedName>
    <definedName name="XRefPaste33Row" hidden="1">#REF!</definedName>
    <definedName name="XRefPaste34" localSheetId="9" hidden="1">#REF!</definedName>
    <definedName name="XRefPaste34" localSheetId="16" hidden="1">#REF!</definedName>
    <definedName name="XRefPaste34" localSheetId="10" hidden="1">'NFD CONSO'!#REF!</definedName>
    <definedName name="XRefPaste34" localSheetId="29" hidden="1">#REF!</definedName>
    <definedName name="XRefPaste34" localSheetId="11" hidden="1">#REF!</definedName>
    <definedName name="XRefPaste34" localSheetId="18" hidden="1">#REF!</definedName>
    <definedName name="XRefPaste34" localSheetId="38" hidden="1">#REF!</definedName>
    <definedName name="XRefPaste34" hidden="1">#REF!</definedName>
    <definedName name="XRefPaste34Row" localSheetId="9" hidden="1">#REF!</definedName>
    <definedName name="XRefPaste34Row" localSheetId="16" hidden="1">#REF!</definedName>
    <definedName name="XRefPaste34Row" localSheetId="10" hidden="1">'NFD CONSO'!#REF!</definedName>
    <definedName name="XRefPaste34Row" localSheetId="29" hidden="1">#REF!</definedName>
    <definedName name="XRefPaste34Row" localSheetId="11" hidden="1">#REF!</definedName>
    <definedName name="XRefPaste34Row" localSheetId="18" hidden="1">#REF!</definedName>
    <definedName name="XRefPaste34Row" localSheetId="38" hidden="1">#REF!</definedName>
    <definedName name="XRefPaste34Row" hidden="1">#REF!</definedName>
    <definedName name="XRefPaste35" localSheetId="9" hidden="1">#REF!</definedName>
    <definedName name="XRefPaste35" localSheetId="16" hidden="1">#REF!</definedName>
    <definedName name="XRefPaste35" localSheetId="10" hidden="1">'NFD CONSO'!#REF!</definedName>
    <definedName name="XRefPaste35" localSheetId="29" hidden="1">#REF!</definedName>
    <definedName name="XRefPaste35" localSheetId="11" hidden="1">#REF!</definedName>
    <definedName name="XRefPaste35" localSheetId="18" hidden="1">#REF!</definedName>
    <definedName name="XRefPaste35" localSheetId="38" hidden="1">#REF!</definedName>
    <definedName name="XRefPaste35" hidden="1">#REF!</definedName>
    <definedName name="XRefPaste35Row" localSheetId="9" hidden="1">#REF!</definedName>
    <definedName name="XRefPaste35Row" localSheetId="16" hidden="1">#REF!</definedName>
    <definedName name="XRefPaste35Row" localSheetId="10" hidden="1">'NFD CONSO'!#REF!</definedName>
    <definedName name="XRefPaste35Row" localSheetId="29" hidden="1">#REF!</definedName>
    <definedName name="XRefPaste35Row" localSheetId="11" hidden="1">#REF!</definedName>
    <definedName name="XRefPaste35Row" localSheetId="18" hidden="1">#REF!</definedName>
    <definedName name="XRefPaste35Row" localSheetId="38" hidden="1">#REF!</definedName>
    <definedName name="XRefPaste35Row" hidden="1">#REF!</definedName>
    <definedName name="XRefPaste36" localSheetId="9" hidden="1">#REF!</definedName>
    <definedName name="XRefPaste36" localSheetId="16" hidden="1">#REF!</definedName>
    <definedName name="XRefPaste36" localSheetId="10" hidden="1">'NFD CONSO'!#REF!</definedName>
    <definedName name="XRefPaste36" localSheetId="29" hidden="1">#REF!</definedName>
    <definedName name="XRefPaste36" localSheetId="11" hidden="1">#REF!</definedName>
    <definedName name="XRefPaste36" localSheetId="18" hidden="1">#REF!</definedName>
    <definedName name="XRefPaste36" localSheetId="38" hidden="1">#REF!</definedName>
    <definedName name="XRefPaste36" hidden="1">#REF!</definedName>
    <definedName name="XRefPaste36Row" localSheetId="9" hidden="1">#REF!</definedName>
    <definedName name="XRefPaste36Row" localSheetId="16" hidden="1">#REF!</definedName>
    <definedName name="XRefPaste36Row" localSheetId="10" hidden="1">'NFD CONSO'!#REF!</definedName>
    <definedName name="XRefPaste36Row" localSheetId="29" hidden="1">#REF!</definedName>
    <definedName name="XRefPaste36Row" localSheetId="11" hidden="1">#REF!</definedName>
    <definedName name="XRefPaste36Row" localSheetId="18" hidden="1">#REF!</definedName>
    <definedName name="XRefPaste36Row" localSheetId="38" hidden="1">#REF!</definedName>
    <definedName name="XRefPaste36Row" hidden="1">#REF!</definedName>
    <definedName name="XRefPaste37" localSheetId="9" hidden="1">#REF!</definedName>
    <definedName name="XRefPaste37" localSheetId="16" hidden="1">#REF!</definedName>
    <definedName name="XRefPaste37" localSheetId="10" hidden="1">'NFD CONSO'!#REF!</definedName>
    <definedName name="XRefPaste37" localSheetId="29" hidden="1">#REF!</definedName>
    <definedName name="XRefPaste37" localSheetId="11" hidden="1">#REF!</definedName>
    <definedName name="XRefPaste37" localSheetId="18" hidden="1">#REF!</definedName>
    <definedName name="XRefPaste37" localSheetId="38" hidden="1">#REF!</definedName>
    <definedName name="XRefPaste37" hidden="1">#REF!</definedName>
    <definedName name="XRefPaste37Row" localSheetId="9" hidden="1">#REF!</definedName>
    <definedName name="XRefPaste37Row" localSheetId="16" hidden="1">#REF!</definedName>
    <definedName name="XRefPaste37Row" localSheetId="10" hidden="1">'NFD CONSO'!#REF!</definedName>
    <definedName name="XRefPaste37Row" localSheetId="29" hidden="1">#REF!</definedName>
    <definedName name="XRefPaste37Row" localSheetId="11" hidden="1">#REF!</definedName>
    <definedName name="XRefPaste37Row" localSheetId="18" hidden="1">#REF!</definedName>
    <definedName name="XRefPaste37Row" localSheetId="38" hidden="1">#REF!</definedName>
    <definedName name="XRefPaste37Row" hidden="1">#REF!</definedName>
    <definedName name="XRefPaste38" localSheetId="9" hidden="1">#REF!</definedName>
    <definedName name="XRefPaste38" localSheetId="16" hidden="1">#REF!</definedName>
    <definedName name="XRefPaste38" localSheetId="10" hidden="1">'NFD CONSO'!#REF!</definedName>
    <definedName name="XRefPaste38" localSheetId="29" hidden="1">#REF!</definedName>
    <definedName name="XRefPaste38" localSheetId="11" hidden="1">#REF!</definedName>
    <definedName name="XRefPaste38" localSheetId="18" hidden="1">#REF!</definedName>
    <definedName name="XRefPaste38" localSheetId="38" hidden="1">#REF!</definedName>
    <definedName name="XRefPaste38" hidden="1">#REF!</definedName>
    <definedName name="XRefPaste38Row" localSheetId="9" hidden="1">#REF!</definedName>
    <definedName name="XRefPaste38Row" localSheetId="16" hidden="1">#REF!</definedName>
    <definedName name="XRefPaste38Row" localSheetId="10" hidden="1">'NFD CONSO'!#REF!</definedName>
    <definedName name="XRefPaste38Row" localSheetId="29" hidden="1">#REF!</definedName>
    <definedName name="XRefPaste38Row" localSheetId="11" hidden="1">#REF!</definedName>
    <definedName name="XRefPaste38Row" localSheetId="18" hidden="1">#REF!</definedName>
    <definedName name="XRefPaste38Row" localSheetId="38" hidden="1">#REF!</definedName>
    <definedName name="XRefPaste38Row" hidden="1">#REF!</definedName>
    <definedName name="XRefPaste39" localSheetId="9" hidden="1">#REF!</definedName>
    <definedName name="XRefPaste39" localSheetId="16" hidden="1">#REF!</definedName>
    <definedName name="XRefPaste39" localSheetId="10" hidden="1">'NFD CONSO'!#REF!</definedName>
    <definedName name="XRefPaste39" localSheetId="29" hidden="1">#REF!</definedName>
    <definedName name="XRefPaste39" localSheetId="11" hidden="1">#REF!</definedName>
    <definedName name="XRefPaste39" localSheetId="18" hidden="1">#REF!</definedName>
    <definedName name="XRefPaste39" localSheetId="38" hidden="1">#REF!</definedName>
    <definedName name="XRefPaste39" hidden="1">#REF!</definedName>
    <definedName name="XRefPaste39Row" localSheetId="9" hidden="1">#REF!</definedName>
    <definedName name="XRefPaste39Row" localSheetId="16" hidden="1">#REF!</definedName>
    <definedName name="XRefPaste39Row" localSheetId="10" hidden="1">'NFD CONSO'!#REF!</definedName>
    <definedName name="XRefPaste39Row" localSheetId="29" hidden="1">#REF!</definedName>
    <definedName name="XRefPaste39Row" localSheetId="11" hidden="1">#REF!</definedName>
    <definedName name="XRefPaste39Row" localSheetId="18" hidden="1">#REF!</definedName>
    <definedName name="XRefPaste39Row" localSheetId="38" hidden="1">#REF!</definedName>
    <definedName name="XRefPaste39Row" hidden="1">#REF!</definedName>
    <definedName name="XRefPaste3Row" localSheetId="9" hidden="1">#REF!</definedName>
    <definedName name="XRefPaste3Row" localSheetId="16" hidden="1">#REF!</definedName>
    <definedName name="XRefPaste3Row" localSheetId="10" hidden="1">'NFD CONSO'!#REF!</definedName>
    <definedName name="XRefPaste3Row" localSheetId="29" hidden="1">#REF!</definedName>
    <definedName name="XRefPaste3Row" localSheetId="11" hidden="1">#REF!</definedName>
    <definedName name="XRefPaste3Row" localSheetId="18" hidden="1">#REF!</definedName>
    <definedName name="XRefPaste3Row" localSheetId="38" hidden="1">#REF!</definedName>
    <definedName name="XRefPaste3Row" hidden="1">#REF!</definedName>
    <definedName name="XRefPaste4" localSheetId="9" hidden="1">#REF!</definedName>
    <definedName name="XRefPaste4" localSheetId="16" hidden="1">#REF!</definedName>
    <definedName name="XRefPaste4" localSheetId="10" hidden="1">'NFD CONSO'!#REF!</definedName>
    <definedName name="XRefPaste4" localSheetId="29" hidden="1">#REF!</definedName>
    <definedName name="XRefPaste4" localSheetId="11" hidden="1">#REF!</definedName>
    <definedName name="XRefPaste4" localSheetId="18" hidden="1">#REF!</definedName>
    <definedName name="XRefPaste4" localSheetId="38" hidden="1">#REF!</definedName>
    <definedName name="XRefPaste4" hidden="1">#REF!</definedName>
    <definedName name="XRefPaste40" localSheetId="9" hidden="1">#REF!</definedName>
    <definedName name="XRefPaste40" localSheetId="16" hidden="1">#REF!</definedName>
    <definedName name="XRefPaste40" localSheetId="10" hidden="1">'NFD CONSO'!#REF!</definedName>
    <definedName name="XRefPaste40" localSheetId="29" hidden="1">#REF!</definedName>
    <definedName name="XRefPaste40" localSheetId="11" hidden="1">#REF!</definedName>
    <definedName name="XRefPaste40" localSheetId="18" hidden="1">#REF!</definedName>
    <definedName name="XRefPaste40" localSheetId="38" hidden="1">#REF!</definedName>
    <definedName name="XRefPaste40" hidden="1">#REF!</definedName>
    <definedName name="XRefPaste40Row" localSheetId="9" hidden="1">#REF!</definedName>
    <definedName name="XRefPaste40Row" localSheetId="16" hidden="1">#REF!</definedName>
    <definedName name="XRefPaste40Row" localSheetId="10" hidden="1">'NFD CONSO'!#REF!</definedName>
    <definedName name="XRefPaste40Row" localSheetId="29" hidden="1">#REF!</definedName>
    <definedName name="XRefPaste40Row" localSheetId="11" hidden="1">#REF!</definedName>
    <definedName name="XRefPaste40Row" localSheetId="18" hidden="1">#REF!</definedName>
    <definedName name="XRefPaste40Row" localSheetId="38" hidden="1">#REF!</definedName>
    <definedName name="XRefPaste40Row" hidden="1">#REF!</definedName>
    <definedName name="XRefPaste41" localSheetId="9" hidden="1">#REF!</definedName>
    <definedName name="XRefPaste41" localSheetId="16" hidden="1">#REF!</definedName>
    <definedName name="XRefPaste41" localSheetId="10" hidden="1">'NFD CONSO'!#REF!</definedName>
    <definedName name="XRefPaste41" localSheetId="29" hidden="1">#REF!</definedName>
    <definedName name="XRefPaste41" localSheetId="11" hidden="1">#REF!</definedName>
    <definedName name="XRefPaste41" localSheetId="18" hidden="1">#REF!</definedName>
    <definedName name="XRefPaste41" localSheetId="38" hidden="1">#REF!</definedName>
    <definedName name="XRefPaste41" hidden="1">#REF!</definedName>
    <definedName name="XRefPaste41Row" localSheetId="9" hidden="1">#REF!</definedName>
    <definedName name="XRefPaste41Row" localSheetId="16" hidden="1">#REF!</definedName>
    <definedName name="XRefPaste41Row" localSheetId="10" hidden="1">'NFD CONSO'!#REF!</definedName>
    <definedName name="XRefPaste41Row" localSheetId="29" hidden="1">#REF!</definedName>
    <definedName name="XRefPaste41Row" localSheetId="11" hidden="1">#REF!</definedName>
    <definedName name="XRefPaste41Row" localSheetId="18" hidden="1">#REF!</definedName>
    <definedName name="XRefPaste41Row" localSheetId="38" hidden="1">#REF!</definedName>
    <definedName name="XRefPaste41Row" hidden="1">#REF!</definedName>
    <definedName name="XRefPaste42" localSheetId="9" hidden="1">#REF!</definedName>
    <definedName name="XRefPaste42" localSheetId="16" hidden="1">#REF!</definedName>
    <definedName name="XRefPaste42" localSheetId="10" hidden="1">'NFD CONSO'!#REF!</definedName>
    <definedName name="XRefPaste42" localSheetId="29" hidden="1">#REF!</definedName>
    <definedName name="XRefPaste42" localSheetId="11" hidden="1">#REF!</definedName>
    <definedName name="XRefPaste42" localSheetId="18" hidden="1">#REF!</definedName>
    <definedName name="XRefPaste42" localSheetId="38" hidden="1">#REF!</definedName>
    <definedName name="XRefPaste42" hidden="1">#REF!</definedName>
    <definedName name="XRefPaste42Row" localSheetId="9" hidden="1">#REF!</definedName>
    <definedName name="XRefPaste42Row" localSheetId="16" hidden="1">#REF!</definedName>
    <definedName name="XRefPaste42Row" localSheetId="10" hidden="1">'NFD CONSO'!#REF!</definedName>
    <definedName name="XRefPaste42Row" localSheetId="29" hidden="1">#REF!</definedName>
    <definedName name="XRefPaste42Row" localSheetId="11" hidden="1">#REF!</definedName>
    <definedName name="XRefPaste42Row" localSheetId="18" hidden="1">#REF!</definedName>
    <definedName name="XRefPaste42Row" localSheetId="38" hidden="1">#REF!</definedName>
    <definedName name="XRefPaste42Row" hidden="1">#REF!</definedName>
    <definedName name="XRefPaste43" localSheetId="9" hidden="1">#REF!</definedName>
    <definedName name="XRefPaste43" localSheetId="16" hidden="1">#REF!</definedName>
    <definedName name="XRefPaste43" localSheetId="10" hidden="1">'NFD CONSO'!#REF!</definedName>
    <definedName name="XRefPaste43" localSheetId="29" hidden="1">#REF!</definedName>
    <definedName name="XRefPaste43" localSheetId="11" hidden="1">#REF!</definedName>
    <definedName name="XRefPaste43" localSheetId="18" hidden="1">#REF!</definedName>
    <definedName name="XRefPaste43" localSheetId="38" hidden="1">#REF!</definedName>
    <definedName name="XRefPaste43" hidden="1">#REF!</definedName>
    <definedName name="XRefPaste43Row" localSheetId="9" hidden="1">#REF!</definedName>
    <definedName name="XRefPaste43Row" localSheetId="16" hidden="1">#REF!</definedName>
    <definedName name="XRefPaste43Row" localSheetId="10" hidden="1">'NFD CONSO'!#REF!</definedName>
    <definedName name="XRefPaste43Row" localSheetId="29" hidden="1">#REF!</definedName>
    <definedName name="XRefPaste43Row" localSheetId="11" hidden="1">#REF!</definedName>
    <definedName name="XRefPaste43Row" localSheetId="18" hidden="1">#REF!</definedName>
    <definedName name="XRefPaste43Row" localSheetId="38" hidden="1">#REF!</definedName>
    <definedName name="XRefPaste43Row" hidden="1">#REF!</definedName>
    <definedName name="XRefPaste44" localSheetId="9" hidden="1">#REF!</definedName>
    <definedName name="XRefPaste44" localSheetId="16" hidden="1">#REF!</definedName>
    <definedName name="XRefPaste44" localSheetId="10" hidden="1">'NFD CONSO'!#REF!</definedName>
    <definedName name="XRefPaste44" localSheetId="29" hidden="1">#REF!</definedName>
    <definedName name="XRefPaste44" localSheetId="11" hidden="1">#REF!</definedName>
    <definedName name="XRefPaste44" localSheetId="18" hidden="1">#REF!</definedName>
    <definedName name="XRefPaste44" localSheetId="38" hidden="1">#REF!</definedName>
    <definedName name="XRefPaste44" hidden="1">#REF!</definedName>
    <definedName name="XRefPaste44Row" localSheetId="9" hidden="1">#REF!</definedName>
    <definedName name="XRefPaste44Row" localSheetId="16" hidden="1">#REF!</definedName>
    <definedName name="XRefPaste44Row" localSheetId="10" hidden="1">'NFD CONSO'!#REF!</definedName>
    <definedName name="XRefPaste44Row" localSheetId="29" hidden="1">#REF!</definedName>
    <definedName name="XRefPaste44Row" localSheetId="11" hidden="1">#REF!</definedName>
    <definedName name="XRefPaste44Row" localSheetId="18" hidden="1">#REF!</definedName>
    <definedName name="XRefPaste44Row" localSheetId="38" hidden="1">#REF!</definedName>
    <definedName name="XRefPaste44Row" hidden="1">#REF!</definedName>
    <definedName name="XRefPaste45" localSheetId="9" hidden="1">#REF!</definedName>
    <definedName name="XRefPaste45" localSheetId="16" hidden="1">#REF!</definedName>
    <definedName name="XRefPaste45" localSheetId="10" hidden="1">'NFD CONSO'!#REF!</definedName>
    <definedName name="XRefPaste45" localSheetId="29" hidden="1">#REF!</definedName>
    <definedName name="XRefPaste45" localSheetId="11" hidden="1">#REF!</definedName>
    <definedName name="XRefPaste45" localSheetId="18" hidden="1">#REF!</definedName>
    <definedName name="XRefPaste45" localSheetId="38" hidden="1">#REF!</definedName>
    <definedName name="XRefPaste45" hidden="1">#REF!</definedName>
    <definedName name="XRefPaste45Row" localSheetId="9" hidden="1">#REF!</definedName>
    <definedName name="XRefPaste45Row" localSheetId="16" hidden="1">#REF!</definedName>
    <definedName name="XRefPaste45Row" localSheetId="10" hidden="1">'NFD CONSO'!#REF!</definedName>
    <definedName name="XRefPaste45Row" localSheetId="29" hidden="1">#REF!</definedName>
    <definedName name="XRefPaste45Row" localSheetId="11" hidden="1">#REF!</definedName>
    <definedName name="XRefPaste45Row" localSheetId="18" hidden="1">#REF!</definedName>
    <definedName name="XRefPaste45Row" localSheetId="38" hidden="1">#REF!</definedName>
    <definedName name="XRefPaste45Row" hidden="1">#REF!</definedName>
    <definedName name="XRefPaste46" localSheetId="9" hidden="1">#REF!</definedName>
    <definedName name="XRefPaste46" localSheetId="16" hidden="1">#REF!</definedName>
    <definedName name="XRefPaste46" localSheetId="10" hidden="1">'NFD CONSO'!#REF!</definedName>
    <definedName name="XRefPaste46" localSheetId="29" hidden="1">#REF!</definedName>
    <definedName name="XRefPaste46" localSheetId="11" hidden="1">#REF!</definedName>
    <definedName name="XRefPaste46" localSheetId="18" hidden="1">#REF!</definedName>
    <definedName name="XRefPaste46" localSheetId="38" hidden="1">#REF!</definedName>
    <definedName name="XRefPaste46" hidden="1">#REF!</definedName>
    <definedName name="XRefPaste46Row" localSheetId="9" hidden="1">#REF!</definedName>
    <definedName name="XRefPaste46Row" localSheetId="16" hidden="1">#REF!</definedName>
    <definedName name="XRefPaste46Row" localSheetId="10" hidden="1">'NFD CONSO'!#REF!</definedName>
    <definedName name="XRefPaste46Row" localSheetId="29" hidden="1">#REF!</definedName>
    <definedName name="XRefPaste46Row" localSheetId="11" hidden="1">#REF!</definedName>
    <definedName name="XRefPaste46Row" localSheetId="18" hidden="1">#REF!</definedName>
    <definedName name="XRefPaste46Row" localSheetId="38" hidden="1">#REF!</definedName>
    <definedName name="XRefPaste46Row" hidden="1">#REF!</definedName>
    <definedName name="XRefPaste47" localSheetId="9" hidden="1">#REF!</definedName>
    <definedName name="XRefPaste47" localSheetId="16" hidden="1">#REF!</definedName>
    <definedName name="XRefPaste47" localSheetId="10" hidden="1">'NFD CONSO'!#REF!</definedName>
    <definedName name="XRefPaste47" localSheetId="29" hidden="1">#REF!</definedName>
    <definedName name="XRefPaste47" localSheetId="11" hidden="1">#REF!</definedName>
    <definedName name="XRefPaste47" localSheetId="18" hidden="1">#REF!</definedName>
    <definedName name="XRefPaste47" localSheetId="38" hidden="1">#REF!</definedName>
    <definedName name="XRefPaste47" hidden="1">#REF!</definedName>
    <definedName name="XRefPaste47Row" localSheetId="9" hidden="1">#REF!</definedName>
    <definedName name="XRefPaste47Row" localSheetId="16" hidden="1">#REF!</definedName>
    <definedName name="XRefPaste47Row" localSheetId="10" hidden="1">'NFD CONSO'!#REF!</definedName>
    <definedName name="XRefPaste47Row" localSheetId="29" hidden="1">#REF!</definedName>
    <definedName name="XRefPaste47Row" localSheetId="11" hidden="1">#REF!</definedName>
    <definedName name="XRefPaste47Row" localSheetId="18" hidden="1">#REF!</definedName>
    <definedName name="XRefPaste47Row" localSheetId="38" hidden="1">#REF!</definedName>
    <definedName name="XRefPaste47Row" hidden="1">#REF!</definedName>
    <definedName name="XRefPaste48" localSheetId="9" hidden="1">#REF!</definedName>
    <definedName name="XRefPaste48" localSheetId="16" hidden="1">#REF!</definedName>
    <definedName name="XRefPaste48" localSheetId="10" hidden="1">'NFD CONSO'!#REF!</definedName>
    <definedName name="XRefPaste48" localSheetId="29" hidden="1">#REF!</definedName>
    <definedName name="XRefPaste48" localSheetId="11" hidden="1">#REF!</definedName>
    <definedName name="XRefPaste48" localSheetId="18" hidden="1">#REF!</definedName>
    <definedName name="XRefPaste48" localSheetId="38" hidden="1">#REF!</definedName>
    <definedName name="XRefPaste48" hidden="1">#REF!</definedName>
    <definedName name="XRefPaste48Row" localSheetId="9" hidden="1">#REF!</definedName>
    <definedName name="XRefPaste48Row" localSheetId="16" hidden="1">#REF!</definedName>
    <definedName name="XRefPaste48Row" localSheetId="10" hidden="1">'NFD CONSO'!#REF!</definedName>
    <definedName name="XRefPaste48Row" localSheetId="29" hidden="1">#REF!</definedName>
    <definedName name="XRefPaste48Row" localSheetId="11" hidden="1">#REF!</definedName>
    <definedName name="XRefPaste48Row" localSheetId="18" hidden="1">#REF!</definedName>
    <definedName name="XRefPaste48Row" localSheetId="38" hidden="1">#REF!</definedName>
    <definedName name="XRefPaste48Row" hidden="1">#REF!</definedName>
    <definedName name="XRefPaste49" localSheetId="9" hidden="1">#REF!</definedName>
    <definedName name="XRefPaste49" localSheetId="16" hidden="1">#REF!</definedName>
    <definedName name="XRefPaste49" localSheetId="10" hidden="1">'NFD CONSO'!#REF!</definedName>
    <definedName name="XRefPaste49" localSheetId="29" hidden="1">#REF!</definedName>
    <definedName name="XRefPaste49" localSheetId="11" hidden="1">#REF!</definedName>
    <definedName name="XRefPaste49" localSheetId="18" hidden="1">#REF!</definedName>
    <definedName name="XRefPaste49" localSheetId="38" hidden="1">#REF!</definedName>
    <definedName name="XRefPaste49" hidden="1">#REF!</definedName>
    <definedName name="XRefPaste49Row" localSheetId="9" hidden="1">#REF!</definedName>
    <definedName name="XRefPaste49Row" localSheetId="16" hidden="1">#REF!</definedName>
    <definedName name="XRefPaste49Row" localSheetId="10" hidden="1">'NFD CONSO'!#REF!</definedName>
    <definedName name="XRefPaste49Row" localSheetId="29" hidden="1">#REF!</definedName>
    <definedName name="XRefPaste49Row" localSheetId="11" hidden="1">#REF!</definedName>
    <definedName name="XRefPaste49Row" localSheetId="18" hidden="1">#REF!</definedName>
    <definedName name="XRefPaste49Row" localSheetId="38" hidden="1">#REF!</definedName>
    <definedName name="XRefPaste49Row" hidden="1">#REF!</definedName>
    <definedName name="XRefPaste4Row" localSheetId="9" hidden="1">#REF!</definedName>
    <definedName name="XRefPaste4Row" localSheetId="16" hidden="1">#REF!</definedName>
    <definedName name="XRefPaste4Row" localSheetId="10" hidden="1">'NFD CONSO'!#REF!</definedName>
    <definedName name="XRefPaste4Row" localSheetId="29" hidden="1">#REF!</definedName>
    <definedName name="XRefPaste4Row" localSheetId="11" hidden="1">#REF!</definedName>
    <definedName name="XRefPaste4Row" localSheetId="18" hidden="1">#REF!</definedName>
    <definedName name="XRefPaste4Row" localSheetId="38" hidden="1">#REF!</definedName>
    <definedName name="XRefPaste4Row" hidden="1">#REF!</definedName>
    <definedName name="XRefPaste5" localSheetId="9" hidden="1">#REF!</definedName>
    <definedName name="XRefPaste5" localSheetId="16" hidden="1">#REF!</definedName>
    <definedName name="XRefPaste5" localSheetId="10" hidden="1">'NFD CONSO'!#REF!</definedName>
    <definedName name="XRefPaste5" localSheetId="29" hidden="1">#REF!</definedName>
    <definedName name="XRefPaste5" localSheetId="11" hidden="1">#REF!</definedName>
    <definedName name="XRefPaste5" localSheetId="18" hidden="1">#REF!</definedName>
    <definedName name="XRefPaste5" localSheetId="38" hidden="1">#REF!</definedName>
    <definedName name="XRefPaste5" hidden="1">#REF!</definedName>
    <definedName name="XRefPaste50" localSheetId="9" hidden="1">#REF!</definedName>
    <definedName name="XRefPaste50" localSheetId="16" hidden="1">#REF!</definedName>
    <definedName name="XRefPaste50" localSheetId="10" hidden="1">'NFD CONSO'!#REF!</definedName>
    <definedName name="XRefPaste50" localSheetId="29" hidden="1">#REF!</definedName>
    <definedName name="XRefPaste50" localSheetId="11" hidden="1">#REF!</definedName>
    <definedName name="XRefPaste50" localSheetId="18" hidden="1">#REF!</definedName>
    <definedName name="XRefPaste50" localSheetId="38" hidden="1">#REF!</definedName>
    <definedName name="XRefPaste50" hidden="1">#REF!</definedName>
    <definedName name="XRefPaste50Row" localSheetId="9" hidden="1">#REF!</definedName>
    <definedName name="XRefPaste50Row" localSheetId="16" hidden="1">#REF!</definedName>
    <definedName name="XRefPaste50Row" localSheetId="10" hidden="1">'NFD CONSO'!#REF!</definedName>
    <definedName name="XRefPaste50Row" localSheetId="29" hidden="1">#REF!</definedName>
    <definedName name="XRefPaste50Row" localSheetId="11" hidden="1">#REF!</definedName>
    <definedName name="XRefPaste50Row" localSheetId="18" hidden="1">#REF!</definedName>
    <definedName name="XRefPaste50Row" localSheetId="38" hidden="1">#REF!</definedName>
    <definedName name="XRefPaste50Row" hidden="1">#REF!</definedName>
    <definedName name="XRefPaste51" localSheetId="9" hidden="1">#REF!</definedName>
    <definedName name="XRefPaste51" localSheetId="16" hidden="1">#REF!</definedName>
    <definedName name="XRefPaste51" localSheetId="10" hidden="1">'NFD CONSO'!#REF!</definedName>
    <definedName name="XRefPaste51" localSheetId="29" hidden="1">#REF!</definedName>
    <definedName name="XRefPaste51" localSheetId="11" hidden="1">#REF!</definedName>
    <definedName name="XRefPaste51" localSheetId="18" hidden="1">#REF!</definedName>
    <definedName name="XRefPaste51" localSheetId="38" hidden="1">#REF!</definedName>
    <definedName name="XRefPaste51" hidden="1">#REF!</definedName>
    <definedName name="XRefPaste51Row" localSheetId="9" hidden="1">#REF!</definedName>
    <definedName name="XRefPaste51Row" localSheetId="16" hidden="1">#REF!</definedName>
    <definedName name="XRefPaste51Row" localSheetId="10" hidden="1">'NFD CONSO'!#REF!</definedName>
    <definedName name="XRefPaste51Row" localSheetId="29" hidden="1">#REF!</definedName>
    <definedName name="XRefPaste51Row" localSheetId="11" hidden="1">#REF!</definedName>
    <definedName name="XRefPaste51Row" localSheetId="18" hidden="1">#REF!</definedName>
    <definedName name="XRefPaste51Row" localSheetId="38" hidden="1">#REF!</definedName>
    <definedName name="XRefPaste51Row" hidden="1">#REF!</definedName>
    <definedName name="XRefPaste52" localSheetId="9" hidden="1">#REF!</definedName>
    <definedName name="XRefPaste52" localSheetId="16" hidden="1">#REF!</definedName>
    <definedName name="XRefPaste52" localSheetId="10" hidden="1">'NFD CONSO'!#REF!</definedName>
    <definedName name="XRefPaste52" localSheetId="29" hidden="1">#REF!</definedName>
    <definedName name="XRefPaste52" localSheetId="11" hidden="1">#REF!</definedName>
    <definedName name="XRefPaste52" localSheetId="18" hidden="1">#REF!</definedName>
    <definedName name="XRefPaste52" localSheetId="38" hidden="1">#REF!</definedName>
    <definedName name="XRefPaste52" hidden="1">#REF!</definedName>
    <definedName name="XRefPaste52Row" localSheetId="9" hidden="1">#REF!</definedName>
    <definedName name="XRefPaste52Row" localSheetId="16" hidden="1">#REF!</definedName>
    <definedName name="XRefPaste52Row" localSheetId="10" hidden="1">'NFD CONSO'!#REF!</definedName>
    <definedName name="XRefPaste52Row" localSheetId="29" hidden="1">#REF!</definedName>
    <definedName name="XRefPaste52Row" localSheetId="11" hidden="1">#REF!</definedName>
    <definedName name="XRefPaste52Row" localSheetId="18" hidden="1">#REF!</definedName>
    <definedName name="XRefPaste52Row" localSheetId="38" hidden="1">#REF!</definedName>
    <definedName name="XRefPaste52Row" hidden="1">#REF!</definedName>
    <definedName name="XRefPaste53" localSheetId="9" hidden="1">#REF!</definedName>
    <definedName name="XRefPaste53" localSheetId="16" hidden="1">#REF!</definedName>
    <definedName name="XRefPaste53" localSheetId="10" hidden="1">'NFD CONSO'!#REF!</definedName>
    <definedName name="XRefPaste53" localSheetId="29" hidden="1">#REF!</definedName>
    <definedName name="XRefPaste53" localSheetId="11" hidden="1">#REF!</definedName>
    <definedName name="XRefPaste53" localSheetId="18" hidden="1">#REF!</definedName>
    <definedName name="XRefPaste53" localSheetId="38" hidden="1">#REF!</definedName>
    <definedName name="XRefPaste53" hidden="1">#REF!</definedName>
    <definedName name="XRefPaste53Row" localSheetId="9" hidden="1">#REF!</definedName>
    <definedName name="XRefPaste53Row" localSheetId="16" hidden="1">#REF!</definedName>
    <definedName name="XRefPaste53Row" localSheetId="10" hidden="1">'NFD CONSO'!#REF!</definedName>
    <definedName name="XRefPaste53Row" localSheetId="29" hidden="1">#REF!</definedName>
    <definedName name="XRefPaste53Row" localSheetId="11" hidden="1">#REF!</definedName>
    <definedName name="XRefPaste53Row" localSheetId="18" hidden="1">#REF!</definedName>
    <definedName name="XRefPaste53Row" localSheetId="38" hidden="1">#REF!</definedName>
    <definedName name="XRefPaste53Row" hidden="1">#REF!</definedName>
    <definedName name="XRefPaste54" localSheetId="9" hidden="1">#REF!</definedName>
    <definedName name="XRefPaste54" localSheetId="16" hidden="1">#REF!</definedName>
    <definedName name="XRefPaste54" localSheetId="10" hidden="1">'NFD CONSO'!#REF!</definedName>
    <definedName name="XRefPaste54" localSheetId="29" hidden="1">#REF!</definedName>
    <definedName name="XRefPaste54" localSheetId="11" hidden="1">#REF!</definedName>
    <definedName name="XRefPaste54" localSheetId="18" hidden="1">#REF!</definedName>
    <definedName name="XRefPaste54" localSheetId="38" hidden="1">#REF!</definedName>
    <definedName name="XRefPaste54" hidden="1">#REF!</definedName>
    <definedName name="XRefPaste54Row" localSheetId="9" hidden="1">#REF!</definedName>
    <definedName name="XRefPaste54Row" localSheetId="16" hidden="1">#REF!</definedName>
    <definedName name="XRefPaste54Row" localSheetId="10" hidden="1">'NFD CONSO'!#REF!</definedName>
    <definedName name="XRefPaste54Row" localSheetId="29" hidden="1">#REF!</definedName>
    <definedName name="XRefPaste54Row" localSheetId="11" hidden="1">#REF!</definedName>
    <definedName name="XRefPaste54Row" localSheetId="18" hidden="1">#REF!</definedName>
    <definedName name="XRefPaste54Row" localSheetId="38" hidden="1">#REF!</definedName>
    <definedName name="XRefPaste54Row" hidden="1">#REF!</definedName>
    <definedName name="XRefPaste55" localSheetId="9" hidden="1">#REF!</definedName>
    <definedName name="XRefPaste55" localSheetId="16" hidden="1">#REF!</definedName>
    <definedName name="XRefPaste55" localSheetId="10" hidden="1">'NFD CONSO'!#REF!</definedName>
    <definedName name="XRefPaste55" localSheetId="29" hidden="1">#REF!</definedName>
    <definedName name="XRefPaste55" localSheetId="11" hidden="1">#REF!</definedName>
    <definedName name="XRefPaste55" localSheetId="18" hidden="1">#REF!</definedName>
    <definedName name="XRefPaste55" localSheetId="38" hidden="1">#REF!</definedName>
    <definedName name="XRefPaste55" hidden="1">#REF!</definedName>
    <definedName name="XRefPaste55Row" localSheetId="9" hidden="1">#REF!</definedName>
    <definedName name="XRefPaste55Row" localSheetId="16" hidden="1">#REF!</definedName>
    <definedName name="XRefPaste55Row" localSheetId="10" hidden="1">'NFD CONSO'!#REF!</definedName>
    <definedName name="XRefPaste55Row" localSheetId="29" hidden="1">#REF!</definedName>
    <definedName name="XRefPaste55Row" localSheetId="11" hidden="1">#REF!</definedName>
    <definedName name="XRefPaste55Row" localSheetId="18" hidden="1">#REF!</definedName>
    <definedName name="XRefPaste55Row" localSheetId="38" hidden="1">#REF!</definedName>
    <definedName name="XRefPaste55Row" hidden="1">#REF!</definedName>
    <definedName name="XRefPaste56" localSheetId="9" hidden="1">#REF!</definedName>
    <definedName name="XRefPaste56" localSheetId="16" hidden="1">#REF!</definedName>
    <definedName name="XRefPaste56" localSheetId="10" hidden="1">'NFD CONSO'!#REF!</definedName>
    <definedName name="XRefPaste56" localSheetId="29" hidden="1">#REF!</definedName>
    <definedName name="XRefPaste56" localSheetId="11" hidden="1">#REF!</definedName>
    <definedName name="XRefPaste56" localSheetId="18" hidden="1">#REF!</definedName>
    <definedName name="XRefPaste56" localSheetId="38" hidden="1">#REF!</definedName>
    <definedName name="XRefPaste56" hidden="1">#REF!</definedName>
    <definedName name="XRefPaste56Row" localSheetId="9" hidden="1">#REF!</definedName>
    <definedName name="XRefPaste56Row" localSheetId="16" hidden="1">#REF!</definedName>
    <definedName name="XRefPaste56Row" localSheetId="10" hidden="1">'NFD CONSO'!#REF!</definedName>
    <definedName name="XRefPaste56Row" localSheetId="29" hidden="1">#REF!</definedName>
    <definedName name="XRefPaste56Row" localSheetId="11" hidden="1">#REF!</definedName>
    <definedName name="XRefPaste56Row" localSheetId="18" hidden="1">#REF!</definedName>
    <definedName name="XRefPaste56Row" localSheetId="38" hidden="1">#REF!</definedName>
    <definedName name="XRefPaste56Row" hidden="1">#REF!</definedName>
    <definedName name="XRefPaste57" localSheetId="9" hidden="1">#REF!</definedName>
    <definedName name="XRefPaste57" localSheetId="16" hidden="1">#REF!</definedName>
    <definedName name="XRefPaste57" localSheetId="10" hidden="1">'NFD CONSO'!#REF!</definedName>
    <definedName name="XRefPaste57" localSheetId="29" hidden="1">#REF!</definedName>
    <definedName name="XRefPaste57" localSheetId="11" hidden="1">#REF!</definedName>
    <definedName name="XRefPaste57" localSheetId="18" hidden="1">#REF!</definedName>
    <definedName name="XRefPaste57" localSheetId="38" hidden="1">#REF!</definedName>
    <definedName name="XRefPaste57" hidden="1">#REF!</definedName>
    <definedName name="XRefPaste57Row" localSheetId="9" hidden="1">#REF!</definedName>
    <definedName name="XRefPaste57Row" localSheetId="16" hidden="1">#REF!</definedName>
    <definedName name="XRefPaste57Row" localSheetId="10" hidden="1">'NFD CONSO'!#REF!</definedName>
    <definedName name="XRefPaste57Row" localSheetId="29" hidden="1">#REF!</definedName>
    <definedName name="XRefPaste57Row" localSheetId="11" hidden="1">#REF!</definedName>
    <definedName name="XRefPaste57Row" localSheetId="18" hidden="1">#REF!</definedName>
    <definedName name="XRefPaste57Row" localSheetId="38" hidden="1">#REF!</definedName>
    <definedName name="XRefPaste57Row" hidden="1">#REF!</definedName>
    <definedName name="XRefPaste58" localSheetId="9" hidden="1">#REF!</definedName>
    <definedName name="XRefPaste58" localSheetId="16" hidden="1">#REF!</definedName>
    <definedName name="XRefPaste58" localSheetId="10" hidden="1">'NFD CONSO'!#REF!</definedName>
    <definedName name="XRefPaste58" localSheetId="29" hidden="1">#REF!</definedName>
    <definedName name="XRefPaste58" localSheetId="11" hidden="1">#REF!</definedName>
    <definedName name="XRefPaste58" localSheetId="18" hidden="1">#REF!</definedName>
    <definedName name="XRefPaste58" localSheetId="38" hidden="1">#REF!</definedName>
    <definedName name="XRefPaste58" hidden="1">#REF!</definedName>
    <definedName name="XRefPaste58Row" localSheetId="9" hidden="1">#REF!</definedName>
    <definedName name="XRefPaste58Row" localSheetId="16" hidden="1">#REF!</definedName>
    <definedName name="XRefPaste58Row" localSheetId="10" hidden="1">'NFD CONSO'!#REF!</definedName>
    <definedName name="XRefPaste58Row" localSheetId="29" hidden="1">#REF!</definedName>
    <definedName name="XRefPaste58Row" localSheetId="11" hidden="1">#REF!</definedName>
    <definedName name="XRefPaste58Row" localSheetId="18" hidden="1">#REF!</definedName>
    <definedName name="XRefPaste58Row" localSheetId="38" hidden="1">#REF!</definedName>
    <definedName name="XRefPaste58Row" hidden="1">#REF!</definedName>
    <definedName name="XRefPaste59" localSheetId="9" hidden="1">#REF!</definedName>
    <definedName name="XRefPaste59" localSheetId="16" hidden="1">#REF!</definedName>
    <definedName name="XRefPaste59" localSheetId="10" hidden="1">'NFD CONSO'!#REF!</definedName>
    <definedName name="XRefPaste59" localSheetId="29" hidden="1">#REF!</definedName>
    <definedName name="XRefPaste59" localSheetId="11" hidden="1">#REF!</definedName>
    <definedName name="XRefPaste59" localSheetId="18" hidden="1">#REF!</definedName>
    <definedName name="XRefPaste59" localSheetId="38" hidden="1">#REF!</definedName>
    <definedName name="XRefPaste59" hidden="1">#REF!</definedName>
    <definedName name="XRefPaste59Row" localSheetId="9" hidden="1">#REF!</definedName>
    <definedName name="XRefPaste59Row" localSheetId="16" hidden="1">#REF!</definedName>
    <definedName name="XRefPaste59Row" localSheetId="10" hidden="1">'NFD CONSO'!#REF!</definedName>
    <definedName name="XRefPaste59Row" localSheetId="29" hidden="1">#REF!</definedName>
    <definedName name="XRefPaste59Row" localSheetId="11" hidden="1">#REF!</definedName>
    <definedName name="XRefPaste59Row" localSheetId="18" hidden="1">#REF!</definedName>
    <definedName name="XRefPaste59Row" localSheetId="38" hidden="1">#REF!</definedName>
    <definedName name="XRefPaste59Row" hidden="1">#REF!</definedName>
    <definedName name="XRefPaste5Row" localSheetId="9" hidden="1">#REF!</definedName>
    <definedName name="XRefPaste5Row" localSheetId="16" hidden="1">#REF!</definedName>
    <definedName name="XRefPaste5Row" localSheetId="10" hidden="1">'NFD CONSO'!#REF!</definedName>
    <definedName name="XRefPaste5Row" localSheetId="29" hidden="1">#REF!</definedName>
    <definedName name="XRefPaste5Row" localSheetId="11" hidden="1">#REF!</definedName>
    <definedName name="XRefPaste5Row" localSheetId="18" hidden="1">#REF!</definedName>
    <definedName name="XRefPaste5Row" localSheetId="38" hidden="1">#REF!</definedName>
    <definedName name="XRefPaste5Row" hidden="1">#REF!</definedName>
    <definedName name="XRefPaste6" localSheetId="9" hidden="1">#REF!</definedName>
    <definedName name="XRefPaste6" localSheetId="16" hidden="1">#REF!</definedName>
    <definedName name="XRefPaste6" localSheetId="10" hidden="1">'NFD CONSO'!#REF!</definedName>
    <definedName name="XRefPaste6" localSheetId="29" hidden="1">#REF!</definedName>
    <definedName name="XRefPaste6" localSheetId="11" hidden="1">#REF!</definedName>
    <definedName name="XRefPaste6" localSheetId="18" hidden="1">#REF!</definedName>
    <definedName name="XRefPaste6" localSheetId="38" hidden="1">#REF!</definedName>
    <definedName name="XRefPaste6" hidden="1">#REF!</definedName>
    <definedName name="XRefPaste60" localSheetId="9" hidden="1">#REF!</definedName>
    <definedName name="XRefPaste60" localSheetId="16" hidden="1">#REF!</definedName>
    <definedName name="XRefPaste60" localSheetId="10" hidden="1">'NFD CONSO'!#REF!</definedName>
    <definedName name="XRefPaste60" localSheetId="29" hidden="1">#REF!</definedName>
    <definedName name="XRefPaste60" localSheetId="11" hidden="1">#REF!</definedName>
    <definedName name="XRefPaste60" localSheetId="18" hidden="1">#REF!</definedName>
    <definedName name="XRefPaste60" localSheetId="38" hidden="1">#REF!</definedName>
    <definedName name="XRefPaste60" hidden="1">#REF!</definedName>
    <definedName name="XRefPaste60Row" localSheetId="9" hidden="1">#REF!</definedName>
    <definedName name="XRefPaste60Row" localSheetId="16" hidden="1">#REF!</definedName>
    <definedName name="XRefPaste60Row" localSheetId="10" hidden="1">'NFD CONSO'!#REF!</definedName>
    <definedName name="XRefPaste60Row" localSheetId="29" hidden="1">#REF!</definedName>
    <definedName name="XRefPaste60Row" localSheetId="11" hidden="1">#REF!</definedName>
    <definedName name="XRefPaste60Row" localSheetId="18" hidden="1">#REF!</definedName>
    <definedName name="XRefPaste60Row" localSheetId="38" hidden="1">#REF!</definedName>
    <definedName name="XRefPaste60Row" hidden="1">#REF!</definedName>
    <definedName name="XRefPaste61" localSheetId="9" hidden="1">#REF!</definedName>
    <definedName name="XRefPaste61" localSheetId="16" hidden="1">#REF!</definedName>
    <definedName name="XRefPaste61" localSheetId="10" hidden="1">'NFD CONSO'!#REF!</definedName>
    <definedName name="XRefPaste61" localSheetId="29" hidden="1">#REF!</definedName>
    <definedName name="XRefPaste61" localSheetId="11" hidden="1">#REF!</definedName>
    <definedName name="XRefPaste61" localSheetId="18" hidden="1">#REF!</definedName>
    <definedName name="XRefPaste61" localSheetId="38" hidden="1">#REF!</definedName>
    <definedName name="XRefPaste61" hidden="1">#REF!</definedName>
    <definedName name="XRefPaste61Row" localSheetId="9" hidden="1">#REF!</definedName>
    <definedName name="XRefPaste61Row" localSheetId="16" hidden="1">#REF!</definedName>
    <definedName name="XRefPaste61Row" localSheetId="10" hidden="1">'NFD CONSO'!#REF!</definedName>
    <definedName name="XRefPaste61Row" localSheetId="29" hidden="1">#REF!</definedName>
    <definedName name="XRefPaste61Row" localSheetId="11" hidden="1">#REF!</definedName>
    <definedName name="XRefPaste61Row" localSheetId="18" hidden="1">#REF!</definedName>
    <definedName name="XRefPaste61Row" localSheetId="38" hidden="1">#REF!</definedName>
    <definedName name="XRefPaste61Row" hidden="1">#REF!</definedName>
    <definedName name="XRefPaste62" localSheetId="9" hidden="1">#REF!</definedName>
    <definedName name="XRefPaste62" localSheetId="16" hidden="1">#REF!</definedName>
    <definedName name="XRefPaste62" localSheetId="10" hidden="1">'NFD CONSO'!#REF!</definedName>
    <definedName name="XRefPaste62" localSheetId="29" hidden="1">#REF!</definedName>
    <definedName name="XRefPaste62" localSheetId="11" hidden="1">#REF!</definedName>
    <definedName name="XRefPaste62" localSheetId="18" hidden="1">#REF!</definedName>
    <definedName name="XRefPaste62" localSheetId="38" hidden="1">#REF!</definedName>
    <definedName name="XRefPaste62" hidden="1">#REF!</definedName>
    <definedName name="XRefPaste62Row" localSheetId="9" hidden="1">#REF!</definedName>
    <definedName name="XRefPaste62Row" localSheetId="16" hidden="1">#REF!</definedName>
    <definedName name="XRefPaste62Row" localSheetId="10" hidden="1">'NFD CONSO'!#REF!</definedName>
    <definedName name="XRefPaste62Row" localSheetId="29" hidden="1">#REF!</definedName>
    <definedName name="XRefPaste62Row" localSheetId="11" hidden="1">#REF!</definedName>
    <definedName name="XRefPaste62Row" localSheetId="18" hidden="1">#REF!</definedName>
    <definedName name="XRefPaste62Row" localSheetId="38" hidden="1">#REF!</definedName>
    <definedName name="XRefPaste62Row" hidden="1">#REF!</definedName>
    <definedName name="XRefPaste63" localSheetId="9" hidden="1">#REF!</definedName>
    <definedName name="XRefPaste63" localSheetId="16" hidden="1">#REF!</definedName>
    <definedName name="XRefPaste63" localSheetId="10" hidden="1">'NFD CONSO'!#REF!</definedName>
    <definedName name="XRefPaste63" localSheetId="29" hidden="1">#REF!</definedName>
    <definedName name="XRefPaste63" localSheetId="11" hidden="1">#REF!</definedName>
    <definedName name="XRefPaste63" localSheetId="18" hidden="1">#REF!</definedName>
    <definedName name="XRefPaste63" localSheetId="38" hidden="1">#REF!</definedName>
    <definedName name="XRefPaste63" hidden="1">#REF!</definedName>
    <definedName name="XRefPaste63Row" localSheetId="9" hidden="1">#REF!</definedName>
    <definedName name="XRefPaste63Row" localSheetId="16" hidden="1">#REF!</definedName>
    <definedName name="XRefPaste63Row" localSheetId="10" hidden="1">'NFD CONSO'!#REF!</definedName>
    <definedName name="XRefPaste63Row" localSheetId="29" hidden="1">#REF!</definedName>
    <definedName name="XRefPaste63Row" localSheetId="11" hidden="1">#REF!</definedName>
    <definedName name="XRefPaste63Row" localSheetId="18" hidden="1">#REF!</definedName>
    <definedName name="XRefPaste63Row" localSheetId="38" hidden="1">#REF!</definedName>
    <definedName name="XRefPaste63Row" hidden="1">#REF!</definedName>
    <definedName name="XRefPaste64" localSheetId="9" hidden="1">#REF!</definedName>
    <definedName name="XRefPaste64" localSheetId="16" hidden="1">#REF!</definedName>
    <definedName name="XRefPaste64" localSheetId="10" hidden="1">'NFD CONSO'!#REF!</definedName>
    <definedName name="XRefPaste64" localSheetId="29" hidden="1">#REF!</definedName>
    <definedName name="XRefPaste64" localSheetId="11" hidden="1">#REF!</definedName>
    <definedName name="XRefPaste64" localSheetId="18" hidden="1">#REF!</definedName>
    <definedName name="XRefPaste64" localSheetId="38" hidden="1">#REF!</definedName>
    <definedName name="XRefPaste64" hidden="1">#REF!</definedName>
    <definedName name="XRefPaste64Row" localSheetId="9" hidden="1">#REF!</definedName>
    <definedName name="XRefPaste64Row" localSheetId="16" hidden="1">#REF!</definedName>
    <definedName name="XRefPaste64Row" localSheetId="10" hidden="1">'NFD CONSO'!#REF!</definedName>
    <definedName name="XRefPaste64Row" localSheetId="29" hidden="1">#REF!</definedName>
    <definedName name="XRefPaste64Row" localSheetId="11" hidden="1">#REF!</definedName>
    <definedName name="XRefPaste64Row" localSheetId="18" hidden="1">#REF!</definedName>
    <definedName name="XRefPaste64Row" localSheetId="38" hidden="1">#REF!</definedName>
    <definedName name="XRefPaste64Row" hidden="1">#REF!</definedName>
    <definedName name="XRefPaste65" localSheetId="9" hidden="1">#REF!</definedName>
    <definedName name="XRefPaste65" localSheetId="16" hidden="1">#REF!</definedName>
    <definedName name="XRefPaste65" localSheetId="10" hidden="1">'NFD CONSO'!#REF!</definedName>
    <definedName name="XRefPaste65" localSheetId="29" hidden="1">#REF!</definedName>
    <definedName name="XRefPaste65" localSheetId="11" hidden="1">#REF!</definedName>
    <definedName name="XRefPaste65" localSheetId="18" hidden="1">#REF!</definedName>
    <definedName name="XRefPaste65" localSheetId="38" hidden="1">#REF!</definedName>
    <definedName name="XRefPaste65" hidden="1">#REF!</definedName>
    <definedName name="XRefPaste65Row" localSheetId="9" hidden="1">#REF!</definedName>
    <definedName name="XRefPaste65Row" localSheetId="16" hidden="1">#REF!</definedName>
    <definedName name="XRefPaste65Row" localSheetId="10" hidden="1">'NFD CONSO'!#REF!</definedName>
    <definedName name="XRefPaste65Row" localSheetId="29" hidden="1">#REF!</definedName>
    <definedName name="XRefPaste65Row" localSheetId="11" hidden="1">#REF!</definedName>
    <definedName name="XRefPaste65Row" localSheetId="18" hidden="1">#REF!</definedName>
    <definedName name="XRefPaste65Row" localSheetId="38" hidden="1">#REF!</definedName>
    <definedName name="XRefPaste65Row" hidden="1">#REF!</definedName>
    <definedName name="XRefPaste66" localSheetId="9" hidden="1">#REF!</definedName>
    <definedName name="XRefPaste66" localSheetId="16" hidden="1">#REF!</definedName>
    <definedName name="XRefPaste66" localSheetId="10" hidden="1">'NFD CONSO'!#REF!</definedName>
    <definedName name="XRefPaste66" localSheetId="29" hidden="1">#REF!</definedName>
    <definedName name="XRefPaste66" localSheetId="11" hidden="1">#REF!</definedName>
    <definedName name="XRefPaste66" localSheetId="18" hidden="1">#REF!</definedName>
    <definedName name="XRefPaste66" localSheetId="38" hidden="1">#REF!</definedName>
    <definedName name="XRefPaste66" hidden="1">#REF!</definedName>
    <definedName name="XRefPaste66Row" localSheetId="9" hidden="1">#REF!</definedName>
    <definedName name="XRefPaste66Row" localSheetId="16" hidden="1">#REF!</definedName>
    <definedName name="XRefPaste66Row" localSheetId="10" hidden="1">'NFD CONSO'!#REF!</definedName>
    <definedName name="XRefPaste66Row" localSheetId="29" hidden="1">#REF!</definedName>
    <definedName name="XRefPaste66Row" localSheetId="11" hidden="1">#REF!</definedName>
    <definedName name="XRefPaste66Row" localSheetId="18" hidden="1">#REF!</definedName>
    <definedName name="XRefPaste66Row" localSheetId="38" hidden="1">#REF!</definedName>
    <definedName name="XRefPaste66Row" hidden="1">#REF!</definedName>
    <definedName name="XRefPaste67" localSheetId="9" hidden="1">#REF!</definedName>
    <definedName name="XRefPaste67" localSheetId="16" hidden="1">#REF!</definedName>
    <definedName name="XRefPaste67" localSheetId="10" hidden="1">'NFD CONSO'!#REF!</definedName>
    <definedName name="XRefPaste67" localSheetId="29" hidden="1">#REF!</definedName>
    <definedName name="XRefPaste67" localSheetId="11" hidden="1">#REF!</definedName>
    <definedName name="XRefPaste67" localSheetId="18" hidden="1">#REF!</definedName>
    <definedName name="XRefPaste67" localSheetId="38" hidden="1">#REF!</definedName>
    <definedName name="XRefPaste67" hidden="1">#REF!</definedName>
    <definedName name="XRefPaste67Row" localSheetId="9" hidden="1">#REF!</definedName>
    <definedName name="XRefPaste67Row" localSheetId="16" hidden="1">#REF!</definedName>
    <definedName name="XRefPaste67Row" localSheetId="10" hidden="1">'NFD CONSO'!#REF!</definedName>
    <definedName name="XRefPaste67Row" localSheetId="29" hidden="1">#REF!</definedName>
    <definedName name="XRefPaste67Row" localSheetId="11" hidden="1">#REF!</definedName>
    <definedName name="XRefPaste67Row" localSheetId="18" hidden="1">#REF!</definedName>
    <definedName name="XRefPaste67Row" localSheetId="38" hidden="1">#REF!</definedName>
    <definedName name="XRefPaste67Row" hidden="1">#REF!</definedName>
    <definedName name="XRefPaste68" localSheetId="9" hidden="1">#REF!</definedName>
    <definedName name="XRefPaste68" localSheetId="16" hidden="1">#REF!</definedName>
    <definedName name="XRefPaste68" localSheetId="10" hidden="1">'NFD CONSO'!#REF!</definedName>
    <definedName name="XRefPaste68" localSheetId="29" hidden="1">#REF!</definedName>
    <definedName name="XRefPaste68" localSheetId="11" hidden="1">#REF!</definedName>
    <definedName name="XRefPaste68" localSheetId="18" hidden="1">#REF!</definedName>
    <definedName name="XRefPaste68" localSheetId="38" hidden="1">#REF!</definedName>
    <definedName name="XRefPaste68" hidden="1">#REF!</definedName>
    <definedName name="XRefPaste68Row" localSheetId="9" hidden="1">#REF!</definedName>
    <definedName name="XRefPaste68Row" localSheetId="16" hidden="1">#REF!</definedName>
    <definedName name="XRefPaste68Row" localSheetId="10" hidden="1">'NFD CONSO'!#REF!</definedName>
    <definedName name="XRefPaste68Row" localSheetId="29" hidden="1">#REF!</definedName>
    <definedName name="XRefPaste68Row" localSheetId="11" hidden="1">#REF!</definedName>
    <definedName name="XRefPaste68Row" localSheetId="18" hidden="1">#REF!</definedName>
    <definedName name="XRefPaste68Row" localSheetId="38" hidden="1">#REF!</definedName>
    <definedName name="XRefPaste68Row" hidden="1">#REF!</definedName>
    <definedName name="XRefPaste69" localSheetId="9" hidden="1">#REF!</definedName>
    <definedName name="XRefPaste69" localSheetId="16" hidden="1">#REF!</definedName>
    <definedName name="XRefPaste69" localSheetId="10" hidden="1">'NFD CONSO'!#REF!</definedName>
    <definedName name="XRefPaste69" localSheetId="29" hidden="1">#REF!</definedName>
    <definedName name="XRefPaste69" localSheetId="11" hidden="1">#REF!</definedName>
    <definedName name="XRefPaste69" localSheetId="18" hidden="1">#REF!</definedName>
    <definedName name="XRefPaste69" localSheetId="38" hidden="1">#REF!</definedName>
    <definedName name="XRefPaste69" hidden="1">#REF!</definedName>
    <definedName name="XRefPaste69Row" localSheetId="9" hidden="1">#REF!</definedName>
    <definedName name="XRefPaste69Row" localSheetId="16" hidden="1">#REF!</definedName>
    <definedName name="XRefPaste69Row" localSheetId="10" hidden="1">'NFD CONSO'!#REF!</definedName>
    <definedName name="XRefPaste69Row" localSheetId="29" hidden="1">#REF!</definedName>
    <definedName name="XRefPaste69Row" localSheetId="11" hidden="1">#REF!</definedName>
    <definedName name="XRefPaste69Row" localSheetId="18" hidden="1">#REF!</definedName>
    <definedName name="XRefPaste69Row" localSheetId="38" hidden="1">#REF!</definedName>
    <definedName name="XRefPaste69Row" hidden="1">#REF!</definedName>
    <definedName name="XRefPaste6Row" localSheetId="9" hidden="1">#REF!</definedName>
    <definedName name="XRefPaste6Row" localSheetId="16" hidden="1">#REF!</definedName>
    <definedName name="XRefPaste6Row" localSheetId="10" hidden="1">'NFD CONSO'!#REF!</definedName>
    <definedName name="XRefPaste6Row" localSheetId="29" hidden="1">#REF!</definedName>
    <definedName name="XRefPaste6Row" localSheetId="11" hidden="1">#REF!</definedName>
    <definedName name="XRefPaste6Row" localSheetId="18" hidden="1">#REF!</definedName>
    <definedName name="XRefPaste6Row" localSheetId="38" hidden="1">#REF!</definedName>
    <definedName name="XRefPaste6Row" hidden="1">#REF!</definedName>
    <definedName name="XRefPaste7" localSheetId="9" hidden="1">#REF!</definedName>
    <definedName name="XRefPaste7" localSheetId="16" hidden="1">#REF!</definedName>
    <definedName name="XRefPaste7" localSheetId="10" hidden="1">'NFD CONSO'!#REF!</definedName>
    <definedName name="XRefPaste7" localSheetId="29" hidden="1">#REF!</definedName>
    <definedName name="XRefPaste7" localSheetId="11" hidden="1">#REF!</definedName>
    <definedName name="XRefPaste7" localSheetId="18" hidden="1">#REF!</definedName>
    <definedName name="XRefPaste7" localSheetId="38" hidden="1">#REF!</definedName>
    <definedName name="XRefPaste7" hidden="1">#REF!</definedName>
    <definedName name="XRefPaste70" localSheetId="9" hidden="1">#REF!</definedName>
    <definedName name="XRefPaste70" localSheetId="16" hidden="1">#REF!</definedName>
    <definedName name="XRefPaste70" localSheetId="10" hidden="1">'NFD CONSO'!#REF!</definedName>
    <definedName name="XRefPaste70" localSheetId="29" hidden="1">#REF!</definedName>
    <definedName name="XRefPaste70" localSheetId="11" hidden="1">#REF!</definedName>
    <definedName name="XRefPaste70" localSheetId="18" hidden="1">#REF!</definedName>
    <definedName name="XRefPaste70" localSheetId="38" hidden="1">#REF!</definedName>
    <definedName name="XRefPaste70" hidden="1">#REF!</definedName>
    <definedName name="XRefPaste70Row" localSheetId="9" hidden="1">#REF!</definedName>
    <definedName name="XRefPaste70Row" localSheetId="16" hidden="1">#REF!</definedName>
    <definedName name="XRefPaste70Row" localSheetId="10" hidden="1">'NFD CONSO'!#REF!</definedName>
    <definedName name="XRefPaste70Row" localSheetId="29" hidden="1">#REF!</definedName>
    <definedName name="XRefPaste70Row" localSheetId="11" hidden="1">#REF!</definedName>
    <definedName name="XRefPaste70Row" localSheetId="18" hidden="1">#REF!</definedName>
    <definedName name="XRefPaste70Row" localSheetId="38" hidden="1">#REF!</definedName>
    <definedName name="XRefPaste70Row" hidden="1">#REF!</definedName>
    <definedName name="XRefPaste71" localSheetId="9" hidden="1">#REF!</definedName>
    <definedName name="XRefPaste71" localSheetId="16" hidden="1">#REF!</definedName>
    <definedName name="XRefPaste71" localSheetId="10" hidden="1">'NFD CONSO'!#REF!</definedName>
    <definedName name="XRefPaste71" localSheetId="29" hidden="1">#REF!</definedName>
    <definedName name="XRefPaste71" localSheetId="11" hidden="1">#REF!</definedName>
    <definedName name="XRefPaste71" localSheetId="18" hidden="1">#REF!</definedName>
    <definedName name="XRefPaste71" localSheetId="38" hidden="1">#REF!</definedName>
    <definedName name="XRefPaste71" hidden="1">#REF!</definedName>
    <definedName name="XRefPaste71Row" localSheetId="9" hidden="1">#REF!</definedName>
    <definedName name="XRefPaste71Row" localSheetId="16" hidden="1">#REF!</definedName>
    <definedName name="XRefPaste71Row" localSheetId="10" hidden="1">'NFD CONSO'!#REF!</definedName>
    <definedName name="XRefPaste71Row" localSheetId="29" hidden="1">#REF!</definedName>
    <definedName name="XRefPaste71Row" localSheetId="11" hidden="1">#REF!</definedName>
    <definedName name="XRefPaste71Row" localSheetId="18" hidden="1">#REF!</definedName>
    <definedName name="XRefPaste71Row" localSheetId="38" hidden="1">#REF!</definedName>
    <definedName name="XRefPaste71Row" hidden="1">#REF!</definedName>
    <definedName name="XRefPaste72" localSheetId="9" hidden="1">#REF!</definedName>
    <definedName name="XRefPaste72" localSheetId="16" hidden="1">#REF!</definedName>
    <definedName name="XRefPaste72" localSheetId="10" hidden="1">'NFD CONSO'!#REF!</definedName>
    <definedName name="XRefPaste72" localSheetId="29" hidden="1">#REF!</definedName>
    <definedName name="XRefPaste72" localSheetId="11" hidden="1">#REF!</definedName>
    <definedName name="XRefPaste72" localSheetId="18" hidden="1">#REF!</definedName>
    <definedName name="XRefPaste72" localSheetId="38" hidden="1">#REF!</definedName>
    <definedName name="XRefPaste72" hidden="1">#REF!</definedName>
    <definedName name="XRefPaste72Row" localSheetId="9" hidden="1">#REF!</definedName>
    <definedName name="XRefPaste72Row" localSheetId="16" hidden="1">#REF!</definedName>
    <definedName name="XRefPaste72Row" localSheetId="10" hidden="1">'NFD CONSO'!#REF!</definedName>
    <definedName name="XRefPaste72Row" localSheetId="29" hidden="1">#REF!</definedName>
    <definedName name="XRefPaste72Row" localSheetId="11" hidden="1">#REF!</definedName>
    <definedName name="XRefPaste72Row" localSheetId="18" hidden="1">#REF!</definedName>
    <definedName name="XRefPaste72Row" localSheetId="38" hidden="1">#REF!</definedName>
    <definedName name="XRefPaste72Row" hidden="1">#REF!</definedName>
    <definedName name="XRefPaste73" localSheetId="9" hidden="1">#REF!</definedName>
    <definedName name="XRefPaste73" localSheetId="16" hidden="1">#REF!</definedName>
    <definedName name="XRefPaste73" localSheetId="10" hidden="1">'NFD CONSO'!#REF!</definedName>
    <definedName name="XRefPaste73" localSheetId="29" hidden="1">#REF!</definedName>
    <definedName name="XRefPaste73" localSheetId="11" hidden="1">#REF!</definedName>
    <definedName name="XRefPaste73" localSheetId="18" hidden="1">#REF!</definedName>
    <definedName name="XRefPaste73" localSheetId="38" hidden="1">#REF!</definedName>
    <definedName name="XRefPaste73" hidden="1">#REF!</definedName>
    <definedName name="XRefPaste73Row" localSheetId="9" hidden="1">#REF!</definedName>
    <definedName name="XRefPaste73Row" localSheetId="16" hidden="1">#REF!</definedName>
    <definedName name="XRefPaste73Row" localSheetId="10" hidden="1">'NFD CONSO'!#REF!</definedName>
    <definedName name="XRefPaste73Row" localSheetId="29" hidden="1">#REF!</definedName>
    <definedName name="XRefPaste73Row" localSheetId="11" hidden="1">#REF!</definedName>
    <definedName name="XRefPaste73Row" localSheetId="18" hidden="1">#REF!</definedName>
    <definedName name="XRefPaste73Row" localSheetId="38" hidden="1">#REF!</definedName>
    <definedName name="XRefPaste73Row" hidden="1">#REF!</definedName>
    <definedName name="XRefPaste74" localSheetId="9" hidden="1">#REF!</definedName>
    <definedName name="XRefPaste74" localSheetId="16" hidden="1">#REF!</definedName>
    <definedName name="XRefPaste74" localSheetId="10" hidden="1">'NFD CONSO'!#REF!</definedName>
    <definedName name="XRefPaste74" localSheetId="29" hidden="1">#REF!</definedName>
    <definedName name="XRefPaste74" localSheetId="11" hidden="1">#REF!</definedName>
    <definedName name="XRefPaste74" localSheetId="18" hidden="1">#REF!</definedName>
    <definedName name="XRefPaste74" localSheetId="38" hidden="1">#REF!</definedName>
    <definedName name="XRefPaste74" hidden="1">#REF!</definedName>
    <definedName name="XRefPaste74Row" localSheetId="9" hidden="1">#REF!</definedName>
    <definedName name="XRefPaste74Row" localSheetId="16" hidden="1">#REF!</definedName>
    <definedName name="XRefPaste74Row" localSheetId="10" hidden="1">'NFD CONSO'!#REF!</definedName>
    <definedName name="XRefPaste74Row" localSheetId="29" hidden="1">#REF!</definedName>
    <definedName name="XRefPaste74Row" localSheetId="11" hidden="1">#REF!</definedName>
    <definedName name="XRefPaste74Row" localSheetId="18" hidden="1">#REF!</definedName>
    <definedName name="XRefPaste74Row" localSheetId="38" hidden="1">#REF!</definedName>
    <definedName name="XRefPaste74Row" hidden="1">#REF!</definedName>
    <definedName name="XRefPaste75" localSheetId="9" hidden="1">#REF!</definedName>
    <definedName name="XRefPaste75" localSheetId="16" hidden="1">#REF!</definedName>
    <definedName name="XRefPaste75" localSheetId="10" hidden="1">'NFD CONSO'!#REF!</definedName>
    <definedName name="XRefPaste75" localSheetId="29" hidden="1">#REF!</definedName>
    <definedName name="XRefPaste75" localSheetId="11" hidden="1">#REF!</definedName>
    <definedName name="XRefPaste75" localSheetId="18" hidden="1">#REF!</definedName>
    <definedName name="XRefPaste75" localSheetId="38" hidden="1">#REF!</definedName>
    <definedName name="XRefPaste75" hidden="1">#REF!</definedName>
    <definedName name="XRefPaste75Row" localSheetId="9" hidden="1">#REF!</definedName>
    <definedName name="XRefPaste75Row" localSheetId="16" hidden="1">#REF!</definedName>
    <definedName name="XRefPaste75Row" localSheetId="10" hidden="1">'NFD CONSO'!#REF!</definedName>
    <definedName name="XRefPaste75Row" localSheetId="29" hidden="1">#REF!</definedName>
    <definedName name="XRefPaste75Row" localSheetId="11" hidden="1">#REF!</definedName>
    <definedName name="XRefPaste75Row" localSheetId="18" hidden="1">#REF!</definedName>
    <definedName name="XRefPaste75Row" localSheetId="38" hidden="1">#REF!</definedName>
    <definedName name="XRefPaste75Row" hidden="1">#REF!</definedName>
    <definedName name="XRefPaste76" localSheetId="9" hidden="1">#REF!</definedName>
    <definedName name="XRefPaste76" localSheetId="16" hidden="1">#REF!</definedName>
    <definedName name="XRefPaste76" localSheetId="10" hidden="1">'NFD CONSO'!#REF!</definedName>
    <definedName name="XRefPaste76" localSheetId="29" hidden="1">#REF!</definedName>
    <definedName name="XRefPaste76" localSheetId="11" hidden="1">#REF!</definedName>
    <definedName name="XRefPaste76" localSheetId="18" hidden="1">#REF!</definedName>
    <definedName name="XRefPaste76" localSheetId="38" hidden="1">#REF!</definedName>
    <definedName name="XRefPaste76" hidden="1">#REF!</definedName>
    <definedName name="XRefPaste76Row" localSheetId="9" hidden="1">#REF!</definedName>
    <definedName name="XRefPaste76Row" localSheetId="16" hidden="1">#REF!</definedName>
    <definedName name="XRefPaste76Row" localSheetId="10" hidden="1">'NFD CONSO'!#REF!</definedName>
    <definedName name="XRefPaste76Row" localSheetId="29" hidden="1">#REF!</definedName>
    <definedName name="XRefPaste76Row" localSheetId="11" hidden="1">#REF!</definedName>
    <definedName name="XRefPaste76Row" localSheetId="18" hidden="1">#REF!</definedName>
    <definedName name="XRefPaste76Row" localSheetId="38" hidden="1">#REF!</definedName>
    <definedName name="XRefPaste76Row" hidden="1">#REF!</definedName>
    <definedName name="XRefPaste77" localSheetId="9" hidden="1">#REF!</definedName>
    <definedName name="XRefPaste77" localSheetId="16" hidden="1">#REF!</definedName>
    <definedName name="XRefPaste77" localSheetId="10" hidden="1">'NFD CONSO'!#REF!</definedName>
    <definedName name="XRefPaste77" localSheetId="29" hidden="1">#REF!</definedName>
    <definedName name="XRefPaste77" localSheetId="11" hidden="1">#REF!</definedName>
    <definedName name="XRefPaste77" localSheetId="18" hidden="1">#REF!</definedName>
    <definedName name="XRefPaste77" localSheetId="38" hidden="1">#REF!</definedName>
    <definedName name="XRefPaste77" hidden="1">#REF!</definedName>
    <definedName name="XRefPaste77Row" localSheetId="9" hidden="1">#REF!</definedName>
    <definedName name="XRefPaste77Row" localSheetId="16" hidden="1">#REF!</definedName>
    <definedName name="XRefPaste77Row" localSheetId="10" hidden="1">'NFD CONSO'!#REF!</definedName>
    <definedName name="XRefPaste77Row" localSheetId="29" hidden="1">#REF!</definedName>
    <definedName name="XRefPaste77Row" localSheetId="11" hidden="1">#REF!</definedName>
    <definedName name="XRefPaste77Row" localSheetId="18" hidden="1">#REF!</definedName>
    <definedName name="XRefPaste77Row" localSheetId="38" hidden="1">#REF!</definedName>
    <definedName name="XRefPaste77Row" hidden="1">#REF!</definedName>
    <definedName name="XRefPaste78" localSheetId="9" hidden="1">#REF!</definedName>
    <definedName name="XRefPaste78" localSheetId="16" hidden="1">#REF!</definedName>
    <definedName name="XRefPaste78" localSheetId="10" hidden="1">'NFD CONSO'!#REF!</definedName>
    <definedName name="XRefPaste78" localSheetId="29" hidden="1">#REF!</definedName>
    <definedName name="XRefPaste78" localSheetId="11" hidden="1">#REF!</definedName>
    <definedName name="XRefPaste78" localSheetId="18" hidden="1">#REF!</definedName>
    <definedName name="XRefPaste78" localSheetId="38" hidden="1">#REF!</definedName>
    <definedName name="XRefPaste78" hidden="1">#REF!</definedName>
    <definedName name="XRefPaste78Row" localSheetId="9" hidden="1">#REF!</definedName>
    <definedName name="XRefPaste78Row" localSheetId="16" hidden="1">#REF!</definedName>
    <definedName name="XRefPaste78Row" localSheetId="10" hidden="1">'NFD CONSO'!#REF!</definedName>
    <definedName name="XRefPaste78Row" localSheetId="29" hidden="1">#REF!</definedName>
    <definedName name="XRefPaste78Row" localSheetId="11" hidden="1">#REF!</definedName>
    <definedName name="XRefPaste78Row" localSheetId="18" hidden="1">#REF!</definedName>
    <definedName name="XRefPaste78Row" localSheetId="38" hidden="1">#REF!</definedName>
    <definedName name="XRefPaste78Row" hidden="1">#REF!</definedName>
    <definedName name="XRefPaste79" localSheetId="9" hidden="1">#REF!</definedName>
    <definedName name="XRefPaste79" localSheetId="16" hidden="1">#REF!</definedName>
    <definedName name="XRefPaste79" localSheetId="10" hidden="1">'NFD CONSO'!#REF!</definedName>
    <definedName name="XRefPaste79" localSheetId="29" hidden="1">#REF!</definedName>
    <definedName name="XRefPaste79" localSheetId="11" hidden="1">#REF!</definedName>
    <definedName name="XRefPaste79" localSheetId="18" hidden="1">#REF!</definedName>
    <definedName name="XRefPaste79" localSheetId="38" hidden="1">#REF!</definedName>
    <definedName name="XRefPaste79" hidden="1">#REF!</definedName>
    <definedName name="XRefPaste79Row" localSheetId="9" hidden="1">#REF!</definedName>
    <definedName name="XRefPaste79Row" localSheetId="16" hidden="1">#REF!</definedName>
    <definedName name="XRefPaste79Row" localSheetId="10" hidden="1">'NFD CONSO'!#REF!</definedName>
    <definedName name="XRefPaste79Row" localSheetId="29" hidden="1">#REF!</definedName>
    <definedName name="XRefPaste79Row" localSheetId="11" hidden="1">#REF!</definedName>
    <definedName name="XRefPaste79Row" localSheetId="18" hidden="1">#REF!</definedName>
    <definedName name="XRefPaste79Row" localSheetId="38" hidden="1">#REF!</definedName>
    <definedName name="XRefPaste79Row" hidden="1">#REF!</definedName>
    <definedName name="XRefPaste7Row" localSheetId="9" hidden="1">#REF!</definedName>
    <definedName name="XRefPaste7Row" localSheetId="16" hidden="1">#REF!</definedName>
    <definedName name="XRefPaste7Row" localSheetId="10" hidden="1">'NFD CONSO'!#REF!</definedName>
    <definedName name="XRefPaste7Row" localSheetId="29" hidden="1">#REF!</definedName>
    <definedName name="XRefPaste7Row" localSheetId="11" hidden="1">#REF!</definedName>
    <definedName name="XRefPaste7Row" localSheetId="18" hidden="1">#REF!</definedName>
    <definedName name="XRefPaste7Row" localSheetId="38" hidden="1">#REF!</definedName>
    <definedName name="XRefPaste7Row" hidden="1">#REF!</definedName>
    <definedName name="XRefPaste8" localSheetId="9" hidden="1">#REF!</definedName>
    <definedName name="XRefPaste8" localSheetId="16" hidden="1">#REF!</definedName>
    <definedName name="XRefPaste8" localSheetId="10" hidden="1">'NFD CONSO'!#REF!</definedName>
    <definedName name="XRefPaste8" localSheetId="29" hidden="1">#REF!</definedName>
    <definedName name="XRefPaste8" localSheetId="11" hidden="1">#REF!</definedName>
    <definedName name="XRefPaste8" localSheetId="18" hidden="1">#REF!</definedName>
    <definedName name="XRefPaste8" localSheetId="38" hidden="1">#REF!</definedName>
    <definedName name="XRefPaste8" hidden="1">#REF!</definedName>
    <definedName name="XRefPaste80" localSheetId="9" hidden="1">#REF!</definedName>
    <definedName name="XRefPaste80" localSheetId="16" hidden="1">#REF!</definedName>
    <definedName name="XRefPaste80" localSheetId="10" hidden="1">'NFD CONSO'!#REF!</definedName>
    <definedName name="XRefPaste80" localSheetId="29" hidden="1">#REF!</definedName>
    <definedName name="XRefPaste80" localSheetId="11" hidden="1">#REF!</definedName>
    <definedName name="XRefPaste80" localSheetId="18" hidden="1">#REF!</definedName>
    <definedName name="XRefPaste80" localSheetId="38" hidden="1">#REF!</definedName>
    <definedName name="XRefPaste80" hidden="1">#REF!</definedName>
    <definedName name="XRefPaste80Row" localSheetId="9" hidden="1">#REF!</definedName>
    <definedName name="XRefPaste80Row" localSheetId="16" hidden="1">#REF!</definedName>
    <definedName name="XRefPaste80Row" localSheetId="10" hidden="1">'NFD CONSO'!#REF!</definedName>
    <definedName name="XRefPaste80Row" localSheetId="29" hidden="1">#REF!</definedName>
    <definedName name="XRefPaste80Row" localSheetId="11" hidden="1">#REF!</definedName>
    <definedName name="XRefPaste80Row" localSheetId="18" hidden="1">#REF!</definedName>
    <definedName name="XRefPaste80Row" localSheetId="38" hidden="1">#REF!</definedName>
    <definedName name="XRefPaste80Row" hidden="1">#REF!</definedName>
    <definedName name="XRefPaste81" localSheetId="9" hidden="1">#REF!</definedName>
    <definedName name="XRefPaste81" localSheetId="51" hidden="1">#REF!</definedName>
    <definedName name="XRefPaste81" localSheetId="16" hidden="1">#REF!</definedName>
    <definedName name="XRefPaste81" localSheetId="10" hidden="1">'NFD CONSO'!#REF!</definedName>
    <definedName name="XRefPaste81" localSheetId="29" hidden="1">#REF!</definedName>
    <definedName name="XRefPaste81" localSheetId="11" hidden="1">#REF!</definedName>
    <definedName name="XRefPaste81" localSheetId="18" hidden="1">#REF!</definedName>
    <definedName name="XRefPaste81" localSheetId="38" hidden="1">#REF!</definedName>
    <definedName name="XRefPaste81" hidden="1">#REF!</definedName>
    <definedName name="XRefPaste81Row" localSheetId="9" hidden="1">#REF!</definedName>
    <definedName name="XRefPaste81Row" localSheetId="51" hidden="1">#REF!</definedName>
    <definedName name="XRefPaste81Row" localSheetId="16" hidden="1">#REF!</definedName>
    <definedName name="XRefPaste81Row" localSheetId="10" hidden="1">'NFD CONSO'!#REF!</definedName>
    <definedName name="XRefPaste81Row" localSheetId="29" hidden="1">#REF!</definedName>
    <definedName name="XRefPaste81Row" localSheetId="11" hidden="1">#REF!</definedName>
    <definedName name="XRefPaste81Row" localSheetId="18" hidden="1">#REF!</definedName>
    <definedName name="XRefPaste81Row" localSheetId="38" hidden="1">#REF!</definedName>
    <definedName name="XRefPaste81Row" hidden="1">#REF!</definedName>
    <definedName name="XRefPaste82" localSheetId="9" hidden="1">#REF!</definedName>
    <definedName name="XRefPaste82" localSheetId="51" hidden="1">#REF!</definedName>
    <definedName name="XRefPaste82" localSheetId="16" hidden="1">#REF!</definedName>
    <definedName name="XRefPaste82" localSheetId="10" hidden="1">'NFD CONSO'!#REF!</definedName>
    <definedName name="XRefPaste82" localSheetId="29" hidden="1">#REF!</definedName>
    <definedName name="XRefPaste82" localSheetId="11" hidden="1">#REF!</definedName>
    <definedName name="XRefPaste82" localSheetId="18" hidden="1">#REF!</definedName>
    <definedName name="XRefPaste82" localSheetId="38" hidden="1">#REF!</definedName>
    <definedName name="XRefPaste82" hidden="1">#REF!</definedName>
    <definedName name="XRefPaste82Row" localSheetId="9" hidden="1">#REF!</definedName>
    <definedName name="XRefPaste82Row" localSheetId="51" hidden="1">#REF!</definedName>
    <definedName name="XRefPaste82Row" localSheetId="16" hidden="1">#REF!</definedName>
    <definedName name="XRefPaste82Row" localSheetId="10" hidden="1">'NFD CONSO'!#REF!</definedName>
    <definedName name="XRefPaste82Row" localSheetId="29" hidden="1">#REF!</definedName>
    <definedName name="XRefPaste82Row" localSheetId="11" hidden="1">#REF!</definedName>
    <definedName name="XRefPaste82Row" localSheetId="18" hidden="1">#REF!</definedName>
    <definedName name="XRefPaste82Row" localSheetId="38" hidden="1">#REF!</definedName>
    <definedName name="XRefPaste82Row" hidden="1">#REF!</definedName>
    <definedName name="XRefPaste83" localSheetId="9" hidden="1">#REF!</definedName>
    <definedName name="XRefPaste83" localSheetId="51" hidden="1">#REF!</definedName>
    <definedName name="XRefPaste83" localSheetId="16" hidden="1">#REF!</definedName>
    <definedName name="XRefPaste83" localSheetId="10" hidden="1">'NFD CONSO'!#REF!</definedName>
    <definedName name="XRefPaste83" localSheetId="29" hidden="1">#REF!</definedName>
    <definedName name="XRefPaste83" localSheetId="11" hidden="1">#REF!</definedName>
    <definedName name="XRefPaste83" localSheetId="18" hidden="1">#REF!</definedName>
    <definedName name="XRefPaste83" localSheetId="38" hidden="1">#REF!</definedName>
    <definedName name="XRefPaste83" hidden="1">#REF!</definedName>
    <definedName name="XRefPaste83Row" localSheetId="9" hidden="1">#REF!</definedName>
    <definedName name="XRefPaste83Row" localSheetId="51" hidden="1">#REF!</definedName>
    <definedName name="XRefPaste83Row" localSheetId="16" hidden="1">#REF!</definedName>
    <definedName name="XRefPaste83Row" localSheetId="10" hidden="1">'NFD CONSO'!#REF!</definedName>
    <definedName name="XRefPaste83Row" localSheetId="29" hidden="1">#REF!</definedName>
    <definedName name="XRefPaste83Row" localSheetId="11" hidden="1">#REF!</definedName>
    <definedName name="XRefPaste83Row" localSheetId="18" hidden="1">#REF!</definedName>
    <definedName name="XRefPaste83Row" localSheetId="38" hidden="1">#REF!</definedName>
    <definedName name="XRefPaste83Row" hidden="1">#REF!</definedName>
    <definedName name="XRefPaste84" localSheetId="9" hidden="1">#REF!</definedName>
    <definedName name="XRefPaste84" localSheetId="51" hidden="1">#REF!</definedName>
    <definedName name="XRefPaste84" localSheetId="16" hidden="1">#REF!</definedName>
    <definedName name="XRefPaste84" localSheetId="10" hidden="1">'NFD CONSO'!#REF!</definedName>
    <definedName name="XRefPaste84" localSheetId="29" hidden="1">#REF!</definedName>
    <definedName name="XRefPaste84" localSheetId="11" hidden="1">#REF!</definedName>
    <definedName name="XRefPaste84" localSheetId="18" hidden="1">#REF!</definedName>
    <definedName name="XRefPaste84" localSheetId="38" hidden="1">#REF!</definedName>
    <definedName name="XRefPaste84" hidden="1">#REF!</definedName>
    <definedName name="XRefPaste84Row" localSheetId="9" hidden="1">#REF!</definedName>
    <definedName name="XRefPaste84Row" localSheetId="51" hidden="1">#REF!</definedName>
    <definedName name="XRefPaste84Row" localSheetId="16" hidden="1">#REF!</definedName>
    <definedName name="XRefPaste84Row" localSheetId="10" hidden="1">'NFD CONSO'!#REF!</definedName>
    <definedName name="XRefPaste84Row" localSheetId="29" hidden="1">#REF!</definedName>
    <definedName name="XRefPaste84Row" localSheetId="11" hidden="1">#REF!</definedName>
    <definedName name="XRefPaste84Row" localSheetId="18" hidden="1">#REF!</definedName>
    <definedName name="XRefPaste84Row" localSheetId="38" hidden="1">#REF!</definedName>
    <definedName name="XRefPaste84Row" hidden="1">#REF!</definedName>
    <definedName name="XRefPaste85" localSheetId="9" hidden="1">#REF!</definedName>
    <definedName name="XRefPaste85" localSheetId="51" hidden="1">#REF!</definedName>
    <definedName name="XRefPaste85" localSheetId="16" hidden="1">#REF!</definedName>
    <definedName name="XRefPaste85" localSheetId="10" hidden="1">'NFD CONSO'!#REF!</definedName>
    <definedName name="XRefPaste85" localSheetId="29" hidden="1">#REF!</definedName>
    <definedName name="XRefPaste85" localSheetId="11" hidden="1">#REF!</definedName>
    <definedName name="XRefPaste85" localSheetId="18" hidden="1">#REF!</definedName>
    <definedName name="XRefPaste85" localSheetId="38" hidden="1">#REF!</definedName>
    <definedName name="XRefPaste85" hidden="1">#REF!</definedName>
    <definedName name="XRefPaste85Row" localSheetId="9" hidden="1">#REF!</definedName>
    <definedName name="XRefPaste85Row" localSheetId="51" hidden="1">#REF!</definedName>
    <definedName name="XRefPaste85Row" localSheetId="16" hidden="1">#REF!</definedName>
    <definedName name="XRefPaste85Row" localSheetId="10" hidden="1">'NFD CONSO'!#REF!</definedName>
    <definedName name="XRefPaste85Row" localSheetId="29" hidden="1">#REF!</definedName>
    <definedName name="XRefPaste85Row" localSheetId="11" hidden="1">#REF!</definedName>
    <definedName name="XRefPaste85Row" localSheetId="18" hidden="1">#REF!</definedName>
    <definedName name="XRefPaste85Row" localSheetId="38" hidden="1">#REF!</definedName>
    <definedName name="XRefPaste85Row" hidden="1">#REF!</definedName>
    <definedName name="XRefPaste86" localSheetId="9" hidden="1">#REF!</definedName>
    <definedName name="XRefPaste86" localSheetId="51" hidden="1">#REF!</definedName>
    <definedName name="XRefPaste86" localSheetId="16" hidden="1">#REF!</definedName>
    <definedName name="XRefPaste86" localSheetId="10" hidden="1">'NFD CONSO'!#REF!</definedName>
    <definedName name="XRefPaste86" localSheetId="29" hidden="1">#REF!</definedName>
    <definedName name="XRefPaste86" localSheetId="11" hidden="1">#REF!</definedName>
    <definedName name="XRefPaste86" localSheetId="18" hidden="1">#REF!</definedName>
    <definedName name="XRefPaste86" localSheetId="38" hidden="1">#REF!</definedName>
    <definedName name="XRefPaste86" hidden="1">#REF!</definedName>
    <definedName name="XRefPaste86Row" localSheetId="9" hidden="1">#REF!</definedName>
    <definedName name="XRefPaste86Row" localSheetId="51" hidden="1">#REF!</definedName>
    <definedName name="XRefPaste86Row" localSheetId="16" hidden="1">#REF!</definedName>
    <definedName name="XRefPaste86Row" localSheetId="10" hidden="1">'NFD CONSO'!#REF!</definedName>
    <definedName name="XRefPaste86Row" localSheetId="29" hidden="1">#REF!</definedName>
    <definedName name="XRefPaste86Row" localSheetId="11" hidden="1">#REF!</definedName>
    <definedName name="XRefPaste86Row" localSheetId="18" hidden="1">#REF!</definedName>
    <definedName name="XRefPaste86Row" localSheetId="38" hidden="1">#REF!</definedName>
    <definedName name="XRefPaste86Row" hidden="1">#REF!</definedName>
    <definedName name="XRefPaste87" localSheetId="9" hidden="1">#REF!</definedName>
    <definedName name="XRefPaste87" localSheetId="51" hidden="1">#REF!</definedName>
    <definedName name="XRefPaste87" localSheetId="16" hidden="1">#REF!</definedName>
    <definedName name="XRefPaste87" localSheetId="10" hidden="1">'NFD CONSO'!#REF!</definedName>
    <definedName name="XRefPaste87" localSheetId="29" hidden="1">#REF!</definedName>
    <definedName name="XRefPaste87" localSheetId="11" hidden="1">#REF!</definedName>
    <definedName name="XRefPaste87" localSheetId="18" hidden="1">#REF!</definedName>
    <definedName name="XRefPaste87" localSheetId="38" hidden="1">#REF!</definedName>
    <definedName name="XRefPaste87" hidden="1">#REF!</definedName>
    <definedName name="XRefPaste87Row" localSheetId="9" hidden="1">#REF!</definedName>
    <definedName name="XRefPaste87Row" localSheetId="51" hidden="1">#REF!</definedName>
    <definedName name="XRefPaste87Row" localSheetId="16" hidden="1">#REF!</definedName>
    <definedName name="XRefPaste87Row" localSheetId="10" hidden="1">'NFD CONSO'!#REF!</definedName>
    <definedName name="XRefPaste87Row" localSheetId="29" hidden="1">#REF!</definedName>
    <definedName name="XRefPaste87Row" localSheetId="11" hidden="1">#REF!</definedName>
    <definedName name="XRefPaste87Row" localSheetId="18" hidden="1">#REF!</definedName>
    <definedName name="XRefPaste87Row" localSheetId="38" hidden="1">#REF!</definedName>
    <definedName name="XRefPaste87Row" hidden="1">#REF!</definedName>
    <definedName name="XRefPaste88" localSheetId="9" hidden="1">#REF!</definedName>
    <definedName name="XRefPaste88" localSheetId="51" hidden="1">#REF!</definedName>
    <definedName name="XRefPaste88" localSheetId="16" hidden="1">#REF!</definedName>
    <definedName name="XRefPaste88" localSheetId="10" hidden="1">'NFD CONSO'!#REF!</definedName>
    <definedName name="XRefPaste88" localSheetId="29" hidden="1">#REF!</definedName>
    <definedName name="XRefPaste88" localSheetId="11" hidden="1">#REF!</definedName>
    <definedName name="XRefPaste88" localSheetId="18" hidden="1">#REF!</definedName>
    <definedName name="XRefPaste88" localSheetId="38" hidden="1">#REF!</definedName>
    <definedName name="XRefPaste88" hidden="1">#REF!</definedName>
    <definedName name="XRefPaste88Row" localSheetId="9" hidden="1">#REF!</definedName>
    <definedName name="XRefPaste88Row" localSheetId="51" hidden="1">#REF!</definedName>
    <definedName name="XRefPaste88Row" localSheetId="16" hidden="1">#REF!</definedName>
    <definedName name="XRefPaste88Row" localSheetId="10" hidden="1">'NFD CONSO'!#REF!</definedName>
    <definedName name="XRefPaste88Row" localSheetId="29" hidden="1">#REF!</definedName>
    <definedName name="XRefPaste88Row" localSheetId="11" hidden="1">#REF!</definedName>
    <definedName name="XRefPaste88Row" localSheetId="18" hidden="1">#REF!</definedName>
    <definedName name="XRefPaste88Row" localSheetId="38" hidden="1">#REF!</definedName>
    <definedName name="XRefPaste88Row" hidden="1">#REF!</definedName>
    <definedName name="XRefPaste89" localSheetId="9" hidden="1">#REF!</definedName>
    <definedName name="XRefPaste89" localSheetId="51" hidden="1">#REF!</definedName>
    <definedName name="XRefPaste89" localSheetId="16" hidden="1">#REF!</definedName>
    <definedName name="XRefPaste89" localSheetId="10" hidden="1">'NFD CONSO'!#REF!</definedName>
    <definedName name="XRefPaste89" localSheetId="29" hidden="1">#REF!</definedName>
    <definedName name="XRefPaste89" localSheetId="11" hidden="1">#REF!</definedName>
    <definedName name="XRefPaste89" localSheetId="18" hidden="1">#REF!</definedName>
    <definedName name="XRefPaste89" localSheetId="38" hidden="1">#REF!</definedName>
    <definedName name="XRefPaste89" hidden="1">#REF!</definedName>
    <definedName name="XRefPaste89Row" localSheetId="9" hidden="1">#REF!</definedName>
    <definedName name="XRefPaste89Row" localSheetId="51" hidden="1">#REF!</definedName>
    <definedName name="XRefPaste89Row" localSheetId="16" hidden="1">#REF!</definedName>
    <definedName name="XRefPaste89Row" localSheetId="10" hidden="1">'NFD CONSO'!#REF!</definedName>
    <definedName name="XRefPaste89Row" localSheetId="29" hidden="1">#REF!</definedName>
    <definedName name="XRefPaste89Row" localSheetId="11" hidden="1">#REF!</definedName>
    <definedName name="XRefPaste89Row" localSheetId="18" hidden="1">#REF!</definedName>
    <definedName name="XRefPaste89Row" localSheetId="38" hidden="1">#REF!</definedName>
    <definedName name="XRefPaste89Row" hidden="1">#REF!</definedName>
    <definedName name="XRefPaste8Row" localSheetId="9" hidden="1">#REF!</definedName>
    <definedName name="XRefPaste8Row" localSheetId="51" hidden="1">#REF!</definedName>
    <definedName name="XRefPaste8Row" localSheetId="16" hidden="1">#REF!</definedName>
    <definedName name="XRefPaste8Row" localSheetId="10" hidden="1">'NFD CONSO'!#REF!</definedName>
    <definedName name="XRefPaste8Row" localSheetId="29" hidden="1">#REF!</definedName>
    <definedName name="XRefPaste8Row" localSheetId="11" hidden="1">#REF!</definedName>
    <definedName name="XRefPaste8Row" localSheetId="18" hidden="1">#REF!</definedName>
    <definedName name="XRefPaste8Row" localSheetId="38" hidden="1">#REF!</definedName>
    <definedName name="XRefPaste8Row" hidden="1">#REF!</definedName>
    <definedName name="XRefPaste9" localSheetId="9" hidden="1">#REF!</definedName>
    <definedName name="XRefPaste9" localSheetId="51" hidden="1">#REF!</definedName>
    <definedName name="XRefPaste9" localSheetId="16" hidden="1">#REF!</definedName>
    <definedName name="XRefPaste9" localSheetId="10" hidden="1">'NFD CONSO'!#REF!</definedName>
    <definedName name="XRefPaste9" localSheetId="29" hidden="1">#REF!</definedName>
    <definedName name="XRefPaste9" localSheetId="11" hidden="1">#REF!</definedName>
    <definedName name="XRefPaste9" localSheetId="18" hidden="1">#REF!</definedName>
    <definedName name="XRefPaste9" localSheetId="38" hidden="1">#REF!</definedName>
    <definedName name="XRefPaste9" hidden="1">#REF!</definedName>
    <definedName name="XRefPaste90" localSheetId="9" hidden="1">#REF!</definedName>
    <definedName name="XRefPaste90" localSheetId="16" hidden="1">#REF!</definedName>
    <definedName name="XRefPaste90" localSheetId="10" hidden="1">'NFD CONSO'!#REF!</definedName>
    <definedName name="XRefPaste90" localSheetId="29" hidden="1">#REF!</definedName>
    <definedName name="XRefPaste90" localSheetId="11" hidden="1">#REF!</definedName>
    <definedName name="XRefPaste90" localSheetId="18" hidden="1">#REF!</definedName>
    <definedName name="XRefPaste90" localSheetId="38" hidden="1">#REF!</definedName>
    <definedName name="XRefPaste90" hidden="1">#REF!</definedName>
    <definedName name="XRefPaste90Row" localSheetId="9" hidden="1">#REF!</definedName>
    <definedName name="XRefPaste90Row" localSheetId="16" hidden="1">#REF!</definedName>
    <definedName name="XRefPaste90Row" localSheetId="10" hidden="1">'NFD CONSO'!#REF!</definedName>
    <definedName name="XRefPaste90Row" localSheetId="29" hidden="1">#REF!</definedName>
    <definedName name="XRefPaste90Row" localSheetId="11" hidden="1">#REF!</definedName>
    <definedName name="XRefPaste90Row" localSheetId="18" hidden="1">#REF!</definedName>
    <definedName name="XRefPaste90Row" localSheetId="38" hidden="1">#REF!</definedName>
    <definedName name="XRefPaste90Row" hidden="1">#REF!</definedName>
    <definedName name="XRefPaste91" localSheetId="9" hidden="1">#REF!</definedName>
    <definedName name="XRefPaste91" localSheetId="51" hidden="1">#REF!</definedName>
    <definedName name="XRefPaste91" localSheetId="16" hidden="1">#REF!</definedName>
    <definedName name="XRefPaste91" localSheetId="10" hidden="1">'NFD CONSO'!#REF!</definedName>
    <definedName name="XRefPaste91" localSheetId="29" hidden="1">#REF!</definedName>
    <definedName name="XRefPaste91" localSheetId="11" hidden="1">#REF!</definedName>
    <definedName name="XRefPaste91" localSheetId="18" hidden="1">#REF!</definedName>
    <definedName name="XRefPaste91" localSheetId="38" hidden="1">#REF!</definedName>
    <definedName name="XRefPaste91" hidden="1">#REF!</definedName>
    <definedName name="XRefPaste91Row" localSheetId="9" hidden="1">#REF!</definedName>
    <definedName name="XRefPaste91Row" localSheetId="51" hidden="1">#REF!</definedName>
    <definedName name="XRefPaste91Row" localSheetId="16" hidden="1">#REF!</definedName>
    <definedName name="XRefPaste91Row" localSheetId="10" hidden="1">'NFD CONSO'!#REF!</definedName>
    <definedName name="XRefPaste91Row" localSheetId="29" hidden="1">#REF!</definedName>
    <definedName name="XRefPaste91Row" localSheetId="11" hidden="1">#REF!</definedName>
    <definedName name="XRefPaste91Row" localSheetId="18" hidden="1">#REF!</definedName>
    <definedName name="XRefPaste91Row" localSheetId="38" hidden="1">#REF!</definedName>
    <definedName name="XRefPaste91Row" hidden="1">#REF!</definedName>
    <definedName name="XRefPaste92" localSheetId="9" hidden="1">#REF!</definedName>
    <definedName name="XRefPaste92" localSheetId="51" hidden="1">#REF!</definedName>
    <definedName name="XRefPaste92" localSheetId="16" hidden="1">#REF!</definedName>
    <definedName name="XRefPaste92" localSheetId="10" hidden="1">'NFD CONSO'!#REF!</definedName>
    <definedName name="XRefPaste92" localSheetId="29" hidden="1">#REF!</definedName>
    <definedName name="XRefPaste92" localSheetId="11" hidden="1">#REF!</definedName>
    <definedName name="XRefPaste92" localSheetId="18" hidden="1">#REF!</definedName>
    <definedName name="XRefPaste92" localSheetId="38" hidden="1">#REF!</definedName>
    <definedName name="XRefPaste92" hidden="1">#REF!</definedName>
    <definedName name="XRefPaste92Row" localSheetId="9" hidden="1">#REF!</definedName>
    <definedName name="XRefPaste92Row" localSheetId="51" hidden="1">#REF!</definedName>
    <definedName name="XRefPaste92Row" localSheetId="16" hidden="1">#REF!</definedName>
    <definedName name="XRefPaste92Row" localSheetId="10" hidden="1">'NFD CONSO'!#REF!</definedName>
    <definedName name="XRefPaste92Row" localSheetId="29" hidden="1">#REF!</definedName>
    <definedName name="XRefPaste92Row" localSheetId="11" hidden="1">#REF!</definedName>
    <definedName name="XRefPaste92Row" localSheetId="18" hidden="1">#REF!</definedName>
    <definedName name="XRefPaste92Row" localSheetId="38" hidden="1">#REF!</definedName>
    <definedName name="XRefPaste92Row" hidden="1">#REF!</definedName>
    <definedName name="XRefPaste93" localSheetId="9" hidden="1">#REF!</definedName>
    <definedName name="XRefPaste93" localSheetId="16" hidden="1">#REF!</definedName>
    <definedName name="XRefPaste93" localSheetId="10" hidden="1">'NFD CONSO'!#REF!</definedName>
    <definedName name="XRefPaste93" localSheetId="29" hidden="1">#REF!</definedName>
    <definedName name="XRefPaste93" localSheetId="11" hidden="1">#REF!</definedName>
    <definedName name="XRefPaste93" localSheetId="18" hidden="1">#REF!</definedName>
    <definedName name="XRefPaste93" localSheetId="38" hidden="1">#REF!</definedName>
    <definedName name="XRefPaste93" hidden="1">#REF!</definedName>
    <definedName name="XRefPaste93Row" localSheetId="9" hidden="1">#REF!</definedName>
    <definedName name="XRefPaste93Row" localSheetId="16" hidden="1">#REF!</definedName>
    <definedName name="XRefPaste93Row" localSheetId="10" hidden="1">'NFD CONSO'!#REF!</definedName>
    <definedName name="XRefPaste93Row" localSheetId="29" hidden="1">#REF!</definedName>
    <definedName name="XRefPaste93Row" localSheetId="11" hidden="1">#REF!</definedName>
    <definedName name="XRefPaste93Row" localSheetId="18" hidden="1">#REF!</definedName>
    <definedName name="XRefPaste93Row" localSheetId="38" hidden="1">#REF!</definedName>
    <definedName name="XRefPaste93Row" hidden="1">#REF!</definedName>
    <definedName name="XRefPaste94Row" localSheetId="9" hidden="1">#REF!</definedName>
    <definedName name="XRefPaste94Row" localSheetId="16" hidden="1">#REF!</definedName>
    <definedName name="XRefPaste94Row" localSheetId="10" hidden="1">'NFD CONSO'!#REF!</definedName>
    <definedName name="XRefPaste94Row" localSheetId="29" hidden="1">#REF!</definedName>
    <definedName name="XRefPaste94Row" localSheetId="11" hidden="1">#REF!</definedName>
    <definedName name="XRefPaste94Row" localSheetId="18" hidden="1">#REF!</definedName>
    <definedName name="XRefPaste94Row" localSheetId="38" hidden="1">#REF!</definedName>
    <definedName name="XRefPaste94Row" hidden="1">#REF!</definedName>
    <definedName name="XRefPaste95" localSheetId="9" hidden="1">#REF!</definedName>
    <definedName name="XRefPaste95" localSheetId="51" hidden="1">#REF!</definedName>
    <definedName name="XRefPaste95" localSheetId="16" hidden="1">#REF!</definedName>
    <definedName name="XRefPaste95" localSheetId="10" hidden="1">'NFD CONSO'!#REF!</definedName>
    <definedName name="XRefPaste95" localSheetId="29" hidden="1">#REF!</definedName>
    <definedName name="XRefPaste95" localSheetId="11" hidden="1">#REF!</definedName>
    <definedName name="XRefPaste95" localSheetId="18" hidden="1">#REF!</definedName>
    <definedName name="XRefPaste95" localSheetId="38" hidden="1">#REF!</definedName>
    <definedName name="XRefPaste95" hidden="1">#REF!</definedName>
    <definedName name="XRefPaste95Row" localSheetId="9" hidden="1">#REF!</definedName>
    <definedName name="XRefPaste95Row" localSheetId="51" hidden="1">#REF!</definedName>
    <definedName name="XRefPaste95Row" localSheetId="16" hidden="1">#REF!</definedName>
    <definedName name="XRefPaste95Row" localSheetId="10" hidden="1">'NFD CONSO'!#REF!</definedName>
    <definedName name="XRefPaste95Row" localSheetId="29" hidden="1">#REF!</definedName>
    <definedName name="XRefPaste95Row" localSheetId="11" hidden="1">#REF!</definedName>
    <definedName name="XRefPaste95Row" localSheetId="18" hidden="1">#REF!</definedName>
    <definedName name="XRefPaste95Row" localSheetId="38" hidden="1">#REF!</definedName>
    <definedName name="XRefPaste95Row" hidden="1">#REF!</definedName>
    <definedName name="XRefPaste96Row" localSheetId="9" hidden="1">#REF!</definedName>
    <definedName name="XRefPaste96Row" localSheetId="51" hidden="1">#REF!</definedName>
    <definedName name="XRefPaste96Row" localSheetId="16" hidden="1">#REF!</definedName>
    <definedName name="XRefPaste96Row" localSheetId="10" hidden="1">'NFD CONSO'!#REF!</definedName>
    <definedName name="XRefPaste96Row" localSheetId="29" hidden="1">#REF!</definedName>
    <definedName name="XRefPaste96Row" localSheetId="11" hidden="1">#REF!</definedName>
    <definedName name="XRefPaste96Row" localSheetId="18" hidden="1">#REF!</definedName>
    <definedName name="XRefPaste96Row" localSheetId="38" hidden="1">#REF!</definedName>
    <definedName name="XRefPaste96Row" hidden="1">#REF!</definedName>
    <definedName name="XRefPaste97" localSheetId="9" hidden="1">#REF!</definedName>
    <definedName name="XRefPaste97" localSheetId="51" hidden="1">#REF!</definedName>
    <definedName name="XRefPaste97" localSheetId="16" hidden="1">#REF!</definedName>
    <definedName name="XRefPaste97" localSheetId="10" hidden="1">'NFD CONSO'!#REF!</definedName>
    <definedName name="XRefPaste97" localSheetId="29" hidden="1">#REF!</definedName>
    <definedName name="XRefPaste97" localSheetId="11" hidden="1">#REF!</definedName>
    <definedName name="XRefPaste97" localSheetId="18" hidden="1">#REF!</definedName>
    <definedName name="XRefPaste97" localSheetId="38" hidden="1">#REF!</definedName>
    <definedName name="XRefPaste97" hidden="1">#REF!</definedName>
    <definedName name="XRefPaste97Row" localSheetId="9" hidden="1">#REF!</definedName>
    <definedName name="XRefPaste97Row" localSheetId="51" hidden="1">#REF!</definedName>
    <definedName name="XRefPaste97Row" localSheetId="16" hidden="1">#REF!</definedName>
    <definedName name="XRefPaste97Row" localSheetId="10" hidden="1">'NFD CONSO'!#REF!</definedName>
    <definedName name="XRefPaste97Row" localSheetId="29" hidden="1">#REF!</definedName>
    <definedName name="XRefPaste97Row" localSheetId="11" hidden="1">#REF!</definedName>
    <definedName name="XRefPaste97Row" localSheetId="18" hidden="1">#REF!</definedName>
    <definedName name="XRefPaste97Row" localSheetId="38" hidden="1">#REF!</definedName>
    <definedName name="XRefPaste97Row" hidden="1">#REF!</definedName>
    <definedName name="XRefPaste98" localSheetId="9" hidden="1">#REF!</definedName>
    <definedName name="XRefPaste98" localSheetId="51" hidden="1">#REF!</definedName>
    <definedName name="XRefPaste98" localSheetId="16" hidden="1">#REF!</definedName>
    <definedName name="XRefPaste98" localSheetId="10" hidden="1">'NFD CONSO'!#REF!</definedName>
    <definedName name="XRefPaste98" localSheetId="29" hidden="1">#REF!</definedName>
    <definedName name="XRefPaste98" localSheetId="11" hidden="1">#REF!</definedName>
    <definedName name="XRefPaste98" localSheetId="18" hidden="1">#REF!</definedName>
    <definedName name="XRefPaste98" localSheetId="38" hidden="1">#REF!</definedName>
    <definedName name="XRefPaste98" hidden="1">#REF!</definedName>
    <definedName name="XRefPaste98Row" localSheetId="9" hidden="1">#REF!</definedName>
    <definedName name="XRefPaste98Row" localSheetId="51" hidden="1">#REF!</definedName>
    <definedName name="XRefPaste98Row" localSheetId="16" hidden="1">#REF!</definedName>
    <definedName name="XRefPaste98Row" localSheetId="10" hidden="1">'NFD CONSO'!#REF!</definedName>
    <definedName name="XRefPaste98Row" localSheetId="29" hidden="1">#REF!</definedName>
    <definedName name="XRefPaste98Row" localSheetId="11" hidden="1">#REF!</definedName>
    <definedName name="XRefPaste98Row" localSheetId="18" hidden="1">#REF!</definedName>
    <definedName name="XRefPaste98Row" localSheetId="38" hidden="1">#REF!</definedName>
    <definedName name="XRefPaste98Row" hidden="1">#REF!</definedName>
    <definedName name="XRefPaste99" localSheetId="9" hidden="1">#REF!</definedName>
    <definedName name="XRefPaste99" localSheetId="51" hidden="1">#REF!</definedName>
    <definedName name="XRefPaste99" localSheetId="16" hidden="1">#REF!</definedName>
    <definedName name="XRefPaste99" localSheetId="10" hidden="1">'NFD CONSO'!#REF!</definedName>
    <definedName name="XRefPaste99" localSheetId="29" hidden="1">#REF!</definedName>
    <definedName name="XRefPaste99" localSheetId="11" hidden="1">#REF!</definedName>
    <definedName name="XRefPaste99" localSheetId="18" hidden="1">#REF!</definedName>
    <definedName name="XRefPaste99" localSheetId="38" hidden="1">#REF!</definedName>
    <definedName name="XRefPaste99" hidden="1">#REF!</definedName>
    <definedName name="XRefPaste99Row" localSheetId="9" hidden="1">#REF!</definedName>
    <definedName name="XRefPaste99Row" localSheetId="51" hidden="1">#REF!</definedName>
    <definedName name="XRefPaste99Row" localSheetId="16" hidden="1">#REF!</definedName>
    <definedName name="XRefPaste99Row" localSheetId="10" hidden="1">'NFD CONSO'!#REF!</definedName>
    <definedName name="XRefPaste99Row" localSheetId="29" hidden="1">#REF!</definedName>
    <definedName name="XRefPaste99Row" localSheetId="11" hidden="1">#REF!</definedName>
    <definedName name="XRefPaste99Row" localSheetId="18" hidden="1">#REF!</definedName>
    <definedName name="XRefPaste99Row" localSheetId="38" hidden="1">#REF!</definedName>
    <definedName name="XRefPaste99Row" hidden="1">#REF!</definedName>
    <definedName name="XRefPaste9Row" localSheetId="9" hidden="1">#REF!</definedName>
    <definedName name="XRefPaste9Row" localSheetId="51" hidden="1">#REF!</definedName>
    <definedName name="XRefPaste9Row" localSheetId="16" hidden="1">#REF!</definedName>
    <definedName name="XRefPaste9Row" localSheetId="10" hidden="1">'NFD CONSO'!#REF!</definedName>
    <definedName name="XRefPaste9Row" localSheetId="29" hidden="1">#REF!</definedName>
    <definedName name="XRefPaste9Row" localSheetId="11" hidden="1">#REF!</definedName>
    <definedName name="XRefPaste9Row" localSheetId="18" hidden="1">#REF!</definedName>
    <definedName name="XRefPaste9Row" localSheetId="38" hidden="1">#REF!</definedName>
    <definedName name="XRefPaste9Row" hidden="1">#REF!</definedName>
    <definedName name="XRefPasteRangeCount" localSheetId="16" hidden="1">69</definedName>
    <definedName name="XRefPasteRangeCount" localSheetId="18" hidden="1">69</definedName>
    <definedName name="XRefPasteRangeCount" localSheetId="38" hidden="1">69</definedName>
    <definedName name="XRefPasteRangeCount" hidden="1">8</definedName>
    <definedName name="xx" localSheetId="35" hidden="1">{#N/A,#N/A,FALSE,"REPORT"}</definedName>
    <definedName name="xx" localSheetId="31" hidden="1">{#N/A,#N/A,FALSE,"REPORT"}</definedName>
    <definedName name="xx" localSheetId="9" hidden="1">{#N/A,#N/A,FALSE,"REPORT"}</definedName>
    <definedName name="xx" localSheetId="30" hidden="1">{#N/A,#N/A,FALSE,"REPORT"}</definedName>
    <definedName name="xx" localSheetId="51" hidden="1">{#N/A,#N/A,FALSE,"REPORT"}</definedName>
    <definedName name="xx" localSheetId="7" hidden="1">{#N/A,#N/A,FALSE,"REPORT"}</definedName>
    <definedName name="xx" localSheetId="33" hidden="1">{#N/A,#N/A,FALSE,"REPORT"}</definedName>
    <definedName name="xx" localSheetId="6" hidden="1">{#N/A,#N/A,FALSE,"REPORT"}</definedName>
    <definedName name="xx" localSheetId="16" hidden="1">{#N/A,#N/A,FALSE,"REPORT"}</definedName>
    <definedName name="xx" localSheetId="10" hidden="1">{#N/A,#N/A,FALSE,"REPORT"}</definedName>
    <definedName name="xx" localSheetId="29" hidden="1">{#N/A,#N/A,FALSE,"REPORT"}</definedName>
    <definedName name="xx" localSheetId="28" hidden="1">{#N/A,#N/A,FALSE,"REPORT"}</definedName>
    <definedName name="xx" localSheetId="11" hidden="1">{#N/A,#N/A,FALSE,"REPORT"}</definedName>
    <definedName name="xx" localSheetId="36" hidden="1">{#N/A,#N/A,FALSE,"REPORT"}</definedName>
    <definedName name="xx" localSheetId="32" hidden="1">{#N/A,#N/A,FALSE,"REPORT"}</definedName>
    <definedName name="xx" localSheetId="18" hidden="1">{#N/A,#N/A,FALSE,"REPORT"}</definedName>
    <definedName name="xx" localSheetId="38" hidden="1">{#N/A,#N/A,FALSE,"REPORT"}</definedName>
    <definedName name="xx" hidden="1">{#N/A,#N/A,FALSE,"REPORT"}</definedName>
    <definedName name="XXX" localSheetId="35" hidden="1">{#N/A,#N/A,FALSE,"Other";#N/A,#N/A,FALSE,"Ace";#N/A,#N/A,FALSE,"Derm"}</definedName>
    <definedName name="XXX" localSheetId="31" hidden="1">{#N/A,#N/A,FALSE,"Other";#N/A,#N/A,FALSE,"Ace";#N/A,#N/A,FALSE,"Derm"}</definedName>
    <definedName name="XXX" localSheetId="9" hidden="1">{#N/A,#N/A,FALSE,"Other";#N/A,#N/A,FALSE,"Ace";#N/A,#N/A,FALSE,"Derm"}</definedName>
    <definedName name="XXX" localSheetId="30" hidden="1">{#N/A,#N/A,FALSE,"Other";#N/A,#N/A,FALSE,"Ace";#N/A,#N/A,FALSE,"Derm"}</definedName>
    <definedName name="XXX" localSheetId="51" hidden="1">{#N/A,#N/A,FALSE,"Other";#N/A,#N/A,FALSE,"Ace";#N/A,#N/A,FALSE,"Derm"}</definedName>
    <definedName name="XXX" localSheetId="7" hidden="1">{#N/A,#N/A,FALSE,"Other";#N/A,#N/A,FALSE,"Ace";#N/A,#N/A,FALSE,"Derm"}</definedName>
    <definedName name="XXX" localSheetId="33" hidden="1">{#N/A,#N/A,FALSE,"Other";#N/A,#N/A,FALSE,"Ace";#N/A,#N/A,FALSE,"Derm"}</definedName>
    <definedName name="XXX" localSheetId="6" hidden="1">{#N/A,#N/A,FALSE,"Other";#N/A,#N/A,FALSE,"Ace";#N/A,#N/A,FALSE,"Derm"}</definedName>
    <definedName name="XXX" localSheetId="10" hidden="1">{#N/A,#N/A,FALSE,"Other";#N/A,#N/A,FALSE,"Ace";#N/A,#N/A,FALSE,"Derm"}</definedName>
    <definedName name="XXX" localSheetId="29" hidden="1">{#N/A,#N/A,FALSE,"Other";#N/A,#N/A,FALSE,"Ace";#N/A,#N/A,FALSE,"Derm"}</definedName>
    <definedName name="XXX" localSheetId="28" hidden="1">{#N/A,#N/A,FALSE,"Other";#N/A,#N/A,FALSE,"Ace";#N/A,#N/A,FALSE,"Derm"}</definedName>
    <definedName name="XXX" localSheetId="11" hidden="1">{#N/A,#N/A,FALSE,"Other";#N/A,#N/A,FALSE,"Ace";#N/A,#N/A,FALSE,"Derm"}</definedName>
    <definedName name="XXX" localSheetId="36" hidden="1">{#N/A,#N/A,FALSE,"Other";#N/A,#N/A,FALSE,"Ace";#N/A,#N/A,FALSE,"Derm"}</definedName>
    <definedName name="XXX" localSheetId="32" hidden="1">{#N/A,#N/A,FALSE,"Other";#N/A,#N/A,FALSE,"Ace";#N/A,#N/A,FALSE,"Derm"}</definedName>
    <definedName name="XXX" localSheetId="18" hidden="1">{#N/A,#N/A,FALSE,"Other";#N/A,#N/A,FALSE,"Ace";#N/A,#N/A,FALSE,"Derm"}</definedName>
    <definedName name="XXX" hidden="1">{#N/A,#N/A,FALSE,"Other";#N/A,#N/A,FALSE,"Ace";#N/A,#N/A,FALSE,"Derm"}</definedName>
    <definedName name="xxxx" localSheetId="35"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3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9"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30"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5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7"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33"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1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10"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29"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2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11"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36"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32"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1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localSheetId="38"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 hidden="1">{#N/A,#N/A,FALSE,"Inc. Statement";#N/A,#N/A,FALSE,"Balance Sheet";#N/A,#N/A,FALSE,"Cash Flow";#N/A,#N/A,FALSE,"Manufacturing";#N/A,#N/A,FALSE,"Quality";#N/A,#N/A,FALSE,"Sales";#N/A,#N/A,FALSE,"Marketing";#N/A,#N/A,FALSE,"R &amp; D";#N/A,#N/A,FALSE,"G &amp; A";#N/A,#N/A,FALSE,"Prof. Fees";#N/A,#N/A,FALSE,"Mfg. Wages";#N/A,#N/A,FALSE,"Mfg. Salaries";#N/A,#N/A,FALSE,"Quality Salaries";#N/A,#N/A,FALSE,"Sales Salaries";#N/A,#N/A,FALSE,"Mktg. Salaries";#N/A,#N/A,FALSE,"R &amp; D Salaries";#N/A,#N/A,FALSE,"G &amp; A Salaries"}</definedName>
    <definedName name="xxxxx" localSheetId="35" hidden="1">{#N/A,#N/A,FALSE,"Pharm";#N/A,#N/A,FALSE,"WWCM"}</definedName>
    <definedName name="xxxxx" localSheetId="31" hidden="1">{#N/A,#N/A,FALSE,"Pharm";#N/A,#N/A,FALSE,"WWCM"}</definedName>
    <definedName name="xxxxx" localSheetId="9" hidden="1">{#N/A,#N/A,FALSE,"Pharm";#N/A,#N/A,FALSE,"WWCM"}</definedName>
    <definedName name="xxxxx" localSheetId="30" hidden="1">{#N/A,#N/A,FALSE,"Pharm";#N/A,#N/A,FALSE,"WWCM"}</definedName>
    <definedName name="xxxxx" localSheetId="51" hidden="1">{#N/A,#N/A,FALSE,"Pharm";#N/A,#N/A,FALSE,"WWCM"}</definedName>
    <definedName name="xxxxx" localSheetId="7" hidden="1">{#N/A,#N/A,FALSE,"Pharm";#N/A,#N/A,FALSE,"WWCM"}</definedName>
    <definedName name="xxxxx" localSheetId="33" hidden="1">{#N/A,#N/A,FALSE,"Pharm";#N/A,#N/A,FALSE,"WWCM"}</definedName>
    <definedName name="xxxxx" localSheetId="6" hidden="1">{#N/A,#N/A,FALSE,"Pharm";#N/A,#N/A,FALSE,"WWCM"}</definedName>
    <definedName name="xxxxx" localSheetId="16" hidden="1">{#N/A,#N/A,FALSE,"Pharm";#N/A,#N/A,FALSE,"WWCM"}</definedName>
    <definedName name="xxxxx" localSheetId="10" hidden="1">{#N/A,#N/A,FALSE,"Pharm";#N/A,#N/A,FALSE,"WWCM"}</definedName>
    <definedName name="xxxxx" localSheetId="29" hidden="1">{#N/A,#N/A,FALSE,"Pharm";#N/A,#N/A,FALSE,"WWCM"}</definedName>
    <definedName name="xxxxx" localSheetId="28" hidden="1">{#N/A,#N/A,FALSE,"Pharm";#N/A,#N/A,FALSE,"WWCM"}</definedName>
    <definedName name="xxxxx" localSheetId="11" hidden="1">{#N/A,#N/A,FALSE,"Pharm";#N/A,#N/A,FALSE,"WWCM"}</definedName>
    <definedName name="xxxxx" localSheetId="36" hidden="1">{#N/A,#N/A,FALSE,"Pharm";#N/A,#N/A,FALSE,"WWCM"}</definedName>
    <definedName name="xxxxx" localSheetId="32" hidden="1">{#N/A,#N/A,FALSE,"Pharm";#N/A,#N/A,FALSE,"WWCM"}</definedName>
    <definedName name="xxxxx" localSheetId="18" hidden="1">{#N/A,#N/A,FALSE,"Pharm";#N/A,#N/A,FALSE,"WWCM"}</definedName>
    <definedName name="xxxxx" localSheetId="38" hidden="1">{#N/A,#N/A,FALSE,"Pharm";#N/A,#N/A,FALSE,"WWCM"}</definedName>
    <definedName name="xxxxx" hidden="1">{#N/A,#N/A,FALSE,"Pharm";#N/A,#N/A,FALSE,"WWCM"}</definedName>
    <definedName name="xxy" localSheetId="35" hidden="1">{#N/A,#N/A,FALSE,"FFCXOUT3"}</definedName>
    <definedName name="xxy" localSheetId="31" hidden="1">{#N/A,#N/A,FALSE,"FFCXOUT3"}</definedName>
    <definedName name="xxy" localSheetId="9" hidden="1">{#N/A,#N/A,FALSE,"FFCXOUT3"}</definedName>
    <definedName name="xxy" localSheetId="30" hidden="1">{#N/A,#N/A,FALSE,"FFCXOUT3"}</definedName>
    <definedName name="xxy" localSheetId="51" hidden="1">{#N/A,#N/A,FALSE,"FFCXOUT3"}</definedName>
    <definedName name="xxy" localSheetId="7" hidden="1">{#N/A,#N/A,FALSE,"FFCXOUT3"}</definedName>
    <definedName name="xxy" localSheetId="33" hidden="1">{#N/A,#N/A,FALSE,"FFCXOUT3"}</definedName>
    <definedName name="xxy" localSheetId="6" hidden="1">{#N/A,#N/A,FALSE,"FFCXOUT3"}</definedName>
    <definedName name="xxy" localSheetId="16" hidden="1">{#N/A,#N/A,FALSE,"FFCXOUT3"}</definedName>
    <definedName name="xxy" localSheetId="10" hidden="1">{#N/A,#N/A,FALSE,"FFCXOUT3"}</definedName>
    <definedName name="xxy" localSheetId="29" hidden="1">{#N/A,#N/A,FALSE,"FFCXOUT3"}</definedName>
    <definedName name="xxy" localSheetId="28" hidden="1">{#N/A,#N/A,FALSE,"FFCXOUT3"}</definedName>
    <definedName name="xxy" localSheetId="11" hidden="1">{#N/A,#N/A,FALSE,"FFCXOUT3"}</definedName>
    <definedName name="xxy" localSheetId="36" hidden="1">{#N/A,#N/A,FALSE,"FFCXOUT3"}</definedName>
    <definedName name="xxy" localSheetId="32" hidden="1">{#N/A,#N/A,FALSE,"FFCXOUT3"}</definedName>
    <definedName name="xxy" localSheetId="18" hidden="1">{#N/A,#N/A,FALSE,"FFCXOUT3"}</definedName>
    <definedName name="xxy" localSheetId="38" hidden="1">{#N/A,#N/A,FALSE,"FFCXOUT3"}</definedName>
    <definedName name="xxy" hidden="1">{#N/A,#N/A,FALSE,"FFCXOUT3"}</definedName>
    <definedName name="xyz" localSheetId="29" hidden="1">#REF!</definedName>
    <definedName name="xyz" hidden="1">#REF!</definedName>
    <definedName name="xz" localSheetId="35" hidden="1">#REF!</definedName>
    <definedName name="xz" localSheetId="31" hidden="1">#REF!</definedName>
    <definedName name="xz" localSheetId="9" hidden="1">#REF!</definedName>
    <definedName name="xz" localSheetId="30" hidden="1">#REF!</definedName>
    <definedName name="xz" localSheetId="51" hidden="1">#REF!</definedName>
    <definedName name="xz" localSheetId="33" hidden="1">#REF!</definedName>
    <definedName name="xz" localSheetId="16" hidden="1">#REF!</definedName>
    <definedName name="xz" localSheetId="10" hidden="1">'NFD CONSO'!#REF!</definedName>
    <definedName name="xz" localSheetId="29" hidden="1">#REF!</definedName>
    <definedName name="xz" localSheetId="11" hidden="1">#REF!</definedName>
    <definedName name="xz" localSheetId="36" hidden="1">#REF!</definedName>
    <definedName name="xz" localSheetId="32" hidden="1">#REF!</definedName>
    <definedName name="xz" localSheetId="18" hidden="1">#REF!</definedName>
    <definedName name="xz" localSheetId="38" hidden="1">#REF!</definedName>
    <definedName name="xz" hidden="1">#REF!</definedName>
    <definedName name="y" localSheetId="35" hidden="1">{#N/A,#N/A,FALSE,"Pharm";#N/A,#N/A,FALSE,"WWCM"}</definedName>
    <definedName name="y" localSheetId="31" hidden="1">{#N/A,#N/A,FALSE,"Pharm";#N/A,#N/A,FALSE,"WWCM"}</definedName>
    <definedName name="y" localSheetId="9" hidden="1">{#N/A,#N/A,FALSE,"Pharm";#N/A,#N/A,FALSE,"WWCM"}</definedName>
    <definedName name="y" localSheetId="30" hidden="1">{#N/A,#N/A,FALSE,"Pharm";#N/A,#N/A,FALSE,"WWCM"}</definedName>
    <definedName name="y" localSheetId="51" hidden="1">{#N/A,#N/A,FALSE,"Pharm";#N/A,#N/A,FALSE,"WWCM"}</definedName>
    <definedName name="y" localSheetId="7" hidden="1">{#N/A,#N/A,FALSE,"Pharm";#N/A,#N/A,FALSE,"WWCM"}</definedName>
    <definedName name="y" localSheetId="33" hidden="1">{#N/A,#N/A,FALSE,"Pharm";#N/A,#N/A,FALSE,"WWCM"}</definedName>
    <definedName name="y" localSheetId="6" hidden="1">{#N/A,#N/A,FALSE,"Pharm";#N/A,#N/A,FALSE,"WWCM"}</definedName>
    <definedName name="y" localSheetId="16" hidden="1">{#N/A,#N/A,FALSE,"Pharm";#N/A,#N/A,FALSE,"WWCM"}</definedName>
    <definedName name="y" localSheetId="10" hidden="1">{#N/A,#N/A,FALSE,"Pharm";#N/A,#N/A,FALSE,"WWCM"}</definedName>
    <definedName name="y" localSheetId="29" hidden="1">{#N/A,#N/A,FALSE,"Pharm";#N/A,#N/A,FALSE,"WWCM"}</definedName>
    <definedName name="y" localSheetId="28" hidden="1">{#N/A,#N/A,FALSE,"Pharm";#N/A,#N/A,FALSE,"WWCM"}</definedName>
    <definedName name="y" localSheetId="11" hidden="1">{#N/A,#N/A,FALSE,"Pharm";#N/A,#N/A,FALSE,"WWCM"}</definedName>
    <definedName name="y" localSheetId="36" hidden="1">{#N/A,#N/A,FALSE,"Pharm";#N/A,#N/A,FALSE,"WWCM"}</definedName>
    <definedName name="y" localSheetId="32" hidden="1">{#N/A,#N/A,FALSE,"Pharm";#N/A,#N/A,FALSE,"WWCM"}</definedName>
    <definedName name="y" localSheetId="18" hidden="1">{#N/A,#N/A,FALSE,"Pharm";#N/A,#N/A,FALSE,"WWCM"}</definedName>
    <definedName name="y" localSheetId="38" hidden="1">{#N/A,#N/A,FALSE,"Pharm";#N/A,#N/A,FALSE,"WWCM"}</definedName>
    <definedName name="y" hidden="1">{#N/A,#N/A,FALSE,"Pharm";#N/A,#N/A,FALSE,"WWCM"}</definedName>
    <definedName name="yan" localSheetId="35" hidden="1">{"table",#N/A,FALSE,"COVER";"income_statement",#N/A,FALSE,"COVER"}</definedName>
    <definedName name="yan" localSheetId="31" hidden="1">{"table",#N/A,FALSE,"COVER";"income_statement",#N/A,FALSE,"COVER"}</definedName>
    <definedName name="yan" localSheetId="9" hidden="1">{"table",#N/A,FALSE,"COVER";"income_statement",#N/A,FALSE,"COVER"}</definedName>
    <definedName name="yan" localSheetId="30" hidden="1">{"table",#N/A,FALSE,"COVER";"income_statement",#N/A,FALSE,"COVER"}</definedName>
    <definedName name="yan" localSheetId="51" hidden="1">{"table",#N/A,FALSE,"COVER";"income_statement",#N/A,FALSE,"COVER"}</definedName>
    <definedName name="yan" localSheetId="7" hidden="1">{"table",#N/A,FALSE,"COVER";"income_statement",#N/A,FALSE,"COVER"}</definedName>
    <definedName name="yan" localSheetId="33" hidden="1">{"table",#N/A,FALSE,"COVER";"income_statement",#N/A,FALSE,"COVER"}</definedName>
    <definedName name="yan" localSheetId="6" hidden="1">{"table",#N/A,FALSE,"COVER";"income_statement",#N/A,FALSE,"COVER"}</definedName>
    <definedName name="yan" localSheetId="16" hidden="1">{"table",#N/A,FALSE,"COVER";"income_statement",#N/A,FALSE,"COVER"}</definedName>
    <definedName name="yan" localSheetId="10" hidden="1">{"table",#N/A,FALSE,"COVER";"income_statement",#N/A,FALSE,"COVER"}</definedName>
    <definedName name="yan" localSheetId="29" hidden="1">{"table",#N/A,FALSE,"COVER";"income_statement",#N/A,FALSE,"COVER"}</definedName>
    <definedName name="yan" localSheetId="28" hidden="1">{"table",#N/A,FALSE,"COVER";"income_statement",#N/A,FALSE,"COVER"}</definedName>
    <definedName name="yan" localSheetId="11" hidden="1">{"table",#N/A,FALSE,"COVER";"income_statement",#N/A,FALSE,"COVER"}</definedName>
    <definedName name="yan" localSheetId="36" hidden="1">{"table",#N/A,FALSE,"COVER";"income_statement",#N/A,FALSE,"COVER"}</definedName>
    <definedName name="yan" localSheetId="32" hidden="1">{"table",#N/A,FALSE,"COVER";"income_statement",#N/A,FALSE,"COVER"}</definedName>
    <definedName name="yan" localSheetId="18" hidden="1">{"table",#N/A,FALSE,"COVER";"income_statement",#N/A,FALSE,"COVER"}</definedName>
    <definedName name="yan" localSheetId="38" hidden="1">{"table",#N/A,FALSE,"COVER";"income_statement",#N/A,FALSE,"COVER"}</definedName>
    <definedName name="yan" hidden="1">{"table",#N/A,FALSE,"COVER";"income_statement",#N/A,FALSE,"COVER"}</definedName>
    <definedName name="Ye_Bal_Amt8" localSheetId="9" hidden="1">#REF!</definedName>
    <definedName name="Ye_Bal_Amt8" localSheetId="10" hidden="1">'NFD CONSO'!#REF!</definedName>
    <definedName name="Ye_Bal_Amt8" localSheetId="11" hidden="1">#REF!</definedName>
    <definedName name="Ye_Bal_Amt8" localSheetId="18" hidden="1">#REF!</definedName>
    <definedName name="Ye_Bal_Amt8" hidden="1">#REF!</definedName>
    <definedName name="Year_To_Date10" localSheetId="9" hidden="1">#REF!</definedName>
    <definedName name="Year_To_Date10" localSheetId="16" hidden="1">#REF!</definedName>
    <definedName name="Year_To_Date10" localSheetId="10" hidden="1">'NFD CONSO'!#REF!</definedName>
    <definedName name="Year_To_Date10" localSheetId="11" hidden="1">#REF!</definedName>
    <definedName name="Year_To_Date10" localSheetId="18" hidden="1">#REF!</definedName>
    <definedName name="Year_To_Date10" hidden="1">#REF!</definedName>
    <definedName name="Year1" localSheetId="35" hidden="1">#REF!</definedName>
    <definedName name="Year1" localSheetId="31" hidden="1">#REF!</definedName>
    <definedName name="Year1" localSheetId="9" hidden="1">#REF!</definedName>
    <definedName name="Year1" localSheetId="30" hidden="1">#REF!</definedName>
    <definedName name="Year1" localSheetId="51" hidden="1">#REF!</definedName>
    <definedName name="Year1" localSheetId="33" hidden="1">#REF!</definedName>
    <definedName name="Year1" localSheetId="16" hidden="1">#REF!</definedName>
    <definedName name="Year1" localSheetId="10" hidden="1">'NFD CONSO'!#REF!</definedName>
    <definedName name="Year1" localSheetId="29" hidden="1">#REF!</definedName>
    <definedName name="Year1" localSheetId="11" hidden="1">#REF!</definedName>
    <definedName name="Year1" localSheetId="36" hidden="1">#REF!</definedName>
    <definedName name="Year1" localSheetId="32" hidden="1">#REF!</definedName>
    <definedName name="Year1" localSheetId="18" hidden="1">#REF!</definedName>
    <definedName name="Year1" localSheetId="38" hidden="1">#REF!</definedName>
    <definedName name="Year1" hidden="1">#REF!</definedName>
    <definedName name="yhg" hidden="1">2</definedName>
    <definedName name="YOSI" localSheetId="31" hidden="1">Main.SAPF4Help()</definedName>
    <definedName name="YOSI" localSheetId="9" hidden="1">Main.SAPF4Help()</definedName>
    <definedName name="YOSI" localSheetId="21" hidden="1">Main.SAPF4Help()</definedName>
    <definedName name="YOSI" localSheetId="30" hidden="1">Main.SAPF4Help()</definedName>
    <definedName name="YOSI" localSheetId="51" hidden="1">Main.SAPF4Help()</definedName>
    <definedName name="YOSI" localSheetId="7" hidden="1">Main.SAPF4Help()</definedName>
    <definedName name="YOSI" localSheetId="23" hidden="1">Main.SAPF4Help()</definedName>
    <definedName name="YOSI" localSheetId="26" hidden="1">Main.SAPF4Help()</definedName>
    <definedName name="YOSI" localSheetId="6" hidden="1">Main.SAPF4Help()</definedName>
    <definedName name="YOSI" localSheetId="10" hidden="1">Main.SAPF4Help()</definedName>
    <definedName name="YOSI" localSheetId="28" hidden="1">Main.SAPF4Help()</definedName>
    <definedName name="YOSI" localSheetId="11" hidden="1">Main.SAPF4Help()</definedName>
    <definedName name="YOSI" localSheetId="13" hidden="1">Main.SAPF4Help()</definedName>
    <definedName name="YOSI" localSheetId="47" hidden="1">Main.SAPF4Help()</definedName>
    <definedName name="YOSI" localSheetId="24" hidden="1">Main.SAPF4Help()</definedName>
    <definedName name="YOSI" localSheetId="45" hidden="1">Main.SAPF4Help()</definedName>
    <definedName name="YOSI" localSheetId="36" hidden="1">Main.SAPF4Help()</definedName>
    <definedName name="YOSI" localSheetId="32" hidden="1">Main.SAPF4Help()</definedName>
    <definedName name="YOSI" localSheetId="40" hidden="1">Main.SAPF4Help()</definedName>
    <definedName name="YOSI" localSheetId="46" hidden="1">Main.SAPF4Help()</definedName>
    <definedName name="YOSI" localSheetId="44" hidden="1">Main.SAPF4Help()</definedName>
    <definedName name="YOSI" localSheetId="18" hidden="1">Main.SAPF4Help()</definedName>
    <definedName name="YOSI" localSheetId="38" hidden="1">Main.SAPF4Help()</definedName>
    <definedName name="YOSI" localSheetId="39" hidden="1">Main.SAPF4Help()</definedName>
    <definedName name="YOSI" localSheetId="22" hidden="1">Main.SAPF4Help()</definedName>
    <definedName name="YOSI" hidden="1">Main.SAPF4Help()</definedName>
    <definedName name="youh" localSheetId="35" hidden="1">{#N/A,#N/A,FALSE,"AD_Purchase";#N/A,#N/A,FALSE,"Credit";#N/A,#N/A,FALSE,"PF Acquisition";#N/A,#N/A,FALSE,"PF Offering"}</definedName>
    <definedName name="youh" localSheetId="31" hidden="1">{#N/A,#N/A,FALSE,"AD_Purchase";#N/A,#N/A,FALSE,"Credit";#N/A,#N/A,FALSE,"PF Acquisition";#N/A,#N/A,FALSE,"PF Offering"}</definedName>
    <definedName name="youh" localSheetId="9" hidden="1">{#N/A,#N/A,FALSE,"AD_Purchase";#N/A,#N/A,FALSE,"Credit";#N/A,#N/A,FALSE,"PF Acquisition";#N/A,#N/A,FALSE,"PF Offering"}</definedName>
    <definedName name="youh" localSheetId="30" hidden="1">{#N/A,#N/A,FALSE,"AD_Purchase";#N/A,#N/A,FALSE,"Credit";#N/A,#N/A,FALSE,"PF Acquisition";#N/A,#N/A,FALSE,"PF Offering"}</definedName>
    <definedName name="youh" localSheetId="51" hidden="1">{#N/A,#N/A,FALSE,"AD_Purchase";#N/A,#N/A,FALSE,"Credit";#N/A,#N/A,FALSE,"PF Acquisition";#N/A,#N/A,FALSE,"PF Offering"}</definedName>
    <definedName name="youh" localSheetId="7" hidden="1">{#N/A,#N/A,FALSE,"AD_Purchase";#N/A,#N/A,FALSE,"Credit";#N/A,#N/A,FALSE,"PF Acquisition";#N/A,#N/A,FALSE,"PF Offering"}</definedName>
    <definedName name="youh" localSheetId="33" hidden="1">{#N/A,#N/A,FALSE,"AD_Purchase";#N/A,#N/A,FALSE,"Credit";#N/A,#N/A,FALSE,"PF Acquisition";#N/A,#N/A,FALSE,"PF Offering"}</definedName>
    <definedName name="youh" localSheetId="6" hidden="1">{#N/A,#N/A,FALSE,"AD_Purchase";#N/A,#N/A,FALSE,"Credit";#N/A,#N/A,FALSE,"PF Acquisition";#N/A,#N/A,FALSE,"PF Offering"}</definedName>
    <definedName name="youh" localSheetId="16" hidden="1">{#N/A,#N/A,FALSE,"AD_Purchase";#N/A,#N/A,FALSE,"Credit";#N/A,#N/A,FALSE,"PF Acquisition";#N/A,#N/A,FALSE,"PF Offering"}</definedName>
    <definedName name="youh" localSheetId="10" hidden="1">{#N/A,#N/A,FALSE,"AD_Purchase";#N/A,#N/A,FALSE,"Credit";#N/A,#N/A,FALSE,"PF Acquisition";#N/A,#N/A,FALSE,"PF Offering"}</definedName>
    <definedName name="youh" localSheetId="29" hidden="1">{#N/A,#N/A,FALSE,"AD_Purchase";#N/A,#N/A,FALSE,"Credit";#N/A,#N/A,FALSE,"PF Acquisition";#N/A,#N/A,FALSE,"PF Offering"}</definedName>
    <definedName name="youh" localSheetId="28" hidden="1">{#N/A,#N/A,FALSE,"AD_Purchase";#N/A,#N/A,FALSE,"Credit";#N/A,#N/A,FALSE,"PF Acquisition";#N/A,#N/A,FALSE,"PF Offering"}</definedName>
    <definedName name="youh" localSheetId="11" hidden="1">{#N/A,#N/A,FALSE,"AD_Purchase";#N/A,#N/A,FALSE,"Credit";#N/A,#N/A,FALSE,"PF Acquisition";#N/A,#N/A,FALSE,"PF Offering"}</definedName>
    <definedName name="youh" localSheetId="36" hidden="1">{#N/A,#N/A,FALSE,"AD_Purchase";#N/A,#N/A,FALSE,"Credit";#N/A,#N/A,FALSE,"PF Acquisition";#N/A,#N/A,FALSE,"PF Offering"}</definedName>
    <definedName name="youh" localSheetId="32" hidden="1">{#N/A,#N/A,FALSE,"AD_Purchase";#N/A,#N/A,FALSE,"Credit";#N/A,#N/A,FALSE,"PF Acquisition";#N/A,#N/A,FALSE,"PF Offering"}</definedName>
    <definedName name="youh" localSheetId="18" hidden="1">{#N/A,#N/A,FALSE,"AD_Purchase";#N/A,#N/A,FALSE,"Credit";#N/A,#N/A,FALSE,"PF Acquisition";#N/A,#N/A,FALSE,"PF Offering"}</definedName>
    <definedName name="youh" localSheetId="38" hidden="1">{#N/A,#N/A,FALSE,"AD_Purchase";#N/A,#N/A,FALSE,"Credit";#N/A,#N/A,FALSE,"PF Acquisition";#N/A,#N/A,FALSE,"PF Offering"}</definedName>
    <definedName name="youh" hidden="1">{#N/A,#N/A,FALSE,"AD_Purchase";#N/A,#N/A,FALSE,"Credit";#N/A,#N/A,FALSE,"PF Acquisition";#N/A,#N/A,FALSE,"PF Offering"}</definedName>
    <definedName name="yr" hidden="1">39686.6865509259</definedName>
    <definedName name="Yr_End__Actv_Amt1" localSheetId="35" hidden="1">#REF!</definedName>
    <definedName name="Yr_End__Actv_Amt1" localSheetId="31" hidden="1">#REF!</definedName>
    <definedName name="Yr_End__Actv_Amt1" localSheetId="9" hidden="1">#REF!</definedName>
    <definedName name="Yr_End__Actv_Amt1" localSheetId="30" hidden="1">#REF!</definedName>
    <definedName name="Yr_End__Actv_Amt1" localSheetId="51" hidden="1">#REF!</definedName>
    <definedName name="Yr_End__Actv_Amt1" localSheetId="33" hidden="1">#REF!</definedName>
    <definedName name="Yr_End__Actv_Amt1" localSheetId="16" hidden="1">#REF!</definedName>
    <definedName name="Yr_End__Actv_Amt1" localSheetId="10" hidden="1">'NFD CONSO'!#REF!</definedName>
    <definedName name="Yr_End__Actv_Amt1" localSheetId="29" hidden="1">#REF!</definedName>
    <definedName name="Yr_End__Actv_Amt1" localSheetId="11" hidden="1">#REF!</definedName>
    <definedName name="Yr_End__Actv_Amt1" localSheetId="36" hidden="1">#REF!</definedName>
    <definedName name="Yr_End__Actv_Amt1" localSheetId="32" hidden="1">#REF!</definedName>
    <definedName name="Yr_End__Actv_Amt1" localSheetId="18" hidden="1">#REF!</definedName>
    <definedName name="Yr_End__Actv_Amt1" localSheetId="38" hidden="1">#REF!</definedName>
    <definedName name="Yr_End__Actv_Amt1" hidden="1">#REF!</definedName>
    <definedName name="Yr_End__Actv_Amt10" localSheetId="9" hidden="1">#REF!</definedName>
    <definedName name="Yr_End__Actv_Amt10" localSheetId="10" hidden="1">'NFD CONSO'!#REF!</definedName>
    <definedName name="Yr_End__Actv_Amt10" localSheetId="11" hidden="1">#REF!</definedName>
    <definedName name="Yr_End__Actv_Amt10" localSheetId="18" hidden="1">#REF!</definedName>
    <definedName name="Yr_End__Actv_Amt10" hidden="1">#REF!</definedName>
    <definedName name="Yr_End__Actv_Amt2" localSheetId="35" hidden="1">#REF!</definedName>
    <definedName name="Yr_End__Actv_Amt2" localSheetId="31" hidden="1">#REF!</definedName>
    <definedName name="Yr_End__Actv_Amt2" localSheetId="9" hidden="1">#REF!</definedName>
    <definedName name="Yr_End__Actv_Amt2" localSheetId="30" hidden="1">#REF!</definedName>
    <definedName name="Yr_End__Actv_Amt2" localSheetId="51" hidden="1">#REF!</definedName>
    <definedName name="Yr_End__Actv_Amt2" localSheetId="33" hidden="1">#REF!</definedName>
    <definedName name="Yr_End__Actv_Amt2" localSheetId="16" hidden="1">#REF!</definedName>
    <definedName name="Yr_End__Actv_Amt2" localSheetId="10" hidden="1">'NFD CONSO'!#REF!</definedName>
    <definedName name="Yr_End__Actv_Amt2" localSheetId="29" hidden="1">#REF!</definedName>
    <definedName name="Yr_End__Actv_Amt2" localSheetId="11" hidden="1">#REF!</definedName>
    <definedName name="Yr_End__Actv_Amt2" localSheetId="36" hidden="1">#REF!</definedName>
    <definedName name="Yr_End__Actv_Amt2" localSheetId="32" hidden="1">#REF!</definedName>
    <definedName name="Yr_End__Actv_Amt2" localSheetId="18" hidden="1">#REF!</definedName>
    <definedName name="Yr_End__Actv_Amt2" localSheetId="38" hidden="1">#REF!</definedName>
    <definedName name="Yr_End__Actv_Amt2" hidden="1">#REF!</definedName>
    <definedName name="Yr_End__Actv_Amt20" localSheetId="35" hidden="1">#REF!</definedName>
    <definedName name="Yr_End__Actv_Amt20" localSheetId="31" hidden="1">#REF!</definedName>
    <definedName name="Yr_End__Actv_Amt20" localSheetId="9" hidden="1">#REF!</definedName>
    <definedName name="Yr_End__Actv_Amt20" localSheetId="30" hidden="1">#REF!</definedName>
    <definedName name="Yr_End__Actv_Amt20" localSheetId="51" hidden="1">#REF!</definedName>
    <definedName name="Yr_End__Actv_Amt20" localSheetId="33" hidden="1">#REF!</definedName>
    <definedName name="Yr_End__Actv_Amt20" localSheetId="16" hidden="1">#REF!</definedName>
    <definedName name="Yr_End__Actv_Amt20" localSheetId="10" hidden="1">'NFD CONSO'!#REF!</definedName>
    <definedName name="Yr_End__Actv_Amt20" localSheetId="29" hidden="1">#REF!</definedName>
    <definedName name="Yr_End__Actv_Amt20" localSheetId="11" hidden="1">#REF!</definedName>
    <definedName name="Yr_End__Actv_Amt20" localSheetId="36" hidden="1">#REF!</definedName>
    <definedName name="Yr_End__Actv_Amt20" localSheetId="32" hidden="1">#REF!</definedName>
    <definedName name="Yr_End__Actv_Amt20" localSheetId="18" hidden="1">#REF!</definedName>
    <definedName name="Yr_End__Actv_Amt20" localSheetId="38" hidden="1">#REF!</definedName>
    <definedName name="Yr_End__Actv_Amt20" hidden="1">#REF!</definedName>
    <definedName name="Yr_End__Actv_Amt21" localSheetId="35" hidden="1">#REF!</definedName>
    <definedName name="Yr_End__Actv_Amt21" localSheetId="31" hidden="1">#REF!</definedName>
    <definedName name="Yr_End__Actv_Amt21" localSheetId="9" hidden="1">#REF!</definedName>
    <definedName name="Yr_End__Actv_Amt21" localSheetId="30" hidden="1">#REF!</definedName>
    <definedName name="Yr_End__Actv_Amt21" localSheetId="33" hidden="1">#REF!</definedName>
    <definedName name="Yr_End__Actv_Amt21" localSheetId="16" hidden="1">#REF!</definedName>
    <definedName name="Yr_End__Actv_Amt21" localSheetId="10" hidden="1">'NFD CONSO'!#REF!</definedName>
    <definedName name="Yr_End__Actv_Amt21" localSheetId="29" hidden="1">#REF!</definedName>
    <definedName name="Yr_End__Actv_Amt21" localSheetId="11" hidden="1">#REF!</definedName>
    <definedName name="Yr_End__Actv_Amt21" localSheetId="36" hidden="1">#REF!</definedName>
    <definedName name="Yr_End__Actv_Amt21" localSheetId="32" hidden="1">#REF!</definedName>
    <definedName name="Yr_End__Actv_Amt21" localSheetId="18" hidden="1">#REF!</definedName>
    <definedName name="Yr_End__Actv_Amt21" localSheetId="38" hidden="1">#REF!</definedName>
    <definedName name="Yr_End__Actv_Amt21" hidden="1">#REF!</definedName>
    <definedName name="Yr_End__Actv_Amt22" localSheetId="35" hidden="1">#REF!</definedName>
    <definedName name="Yr_End__Actv_Amt22" localSheetId="31" hidden="1">#REF!</definedName>
    <definedName name="Yr_End__Actv_Amt22" localSheetId="9" hidden="1">#REF!</definedName>
    <definedName name="Yr_End__Actv_Amt22" localSheetId="30" hidden="1">#REF!</definedName>
    <definedName name="Yr_End__Actv_Amt22" localSheetId="33" hidden="1">#REF!</definedName>
    <definedName name="Yr_End__Actv_Amt22" localSheetId="16" hidden="1">#REF!</definedName>
    <definedName name="Yr_End__Actv_Amt22" localSheetId="10" hidden="1">'NFD CONSO'!#REF!</definedName>
    <definedName name="Yr_End__Actv_Amt22" localSheetId="29" hidden="1">#REF!</definedName>
    <definedName name="Yr_End__Actv_Amt22" localSheetId="11" hidden="1">#REF!</definedName>
    <definedName name="Yr_End__Actv_Amt22" localSheetId="36" hidden="1">#REF!</definedName>
    <definedName name="Yr_End__Actv_Amt22" localSheetId="32" hidden="1">#REF!</definedName>
    <definedName name="Yr_End__Actv_Amt22" localSheetId="18" hidden="1">#REF!</definedName>
    <definedName name="Yr_End__Actv_Amt22" localSheetId="38" hidden="1">#REF!</definedName>
    <definedName name="Yr_End__Actv_Amt22" hidden="1">#REF!</definedName>
    <definedName name="Yr_End__Actv_Amt23" localSheetId="35" hidden="1">#REF!</definedName>
    <definedName name="Yr_End__Actv_Amt23" localSheetId="31" hidden="1">#REF!</definedName>
    <definedName name="Yr_End__Actv_Amt23" localSheetId="9" hidden="1">#REF!</definedName>
    <definedName name="Yr_End__Actv_Amt23" localSheetId="30" hidden="1">#REF!</definedName>
    <definedName name="Yr_End__Actv_Amt23" localSheetId="33" hidden="1">#REF!</definedName>
    <definedName name="Yr_End__Actv_Amt23" localSheetId="16" hidden="1">#REF!</definedName>
    <definedName name="Yr_End__Actv_Amt23" localSheetId="10" hidden="1">'NFD CONSO'!#REF!</definedName>
    <definedName name="Yr_End__Actv_Amt23" localSheetId="29" hidden="1">#REF!</definedName>
    <definedName name="Yr_End__Actv_Amt23" localSheetId="11" hidden="1">#REF!</definedName>
    <definedName name="Yr_End__Actv_Amt23" localSheetId="36" hidden="1">#REF!</definedName>
    <definedName name="Yr_End__Actv_Amt23" localSheetId="32" hidden="1">#REF!</definedName>
    <definedName name="Yr_End__Actv_Amt23" localSheetId="18" hidden="1">#REF!</definedName>
    <definedName name="Yr_End__Actv_Amt23" localSheetId="38" hidden="1">#REF!</definedName>
    <definedName name="Yr_End__Actv_Amt23" hidden="1">#REF!</definedName>
    <definedName name="Yr_End__Actv_Amt3" localSheetId="35" hidden="1">#REF!</definedName>
    <definedName name="Yr_End__Actv_Amt3" localSheetId="31" hidden="1">#REF!</definedName>
    <definedName name="Yr_End__Actv_Amt3" localSheetId="9" hidden="1">#REF!</definedName>
    <definedName name="Yr_End__Actv_Amt3" localSheetId="30" hidden="1">#REF!</definedName>
    <definedName name="Yr_End__Actv_Amt3" localSheetId="33" hidden="1">#REF!</definedName>
    <definedName name="Yr_End__Actv_Amt3" localSheetId="16" hidden="1">#REF!</definedName>
    <definedName name="Yr_End__Actv_Amt3" localSheetId="10" hidden="1">'NFD CONSO'!#REF!</definedName>
    <definedName name="Yr_End__Actv_Amt3" localSheetId="29" hidden="1">#REF!</definedName>
    <definedName name="Yr_End__Actv_Amt3" localSheetId="11" hidden="1">#REF!</definedName>
    <definedName name="Yr_End__Actv_Amt3" localSheetId="36" hidden="1">#REF!</definedName>
    <definedName name="Yr_End__Actv_Amt3" localSheetId="32" hidden="1">#REF!</definedName>
    <definedName name="Yr_End__Actv_Amt3" localSheetId="18" hidden="1">#REF!</definedName>
    <definedName name="Yr_End__Actv_Amt3" localSheetId="38" hidden="1">#REF!</definedName>
    <definedName name="Yr_End__Actv_Amt3" hidden="1">#REF!</definedName>
    <definedName name="Yr_End__Actv_Amt4" localSheetId="35" hidden="1">#REF!</definedName>
    <definedName name="Yr_End__Actv_Amt4" localSheetId="31" hidden="1">#REF!</definedName>
    <definedName name="Yr_End__Actv_Amt4" localSheetId="9" hidden="1">#REF!</definedName>
    <definedName name="Yr_End__Actv_Amt4" localSheetId="30" hidden="1">#REF!</definedName>
    <definedName name="Yr_End__Actv_Amt4" localSheetId="33" hidden="1">#REF!</definedName>
    <definedName name="Yr_End__Actv_Amt4" localSheetId="16" hidden="1">#REF!</definedName>
    <definedName name="Yr_End__Actv_Amt4" localSheetId="10" hidden="1">'NFD CONSO'!#REF!</definedName>
    <definedName name="Yr_End__Actv_Amt4" localSheetId="29" hidden="1">#REF!</definedName>
    <definedName name="Yr_End__Actv_Amt4" localSheetId="11" hidden="1">#REF!</definedName>
    <definedName name="Yr_End__Actv_Amt4" localSheetId="36" hidden="1">#REF!</definedName>
    <definedName name="Yr_End__Actv_Amt4" localSheetId="32" hidden="1">#REF!</definedName>
    <definedName name="Yr_End__Actv_Amt4" localSheetId="18" hidden="1">#REF!</definedName>
    <definedName name="Yr_End__Actv_Amt4" localSheetId="38" hidden="1">#REF!</definedName>
    <definedName name="Yr_End__Actv_Amt4" hidden="1">#REF!</definedName>
    <definedName name="Yr_End__Actv_Amt6" localSheetId="35" hidden="1">#REF!</definedName>
    <definedName name="Yr_End__Actv_Amt6" localSheetId="31" hidden="1">#REF!</definedName>
    <definedName name="Yr_End__Actv_Amt6" localSheetId="9" hidden="1">#REF!</definedName>
    <definedName name="Yr_End__Actv_Amt6" localSheetId="30" hidden="1">#REF!</definedName>
    <definedName name="Yr_End__Actv_Amt6" localSheetId="33" hidden="1">#REF!</definedName>
    <definedName name="Yr_End__Actv_Amt6" localSheetId="16" hidden="1">#REF!</definedName>
    <definedName name="Yr_End__Actv_Amt6" localSheetId="10" hidden="1">'NFD CONSO'!#REF!</definedName>
    <definedName name="Yr_End__Actv_Amt6" localSheetId="29" hidden="1">#REF!</definedName>
    <definedName name="Yr_End__Actv_Amt6" localSheetId="11" hidden="1">#REF!</definedName>
    <definedName name="Yr_End__Actv_Amt6" localSheetId="36" hidden="1">#REF!</definedName>
    <definedName name="Yr_End__Actv_Amt6" localSheetId="32" hidden="1">#REF!</definedName>
    <definedName name="Yr_End__Actv_Amt6" localSheetId="18" hidden="1">#REF!</definedName>
    <definedName name="Yr_End__Actv_Amt6" localSheetId="38" hidden="1">#REF!</definedName>
    <definedName name="Yr_End__Actv_Amt6" hidden="1">#REF!</definedName>
    <definedName name="Yr_End__Actv_Amt7" localSheetId="35" hidden="1">#REF!</definedName>
    <definedName name="Yr_End__Actv_Amt7" localSheetId="31" hidden="1">#REF!</definedName>
    <definedName name="Yr_End__Actv_Amt7" localSheetId="9" hidden="1">#REF!</definedName>
    <definedName name="Yr_End__Actv_Amt7" localSheetId="30" hidden="1">#REF!</definedName>
    <definedName name="Yr_End__Actv_Amt7" localSheetId="33" hidden="1">#REF!</definedName>
    <definedName name="Yr_End__Actv_Amt7" localSheetId="16" hidden="1">#REF!</definedName>
    <definedName name="Yr_End__Actv_Amt7" localSheetId="10" hidden="1">'NFD CONSO'!#REF!</definedName>
    <definedName name="Yr_End__Actv_Amt7" localSheetId="29" hidden="1">#REF!</definedName>
    <definedName name="Yr_End__Actv_Amt7" localSheetId="11" hidden="1">#REF!</definedName>
    <definedName name="Yr_End__Actv_Amt7" localSheetId="36" hidden="1">#REF!</definedName>
    <definedName name="Yr_End__Actv_Amt7" localSheetId="32" hidden="1">#REF!</definedName>
    <definedName name="Yr_End__Actv_Amt7" localSheetId="18" hidden="1">#REF!</definedName>
    <definedName name="Yr_End__Actv_Amt7" localSheetId="38" hidden="1">#REF!</definedName>
    <definedName name="Yr_End__Actv_Amt7" hidden="1">#REF!</definedName>
    <definedName name="Yr_End__Actv_Amt8" localSheetId="35" hidden="1">#REF!</definedName>
    <definedName name="Yr_End__Actv_Amt8" localSheetId="31" hidden="1">#REF!</definedName>
    <definedName name="Yr_End__Actv_Amt8" localSheetId="9" hidden="1">#REF!</definedName>
    <definedName name="Yr_End__Actv_Amt8" localSheetId="30" hidden="1">#REF!</definedName>
    <definedName name="Yr_End__Actv_Amt8" localSheetId="33" hidden="1">#REF!</definedName>
    <definedName name="Yr_End__Actv_Amt8" localSheetId="16" hidden="1">#REF!</definedName>
    <definedName name="Yr_End__Actv_Amt8" localSheetId="10" hidden="1">'NFD CONSO'!#REF!</definedName>
    <definedName name="Yr_End__Actv_Amt8" localSheetId="29" hidden="1">#REF!</definedName>
    <definedName name="Yr_End__Actv_Amt8" localSheetId="11" hidden="1">#REF!</definedName>
    <definedName name="Yr_End__Actv_Amt8" localSheetId="36" hidden="1">#REF!</definedName>
    <definedName name="Yr_End__Actv_Amt8" localSheetId="32" hidden="1">#REF!</definedName>
    <definedName name="Yr_End__Actv_Amt8" localSheetId="18" hidden="1">#REF!</definedName>
    <definedName name="Yr_End__Actv_Amt8" localSheetId="38" hidden="1">#REF!</definedName>
    <definedName name="Yr_End__Actv_Amt8" hidden="1">#REF!</definedName>
    <definedName name="Yr_End_OP_Amt10" localSheetId="35" hidden="1">#REF!</definedName>
    <definedName name="Yr_End_OP_Amt10" localSheetId="31" hidden="1">#REF!</definedName>
    <definedName name="Yr_End_OP_Amt10" localSheetId="9" hidden="1">#REF!</definedName>
    <definedName name="Yr_End_OP_Amt10" localSheetId="30" hidden="1">#REF!</definedName>
    <definedName name="Yr_End_OP_Amt10" localSheetId="33" hidden="1">#REF!</definedName>
    <definedName name="Yr_End_OP_Amt10" localSheetId="16" hidden="1">#REF!</definedName>
    <definedName name="Yr_End_OP_Amt10" localSheetId="10" hidden="1">'NFD CONSO'!#REF!</definedName>
    <definedName name="Yr_End_OP_Amt10" localSheetId="29" hidden="1">#REF!</definedName>
    <definedName name="Yr_End_OP_Amt10" localSheetId="11" hidden="1">#REF!</definedName>
    <definedName name="Yr_End_OP_Amt10" localSheetId="36" hidden="1">#REF!</definedName>
    <definedName name="Yr_End_OP_Amt10" localSheetId="32" hidden="1">#REF!</definedName>
    <definedName name="Yr_End_OP_Amt10" localSheetId="18" hidden="1">#REF!</definedName>
    <definedName name="Yr_End_OP_Amt10" localSheetId="38" hidden="1">#REF!</definedName>
    <definedName name="Yr_End_OP_Amt10" hidden="1">#REF!</definedName>
    <definedName name="Yr_End_OP_Amt11" localSheetId="35" hidden="1">#REF!</definedName>
    <definedName name="Yr_End_OP_Amt11" localSheetId="31" hidden="1">#REF!</definedName>
    <definedName name="Yr_End_OP_Amt11" localSheetId="9" hidden="1">#REF!</definedName>
    <definedName name="Yr_End_OP_Amt11" localSheetId="30" hidden="1">#REF!</definedName>
    <definedName name="Yr_End_OP_Amt11" localSheetId="33" hidden="1">#REF!</definedName>
    <definedName name="Yr_End_OP_Amt11" localSheetId="16" hidden="1">#REF!</definedName>
    <definedName name="Yr_End_OP_Amt11" localSheetId="10" hidden="1">'NFD CONSO'!#REF!</definedName>
    <definedName name="Yr_End_OP_Amt11" localSheetId="29" hidden="1">#REF!</definedName>
    <definedName name="Yr_End_OP_Amt11" localSheetId="11" hidden="1">#REF!</definedName>
    <definedName name="Yr_End_OP_Amt11" localSheetId="36" hidden="1">#REF!</definedName>
    <definedName name="Yr_End_OP_Amt11" localSheetId="32" hidden="1">#REF!</definedName>
    <definedName name="Yr_End_OP_Amt11" localSheetId="18" hidden="1">#REF!</definedName>
    <definedName name="Yr_End_OP_Amt11" localSheetId="38" hidden="1">#REF!</definedName>
    <definedName name="Yr_End_OP_Amt11" hidden="1">#REF!</definedName>
    <definedName name="Yr_End_OP_Amt12" localSheetId="35" hidden="1">#REF!</definedName>
    <definedName name="Yr_End_OP_Amt12" localSheetId="31" hidden="1">#REF!</definedName>
    <definedName name="Yr_End_OP_Amt12" localSheetId="9" hidden="1">#REF!</definedName>
    <definedName name="Yr_End_OP_Amt12" localSheetId="30" hidden="1">#REF!</definedName>
    <definedName name="Yr_End_OP_Amt12" localSheetId="33" hidden="1">#REF!</definedName>
    <definedName name="Yr_End_OP_Amt12" localSheetId="16" hidden="1">#REF!</definedName>
    <definedName name="Yr_End_OP_Amt12" localSheetId="10" hidden="1">'NFD CONSO'!#REF!</definedName>
    <definedName name="Yr_End_OP_Amt12" localSheetId="29" hidden="1">#REF!</definedName>
    <definedName name="Yr_End_OP_Amt12" localSheetId="11" hidden="1">#REF!</definedName>
    <definedName name="Yr_End_OP_Amt12" localSheetId="36" hidden="1">#REF!</definedName>
    <definedName name="Yr_End_OP_Amt12" localSheetId="32" hidden="1">#REF!</definedName>
    <definedName name="Yr_End_OP_Amt12" localSheetId="18" hidden="1">#REF!</definedName>
    <definedName name="Yr_End_OP_Amt12" localSheetId="38" hidden="1">#REF!</definedName>
    <definedName name="Yr_End_OP_Amt12" hidden="1">#REF!</definedName>
    <definedName name="Yr_End_OP_Amt14" localSheetId="35" hidden="1">#REF!</definedName>
    <definedName name="Yr_End_OP_Amt14" localSheetId="31" hidden="1">#REF!</definedName>
    <definedName name="Yr_End_OP_Amt14" localSheetId="9" hidden="1">#REF!</definedName>
    <definedName name="Yr_End_OP_Amt14" localSheetId="30" hidden="1">#REF!</definedName>
    <definedName name="Yr_End_OP_Amt14" localSheetId="33" hidden="1">#REF!</definedName>
    <definedName name="Yr_End_OP_Amt14" localSheetId="16" hidden="1">#REF!</definedName>
    <definedName name="Yr_End_OP_Amt14" localSheetId="10" hidden="1">'NFD CONSO'!#REF!</definedName>
    <definedName name="Yr_End_OP_Amt14" localSheetId="29" hidden="1">#REF!</definedName>
    <definedName name="Yr_End_OP_Amt14" localSheetId="11" hidden="1">#REF!</definedName>
    <definedName name="Yr_End_OP_Amt14" localSheetId="36" hidden="1">#REF!</definedName>
    <definedName name="Yr_End_OP_Amt14" localSheetId="32" hidden="1">#REF!</definedName>
    <definedName name="Yr_End_OP_Amt14" localSheetId="18" hidden="1">#REF!</definedName>
    <definedName name="Yr_End_OP_Amt14" localSheetId="38" hidden="1">#REF!</definedName>
    <definedName name="Yr_End_OP_Amt14" hidden="1">#REF!</definedName>
    <definedName name="Yr_End_OP_Amt4" localSheetId="9" hidden="1">#REF!</definedName>
    <definedName name="Yr_End_OP_Amt4" localSheetId="10" hidden="1">'NFD CONSO'!#REF!</definedName>
    <definedName name="Yr_End_OP_Amt4" localSheetId="11" hidden="1">#REF!</definedName>
    <definedName name="Yr_End_OP_Amt4" localSheetId="18" hidden="1">#REF!</definedName>
    <definedName name="Yr_End_OP_Amt4" hidden="1">#REF!</definedName>
    <definedName name="Yr_End_OP_Amt8" localSheetId="9" hidden="1">#REF!</definedName>
    <definedName name="Yr_End_OP_Amt8" localSheetId="10" hidden="1">'NFD CONSO'!#REF!</definedName>
    <definedName name="Yr_End_OP_Amt8" localSheetId="11" hidden="1">#REF!</definedName>
    <definedName name="Yr_End_OP_Amt8" localSheetId="18" hidden="1">#REF!</definedName>
    <definedName name="Yr_End_OP_Amt8" hidden="1">#REF!</definedName>
    <definedName name="ytd" localSheetId="9" hidden="1">#REF!</definedName>
    <definedName name="ytd" localSheetId="10" hidden="1">'NFD CONSO'!#REF!</definedName>
    <definedName name="ytd" localSheetId="11" hidden="1">#REF!</definedName>
    <definedName name="ytd" localSheetId="18" hidden="1">#REF!</definedName>
    <definedName name="ytd" hidden="1">#REF!</definedName>
    <definedName name="Ytd_Actv_Amt1" localSheetId="35" hidden="1">#REF!</definedName>
    <definedName name="Ytd_Actv_Amt1" localSheetId="31" hidden="1">#REF!</definedName>
    <definedName name="Ytd_Actv_Amt1" localSheetId="9" hidden="1">#REF!</definedName>
    <definedName name="Ytd_Actv_Amt1" localSheetId="30" hidden="1">#REF!</definedName>
    <definedName name="Ytd_Actv_Amt1" localSheetId="33" hidden="1">#REF!</definedName>
    <definedName name="Ytd_Actv_Amt1" localSheetId="16" hidden="1">#REF!</definedName>
    <definedName name="Ytd_Actv_Amt1" localSheetId="10" hidden="1">'NFD CONSO'!#REF!</definedName>
    <definedName name="Ytd_Actv_Amt1" localSheetId="29" hidden="1">#REF!</definedName>
    <definedName name="Ytd_Actv_Amt1" localSheetId="11" hidden="1">#REF!</definedName>
    <definedName name="Ytd_Actv_Amt1" localSheetId="36" hidden="1">#REF!</definedName>
    <definedName name="Ytd_Actv_Amt1" localSheetId="32" hidden="1">#REF!</definedName>
    <definedName name="Ytd_Actv_Amt1" localSheetId="18" hidden="1">#REF!</definedName>
    <definedName name="Ytd_Actv_Amt1" localSheetId="38" hidden="1">#REF!</definedName>
    <definedName name="Ytd_Actv_Amt1" hidden="1">#REF!</definedName>
    <definedName name="Ytd_Actv_Amt10" localSheetId="35" hidden="1">#REF!</definedName>
    <definedName name="Ytd_Actv_Amt10" localSheetId="31" hidden="1">#REF!</definedName>
    <definedName name="Ytd_Actv_Amt10" localSheetId="9" hidden="1">#REF!</definedName>
    <definedName name="Ytd_Actv_Amt10" localSheetId="30" hidden="1">#REF!</definedName>
    <definedName name="Ytd_Actv_Amt10" localSheetId="33" hidden="1">#REF!</definedName>
    <definedName name="Ytd_Actv_Amt10" localSheetId="16" hidden="1">#REF!</definedName>
    <definedName name="Ytd_Actv_Amt10" localSheetId="10" hidden="1">'NFD CONSO'!#REF!</definedName>
    <definedName name="Ytd_Actv_Amt10" localSheetId="29" hidden="1">#REF!</definedName>
    <definedName name="Ytd_Actv_Amt10" localSheetId="11" hidden="1">#REF!</definedName>
    <definedName name="Ytd_Actv_Amt10" localSheetId="36" hidden="1">#REF!</definedName>
    <definedName name="Ytd_Actv_Amt10" localSheetId="32" hidden="1">#REF!</definedName>
    <definedName name="Ytd_Actv_Amt10" localSheetId="18" hidden="1">#REF!</definedName>
    <definedName name="Ytd_Actv_Amt10" localSheetId="38" hidden="1">#REF!</definedName>
    <definedName name="Ytd_Actv_Amt10" hidden="1">#REF!</definedName>
    <definedName name="Ytd_Actv_Amt11" localSheetId="35" hidden="1">#REF!</definedName>
    <definedName name="Ytd_Actv_Amt11" localSheetId="31" hidden="1">#REF!</definedName>
    <definedName name="Ytd_Actv_Amt11" localSheetId="9" hidden="1">#REF!</definedName>
    <definedName name="Ytd_Actv_Amt11" localSheetId="30" hidden="1">#REF!</definedName>
    <definedName name="Ytd_Actv_Amt11" localSheetId="33" hidden="1">#REF!</definedName>
    <definedName name="Ytd_Actv_Amt11" localSheetId="16" hidden="1">#REF!</definedName>
    <definedName name="Ytd_Actv_Amt11" localSheetId="10" hidden="1">'NFD CONSO'!#REF!</definedName>
    <definedName name="Ytd_Actv_Amt11" localSheetId="29" hidden="1">#REF!</definedName>
    <definedName name="Ytd_Actv_Amt11" localSheetId="11" hidden="1">#REF!</definedName>
    <definedName name="Ytd_Actv_Amt11" localSheetId="36" hidden="1">#REF!</definedName>
    <definedName name="Ytd_Actv_Amt11" localSheetId="32" hidden="1">#REF!</definedName>
    <definedName name="Ytd_Actv_Amt11" localSheetId="18" hidden="1">#REF!</definedName>
    <definedName name="Ytd_Actv_Amt11" localSheetId="38" hidden="1">#REF!</definedName>
    <definedName name="Ytd_Actv_Amt11" hidden="1">#REF!</definedName>
    <definedName name="Ytd_Actv_Amt12" localSheetId="35" hidden="1">#REF!</definedName>
    <definedName name="Ytd_Actv_Amt12" localSheetId="31" hidden="1">#REF!</definedName>
    <definedName name="Ytd_Actv_Amt12" localSheetId="9" hidden="1">#REF!</definedName>
    <definedName name="Ytd_Actv_Amt12" localSheetId="30" hidden="1">#REF!</definedName>
    <definedName name="Ytd_Actv_Amt12" localSheetId="33" hidden="1">#REF!</definedName>
    <definedName name="Ytd_Actv_Amt12" localSheetId="16" hidden="1">#REF!</definedName>
    <definedName name="Ytd_Actv_Amt12" localSheetId="10" hidden="1">'NFD CONSO'!#REF!</definedName>
    <definedName name="Ytd_Actv_Amt12" localSheetId="29" hidden="1">#REF!</definedName>
    <definedName name="Ytd_Actv_Amt12" localSheetId="11" hidden="1">#REF!</definedName>
    <definedName name="Ytd_Actv_Amt12" localSheetId="36" hidden="1">#REF!</definedName>
    <definedName name="Ytd_Actv_Amt12" localSheetId="32" hidden="1">#REF!</definedName>
    <definedName name="Ytd_Actv_Amt12" localSheetId="18" hidden="1">#REF!</definedName>
    <definedName name="Ytd_Actv_Amt12" localSheetId="38" hidden="1">#REF!</definedName>
    <definedName name="Ytd_Actv_Amt12" hidden="1">#REF!</definedName>
    <definedName name="Ytd_Actv_Amt15" localSheetId="35" hidden="1">#REF!</definedName>
    <definedName name="Ytd_Actv_Amt15" localSheetId="31" hidden="1">#REF!</definedName>
    <definedName name="Ytd_Actv_Amt15" localSheetId="9" hidden="1">#REF!</definedName>
    <definedName name="Ytd_Actv_Amt15" localSheetId="30" hidden="1">#REF!</definedName>
    <definedName name="Ytd_Actv_Amt15" localSheetId="33" hidden="1">#REF!</definedName>
    <definedName name="Ytd_Actv_Amt15" localSheetId="16" hidden="1">#REF!</definedName>
    <definedName name="Ytd_Actv_Amt15" localSheetId="10" hidden="1">'NFD CONSO'!#REF!</definedName>
    <definedName name="Ytd_Actv_Amt15" localSheetId="29" hidden="1">#REF!</definedName>
    <definedName name="Ytd_Actv_Amt15" localSheetId="11" hidden="1">#REF!</definedName>
    <definedName name="Ytd_Actv_Amt15" localSheetId="36" hidden="1">#REF!</definedName>
    <definedName name="Ytd_Actv_Amt15" localSheetId="32" hidden="1">#REF!</definedName>
    <definedName name="Ytd_Actv_Amt15" localSheetId="18" hidden="1">#REF!</definedName>
    <definedName name="Ytd_Actv_Amt15" localSheetId="38" hidden="1">#REF!</definedName>
    <definedName name="Ytd_Actv_Amt15" hidden="1">#REF!</definedName>
    <definedName name="Ytd_Actv_Amt17" localSheetId="35" hidden="1">#REF!</definedName>
    <definedName name="Ytd_Actv_Amt17" localSheetId="31" hidden="1">#REF!</definedName>
    <definedName name="Ytd_Actv_Amt17" localSheetId="9" hidden="1">#REF!</definedName>
    <definedName name="Ytd_Actv_Amt17" localSheetId="30" hidden="1">#REF!</definedName>
    <definedName name="Ytd_Actv_Amt17" localSheetId="33" hidden="1">#REF!</definedName>
    <definedName name="Ytd_Actv_Amt17" localSheetId="16" hidden="1">#REF!</definedName>
    <definedName name="Ytd_Actv_Amt17" localSheetId="10" hidden="1">'NFD CONSO'!#REF!</definedName>
    <definedName name="Ytd_Actv_Amt17" localSheetId="29" hidden="1">#REF!</definedName>
    <definedName name="Ytd_Actv_Amt17" localSheetId="11" hidden="1">#REF!</definedName>
    <definedName name="Ytd_Actv_Amt17" localSheetId="36" hidden="1">#REF!</definedName>
    <definedName name="Ytd_Actv_Amt17" localSheetId="32" hidden="1">#REF!</definedName>
    <definedName name="Ytd_Actv_Amt17" localSheetId="18" hidden="1">#REF!</definedName>
    <definedName name="Ytd_Actv_Amt17" localSheetId="38" hidden="1">#REF!</definedName>
    <definedName name="Ytd_Actv_Amt17" hidden="1">#REF!</definedName>
    <definedName name="Ytd_Actv_Amt19" localSheetId="35" hidden="1">#REF!</definedName>
    <definedName name="Ytd_Actv_Amt19" localSheetId="31" hidden="1">#REF!</definedName>
    <definedName name="Ytd_Actv_Amt19" localSheetId="9" hidden="1">#REF!</definedName>
    <definedName name="Ytd_Actv_Amt19" localSheetId="30" hidden="1">#REF!</definedName>
    <definedName name="Ytd_Actv_Amt19" localSheetId="33" hidden="1">#REF!</definedName>
    <definedName name="Ytd_Actv_Amt19" localSheetId="16" hidden="1">#REF!</definedName>
    <definedName name="Ytd_Actv_Amt19" localSheetId="10" hidden="1">'NFD CONSO'!#REF!</definedName>
    <definedName name="Ytd_Actv_Amt19" localSheetId="29" hidden="1">#REF!</definedName>
    <definedName name="Ytd_Actv_Amt19" localSheetId="11" hidden="1">#REF!</definedName>
    <definedName name="Ytd_Actv_Amt19" localSheetId="36" hidden="1">#REF!</definedName>
    <definedName name="Ytd_Actv_Amt19" localSheetId="32" hidden="1">#REF!</definedName>
    <definedName name="Ytd_Actv_Amt19" localSheetId="18" hidden="1">#REF!</definedName>
    <definedName name="Ytd_Actv_Amt19" localSheetId="38" hidden="1">#REF!</definedName>
    <definedName name="Ytd_Actv_Amt19" hidden="1">#REF!</definedName>
    <definedName name="Ytd_Actv_Amt2" localSheetId="35" hidden="1">#REF!</definedName>
    <definedName name="Ytd_Actv_Amt2" localSheetId="31" hidden="1">#REF!</definedName>
    <definedName name="Ytd_Actv_Amt2" localSheetId="9" hidden="1">#REF!</definedName>
    <definedName name="Ytd_Actv_Amt2" localSheetId="30" hidden="1">#REF!</definedName>
    <definedName name="Ytd_Actv_Amt2" localSheetId="33" hidden="1">#REF!</definedName>
    <definedName name="Ytd_Actv_Amt2" localSheetId="16" hidden="1">#REF!</definedName>
    <definedName name="Ytd_Actv_Amt2" localSheetId="10" hidden="1">'NFD CONSO'!#REF!</definedName>
    <definedName name="Ytd_Actv_Amt2" localSheetId="29" hidden="1">#REF!</definedName>
    <definedName name="Ytd_Actv_Amt2" localSheetId="11" hidden="1">#REF!</definedName>
    <definedName name="Ytd_Actv_Amt2" localSheetId="36" hidden="1">#REF!</definedName>
    <definedName name="Ytd_Actv_Amt2" localSheetId="32" hidden="1">#REF!</definedName>
    <definedName name="Ytd_Actv_Amt2" localSheetId="18" hidden="1">#REF!</definedName>
    <definedName name="Ytd_Actv_Amt2" localSheetId="38" hidden="1">#REF!</definedName>
    <definedName name="Ytd_Actv_Amt2" hidden="1">#REF!</definedName>
    <definedName name="Ytd_Actv_Amt20" localSheetId="35" hidden="1">#REF!</definedName>
    <definedName name="Ytd_Actv_Amt20" localSheetId="31" hidden="1">#REF!</definedName>
    <definedName name="Ytd_Actv_Amt20" localSheetId="9" hidden="1">#REF!</definedName>
    <definedName name="Ytd_Actv_Amt20" localSheetId="30" hidden="1">#REF!</definedName>
    <definedName name="Ytd_Actv_Amt20" localSheetId="33" hidden="1">#REF!</definedName>
    <definedName name="Ytd_Actv_Amt20" localSheetId="16" hidden="1">#REF!</definedName>
    <definedName name="Ytd_Actv_Amt20" localSheetId="10" hidden="1">'NFD CONSO'!#REF!</definedName>
    <definedName name="Ytd_Actv_Amt20" localSheetId="29" hidden="1">#REF!</definedName>
    <definedName name="Ytd_Actv_Amt20" localSheetId="11" hidden="1">#REF!</definedName>
    <definedName name="Ytd_Actv_Amt20" localSheetId="36" hidden="1">#REF!</definedName>
    <definedName name="Ytd_Actv_Amt20" localSheetId="32" hidden="1">#REF!</definedName>
    <definedName name="Ytd_Actv_Amt20" localSheetId="18" hidden="1">#REF!</definedName>
    <definedName name="Ytd_Actv_Amt20" localSheetId="38" hidden="1">#REF!</definedName>
    <definedName name="Ytd_Actv_Amt20" hidden="1">#REF!</definedName>
    <definedName name="Ytd_Actv_Amt21" localSheetId="35" hidden="1">#REF!</definedName>
    <definedName name="Ytd_Actv_Amt21" localSheetId="31" hidden="1">#REF!</definedName>
    <definedName name="Ytd_Actv_Amt21" localSheetId="9" hidden="1">#REF!</definedName>
    <definedName name="Ytd_Actv_Amt21" localSheetId="30" hidden="1">#REF!</definedName>
    <definedName name="Ytd_Actv_Amt21" localSheetId="33" hidden="1">#REF!</definedName>
    <definedName name="Ytd_Actv_Amt21" localSheetId="16" hidden="1">#REF!</definedName>
    <definedName name="Ytd_Actv_Amt21" localSheetId="10" hidden="1">'NFD CONSO'!#REF!</definedName>
    <definedName name="Ytd_Actv_Amt21" localSheetId="29" hidden="1">#REF!</definedName>
    <definedName name="Ytd_Actv_Amt21" localSheetId="11" hidden="1">#REF!</definedName>
    <definedName name="Ytd_Actv_Amt21" localSheetId="36" hidden="1">#REF!</definedName>
    <definedName name="Ytd_Actv_Amt21" localSheetId="32" hidden="1">#REF!</definedName>
    <definedName name="Ytd_Actv_Amt21" localSheetId="18" hidden="1">#REF!</definedName>
    <definedName name="Ytd_Actv_Amt21" localSheetId="38" hidden="1">#REF!</definedName>
    <definedName name="Ytd_Actv_Amt21" hidden="1">#REF!</definedName>
    <definedName name="Ytd_Actv_Amt22" localSheetId="35" hidden="1">#REF!</definedName>
    <definedName name="Ytd_Actv_Amt22" localSheetId="31" hidden="1">#REF!</definedName>
    <definedName name="Ytd_Actv_Amt22" localSheetId="9" hidden="1">#REF!</definedName>
    <definedName name="Ytd_Actv_Amt22" localSheetId="30" hidden="1">#REF!</definedName>
    <definedName name="Ytd_Actv_Amt22" localSheetId="33" hidden="1">#REF!</definedName>
    <definedName name="Ytd_Actv_Amt22" localSheetId="16" hidden="1">#REF!</definedName>
    <definedName name="Ytd_Actv_Amt22" localSheetId="10" hidden="1">'NFD CONSO'!#REF!</definedName>
    <definedName name="Ytd_Actv_Amt22" localSheetId="29" hidden="1">#REF!</definedName>
    <definedName name="Ytd_Actv_Amt22" localSheetId="11" hidden="1">#REF!</definedName>
    <definedName name="Ytd_Actv_Amt22" localSheetId="36" hidden="1">#REF!</definedName>
    <definedName name="Ytd_Actv_Amt22" localSheetId="32" hidden="1">#REF!</definedName>
    <definedName name="Ytd_Actv_Amt22" localSheetId="18" hidden="1">#REF!</definedName>
    <definedName name="Ytd_Actv_Amt22" localSheetId="38" hidden="1">#REF!</definedName>
    <definedName name="Ytd_Actv_Amt22" hidden="1">#REF!</definedName>
    <definedName name="Ytd_Actv_Amt23" localSheetId="35" hidden="1">#REF!</definedName>
    <definedName name="Ytd_Actv_Amt23" localSheetId="31" hidden="1">#REF!</definedName>
    <definedName name="Ytd_Actv_Amt23" localSheetId="9" hidden="1">#REF!</definedName>
    <definedName name="Ytd_Actv_Amt23" localSheetId="30" hidden="1">#REF!</definedName>
    <definedName name="Ytd_Actv_Amt23" localSheetId="33" hidden="1">#REF!</definedName>
    <definedName name="Ytd_Actv_Amt23" localSheetId="16" hidden="1">#REF!</definedName>
    <definedName name="Ytd_Actv_Amt23" localSheetId="10" hidden="1">'NFD CONSO'!#REF!</definedName>
    <definedName name="Ytd_Actv_Amt23" localSheetId="29" hidden="1">#REF!</definedName>
    <definedName name="Ytd_Actv_Amt23" localSheetId="11" hidden="1">#REF!</definedName>
    <definedName name="Ytd_Actv_Amt23" localSheetId="36" hidden="1">#REF!</definedName>
    <definedName name="Ytd_Actv_Amt23" localSheetId="32" hidden="1">#REF!</definedName>
    <definedName name="Ytd_Actv_Amt23" localSheetId="18" hidden="1">#REF!</definedName>
    <definedName name="Ytd_Actv_Amt23" localSheetId="38" hidden="1">#REF!</definedName>
    <definedName name="Ytd_Actv_Amt23" hidden="1">#REF!</definedName>
    <definedName name="Ytd_Actv_Amt3" localSheetId="35" hidden="1">#REF!</definedName>
    <definedName name="Ytd_Actv_Amt3" localSheetId="31" hidden="1">#REF!</definedName>
    <definedName name="Ytd_Actv_Amt3" localSheetId="30" hidden="1">#REF!</definedName>
    <definedName name="Ytd_Actv_Amt3" localSheetId="51" hidden="1">#REF!</definedName>
    <definedName name="Ytd_Actv_Amt3" localSheetId="33" hidden="1">#REF!</definedName>
    <definedName name="Ytd_Actv_Amt3" localSheetId="29" hidden="1">#REF!</definedName>
    <definedName name="Ytd_Actv_Amt3" localSheetId="36" hidden="1">#REF!</definedName>
    <definedName name="Ytd_Actv_Amt3" localSheetId="32" hidden="1">#REF!</definedName>
    <definedName name="Ytd_Actv_Amt3" localSheetId="38" hidden="1">#REF!</definedName>
    <definedName name="Ytd_Actv_Amt3" hidden="1">#REF!</definedName>
    <definedName name="Ytd_Actv_Amt4" localSheetId="35" hidden="1">#REF!</definedName>
    <definedName name="Ytd_Actv_Amt4" localSheetId="31" hidden="1">#REF!</definedName>
    <definedName name="Ytd_Actv_Amt4" localSheetId="30" hidden="1">#REF!</definedName>
    <definedName name="Ytd_Actv_Amt4" localSheetId="51" hidden="1">#REF!</definedName>
    <definedName name="Ytd_Actv_Amt4" localSheetId="33" hidden="1">#REF!</definedName>
    <definedName name="Ytd_Actv_Amt4" localSheetId="29" hidden="1">#REF!</definedName>
    <definedName name="Ytd_Actv_Amt4" localSheetId="36" hidden="1">#REF!</definedName>
    <definedName name="Ytd_Actv_Amt4" localSheetId="32" hidden="1">#REF!</definedName>
    <definedName name="Ytd_Actv_Amt4" localSheetId="38" hidden="1">#REF!</definedName>
    <definedName name="Ytd_Actv_Amt4" hidden="1">#REF!</definedName>
    <definedName name="Ytd_Actv_Amt6" localSheetId="35" hidden="1">#REF!</definedName>
    <definedName name="Ytd_Actv_Amt6" localSheetId="31" hidden="1">#REF!</definedName>
    <definedName name="Ytd_Actv_Amt6" localSheetId="9" hidden="1">#REF!</definedName>
    <definedName name="Ytd_Actv_Amt6" localSheetId="30" hidden="1">#REF!</definedName>
    <definedName name="Ytd_Actv_Amt6" localSheetId="51" hidden="1">#REF!</definedName>
    <definedName name="Ytd_Actv_Amt6" localSheetId="33" hidden="1">#REF!</definedName>
    <definedName name="Ytd_Actv_Amt6" localSheetId="16" hidden="1">#REF!</definedName>
    <definedName name="Ytd_Actv_Amt6" localSheetId="10" hidden="1">'NFD CONSO'!#REF!</definedName>
    <definedName name="Ytd_Actv_Amt6" localSheetId="29" hidden="1">#REF!</definedName>
    <definedName name="Ytd_Actv_Amt6" localSheetId="11" hidden="1">#REF!</definedName>
    <definedName name="Ytd_Actv_Amt6" localSheetId="36" hidden="1">#REF!</definedName>
    <definedName name="Ytd_Actv_Amt6" localSheetId="32" hidden="1">#REF!</definedName>
    <definedName name="Ytd_Actv_Amt6" localSheetId="18" hidden="1">#REF!</definedName>
    <definedName name="Ytd_Actv_Amt6" localSheetId="38" hidden="1">#REF!</definedName>
    <definedName name="Ytd_Actv_Amt6" hidden="1">#REF!</definedName>
    <definedName name="Ytd_Actv_Amt8" localSheetId="9" hidden="1">#REF!</definedName>
    <definedName name="Ytd_Actv_Amt8" localSheetId="10" hidden="1">'NFD CONSO'!#REF!</definedName>
    <definedName name="Ytd_Actv_Amt8" localSheetId="11" hidden="1">#REF!</definedName>
    <definedName name="Ytd_Actv_Amt8" localSheetId="18" hidden="1">#REF!</definedName>
    <definedName name="Ytd_Actv_Amt8" hidden="1">#REF!</definedName>
    <definedName name="Ytd_Actv_Amt9" localSheetId="35" hidden="1">#REF!</definedName>
    <definedName name="Ytd_Actv_Amt9" localSheetId="31" hidden="1">#REF!</definedName>
    <definedName name="Ytd_Actv_Amt9" localSheetId="9" hidden="1">#REF!</definedName>
    <definedName name="Ytd_Actv_Amt9" localSheetId="30" hidden="1">#REF!</definedName>
    <definedName name="Ytd_Actv_Amt9" localSheetId="51" hidden="1">#REF!</definedName>
    <definedName name="Ytd_Actv_Amt9" localSheetId="33" hidden="1">#REF!</definedName>
    <definedName name="Ytd_Actv_Amt9" localSheetId="16" hidden="1">#REF!</definedName>
    <definedName name="Ytd_Actv_Amt9" localSheetId="10" hidden="1">'NFD CONSO'!#REF!</definedName>
    <definedName name="Ytd_Actv_Amt9" localSheetId="29" hidden="1">#REF!</definedName>
    <definedName name="Ytd_Actv_Amt9" localSheetId="11" hidden="1">#REF!</definedName>
    <definedName name="Ytd_Actv_Amt9" localSheetId="36" hidden="1">#REF!</definedName>
    <definedName name="Ytd_Actv_Amt9" localSheetId="32" hidden="1">#REF!</definedName>
    <definedName name="Ytd_Actv_Amt9" localSheetId="18" hidden="1">#REF!</definedName>
    <definedName name="Ytd_Actv_Amt9" localSheetId="38" hidden="1">#REF!</definedName>
    <definedName name="Ytd_Actv_Amt9" hidden="1">#REF!</definedName>
    <definedName name="Ytd_Bal_Amt6" localSheetId="35" hidden="1">#REF!</definedName>
    <definedName name="Ytd_Bal_Amt6" localSheetId="31" hidden="1">#REF!</definedName>
    <definedName name="Ytd_Bal_Amt6" localSheetId="9" hidden="1">#REF!</definedName>
    <definedName name="Ytd_Bal_Amt6" localSheetId="30" hidden="1">#REF!</definedName>
    <definedName name="Ytd_Bal_Amt6" localSheetId="51" hidden="1">#REF!</definedName>
    <definedName name="Ytd_Bal_Amt6" localSheetId="33" hidden="1">#REF!</definedName>
    <definedName name="Ytd_Bal_Amt6" localSheetId="16" hidden="1">#REF!</definedName>
    <definedName name="Ytd_Bal_Amt6" localSheetId="10" hidden="1">'NFD CONSO'!#REF!</definedName>
    <definedName name="Ytd_Bal_Amt6" localSheetId="29" hidden="1">#REF!</definedName>
    <definedName name="Ytd_Bal_Amt6" localSheetId="11" hidden="1">#REF!</definedName>
    <definedName name="Ytd_Bal_Amt6" localSheetId="36" hidden="1">#REF!</definedName>
    <definedName name="Ytd_Bal_Amt6" localSheetId="32" hidden="1">#REF!</definedName>
    <definedName name="Ytd_Bal_Amt6" localSheetId="18" hidden="1">#REF!</definedName>
    <definedName name="Ytd_Bal_Amt6" localSheetId="38" hidden="1">#REF!</definedName>
    <definedName name="Ytd_Bal_Amt6" hidden="1">#REF!</definedName>
    <definedName name="Ytd_Bal_Amt9" localSheetId="35" hidden="1">#REF!</definedName>
    <definedName name="Ytd_Bal_Amt9" localSheetId="31" hidden="1">#REF!</definedName>
    <definedName name="Ytd_Bal_Amt9" localSheetId="9" hidden="1">#REF!</definedName>
    <definedName name="Ytd_Bal_Amt9" localSheetId="30" hidden="1">#REF!</definedName>
    <definedName name="Ytd_Bal_Amt9" localSheetId="33" hidden="1">#REF!</definedName>
    <definedName name="Ytd_Bal_Amt9" localSheetId="16" hidden="1">#REF!</definedName>
    <definedName name="Ytd_Bal_Amt9" localSheetId="10" hidden="1">'NFD CONSO'!#REF!</definedName>
    <definedName name="Ytd_Bal_Amt9" localSheetId="29" hidden="1">#REF!</definedName>
    <definedName name="Ytd_Bal_Amt9" localSheetId="11" hidden="1">#REF!</definedName>
    <definedName name="Ytd_Bal_Amt9" localSheetId="36" hidden="1">#REF!</definedName>
    <definedName name="Ytd_Bal_Amt9" localSheetId="32" hidden="1">#REF!</definedName>
    <definedName name="Ytd_Bal_Amt9" localSheetId="18" hidden="1">#REF!</definedName>
    <definedName name="Ytd_Bal_Amt9" localSheetId="38" hidden="1">#REF!</definedName>
    <definedName name="Ytd_Bal_Amt9" hidden="1">#REF!</definedName>
    <definedName name="Ytd_OP_Amt10" localSheetId="9" hidden="1">#REF!</definedName>
    <definedName name="Ytd_OP_Amt10" localSheetId="10" hidden="1">'NFD CONSO'!#REF!</definedName>
    <definedName name="Ytd_OP_Amt10" localSheetId="11" hidden="1">#REF!</definedName>
    <definedName name="Ytd_OP_Amt10" localSheetId="18" hidden="1">#REF!</definedName>
    <definedName name="Ytd_OP_Amt10" hidden="1">#REF!</definedName>
    <definedName name="Ytd_OP_Amt4" localSheetId="9" hidden="1">#REF!</definedName>
    <definedName name="Ytd_OP_Amt4" localSheetId="10" hidden="1">'NFD CONSO'!#REF!</definedName>
    <definedName name="Ytd_OP_Amt4" localSheetId="11" hidden="1">#REF!</definedName>
    <definedName name="Ytd_OP_Amt4" localSheetId="18" hidden="1">#REF!</definedName>
    <definedName name="Ytd_OP_Amt4" hidden="1">#REF!</definedName>
    <definedName name="YTD09" localSheetId="9" hidden="1">#REF!</definedName>
    <definedName name="YTD09" localSheetId="51" hidden="1">#REF!</definedName>
    <definedName name="YTD09" localSheetId="10" hidden="1">'NFD CONSO'!#REF!</definedName>
    <definedName name="YTD09" localSheetId="29" hidden="1">#REF!</definedName>
    <definedName name="YTD09" localSheetId="11" hidden="1">#REF!</definedName>
    <definedName name="YTD09" hidden="1">#REF!</definedName>
    <definedName name="yxyx" localSheetId="9" hidden="1">{"Ypl",#N/A,FALSE,"YR";"Ycash",#N/A,FALSE,"YR";"Qpl",#N/A,FALSE,"QTR";"Qcash",#N/A,FALSE,"QTR";"Mpl",#N/A,FALSE,"Month";"Mcash",#N/A,FALSE,"Month";"grph1",#N/A,FALSE,"graphs";"Grph2",#N/A,FALSE,"graphs"}</definedName>
    <definedName name="yxyx" localSheetId="16" hidden="1">{"Ypl",#N/A,FALSE,"YR";"Ycash",#N/A,FALSE,"YR";"Qpl",#N/A,FALSE,"QTR";"Qcash",#N/A,FALSE,"QTR";"Mpl",#N/A,FALSE,"Month";"Mcash",#N/A,FALSE,"Month";"grph1",#N/A,FALSE,"graphs";"Grph2",#N/A,FALSE,"graphs"}</definedName>
    <definedName name="yxyx" localSheetId="10" hidden="1">{"Ypl",#N/A,FALSE,"YR";"Ycash",#N/A,FALSE,"YR";"Qpl",#N/A,FALSE,"QTR";"Qcash",#N/A,FALSE,"QTR";"Mpl",#N/A,FALSE,"Month";"Mcash",#N/A,FALSE,"Month";"grph1",#N/A,FALSE,"graphs";"Grph2",#N/A,FALSE,"graphs"}</definedName>
    <definedName name="yxyx" localSheetId="11" hidden="1">{"Ypl",#N/A,FALSE,"YR";"Ycash",#N/A,FALSE,"YR";"Qpl",#N/A,FALSE,"QTR";"Qcash",#N/A,FALSE,"QTR";"Mpl",#N/A,FALSE,"Month";"Mcash",#N/A,FALSE,"Month";"grph1",#N/A,FALSE,"graphs";"Grph2",#N/A,FALSE,"graphs"}</definedName>
    <definedName name="yxyx" localSheetId="18" hidden="1">{"Ypl",#N/A,FALSE,"YR";"Ycash",#N/A,FALSE,"YR";"Qpl",#N/A,FALSE,"QTR";"Qcash",#N/A,FALSE,"QTR";"Mpl",#N/A,FALSE,"Month";"Mcash",#N/A,FALSE,"Month";"grph1",#N/A,FALSE,"graphs";"Grph2",#N/A,FALSE,"graphs"}</definedName>
    <definedName name="yxyx" localSheetId="38" hidden="1">{"Ypl",#N/A,FALSE,"YR";"Ycash",#N/A,FALSE,"YR";"Qpl",#N/A,FALSE,"QTR";"Qcash",#N/A,FALSE,"QTR";"Mpl",#N/A,FALSE,"Month";"Mcash",#N/A,FALSE,"Month";"grph1",#N/A,FALSE,"graphs";"Grph2",#N/A,FALSE,"graphs"}</definedName>
    <definedName name="yxyx" hidden="1">{"Ypl",#N/A,FALSE,"YR";"Ycash",#N/A,FALSE,"YR";"Qpl",#N/A,FALSE,"QTR";"Qcash",#N/A,FALSE,"QTR";"Mpl",#N/A,FALSE,"Month";"Mcash",#N/A,FALSE,"Month";"grph1",#N/A,FALSE,"graphs";"Grph2",#N/A,FALSE,"graphs"}</definedName>
    <definedName name="yyy" localSheetId="35" hidden="1">{#N/A,#N/A,FALSE,"Other";#N/A,#N/A,FALSE,"Ace";#N/A,#N/A,FALSE,"Derm"}</definedName>
    <definedName name="yyy" localSheetId="31" hidden="1">{#N/A,#N/A,FALSE,"Other";#N/A,#N/A,FALSE,"Ace";#N/A,#N/A,FALSE,"Derm"}</definedName>
    <definedName name="yyy" localSheetId="9" hidden="1">{#N/A,#N/A,FALSE,"Other";#N/A,#N/A,FALSE,"Ace";#N/A,#N/A,FALSE,"Derm"}</definedName>
    <definedName name="yyy" localSheetId="30" hidden="1">{#N/A,#N/A,FALSE,"Other";#N/A,#N/A,FALSE,"Ace";#N/A,#N/A,FALSE,"Derm"}</definedName>
    <definedName name="yyy" localSheetId="51" hidden="1">{#N/A,#N/A,FALSE,"Other";#N/A,#N/A,FALSE,"Ace";#N/A,#N/A,FALSE,"Derm"}</definedName>
    <definedName name="yyy" localSheetId="7" hidden="1">{#N/A,#N/A,FALSE,"Other";#N/A,#N/A,FALSE,"Ace";#N/A,#N/A,FALSE,"Derm"}</definedName>
    <definedName name="yyy" localSheetId="33" hidden="1">{#N/A,#N/A,FALSE,"Other";#N/A,#N/A,FALSE,"Ace";#N/A,#N/A,FALSE,"Derm"}</definedName>
    <definedName name="yyy" localSheetId="6" hidden="1">{#N/A,#N/A,FALSE,"Other";#N/A,#N/A,FALSE,"Ace";#N/A,#N/A,FALSE,"Derm"}</definedName>
    <definedName name="yyy" localSheetId="16" hidden="1">{#N/A,#N/A,FALSE,"Other";#N/A,#N/A,FALSE,"Ace";#N/A,#N/A,FALSE,"Derm"}</definedName>
    <definedName name="yyy" localSheetId="10" hidden="1">{#N/A,#N/A,FALSE,"Other";#N/A,#N/A,FALSE,"Ace";#N/A,#N/A,FALSE,"Derm"}</definedName>
    <definedName name="yyy" localSheetId="29" hidden="1">{#N/A,#N/A,FALSE,"Other";#N/A,#N/A,FALSE,"Ace";#N/A,#N/A,FALSE,"Derm"}</definedName>
    <definedName name="yyy" localSheetId="28" hidden="1">{#N/A,#N/A,FALSE,"Other";#N/A,#N/A,FALSE,"Ace";#N/A,#N/A,FALSE,"Derm"}</definedName>
    <definedName name="yyy" localSheetId="11" hidden="1">{#N/A,#N/A,FALSE,"Other";#N/A,#N/A,FALSE,"Ace";#N/A,#N/A,FALSE,"Derm"}</definedName>
    <definedName name="yyy" localSheetId="36" hidden="1">{#N/A,#N/A,FALSE,"Other";#N/A,#N/A,FALSE,"Ace";#N/A,#N/A,FALSE,"Derm"}</definedName>
    <definedName name="yyy" localSheetId="32" hidden="1">{#N/A,#N/A,FALSE,"Other";#N/A,#N/A,FALSE,"Ace";#N/A,#N/A,FALSE,"Derm"}</definedName>
    <definedName name="yyy" localSheetId="18" hidden="1">{#N/A,#N/A,FALSE,"Other";#N/A,#N/A,FALSE,"Ace";#N/A,#N/A,FALSE,"Derm"}</definedName>
    <definedName name="yyy" localSheetId="38" hidden="1">{#N/A,#N/A,FALSE,"Other";#N/A,#N/A,FALSE,"Ace";#N/A,#N/A,FALSE,"Derm"}</definedName>
    <definedName name="yyy" hidden="1">{#N/A,#N/A,FALSE,"Other";#N/A,#N/A,FALSE,"Ace";#N/A,#N/A,FALSE,"Derm"}</definedName>
    <definedName name="yyyy" localSheetId="35" hidden="1">{#N/A,#N/A,FALSE,"Debt Accr";#N/A,#N/A,FALSE,"Stock Accr";#N/A,#N/A,FALSE,"Debt Stock Accr"}</definedName>
    <definedName name="yyyy" localSheetId="31" hidden="1">{#N/A,#N/A,FALSE,"Debt Accr";#N/A,#N/A,FALSE,"Stock Accr";#N/A,#N/A,FALSE,"Debt Stock Accr"}</definedName>
    <definedName name="yyyy" localSheetId="9" hidden="1">{#N/A,#N/A,FALSE,"Debt Accr";#N/A,#N/A,FALSE,"Stock Accr";#N/A,#N/A,FALSE,"Debt Stock Accr"}</definedName>
    <definedName name="yyyy" localSheetId="30" hidden="1">{#N/A,#N/A,FALSE,"Debt Accr";#N/A,#N/A,FALSE,"Stock Accr";#N/A,#N/A,FALSE,"Debt Stock Accr"}</definedName>
    <definedName name="yyyy" localSheetId="51" hidden="1">{#N/A,#N/A,FALSE,"Debt Accr";#N/A,#N/A,FALSE,"Stock Accr";#N/A,#N/A,FALSE,"Debt Stock Accr"}</definedName>
    <definedName name="yyyy" localSheetId="7" hidden="1">{#N/A,#N/A,FALSE,"Debt Accr";#N/A,#N/A,FALSE,"Stock Accr";#N/A,#N/A,FALSE,"Debt Stock Accr"}</definedName>
    <definedName name="yyyy" localSheetId="33" hidden="1">{#N/A,#N/A,FALSE,"Debt Accr";#N/A,#N/A,FALSE,"Stock Accr";#N/A,#N/A,FALSE,"Debt Stock Accr"}</definedName>
    <definedName name="yyyy" localSheetId="6" hidden="1">{#N/A,#N/A,FALSE,"Debt Accr";#N/A,#N/A,FALSE,"Stock Accr";#N/A,#N/A,FALSE,"Debt Stock Accr"}</definedName>
    <definedName name="yyyy" localSheetId="16" hidden="1">{#N/A,#N/A,FALSE,"Debt Accr";#N/A,#N/A,FALSE,"Stock Accr";#N/A,#N/A,FALSE,"Debt Stock Accr"}</definedName>
    <definedName name="yyyy" localSheetId="10" hidden="1">{#N/A,#N/A,FALSE,"Debt Accr";#N/A,#N/A,FALSE,"Stock Accr";#N/A,#N/A,FALSE,"Debt Stock Accr"}</definedName>
    <definedName name="yyyy" localSheetId="29" hidden="1">{#N/A,#N/A,FALSE,"Debt Accr";#N/A,#N/A,FALSE,"Stock Accr";#N/A,#N/A,FALSE,"Debt Stock Accr"}</definedName>
    <definedName name="yyyy" localSheetId="28" hidden="1">{#N/A,#N/A,FALSE,"Debt Accr";#N/A,#N/A,FALSE,"Stock Accr";#N/A,#N/A,FALSE,"Debt Stock Accr"}</definedName>
    <definedName name="yyyy" localSheetId="11" hidden="1">{#N/A,#N/A,FALSE,"Debt Accr";#N/A,#N/A,FALSE,"Stock Accr";#N/A,#N/A,FALSE,"Debt Stock Accr"}</definedName>
    <definedName name="yyyy" localSheetId="36" hidden="1">{#N/A,#N/A,FALSE,"Debt Accr";#N/A,#N/A,FALSE,"Stock Accr";#N/A,#N/A,FALSE,"Debt Stock Accr"}</definedName>
    <definedName name="yyyy" localSheetId="32" hidden="1">{#N/A,#N/A,FALSE,"Debt Accr";#N/A,#N/A,FALSE,"Stock Accr";#N/A,#N/A,FALSE,"Debt Stock Accr"}</definedName>
    <definedName name="yyyy" localSheetId="18" hidden="1">{#N/A,#N/A,FALSE,"Debt Accr";#N/A,#N/A,FALSE,"Stock Accr";#N/A,#N/A,FALSE,"Debt Stock Accr"}</definedName>
    <definedName name="yyyy" localSheetId="38" hidden="1">{#N/A,#N/A,FALSE,"Debt Accr";#N/A,#N/A,FALSE,"Stock Accr";#N/A,#N/A,FALSE,"Debt Stock Accr"}</definedName>
    <definedName name="yyyy" hidden="1">{#N/A,#N/A,FALSE,"Debt Accr";#N/A,#N/A,FALSE,"Stock Accr";#N/A,#N/A,FALSE,"Debt Stock Accr"}</definedName>
    <definedName name="yyyyy" localSheetId="9" hidden="1">{"two",#N/A,FALSE,"Sheet1";"three",#N/A,FALSE,"Sheet1";"one",#N/A,FALSE,"Sheet1"}</definedName>
    <definedName name="yyyyy" localSheetId="51" hidden="1">{"two",#N/A,FALSE,"Sheet1";"three",#N/A,FALSE,"Sheet1";"one",#N/A,FALSE,"Sheet1"}</definedName>
    <definedName name="yyyyy" localSheetId="7" hidden="1">{"two",#N/A,FALSE,"Sheet1";"three",#N/A,FALSE,"Sheet1";"one",#N/A,FALSE,"Sheet1"}</definedName>
    <definedName name="yyyyy" localSheetId="6" hidden="1">{"two",#N/A,FALSE,"Sheet1";"three",#N/A,FALSE,"Sheet1";"one",#N/A,FALSE,"Sheet1"}</definedName>
    <definedName name="yyyyy" localSheetId="16" hidden="1">{"two",#N/A,FALSE,"Sheet1";"three",#N/A,FALSE,"Sheet1";"one",#N/A,FALSE,"Sheet1"}</definedName>
    <definedName name="yyyyy" localSheetId="10" hidden="1">{"two",#N/A,FALSE,"Sheet1";"three",#N/A,FALSE,"Sheet1";"one",#N/A,FALSE,"Sheet1"}</definedName>
    <definedName name="yyyyy" localSheetId="29" hidden="1">{"two",#N/A,FALSE,"Sheet1";"three",#N/A,FALSE,"Sheet1";"one",#N/A,FALSE,"Sheet1"}</definedName>
    <definedName name="yyyyy" localSheetId="28" hidden="1">{"two",#N/A,FALSE,"Sheet1";"three",#N/A,FALSE,"Sheet1";"one",#N/A,FALSE,"Sheet1"}</definedName>
    <definedName name="yyyyy" localSheetId="11" hidden="1">{"two",#N/A,FALSE,"Sheet1";"three",#N/A,FALSE,"Sheet1";"one",#N/A,FALSE,"Sheet1"}</definedName>
    <definedName name="yyyyy" localSheetId="36" hidden="1">{"two",#N/A,FALSE,"Sheet1";"three",#N/A,FALSE,"Sheet1";"one",#N/A,FALSE,"Sheet1"}</definedName>
    <definedName name="yyyyy" localSheetId="18" hidden="1">{"two",#N/A,FALSE,"Sheet1";"three",#N/A,FALSE,"Sheet1";"one",#N/A,FALSE,"Sheet1"}</definedName>
    <definedName name="yyyyy" localSheetId="38" hidden="1">{"two",#N/A,FALSE,"Sheet1";"three",#N/A,FALSE,"Sheet1";"one",#N/A,FALSE,"Sheet1"}</definedName>
    <definedName name="yyyyy" hidden="1">{"two",#N/A,FALSE,"Sheet1";"three",#N/A,FALSE,"Sheet1";"one",#N/A,FALSE,"Sheet1"}</definedName>
    <definedName name="z" localSheetId="35" hidden="1">{#N/A,#N/A,FALSE,"Sheet1"}</definedName>
    <definedName name="z" localSheetId="31" hidden="1">{#N/A,#N/A,FALSE,"Sheet1"}</definedName>
    <definedName name="z" localSheetId="9" hidden="1">{#N/A,#N/A,FALSE,"Sheet1"}</definedName>
    <definedName name="z" localSheetId="30" hidden="1">{#N/A,#N/A,FALSE,"Sheet1"}</definedName>
    <definedName name="z" localSheetId="51" hidden="1">{#N/A,#N/A,FALSE,"Sheet1"}</definedName>
    <definedName name="z" localSheetId="7" hidden="1">{#N/A,#N/A,FALSE,"Sheet1"}</definedName>
    <definedName name="z" localSheetId="33" hidden="1">{#N/A,#N/A,FALSE,"Sheet1"}</definedName>
    <definedName name="z" localSheetId="6" hidden="1">{#N/A,#N/A,FALSE,"Sheet1"}</definedName>
    <definedName name="z" localSheetId="16" hidden="1">{#N/A,#N/A,FALSE,"Sheet1"}</definedName>
    <definedName name="z" localSheetId="10" hidden="1">{#N/A,#N/A,FALSE,"Sheet1"}</definedName>
    <definedName name="z" localSheetId="29" hidden="1">{#N/A,#N/A,FALSE,"Sheet1"}</definedName>
    <definedName name="z" localSheetId="28" hidden="1">{#N/A,#N/A,FALSE,"Sheet1"}</definedName>
    <definedName name="z" localSheetId="11" hidden="1">{#N/A,#N/A,FALSE,"Sheet1"}</definedName>
    <definedName name="z" localSheetId="36" hidden="1">{#N/A,#N/A,FALSE,"Sheet1"}</definedName>
    <definedName name="z" localSheetId="32" hidden="1">{#N/A,#N/A,FALSE,"Sheet1"}</definedName>
    <definedName name="z" localSheetId="18" hidden="1">{#N/A,#N/A,FALSE,"Sheet1"}</definedName>
    <definedName name="z" localSheetId="38" hidden="1">{#N/A,#N/A,FALSE,"Sheet1"}</definedName>
    <definedName name="z" hidden="1">{#N/A,#N/A,FALSE,"Sheet1"}</definedName>
    <definedName name="Z_1B49C616_5024_48CC_B7A2_97861641E756_.wvu.Cols" localSheetId="9" hidden="1">#REF!,#REF!,#REF!,#REF!,#REF!</definedName>
    <definedName name="Z_1B49C616_5024_48CC_B7A2_97861641E756_.wvu.Cols" localSheetId="51" hidden="1">#REF!,#REF!,#REF!,#REF!,#REF!</definedName>
    <definedName name="Z_1B49C616_5024_48CC_B7A2_97861641E756_.wvu.Cols" localSheetId="10" hidden="1">'NFD CONSO'!#REF!,'NFD CONSO'!#REF!,'NFD CONSO'!#REF!,'NFD CONSO'!#REF!,'NFD CONSO'!#REF!</definedName>
    <definedName name="Z_1B49C616_5024_48CC_B7A2_97861641E756_.wvu.Cols" localSheetId="11" hidden="1">#REF!,#REF!,#REF!,#REF!,#REF!</definedName>
    <definedName name="Z_1B49C616_5024_48CC_B7A2_97861641E756_.wvu.Cols" hidden="1">#REF!,#REF!,#REF!,#REF!,#REF!</definedName>
    <definedName name="Z_1B49C616_5024_48CC_B7A2_97861641E756_.wvu.PrintArea" localSheetId="9" hidden="1">#REF!</definedName>
    <definedName name="Z_1B49C616_5024_48CC_B7A2_97861641E756_.wvu.PrintArea" localSheetId="10" hidden="1">'NFD CONSO'!#REF!</definedName>
    <definedName name="Z_1B49C616_5024_48CC_B7A2_97861641E756_.wvu.PrintArea" localSheetId="11" hidden="1">#REF!</definedName>
    <definedName name="Z_1B49C616_5024_48CC_B7A2_97861641E756_.wvu.PrintArea" localSheetId="18" hidden="1">#REF!</definedName>
    <definedName name="Z_1B49C616_5024_48CC_B7A2_97861641E756_.wvu.PrintArea" hidden="1">#REF!</definedName>
    <definedName name="Z_1B49C616_5024_48CC_B7A2_97861641E756_.wvu.PrintTitles" localSheetId="9" hidden="1">#REF!,#REF!</definedName>
    <definedName name="Z_1B49C616_5024_48CC_B7A2_97861641E756_.wvu.PrintTitles" localSheetId="10" hidden="1">'NFD CONSO'!#REF!,'NFD CONSO'!#REF!</definedName>
    <definedName name="Z_1B49C616_5024_48CC_B7A2_97861641E756_.wvu.PrintTitles" localSheetId="11" hidden="1">#REF!,#REF!</definedName>
    <definedName name="Z_1B49C616_5024_48CC_B7A2_97861641E756_.wvu.PrintTitles" localSheetId="18" hidden="1">#REF!,#REF!</definedName>
    <definedName name="Z_1B49C616_5024_48CC_B7A2_97861641E756_.wvu.PrintTitles" hidden="1">#REF!,#REF!</definedName>
    <definedName name="Z_237981C0_131D_11D1_9F3C_000021A79766_.wvu.Cols" hidden="1">#REF!,#REF!</definedName>
    <definedName name="Z_237981C1_131D_11D1_9F3C_000021A79766_.wvu.Cols" hidden="1">#REF!,#REF!</definedName>
    <definedName name="Z_603CDB61_4585_11D3_9E2C_00105AA4333D_.wvu.PrintArea" hidden="1">#REF!</definedName>
    <definedName name="Z_603CDB63_4585_11D3_9E2C_00105AA4333D_.wvu.PrintArea" hidden="1">#REF!</definedName>
    <definedName name="Z_603CDB64_4585_11D3_9E2C_00105AA4333D_.wvu.PrintArea" hidden="1">#REF!</definedName>
    <definedName name="Z_603CDB66_4585_11D3_9E2C_00105AA4333D_.wvu.PrintArea" hidden="1">#REF!</definedName>
    <definedName name="Z_9118CF73_A0E0_408F_82FC_D7B84F445576_.wvu.Cols" localSheetId="35" hidden="1">#REF!</definedName>
    <definedName name="Z_9118CF73_A0E0_408F_82FC_D7B84F445576_.wvu.Cols" localSheetId="31" hidden="1">#REF!</definedName>
    <definedName name="Z_9118CF73_A0E0_408F_82FC_D7B84F445576_.wvu.Cols" localSheetId="9" hidden="1">#REF!</definedName>
    <definedName name="Z_9118CF73_A0E0_408F_82FC_D7B84F445576_.wvu.Cols" localSheetId="30" hidden="1">#REF!</definedName>
    <definedName name="Z_9118CF73_A0E0_408F_82FC_D7B84F445576_.wvu.Cols" localSheetId="51" hidden="1">#REF!</definedName>
    <definedName name="Z_9118CF73_A0E0_408F_82FC_D7B84F445576_.wvu.Cols" localSheetId="33" hidden="1">#REF!</definedName>
    <definedName name="Z_9118CF73_A0E0_408F_82FC_D7B84F445576_.wvu.Cols" localSheetId="16" hidden="1">#REF!</definedName>
    <definedName name="Z_9118CF73_A0E0_408F_82FC_D7B84F445576_.wvu.Cols" localSheetId="10" hidden="1">'NFD CONSO'!#REF!</definedName>
    <definedName name="Z_9118CF73_A0E0_408F_82FC_D7B84F445576_.wvu.Cols" localSheetId="29" hidden="1">#REF!</definedName>
    <definedName name="Z_9118CF73_A0E0_408F_82FC_D7B84F445576_.wvu.Cols" localSheetId="11" hidden="1">#REF!</definedName>
    <definedName name="Z_9118CF73_A0E0_408F_82FC_D7B84F445576_.wvu.Cols" localSheetId="36" hidden="1">#REF!</definedName>
    <definedName name="Z_9118CF73_A0E0_408F_82FC_D7B84F445576_.wvu.Cols" localSheetId="32" hidden="1">#REF!</definedName>
    <definedName name="Z_9118CF73_A0E0_408F_82FC_D7B84F445576_.wvu.Cols" localSheetId="18" hidden="1">#REF!</definedName>
    <definedName name="Z_9118CF73_A0E0_408F_82FC_D7B84F445576_.wvu.Cols" localSheetId="38" hidden="1">#REF!</definedName>
    <definedName name="Z_9118CF73_A0E0_408F_82FC_D7B84F445576_.wvu.Cols" hidden="1">#REF!</definedName>
    <definedName name="Z_9118CF73_A0E0_408F_82FC_D7B84F445576_.wvu.PrintArea" localSheetId="35" hidden="1">#REF!</definedName>
    <definedName name="Z_9118CF73_A0E0_408F_82FC_D7B84F445576_.wvu.PrintArea" localSheetId="31" hidden="1">#REF!</definedName>
    <definedName name="Z_9118CF73_A0E0_408F_82FC_D7B84F445576_.wvu.PrintArea" localSheetId="9" hidden="1">#REF!</definedName>
    <definedName name="Z_9118CF73_A0E0_408F_82FC_D7B84F445576_.wvu.PrintArea" localSheetId="30" hidden="1">#REF!</definedName>
    <definedName name="Z_9118CF73_A0E0_408F_82FC_D7B84F445576_.wvu.PrintArea" localSheetId="51" hidden="1">#REF!</definedName>
    <definedName name="Z_9118CF73_A0E0_408F_82FC_D7B84F445576_.wvu.PrintArea" localSheetId="33" hidden="1">#REF!</definedName>
    <definedName name="Z_9118CF73_A0E0_408F_82FC_D7B84F445576_.wvu.PrintArea" localSheetId="16" hidden="1">#REF!</definedName>
    <definedName name="Z_9118CF73_A0E0_408F_82FC_D7B84F445576_.wvu.PrintArea" localSheetId="10" hidden="1">'NFD CONSO'!#REF!</definedName>
    <definedName name="Z_9118CF73_A0E0_408F_82FC_D7B84F445576_.wvu.PrintArea" localSheetId="29" hidden="1">#REF!</definedName>
    <definedName name="Z_9118CF73_A0E0_408F_82FC_D7B84F445576_.wvu.PrintArea" localSheetId="11" hidden="1">#REF!</definedName>
    <definedName name="Z_9118CF73_A0E0_408F_82FC_D7B84F445576_.wvu.PrintArea" localSheetId="36" hidden="1">#REF!</definedName>
    <definedName name="Z_9118CF73_A0E0_408F_82FC_D7B84F445576_.wvu.PrintArea" localSheetId="32" hidden="1">#REF!</definedName>
    <definedName name="Z_9118CF73_A0E0_408F_82FC_D7B84F445576_.wvu.PrintArea" localSheetId="18" hidden="1">#REF!</definedName>
    <definedName name="Z_9118CF73_A0E0_408F_82FC_D7B84F445576_.wvu.PrintArea" localSheetId="38" hidden="1">#REF!</definedName>
    <definedName name="Z_9118CF73_A0E0_408F_82FC_D7B84F445576_.wvu.PrintArea" hidden="1">#REF!</definedName>
    <definedName name="Z_9118CF73_A0E0_408F_82FC_D7B84F445576_.wvu.Rows" localSheetId="35" hidden="1">#REF!,#REF!</definedName>
    <definedName name="Z_9118CF73_A0E0_408F_82FC_D7B84F445576_.wvu.Rows" localSheetId="31" hidden="1">#REF!,#REF!</definedName>
    <definedName name="Z_9118CF73_A0E0_408F_82FC_D7B84F445576_.wvu.Rows" localSheetId="9" hidden="1">#REF!,#REF!</definedName>
    <definedName name="Z_9118CF73_A0E0_408F_82FC_D7B84F445576_.wvu.Rows" localSheetId="30" hidden="1">#REF!,#REF!</definedName>
    <definedName name="Z_9118CF73_A0E0_408F_82FC_D7B84F445576_.wvu.Rows" localSheetId="51" hidden="1">#REF!,#REF!</definedName>
    <definedName name="Z_9118CF73_A0E0_408F_82FC_D7B84F445576_.wvu.Rows" localSheetId="33" hidden="1">#REF!,#REF!</definedName>
    <definedName name="Z_9118CF73_A0E0_408F_82FC_D7B84F445576_.wvu.Rows" localSheetId="16" hidden="1">#REF!,#REF!</definedName>
    <definedName name="Z_9118CF73_A0E0_408F_82FC_D7B84F445576_.wvu.Rows" localSheetId="10" hidden="1">'NFD CONSO'!#REF!,'NFD CONSO'!#REF!</definedName>
    <definedName name="Z_9118CF73_A0E0_408F_82FC_D7B84F445576_.wvu.Rows" localSheetId="29" hidden="1">#REF!,#REF!</definedName>
    <definedName name="Z_9118CF73_A0E0_408F_82FC_D7B84F445576_.wvu.Rows" localSheetId="11" hidden="1">#REF!,#REF!</definedName>
    <definedName name="Z_9118CF73_A0E0_408F_82FC_D7B84F445576_.wvu.Rows" localSheetId="36" hidden="1">#REF!,#REF!</definedName>
    <definedName name="Z_9118CF73_A0E0_408F_82FC_D7B84F445576_.wvu.Rows" localSheetId="32" hidden="1">#REF!,#REF!</definedName>
    <definedName name="Z_9118CF73_A0E0_408F_82FC_D7B84F445576_.wvu.Rows" localSheetId="18" hidden="1">#REF!,#REF!</definedName>
    <definedName name="Z_9118CF73_A0E0_408F_82FC_D7B84F445576_.wvu.Rows" localSheetId="38" hidden="1">#REF!,#REF!</definedName>
    <definedName name="Z_9118CF73_A0E0_408F_82FC_D7B84F445576_.wvu.Rows" hidden="1">#REF!,#REF!</definedName>
    <definedName name="Z_9AB6DE14_D22E_11D2_A1DB_00105AA4333D_.wvu.PrintArea" hidden="1">#REF!</definedName>
    <definedName name="Z_9AB6DE16_D22E_11D2_A1DB_00105AA4333D_.wvu.PrintArea" hidden="1">#REF!</definedName>
    <definedName name="Z_9AB6DE17_D22E_11D2_A1DB_00105AA4333D_.wvu.PrintArea" hidden="1">#REF!</definedName>
    <definedName name="Z_9AB6DE19_D22E_11D2_A1DB_00105AA4333D_.wvu.PrintArea" hidden="1">#REF!</definedName>
    <definedName name="Z_9AB6DE4D_D22E_11D2_A1DB_00105AA4333D_.wvu.PrintArea" hidden="1">#REF!</definedName>
    <definedName name="Z_9AB6DE4F_D22E_11D2_A1DB_00105AA4333D_.wvu.PrintArea" hidden="1">#REF!</definedName>
    <definedName name="Z_9AB6DE50_D22E_11D2_A1DB_00105AA4333D_.wvu.PrintArea" hidden="1">#REF!</definedName>
    <definedName name="Z_9AB6DE52_D22E_11D2_A1DB_00105AA4333D_.wvu.PrintArea" hidden="1">#REF!</definedName>
    <definedName name="Z_A63A1DDB_260F_11D2_8501_00A0246D366B_.wvu.PrintArea" hidden="1">#N/A</definedName>
    <definedName name="Z_B21BDB45_3C17_11D2_913A_00A024D72BFF_.wvu.PrintArea" hidden="1">#REF!</definedName>
    <definedName name="Z_B21BDB45_3C17_11D2_913A_00A024D72BFF_.wvu.PrintTitles" hidden="1">#REF!,#REF!</definedName>
    <definedName name="Z_B21BDB46_3C17_11D2_913A_00A024D72BFF_.wvu.PrintArea" localSheetId="9" hidden="1">#REF!</definedName>
    <definedName name="Z_B21BDB46_3C17_11D2_913A_00A024D72BFF_.wvu.PrintArea" localSheetId="10" hidden="1">'NFD CONSO'!#REF!</definedName>
    <definedName name="Z_B21BDB46_3C17_11D2_913A_00A024D72BFF_.wvu.PrintArea" localSheetId="11" hidden="1">#REF!</definedName>
    <definedName name="Z_B21BDB46_3C17_11D2_913A_00A024D72BFF_.wvu.PrintArea" localSheetId="18" hidden="1">#REF!</definedName>
    <definedName name="Z_B21BDB46_3C17_11D2_913A_00A024D72BFF_.wvu.PrintArea" hidden="1">#REF!</definedName>
    <definedName name="Z_B21BDB46_3C17_11D2_913A_00A024D72BFF_.wvu.PrintTitles" localSheetId="9" hidden="1">#REF!,#REF!</definedName>
    <definedName name="Z_B21BDB46_3C17_11D2_913A_00A024D72BFF_.wvu.PrintTitles" localSheetId="10" hidden="1">'NFD CONSO'!#REF!,'NFD CONSO'!#REF!</definedName>
    <definedName name="Z_B21BDB46_3C17_11D2_913A_00A024D72BFF_.wvu.PrintTitles" localSheetId="11" hidden="1">#REF!,#REF!</definedName>
    <definedName name="Z_B21BDB46_3C17_11D2_913A_00A024D72BFF_.wvu.PrintTitles" localSheetId="18" hidden="1">#REF!,#REF!</definedName>
    <definedName name="Z_B21BDB46_3C17_11D2_913A_00A024D72BFF_.wvu.PrintTitles" hidden="1">#REF!,#REF!</definedName>
    <definedName name="Z_B21BDBC3_3C17_11D2_913A_00A024D72BFF_.wvu.PrintArea" hidden="1">#REF!</definedName>
    <definedName name="Z_B21BDBC3_3C17_11D2_913A_00A024D72BFF_.wvu.PrintTitles" hidden="1">#REF!,#REF!</definedName>
    <definedName name="Z_B21BDBC4_3C17_11D2_913A_00A024D72BFF_.wvu.PrintArea" localSheetId="9" hidden="1">#REF!</definedName>
    <definedName name="Z_B21BDBC4_3C17_11D2_913A_00A024D72BFF_.wvu.PrintArea" localSheetId="10" hidden="1">'NFD CONSO'!#REF!</definedName>
    <definedName name="Z_B21BDBC4_3C17_11D2_913A_00A024D72BFF_.wvu.PrintArea" localSheetId="11" hidden="1">#REF!</definedName>
    <definedName name="Z_B21BDBC4_3C17_11D2_913A_00A024D72BFF_.wvu.PrintArea" localSheetId="18" hidden="1">#REF!</definedName>
    <definedName name="Z_B21BDBC4_3C17_11D2_913A_00A024D72BFF_.wvu.PrintArea" hidden="1">#REF!</definedName>
    <definedName name="Z_B21BDBC4_3C17_11D2_913A_00A024D72BFF_.wvu.PrintTitles" localSheetId="9" hidden="1">#REF!,#REF!</definedName>
    <definedName name="Z_B21BDBC4_3C17_11D2_913A_00A024D72BFF_.wvu.PrintTitles" localSheetId="10" hidden="1">'NFD CONSO'!#REF!,'NFD CONSO'!#REF!</definedName>
    <definedName name="Z_B21BDBC4_3C17_11D2_913A_00A024D72BFF_.wvu.PrintTitles" localSheetId="11" hidden="1">#REF!,#REF!</definedName>
    <definedName name="Z_B21BDBC4_3C17_11D2_913A_00A024D72BFF_.wvu.PrintTitles" localSheetId="18" hidden="1">#REF!,#REF!</definedName>
    <definedName name="Z_B21BDBC4_3C17_11D2_913A_00A024D72BFF_.wvu.PrintTitles" hidden="1">#REF!,#REF!</definedName>
    <definedName name="Z_B3B99CDB_2547_11D2_8500_00A0246D366B_.wvu.PrintArea" hidden="1">#N/A</definedName>
    <definedName name="Z_BB05C984_8CCC_4E85_BB6E_DCE07D9445F1_.wvu.Cols" hidden="1">#REF!,#REF!</definedName>
    <definedName name="Z_C8219207_0A5B_11D1_9F3C_000021A79766_.wvu.Cols" hidden="1">#REF!,#REF!</definedName>
    <definedName name="Z_C8219208_0A5B_11D1_9F3C_000021A79766_.wvu.Cols" hidden="1">#REF!,#REF!</definedName>
    <definedName name="Z_D3A71505_464F_11D3_8BF2_00A0C9C769DF_.wvu.Cols" localSheetId="9" hidden="1">#REF!,#REF!,#REF!,#REF!</definedName>
    <definedName name="Z_D3A71505_464F_11D3_8BF2_00A0C9C769DF_.wvu.Cols" localSheetId="10" hidden="1">'NFD CONSO'!#REF!,'NFD CONSO'!#REF!,'NFD CONSO'!#REF!,'NFD CONSO'!#REF!</definedName>
    <definedName name="Z_D3A71505_464F_11D3_8BF2_00A0C9C769DF_.wvu.Cols" localSheetId="11" hidden="1">#REF!,#REF!,#REF!,#REF!</definedName>
    <definedName name="Z_D3A71505_464F_11D3_8BF2_00A0C9C769DF_.wvu.Cols" localSheetId="18" hidden="1">#REF!,#REF!,#REF!,#REF!</definedName>
    <definedName name="Z_D3A71505_464F_11D3_8BF2_00A0C9C769DF_.wvu.Cols" hidden="1">#REF!,#REF!,#REF!,#REF!</definedName>
    <definedName name="Z_D3A71505_464F_11D3_8BF2_00A0C9C769DF_.wvu.FilterData" localSheetId="9" hidden="1">#REF!</definedName>
    <definedName name="Z_D3A71505_464F_11D3_8BF2_00A0C9C769DF_.wvu.FilterData" localSheetId="10" hidden="1">'NFD CONSO'!#REF!</definedName>
    <definedName name="Z_D3A71505_464F_11D3_8BF2_00A0C9C769DF_.wvu.FilterData" localSheetId="11" hidden="1">#REF!</definedName>
    <definedName name="Z_D3A71505_464F_11D3_8BF2_00A0C9C769DF_.wvu.FilterData" localSheetId="18" hidden="1">#REF!</definedName>
    <definedName name="Z_D3A71505_464F_11D3_8BF2_00A0C9C769DF_.wvu.FilterData" hidden="1">#REF!</definedName>
    <definedName name="Z_D3A71505_464F_11D3_8BF2_00A0C9C769DF_.wvu.Rows" localSheetId="9" hidden="1">#REF!</definedName>
    <definedName name="Z_D3A71505_464F_11D3_8BF2_00A0C9C769DF_.wvu.Rows" localSheetId="10" hidden="1">'NFD CONSO'!#REF!</definedName>
    <definedName name="Z_D3A71505_464F_11D3_8BF2_00A0C9C769DF_.wvu.Rows" localSheetId="11" hidden="1">#REF!</definedName>
    <definedName name="Z_D3A71505_464F_11D3_8BF2_00A0C9C769DF_.wvu.Rows" localSheetId="18" hidden="1">#REF!</definedName>
    <definedName name="Z_D3A71505_464F_11D3_8BF2_00A0C9C769DF_.wvu.Rows" hidden="1">#REF!</definedName>
    <definedName name="Z1.wvu.Cols" localSheetId="11" hidden="1">#REF!,#REF!</definedName>
    <definedName name="Z1.wvu.Cols" localSheetId="18" hidden="1">#REF!,#REF!</definedName>
    <definedName name="Z1.wvu.Cols" hidden="1">#REF!,#REF!</definedName>
    <definedName name="Z147AAA" localSheetId="9" hidden="1">{"by quart",#N/A,FALSE,"Opco IS";"by month",#N/A,FALSE,"Opco IS";"page 1",#N/A,FALSE,"Opco BS";"page 2",#N/A,FALSE,"Opco BS";"by quart",#N/A,FALSE,"Opco CF";"by month",#N/A,FALSE,"Opco CF"}</definedName>
    <definedName name="Z147AAA" localSheetId="7" hidden="1">{"by quart",#N/A,FALSE,"Opco IS";"by month",#N/A,FALSE,"Opco IS";"page 1",#N/A,FALSE,"Opco BS";"page 2",#N/A,FALSE,"Opco BS";"by quart",#N/A,FALSE,"Opco CF";"by month",#N/A,FALSE,"Opco CF"}</definedName>
    <definedName name="Z147AAA" localSheetId="6" hidden="1">{"by quart",#N/A,FALSE,"Opco IS";"by month",#N/A,FALSE,"Opco IS";"page 1",#N/A,FALSE,"Opco BS";"page 2",#N/A,FALSE,"Opco BS";"by quart",#N/A,FALSE,"Opco CF";"by month",#N/A,FALSE,"Opco CF"}</definedName>
    <definedName name="Z147AAA" localSheetId="10" hidden="1">{"by quart",#N/A,FALSE,"Opco IS";"by month",#N/A,FALSE,"Opco IS";"page 1",#N/A,FALSE,"Opco BS";"page 2",#N/A,FALSE,"Opco BS";"by quart",#N/A,FALSE,"Opco CF";"by month",#N/A,FALSE,"Opco CF"}</definedName>
    <definedName name="Z147AAA" localSheetId="28" hidden="1">{"by quart",#N/A,FALSE,"Opco IS";"by month",#N/A,FALSE,"Opco IS";"page 1",#N/A,FALSE,"Opco BS";"page 2",#N/A,FALSE,"Opco BS";"by quart",#N/A,FALSE,"Opco CF";"by month",#N/A,FALSE,"Opco CF"}</definedName>
    <definedName name="Z147AAA" localSheetId="11" hidden="1">{"by quart",#N/A,FALSE,"Opco IS";"by month",#N/A,FALSE,"Opco IS";"page 1",#N/A,FALSE,"Opco BS";"page 2",#N/A,FALSE,"Opco BS";"by quart",#N/A,FALSE,"Opco CF";"by month",#N/A,FALSE,"Opco CF"}</definedName>
    <definedName name="Z147AAA" localSheetId="36" hidden="1">{"by quart",#N/A,FALSE,"Opco IS";"by month",#N/A,FALSE,"Opco IS";"page 1",#N/A,FALSE,"Opco BS";"page 2",#N/A,FALSE,"Opco BS";"by quart",#N/A,FALSE,"Opco CF";"by month",#N/A,FALSE,"Opco CF"}</definedName>
    <definedName name="Z147AAA" localSheetId="18" hidden="1">{"by quart",#N/A,FALSE,"Opco IS";"by month",#N/A,FALSE,"Opco IS";"page 1",#N/A,FALSE,"Opco BS";"page 2",#N/A,FALSE,"Opco BS";"by quart",#N/A,FALSE,"Opco CF";"by month",#N/A,FALSE,"Opco CF"}</definedName>
    <definedName name="Z147AAA" localSheetId="38" hidden="1">{"by quart",#N/A,FALSE,"Opco IS";"by month",#N/A,FALSE,"Opco IS";"page 1",#N/A,FALSE,"Opco BS";"page 2",#N/A,FALSE,"Opco BS";"by quart",#N/A,FALSE,"Opco CF";"by month",#N/A,FALSE,"Opco CF"}</definedName>
    <definedName name="Z147AAA" hidden="1">{"by quart",#N/A,FALSE,"Opco IS";"by month",#N/A,FALSE,"Opco IS";"page 1",#N/A,FALSE,"Opco BS";"page 2",#N/A,FALSE,"Opco BS";"by quart",#N/A,FALSE,"Opco CF";"by month",#N/A,FALSE,"Opco CF"}</definedName>
    <definedName name="zcetg1254" localSheetId="9" hidden="1">{"by quart",#N/A,FALSE,"Corp IS";"by month",#N/A,FALSE,"Corp IS";"page 1",#N/A,FALSE,"Corp BS";"page 2",#N/A,FALSE,"Corp BS";"by quart",#N/A,FALSE,"Opco CF";"by month",#N/A,FALSE,"Opco CF"}</definedName>
    <definedName name="zcetg1254" localSheetId="7" hidden="1">{"by quart",#N/A,FALSE,"Corp IS";"by month",#N/A,FALSE,"Corp IS";"page 1",#N/A,FALSE,"Corp BS";"page 2",#N/A,FALSE,"Corp BS";"by quart",#N/A,FALSE,"Opco CF";"by month",#N/A,FALSE,"Opco CF"}</definedName>
    <definedName name="zcetg1254" localSheetId="6" hidden="1">{"by quart",#N/A,FALSE,"Corp IS";"by month",#N/A,FALSE,"Corp IS";"page 1",#N/A,FALSE,"Corp BS";"page 2",#N/A,FALSE,"Corp BS";"by quart",#N/A,FALSE,"Opco CF";"by month",#N/A,FALSE,"Opco CF"}</definedName>
    <definedName name="zcetg1254" localSheetId="10" hidden="1">{"by quart",#N/A,FALSE,"Corp IS";"by month",#N/A,FALSE,"Corp IS";"page 1",#N/A,FALSE,"Corp BS";"page 2",#N/A,FALSE,"Corp BS";"by quart",#N/A,FALSE,"Opco CF";"by month",#N/A,FALSE,"Opco CF"}</definedName>
    <definedName name="zcetg1254" localSheetId="28" hidden="1">{"by quart",#N/A,FALSE,"Corp IS";"by month",#N/A,FALSE,"Corp IS";"page 1",#N/A,FALSE,"Corp BS";"page 2",#N/A,FALSE,"Corp BS";"by quart",#N/A,FALSE,"Opco CF";"by month",#N/A,FALSE,"Opco CF"}</definedName>
    <definedName name="zcetg1254" localSheetId="11" hidden="1">{"by quart",#N/A,FALSE,"Corp IS";"by month",#N/A,FALSE,"Corp IS";"page 1",#N/A,FALSE,"Corp BS";"page 2",#N/A,FALSE,"Corp BS";"by quart",#N/A,FALSE,"Opco CF";"by month",#N/A,FALSE,"Opco CF"}</definedName>
    <definedName name="zcetg1254" localSheetId="36" hidden="1">{"by quart",#N/A,FALSE,"Corp IS";"by month",#N/A,FALSE,"Corp IS";"page 1",#N/A,FALSE,"Corp BS";"page 2",#N/A,FALSE,"Corp BS";"by quart",#N/A,FALSE,"Opco CF";"by month",#N/A,FALSE,"Opco CF"}</definedName>
    <definedName name="zcetg1254" localSheetId="18" hidden="1">{"by quart",#N/A,FALSE,"Corp IS";"by month",#N/A,FALSE,"Corp IS";"page 1",#N/A,FALSE,"Corp BS";"page 2",#N/A,FALSE,"Corp BS";"by quart",#N/A,FALSE,"Opco CF";"by month",#N/A,FALSE,"Opco CF"}</definedName>
    <definedName name="zcetg1254" localSheetId="38" hidden="1">{"by quart",#N/A,FALSE,"Corp IS";"by month",#N/A,FALSE,"Corp IS";"page 1",#N/A,FALSE,"Corp BS";"page 2",#N/A,FALSE,"Corp BS";"by quart",#N/A,FALSE,"Opco CF";"by month",#N/A,FALSE,"Opco CF"}</definedName>
    <definedName name="zcetg1254" hidden="1">{"by quart",#N/A,FALSE,"Corp IS";"by month",#N/A,FALSE,"Corp IS";"page 1",#N/A,FALSE,"Corp BS";"page 2",#N/A,FALSE,"Corp BS";"by quart",#N/A,FALSE,"Opco CF";"by month",#N/A,FALSE,"Opco CF"}</definedName>
    <definedName name="zdcf" localSheetId="9" hidden="1">{#N/A,#N/A,FALSE,"Ting IS";"page 1",#N/A,FALSE,"Ting BS";"page 2",#N/A,FALSE,"Ting BS"}</definedName>
    <definedName name="zdcf" localSheetId="7" hidden="1">{#N/A,#N/A,FALSE,"Ting IS";"page 1",#N/A,FALSE,"Ting BS";"page 2",#N/A,FALSE,"Ting BS"}</definedName>
    <definedName name="zdcf" localSheetId="6" hidden="1">{#N/A,#N/A,FALSE,"Ting IS";"page 1",#N/A,FALSE,"Ting BS";"page 2",#N/A,FALSE,"Ting BS"}</definedName>
    <definedName name="zdcf" localSheetId="10" hidden="1">{#N/A,#N/A,FALSE,"Ting IS";"page 1",#N/A,FALSE,"Ting BS";"page 2",#N/A,FALSE,"Ting BS"}</definedName>
    <definedName name="zdcf" localSheetId="28" hidden="1">{#N/A,#N/A,FALSE,"Ting IS";"page 1",#N/A,FALSE,"Ting BS";"page 2",#N/A,FALSE,"Ting BS"}</definedName>
    <definedName name="zdcf" localSheetId="11" hidden="1">{#N/A,#N/A,FALSE,"Ting IS";"page 1",#N/A,FALSE,"Ting BS";"page 2",#N/A,FALSE,"Ting BS"}</definedName>
    <definedName name="zdcf" localSheetId="36" hidden="1">{#N/A,#N/A,FALSE,"Ting IS";"page 1",#N/A,FALSE,"Ting BS";"page 2",#N/A,FALSE,"Ting BS"}</definedName>
    <definedName name="zdcf" localSheetId="18" hidden="1">{#N/A,#N/A,FALSE,"Ting IS";"page 1",#N/A,FALSE,"Ting BS";"page 2",#N/A,FALSE,"Ting BS"}</definedName>
    <definedName name="zdcf" localSheetId="38" hidden="1">{#N/A,#N/A,FALSE,"Ting IS";"page 1",#N/A,FALSE,"Ting BS";"page 2",#N/A,FALSE,"Ting BS"}</definedName>
    <definedName name="zdcf" hidden="1">{#N/A,#N/A,FALSE,"Ting IS";"page 1",#N/A,FALSE,"Ting BS";"page 2",#N/A,FALSE,"Ting BS"}</definedName>
    <definedName name="zhguz" localSheetId="9" hidden="1">{"DCF","UPSIDE CASE",FALSE,"Sheet1";"DCF","BASE CASE",FALSE,"Sheet1";"DCF","DOWNSIDE CASE",FALSE,"Sheet1"}</definedName>
    <definedName name="zhguz" localSheetId="51" hidden="1">{"DCF","UPSIDE CASE",FALSE,"Sheet1";"DCF","BASE CASE",FALSE,"Sheet1";"DCF","DOWNSIDE CASE",FALSE,"Sheet1"}</definedName>
    <definedName name="zhguz" localSheetId="7" hidden="1">{"DCF","UPSIDE CASE",FALSE,"Sheet1";"DCF","BASE CASE",FALSE,"Sheet1";"DCF","DOWNSIDE CASE",FALSE,"Sheet1"}</definedName>
    <definedName name="zhguz" localSheetId="6" hidden="1">{"DCF","UPSIDE CASE",FALSE,"Sheet1";"DCF","BASE CASE",FALSE,"Sheet1";"DCF","DOWNSIDE CASE",FALSE,"Sheet1"}</definedName>
    <definedName name="zhguz" localSheetId="10" hidden="1">{"DCF","UPSIDE CASE",FALSE,"Sheet1";"DCF","BASE CASE",FALSE,"Sheet1";"DCF","DOWNSIDE CASE",FALSE,"Sheet1"}</definedName>
    <definedName name="zhguz" localSheetId="28" hidden="1">{"DCF","UPSIDE CASE",FALSE,"Sheet1";"DCF","BASE CASE",FALSE,"Sheet1";"DCF","DOWNSIDE CASE",FALSE,"Sheet1"}</definedName>
    <definedName name="zhguz" localSheetId="11" hidden="1">{"DCF","UPSIDE CASE",FALSE,"Sheet1";"DCF","BASE CASE",FALSE,"Sheet1";"DCF","DOWNSIDE CASE",FALSE,"Sheet1"}</definedName>
    <definedName name="zhguz" localSheetId="36" hidden="1">{"DCF","UPSIDE CASE",FALSE,"Sheet1";"DCF","BASE CASE",FALSE,"Sheet1";"DCF","DOWNSIDE CASE",FALSE,"Sheet1"}</definedName>
    <definedName name="zhguz" localSheetId="18" hidden="1">{"DCF","UPSIDE CASE",FALSE,"Sheet1";"DCF","BASE CASE",FALSE,"Sheet1";"DCF","DOWNSIDE CASE",FALSE,"Sheet1"}</definedName>
    <definedName name="zhguz" localSheetId="38" hidden="1">{"DCF","UPSIDE CASE",FALSE,"Sheet1";"DCF","BASE CASE",FALSE,"Sheet1";"DCF","DOWNSIDE CASE",FALSE,"Sheet1"}</definedName>
    <definedName name="zhguz" hidden="1">{"DCF","UPSIDE CASE",FALSE,"Sheet1";"DCF","BASE CASE",FALSE,"Sheet1";"DCF","DOWNSIDE CASE",FALSE,"Sheet1"}</definedName>
    <definedName name="zhu" localSheetId="35" hidden="1">{#N/A,#N/A,FALSE,"REPORT"}</definedName>
    <definedName name="zhu" localSheetId="31" hidden="1">{#N/A,#N/A,FALSE,"REPORT"}</definedName>
    <definedName name="zhu" localSheetId="9" hidden="1">{#N/A,#N/A,FALSE,"REPORT"}</definedName>
    <definedName name="zhu" localSheetId="30" hidden="1">{#N/A,#N/A,FALSE,"REPORT"}</definedName>
    <definedName name="zhu" localSheetId="51" hidden="1">{#N/A,#N/A,FALSE,"REPORT"}</definedName>
    <definedName name="zhu" localSheetId="7" hidden="1">{#N/A,#N/A,FALSE,"REPORT"}</definedName>
    <definedName name="zhu" localSheetId="33" hidden="1">{#N/A,#N/A,FALSE,"REPORT"}</definedName>
    <definedName name="zhu" localSheetId="6" hidden="1">{#N/A,#N/A,FALSE,"REPORT"}</definedName>
    <definedName name="zhu" localSheetId="16" hidden="1">{#N/A,#N/A,FALSE,"REPORT"}</definedName>
    <definedName name="zhu" localSheetId="10" hidden="1">{#N/A,#N/A,FALSE,"REPORT"}</definedName>
    <definedName name="zhu" localSheetId="29" hidden="1">{#N/A,#N/A,FALSE,"REPORT"}</definedName>
    <definedName name="zhu" localSheetId="28" hidden="1">{#N/A,#N/A,FALSE,"REPORT"}</definedName>
    <definedName name="zhu" localSheetId="11" hidden="1">{#N/A,#N/A,FALSE,"REPORT"}</definedName>
    <definedName name="zhu" localSheetId="36" hidden="1">{#N/A,#N/A,FALSE,"REPORT"}</definedName>
    <definedName name="zhu" localSheetId="32" hidden="1">{#N/A,#N/A,FALSE,"REPORT"}</definedName>
    <definedName name="zhu" localSheetId="18" hidden="1">{#N/A,#N/A,FALSE,"REPORT"}</definedName>
    <definedName name="zhu" localSheetId="38" hidden="1">{#N/A,#N/A,FALSE,"REPORT"}</definedName>
    <definedName name="zhu" hidden="1">{#N/A,#N/A,FALSE,"REPORT"}</definedName>
    <definedName name="zhutr" localSheetId="35" hidden="1">{#N/A,#N/A,FALSE,"REPORT"}</definedName>
    <definedName name="zhutr" localSheetId="31" hidden="1">{#N/A,#N/A,FALSE,"REPORT"}</definedName>
    <definedName name="zhutr" localSheetId="9" hidden="1">{#N/A,#N/A,FALSE,"REPORT"}</definedName>
    <definedName name="zhutr" localSheetId="30" hidden="1">{#N/A,#N/A,FALSE,"REPORT"}</definedName>
    <definedName name="zhutr" localSheetId="51" hidden="1">{#N/A,#N/A,FALSE,"REPORT"}</definedName>
    <definedName name="zhutr" localSheetId="7" hidden="1">{#N/A,#N/A,FALSE,"REPORT"}</definedName>
    <definedName name="zhutr" localSheetId="33" hidden="1">{#N/A,#N/A,FALSE,"REPORT"}</definedName>
    <definedName name="zhutr" localSheetId="6" hidden="1">{#N/A,#N/A,FALSE,"REPORT"}</definedName>
    <definedName name="zhutr" localSheetId="16" hidden="1">{#N/A,#N/A,FALSE,"REPORT"}</definedName>
    <definedName name="zhutr" localSheetId="10" hidden="1">{#N/A,#N/A,FALSE,"REPORT"}</definedName>
    <definedName name="zhutr" localSheetId="29" hidden="1">{#N/A,#N/A,FALSE,"REPORT"}</definedName>
    <definedName name="zhutr" localSheetId="28" hidden="1">{#N/A,#N/A,FALSE,"REPORT"}</definedName>
    <definedName name="zhutr" localSheetId="11" hidden="1">{#N/A,#N/A,FALSE,"REPORT"}</definedName>
    <definedName name="zhutr" localSheetId="36" hidden="1">{#N/A,#N/A,FALSE,"REPORT"}</definedName>
    <definedName name="zhutr" localSheetId="32" hidden="1">{#N/A,#N/A,FALSE,"REPORT"}</definedName>
    <definedName name="zhutr" localSheetId="18" hidden="1">{#N/A,#N/A,FALSE,"REPORT"}</definedName>
    <definedName name="zhutr" localSheetId="38" hidden="1">{#N/A,#N/A,FALSE,"REPORT"}</definedName>
    <definedName name="zhutr" hidden="1">{#N/A,#N/A,FALSE,"REPORT"}</definedName>
    <definedName name="ZSZ" localSheetId="35"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3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9"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3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5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7"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33"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1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1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29"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2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11"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36"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32"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1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localSheetId="38"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x" localSheetId="9" hidden="1">{"by quart",#N/A,FALSE,"Opco IS";"by month",#N/A,FALSE,"Opco IS";"page 1",#N/A,FALSE,"Opco BS";"page 2",#N/A,FALSE,"Opco BS";"by quart",#N/A,FALSE,"Opco CF";"by month",#N/A,FALSE,"Opco CF"}</definedName>
    <definedName name="zx" localSheetId="7" hidden="1">{"by quart",#N/A,FALSE,"Opco IS";"by month",#N/A,FALSE,"Opco IS";"page 1",#N/A,FALSE,"Opco BS";"page 2",#N/A,FALSE,"Opco BS";"by quart",#N/A,FALSE,"Opco CF";"by month",#N/A,FALSE,"Opco CF"}</definedName>
    <definedName name="zx" localSheetId="6" hidden="1">{"by quart",#N/A,FALSE,"Opco IS";"by month",#N/A,FALSE,"Opco IS";"page 1",#N/A,FALSE,"Opco BS";"page 2",#N/A,FALSE,"Opco BS";"by quart",#N/A,FALSE,"Opco CF";"by month",#N/A,FALSE,"Opco CF"}</definedName>
    <definedName name="zx" localSheetId="10" hidden="1">{"by quart",#N/A,FALSE,"Opco IS";"by month",#N/A,FALSE,"Opco IS";"page 1",#N/A,FALSE,"Opco BS";"page 2",#N/A,FALSE,"Opco BS";"by quart",#N/A,FALSE,"Opco CF";"by month",#N/A,FALSE,"Opco CF"}</definedName>
    <definedName name="zx" localSheetId="28" hidden="1">{"by quart",#N/A,FALSE,"Opco IS";"by month",#N/A,FALSE,"Opco IS";"page 1",#N/A,FALSE,"Opco BS";"page 2",#N/A,FALSE,"Opco BS";"by quart",#N/A,FALSE,"Opco CF";"by month",#N/A,FALSE,"Opco CF"}</definedName>
    <definedName name="zx" localSheetId="11" hidden="1">{"by quart",#N/A,FALSE,"Opco IS";"by month",#N/A,FALSE,"Opco IS";"page 1",#N/A,FALSE,"Opco BS";"page 2",#N/A,FALSE,"Opco BS";"by quart",#N/A,FALSE,"Opco CF";"by month",#N/A,FALSE,"Opco CF"}</definedName>
    <definedName name="zx" localSheetId="36" hidden="1">{"by quart",#N/A,FALSE,"Opco IS";"by month",#N/A,FALSE,"Opco IS";"page 1",#N/A,FALSE,"Opco BS";"page 2",#N/A,FALSE,"Opco BS";"by quart",#N/A,FALSE,"Opco CF";"by month",#N/A,FALSE,"Opco CF"}</definedName>
    <definedName name="zx" localSheetId="18" hidden="1">{"by quart",#N/A,FALSE,"Opco IS";"by month",#N/A,FALSE,"Opco IS";"page 1",#N/A,FALSE,"Opco BS";"page 2",#N/A,FALSE,"Opco BS";"by quart",#N/A,FALSE,"Opco CF";"by month",#N/A,FALSE,"Opco CF"}</definedName>
    <definedName name="zx" hidden="1">{"by quart",#N/A,FALSE,"Opco IS";"by month",#N/A,FALSE,"Opco IS";"page 1",#N/A,FALSE,"Opco BS";"page 2",#N/A,FALSE,"Opco BS";"by quart",#N/A,FALSE,"Opco CF";"by month",#N/A,FALSE,"Opco CF"}</definedName>
    <definedName name="ZZ" localSheetId="9" hidden="1">{#N/A,#N/A,FALSE,"DM ACS";#N/A,#N/A,FALSE,"DM P&amp;L";#N/A,#N/A,FALSE,"DM BS";#N/A,#N/A,FALSE,"DM CF"}</definedName>
    <definedName name="zz" localSheetId="51" hidden="1">{"by quart",#N/A,FALSE,"Opco IS";"by month",#N/A,FALSE,"Opco IS";"page 1",#N/A,FALSE,"Opco BS";"page 2",#N/A,FALSE,"Opco BS";"by quart",#N/A,FALSE,"Opco CF";"by month",#N/A,FALSE,"Opco CF"}</definedName>
    <definedName name="ZZ" localSheetId="7" hidden="1">{#N/A,#N/A,FALSE,"DM ACS";#N/A,#N/A,FALSE,"DM P&amp;L";#N/A,#N/A,FALSE,"DM BS";#N/A,#N/A,FALSE,"DM CF"}</definedName>
    <definedName name="ZZ" localSheetId="6" hidden="1">{#N/A,#N/A,FALSE,"DM ACS";#N/A,#N/A,FALSE,"DM P&amp;L";#N/A,#N/A,FALSE,"DM BS";#N/A,#N/A,FALSE,"DM CF"}</definedName>
    <definedName name="ZZ" localSheetId="16" hidden="1">{#N/A,#N/A,FALSE,"DM ACS";#N/A,#N/A,FALSE,"DM P&amp;L";#N/A,#N/A,FALSE,"DM BS";#N/A,#N/A,FALSE,"DM CF"}</definedName>
    <definedName name="ZZ" localSheetId="10" hidden="1">{#N/A,#N/A,FALSE,"DM ACS";#N/A,#N/A,FALSE,"DM P&amp;L";#N/A,#N/A,FALSE,"DM BS";#N/A,#N/A,FALSE,"DM CF"}</definedName>
    <definedName name="ZZ" localSheetId="29" hidden="1">{#N/A,#N/A,FALSE,"DM ACS";#N/A,#N/A,FALSE,"DM P&amp;L";#N/A,#N/A,FALSE,"DM BS";#N/A,#N/A,FALSE,"DM CF"}</definedName>
    <definedName name="ZZ" localSheetId="28" hidden="1">{#N/A,#N/A,FALSE,"DM ACS";#N/A,#N/A,FALSE,"DM P&amp;L";#N/A,#N/A,FALSE,"DM BS";#N/A,#N/A,FALSE,"DM CF"}</definedName>
    <definedName name="ZZ" localSheetId="11" hidden="1">{#N/A,#N/A,FALSE,"DM ACS";#N/A,#N/A,FALSE,"DM P&amp;L";#N/A,#N/A,FALSE,"DM BS";#N/A,#N/A,FALSE,"DM CF"}</definedName>
    <definedName name="ZZ" localSheetId="36" hidden="1">{#N/A,#N/A,FALSE,"DM ACS";#N/A,#N/A,FALSE,"DM P&amp;L";#N/A,#N/A,FALSE,"DM BS";#N/A,#N/A,FALSE,"DM CF"}</definedName>
    <definedName name="ZZ" localSheetId="18" hidden="1">{#N/A,#N/A,FALSE,"DM ACS";#N/A,#N/A,FALSE,"DM P&amp;L";#N/A,#N/A,FALSE,"DM BS";#N/A,#N/A,FALSE,"DM CF"}</definedName>
    <definedName name="ZZ" localSheetId="38" hidden="1">{#N/A,#N/A,FALSE,"DM ACS";#N/A,#N/A,FALSE,"DM P&amp;L";#N/A,#N/A,FALSE,"DM BS";#N/A,#N/A,FALSE,"DM CF"}</definedName>
    <definedName name="ZZ" hidden="1">{#N/A,#N/A,FALSE,"DM ACS";#N/A,#N/A,FALSE,"DM P&amp;L";#N/A,#N/A,FALSE,"DM BS";#N/A,#N/A,FALSE,"DM CF"}</definedName>
    <definedName name="zza4pg" localSheetId="35" hidden="1">{#N/A,#N/A,FALSE,"REPORT"}</definedName>
    <definedName name="zza4pg" localSheetId="31" hidden="1">{#N/A,#N/A,FALSE,"REPORT"}</definedName>
    <definedName name="zza4pg" localSheetId="9" hidden="1">{#N/A,#N/A,FALSE,"REPORT"}</definedName>
    <definedName name="zza4pg" localSheetId="30" hidden="1">{#N/A,#N/A,FALSE,"REPORT"}</definedName>
    <definedName name="zza4pg" localSheetId="51" hidden="1">{#N/A,#N/A,FALSE,"REPORT"}</definedName>
    <definedName name="zza4pg" localSheetId="7" hidden="1">{#N/A,#N/A,FALSE,"REPORT"}</definedName>
    <definedName name="zza4pg" localSheetId="33" hidden="1">{#N/A,#N/A,FALSE,"REPORT"}</definedName>
    <definedName name="zza4pg" localSheetId="6" hidden="1">{#N/A,#N/A,FALSE,"REPORT"}</definedName>
    <definedName name="zza4pg" localSheetId="16" hidden="1">{#N/A,#N/A,FALSE,"REPORT"}</definedName>
    <definedName name="zza4pg" localSheetId="10" hidden="1">{#N/A,#N/A,FALSE,"REPORT"}</definedName>
    <definedName name="zza4pg" localSheetId="29" hidden="1">{#N/A,#N/A,FALSE,"REPORT"}</definedName>
    <definedName name="zza4pg" localSheetId="28" hidden="1">{#N/A,#N/A,FALSE,"REPORT"}</definedName>
    <definedName name="zza4pg" localSheetId="11" hidden="1">{#N/A,#N/A,FALSE,"REPORT"}</definedName>
    <definedName name="zza4pg" localSheetId="36" hidden="1">{#N/A,#N/A,FALSE,"REPORT"}</definedName>
    <definedName name="zza4pg" localSheetId="32" hidden="1">{#N/A,#N/A,FALSE,"REPORT"}</definedName>
    <definedName name="zza4pg" localSheetId="18" hidden="1">{#N/A,#N/A,FALSE,"REPORT"}</definedName>
    <definedName name="zza4pg" localSheetId="38" hidden="1">{#N/A,#N/A,FALSE,"REPORT"}</definedName>
    <definedName name="zza4pg" hidden="1">{#N/A,#N/A,FALSE,"REPORT"}</definedName>
    <definedName name="zzee" localSheetId="35" hidden="1">{#N/A,#N/A,FALSE,"Pharm";#N/A,#N/A,FALSE,"WWCM"}</definedName>
    <definedName name="zzee" localSheetId="31" hidden="1">{#N/A,#N/A,FALSE,"Pharm";#N/A,#N/A,FALSE,"WWCM"}</definedName>
    <definedName name="zzee" localSheetId="9" hidden="1">{#N/A,#N/A,FALSE,"Pharm";#N/A,#N/A,FALSE,"WWCM"}</definedName>
    <definedName name="zzee" localSheetId="30" hidden="1">{#N/A,#N/A,FALSE,"Pharm";#N/A,#N/A,FALSE,"WWCM"}</definedName>
    <definedName name="zzee" localSheetId="51" hidden="1">{#N/A,#N/A,FALSE,"Pharm";#N/A,#N/A,FALSE,"WWCM"}</definedName>
    <definedName name="zzee" localSheetId="7" hidden="1">{#N/A,#N/A,FALSE,"Pharm";#N/A,#N/A,FALSE,"WWCM"}</definedName>
    <definedName name="zzee" localSheetId="33" hidden="1">{#N/A,#N/A,FALSE,"Pharm";#N/A,#N/A,FALSE,"WWCM"}</definedName>
    <definedName name="zzee" localSheetId="6" hidden="1">{#N/A,#N/A,FALSE,"Pharm";#N/A,#N/A,FALSE,"WWCM"}</definedName>
    <definedName name="zzee" localSheetId="16" hidden="1">{#N/A,#N/A,FALSE,"Pharm";#N/A,#N/A,FALSE,"WWCM"}</definedName>
    <definedName name="zzee" localSheetId="10" hidden="1">{#N/A,#N/A,FALSE,"Pharm";#N/A,#N/A,FALSE,"WWCM"}</definedName>
    <definedName name="zzee" localSheetId="29" hidden="1">{#N/A,#N/A,FALSE,"Pharm";#N/A,#N/A,FALSE,"WWCM"}</definedName>
    <definedName name="zzee" localSheetId="28" hidden="1">{#N/A,#N/A,FALSE,"Pharm";#N/A,#N/A,FALSE,"WWCM"}</definedName>
    <definedName name="zzee" localSheetId="11" hidden="1">{#N/A,#N/A,FALSE,"Pharm";#N/A,#N/A,FALSE,"WWCM"}</definedName>
    <definedName name="zzee" localSheetId="36" hidden="1">{#N/A,#N/A,FALSE,"Pharm";#N/A,#N/A,FALSE,"WWCM"}</definedName>
    <definedName name="zzee" localSheetId="32" hidden="1">{#N/A,#N/A,FALSE,"Pharm";#N/A,#N/A,FALSE,"WWCM"}</definedName>
    <definedName name="zzee" localSheetId="18" hidden="1">{#N/A,#N/A,FALSE,"Pharm";#N/A,#N/A,FALSE,"WWCM"}</definedName>
    <definedName name="zzee" localSheetId="38" hidden="1">{#N/A,#N/A,FALSE,"Pharm";#N/A,#N/A,FALSE,"WWCM"}</definedName>
    <definedName name="zzee" hidden="1">{#N/A,#N/A,FALSE,"Pharm";#N/A,#N/A,FALSE,"WWCM"}</definedName>
    <definedName name="zzz.com" localSheetId="9" hidden="1">{#N/A,#N/A,FALSE,"Title Page";#N/A,#N/A,FALSE,"Conclusions";#N/A,#N/A,FALSE,"Assum.";#N/A,#N/A,FALSE,"Sun  DCF-WC-Dep";#N/A,#N/A,FALSE,"MarketValue";#N/A,#N/A,FALSE,"BalSheet";#N/A,#N/A,FALSE,"WACC";#N/A,#N/A,FALSE,"PC+ Info.";#N/A,#N/A,FALSE,"PC+Info_2"}</definedName>
    <definedName name="zzz.com" localSheetId="7" hidden="1">{#N/A,#N/A,FALSE,"Title Page";#N/A,#N/A,FALSE,"Conclusions";#N/A,#N/A,FALSE,"Assum.";#N/A,#N/A,FALSE,"Sun  DCF-WC-Dep";#N/A,#N/A,FALSE,"MarketValue";#N/A,#N/A,FALSE,"BalSheet";#N/A,#N/A,FALSE,"WACC";#N/A,#N/A,FALSE,"PC+ Info.";#N/A,#N/A,FALSE,"PC+Info_2"}</definedName>
    <definedName name="zzz.com" localSheetId="6" hidden="1">{#N/A,#N/A,FALSE,"Title Page";#N/A,#N/A,FALSE,"Conclusions";#N/A,#N/A,FALSE,"Assum.";#N/A,#N/A,FALSE,"Sun  DCF-WC-Dep";#N/A,#N/A,FALSE,"MarketValue";#N/A,#N/A,FALSE,"BalSheet";#N/A,#N/A,FALSE,"WACC";#N/A,#N/A,FALSE,"PC+ Info.";#N/A,#N/A,FALSE,"PC+Info_2"}</definedName>
    <definedName name="zzz.com" localSheetId="10" hidden="1">{#N/A,#N/A,FALSE,"Title Page";#N/A,#N/A,FALSE,"Conclusions";#N/A,#N/A,FALSE,"Assum.";#N/A,#N/A,FALSE,"Sun  DCF-WC-Dep";#N/A,#N/A,FALSE,"MarketValue";#N/A,#N/A,FALSE,"BalSheet";#N/A,#N/A,FALSE,"WACC";#N/A,#N/A,FALSE,"PC+ Info.";#N/A,#N/A,FALSE,"PC+Info_2"}</definedName>
    <definedName name="zzz.com" localSheetId="28" hidden="1">{#N/A,#N/A,FALSE,"Title Page";#N/A,#N/A,FALSE,"Conclusions";#N/A,#N/A,FALSE,"Assum.";#N/A,#N/A,FALSE,"Sun  DCF-WC-Dep";#N/A,#N/A,FALSE,"MarketValue";#N/A,#N/A,FALSE,"BalSheet";#N/A,#N/A,FALSE,"WACC";#N/A,#N/A,FALSE,"PC+ Info.";#N/A,#N/A,FALSE,"PC+Info_2"}</definedName>
    <definedName name="zzz.com" localSheetId="11" hidden="1">{#N/A,#N/A,FALSE,"Title Page";#N/A,#N/A,FALSE,"Conclusions";#N/A,#N/A,FALSE,"Assum.";#N/A,#N/A,FALSE,"Sun  DCF-WC-Dep";#N/A,#N/A,FALSE,"MarketValue";#N/A,#N/A,FALSE,"BalSheet";#N/A,#N/A,FALSE,"WACC";#N/A,#N/A,FALSE,"PC+ Info.";#N/A,#N/A,FALSE,"PC+Info_2"}</definedName>
    <definedName name="zzz.com" localSheetId="36" hidden="1">{#N/A,#N/A,FALSE,"Title Page";#N/A,#N/A,FALSE,"Conclusions";#N/A,#N/A,FALSE,"Assum.";#N/A,#N/A,FALSE,"Sun  DCF-WC-Dep";#N/A,#N/A,FALSE,"MarketValue";#N/A,#N/A,FALSE,"BalSheet";#N/A,#N/A,FALSE,"WACC";#N/A,#N/A,FALSE,"PC+ Info.";#N/A,#N/A,FALSE,"PC+Info_2"}</definedName>
    <definedName name="zzz.com" localSheetId="18" hidden="1">{#N/A,#N/A,FALSE,"Title Page";#N/A,#N/A,FALSE,"Conclusions";#N/A,#N/A,FALSE,"Assum.";#N/A,#N/A,FALSE,"Sun  DCF-WC-Dep";#N/A,#N/A,FALSE,"MarketValue";#N/A,#N/A,FALSE,"BalSheet";#N/A,#N/A,FALSE,"WACC";#N/A,#N/A,FALSE,"PC+ Info.";#N/A,#N/A,FALSE,"PC+Info_2"}</definedName>
    <definedName name="zzz.com" localSheetId="38" hidden="1">{#N/A,#N/A,FALSE,"Title Page";#N/A,#N/A,FALSE,"Conclusions";#N/A,#N/A,FALSE,"Assum.";#N/A,#N/A,FALSE,"Sun  DCF-WC-Dep";#N/A,#N/A,FALSE,"MarketValue";#N/A,#N/A,FALSE,"BalSheet";#N/A,#N/A,FALSE,"WACC";#N/A,#N/A,FALSE,"PC+ Info.";#N/A,#N/A,FALSE,"PC+Info_2"}</definedName>
    <definedName name="zzz.com" hidden="1">{#N/A,#N/A,FALSE,"Title Page";#N/A,#N/A,FALSE,"Conclusions";#N/A,#N/A,FALSE,"Assum.";#N/A,#N/A,FALSE,"Sun  DCF-WC-Dep";#N/A,#N/A,FALSE,"MarketValue";#N/A,#N/A,FALSE,"BalSheet";#N/A,#N/A,FALSE,"WACC";#N/A,#N/A,FALSE,"PC+ Info.";#N/A,#N/A,FALSE,"PC+Info_2"}</definedName>
    <definedName name="zzz1253" localSheetId="9" hidden="1">{"by quart",#N/A,FALSE,"Corp IS";"by month",#N/A,FALSE,"Corp IS";"page 1",#N/A,FALSE,"Corp BS";"page 2",#N/A,FALSE,"Corp BS";"by quart",#N/A,FALSE,"Opco CF";"by month",#N/A,FALSE,"Opco CF"}</definedName>
    <definedName name="zzz1253" localSheetId="7" hidden="1">{"by quart",#N/A,FALSE,"Corp IS";"by month",#N/A,FALSE,"Corp IS";"page 1",#N/A,FALSE,"Corp BS";"page 2",#N/A,FALSE,"Corp BS";"by quart",#N/A,FALSE,"Opco CF";"by month",#N/A,FALSE,"Opco CF"}</definedName>
    <definedName name="zzz1253" localSheetId="6" hidden="1">{"by quart",#N/A,FALSE,"Corp IS";"by month",#N/A,FALSE,"Corp IS";"page 1",#N/A,FALSE,"Corp BS";"page 2",#N/A,FALSE,"Corp BS";"by quart",#N/A,FALSE,"Opco CF";"by month",#N/A,FALSE,"Opco CF"}</definedName>
    <definedName name="zzz1253" localSheetId="10" hidden="1">{"by quart",#N/A,FALSE,"Corp IS";"by month",#N/A,FALSE,"Corp IS";"page 1",#N/A,FALSE,"Corp BS";"page 2",#N/A,FALSE,"Corp BS";"by quart",#N/A,FALSE,"Opco CF";"by month",#N/A,FALSE,"Opco CF"}</definedName>
    <definedName name="zzz1253" localSheetId="28" hidden="1">{"by quart",#N/A,FALSE,"Corp IS";"by month",#N/A,FALSE,"Corp IS";"page 1",#N/A,FALSE,"Corp BS";"page 2",#N/A,FALSE,"Corp BS";"by quart",#N/A,FALSE,"Opco CF";"by month",#N/A,FALSE,"Opco CF"}</definedName>
    <definedName name="zzz1253" localSheetId="11" hidden="1">{"by quart",#N/A,FALSE,"Corp IS";"by month",#N/A,FALSE,"Corp IS";"page 1",#N/A,FALSE,"Corp BS";"page 2",#N/A,FALSE,"Corp BS";"by quart",#N/A,FALSE,"Opco CF";"by month",#N/A,FALSE,"Opco CF"}</definedName>
    <definedName name="zzz1253" localSheetId="36" hidden="1">{"by quart",#N/A,FALSE,"Corp IS";"by month",#N/A,FALSE,"Corp IS";"page 1",#N/A,FALSE,"Corp BS";"page 2",#N/A,FALSE,"Corp BS";"by quart",#N/A,FALSE,"Opco CF";"by month",#N/A,FALSE,"Opco CF"}</definedName>
    <definedName name="zzz1253" localSheetId="18" hidden="1">{"by quart",#N/A,FALSE,"Corp IS";"by month",#N/A,FALSE,"Corp IS";"page 1",#N/A,FALSE,"Corp BS";"page 2",#N/A,FALSE,"Corp BS";"by quart",#N/A,FALSE,"Opco CF";"by month",#N/A,FALSE,"Opco CF"}</definedName>
    <definedName name="zzz1253" localSheetId="38" hidden="1">{"by quart",#N/A,FALSE,"Corp IS";"by month",#N/A,FALSE,"Corp IS";"page 1",#N/A,FALSE,"Corp BS";"page 2",#N/A,FALSE,"Corp BS";"by quart",#N/A,FALSE,"Opco CF";"by month",#N/A,FALSE,"Opco CF"}</definedName>
    <definedName name="zzz1253" hidden="1">{"by quart",#N/A,FALSE,"Corp IS";"by month",#N/A,FALSE,"Corp IS";"page 1",#N/A,FALSE,"Corp BS";"page 2",#N/A,FALSE,"Corp BS";"by quart",#N/A,FALSE,"Opco CF";"by month",#N/A,FALSE,"Opco CF"}</definedName>
    <definedName name="zzzxxxccc" localSheetId="9" hidden="1">{"by quart",#N/A,FALSE,"Opco IS";"by month",#N/A,FALSE,"Opco IS";"page 1",#N/A,FALSE,"Opco BS";"page 2",#N/A,FALSE,"Opco BS";"by quart",#N/A,FALSE,"Opco CF";"by month",#N/A,FALSE,"Opco CF"}</definedName>
    <definedName name="zzzxxxccc" localSheetId="7" hidden="1">{"by quart",#N/A,FALSE,"Opco IS";"by month",#N/A,FALSE,"Opco IS";"page 1",#N/A,FALSE,"Opco BS";"page 2",#N/A,FALSE,"Opco BS";"by quart",#N/A,FALSE,"Opco CF";"by month",#N/A,FALSE,"Opco CF"}</definedName>
    <definedName name="zzzxxxccc" localSheetId="6" hidden="1">{"by quart",#N/A,FALSE,"Opco IS";"by month",#N/A,FALSE,"Opco IS";"page 1",#N/A,FALSE,"Opco BS";"page 2",#N/A,FALSE,"Opco BS";"by quart",#N/A,FALSE,"Opco CF";"by month",#N/A,FALSE,"Opco CF"}</definedName>
    <definedName name="zzzxxxccc" localSheetId="10" hidden="1">{"by quart",#N/A,FALSE,"Opco IS";"by month",#N/A,FALSE,"Opco IS";"page 1",#N/A,FALSE,"Opco BS";"page 2",#N/A,FALSE,"Opco BS";"by quart",#N/A,FALSE,"Opco CF";"by month",#N/A,FALSE,"Opco CF"}</definedName>
    <definedName name="zzzxxxccc" localSheetId="28" hidden="1">{"by quart",#N/A,FALSE,"Opco IS";"by month",#N/A,FALSE,"Opco IS";"page 1",#N/A,FALSE,"Opco BS";"page 2",#N/A,FALSE,"Opco BS";"by quart",#N/A,FALSE,"Opco CF";"by month",#N/A,FALSE,"Opco CF"}</definedName>
    <definedName name="zzzxxxccc" localSheetId="11" hidden="1">{"by quart",#N/A,FALSE,"Opco IS";"by month",#N/A,FALSE,"Opco IS";"page 1",#N/A,FALSE,"Opco BS";"page 2",#N/A,FALSE,"Opco BS";"by quart",#N/A,FALSE,"Opco CF";"by month",#N/A,FALSE,"Opco CF"}</definedName>
    <definedName name="zzzxxxccc" localSheetId="36" hidden="1">{"by quart",#N/A,FALSE,"Opco IS";"by month",#N/A,FALSE,"Opco IS";"page 1",#N/A,FALSE,"Opco BS";"page 2",#N/A,FALSE,"Opco BS";"by quart",#N/A,FALSE,"Opco CF";"by month",#N/A,FALSE,"Opco CF"}</definedName>
    <definedName name="zzzxxxccc" localSheetId="18" hidden="1">{"by quart",#N/A,FALSE,"Opco IS";"by month",#N/A,FALSE,"Opco IS";"page 1",#N/A,FALSE,"Opco BS";"page 2",#N/A,FALSE,"Opco BS";"by quart",#N/A,FALSE,"Opco CF";"by month",#N/A,FALSE,"Opco CF"}</definedName>
    <definedName name="zzzxxxccc" localSheetId="38" hidden="1">{"by quart",#N/A,FALSE,"Opco IS";"by month",#N/A,FALSE,"Opco IS";"page 1",#N/A,FALSE,"Opco BS";"page 2",#N/A,FALSE,"Opco BS";"by quart",#N/A,FALSE,"Opco CF";"by month",#N/A,FALSE,"Opco CF"}</definedName>
    <definedName name="zzzxxxccc" hidden="1">{"by quart",#N/A,FALSE,"Opco IS";"by month",#N/A,FALSE,"Opco IS";"page 1",#N/A,FALSE,"Opco BS";"page 2",#N/A,FALSE,"Opco BS";"by quart",#N/A,FALSE,"Opco CF";"by month",#N/A,FALSE,"Opco CF"}</definedName>
    <definedName name="zzzz" localSheetId="9" hidden="1">{"BarBridgeLocal",#N/A,TRUE,"BarBG";"SouBridgeLocal",#N/A,TRUE,"SouBG";"WiscBridgeLocal",#N/A,TRUE,"WiscBG";"WisfBridgeLocal",#N/A,TRUE,"WisfBG";"WispBridgeLocal",#N/A,TRUE,"WispBG";"AinBridgeLocal",#N/A,TRUE,"AinBG";"NorBridgeLocal",#N/A,TRUE,"NorBG";"WorBridgeLOcal",#N/A,TRUE,"WorBG"}</definedName>
    <definedName name="ZZZZ" localSheetId="51" hidden="1">{#N/A,#N/A,FALSE,"Ting IS";"page 1",#N/A,FALSE,"Ting BS";"page 2",#N/A,FALSE,"Ting BS"}</definedName>
    <definedName name="zzzz" localSheetId="7" hidden="1">{"BarBridgeLocal",#N/A,TRUE,"BarBG";"SouBridgeLocal",#N/A,TRUE,"SouBG";"WiscBridgeLocal",#N/A,TRUE,"WiscBG";"WisfBridgeLocal",#N/A,TRUE,"WisfBG";"WispBridgeLocal",#N/A,TRUE,"WispBG";"AinBridgeLocal",#N/A,TRUE,"AinBG";"NorBridgeLocal",#N/A,TRUE,"NorBG";"WorBridgeLOcal",#N/A,TRUE,"WorBG"}</definedName>
    <definedName name="zzzz" localSheetId="6" hidden="1">{"BarBridgeLocal",#N/A,TRUE,"BarBG";"SouBridgeLocal",#N/A,TRUE,"SouBG";"WiscBridgeLocal",#N/A,TRUE,"WiscBG";"WisfBridgeLocal",#N/A,TRUE,"WisfBG";"WispBridgeLocal",#N/A,TRUE,"WispBG";"AinBridgeLocal",#N/A,TRUE,"AinBG";"NorBridgeLocal",#N/A,TRUE,"NorBG";"WorBridgeLOcal",#N/A,TRUE,"WorBG"}</definedName>
    <definedName name="zzzz" localSheetId="10" hidden="1">{"BarBridgeLocal",#N/A,TRUE,"BarBG";"SouBridgeLocal",#N/A,TRUE,"SouBG";"WiscBridgeLocal",#N/A,TRUE,"WiscBG";"WisfBridgeLocal",#N/A,TRUE,"WisfBG";"WispBridgeLocal",#N/A,TRUE,"WispBG";"AinBridgeLocal",#N/A,TRUE,"AinBG";"NorBridgeLocal",#N/A,TRUE,"NorBG";"WorBridgeLOcal",#N/A,TRUE,"WorBG"}</definedName>
    <definedName name="zzzz" localSheetId="28" hidden="1">{"BarBridgeLocal",#N/A,TRUE,"BarBG";"SouBridgeLocal",#N/A,TRUE,"SouBG";"WiscBridgeLocal",#N/A,TRUE,"WiscBG";"WisfBridgeLocal",#N/A,TRUE,"WisfBG";"WispBridgeLocal",#N/A,TRUE,"WispBG";"AinBridgeLocal",#N/A,TRUE,"AinBG";"NorBridgeLocal",#N/A,TRUE,"NorBG";"WorBridgeLOcal",#N/A,TRUE,"WorBG"}</definedName>
    <definedName name="zzzz" localSheetId="11" hidden="1">{"BarBridgeLocal",#N/A,TRUE,"BarBG";"SouBridgeLocal",#N/A,TRUE,"SouBG";"WiscBridgeLocal",#N/A,TRUE,"WiscBG";"WisfBridgeLocal",#N/A,TRUE,"WisfBG";"WispBridgeLocal",#N/A,TRUE,"WispBG";"AinBridgeLocal",#N/A,TRUE,"AinBG";"NorBridgeLocal",#N/A,TRUE,"NorBG";"WorBridgeLOcal",#N/A,TRUE,"WorBG"}</definedName>
    <definedName name="zzzz" localSheetId="36" hidden="1">{"BarBridgeLocal",#N/A,TRUE,"BarBG";"SouBridgeLocal",#N/A,TRUE,"SouBG";"WiscBridgeLocal",#N/A,TRUE,"WiscBG";"WisfBridgeLocal",#N/A,TRUE,"WisfBG";"WispBridgeLocal",#N/A,TRUE,"WispBG";"AinBridgeLocal",#N/A,TRUE,"AinBG";"NorBridgeLocal",#N/A,TRUE,"NorBG";"WorBridgeLOcal",#N/A,TRUE,"WorBG"}</definedName>
    <definedName name="zzzz" localSheetId="18" hidden="1">{"BarBridgeLocal",#N/A,TRUE,"BarBG";"SouBridgeLocal",#N/A,TRUE,"SouBG";"WiscBridgeLocal",#N/A,TRUE,"WiscBG";"WisfBridgeLocal",#N/A,TRUE,"WisfBG";"WispBridgeLocal",#N/A,TRUE,"WispBG";"AinBridgeLocal",#N/A,TRUE,"AinBG";"NorBridgeLocal",#N/A,TRUE,"NorBG";"WorBridgeLOcal",#N/A,TRUE,"WorBG"}</definedName>
    <definedName name="zzzz" localSheetId="38" hidden="1">{"BarBridgeLocal",#N/A,TRUE,"BarBG";"SouBridgeLocal",#N/A,TRUE,"SouBG";"WiscBridgeLocal",#N/A,TRUE,"WiscBG";"WisfBridgeLocal",#N/A,TRUE,"WisfBG";"WispBridgeLocal",#N/A,TRUE,"WispBG";"AinBridgeLocal",#N/A,TRUE,"AinBG";"NorBridgeLocal",#N/A,TRUE,"NorBG";"WorBridgeLOcal",#N/A,TRUE,"WorBG"}</definedName>
    <definedName name="zzzz" hidden="1">{"BarBridgeLocal",#N/A,TRUE,"BarBG";"SouBridgeLocal",#N/A,TRUE,"SouBG";"WiscBridgeLocal",#N/A,TRUE,"WiscBG";"WisfBridgeLocal",#N/A,TRUE,"WisfBG";"WispBridgeLocal",#N/A,TRUE,"WispBG";"AinBridgeLocal",#N/A,TRUE,"AinBG";"NorBridgeLocal",#N/A,TRUE,"NorBG";"WorBridgeLOcal",#N/A,TRUE,"WorBG"}</definedName>
    <definedName name="zzzzz" localSheetId="35" hidden="1">{#N/A,#N/A,FALSE,"REPORT"}</definedName>
    <definedName name="zzzzz" localSheetId="31" hidden="1">{#N/A,#N/A,FALSE,"REPORT"}</definedName>
    <definedName name="zzzzz" localSheetId="9" hidden="1">{#N/A,#N/A,FALSE,"REPORT"}</definedName>
    <definedName name="zzzzz" localSheetId="30" hidden="1">{#N/A,#N/A,FALSE,"REPORT"}</definedName>
    <definedName name="zzzzz" localSheetId="51" hidden="1">{#N/A,#N/A,FALSE,"REPORT"}</definedName>
    <definedName name="zzzzz" localSheetId="7" hidden="1">{#N/A,#N/A,FALSE,"REPORT"}</definedName>
    <definedName name="zzzzz" localSheetId="33" hidden="1">{#N/A,#N/A,FALSE,"REPORT"}</definedName>
    <definedName name="zzzzz" localSheetId="6" hidden="1">{#N/A,#N/A,FALSE,"REPORT"}</definedName>
    <definedName name="zzzzz" localSheetId="16" hidden="1">{#N/A,#N/A,FALSE,"REPORT"}</definedName>
    <definedName name="zzzzz" localSheetId="10" hidden="1">{#N/A,#N/A,FALSE,"REPORT"}</definedName>
    <definedName name="zzzzz" localSheetId="29" hidden="1">{#N/A,#N/A,FALSE,"REPORT"}</definedName>
    <definedName name="zzzzz" localSheetId="28" hidden="1">{#N/A,#N/A,FALSE,"REPORT"}</definedName>
    <definedName name="zzzzz" localSheetId="11" hidden="1">{#N/A,#N/A,FALSE,"REPORT"}</definedName>
    <definedName name="zzzzz" localSheetId="36" hidden="1">{#N/A,#N/A,FALSE,"REPORT"}</definedName>
    <definedName name="zzzzz" localSheetId="32" hidden="1">{#N/A,#N/A,FALSE,"REPORT"}</definedName>
    <definedName name="zzzzz" localSheetId="18" hidden="1">{#N/A,#N/A,FALSE,"REPORT"}</definedName>
    <definedName name="zzzzz" localSheetId="38" hidden="1">{#N/A,#N/A,FALSE,"REPORT"}</definedName>
    <definedName name="zzzzz" hidden="1">{#N/A,#N/A,FALSE,"REPORT"}</definedName>
    <definedName name="апа" hidden="1">#REF!</definedName>
    <definedName name="вв" hidden="1">#REF!</definedName>
    <definedName name="вваыв" localSheetId="9" hidden="1">#REF!</definedName>
    <definedName name="вваыв" localSheetId="10" hidden="1">'NFD CONSO'!#REF!</definedName>
    <definedName name="вваыв" localSheetId="11" hidden="1">#REF!</definedName>
    <definedName name="вваыв" localSheetId="18" hidden="1">#REF!</definedName>
    <definedName name="вваыв" hidden="1">#REF!</definedName>
    <definedName name="ммм" localSheetId="9" hidden="1">{"'Всего'!$A$1:$F$19"}</definedName>
    <definedName name="ммм" localSheetId="16" hidden="1">{"'Всего'!$A$1:$F$19"}</definedName>
    <definedName name="ммм" localSheetId="10" hidden="1">{"'Всего'!$A$1:$F$19"}</definedName>
    <definedName name="ммм" localSheetId="11" hidden="1">{"'Всего'!$A$1:$F$19"}</definedName>
    <definedName name="ммм" localSheetId="18" hidden="1">{"'Всего'!$A$1:$F$19"}</definedName>
    <definedName name="ммм" localSheetId="38" hidden="1">{"'Всего'!$A$1:$F$19"}</definedName>
    <definedName name="ммм" hidden="1">{"'Всего'!$A$1:$F$19"}</definedName>
    <definedName name="уву" localSheetId="9" hidden="1">{#N/A,#N/A,FALSE,"Aging Summary";#N/A,#N/A,FALSE,"Ratio Analysis";#N/A,#N/A,FALSE,"Test 120 Day Accts";#N/A,#N/A,FALSE,"Tickmarks"}</definedName>
    <definedName name="уву" localSheetId="16" hidden="1">{#N/A,#N/A,FALSE,"Aging Summary";#N/A,#N/A,FALSE,"Ratio Analysis";#N/A,#N/A,FALSE,"Test 120 Day Accts";#N/A,#N/A,FALSE,"Tickmarks"}</definedName>
    <definedName name="уву" localSheetId="10" hidden="1">{#N/A,#N/A,FALSE,"Aging Summary";#N/A,#N/A,FALSE,"Ratio Analysis";#N/A,#N/A,FALSE,"Test 120 Day Accts";#N/A,#N/A,FALSE,"Tickmarks"}</definedName>
    <definedName name="уву" localSheetId="11" hidden="1">{#N/A,#N/A,FALSE,"Aging Summary";#N/A,#N/A,FALSE,"Ratio Analysis";#N/A,#N/A,FALSE,"Test 120 Day Accts";#N/A,#N/A,FALSE,"Tickmarks"}</definedName>
    <definedName name="уву" localSheetId="18" hidden="1">{#N/A,#N/A,FALSE,"Aging Summary";#N/A,#N/A,FALSE,"Ratio Analysis";#N/A,#N/A,FALSE,"Test 120 Day Accts";#N/A,#N/A,FALSE,"Tickmarks"}</definedName>
    <definedName name="уву" localSheetId="38" hidden="1">{#N/A,#N/A,FALSE,"Aging Summary";#N/A,#N/A,FALSE,"Ratio Analysis";#N/A,#N/A,FALSE,"Test 120 Day Accts";#N/A,#N/A,FALSE,"Tickmarks"}</definedName>
    <definedName name="уву" hidden="1">{#N/A,#N/A,FALSE,"Aging Summary";#N/A,#N/A,FALSE,"Ratio Analysis";#N/A,#N/A,FALSE,"Test 120 Day Accts";#N/A,#N/A,FALSE,"Tickmarks"}</definedName>
    <definedName name="ц" localSheetId="9" hidden="1">{#N/A,#N/A,FALSE,"Aging Summary";#N/A,#N/A,FALSE,"Ratio Analysis";#N/A,#N/A,FALSE,"Test 120 Day Accts";#N/A,#N/A,FALSE,"Tickmarks"}</definedName>
    <definedName name="ц" localSheetId="16" hidden="1">{#N/A,#N/A,FALSE,"Aging Summary";#N/A,#N/A,FALSE,"Ratio Analysis";#N/A,#N/A,FALSE,"Test 120 Day Accts";#N/A,#N/A,FALSE,"Tickmarks"}</definedName>
    <definedName name="ц" localSheetId="10" hidden="1">{#N/A,#N/A,FALSE,"Aging Summary";#N/A,#N/A,FALSE,"Ratio Analysis";#N/A,#N/A,FALSE,"Test 120 Day Accts";#N/A,#N/A,FALSE,"Tickmarks"}</definedName>
    <definedName name="ц" localSheetId="11" hidden="1">{#N/A,#N/A,FALSE,"Aging Summary";#N/A,#N/A,FALSE,"Ratio Analysis";#N/A,#N/A,FALSE,"Test 120 Day Accts";#N/A,#N/A,FALSE,"Tickmarks"}</definedName>
    <definedName name="ц" localSheetId="18" hidden="1">{#N/A,#N/A,FALSE,"Aging Summary";#N/A,#N/A,FALSE,"Ratio Analysis";#N/A,#N/A,FALSE,"Test 120 Day Accts";#N/A,#N/A,FALSE,"Tickmarks"}</definedName>
    <definedName name="ц" localSheetId="38" hidden="1">{#N/A,#N/A,FALSE,"Aging Summary";#N/A,#N/A,FALSE,"Ratio Analysis";#N/A,#N/A,FALSE,"Test 120 Day Accts";#N/A,#N/A,FALSE,"Tickmarks"}</definedName>
    <definedName name="ц" hidden="1">{#N/A,#N/A,FALSE,"Aging Summary";#N/A,#N/A,FALSE,"Ratio Analysis";#N/A,#N/A,FALSE,"Test 120 Day Accts";#N/A,#N/A,FALSE,"Tickmarks"}</definedName>
    <definedName name="ца" localSheetId="9" hidden="1">{#N/A,#N/A,FALSE,"Aging Summary";#N/A,#N/A,FALSE,"Ratio Analysis";#N/A,#N/A,FALSE,"Test 120 Day Accts";#N/A,#N/A,FALSE,"Tickmarks"}</definedName>
    <definedName name="ца" localSheetId="16" hidden="1">{#N/A,#N/A,FALSE,"Aging Summary";#N/A,#N/A,FALSE,"Ratio Analysis";#N/A,#N/A,FALSE,"Test 120 Day Accts";#N/A,#N/A,FALSE,"Tickmarks"}</definedName>
    <definedName name="ца" localSheetId="10" hidden="1">{#N/A,#N/A,FALSE,"Aging Summary";#N/A,#N/A,FALSE,"Ratio Analysis";#N/A,#N/A,FALSE,"Test 120 Day Accts";#N/A,#N/A,FALSE,"Tickmarks"}</definedName>
    <definedName name="ца" localSheetId="11" hidden="1">{#N/A,#N/A,FALSE,"Aging Summary";#N/A,#N/A,FALSE,"Ratio Analysis";#N/A,#N/A,FALSE,"Test 120 Day Accts";#N/A,#N/A,FALSE,"Tickmarks"}</definedName>
    <definedName name="ца" localSheetId="18" hidden="1">{#N/A,#N/A,FALSE,"Aging Summary";#N/A,#N/A,FALSE,"Ratio Analysis";#N/A,#N/A,FALSE,"Test 120 Day Accts";#N/A,#N/A,FALSE,"Tickmarks"}</definedName>
    <definedName name="ца" localSheetId="38" hidden="1">{#N/A,#N/A,FALSE,"Aging Summary";#N/A,#N/A,FALSE,"Ratio Analysis";#N/A,#N/A,FALSE,"Test 120 Day Accts";#N/A,#N/A,FALSE,"Tickmarks"}</definedName>
    <definedName name="ца" hidden="1">{#N/A,#N/A,FALSE,"Aging Summary";#N/A,#N/A,FALSE,"Ratio Analysis";#N/A,#N/A,FALSE,"Test 120 Day Accts";#N/A,#N/A,FALSE,"Tickmarks"}</definedName>
    <definedName name="ЫВВЫВЫВ" hidden="1">#REF!</definedName>
    <definedName name="א" localSheetId="9" hidden="1">{#N/A,#N/A,FALSE,"מאזן בוחן";"כל_מאזן_בוחן",#N/A,FALSE,"מאזן בוחן"}</definedName>
    <definedName name="א" localSheetId="51" hidden="1">{#N/A,#N/A,FALSE,"מאזן בוחן";"כל_מאזן_בוחן",#N/A,FALSE,"מאזן בוחן"}</definedName>
    <definedName name="א" localSheetId="7" hidden="1">{#N/A,#N/A,FALSE,"מאזן בוחן";"כל_מאזן_בוחן",#N/A,FALSE,"מאזן בוחן"}</definedName>
    <definedName name="א" localSheetId="6" hidden="1">{#N/A,#N/A,FALSE,"מאזן בוחן";"כל_מאזן_בוחן",#N/A,FALSE,"מאזן בוחן"}</definedName>
    <definedName name="א" localSheetId="10" hidden="1">{#N/A,#N/A,FALSE,"מאזן בוחן";"כל_מאזן_בוחן",#N/A,FALSE,"מאזן בוחן"}</definedName>
    <definedName name="א" localSheetId="29" hidden="1">{#N/A,#N/A,FALSE,"מאזן בוחן";"כל_מאזן_בוחן",#N/A,FALSE,"מאזן בוחן"}</definedName>
    <definedName name="א" localSheetId="28" hidden="1">{#N/A,#N/A,FALSE,"מאזן בוחן";"כל_מאזן_בוחן",#N/A,FALSE,"מאזן בוחן"}</definedName>
    <definedName name="א" localSheetId="11" hidden="1">{#N/A,#N/A,FALSE,"מאזן בוחן";"כל_מאזן_בוחן",#N/A,FALSE,"מאזן בוחן"}</definedName>
    <definedName name="א" localSheetId="36" hidden="1">{#N/A,#N/A,FALSE,"מאזן בוחן";"כל_מאזן_בוחן",#N/A,FALSE,"מאזן בוחן"}</definedName>
    <definedName name="א" localSheetId="18" hidden="1">{#N/A,#N/A,FALSE,"מאזן בוחן";"כל_מאזן_בוחן",#N/A,FALSE,"מאזן בוחן"}</definedName>
    <definedName name="א" hidden="1">{#N/A,#N/A,FALSE,"מאזן בוחן";"כל_מאזן_בוחן",#N/A,FALSE,"מאזן בוחן"}</definedName>
    <definedName name="אאא" localSheetId="35" hidden="1">{#N/A,#N/A,FALSE,"מאזן בוחן";"כל_מאזן_בוחן",#N/A,FALSE,"מאזן בוחן"}</definedName>
    <definedName name="אאא" localSheetId="31" hidden="1">{#N/A,#N/A,FALSE,"מאזן בוחן";"כל_מאזן_בוחן",#N/A,FALSE,"מאזן בוחן"}</definedName>
    <definedName name="אאא" localSheetId="9" hidden="1">{#N/A,#N/A,FALSE,"מאזן בוחן";"כל_מאזן_בוחן",#N/A,FALSE,"מאזן בוחן"}</definedName>
    <definedName name="אאא" localSheetId="30" hidden="1">{#N/A,#N/A,FALSE,"מאזן בוחן";"כל_מאזן_בוחן",#N/A,FALSE,"מאזן בוחן"}</definedName>
    <definedName name="אאא" localSheetId="51" hidden="1">{#N/A,#N/A,FALSE,"מאזן בוחן";"כל_מאזן_בוחן",#N/A,FALSE,"מאזן בוחן"}</definedName>
    <definedName name="אאא" localSheetId="7" hidden="1">{#N/A,#N/A,FALSE,"מאזן בוחן";"כל_מאזן_בוחן",#N/A,FALSE,"מאזן בוחן"}</definedName>
    <definedName name="אאא" localSheetId="33" hidden="1">{#N/A,#N/A,FALSE,"מאזן בוחן";"כל_מאזן_בוחן",#N/A,FALSE,"מאזן בוחן"}</definedName>
    <definedName name="אאא" localSheetId="6" hidden="1">{#N/A,#N/A,FALSE,"מאזן בוחן";"כל_מאזן_בוחן",#N/A,FALSE,"מאזן בוחן"}</definedName>
    <definedName name="אאא" localSheetId="16" hidden="1">{#N/A,#N/A,FALSE,"מאזן בוחן";"כל_מאזן_בוחן",#N/A,FALSE,"מאזן בוחן"}</definedName>
    <definedName name="אאא" localSheetId="10" hidden="1">{#N/A,#N/A,FALSE,"מאזן בוחן";"כל_מאזן_בוחן",#N/A,FALSE,"מאזן בוחן"}</definedName>
    <definedName name="אאא" localSheetId="29" hidden="1">{#N/A,#N/A,FALSE,"מאזן בוחן";"כל_מאזן_בוחן",#N/A,FALSE,"מאזן בוחן"}</definedName>
    <definedName name="אאא" localSheetId="28" hidden="1">{#N/A,#N/A,FALSE,"מאזן בוחן";"כל_מאזן_בוחן",#N/A,FALSE,"מאזן בוחן"}</definedName>
    <definedName name="אאא" localSheetId="11" hidden="1">{#N/A,#N/A,FALSE,"מאזן בוחן";"כל_מאזן_בוחן",#N/A,FALSE,"מאזן בוחן"}</definedName>
    <definedName name="אאא" localSheetId="36" hidden="1">{#N/A,#N/A,FALSE,"מאזן בוחן";"כל_מאזן_בוחן",#N/A,FALSE,"מאזן בוחן"}</definedName>
    <definedName name="אאא" localSheetId="32" hidden="1">{#N/A,#N/A,FALSE,"מאזן בוחן";"כל_מאזן_בוחן",#N/A,FALSE,"מאזן בוחן"}</definedName>
    <definedName name="אאא" localSheetId="18" hidden="1">{#N/A,#N/A,FALSE,"מאזן בוחן";"כל_מאזן_בוחן",#N/A,FALSE,"מאזן בוחן"}</definedName>
    <definedName name="אאא" localSheetId="38" hidden="1">{#N/A,#N/A,FALSE,"מאזן בוחן";"כל_מאזן_בוחן",#N/A,FALSE,"מאזן בוחן"}</definedName>
    <definedName name="אאא" hidden="1">{#N/A,#N/A,FALSE,"מאזן בוחן";"כל_מאזן_בוחן",#N/A,FALSE,"מאזן בוחן"}</definedName>
    <definedName name="אאא1" localSheetId="9" hidden="1">{#N/A,#N/A,FALSE,"מאזן בוחן";"כל_מאזן_בוחן",#N/A,FALSE,"מאזן בוחן"}</definedName>
    <definedName name="אאא1" localSheetId="51" hidden="1">{#N/A,#N/A,FALSE,"מאזן בוחן";"כל_מאזן_בוחן",#N/A,FALSE,"מאזן בוחן"}</definedName>
    <definedName name="אאא1" localSheetId="7" hidden="1">{#N/A,#N/A,FALSE,"מאזן בוחן";"כל_מאזן_בוחן",#N/A,FALSE,"מאזן בוחן"}</definedName>
    <definedName name="אאא1" localSheetId="6" hidden="1">{#N/A,#N/A,FALSE,"מאזן בוחן";"כל_מאזן_בוחן",#N/A,FALSE,"מאזן בוחן"}</definedName>
    <definedName name="אאא1" localSheetId="16" hidden="1">{#N/A,#N/A,FALSE,"מאזן בוחן";"כל_מאזן_בוחן",#N/A,FALSE,"מאזן בוחן"}</definedName>
    <definedName name="אאא1" localSheetId="10" hidden="1">{#N/A,#N/A,FALSE,"מאזן בוחן";"כל_מאזן_בוחן",#N/A,FALSE,"מאזן בוחן"}</definedName>
    <definedName name="אאא1" localSheetId="29" hidden="1">{#N/A,#N/A,FALSE,"מאזן בוחן";"כל_מאזן_בוחן",#N/A,FALSE,"מאזן בוחן"}</definedName>
    <definedName name="אאא1" localSheetId="28" hidden="1">{#N/A,#N/A,FALSE,"מאזן בוחן";"כל_מאזן_בוחן",#N/A,FALSE,"מאזן בוחן"}</definedName>
    <definedName name="אאא1" localSheetId="11" hidden="1">{#N/A,#N/A,FALSE,"מאזן בוחן";"כל_מאזן_בוחן",#N/A,FALSE,"מאזן בוחן"}</definedName>
    <definedName name="אאא1" localSheetId="36" hidden="1">{#N/A,#N/A,FALSE,"מאזן בוחן";"כל_מאזן_בוחן",#N/A,FALSE,"מאזן בוחן"}</definedName>
    <definedName name="אאא1" localSheetId="18" hidden="1">{#N/A,#N/A,FALSE,"מאזן בוחן";"כל_מאזן_בוחן",#N/A,FALSE,"מאזן בוחן"}</definedName>
    <definedName name="אאא1" localSheetId="38" hidden="1">{#N/A,#N/A,FALSE,"מאזן בוחן";"כל_מאזן_בוחן",#N/A,FALSE,"מאזן בוחן"}</definedName>
    <definedName name="אאא1" hidden="1">{#N/A,#N/A,FALSE,"מאזן בוחן";"כל_מאזן_בוחן",#N/A,FALSE,"מאזן בוחן"}</definedName>
    <definedName name="איאטיאעיעיע" hidden="1">39924.8312847222</definedName>
    <definedName name="אר" localSheetId="9" hidden="1">{#N/A,#N/A,FALSE,"מאזן בוחן";"כל_מאזן_בוחן",#N/A,FALSE,"מאזן בוחן"}</definedName>
    <definedName name="אר" localSheetId="51" hidden="1">{#N/A,#N/A,FALSE,"מאזן בוחן";"כל_מאזן_בוחן",#N/A,FALSE,"מאזן בוחן"}</definedName>
    <definedName name="אר" localSheetId="7" hidden="1">{#N/A,#N/A,FALSE,"מאזן בוחן";"כל_מאזן_בוחן",#N/A,FALSE,"מאזן בוחן"}</definedName>
    <definedName name="אר" localSheetId="6" hidden="1">{#N/A,#N/A,FALSE,"מאזן בוחן";"כל_מאזן_בוחן",#N/A,FALSE,"מאזן בוחן"}</definedName>
    <definedName name="אר" localSheetId="10" hidden="1">{#N/A,#N/A,FALSE,"מאזן בוחן";"כל_מאזן_בוחן",#N/A,FALSE,"מאזן בוחן"}</definedName>
    <definedName name="אר" localSheetId="28" hidden="1">{#N/A,#N/A,FALSE,"מאזן בוחן";"כל_מאזן_בוחן",#N/A,FALSE,"מאזן בוחן"}</definedName>
    <definedName name="אר" localSheetId="11" hidden="1">{#N/A,#N/A,FALSE,"מאזן בוחן";"כל_מאזן_בוחן",#N/A,FALSE,"מאזן בוחן"}</definedName>
    <definedName name="אר" localSheetId="36" hidden="1">{#N/A,#N/A,FALSE,"מאזן בוחן";"כל_מאזן_בוחן",#N/A,FALSE,"מאזן בוחן"}</definedName>
    <definedName name="אר" localSheetId="18" hidden="1">{#N/A,#N/A,FALSE,"מאזן בוחן";"כל_מאזן_בוחן",#N/A,FALSE,"מאזן בוחן"}</definedName>
    <definedName name="אר" hidden="1">{#N/A,#N/A,FALSE,"מאזן בוחן";"כל_מאזן_בוחן",#N/A,FALSE,"מאזן בוחן"}</definedName>
    <definedName name="אשל" hidden="1">#REF!</definedName>
    <definedName name="ב"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דיקה" localSheetId="9" hidden="1">{"'FORM'!$A$7:$H$11","'FORM'!$A$1:$H$47"}</definedName>
    <definedName name="בדיקה" localSheetId="16" hidden="1">{"'FORM'!$A$7:$H$11","'FORM'!$A$1:$H$47"}</definedName>
    <definedName name="בדיקה" localSheetId="10" hidden="1">{"'FORM'!$A$7:$H$11","'FORM'!$A$1:$H$47"}</definedName>
    <definedName name="בדיקה" localSheetId="11" hidden="1">{"'FORM'!$A$7:$H$11","'FORM'!$A$1:$H$47"}</definedName>
    <definedName name="בדיקה" localSheetId="18" hidden="1">{"'FORM'!$A$7:$H$11","'FORM'!$A$1:$H$47"}</definedName>
    <definedName name="בדיקה" localSheetId="38" hidden="1">{"'FORM'!$A$7:$H$11","'FORM'!$A$1:$H$47"}</definedName>
    <definedName name="בדיקה" hidden="1">{"'FORM'!$A$7:$H$11","'FORM'!$A$1:$H$47"}</definedName>
    <definedName name="בי" localSheetId="9" hidden="1">{"a",#N/A,FALSE,"גיליון1";"b",#N/A,FALSE,"גיליון1"}</definedName>
    <definedName name="בי" localSheetId="16" hidden="1">{"a",#N/A,FALSE,"גיליון1";"b",#N/A,FALSE,"גיליון1"}</definedName>
    <definedName name="בי" localSheetId="10" hidden="1">{"a",#N/A,FALSE,"גיליון1";"b",#N/A,FALSE,"גיליון1"}</definedName>
    <definedName name="בי" localSheetId="11" hidden="1">{"a",#N/A,FALSE,"גיליון1";"b",#N/A,FALSE,"גיליון1"}</definedName>
    <definedName name="בי" localSheetId="18" hidden="1">{"a",#N/A,FALSE,"גיליון1";"b",#N/A,FALSE,"גיליון1"}</definedName>
    <definedName name="בי" localSheetId="38" hidden="1">{"a",#N/A,FALSE,"גיליון1";"b",#N/A,FALSE,"גיליון1"}</definedName>
    <definedName name="בי" hidden="1">{"a",#N/A,FALSE,"גיליון1";"b",#N/A,FALSE,"גיליון1"}</definedName>
    <definedName name="ביטא" localSheetId="9" hidden="1">{"a",#N/A,FALSE,"גיליון1";"b",#N/A,FALSE,"גיליון1"}</definedName>
    <definedName name="ביטא" localSheetId="16" hidden="1">{"a",#N/A,FALSE,"גיליון1";"b",#N/A,FALSE,"גיליון1"}</definedName>
    <definedName name="ביטא" localSheetId="10" hidden="1">{"a",#N/A,FALSE,"גיליון1";"b",#N/A,FALSE,"גיליון1"}</definedName>
    <definedName name="ביטא" localSheetId="11" hidden="1">{"a",#N/A,FALSE,"גיליון1";"b",#N/A,FALSE,"גיליון1"}</definedName>
    <definedName name="ביטא" localSheetId="18" hidden="1">{"a",#N/A,FALSE,"גיליון1";"b",#N/A,FALSE,"גיליון1"}</definedName>
    <definedName name="ביטא" localSheetId="38" hidden="1">{"a",#N/A,FALSE,"גיליון1";"b",#N/A,FALSE,"גיליון1"}</definedName>
    <definedName name="ביטא" hidden="1">{"a",#N/A,FALSE,"גיליון1";"b",#N/A,FALSE,"גיליון1"}</definedName>
    <definedName name="ביתא" localSheetId="9" hidden="1">{"a",#N/A,FALSE,"גיליון1";"b",#N/A,FALSE,"גיליון1"}</definedName>
    <definedName name="ביתא" localSheetId="16" hidden="1">{"a",#N/A,FALSE,"גיליון1";"b",#N/A,FALSE,"גיליון1"}</definedName>
    <definedName name="ביתא" localSheetId="10" hidden="1">{"a",#N/A,FALSE,"גיליון1";"b",#N/A,FALSE,"גיליון1"}</definedName>
    <definedName name="ביתא" localSheetId="11" hidden="1">{"a",#N/A,FALSE,"גיליון1";"b",#N/A,FALSE,"גיליון1"}</definedName>
    <definedName name="ביתא" localSheetId="18" hidden="1">{"a",#N/A,FALSE,"גיליון1";"b",#N/A,FALSE,"גיליון1"}</definedName>
    <definedName name="ביתא" localSheetId="38" hidden="1">{"a",#N/A,FALSE,"גיליון1";"b",#N/A,FALSE,"גיליון1"}</definedName>
    <definedName name="ביתא" hidden="1">{"a",#N/A,FALSE,"גיליון1";"b",#N/A,FALSE,"גיליון1"}</definedName>
    <definedName name="בככ" localSheetId="35"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3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3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33"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32"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ג" localSheetId="16" hidden="1">{"רווה נומינלי",#N/A,FALSE,"רווח והפסד-נומינלי";"הנהלה וכלליות נומינלי",#N/A,FALSE,"רווח והפסד-נומינלי";"אחרות נומינלי",#N/A,FALSE,"רווח והפסד-נומינלי"}</definedName>
    <definedName name="ג" localSheetId="18" hidden="1">{"רווה נומינלי",#N/A,FALSE,"רווח והפסד-נומינלי";"הנהלה וכלליות נומינלי",#N/A,FALSE,"רווח והפסד-נומינלי";"אחרות נומינלי",#N/A,FALSE,"רווח והפסד-נומינלי"}</definedName>
    <definedName name="ג_1" localSheetId="9" hidden="1">{"רווה נומינלי",#N/A,FALSE,"רווח והפסד-נומינלי";"הנהלה וכלליות נומינלי",#N/A,FALSE,"רווח והפסד-נומינלי";"אחרות נומינלי",#N/A,FALSE,"רווח והפסד-נומינלי"}</definedName>
    <definedName name="ג_1" localSheetId="16" hidden="1">{"רווה נומינלי",#N/A,FALSE,"רווח והפסד-נומינלי";"הנהלה וכלליות נומינלי",#N/A,FALSE,"רווח והפסד-נומינלי";"אחרות נומינלי",#N/A,FALSE,"רווח והפסד-נומינלי"}</definedName>
    <definedName name="ג_1" localSheetId="10" hidden="1">{"רווה נומינלי",#N/A,FALSE,"רווח והפסד-נומינלי";"הנהלה וכלליות נומינלי",#N/A,FALSE,"רווח והפסד-נומינלי";"אחרות נומינלי",#N/A,FALSE,"רווח והפסד-נומינלי"}</definedName>
    <definedName name="ג_1" localSheetId="11" hidden="1">{"רווה נומינלי",#N/A,FALSE,"רווח והפסד-נומינלי";"הנהלה וכלליות נומינלי",#N/A,FALSE,"רווח והפסד-נומינלי";"אחרות נומינלי",#N/A,FALSE,"רווח והפסד-נומינלי"}</definedName>
    <definedName name="ג_1" localSheetId="18" hidden="1">{"רווה נומינלי",#N/A,FALSE,"רווח והפסד-נומינלי";"הנהלה וכלליות נומינלי",#N/A,FALSE,"רווח והפסד-נומינלי";"אחרות נומינלי",#N/A,FALSE,"רווח והפסד-נומינלי"}</definedName>
    <definedName name="ג_1" localSheetId="38" hidden="1">{"רווה נומינלי",#N/A,FALSE,"רווח והפסד-נומינלי";"הנהלה וכלליות נומינלי",#N/A,FALSE,"רווח והפסד-נומינלי";"אחרות נומינלי",#N/A,FALSE,"רווח והפסד-נומינלי"}</definedName>
    <definedName name="ג_1" hidden="1">{"רווה נומינלי",#N/A,FALSE,"רווח והפסד-נומינלי";"הנהלה וכלליות נומינלי",#N/A,FALSE,"רווח והפסד-נומינלי";"אחרות נומינלי",#N/A,FALSE,"רווח והפסד-נומינלי"}</definedName>
    <definedName name="ג_2" localSheetId="9" hidden="1">{"רווה נומינלי",#N/A,FALSE,"רווח והפסד-נומינלי";"הנהלה וכלליות נומינלי",#N/A,FALSE,"רווח והפסד-נומינלי";"אחרות נומינלי",#N/A,FALSE,"רווח והפסד-נומינלי"}</definedName>
    <definedName name="ג_2" localSheetId="16" hidden="1">{"רווה נומינלי",#N/A,FALSE,"רווח והפסד-נומינלי";"הנהלה וכלליות נומינלי",#N/A,FALSE,"רווח והפסד-נומינלי";"אחרות נומינלי",#N/A,FALSE,"רווח והפסד-נומינלי"}</definedName>
    <definedName name="ג_2" localSheetId="10" hidden="1">{"רווה נומינלי",#N/A,FALSE,"רווח והפסד-נומינלי";"הנהלה וכלליות נומינלי",#N/A,FALSE,"רווח והפסד-נומינלי";"אחרות נומינלי",#N/A,FALSE,"רווח והפסד-נומינלי"}</definedName>
    <definedName name="ג_2" localSheetId="11" hidden="1">{"רווה נומינלי",#N/A,FALSE,"רווח והפסד-נומינלי";"הנהלה וכלליות נומינלי",#N/A,FALSE,"רווח והפסד-נומינלי";"אחרות נומינלי",#N/A,FALSE,"רווח והפסד-נומינלי"}</definedName>
    <definedName name="ג_2" localSheetId="18" hidden="1">{"רווה נומינלי",#N/A,FALSE,"רווח והפסד-נומינלי";"הנהלה וכלליות נומינלי",#N/A,FALSE,"רווח והפסד-נומינלי";"אחרות נומינלי",#N/A,FALSE,"רווח והפסד-נומינלי"}</definedName>
    <definedName name="ג_2" localSheetId="38" hidden="1">{"רווה נומינלי",#N/A,FALSE,"רווח והפסד-נומינלי";"הנהלה וכלליות נומינלי",#N/A,FALSE,"רווח והפסד-נומינלי";"אחרות נומינלי",#N/A,FALSE,"רווח והפסד-נומינלי"}</definedName>
    <definedName name="ג_2" hidden="1">{"רווה נומינלי",#N/A,FALSE,"רווח והפסד-נומינלי";"הנהלה וכלליות נומינלי",#N/A,FALSE,"רווח והפסד-נומינלי";"אחרות נומינלי",#N/A,FALSE,"רווח והפסד-נומינלי"}</definedName>
    <definedName name="גגג" localSheetId="35" hidden="1">{#N/A,#N/A,TRUE,"TS";#N/A,#N/A,TRUE,"Combo";#N/A,#N/A,TRUE,"FAIR";#N/A,#N/A,TRUE,"RBC";#N/A,#N/A,TRUE,"xxxx"}</definedName>
    <definedName name="גגג" localSheetId="31" hidden="1">{#N/A,#N/A,TRUE,"TS";#N/A,#N/A,TRUE,"Combo";#N/A,#N/A,TRUE,"FAIR";#N/A,#N/A,TRUE,"RBC";#N/A,#N/A,TRUE,"xxxx"}</definedName>
    <definedName name="גגג" localSheetId="9" hidden="1">{#N/A,#N/A,TRUE,"TS";#N/A,#N/A,TRUE,"Combo";#N/A,#N/A,TRUE,"FAIR";#N/A,#N/A,TRUE,"RBC";#N/A,#N/A,TRUE,"xxxx"}</definedName>
    <definedName name="גגג" localSheetId="30" hidden="1">{#N/A,#N/A,TRUE,"TS";#N/A,#N/A,TRUE,"Combo";#N/A,#N/A,TRUE,"FAIR";#N/A,#N/A,TRUE,"RBC";#N/A,#N/A,TRUE,"xxxx"}</definedName>
    <definedName name="גגג" localSheetId="51" hidden="1">{#N/A,#N/A,TRUE,"TS";#N/A,#N/A,TRUE,"Combo";#N/A,#N/A,TRUE,"FAIR";#N/A,#N/A,TRUE,"RBC";#N/A,#N/A,TRUE,"xxxx"}</definedName>
    <definedName name="גגג" localSheetId="7" hidden="1">{#N/A,#N/A,TRUE,"TS";#N/A,#N/A,TRUE,"Combo";#N/A,#N/A,TRUE,"FAIR";#N/A,#N/A,TRUE,"RBC";#N/A,#N/A,TRUE,"xxxx"}</definedName>
    <definedName name="גגג" localSheetId="33" hidden="1">{#N/A,#N/A,TRUE,"TS";#N/A,#N/A,TRUE,"Combo";#N/A,#N/A,TRUE,"FAIR";#N/A,#N/A,TRUE,"RBC";#N/A,#N/A,TRUE,"xxxx"}</definedName>
    <definedName name="גגג" localSheetId="6" hidden="1">{#N/A,#N/A,TRUE,"TS";#N/A,#N/A,TRUE,"Combo";#N/A,#N/A,TRUE,"FAIR";#N/A,#N/A,TRUE,"RBC";#N/A,#N/A,TRUE,"xxxx"}</definedName>
    <definedName name="גגג" localSheetId="16" hidden="1">{#N/A,#N/A,TRUE,"TS";#N/A,#N/A,TRUE,"Combo";#N/A,#N/A,TRUE,"FAIR";#N/A,#N/A,TRUE,"RBC";#N/A,#N/A,TRUE,"xxxx"}</definedName>
    <definedName name="גגג" localSheetId="10" hidden="1">{#N/A,#N/A,TRUE,"TS";#N/A,#N/A,TRUE,"Combo";#N/A,#N/A,TRUE,"FAIR";#N/A,#N/A,TRUE,"RBC";#N/A,#N/A,TRUE,"xxxx"}</definedName>
    <definedName name="גגג" localSheetId="29" hidden="1">{#N/A,#N/A,TRUE,"TS";#N/A,#N/A,TRUE,"Combo";#N/A,#N/A,TRUE,"FAIR";#N/A,#N/A,TRUE,"RBC";#N/A,#N/A,TRUE,"xxxx"}</definedName>
    <definedName name="גגג" localSheetId="28" hidden="1">{#N/A,#N/A,TRUE,"TS";#N/A,#N/A,TRUE,"Combo";#N/A,#N/A,TRUE,"FAIR";#N/A,#N/A,TRUE,"RBC";#N/A,#N/A,TRUE,"xxxx"}</definedName>
    <definedName name="גגג" localSheetId="11" hidden="1">{#N/A,#N/A,TRUE,"TS";#N/A,#N/A,TRUE,"Combo";#N/A,#N/A,TRUE,"FAIR";#N/A,#N/A,TRUE,"RBC";#N/A,#N/A,TRUE,"xxxx"}</definedName>
    <definedName name="גגג" localSheetId="36" hidden="1">{#N/A,#N/A,TRUE,"TS";#N/A,#N/A,TRUE,"Combo";#N/A,#N/A,TRUE,"FAIR";#N/A,#N/A,TRUE,"RBC";#N/A,#N/A,TRUE,"xxxx"}</definedName>
    <definedName name="גגג" localSheetId="32" hidden="1">{#N/A,#N/A,TRUE,"TS";#N/A,#N/A,TRUE,"Combo";#N/A,#N/A,TRUE,"FAIR";#N/A,#N/A,TRUE,"RBC";#N/A,#N/A,TRUE,"xxxx"}</definedName>
    <definedName name="גגג" localSheetId="18" hidden="1">{#N/A,#N/A,TRUE,"TS";#N/A,#N/A,TRUE,"Combo";#N/A,#N/A,TRUE,"FAIR";#N/A,#N/A,TRUE,"RBC";#N/A,#N/A,TRUE,"xxxx"}</definedName>
    <definedName name="גגג" localSheetId="38" hidden="1">{#N/A,#N/A,TRUE,"TS";#N/A,#N/A,TRUE,"Combo";#N/A,#N/A,TRUE,"FAIR";#N/A,#N/A,TRUE,"RBC";#N/A,#N/A,TRUE,"xxxx"}</definedName>
    <definedName name="גגג" hidden="1">{#N/A,#N/A,TRUE,"TS";#N/A,#N/A,TRUE,"Combo";#N/A,#N/A,TRUE,"FAIR";#N/A,#N/A,TRUE,"RBC";#N/A,#N/A,TRUE,"xxxx"}</definedName>
    <definedName name="גגגגגגגגגגגג" localSheetId="35" hidden="1">{#N/A,#N/A,FALSE,"Summary";#N/A,#N/A,FALSE,"proj1";#N/A,#N/A,FALSE,"proj2"}</definedName>
    <definedName name="גגגגגגגגגגגג" localSheetId="31" hidden="1">{#N/A,#N/A,FALSE,"Summary";#N/A,#N/A,FALSE,"proj1";#N/A,#N/A,FALSE,"proj2"}</definedName>
    <definedName name="גגגגגגגגגגגג" localSheetId="9" hidden="1">{#N/A,#N/A,FALSE,"Summary";#N/A,#N/A,FALSE,"proj1";#N/A,#N/A,FALSE,"proj2"}</definedName>
    <definedName name="גגגגגגגגגגגג" localSheetId="30" hidden="1">{#N/A,#N/A,FALSE,"Summary";#N/A,#N/A,FALSE,"proj1";#N/A,#N/A,FALSE,"proj2"}</definedName>
    <definedName name="גגגגגגגגגגגג" localSheetId="51" hidden="1">{#N/A,#N/A,FALSE,"Summary";#N/A,#N/A,FALSE,"proj1";#N/A,#N/A,FALSE,"proj2"}</definedName>
    <definedName name="גגגגגגגגגגגג" localSheetId="7" hidden="1">{#N/A,#N/A,FALSE,"Summary";#N/A,#N/A,FALSE,"proj1";#N/A,#N/A,FALSE,"proj2"}</definedName>
    <definedName name="גגגגגגגגגגגג" localSheetId="33" hidden="1">{#N/A,#N/A,FALSE,"Summary";#N/A,#N/A,FALSE,"proj1";#N/A,#N/A,FALSE,"proj2"}</definedName>
    <definedName name="גגגגגגגגגגגג" localSheetId="6" hidden="1">{#N/A,#N/A,FALSE,"Summary";#N/A,#N/A,FALSE,"proj1";#N/A,#N/A,FALSE,"proj2"}</definedName>
    <definedName name="גגגגגגגגגגגג" localSheetId="16" hidden="1">{#N/A,#N/A,FALSE,"Summary";#N/A,#N/A,FALSE,"proj1";#N/A,#N/A,FALSE,"proj2"}</definedName>
    <definedName name="גגגגגגגגגגגג" localSheetId="10" hidden="1">{#N/A,#N/A,FALSE,"Summary";#N/A,#N/A,FALSE,"proj1";#N/A,#N/A,FALSE,"proj2"}</definedName>
    <definedName name="גגגגגגגגגגגג" localSheetId="29" hidden="1">{#N/A,#N/A,FALSE,"Summary";#N/A,#N/A,FALSE,"proj1";#N/A,#N/A,FALSE,"proj2"}</definedName>
    <definedName name="גגגגגגגגגגגג" localSheetId="28" hidden="1">{#N/A,#N/A,FALSE,"Summary";#N/A,#N/A,FALSE,"proj1";#N/A,#N/A,FALSE,"proj2"}</definedName>
    <definedName name="גגגגגגגגגגגג" localSheetId="11" hidden="1">{#N/A,#N/A,FALSE,"Summary";#N/A,#N/A,FALSE,"proj1";#N/A,#N/A,FALSE,"proj2"}</definedName>
    <definedName name="גגגגגגגגגגגג" localSheetId="36" hidden="1">{#N/A,#N/A,FALSE,"Summary";#N/A,#N/A,FALSE,"proj1";#N/A,#N/A,FALSE,"proj2"}</definedName>
    <definedName name="גגגגגגגגגגגג" localSheetId="32" hidden="1">{#N/A,#N/A,FALSE,"Summary";#N/A,#N/A,FALSE,"proj1";#N/A,#N/A,FALSE,"proj2"}</definedName>
    <definedName name="גגגגגגגגגגגג" localSheetId="18" hidden="1">{#N/A,#N/A,FALSE,"Summary";#N/A,#N/A,FALSE,"proj1";#N/A,#N/A,FALSE,"proj2"}</definedName>
    <definedName name="גגגגגגגגגגגג" localSheetId="38" hidden="1">{#N/A,#N/A,FALSE,"Summary";#N/A,#N/A,FALSE,"proj1";#N/A,#N/A,FALSE,"proj2"}</definedName>
    <definedName name="גגגגגגגגגגגג" hidden="1">{#N/A,#N/A,FALSE,"Summary";#N/A,#N/A,FALSE,"proj1";#N/A,#N/A,FALSE,"proj2"}</definedName>
    <definedName name="גדגג" localSheetId="9" hidden="1">{"רווה נומינלי",#N/A,FALSE,"רווח והפסד-נומינלי";"הנהלה וכלליות נומינלי",#N/A,FALSE,"רווח והפסד-נומינלי";"אחרות נומינלי",#N/A,FALSE,"רווח והפסד-נומינלי"}</definedName>
    <definedName name="גדגג" localSheetId="16" hidden="1">{"רווה נומינלי",#N/A,FALSE,"רווח והפסד-נומינלי";"הנהלה וכלליות נומינלי",#N/A,FALSE,"רווח והפסד-נומינלי";"אחרות נומינלי",#N/A,FALSE,"רווח והפסד-נומינלי"}</definedName>
    <definedName name="גדגג" localSheetId="10" hidden="1">{"רווה נומינלי",#N/A,FALSE,"רווח והפסד-נומינלי";"הנהלה וכלליות נומינלי",#N/A,FALSE,"רווח והפסד-נומינלי";"אחרות נומינלי",#N/A,FALSE,"רווח והפסד-נומינלי"}</definedName>
    <definedName name="גדגג" localSheetId="11" hidden="1">{"רווה נומינלי",#N/A,FALSE,"רווח והפסד-נומינלי";"הנהלה וכלליות נומינלי",#N/A,FALSE,"רווח והפסד-נומינלי";"אחרות נומינלי",#N/A,FALSE,"רווח והפסד-נומינלי"}</definedName>
    <definedName name="גדגג" localSheetId="18" hidden="1">{"רווה נומינלי",#N/A,FALSE,"רווח והפסד-נומינלי";"הנהלה וכלליות נומינלי",#N/A,FALSE,"רווח והפסד-נומינלי";"אחרות נומינלי",#N/A,FALSE,"רווח והפסד-נומינלי"}</definedName>
    <definedName name="גדגג" localSheetId="38" hidden="1">{"רווה נומינלי",#N/A,FALSE,"רווח והפסד-נומינלי";"הנהלה וכלליות נומינלי",#N/A,FALSE,"רווח והפסד-נומינלי";"אחרות נומינלי",#N/A,FALSE,"רווח והפסד-נומינלי"}</definedName>
    <definedName name="גדגג" hidden="1">{"רווה נומינלי",#N/A,FALSE,"רווח והפסד-נומינלי";"הנהלה וכלליות נומינלי",#N/A,FALSE,"רווח והפסד-נומינלי";"אחרות נומינלי",#N/A,FALSE,"רווח והפסד-נומינלי"}</definedName>
    <definedName name="גדגג_1" localSheetId="9" hidden="1">{"רווה נומינלי",#N/A,FALSE,"רווח והפסד-נומינלי";"הנהלה וכלליות נומינלי",#N/A,FALSE,"רווח והפסד-נומינלי";"אחרות נומינלי",#N/A,FALSE,"רווח והפסד-נומינלי"}</definedName>
    <definedName name="גדגג_1" localSheetId="16" hidden="1">{"רווה נומינלי",#N/A,FALSE,"רווח והפסד-נומינלי";"הנהלה וכלליות נומינלי",#N/A,FALSE,"רווח והפסד-נומינלי";"אחרות נומינלי",#N/A,FALSE,"רווח והפסד-נומינלי"}</definedName>
    <definedName name="גדגג_1" localSheetId="10" hidden="1">{"רווה נומינלי",#N/A,FALSE,"רווח והפסד-נומינלי";"הנהלה וכלליות נומינלי",#N/A,FALSE,"רווח והפסד-נומינלי";"אחרות נומינלי",#N/A,FALSE,"רווח והפסד-נומינלי"}</definedName>
    <definedName name="גדגג_1" localSheetId="11" hidden="1">{"רווה נומינלי",#N/A,FALSE,"רווח והפסד-נומינלי";"הנהלה וכלליות נומינלי",#N/A,FALSE,"רווח והפסד-נומינלי";"אחרות נומינלי",#N/A,FALSE,"רווח והפסד-נומינלי"}</definedName>
    <definedName name="גדגג_1" localSheetId="18" hidden="1">{"רווה נומינלי",#N/A,FALSE,"רווח והפסד-נומינלי";"הנהלה וכלליות נומינלי",#N/A,FALSE,"רווח והפסד-נומינלי";"אחרות נומינלי",#N/A,FALSE,"רווח והפסד-נומינלי"}</definedName>
    <definedName name="גדגג_1" localSheetId="38" hidden="1">{"רווה נומינלי",#N/A,FALSE,"רווח והפסד-נומינלי";"הנהלה וכלליות נומינלי",#N/A,FALSE,"רווח והפסד-נומינלי";"אחרות נומינלי",#N/A,FALSE,"רווח והפסד-נומינלי"}</definedName>
    <definedName name="גדגג_1" hidden="1">{"רווה נומינלי",#N/A,FALSE,"רווח והפסד-נומינלי";"הנהלה וכלליות נומינלי",#N/A,FALSE,"רווח והפסד-נומינלי";"אחרות נומינלי",#N/A,FALSE,"רווח והפסד-נומינלי"}</definedName>
    <definedName name="גדגג_2" localSheetId="9" hidden="1">{"רווה נומינלי",#N/A,FALSE,"רווח והפסד-נומינלי";"הנהלה וכלליות נומינלי",#N/A,FALSE,"רווח והפסד-נומינלי";"אחרות נומינלי",#N/A,FALSE,"רווח והפסד-נומינלי"}</definedName>
    <definedName name="גדגג_2" localSheetId="16" hidden="1">{"רווה נומינלי",#N/A,FALSE,"רווח והפסד-נומינלי";"הנהלה וכלליות נומינלי",#N/A,FALSE,"רווח והפסד-נומינלי";"אחרות נומינלי",#N/A,FALSE,"רווח והפסד-נומינלי"}</definedName>
    <definedName name="גדגג_2" localSheetId="10" hidden="1">{"רווה נומינלי",#N/A,FALSE,"רווח והפסד-נומינלי";"הנהלה וכלליות נומינלי",#N/A,FALSE,"רווח והפסד-נומינלי";"אחרות נומינלי",#N/A,FALSE,"רווח והפסד-נומינלי"}</definedName>
    <definedName name="גדגג_2" localSheetId="11" hidden="1">{"רווה נומינלי",#N/A,FALSE,"רווח והפסד-נומינלי";"הנהלה וכלליות נומינלי",#N/A,FALSE,"רווח והפסד-נומינלי";"אחרות נומינלי",#N/A,FALSE,"רווח והפסד-נומינלי"}</definedName>
    <definedName name="גדגג_2" localSheetId="18" hidden="1">{"רווה נומינלי",#N/A,FALSE,"רווח והפסד-נומינלי";"הנהלה וכלליות נומינלי",#N/A,FALSE,"רווח והפסד-נומינלי";"אחרות נומינלי",#N/A,FALSE,"רווח והפסד-נומינלי"}</definedName>
    <definedName name="גדגג_2" localSheetId="38" hidden="1">{"רווה נומינלי",#N/A,FALSE,"רווח והפסד-נומינלי";"הנהלה וכלליות נומינלי",#N/A,FALSE,"רווח והפסד-נומינלי";"אחרות נומינלי",#N/A,FALSE,"רווח והפסד-נומינלי"}</definedName>
    <definedName name="גדגג_2" hidden="1">{"רווה נומינלי",#N/A,FALSE,"רווח והפסד-נומינלי";"הנהלה וכלליות נומינלי",#N/A,FALSE,"רווח והפסד-נומינלי";"אחרות נומינלי",#N/A,FALSE,"רווח והפסד-נומינלי"}</definedName>
    <definedName name="גדכדגכ" hidden="1">#REF!</definedName>
    <definedName name="גיפ" localSheetId="9" hidden="1">{"אקטיב",#N/A,FALSE,"אקטיב";"חייבים",#N/A,FALSE,"אקטיב";"פסיב",#N/A,FALSE,"אקטיב";"זכאים",#N/A,FALSE,"אקטיב";"עתודה לפיצויים",#N/A,FALSE,"אקטיב"}</definedName>
    <definedName name="גיפ" localSheetId="16" hidden="1">{"אקטיב",#N/A,FALSE,"אקטיב";"חייבים",#N/A,FALSE,"אקטיב";"פסיב",#N/A,FALSE,"אקטיב";"זכאים",#N/A,FALSE,"אקטיב";"עתודה לפיצויים",#N/A,FALSE,"אקטיב"}</definedName>
    <definedName name="גיפ" localSheetId="10" hidden="1">{"אקטיב",#N/A,FALSE,"אקטיב";"חייבים",#N/A,FALSE,"אקטיב";"פסיב",#N/A,FALSE,"אקטיב";"זכאים",#N/A,FALSE,"אקטיב";"עתודה לפיצויים",#N/A,FALSE,"אקטיב"}</definedName>
    <definedName name="גיפ" localSheetId="11" hidden="1">{"אקטיב",#N/A,FALSE,"אקטיב";"חייבים",#N/A,FALSE,"אקטיב";"פסיב",#N/A,FALSE,"אקטיב";"זכאים",#N/A,FALSE,"אקטיב";"עתודה לפיצויים",#N/A,FALSE,"אקטיב"}</definedName>
    <definedName name="גיפ" localSheetId="18" hidden="1">{"אקטיב",#N/A,FALSE,"אקטיב";"חייבים",#N/A,FALSE,"אקטיב";"פסיב",#N/A,FALSE,"אקטיב";"זכאים",#N/A,FALSE,"אקטיב";"עתודה לפיצויים",#N/A,FALSE,"אקטיב"}</definedName>
    <definedName name="גיפ" localSheetId="38" hidden="1">{"אקטיב",#N/A,FALSE,"אקטיב";"חייבים",#N/A,FALSE,"אקטיב";"פסיב",#N/A,FALSE,"אקטיב";"זכאים",#N/A,FALSE,"אקטיב";"עתודה לפיצויים",#N/A,FALSE,"אקטיב"}</definedName>
    <definedName name="גיפ" hidden="1">{"אקטיב",#N/A,FALSE,"אקטיב";"חייבים",#N/A,FALSE,"אקטיב";"פסיב",#N/A,FALSE,"אקטיב";"זכאים",#N/A,FALSE,"אקטיב";"עתודה לפיצויים",#N/A,FALSE,"אקטיב"}</definedName>
    <definedName name="גיפ_1" localSheetId="9" hidden="1">{"אקטיב",#N/A,FALSE,"אקטיב";"חייבים",#N/A,FALSE,"אקטיב";"פסיב",#N/A,FALSE,"אקטיב";"זכאים",#N/A,FALSE,"אקטיב";"עתודה לפיצויים",#N/A,FALSE,"אקטיב"}</definedName>
    <definedName name="גיפ_1" localSheetId="16" hidden="1">{"אקטיב",#N/A,FALSE,"אקטיב";"חייבים",#N/A,FALSE,"אקטיב";"פסיב",#N/A,FALSE,"אקטיב";"זכאים",#N/A,FALSE,"אקטיב";"עתודה לפיצויים",#N/A,FALSE,"אקטיב"}</definedName>
    <definedName name="גיפ_1" localSheetId="10" hidden="1">{"אקטיב",#N/A,FALSE,"אקטיב";"חייבים",#N/A,FALSE,"אקטיב";"פסיב",#N/A,FALSE,"אקטיב";"זכאים",#N/A,FALSE,"אקטיב";"עתודה לפיצויים",#N/A,FALSE,"אקטיב"}</definedName>
    <definedName name="גיפ_1" localSheetId="11" hidden="1">{"אקטיב",#N/A,FALSE,"אקטיב";"חייבים",#N/A,FALSE,"אקטיב";"פסיב",#N/A,FALSE,"אקטיב";"זכאים",#N/A,FALSE,"אקטיב";"עתודה לפיצויים",#N/A,FALSE,"אקטיב"}</definedName>
    <definedName name="גיפ_1" localSheetId="18" hidden="1">{"אקטיב",#N/A,FALSE,"אקטיב";"חייבים",#N/A,FALSE,"אקטיב";"פסיב",#N/A,FALSE,"אקטיב";"זכאים",#N/A,FALSE,"אקטיב";"עתודה לפיצויים",#N/A,FALSE,"אקטיב"}</definedName>
    <definedName name="גיפ_1" localSheetId="38" hidden="1">{"אקטיב",#N/A,FALSE,"אקטיב";"חייבים",#N/A,FALSE,"אקטיב";"פסיב",#N/A,FALSE,"אקטיב";"זכאים",#N/A,FALSE,"אקטיב";"עתודה לפיצויים",#N/A,FALSE,"אקטיב"}</definedName>
    <definedName name="גיפ_1" hidden="1">{"אקטיב",#N/A,FALSE,"אקטיב";"חייבים",#N/A,FALSE,"אקטיב";"פסיב",#N/A,FALSE,"אקטיב";"זכאים",#N/A,FALSE,"אקטיב";"עתודה לפיצויים",#N/A,FALSE,"אקטיב"}</definedName>
    <definedName name="גיפ_2" localSheetId="9" hidden="1">{"אקטיב",#N/A,FALSE,"אקטיב";"חייבים",#N/A,FALSE,"אקטיב";"פסיב",#N/A,FALSE,"אקטיב";"זכאים",#N/A,FALSE,"אקטיב";"עתודה לפיצויים",#N/A,FALSE,"אקטיב"}</definedName>
    <definedName name="גיפ_2" localSheetId="16" hidden="1">{"אקטיב",#N/A,FALSE,"אקטיב";"חייבים",#N/A,FALSE,"אקטיב";"פסיב",#N/A,FALSE,"אקטיב";"זכאים",#N/A,FALSE,"אקטיב";"עתודה לפיצויים",#N/A,FALSE,"אקטיב"}</definedName>
    <definedName name="גיפ_2" localSheetId="10" hidden="1">{"אקטיב",#N/A,FALSE,"אקטיב";"חייבים",#N/A,FALSE,"אקטיב";"פסיב",#N/A,FALSE,"אקטיב";"זכאים",#N/A,FALSE,"אקטיב";"עתודה לפיצויים",#N/A,FALSE,"אקטיב"}</definedName>
    <definedName name="גיפ_2" localSheetId="11" hidden="1">{"אקטיב",#N/A,FALSE,"אקטיב";"חייבים",#N/A,FALSE,"אקטיב";"פסיב",#N/A,FALSE,"אקטיב";"זכאים",#N/A,FALSE,"אקטיב";"עתודה לפיצויים",#N/A,FALSE,"אקטיב"}</definedName>
    <definedName name="גיפ_2" localSheetId="18" hidden="1">{"אקטיב",#N/A,FALSE,"אקטיב";"חייבים",#N/A,FALSE,"אקטיב";"פסיב",#N/A,FALSE,"אקטיב";"זכאים",#N/A,FALSE,"אקטיב";"עתודה לפיצויים",#N/A,FALSE,"אקטיב"}</definedName>
    <definedName name="גיפ_2" localSheetId="38" hidden="1">{"אקטיב",#N/A,FALSE,"אקטיב";"חייבים",#N/A,FALSE,"אקטיב";"פסיב",#N/A,FALSE,"אקטיב";"זכאים",#N/A,FALSE,"אקטיב";"עתודה לפיצויים",#N/A,FALSE,"אקטיב"}</definedName>
    <definedName name="גיפ_2" hidden="1">{"אקטיב",#N/A,FALSE,"אקטיב";"חייבים",#N/A,FALSE,"אקטיב";"פסיב",#N/A,FALSE,"אקטיב";"זכאים",#N/A,FALSE,"אקטיב";"עתודה לפיצויים",#N/A,FALSE,"אקטיב"}</definedName>
    <definedName name="גככ" localSheetId="35" hidden="1">{#N/A,#N/A,FALSE,"Sheet1";#N/A,#N/A,FALSE,"Summary";#N/A,#N/A,FALSE,"proj1";#N/A,#N/A,FALSE,"proj2"}</definedName>
    <definedName name="גככ" localSheetId="31" hidden="1">{#N/A,#N/A,FALSE,"Sheet1";#N/A,#N/A,FALSE,"Summary";#N/A,#N/A,FALSE,"proj1";#N/A,#N/A,FALSE,"proj2"}</definedName>
    <definedName name="גככ" localSheetId="9" hidden="1">{#N/A,#N/A,FALSE,"Sheet1";#N/A,#N/A,FALSE,"Summary";#N/A,#N/A,FALSE,"proj1";#N/A,#N/A,FALSE,"proj2"}</definedName>
    <definedName name="גככ" localSheetId="30" hidden="1">{#N/A,#N/A,FALSE,"Sheet1";#N/A,#N/A,FALSE,"Summary";#N/A,#N/A,FALSE,"proj1";#N/A,#N/A,FALSE,"proj2"}</definedName>
    <definedName name="גככ" localSheetId="51" hidden="1">{#N/A,#N/A,FALSE,"Sheet1";#N/A,#N/A,FALSE,"Summary";#N/A,#N/A,FALSE,"proj1";#N/A,#N/A,FALSE,"proj2"}</definedName>
    <definedName name="גככ" localSheetId="7" hidden="1">{#N/A,#N/A,FALSE,"Sheet1";#N/A,#N/A,FALSE,"Summary";#N/A,#N/A,FALSE,"proj1";#N/A,#N/A,FALSE,"proj2"}</definedName>
    <definedName name="גככ" localSheetId="33" hidden="1">{#N/A,#N/A,FALSE,"Sheet1";#N/A,#N/A,FALSE,"Summary";#N/A,#N/A,FALSE,"proj1";#N/A,#N/A,FALSE,"proj2"}</definedName>
    <definedName name="גככ" localSheetId="6" hidden="1">{#N/A,#N/A,FALSE,"Sheet1";#N/A,#N/A,FALSE,"Summary";#N/A,#N/A,FALSE,"proj1";#N/A,#N/A,FALSE,"proj2"}</definedName>
    <definedName name="גככ" localSheetId="16" hidden="1">{#N/A,#N/A,FALSE,"Sheet1";#N/A,#N/A,FALSE,"Summary";#N/A,#N/A,FALSE,"proj1";#N/A,#N/A,FALSE,"proj2"}</definedName>
    <definedName name="גככ" localSheetId="10" hidden="1">{#N/A,#N/A,FALSE,"Sheet1";#N/A,#N/A,FALSE,"Summary";#N/A,#N/A,FALSE,"proj1";#N/A,#N/A,FALSE,"proj2"}</definedName>
    <definedName name="גככ" localSheetId="29" hidden="1">{#N/A,#N/A,FALSE,"Sheet1";#N/A,#N/A,FALSE,"Summary";#N/A,#N/A,FALSE,"proj1";#N/A,#N/A,FALSE,"proj2"}</definedName>
    <definedName name="גככ" localSheetId="28" hidden="1">{#N/A,#N/A,FALSE,"Sheet1";#N/A,#N/A,FALSE,"Summary";#N/A,#N/A,FALSE,"proj1";#N/A,#N/A,FALSE,"proj2"}</definedName>
    <definedName name="גככ" localSheetId="11" hidden="1">{#N/A,#N/A,FALSE,"Sheet1";#N/A,#N/A,FALSE,"Summary";#N/A,#N/A,FALSE,"proj1";#N/A,#N/A,FALSE,"proj2"}</definedName>
    <definedName name="גככ" localSheetId="36" hidden="1">{#N/A,#N/A,FALSE,"Sheet1";#N/A,#N/A,FALSE,"Summary";#N/A,#N/A,FALSE,"proj1";#N/A,#N/A,FALSE,"proj2"}</definedName>
    <definedName name="גככ" localSheetId="32" hidden="1">{#N/A,#N/A,FALSE,"Sheet1";#N/A,#N/A,FALSE,"Summary";#N/A,#N/A,FALSE,"proj1";#N/A,#N/A,FALSE,"proj2"}</definedName>
    <definedName name="גככ" localSheetId="18" hidden="1">{#N/A,#N/A,FALSE,"Sheet1";#N/A,#N/A,FALSE,"Summary";#N/A,#N/A,FALSE,"proj1";#N/A,#N/A,FALSE,"proj2"}</definedName>
    <definedName name="גככ" localSheetId="38" hidden="1">{#N/A,#N/A,FALSE,"Sheet1";#N/A,#N/A,FALSE,"Summary";#N/A,#N/A,FALSE,"proj1";#N/A,#N/A,FALSE,"proj2"}</definedName>
    <definedName name="גככ" hidden="1">{#N/A,#N/A,FALSE,"Sheet1";#N/A,#N/A,FALSE,"Summary";#N/A,#N/A,FALSE,"proj1";#N/A,#N/A,FALSE,"proj2"}</definedName>
    <definedName name="גכעגכ" localSheetId="9" hidden="1">{#N/A,#N/A,FALSE,"דף כותרת";"דוחות כספיים",#N/A,FALSE,"דוחות כספיים"}</definedName>
    <definedName name="גכעגכ" localSheetId="16" hidden="1">{#N/A,#N/A,FALSE,"דף כותרת";"דוחות כספיים",#N/A,FALSE,"דוחות כספיים"}</definedName>
    <definedName name="גכעגכ" localSheetId="10" hidden="1">{#N/A,#N/A,FALSE,"דף כותרת";"דוחות כספיים",#N/A,FALSE,"דוחות כספיים"}</definedName>
    <definedName name="גכעגכ" localSheetId="11" hidden="1">{#N/A,#N/A,FALSE,"דף כותרת";"דוחות כספיים",#N/A,FALSE,"דוחות כספיים"}</definedName>
    <definedName name="גכעגכ" localSheetId="18" hidden="1">{#N/A,#N/A,FALSE,"דף כותרת";"דוחות כספיים",#N/A,FALSE,"דוחות כספיים"}</definedName>
    <definedName name="גכעגכ" localSheetId="38" hidden="1">{#N/A,#N/A,FALSE,"דף כותרת";"דוחות כספיים",#N/A,FALSE,"דוחות כספיים"}</definedName>
    <definedName name="גכעגכ" hidden="1">{#N/A,#N/A,FALSE,"דף כותרת";"דוחות כספיים",#N/A,FALSE,"דוחות כספיים"}</definedName>
    <definedName name="גמל" localSheetId="9" hidden="1">{"תזרים מזומנים",#N/A,FALSE,"תזרים מזומנים";"דוח תזרים",#N/A,FALSE,"תזרים מזומנים";"נספח",#N/A,FALSE,"תזרים מזומנים"}</definedName>
    <definedName name="גמל" localSheetId="16" hidden="1">{"תזרים מזומנים",#N/A,FALSE,"תזרים מזומנים";"דוח תזרים",#N/A,FALSE,"תזרים מזומנים";"נספח",#N/A,FALSE,"תזרים מזומנים"}</definedName>
    <definedName name="גמל" localSheetId="10" hidden="1">{"תזרים מזומנים",#N/A,FALSE,"תזרים מזומנים";"דוח תזרים",#N/A,FALSE,"תזרים מזומנים";"נספח",#N/A,FALSE,"תזרים מזומנים"}</definedName>
    <definedName name="גמל" localSheetId="11" hidden="1">{"תזרים מזומנים",#N/A,FALSE,"תזרים מזומנים";"דוח תזרים",#N/A,FALSE,"תזרים מזומנים";"נספח",#N/A,FALSE,"תזרים מזומנים"}</definedName>
    <definedName name="גמל" localSheetId="18" hidden="1">{"תזרים מזומנים",#N/A,FALSE,"תזרים מזומנים";"דוח תזרים",#N/A,FALSE,"תזרים מזומנים";"נספח",#N/A,FALSE,"תזרים מזומנים"}</definedName>
    <definedName name="גמל" localSheetId="38" hidden="1">{"תזרים מזומנים",#N/A,FALSE,"תזרים מזומנים";"דוח תזרים",#N/A,FALSE,"תזרים מזומנים";"נספח",#N/A,FALSE,"תזרים מזומנים"}</definedName>
    <definedName name="גמל" hidden="1">{"תזרים מזומנים",#N/A,FALSE,"תזרים מזומנים";"דוח תזרים",#N/A,FALSE,"תזרים מזומנים";"נספח",#N/A,FALSE,"תזרים מזומנים"}</definedName>
    <definedName name="גמל_1" localSheetId="9" hidden="1">{"תזרים מזומנים",#N/A,FALSE,"תזרים מזומנים";"דוח תזרים",#N/A,FALSE,"תזרים מזומנים";"נספח",#N/A,FALSE,"תזרים מזומנים"}</definedName>
    <definedName name="גמל_1" localSheetId="16" hidden="1">{"תזרים מזומנים",#N/A,FALSE,"תזרים מזומנים";"דוח תזרים",#N/A,FALSE,"תזרים מזומנים";"נספח",#N/A,FALSE,"תזרים מזומנים"}</definedName>
    <definedName name="גמל_1" localSheetId="10" hidden="1">{"תזרים מזומנים",#N/A,FALSE,"תזרים מזומנים";"דוח תזרים",#N/A,FALSE,"תזרים מזומנים";"נספח",#N/A,FALSE,"תזרים מזומנים"}</definedName>
    <definedName name="גמל_1" localSheetId="11" hidden="1">{"תזרים מזומנים",#N/A,FALSE,"תזרים מזומנים";"דוח תזרים",#N/A,FALSE,"תזרים מזומנים";"נספח",#N/A,FALSE,"תזרים מזומנים"}</definedName>
    <definedName name="גמל_1" localSheetId="18" hidden="1">{"תזרים מזומנים",#N/A,FALSE,"תזרים מזומנים";"דוח תזרים",#N/A,FALSE,"תזרים מזומנים";"נספח",#N/A,FALSE,"תזרים מזומנים"}</definedName>
    <definedName name="גמל_1" localSheetId="38" hidden="1">{"תזרים מזומנים",#N/A,FALSE,"תזרים מזומנים";"דוח תזרים",#N/A,FALSE,"תזרים מזומנים";"נספח",#N/A,FALSE,"תזרים מזומנים"}</definedName>
    <definedName name="גמל_1" hidden="1">{"תזרים מזומנים",#N/A,FALSE,"תזרים מזומנים";"דוח תזרים",#N/A,FALSE,"תזרים מזומנים";"נספח",#N/A,FALSE,"תזרים מזומנים"}</definedName>
    <definedName name="גמל_2" localSheetId="9" hidden="1">{"תזרים מזומנים",#N/A,FALSE,"תזרים מזומנים";"דוח תזרים",#N/A,FALSE,"תזרים מזומנים";"נספח",#N/A,FALSE,"תזרים מזומנים"}</definedName>
    <definedName name="גמל_2" localSheetId="16" hidden="1">{"תזרים מזומנים",#N/A,FALSE,"תזרים מזומנים";"דוח תזרים",#N/A,FALSE,"תזרים מזומנים";"נספח",#N/A,FALSE,"תזרים מזומנים"}</definedName>
    <definedName name="גמל_2" localSheetId="10" hidden="1">{"תזרים מזומנים",#N/A,FALSE,"תזרים מזומנים";"דוח תזרים",#N/A,FALSE,"תזרים מזומנים";"נספח",#N/A,FALSE,"תזרים מזומנים"}</definedName>
    <definedName name="גמל_2" localSheetId="11" hidden="1">{"תזרים מזומנים",#N/A,FALSE,"תזרים מזומנים";"דוח תזרים",#N/A,FALSE,"תזרים מזומנים";"נספח",#N/A,FALSE,"תזרים מזומנים"}</definedName>
    <definedName name="גמל_2" localSheetId="18" hidden="1">{"תזרים מזומנים",#N/A,FALSE,"תזרים מזומנים";"דוח תזרים",#N/A,FALSE,"תזרים מזומנים";"נספח",#N/A,FALSE,"תזרים מזומנים"}</definedName>
    <definedName name="גמל_2" localSheetId="38" hidden="1">{"תזרים מזומנים",#N/A,FALSE,"תזרים מזומנים";"דוח תזרים",#N/A,FALSE,"תזרים מזומנים";"נספח",#N/A,FALSE,"תזרים מזומנים"}</definedName>
    <definedName name="גמל_2" hidden="1">{"תזרים מזומנים",#N/A,FALSE,"תזרים מזומנים";"דוח תזרים",#N/A,FALSE,"תזרים מזומנים";"נספח",#N/A,FALSE,"תזרים מזומנים"}</definedName>
    <definedName name="גשגשגש" localSheetId="9" hidden="1">{"אקטיב",#N/A,FALSE,"אקטיב";"חייבים",#N/A,FALSE,"אקטיב";"פסיב",#N/A,FALSE,"אקטיב";"זכאים",#N/A,FALSE,"אקטיב";"עתודה לפיצויים",#N/A,FALSE,"אקטיב"}</definedName>
    <definedName name="גשגשגש" localSheetId="16" hidden="1">{"אקטיב",#N/A,FALSE,"אקטיב";"חייבים",#N/A,FALSE,"אקטיב";"פסיב",#N/A,FALSE,"אקטיב";"זכאים",#N/A,FALSE,"אקטיב";"עתודה לפיצויים",#N/A,FALSE,"אקטיב"}</definedName>
    <definedName name="גשגשגש" localSheetId="10" hidden="1">{"אקטיב",#N/A,FALSE,"אקטיב";"חייבים",#N/A,FALSE,"אקטיב";"פסיב",#N/A,FALSE,"אקטיב";"זכאים",#N/A,FALSE,"אקטיב";"עתודה לפיצויים",#N/A,FALSE,"אקטיב"}</definedName>
    <definedName name="גשגשגש" localSheetId="11" hidden="1">{"אקטיב",#N/A,FALSE,"אקטיב";"חייבים",#N/A,FALSE,"אקטיב";"פסיב",#N/A,FALSE,"אקטיב";"זכאים",#N/A,FALSE,"אקטיב";"עתודה לפיצויים",#N/A,FALSE,"אקטיב"}</definedName>
    <definedName name="גשגשגש" localSheetId="18" hidden="1">{"אקטיב",#N/A,FALSE,"אקטיב";"חייבים",#N/A,FALSE,"אקטיב";"פסיב",#N/A,FALSE,"אקטיב";"זכאים",#N/A,FALSE,"אקטיב";"עתודה לפיצויים",#N/A,FALSE,"אקטיב"}</definedName>
    <definedName name="גשגשגש" localSheetId="38" hidden="1">{"אקטיב",#N/A,FALSE,"אקטיב";"חייבים",#N/A,FALSE,"אקטיב";"פסיב",#N/A,FALSE,"אקטיב";"זכאים",#N/A,FALSE,"אקטיב";"עתודה לפיצויים",#N/A,FALSE,"אקטיב"}</definedName>
    <definedName name="גשגשגש" hidden="1">{"אקטיב",#N/A,FALSE,"אקטיב";"חייבים",#N/A,FALSE,"אקטיב";"פסיב",#N/A,FALSE,"אקטיב";"זכאים",#N/A,FALSE,"אקטיב";"עתודה לפיצויים",#N/A,FALSE,"אקטיב"}</definedName>
    <definedName name="גשגשגש_1" localSheetId="9" hidden="1">{"אקטיב",#N/A,FALSE,"אקטיב";"חייבים",#N/A,FALSE,"אקטיב";"פסיב",#N/A,FALSE,"אקטיב";"זכאים",#N/A,FALSE,"אקטיב";"עתודה לפיצויים",#N/A,FALSE,"אקטיב"}</definedName>
    <definedName name="גשגשגש_1" localSheetId="16" hidden="1">{"אקטיב",#N/A,FALSE,"אקטיב";"חייבים",#N/A,FALSE,"אקטיב";"פסיב",#N/A,FALSE,"אקטיב";"זכאים",#N/A,FALSE,"אקטיב";"עתודה לפיצויים",#N/A,FALSE,"אקטיב"}</definedName>
    <definedName name="גשגשגש_1" localSheetId="10" hidden="1">{"אקטיב",#N/A,FALSE,"אקטיב";"חייבים",#N/A,FALSE,"אקטיב";"פסיב",#N/A,FALSE,"אקטיב";"זכאים",#N/A,FALSE,"אקטיב";"עתודה לפיצויים",#N/A,FALSE,"אקטיב"}</definedName>
    <definedName name="גשגשגש_1" localSheetId="11" hidden="1">{"אקטיב",#N/A,FALSE,"אקטיב";"חייבים",#N/A,FALSE,"אקטיב";"פסיב",#N/A,FALSE,"אקטיב";"זכאים",#N/A,FALSE,"אקטיב";"עתודה לפיצויים",#N/A,FALSE,"אקטיב"}</definedName>
    <definedName name="גשגשגש_1" localSheetId="18" hidden="1">{"אקטיב",#N/A,FALSE,"אקטיב";"חייבים",#N/A,FALSE,"אקטיב";"פסיב",#N/A,FALSE,"אקטיב";"זכאים",#N/A,FALSE,"אקטיב";"עתודה לפיצויים",#N/A,FALSE,"אקטיב"}</definedName>
    <definedName name="גשגשגש_1" localSheetId="38" hidden="1">{"אקטיב",#N/A,FALSE,"אקטיב";"חייבים",#N/A,FALSE,"אקטיב";"פסיב",#N/A,FALSE,"אקטיב";"זכאים",#N/A,FALSE,"אקטיב";"עתודה לפיצויים",#N/A,FALSE,"אקטיב"}</definedName>
    <definedName name="גשגשגש_1" hidden="1">{"אקטיב",#N/A,FALSE,"אקטיב";"חייבים",#N/A,FALSE,"אקטיב";"פסיב",#N/A,FALSE,"אקטיב";"זכאים",#N/A,FALSE,"אקטיב";"עתודה לפיצויים",#N/A,FALSE,"אקטיב"}</definedName>
    <definedName name="גשגשגש_2" localSheetId="9" hidden="1">{"אקטיב",#N/A,FALSE,"אקטיב";"חייבים",#N/A,FALSE,"אקטיב";"פסיב",#N/A,FALSE,"אקטיב";"זכאים",#N/A,FALSE,"אקטיב";"עתודה לפיצויים",#N/A,FALSE,"אקטיב"}</definedName>
    <definedName name="גשגשגש_2" localSheetId="16" hidden="1">{"אקטיב",#N/A,FALSE,"אקטיב";"חייבים",#N/A,FALSE,"אקטיב";"פסיב",#N/A,FALSE,"אקטיב";"זכאים",#N/A,FALSE,"אקטיב";"עתודה לפיצויים",#N/A,FALSE,"אקטיב"}</definedName>
    <definedName name="גשגשגש_2" localSheetId="10" hidden="1">{"אקטיב",#N/A,FALSE,"אקטיב";"חייבים",#N/A,FALSE,"אקטיב";"פסיב",#N/A,FALSE,"אקטיב";"זכאים",#N/A,FALSE,"אקטיב";"עתודה לפיצויים",#N/A,FALSE,"אקטיב"}</definedName>
    <definedName name="גשגשגש_2" localSheetId="11" hidden="1">{"אקטיב",#N/A,FALSE,"אקטיב";"חייבים",#N/A,FALSE,"אקטיב";"פסיב",#N/A,FALSE,"אקטיב";"זכאים",#N/A,FALSE,"אקטיב";"עתודה לפיצויים",#N/A,FALSE,"אקטיב"}</definedName>
    <definedName name="גשגשגש_2" localSheetId="18" hidden="1">{"אקטיב",#N/A,FALSE,"אקטיב";"חייבים",#N/A,FALSE,"אקטיב";"פסיב",#N/A,FALSE,"אקטיב";"זכאים",#N/A,FALSE,"אקטיב";"עתודה לפיצויים",#N/A,FALSE,"אקטיב"}</definedName>
    <definedName name="גשגשגש_2" localSheetId="38" hidden="1">{"אקטיב",#N/A,FALSE,"אקטיב";"חייבים",#N/A,FALSE,"אקטיב";"פסיב",#N/A,FALSE,"אקטיב";"זכאים",#N/A,FALSE,"אקטיב";"עתודה לפיצויים",#N/A,FALSE,"אקטיב"}</definedName>
    <definedName name="גשגשגש_2" hidden="1">{"אקטיב",#N/A,FALSE,"אקטיב";"חייבים",#N/A,FALSE,"אקטיב";"פסיב",#N/A,FALSE,"אקטיב";"זכאים",#N/A,FALSE,"אקטיב";"עתודה לפיצויים",#N/A,FALSE,"אקטיב"}</definedName>
    <definedName name="דדד" localSheetId="35" hidden="1">{#N/A,#N/A,FALSE,"כותרת"}</definedName>
    <definedName name="דדד" localSheetId="31" hidden="1">{#N/A,#N/A,FALSE,"כותרת"}</definedName>
    <definedName name="דדד" localSheetId="9" hidden="1">{#N/A,#N/A,FALSE,"כותרת"}</definedName>
    <definedName name="דדד" localSheetId="30" hidden="1">{#N/A,#N/A,FALSE,"כותרת"}</definedName>
    <definedName name="דדד" localSheetId="51" hidden="1">{#N/A,#N/A,FALSE,"כותרת"}</definedName>
    <definedName name="דדד" localSheetId="7" hidden="1">{#N/A,#N/A,FALSE,"כותרת"}</definedName>
    <definedName name="דדד" localSheetId="33" hidden="1">{#N/A,#N/A,FALSE,"כותרת"}</definedName>
    <definedName name="דדד" localSheetId="6" hidden="1">{#N/A,#N/A,FALSE,"כותרת"}</definedName>
    <definedName name="דדד" localSheetId="16" hidden="1">{#N/A,#N/A,FALSE,"כותרת"}</definedName>
    <definedName name="דדד" localSheetId="10" hidden="1">{#N/A,#N/A,FALSE,"כותרת"}</definedName>
    <definedName name="דדד" localSheetId="29" hidden="1">{#N/A,#N/A,FALSE,"כותרת"}</definedName>
    <definedName name="דדד" localSheetId="28" hidden="1">{#N/A,#N/A,FALSE,"כותרת"}</definedName>
    <definedName name="דדד" localSheetId="11" hidden="1">{#N/A,#N/A,FALSE,"כותרת"}</definedName>
    <definedName name="דדד" localSheetId="36" hidden="1">{#N/A,#N/A,FALSE,"כותרת"}</definedName>
    <definedName name="דדד" localSheetId="32" hidden="1">{#N/A,#N/A,FALSE,"כותרת"}</definedName>
    <definedName name="דדד" localSheetId="18" hidden="1">{#N/A,#N/A,FALSE,"כותרת"}</definedName>
    <definedName name="דדד" localSheetId="38" hidden="1">{#N/A,#N/A,FALSE,"כותרת"}</definedName>
    <definedName name="דדד" hidden="1">{#N/A,#N/A,FALSE,"כותרת"}</definedName>
    <definedName name="ההה" localSheetId="9" hidden="1">{#N/A,#N/A,FALSE,"מאזנים"}</definedName>
    <definedName name="ההה" localSheetId="16" hidden="1">{#N/A,#N/A,FALSE,"מאזנים"}</definedName>
    <definedName name="ההה" localSheetId="10" hidden="1">{#N/A,#N/A,FALSE,"מאזנים"}</definedName>
    <definedName name="ההה" localSheetId="11" hidden="1">{#N/A,#N/A,FALSE,"מאזנים"}</definedName>
    <definedName name="ההה" localSheetId="18" hidden="1">{#N/A,#N/A,FALSE,"מאזנים"}</definedName>
    <definedName name="ההה" localSheetId="38" hidden="1">{#N/A,#N/A,FALSE,"מאזנים"}</definedName>
    <definedName name="ההה" hidden="1">{#N/A,#N/A,FALSE,"מאזנים"}</definedName>
    <definedName name="הו" localSheetId="9" hidden="1">{"תזרים מזומנים",#N/A,FALSE,"תזרים מזומנים";"דוח תזרים",#N/A,FALSE,"תזרים מזומנים";"נספח",#N/A,FALSE,"תזרים מזומנים"}</definedName>
    <definedName name="הו" localSheetId="16" hidden="1">{"תזרים מזומנים",#N/A,FALSE,"תזרים מזומנים";"דוח תזרים",#N/A,FALSE,"תזרים מזומנים";"נספח",#N/A,FALSE,"תזרים מזומנים"}</definedName>
    <definedName name="הו" localSheetId="10" hidden="1">{"תזרים מזומנים",#N/A,FALSE,"תזרים מזומנים";"דוח תזרים",#N/A,FALSE,"תזרים מזומנים";"נספח",#N/A,FALSE,"תזרים מזומנים"}</definedName>
    <definedName name="הו" localSheetId="11" hidden="1">{"תזרים מזומנים",#N/A,FALSE,"תזרים מזומנים";"דוח תזרים",#N/A,FALSE,"תזרים מזומנים";"נספח",#N/A,FALSE,"תזרים מזומנים"}</definedName>
    <definedName name="הו" localSheetId="18" hidden="1">{"תזרים מזומנים",#N/A,FALSE,"תזרים מזומנים";"דוח תזרים",#N/A,FALSE,"תזרים מזומנים";"נספח",#N/A,FALSE,"תזרים מזומנים"}</definedName>
    <definedName name="הו" localSheetId="38" hidden="1">{"תזרים מזומנים",#N/A,FALSE,"תזרים מזומנים";"דוח תזרים",#N/A,FALSE,"תזרים מזומנים";"נספח",#N/A,FALSE,"תזרים מזומנים"}</definedName>
    <definedName name="הו" hidden="1">{"תזרים מזומנים",#N/A,FALSE,"תזרים מזומנים";"דוח תזרים",#N/A,FALSE,"תזרים מזומנים";"נספח",#N/A,FALSE,"תזרים מזומנים"}</definedName>
    <definedName name="הו_1" localSheetId="9" hidden="1">{"תזרים מזומנים",#N/A,FALSE,"תזרים מזומנים";"דוח תזרים",#N/A,FALSE,"תזרים מזומנים";"נספח",#N/A,FALSE,"תזרים מזומנים"}</definedName>
    <definedName name="הו_1" localSheetId="16" hidden="1">{"תזרים מזומנים",#N/A,FALSE,"תזרים מזומנים";"דוח תזרים",#N/A,FALSE,"תזרים מזומנים";"נספח",#N/A,FALSE,"תזרים מזומנים"}</definedName>
    <definedName name="הו_1" localSheetId="10" hidden="1">{"תזרים מזומנים",#N/A,FALSE,"תזרים מזומנים";"דוח תזרים",#N/A,FALSE,"תזרים מזומנים";"נספח",#N/A,FALSE,"תזרים מזומנים"}</definedName>
    <definedName name="הו_1" localSheetId="11" hidden="1">{"תזרים מזומנים",#N/A,FALSE,"תזרים מזומנים";"דוח תזרים",#N/A,FALSE,"תזרים מזומנים";"נספח",#N/A,FALSE,"תזרים מזומנים"}</definedName>
    <definedName name="הו_1" localSheetId="18" hidden="1">{"תזרים מזומנים",#N/A,FALSE,"תזרים מזומנים";"דוח תזרים",#N/A,FALSE,"תזרים מזומנים";"נספח",#N/A,FALSE,"תזרים מזומנים"}</definedName>
    <definedName name="הו_1" localSheetId="38" hidden="1">{"תזרים מזומנים",#N/A,FALSE,"תזרים מזומנים";"דוח תזרים",#N/A,FALSE,"תזרים מזומנים";"נספח",#N/A,FALSE,"תזרים מזומנים"}</definedName>
    <definedName name="הו_1" hidden="1">{"תזרים מזומנים",#N/A,FALSE,"תזרים מזומנים";"דוח תזרים",#N/A,FALSE,"תזרים מזומנים";"נספח",#N/A,FALSE,"תזרים מזומנים"}</definedName>
    <definedName name="הו_2" localSheetId="9" hidden="1">{"תזרים מזומנים",#N/A,FALSE,"תזרים מזומנים";"דוח תזרים",#N/A,FALSE,"תזרים מזומנים";"נספח",#N/A,FALSE,"תזרים מזומנים"}</definedName>
    <definedName name="הו_2" localSheetId="16" hidden="1">{"תזרים מזומנים",#N/A,FALSE,"תזרים מזומנים";"דוח תזרים",#N/A,FALSE,"תזרים מזומנים";"נספח",#N/A,FALSE,"תזרים מזומנים"}</definedName>
    <definedName name="הו_2" localSheetId="10" hidden="1">{"תזרים מזומנים",#N/A,FALSE,"תזרים מזומנים";"דוח תזרים",#N/A,FALSE,"תזרים מזומנים";"נספח",#N/A,FALSE,"תזרים מזומנים"}</definedName>
    <definedName name="הו_2" localSheetId="11" hidden="1">{"תזרים מזומנים",#N/A,FALSE,"תזרים מזומנים";"דוח תזרים",#N/A,FALSE,"תזרים מזומנים";"נספח",#N/A,FALSE,"תזרים מזומנים"}</definedName>
    <definedName name="הו_2" localSheetId="18" hidden="1">{"תזרים מזומנים",#N/A,FALSE,"תזרים מזומנים";"דוח תזרים",#N/A,FALSE,"תזרים מזומנים";"נספח",#N/A,FALSE,"תזרים מזומנים"}</definedName>
    <definedName name="הו_2" localSheetId="38" hidden="1">{"תזרים מזומנים",#N/A,FALSE,"תזרים מזומנים";"דוח תזרים",#N/A,FALSE,"תזרים מזומנים";"נספח",#N/A,FALSE,"תזרים מזומנים"}</definedName>
    <definedName name="הו_2" hidden="1">{"תזרים מזומנים",#N/A,FALSE,"תזרים מזומנים";"דוח תזרים",#N/A,FALSE,"תזרים מזומנים";"נספח",#N/A,FALSE,"תזרים מזומנים"}</definedName>
    <definedName name="הנה" localSheetId="9" hidden="1">{#N/A,#N/A,FALSE,"Aging Summary";#N/A,#N/A,FALSE,"Ratio Analysis";#N/A,#N/A,FALSE,"Test 120 Day Accts";#N/A,#N/A,FALSE,"Tickmarks"}</definedName>
    <definedName name="הנה" localSheetId="51" hidden="1">{#N/A,#N/A,FALSE,"Aging Summary";#N/A,#N/A,FALSE,"Ratio Analysis";#N/A,#N/A,FALSE,"Test 120 Day Accts";#N/A,#N/A,FALSE,"Tickmarks"}</definedName>
    <definedName name="הנה" localSheetId="7" hidden="1">{#N/A,#N/A,FALSE,"Aging Summary";#N/A,#N/A,FALSE,"Ratio Analysis";#N/A,#N/A,FALSE,"Test 120 Day Accts";#N/A,#N/A,FALSE,"Tickmarks"}</definedName>
    <definedName name="הנה" localSheetId="6" hidden="1">{#N/A,#N/A,FALSE,"Aging Summary";#N/A,#N/A,FALSE,"Ratio Analysis";#N/A,#N/A,FALSE,"Test 120 Day Accts";#N/A,#N/A,FALSE,"Tickmarks"}</definedName>
    <definedName name="הנה" localSheetId="16" hidden="1">{#N/A,#N/A,FALSE,"Aging Summary";#N/A,#N/A,FALSE,"Ratio Analysis";#N/A,#N/A,FALSE,"Test 120 Day Accts";#N/A,#N/A,FALSE,"Tickmarks"}</definedName>
    <definedName name="הנה" localSheetId="10" hidden="1">{#N/A,#N/A,FALSE,"Aging Summary";#N/A,#N/A,FALSE,"Ratio Analysis";#N/A,#N/A,FALSE,"Test 120 Day Accts";#N/A,#N/A,FALSE,"Tickmarks"}</definedName>
    <definedName name="הנה" localSheetId="29" hidden="1">{#N/A,#N/A,FALSE,"Aging Summary";#N/A,#N/A,FALSE,"Ratio Analysis";#N/A,#N/A,FALSE,"Test 120 Day Accts";#N/A,#N/A,FALSE,"Tickmarks"}</definedName>
    <definedName name="הנה" localSheetId="28" hidden="1">{#N/A,#N/A,FALSE,"Aging Summary";#N/A,#N/A,FALSE,"Ratio Analysis";#N/A,#N/A,FALSE,"Test 120 Day Accts";#N/A,#N/A,FALSE,"Tickmarks"}</definedName>
    <definedName name="הנה" localSheetId="11" hidden="1">{#N/A,#N/A,FALSE,"Aging Summary";#N/A,#N/A,FALSE,"Ratio Analysis";#N/A,#N/A,FALSE,"Test 120 Day Accts";#N/A,#N/A,FALSE,"Tickmarks"}</definedName>
    <definedName name="הנה" localSheetId="36" hidden="1">{#N/A,#N/A,FALSE,"Aging Summary";#N/A,#N/A,FALSE,"Ratio Analysis";#N/A,#N/A,FALSE,"Test 120 Day Accts";#N/A,#N/A,FALSE,"Tickmarks"}</definedName>
    <definedName name="הנה" localSheetId="18" hidden="1">{#N/A,#N/A,FALSE,"Aging Summary";#N/A,#N/A,FALSE,"Ratio Analysis";#N/A,#N/A,FALSE,"Test 120 Day Accts";#N/A,#N/A,FALSE,"Tickmarks"}</definedName>
    <definedName name="הנה" localSheetId="38" hidden="1">{#N/A,#N/A,FALSE,"Aging Summary";#N/A,#N/A,FALSE,"Ratio Analysis";#N/A,#N/A,FALSE,"Test 120 Day Accts";#N/A,#N/A,FALSE,"Tickmarks"}</definedName>
    <definedName name="הנה" hidden="1">{#N/A,#N/A,FALSE,"Aging Summary";#N/A,#N/A,FALSE,"Ratio Analysis";#N/A,#N/A,FALSE,"Test 120 Day Accts";#N/A,#N/A,FALSE,"Tickmarks"}</definedName>
    <definedName name="הרכבה."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רכבה."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השוואה" localSheetId="35" hidden="1">{#N/A,#N/A,FALSE,"Projections";#N/A,#N/A,FALSE,"Multiples Valuation";#N/A,#N/A,FALSE,"LBO";#N/A,#N/A,FALSE,"Multiples_Sensitivity";#N/A,#N/A,FALSE,"Summary"}</definedName>
    <definedName name="השוואה" localSheetId="31" hidden="1">{#N/A,#N/A,FALSE,"Projections";#N/A,#N/A,FALSE,"Multiples Valuation";#N/A,#N/A,FALSE,"LBO";#N/A,#N/A,FALSE,"Multiples_Sensitivity";#N/A,#N/A,FALSE,"Summary"}</definedName>
    <definedName name="השוואה" localSheetId="9" hidden="1">{#N/A,#N/A,FALSE,"Projections";#N/A,#N/A,FALSE,"Multiples Valuation";#N/A,#N/A,FALSE,"LBO";#N/A,#N/A,FALSE,"Multiples_Sensitivity";#N/A,#N/A,FALSE,"Summary"}</definedName>
    <definedName name="השוואה" localSheetId="30" hidden="1">{#N/A,#N/A,FALSE,"Projections";#N/A,#N/A,FALSE,"Multiples Valuation";#N/A,#N/A,FALSE,"LBO";#N/A,#N/A,FALSE,"Multiples_Sensitivity";#N/A,#N/A,FALSE,"Summary"}</definedName>
    <definedName name="השוואה" localSheetId="51" hidden="1">{#N/A,#N/A,FALSE,"Projections";#N/A,#N/A,FALSE,"Multiples Valuation";#N/A,#N/A,FALSE,"LBO";#N/A,#N/A,FALSE,"Multiples_Sensitivity";#N/A,#N/A,FALSE,"Summary"}</definedName>
    <definedName name="השוואה" localSheetId="7" hidden="1">{#N/A,#N/A,FALSE,"Projections";#N/A,#N/A,FALSE,"Multiples Valuation";#N/A,#N/A,FALSE,"LBO";#N/A,#N/A,FALSE,"Multiples_Sensitivity";#N/A,#N/A,FALSE,"Summary"}</definedName>
    <definedName name="השוואה" localSheetId="33" hidden="1">{#N/A,#N/A,FALSE,"Projections";#N/A,#N/A,FALSE,"Multiples Valuation";#N/A,#N/A,FALSE,"LBO";#N/A,#N/A,FALSE,"Multiples_Sensitivity";#N/A,#N/A,FALSE,"Summary"}</definedName>
    <definedName name="השוואה" localSheetId="6" hidden="1">{#N/A,#N/A,FALSE,"Projections";#N/A,#N/A,FALSE,"Multiples Valuation";#N/A,#N/A,FALSE,"LBO";#N/A,#N/A,FALSE,"Multiples_Sensitivity";#N/A,#N/A,FALSE,"Summary"}</definedName>
    <definedName name="השוואה" localSheetId="16" hidden="1">{#N/A,#N/A,FALSE,"Projections";#N/A,#N/A,FALSE,"Multiples Valuation";#N/A,#N/A,FALSE,"LBO";#N/A,#N/A,FALSE,"Multiples_Sensitivity";#N/A,#N/A,FALSE,"Summary"}</definedName>
    <definedName name="השוואה" localSheetId="10" hidden="1">{#N/A,#N/A,FALSE,"Projections";#N/A,#N/A,FALSE,"Multiples Valuation";#N/A,#N/A,FALSE,"LBO";#N/A,#N/A,FALSE,"Multiples_Sensitivity";#N/A,#N/A,FALSE,"Summary"}</definedName>
    <definedName name="השוואה" localSheetId="29" hidden="1">{#N/A,#N/A,FALSE,"Projections";#N/A,#N/A,FALSE,"Multiples Valuation";#N/A,#N/A,FALSE,"LBO";#N/A,#N/A,FALSE,"Multiples_Sensitivity";#N/A,#N/A,FALSE,"Summary"}</definedName>
    <definedName name="השוואה" localSheetId="28" hidden="1">{#N/A,#N/A,FALSE,"Projections";#N/A,#N/A,FALSE,"Multiples Valuation";#N/A,#N/A,FALSE,"LBO";#N/A,#N/A,FALSE,"Multiples_Sensitivity";#N/A,#N/A,FALSE,"Summary"}</definedName>
    <definedName name="השוואה" localSheetId="11" hidden="1">{#N/A,#N/A,FALSE,"Projections";#N/A,#N/A,FALSE,"Multiples Valuation";#N/A,#N/A,FALSE,"LBO";#N/A,#N/A,FALSE,"Multiples_Sensitivity";#N/A,#N/A,FALSE,"Summary"}</definedName>
    <definedName name="השוואה" localSheetId="36" hidden="1">{#N/A,#N/A,FALSE,"Projections";#N/A,#N/A,FALSE,"Multiples Valuation";#N/A,#N/A,FALSE,"LBO";#N/A,#N/A,FALSE,"Multiples_Sensitivity";#N/A,#N/A,FALSE,"Summary"}</definedName>
    <definedName name="השוואה" localSheetId="32" hidden="1">{#N/A,#N/A,FALSE,"Projections";#N/A,#N/A,FALSE,"Multiples Valuation";#N/A,#N/A,FALSE,"LBO";#N/A,#N/A,FALSE,"Multiples_Sensitivity";#N/A,#N/A,FALSE,"Summary"}</definedName>
    <definedName name="השוואה" localSheetId="18" hidden="1">{#N/A,#N/A,FALSE,"Projections";#N/A,#N/A,FALSE,"Multiples Valuation";#N/A,#N/A,FALSE,"LBO";#N/A,#N/A,FALSE,"Multiples_Sensitivity";#N/A,#N/A,FALSE,"Summary"}</definedName>
    <definedName name="השוואה" localSheetId="38" hidden="1">{#N/A,#N/A,FALSE,"Projections";#N/A,#N/A,FALSE,"Multiples Valuation";#N/A,#N/A,FALSE,"LBO";#N/A,#N/A,FALSE,"Multiples_Sensitivity";#N/A,#N/A,FALSE,"Summary"}</definedName>
    <definedName name="השוואה" hidden="1">{#N/A,#N/A,FALSE,"Projections";#N/A,#N/A,FALSE,"Multiples Valuation";#N/A,#N/A,FALSE,"LBO";#N/A,#N/A,FALSE,"Multiples_Sensitivity";#N/A,#N/A,FALSE,"Summary"}</definedName>
    <definedName name="השקעה" localSheetId="9" hidden="1">{"budget1",#N/A,FALSE,"budget2002";"budget2",#N/A,FALSE,"budget2002";"bud5",#N/A,FALSE,"budget2002"}</definedName>
    <definedName name="השקעה" localSheetId="51" hidden="1">{"budget1",#N/A,FALSE,"budget2002";"budget2",#N/A,FALSE,"budget2002";"bud5",#N/A,FALSE,"budget2002"}</definedName>
    <definedName name="השקעה" localSheetId="7" hidden="1">{"budget1",#N/A,FALSE,"budget2002";"budget2",#N/A,FALSE,"budget2002";"bud5",#N/A,FALSE,"budget2002"}</definedName>
    <definedName name="השקעה" localSheetId="6" hidden="1">{"budget1",#N/A,FALSE,"budget2002";"budget2",#N/A,FALSE,"budget2002";"bud5",#N/A,FALSE,"budget2002"}</definedName>
    <definedName name="השקעה" localSheetId="10" hidden="1">{"budget1",#N/A,FALSE,"budget2002";"budget2",#N/A,FALSE,"budget2002";"bud5",#N/A,FALSE,"budget2002"}</definedName>
    <definedName name="השקעה" localSheetId="28" hidden="1">{"budget1",#N/A,FALSE,"budget2002";"budget2",#N/A,FALSE,"budget2002";"bud5",#N/A,FALSE,"budget2002"}</definedName>
    <definedName name="השקעה" localSheetId="11" hidden="1">{"budget1",#N/A,FALSE,"budget2002";"budget2",#N/A,FALSE,"budget2002";"bud5",#N/A,FALSE,"budget2002"}</definedName>
    <definedName name="השקעה" localSheetId="36" hidden="1">{"budget1",#N/A,FALSE,"budget2002";"budget2",#N/A,FALSE,"budget2002";"bud5",#N/A,FALSE,"budget2002"}</definedName>
    <definedName name="השקעה" localSheetId="18" hidden="1">{"budget1",#N/A,FALSE,"budget2002";"budget2",#N/A,FALSE,"budget2002";"bud5",#N/A,FALSE,"budget2002"}</definedName>
    <definedName name="השקעה" localSheetId="38" hidden="1">{"budget1",#N/A,FALSE,"budget2002";"budget2",#N/A,FALSE,"budget2002";"bud5",#N/A,FALSE,"budget2002"}</definedName>
    <definedName name="השקעה" hidden="1">{"budget1",#N/A,FALSE,"budget2002";"budget2",#N/A,FALSE,"budget2002";"bud5",#N/A,FALSE,"budget2002"}</definedName>
    <definedName name="השקעות1111" localSheetId="9" hidden="1">{#N/A,#N/A,FALSE,"השקעות"}</definedName>
    <definedName name="השקעות1111" localSheetId="51" hidden="1">{#N/A,#N/A,FALSE,"השקעות"}</definedName>
    <definedName name="השקעות1111" localSheetId="7" hidden="1">{#N/A,#N/A,FALSE,"השקעות"}</definedName>
    <definedName name="השקעות1111" localSheetId="6" hidden="1">{#N/A,#N/A,FALSE,"השקעות"}</definedName>
    <definedName name="השקעות1111" localSheetId="10" hidden="1">{#N/A,#N/A,FALSE,"השקעות"}</definedName>
    <definedName name="השקעות1111" localSheetId="28" hidden="1">{#N/A,#N/A,FALSE,"השקעות"}</definedName>
    <definedName name="השקעות1111" localSheetId="11" hidden="1">{#N/A,#N/A,FALSE,"השקעות"}</definedName>
    <definedName name="השקעות1111" localSheetId="36" hidden="1">{#N/A,#N/A,FALSE,"השקעות"}</definedName>
    <definedName name="השקעות1111" localSheetId="18" hidden="1">{#N/A,#N/A,FALSE,"השקעות"}</definedName>
    <definedName name="השקעות1111" localSheetId="38" hidden="1">{#N/A,#N/A,FALSE,"השקעות"}</definedName>
    <definedName name="השקעות1111" hidden="1">{#N/A,#N/A,FALSE,"השקעות"}</definedName>
    <definedName name="השקעכ" localSheetId="9" hidden="1">{"bonus1",#N/A,FALSE,"budget2002";"bonus2",#N/A,FALSE,"budget2002";"bonuss3",#N/A,FALSE,"budget2002";"bonus4",#N/A,FALSE,"budget2002"}</definedName>
    <definedName name="השקעכ" localSheetId="51" hidden="1">{"bonus1",#N/A,FALSE,"budget2002";"bonus2",#N/A,FALSE,"budget2002";"bonuss3",#N/A,FALSE,"budget2002";"bonus4",#N/A,FALSE,"budget2002"}</definedName>
    <definedName name="השקעכ" localSheetId="7" hidden="1">{"bonus1",#N/A,FALSE,"budget2002";"bonus2",#N/A,FALSE,"budget2002";"bonuss3",#N/A,FALSE,"budget2002";"bonus4",#N/A,FALSE,"budget2002"}</definedName>
    <definedName name="השקעכ" localSheetId="6" hidden="1">{"bonus1",#N/A,FALSE,"budget2002";"bonus2",#N/A,FALSE,"budget2002";"bonuss3",#N/A,FALSE,"budget2002";"bonus4",#N/A,FALSE,"budget2002"}</definedName>
    <definedName name="השקעכ" localSheetId="10" hidden="1">{"bonus1",#N/A,FALSE,"budget2002";"bonus2",#N/A,FALSE,"budget2002";"bonuss3",#N/A,FALSE,"budget2002";"bonus4",#N/A,FALSE,"budget2002"}</definedName>
    <definedName name="השקעכ" localSheetId="28" hidden="1">{"bonus1",#N/A,FALSE,"budget2002";"bonus2",#N/A,FALSE,"budget2002";"bonuss3",#N/A,FALSE,"budget2002";"bonus4",#N/A,FALSE,"budget2002"}</definedName>
    <definedName name="השקעכ" localSheetId="11" hidden="1">{"bonus1",#N/A,FALSE,"budget2002";"bonus2",#N/A,FALSE,"budget2002";"bonuss3",#N/A,FALSE,"budget2002";"bonus4",#N/A,FALSE,"budget2002"}</definedName>
    <definedName name="השקעכ" localSheetId="36" hidden="1">{"bonus1",#N/A,FALSE,"budget2002";"bonus2",#N/A,FALSE,"budget2002";"bonuss3",#N/A,FALSE,"budget2002";"bonus4",#N/A,FALSE,"budget2002"}</definedName>
    <definedName name="השקעכ" localSheetId="18" hidden="1">{"bonus1",#N/A,FALSE,"budget2002";"bonus2",#N/A,FALSE,"budget2002";"bonuss3",#N/A,FALSE,"budget2002";"bonus4",#N/A,FALSE,"budget2002"}</definedName>
    <definedName name="השקעכ" localSheetId="38" hidden="1">{"bonus1",#N/A,FALSE,"budget2002";"bonus2",#N/A,FALSE,"budget2002";"bonuss3",#N/A,FALSE,"budget2002";"bonus4",#N/A,FALSE,"budget2002"}</definedName>
    <definedName name="השקעכ" hidden="1">{"bonus1",#N/A,FALSE,"budget2002";"bonus2",#N/A,FALSE,"budget2002";"bonuss3",#N/A,FALSE,"budget2002";"bonus4",#N/A,FALSE,"budget2002"}</definedName>
    <definedName name="התאמה" localSheetId="9" hidden="1">{#N/A,#N/A,FALSE,"טבלת הקודים";#N/A,#N/A,FALSE,"מאזן בוחן - קליטה";#N/A,#N/A,FALSE,"פקודות נוספות";#N/A,#N/A,FALSE,"גליון החישובים";#N/A,#N/A,FALSE,"ביאורים לדוחות"}</definedName>
    <definedName name="התאמה" localSheetId="51" hidden="1">{#N/A,#N/A,FALSE,"טבלת הקודים";#N/A,#N/A,FALSE,"מאזן בוחן - קליטה";#N/A,#N/A,FALSE,"פקודות נוספות";#N/A,#N/A,FALSE,"גליון החישובים";#N/A,#N/A,FALSE,"ביאורים לדוחות"}</definedName>
    <definedName name="התאמה" localSheetId="7" hidden="1">{#N/A,#N/A,FALSE,"טבלת הקודים";#N/A,#N/A,FALSE,"מאזן בוחן - קליטה";#N/A,#N/A,FALSE,"פקודות נוספות";#N/A,#N/A,FALSE,"גליון החישובים";#N/A,#N/A,FALSE,"ביאורים לדוחות"}</definedName>
    <definedName name="התאמה" localSheetId="6" hidden="1">{#N/A,#N/A,FALSE,"טבלת הקודים";#N/A,#N/A,FALSE,"מאזן בוחן - קליטה";#N/A,#N/A,FALSE,"פקודות נוספות";#N/A,#N/A,FALSE,"גליון החישובים";#N/A,#N/A,FALSE,"ביאורים לדוחות"}</definedName>
    <definedName name="התאמה" localSheetId="10" hidden="1">{#N/A,#N/A,FALSE,"טבלת הקודים";#N/A,#N/A,FALSE,"מאזן בוחן - קליטה";#N/A,#N/A,FALSE,"פקודות נוספות";#N/A,#N/A,FALSE,"גליון החישובים";#N/A,#N/A,FALSE,"ביאורים לדוחות"}</definedName>
    <definedName name="התאמה" localSheetId="28" hidden="1">{#N/A,#N/A,FALSE,"טבלת הקודים";#N/A,#N/A,FALSE,"מאזן בוחן - קליטה";#N/A,#N/A,FALSE,"פקודות נוספות";#N/A,#N/A,FALSE,"גליון החישובים";#N/A,#N/A,FALSE,"ביאורים לדוחות"}</definedName>
    <definedName name="התאמה" localSheetId="11" hidden="1">{#N/A,#N/A,FALSE,"טבלת הקודים";#N/A,#N/A,FALSE,"מאזן בוחן - קליטה";#N/A,#N/A,FALSE,"פקודות נוספות";#N/A,#N/A,FALSE,"גליון החישובים";#N/A,#N/A,FALSE,"ביאורים לדוחות"}</definedName>
    <definedName name="התאמה" localSheetId="36" hidden="1">{#N/A,#N/A,FALSE,"טבלת הקודים";#N/A,#N/A,FALSE,"מאזן בוחן - קליטה";#N/A,#N/A,FALSE,"פקודות נוספות";#N/A,#N/A,FALSE,"גליון החישובים";#N/A,#N/A,FALSE,"ביאורים לדוחות"}</definedName>
    <definedName name="התאמה" localSheetId="18" hidden="1">{#N/A,#N/A,FALSE,"טבלת הקודים";#N/A,#N/A,FALSE,"מאזן בוחן - קליטה";#N/A,#N/A,FALSE,"פקודות נוספות";#N/A,#N/A,FALSE,"גליון החישובים";#N/A,#N/A,FALSE,"ביאורים לדוחות"}</definedName>
    <definedName name="התאמה" localSheetId="38" hidden="1">{#N/A,#N/A,FALSE,"טבלת הקודים";#N/A,#N/A,FALSE,"מאזן בוחן - קליטה";#N/A,#N/A,FALSE,"פקודות נוספות";#N/A,#N/A,FALSE,"גליון החישובים";#N/A,#N/A,FALSE,"ביאורים לדוחות"}</definedName>
    <definedName name="התאמה" hidden="1">{#N/A,#N/A,FALSE,"טבלת הקודים";#N/A,#N/A,FALSE,"מאזן בוחן - קליטה";#N/A,#N/A,FALSE,"פקודות נוספות";#N/A,#N/A,FALSE,"גליון החישובים";#N/A,#N/A,FALSE,"ביאורים לדוחות"}</definedName>
    <definedName name="ויק" localSheetId="9" hidden="1">{#N/A,#N/A,FALSE,"מאזן בוחן";"כל_מאזן_בוחן",#N/A,FALSE,"מאזן בוחן"}</definedName>
    <definedName name="ויק" localSheetId="51" hidden="1">{#N/A,#N/A,FALSE,"מאזן בוחן";"כל_מאזן_בוחן",#N/A,FALSE,"מאזן בוחן"}</definedName>
    <definedName name="ויק" localSheetId="7" hidden="1">{#N/A,#N/A,FALSE,"מאזן בוחן";"כל_מאזן_בוחן",#N/A,FALSE,"מאזן בוחן"}</definedName>
    <definedName name="ויק" localSheetId="6" hidden="1">{#N/A,#N/A,FALSE,"מאזן בוחן";"כל_מאזן_בוחן",#N/A,FALSE,"מאזן בוחן"}</definedName>
    <definedName name="ויק" localSheetId="16" hidden="1">{#N/A,#N/A,FALSE,"מאזן בוחן";"כל_מאזן_בוחן",#N/A,FALSE,"מאזן בוחן"}</definedName>
    <definedName name="ויק" localSheetId="10" hidden="1">{#N/A,#N/A,FALSE,"מאזן בוחן";"כל_מאזן_בוחן",#N/A,FALSE,"מאזן בוחן"}</definedName>
    <definedName name="ויק" localSheetId="29" hidden="1">{#N/A,#N/A,FALSE,"מאזן בוחן";"כל_מאזן_בוחן",#N/A,FALSE,"מאזן בוחן"}</definedName>
    <definedName name="ויק" localSheetId="28" hidden="1">{#N/A,#N/A,FALSE,"מאזן בוחן";"כל_מאזן_בוחן",#N/A,FALSE,"מאזן בוחן"}</definedName>
    <definedName name="ויק" localSheetId="11" hidden="1">{#N/A,#N/A,FALSE,"מאזן בוחן";"כל_מאזן_בוחן",#N/A,FALSE,"מאזן בוחן"}</definedName>
    <definedName name="ויק" localSheetId="36" hidden="1">{#N/A,#N/A,FALSE,"מאזן בוחן";"כל_מאזן_בוחן",#N/A,FALSE,"מאזן בוחן"}</definedName>
    <definedName name="ויק" localSheetId="18" hidden="1">{#N/A,#N/A,FALSE,"מאזן בוחן";"כל_מאזן_בוחן",#N/A,FALSE,"מאזן בוחן"}</definedName>
    <definedName name="ויק" localSheetId="38" hidden="1">{#N/A,#N/A,FALSE,"מאזן בוחן";"כל_מאזן_בוחן",#N/A,FALSE,"מאזן בוחן"}</definedName>
    <definedName name="ויק" hidden="1">{#N/A,#N/A,FALSE,"מאזן בוחן";"כל_מאזן_בוחן",#N/A,FALSE,"מאזן בוחן"}</definedName>
    <definedName name="זכאים"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זכאים"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 localSheetId="16" hidden="1">{"רווה מתואם",#N/A,FALSE,"רווח והפסד-מתואם";"הנהלה וכלליות מתואם",#N/A,FALSE,"רווח והפסד-מתואם"}</definedName>
    <definedName name="ח" localSheetId="18" hidden="1">{"רווה מתואם",#N/A,FALSE,"רווח והפסד-מתואם";"הנהלה וכלליות מתואם",#N/A,FALSE,"רווח והפסד-מתואם"}</definedName>
    <definedName name="ח_1" localSheetId="9" hidden="1">{"רווה מתואם",#N/A,FALSE,"רווח והפסד-מתואם";"הנהלה וכלליות מתואם",#N/A,FALSE,"רווח והפסד-מתואם"}</definedName>
    <definedName name="ח_1" localSheetId="16" hidden="1">{"רווה מתואם",#N/A,FALSE,"רווח והפסד-מתואם";"הנהלה וכלליות מתואם",#N/A,FALSE,"רווח והפסד-מתואם"}</definedName>
    <definedName name="ח_1" localSheetId="10" hidden="1">{"רווה מתואם",#N/A,FALSE,"רווח והפסד-מתואם";"הנהלה וכלליות מתואם",#N/A,FALSE,"רווח והפסד-מתואם"}</definedName>
    <definedName name="ח_1" localSheetId="11" hidden="1">{"רווה מתואם",#N/A,FALSE,"רווח והפסד-מתואם";"הנהלה וכלליות מתואם",#N/A,FALSE,"רווח והפסד-מתואם"}</definedName>
    <definedName name="ח_1" localSheetId="18" hidden="1">{"רווה מתואם",#N/A,FALSE,"רווח והפסד-מתואם";"הנהלה וכלליות מתואם",#N/A,FALSE,"רווח והפסד-מתואם"}</definedName>
    <definedName name="ח_1" localSheetId="38" hidden="1">{"רווה מתואם",#N/A,FALSE,"רווח והפסד-מתואם";"הנהלה וכלליות מתואם",#N/A,FALSE,"רווח והפסד-מתואם"}</definedName>
    <definedName name="ח_1" hidden="1">{"רווה מתואם",#N/A,FALSE,"רווח והפסד-מתואם";"הנהלה וכלליות מתואם",#N/A,FALSE,"רווח והפסד-מתואם"}</definedName>
    <definedName name="ח_2" localSheetId="9" hidden="1">{"רווה מתואם",#N/A,FALSE,"רווח והפסד-מתואם";"הנהלה וכלליות מתואם",#N/A,FALSE,"רווח והפסד-מתואם"}</definedName>
    <definedName name="ח_2" localSheetId="16" hidden="1">{"רווה מתואם",#N/A,FALSE,"רווח והפסד-מתואם";"הנהלה וכלליות מתואם",#N/A,FALSE,"רווח והפסד-מתואם"}</definedName>
    <definedName name="ח_2" localSheetId="10" hidden="1">{"רווה מתואם",#N/A,FALSE,"רווח והפסד-מתואם";"הנהלה וכלליות מתואם",#N/A,FALSE,"רווח והפסד-מתואם"}</definedName>
    <definedName name="ח_2" localSheetId="11" hidden="1">{"רווה מתואם",#N/A,FALSE,"רווח והפסד-מתואם";"הנהלה וכלליות מתואם",#N/A,FALSE,"רווח והפסד-מתואם"}</definedName>
    <definedName name="ח_2" localSheetId="18" hidden="1">{"רווה מתואם",#N/A,FALSE,"רווח והפסד-מתואם";"הנהלה וכלליות מתואם",#N/A,FALSE,"רווח והפסד-מתואם"}</definedName>
    <definedName name="ח_2" localSheetId="38" hidden="1">{"רווה מתואם",#N/A,FALSE,"רווח והפסד-מתואם";"הנהלה וכלליות מתואם",#N/A,FALSE,"רווח והפסד-מתואם"}</definedName>
    <definedName name="ח_2" hidden="1">{"רווה מתואם",#N/A,FALSE,"רווח והפסד-מתואם";"הנהלה וכלליות מתואם",#N/A,FALSE,"רווח והפסד-מתואם"}</definedName>
    <definedName name="חגךסףד" localSheetId="9" hidden="1">{"אקטיב",#N/A,FALSE,"אקטיב";"חייבים",#N/A,FALSE,"אקטיב";"פסיב",#N/A,FALSE,"אקטיב";"זכאים",#N/A,FALSE,"אקטיב";"עתודה לפיצויים",#N/A,FALSE,"אקטיב"}</definedName>
    <definedName name="חגךסףד" localSheetId="16" hidden="1">{"אקטיב",#N/A,FALSE,"אקטיב";"חייבים",#N/A,FALSE,"אקטיב";"פסיב",#N/A,FALSE,"אקטיב";"זכאים",#N/A,FALSE,"אקטיב";"עתודה לפיצויים",#N/A,FALSE,"אקטיב"}</definedName>
    <definedName name="חגךסףד" localSheetId="10" hidden="1">{"אקטיב",#N/A,FALSE,"אקטיב";"חייבים",#N/A,FALSE,"אקטיב";"פסיב",#N/A,FALSE,"אקטיב";"זכאים",#N/A,FALSE,"אקטיב";"עתודה לפיצויים",#N/A,FALSE,"אקטיב"}</definedName>
    <definedName name="חגךסףד" localSheetId="11" hidden="1">{"אקטיב",#N/A,FALSE,"אקטיב";"חייבים",#N/A,FALSE,"אקטיב";"פסיב",#N/A,FALSE,"אקטיב";"זכאים",#N/A,FALSE,"אקטיב";"עתודה לפיצויים",#N/A,FALSE,"אקטיב"}</definedName>
    <definedName name="חגךסףד" localSheetId="18" hidden="1">{"אקטיב",#N/A,FALSE,"אקטיב";"חייבים",#N/A,FALSE,"אקטיב";"פסיב",#N/A,FALSE,"אקטיב";"זכאים",#N/A,FALSE,"אקטיב";"עתודה לפיצויים",#N/A,FALSE,"אקטיב"}</definedName>
    <definedName name="חגךסףד" localSheetId="38" hidden="1">{"אקטיב",#N/A,FALSE,"אקטיב";"חייבים",#N/A,FALSE,"אקטיב";"פסיב",#N/A,FALSE,"אקטיב";"זכאים",#N/A,FALSE,"אקטיב";"עתודה לפיצויים",#N/A,FALSE,"אקטיב"}</definedName>
    <definedName name="חגךסףד" hidden="1">{"אקטיב",#N/A,FALSE,"אקטיב";"חייבים",#N/A,FALSE,"אקטיב";"פסיב",#N/A,FALSE,"אקטיב";"זכאים",#N/A,FALSE,"אקטיב";"עתודה לפיצויים",#N/A,FALSE,"אקטיב"}</definedName>
    <definedName name="חגךסףד_1" localSheetId="9" hidden="1">{"אקטיב",#N/A,FALSE,"אקטיב";"חייבים",#N/A,FALSE,"אקטיב";"פסיב",#N/A,FALSE,"אקטיב";"זכאים",#N/A,FALSE,"אקטיב";"עתודה לפיצויים",#N/A,FALSE,"אקטיב"}</definedName>
    <definedName name="חגךסףד_1" localSheetId="16" hidden="1">{"אקטיב",#N/A,FALSE,"אקטיב";"חייבים",#N/A,FALSE,"אקטיב";"פסיב",#N/A,FALSE,"אקטיב";"זכאים",#N/A,FALSE,"אקטיב";"עתודה לפיצויים",#N/A,FALSE,"אקטיב"}</definedName>
    <definedName name="חגךסףד_1" localSheetId="10" hidden="1">{"אקטיב",#N/A,FALSE,"אקטיב";"חייבים",#N/A,FALSE,"אקטיב";"פסיב",#N/A,FALSE,"אקטיב";"זכאים",#N/A,FALSE,"אקטיב";"עתודה לפיצויים",#N/A,FALSE,"אקטיב"}</definedName>
    <definedName name="חגךסףד_1" localSheetId="11" hidden="1">{"אקטיב",#N/A,FALSE,"אקטיב";"חייבים",#N/A,FALSE,"אקטיב";"פסיב",#N/A,FALSE,"אקטיב";"זכאים",#N/A,FALSE,"אקטיב";"עתודה לפיצויים",#N/A,FALSE,"אקטיב"}</definedName>
    <definedName name="חגךסףד_1" localSheetId="18" hidden="1">{"אקטיב",#N/A,FALSE,"אקטיב";"חייבים",#N/A,FALSE,"אקטיב";"פסיב",#N/A,FALSE,"אקטיב";"זכאים",#N/A,FALSE,"אקטיב";"עתודה לפיצויים",#N/A,FALSE,"אקטיב"}</definedName>
    <definedName name="חגךסףד_1" localSheetId="38" hidden="1">{"אקטיב",#N/A,FALSE,"אקטיב";"חייבים",#N/A,FALSE,"אקטיב";"פסיב",#N/A,FALSE,"אקטיב";"זכאים",#N/A,FALSE,"אקטיב";"עתודה לפיצויים",#N/A,FALSE,"אקטיב"}</definedName>
    <definedName name="חגךסףד_1" hidden="1">{"אקטיב",#N/A,FALSE,"אקטיב";"חייבים",#N/A,FALSE,"אקטיב";"פסיב",#N/A,FALSE,"אקטיב";"זכאים",#N/A,FALSE,"אקטיב";"עתודה לפיצויים",#N/A,FALSE,"אקטיב"}</definedName>
    <definedName name="חגךסףד_2" localSheetId="9" hidden="1">{"אקטיב",#N/A,FALSE,"אקטיב";"חייבים",#N/A,FALSE,"אקטיב";"פסיב",#N/A,FALSE,"אקטיב";"זכאים",#N/A,FALSE,"אקטיב";"עתודה לפיצויים",#N/A,FALSE,"אקטיב"}</definedName>
    <definedName name="חגךסףד_2" localSheetId="16" hidden="1">{"אקטיב",#N/A,FALSE,"אקטיב";"חייבים",#N/A,FALSE,"אקטיב";"פסיב",#N/A,FALSE,"אקטיב";"זכאים",#N/A,FALSE,"אקטיב";"עתודה לפיצויים",#N/A,FALSE,"אקטיב"}</definedName>
    <definedName name="חגךסףד_2" localSheetId="10" hidden="1">{"אקטיב",#N/A,FALSE,"אקטיב";"חייבים",#N/A,FALSE,"אקטיב";"פסיב",#N/A,FALSE,"אקטיב";"זכאים",#N/A,FALSE,"אקטיב";"עתודה לפיצויים",#N/A,FALSE,"אקטיב"}</definedName>
    <definedName name="חגךסףד_2" localSheetId="11" hidden="1">{"אקטיב",#N/A,FALSE,"אקטיב";"חייבים",#N/A,FALSE,"אקטיב";"פסיב",#N/A,FALSE,"אקטיב";"זכאים",#N/A,FALSE,"אקטיב";"עתודה לפיצויים",#N/A,FALSE,"אקטיב"}</definedName>
    <definedName name="חגךסףד_2" localSheetId="18" hidden="1">{"אקטיב",#N/A,FALSE,"אקטיב";"חייבים",#N/A,FALSE,"אקטיב";"פסיב",#N/A,FALSE,"אקטיב";"זכאים",#N/A,FALSE,"אקטיב";"עתודה לפיצויים",#N/A,FALSE,"אקטיב"}</definedName>
    <definedName name="חגךסףד_2" localSheetId="38" hidden="1">{"אקטיב",#N/A,FALSE,"אקטיב";"חייבים",#N/A,FALSE,"אקטיב";"פסיב",#N/A,FALSE,"אקטיב";"זכאים",#N/A,FALSE,"אקטיב";"עתודה לפיצויים",#N/A,FALSE,"אקטיב"}</definedName>
    <definedName name="חגךסףד_2" hidden="1">{"אקטיב",#N/A,FALSE,"אקטיב";"חייבים",#N/A,FALSE,"אקטיב";"פסיב",#N/A,FALSE,"אקטיב";"זכאים",#N/A,FALSE,"אקטיב";"עתודה לפיצויים",#N/A,FALSE,"אקטיב"}</definedName>
    <definedName name="חדש" localSheetId="9" hidden="1">#REF!</definedName>
    <definedName name="חדש" localSheetId="16" hidden="1">#REF!</definedName>
    <definedName name="חדש" localSheetId="10" hidden="1">'NFD CONSO'!#REF!</definedName>
    <definedName name="חדש" localSheetId="11" hidden="1">#REF!</definedName>
    <definedName name="חדש" localSheetId="18" hidden="1">#REF!</definedName>
    <definedName name="חדש" localSheetId="38" hidden="1">#REF!</definedName>
    <definedName name="חדש" hidden="1">#REF!</definedName>
    <definedName name="חוללל" localSheetId="9" hidden="1">{#N/A,#N/A,FALSE,"Aging Summary";#N/A,#N/A,FALSE,"Ratio Analysis";#N/A,#N/A,FALSE,"Test 120 Day Accts";#N/A,#N/A,FALSE,"Tickmarks"}</definedName>
    <definedName name="חוללל" localSheetId="51" hidden="1">{#N/A,#N/A,FALSE,"Aging Summary";#N/A,#N/A,FALSE,"Ratio Analysis";#N/A,#N/A,FALSE,"Test 120 Day Accts";#N/A,#N/A,FALSE,"Tickmarks"}</definedName>
    <definedName name="חוללל" localSheetId="7" hidden="1">{#N/A,#N/A,FALSE,"Aging Summary";#N/A,#N/A,FALSE,"Ratio Analysis";#N/A,#N/A,FALSE,"Test 120 Day Accts";#N/A,#N/A,FALSE,"Tickmarks"}</definedName>
    <definedName name="חוללל" localSheetId="6" hidden="1">{#N/A,#N/A,FALSE,"Aging Summary";#N/A,#N/A,FALSE,"Ratio Analysis";#N/A,#N/A,FALSE,"Test 120 Day Accts";#N/A,#N/A,FALSE,"Tickmarks"}</definedName>
    <definedName name="חוללל" localSheetId="16" hidden="1">{#N/A,#N/A,FALSE,"Aging Summary";#N/A,#N/A,FALSE,"Ratio Analysis";#N/A,#N/A,FALSE,"Test 120 Day Accts";#N/A,#N/A,FALSE,"Tickmarks"}</definedName>
    <definedName name="חוללל" localSheetId="10" hidden="1">{#N/A,#N/A,FALSE,"Aging Summary";#N/A,#N/A,FALSE,"Ratio Analysis";#N/A,#N/A,FALSE,"Test 120 Day Accts";#N/A,#N/A,FALSE,"Tickmarks"}</definedName>
    <definedName name="חוללל" localSheetId="29" hidden="1">{#N/A,#N/A,FALSE,"Aging Summary";#N/A,#N/A,FALSE,"Ratio Analysis";#N/A,#N/A,FALSE,"Test 120 Day Accts";#N/A,#N/A,FALSE,"Tickmarks"}</definedName>
    <definedName name="חוללל" localSheetId="28" hidden="1">{#N/A,#N/A,FALSE,"Aging Summary";#N/A,#N/A,FALSE,"Ratio Analysis";#N/A,#N/A,FALSE,"Test 120 Day Accts";#N/A,#N/A,FALSE,"Tickmarks"}</definedName>
    <definedName name="חוללל" localSheetId="11" hidden="1">{#N/A,#N/A,FALSE,"Aging Summary";#N/A,#N/A,FALSE,"Ratio Analysis";#N/A,#N/A,FALSE,"Test 120 Day Accts";#N/A,#N/A,FALSE,"Tickmarks"}</definedName>
    <definedName name="חוללל" localSheetId="36" hidden="1">{#N/A,#N/A,FALSE,"Aging Summary";#N/A,#N/A,FALSE,"Ratio Analysis";#N/A,#N/A,FALSE,"Test 120 Day Accts";#N/A,#N/A,FALSE,"Tickmarks"}</definedName>
    <definedName name="חוללל" localSheetId="18" hidden="1">{#N/A,#N/A,FALSE,"Aging Summary";#N/A,#N/A,FALSE,"Ratio Analysis";#N/A,#N/A,FALSE,"Test 120 Day Accts";#N/A,#N/A,FALSE,"Tickmarks"}</definedName>
    <definedName name="חוללל" localSheetId="38" hidden="1">{#N/A,#N/A,FALSE,"Aging Summary";#N/A,#N/A,FALSE,"Ratio Analysis";#N/A,#N/A,FALSE,"Test 120 Day Accts";#N/A,#N/A,FALSE,"Tickmarks"}</definedName>
    <definedName name="חוללל" hidden="1">{#N/A,#N/A,FALSE,"Aging Summary";#N/A,#N/A,FALSE,"Ratio Analysis";#N/A,#N/A,FALSE,"Test 120 Day Accts";#N/A,#N/A,FALSE,"Tickmarks"}</definedName>
    <definedName name="חח" localSheetId="9" hidden="1">{#N/A,#N/A,FALSE,"מאזן בוחן";"כל_מאזן_בוחן",#N/A,FALSE,"מאזן בוחן"}</definedName>
    <definedName name="חח" localSheetId="51" hidden="1">{#N/A,#N/A,FALSE,"מאזן בוחן";"כל_מאזן_בוחן",#N/A,FALSE,"מאזן בוחן"}</definedName>
    <definedName name="חח" localSheetId="7" hidden="1">{#N/A,#N/A,FALSE,"מאזן בוחן";"כל_מאזן_בוחן",#N/A,FALSE,"מאזן בוחן"}</definedName>
    <definedName name="חח" localSheetId="6" hidden="1">{#N/A,#N/A,FALSE,"מאזן בוחן";"כל_מאזן_בוחן",#N/A,FALSE,"מאזן בוחן"}</definedName>
    <definedName name="חח" localSheetId="10" hidden="1">{#N/A,#N/A,FALSE,"מאזן בוחן";"כל_מאזן_בוחן",#N/A,FALSE,"מאזן בוחן"}</definedName>
    <definedName name="חח" localSheetId="29" hidden="1">{#N/A,#N/A,FALSE,"מאזן בוחן";"כל_מאזן_בוחן",#N/A,FALSE,"מאזן בוחן"}</definedName>
    <definedName name="חח" localSheetId="28" hidden="1">{#N/A,#N/A,FALSE,"מאזן בוחן";"כל_מאזן_בוחן",#N/A,FALSE,"מאזן בוחן"}</definedName>
    <definedName name="חח" localSheetId="11" hidden="1">{#N/A,#N/A,FALSE,"מאזן בוחן";"כל_מאזן_בוחן",#N/A,FALSE,"מאזן בוחן"}</definedName>
    <definedName name="חח" localSheetId="36" hidden="1">{#N/A,#N/A,FALSE,"מאזן בוחן";"כל_מאזן_בוחן",#N/A,FALSE,"מאזן בוחן"}</definedName>
    <definedName name="חח" localSheetId="18" hidden="1">{#N/A,#N/A,FALSE,"מאזן בוחן";"כל_מאזן_בוחן",#N/A,FALSE,"מאזן בוחן"}</definedName>
    <definedName name="חח" hidden="1">{#N/A,#N/A,FALSE,"מאזן בוחן";"כל_מאזן_בוחן",#N/A,FALSE,"מאזן בוחן"}</definedName>
    <definedName name="חייב"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יב"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חיסכון" localSheetId="9" hidden="1">{"Ypl",#N/A,FALSE,"YR";"Ycash",#N/A,FALSE,"YR";"Qpl",#N/A,FALSE,"QTR";"Qcash",#N/A,FALSE,"QTR";"Mpl",#N/A,FALSE,"Month";"Mcash",#N/A,FALSE,"Month";"grph1",#N/A,FALSE,"graphs";"Grph2",#N/A,FALSE,"graphs"}</definedName>
    <definedName name="חיסכון" localSheetId="16" hidden="1">{"Ypl",#N/A,FALSE,"YR";"Ycash",#N/A,FALSE,"YR";"Qpl",#N/A,FALSE,"QTR";"Qcash",#N/A,FALSE,"QTR";"Mpl",#N/A,FALSE,"Month";"Mcash",#N/A,FALSE,"Month";"grph1",#N/A,FALSE,"graphs";"Grph2",#N/A,FALSE,"graphs"}</definedName>
    <definedName name="חיסכון" localSheetId="10" hidden="1">{"Ypl",#N/A,FALSE,"YR";"Ycash",#N/A,FALSE,"YR";"Qpl",#N/A,FALSE,"QTR";"Qcash",#N/A,FALSE,"QTR";"Mpl",#N/A,FALSE,"Month";"Mcash",#N/A,FALSE,"Month";"grph1",#N/A,FALSE,"graphs";"Grph2",#N/A,FALSE,"graphs"}</definedName>
    <definedName name="חיסכון" localSheetId="11" hidden="1">{"Ypl",#N/A,FALSE,"YR";"Ycash",#N/A,FALSE,"YR";"Qpl",#N/A,FALSE,"QTR";"Qcash",#N/A,FALSE,"QTR";"Mpl",#N/A,FALSE,"Month";"Mcash",#N/A,FALSE,"Month";"grph1",#N/A,FALSE,"graphs";"Grph2",#N/A,FALSE,"graphs"}</definedName>
    <definedName name="חיסכון" localSheetId="18" hidden="1">{"Ypl",#N/A,FALSE,"YR";"Ycash",#N/A,FALSE,"YR";"Qpl",#N/A,FALSE,"QTR";"Qcash",#N/A,FALSE,"QTR";"Mpl",#N/A,FALSE,"Month";"Mcash",#N/A,FALSE,"Month";"grph1",#N/A,FALSE,"graphs";"Grph2",#N/A,FALSE,"graphs"}</definedName>
    <definedName name="חיסכון" localSheetId="38" hidden="1">{"Ypl",#N/A,FALSE,"YR";"Ycash",#N/A,FALSE,"YR";"Qpl",#N/A,FALSE,"QTR";"Qcash",#N/A,FALSE,"QTR";"Mpl",#N/A,FALSE,"Month";"Mcash",#N/A,FALSE,"Month";"grph1",#N/A,FALSE,"graphs";"Grph2",#N/A,FALSE,"graphs"}</definedName>
    <definedName name="חיסכון" hidden="1">{"Ypl",#N/A,FALSE,"YR";"Ycash",#N/A,FALSE,"YR";"Qpl",#N/A,FALSE,"QTR";"Qcash",#N/A,FALSE,"QTR";"Mpl",#N/A,FALSE,"Month";"Mcash",#N/A,FALSE,"Month";"grph1",#N/A,FALSE,"graphs";"Grph2",#N/A,FALSE,"graphs"}</definedName>
    <definedName name="חלךלליע" localSheetId="9" hidden="1">{"two",#N/A,FALSE,"Sheet1";"three",#N/A,FALSE,"Sheet1";"one",#N/A,FALSE,"Sheet1"}</definedName>
    <definedName name="חלךלליע" localSheetId="51" hidden="1">{"two",#N/A,FALSE,"Sheet1";"three",#N/A,FALSE,"Sheet1";"one",#N/A,FALSE,"Sheet1"}</definedName>
    <definedName name="חלךלליע" localSheetId="7" hidden="1">{"two",#N/A,FALSE,"Sheet1";"three",#N/A,FALSE,"Sheet1";"one",#N/A,FALSE,"Sheet1"}</definedName>
    <definedName name="חלךלליע" localSheetId="6" hidden="1">{"two",#N/A,FALSE,"Sheet1";"three",#N/A,FALSE,"Sheet1";"one",#N/A,FALSE,"Sheet1"}</definedName>
    <definedName name="חלךלליע" localSheetId="16" hidden="1">{"two",#N/A,FALSE,"Sheet1";"three",#N/A,FALSE,"Sheet1";"one",#N/A,FALSE,"Sheet1"}</definedName>
    <definedName name="חלךלליע" localSheetId="10" hidden="1">{"two",#N/A,FALSE,"Sheet1";"three",#N/A,FALSE,"Sheet1";"one",#N/A,FALSE,"Sheet1"}</definedName>
    <definedName name="חלךלליע" localSheetId="29" hidden="1">{"two",#N/A,FALSE,"Sheet1";"three",#N/A,FALSE,"Sheet1";"one",#N/A,FALSE,"Sheet1"}</definedName>
    <definedName name="חלךלליע" localSheetId="28" hidden="1">{"two",#N/A,FALSE,"Sheet1";"three",#N/A,FALSE,"Sheet1";"one",#N/A,FALSE,"Sheet1"}</definedName>
    <definedName name="חלךלליע" localSheetId="11" hidden="1">{"two",#N/A,FALSE,"Sheet1";"three",#N/A,FALSE,"Sheet1";"one",#N/A,FALSE,"Sheet1"}</definedName>
    <definedName name="חלךלליע" localSheetId="36" hidden="1">{"two",#N/A,FALSE,"Sheet1";"three",#N/A,FALSE,"Sheet1";"one",#N/A,FALSE,"Sheet1"}</definedName>
    <definedName name="חלךלליע" localSheetId="18" hidden="1">{"two",#N/A,FALSE,"Sheet1";"three",#N/A,FALSE,"Sheet1";"one",#N/A,FALSE,"Sheet1"}</definedName>
    <definedName name="חלךלליע" localSheetId="38" hidden="1">{"two",#N/A,FALSE,"Sheet1";"three",#N/A,FALSE,"Sheet1";"one",#N/A,FALSE,"Sheet1"}</definedName>
    <definedName name="חלךלליע" hidden="1">{"two",#N/A,FALSE,"Sheet1";"three",#N/A,FALSE,"Sheet1";"one",#N/A,FALSE,"Sheet1"}</definedName>
    <definedName name="יחחח" localSheetId="35" hidden="1">{#N/A,#N/A,FALSE,"משביר ישראל מאוחד"}</definedName>
    <definedName name="יחחח" localSheetId="31" hidden="1">{#N/A,#N/A,FALSE,"משביר ישראל מאוחד"}</definedName>
    <definedName name="יחחח" localSheetId="9" hidden="1">{#N/A,#N/A,FALSE,"משביר ישראל מאוחד"}</definedName>
    <definedName name="יחחח" localSheetId="30" hidden="1">{#N/A,#N/A,FALSE,"משביר ישראל מאוחד"}</definedName>
    <definedName name="יחחח" localSheetId="51" hidden="1">{#N/A,#N/A,FALSE,"משביר ישראל מאוחד"}</definedName>
    <definedName name="יחחח" localSheetId="7" hidden="1">{#N/A,#N/A,FALSE,"משביר ישראל מאוחד"}</definedName>
    <definedName name="יחחח" localSheetId="33" hidden="1">{#N/A,#N/A,FALSE,"משביר ישראל מאוחד"}</definedName>
    <definedName name="יחחח" localSheetId="6" hidden="1">{#N/A,#N/A,FALSE,"משביר ישראל מאוחד"}</definedName>
    <definedName name="יחחח" localSheetId="16" hidden="1">{#N/A,#N/A,FALSE,"משביר ישראל מאוחד"}</definedName>
    <definedName name="יחחח" localSheetId="10" hidden="1">{#N/A,#N/A,FALSE,"משביר ישראל מאוחד"}</definedName>
    <definedName name="יחחח" localSheetId="29" hidden="1">{#N/A,#N/A,FALSE,"משביר ישראל מאוחד"}</definedName>
    <definedName name="יחחח" localSheetId="28" hidden="1">{#N/A,#N/A,FALSE,"משביר ישראל מאוחד"}</definedName>
    <definedName name="יחחח" localSheetId="11" hidden="1">{#N/A,#N/A,FALSE,"משביר ישראל מאוחד"}</definedName>
    <definedName name="יחחח" localSheetId="36" hidden="1">{#N/A,#N/A,FALSE,"משביר ישראל מאוחד"}</definedName>
    <definedName name="יחחח" localSheetId="32" hidden="1">{#N/A,#N/A,FALSE,"משביר ישראל מאוחד"}</definedName>
    <definedName name="יחחח" localSheetId="18" hidden="1">{#N/A,#N/A,FALSE,"משביר ישראל מאוחד"}</definedName>
    <definedName name="יחחח" localSheetId="38" hidden="1">{#N/A,#N/A,FALSE,"משביר ישראל מאוחד"}</definedName>
    <definedName name="יחחח" hidden="1">{#N/A,#N/A,FALSE,"משביר ישראל מאוחד"}</definedName>
    <definedName name="יי" localSheetId="35" hidden="1">{#N/A,#N/A,FALSE,"מאזן";#N/A,#N/A,FALSE,"רווהפ";#N/A,#N/A,FALSE,"שינויים בהון";#N/A,#N/A,FALSE,"תזרים";#N/A,#N/A,FALSE,"נספח - התאמות";#N/A,#N/A,FALSE,"ני""ע לתזרים";#N/A,#N/A,FALSE,"פירוטים לדוחות"}</definedName>
    <definedName name="יי" localSheetId="31" hidden="1">{#N/A,#N/A,FALSE,"מאזן";#N/A,#N/A,FALSE,"רווהפ";#N/A,#N/A,FALSE,"שינויים בהון";#N/A,#N/A,FALSE,"תזרים";#N/A,#N/A,FALSE,"נספח - התאמות";#N/A,#N/A,FALSE,"ני""ע לתזרים";#N/A,#N/A,FALSE,"פירוטים לדוחות"}</definedName>
    <definedName name="יי" localSheetId="9" hidden="1">{#N/A,#N/A,FALSE,"מאזן";#N/A,#N/A,FALSE,"רווהפ";#N/A,#N/A,FALSE,"שינויים בהון";#N/A,#N/A,FALSE,"תזרים";#N/A,#N/A,FALSE,"נספח - התאמות";#N/A,#N/A,FALSE,"ני""ע לתזרים";#N/A,#N/A,FALSE,"פירוטים לדוחות"}</definedName>
    <definedName name="יי" localSheetId="30" hidden="1">{#N/A,#N/A,FALSE,"מאזן";#N/A,#N/A,FALSE,"רווהפ";#N/A,#N/A,FALSE,"שינויים בהון";#N/A,#N/A,FALSE,"תזרים";#N/A,#N/A,FALSE,"נספח - התאמות";#N/A,#N/A,FALSE,"ני""ע לתזרים";#N/A,#N/A,FALSE,"פירוטים לדוחות"}</definedName>
    <definedName name="יי" localSheetId="51" hidden="1">{#N/A,#N/A,FALSE,"מאזן";#N/A,#N/A,FALSE,"רווהפ";#N/A,#N/A,FALSE,"שינויים בהון";#N/A,#N/A,FALSE,"תזרים";#N/A,#N/A,FALSE,"נספח - התאמות";#N/A,#N/A,FALSE,"ני""ע לתזרים";#N/A,#N/A,FALSE,"פירוטים לדוחות"}</definedName>
    <definedName name="יי" localSheetId="7" hidden="1">{#N/A,#N/A,FALSE,"מאזן";#N/A,#N/A,FALSE,"רווהפ";#N/A,#N/A,FALSE,"שינויים בהון";#N/A,#N/A,FALSE,"תזרים";#N/A,#N/A,FALSE,"נספח - התאמות";#N/A,#N/A,FALSE,"ני""ע לתזרים";#N/A,#N/A,FALSE,"פירוטים לדוחות"}</definedName>
    <definedName name="יי" localSheetId="33" hidden="1">{#N/A,#N/A,FALSE,"מאזן";#N/A,#N/A,FALSE,"רווהפ";#N/A,#N/A,FALSE,"שינויים בהון";#N/A,#N/A,FALSE,"תזרים";#N/A,#N/A,FALSE,"נספח - התאמות";#N/A,#N/A,FALSE,"ני""ע לתזרים";#N/A,#N/A,FALSE,"פירוטים לדוחות"}</definedName>
    <definedName name="יי" localSheetId="6" hidden="1">{#N/A,#N/A,FALSE,"מאזן";#N/A,#N/A,FALSE,"רווהפ";#N/A,#N/A,FALSE,"שינויים בהון";#N/A,#N/A,FALSE,"תזרים";#N/A,#N/A,FALSE,"נספח - התאמות";#N/A,#N/A,FALSE,"ני""ע לתזרים";#N/A,#N/A,FALSE,"פירוטים לדוחות"}</definedName>
    <definedName name="יי" localSheetId="16" hidden="1">{#N/A,#N/A,FALSE,"מאזן";#N/A,#N/A,FALSE,"רווהפ";#N/A,#N/A,FALSE,"שינויים בהון";#N/A,#N/A,FALSE,"תזרים";#N/A,#N/A,FALSE,"נספח - התאמות";#N/A,#N/A,FALSE,"ני""ע לתזרים";#N/A,#N/A,FALSE,"פירוטים לדוחות"}</definedName>
    <definedName name="יי" localSheetId="10" hidden="1">{#N/A,#N/A,FALSE,"מאזן";#N/A,#N/A,FALSE,"רווהפ";#N/A,#N/A,FALSE,"שינויים בהון";#N/A,#N/A,FALSE,"תזרים";#N/A,#N/A,FALSE,"נספח - התאמות";#N/A,#N/A,FALSE,"ני""ע לתזרים";#N/A,#N/A,FALSE,"פירוטים לדוחות"}</definedName>
    <definedName name="יי" localSheetId="29" hidden="1">{#N/A,#N/A,FALSE,"מאזן";#N/A,#N/A,FALSE,"רווהפ";#N/A,#N/A,FALSE,"שינויים בהון";#N/A,#N/A,FALSE,"תזרים";#N/A,#N/A,FALSE,"נספח - התאמות";#N/A,#N/A,FALSE,"ני""ע לתזרים";#N/A,#N/A,FALSE,"פירוטים לדוחות"}</definedName>
    <definedName name="יי" localSheetId="28" hidden="1">{#N/A,#N/A,FALSE,"מאזן";#N/A,#N/A,FALSE,"רווהפ";#N/A,#N/A,FALSE,"שינויים בהון";#N/A,#N/A,FALSE,"תזרים";#N/A,#N/A,FALSE,"נספח - התאמות";#N/A,#N/A,FALSE,"ני""ע לתזרים";#N/A,#N/A,FALSE,"פירוטים לדוחות"}</definedName>
    <definedName name="יי" localSheetId="11" hidden="1">{#N/A,#N/A,FALSE,"מאזן";#N/A,#N/A,FALSE,"רווהפ";#N/A,#N/A,FALSE,"שינויים בהון";#N/A,#N/A,FALSE,"תזרים";#N/A,#N/A,FALSE,"נספח - התאמות";#N/A,#N/A,FALSE,"ני""ע לתזרים";#N/A,#N/A,FALSE,"פירוטים לדוחות"}</definedName>
    <definedName name="יי" localSheetId="36" hidden="1">{#N/A,#N/A,FALSE,"מאזן";#N/A,#N/A,FALSE,"רווהפ";#N/A,#N/A,FALSE,"שינויים בהון";#N/A,#N/A,FALSE,"תזרים";#N/A,#N/A,FALSE,"נספח - התאמות";#N/A,#N/A,FALSE,"ני""ע לתזרים";#N/A,#N/A,FALSE,"פירוטים לדוחות"}</definedName>
    <definedName name="יי" localSheetId="32" hidden="1">{#N/A,#N/A,FALSE,"מאזן";#N/A,#N/A,FALSE,"רווהפ";#N/A,#N/A,FALSE,"שינויים בהון";#N/A,#N/A,FALSE,"תזרים";#N/A,#N/A,FALSE,"נספח - התאמות";#N/A,#N/A,FALSE,"ני""ע לתזרים";#N/A,#N/A,FALSE,"פירוטים לדוחות"}</definedName>
    <definedName name="יי" localSheetId="18" hidden="1">{#N/A,#N/A,FALSE,"מאזן";#N/A,#N/A,FALSE,"רווהפ";#N/A,#N/A,FALSE,"שינויים בהון";#N/A,#N/A,FALSE,"תזרים";#N/A,#N/A,FALSE,"נספח - התאמות";#N/A,#N/A,FALSE,"ני""ע לתזרים";#N/A,#N/A,FALSE,"פירוטים לדוחות"}</definedName>
    <definedName name="יי" localSheetId="38" hidden="1">{#N/A,#N/A,FALSE,"מאזן";#N/A,#N/A,FALSE,"רווהפ";#N/A,#N/A,FALSE,"שינויים בהון";#N/A,#N/A,FALSE,"תזרים";#N/A,#N/A,FALSE,"נספח - התאמות";#N/A,#N/A,FALSE,"ני""ע לתזרים";#N/A,#N/A,FALSE,"פירוטים לדוחות"}</definedName>
    <definedName name="יי" hidden="1">{#N/A,#N/A,FALSE,"מאזן";#N/A,#N/A,FALSE,"רווהפ";#N/A,#N/A,FALSE,"שינויים בהון";#N/A,#N/A,FALSE,"תזרים";#N/A,#N/A,FALSE,"נספח - התאמות";#N/A,#N/A,FALSE,"ני""ע לתזרים";#N/A,#N/A,FALSE,"פירוטים לדוחות"}</definedName>
    <definedName name="יי_1" localSheetId="9" hidden="1">{"דוח מס",#N/A,FALSE,"דוח מס";"תאום הוצ",#N/A,FALSE,"דוח מס";"מס ביתר",#N/A,FALSE,"דוח מס"}</definedName>
    <definedName name="יי_1" localSheetId="16" hidden="1">{"דוח מס",#N/A,FALSE,"דוח מס";"תאום הוצ",#N/A,FALSE,"דוח מס";"מס ביתר",#N/A,FALSE,"דוח מס"}</definedName>
    <definedName name="יי_1" localSheetId="10" hidden="1">{"דוח מס",#N/A,FALSE,"דוח מס";"תאום הוצ",#N/A,FALSE,"דוח מס";"מס ביתר",#N/A,FALSE,"דוח מס"}</definedName>
    <definedName name="יי_1" localSheetId="11" hidden="1">{"דוח מס",#N/A,FALSE,"דוח מס";"תאום הוצ",#N/A,FALSE,"דוח מס";"מס ביתר",#N/A,FALSE,"דוח מס"}</definedName>
    <definedName name="יי_1" localSheetId="18" hidden="1">{"דוח מס",#N/A,FALSE,"דוח מס";"תאום הוצ",#N/A,FALSE,"דוח מס";"מס ביתר",#N/A,FALSE,"דוח מס"}</definedName>
    <definedName name="יי_1" localSheetId="38" hidden="1">{"דוח מס",#N/A,FALSE,"דוח מס";"תאום הוצ",#N/A,FALSE,"דוח מס";"מס ביתר",#N/A,FALSE,"דוח מס"}</definedName>
    <definedName name="יי_1" hidden="1">{"דוח מס",#N/A,FALSE,"דוח מס";"תאום הוצ",#N/A,FALSE,"דוח מס";"מס ביתר",#N/A,FALSE,"דוח מס"}</definedName>
    <definedName name="יי_2" localSheetId="9" hidden="1">{"דוח מס",#N/A,FALSE,"דוח מס";"תאום הוצ",#N/A,FALSE,"דוח מס";"מס ביתר",#N/A,FALSE,"דוח מס"}</definedName>
    <definedName name="יי_2" localSheetId="16" hidden="1">{"דוח מס",#N/A,FALSE,"דוח מס";"תאום הוצ",#N/A,FALSE,"דוח מס";"מס ביתר",#N/A,FALSE,"דוח מס"}</definedName>
    <definedName name="יי_2" localSheetId="10" hidden="1">{"דוח מס",#N/A,FALSE,"דוח מס";"תאום הוצ",#N/A,FALSE,"דוח מס";"מס ביתר",#N/A,FALSE,"דוח מס"}</definedName>
    <definedName name="יי_2" localSheetId="11" hidden="1">{"דוח מס",#N/A,FALSE,"דוח מס";"תאום הוצ",#N/A,FALSE,"דוח מס";"מס ביתר",#N/A,FALSE,"דוח מס"}</definedName>
    <definedName name="יי_2" localSheetId="18" hidden="1">{"דוח מס",#N/A,FALSE,"דוח מס";"תאום הוצ",#N/A,FALSE,"דוח מס";"מס ביתר",#N/A,FALSE,"דוח מס"}</definedName>
    <definedName name="יי_2" localSheetId="38" hidden="1">{"דוח מס",#N/A,FALSE,"דוח מס";"תאום הוצ",#N/A,FALSE,"דוח מס";"מס ביתר",#N/A,FALSE,"דוח מס"}</definedName>
    <definedName name="יי_2" hidden="1">{"דוח מס",#N/A,FALSE,"דוח מס";"תאום הוצ",#N/A,FALSE,"דוח מס";"מס ביתר",#N/A,FALSE,"דוח מס"}</definedName>
    <definedName name="ילילחילח" localSheetId="9" hidden="1">#REF!</definedName>
    <definedName name="ילילחילח" localSheetId="10" hidden="1">'NFD CONSO'!#REF!</definedName>
    <definedName name="ילילחילח" localSheetId="11" hidden="1">#REF!</definedName>
    <definedName name="ילילחילח" localSheetId="18" hidden="1">#REF!</definedName>
    <definedName name="ילילחילח" hidden="1">#REF!</definedName>
    <definedName name="יעלועץ"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יעלועץ"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 localSheetId="35" hidden="1">{#N/A,#N/A,FALSE,"TSUM";#N/A,#N/A,FALSE,"shares";#N/A,#N/A,FALSE,"earnout";#N/A,#N/A,FALSE,"Heaty";#N/A,#N/A,FALSE,"self-tend";#N/A,#N/A,FALSE,"self-sum"}</definedName>
    <definedName name="כ" localSheetId="31" hidden="1">{#N/A,#N/A,FALSE,"TSUM";#N/A,#N/A,FALSE,"shares";#N/A,#N/A,FALSE,"earnout";#N/A,#N/A,FALSE,"Heaty";#N/A,#N/A,FALSE,"self-tend";#N/A,#N/A,FALSE,"self-sum"}</definedName>
    <definedName name="כ" localSheetId="9" hidden="1">{#N/A,#N/A,FALSE,"TSUM";#N/A,#N/A,FALSE,"shares";#N/A,#N/A,FALSE,"earnout";#N/A,#N/A,FALSE,"Heaty";#N/A,#N/A,FALSE,"self-tend";#N/A,#N/A,FALSE,"self-sum"}</definedName>
    <definedName name="כ" localSheetId="30" hidden="1">{#N/A,#N/A,FALSE,"TSUM";#N/A,#N/A,FALSE,"shares";#N/A,#N/A,FALSE,"earnout";#N/A,#N/A,FALSE,"Heaty";#N/A,#N/A,FALSE,"self-tend";#N/A,#N/A,FALSE,"self-sum"}</definedName>
    <definedName name="כ" localSheetId="51" hidden="1">{#N/A,#N/A,FALSE,"TSUM";#N/A,#N/A,FALSE,"shares";#N/A,#N/A,FALSE,"earnout";#N/A,#N/A,FALSE,"Heaty";#N/A,#N/A,FALSE,"self-tend";#N/A,#N/A,FALSE,"self-sum"}</definedName>
    <definedName name="כ" localSheetId="7" hidden="1">{#N/A,#N/A,FALSE,"TSUM";#N/A,#N/A,FALSE,"shares";#N/A,#N/A,FALSE,"earnout";#N/A,#N/A,FALSE,"Heaty";#N/A,#N/A,FALSE,"self-tend";#N/A,#N/A,FALSE,"self-sum"}</definedName>
    <definedName name="כ" localSheetId="33" hidden="1">{#N/A,#N/A,FALSE,"TSUM";#N/A,#N/A,FALSE,"shares";#N/A,#N/A,FALSE,"earnout";#N/A,#N/A,FALSE,"Heaty";#N/A,#N/A,FALSE,"self-tend";#N/A,#N/A,FALSE,"self-sum"}</definedName>
    <definedName name="כ" localSheetId="6" hidden="1">{#N/A,#N/A,FALSE,"TSUM";#N/A,#N/A,FALSE,"shares";#N/A,#N/A,FALSE,"earnout";#N/A,#N/A,FALSE,"Heaty";#N/A,#N/A,FALSE,"self-tend";#N/A,#N/A,FALSE,"self-sum"}</definedName>
    <definedName name="כ" localSheetId="16" hidden="1">{#N/A,#N/A,FALSE,"TSUM";#N/A,#N/A,FALSE,"shares";#N/A,#N/A,FALSE,"earnout";#N/A,#N/A,FALSE,"Heaty";#N/A,#N/A,FALSE,"self-tend";#N/A,#N/A,FALSE,"self-sum"}</definedName>
    <definedName name="כ" localSheetId="10" hidden="1">{#N/A,#N/A,FALSE,"TSUM";#N/A,#N/A,FALSE,"shares";#N/A,#N/A,FALSE,"earnout";#N/A,#N/A,FALSE,"Heaty";#N/A,#N/A,FALSE,"self-tend";#N/A,#N/A,FALSE,"self-sum"}</definedName>
    <definedName name="כ" localSheetId="29" hidden="1">{#N/A,#N/A,FALSE,"TSUM";#N/A,#N/A,FALSE,"shares";#N/A,#N/A,FALSE,"earnout";#N/A,#N/A,FALSE,"Heaty";#N/A,#N/A,FALSE,"self-tend";#N/A,#N/A,FALSE,"self-sum"}</definedName>
    <definedName name="כ" localSheetId="28" hidden="1">{#N/A,#N/A,FALSE,"TSUM";#N/A,#N/A,FALSE,"shares";#N/A,#N/A,FALSE,"earnout";#N/A,#N/A,FALSE,"Heaty";#N/A,#N/A,FALSE,"self-tend";#N/A,#N/A,FALSE,"self-sum"}</definedName>
    <definedName name="כ" localSheetId="11" hidden="1">{#N/A,#N/A,FALSE,"TSUM";#N/A,#N/A,FALSE,"shares";#N/A,#N/A,FALSE,"earnout";#N/A,#N/A,FALSE,"Heaty";#N/A,#N/A,FALSE,"self-tend";#N/A,#N/A,FALSE,"self-sum"}</definedName>
    <definedName name="כ" localSheetId="36" hidden="1">{#N/A,#N/A,FALSE,"TSUM";#N/A,#N/A,FALSE,"shares";#N/A,#N/A,FALSE,"earnout";#N/A,#N/A,FALSE,"Heaty";#N/A,#N/A,FALSE,"self-tend";#N/A,#N/A,FALSE,"self-sum"}</definedName>
    <definedName name="כ" localSheetId="32" hidden="1">{#N/A,#N/A,FALSE,"TSUM";#N/A,#N/A,FALSE,"shares";#N/A,#N/A,FALSE,"earnout";#N/A,#N/A,FALSE,"Heaty";#N/A,#N/A,FALSE,"self-tend";#N/A,#N/A,FALSE,"self-sum"}</definedName>
    <definedName name="כ" localSheetId="18" hidden="1">{#N/A,#N/A,FALSE,"TSUM";#N/A,#N/A,FALSE,"shares";#N/A,#N/A,FALSE,"earnout";#N/A,#N/A,FALSE,"Heaty";#N/A,#N/A,FALSE,"self-tend";#N/A,#N/A,FALSE,"self-sum"}</definedName>
    <definedName name="כ" localSheetId="38" hidden="1">{#N/A,#N/A,FALSE,"TSUM";#N/A,#N/A,FALSE,"shares";#N/A,#N/A,FALSE,"earnout";#N/A,#N/A,FALSE,"Heaty";#N/A,#N/A,FALSE,"self-tend";#N/A,#N/A,FALSE,"self-sum"}</definedName>
    <definedName name="כ" hidden="1">{#N/A,#N/A,FALSE,"TSUM";#N/A,#N/A,FALSE,"shares";#N/A,#N/A,FALSE,"earnout";#N/A,#N/A,FALSE,"Heaty";#N/A,#N/A,FALSE,"self-tend";#N/A,#N/A,FALSE,"self-sum"}</definedName>
    <definedName name="כגכ" localSheetId="35" hidden="1">{#N/A,#N/A,FALSE,"AD_Purchase";#N/A,#N/A,FALSE,"Credit";#N/A,#N/A,FALSE,"PF Acquisition";#N/A,#N/A,FALSE,"PF Offering"}</definedName>
    <definedName name="כגכ" localSheetId="31" hidden="1">{#N/A,#N/A,FALSE,"AD_Purchase";#N/A,#N/A,FALSE,"Credit";#N/A,#N/A,FALSE,"PF Acquisition";#N/A,#N/A,FALSE,"PF Offering"}</definedName>
    <definedName name="כגכ" localSheetId="9" hidden="1">{#N/A,#N/A,FALSE,"AD_Purchase";#N/A,#N/A,FALSE,"Credit";#N/A,#N/A,FALSE,"PF Acquisition";#N/A,#N/A,FALSE,"PF Offering"}</definedName>
    <definedName name="כגכ" localSheetId="30" hidden="1">{#N/A,#N/A,FALSE,"AD_Purchase";#N/A,#N/A,FALSE,"Credit";#N/A,#N/A,FALSE,"PF Acquisition";#N/A,#N/A,FALSE,"PF Offering"}</definedName>
    <definedName name="כגכ" localSheetId="51" hidden="1">{#N/A,#N/A,FALSE,"AD_Purchase";#N/A,#N/A,FALSE,"Credit";#N/A,#N/A,FALSE,"PF Acquisition";#N/A,#N/A,FALSE,"PF Offering"}</definedName>
    <definedName name="כגכ" localSheetId="7" hidden="1">{#N/A,#N/A,FALSE,"AD_Purchase";#N/A,#N/A,FALSE,"Credit";#N/A,#N/A,FALSE,"PF Acquisition";#N/A,#N/A,FALSE,"PF Offering"}</definedName>
    <definedName name="כגכ" localSheetId="33" hidden="1">{#N/A,#N/A,FALSE,"AD_Purchase";#N/A,#N/A,FALSE,"Credit";#N/A,#N/A,FALSE,"PF Acquisition";#N/A,#N/A,FALSE,"PF Offering"}</definedName>
    <definedName name="כגכ" localSheetId="6" hidden="1">{#N/A,#N/A,FALSE,"AD_Purchase";#N/A,#N/A,FALSE,"Credit";#N/A,#N/A,FALSE,"PF Acquisition";#N/A,#N/A,FALSE,"PF Offering"}</definedName>
    <definedName name="כגכ" localSheetId="16" hidden="1">{#N/A,#N/A,FALSE,"AD_Purchase";#N/A,#N/A,FALSE,"Credit";#N/A,#N/A,FALSE,"PF Acquisition";#N/A,#N/A,FALSE,"PF Offering"}</definedName>
    <definedName name="כגכ" localSheetId="10" hidden="1">{#N/A,#N/A,FALSE,"AD_Purchase";#N/A,#N/A,FALSE,"Credit";#N/A,#N/A,FALSE,"PF Acquisition";#N/A,#N/A,FALSE,"PF Offering"}</definedName>
    <definedName name="כגכ" localSheetId="29" hidden="1">{#N/A,#N/A,FALSE,"AD_Purchase";#N/A,#N/A,FALSE,"Credit";#N/A,#N/A,FALSE,"PF Acquisition";#N/A,#N/A,FALSE,"PF Offering"}</definedName>
    <definedName name="כגכ" localSheetId="28" hidden="1">{#N/A,#N/A,FALSE,"AD_Purchase";#N/A,#N/A,FALSE,"Credit";#N/A,#N/A,FALSE,"PF Acquisition";#N/A,#N/A,FALSE,"PF Offering"}</definedName>
    <definedName name="כגכ" localSheetId="11" hidden="1">{#N/A,#N/A,FALSE,"AD_Purchase";#N/A,#N/A,FALSE,"Credit";#N/A,#N/A,FALSE,"PF Acquisition";#N/A,#N/A,FALSE,"PF Offering"}</definedName>
    <definedName name="כגכ" localSheetId="36" hidden="1">{#N/A,#N/A,FALSE,"AD_Purchase";#N/A,#N/A,FALSE,"Credit";#N/A,#N/A,FALSE,"PF Acquisition";#N/A,#N/A,FALSE,"PF Offering"}</definedName>
    <definedName name="כגכ" localSheetId="32" hidden="1">{#N/A,#N/A,FALSE,"AD_Purchase";#N/A,#N/A,FALSE,"Credit";#N/A,#N/A,FALSE,"PF Acquisition";#N/A,#N/A,FALSE,"PF Offering"}</definedName>
    <definedName name="כגכ" localSheetId="18" hidden="1">{#N/A,#N/A,FALSE,"AD_Purchase";#N/A,#N/A,FALSE,"Credit";#N/A,#N/A,FALSE,"PF Acquisition";#N/A,#N/A,FALSE,"PF Offering"}</definedName>
    <definedName name="כגכ" localSheetId="38" hidden="1">{#N/A,#N/A,FALSE,"AD_Purchase";#N/A,#N/A,FALSE,"Credit";#N/A,#N/A,FALSE,"PF Acquisition";#N/A,#N/A,FALSE,"PF Offering"}</definedName>
    <definedName name="כגכ" hidden="1">{#N/A,#N/A,FALSE,"AD_Purchase";#N/A,#N/A,FALSE,"Credit";#N/A,#N/A,FALSE,"PF Acquisition";#N/A,#N/A,FALSE,"PF Offering"}</definedName>
    <definedName name="כגכג" localSheetId="35" hidden="1">{#N/A,#N/A,FALSE,"Aging Summary";#N/A,#N/A,FALSE,"Ratio Analysis";#N/A,#N/A,FALSE,"Test 120 Day Accts";#N/A,#N/A,FALSE,"Tickmarks"}</definedName>
    <definedName name="כגכג" localSheetId="31" hidden="1">{#N/A,#N/A,FALSE,"Aging Summary";#N/A,#N/A,FALSE,"Ratio Analysis";#N/A,#N/A,FALSE,"Test 120 Day Accts";#N/A,#N/A,FALSE,"Tickmarks"}</definedName>
    <definedName name="כגכג" localSheetId="9" hidden="1">{#N/A,#N/A,FALSE,"Aging Summary";#N/A,#N/A,FALSE,"Ratio Analysis";#N/A,#N/A,FALSE,"Test 120 Day Accts";#N/A,#N/A,FALSE,"Tickmarks"}</definedName>
    <definedName name="כגכג" localSheetId="30" hidden="1">{#N/A,#N/A,FALSE,"Aging Summary";#N/A,#N/A,FALSE,"Ratio Analysis";#N/A,#N/A,FALSE,"Test 120 Day Accts";#N/A,#N/A,FALSE,"Tickmarks"}</definedName>
    <definedName name="כגכג" localSheetId="51" hidden="1">{#N/A,#N/A,FALSE,"Aging Summary";#N/A,#N/A,FALSE,"Ratio Analysis";#N/A,#N/A,FALSE,"Test 120 Day Accts";#N/A,#N/A,FALSE,"Tickmarks"}</definedName>
    <definedName name="כגכג" localSheetId="7" hidden="1">{#N/A,#N/A,FALSE,"Aging Summary";#N/A,#N/A,FALSE,"Ratio Analysis";#N/A,#N/A,FALSE,"Test 120 Day Accts";#N/A,#N/A,FALSE,"Tickmarks"}</definedName>
    <definedName name="כגכג" localSheetId="33" hidden="1">{#N/A,#N/A,FALSE,"Aging Summary";#N/A,#N/A,FALSE,"Ratio Analysis";#N/A,#N/A,FALSE,"Test 120 Day Accts";#N/A,#N/A,FALSE,"Tickmarks"}</definedName>
    <definedName name="כגכג" localSheetId="6" hidden="1">{#N/A,#N/A,FALSE,"Aging Summary";#N/A,#N/A,FALSE,"Ratio Analysis";#N/A,#N/A,FALSE,"Test 120 Day Accts";#N/A,#N/A,FALSE,"Tickmarks"}</definedName>
    <definedName name="כגכג" localSheetId="16" hidden="1">{#N/A,#N/A,FALSE,"Aging Summary";#N/A,#N/A,FALSE,"Ratio Analysis";#N/A,#N/A,FALSE,"Test 120 Day Accts";#N/A,#N/A,FALSE,"Tickmarks"}</definedName>
    <definedName name="כגכג" localSheetId="10" hidden="1">{#N/A,#N/A,FALSE,"Aging Summary";#N/A,#N/A,FALSE,"Ratio Analysis";#N/A,#N/A,FALSE,"Test 120 Day Accts";#N/A,#N/A,FALSE,"Tickmarks"}</definedName>
    <definedName name="כגכג" localSheetId="29" hidden="1">{#N/A,#N/A,FALSE,"Aging Summary";#N/A,#N/A,FALSE,"Ratio Analysis";#N/A,#N/A,FALSE,"Test 120 Day Accts";#N/A,#N/A,FALSE,"Tickmarks"}</definedName>
    <definedName name="כגכג" localSheetId="28" hidden="1">{#N/A,#N/A,FALSE,"Aging Summary";#N/A,#N/A,FALSE,"Ratio Analysis";#N/A,#N/A,FALSE,"Test 120 Day Accts";#N/A,#N/A,FALSE,"Tickmarks"}</definedName>
    <definedName name="כגכג" localSheetId="11" hidden="1">{#N/A,#N/A,FALSE,"Aging Summary";#N/A,#N/A,FALSE,"Ratio Analysis";#N/A,#N/A,FALSE,"Test 120 Day Accts";#N/A,#N/A,FALSE,"Tickmarks"}</definedName>
    <definedName name="כגכג" localSheetId="36" hidden="1">{#N/A,#N/A,FALSE,"Aging Summary";#N/A,#N/A,FALSE,"Ratio Analysis";#N/A,#N/A,FALSE,"Test 120 Day Accts";#N/A,#N/A,FALSE,"Tickmarks"}</definedName>
    <definedName name="כגכג" localSheetId="32" hidden="1">{#N/A,#N/A,FALSE,"Aging Summary";#N/A,#N/A,FALSE,"Ratio Analysis";#N/A,#N/A,FALSE,"Test 120 Day Accts";#N/A,#N/A,FALSE,"Tickmarks"}</definedName>
    <definedName name="כגכג" localSheetId="18" hidden="1">{#N/A,#N/A,FALSE,"Aging Summary";#N/A,#N/A,FALSE,"Ratio Analysis";#N/A,#N/A,FALSE,"Test 120 Day Accts";#N/A,#N/A,FALSE,"Tickmarks"}</definedName>
    <definedName name="כגכג" localSheetId="38" hidden="1">{#N/A,#N/A,FALSE,"Aging Summary";#N/A,#N/A,FALSE,"Ratio Analysis";#N/A,#N/A,FALSE,"Test 120 Day Accts";#N/A,#N/A,FALSE,"Tickmarks"}</definedName>
    <definedName name="כגכג" hidden="1">{#N/A,#N/A,FALSE,"Aging Summary";#N/A,#N/A,FALSE,"Ratio Analysis";#N/A,#N/A,FALSE,"Test 120 Day Accts";#N/A,#N/A,FALSE,"Tickmarks"}</definedName>
    <definedName name="כגכגכ" localSheetId="35" hidden="1">{#N/A,#N/A,FALSE,"AD_Purchase";#N/A,#N/A,FALSE,"Credit";#N/A,#N/A,FALSE,"PF Acquisition";#N/A,#N/A,FALSE,"PF Offering"}</definedName>
    <definedName name="כגכגכ" localSheetId="31" hidden="1">{#N/A,#N/A,FALSE,"AD_Purchase";#N/A,#N/A,FALSE,"Credit";#N/A,#N/A,FALSE,"PF Acquisition";#N/A,#N/A,FALSE,"PF Offering"}</definedName>
    <definedName name="כגכגכ" localSheetId="9" hidden="1">{#N/A,#N/A,FALSE,"AD_Purchase";#N/A,#N/A,FALSE,"Credit";#N/A,#N/A,FALSE,"PF Acquisition";#N/A,#N/A,FALSE,"PF Offering"}</definedName>
    <definedName name="כגכגכ" localSheetId="30" hidden="1">{#N/A,#N/A,FALSE,"AD_Purchase";#N/A,#N/A,FALSE,"Credit";#N/A,#N/A,FALSE,"PF Acquisition";#N/A,#N/A,FALSE,"PF Offering"}</definedName>
    <definedName name="כגכגכ" localSheetId="51" hidden="1">{#N/A,#N/A,FALSE,"AD_Purchase";#N/A,#N/A,FALSE,"Credit";#N/A,#N/A,FALSE,"PF Acquisition";#N/A,#N/A,FALSE,"PF Offering"}</definedName>
    <definedName name="כגכגכ" localSheetId="7" hidden="1">{#N/A,#N/A,FALSE,"AD_Purchase";#N/A,#N/A,FALSE,"Credit";#N/A,#N/A,FALSE,"PF Acquisition";#N/A,#N/A,FALSE,"PF Offering"}</definedName>
    <definedName name="כגכגכ" localSheetId="33" hidden="1">{#N/A,#N/A,FALSE,"AD_Purchase";#N/A,#N/A,FALSE,"Credit";#N/A,#N/A,FALSE,"PF Acquisition";#N/A,#N/A,FALSE,"PF Offering"}</definedName>
    <definedName name="כגכגכ" localSheetId="6" hidden="1">{#N/A,#N/A,FALSE,"AD_Purchase";#N/A,#N/A,FALSE,"Credit";#N/A,#N/A,FALSE,"PF Acquisition";#N/A,#N/A,FALSE,"PF Offering"}</definedName>
    <definedName name="כגכגכ" localSheetId="16" hidden="1">{#N/A,#N/A,FALSE,"AD_Purchase";#N/A,#N/A,FALSE,"Credit";#N/A,#N/A,FALSE,"PF Acquisition";#N/A,#N/A,FALSE,"PF Offering"}</definedName>
    <definedName name="כגכגכ" localSheetId="10" hidden="1">{#N/A,#N/A,FALSE,"AD_Purchase";#N/A,#N/A,FALSE,"Credit";#N/A,#N/A,FALSE,"PF Acquisition";#N/A,#N/A,FALSE,"PF Offering"}</definedName>
    <definedName name="כגכגכ" localSheetId="29" hidden="1">{#N/A,#N/A,FALSE,"AD_Purchase";#N/A,#N/A,FALSE,"Credit";#N/A,#N/A,FALSE,"PF Acquisition";#N/A,#N/A,FALSE,"PF Offering"}</definedName>
    <definedName name="כגכגכ" localSheetId="28" hidden="1">{#N/A,#N/A,FALSE,"AD_Purchase";#N/A,#N/A,FALSE,"Credit";#N/A,#N/A,FALSE,"PF Acquisition";#N/A,#N/A,FALSE,"PF Offering"}</definedName>
    <definedName name="כגכגכ" localSheetId="11" hidden="1">{#N/A,#N/A,FALSE,"AD_Purchase";#N/A,#N/A,FALSE,"Credit";#N/A,#N/A,FALSE,"PF Acquisition";#N/A,#N/A,FALSE,"PF Offering"}</definedName>
    <definedName name="כגכגכ" localSheetId="36" hidden="1">{#N/A,#N/A,FALSE,"AD_Purchase";#N/A,#N/A,FALSE,"Credit";#N/A,#N/A,FALSE,"PF Acquisition";#N/A,#N/A,FALSE,"PF Offering"}</definedName>
    <definedName name="כגכגכ" localSheetId="32" hidden="1">{#N/A,#N/A,FALSE,"AD_Purchase";#N/A,#N/A,FALSE,"Credit";#N/A,#N/A,FALSE,"PF Acquisition";#N/A,#N/A,FALSE,"PF Offering"}</definedName>
    <definedName name="כגכגכ" localSheetId="18" hidden="1">{#N/A,#N/A,FALSE,"AD_Purchase";#N/A,#N/A,FALSE,"Credit";#N/A,#N/A,FALSE,"PF Acquisition";#N/A,#N/A,FALSE,"PF Offering"}</definedName>
    <definedName name="כגכגכ" localSheetId="38" hidden="1">{#N/A,#N/A,FALSE,"AD_Purchase";#N/A,#N/A,FALSE,"Credit";#N/A,#N/A,FALSE,"PF Acquisition";#N/A,#N/A,FALSE,"PF Offering"}</definedName>
    <definedName name="כגכגכ" hidden="1">{#N/A,#N/A,FALSE,"AD_Purchase";#N/A,#N/A,FALSE,"Credit";#N/A,#N/A,FALSE,"PF Acquisition";#N/A,#N/A,FALSE,"PF Offering"}</definedName>
    <definedName name="כגעכגעכ" localSheetId="35" hidden="1">{#N/A,#N/A,TRUE,"Cover letter";#N/A,#N/A,TRUE,"Definitions";#N/A,#N/A,TRUE,"financial data";#N/A,#N/A,TRUE,"general data"}</definedName>
    <definedName name="כגעכגעכ" localSheetId="31" hidden="1">{#N/A,#N/A,TRUE,"Cover letter";#N/A,#N/A,TRUE,"Definitions";#N/A,#N/A,TRUE,"financial data";#N/A,#N/A,TRUE,"general data"}</definedName>
    <definedName name="כגעכגעכ" localSheetId="9" hidden="1">{#N/A,#N/A,TRUE,"Cover letter";#N/A,#N/A,TRUE,"Definitions";#N/A,#N/A,TRUE,"financial data";#N/A,#N/A,TRUE,"general data"}</definedName>
    <definedName name="כגעכגעכ" localSheetId="30" hidden="1">{#N/A,#N/A,TRUE,"Cover letter";#N/A,#N/A,TRUE,"Definitions";#N/A,#N/A,TRUE,"financial data";#N/A,#N/A,TRUE,"general data"}</definedName>
    <definedName name="כגעכגעכ" localSheetId="51" hidden="1">{#N/A,#N/A,TRUE,"Cover letter";#N/A,#N/A,TRUE,"Definitions";#N/A,#N/A,TRUE,"financial data";#N/A,#N/A,TRUE,"general data"}</definedName>
    <definedName name="כגעכגעכ" localSheetId="7" hidden="1">{#N/A,#N/A,TRUE,"Cover letter";#N/A,#N/A,TRUE,"Definitions";#N/A,#N/A,TRUE,"financial data";#N/A,#N/A,TRUE,"general data"}</definedName>
    <definedName name="כגעכגעכ" localSheetId="33" hidden="1">{#N/A,#N/A,TRUE,"Cover letter";#N/A,#N/A,TRUE,"Definitions";#N/A,#N/A,TRUE,"financial data";#N/A,#N/A,TRUE,"general data"}</definedName>
    <definedName name="כגעכגעכ" localSheetId="6" hidden="1">{#N/A,#N/A,TRUE,"Cover letter";#N/A,#N/A,TRUE,"Definitions";#N/A,#N/A,TRUE,"financial data";#N/A,#N/A,TRUE,"general data"}</definedName>
    <definedName name="כגעכגעכ" localSheetId="16" hidden="1">{#N/A,#N/A,TRUE,"Cover letter";#N/A,#N/A,TRUE,"Definitions";#N/A,#N/A,TRUE,"financial data";#N/A,#N/A,TRUE,"general data"}</definedName>
    <definedName name="כגעכגעכ" localSheetId="10" hidden="1">{#N/A,#N/A,TRUE,"Cover letter";#N/A,#N/A,TRUE,"Definitions";#N/A,#N/A,TRUE,"financial data";#N/A,#N/A,TRUE,"general data"}</definedName>
    <definedName name="כגעכגעכ" localSheetId="29" hidden="1">{#N/A,#N/A,TRUE,"Cover letter";#N/A,#N/A,TRUE,"Definitions";#N/A,#N/A,TRUE,"financial data";#N/A,#N/A,TRUE,"general data"}</definedName>
    <definedName name="כגעכגעכ" localSheetId="28" hidden="1">{#N/A,#N/A,TRUE,"Cover letter";#N/A,#N/A,TRUE,"Definitions";#N/A,#N/A,TRUE,"financial data";#N/A,#N/A,TRUE,"general data"}</definedName>
    <definedName name="כגעכגעכ" localSheetId="11" hidden="1">{#N/A,#N/A,TRUE,"Cover letter";#N/A,#N/A,TRUE,"Definitions";#N/A,#N/A,TRUE,"financial data";#N/A,#N/A,TRUE,"general data"}</definedName>
    <definedName name="כגעכגעכ" localSheetId="36" hidden="1">{#N/A,#N/A,TRUE,"Cover letter";#N/A,#N/A,TRUE,"Definitions";#N/A,#N/A,TRUE,"financial data";#N/A,#N/A,TRUE,"general data"}</definedName>
    <definedName name="כגעכגעכ" localSheetId="32" hidden="1">{#N/A,#N/A,TRUE,"Cover letter";#N/A,#N/A,TRUE,"Definitions";#N/A,#N/A,TRUE,"financial data";#N/A,#N/A,TRUE,"general data"}</definedName>
    <definedName name="כגעכגעכ" localSheetId="18" hidden="1">{#N/A,#N/A,TRUE,"Cover letter";#N/A,#N/A,TRUE,"Definitions";#N/A,#N/A,TRUE,"financial data";#N/A,#N/A,TRUE,"general data"}</definedName>
    <definedName name="כגעכגעכ" localSheetId="38" hidden="1">{#N/A,#N/A,TRUE,"Cover letter";#N/A,#N/A,TRUE,"Definitions";#N/A,#N/A,TRUE,"financial data";#N/A,#N/A,TRUE,"general data"}</definedName>
    <definedName name="כגעכגעכ" hidden="1">{#N/A,#N/A,TRUE,"Cover letter";#N/A,#N/A,TRUE,"Definitions";#N/A,#N/A,TRUE,"financial data";#N/A,#N/A,TRUE,"general data"}</definedName>
    <definedName name="כדגכ" localSheetId="9" hidden="1">{"two",#N/A,FALSE,"Sheet1";"three",#N/A,FALSE,"Sheet1";"one",#N/A,FALSE,"Sheet1"}</definedName>
    <definedName name="כדגכ" localSheetId="51" hidden="1">{"two",#N/A,FALSE,"Sheet1";"three",#N/A,FALSE,"Sheet1";"one",#N/A,FALSE,"Sheet1"}</definedName>
    <definedName name="כדגכ" localSheetId="7" hidden="1">{"two",#N/A,FALSE,"Sheet1";"three",#N/A,FALSE,"Sheet1";"one",#N/A,FALSE,"Sheet1"}</definedName>
    <definedName name="כדגכ" localSheetId="6" hidden="1">{"two",#N/A,FALSE,"Sheet1";"three",#N/A,FALSE,"Sheet1";"one",#N/A,FALSE,"Sheet1"}</definedName>
    <definedName name="כדגכ" localSheetId="16" hidden="1">{"two",#N/A,FALSE,"Sheet1";"three",#N/A,FALSE,"Sheet1";"one",#N/A,FALSE,"Sheet1"}</definedName>
    <definedName name="כדגכ" localSheetId="10" hidden="1">{"two",#N/A,FALSE,"Sheet1";"three",#N/A,FALSE,"Sheet1";"one",#N/A,FALSE,"Sheet1"}</definedName>
    <definedName name="כדגכ" localSheetId="29" hidden="1">{"two",#N/A,FALSE,"Sheet1";"three",#N/A,FALSE,"Sheet1";"one",#N/A,FALSE,"Sheet1"}</definedName>
    <definedName name="כדגכ" localSheetId="28" hidden="1">{"two",#N/A,FALSE,"Sheet1";"three",#N/A,FALSE,"Sheet1";"one",#N/A,FALSE,"Sheet1"}</definedName>
    <definedName name="כדגכ" localSheetId="11" hidden="1">{"two",#N/A,FALSE,"Sheet1";"three",#N/A,FALSE,"Sheet1";"one",#N/A,FALSE,"Sheet1"}</definedName>
    <definedName name="כדגכ" localSheetId="36" hidden="1">{"two",#N/A,FALSE,"Sheet1";"three",#N/A,FALSE,"Sheet1";"one",#N/A,FALSE,"Sheet1"}</definedName>
    <definedName name="כדגכ" localSheetId="18" hidden="1">{"two",#N/A,FALSE,"Sheet1";"three",#N/A,FALSE,"Sheet1";"one",#N/A,FALSE,"Sheet1"}</definedName>
    <definedName name="כדגכ" localSheetId="38" hidden="1">{"two",#N/A,FALSE,"Sheet1";"three",#N/A,FALSE,"Sheet1";"one",#N/A,FALSE,"Sheet1"}</definedName>
    <definedName name="כדגכ" hidden="1">{"two",#N/A,FALSE,"Sheet1";"three",#N/A,FALSE,"Sheet1";"one",#N/A,FALSE,"Sheet1"}</definedName>
    <definedName name="כט" localSheetId="9" hidden="1">{"תזרים מזומנים",#N/A,FALSE,"תזרים מזומנים";"דוח תזרים",#N/A,FALSE,"תזרים מזומנים";"נספח",#N/A,FALSE,"תזרים מזומנים"}</definedName>
    <definedName name="כט" localSheetId="16" hidden="1">{"תזרים מזומנים",#N/A,FALSE,"תזרים מזומנים";"דוח תזרים",#N/A,FALSE,"תזרים מזומנים";"נספח",#N/A,FALSE,"תזרים מזומנים"}</definedName>
    <definedName name="כט" localSheetId="10" hidden="1">{"תזרים מזומנים",#N/A,FALSE,"תזרים מזומנים";"דוח תזרים",#N/A,FALSE,"תזרים מזומנים";"נספח",#N/A,FALSE,"תזרים מזומנים"}</definedName>
    <definedName name="כט" localSheetId="11" hidden="1">{"תזרים מזומנים",#N/A,FALSE,"תזרים מזומנים";"דוח תזרים",#N/A,FALSE,"תזרים מזומנים";"נספח",#N/A,FALSE,"תזרים מזומנים"}</definedName>
    <definedName name="כט" localSheetId="18" hidden="1">{"תזרים מזומנים",#N/A,FALSE,"תזרים מזומנים";"דוח תזרים",#N/A,FALSE,"תזרים מזומנים";"נספח",#N/A,FALSE,"תזרים מזומנים"}</definedName>
    <definedName name="כט" localSheetId="38" hidden="1">{"תזרים מזומנים",#N/A,FALSE,"תזרים מזומנים";"דוח תזרים",#N/A,FALSE,"תזרים מזומנים";"נספח",#N/A,FALSE,"תזרים מזומנים"}</definedName>
    <definedName name="כט" hidden="1">{"תזרים מזומנים",#N/A,FALSE,"תזרים מזומנים";"דוח תזרים",#N/A,FALSE,"תזרים מזומנים";"נספח",#N/A,FALSE,"תזרים מזומנים"}</definedName>
    <definedName name="כט_1" localSheetId="9" hidden="1">{"תזרים מזומנים",#N/A,FALSE,"תזרים מזומנים";"דוח תזרים",#N/A,FALSE,"תזרים מזומנים";"נספח",#N/A,FALSE,"תזרים מזומנים"}</definedName>
    <definedName name="כט_1" localSheetId="16" hidden="1">{"תזרים מזומנים",#N/A,FALSE,"תזרים מזומנים";"דוח תזרים",#N/A,FALSE,"תזרים מזומנים";"נספח",#N/A,FALSE,"תזרים מזומנים"}</definedName>
    <definedName name="כט_1" localSheetId="10" hidden="1">{"תזרים מזומנים",#N/A,FALSE,"תזרים מזומנים";"דוח תזרים",#N/A,FALSE,"תזרים מזומנים";"נספח",#N/A,FALSE,"תזרים מזומנים"}</definedName>
    <definedName name="כט_1" localSheetId="11" hidden="1">{"תזרים מזומנים",#N/A,FALSE,"תזרים מזומנים";"דוח תזרים",#N/A,FALSE,"תזרים מזומנים";"נספח",#N/A,FALSE,"תזרים מזומנים"}</definedName>
    <definedName name="כט_1" localSheetId="18" hidden="1">{"תזרים מזומנים",#N/A,FALSE,"תזרים מזומנים";"דוח תזרים",#N/A,FALSE,"תזרים מזומנים";"נספח",#N/A,FALSE,"תזרים מזומנים"}</definedName>
    <definedName name="כט_1" localSheetId="38" hidden="1">{"תזרים מזומנים",#N/A,FALSE,"תזרים מזומנים";"דוח תזרים",#N/A,FALSE,"תזרים מזומנים";"נספח",#N/A,FALSE,"תזרים מזומנים"}</definedName>
    <definedName name="כט_1" hidden="1">{"תזרים מזומנים",#N/A,FALSE,"תזרים מזומנים";"דוח תזרים",#N/A,FALSE,"תזרים מזומנים";"נספח",#N/A,FALSE,"תזרים מזומנים"}</definedName>
    <definedName name="כט_2" localSheetId="9" hidden="1">{"תזרים מזומנים",#N/A,FALSE,"תזרים מזומנים";"דוח תזרים",#N/A,FALSE,"תזרים מזומנים";"נספח",#N/A,FALSE,"תזרים מזומנים"}</definedName>
    <definedName name="כט_2" localSheetId="16" hidden="1">{"תזרים מזומנים",#N/A,FALSE,"תזרים מזומנים";"דוח תזרים",#N/A,FALSE,"תזרים מזומנים";"נספח",#N/A,FALSE,"תזרים מזומנים"}</definedName>
    <definedName name="כט_2" localSheetId="10" hidden="1">{"תזרים מזומנים",#N/A,FALSE,"תזרים מזומנים";"דוח תזרים",#N/A,FALSE,"תזרים מזומנים";"נספח",#N/A,FALSE,"תזרים מזומנים"}</definedName>
    <definedName name="כט_2" localSheetId="11" hidden="1">{"תזרים מזומנים",#N/A,FALSE,"תזרים מזומנים";"דוח תזרים",#N/A,FALSE,"תזרים מזומנים";"נספח",#N/A,FALSE,"תזרים מזומנים"}</definedName>
    <definedName name="כט_2" localSheetId="18" hidden="1">{"תזרים מזומנים",#N/A,FALSE,"תזרים מזומנים";"דוח תזרים",#N/A,FALSE,"תזרים מזומנים";"נספח",#N/A,FALSE,"תזרים מזומנים"}</definedName>
    <definedName name="כט_2" localSheetId="38" hidden="1">{"תזרים מזומנים",#N/A,FALSE,"תזרים מזומנים";"דוח תזרים",#N/A,FALSE,"תזרים מזומנים";"נספח",#N/A,FALSE,"תזרים מזומנים"}</definedName>
    <definedName name="כט_2" hidden="1">{"תזרים מזומנים",#N/A,FALSE,"תזרים מזומנים";"דוח תזרים",#N/A,FALSE,"תזרים מזומנים";"נספח",#N/A,FALSE,"תזרים מזומנים"}</definedName>
    <definedName name="ככ" localSheetId="9" hidden="1">{#N/A,#N/A,FALSE,"מאזן בוחן";"כל_מאזן_בוחן",#N/A,FALSE,"מאזן בוחן"}</definedName>
    <definedName name="ככ" localSheetId="16" hidden="1">{#N/A,#N/A,FALSE,"מאזן בוחן";"כל_מאזן_בוחן",#N/A,FALSE,"מאזן בוחן"}</definedName>
    <definedName name="ככ" localSheetId="10" hidden="1">{#N/A,#N/A,FALSE,"מאזן בוחן";"כל_מאזן_בוחן",#N/A,FALSE,"מאזן בוחן"}</definedName>
    <definedName name="ככ" localSheetId="11" hidden="1">{#N/A,#N/A,FALSE,"מאזן בוחן";"כל_מאזן_בוחן",#N/A,FALSE,"מאזן בוחן"}</definedName>
    <definedName name="ככ" localSheetId="18" hidden="1">{#N/A,#N/A,FALSE,"מאזן בוחן";"כל_מאזן_בוחן",#N/A,FALSE,"מאזן בוחן"}</definedName>
    <definedName name="ככ" localSheetId="38" hidden="1">{#N/A,#N/A,FALSE,"מאזן בוחן";"כל_מאזן_בוחן",#N/A,FALSE,"מאזן בוחן"}</definedName>
    <definedName name="ככ" hidden="1">{#N/A,#N/A,FALSE,"מאזן בוחן";"כל_מאזן_בוחן",#N/A,FALSE,"מאזן בוחן"}</definedName>
    <definedName name="ככ12" localSheetId="9" hidden="1">{"P&amp;L",#N/A,TRUE,"Summary";"Bal",#N/A,TRUE,"Summary";"Cash",#N/A,TRUE,"Summary"}</definedName>
    <definedName name="ככ12" localSheetId="16" hidden="1">{"P&amp;L",#N/A,TRUE,"Summary";"Bal",#N/A,TRUE,"Summary";"Cash",#N/A,TRUE,"Summary"}</definedName>
    <definedName name="ככ12" localSheetId="10" hidden="1">{"P&amp;L",#N/A,TRUE,"Summary";"Bal",#N/A,TRUE,"Summary";"Cash",#N/A,TRUE,"Summary"}</definedName>
    <definedName name="ככ12" localSheetId="11" hidden="1">{"P&amp;L",#N/A,TRUE,"Summary";"Bal",#N/A,TRUE,"Summary";"Cash",#N/A,TRUE,"Summary"}</definedName>
    <definedName name="ככ12" localSheetId="18" hidden="1">{"P&amp;L",#N/A,TRUE,"Summary";"Bal",#N/A,TRUE,"Summary";"Cash",#N/A,TRUE,"Summary"}</definedName>
    <definedName name="ככ12" localSheetId="38" hidden="1">{"P&amp;L",#N/A,TRUE,"Summary";"Bal",#N/A,TRUE,"Summary";"Cash",#N/A,TRUE,"Summary"}</definedName>
    <definedName name="ככ12" hidden="1">{"P&amp;L",#N/A,TRUE,"Summary";"Bal",#N/A,TRUE,"Summary";"Cash",#N/A,TRUE,"Summary"}</definedName>
    <definedName name="כככ" localSheetId="9" hidden="1">{"אקטיב",#N/A,FALSE,"אקטיב";"חייבים",#N/A,FALSE,"אקטיב";"פסיב",#N/A,FALSE,"אקטיב";"זכאים",#N/A,FALSE,"אקטיב";"עתודה לפיצויים",#N/A,FALSE,"אקטיב"}</definedName>
    <definedName name="כככ" localSheetId="16" hidden="1">{"אקטיב",#N/A,FALSE,"אקטיב";"חייבים",#N/A,FALSE,"אקטיב";"פסיב",#N/A,FALSE,"אקטיב";"זכאים",#N/A,FALSE,"אקטיב";"עתודה לפיצויים",#N/A,FALSE,"אקטיב"}</definedName>
    <definedName name="כככ" localSheetId="10" hidden="1">{"אקטיב",#N/A,FALSE,"אקטיב";"חייבים",#N/A,FALSE,"אקטיב";"פסיב",#N/A,FALSE,"אקטיב";"זכאים",#N/A,FALSE,"אקטיב";"עתודה לפיצויים",#N/A,FALSE,"אקטיב"}</definedName>
    <definedName name="כככ" localSheetId="11" hidden="1">{"אקטיב",#N/A,FALSE,"אקטיב";"חייבים",#N/A,FALSE,"אקטיב";"פסיב",#N/A,FALSE,"אקטיב";"זכאים",#N/A,FALSE,"אקטיב";"עתודה לפיצויים",#N/A,FALSE,"אקטיב"}</definedName>
    <definedName name="כככ" localSheetId="18" hidden="1">{"אקטיב",#N/A,FALSE,"אקטיב";"חייבים",#N/A,FALSE,"אקטיב";"פסיב",#N/A,FALSE,"אקטיב";"זכאים",#N/A,FALSE,"אקטיב";"עתודה לפיצויים",#N/A,FALSE,"אקטיב"}</definedName>
    <definedName name="כככ" localSheetId="38" hidden="1">{"אקטיב",#N/A,FALSE,"אקטיב";"חייבים",#N/A,FALSE,"אקטיב";"פסיב",#N/A,FALSE,"אקטיב";"זכאים",#N/A,FALSE,"אקטיב";"עתודה לפיצויים",#N/A,FALSE,"אקטיב"}</definedName>
    <definedName name="כככ" hidden="1">{"אקטיב",#N/A,FALSE,"אקטיב";"חייבים",#N/A,FALSE,"אקטיב";"פסיב",#N/A,FALSE,"אקטיב";"זכאים",#N/A,FALSE,"אקטיב";"עתודה לפיצויים",#N/A,FALSE,"אקטיב"}</definedName>
    <definedName name="כככ_1" localSheetId="9" hidden="1">{"אקטיב",#N/A,FALSE,"אקטיב";"חייבים",#N/A,FALSE,"אקטיב";"פסיב",#N/A,FALSE,"אקטיב";"זכאים",#N/A,FALSE,"אקטיב";"עתודה לפיצויים",#N/A,FALSE,"אקטיב"}</definedName>
    <definedName name="כככ_1" localSheetId="16" hidden="1">{"אקטיב",#N/A,FALSE,"אקטיב";"חייבים",#N/A,FALSE,"אקטיב";"פסיב",#N/A,FALSE,"אקטיב";"זכאים",#N/A,FALSE,"אקטיב";"עתודה לפיצויים",#N/A,FALSE,"אקטיב"}</definedName>
    <definedName name="כככ_1" localSheetId="10" hidden="1">{"אקטיב",#N/A,FALSE,"אקטיב";"חייבים",#N/A,FALSE,"אקטיב";"פסיב",#N/A,FALSE,"אקטיב";"זכאים",#N/A,FALSE,"אקטיב";"עתודה לפיצויים",#N/A,FALSE,"אקטיב"}</definedName>
    <definedName name="כככ_1" localSheetId="11" hidden="1">{"אקטיב",#N/A,FALSE,"אקטיב";"חייבים",#N/A,FALSE,"אקטיב";"פסיב",#N/A,FALSE,"אקטיב";"זכאים",#N/A,FALSE,"אקטיב";"עתודה לפיצויים",#N/A,FALSE,"אקטיב"}</definedName>
    <definedName name="כככ_1" localSheetId="18" hidden="1">{"אקטיב",#N/A,FALSE,"אקטיב";"חייבים",#N/A,FALSE,"אקטיב";"פסיב",#N/A,FALSE,"אקטיב";"זכאים",#N/A,FALSE,"אקטיב";"עתודה לפיצויים",#N/A,FALSE,"אקטיב"}</definedName>
    <definedName name="כככ_1" localSheetId="38" hidden="1">{"אקטיב",#N/A,FALSE,"אקטיב";"חייבים",#N/A,FALSE,"אקטיב";"פסיב",#N/A,FALSE,"אקטיב";"זכאים",#N/A,FALSE,"אקטיב";"עתודה לפיצויים",#N/A,FALSE,"אקטיב"}</definedName>
    <definedName name="כככ_1" hidden="1">{"אקטיב",#N/A,FALSE,"אקטיב";"חייבים",#N/A,FALSE,"אקטיב";"פסיב",#N/A,FALSE,"אקטיב";"זכאים",#N/A,FALSE,"אקטיב";"עתודה לפיצויים",#N/A,FALSE,"אקטיב"}</definedName>
    <definedName name="כככ_2" localSheetId="9" hidden="1">{"אקטיב",#N/A,FALSE,"אקטיב";"חייבים",#N/A,FALSE,"אקטיב";"פסיב",#N/A,FALSE,"אקטיב";"זכאים",#N/A,FALSE,"אקטיב";"עתודה לפיצויים",#N/A,FALSE,"אקטיב"}</definedName>
    <definedName name="כככ_2" localSheetId="16" hidden="1">{"אקטיב",#N/A,FALSE,"אקטיב";"חייבים",#N/A,FALSE,"אקטיב";"פסיב",#N/A,FALSE,"אקטיב";"זכאים",#N/A,FALSE,"אקטיב";"עתודה לפיצויים",#N/A,FALSE,"אקטיב"}</definedName>
    <definedName name="כככ_2" localSheetId="10" hidden="1">{"אקטיב",#N/A,FALSE,"אקטיב";"חייבים",#N/A,FALSE,"אקטיב";"פסיב",#N/A,FALSE,"אקטיב";"זכאים",#N/A,FALSE,"אקטיב";"עתודה לפיצויים",#N/A,FALSE,"אקטיב"}</definedName>
    <definedName name="כככ_2" localSheetId="11" hidden="1">{"אקטיב",#N/A,FALSE,"אקטיב";"חייבים",#N/A,FALSE,"אקטיב";"פסיב",#N/A,FALSE,"אקטיב";"זכאים",#N/A,FALSE,"אקטיב";"עתודה לפיצויים",#N/A,FALSE,"אקטיב"}</definedName>
    <definedName name="כככ_2" localSheetId="18" hidden="1">{"אקטיב",#N/A,FALSE,"אקטיב";"חייבים",#N/A,FALSE,"אקטיב";"פסיב",#N/A,FALSE,"אקטיב";"זכאים",#N/A,FALSE,"אקטיב";"עתודה לפיצויים",#N/A,FALSE,"אקטיב"}</definedName>
    <definedName name="כככ_2" localSheetId="38" hidden="1">{"אקטיב",#N/A,FALSE,"אקטיב";"חייבים",#N/A,FALSE,"אקטיב";"פסיב",#N/A,FALSE,"אקטיב";"זכאים",#N/A,FALSE,"אקטיב";"עתודה לפיצויים",#N/A,FALSE,"אקטיב"}</definedName>
    <definedName name="כככ_2" hidden="1">{"אקטיב",#N/A,FALSE,"אקטיב";"חייבים",#N/A,FALSE,"אקטיב";"פסיב",#N/A,FALSE,"אקטיב";"זכאים",#N/A,FALSE,"אקטיב";"עתודה לפיצויים",#N/A,FALSE,"אקטיב"}</definedName>
    <definedName name="ךל" localSheetId="9" hidden="1">{#N/A,#N/A,FALSE,"מאזן בוחן";"כל_מאזן_בוחן",#N/A,FALSE,"מאזן בוחן"}</definedName>
    <definedName name="ךל" localSheetId="51" hidden="1">{#N/A,#N/A,FALSE,"מאזן בוחן";"כל_מאזן_בוחן",#N/A,FALSE,"מאזן בוחן"}</definedName>
    <definedName name="ךל" localSheetId="7" hidden="1">{#N/A,#N/A,FALSE,"מאזן בוחן";"כל_מאזן_בוחן",#N/A,FALSE,"מאזן בוחן"}</definedName>
    <definedName name="ךל" localSheetId="6" hidden="1">{#N/A,#N/A,FALSE,"מאזן בוחן";"כל_מאזן_בוחן",#N/A,FALSE,"מאזן בוחן"}</definedName>
    <definedName name="כל" localSheetId="16" hidden="1">{"רווה נומינלי",#N/A,FALSE,"רווח והפסד-נומינלי";"הנהלה וכלליות נומינלי",#N/A,FALSE,"רווח והפסד-נומינלי";"אחרות נומינלי",#N/A,FALSE,"רווח והפסד-נומינלי"}</definedName>
    <definedName name="ךל" localSheetId="10" hidden="1">{#N/A,#N/A,FALSE,"מאזן בוחן";"כל_מאזן_בוחן",#N/A,FALSE,"מאזן בוחן"}</definedName>
    <definedName name="ךל" localSheetId="29" hidden="1">{#N/A,#N/A,FALSE,"מאזן בוחן";"כל_מאזן_בוחן",#N/A,FALSE,"מאזן בוחן"}</definedName>
    <definedName name="ךל" localSheetId="28" hidden="1">{#N/A,#N/A,FALSE,"מאזן בוחן";"כל_מאזן_בוחן",#N/A,FALSE,"מאזן בוחן"}</definedName>
    <definedName name="ךל" localSheetId="11" hidden="1">{#N/A,#N/A,FALSE,"מאזן בוחן";"כל_מאזן_בוחן",#N/A,FALSE,"מאזן בוחן"}</definedName>
    <definedName name="ךל" localSheetId="36" hidden="1">{#N/A,#N/A,FALSE,"מאזן בוחן";"כל_מאזן_בוחן",#N/A,FALSE,"מאזן בוחן"}</definedName>
    <definedName name="כל" localSheetId="18" hidden="1">{"רווה נומינלי",#N/A,FALSE,"רווח והפסד-נומינלי";"הנהלה וכלליות נומינלי",#N/A,FALSE,"רווח והפסד-נומינלי";"אחרות נומינלי",#N/A,FALSE,"רווח והפסד-נומינלי"}</definedName>
    <definedName name="כל" localSheetId="38" hidden="1">{"רווה נומינלי",#N/A,FALSE,"רווח והפסד-נומינלי";"הנהלה וכלליות נומינלי",#N/A,FALSE,"רווח והפסד-נומינלי";"אחרות נומינלי",#N/A,FALSE,"רווח והפסד-נומינלי"}</definedName>
    <definedName name="ךל" hidden="1">{#N/A,#N/A,FALSE,"מאזן בוחן";"כל_מאזן_בוחן",#N/A,FALSE,"מאזן בוחן"}</definedName>
    <definedName name="כל_1" localSheetId="9" hidden="1">{"רווה נומינלי",#N/A,FALSE,"רווח והפסד-נומינלי";"הנהלה וכלליות נומינלי",#N/A,FALSE,"רווח והפסד-נומינלי";"אחרות נומינלי",#N/A,FALSE,"רווח והפסד-נומינלי"}</definedName>
    <definedName name="כל_1" localSheetId="16" hidden="1">{"רווה נומינלי",#N/A,FALSE,"רווח והפסד-נומינלי";"הנהלה וכלליות נומינלי",#N/A,FALSE,"רווח והפסד-נומינלי";"אחרות נומינלי",#N/A,FALSE,"רווח והפסד-נומינלי"}</definedName>
    <definedName name="כל_1" localSheetId="10" hidden="1">{"רווה נומינלי",#N/A,FALSE,"רווח והפסד-נומינלי";"הנהלה וכלליות נומינלי",#N/A,FALSE,"רווח והפסד-נומינלי";"אחרות נומינלי",#N/A,FALSE,"רווח והפסד-נומינלי"}</definedName>
    <definedName name="כל_1" localSheetId="11" hidden="1">{"רווה נומינלי",#N/A,FALSE,"רווח והפסד-נומינלי";"הנהלה וכלליות נומינלי",#N/A,FALSE,"רווח והפסד-נומינלי";"אחרות נומינלי",#N/A,FALSE,"רווח והפסד-נומינלי"}</definedName>
    <definedName name="כל_1" localSheetId="18" hidden="1">{"רווה נומינלי",#N/A,FALSE,"רווח והפסד-נומינלי";"הנהלה וכלליות נומינלי",#N/A,FALSE,"רווח והפסד-נומינלי";"אחרות נומינלי",#N/A,FALSE,"רווח והפסד-נומינלי"}</definedName>
    <definedName name="כל_1" localSheetId="38" hidden="1">{"רווה נומינלי",#N/A,FALSE,"רווח והפסד-נומינלי";"הנהלה וכלליות נומינלי",#N/A,FALSE,"רווח והפסד-נומינלי";"אחרות נומינלי",#N/A,FALSE,"רווח והפסד-נומינלי"}</definedName>
    <definedName name="כל_1" hidden="1">{"רווה נומינלי",#N/A,FALSE,"רווח והפסד-נומינלי";"הנהלה וכלליות נומינלי",#N/A,FALSE,"רווח והפסד-נומינלי";"אחרות נומינלי",#N/A,FALSE,"רווח והפסד-נומינלי"}</definedName>
    <definedName name="כל_2" localSheetId="9" hidden="1">{"רווה נומינלי",#N/A,FALSE,"רווח והפסד-נומינלי";"הנהלה וכלליות נומינלי",#N/A,FALSE,"רווח והפסד-נומינלי";"אחרות נומינלי",#N/A,FALSE,"רווח והפסד-נומינלי"}</definedName>
    <definedName name="כל_2" localSheetId="16" hidden="1">{"רווה נומינלי",#N/A,FALSE,"רווח והפסד-נומינלי";"הנהלה וכלליות נומינלי",#N/A,FALSE,"רווח והפסד-נומינלי";"אחרות נומינלי",#N/A,FALSE,"רווח והפסד-נומינלי"}</definedName>
    <definedName name="כל_2" localSheetId="10" hidden="1">{"רווה נומינלי",#N/A,FALSE,"רווח והפסד-נומינלי";"הנהלה וכלליות נומינלי",#N/A,FALSE,"רווח והפסד-נומינלי";"אחרות נומינלי",#N/A,FALSE,"רווח והפסד-נומינלי"}</definedName>
    <definedName name="כל_2" localSheetId="11" hidden="1">{"רווה נומינלי",#N/A,FALSE,"רווח והפסד-נומינלי";"הנהלה וכלליות נומינלי",#N/A,FALSE,"רווח והפסד-נומינלי";"אחרות נומינלי",#N/A,FALSE,"רווח והפסד-נומינלי"}</definedName>
    <definedName name="כל_2" localSheetId="18" hidden="1">{"רווה נומינלי",#N/A,FALSE,"רווח והפסד-נומינלי";"הנהלה וכלליות נומינלי",#N/A,FALSE,"רווח והפסד-נומינלי";"אחרות נומינלי",#N/A,FALSE,"רווח והפסד-נומינלי"}</definedName>
    <definedName name="כל_2" localSheetId="38" hidden="1">{"רווה נומינלי",#N/A,FALSE,"רווח והפסד-נומינלי";"הנהלה וכלליות נומינלי",#N/A,FALSE,"רווח והפסד-נומינלי";"אחרות נומינלי",#N/A,FALSE,"רווח והפסד-נומינלי"}</definedName>
    <definedName name="כל_2" hidden="1">{"רווה נומינלי",#N/A,FALSE,"רווח והפסד-נומינלי";"הנהלה וכלליות נומינלי",#N/A,FALSE,"רווח והפסד-נומינלי";"אחרות נומינלי",#N/A,FALSE,"רווח והפסד-נומינלי"}</definedName>
    <definedName name="כליעכגעכ"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ליעכגעכ"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כעעכע" localSheetId="35" hidden="1">{#N/A,#N/A,FALSE,"Aging Summary";#N/A,#N/A,FALSE,"Ratio Analysis";#N/A,#N/A,FALSE,"Test 120 Day Accts";#N/A,#N/A,FALSE,"Tickmarks"}</definedName>
    <definedName name="כעעכע" localSheetId="31" hidden="1">{#N/A,#N/A,FALSE,"Aging Summary";#N/A,#N/A,FALSE,"Ratio Analysis";#N/A,#N/A,FALSE,"Test 120 Day Accts";#N/A,#N/A,FALSE,"Tickmarks"}</definedName>
    <definedName name="כעעכע" localSheetId="9" hidden="1">{#N/A,#N/A,FALSE,"Aging Summary";#N/A,#N/A,FALSE,"Ratio Analysis";#N/A,#N/A,FALSE,"Test 120 Day Accts";#N/A,#N/A,FALSE,"Tickmarks"}</definedName>
    <definedName name="כעעכע" localSheetId="30" hidden="1">{#N/A,#N/A,FALSE,"Aging Summary";#N/A,#N/A,FALSE,"Ratio Analysis";#N/A,#N/A,FALSE,"Test 120 Day Accts";#N/A,#N/A,FALSE,"Tickmarks"}</definedName>
    <definedName name="כעעכע" localSheetId="51" hidden="1">{#N/A,#N/A,FALSE,"Aging Summary";#N/A,#N/A,FALSE,"Ratio Analysis";#N/A,#N/A,FALSE,"Test 120 Day Accts";#N/A,#N/A,FALSE,"Tickmarks"}</definedName>
    <definedName name="כעעכע" localSheetId="7" hidden="1">{#N/A,#N/A,FALSE,"Aging Summary";#N/A,#N/A,FALSE,"Ratio Analysis";#N/A,#N/A,FALSE,"Test 120 Day Accts";#N/A,#N/A,FALSE,"Tickmarks"}</definedName>
    <definedName name="כעעכע" localSheetId="33" hidden="1">{#N/A,#N/A,FALSE,"Aging Summary";#N/A,#N/A,FALSE,"Ratio Analysis";#N/A,#N/A,FALSE,"Test 120 Day Accts";#N/A,#N/A,FALSE,"Tickmarks"}</definedName>
    <definedName name="כעעכע" localSheetId="6" hidden="1">{#N/A,#N/A,FALSE,"Aging Summary";#N/A,#N/A,FALSE,"Ratio Analysis";#N/A,#N/A,FALSE,"Test 120 Day Accts";#N/A,#N/A,FALSE,"Tickmarks"}</definedName>
    <definedName name="כעעכע" localSheetId="16" hidden="1">{#N/A,#N/A,FALSE,"Aging Summary";#N/A,#N/A,FALSE,"Ratio Analysis";#N/A,#N/A,FALSE,"Test 120 Day Accts";#N/A,#N/A,FALSE,"Tickmarks"}</definedName>
    <definedName name="כעעכע" localSheetId="10" hidden="1">{#N/A,#N/A,FALSE,"Aging Summary";#N/A,#N/A,FALSE,"Ratio Analysis";#N/A,#N/A,FALSE,"Test 120 Day Accts";#N/A,#N/A,FALSE,"Tickmarks"}</definedName>
    <definedName name="כעעכע" localSheetId="29" hidden="1">{#N/A,#N/A,FALSE,"Aging Summary";#N/A,#N/A,FALSE,"Ratio Analysis";#N/A,#N/A,FALSE,"Test 120 Day Accts";#N/A,#N/A,FALSE,"Tickmarks"}</definedName>
    <definedName name="כעעכע" localSheetId="28" hidden="1">{#N/A,#N/A,FALSE,"Aging Summary";#N/A,#N/A,FALSE,"Ratio Analysis";#N/A,#N/A,FALSE,"Test 120 Day Accts";#N/A,#N/A,FALSE,"Tickmarks"}</definedName>
    <definedName name="כעעכע" localSheetId="11" hidden="1">{#N/A,#N/A,FALSE,"Aging Summary";#N/A,#N/A,FALSE,"Ratio Analysis";#N/A,#N/A,FALSE,"Test 120 Day Accts";#N/A,#N/A,FALSE,"Tickmarks"}</definedName>
    <definedName name="כעעכע" localSheetId="36" hidden="1">{#N/A,#N/A,FALSE,"Aging Summary";#N/A,#N/A,FALSE,"Ratio Analysis";#N/A,#N/A,FALSE,"Test 120 Day Accts";#N/A,#N/A,FALSE,"Tickmarks"}</definedName>
    <definedName name="כעעכע" localSheetId="32" hidden="1">{#N/A,#N/A,FALSE,"Aging Summary";#N/A,#N/A,FALSE,"Ratio Analysis";#N/A,#N/A,FALSE,"Test 120 Day Accts";#N/A,#N/A,FALSE,"Tickmarks"}</definedName>
    <definedName name="כעעכע" localSheetId="18" hidden="1">{#N/A,#N/A,FALSE,"Aging Summary";#N/A,#N/A,FALSE,"Ratio Analysis";#N/A,#N/A,FALSE,"Test 120 Day Accts";#N/A,#N/A,FALSE,"Tickmarks"}</definedName>
    <definedName name="כעעכע" localSheetId="38" hidden="1">{#N/A,#N/A,FALSE,"Aging Summary";#N/A,#N/A,FALSE,"Ratio Analysis";#N/A,#N/A,FALSE,"Test 120 Day Accts";#N/A,#N/A,FALSE,"Tickmarks"}</definedName>
    <definedName name="כעעכע" hidden="1">{#N/A,#N/A,FALSE,"Aging Summary";#N/A,#N/A,FALSE,"Ratio Analysis";#N/A,#N/A,FALSE,"Test 120 Day Accts";#N/A,#N/A,FALSE,"Tickmarks"}</definedName>
    <definedName name="ל" localSheetId="9" hidden="1">{"לקוחות",#N/A,TRUE,"מאזן בוחן יצוא";"חיבים ויתרות חובה",#N/A,TRUE,"מאזן בוחן יצוא"}</definedName>
    <definedName name="ל" localSheetId="16" hidden="1">{"לקוחות",#N/A,TRUE,"מאזן בוחן יצוא";"חיבים ויתרות חובה",#N/A,TRUE,"מאזן בוחן יצוא"}</definedName>
    <definedName name="ל" localSheetId="10" hidden="1">{"לקוחות",#N/A,TRUE,"מאזן בוחן יצוא";"חיבים ויתרות חובה",#N/A,TRUE,"מאזן בוחן יצוא"}</definedName>
    <definedName name="ל" localSheetId="11" hidden="1">{"לקוחות",#N/A,TRUE,"מאזן בוחן יצוא";"חיבים ויתרות חובה",#N/A,TRUE,"מאזן בוחן יצוא"}</definedName>
    <definedName name="ל" localSheetId="18" hidden="1">{"לקוחות",#N/A,TRUE,"מאזן בוחן יצוא";"חיבים ויתרות חובה",#N/A,TRUE,"מאזן בוחן יצוא"}</definedName>
    <definedName name="ל" localSheetId="38" hidden="1">{"לקוחות",#N/A,TRUE,"מאזן בוחן יצוא";"חיבים ויתרות חובה",#N/A,TRUE,"מאזן בוחן יצוא"}</definedName>
    <definedName name="ל" hidden="1">{"לקוחות",#N/A,TRUE,"מאזן בוחן יצוא";"חיבים ויתרות חובה",#N/A,TRUE,"מאזן בוחן יצוא"}</definedName>
    <definedName name="ל_1" localSheetId="9" hidden="1">{"אקטיב",#N/A,FALSE,"אקטיב";"חייבים",#N/A,FALSE,"אקטיב";"פסיב",#N/A,FALSE,"אקטיב";"זכאים",#N/A,FALSE,"אקטיב";"עתודה לפיצויים",#N/A,FALSE,"אקטיב"}</definedName>
    <definedName name="ל_1" localSheetId="16" hidden="1">{"אקטיב",#N/A,FALSE,"אקטיב";"חייבים",#N/A,FALSE,"אקטיב";"פסיב",#N/A,FALSE,"אקטיב";"זכאים",#N/A,FALSE,"אקטיב";"עתודה לפיצויים",#N/A,FALSE,"אקטיב"}</definedName>
    <definedName name="ל_1" localSheetId="10" hidden="1">{"אקטיב",#N/A,FALSE,"אקטיב";"חייבים",#N/A,FALSE,"אקטיב";"פסיב",#N/A,FALSE,"אקטיב";"זכאים",#N/A,FALSE,"אקטיב";"עתודה לפיצויים",#N/A,FALSE,"אקטיב"}</definedName>
    <definedName name="ל_1" localSheetId="11" hidden="1">{"אקטיב",#N/A,FALSE,"אקטיב";"חייבים",#N/A,FALSE,"אקטיב";"פסיב",#N/A,FALSE,"אקטיב";"זכאים",#N/A,FALSE,"אקטיב";"עתודה לפיצויים",#N/A,FALSE,"אקטיב"}</definedName>
    <definedName name="ל_1" localSheetId="18" hidden="1">{"אקטיב",#N/A,FALSE,"אקטיב";"חייבים",#N/A,FALSE,"אקטיב";"פסיב",#N/A,FALSE,"אקטיב";"זכאים",#N/A,FALSE,"אקטיב";"עתודה לפיצויים",#N/A,FALSE,"אקטיב"}</definedName>
    <definedName name="ל_1" localSheetId="38" hidden="1">{"אקטיב",#N/A,FALSE,"אקטיב";"חייבים",#N/A,FALSE,"אקטיב";"פסיב",#N/A,FALSE,"אקטיב";"זכאים",#N/A,FALSE,"אקטיב";"עתודה לפיצויים",#N/A,FALSE,"אקטיב"}</definedName>
    <definedName name="ל_1" hidden="1">{"אקטיב",#N/A,FALSE,"אקטיב";"חייבים",#N/A,FALSE,"אקטיב";"פסיב",#N/A,FALSE,"אקטיב";"זכאים",#N/A,FALSE,"אקטיב";"עתודה לפיצויים",#N/A,FALSE,"אקטיב"}</definedName>
    <definedName name="ל_2" localSheetId="9" hidden="1">{"אקטיב",#N/A,FALSE,"אקטיב";"חייבים",#N/A,FALSE,"אקטיב";"פסיב",#N/A,FALSE,"אקטיב";"זכאים",#N/A,FALSE,"אקטיב";"עתודה לפיצויים",#N/A,FALSE,"אקטיב"}</definedName>
    <definedName name="ל_2" localSheetId="16" hidden="1">{"אקטיב",#N/A,FALSE,"אקטיב";"חייבים",#N/A,FALSE,"אקטיב";"פסיב",#N/A,FALSE,"אקטיב";"זכאים",#N/A,FALSE,"אקטיב";"עתודה לפיצויים",#N/A,FALSE,"אקטיב"}</definedName>
    <definedName name="ל_2" localSheetId="10" hidden="1">{"אקטיב",#N/A,FALSE,"אקטיב";"חייבים",#N/A,FALSE,"אקטיב";"פסיב",#N/A,FALSE,"אקטיב";"זכאים",#N/A,FALSE,"אקטיב";"עתודה לפיצויים",#N/A,FALSE,"אקטיב"}</definedName>
    <definedName name="ל_2" localSheetId="11" hidden="1">{"אקטיב",#N/A,FALSE,"אקטיב";"חייבים",#N/A,FALSE,"אקטיב";"פסיב",#N/A,FALSE,"אקטיב";"זכאים",#N/A,FALSE,"אקטיב";"עתודה לפיצויים",#N/A,FALSE,"אקטיב"}</definedName>
    <definedName name="ל_2" localSheetId="18" hidden="1">{"אקטיב",#N/A,FALSE,"אקטיב";"חייבים",#N/A,FALSE,"אקטיב";"פסיב",#N/A,FALSE,"אקטיב";"זכאים",#N/A,FALSE,"אקטיב";"עתודה לפיצויים",#N/A,FALSE,"אקטיב"}</definedName>
    <definedName name="ל_2" localSheetId="38" hidden="1">{"אקטיב",#N/A,FALSE,"אקטיב";"חייבים",#N/A,FALSE,"אקטיב";"פסיב",#N/A,FALSE,"אקטיב";"זכאים",#N/A,FALSE,"אקטיב";"עתודה לפיצויים",#N/A,FALSE,"אקטיב"}</definedName>
    <definedName name="ל_2" hidden="1">{"אקטיב",#N/A,FALSE,"אקטיב";"חייבים",#N/A,FALSE,"אקטיב";"פסיב",#N/A,FALSE,"אקטיב";"זכאים",#N/A,FALSE,"אקטיב";"עתודה לפיצויים",#N/A,FALSE,"אקטיב"}</definedName>
    <definedName name="לבדוקק" localSheetId="9" hidden="1">{"'FORM'!$A$7:$H$11","'FORM'!$A$1:$H$47"}</definedName>
    <definedName name="לבדוקק" localSheetId="16" hidden="1">{"'FORM'!$A$7:$H$11","'FORM'!$A$1:$H$47"}</definedName>
    <definedName name="לבדוקק" localSheetId="10" hidden="1">{"'FORM'!$A$7:$H$11","'FORM'!$A$1:$H$47"}</definedName>
    <definedName name="לבדוקק" localSheetId="11" hidden="1">{"'FORM'!$A$7:$H$11","'FORM'!$A$1:$H$47"}</definedName>
    <definedName name="לבדוקק" localSheetId="18" hidden="1">{"'FORM'!$A$7:$H$11","'FORM'!$A$1:$H$47"}</definedName>
    <definedName name="לבדוקק" localSheetId="38" hidden="1">{"'FORM'!$A$7:$H$11","'FORM'!$A$1:$H$47"}</definedName>
    <definedName name="לבדוקק" hidden="1">{"'FORM'!$A$7:$H$11","'FORM'!$A$1:$H$47"}</definedName>
    <definedName name="לבדוקק12" localSheetId="9" hidden="1">{"'FORM'!$A$7:$H$11","'FORM'!$A$1:$H$47"}</definedName>
    <definedName name="לבדוקק12" localSheetId="16" hidden="1">{"'FORM'!$A$7:$H$11","'FORM'!$A$1:$H$47"}</definedName>
    <definedName name="לבדוקק12" localSheetId="10" hidden="1">{"'FORM'!$A$7:$H$11","'FORM'!$A$1:$H$47"}</definedName>
    <definedName name="לבדוקק12" localSheetId="11" hidden="1">{"'FORM'!$A$7:$H$11","'FORM'!$A$1:$H$47"}</definedName>
    <definedName name="לבדוקק12" localSheetId="18" hidden="1">{"'FORM'!$A$7:$H$11","'FORM'!$A$1:$H$47"}</definedName>
    <definedName name="לבדוקק12" localSheetId="38" hidden="1">{"'FORM'!$A$7:$H$11","'FORM'!$A$1:$H$47"}</definedName>
    <definedName name="לבדוקק12" hidden="1">{"'FORM'!$A$7:$H$11","'FORM'!$A$1:$H$47"}</definedName>
    <definedName name="לח" localSheetId="9" hidden="1">{"אקטיב",#N/A,FALSE,"אקטיב";"חייבים",#N/A,FALSE,"אקטיב";"פסיב",#N/A,FALSE,"אקטיב";"זכאים",#N/A,FALSE,"אקטיב";"עתודה לפיצויים",#N/A,FALSE,"אקטיב"}</definedName>
    <definedName name="לח" localSheetId="16" hidden="1">{"אקטיב",#N/A,FALSE,"אקטיב";"חייבים",#N/A,FALSE,"אקטיב";"פסיב",#N/A,FALSE,"אקטיב";"זכאים",#N/A,FALSE,"אקטיב";"עתודה לפיצויים",#N/A,FALSE,"אקטיב"}</definedName>
    <definedName name="לח" localSheetId="10" hidden="1">{"אקטיב",#N/A,FALSE,"אקטיב";"חייבים",#N/A,FALSE,"אקטיב";"פסיב",#N/A,FALSE,"אקטיב";"זכאים",#N/A,FALSE,"אקטיב";"עתודה לפיצויים",#N/A,FALSE,"אקטיב"}</definedName>
    <definedName name="לח" localSheetId="11" hidden="1">{"אקטיב",#N/A,FALSE,"אקטיב";"חייבים",#N/A,FALSE,"אקטיב";"פסיב",#N/A,FALSE,"אקטיב";"זכאים",#N/A,FALSE,"אקטיב";"עתודה לפיצויים",#N/A,FALSE,"אקטיב"}</definedName>
    <definedName name="לח" localSheetId="18" hidden="1">{"אקטיב",#N/A,FALSE,"אקטיב";"חייבים",#N/A,FALSE,"אקטיב";"פסיב",#N/A,FALSE,"אקטיב";"זכאים",#N/A,FALSE,"אקטיב";"עתודה לפיצויים",#N/A,FALSE,"אקטיב"}</definedName>
    <definedName name="לח" localSheetId="38" hidden="1">{"אקטיב",#N/A,FALSE,"אקטיב";"חייבים",#N/A,FALSE,"אקטיב";"פסיב",#N/A,FALSE,"אקטיב";"זכאים",#N/A,FALSE,"אקטיב";"עתודה לפיצויים",#N/A,FALSE,"אקטיב"}</definedName>
    <definedName name="לח" hidden="1">{"אקטיב",#N/A,FALSE,"אקטיב";"חייבים",#N/A,FALSE,"אקטיב";"פסיב",#N/A,FALSE,"אקטיב";"זכאים",#N/A,FALSE,"אקטיב";"עתודה לפיצויים",#N/A,FALSE,"אקטיב"}</definedName>
    <definedName name="לח_1" localSheetId="9" hidden="1">{"אקטיב",#N/A,FALSE,"אקטיב";"חייבים",#N/A,FALSE,"אקטיב";"פסיב",#N/A,FALSE,"אקטיב";"זכאים",#N/A,FALSE,"אקטיב";"עתודה לפיצויים",#N/A,FALSE,"אקטיב"}</definedName>
    <definedName name="לח_1" localSheetId="16" hidden="1">{"אקטיב",#N/A,FALSE,"אקטיב";"חייבים",#N/A,FALSE,"אקטיב";"פסיב",#N/A,FALSE,"אקטיב";"זכאים",#N/A,FALSE,"אקטיב";"עתודה לפיצויים",#N/A,FALSE,"אקטיב"}</definedName>
    <definedName name="לח_1" localSheetId="10" hidden="1">{"אקטיב",#N/A,FALSE,"אקטיב";"חייבים",#N/A,FALSE,"אקטיב";"פסיב",#N/A,FALSE,"אקטיב";"זכאים",#N/A,FALSE,"אקטיב";"עתודה לפיצויים",#N/A,FALSE,"אקטיב"}</definedName>
    <definedName name="לח_1" localSheetId="11" hidden="1">{"אקטיב",#N/A,FALSE,"אקטיב";"חייבים",#N/A,FALSE,"אקטיב";"פסיב",#N/A,FALSE,"אקטיב";"זכאים",#N/A,FALSE,"אקטיב";"עתודה לפיצויים",#N/A,FALSE,"אקטיב"}</definedName>
    <definedName name="לח_1" localSheetId="18" hidden="1">{"אקטיב",#N/A,FALSE,"אקטיב";"חייבים",#N/A,FALSE,"אקטיב";"פסיב",#N/A,FALSE,"אקטיב";"זכאים",#N/A,FALSE,"אקטיב";"עתודה לפיצויים",#N/A,FALSE,"אקטיב"}</definedName>
    <definedName name="לח_1" localSheetId="38" hidden="1">{"אקטיב",#N/A,FALSE,"אקטיב";"חייבים",#N/A,FALSE,"אקטיב";"פסיב",#N/A,FALSE,"אקטיב";"זכאים",#N/A,FALSE,"אקטיב";"עתודה לפיצויים",#N/A,FALSE,"אקטיב"}</definedName>
    <definedName name="לח_1" hidden="1">{"אקטיב",#N/A,FALSE,"אקטיב";"חייבים",#N/A,FALSE,"אקטיב";"פסיב",#N/A,FALSE,"אקטיב";"זכאים",#N/A,FALSE,"אקטיב";"עתודה לפיצויים",#N/A,FALSE,"אקטיב"}</definedName>
    <definedName name="לח_2" localSheetId="9" hidden="1">{"אקטיב",#N/A,FALSE,"אקטיב";"חייבים",#N/A,FALSE,"אקטיב";"פסיב",#N/A,FALSE,"אקטיב";"זכאים",#N/A,FALSE,"אקטיב";"עתודה לפיצויים",#N/A,FALSE,"אקטיב"}</definedName>
    <definedName name="לח_2" localSheetId="16" hidden="1">{"אקטיב",#N/A,FALSE,"אקטיב";"חייבים",#N/A,FALSE,"אקטיב";"פסיב",#N/A,FALSE,"אקטיב";"זכאים",#N/A,FALSE,"אקטיב";"עתודה לפיצויים",#N/A,FALSE,"אקטיב"}</definedName>
    <definedName name="לח_2" localSheetId="10" hidden="1">{"אקטיב",#N/A,FALSE,"אקטיב";"חייבים",#N/A,FALSE,"אקטיב";"פסיב",#N/A,FALSE,"אקטיב";"זכאים",#N/A,FALSE,"אקטיב";"עתודה לפיצויים",#N/A,FALSE,"אקטיב"}</definedName>
    <definedName name="לח_2" localSheetId="11" hidden="1">{"אקטיב",#N/A,FALSE,"אקטיב";"חייבים",#N/A,FALSE,"אקטיב";"פסיב",#N/A,FALSE,"אקטיב";"זכאים",#N/A,FALSE,"אקטיב";"עתודה לפיצויים",#N/A,FALSE,"אקטיב"}</definedName>
    <definedName name="לח_2" localSheetId="18" hidden="1">{"אקטיב",#N/A,FALSE,"אקטיב";"חייבים",#N/A,FALSE,"אקטיב";"פסיב",#N/A,FALSE,"אקטיב";"זכאים",#N/A,FALSE,"אקטיב";"עתודה לפיצויים",#N/A,FALSE,"אקטיב"}</definedName>
    <definedName name="לח_2" localSheetId="38" hidden="1">{"אקטיב",#N/A,FALSE,"אקטיב";"חייבים",#N/A,FALSE,"אקטיב";"פסיב",#N/A,FALSE,"אקטיב";"זכאים",#N/A,FALSE,"אקטיב";"עתודה לפיצויים",#N/A,FALSE,"אקטיב"}</definedName>
    <definedName name="לח_2" hidden="1">{"אקטיב",#N/A,FALSE,"אקטיב";"חייבים",#N/A,FALSE,"אקטיב";"פסיב",#N/A,FALSE,"אקטיב";"זכאים",#N/A,FALSE,"אקטיב";"עתודה לפיצויים",#N/A,FALSE,"אקטיב"}</definedName>
    <definedName name="לחף" localSheetId="9" hidden="1">{"אקטיב",#N/A,FALSE,"אקטיב";"חייבים",#N/A,FALSE,"אקטיב";"פסיב",#N/A,FALSE,"אקטיב";"זכאים",#N/A,FALSE,"אקטיב";"עתודה לפיצויים",#N/A,FALSE,"אקטיב"}</definedName>
    <definedName name="לחף" localSheetId="16" hidden="1">{"אקטיב",#N/A,FALSE,"אקטיב";"חייבים",#N/A,FALSE,"אקטיב";"פסיב",#N/A,FALSE,"אקטיב";"זכאים",#N/A,FALSE,"אקטיב";"עתודה לפיצויים",#N/A,FALSE,"אקטיב"}</definedName>
    <definedName name="לחף" localSheetId="10" hidden="1">{"אקטיב",#N/A,FALSE,"אקטיב";"חייבים",#N/A,FALSE,"אקטיב";"פסיב",#N/A,FALSE,"אקטיב";"זכאים",#N/A,FALSE,"אקטיב";"עתודה לפיצויים",#N/A,FALSE,"אקטיב"}</definedName>
    <definedName name="לחף" localSheetId="11" hidden="1">{"אקטיב",#N/A,FALSE,"אקטיב";"חייבים",#N/A,FALSE,"אקטיב";"פסיב",#N/A,FALSE,"אקטיב";"זכאים",#N/A,FALSE,"אקטיב";"עתודה לפיצויים",#N/A,FALSE,"אקטיב"}</definedName>
    <definedName name="לחף" localSheetId="18" hidden="1">{"אקטיב",#N/A,FALSE,"אקטיב";"חייבים",#N/A,FALSE,"אקטיב";"פסיב",#N/A,FALSE,"אקטיב";"זכאים",#N/A,FALSE,"אקטיב";"עתודה לפיצויים",#N/A,FALSE,"אקטיב"}</definedName>
    <definedName name="לחף" localSheetId="38" hidden="1">{"אקטיב",#N/A,FALSE,"אקטיב";"חייבים",#N/A,FALSE,"אקטיב";"פסיב",#N/A,FALSE,"אקטיב";"זכאים",#N/A,FALSE,"אקטיב";"עתודה לפיצויים",#N/A,FALSE,"אקטיב"}</definedName>
    <definedName name="לחף" hidden="1">{"אקטיב",#N/A,FALSE,"אקטיב";"חייבים",#N/A,FALSE,"אקטיב";"פסיב",#N/A,FALSE,"אקטיב";"זכאים",#N/A,FALSE,"אקטיב";"עתודה לפיצויים",#N/A,FALSE,"אקטיב"}</definedName>
    <definedName name="לחף_1" localSheetId="9" hidden="1">{"אקטיב",#N/A,FALSE,"אקטיב";"חייבים",#N/A,FALSE,"אקטיב";"פסיב",#N/A,FALSE,"אקטיב";"זכאים",#N/A,FALSE,"אקטיב";"עתודה לפיצויים",#N/A,FALSE,"אקטיב"}</definedName>
    <definedName name="לחף_1" localSheetId="16" hidden="1">{"אקטיב",#N/A,FALSE,"אקטיב";"חייבים",#N/A,FALSE,"אקטיב";"פסיב",#N/A,FALSE,"אקטיב";"זכאים",#N/A,FALSE,"אקטיב";"עתודה לפיצויים",#N/A,FALSE,"אקטיב"}</definedName>
    <definedName name="לחף_1" localSheetId="10" hidden="1">{"אקטיב",#N/A,FALSE,"אקטיב";"חייבים",#N/A,FALSE,"אקטיב";"פסיב",#N/A,FALSE,"אקטיב";"זכאים",#N/A,FALSE,"אקטיב";"עתודה לפיצויים",#N/A,FALSE,"אקטיב"}</definedName>
    <definedName name="לחף_1" localSheetId="11" hidden="1">{"אקטיב",#N/A,FALSE,"אקטיב";"חייבים",#N/A,FALSE,"אקטיב";"פסיב",#N/A,FALSE,"אקטיב";"זכאים",#N/A,FALSE,"אקטיב";"עתודה לפיצויים",#N/A,FALSE,"אקטיב"}</definedName>
    <definedName name="לחף_1" localSheetId="18" hidden="1">{"אקטיב",#N/A,FALSE,"אקטיב";"חייבים",#N/A,FALSE,"אקטיב";"פסיב",#N/A,FALSE,"אקטיב";"זכאים",#N/A,FALSE,"אקטיב";"עתודה לפיצויים",#N/A,FALSE,"אקטיב"}</definedName>
    <definedName name="לחף_1" localSheetId="38" hidden="1">{"אקטיב",#N/A,FALSE,"אקטיב";"חייבים",#N/A,FALSE,"אקטיב";"פסיב",#N/A,FALSE,"אקטיב";"זכאים",#N/A,FALSE,"אקטיב";"עתודה לפיצויים",#N/A,FALSE,"אקטיב"}</definedName>
    <definedName name="לחף_1" hidden="1">{"אקטיב",#N/A,FALSE,"אקטיב";"חייבים",#N/A,FALSE,"אקטיב";"פסיב",#N/A,FALSE,"אקטיב";"זכאים",#N/A,FALSE,"אקטיב";"עתודה לפיצויים",#N/A,FALSE,"אקטיב"}</definedName>
    <definedName name="לחף_2" localSheetId="9" hidden="1">{"אקטיב",#N/A,FALSE,"אקטיב";"חייבים",#N/A,FALSE,"אקטיב";"פסיב",#N/A,FALSE,"אקטיב";"זכאים",#N/A,FALSE,"אקטיב";"עתודה לפיצויים",#N/A,FALSE,"אקטיב"}</definedName>
    <definedName name="לחף_2" localSheetId="16" hidden="1">{"אקטיב",#N/A,FALSE,"אקטיב";"חייבים",#N/A,FALSE,"אקטיב";"פסיב",#N/A,FALSE,"אקטיב";"זכאים",#N/A,FALSE,"אקטיב";"עתודה לפיצויים",#N/A,FALSE,"אקטיב"}</definedName>
    <definedName name="לחף_2" localSheetId="10" hidden="1">{"אקטיב",#N/A,FALSE,"אקטיב";"חייבים",#N/A,FALSE,"אקטיב";"פסיב",#N/A,FALSE,"אקטיב";"זכאים",#N/A,FALSE,"אקטיב";"עתודה לפיצויים",#N/A,FALSE,"אקטיב"}</definedName>
    <definedName name="לחף_2" localSheetId="11" hidden="1">{"אקטיב",#N/A,FALSE,"אקטיב";"חייבים",#N/A,FALSE,"אקטיב";"פסיב",#N/A,FALSE,"אקטיב";"זכאים",#N/A,FALSE,"אקטיב";"עתודה לפיצויים",#N/A,FALSE,"אקטיב"}</definedName>
    <definedName name="לחף_2" localSheetId="18" hidden="1">{"אקטיב",#N/A,FALSE,"אקטיב";"חייבים",#N/A,FALSE,"אקטיב";"פסיב",#N/A,FALSE,"אקטיב";"זכאים",#N/A,FALSE,"אקטיב";"עתודה לפיצויים",#N/A,FALSE,"אקטיב"}</definedName>
    <definedName name="לחף_2" localSheetId="38" hidden="1">{"אקטיב",#N/A,FALSE,"אקטיב";"חייבים",#N/A,FALSE,"אקטיב";"פסיב",#N/A,FALSE,"אקטיב";"זכאים",#N/A,FALSE,"אקטיב";"עתודה לפיצויים",#N/A,FALSE,"אקטיב"}</definedName>
    <definedName name="לחף_2" hidden="1">{"אקטיב",#N/A,FALSE,"אקטיב";"חייבים",#N/A,FALSE,"אקטיב";"פסיב",#N/A,FALSE,"אקטיב";"זכאים",#N/A,FALSE,"אקטיב";"עתודה לפיצויים",#N/A,FALSE,"אקטיב"}</definedName>
    <definedName name="לל" localSheetId="9" hidden="1">{#N/A,#N/A,FALSE,"מאזן בוחן";"כל_מאזן_בוחן",#N/A,FALSE,"מאזן בוחן"}</definedName>
    <definedName name="לל" localSheetId="51" hidden="1">{#N/A,#N/A,FALSE,"מאזן בוחן";"כל_מאזן_בוחן",#N/A,FALSE,"מאזן בוחן"}</definedName>
    <definedName name="לל" localSheetId="7" hidden="1">{#N/A,#N/A,FALSE,"מאזן בוחן";"כל_מאזן_בוחן",#N/A,FALSE,"מאזן בוחן"}</definedName>
    <definedName name="לל" localSheetId="6" hidden="1">{#N/A,#N/A,FALSE,"מאזן בוחן";"כל_מאזן_בוחן",#N/A,FALSE,"מאזן בוחן"}</definedName>
    <definedName name="לל" localSheetId="16" hidden="1">{"אקטיב",#N/A,FALSE,"אקטיב";"חייבים",#N/A,FALSE,"אקטיב";"פסיב",#N/A,FALSE,"אקטיב";"זכאים",#N/A,FALSE,"אקטיב";"עתודה לפיצויים",#N/A,FALSE,"אקטיב"}</definedName>
    <definedName name="לל" localSheetId="10" hidden="1">{#N/A,#N/A,FALSE,"מאזן בוחן";"כל_מאזן_בוחן",#N/A,FALSE,"מאזן בוחן"}</definedName>
    <definedName name="לל" localSheetId="29" hidden="1">{#N/A,#N/A,FALSE,"מאזן בוחן";"כל_מאזן_בוחן",#N/A,FALSE,"מאזן בוחן"}</definedName>
    <definedName name="לל" localSheetId="28" hidden="1">{#N/A,#N/A,FALSE,"מאזן בוחן";"כל_מאזן_בוחן",#N/A,FALSE,"מאזן בוחן"}</definedName>
    <definedName name="לל" localSheetId="11" hidden="1">{#N/A,#N/A,FALSE,"מאזן בוחן";"כל_מאזן_בוחן",#N/A,FALSE,"מאזן בוחן"}</definedName>
    <definedName name="לל" localSheetId="36" hidden="1">{#N/A,#N/A,FALSE,"מאזן בוחן";"כל_מאזן_בוחן",#N/A,FALSE,"מאזן בוחן"}</definedName>
    <definedName name="לל" localSheetId="18" hidden="1">{"אקטיב",#N/A,FALSE,"אקטיב";"חייבים",#N/A,FALSE,"אקטיב";"פסיב",#N/A,FALSE,"אקטיב";"זכאים",#N/A,FALSE,"אקטיב";"עתודה לפיצויים",#N/A,FALSE,"אקטיב"}</definedName>
    <definedName name="לל" localSheetId="38" hidden="1">{"אקטיב",#N/A,FALSE,"אקטיב";"חייבים",#N/A,FALSE,"אקטיב";"פסיב",#N/A,FALSE,"אקטיב";"זכאים",#N/A,FALSE,"אקטיב";"עתודה לפיצויים",#N/A,FALSE,"אקטיב"}</definedName>
    <definedName name="לל" hidden="1">{#N/A,#N/A,FALSE,"מאזן בוחן";"כל_מאזן_בוחן",#N/A,FALSE,"מאזן בוחן"}</definedName>
    <definedName name="לל_1" localSheetId="9" hidden="1">{"אקטיב",#N/A,FALSE,"אקטיב";"חייבים",#N/A,FALSE,"אקטיב";"פסיב",#N/A,FALSE,"אקטיב";"זכאים",#N/A,FALSE,"אקטיב";"עתודה לפיצויים",#N/A,FALSE,"אקטיב"}</definedName>
    <definedName name="לל_1" localSheetId="16" hidden="1">{"אקטיב",#N/A,FALSE,"אקטיב";"חייבים",#N/A,FALSE,"אקטיב";"פסיב",#N/A,FALSE,"אקטיב";"זכאים",#N/A,FALSE,"אקטיב";"עתודה לפיצויים",#N/A,FALSE,"אקטיב"}</definedName>
    <definedName name="לל_1" localSheetId="10" hidden="1">{"אקטיב",#N/A,FALSE,"אקטיב";"חייבים",#N/A,FALSE,"אקטיב";"פסיב",#N/A,FALSE,"אקטיב";"זכאים",#N/A,FALSE,"אקטיב";"עתודה לפיצויים",#N/A,FALSE,"אקטיב"}</definedName>
    <definedName name="לל_1" localSheetId="11" hidden="1">{"אקטיב",#N/A,FALSE,"אקטיב";"חייבים",#N/A,FALSE,"אקטיב";"פסיב",#N/A,FALSE,"אקטיב";"זכאים",#N/A,FALSE,"אקטיב";"עתודה לפיצויים",#N/A,FALSE,"אקטיב"}</definedName>
    <definedName name="לל_1" localSheetId="18" hidden="1">{"אקטיב",#N/A,FALSE,"אקטיב";"חייבים",#N/A,FALSE,"אקטיב";"פסיב",#N/A,FALSE,"אקטיב";"זכאים",#N/A,FALSE,"אקטיב";"עתודה לפיצויים",#N/A,FALSE,"אקטיב"}</definedName>
    <definedName name="לל_1" localSheetId="38" hidden="1">{"אקטיב",#N/A,FALSE,"אקטיב";"חייבים",#N/A,FALSE,"אקטיב";"פסיב",#N/A,FALSE,"אקטיב";"זכאים",#N/A,FALSE,"אקטיב";"עתודה לפיצויים",#N/A,FALSE,"אקטיב"}</definedName>
    <definedName name="לל_1" hidden="1">{"אקטיב",#N/A,FALSE,"אקטיב";"חייבים",#N/A,FALSE,"אקטיב";"פסיב",#N/A,FALSE,"אקטיב";"זכאים",#N/A,FALSE,"אקטיב";"עתודה לפיצויים",#N/A,FALSE,"אקטיב"}</definedName>
    <definedName name="לל_2" localSheetId="9" hidden="1">{"אקטיב",#N/A,FALSE,"אקטיב";"חייבים",#N/A,FALSE,"אקטיב";"פסיב",#N/A,FALSE,"אקטיב";"זכאים",#N/A,FALSE,"אקטיב";"עתודה לפיצויים",#N/A,FALSE,"אקטיב"}</definedName>
    <definedName name="לל_2" localSheetId="16" hidden="1">{"אקטיב",#N/A,FALSE,"אקטיב";"חייבים",#N/A,FALSE,"אקטיב";"פסיב",#N/A,FALSE,"אקטיב";"זכאים",#N/A,FALSE,"אקטיב";"עתודה לפיצויים",#N/A,FALSE,"אקטיב"}</definedName>
    <definedName name="לל_2" localSheetId="10" hidden="1">{"אקטיב",#N/A,FALSE,"אקטיב";"חייבים",#N/A,FALSE,"אקטיב";"פסיב",#N/A,FALSE,"אקטיב";"זכאים",#N/A,FALSE,"אקטיב";"עתודה לפיצויים",#N/A,FALSE,"אקטיב"}</definedName>
    <definedName name="לל_2" localSheetId="11" hidden="1">{"אקטיב",#N/A,FALSE,"אקטיב";"חייבים",#N/A,FALSE,"אקטיב";"פסיב",#N/A,FALSE,"אקטיב";"זכאים",#N/A,FALSE,"אקטיב";"עתודה לפיצויים",#N/A,FALSE,"אקטיב"}</definedName>
    <definedName name="לל_2" localSheetId="18" hidden="1">{"אקטיב",#N/A,FALSE,"אקטיב";"חייבים",#N/A,FALSE,"אקטיב";"פסיב",#N/A,FALSE,"אקטיב";"זכאים",#N/A,FALSE,"אקטיב";"עתודה לפיצויים",#N/A,FALSE,"אקטיב"}</definedName>
    <definedName name="לל_2" localSheetId="38" hidden="1">{"אקטיב",#N/A,FALSE,"אקטיב";"חייבים",#N/A,FALSE,"אקטיב";"פסיב",#N/A,FALSE,"אקטיב";"זכאים",#N/A,FALSE,"אקטיב";"עתודה לפיצויים",#N/A,FALSE,"אקטיב"}</definedName>
    <definedName name="לל_2" hidden="1">{"אקטיב",#N/A,FALSE,"אקטיב";"חייבים",#N/A,FALSE,"אקטיב";"פסיב",#N/A,FALSE,"אקטיב";"זכאים",#N/A,FALSE,"אקטיב";"עתודה לפיצויים",#N/A,FALSE,"אקטיב"}</definedName>
    <definedName name="לקוחות" localSheetId="35" hidden="1">{#N/A,#N/A,FALSE,"Aging Summary";#N/A,#N/A,FALSE,"Ratio Analysis";#N/A,#N/A,FALSE,"Test 120 Day Accts";#N/A,#N/A,FALSE,"Tickmarks"}</definedName>
    <definedName name="לקוחות" localSheetId="31" hidden="1">{#N/A,#N/A,FALSE,"Aging Summary";#N/A,#N/A,FALSE,"Ratio Analysis";#N/A,#N/A,FALSE,"Test 120 Day Accts";#N/A,#N/A,FALSE,"Tickmarks"}</definedName>
    <definedName name="לקוחות" localSheetId="9" hidden="1">{#N/A,#N/A,FALSE,"Aging Summary";#N/A,#N/A,FALSE,"Ratio Analysis";#N/A,#N/A,FALSE,"Test 120 Day Accts";#N/A,#N/A,FALSE,"Tickmarks"}</definedName>
    <definedName name="לקוחות" localSheetId="30" hidden="1">{#N/A,#N/A,FALSE,"Aging Summary";#N/A,#N/A,FALSE,"Ratio Analysis";#N/A,#N/A,FALSE,"Test 120 Day Accts";#N/A,#N/A,FALSE,"Tickmarks"}</definedName>
    <definedName name="לקוחות" localSheetId="51" hidden="1">{#N/A,#N/A,FALSE,"Aging Summary";#N/A,#N/A,FALSE,"Ratio Analysis";#N/A,#N/A,FALSE,"Test 120 Day Accts";#N/A,#N/A,FALSE,"Tickmarks"}</definedName>
    <definedName name="לקוחות" localSheetId="7" hidden="1">{#N/A,#N/A,FALSE,"Aging Summary";#N/A,#N/A,FALSE,"Ratio Analysis";#N/A,#N/A,FALSE,"Test 120 Day Accts";#N/A,#N/A,FALSE,"Tickmarks"}</definedName>
    <definedName name="לקוחות" localSheetId="33" hidden="1">{#N/A,#N/A,FALSE,"Aging Summary";#N/A,#N/A,FALSE,"Ratio Analysis";#N/A,#N/A,FALSE,"Test 120 Day Accts";#N/A,#N/A,FALSE,"Tickmarks"}</definedName>
    <definedName name="לקוחות" localSheetId="6" hidden="1">{#N/A,#N/A,FALSE,"Aging Summary";#N/A,#N/A,FALSE,"Ratio Analysis";#N/A,#N/A,FALSE,"Test 120 Day Accts";#N/A,#N/A,FALSE,"Tickmarks"}</definedName>
    <definedName name="לקוחות" localSheetId="16" hidden="1">{#N/A,#N/A,FALSE,"Aging Summary";#N/A,#N/A,FALSE,"Ratio Analysis";#N/A,#N/A,FALSE,"Test 120 Day Accts";#N/A,#N/A,FALSE,"Tickmarks"}</definedName>
    <definedName name="לקוחות" localSheetId="10" hidden="1">{#N/A,#N/A,FALSE,"Aging Summary";#N/A,#N/A,FALSE,"Ratio Analysis";#N/A,#N/A,FALSE,"Test 120 Day Accts";#N/A,#N/A,FALSE,"Tickmarks"}</definedName>
    <definedName name="לקוחות" localSheetId="29" hidden="1">{#N/A,#N/A,FALSE,"Aging Summary";#N/A,#N/A,FALSE,"Ratio Analysis";#N/A,#N/A,FALSE,"Test 120 Day Accts";#N/A,#N/A,FALSE,"Tickmarks"}</definedName>
    <definedName name="לקוחות" localSheetId="28" hidden="1">{#N/A,#N/A,FALSE,"Aging Summary";#N/A,#N/A,FALSE,"Ratio Analysis";#N/A,#N/A,FALSE,"Test 120 Day Accts";#N/A,#N/A,FALSE,"Tickmarks"}</definedName>
    <definedName name="לקוחות" localSheetId="11" hidden="1">{#N/A,#N/A,FALSE,"Aging Summary";#N/A,#N/A,FALSE,"Ratio Analysis";#N/A,#N/A,FALSE,"Test 120 Day Accts";#N/A,#N/A,FALSE,"Tickmarks"}</definedName>
    <definedName name="לקוחות" localSheetId="36" hidden="1">{#N/A,#N/A,FALSE,"Aging Summary";#N/A,#N/A,FALSE,"Ratio Analysis";#N/A,#N/A,FALSE,"Test 120 Day Accts";#N/A,#N/A,FALSE,"Tickmarks"}</definedName>
    <definedName name="לקוחות" localSheetId="32" hidden="1">{#N/A,#N/A,FALSE,"Aging Summary";#N/A,#N/A,FALSE,"Ratio Analysis";#N/A,#N/A,FALSE,"Test 120 Day Accts";#N/A,#N/A,FALSE,"Tickmarks"}</definedName>
    <definedName name="לקוחות" localSheetId="18" hidden="1">{#N/A,#N/A,FALSE,"Aging Summary";#N/A,#N/A,FALSE,"Ratio Analysis";#N/A,#N/A,FALSE,"Test 120 Day Accts";#N/A,#N/A,FALSE,"Tickmarks"}</definedName>
    <definedName name="לקוחות" localSheetId="38" hidden="1">{#N/A,#N/A,FALSE,"Aging Summary";#N/A,#N/A,FALSE,"Ratio Analysis";#N/A,#N/A,FALSE,"Test 120 Day Accts";#N/A,#N/A,FALSE,"Tickmarks"}</definedName>
    <definedName name="לקוחות" hidden="1">{#N/A,#N/A,FALSE,"Aging Summary";#N/A,#N/A,FALSE,"Ratio Analysis";#N/A,#N/A,FALSE,"Test 120 Day Accts";#N/A,#N/A,FALSE,"Tickmarks"}</definedName>
    <definedName name="לקט" hidden="1">#N/A</definedName>
    <definedName name="מ"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אזן" localSheetId="29" hidden="1">{#N/A,#N/A,FALSE,"מאזן בוחן";"כל_מאזן_בוחן",#N/A,FALSE,"מאזן בוחן"}</definedName>
    <definedName name="מאזן_בוחן_כללי_1" localSheetId="9" hidden="1">{#N/A,#N/A,FALSE,"מאזן בוחן";"כל_מאזן_בוחן",#N/A,FALSE,"מאזן בוחן"}</definedName>
    <definedName name="מאזן_בוחן_כללי_1" localSheetId="51" hidden="1">{#N/A,#N/A,FALSE,"מאזן בוחן";"כל_מאזן_בוחן",#N/A,FALSE,"מאזן בוחן"}</definedName>
    <definedName name="מאזן_בוחן_כללי_1" localSheetId="7" hidden="1">{#N/A,#N/A,FALSE,"מאזן בוחן";"כל_מאזן_בוחן",#N/A,FALSE,"מאזן בוחן"}</definedName>
    <definedName name="מאזן_בוחן_כללי_1" localSheetId="6" hidden="1">{#N/A,#N/A,FALSE,"מאזן בוחן";"כל_מאזן_בוחן",#N/A,FALSE,"מאזן בוחן"}</definedName>
    <definedName name="מאזן_בוחן_כללי_1" localSheetId="16" hidden="1">{#N/A,#N/A,FALSE,"מאזן בוחן";"כל_מאזן_בוחן",#N/A,FALSE,"מאזן בוחן"}</definedName>
    <definedName name="מאזן_בוחן_כללי_1" localSheetId="10" hidden="1">{#N/A,#N/A,FALSE,"מאזן בוחן";"כל_מאזן_בוחן",#N/A,FALSE,"מאזן בוחן"}</definedName>
    <definedName name="מאזן_בוחן_כללי_1" localSheetId="29" hidden="1">{#N/A,#N/A,FALSE,"מאזן בוחן";"כל_מאזן_בוחן",#N/A,FALSE,"מאזן בוחן"}</definedName>
    <definedName name="מאזן_בוחן_כללי_1" localSheetId="28" hidden="1">{#N/A,#N/A,FALSE,"מאזן בוחן";"כל_מאזן_בוחן",#N/A,FALSE,"מאזן בוחן"}</definedName>
    <definedName name="מאזן_בוחן_כללי_1" localSheetId="11" hidden="1">{#N/A,#N/A,FALSE,"מאזן בוחן";"כל_מאזן_בוחן",#N/A,FALSE,"מאזן בוחן"}</definedName>
    <definedName name="מאזן_בוחן_כללי_1" localSheetId="36" hidden="1">{#N/A,#N/A,FALSE,"מאזן בוחן";"כל_מאזן_בוחן",#N/A,FALSE,"מאזן בוחן"}</definedName>
    <definedName name="מאזן_בוחן_כללי_1" localSheetId="18" hidden="1">{#N/A,#N/A,FALSE,"מאזן בוחן";"כל_מאזן_בוחן",#N/A,FALSE,"מאזן בוחן"}</definedName>
    <definedName name="מאזן_בוחן_כללי_1" localSheetId="38" hidden="1">{#N/A,#N/A,FALSE,"מאזן בוחן";"כל_מאזן_בוחן",#N/A,FALSE,"מאזן בוחן"}</definedName>
    <definedName name="מאזן_בוחן_כללי_1" hidden="1">{#N/A,#N/A,FALSE,"מאזן בוחן";"כל_מאזן_בוחן",#N/A,FALSE,"מאזן בוחן"}</definedName>
    <definedName name="מאזן_בוחן_כללי1" localSheetId="9" hidden="1">{#N/A,#N/A,FALSE,"מאזן בוחן";"כל_מאזן_בוחן",#N/A,FALSE,"מאזן בוחן"}</definedName>
    <definedName name="מאזן_בוחן_כללי1" localSheetId="51" hidden="1">{#N/A,#N/A,FALSE,"מאזן בוחן";"כל_מאזן_בוחן",#N/A,FALSE,"מאזן בוחן"}</definedName>
    <definedName name="מאזן_בוחן_כללי1" localSheetId="7" hidden="1">{#N/A,#N/A,FALSE,"מאזן בוחן";"כל_מאזן_בוחן",#N/A,FALSE,"מאזן בוחן"}</definedName>
    <definedName name="מאזן_בוחן_כללי1" localSheetId="6" hidden="1">{#N/A,#N/A,FALSE,"מאזן בוחן";"כל_מאזן_בוחן",#N/A,FALSE,"מאזן בוחן"}</definedName>
    <definedName name="מאזן_בוחן_כללי1" localSheetId="16" hidden="1">{#N/A,#N/A,FALSE,"מאזן בוחן";"כל_מאזן_בוחן",#N/A,FALSE,"מאזן בוחן"}</definedName>
    <definedName name="מאזן_בוחן_כללי1" localSheetId="10" hidden="1">{#N/A,#N/A,FALSE,"מאזן בוחן";"כל_מאזן_בוחן",#N/A,FALSE,"מאזן בוחן"}</definedName>
    <definedName name="מאזן_בוחן_כללי1" localSheetId="29" hidden="1">{#N/A,#N/A,FALSE,"מאזן בוחן";"כל_מאזן_בוחן",#N/A,FALSE,"מאזן בוחן"}</definedName>
    <definedName name="מאזן_בוחן_כללי1" localSheetId="28" hidden="1">{#N/A,#N/A,FALSE,"מאזן בוחן";"כל_מאזן_בוחן",#N/A,FALSE,"מאזן בוחן"}</definedName>
    <definedName name="מאזן_בוחן_כללי1" localSheetId="11" hidden="1">{#N/A,#N/A,FALSE,"מאזן בוחן";"כל_מאזן_בוחן",#N/A,FALSE,"מאזן בוחן"}</definedName>
    <definedName name="מאזן_בוחן_כללי1" localSheetId="36" hidden="1">{#N/A,#N/A,FALSE,"מאזן בוחן";"כל_מאזן_בוחן",#N/A,FALSE,"מאזן בוחן"}</definedName>
    <definedName name="מאזן_בוחן_כללי1" localSheetId="18" hidden="1">{#N/A,#N/A,FALSE,"מאזן בוחן";"כל_מאזן_בוחן",#N/A,FALSE,"מאזן בוחן"}</definedName>
    <definedName name="מאזן_בוחן_כללי1" localSheetId="38" hidden="1">{#N/A,#N/A,FALSE,"מאזן בוחן";"כל_מאזן_בוחן",#N/A,FALSE,"מאזן בוחן"}</definedName>
    <definedName name="מאזן_בוחן_כללי1" hidden="1">{#N/A,#N/A,FALSE,"מאזן בוחן";"כל_מאזן_בוחן",#N/A,FALSE,"מאזן בוחן"}</definedName>
    <definedName name="מאקרו17" localSheetId="47">#REF!</definedName>
    <definedName name="מאקרו17" localSheetId="45">#REF!</definedName>
    <definedName name="מאקרו17" localSheetId="46">#REF!</definedName>
    <definedName name="מאקרו4" localSheetId="47">#REF!</definedName>
    <definedName name="מאקרו4" localSheetId="45">#REF!</definedName>
    <definedName name="מאקרו4" localSheetId="46">#REF!</definedName>
    <definedName name="מאקרו5" localSheetId="47">#REF!</definedName>
    <definedName name="מאקרו5" localSheetId="45">#REF!</definedName>
    <definedName name="מאקרו5" localSheetId="46">#REF!</definedName>
    <definedName name="מאקרו6" localSheetId="47">#REF!</definedName>
    <definedName name="מאקרו6" localSheetId="45">#REF!</definedName>
    <definedName name="מאקרו6" localSheetId="46">#REF!</definedName>
    <definedName name="מאקרו7" localSheetId="47">#REF!</definedName>
    <definedName name="מאקרו7" localSheetId="45">#REF!</definedName>
    <definedName name="מאקרו7" localSheetId="46">#REF!</definedName>
    <definedName name="מה" localSheetId="9" hidden="1">{#N/A,#N/A,FALSE,"מאזן בוחן";"כל_מאזן_בוחן",#N/A,FALSE,"מאזן בוחן"}</definedName>
    <definedName name="מה" localSheetId="51" hidden="1">{#N/A,#N/A,FALSE,"מאזן בוחן";"כל_מאזן_בוחן",#N/A,FALSE,"מאזן בוחן"}</definedName>
    <definedName name="מה" localSheetId="7" hidden="1">{#N/A,#N/A,FALSE,"מאזן בוחן";"כל_מאזן_בוחן",#N/A,FALSE,"מאזן בוחן"}</definedName>
    <definedName name="מה" localSheetId="6" hidden="1">{#N/A,#N/A,FALSE,"מאזן בוחן";"כל_מאזן_בוחן",#N/A,FALSE,"מאזן בוחן"}</definedName>
    <definedName name="מה" localSheetId="10" hidden="1">{#N/A,#N/A,FALSE,"מאזן בוחן";"כל_מאזן_בוחן",#N/A,FALSE,"מאזן בוחן"}</definedName>
    <definedName name="מה" localSheetId="28" hidden="1">{#N/A,#N/A,FALSE,"מאזן בוחן";"כל_מאזן_בוחן",#N/A,FALSE,"מאזן בוחן"}</definedName>
    <definedName name="מה" localSheetId="11" hidden="1">{#N/A,#N/A,FALSE,"מאזן בוחן";"כל_מאזן_בוחן",#N/A,FALSE,"מאזן בוחן"}</definedName>
    <definedName name="מה" localSheetId="36" hidden="1">{#N/A,#N/A,FALSE,"מאזן בוחן";"כל_מאזן_בוחן",#N/A,FALSE,"מאזן בוחן"}</definedName>
    <definedName name="מה" localSheetId="18" hidden="1">{#N/A,#N/A,FALSE,"מאזן בוחן";"כל_מאזן_בוחן",#N/A,FALSE,"מאזן בוחן"}</definedName>
    <definedName name="מה" localSheetId="38" hidden="1">{#N/A,#N/A,FALSE,"מאזן בוחן";"כל_מאזן_בוחן",#N/A,FALSE,"מאזן בוחן"}</definedName>
    <definedName name="מה" hidden="1">{#N/A,#N/A,FALSE,"מאזן בוחן";"כל_מאזן_בוחן",#N/A,FALSE,"מאזן בוחן"}</definedName>
    <definedName name="מהצמדה" localSheetId="9" hidden="1">{#N/A,#N/A,FALSE,"מאזנים"}</definedName>
    <definedName name="מהצמדה" localSheetId="16" hidden="1">{#N/A,#N/A,FALSE,"מאזנים"}</definedName>
    <definedName name="מהצמדה" localSheetId="10" hidden="1">{#N/A,#N/A,FALSE,"מאזנים"}</definedName>
    <definedName name="מהצמדה" localSheetId="11" hidden="1">{#N/A,#N/A,FALSE,"מאזנים"}</definedName>
    <definedName name="מהצמדה" localSheetId="18" hidden="1">{#N/A,#N/A,FALSE,"מאזנים"}</definedName>
    <definedName name="מהצמדה" localSheetId="38" hidden="1">{#N/A,#N/A,FALSE,"מאזנים"}</definedName>
    <definedName name="מהצמדה" hidden="1">{#N/A,#N/A,FALSE,"מאזנים"}</definedName>
    <definedName name="מזומן"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זומן"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מחמחמחמ" localSheetId="9" hidden="1">{"a",#N/A,FALSE,"גיליון1";"b",#N/A,FALSE,"גיליון1"}</definedName>
    <definedName name="מחמחמחמ" localSheetId="16" hidden="1">{"a",#N/A,FALSE,"גיליון1";"b",#N/A,FALSE,"גיליון1"}</definedName>
    <definedName name="מחמחמחמ" localSheetId="10" hidden="1">{"a",#N/A,FALSE,"גיליון1";"b",#N/A,FALSE,"גיליון1"}</definedName>
    <definedName name="מחמחמחמ" localSheetId="11" hidden="1">{"a",#N/A,FALSE,"גיליון1";"b",#N/A,FALSE,"גיליון1"}</definedName>
    <definedName name="מחמחמחמ" localSheetId="18" hidden="1">{"a",#N/A,FALSE,"גיליון1";"b",#N/A,FALSE,"גיליון1"}</definedName>
    <definedName name="מחמחמחמ" localSheetId="38" hidden="1">{"a",#N/A,FALSE,"גיליון1";"b",#N/A,FALSE,"גיליון1"}</definedName>
    <definedName name="מחמחמחמ" hidden="1">{"a",#N/A,FALSE,"גיליון1";"b",#N/A,FALSE,"גיליון1"}</definedName>
    <definedName name="מכירות" localSheetId="35" hidden="1">{#N/A,#N/A,FALSE,"חנויות"}</definedName>
    <definedName name="מכירות" localSheetId="31" hidden="1">{#N/A,#N/A,FALSE,"חנויות"}</definedName>
    <definedName name="מכירות" localSheetId="9" hidden="1">{#N/A,#N/A,FALSE,"חנויות"}</definedName>
    <definedName name="מכירות" localSheetId="30" hidden="1">{#N/A,#N/A,FALSE,"חנויות"}</definedName>
    <definedName name="מכירות" localSheetId="51" hidden="1">{#N/A,#N/A,FALSE,"חנויות"}</definedName>
    <definedName name="מכירות" localSheetId="7" hidden="1">{#N/A,#N/A,FALSE,"חנויות"}</definedName>
    <definedName name="מכירות" localSheetId="33" hidden="1">{#N/A,#N/A,FALSE,"חנויות"}</definedName>
    <definedName name="מכירות" localSheetId="6" hidden="1">{#N/A,#N/A,FALSE,"חנויות"}</definedName>
    <definedName name="מכירות" localSheetId="16" hidden="1">{#N/A,#N/A,FALSE,"חנויות"}</definedName>
    <definedName name="מכירות" localSheetId="10" hidden="1">{#N/A,#N/A,FALSE,"חנויות"}</definedName>
    <definedName name="מכירות" localSheetId="29" hidden="1">{#N/A,#N/A,FALSE,"חנויות"}</definedName>
    <definedName name="מכירות" localSheetId="28" hidden="1">{#N/A,#N/A,FALSE,"חנויות"}</definedName>
    <definedName name="מכירות" localSheetId="11" hidden="1">{#N/A,#N/A,FALSE,"חנויות"}</definedName>
    <definedName name="מכירות" localSheetId="36" hidden="1">{#N/A,#N/A,FALSE,"חנויות"}</definedName>
    <definedName name="מכירות" localSheetId="32" hidden="1">{#N/A,#N/A,FALSE,"חנויות"}</definedName>
    <definedName name="מכירות" localSheetId="18" hidden="1">{#N/A,#N/A,FALSE,"חנויות"}</definedName>
    <definedName name="מכירות" localSheetId="38" hidden="1">{#N/A,#N/A,FALSE,"חנויות"}</definedName>
    <definedName name="מכירות" hidden="1">{#N/A,#N/A,FALSE,"חנויות"}</definedName>
    <definedName name="מכירות2002" hidden="1">#REF!</definedName>
    <definedName name="מנמנ" localSheetId="35" hidden="1">{#N/A,#N/A,FALSE,"Aging Summary";#N/A,#N/A,FALSE,"Ratio Analysis";#N/A,#N/A,FALSE,"Test 120 Day Accts";#N/A,#N/A,FALSE,"Tickmarks"}</definedName>
    <definedName name="מנמנ" localSheetId="31" hidden="1">{#N/A,#N/A,FALSE,"Aging Summary";#N/A,#N/A,FALSE,"Ratio Analysis";#N/A,#N/A,FALSE,"Test 120 Day Accts";#N/A,#N/A,FALSE,"Tickmarks"}</definedName>
    <definedName name="מנמנ" localSheetId="9" hidden="1">{#N/A,#N/A,FALSE,"Aging Summary";#N/A,#N/A,FALSE,"Ratio Analysis";#N/A,#N/A,FALSE,"Test 120 Day Accts";#N/A,#N/A,FALSE,"Tickmarks"}</definedName>
    <definedName name="מנמנ" localSheetId="30" hidden="1">{#N/A,#N/A,FALSE,"Aging Summary";#N/A,#N/A,FALSE,"Ratio Analysis";#N/A,#N/A,FALSE,"Test 120 Day Accts";#N/A,#N/A,FALSE,"Tickmarks"}</definedName>
    <definedName name="מנמנ" localSheetId="51" hidden="1">{#N/A,#N/A,FALSE,"Aging Summary";#N/A,#N/A,FALSE,"Ratio Analysis";#N/A,#N/A,FALSE,"Test 120 Day Accts";#N/A,#N/A,FALSE,"Tickmarks"}</definedName>
    <definedName name="מנמנ" localSheetId="7" hidden="1">{#N/A,#N/A,FALSE,"Aging Summary";#N/A,#N/A,FALSE,"Ratio Analysis";#N/A,#N/A,FALSE,"Test 120 Day Accts";#N/A,#N/A,FALSE,"Tickmarks"}</definedName>
    <definedName name="מנמנ" localSheetId="33" hidden="1">{#N/A,#N/A,FALSE,"Aging Summary";#N/A,#N/A,FALSE,"Ratio Analysis";#N/A,#N/A,FALSE,"Test 120 Day Accts";#N/A,#N/A,FALSE,"Tickmarks"}</definedName>
    <definedName name="מנמנ" localSheetId="6" hidden="1">{#N/A,#N/A,FALSE,"Aging Summary";#N/A,#N/A,FALSE,"Ratio Analysis";#N/A,#N/A,FALSE,"Test 120 Day Accts";#N/A,#N/A,FALSE,"Tickmarks"}</definedName>
    <definedName name="מנמנ" localSheetId="16" hidden="1">{#N/A,#N/A,FALSE,"Aging Summary";#N/A,#N/A,FALSE,"Ratio Analysis";#N/A,#N/A,FALSE,"Test 120 Day Accts";#N/A,#N/A,FALSE,"Tickmarks"}</definedName>
    <definedName name="מנמנ" localSheetId="10" hidden="1">{#N/A,#N/A,FALSE,"Aging Summary";#N/A,#N/A,FALSE,"Ratio Analysis";#N/A,#N/A,FALSE,"Test 120 Day Accts";#N/A,#N/A,FALSE,"Tickmarks"}</definedName>
    <definedName name="מנמנ" localSheetId="29" hidden="1">{#N/A,#N/A,FALSE,"Aging Summary";#N/A,#N/A,FALSE,"Ratio Analysis";#N/A,#N/A,FALSE,"Test 120 Day Accts";#N/A,#N/A,FALSE,"Tickmarks"}</definedName>
    <definedName name="מנמנ" localSheetId="28" hidden="1">{#N/A,#N/A,FALSE,"Aging Summary";#N/A,#N/A,FALSE,"Ratio Analysis";#N/A,#N/A,FALSE,"Test 120 Day Accts";#N/A,#N/A,FALSE,"Tickmarks"}</definedName>
    <definedName name="מנמנ" localSheetId="11" hidden="1">{#N/A,#N/A,FALSE,"Aging Summary";#N/A,#N/A,FALSE,"Ratio Analysis";#N/A,#N/A,FALSE,"Test 120 Day Accts";#N/A,#N/A,FALSE,"Tickmarks"}</definedName>
    <definedName name="מנמנ" localSheetId="36" hidden="1">{#N/A,#N/A,FALSE,"Aging Summary";#N/A,#N/A,FALSE,"Ratio Analysis";#N/A,#N/A,FALSE,"Test 120 Day Accts";#N/A,#N/A,FALSE,"Tickmarks"}</definedName>
    <definedName name="מנמנ" localSheetId="32" hidden="1">{#N/A,#N/A,FALSE,"Aging Summary";#N/A,#N/A,FALSE,"Ratio Analysis";#N/A,#N/A,FALSE,"Test 120 Day Accts";#N/A,#N/A,FALSE,"Tickmarks"}</definedName>
    <definedName name="מנמנ" localSheetId="18" hidden="1">{#N/A,#N/A,FALSE,"Aging Summary";#N/A,#N/A,FALSE,"Ratio Analysis";#N/A,#N/A,FALSE,"Test 120 Day Accts";#N/A,#N/A,FALSE,"Tickmarks"}</definedName>
    <definedName name="מנמנ" localSheetId="38" hidden="1">{#N/A,#N/A,FALSE,"Aging Summary";#N/A,#N/A,FALSE,"Ratio Analysis";#N/A,#N/A,FALSE,"Test 120 Day Accts";#N/A,#N/A,FALSE,"Tickmarks"}</definedName>
    <definedName name="מנמנ" hidden="1">{#N/A,#N/A,FALSE,"Aging Summary";#N/A,#N/A,FALSE,"Ratio Analysis";#N/A,#N/A,FALSE,"Test 120 Day Accts";#N/A,#N/A,FALSE,"Tickmarks"}</definedName>
    <definedName name="נ" localSheetId="9" hidden="1">{"sum",#N/A,TRUE,"Summary";"Omn",#N/A,TRUE,"Summary";"om_cost",#N/A,TRUE,"Summary";"conv_cost",#N/A,TRUE,"Summary";"input1",#N/A,TRUE,"Summary";"input2",#N/A,TRUE,"Summary"}</definedName>
    <definedName name="נ" localSheetId="16" hidden="1">{"sum",#N/A,TRUE,"Summary";"Omn",#N/A,TRUE,"Summary";"om_cost",#N/A,TRUE,"Summary";"conv_cost",#N/A,TRUE,"Summary";"input1",#N/A,TRUE,"Summary";"input2",#N/A,TRUE,"Summary"}</definedName>
    <definedName name="נ" localSheetId="10" hidden="1">{"sum",#N/A,TRUE,"Summary";"Omn",#N/A,TRUE,"Summary";"om_cost",#N/A,TRUE,"Summary";"conv_cost",#N/A,TRUE,"Summary";"input1",#N/A,TRUE,"Summary";"input2",#N/A,TRUE,"Summary"}</definedName>
    <definedName name="נ" localSheetId="11" hidden="1">{"sum",#N/A,TRUE,"Summary";"Omn",#N/A,TRUE,"Summary";"om_cost",#N/A,TRUE,"Summary";"conv_cost",#N/A,TRUE,"Summary";"input1",#N/A,TRUE,"Summary";"input2",#N/A,TRUE,"Summary"}</definedName>
    <definedName name="נ" localSheetId="18" hidden="1">{"sum",#N/A,TRUE,"Summary";"Omn",#N/A,TRUE,"Summary";"om_cost",#N/A,TRUE,"Summary";"conv_cost",#N/A,TRUE,"Summary";"input1",#N/A,TRUE,"Summary";"input2",#N/A,TRUE,"Summary"}</definedName>
    <definedName name="נ" localSheetId="38" hidden="1">{"sum",#N/A,TRUE,"Summary";"Omn",#N/A,TRUE,"Summary";"om_cost",#N/A,TRUE,"Summary";"conv_cost",#N/A,TRUE,"Summary";"input1",#N/A,TRUE,"Summary";"input2",#N/A,TRUE,"Summary"}</definedName>
    <definedName name="נ" hidden="1">{"sum",#N/A,TRUE,"Summary";"Omn",#N/A,TRUE,"Summary";"om_cost",#N/A,TRUE,"Summary";"conv_cost",#N/A,TRUE,"Summary";"input1",#N/A,TRUE,"Summary";"input2",#N/A,TRUE,"Summary"}</definedName>
    <definedName name="נג"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ג"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נו" localSheetId="9" hidden="1">{"רווה נומינלי",#N/A,FALSE,"רווח והפסד-נומינלי";"הנהלה וכלליות נומינלי",#N/A,FALSE,"רווח והפסד-נומינלי";"אחרות נומינלי",#N/A,FALSE,"רווח והפסד-נומינלי"}</definedName>
    <definedName name="נו" localSheetId="16" hidden="1">{"רווה נומינלי",#N/A,FALSE,"רווח והפסד-נומינלי";"הנהלה וכלליות נומינלי",#N/A,FALSE,"רווח והפסד-נומינלי";"אחרות נומינלי",#N/A,FALSE,"רווח והפסד-נומינלי"}</definedName>
    <definedName name="נו" localSheetId="10" hidden="1">{"רווה נומינלי",#N/A,FALSE,"רווח והפסד-נומינלי";"הנהלה וכלליות נומינלי",#N/A,FALSE,"רווח והפסד-נומינלי";"אחרות נומינלי",#N/A,FALSE,"רווח והפסד-נומינלי"}</definedName>
    <definedName name="נו" localSheetId="11" hidden="1">{"רווה נומינלי",#N/A,FALSE,"רווח והפסד-נומינלי";"הנהלה וכלליות נומינלי",#N/A,FALSE,"רווח והפסד-נומינלי";"אחרות נומינלי",#N/A,FALSE,"רווח והפסד-נומינלי"}</definedName>
    <definedName name="נו" localSheetId="18" hidden="1">{"רווה נומינלי",#N/A,FALSE,"רווח והפסד-נומינלי";"הנהלה וכלליות נומינלי",#N/A,FALSE,"רווח והפסד-נומינלי";"אחרות נומינלי",#N/A,FALSE,"רווח והפסד-נומינלי"}</definedName>
    <definedName name="נו" localSheetId="38" hidden="1">{"רווה נומינלי",#N/A,FALSE,"רווח והפסד-נומינלי";"הנהלה וכלליות נומינלי",#N/A,FALSE,"רווח והפסד-נומינלי";"אחרות נומינלי",#N/A,FALSE,"רווח והפסד-נומינלי"}</definedName>
    <definedName name="נו" hidden="1">{"רווה נומינלי",#N/A,FALSE,"רווח והפסד-נומינלי";"הנהלה וכלליות נומינלי",#N/A,FALSE,"רווח והפסד-נומינלי";"אחרות נומינלי",#N/A,FALSE,"רווח והפסד-נומינלי"}</definedName>
    <definedName name="נו_1" localSheetId="9" hidden="1">{"רווה נומינלי",#N/A,FALSE,"רווח והפסד-נומינלי";"הנהלה וכלליות נומינלי",#N/A,FALSE,"רווח והפסד-נומינלי";"אחרות נומינלי",#N/A,FALSE,"רווח והפסד-נומינלי"}</definedName>
    <definedName name="נו_1" localSheetId="16" hidden="1">{"רווה נומינלי",#N/A,FALSE,"רווח והפסד-נומינלי";"הנהלה וכלליות נומינלי",#N/A,FALSE,"רווח והפסד-נומינלי";"אחרות נומינלי",#N/A,FALSE,"רווח והפסד-נומינלי"}</definedName>
    <definedName name="נו_1" localSheetId="10" hidden="1">{"רווה נומינלי",#N/A,FALSE,"רווח והפסד-נומינלי";"הנהלה וכלליות נומינלי",#N/A,FALSE,"רווח והפסד-נומינלי";"אחרות נומינלי",#N/A,FALSE,"רווח והפסד-נומינלי"}</definedName>
    <definedName name="נו_1" localSheetId="11" hidden="1">{"רווה נומינלי",#N/A,FALSE,"רווח והפסד-נומינלי";"הנהלה וכלליות נומינלי",#N/A,FALSE,"רווח והפסד-נומינלי";"אחרות נומינלי",#N/A,FALSE,"רווח והפסד-נומינלי"}</definedName>
    <definedName name="נו_1" localSheetId="18" hidden="1">{"רווה נומינלי",#N/A,FALSE,"רווח והפסד-נומינלי";"הנהלה וכלליות נומינלי",#N/A,FALSE,"רווח והפסד-נומינלי";"אחרות נומינלי",#N/A,FALSE,"רווח והפסד-נומינלי"}</definedName>
    <definedName name="נו_1" localSheetId="38" hidden="1">{"רווה נומינלי",#N/A,FALSE,"רווח והפסד-נומינלי";"הנהלה וכלליות נומינלי",#N/A,FALSE,"רווח והפסד-נומינלי";"אחרות נומינלי",#N/A,FALSE,"רווח והפסד-נומינלי"}</definedName>
    <definedName name="נו_1" hidden="1">{"רווה נומינלי",#N/A,FALSE,"רווח והפסד-נומינלי";"הנהלה וכלליות נומינלי",#N/A,FALSE,"רווח והפסד-נומינלי";"אחרות נומינלי",#N/A,FALSE,"רווח והפסד-נומינלי"}</definedName>
    <definedName name="נו_2" localSheetId="9" hidden="1">{"רווה נומינלי",#N/A,FALSE,"רווח והפסד-נומינלי";"הנהלה וכלליות נומינלי",#N/A,FALSE,"רווח והפסד-נומינלי";"אחרות נומינלי",#N/A,FALSE,"רווח והפסד-נומינלי"}</definedName>
    <definedName name="נו_2" localSheetId="16" hidden="1">{"רווה נומינלי",#N/A,FALSE,"רווח והפסד-נומינלי";"הנהלה וכלליות נומינלי",#N/A,FALSE,"רווח והפסד-נומינלי";"אחרות נומינלי",#N/A,FALSE,"רווח והפסד-נומינלי"}</definedName>
    <definedName name="נו_2" localSheetId="10" hidden="1">{"רווה נומינלי",#N/A,FALSE,"רווח והפסד-נומינלי";"הנהלה וכלליות נומינלי",#N/A,FALSE,"רווח והפסד-נומינלי";"אחרות נומינלי",#N/A,FALSE,"רווח והפסד-נומינלי"}</definedName>
    <definedName name="נו_2" localSheetId="11" hidden="1">{"רווה נומינלי",#N/A,FALSE,"רווח והפסד-נומינלי";"הנהלה וכלליות נומינלי",#N/A,FALSE,"רווח והפסד-נומינלי";"אחרות נומינלי",#N/A,FALSE,"רווח והפסד-נומינלי"}</definedName>
    <definedName name="נו_2" localSheetId="18" hidden="1">{"רווה נומינלי",#N/A,FALSE,"רווח והפסד-נומינלי";"הנהלה וכלליות נומינלי",#N/A,FALSE,"רווח והפסד-נומינלי";"אחרות נומינלי",#N/A,FALSE,"רווח והפסד-נומינלי"}</definedName>
    <definedName name="נו_2" localSheetId="38" hidden="1">{"רווה נומינלי",#N/A,FALSE,"רווח והפסד-נומינלי";"הנהלה וכלליות נומינלי",#N/A,FALSE,"רווח והפסד-נומינלי";"אחרות נומינלי",#N/A,FALSE,"רווח והפסד-נומינלי"}</definedName>
    <definedName name="נו_2" hidden="1">{"רווה נומינלי",#N/A,FALSE,"רווח והפסד-נומינלי";"הנהלה וכלליות נומינלי",#N/A,FALSE,"רווח והפסד-נומינלי";"אחרות נומינלי",#N/A,FALSE,"רווח והפסד-נומינלי"}</definedName>
    <definedName name="ננ" localSheetId="9" hidden="1">{"two",#N/A,FALSE,"Sheet1";"three",#N/A,FALSE,"Sheet1";"one",#N/A,FALSE,"Sheet1"}</definedName>
    <definedName name="ננ" localSheetId="51" hidden="1">{"two",#N/A,FALSE,"Sheet1";"three",#N/A,FALSE,"Sheet1";"one",#N/A,FALSE,"Sheet1"}</definedName>
    <definedName name="ננ" localSheetId="7" hidden="1">{"two",#N/A,FALSE,"Sheet1";"three",#N/A,FALSE,"Sheet1";"one",#N/A,FALSE,"Sheet1"}</definedName>
    <definedName name="ננ" localSheetId="6" hidden="1">{"two",#N/A,FALSE,"Sheet1";"three",#N/A,FALSE,"Sheet1";"one",#N/A,FALSE,"Sheet1"}</definedName>
    <definedName name="ננ" localSheetId="16" hidden="1">{"two",#N/A,FALSE,"Sheet1";"three",#N/A,FALSE,"Sheet1";"one",#N/A,FALSE,"Sheet1"}</definedName>
    <definedName name="ננ" localSheetId="10" hidden="1">{"two",#N/A,FALSE,"Sheet1";"three",#N/A,FALSE,"Sheet1";"one",#N/A,FALSE,"Sheet1"}</definedName>
    <definedName name="ננ" localSheetId="29" hidden="1">{"two",#N/A,FALSE,"Sheet1";"three",#N/A,FALSE,"Sheet1";"one",#N/A,FALSE,"Sheet1"}</definedName>
    <definedName name="ננ" localSheetId="28" hidden="1">{"two",#N/A,FALSE,"Sheet1";"three",#N/A,FALSE,"Sheet1";"one",#N/A,FALSE,"Sheet1"}</definedName>
    <definedName name="ננ" localSheetId="11" hidden="1">{"two",#N/A,FALSE,"Sheet1";"three",#N/A,FALSE,"Sheet1";"one",#N/A,FALSE,"Sheet1"}</definedName>
    <definedName name="ננ" localSheetId="36" hidden="1">{"two",#N/A,FALSE,"Sheet1";"three",#N/A,FALSE,"Sheet1";"one",#N/A,FALSE,"Sheet1"}</definedName>
    <definedName name="ננ" localSheetId="18" hidden="1">{"two",#N/A,FALSE,"Sheet1";"three",#N/A,FALSE,"Sheet1";"one",#N/A,FALSE,"Sheet1"}</definedName>
    <definedName name="ננ" localSheetId="38" hidden="1">{"two",#N/A,FALSE,"Sheet1";"three",#N/A,FALSE,"Sheet1";"one",#N/A,FALSE,"Sheet1"}</definedName>
    <definedName name="ננ" hidden="1">{"two",#N/A,FALSE,"Sheet1";"three",#N/A,FALSE,"Sheet1";"one",#N/A,FALSE,"Sheet1"}</definedName>
    <definedName name="נראגע" localSheetId="9" hidden="1">{"לקוחות",#N/A,TRUE,"מאזן בוחן יצוא";"חיבים ויתרות חובה",#N/A,TRUE,"מאזן בוחן יצוא"}</definedName>
    <definedName name="נראגע" localSheetId="51" hidden="1">{"לקוחות",#N/A,TRUE,"מאזן בוחן יצוא";"חיבים ויתרות חובה",#N/A,TRUE,"מאזן בוחן יצוא"}</definedName>
    <definedName name="נראגע" localSheetId="7" hidden="1">{"לקוחות",#N/A,TRUE,"מאזן בוחן יצוא";"חיבים ויתרות חובה",#N/A,TRUE,"מאזן בוחן יצוא"}</definedName>
    <definedName name="נראגע" localSheetId="6" hidden="1">{"לקוחות",#N/A,TRUE,"מאזן בוחן יצוא";"חיבים ויתרות חובה",#N/A,TRUE,"מאזן בוחן יצוא"}</definedName>
    <definedName name="נראגע" localSheetId="16" hidden="1">{"לקוחות",#N/A,TRUE,"מאזן בוחן יצוא";"חיבים ויתרות חובה",#N/A,TRUE,"מאזן בוחן יצוא"}</definedName>
    <definedName name="נראגע" localSheetId="10" hidden="1">{"לקוחות",#N/A,TRUE,"מאזן בוחן יצוא";"חיבים ויתרות חובה",#N/A,TRUE,"מאזן בוחן יצוא"}</definedName>
    <definedName name="נראגע" localSheetId="28" hidden="1">{"לקוחות",#N/A,TRUE,"מאזן בוחן יצוא";"חיבים ויתרות חובה",#N/A,TRUE,"מאזן בוחן יצוא"}</definedName>
    <definedName name="נראגע" localSheetId="11" hidden="1">{"לקוחות",#N/A,TRUE,"מאזן בוחן יצוא";"חיבים ויתרות חובה",#N/A,TRUE,"מאזן בוחן יצוא"}</definedName>
    <definedName name="נראגע" localSheetId="36" hidden="1">{"לקוחות",#N/A,TRUE,"מאזן בוחן יצוא";"חיבים ויתרות חובה",#N/A,TRUE,"מאזן בוחן יצוא"}</definedName>
    <definedName name="נראגע" localSheetId="18" hidden="1">{"לקוחות",#N/A,TRUE,"מאזן בוחן יצוא";"חיבים ויתרות חובה",#N/A,TRUE,"מאזן בוחן יצוא"}</definedName>
    <definedName name="נראגע" localSheetId="38" hidden="1">{"לקוחות",#N/A,TRUE,"מאזן בוחן יצוא";"חיבים ויתרות חובה",#N/A,TRUE,"מאזן בוחן יצוא"}</definedName>
    <definedName name="נראגע" hidden="1">{"לקוחות",#N/A,TRUE,"מאזן בוחן יצוא";"חיבים ויתרות חובה",#N/A,TRUE,"מאזן בוחן יצוא"}</definedName>
    <definedName name="סעיפי_מאזן_בוחן_1" localSheetId="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5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7"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1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1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29"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2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1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36"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1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localSheetId="38"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סעיפי_מאזן_בוחן_1"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עגכעגכעגכעגכע" localSheetId="9" hidden="1">{#N/A,#N/A,FALSE,"REPORT"}</definedName>
    <definedName name="עגכעגכעגכעגכע" localSheetId="51" hidden="1">{#N/A,#N/A,FALSE,"REPORT"}</definedName>
    <definedName name="עגכעגכעגכעגכע" localSheetId="7" hidden="1">{#N/A,#N/A,FALSE,"REPORT"}</definedName>
    <definedName name="עגכעגכעגכעגכע" localSheetId="6" hidden="1">{#N/A,#N/A,FALSE,"REPORT"}</definedName>
    <definedName name="עגכעגכעגכעגכע" localSheetId="10" hidden="1">{#N/A,#N/A,FALSE,"REPORT"}</definedName>
    <definedName name="עגכעגכעגכעגכע" localSheetId="28" hidden="1">{#N/A,#N/A,FALSE,"REPORT"}</definedName>
    <definedName name="עגכעגכעגכעגכע" localSheetId="11" hidden="1">{#N/A,#N/A,FALSE,"REPORT"}</definedName>
    <definedName name="עגכעגכעגכעגכע" localSheetId="36" hidden="1">{#N/A,#N/A,FALSE,"REPORT"}</definedName>
    <definedName name="עגכעגכעגכעגכע" localSheetId="18" hidden="1">{#N/A,#N/A,FALSE,"REPORT"}</definedName>
    <definedName name="עגכעגכעגכעגכע" localSheetId="38" hidden="1">{#N/A,#N/A,FALSE,"REPORT"}</definedName>
    <definedName name="עגכעגכעגכעגכע" hidden="1">{#N/A,#N/A,FALSE,"REPORT"}</definedName>
    <definedName name="עכעכע" localSheetId="35" hidden="1">{#N/A,#N/A,FALSE,"Summary";#N/A,#N/A,FALSE,"proj1";#N/A,#N/A,FALSE,"proj2";#N/A,#N/A,FALSE,"DCF"}</definedName>
    <definedName name="עכעכע" localSheetId="31" hidden="1">{#N/A,#N/A,FALSE,"Summary";#N/A,#N/A,FALSE,"proj1";#N/A,#N/A,FALSE,"proj2";#N/A,#N/A,FALSE,"DCF"}</definedName>
    <definedName name="עכעכע" localSheetId="9" hidden="1">{#N/A,#N/A,FALSE,"Summary";#N/A,#N/A,FALSE,"proj1";#N/A,#N/A,FALSE,"proj2";#N/A,#N/A,FALSE,"DCF"}</definedName>
    <definedName name="עכעכע" localSheetId="30" hidden="1">{#N/A,#N/A,FALSE,"Summary";#N/A,#N/A,FALSE,"proj1";#N/A,#N/A,FALSE,"proj2";#N/A,#N/A,FALSE,"DCF"}</definedName>
    <definedName name="עכעכע" localSheetId="51" hidden="1">{#N/A,#N/A,FALSE,"Summary";#N/A,#N/A,FALSE,"proj1";#N/A,#N/A,FALSE,"proj2";#N/A,#N/A,FALSE,"DCF"}</definedName>
    <definedName name="עכעכע" localSheetId="7" hidden="1">{#N/A,#N/A,FALSE,"Summary";#N/A,#N/A,FALSE,"proj1";#N/A,#N/A,FALSE,"proj2";#N/A,#N/A,FALSE,"DCF"}</definedName>
    <definedName name="עכעכע" localSheetId="33" hidden="1">{#N/A,#N/A,FALSE,"Summary";#N/A,#N/A,FALSE,"proj1";#N/A,#N/A,FALSE,"proj2";#N/A,#N/A,FALSE,"DCF"}</definedName>
    <definedName name="עכעכע" localSheetId="6" hidden="1">{#N/A,#N/A,FALSE,"Summary";#N/A,#N/A,FALSE,"proj1";#N/A,#N/A,FALSE,"proj2";#N/A,#N/A,FALSE,"DCF"}</definedName>
    <definedName name="עכעכע" localSheetId="16" hidden="1">{#N/A,#N/A,FALSE,"Summary";#N/A,#N/A,FALSE,"proj1";#N/A,#N/A,FALSE,"proj2";#N/A,#N/A,FALSE,"DCF"}</definedName>
    <definedName name="עכעכע" localSheetId="10" hidden="1">{#N/A,#N/A,FALSE,"Summary";#N/A,#N/A,FALSE,"proj1";#N/A,#N/A,FALSE,"proj2";#N/A,#N/A,FALSE,"DCF"}</definedName>
    <definedName name="עכעכע" localSheetId="29" hidden="1">{#N/A,#N/A,FALSE,"Summary";#N/A,#N/A,FALSE,"proj1";#N/A,#N/A,FALSE,"proj2";#N/A,#N/A,FALSE,"DCF"}</definedName>
    <definedName name="עכעכע" localSheetId="28" hidden="1">{#N/A,#N/A,FALSE,"Summary";#N/A,#N/A,FALSE,"proj1";#N/A,#N/A,FALSE,"proj2";#N/A,#N/A,FALSE,"DCF"}</definedName>
    <definedName name="עכעכע" localSheetId="11" hidden="1">{#N/A,#N/A,FALSE,"Summary";#N/A,#N/A,FALSE,"proj1";#N/A,#N/A,FALSE,"proj2";#N/A,#N/A,FALSE,"DCF"}</definedName>
    <definedName name="עכעכע" localSheetId="36" hidden="1">{#N/A,#N/A,FALSE,"Summary";#N/A,#N/A,FALSE,"proj1";#N/A,#N/A,FALSE,"proj2";#N/A,#N/A,FALSE,"DCF"}</definedName>
    <definedName name="עכעכע" localSheetId="32" hidden="1">{#N/A,#N/A,FALSE,"Summary";#N/A,#N/A,FALSE,"proj1";#N/A,#N/A,FALSE,"proj2";#N/A,#N/A,FALSE,"DCF"}</definedName>
    <definedName name="עכעכע" localSheetId="18" hidden="1">{#N/A,#N/A,FALSE,"Summary";#N/A,#N/A,FALSE,"proj1";#N/A,#N/A,FALSE,"proj2";#N/A,#N/A,FALSE,"DCF"}</definedName>
    <definedName name="עכעכע" localSheetId="38" hidden="1">{#N/A,#N/A,FALSE,"Summary";#N/A,#N/A,FALSE,"proj1";#N/A,#N/A,FALSE,"proj2";#N/A,#N/A,FALSE,"DCF"}</definedName>
    <definedName name="עכעכע" hidden="1">{#N/A,#N/A,FALSE,"Summary";#N/A,#N/A,FALSE,"proj1";#N/A,#N/A,FALSE,"proj2";#N/A,#N/A,FALSE,"DCF"}</definedName>
    <definedName name="עמי" localSheetId="9" hidden="1">{#N/A,#N/A,FALSE,"ביאורים לדוחות"}</definedName>
    <definedName name="עמי" localSheetId="51" hidden="1">{#N/A,#N/A,FALSE,"ביאורים לדוחות"}</definedName>
    <definedName name="עמי" localSheetId="7" hidden="1">{#N/A,#N/A,FALSE,"ביאורים לדוחות"}</definedName>
    <definedName name="עמי" localSheetId="6" hidden="1">{#N/A,#N/A,FALSE,"ביאורים לדוחות"}</definedName>
    <definedName name="עמי" localSheetId="10" hidden="1">{#N/A,#N/A,FALSE,"ביאורים לדוחות"}</definedName>
    <definedName name="עמי" localSheetId="28" hidden="1">{#N/A,#N/A,FALSE,"ביאורים לדוחות"}</definedName>
    <definedName name="עמי" localSheetId="11" hidden="1">{#N/A,#N/A,FALSE,"ביאורים לדוחות"}</definedName>
    <definedName name="עמי" localSheetId="36" hidden="1">{#N/A,#N/A,FALSE,"ביאורים לדוחות"}</definedName>
    <definedName name="עמי" localSheetId="18" hidden="1">{#N/A,#N/A,FALSE,"ביאורים לדוחות"}</definedName>
    <definedName name="עמי" localSheetId="38" hidden="1">{#N/A,#N/A,FALSE,"ביאורים לדוחות"}</definedName>
    <definedName name="עמי" hidden="1">{#N/A,#N/A,FALSE,"ביאורים לדוחות"}</definedName>
    <definedName name="עע" localSheetId="35" hidden="1">{"table",#N/A,FALSE,"COVER";"income_statement",#N/A,FALSE,"COVER"}</definedName>
    <definedName name="עע" localSheetId="31" hidden="1">{"table",#N/A,FALSE,"COVER";"income_statement",#N/A,FALSE,"COVER"}</definedName>
    <definedName name="עע" localSheetId="9" hidden="1">{"table",#N/A,FALSE,"COVER";"income_statement",#N/A,FALSE,"COVER"}</definedName>
    <definedName name="עע" localSheetId="30" hidden="1">{"table",#N/A,FALSE,"COVER";"income_statement",#N/A,FALSE,"COVER"}</definedName>
    <definedName name="עע" localSheetId="51" hidden="1">{"table",#N/A,FALSE,"COVER";"income_statement",#N/A,FALSE,"COVER"}</definedName>
    <definedName name="עע" localSheetId="7" hidden="1">{"table",#N/A,FALSE,"COVER";"income_statement",#N/A,FALSE,"COVER"}</definedName>
    <definedName name="עע" localSheetId="33" hidden="1">{"table",#N/A,FALSE,"COVER";"income_statement",#N/A,FALSE,"COVER"}</definedName>
    <definedName name="עע" localSheetId="6" hidden="1">{"table",#N/A,FALSE,"COVER";"income_statement",#N/A,FALSE,"COVER"}</definedName>
    <definedName name="עע" localSheetId="16" hidden="1">{"table",#N/A,FALSE,"COVER";"income_statement",#N/A,FALSE,"COVER"}</definedName>
    <definedName name="עע" localSheetId="10" hidden="1">{"table",#N/A,FALSE,"COVER";"income_statement",#N/A,FALSE,"COVER"}</definedName>
    <definedName name="עע" localSheetId="29" hidden="1">{"table",#N/A,FALSE,"COVER";"income_statement",#N/A,FALSE,"COVER"}</definedName>
    <definedName name="עע" localSheetId="28" hidden="1">{"table",#N/A,FALSE,"COVER";"income_statement",#N/A,FALSE,"COVER"}</definedName>
    <definedName name="עע" localSheetId="11" hidden="1">{"table",#N/A,FALSE,"COVER";"income_statement",#N/A,FALSE,"COVER"}</definedName>
    <definedName name="עע" localSheetId="36" hidden="1">{"table",#N/A,FALSE,"COVER";"income_statement",#N/A,FALSE,"COVER"}</definedName>
    <definedName name="עע" localSheetId="32" hidden="1">{"table",#N/A,FALSE,"COVER";"income_statement",#N/A,FALSE,"COVER"}</definedName>
    <definedName name="עע" localSheetId="18" hidden="1">{"table",#N/A,FALSE,"COVER";"income_statement",#N/A,FALSE,"COVER"}</definedName>
    <definedName name="עע" localSheetId="38" hidden="1">{"table",#N/A,FALSE,"COVER";"income_statement",#N/A,FALSE,"COVER"}</definedName>
    <definedName name="עע" hidden="1">{"table",#N/A,FALSE,"COVER";"income_statement",#N/A,FALSE,"COVER"}</definedName>
    <definedName name="עע_1" localSheetId="9" hidden="1">{"אקטיב",#N/A,FALSE,"אקטיב";"חייבים",#N/A,FALSE,"אקטיב";"פסיב",#N/A,FALSE,"אקטיב";"זכאים",#N/A,FALSE,"אקטיב";"עתודה לפיצויים",#N/A,FALSE,"אקטיב"}</definedName>
    <definedName name="עע_1" localSheetId="16" hidden="1">{"אקטיב",#N/A,FALSE,"אקטיב";"חייבים",#N/A,FALSE,"אקטיב";"פסיב",#N/A,FALSE,"אקטיב";"זכאים",#N/A,FALSE,"אקטיב";"עתודה לפיצויים",#N/A,FALSE,"אקטיב"}</definedName>
    <definedName name="עע_1" localSheetId="10" hidden="1">{"אקטיב",#N/A,FALSE,"אקטיב";"חייבים",#N/A,FALSE,"אקטיב";"פסיב",#N/A,FALSE,"אקטיב";"זכאים",#N/A,FALSE,"אקטיב";"עתודה לפיצויים",#N/A,FALSE,"אקטיב"}</definedName>
    <definedName name="עע_1" localSheetId="11" hidden="1">{"אקטיב",#N/A,FALSE,"אקטיב";"חייבים",#N/A,FALSE,"אקטיב";"פסיב",#N/A,FALSE,"אקטיב";"זכאים",#N/A,FALSE,"אקטיב";"עתודה לפיצויים",#N/A,FALSE,"אקטיב"}</definedName>
    <definedName name="עע_1" localSheetId="18" hidden="1">{"אקטיב",#N/A,FALSE,"אקטיב";"חייבים",#N/A,FALSE,"אקטיב";"פסיב",#N/A,FALSE,"אקטיב";"זכאים",#N/A,FALSE,"אקטיב";"עתודה לפיצויים",#N/A,FALSE,"אקטיב"}</definedName>
    <definedName name="עע_1" localSheetId="38" hidden="1">{"אקטיב",#N/A,FALSE,"אקטיב";"חייבים",#N/A,FALSE,"אקטיב";"פסיב",#N/A,FALSE,"אקטיב";"זכאים",#N/A,FALSE,"אקטיב";"עתודה לפיצויים",#N/A,FALSE,"אקטיב"}</definedName>
    <definedName name="עע_1" hidden="1">{"אקטיב",#N/A,FALSE,"אקטיב";"חייבים",#N/A,FALSE,"אקטיב";"פסיב",#N/A,FALSE,"אקטיב";"זכאים",#N/A,FALSE,"אקטיב";"עתודה לפיצויים",#N/A,FALSE,"אקטיב"}</definedName>
    <definedName name="עע_2" localSheetId="9" hidden="1">{"אקטיב",#N/A,FALSE,"אקטיב";"חייבים",#N/A,FALSE,"אקטיב";"פסיב",#N/A,FALSE,"אקטיב";"זכאים",#N/A,FALSE,"אקטיב";"עתודה לפיצויים",#N/A,FALSE,"אקטיב"}</definedName>
    <definedName name="עע_2" localSheetId="16" hidden="1">{"אקטיב",#N/A,FALSE,"אקטיב";"חייבים",#N/A,FALSE,"אקטיב";"פסיב",#N/A,FALSE,"אקטיב";"זכאים",#N/A,FALSE,"אקטיב";"עתודה לפיצויים",#N/A,FALSE,"אקטיב"}</definedName>
    <definedName name="עע_2" localSheetId="10" hidden="1">{"אקטיב",#N/A,FALSE,"אקטיב";"חייבים",#N/A,FALSE,"אקטיב";"פסיב",#N/A,FALSE,"אקטיב";"זכאים",#N/A,FALSE,"אקטיב";"עתודה לפיצויים",#N/A,FALSE,"אקטיב"}</definedName>
    <definedName name="עע_2" localSheetId="11" hidden="1">{"אקטיב",#N/A,FALSE,"אקטיב";"חייבים",#N/A,FALSE,"אקטיב";"פסיב",#N/A,FALSE,"אקטיב";"זכאים",#N/A,FALSE,"אקטיב";"עתודה לפיצויים",#N/A,FALSE,"אקטיב"}</definedName>
    <definedName name="עע_2" localSheetId="18" hidden="1">{"אקטיב",#N/A,FALSE,"אקטיב";"חייבים",#N/A,FALSE,"אקטיב";"פסיב",#N/A,FALSE,"אקטיב";"זכאים",#N/A,FALSE,"אקטיב";"עתודה לפיצויים",#N/A,FALSE,"אקטיב"}</definedName>
    <definedName name="עע_2" localSheetId="38" hidden="1">{"אקטיב",#N/A,FALSE,"אקטיב";"חייבים",#N/A,FALSE,"אקטיב";"פסיב",#N/A,FALSE,"אקטיב";"זכאים",#N/A,FALSE,"אקטיב";"עתודה לפיצויים",#N/A,FALSE,"אקטיב"}</definedName>
    <definedName name="עע_2" hidden="1">{"אקטיב",#N/A,FALSE,"אקטיב";"חייבים",#N/A,FALSE,"אקטיב";"פסיב",#N/A,FALSE,"אקטיב";"זכאים",#N/A,FALSE,"אקטיב";"עתודה לפיצויים",#N/A,FALSE,"אקטיב"}</definedName>
    <definedName name="עעעעע" localSheetId="9" hidden="1">{"תזרים מזומנים",#N/A,FALSE,"תזרים מזומנים";"דוח תזרים",#N/A,FALSE,"תזרים מזומנים";"נספח",#N/A,FALSE,"תזרים מזומנים"}</definedName>
    <definedName name="עעעעע" localSheetId="16" hidden="1">{"תזרים מזומנים",#N/A,FALSE,"תזרים מזומנים";"דוח תזרים",#N/A,FALSE,"תזרים מזומנים";"נספח",#N/A,FALSE,"תזרים מזומנים"}</definedName>
    <definedName name="עעעעע" localSheetId="10" hidden="1">{"תזרים מזומנים",#N/A,FALSE,"תזרים מזומנים";"דוח תזרים",#N/A,FALSE,"תזרים מזומנים";"נספח",#N/A,FALSE,"תזרים מזומנים"}</definedName>
    <definedName name="עעעעע" localSheetId="11" hidden="1">{"תזרים מזומנים",#N/A,FALSE,"תזרים מזומנים";"דוח תזרים",#N/A,FALSE,"תזרים מזומנים";"נספח",#N/A,FALSE,"תזרים מזומנים"}</definedName>
    <definedName name="עעעעע" localSheetId="18" hidden="1">{"תזרים מזומנים",#N/A,FALSE,"תזרים מזומנים";"דוח תזרים",#N/A,FALSE,"תזרים מזומנים";"נספח",#N/A,FALSE,"תזרים מזומנים"}</definedName>
    <definedName name="עעעעע" localSheetId="38" hidden="1">{"תזרים מזומנים",#N/A,FALSE,"תזרים מזומנים";"דוח תזרים",#N/A,FALSE,"תזרים מזומנים";"נספח",#N/A,FALSE,"תזרים מזומנים"}</definedName>
    <definedName name="עעעעע" hidden="1">{"תזרים מזומנים",#N/A,FALSE,"תזרים מזומנים";"דוח תזרים",#N/A,FALSE,"תזרים מזומנים";"נספח",#N/A,FALSE,"תזרים מזומנים"}</definedName>
    <definedName name="עעעעע_1" localSheetId="9" hidden="1">{"תזרים מזומנים",#N/A,FALSE,"תזרים מזומנים";"דוח תזרים",#N/A,FALSE,"תזרים מזומנים";"נספח",#N/A,FALSE,"תזרים מזומנים"}</definedName>
    <definedName name="עעעעע_1" localSheetId="16" hidden="1">{"תזרים מזומנים",#N/A,FALSE,"תזרים מזומנים";"דוח תזרים",#N/A,FALSE,"תזרים מזומנים";"נספח",#N/A,FALSE,"תזרים מזומנים"}</definedName>
    <definedName name="עעעעע_1" localSheetId="10" hidden="1">{"תזרים מזומנים",#N/A,FALSE,"תזרים מזומנים";"דוח תזרים",#N/A,FALSE,"תזרים מזומנים";"נספח",#N/A,FALSE,"תזרים מזומנים"}</definedName>
    <definedName name="עעעעע_1" localSheetId="11" hidden="1">{"תזרים מזומנים",#N/A,FALSE,"תזרים מזומנים";"דוח תזרים",#N/A,FALSE,"תזרים מזומנים";"נספח",#N/A,FALSE,"תזרים מזומנים"}</definedName>
    <definedName name="עעעעע_1" localSheetId="18" hidden="1">{"תזרים מזומנים",#N/A,FALSE,"תזרים מזומנים";"דוח תזרים",#N/A,FALSE,"תזרים מזומנים";"נספח",#N/A,FALSE,"תזרים מזומנים"}</definedName>
    <definedName name="עעעעע_1" localSheetId="38" hidden="1">{"תזרים מזומנים",#N/A,FALSE,"תזרים מזומנים";"דוח תזרים",#N/A,FALSE,"תזרים מזומנים";"נספח",#N/A,FALSE,"תזרים מזומנים"}</definedName>
    <definedName name="עעעעע_1" hidden="1">{"תזרים מזומנים",#N/A,FALSE,"תזרים מזומנים";"דוח תזרים",#N/A,FALSE,"תזרים מזומנים";"נספח",#N/A,FALSE,"תזרים מזומנים"}</definedName>
    <definedName name="עעעעע_2" localSheetId="9" hidden="1">{"תזרים מזומנים",#N/A,FALSE,"תזרים מזומנים";"דוח תזרים",#N/A,FALSE,"תזרים מזומנים";"נספח",#N/A,FALSE,"תזרים מזומנים"}</definedName>
    <definedName name="עעעעע_2" localSheetId="16" hidden="1">{"תזרים מזומנים",#N/A,FALSE,"תזרים מזומנים";"דוח תזרים",#N/A,FALSE,"תזרים מזומנים";"נספח",#N/A,FALSE,"תזרים מזומנים"}</definedName>
    <definedName name="עעעעע_2" localSheetId="10" hidden="1">{"תזרים מזומנים",#N/A,FALSE,"תזרים מזומנים";"דוח תזרים",#N/A,FALSE,"תזרים מזומנים";"נספח",#N/A,FALSE,"תזרים מזומנים"}</definedName>
    <definedName name="עעעעע_2" localSheetId="11" hidden="1">{"תזרים מזומנים",#N/A,FALSE,"תזרים מזומנים";"דוח תזרים",#N/A,FALSE,"תזרים מזומנים";"נספח",#N/A,FALSE,"תזרים מזומנים"}</definedName>
    <definedName name="עעעעע_2" localSheetId="18" hidden="1">{"תזרים מזומנים",#N/A,FALSE,"תזרים מזומנים";"דוח תזרים",#N/A,FALSE,"תזרים מזומנים";"נספח",#N/A,FALSE,"תזרים מזומנים"}</definedName>
    <definedName name="עעעעע_2" localSheetId="38" hidden="1">{"תזרים מזומנים",#N/A,FALSE,"תזרים מזומנים";"דוח תזרים",#N/A,FALSE,"תזרים מזומנים";"נספח",#N/A,FALSE,"תזרים מזומנים"}</definedName>
    <definedName name="עעעעע_2" hidden="1">{"תזרים מזומנים",#N/A,FALSE,"תזרים מזומנים";"דוח תזרים",#N/A,FALSE,"תזרים מזומנים";"נספח",#N/A,FALSE,"תזרים מזומנים"}</definedName>
    <definedName name="פ" localSheetId="16" hidden="1">{"דוח מס",#N/A,FALSE,"דוח מס";"תאום הוצ",#N/A,FALSE,"דוח מס";"מס ביתר",#N/A,FALSE,"דוח מס"}</definedName>
    <definedName name="פ" localSheetId="18" hidden="1">{"דוח מס",#N/A,FALSE,"דוח מס";"תאום הוצ",#N/A,FALSE,"דוח מס";"מס ביתר",#N/A,FALSE,"דוח מס"}</definedName>
    <definedName name="פ_1" localSheetId="9" hidden="1">{"דוח מס",#N/A,FALSE,"דוח מס";"תאום הוצ",#N/A,FALSE,"דוח מס";"מס ביתר",#N/A,FALSE,"דוח מס"}</definedName>
    <definedName name="פ_1" localSheetId="16" hidden="1">{"דוח מס",#N/A,FALSE,"דוח מס";"תאום הוצ",#N/A,FALSE,"דוח מס";"מס ביתר",#N/A,FALSE,"דוח מס"}</definedName>
    <definedName name="פ_1" localSheetId="10" hidden="1">{"דוח מס",#N/A,FALSE,"דוח מס";"תאום הוצ",#N/A,FALSE,"דוח מס";"מס ביתר",#N/A,FALSE,"דוח מס"}</definedName>
    <definedName name="פ_1" localSheetId="11" hidden="1">{"דוח מס",#N/A,FALSE,"דוח מס";"תאום הוצ",#N/A,FALSE,"דוח מס";"מס ביתר",#N/A,FALSE,"דוח מס"}</definedName>
    <definedName name="פ_1" localSheetId="18" hidden="1">{"דוח מס",#N/A,FALSE,"דוח מס";"תאום הוצ",#N/A,FALSE,"דוח מס";"מס ביתר",#N/A,FALSE,"דוח מס"}</definedName>
    <definedName name="פ_1" localSheetId="38" hidden="1">{"דוח מס",#N/A,FALSE,"דוח מס";"תאום הוצ",#N/A,FALSE,"דוח מס";"מס ביתר",#N/A,FALSE,"דוח מס"}</definedName>
    <definedName name="פ_1" hidden="1">{"דוח מס",#N/A,FALSE,"דוח מס";"תאום הוצ",#N/A,FALSE,"דוח מס";"מס ביתר",#N/A,FALSE,"דוח מס"}</definedName>
    <definedName name="פ_2" localSheetId="9" hidden="1">{"דוח מס",#N/A,FALSE,"דוח מס";"תאום הוצ",#N/A,FALSE,"דוח מס";"מס ביתר",#N/A,FALSE,"דוח מס"}</definedName>
    <definedName name="פ_2" localSheetId="16" hidden="1">{"דוח מס",#N/A,FALSE,"דוח מס";"תאום הוצ",#N/A,FALSE,"דוח מס";"מס ביתר",#N/A,FALSE,"דוח מס"}</definedName>
    <definedName name="פ_2" localSheetId="10" hidden="1">{"דוח מס",#N/A,FALSE,"דוח מס";"תאום הוצ",#N/A,FALSE,"דוח מס";"מס ביתר",#N/A,FALSE,"דוח מס"}</definedName>
    <definedName name="פ_2" localSheetId="11" hidden="1">{"דוח מס",#N/A,FALSE,"דוח מס";"תאום הוצ",#N/A,FALSE,"דוח מס";"מס ביתר",#N/A,FALSE,"דוח מס"}</definedName>
    <definedName name="פ_2" localSheetId="18" hidden="1">{"דוח מס",#N/A,FALSE,"דוח מס";"תאום הוצ",#N/A,FALSE,"דוח מס";"מס ביתר",#N/A,FALSE,"דוח מס"}</definedName>
    <definedName name="פ_2" localSheetId="38" hidden="1">{"דוח מס",#N/A,FALSE,"דוח מס";"תאום הוצ",#N/A,FALSE,"דוח מס";"מס ביתר",#N/A,FALSE,"דוח מס"}</definedName>
    <definedName name="פ_2" hidden="1">{"דוח מס",#N/A,FALSE,"דוח מס";"תאום הוצ",#N/A,FALSE,"דוח מס";"מס ביתר",#N/A,FALSE,"דוח מס"}</definedName>
    <definedName name="פחת" localSheetId="9" hidden="1">{"Test",#N/A,FALSE,"Index";#N/A,"RISK",FALSE,"MarketProjection"}</definedName>
    <definedName name="פחת" localSheetId="51" hidden="1">{"Test",#N/A,FALSE,"Index";#N/A,"RISK",FALSE,"MarketProjection"}</definedName>
    <definedName name="פחת" localSheetId="7" hidden="1">{"Test",#N/A,FALSE,"Index";#N/A,"RISK",FALSE,"MarketProjection"}</definedName>
    <definedName name="פחת" localSheetId="6" hidden="1">{"Test",#N/A,FALSE,"Index";#N/A,"RISK",FALSE,"MarketProjection"}</definedName>
    <definedName name="פחת" localSheetId="10" hidden="1">{"Test",#N/A,FALSE,"Index";#N/A,"RISK",FALSE,"MarketProjection"}</definedName>
    <definedName name="פחת" localSheetId="28" hidden="1">{"Test",#N/A,FALSE,"Index";#N/A,"RISK",FALSE,"MarketProjection"}</definedName>
    <definedName name="פחת" localSheetId="11" hidden="1">{"Test",#N/A,FALSE,"Index";#N/A,"RISK",FALSE,"MarketProjection"}</definedName>
    <definedName name="פחת" localSheetId="36" hidden="1">{"Test",#N/A,FALSE,"Index";#N/A,"RISK",FALSE,"MarketProjection"}</definedName>
    <definedName name="פחת" localSheetId="18" hidden="1">{"Test",#N/A,FALSE,"Index";#N/A,"RISK",FALSE,"MarketProjection"}</definedName>
    <definedName name="פחת" localSheetId="38" hidden="1">{"Test",#N/A,FALSE,"Index";#N/A,"RISK",FALSE,"MarketProjection"}</definedName>
    <definedName name="פחת" hidden="1">{"Test",#N/A,FALSE,"Index";#N/A,"RISK",FALSE,"MarketProjection"}</definedName>
    <definedName name="ףך" localSheetId="9" hidden="1">{"page1",#N/A,FALSE,"תקציב";"page2",#N/A,FALSE,"תקציב";"page3",#N/A,FALSE,"תקציב";"page4",#N/A,FALSE,"תקציב"}</definedName>
    <definedName name="ףך" localSheetId="16" hidden="1">{"page1",#N/A,FALSE,"תקציב";"page2",#N/A,FALSE,"תקציב";"page3",#N/A,FALSE,"תקציב";"page4",#N/A,FALSE,"תקציב"}</definedName>
    <definedName name="ףך" localSheetId="10" hidden="1">{"page1",#N/A,FALSE,"תקציב";"page2",#N/A,FALSE,"תקציב";"page3",#N/A,FALSE,"תקציב";"page4",#N/A,FALSE,"תקציב"}</definedName>
    <definedName name="ףך" localSheetId="11" hidden="1">{"page1",#N/A,FALSE,"תקציב";"page2",#N/A,FALSE,"תקציב";"page3",#N/A,FALSE,"תקציב";"page4",#N/A,FALSE,"תקציב"}</definedName>
    <definedName name="ףך" localSheetId="18" hidden="1">{"page1",#N/A,FALSE,"תקציב";"page2",#N/A,FALSE,"תקציב";"page3",#N/A,FALSE,"תקציב";"page4",#N/A,FALSE,"תקציב"}</definedName>
    <definedName name="ףך" localSheetId="38" hidden="1">{"page1",#N/A,FALSE,"תקציב";"page2",#N/A,FALSE,"תקציב";"page3",#N/A,FALSE,"תקציב";"page4",#N/A,FALSE,"תקציב"}</definedName>
    <definedName name="ףך" hidden="1">{"page1",#N/A,FALSE,"תקציב";"page2",#N/A,FALSE,"תקציב";"page3",#N/A,FALSE,"תקציב";"page4",#N/A,FALSE,"תקציב"}</definedName>
    <definedName name="פפפ" localSheetId="9" hidden="1">{#N/A,#N/A,FALSE,"מאזנים"}</definedName>
    <definedName name="פפפ" localSheetId="16" hidden="1">{#N/A,#N/A,FALSE,"מאזנים"}</definedName>
    <definedName name="פפפ" localSheetId="10" hidden="1">{#N/A,#N/A,FALSE,"מאזנים"}</definedName>
    <definedName name="פפפ" localSheetId="11" hidden="1">{#N/A,#N/A,FALSE,"מאזנים"}</definedName>
    <definedName name="פפפ" localSheetId="18" hidden="1">{#N/A,#N/A,FALSE,"מאזנים"}</definedName>
    <definedName name="פפפ" localSheetId="38" hidden="1">{#N/A,#N/A,FALSE,"מאזנים"}</definedName>
    <definedName name="פפפ" hidden="1">{#N/A,#N/A,FALSE,"מאזנים"}</definedName>
    <definedName name="צחיצח" localSheetId="9" hidden="1">{"לקוחות",#N/A,TRUE,"מאזן בוחן יצוא";"חיבים ויתרות חובה",#N/A,TRUE,"מאזן בוחן יצוא"}</definedName>
    <definedName name="צחיצח" localSheetId="51" hidden="1">{"לקוחות",#N/A,TRUE,"מאזן בוחן יצוא";"חיבים ויתרות חובה",#N/A,TRUE,"מאזן בוחן יצוא"}</definedName>
    <definedName name="צחיצח" localSheetId="7" hidden="1">{"לקוחות",#N/A,TRUE,"מאזן בוחן יצוא";"חיבים ויתרות חובה",#N/A,TRUE,"מאזן בוחן יצוא"}</definedName>
    <definedName name="צחיצח" localSheetId="6" hidden="1">{"לקוחות",#N/A,TRUE,"מאזן בוחן יצוא";"חיבים ויתרות חובה",#N/A,TRUE,"מאזן בוחן יצוא"}</definedName>
    <definedName name="צחיצח" localSheetId="16" hidden="1">{"לקוחות",#N/A,TRUE,"מאזן בוחן יצוא";"חיבים ויתרות חובה",#N/A,TRUE,"מאזן בוחן יצוא"}</definedName>
    <definedName name="צחיצח" localSheetId="10" hidden="1">{"לקוחות",#N/A,TRUE,"מאזן בוחן יצוא";"חיבים ויתרות חובה",#N/A,TRUE,"מאזן בוחן יצוא"}</definedName>
    <definedName name="צחיצח" localSheetId="28" hidden="1">{"לקוחות",#N/A,TRUE,"מאזן בוחן יצוא";"חיבים ויתרות חובה",#N/A,TRUE,"מאזן בוחן יצוא"}</definedName>
    <definedName name="צחיצח" localSheetId="11" hidden="1">{"לקוחות",#N/A,TRUE,"מאזן בוחן יצוא";"חיבים ויתרות חובה",#N/A,TRUE,"מאזן בוחן יצוא"}</definedName>
    <definedName name="צחיצח" localSheetId="36" hidden="1">{"לקוחות",#N/A,TRUE,"מאזן בוחן יצוא";"חיבים ויתרות חובה",#N/A,TRUE,"מאזן בוחן יצוא"}</definedName>
    <definedName name="צחיצח" localSheetId="18" hidden="1">{"לקוחות",#N/A,TRUE,"מאזן בוחן יצוא";"חיבים ויתרות חובה",#N/A,TRUE,"מאזן בוחן יצוא"}</definedName>
    <definedName name="צחיצח" localSheetId="38" hidden="1">{"לקוחות",#N/A,TRUE,"מאזן בוחן יצוא";"חיבים ויתרות חובה",#N/A,TRUE,"מאזן בוחן יצוא"}</definedName>
    <definedName name="צחיצח" hidden="1">{"לקוחות",#N/A,TRUE,"מאזן בוחן יצוא";"חיבים ויתרות חובה",#N/A,TRUE,"מאזן בוחן יצוא"}</definedName>
    <definedName name="צצ" localSheetId="9" hidden="1">{"תזרים מזומנים",#N/A,FALSE,"תזרים מזומנים";"דוח תזרים",#N/A,FALSE,"תזרים מזומנים";"נספח",#N/A,FALSE,"תזרים מזומנים"}</definedName>
    <definedName name="צצ" localSheetId="16" hidden="1">{"תזרים מזומנים",#N/A,FALSE,"תזרים מזומנים";"דוח תזרים",#N/A,FALSE,"תזרים מזומנים";"נספח",#N/A,FALSE,"תזרים מזומנים"}</definedName>
    <definedName name="צצ" localSheetId="10" hidden="1">{"תזרים מזומנים",#N/A,FALSE,"תזרים מזומנים";"דוח תזרים",#N/A,FALSE,"תזרים מזומנים";"נספח",#N/A,FALSE,"תזרים מזומנים"}</definedName>
    <definedName name="צצ" localSheetId="11" hidden="1">{"תזרים מזומנים",#N/A,FALSE,"תזרים מזומנים";"דוח תזרים",#N/A,FALSE,"תזרים מזומנים";"נספח",#N/A,FALSE,"תזרים מזומנים"}</definedName>
    <definedName name="צצ" localSheetId="18" hidden="1">{"תזרים מזומנים",#N/A,FALSE,"תזרים מזומנים";"דוח תזרים",#N/A,FALSE,"תזרים מזומנים";"נספח",#N/A,FALSE,"תזרים מזומנים"}</definedName>
    <definedName name="צצ" localSheetId="38" hidden="1">{"תזרים מזומנים",#N/A,FALSE,"תזרים מזומנים";"דוח תזרים",#N/A,FALSE,"תזרים מזומנים";"נספח",#N/A,FALSE,"תזרים מזומנים"}</definedName>
    <definedName name="צצ" hidden="1">{"תזרים מזומנים",#N/A,FALSE,"תזרים מזומנים";"דוח תזרים",#N/A,FALSE,"תזרים מזומנים";"נספח",#N/A,FALSE,"תזרים מזומנים"}</definedName>
    <definedName name="צצ_1" localSheetId="9" hidden="1">{"תזרים מזומנים",#N/A,FALSE,"תזרים מזומנים";"דוח תזרים",#N/A,FALSE,"תזרים מזומנים";"נספח",#N/A,FALSE,"תזרים מזומנים"}</definedName>
    <definedName name="צצ_1" localSheetId="16" hidden="1">{"תזרים מזומנים",#N/A,FALSE,"תזרים מזומנים";"דוח תזרים",#N/A,FALSE,"תזרים מזומנים";"נספח",#N/A,FALSE,"תזרים מזומנים"}</definedName>
    <definedName name="צצ_1" localSheetId="10" hidden="1">{"תזרים מזומנים",#N/A,FALSE,"תזרים מזומנים";"דוח תזרים",#N/A,FALSE,"תזרים מזומנים";"נספח",#N/A,FALSE,"תזרים מזומנים"}</definedName>
    <definedName name="צצ_1" localSheetId="11" hidden="1">{"תזרים מזומנים",#N/A,FALSE,"תזרים מזומנים";"דוח תזרים",#N/A,FALSE,"תזרים מזומנים";"נספח",#N/A,FALSE,"תזרים מזומנים"}</definedName>
    <definedName name="צצ_1" localSheetId="18" hidden="1">{"תזרים מזומנים",#N/A,FALSE,"תזרים מזומנים";"דוח תזרים",#N/A,FALSE,"תזרים מזומנים";"נספח",#N/A,FALSE,"תזרים מזומנים"}</definedName>
    <definedName name="צצ_1" localSheetId="38" hidden="1">{"תזרים מזומנים",#N/A,FALSE,"תזרים מזומנים";"דוח תזרים",#N/A,FALSE,"תזרים מזומנים";"נספח",#N/A,FALSE,"תזרים מזומנים"}</definedName>
    <definedName name="צצ_1" hidden="1">{"תזרים מזומנים",#N/A,FALSE,"תזרים מזומנים";"דוח תזרים",#N/A,FALSE,"תזרים מזומנים";"נספח",#N/A,FALSE,"תזרים מזומנים"}</definedName>
    <definedName name="צצ_2" localSheetId="9" hidden="1">{"תזרים מזומנים",#N/A,FALSE,"תזרים מזומנים";"דוח תזרים",#N/A,FALSE,"תזרים מזומנים";"נספח",#N/A,FALSE,"תזרים מזומנים"}</definedName>
    <definedName name="צצ_2" localSheetId="16" hidden="1">{"תזרים מזומנים",#N/A,FALSE,"תזרים מזומנים";"דוח תזרים",#N/A,FALSE,"תזרים מזומנים";"נספח",#N/A,FALSE,"תזרים מזומנים"}</definedName>
    <definedName name="צצ_2" localSheetId="10" hidden="1">{"תזרים מזומנים",#N/A,FALSE,"תזרים מזומנים";"דוח תזרים",#N/A,FALSE,"תזרים מזומנים";"נספח",#N/A,FALSE,"תזרים מזומנים"}</definedName>
    <definedName name="צצ_2" localSheetId="11" hidden="1">{"תזרים מזומנים",#N/A,FALSE,"תזרים מזומנים";"דוח תזרים",#N/A,FALSE,"תזרים מזומנים";"נספח",#N/A,FALSE,"תזרים מזומנים"}</definedName>
    <definedName name="צצ_2" localSheetId="18" hidden="1">{"תזרים מזומנים",#N/A,FALSE,"תזרים מזומנים";"דוח תזרים",#N/A,FALSE,"תזרים מזומנים";"נספח",#N/A,FALSE,"תזרים מזומנים"}</definedName>
    <definedName name="צצ_2" localSheetId="38" hidden="1">{"תזרים מזומנים",#N/A,FALSE,"תזרים מזומנים";"דוח תזרים",#N/A,FALSE,"תזרים מזומנים";"נספח",#N/A,FALSE,"תזרים מזומנים"}</definedName>
    <definedName name="צצ_2" hidden="1">{"תזרים מזומנים",#N/A,FALSE,"תזרים מזומנים";"דוח תזרים",#N/A,FALSE,"תזרים מזומנים";"נספח",#N/A,FALSE,"תזרים מזומנים"}</definedName>
    <definedName name="ץת" hidden="1">#REF!</definedName>
    <definedName name="ר" localSheetId="35"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3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3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5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7"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33"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1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1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29"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2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1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3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3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1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localSheetId="38"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רדטח" hidden="1">#REF!</definedName>
    <definedName name="ררר" localSheetId="9" hidden="1">{"two",#N/A,FALSE,"Sheet1";"three",#N/A,FALSE,"Sheet1";"one",#N/A,FALSE,"Sheet1"}</definedName>
    <definedName name="ררר" localSheetId="51" hidden="1">{"two",#N/A,FALSE,"Sheet1";"three",#N/A,FALSE,"Sheet1";"one",#N/A,FALSE,"Sheet1"}</definedName>
    <definedName name="ררר" localSheetId="7" hidden="1">{"two",#N/A,FALSE,"Sheet1";"three",#N/A,FALSE,"Sheet1";"one",#N/A,FALSE,"Sheet1"}</definedName>
    <definedName name="ררר" localSheetId="6" hidden="1">{"two",#N/A,FALSE,"Sheet1";"three",#N/A,FALSE,"Sheet1";"one",#N/A,FALSE,"Sheet1"}</definedName>
    <definedName name="ררר" localSheetId="10" hidden="1">{"two",#N/A,FALSE,"Sheet1";"three",#N/A,FALSE,"Sheet1";"one",#N/A,FALSE,"Sheet1"}</definedName>
    <definedName name="ררר" localSheetId="29" hidden="1">{"two",#N/A,FALSE,"Sheet1";"three",#N/A,FALSE,"Sheet1";"one",#N/A,FALSE,"Sheet1"}</definedName>
    <definedName name="ררר" localSheetId="28" hidden="1">{"two",#N/A,FALSE,"Sheet1";"three",#N/A,FALSE,"Sheet1";"one",#N/A,FALSE,"Sheet1"}</definedName>
    <definedName name="ררר" localSheetId="11" hidden="1">{"two",#N/A,FALSE,"Sheet1";"three",#N/A,FALSE,"Sheet1";"one",#N/A,FALSE,"Sheet1"}</definedName>
    <definedName name="ררר" localSheetId="36" hidden="1">{"two",#N/A,FALSE,"Sheet1";"three",#N/A,FALSE,"Sheet1";"one",#N/A,FALSE,"Sheet1"}</definedName>
    <definedName name="ררר" localSheetId="18" hidden="1">{"two",#N/A,FALSE,"Sheet1";"three",#N/A,FALSE,"Sheet1";"one",#N/A,FALSE,"Sheet1"}</definedName>
    <definedName name="ררר" hidden="1">{"two",#N/A,FALSE,"Sheet1";"three",#N/A,FALSE,"Sheet1";"one",#N/A,FALSE,"Sheet1"}</definedName>
    <definedName name="ש" localSheetId="35" hidden="1">{#N/A,#N/A,FALSE,"Aging Summary";#N/A,#N/A,FALSE,"Ratio Analysis";#N/A,#N/A,FALSE,"Test 120 Day Accts";#N/A,#N/A,FALSE,"Tickmarks"}</definedName>
    <definedName name="ש" localSheetId="31" hidden="1">{#N/A,#N/A,FALSE,"Aging Summary";#N/A,#N/A,FALSE,"Ratio Analysis";#N/A,#N/A,FALSE,"Test 120 Day Accts";#N/A,#N/A,FALSE,"Tickmarks"}</definedName>
    <definedName name="ש" localSheetId="9" hidden="1">{#N/A,#N/A,FALSE,"Aging Summary";#N/A,#N/A,FALSE,"Ratio Analysis";#N/A,#N/A,FALSE,"Test 120 Day Accts";#N/A,#N/A,FALSE,"Tickmarks"}</definedName>
    <definedName name="ש" localSheetId="30" hidden="1">{#N/A,#N/A,FALSE,"Aging Summary";#N/A,#N/A,FALSE,"Ratio Analysis";#N/A,#N/A,FALSE,"Test 120 Day Accts";#N/A,#N/A,FALSE,"Tickmarks"}</definedName>
    <definedName name="ש" localSheetId="51" hidden="1">{#N/A,#N/A,FALSE,"Aging Summary";#N/A,#N/A,FALSE,"Ratio Analysis";#N/A,#N/A,FALSE,"Test 120 Day Accts";#N/A,#N/A,FALSE,"Tickmarks"}</definedName>
    <definedName name="ש" localSheetId="7" hidden="1">{#N/A,#N/A,FALSE,"Aging Summary";#N/A,#N/A,FALSE,"Ratio Analysis";#N/A,#N/A,FALSE,"Test 120 Day Accts";#N/A,#N/A,FALSE,"Tickmarks"}</definedName>
    <definedName name="ש" localSheetId="33" hidden="1">{#N/A,#N/A,FALSE,"Aging Summary";#N/A,#N/A,FALSE,"Ratio Analysis";#N/A,#N/A,FALSE,"Test 120 Day Accts";#N/A,#N/A,FALSE,"Tickmarks"}</definedName>
    <definedName name="ש" localSheetId="6" hidden="1">{#N/A,#N/A,FALSE,"Aging Summary";#N/A,#N/A,FALSE,"Ratio Analysis";#N/A,#N/A,FALSE,"Test 120 Day Accts";#N/A,#N/A,FALSE,"Tickmarks"}</definedName>
    <definedName name="ש" localSheetId="16" hidden="1">#REF!</definedName>
    <definedName name="ש" localSheetId="10" hidden="1">{#N/A,#N/A,FALSE,"Aging Summary";#N/A,#N/A,FALSE,"Ratio Analysis";#N/A,#N/A,FALSE,"Test 120 Day Accts";#N/A,#N/A,FALSE,"Tickmarks"}</definedName>
    <definedName name="ש" localSheetId="29" hidden="1">{#N/A,#N/A,FALSE,"Aging Summary";#N/A,#N/A,FALSE,"Ratio Analysis";#N/A,#N/A,FALSE,"Test 120 Day Accts";#N/A,#N/A,FALSE,"Tickmarks"}</definedName>
    <definedName name="ש" localSheetId="28" hidden="1">{#N/A,#N/A,FALSE,"Aging Summary";#N/A,#N/A,FALSE,"Ratio Analysis";#N/A,#N/A,FALSE,"Test 120 Day Accts";#N/A,#N/A,FALSE,"Tickmarks"}</definedName>
    <definedName name="ש" localSheetId="11" hidden="1">{#N/A,#N/A,FALSE,"Aging Summary";#N/A,#N/A,FALSE,"Ratio Analysis";#N/A,#N/A,FALSE,"Test 120 Day Accts";#N/A,#N/A,FALSE,"Tickmarks"}</definedName>
    <definedName name="ש" localSheetId="36" hidden="1">{#N/A,#N/A,FALSE,"Aging Summary";#N/A,#N/A,FALSE,"Ratio Analysis";#N/A,#N/A,FALSE,"Test 120 Day Accts";#N/A,#N/A,FALSE,"Tickmarks"}</definedName>
    <definedName name="ש" localSheetId="32" hidden="1">{#N/A,#N/A,FALSE,"Aging Summary";#N/A,#N/A,FALSE,"Ratio Analysis";#N/A,#N/A,FALSE,"Test 120 Day Accts";#N/A,#N/A,FALSE,"Tickmarks"}</definedName>
    <definedName name="ש" localSheetId="18" hidden="1">#REF!</definedName>
    <definedName name="ש" localSheetId="38" hidden="1">#REF!</definedName>
    <definedName name="ש" hidden="1">{#N/A,#N/A,FALSE,"Aging Summary";#N/A,#N/A,FALSE,"Ratio Analysis";#N/A,#N/A,FALSE,"Test 120 Day Accts";#N/A,#N/A,FALSE,"Tickmarks"}</definedName>
    <definedName name="שגדגדג" localSheetId="9" hidden="1">{"תזרים מזומנים",#N/A,FALSE,"תזרים מזומנים";"דוח תזרים",#N/A,FALSE,"תזרים מזומנים";"נספח",#N/A,FALSE,"תזרים מזומנים"}</definedName>
    <definedName name="שגדגדג" localSheetId="16" hidden="1">{"תזרים מזומנים",#N/A,FALSE,"תזרים מזומנים";"דוח תזרים",#N/A,FALSE,"תזרים מזומנים";"נספח",#N/A,FALSE,"תזרים מזומנים"}</definedName>
    <definedName name="שגדגדג" localSheetId="10" hidden="1">{"תזרים מזומנים",#N/A,FALSE,"תזרים מזומנים";"דוח תזרים",#N/A,FALSE,"תזרים מזומנים";"נספח",#N/A,FALSE,"תזרים מזומנים"}</definedName>
    <definedName name="שגדגדג" localSheetId="11" hidden="1">{"תזרים מזומנים",#N/A,FALSE,"תזרים מזומנים";"דוח תזרים",#N/A,FALSE,"תזרים מזומנים";"נספח",#N/A,FALSE,"תזרים מזומנים"}</definedName>
    <definedName name="שגדגדג" localSheetId="18" hidden="1">{"תזרים מזומנים",#N/A,FALSE,"תזרים מזומנים";"דוח תזרים",#N/A,FALSE,"תזרים מזומנים";"נספח",#N/A,FALSE,"תזרים מזומנים"}</definedName>
    <definedName name="שגדגדג" localSheetId="38" hidden="1">{"תזרים מזומנים",#N/A,FALSE,"תזרים מזומנים";"דוח תזרים",#N/A,FALSE,"תזרים מזומנים";"נספח",#N/A,FALSE,"תזרים מזומנים"}</definedName>
    <definedName name="שגדגדג" hidden="1">{"תזרים מזומנים",#N/A,FALSE,"תזרים מזומנים";"דוח תזרים",#N/A,FALSE,"תזרים מזומנים";"נספח",#N/A,FALSE,"תזרים מזומנים"}</definedName>
    <definedName name="שגדגדג_1" localSheetId="9" hidden="1">{"תזרים מזומנים",#N/A,FALSE,"תזרים מזומנים";"דוח תזרים",#N/A,FALSE,"תזרים מזומנים";"נספח",#N/A,FALSE,"תזרים מזומנים"}</definedName>
    <definedName name="שגדגדג_1" localSheetId="16" hidden="1">{"תזרים מזומנים",#N/A,FALSE,"תזרים מזומנים";"דוח תזרים",#N/A,FALSE,"תזרים מזומנים";"נספח",#N/A,FALSE,"תזרים מזומנים"}</definedName>
    <definedName name="שגדגדג_1" localSheetId="10" hidden="1">{"תזרים מזומנים",#N/A,FALSE,"תזרים מזומנים";"דוח תזרים",#N/A,FALSE,"תזרים מזומנים";"נספח",#N/A,FALSE,"תזרים מזומנים"}</definedName>
    <definedName name="שגדגדג_1" localSheetId="11" hidden="1">{"תזרים מזומנים",#N/A,FALSE,"תזרים מזומנים";"דוח תזרים",#N/A,FALSE,"תזרים מזומנים";"נספח",#N/A,FALSE,"תזרים מזומנים"}</definedName>
    <definedName name="שגדגדג_1" localSheetId="18" hidden="1">{"תזרים מזומנים",#N/A,FALSE,"תזרים מזומנים";"דוח תזרים",#N/A,FALSE,"תזרים מזומנים";"נספח",#N/A,FALSE,"תזרים מזומנים"}</definedName>
    <definedName name="שגדגדג_1" localSheetId="38" hidden="1">{"תזרים מזומנים",#N/A,FALSE,"תזרים מזומנים";"דוח תזרים",#N/A,FALSE,"תזרים מזומנים";"נספח",#N/A,FALSE,"תזרים מזומנים"}</definedName>
    <definedName name="שגדגדג_1" hidden="1">{"תזרים מזומנים",#N/A,FALSE,"תזרים מזומנים";"דוח תזרים",#N/A,FALSE,"תזרים מזומנים";"נספח",#N/A,FALSE,"תזרים מזומנים"}</definedName>
    <definedName name="שגדגדג_2" localSheetId="9" hidden="1">{"תזרים מזומנים",#N/A,FALSE,"תזרים מזומנים";"דוח תזרים",#N/A,FALSE,"תזרים מזומנים";"נספח",#N/A,FALSE,"תזרים מזומנים"}</definedName>
    <definedName name="שגדגדג_2" localSheetId="16" hidden="1">{"תזרים מזומנים",#N/A,FALSE,"תזרים מזומנים";"דוח תזרים",#N/A,FALSE,"תזרים מזומנים";"נספח",#N/A,FALSE,"תזרים מזומנים"}</definedName>
    <definedName name="שגדגדג_2" localSheetId="10" hidden="1">{"תזרים מזומנים",#N/A,FALSE,"תזרים מזומנים";"דוח תזרים",#N/A,FALSE,"תזרים מזומנים";"נספח",#N/A,FALSE,"תזרים מזומנים"}</definedName>
    <definedName name="שגדגדג_2" localSheetId="11" hidden="1">{"תזרים מזומנים",#N/A,FALSE,"תזרים מזומנים";"דוח תזרים",#N/A,FALSE,"תזרים מזומנים";"נספח",#N/A,FALSE,"תזרים מזומנים"}</definedName>
    <definedName name="שגדגדג_2" localSheetId="18" hidden="1">{"תזרים מזומנים",#N/A,FALSE,"תזרים מזומנים";"דוח תזרים",#N/A,FALSE,"תזרים מזומנים";"נספח",#N/A,FALSE,"תזרים מזומנים"}</definedName>
    <definedName name="שגדגדג_2" localSheetId="38" hidden="1">{"תזרים מזומנים",#N/A,FALSE,"תזרים מזומנים";"דוח תזרים",#N/A,FALSE,"תזרים מזומנים";"נספח",#N/A,FALSE,"תזרים מזומנים"}</definedName>
    <definedName name="שגדגדג_2" hidden="1">{"תזרים מזומנים",#N/A,FALSE,"תזרים מזומנים";"דוח תזרים",#N/A,FALSE,"תזרים מזומנים";"נספח",#N/A,FALSE,"תזרים מזומנים"}</definedName>
    <definedName name="ששש12" localSheetId="9" hidden="1">{"'FORM'!$A$7:$H$11","'FORM'!$A$1:$H$47"}</definedName>
    <definedName name="ששש12" localSheetId="16" hidden="1">{"'FORM'!$A$7:$H$11","'FORM'!$A$1:$H$47"}</definedName>
    <definedName name="ששש12" localSheetId="10" hidden="1">{"'FORM'!$A$7:$H$11","'FORM'!$A$1:$H$47"}</definedName>
    <definedName name="ששש12" localSheetId="11" hidden="1">{"'FORM'!$A$7:$H$11","'FORM'!$A$1:$H$47"}</definedName>
    <definedName name="ששש12" localSheetId="18" hidden="1">{"'FORM'!$A$7:$H$11","'FORM'!$A$1:$H$47"}</definedName>
    <definedName name="ששש12" localSheetId="38" hidden="1">{"'FORM'!$A$7:$H$11","'FORM'!$A$1:$H$47"}</definedName>
    <definedName name="ששש12" hidden="1">{"'FORM'!$A$7:$H$11","'FORM'!$A$1:$H$47"}</definedName>
    <definedName name="תצ" localSheetId="9" hidden="1">#REF!</definedName>
    <definedName name="תצ" localSheetId="10" hidden="1">'NFD CONSO'!#REF!</definedName>
    <definedName name="תצ" localSheetId="11" hidden="1">#REF!</definedName>
    <definedName name="תצ" localSheetId="18" hidden="1">#REF!</definedName>
    <definedName name="תצ" hidden="1">#REF!</definedName>
    <definedName name="고" localSheetId="35" hidden="1">{#N/A,#N/A,FALSE,"REPORT"}</definedName>
    <definedName name="고" localSheetId="31" hidden="1">{#N/A,#N/A,FALSE,"REPORT"}</definedName>
    <definedName name="고" localSheetId="9" hidden="1">{#N/A,#N/A,FALSE,"REPORT"}</definedName>
    <definedName name="고" localSheetId="30" hidden="1">{#N/A,#N/A,FALSE,"REPORT"}</definedName>
    <definedName name="고" localSheetId="51" hidden="1">{#N/A,#N/A,FALSE,"REPORT"}</definedName>
    <definedName name="고" localSheetId="7" hidden="1">{#N/A,#N/A,FALSE,"REPORT"}</definedName>
    <definedName name="고" localSheetId="33" hidden="1">{#N/A,#N/A,FALSE,"REPORT"}</definedName>
    <definedName name="고" localSheetId="6" hidden="1">{#N/A,#N/A,FALSE,"REPORT"}</definedName>
    <definedName name="고" localSheetId="16" hidden="1">{#N/A,#N/A,FALSE,"REPORT"}</definedName>
    <definedName name="고" localSheetId="10" hidden="1">{#N/A,#N/A,FALSE,"REPORT"}</definedName>
    <definedName name="고" localSheetId="29" hidden="1">{#N/A,#N/A,FALSE,"REPORT"}</definedName>
    <definedName name="고" localSheetId="28" hidden="1">{#N/A,#N/A,FALSE,"REPORT"}</definedName>
    <definedName name="고" localSheetId="11" hidden="1">{#N/A,#N/A,FALSE,"REPORT"}</definedName>
    <definedName name="고" localSheetId="36" hidden="1">{#N/A,#N/A,FALSE,"REPORT"}</definedName>
    <definedName name="고" localSheetId="32" hidden="1">{#N/A,#N/A,FALSE,"REPORT"}</definedName>
    <definedName name="고" localSheetId="18" hidden="1">{#N/A,#N/A,FALSE,"REPORT"}</definedName>
    <definedName name="고" localSheetId="38" hidden="1">{#N/A,#N/A,FALSE,"REPORT"}</definedName>
    <definedName name="고" hidden="1">{#N/A,#N/A,FALSE,"REPORT"}</definedName>
    <definedName name="ㄶㅇ노ㅗㄶ호" localSheetId="35" hidden="1">{#N/A,#N/A,FALSE,"REPORT"}</definedName>
    <definedName name="ㄶㅇ노ㅗㄶ호" localSheetId="31" hidden="1">{#N/A,#N/A,FALSE,"REPORT"}</definedName>
    <definedName name="ㄶㅇ노ㅗㄶ호" localSheetId="9" hidden="1">{#N/A,#N/A,FALSE,"REPORT"}</definedName>
    <definedName name="ㄶㅇ노ㅗㄶ호" localSheetId="30" hidden="1">{#N/A,#N/A,FALSE,"REPORT"}</definedName>
    <definedName name="ㄶㅇ노ㅗㄶ호" localSheetId="51" hidden="1">{#N/A,#N/A,FALSE,"REPORT"}</definedName>
    <definedName name="ㄶㅇ노ㅗㄶ호" localSheetId="7" hidden="1">{#N/A,#N/A,FALSE,"REPORT"}</definedName>
    <definedName name="ㄶㅇ노ㅗㄶ호" localSheetId="33" hidden="1">{#N/A,#N/A,FALSE,"REPORT"}</definedName>
    <definedName name="ㄶㅇ노ㅗㄶ호" localSheetId="6" hidden="1">{#N/A,#N/A,FALSE,"REPORT"}</definedName>
    <definedName name="ㄶㅇ노ㅗㄶ호" localSheetId="16" hidden="1">{#N/A,#N/A,FALSE,"REPORT"}</definedName>
    <definedName name="ㄶㅇ노ㅗㄶ호" localSheetId="10" hidden="1">{#N/A,#N/A,FALSE,"REPORT"}</definedName>
    <definedName name="ㄶㅇ노ㅗㄶ호" localSheetId="29" hidden="1">{#N/A,#N/A,FALSE,"REPORT"}</definedName>
    <definedName name="ㄶㅇ노ㅗㄶ호" localSheetId="28" hidden="1">{#N/A,#N/A,FALSE,"REPORT"}</definedName>
    <definedName name="ㄶㅇ노ㅗㄶ호" localSheetId="11" hidden="1">{#N/A,#N/A,FALSE,"REPORT"}</definedName>
    <definedName name="ㄶㅇ노ㅗㄶ호" localSheetId="36" hidden="1">{#N/A,#N/A,FALSE,"REPORT"}</definedName>
    <definedName name="ㄶㅇ노ㅗㄶ호" localSheetId="32" hidden="1">{#N/A,#N/A,FALSE,"REPORT"}</definedName>
    <definedName name="ㄶㅇ노ㅗㄶ호" localSheetId="18" hidden="1">{#N/A,#N/A,FALSE,"REPORT"}</definedName>
    <definedName name="ㄶㅇ노ㅗㄶ호" localSheetId="38" hidden="1">{#N/A,#N/A,FALSE,"REPORT"}</definedName>
    <definedName name="ㄶㅇ노ㅗㄶ호" hidden="1">{#N/A,#N/A,FALSE,"REPORT"}</definedName>
    <definedName name="미애" localSheetId="35" hidden="1">{#N/A,#N/A,FALSE,"REPORT"}</definedName>
    <definedName name="미애" localSheetId="31" hidden="1">{#N/A,#N/A,FALSE,"REPORT"}</definedName>
    <definedName name="미애" localSheetId="9" hidden="1">{#N/A,#N/A,FALSE,"REPORT"}</definedName>
    <definedName name="미애" localSheetId="30" hidden="1">{#N/A,#N/A,FALSE,"REPORT"}</definedName>
    <definedName name="미애" localSheetId="51" hidden="1">{#N/A,#N/A,FALSE,"REPORT"}</definedName>
    <definedName name="미애" localSheetId="7" hidden="1">{#N/A,#N/A,FALSE,"REPORT"}</definedName>
    <definedName name="미애" localSheetId="33" hidden="1">{#N/A,#N/A,FALSE,"REPORT"}</definedName>
    <definedName name="미애" localSheetId="6" hidden="1">{#N/A,#N/A,FALSE,"REPORT"}</definedName>
    <definedName name="미애" localSheetId="16" hidden="1">{#N/A,#N/A,FALSE,"REPORT"}</definedName>
    <definedName name="미애" localSheetId="10" hidden="1">{#N/A,#N/A,FALSE,"REPORT"}</definedName>
    <definedName name="미애" localSheetId="29" hidden="1">{#N/A,#N/A,FALSE,"REPORT"}</definedName>
    <definedName name="미애" localSheetId="28" hidden="1">{#N/A,#N/A,FALSE,"REPORT"}</definedName>
    <definedName name="미애" localSheetId="11" hidden="1">{#N/A,#N/A,FALSE,"REPORT"}</definedName>
    <definedName name="미애" localSheetId="36" hidden="1">{#N/A,#N/A,FALSE,"REPORT"}</definedName>
    <definedName name="미애" localSheetId="32" hidden="1">{#N/A,#N/A,FALSE,"REPORT"}</definedName>
    <definedName name="미애" localSheetId="18" hidden="1">{#N/A,#N/A,FALSE,"REPORT"}</definedName>
    <definedName name="미애" localSheetId="38" hidden="1">{#N/A,#N/A,FALSE,"REPORT"}</definedName>
    <definedName name="미애" hidden="1">{#N/A,#N/A,FALSE,"REPORT"}</definedName>
  </definedNames>
  <calcPr calcId="191028"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133" i="156" l="1"/>
  <c r="Y133" i="156"/>
  <c r="BF132" i="156"/>
  <c r="AJ132" i="156"/>
  <c r="BG98" i="152"/>
  <c r="BF98" i="152"/>
  <c r="BE98" i="152"/>
  <c r="BD98" i="152"/>
  <c r="BC98" i="152"/>
  <c r="BB98" i="152"/>
  <c r="BA98" i="152"/>
  <c r="AZ98" i="152"/>
  <c r="AY98" i="152"/>
  <c r="AX98" i="152"/>
  <c r="AW98" i="152"/>
  <c r="AV98" i="152"/>
  <c r="X98" i="152"/>
  <c r="W98" i="152"/>
  <c r="V98" i="152"/>
  <c r="U98" i="152"/>
  <c r="T98" i="152"/>
  <c r="S98" i="152"/>
  <c r="R98" i="152"/>
  <c r="Q98" i="152"/>
  <c r="P98" i="152"/>
  <c r="O98" i="152"/>
  <c r="N98" i="152"/>
  <c r="BH60" i="154"/>
  <c r="AV60" i="154"/>
  <c r="X60" i="154"/>
  <c r="BH56" i="154"/>
  <c r="BG56" i="154"/>
  <c r="BF56" i="154"/>
  <c r="BE56" i="154"/>
  <c r="BD56" i="154"/>
  <c r="BC56" i="154"/>
  <c r="BB56" i="154"/>
  <c r="BA56" i="154"/>
  <c r="AZ56" i="154"/>
  <c r="AY56" i="154"/>
  <c r="AX56" i="154"/>
  <c r="AW56" i="154"/>
  <c r="BE69" i="154"/>
  <c r="BD69" i="154"/>
  <c r="BC69" i="154"/>
  <c r="BB69" i="154"/>
  <c r="BH69" i="154" s="1"/>
  <c r="BA69" i="154"/>
  <c r="AZ69" i="154"/>
  <c r="AY69" i="154"/>
  <c r="AX69" i="154"/>
  <c r="AW69" i="154"/>
  <c r="BH67" i="154"/>
  <c r="BE67" i="154"/>
  <c r="BD67" i="154"/>
  <c r="BC67" i="154"/>
  <c r="BB67" i="154"/>
  <c r="BA67" i="154"/>
  <c r="AZ67" i="154"/>
  <c r="AY67" i="154"/>
  <c r="AX67" i="154"/>
  <c r="AW67" i="154"/>
  <c r="AV56" i="154"/>
  <c r="AU56" i="154"/>
  <c r="AT56" i="154"/>
  <c r="AS56" i="154"/>
  <c r="AR56" i="154"/>
  <c r="AQ56" i="154"/>
  <c r="AP56" i="154"/>
  <c r="AO56" i="154"/>
  <c r="AN56" i="154"/>
  <c r="AM56" i="154"/>
  <c r="AL56" i="154"/>
  <c r="AK56" i="154"/>
  <c r="AV69" i="154"/>
  <c r="X67" i="154"/>
  <c r="AS69" i="154"/>
  <c r="AR69" i="154"/>
  <c r="AQ69" i="154"/>
  <c r="AP69" i="154"/>
  <c r="AO69" i="154"/>
  <c r="AN69" i="154"/>
  <c r="AM69" i="154"/>
  <c r="AL69" i="154"/>
  <c r="AK69" i="154"/>
  <c r="AV67" i="154"/>
  <c r="AS67" i="154"/>
  <c r="AR67" i="154"/>
  <c r="AQ67" i="154"/>
  <c r="AP67" i="154"/>
  <c r="AO67" i="154"/>
  <c r="AN67" i="154"/>
  <c r="AM67" i="154"/>
  <c r="AL67" i="154"/>
  <c r="AK67" i="154"/>
  <c r="X56" i="154"/>
  <c r="W56" i="154"/>
  <c r="V56" i="154"/>
  <c r="U56" i="154"/>
  <c r="T56" i="154"/>
  <c r="S56" i="154"/>
  <c r="R56" i="154"/>
  <c r="Q56" i="154"/>
  <c r="P56" i="154"/>
  <c r="O56" i="154"/>
  <c r="N56" i="154"/>
  <c r="X69" i="154"/>
  <c r="X90" i="152" l="1"/>
  <c r="W69" i="154"/>
  <c r="V69" i="154"/>
  <c r="U69" i="154"/>
  <c r="T69" i="154"/>
  <c r="S69" i="154"/>
  <c r="R69" i="154"/>
  <c r="Q69" i="154"/>
  <c r="P69" i="154"/>
  <c r="O69" i="154"/>
  <c r="N69" i="154"/>
  <c r="W67" i="154"/>
  <c r="V67" i="154"/>
  <c r="U67" i="154"/>
  <c r="T67" i="154"/>
  <c r="S67" i="154"/>
  <c r="R67" i="154"/>
  <c r="Q67" i="154"/>
  <c r="P67" i="154"/>
  <c r="O67" i="154"/>
  <c r="N67" i="154"/>
  <c r="X54" i="154"/>
  <c r="Q54" i="154"/>
  <c r="R54" i="154"/>
  <c r="T54" i="154"/>
  <c r="U54" i="154"/>
  <c r="V54" i="154"/>
  <c r="S54" i="154"/>
  <c r="P54" i="154"/>
  <c r="O54" i="154"/>
  <c r="N54" i="154"/>
  <c r="AV54" i="154"/>
  <c r="AS54" i="154"/>
  <c r="AR54" i="154"/>
  <c r="AQ54" i="154"/>
  <c r="AP54" i="154"/>
  <c r="AO54" i="154"/>
  <c r="AN54" i="154"/>
  <c r="AM54" i="154"/>
  <c r="AL54" i="154"/>
  <c r="AK54" i="154"/>
  <c r="BH54" i="154"/>
  <c r="BE54" i="154"/>
  <c r="BD54" i="154"/>
  <c r="BC54" i="154"/>
  <c r="BB54" i="154"/>
  <c r="BA54" i="154"/>
  <c r="AZ54" i="154"/>
  <c r="BH47" i="154"/>
  <c r="AZ47" i="154"/>
  <c r="AZ46" i="154"/>
  <c r="AY54" i="154"/>
  <c r="AX54" i="154"/>
  <c r="AW54" i="154"/>
  <c r="BH50" i="154"/>
  <c r="AV50" i="154"/>
  <c r="BA48" i="154"/>
  <c r="BO113" i="152"/>
  <c r="BS113" i="152"/>
  <c r="BN113" i="152"/>
  <c r="BM113" i="152"/>
  <c r="BK113" i="152"/>
  <c r="BL113" i="152"/>
  <c r="R89" i="152"/>
  <c r="BR109" i="152"/>
  <c r="BQ109" i="152"/>
  <c r="BP109" i="152"/>
  <c r="BJ109" i="152"/>
  <c r="BI109" i="152"/>
  <c r="BH109" i="152"/>
  <c r="X102" i="152"/>
  <c r="BG96" i="152"/>
  <c r="BS96" i="152"/>
  <c r="R48" i="154"/>
  <c r="X48" i="154" s="1"/>
  <c r="AP48" i="154"/>
  <c r="AV48" i="154" s="1"/>
  <c r="BB48" i="154"/>
  <c r="BD48" i="154"/>
  <c r="BC48" i="154"/>
  <c r="BH46" i="154"/>
  <c r="G162" i="156"/>
  <c r="G161" i="156"/>
  <c r="G160" i="156"/>
  <c r="X96" i="152"/>
  <c r="Y54" i="154" l="1"/>
  <c r="BH48" i="154"/>
  <c r="BG101" i="152"/>
  <c r="Y114" i="156" s="1"/>
  <c r="BF114" i="156" s="1"/>
  <c r="X101" i="152"/>
  <c r="N114" i="156" s="1"/>
  <c r="N116" i="156" l="1"/>
  <c r="X100" i="152" s="1"/>
  <c r="BS104" i="152"/>
  <c r="BG104" i="152"/>
  <c r="X99" i="152"/>
  <c r="F299" i="163"/>
  <c r="N138" i="156"/>
  <c r="P54" i="165"/>
  <c r="P35" i="165"/>
  <c r="BF138" i="156"/>
  <c r="AJ138" i="156"/>
  <c r="Y138" i="156"/>
  <c r="EF272" i="156"/>
  <c r="EF271" i="156"/>
  <c r="ED271" i="156"/>
  <c r="EG274" i="156"/>
  <c r="EF274" i="156"/>
  <c r="EE274" i="156"/>
  <c r="EG272" i="156"/>
  <c r="EE272" i="156"/>
  <c r="ED272" i="156"/>
  <c r="ED274" i="156" s="1"/>
  <c r="EE271" i="156"/>
  <c r="EG270" i="156"/>
  <c r="EG271" i="156" s="1"/>
  <c r="O34" i="155"/>
  <c r="X51" i="154"/>
  <c r="X91" i="152" s="1"/>
  <c r="BH51" i="154"/>
  <c r="BS91" i="152" s="1"/>
  <c r="AV51" i="154"/>
  <c r="BG91" i="152" s="1"/>
  <c r="B99" i="152"/>
  <c r="G105" i="156"/>
  <c r="BE134" i="156"/>
  <c r="AT134" i="156"/>
  <c r="AI134" i="156"/>
  <c r="AN43" i="160"/>
  <c r="J18" i="164"/>
  <c r="J16" i="164"/>
  <c r="P44" i="165"/>
  <c r="P39" i="165"/>
  <c r="AH20" i="161"/>
  <c r="AH19" i="161"/>
  <c r="AH18" i="161"/>
  <c r="AH17" i="161"/>
  <c r="AH16" i="161"/>
  <c r="AH15" i="161"/>
  <c r="AH14" i="161"/>
  <c r="AH13" i="161"/>
  <c r="AH12" i="161"/>
  <c r="AH11" i="161"/>
  <c r="AH10" i="161"/>
  <c r="AH9" i="161"/>
  <c r="AH8" i="161"/>
  <c r="AH7" i="161"/>
  <c r="CM199" i="156"/>
  <c r="AJ106" i="156" s="1"/>
  <c r="CT205" i="156"/>
  <c r="N119" i="156"/>
  <c r="CW215" i="156"/>
  <c r="EG273" i="156" l="1"/>
  <c r="EG275" i="156" s="1"/>
  <c r="BF112" i="156" s="1"/>
  <c r="EE273" i="156"/>
  <c r="EE275" i="156" s="1"/>
  <c r="Y112" i="156" s="1"/>
  <c r="ED273" i="156"/>
  <c r="ED275" i="156" s="1"/>
  <c r="N112" i="156" s="1"/>
  <c r="EF273" i="156"/>
  <c r="EF275" i="156" s="1"/>
  <c r="AJ112" i="156" s="1"/>
  <c r="DD224" i="156"/>
  <c r="F297" i="163"/>
  <c r="B98" i="152" l="1"/>
  <c r="X95" i="152"/>
  <c r="B95" i="152"/>
  <c r="X105" i="152"/>
  <c r="BS93" i="152"/>
  <c r="BH52" i="154" s="1"/>
  <c r="BG93" i="152"/>
  <c r="AV52" i="154" s="1"/>
  <c r="X93" i="152"/>
  <c r="X52" i="154" s="1"/>
  <c r="B93" i="152"/>
  <c r="BS94" i="152"/>
  <c r="BG94" i="152"/>
  <c r="X94" i="152"/>
  <c r="DZ264" i="156"/>
  <c r="DW264" i="156"/>
  <c r="BS52" i="152"/>
  <c r="DZ260" i="156"/>
  <c r="DZ253" i="156"/>
  <c r="DZ254" i="156" s="1"/>
  <c r="DZ255" i="156" s="1"/>
  <c r="AW52" i="154" l="1"/>
  <c r="DX254" i="156"/>
  <c r="EA254" i="156"/>
  <c r="DW254" i="156"/>
  <c r="DY254" i="156"/>
  <c r="DY259" i="156"/>
  <c r="EA259" i="156" s="1"/>
  <c r="DY258" i="156"/>
  <c r="DY252" i="156"/>
  <c r="EA252" i="156" s="1"/>
  <c r="DY251" i="156"/>
  <c r="DX259" i="156"/>
  <c r="DX258" i="156"/>
  <c r="DX252" i="156"/>
  <c r="DX251" i="156"/>
  <c r="BU76" i="154"/>
  <c r="BV76" i="154"/>
  <c r="BW76" i="154"/>
  <c r="DW259" i="156"/>
  <c r="DW252" i="156"/>
  <c r="DW258" i="156"/>
  <c r="DW251" i="156"/>
  <c r="Y109" i="156"/>
  <c r="DS245" i="156"/>
  <c r="AJ110" i="156" s="1"/>
  <c r="DR245" i="156"/>
  <c r="Y110" i="156" s="1"/>
  <c r="DQ245" i="156"/>
  <c r="DT244" i="156"/>
  <c r="DT245" i="156" s="1"/>
  <c r="BF110" i="156" s="1"/>
  <c r="DM238" i="156"/>
  <c r="AJ113" i="156" s="1"/>
  <c r="DN238" i="156"/>
  <c r="BF113" i="156" s="1"/>
  <c r="DL238" i="156"/>
  <c r="Y113" i="156" s="1"/>
  <c r="DD227" i="156"/>
  <c r="DE227" i="156" s="1"/>
  <c r="DF227" i="156" s="1"/>
  <c r="DG227" i="156" s="1"/>
  <c r="DH227" i="156" s="1"/>
  <c r="DH224" i="156"/>
  <c r="DG224" i="156"/>
  <c r="DF224" i="156"/>
  <c r="DE224" i="156"/>
  <c r="Y119" i="156"/>
  <c r="CZ215" i="156"/>
  <c r="CS208" i="156"/>
  <c r="CR208" i="156"/>
  <c r="AJ108" i="156" s="1"/>
  <c r="CQ208" i="156"/>
  <c r="Y108" i="156" s="1"/>
  <c r="CP208" i="156"/>
  <c r="N108" i="156" s="1"/>
  <c r="CT208" i="156"/>
  <c r="BF108" i="156" s="1"/>
  <c r="DX260" i="156" l="1"/>
  <c r="DW253" i="156"/>
  <c r="DW260" i="156"/>
  <c r="DY253" i="156"/>
  <c r="DY255" i="156" s="1"/>
  <c r="EA251" i="156"/>
  <c r="EA253" i="156" s="1"/>
  <c r="EA255" i="156" s="1"/>
  <c r="EA258" i="156"/>
  <c r="EA260" i="156" s="1"/>
  <c r="DY260" i="156"/>
  <c r="DX253" i="156"/>
  <c r="DX255" i="156" s="1"/>
  <c r="DX256" i="156" s="1"/>
  <c r="Y131" i="156" s="1"/>
  <c r="DD229" i="156"/>
  <c r="DE229" i="156"/>
  <c r="Y111" i="156" s="1"/>
  <c r="DF229" i="156"/>
  <c r="AJ111" i="156" s="1"/>
  <c r="AV111" i="156" s="1"/>
  <c r="DG229" i="156"/>
  <c r="DH229" i="156"/>
  <c r="BF111" i="156" s="1"/>
  <c r="DA215" i="156"/>
  <c r="CZ217" i="156"/>
  <c r="DA217" i="156" s="1"/>
  <c r="BF119" i="156" s="1"/>
  <c r="DY256" i="156" l="1"/>
  <c r="AJ131" i="156" s="1"/>
  <c r="DZ261" i="156"/>
  <c r="DZ262" i="156" s="1"/>
  <c r="DW261" i="156"/>
  <c r="DW262" i="156" s="1"/>
  <c r="EA261" i="156"/>
  <c r="EA262" i="156" s="1"/>
  <c r="DX261" i="156"/>
  <c r="DX262" i="156" s="1"/>
  <c r="DX263" i="156" s="1"/>
  <c r="DY261" i="156"/>
  <c r="DY262" i="156" s="1"/>
  <c r="BF106" i="156"/>
  <c r="Y104" i="156"/>
  <c r="X237" i="152"/>
  <c r="BF104" i="156" l="1"/>
  <c r="DY263" i="156"/>
  <c r="DY264" i="156" s="1"/>
  <c r="EA256" i="156"/>
  <c r="BF131" i="156" s="1"/>
  <c r="DX264" i="156"/>
  <c r="Y124" i="156"/>
  <c r="AJ104" i="156"/>
  <c r="EA263" i="156" l="1"/>
  <c r="EA264" i="156" s="1"/>
  <c r="AJ124" i="156"/>
  <c r="BX69" i="154"/>
  <c r="X47" i="154"/>
  <c r="BS98" i="152" l="1"/>
  <c r="BH61" i="154"/>
  <c r="BF124" i="156"/>
  <c r="F44" i="163"/>
  <c r="BH55" i="154"/>
  <c r="AW55" i="154" s="1"/>
  <c r="AV55" i="154"/>
  <c r="X55" i="154"/>
  <c r="AV53" i="154"/>
  <c r="BG95" i="152" s="1"/>
  <c r="BH53" i="154"/>
  <c r="AW53" i="154" l="1"/>
  <c r="BS95" i="152"/>
  <c r="AL20" i="161"/>
  <c r="AL19" i="161"/>
  <c r="AL18" i="161"/>
  <c r="AL17" i="161"/>
  <c r="AL16" i="161"/>
  <c r="AL15" i="161"/>
  <c r="AL14" i="161"/>
  <c r="AL13" i="161"/>
  <c r="AL12" i="161"/>
  <c r="AL11" i="161"/>
  <c r="AL10" i="161"/>
  <c r="AL9" i="161"/>
  <c r="AL8" i="161"/>
  <c r="AL7" i="161"/>
  <c r="AK20" i="161"/>
  <c r="AK19" i="161"/>
  <c r="AK18" i="161"/>
  <c r="AK17" i="161"/>
  <c r="AK16" i="161"/>
  <c r="AK15" i="161"/>
  <c r="AK14" i="161"/>
  <c r="AK13" i="161"/>
  <c r="AK12" i="161"/>
  <c r="AK11" i="161"/>
  <c r="AK10" i="161"/>
  <c r="AK9" i="161"/>
  <c r="AK8" i="161"/>
  <c r="AK7" i="161"/>
  <c r="AJ20" i="161"/>
  <c r="AJ19" i="161"/>
  <c r="AJ18" i="161"/>
  <c r="AJ17" i="161"/>
  <c r="AJ16" i="161"/>
  <c r="AJ15" i="161"/>
  <c r="AJ14" i="161"/>
  <c r="AJ13" i="161"/>
  <c r="AJ12" i="161"/>
  <c r="AJ11" i="161"/>
  <c r="AJ10" i="161"/>
  <c r="AJ9" i="161"/>
  <c r="AJ8" i="161"/>
  <c r="AJ7" i="161"/>
  <c r="AG20" i="161"/>
  <c r="AG19" i="161"/>
  <c r="AG18" i="161"/>
  <c r="AG17" i="161"/>
  <c r="AG16" i="161"/>
  <c r="AG15" i="161"/>
  <c r="AG14" i="161"/>
  <c r="AG13" i="161"/>
  <c r="AG12" i="161"/>
  <c r="AG11" i="161"/>
  <c r="AG10" i="161"/>
  <c r="AG9" i="161"/>
  <c r="AG8" i="161"/>
  <c r="AG7" i="161"/>
  <c r="AF20" i="161"/>
  <c r="AF19" i="161"/>
  <c r="AF18" i="161"/>
  <c r="AF17" i="161"/>
  <c r="AF16" i="161"/>
  <c r="AF15" i="161"/>
  <c r="AF14" i="161"/>
  <c r="AF13" i="161"/>
  <c r="AF12" i="161"/>
  <c r="AF11" i="161"/>
  <c r="AF10" i="161"/>
  <c r="AF9" i="161"/>
  <c r="AF8" i="161"/>
  <c r="AF7" i="161"/>
  <c r="AC20" i="161"/>
  <c r="AC19" i="161"/>
  <c r="AC18" i="161"/>
  <c r="AC17" i="161"/>
  <c r="AC16" i="161"/>
  <c r="AC15" i="161"/>
  <c r="AC14" i="161"/>
  <c r="AC13" i="161"/>
  <c r="AC12" i="161"/>
  <c r="AC11" i="161"/>
  <c r="AC10" i="161"/>
  <c r="AC9" i="161"/>
  <c r="AC8" i="161"/>
  <c r="AC7" i="161"/>
  <c r="Y20" i="161"/>
  <c r="Y19" i="161"/>
  <c r="Y18" i="161"/>
  <c r="Y17" i="161"/>
  <c r="Y16" i="161"/>
  <c r="Y15" i="161"/>
  <c r="Y14" i="161"/>
  <c r="Y13" i="161"/>
  <c r="Y12" i="161"/>
  <c r="Y11" i="161"/>
  <c r="Y10" i="161"/>
  <c r="Y9" i="161"/>
  <c r="Y8" i="161"/>
  <c r="Y7" i="161"/>
  <c r="V20" i="161"/>
  <c r="V19" i="161"/>
  <c r="V18" i="161"/>
  <c r="V17" i="161"/>
  <c r="V16" i="161"/>
  <c r="V15" i="161"/>
  <c r="V14" i="161"/>
  <c r="V13" i="161"/>
  <c r="V12" i="161"/>
  <c r="V11" i="161"/>
  <c r="V10" i="161"/>
  <c r="V9" i="161"/>
  <c r="V8" i="161"/>
  <c r="V7" i="161"/>
  <c r="Q20" i="161"/>
  <c r="Q19" i="161"/>
  <c r="Q18" i="161"/>
  <c r="Q17" i="161"/>
  <c r="Q16" i="161"/>
  <c r="Q15" i="161"/>
  <c r="Q14" i="161"/>
  <c r="U14" i="161" s="1"/>
  <c r="Q13" i="161"/>
  <c r="Q12" i="161"/>
  <c r="Q11" i="161"/>
  <c r="Q10" i="161"/>
  <c r="Q9" i="161"/>
  <c r="Q8" i="161"/>
  <c r="Q7" i="161"/>
  <c r="M20" i="161"/>
  <c r="M19" i="161"/>
  <c r="M18" i="161"/>
  <c r="M17" i="161"/>
  <c r="M16" i="161"/>
  <c r="M15" i="161"/>
  <c r="M14" i="161"/>
  <c r="M13" i="161"/>
  <c r="M12" i="161"/>
  <c r="M11" i="161"/>
  <c r="M10" i="161"/>
  <c r="M9" i="161"/>
  <c r="M8" i="161"/>
  <c r="M7" i="161"/>
  <c r="I20" i="161"/>
  <c r="I19" i="161"/>
  <c r="I18" i="161"/>
  <c r="I17" i="161"/>
  <c r="I16" i="161"/>
  <c r="I15" i="161"/>
  <c r="I14" i="161"/>
  <c r="I13" i="161"/>
  <c r="I12" i="161"/>
  <c r="I11" i="161"/>
  <c r="I10" i="161"/>
  <c r="I9" i="161"/>
  <c r="I8" i="161"/>
  <c r="I7" i="161"/>
  <c r="E20" i="161"/>
  <c r="E19" i="161"/>
  <c r="U19" i="161" s="1"/>
  <c r="E18" i="161"/>
  <c r="U18" i="161" s="1"/>
  <c r="E17" i="161"/>
  <c r="E16" i="161"/>
  <c r="E15" i="161"/>
  <c r="E14" i="161"/>
  <c r="E13" i="161"/>
  <c r="E12" i="161"/>
  <c r="U12" i="161" s="1"/>
  <c r="E11" i="161"/>
  <c r="U11" i="161" s="1"/>
  <c r="E10" i="161"/>
  <c r="U10" i="161" s="1"/>
  <c r="E9" i="161"/>
  <c r="E8" i="161"/>
  <c r="E7" i="161"/>
  <c r="U17" i="161"/>
  <c r="U16" i="161"/>
  <c r="U15" i="161"/>
  <c r="U9" i="161"/>
  <c r="U8" i="161"/>
  <c r="T19" i="161"/>
  <c r="T18" i="161"/>
  <c r="T17" i="161"/>
  <c r="T16" i="161"/>
  <c r="T15" i="161"/>
  <c r="T14" i="161"/>
  <c r="T13" i="161"/>
  <c r="T12" i="161"/>
  <c r="T11" i="161"/>
  <c r="T10" i="161"/>
  <c r="T9" i="161"/>
  <c r="T8" i="161"/>
  <c r="T7" i="161"/>
  <c r="D6" i="164"/>
  <c r="D7" i="164"/>
  <c r="D8" i="164"/>
  <c r="D5" i="164"/>
  <c r="CC83" i="154"/>
  <c r="F309" i="163"/>
  <c r="U308" i="163"/>
  <c r="Q308" i="163"/>
  <c r="F306" i="163"/>
  <c r="E301" i="163"/>
  <c r="F301" i="163" s="1"/>
  <c r="F300" i="163"/>
  <c r="G300" i="163" s="1"/>
  <c r="G299" i="163"/>
  <c r="G297" i="163"/>
  <c r="G296" i="163"/>
  <c r="G295" i="163"/>
  <c r="G294" i="163"/>
  <c r="F293" i="163"/>
  <c r="G293" i="163" s="1"/>
  <c r="G292" i="163"/>
  <c r="G291" i="163"/>
  <c r="G290" i="163"/>
  <c r="G289" i="163"/>
  <c r="G288" i="163"/>
  <c r="M287" i="163"/>
  <c r="M304" i="163" s="1"/>
  <c r="G287" i="163"/>
  <c r="G285" i="163"/>
  <c r="F284" i="163"/>
  <c r="G284" i="163" s="1"/>
  <c r="G283" i="163"/>
  <c r="M282" i="163"/>
  <c r="M306" i="163" s="1"/>
  <c r="F282" i="163"/>
  <c r="G281" i="163"/>
  <c r="G280" i="163"/>
  <c r="G279" i="163"/>
  <c r="G278" i="163"/>
  <c r="G277" i="163"/>
  <c r="G276" i="163"/>
  <c r="G275" i="163"/>
  <c r="Q273" i="163"/>
  <c r="U273" i="163" s="1"/>
  <c r="F221" i="163"/>
  <c r="U220" i="163"/>
  <c r="Q220" i="163"/>
  <c r="M218" i="163"/>
  <c r="F218" i="163"/>
  <c r="E213" i="163"/>
  <c r="B213" i="163"/>
  <c r="G212" i="163"/>
  <c r="F212" i="163"/>
  <c r="B212" i="163" s="1"/>
  <c r="F211" i="163"/>
  <c r="G211" i="163" s="1"/>
  <c r="B211" i="163"/>
  <c r="B210" i="163"/>
  <c r="F209" i="163"/>
  <c r="G209" i="163" s="1"/>
  <c r="G208" i="163"/>
  <c r="B208" i="163"/>
  <c r="G207" i="163"/>
  <c r="B207" i="163"/>
  <c r="G206" i="163"/>
  <c r="B206" i="163"/>
  <c r="G205" i="163"/>
  <c r="F205" i="163"/>
  <c r="B205" i="163" s="1"/>
  <c r="F204" i="163"/>
  <c r="G204" i="163" s="1"/>
  <c r="B204" i="163"/>
  <c r="G203" i="163"/>
  <c r="F203" i="163"/>
  <c r="B203" i="163"/>
  <c r="G202" i="163"/>
  <c r="B202" i="163"/>
  <c r="G201" i="163"/>
  <c r="B201" i="163"/>
  <c r="G200" i="163"/>
  <c r="B200" i="163"/>
  <c r="M199" i="163"/>
  <c r="G199" i="163"/>
  <c r="B199" i="163"/>
  <c r="B198" i="163"/>
  <c r="B197" i="163"/>
  <c r="G196" i="163"/>
  <c r="B196" i="163"/>
  <c r="G195" i="163"/>
  <c r="B195" i="163"/>
  <c r="M194" i="163"/>
  <c r="M216" i="163" s="1"/>
  <c r="M220" i="163" s="1"/>
  <c r="F194" i="163"/>
  <c r="G194" i="163" s="1"/>
  <c r="B194" i="163"/>
  <c r="G193" i="163"/>
  <c r="B193" i="163"/>
  <c r="G192" i="163"/>
  <c r="B192" i="163"/>
  <c r="G191" i="163"/>
  <c r="B191" i="163"/>
  <c r="E190" i="163"/>
  <c r="B190" i="163"/>
  <c r="G189" i="163"/>
  <c r="G188" i="163"/>
  <c r="G187" i="163"/>
  <c r="G186" i="163"/>
  <c r="Q184" i="163"/>
  <c r="U184" i="163" s="1"/>
  <c r="F43" i="163"/>
  <c r="U42" i="163"/>
  <c r="Q42" i="163"/>
  <c r="F40" i="163"/>
  <c r="E35" i="163"/>
  <c r="G34" i="163"/>
  <c r="G33" i="163"/>
  <c r="F33" i="163"/>
  <c r="G31" i="163"/>
  <c r="F31" i="163"/>
  <c r="G30" i="163"/>
  <c r="G29" i="163"/>
  <c r="G28" i="163"/>
  <c r="G27" i="163"/>
  <c r="F27" i="163"/>
  <c r="G26" i="163"/>
  <c r="G25" i="163"/>
  <c r="F25" i="163"/>
  <c r="F24" i="163"/>
  <c r="G24" i="163" s="1"/>
  <c r="G23" i="163"/>
  <c r="G22" i="163"/>
  <c r="M21" i="163"/>
  <c r="M38" i="163" s="1"/>
  <c r="M42" i="163" s="1"/>
  <c r="G21" i="163"/>
  <c r="G18" i="163"/>
  <c r="G17" i="163"/>
  <c r="F16" i="163"/>
  <c r="G16" i="163" s="1"/>
  <c r="G15" i="163"/>
  <c r="G14" i="163"/>
  <c r="G13" i="163"/>
  <c r="G11" i="163"/>
  <c r="U6" i="163"/>
  <c r="Q6" i="163"/>
  <c r="M6" i="163"/>
  <c r="D9" i="164" l="1"/>
  <c r="U7" i="161"/>
  <c r="U13" i="161"/>
  <c r="B214" i="163"/>
  <c r="M308" i="163"/>
  <c r="F304" i="163"/>
  <c r="G282" i="163"/>
  <c r="F38" i="163"/>
  <c r="F216" i="163"/>
  <c r="B209" i="163"/>
  <c r="K16" i="164" l="1"/>
  <c r="K18" i="164"/>
  <c r="J23" i="164"/>
  <c r="J25" i="164"/>
  <c r="J217" i="163"/>
  <c r="K216" i="163"/>
  <c r="F220" i="163"/>
  <c r="F222" i="163" s="1"/>
  <c r="F42" i="163"/>
  <c r="J39" i="163"/>
  <c r="K38" i="163"/>
  <c r="K304" i="163"/>
  <c r="F308" i="163"/>
  <c r="F310" i="163" s="1"/>
  <c r="B222" i="163" l="1"/>
  <c r="B217" i="163"/>
  <c r="BH19" i="154" l="1"/>
  <c r="AY3" i="153"/>
  <c r="P3" i="153"/>
  <c r="BQ85" i="155"/>
  <c r="BD3" i="153" l="1"/>
  <c r="AM3" i="153"/>
  <c r="AR3" i="153" s="1"/>
  <c r="Q3" i="153"/>
  <c r="BS97" i="152" l="1"/>
  <c r="BG97" i="152"/>
  <c r="X97" i="152"/>
  <c r="BG108" i="152"/>
  <c r="BA124" i="156"/>
  <c r="AV110" i="156"/>
  <c r="AV119" i="156"/>
  <c r="AV108" i="156"/>
  <c r="AV106" i="156"/>
  <c r="Z113" i="156"/>
  <c r="Z108" i="156"/>
  <c r="Z106" i="156"/>
  <c r="O108" i="156"/>
  <c r="CC124" i="156" l="1"/>
  <c r="BS108" i="152"/>
  <c r="BA3" i="153"/>
  <c r="BB3" i="153" s="1"/>
  <c r="AP3" i="153"/>
  <c r="AN3" i="153"/>
  <c r="AZ3" i="153"/>
  <c r="CD83" i="154"/>
  <c r="CC137" i="156"/>
  <c r="CB137" i="156"/>
  <c r="CA137" i="156"/>
  <c r="BZ137" i="156"/>
  <c r="BY137" i="156"/>
  <c r="BX137" i="156"/>
  <c r="BW137" i="156"/>
  <c r="BV137" i="156"/>
  <c r="BU137" i="156"/>
  <c r="BT137" i="156"/>
  <c r="BS137" i="156"/>
  <c r="BR137" i="156"/>
  <c r="CC129" i="156"/>
  <c r="CB129" i="156"/>
  <c r="CA129" i="156"/>
  <c r="BZ129" i="156"/>
  <c r="BY129" i="156"/>
  <c r="BX129" i="156"/>
  <c r="BW129" i="156"/>
  <c r="BV129" i="156"/>
  <c r="BU129" i="156"/>
  <c r="BT129" i="156"/>
  <c r="BS129" i="156"/>
  <c r="BR129" i="156"/>
  <c r="CC128" i="156"/>
  <c r="CB128" i="156"/>
  <c r="CA128" i="156"/>
  <c r="BZ128" i="156"/>
  <c r="BY128" i="156"/>
  <c r="BX128" i="156"/>
  <c r="BW128" i="156"/>
  <c r="BV128" i="156"/>
  <c r="BU128" i="156"/>
  <c r="BT128" i="156"/>
  <c r="BS128" i="156"/>
  <c r="BR128" i="156"/>
  <c r="CC127" i="156"/>
  <c r="CB127" i="156"/>
  <c r="CA127" i="156"/>
  <c r="BZ127" i="156"/>
  <c r="BY127" i="156"/>
  <c r="BX127" i="156"/>
  <c r="BW127" i="156"/>
  <c r="BV127" i="156"/>
  <c r="BU127" i="156"/>
  <c r="BT127" i="156"/>
  <c r="BS127" i="156"/>
  <c r="BR127" i="156"/>
  <c r="CB124" i="156"/>
  <c r="CA124" i="156"/>
  <c r="BZ124" i="156"/>
  <c r="BY124" i="156"/>
  <c r="BX124" i="156"/>
  <c r="BW124" i="156"/>
  <c r="BV124" i="156"/>
  <c r="BU124" i="156"/>
  <c r="BT124" i="156"/>
  <c r="BS124" i="156"/>
  <c r="BR124" i="156"/>
  <c r="CC126" i="156"/>
  <c r="CB126" i="156"/>
  <c r="CA126" i="156"/>
  <c r="BZ126" i="156"/>
  <c r="BY126" i="156"/>
  <c r="BX126" i="156"/>
  <c r="BW126" i="156"/>
  <c r="BV126" i="156"/>
  <c r="BU126" i="156"/>
  <c r="BT126" i="156"/>
  <c r="BS126" i="156"/>
  <c r="BR126" i="156"/>
  <c r="CC125" i="156"/>
  <c r="CB125" i="156"/>
  <c r="CA125" i="156"/>
  <c r="BZ125" i="156"/>
  <c r="BY125" i="156"/>
  <c r="BX125" i="156"/>
  <c r="BW125" i="156"/>
  <c r="BV125" i="156"/>
  <c r="BU125" i="156"/>
  <c r="BT125" i="156"/>
  <c r="BS125" i="156"/>
  <c r="BR125" i="156"/>
  <c r="CC123" i="156"/>
  <c r="CB123" i="156"/>
  <c r="CA123" i="156"/>
  <c r="BZ123" i="156"/>
  <c r="BY123" i="156"/>
  <c r="BX123" i="156"/>
  <c r="BW123" i="156"/>
  <c r="BV123" i="156"/>
  <c r="BU123" i="156"/>
  <c r="BT123" i="156"/>
  <c r="BS123" i="156"/>
  <c r="BR123" i="156"/>
  <c r="CC122" i="156"/>
  <c r="CB122" i="156"/>
  <c r="CA122" i="156"/>
  <c r="BZ122" i="156"/>
  <c r="BY122" i="156"/>
  <c r="BX122" i="156"/>
  <c r="BW122" i="156"/>
  <c r="BV122" i="156"/>
  <c r="BU122" i="156"/>
  <c r="BT122" i="156"/>
  <c r="BS122" i="156"/>
  <c r="BR122" i="156"/>
  <c r="CC121" i="156"/>
  <c r="CB121" i="156"/>
  <c r="CA121" i="156"/>
  <c r="BZ121" i="156"/>
  <c r="BY121" i="156"/>
  <c r="BX121" i="156"/>
  <c r="BW121" i="156"/>
  <c r="BV121" i="156"/>
  <c r="BU121" i="156"/>
  <c r="BT121" i="156"/>
  <c r="BS121" i="156"/>
  <c r="BR121" i="156"/>
  <c r="CB109" i="156"/>
  <c r="CA109" i="156"/>
  <c r="BZ109" i="156"/>
  <c r="BY109" i="156"/>
  <c r="BX109" i="156"/>
  <c r="BW109" i="156"/>
  <c r="BV109" i="156"/>
  <c r="BU109" i="156"/>
  <c r="BT109" i="156"/>
  <c r="BS109" i="156"/>
  <c r="BR109" i="156"/>
  <c r="CC115" i="156"/>
  <c r="CB115" i="156"/>
  <c r="CA115" i="156"/>
  <c r="BZ115" i="156"/>
  <c r="BY115" i="156"/>
  <c r="BX115" i="156"/>
  <c r="BW115" i="156"/>
  <c r="BV115" i="156"/>
  <c r="BU115" i="156"/>
  <c r="BT115" i="156"/>
  <c r="BS115" i="156"/>
  <c r="BR115" i="156"/>
  <c r="CB110" i="156"/>
  <c r="CA110" i="156"/>
  <c r="BZ110" i="156"/>
  <c r="BY110" i="156"/>
  <c r="BX110" i="156"/>
  <c r="BW110" i="156"/>
  <c r="BV110" i="156"/>
  <c r="BU110" i="156"/>
  <c r="BT110" i="156"/>
  <c r="BS110" i="156"/>
  <c r="BR110" i="156"/>
  <c r="CC113" i="156"/>
  <c r="CB113" i="156"/>
  <c r="CA113" i="156"/>
  <c r="BZ113" i="156"/>
  <c r="BY113" i="156"/>
  <c r="BX113" i="156"/>
  <c r="BW113" i="156"/>
  <c r="BV113" i="156"/>
  <c r="BU113" i="156"/>
  <c r="BT113" i="156"/>
  <c r="BS113" i="156"/>
  <c r="BR113" i="156"/>
  <c r="CB111" i="156"/>
  <c r="CA111" i="156"/>
  <c r="BZ111" i="156"/>
  <c r="BY111" i="156"/>
  <c r="BX111" i="156"/>
  <c r="BW111" i="156"/>
  <c r="BV111" i="156"/>
  <c r="BU111" i="156"/>
  <c r="BT111" i="156"/>
  <c r="BS111" i="156"/>
  <c r="BR111" i="156"/>
  <c r="CC120" i="156"/>
  <c r="CB120" i="156"/>
  <c r="CA120" i="156"/>
  <c r="BZ120" i="156"/>
  <c r="BY120" i="156"/>
  <c r="BX120" i="156"/>
  <c r="BW120" i="156"/>
  <c r="BV120" i="156"/>
  <c r="BU120" i="156"/>
  <c r="BT120" i="156"/>
  <c r="BS120" i="156"/>
  <c r="BR120" i="156"/>
  <c r="CB119" i="156"/>
  <c r="CA119" i="156"/>
  <c r="BZ119" i="156"/>
  <c r="BY119" i="156"/>
  <c r="BX119" i="156"/>
  <c r="BW119" i="156"/>
  <c r="BV119" i="156"/>
  <c r="BU119" i="156"/>
  <c r="BT119" i="156"/>
  <c r="BS119" i="156"/>
  <c r="BR119" i="156"/>
  <c r="CC112" i="156"/>
  <c r="CB112" i="156"/>
  <c r="CA112" i="156"/>
  <c r="BZ112" i="156"/>
  <c r="BY112" i="156"/>
  <c r="BX112" i="156"/>
  <c r="BW112" i="156"/>
  <c r="BV112" i="156"/>
  <c r="BU112" i="156"/>
  <c r="BT112" i="156"/>
  <c r="BS112" i="156"/>
  <c r="BR112" i="156"/>
  <c r="CC108" i="156"/>
  <c r="CB108" i="156"/>
  <c r="CA108" i="156"/>
  <c r="BZ108" i="156"/>
  <c r="BY108" i="156"/>
  <c r="BX108" i="156"/>
  <c r="BW108" i="156"/>
  <c r="BV108" i="156"/>
  <c r="BU108" i="156"/>
  <c r="BT108" i="156"/>
  <c r="BS108" i="156"/>
  <c r="BR108" i="156"/>
  <c r="CC107" i="156"/>
  <c r="CB107" i="156"/>
  <c r="CA107" i="156"/>
  <c r="BZ107" i="156"/>
  <c r="BY107" i="156"/>
  <c r="BX107" i="156"/>
  <c r="BW107" i="156"/>
  <c r="BV107" i="156"/>
  <c r="BU107" i="156"/>
  <c r="BT107" i="156"/>
  <c r="BS107" i="156"/>
  <c r="BR107" i="156"/>
  <c r="CB106" i="156"/>
  <c r="CA106" i="156"/>
  <c r="BZ106" i="156"/>
  <c r="BY106" i="156"/>
  <c r="BX106" i="156"/>
  <c r="BW106" i="156"/>
  <c r="BV106" i="156"/>
  <c r="BU106" i="156"/>
  <c r="BT106" i="156"/>
  <c r="BS106" i="156"/>
  <c r="BR106" i="156"/>
  <c r="CC104" i="156"/>
  <c r="CB104" i="156"/>
  <c r="CA104" i="156"/>
  <c r="BZ104" i="156"/>
  <c r="BY104" i="156"/>
  <c r="BX104" i="156"/>
  <c r="BW104" i="156"/>
  <c r="BV104" i="156"/>
  <c r="BU104" i="156"/>
  <c r="BT104" i="156"/>
  <c r="BS104" i="156"/>
  <c r="BR104" i="156"/>
  <c r="CC111" i="156"/>
  <c r="CC119" i="156"/>
  <c r="AH18" i="162" l="1"/>
  <c r="AG18" i="162"/>
  <c r="BB36" i="35" l="1"/>
  <c r="BD37" i="35"/>
  <c r="BC37" i="35"/>
  <c r="BB37" i="35"/>
  <c r="BD36" i="35"/>
  <c r="BC36" i="35"/>
  <c r="BD35" i="35"/>
  <c r="BC35" i="35"/>
  <c r="BB35" i="35"/>
  <c r="BD34" i="35"/>
  <c r="BC34" i="35"/>
  <c r="BB34" i="35"/>
  <c r="BD33" i="35"/>
  <c r="BC33" i="35"/>
  <c r="BB33" i="35"/>
  <c r="BD32" i="35"/>
  <c r="BC32" i="35"/>
  <c r="BB32" i="35"/>
  <c r="BD31" i="35"/>
  <c r="BC31" i="35"/>
  <c r="BB31" i="35"/>
  <c r="BD30" i="35"/>
  <c r="BC30" i="35"/>
  <c r="BB30" i="35"/>
  <c r="BD29" i="35"/>
  <c r="BC29" i="35"/>
  <c r="BB29" i="35"/>
  <c r="AT102" i="1"/>
  <c r="CL132" i="155"/>
  <c r="CK132" i="155"/>
  <c r="CJ132" i="155"/>
  <c r="CI132" i="155"/>
  <c r="AD80" i="162" l="1"/>
  <c r="AC80" i="162"/>
  <c r="AB80" i="162"/>
  <c r="AD17" i="162"/>
  <c r="AC17" i="162"/>
  <c r="AB17" i="162"/>
  <c r="Z80" i="162"/>
  <c r="Y80" i="162"/>
  <c r="X80" i="162"/>
  <c r="Z17" i="162"/>
  <c r="Y17" i="162"/>
  <c r="X17" i="162"/>
  <c r="V80" i="162"/>
  <c r="U80" i="162"/>
  <c r="T80" i="162"/>
  <c r="V17" i="162"/>
  <c r="U17" i="162"/>
  <c r="T17" i="162"/>
  <c r="Q80" i="162"/>
  <c r="P80" i="162"/>
  <c r="O80" i="162"/>
  <c r="Q17" i="162"/>
  <c r="P17" i="162"/>
  <c r="O17" i="162"/>
  <c r="M80" i="162"/>
  <c r="L80" i="162"/>
  <c r="K80" i="162"/>
  <c r="M17" i="162"/>
  <c r="L17" i="162"/>
  <c r="K17" i="162"/>
  <c r="I80" i="162"/>
  <c r="H80" i="162"/>
  <c r="G80" i="162"/>
  <c r="I17" i="162"/>
  <c r="H17" i="162"/>
  <c r="G17" i="162"/>
  <c r="E80" i="162"/>
  <c r="D80" i="162"/>
  <c r="C80" i="162"/>
  <c r="E17" i="162"/>
  <c r="D17" i="162"/>
  <c r="C17" i="162"/>
  <c r="AM19" i="161"/>
  <c r="AM18" i="161"/>
  <c r="AM17" i="161"/>
  <c r="AM16" i="161"/>
  <c r="AM15" i="161"/>
  <c r="AM14" i="161"/>
  <c r="AM13" i="161"/>
  <c r="AM12" i="161"/>
  <c r="AM11" i="161"/>
  <c r="AM10" i="161"/>
  <c r="AM9" i="161"/>
  <c r="AM8" i="161"/>
  <c r="AM7" i="161"/>
  <c r="AI19" i="161"/>
  <c r="AI18" i="161"/>
  <c r="AI17" i="161"/>
  <c r="AI16" i="161"/>
  <c r="AI15" i="161"/>
  <c r="AI14" i="161"/>
  <c r="AI13" i="161"/>
  <c r="AI12" i="161"/>
  <c r="AI11" i="161"/>
  <c r="AI10" i="161"/>
  <c r="AI9" i="161"/>
  <c r="AI8" i="161"/>
  <c r="AI7" i="161"/>
  <c r="AE20" i="161"/>
  <c r="AE19" i="161"/>
  <c r="AE18" i="161"/>
  <c r="AE17" i="161"/>
  <c r="AE16" i="161"/>
  <c r="AE15" i="161"/>
  <c r="AE14" i="161"/>
  <c r="AE13" i="161"/>
  <c r="AE12" i="161"/>
  <c r="AE11" i="161"/>
  <c r="AE10" i="161"/>
  <c r="AE9" i="161"/>
  <c r="AE8" i="161"/>
  <c r="AE7" i="161"/>
  <c r="AA20" i="161"/>
  <c r="AA19" i="161"/>
  <c r="AA18" i="161"/>
  <c r="AA17" i="161"/>
  <c r="AA16" i="161"/>
  <c r="AA15" i="161"/>
  <c r="AA14" i="161"/>
  <c r="AA13" i="161"/>
  <c r="AA12" i="161"/>
  <c r="AA11" i="161"/>
  <c r="AA10" i="161"/>
  <c r="AA9" i="161"/>
  <c r="AA8" i="161"/>
  <c r="AA7" i="161"/>
  <c r="W19" i="161"/>
  <c r="W18" i="161"/>
  <c r="W17" i="161"/>
  <c r="W16" i="161"/>
  <c r="W15" i="161"/>
  <c r="W14" i="161"/>
  <c r="W13" i="161"/>
  <c r="W12" i="161"/>
  <c r="W11" i="161"/>
  <c r="W10" i="161"/>
  <c r="W9" i="161"/>
  <c r="W8" i="161"/>
  <c r="W7" i="161"/>
  <c r="S20" i="161"/>
  <c r="S19" i="161"/>
  <c r="S18" i="161"/>
  <c r="S17" i="161"/>
  <c r="S16" i="161"/>
  <c r="S15" i="161"/>
  <c r="S14" i="161"/>
  <c r="S13" i="161"/>
  <c r="S12" i="161"/>
  <c r="S11" i="161"/>
  <c r="S10" i="161"/>
  <c r="S9" i="161"/>
  <c r="S8" i="161"/>
  <c r="S7" i="161"/>
  <c r="O20" i="161"/>
  <c r="O19" i="161"/>
  <c r="O18" i="161"/>
  <c r="O17" i="161"/>
  <c r="O16" i="161"/>
  <c r="O15" i="161"/>
  <c r="O14" i="161"/>
  <c r="O13" i="161"/>
  <c r="O12" i="161"/>
  <c r="O11" i="161"/>
  <c r="O10" i="161"/>
  <c r="O9" i="161"/>
  <c r="O8" i="161"/>
  <c r="O7" i="161"/>
  <c r="K20" i="161"/>
  <c r="K19" i="161"/>
  <c r="K18" i="161"/>
  <c r="K17" i="161"/>
  <c r="K16" i="161"/>
  <c r="K15" i="161"/>
  <c r="K14" i="161"/>
  <c r="K13" i="161"/>
  <c r="K12" i="161"/>
  <c r="K11" i="161"/>
  <c r="K10" i="161"/>
  <c r="K9" i="161"/>
  <c r="K8" i="161"/>
  <c r="K7" i="161"/>
  <c r="G20" i="161"/>
  <c r="AM20" i="161"/>
  <c r="AI20" i="161"/>
  <c r="AD20" i="161"/>
  <c r="AB20" i="161"/>
  <c r="Z20" i="161"/>
  <c r="X20" i="161"/>
  <c r="U20" i="161"/>
  <c r="T20" i="161"/>
  <c r="R20" i="161"/>
  <c r="P20" i="161"/>
  <c r="N20" i="161"/>
  <c r="L20" i="161"/>
  <c r="J20" i="161"/>
  <c r="H20" i="161"/>
  <c r="F20" i="161"/>
  <c r="D20" i="161"/>
  <c r="G19" i="161"/>
  <c r="G18" i="161"/>
  <c r="G17" i="161"/>
  <c r="G16" i="161"/>
  <c r="G15" i="161"/>
  <c r="G14" i="161"/>
  <c r="G13" i="161"/>
  <c r="G12" i="161"/>
  <c r="G11" i="161"/>
  <c r="G10" i="161"/>
  <c r="G9" i="161"/>
  <c r="G8" i="161"/>
  <c r="G7" i="161"/>
  <c r="AL1029" i="160"/>
  <c r="AL1028" i="160"/>
  <c r="AL1027" i="160"/>
  <c r="AL1026" i="160"/>
  <c r="AL1025" i="160"/>
  <c r="AL1024" i="160"/>
  <c r="AL1023" i="160"/>
  <c r="AL1022" i="160"/>
  <c r="AL1021" i="160"/>
  <c r="AL1020" i="160"/>
  <c r="AL1019" i="160"/>
  <c r="AL1018" i="160"/>
  <c r="AL1017" i="160"/>
  <c r="AL1016" i="160"/>
  <c r="AL1015" i="160"/>
  <c r="AL1014" i="160"/>
  <c r="AL1013" i="160"/>
  <c r="AL1012" i="160"/>
  <c r="AL1011" i="160"/>
  <c r="AL1010" i="160"/>
  <c r="AL1009" i="160"/>
  <c r="AL1008" i="160"/>
  <c r="AL1007" i="160"/>
  <c r="AL1006" i="160"/>
  <c r="AL1005" i="160"/>
  <c r="AL1004" i="160"/>
  <c r="AL1003" i="160"/>
  <c r="AL1002" i="160"/>
  <c r="AL1001" i="160"/>
  <c r="AL1000" i="160"/>
  <c r="AL999" i="160"/>
  <c r="AL998" i="160"/>
  <c r="AL997" i="160"/>
  <c r="AL996" i="160"/>
  <c r="AL995" i="160"/>
  <c r="AL994" i="160"/>
  <c r="AL993" i="160"/>
  <c r="AL992" i="160"/>
  <c r="AL991" i="160"/>
  <c r="AL990" i="160"/>
  <c r="AL989" i="160"/>
  <c r="AL988" i="160"/>
  <c r="AL987" i="160"/>
  <c r="AL986" i="160"/>
  <c r="AL985" i="160"/>
  <c r="AL984" i="160"/>
  <c r="AL983" i="160"/>
  <c r="AL982" i="160"/>
  <c r="AL981" i="160"/>
  <c r="AL980" i="160"/>
  <c r="AL979" i="160"/>
  <c r="AL978" i="160"/>
  <c r="AL977" i="160"/>
  <c r="AL976" i="160"/>
  <c r="AL975" i="160"/>
  <c r="AL974" i="160"/>
  <c r="AL973" i="160"/>
  <c r="AL972" i="160"/>
  <c r="AL971" i="160"/>
  <c r="AL970" i="160"/>
  <c r="AL969" i="160"/>
  <c r="AL968" i="160"/>
  <c r="AL967" i="160"/>
  <c r="AL966" i="160"/>
  <c r="AL965" i="160"/>
  <c r="AL964" i="160"/>
  <c r="AL963" i="160"/>
  <c r="AL962" i="160"/>
  <c r="AL961" i="160"/>
  <c r="AL960" i="160"/>
  <c r="AL959" i="160"/>
  <c r="AL958" i="160"/>
  <c r="AL957" i="160"/>
  <c r="AL956" i="160"/>
  <c r="AL955" i="160"/>
  <c r="AL954" i="160"/>
  <c r="AL953" i="160"/>
  <c r="AL952" i="160"/>
  <c r="AL951" i="160"/>
  <c r="AL950" i="160"/>
  <c r="AL949" i="160"/>
  <c r="AL948" i="160"/>
  <c r="AL947" i="160"/>
  <c r="AL946" i="160"/>
  <c r="AL945" i="160"/>
  <c r="AL944" i="160"/>
  <c r="AL943" i="160"/>
  <c r="AL942" i="160"/>
  <c r="AL941" i="160"/>
  <c r="AL940" i="160"/>
  <c r="AL939" i="160"/>
  <c r="AL938" i="160"/>
  <c r="AL937" i="160"/>
  <c r="AL936" i="160"/>
  <c r="AL935" i="160"/>
  <c r="AL934" i="160"/>
  <c r="AL933" i="160"/>
  <c r="AL932" i="160"/>
  <c r="AL931" i="160"/>
  <c r="AL930" i="160"/>
  <c r="AL929" i="160"/>
  <c r="AL928" i="160"/>
  <c r="AL927" i="160"/>
  <c r="AL926" i="160"/>
  <c r="AL925" i="160"/>
  <c r="AL924" i="160"/>
  <c r="AL923" i="160"/>
  <c r="AL922" i="160"/>
  <c r="AL921" i="160"/>
  <c r="AL920" i="160"/>
  <c r="AL919" i="160"/>
  <c r="AL918" i="160"/>
  <c r="AL917" i="160"/>
  <c r="AL916" i="160"/>
  <c r="AL915" i="160"/>
  <c r="AL914" i="160"/>
  <c r="AL913" i="160"/>
  <c r="AL912" i="160"/>
  <c r="AL911" i="160"/>
  <c r="AL910" i="160"/>
  <c r="AL909" i="160"/>
  <c r="AL908" i="160"/>
  <c r="AL907" i="160"/>
  <c r="AL906" i="160"/>
  <c r="AL905" i="160"/>
  <c r="AL904" i="160"/>
  <c r="AL903" i="160"/>
  <c r="AL902" i="160"/>
  <c r="AL901" i="160"/>
  <c r="AL900" i="160"/>
  <c r="AL899" i="160"/>
  <c r="AL898" i="160"/>
  <c r="AL897" i="160"/>
  <c r="AL896" i="160"/>
  <c r="AL895" i="160"/>
  <c r="AL894" i="160"/>
  <c r="AL893" i="160"/>
  <c r="AL892" i="160"/>
  <c r="AL891" i="160"/>
  <c r="AL890" i="160"/>
  <c r="AL889" i="160"/>
  <c r="AL888" i="160"/>
  <c r="AL887" i="160"/>
  <c r="AL886" i="160"/>
  <c r="AL885" i="160"/>
  <c r="AL884" i="160"/>
  <c r="AL883" i="160"/>
  <c r="AL882" i="160"/>
  <c r="AL881" i="160"/>
  <c r="AL880" i="160"/>
  <c r="AL879" i="160"/>
  <c r="AL878" i="160"/>
  <c r="AL877" i="160"/>
  <c r="AL876" i="160"/>
  <c r="AL875" i="160"/>
  <c r="AL874" i="160"/>
  <c r="AL873" i="160"/>
  <c r="AL872" i="160"/>
  <c r="AL871" i="160"/>
  <c r="AL870" i="160"/>
  <c r="AL869" i="160"/>
  <c r="AL868" i="160"/>
  <c r="AL867" i="160"/>
  <c r="AL866" i="160"/>
  <c r="AL865" i="160"/>
  <c r="AL864" i="160"/>
  <c r="AL863" i="160"/>
  <c r="AL862" i="160"/>
  <c r="AL861" i="160"/>
  <c r="AL860" i="160"/>
  <c r="AL859" i="160"/>
  <c r="AL858" i="160"/>
  <c r="AL857" i="160"/>
  <c r="AL856" i="160"/>
  <c r="AL855" i="160"/>
  <c r="AL854" i="160"/>
  <c r="AL853" i="160"/>
  <c r="AL852" i="160"/>
  <c r="AL851" i="160"/>
  <c r="AL850" i="160"/>
  <c r="AL849" i="160"/>
  <c r="AL848" i="160"/>
  <c r="AL847" i="160"/>
  <c r="AL846" i="160"/>
  <c r="AL845" i="160"/>
  <c r="AL844" i="160"/>
  <c r="AL843" i="160"/>
  <c r="AL842" i="160"/>
  <c r="AL841" i="160"/>
  <c r="AL840" i="160"/>
  <c r="AL839" i="160"/>
  <c r="AL838" i="160"/>
  <c r="AL837" i="160"/>
  <c r="AL836" i="160"/>
  <c r="AL835" i="160"/>
  <c r="AL834" i="160"/>
  <c r="AL833" i="160"/>
  <c r="AL832" i="160"/>
  <c r="AL831" i="160"/>
  <c r="AL830" i="160"/>
  <c r="AL829" i="160"/>
  <c r="AL828" i="160"/>
  <c r="AL827" i="160"/>
  <c r="AL826" i="160"/>
  <c r="AL825" i="160"/>
  <c r="AL824" i="160"/>
  <c r="AL823" i="160"/>
  <c r="AL822" i="160"/>
  <c r="AL821" i="160"/>
  <c r="AL820" i="160"/>
  <c r="AL819" i="160"/>
  <c r="AL818" i="160"/>
  <c r="AL817" i="160"/>
  <c r="AL816" i="160"/>
  <c r="AL815" i="160"/>
  <c r="AL814" i="160"/>
  <c r="AL813" i="160"/>
  <c r="AL812" i="160"/>
  <c r="AL811" i="160"/>
  <c r="AL810" i="160"/>
  <c r="AL809" i="160"/>
  <c r="AL808" i="160"/>
  <c r="AL807" i="160"/>
  <c r="AL806" i="160"/>
  <c r="AL805" i="160"/>
  <c r="AL804" i="160"/>
  <c r="AL803" i="160"/>
  <c r="AL802" i="160"/>
  <c r="AL801" i="160"/>
  <c r="AL800" i="160"/>
  <c r="AL799" i="160"/>
  <c r="AL798" i="160"/>
  <c r="AL797" i="160"/>
  <c r="AL796" i="160"/>
  <c r="AL795" i="160"/>
  <c r="AL794" i="160"/>
  <c r="AL793" i="160"/>
  <c r="AL792" i="160"/>
  <c r="AL791" i="160"/>
  <c r="AL790" i="160"/>
  <c r="AL789" i="160"/>
  <c r="AL788" i="160"/>
  <c r="AL787" i="160"/>
  <c r="AL786" i="160"/>
  <c r="AL785" i="160"/>
  <c r="AL784" i="160"/>
  <c r="AL783" i="160"/>
  <c r="AL782" i="160"/>
  <c r="AL781" i="160"/>
  <c r="AL780" i="160"/>
  <c r="AL779" i="160"/>
  <c r="AL778" i="160"/>
  <c r="AL777" i="160"/>
  <c r="AL776" i="160"/>
  <c r="AL775" i="160"/>
  <c r="AL774" i="160"/>
  <c r="AL773" i="160"/>
  <c r="AL772" i="160"/>
  <c r="AL771" i="160"/>
  <c r="AL770" i="160"/>
  <c r="AL769" i="160"/>
  <c r="AL768" i="160"/>
  <c r="AL767" i="160"/>
  <c r="AL766" i="160"/>
  <c r="AL765" i="160"/>
  <c r="AL764" i="160"/>
  <c r="AL763" i="160"/>
  <c r="AL762" i="160"/>
  <c r="AL761" i="160"/>
  <c r="AL760" i="160"/>
  <c r="AL759" i="160"/>
  <c r="AL758" i="160"/>
  <c r="AL757" i="160"/>
  <c r="AL756" i="160"/>
  <c r="AL755" i="160"/>
  <c r="AL754" i="160"/>
  <c r="AL753" i="160"/>
  <c r="AL752" i="160"/>
  <c r="AL751" i="160"/>
  <c r="AL750" i="160"/>
  <c r="AL749" i="160"/>
  <c r="AL748" i="160"/>
  <c r="AL747" i="160"/>
  <c r="AL746" i="160"/>
  <c r="AL745" i="160"/>
  <c r="AL744" i="160"/>
  <c r="AL743" i="160"/>
  <c r="AL742" i="160"/>
  <c r="AL741" i="160"/>
  <c r="AL740" i="160"/>
  <c r="AL739" i="160"/>
  <c r="AL738" i="160"/>
  <c r="AL737" i="160"/>
  <c r="AL736" i="160"/>
  <c r="AL735" i="160"/>
  <c r="AL734" i="160"/>
  <c r="AL733" i="160"/>
  <c r="AL732" i="160"/>
  <c r="AL731" i="160"/>
  <c r="AL730" i="160"/>
  <c r="AL729" i="160"/>
  <c r="AL728" i="160"/>
  <c r="AL727" i="160"/>
  <c r="AL726" i="160"/>
  <c r="AL725" i="160"/>
  <c r="AL724" i="160"/>
  <c r="AL723" i="160"/>
  <c r="AL722" i="160"/>
  <c r="AL721" i="160"/>
  <c r="AL720" i="160"/>
  <c r="AL719" i="160"/>
  <c r="AL718" i="160"/>
  <c r="AL717" i="160"/>
  <c r="AL716" i="160"/>
  <c r="AL715" i="160"/>
  <c r="AL714" i="160"/>
  <c r="AL713" i="160"/>
  <c r="AL712" i="160"/>
  <c r="AL711" i="160"/>
  <c r="AL710" i="160"/>
  <c r="AL709" i="160"/>
  <c r="AL708" i="160"/>
  <c r="AL707" i="160"/>
  <c r="AL706" i="160"/>
  <c r="AL705" i="160"/>
  <c r="AL704" i="160"/>
  <c r="AL703" i="160"/>
  <c r="AL702" i="160"/>
  <c r="AL701" i="160"/>
  <c r="AL700" i="160"/>
  <c r="AL699" i="160"/>
  <c r="AL698" i="160"/>
  <c r="AL697" i="160"/>
  <c r="AL696" i="160"/>
  <c r="AL695" i="160"/>
  <c r="AL694" i="160"/>
  <c r="AL693" i="160"/>
  <c r="AL692" i="160"/>
  <c r="AL691" i="160"/>
  <c r="AL690" i="160"/>
  <c r="AL689" i="160"/>
  <c r="AL688" i="160"/>
  <c r="AL687" i="160"/>
  <c r="AL686" i="160"/>
  <c r="AL685" i="160"/>
  <c r="AL684" i="160"/>
  <c r="AL683" i="160"/>
  <c r="AL682" i="160"/>
  <c r="AL681" i="160"/>
  <c r="AL680" i="160"/>
  <c r="AL679" i="160"/>
  <c r="AL678" i="160"/>
  <c r="AL677" i="160"/>
  <c r="AL676" i="160"/>
  <c r="AL675" i="160"/>
  <c r="AL674" i="160"/>
  <c r="AL673" i="160"/>
  <c r="AL672" i="160"/>
  <c r="AL671" i="160"/>
  <c r="AL670" i="160"/>
  <c r="AL669" i="160"/>
  <c r="AL668" i="160"/>
  <c r="AL667" i="160"/>
  <c r="AL666" i="160"/>
  <c r="AL665" i="160"/>
  <c r="AL664" i="160"/>
  <c r="AL663" i="160"/>
  <c r="AL662" i="160"/>
  <c r="AL661" i="160"/>
  <c r="AL660" i="160"/>
  <c r="AL659" i="160"/>
  <c r="AL658" i="160"/>
  <c r="AL657" i="160"/>
  <c r="AL656" i="160"/>
  <c r="AL655" i="160"/>
  <c r="AL654" i="160"/>
  <c r="AL653" i="160"/>
  <c r="AL652" i="160"/>
  <c r="AL651" i="160"/>
  <c r="AL650" i="160"/>
  <c r="AL649" i="160"/>
  <c r="AL648" i="160"/>
  <c r="AL647" i="160"/>
  <c r="AL646" i="160"/>
  <c r="AL645" i="160"/>
  <c r="AL644" i="160"/>
  <c r="AL643" i="160"/>
  <c r="AL642" i="160"/>
  <c r="AL641" i="160"/>
  <c r="AL640" i="160"/>
  <c r="AL639" i="160"/>
  <c r="AL638" i="160"/>
  <c r="AL637" i="160"/>
  <c r="AL636" i="160"/>
  <c r="AL635" i="160"/>
  <c r="AL634" i="160"/>
  <c r="AL633" i="160"/>
  <c r="AL632" i="160"/>
  <c r="AL631" i="160"/>
  <c r="AL630" i="160"/>
  <c r="AL629" i="160"/>
  <c r="AL628" i="160"/>
  <c r="AL627" i="160"/>
  <c r="AL626" i="160"/>
  <c r="AL625" i="160"/>
  <c r="AL624" i="160"/>
  <c r="AL623" i="160"/>
  <c r="AL622" i="160"/>
  <c r="AL621" i="160"/>
  <c r="AL620" i="160"/>
  <c r="AL619" i="160"/>
  <c r="AL618" i="160"/>
  <c r="AL617" i="160"/>
  <c r="AL616" i="160"/>
  <c r="AL615" i="160"/>
  <c r="AL614" i="160"/>
  <c r="AL613" i="160"/>
  <c r="AL612" i="160"/>
  <c r="AL611" i="160"/>
  <c r="AL610" i="160"/>
  <c r="AL609" i="160"/>
  <c r="AL608" i="160"/>
  <c r="AL607" i="160"/>
  <c r="AL606" i="160"/>
  <c r="AL605" i="160"/>
  <c r="AL604" i="160"/>
  <c r="AL603" i="160"/>
  <c r="AL602" i="160"/>
  <c r="AL601" i="160"/>
  <c r="AL600" i="160"/>
  <c r="AL599" i="160"/>
  <c r="AL598" i="160"/>
  <c r="AL597" i="160"/>
  <c r="AL596" i="160"/>
  <c r="AL595" i="160"/>
  <c r="AL594" i="160"/>
  <c r="AL593" i="160"/>
  <c r="AL592" i="160"/>
  <c r="AL591" i="160"/>
  <c r="AL590" i="160"/>
  <c r="AL589" i="160"/>
  <c r="AL588" i="160"/>
  <c r="AL587" i="160"/>
  <c r="AL586" i="160"/>
  <c r="AL585" i="160"/>
  <c r="AL584" i="160"/>
  <c r="AL583" i="160"/>
  <c r="AL582" i="160"/>
  <c r="AL581" i="160"/>
  <c r="AL580" i="160"/>
  <c r="AL579" i="160"/>
  <c r="AL578" i="160"/>
  <c r="AL577" i="160"/>
  <c r="AL576" i="160"/>
  <c r="AL575" i="160"/>
  <c r="AL574" i="160"/>
  <c r="AL573" i="160"/>
  <c r="AL572" i="160"/>
  <c r="AL571" i="160"/>
  <c r="AL570" i="160"/>
  <c r="AL569" i="160"/>
  <c r="AL568" i="160"/>
  <c r="AL567" i="160"/>
  <c r="AL566" i="160"/>
  <c r="AL565" i="160"/>
  <c r="AL564" i="160"/>
  <c r="AL563" i="160"/>
  <c r="AL562" i="160"/>
  <c r="AL561" i="160"/>
  <c r="AL560" i="160"/>
  <c r="AL559" i="160"/>
  <c r="AL558" i="160"/>
  <c r="AL557" i="160"/>
  <c r="AL556" i="160"/>
  <c r="AL555" i="160"/>
  <c r="AL554" i="160"/>
  <c r="AL553" i="160"/>
  <c r="AL552" i="160"/>
  <c r="AL551" i="160"/>
  <c r="AL550" i="160"/>
  <c r="AL549" i="160"/>
  <c r="AL548" i="160"/>
  <c r="AL547" i="160"/>
  <c r="AL546" i="160"/>
  <c r="AL545" i="160"/>
  <c r="AL544" i="160"/>
  <c r="AL543" i="160"/>
  <c r="AL542" i="160"/>
  <c r="AL541" i="160"/>
  <c r="AL540" i="160"/>
  <c r="AL539" i="160"/>
  <c r="AL538" i="160"/>
  <c r="AL537" i="160"/>
  <c r="AL536" i="160"/>
  <c r="AL535" i="160"/>
  <c r="AL534" i="160"/>
  <c r="AL533" i="160"/>
  <c r="AL532" i="160"/>
  <c r="AL531" i="160"/>
  <c r="AL530" i="160"/>
  <c r="AL529" i="160"/>
  <c r="AL528" i="160"/>
  <c r="AL527" i="160"/>
  <c r="AL526" i="160"/>
  <c r="AL525" i="160"/>
  <c r="AL524" i="160"/>
  <c r="AL523" i="160"/>
  <c r="AL522" i="160"/>
  <c r="AL521" i="160"/>
  <c r="AL520" i="160"/>
  <c r="AL519" i="160"/>
  <c r="AL518" i="160"/>
  <c r="AL517" i="160"/>
  <c r="AL516" i="160"/>
  <c r="AL515" i="160"/>
  <c r="AL514" i="160"/>
  <c r="AL513" i="160"/>
  <c r="AL512" i="160"/>
  <c r="AL511" i="160"/>
  <c r="AL510" i="160"/>
  <c r="AL509" i="160"/>
  <c r="AL508" i="160"/>
  <c r="AL507" i="160"/>
  <c r="AL506" i="160"/>
  <c r="AL505" i="160"/>
  <c r="AL504" i="160"/>
  <c r="AL503" i="160"/>
  <c r="AL502" i="160"/>
  <c r="AL501" i="160"/>
  <c r="AL500" i="160"/>
  <c r="AL499" i="160"/>
  <c r="AL498" i="160"/>
  <c r="AL497" i="160"/>
  <c r="AL496" i="160"/>
  <c r="AL495" i="160"/>
  <c r="AL494" i="160"/>
  <c r="AL493" i="160"/>
  <c r="AL492" i="160"/>
  <c r="AL491" i="160"/>
  <c r="AL490" i="160"/>
  <c r="AL489" i="160"/>
  <c r="AL488" i="160"/>
  <c r="AL487" i="160"/>
  <c r="AL486" i="160"/>
  <c r="AL485" i="160"/>
  <c r="AL484" i="160"/>
  <c r="AL483" i="160"/>
  <c r="AL482" i="160"/>
  <c r="AL481" i="160"/>
  <c r="AL480" i="160"/>
  <c r="AL479" i="160"/>
  <c r="AL478" i="160"/>
  <c r="AL477" i="160"/>
  <c r="AL476" i="160"/>
  <c r="AL475" i="160"/>
  <c r="AL474" i="160"/>
  <c r="AL473" i="160"/>
  <c r="AL472" i="160"/>
  <c r="AL471" i="160"/>
  <c r="AL470" i="160"/>
  <c r="AL469" i="160"/>
  <c r="AL468" i="160"/>
  <c r="AL467" i="160"/>
  <c r="AL466" i="160"/>
  <c r="AL465" i="160"/>
  <c r="AL464" i="160"/>
  <c r="AL463" i="160"/>
  <c r="AL462" i="160"/>
  <c r="AL461" i="160"/>
  <c r="AL460" i="160"/>
  <c r="AL459" i="160"/>
  <c r="AL458" i="160"/>
  <c r="AL457" i="160"/>
  <c r="AL456" i="160"/>
  <c r="AL455" i="160"/>
  <c r="AL454" i="160"/>
  <c r="AL453" i="160"/>
  <c r="AL452" i="160"/>
  <c r="AL451" i="160"/>
  <c r="AL450" i="160"/>
  <c r="AL449" i="160"/>
  <c r="AL448" i="160"/>
  <c r="AL447" i="160"/>
  <c r="AL446" i="160"/>
  <c r="AL445" i="160"/>
  <c r="AL444" i="160"/>
  <c r="AL443" i="160"/>
  <c r="AL442" i="160"/>
  <c r="AL441" i="160"/>
  <c r="AL440" i="160"/>
  <c r="AL439" i="160"/>
  <c r="AL438" i="160"/>
  <c r="AL437" i="160"/>
  <c r="AL436" i="160"/>
  <c r="AL435" i="160"/>
  <c r="AL434" i="160"/>
  <c r="AL433" i="160"/>
  <c r="AL432" i="160"/>
  <c r="AL431" i="160"/>
  <c r="AL430" i="160"/>
  <c r="AL429" i="160"/>
  <c r="AL428" i="160"/>
  <c r="AL427" i="160"/>
  <c r="AL426" i="160"/>
  <c r="AL425" i="160"/>
  <c r="AL424" i="160"/>
  <c r="AL423" i="160"/>
  <c r="AL422" i="160"/>
  <c r="AL421" i="160"/>
  <c r="AL420" i="160"/>
  <c r="AL419" i="160"/>
  <c r="AL418" i="160"/>
  <c r="AL417" i="160"/>
  <c r="AL416" i="160"/>
  <c r="AL415" i="160"/>
  <c r="AL414" i="160"/>
  <c r="AL413" i="160"/>
  <c r="AL412" i="160"/>
  <c r="AL411" i="160"/>
  <c r="AL410" i="160"/>
  <c r="AL409" i="160"/>
  <c r="AL408" i="160"/>
  <c r="AL407" i="160"/>
  <c r="AL406" i="160"/>
  <c r="AL405" i="160"/>
  <c r="AL404" i="160"/>
  <c r="AL403" i="160"/>
  <c r="AL402" i="160"/>
  <c r="AL401" i="160"/>
  <c r="AL400" i="160"/>
  <c r="AL399" i="160"/>
  <c r="AL398" i="160"/>
  <c r="AL397" i="160"/>
  <c r="AL396" i="160"/>
  <c r="AL395" i="160"/>
  <c r="AL394" i="160"/>
  <c r="AL393" i="160"/>
  <c r="AL392" i="160"/>
  <c r="AL391" i="160"/>
  <c r="AL390" i="160"/>
  <c r="AL389" i="160"/>
  <c r="AL388" i="160"/>
  <c r="AL387" i="160"/>
  <c r="AL386" i="160"/>
  <c r="AL385" i="160"/>
  <c r="AL384" i="160"/>
  <c r="AL383" i="160"/>
  <c r="AL382" i="160"/>
  <c r="AL381" i="160"/>
  <c r="AL380" i="160"/>
  <c r="AL379" i="160"/>
  <c r="AL378" i="160"/>
  <c r="AL377" i="160"/>
  <c r="AL376" i="160"/>
  <c r="AL375" i="160"/>
  <c r="AL374" i="160"/>
  <c r="AL373" i="160"/>
  <c r="AL372" i="160"/>
  <c r="AL371" i="160"/>
  <c r="AL370" i="160"/>
  <c r="AL369" i="160"/>
  <c r="AL368" i="160"/>
  <c r="AL367" i="160"/>
  <c r="AL366" i="160"/>
  <c r="AL365" i="160"/>
  <c r="AL364" i="160"/>
  <c r="AL363" i="160"/>
  <c r="AL362" i="160"/>
  <c r="AL361" i="160"/>
  <c r="AL360" i="160"/>
  <c r="AL359" i="160"/>
  <c r="AL358" i="160"/>
  <c r="AL357" i="160"/>
  <c r="AL356" i="160"/>
  <c r="AL355" i="160"/>
  <c r="AL354" i="160"/>
  <c r="AL353" i="160"/>
  <c r="AL352" i="160"/>
  <c r="AL351" i="160"/>
  <c r="AL350" i="160"/>
  <c r="AL349" i="160"/>
  <c r="AL348" i="160"/>
  <c r="AL347" i="160"/>
  <c r="AL346" i="160"/>
  <c r="AL345" i="160"/>
  <c r="AL344" i="160"/>
  <c r="AL343" i="160"/>
  <c r="AL342" i="160"/>
  <c r="AL341" i="160"/>
  <c r="AL340" i="160"/>
  <c r="AL339" i="160"/>
  <c r="AL338" i="160"/>
  <c r="AL337" i="160"/>
  <c r="AL336" i="160"/>
  <c r="AL335" i="160"/>
  <c r="AL334" i="160"/>
  <c r="AL333" i="160"/>
  <c r="AL332" i="160"/>
  <c r="AL331" i="160"/>
  <c r="AL330" i="160"/>
  <c r="AL329" i="160"/>
  <c r="AL328" i="160"/>
  <c r="AL327" i="160"/>
  <c r="AL326" i="160"/>
  <c r="AL325" i="160"/>
  <c r="AL324" i="160"/>
  <c r="AL323" i="160"/>
  <c r="AL322" i="160"/>
  <c r="AL321" i="160"/>
  <c r="AL320" i="160"/>
  <c r="AL319" i="160"/>
  <c r="AL318" i="160"/>
  <c r="AL317" i="160"/>
  <c r="AL316" i="160"/>
  <c r="AL315" i="160"/>
  <c r="AL314" i="160"/>
  <c r="AL313" i="160"/>
  <c r="AL312" i="160"/>
  <c r="AL311" i="160"/>
  <c r="AL310" i="160"/>
  <c r="AL309" i="160"/>
  <c r="AL308" i="160"/>
  <c r="AL307" i="160"/>
  <c r="AL306" i="160"/>
  <c r="AL305" i="160"/>
  <c r="AL304" i="160"/>
  <c r="AL303" i="160"/>
  <c r="AL302" i="160"/>
  <c r="AL301" i="160"/>
  <c r="AL300" i="160"/>
  <c r="AL299" i="160"/>
  <c r="AL298" i="160"/>
  <c r="AL297" i="160"/>
  <c r="AL296" i="160"/>
  <c r="AL295" i="160"/>
  <c r="AL294" i="160"/>
  <c r="AL293" i="160"/>
  <c r="AL292" i="160"/>
  <c r="AL291" i="160"/>
  <c r="AL290" i="160"/>
  <c r="AL289" i="160"/>
  <c r="AL288" i="160"/>
  <c r="AL287" i="160"/>
  <c r="AL286" i="160"/>
  <c r="AL285" i="160"/>
  <c r="AL284" i="160"/>
  <c r="AL283" i="160"/>
  <c r="AL282" i="160"/>
  <c r="AL281" i="160"/>
  <c r="AL280" i="160"/>
  <c r="AL279" i="160"/>
  <c r="AL278" i="160"/>
  <c r="AL277" i="160"/>
  <c r="AL276" i="160"/>
  <c r="AL275" i="160"/>
  <c r="AL274" i="160"/>
  <c r="AL273" i="160"/>
  <c r="AL272" i="160"/>
  <c r="AL271" i="160"/>
  <c r="AL270" i="160"/>
  <c r="AL269" i="160"/>
  <c r="AL268" i="160"/>
  <c r="AL267" i="160"/>
  <c r="AL266" i="160"/>
  <c r="AL265" i="160"/>
  <c r="AL264" i="160"/>
  <c r="AL263" i="160"/>
  <c r="AL262" i="160"/>
  <c r="AL261" i="160"/>
  <c r="AL260" i="160"/>
  <c r="AL259" i="160"/>
  <c r="AL258" i="160"/>
  <c r="AL257" i="160"/>
  <c r="AL256" i="160"/>
  <c r="AL255" i="160"/>
  <c r="AL254" i="160"/>
  <c r="AL253" i="160"/>
  <c r="AL252" i="160"/>
  <c r="AL251" i="160"/>
  <c r="AL250" i="160"/>
  <c r="AL249" i="160"/>
  <c r="AL248" i="160"/>
  <c r="AL247" i="160"/>
  <c r="AL246" i="160"/>
  <c r="AL245" i="160"/>
  <c r="AL244" i="160"/>
  <c r="AL243" i="160"/>
  <c r="AL242" i="160"/>
  <c r="AL241" i="160"/>
  <c r="AL240" i="160"/>
  <c r="AL239" i="160"/>
  <c r="AL238" i="160"/>
  <c r="AL237" i="160"/>
  <c r="AL236" i="160"/>
  <c r="AL235" i="160"/>
  <c r="AL234" i="160"/>
  <c r="AL233" i="160"/>
  <c r="AL232" i="160"/>
  <c r="AL231" i="160"/>
  <c r="AL230" i="160"/>
  <c r="AL229" i="160"/>
  <c r="AL228" i="160"/>
  <c r="AL227" i="160"/>
  <c r="AL226" i="160"/>
  <c r="AL225" i="160"/>
  <c r="AL224" i="160"/>
  <c r="AL223" i="160"/>
  <c r="AL222" i="160"/>
  <c r="AL221" i="160"/>
  <c r="AL220" i="160"/>
  <c r="AL219" i="160"/>
  <c r="AL218" i="160"/>
  <c r="AL217" i="160"/>
  <c r="AL216" i="160"/>
  <c r="AL215" i="160"/>
  <c r="AL214" i="160"/>
  <c r="AL213" i="160"/>
  <c r="AL212" i="160"/>
  <c r="AL211" i="160"/>
  <c r="AL210" i="160"/>
  <c r="AL209" i="160"/>
  <c r="AL208" i="160"/>
  <c r="AL207" i="160"/>
  <c r="AL206" i="160"/>
  <c r="AL205" i="160"/>
  <c r="AL204" i="160"/>
  <c r="AL203" i="160"/>
  <c r="AL202" i="160"/>
  <c r="AL201" i="160"/>
  <c r="AL200" i="160"/>
  <c r="AL199" i="160"/>
  <c r="AL198" i="160"/>
  <c r="AL197" i="160"/>
  <c r="AL196" i="160"/>
  <c r="AL195" i="160"/>
  <c r="AL194" i="160"/>
  <c r="AL193" i="160"/>
  <c r="AL192" i="160"/>
  <c r="AL191" i="160"/>
  <c r="AL190" i="160"/>
  <c r="AL189" i="160"/>
  <c r="AL188" i="160"/>
  <c r="AL187" i="160"/>
  <c r="AL186" i="160"/>
  <c r="AL185" i="160"/>
  <c r="AL184" i="160"/>
  <c r="AL183" i="160"/>
  <c r="AL182" i="160"/>
  <c r="AL181" i="160"/>
  <c r="AL180" i="160"/>
  <c r="AL179" i="160"/>
  <c r="AL178" i="160"/>
  <c r="AL177" i="160"/>
  <c r="AL176" i="160"/>
  <c r="AL175" i="160"/>
  <c r="AL174" i="160"/>
  <c r="AL173" i="160"/>
  <c r="AL172" i="160"/>
  <c r="AL171" i="160"/>
  <c r="AL170" i="160"/>
  <c r="AL169" i="160"/>
  <c r="AL168" i="160"/>
  <c r="AL167" i="160"/>
  <c r="AL166" i="160"/>
  <c r="AL165" i="160"/>
  <c r="AL164" i="160"/>
  <c r="AL163" i="160"/>
  <c r="AL162" i="160"/>
  <c r="AL161" i="160"/>
  <c r="AL160" i="160"/>
  <c r="AL159" i="160"/>
  <c r="AL158" i="160"/>
  <c r="AL157" i="160"/>
  <c r="AL156" i="160"/>
  <c r="AL155" i="160"/>
  <c r="AL154" i="160"/>
  <c r="AL153" i="160"/>
  <c r="AL152" i="160"/>
  <c r="AL151" i="160"/>
  <c r="AL150" i="160"/>
  <c r="AL149" i="160"/>
  <c r="AL148" i="160"/>
  <c r="AL147" i="160"/>
  <c r="AL146" i="160"/>
  <c r="AL145" i="160"/>
  <c r="AL144" i="160"/>
  <c r="AL143" i="160"/>
  <c r="AL142" i="160"/>
  <c r="AL141" i="160"/>
  <c r="AL140" i="160"/>
  <c r="AL139" i="160"/>
  <c r="AL138" i="160"/>
  <c r="AL137" i="160"/>
  <c r="AL136" i="160"/>
  <c r="AL135" i="160"/>
  <c r="AL134" i="160"/>
  <c r="AL133" i="160"/>
  <c r="AL132" i="160"/>
  <c r="AL131" i="160"/>
  <c r="AL130" i="160"/>
  <c r="AL129" i="160"/>
  <c r="AL128" i="160"/>
  <c r="AL127" i="160"/>
  <c r="AL126" i="160"/>
  <c r="AL125" i="160"/>
  <c r="AL124" i="160"/>
  <c r="AL123" i="160"/>
  <c r="AL122" i="160"/>
  <c r="AL121" i="160"/>
  <c r="AL120" i="160"/>
  <c r="AL119" i="160"/>
  <c r="AL118" i="160"/>
  <c r="AL117" i="160"/>
  <c r="AL116" i="160"/>
  <c r="AL115" i="160"/>
  <c r="AL114" i="160"/>
  <c r="AL113" i="160"/>
  <c r="AL112" i="160"/>
  <c r="AL111" i="160"/>
  <c r="AL110" i="160"/>
  <c r="AL109" i="160"/>
  <c r="AL108" i="160"/>
  <c r="AL107" i="160"/>
  <c r="AL106" i="160"/>
  <c r="AL105" i="160"/>
  <c r="AL104" i="160"/>
  <c r="AL103" i="160"/>
  <c r="AL102" i="160"/>
  <c r="AL101" i="160"/>
  <c r="AL100" i="160"/>
  <c r="AL99" i="160"/>
  <c r="AL98" i="160"/>
  <c r="AL97" i="160"/>
  <c r="AL96" i="160"/>
  <c r="AL95" i="160"/>
  <c r="AL94" i="160"/>
  <c r="AL93" i="160"/>
  <c r="AL92" i="160"/>
  <c r="AL91" i="160"/>
  <c r="AL90" i="160"/>
  <c r="AL89" i="160"/>
  <c r="AL88" i="160"/>
  <c r="AL87" i="160"/>
  <c r="AL86" i="160"/>
  <c r="AL85" i="160"/>
  <c r="AL84" i="160"/>
  <c r="AL83" i="160"/>
  <c r="AL82" i="160"/>
  <c r="AL81" i="160"/>
  <c r="AL80" i="160"/>
  <c r="AL79" i="160"/>
  <c r="AL78" i="160"/>
  <c r="AL77" i="160"/>
  <c r="AL76" i="160"/>
  <c r="AL75" i="160"/>
  <c r="AL74" i="160"/>
  <c r="AL73" i="160"/>
  <c r="AL72" i="160"/>
  <c r="AL71" i="160"/>
  <c r="AL70" i="160"/>
  <c r="AL69" i="160"/>
  <c r="AL68" i="160"/>
  <c r="AL67" i="160"/>
  <c r="AL66" i="160"/>
  <c r="AL65" i="160"/>
  <c r="AL64" i="160"/>
  <c r="AL63" i="160"/>
  <c r="AL62" i="160"/>
  <c r="AL61" i="160"/>
  <c r="AL60" i="160"/>
  <c r="AL59" i="160"/>
  <c r="AL58" i="160"/>
  <c r="AL57" i="160"/>
  <c r="AL56" i="160"/>
  <c r="AL55" i="160"/>
  <c r="AL54" i="160"/>
  <c r="AL53" i="160"/>
  <c r="AL52" i="160"/>
  <c r="AL51" i="160"/>
  <c r="AL50" i="160"/>
  <c r="AL49" i="160"/>
  <c r="AL48" i="160"/>
  <c r="AL47" i="160"/>
  <c r="AL46" i="160"/>
  <c r="AL45" i="160"/>
  <c r="AL44" i="160"/>
  <c r="AL43" i="160"/>
  <c r="AL42" i="160"/>
  <c r="AL41" i="160"/>
  <c r="AL40" i="160"/>
  <c r="AL39" i="160"/>
  <c r="AL38" i="160"/>
  <c r="AL37" i="160"/>
  <c r="AL36" i="160"/>
  <c r="AL35" i="160"/>
  <c r="AL34" i="160"/>
  <c r="AL33" i="160"/>
  <c r="AL32" i="160"/>
  <c r="AL31" i="160"/>
  <c r="AL30" i="160"/>
  <c r="AL29" i="160"/>
  <c r="AL28" i="160"/>
  <c r="AL27" i="160"/>
  <c r="AL26" i="160"/>
  <c r="AL25" i="160"/>
  <c r="AL24" i="160"/>
  <c r="AL23" i="160"/>
  <c r="AL22" i="160"/>
  <c r="AL21" i="160"/>
  <c r="AL20" i="160"/>
  <c r="AL17" i="160"/>
  <c r="AL16" i="160"/>
  <c r="AL15" i="160"/>
  <c r="AL14" i="160"/>
  <c r="AL13" i="160"/>
  <c r="AL12" i="160"/>
  <c r="AL11" i="160"/>
  <c r="AL10" i="160"/>
  <c r="AL9" i="160"/>
  <c r="AL8" i="160"/>
  <c r="AH1029" i="160"/>
  <c r="AH1028" i="160"/>
  <c r="AH1027" i="160"/>
  <c r="AH1026" i="160"/>
  <c r="AH1025" i="160"/>
  <c r="AH1024" i="160"/>
  <c r="AH1023" i="160"/>
  <c r="AH1022" i="160"/>
  <c r="AH1021" i="160"/>
  <c r="AH1020" i="160"/>
  <c r="AH1019" i="160"/>
  <c r="AH1018" i="160"/>
  <c r="AH1017" i="160"/>
  <c r="AH1016" i="160"/>
  <c r="AH1015" i="160"/>
  <c r="AH1014" i="160"/>
  <c r="AH1013" i="160"/>
  <c r="AH1012" i="160"/>
  <c r="AH1011" i="160"/>
  <c r="AH1010" i="160"/>
  <c r="AH1009" i="160"/>
  <c r="AH1008" i="160"/>
  <c r="AH1007" i="160"/>
  <c r="AH1006" i="160"/>
  <c r="AH1005" i="160"/>
  <c r="AH1004" i="160"/>
  <c r="AH1003" i="160"/>
  <c r="AH1002" i="160"/>
  <c r="AH1001" i="160"/>
  <c r="AH1000" i="160"/>
  <c r="AH999" i="160"/>
  <c r="AH998" i="160"/>
  <c r="AH997" i="160"/>
  <c r="AH996" i="160"/>
  <c r="AH995" i="160"/>
  <c r="AH994" i="160"/>
  <c r="AH993" i="160"/>
  <c r="AH992" i="160"/>
  <c r="AH991" i="160"/>
  <c r="AH990" i="160"/>
  <c r="AH989" i="160"/>
  <c r="AH988" i="160"/>
  <c r="AH987" i="160"/>
  <c r="AH986" i="160"/>
  <c r="AH985" i="160"/>
  <c r="AH984" i="160"/>
  <c r="AH983" i="160"/>
  <c r="AH982" i="160"/>
  <c r="AH981" i="160"/>
  <c r="AH980" i="160"/>
  <c r="AH979" i="160"/>
  <c r="AH978" i="160"/>
  <c r="AH977" i="160"/>
  <c r="AH976" i="160"/>
  <c r="AH975" i="160"/>
  <c r="AH974" i="160"/>
  <c r="AH973" i="160"/>
  <c r="AH972" i="160"/>
  <c r="AH971" i="160"/>
  <c r="AH970" i="160"/>
  <c r="AH969" i="160"/>
  <c r="AH968" i="160"/>
  <c r="AH967" i="160"/>
  <c r="AH966" i="160"/>
  <c r="AH965" i="160"/>
  <c r="AH964" i="160"/>
  <c r="AH963" i="160"/>
  <c r="AH962" i="160"/>
  <c r="AH961" i="160"/>
  <c r="AH960" i="160"/>
  <c r="AH959" i="160"/>
  <c r="AH958" i="160"/>
  <c r="AH957" i="160"/>
  <c r="AH956" i="160"/>
  <c r="AH955" i="160"/>
  <c r="AH954" i="160"/>
  <c r="AH953" i="160"/>
  <c r="AH952" i="160"/>
  <c r="AH951" i="160"/>
  <c r="AH950" i="160"/>
  <c r="AH949" i="160"/>
  <c r="AH948" i="160"/>
  <c r="AH947" i="160"/>
  <c r="AH946" i="160"/>
  <c r="AH945" i="160"/>
  <c r="AH944" i="160"/>
  <c r="AH943" i="160"/>
  <c r="AH942" i="160"/>
  <c r="AH941" i="160"/>
  <c r="AH940" i="160"/>
  <c r="AH939" i="160"/>
  <c r="AH938" i="160"/>
  <c r="AH937" i="160"/>
  <c r="AH936" i="160"/>
  <c r="AH935" i="160"/>
  <c r="AH934" i="160"/>
  <c r="AH933" i="160"/>
  <c r="AH932" i="160"/>
  <c r="AH931" i="160"/>
  <c r="AH930" i="160"/>
  <c r="AH929" i="160"/>
  <c r="AH928" i="160"/>
  <c r="AH927" i="160"/>
  <c r="AH926" i="160"/>
  <c r="AH925" i="160"/>
  <c r="AH924" i="160"/>
  <c r="AH923" i="160"/>
  <c r="AH922" i="160"/>
  <c r="AH921" i="160"/>
  <c r="AH920" i="160"/>
  <c r="AH919" i="160"/>
  <c r="AH918" i="160"/>
  <c r="AH917" i="160"/>
  <c r="AH916" i="160"/>
  <c r="AH915" i="160"/>
  <c r="AH914" i="160"/>
  <c r="AH913" i="160"/>
  <c r="AH912" i="160"/>
  <c r="AH911" i="160"/>
  <c r="AH910" i="160"/>
  <c r="AH909" i="160"/>
  <c r="AH908" i="160"/>
  <c r="AH907" i="160"/>
  <c r="AH906" i="160"/>
  <c r="AH905" i="160"/>
  <c r="AH904" i="160"/>
  <c r="AH903" i="160"/>
  <c r="AH902" i="160"/>
  <c r="AH901" i="160"/>
  <c r="AH900" i="160"/>
  <c r="AH899" i="160"/>
  <c r="AH898" i="160"/>
  <c r="AH897" i="160"/>
  <c r="AH896" i="160"/>
  <c r="AH895" i="160"/>
  <c r="AH894" i="160"/>
  <c r="AH893" i="160"/>
  <c r="AH892" i="160"/>
  <c r="AH891" i="160"/>
  <c r="AH890" i="160"/>
  <c r="AH889" i="160"/>
  <c r="AH888" i="160"/>
  <c r="AH887" i="160"/>
  <c r="AH886" i="160"/>
  <c r="AH885" i="160"/>
  <c r="AH884" i="160"/>
  <c r="AH883" i="160"/>
  <c r="AH882" i="160"/>
  <c r="AH881" i="160"/>
  <c r="AH880" i="160"/>
  <c r="AH879" i="160"/>
  <c r="AH878" i="160"/>
  <c r="AH877" i="160"/>
  <c r="AH876" i="160"/>
  <c r="AH875" i="160"/>
  <c r="AH874" i="160"/>
  <c r="AH873" i="160"/>
  <c r="AH872" i="160"/>
  <c r="AH871" i="160"/>
  <c r="AH870" i="160"/>
  <c r="AH869" i="160"/>
  <c r="AH868" i="160"/>
  <c r="AH867" i="160"/>
  <c r="AH866" i="160"/>
  <c r="AH865" i="160"/>
  <c r="AH864" i="160"/>
  <c r="AH863" i="160"/>
  <c r="AH862" i="160"/>
  <c r="AH861" i="160"/>
  <c r="AH860" i="160"/>
  <c r="AH859" i="160"/>
  <c r="AH858" i="160"/>
  <c r="AH857" i="160"/>
  <c r="AH856" i="160"/>
  <c r="AH855" i="160"/>
  <c r="AH854" i="160"/>
  <c r="AH853" i="160"/>
  <c r="AH852" i="160"/>
  <c r="AH851" i="160"/>
  <c r="AH850" i="160"/>
  <c r="AH849" i="160"/>
  <c r="AH848" i="160"/>
  <c r="AH847" i="160"/>
  <c r="AH846" i="160"/>
  <c r="AH845" i="160"/>
  <c r="AH844" i="160"/>
  <c r="AH843" i="160"/>
  <c r="AH842" i="160"/>
  <c r="AH841" i="160"/>
  <c r="AH840" i="160"/>
  <c r="AH839" i="160"/>
  <c r="AH838" i="160"/>
  <c r="AH837" i="160"/>
  <c r="AH836" i="160"/>
  <c r="AH835" i="160"/>
  <c r="AH834" i="160"/>
  <c r="AH833" i="160"/>
  <c r="AH832" i="160"/>
  <c r="AH831" i="160"/>
  <c r="AH830" i="160"/>
  <c r="AH829" i="160"/>
  <c r="AH828" i="160"/>
  <c r="AH827" i="160"/>
  <c r="AH826" i="160"/>
  <c r="AH825" i="160"/>
  <c r="AH824" i="160"/>
  <c r="AH823" i="160"/>
  <c r="AH822" i="160"/>
  <c r="AH821" i="160"/>
  <c r="AH820" i="160"/>
  <c r="AH819" i="160"/>
  <c r="AH818" i="160"/>
  <c r="AH817" i="160"/>
  <c r="AH816" i="160"/>
  <c r="AH815" i="160"/>
  <c r="AH814" i="160"/>
  <c r="AH813" i="160"/>
  <c r="AH812" i="160"/>
  <c r="AH811" i="160"/>
  <c r="AH810" i="160"/>
  <c r="AH809" i="160"/>
  <c r="AH808" i="160"/>
  <c r="AH807" i="160"/>
  <c r="AH806" i="160"/>
  <c r="AH805" i="160"/>
  <c r="AH804" i="160"/>
  <c r="AH803" i="160"/>
  <c r="AH802" i="160"/>
  <c r="AH801" i="160"/>
  <c r="AH800" i="160"/>
  <c r="AH799" i="160"/>
  <c r="AH798" i="160"/>
  <c r="AH797" i="160"/>
  <c r="AH796" i="160"/>
  <c r="AH795" i="160"/>
  <c r="AH794" i="160"/>
  <c r="AH793" i="160"/>
  <c r="AH792" i="160"/>
  <c r="AH791" i="160"/>
  <c r="AH790" i="160"/>
  <c r="AH789" i="160"/>
  <c r="AH788" i="160"/>
  <c r="AH787" i="160"/>
  <c r="AH786" i="160"/>
  <c r="AH785" i="160"/>
  <c r="AH784" i="160"/>
  <c r="AH783" i="160"/>
  <c r="AH782" i="160"/>
  <c r="AH781" i="160"/>
  <c r="AH780" i="160"/>
  <c r="AH779" i="160"/>
  <c r="AH778" i="160"/>
  <c r="AH777" i="160"/>
  <c r="AH776" i="160"/>
  <c r="AH775" i="160"/>
  <c r="AH774" i="160"/>
  <c r="AH773" i="160"/>
  <c r="AH772" i="160"/>
  <c r="AH771" i="160"/>
  <c r="AH770" i="160"/>
  <c r="AH769" i="160"/>
  <c r="AH768" i="160"/>
  <c r="AH767" i="160"/>
  <c r="AH766" i="160"/>
  <c r="AH765" i="160"/>
  <c r="AH764" i="160"/>
  <c r="AH763" i="160"/>
  <c r="AH762" i="160"/>
  <c r="AH761" i="160"/>
  <c r="AH760" i="160"/>
  <c r="AH759" i="160"/>
  <c r="AH758" i="160"/>
  <c r="AH757" i="160"/>
  <c r="AH756" i="160"/>
  <c r="AH755" i="160"/>
  <c r="AH754" i="160"/>
  <c r="AH753" i="160"/>
  <c r="AH752" i="160"/>
  <c r="AH751" i="160"/>
  <c r="AH750" i="160"/>
  <c r="AH749" i="160"/>
  <c r="AH748" i="160"/>
  <c r="AH747" i="160"/>
  <c r="AH746" i="160"/>
  <c r="AH745" i="160"/>
  <c r="AH744" i="160"/>
  <c r="AH743" i="160"/>
  <c r="AH742" i="160"/>
  <c r="AH741" i="160"/>
  <c r="AH740" i="160"/>
  <c r="AH739" i="160"/>
  <c r="AH738" i="160"/>
  <c r="AH737" i="160"/>
  <c r="AH736" i="160"/>
  <c r="AH735" i="160"/>
  <c r="AH734" i="160"/>
  <c r="AH733" i="160"/>
  <c r="AH732" i="160"/>
  <c r="AH731" i="160"/>
  <c r="AH730" i="160"/>
  <c r="AH729" i="160"/>
  <c r="AH728" i="160"/>
  <c r="AH727" i="160"/>
  <c r="AH726" i="160"/>
  <c r="AH725" i="160"/>
  <c r="AH724" i="160"/>
  <c r="AH723" i="160"/>
  <c r="AH722" i="160"/>
  <c r="AH721" i="160"/>
  <c r="AH720" i="160"/>
  <c r="AH719" i="160"/>
  <c r="AH718" i="160"/>
  <c r="AH717" i="160"/>
  <c r="AH716" i="160"/>
  <c r="AH715" i="160"/>
  <c r="AH714" i="160"/>
  <c r="AH713" i="160"/>
  <c r="AH712" i="160"/>
  <c r="AH711" i="160"/>
  <c r="AH710" i="160"/>
  <c r="AH709" i="160"/>
  <c r="AH708" i="160"/>
  <c r="AH707" i="160"/>
  <c r="AH706" i="160"/>
  <c r="AH705" i="160"/>
  <c r="AH704" i="160"/>
  <c r="AH703" i="160"/>
  <c r="AH702" i="160"/>
  <c r="AH701" i="160"/>
  <c r="AH700" i="160"/>
  <c r="AH699" i="160"/>
  <c r="AH698" i="160"/>
  <c r="AH697" i="160"/>
  <c r="AH696" i="160"/>
  <c r="AH695" i="160"/>
  <c r="AH694" i="160"/>
  <c r="AH693" i="160"/>
  <c r="AH692" i="160"/>
  <c r="AH691" i="160"/>
  <c r="AH690" i="160"/>
  <c r="AH689" i="160"/>
  <c r="AH688" i="160"/>
  <c r="AH687" i="160"/>
  <c r="AH686" i="160"/>
  <c r="AH685" i="160"/>
  <c r="AH684" i="160"/>
  <c r="AH683" i="160"/>
  <c r="AH682" i="160"/>
  <c r="AH681" i="160"/>
  <c r="AH680" i="160"/>
  <c r="AH679" i="160"/>
  <c r="AH678" i="160"/>
  <c r="AH677" i="160"/>
  <c r="AH676" i="160"/>
  <c r="AH675" i="160"/>
  <c r="AH674" i="160"/>
  <c r="AH673" i="160"/>
  <c r="AH672" i="160"/>
  <c r="AH671" i="160"/>
  <c r="AH670" i="160"/>
  <c r="AH669" i="160"/>
  <c r="AH668" i="160"/>
  <c r="AH667" i="160"/>
  <c r="AH666" i="160"/>
  <c r="AH665" i="160"/>
  <c r="AH664" i="160"/>
  <c r="AH663" i="160"/>
  <c r="AH662" i="160"/>
  <c r="AH661" i="160"/>
  <c r="AH660" i="160"/>
  <c r="AH659" i="160"/>
  <c r="AH658" i="160"/>
  <c r="AH657" i="160"/>
  <c r="AH656" i="160"/>
  <c r="AH655" i="160"/>
  <c r="AH654" i="160"/>
  <c r="AH653" i="160"/>
  <c r="AH652" i="160"/>
  <c r="AH651" i="160"/>
  <c r="AH650" i="160"/>
  <c r="AH649" i="160"/>
  <c r="AH648" i="160"/>
  <c r="AH647" i="160"/>
  <c r="AH646" i="160"/>
  <c r="AH645" i="160"/>
  <c r="AH644" i="160"/>
  <c r="AH643" i="160"/>
  <c r="AH642" i="160"/>
  <c r="AH641" i="160"/>
  <c r="AH640" i="160"/>
  <c r="AH639" i="160"/>
  <c r="AH638" i="160"/>
  <c r="AH637" i="160"/>
  <c r="AH636" i="160"/>
  <c r="AH635" i="160"/>
  <c r="AH634" i="160"/>
  <c r="AH633" i="160"/>
  <c r="AH632" i="160"/>
  <c r="AH631" i="160"/>
  <c r="AH630" i="160"/>
  <c r="AH629" i="160"/>
  <c r="AH628" i="160"/>
  <c r="AH627" i="160"/>
  <c r="AH626" i="160"/>
  <c r="AH625" i="160"/>
  <c r="AH624" i="160"/>
  <c r="AH623" i="160"/>
  <c r="AH622" i="160"/>
  <c r="AH621" i="160"/>
  <c r="AH620" i="160"/>
  <c r="AH619" i="160"/>
  <c r="AH618" i="160"/>
  <c r="AH617" i="160"/>
  <c r="AH616" i="160"/>
  <c r="AH615" i="160"/>
  <c r="AH614" i="160"/>
  <c r="AH613" i="160"/>
  <c r="AH612" i="160"/>
  <c r="AH611" i="160"/>
  <c r="AH610" i="160"/>
  <c r="AH609" i="160"/>
  <c r="AH608" i="160"/>
  <c r="AH607" i="160"/>
  <c r="AH606" i="160"/>
  <c r="AH605" i="160"/>
  <c r="AH604" i="160"/>
  <c r="AH603" i="160"/>
  <c r="AH602" i="160"/>
  <c r="AH601" i="160"/>
  <c r="AH600" i="160"/>
  <c r="AH599" i="160"/>
  <c r="AH598" i="160"/>
  <c r="AH597" i="160"/>
  <c r="AH596" i="160"/>
  <c r="AH595" i="160"/>
  <c r="AH594" i="160"/>
  <c r="AH593" i="160"/>
  <c r="AH592" i="160"/>
  <c r="AH591" i="160"/>
  <c r="AH590" i="160"/>
  <c r="AH589" i="160"/>
  <c r="AH588" i="160"/>
  <c r="AH587" i="160"/>
  <c r="AH586" i="160"/>
  <c r="AH585" i="160"/>
  <c r="AH584" i="160"/>
  <c r="AH583" i="160"/>
  <c r="AH582" i="160"/>
  <c r="AH581" i="160"/>
  <c r="AH580" i="160"/>
  <c r="AH579" i="160"/>
  <c r="AH578" i="160"/>
  <c r="AH577" i="160"/>
  <c r="AH576" i="160"/>
  <c r="AH575" i="160"/>
  <c r="AH574" i="160"/>
  <c r="AH573" i="160"/>
  <c r="AH572" i="160"/>
  <c r="AH571" i="160"/>
  <c r="AH570" i="160"/>
  <c r="AH569" i="160"/>
  <c r="AH568" i="160"/>
  <c r="AH567" i="160"/>
  <c r="AH566" i="160"/>
  <c r="AH565" i="160"/>
  <c r="AH564" i="160"/>
  <c r="AH563" i="160"/>
  <c r="AH562" i="160"/>
  <c r="AH561" i="160"/>
  <c r="AH560" i="160"/>
  <c r="AH559" i="160"/>
  <c r="AH558" i="160"/>
  <c r="AH557" i="160"/>
  <c r="AH556" i="160"/>
  <c r="AH555" i="160"/>
  <c r="AH554" i="160"/>
  <c r="AH553" i="160"/>
  <c r="AH552" i="160"/>
  <c r="AH551" i="160"/>
  <c r="AH550" i="160"/>
  <c r="AH549" i="160"/>
  <c r="AH548" i="160"/>
  <c r="AH547" i="160"/>
  <c r="AH546" i="160"/>
  <c r="AH545" i="160"/>
  <c r="AH544" i="160"/>
  <c r="AH543" i="160"/>
  <c r="AH542" i="160"/>
  <c r="AH541" i="160"/>
  <c r="AH540" i="160"/>
  <c r="AH539" i="160"/>
  <c r="AH538" i="160"/>
  <c r="AH537" i="160"/>
  <c r="AH536" i="160"/>
  <c r="AH535" i="160"/>
  <c r="AH534" i="160"/>
  <c r="AH533" i="160"/>
  <c r="AH532" i="160"/>
  <c r="AH531" i="160"/>
  <c r="AH530" i="160"/>
  <c r="AH529" i="160"/>
  <c r="AH528" i="160"/>
  <c r="AH527" i="160"/>
  <c r="AH526" i="160"/>
  <c r="AH525" i="160"/>
  <c r="AH524" i="160"/>
  <c r="AH523" i="160"/>
  <c r="AH522" i="160"/>
  <c r="AH521" i="160"/>
  <c r="AH520" i="160"/>
  <c r="AH519" i="160"/>
  <c r="AH518" i="160"/>
  <c r="AH517" i="160"/>
  <c r="AH516" i="160"/>
  <c r="AH515" i="160"/>
  <c r="AH514" i="160"/>
  <c r="AH513" i="160"/>
  <c r="AH512" i="160"/>
  <c r="AH511" i="160"/>
  <c r="AH510" i="160"/>
  <c r="AH509" i="160"/>
  <c r="AH508" i="160"/>
  <c r="AH507" i="160"/>
  <c r="AH506" i="160"/>
  <c r="AH505" i="160"/>
  <c r="AH504" i="160"/>
  <c r="AH503" i="160"/>
  <c r="AH502" i="160"/>
  <c r="AH501" i="160"/>
  <c r="AH500" i="160"/>
  <c r="AH499" i="160"/>
  <c r="AH498" i="160"/>
  <c r="AH497" i="160"/>
  <c r="AH496" i="160"/>
  <c r="AH495" i="160"/>
  <c r="AH494" i="160"/>
  <c r="AH493" i="160"/>
  <c r="AH492" i="160"/>
  <c r="AH491" i="160"/>
  <c r="AH490" i="160"/>
  <c r="AH489" i="160"/>
  <c r="AH488" i="160"/>
  <c r="AH487" i="160"/>
  <c r="AH486" i="160"/>
  <c r="AH485" i="160"/>
  <c r="AH484" i="160"/>
  <c r="AH483" i="160"/>
  <c r="AH482" i="160"/>
  <c r="AH481" i="160"/>
  <c r="AH480" i="160"/>
  <c r="AH479" i="160"/>
  <c r="AH478" i="160"/>
  <c r="AH477" i="160"/>
  <c r="AH476" i="160"/>
  <c r="AH475" i="160"/>
  <c r="AH474" i="160"/>
  <c r="AH473" i="160"/>
  <c r="AH472" i="160"/>
  <c r="AH471" i="160"/>
  <c r="AH470" i="160"/>
  <c r="AH469" i="160"/>
  <c r="AH468" i="160"/>
  <c r="AH467" i="160"/>
  <c r="AH466" i="160"/>
  <c r="AH465" i="160"/>
  <c r="AH464" i="160"/>
  <c r="AH463" i="160"/>
  <c r="AH462" i="160"/>
  <c r="AH461" i="160"/>
  <c r="AH460" i="160"/>
  <c r="AH459" i="160"/>
  <c r="AH458" i="160"/>
  <c r="AH457" i="160"/>
  <c r="AH456" i="160"/>
  <c r="AH455" i="160"/>
  <c r="AH454" i="160"/>
  <c r="AH453" i="160"/>
  <c r="AH452" i="160"/>
  <c r="AH451" i="160"/>
  <c r="AH450" i="160"/>
  <c r="AH449" i="160"/>
  <c r="AH448" i="160"/>
  <c r="AH447" i="160"/>
  <c r="AH446" i="160"/>
  <c r="AH445" i="160"/>
  <c r="AH444" i="160"/>
  <c r="AH443" i="160"/>
  <c r="AH442" i="160"/>
  <c r="AH441" i="160"/>
  <c r="AH440" i="160"/>
  <c r="AH439" i="160"/>
  <c r="AH438" i="160"/>
  <c r="AH437" i="160"/>
  <c r="AH436" i="160"/>
  <c r="AH435" i="160"/>
  <c r="AH434" i="160"/>
  <c r="AH433" i="160"/>
  <c r="AH432" i="160"/>
  <c r="AH431" i="160"/>
  <c r="AH430" i="160"/>
  <c r="AH429" i="160"/>
  <c r="AH428" i="160"/>
  <c r="AH427" i="160"/>
  <c r="AH426" i="160"/>
  <c r="AH425" i="160"/>
  <c r="AH424" i="160"/>
  <c r="AH423" i="160"/>
  <c r="AH422" i="160"/>
  <c r="AH421" i="160"/>
  <c r="AH420" i="160"/>
  <c r="AH419" i="160"/>
  <c r="AH418" i="160"/>
  <c r="AH417" i="160"/>
  <c r="AH416" i="160"/>
  <c r="AH415" i="160"/>
  <c r="AH414" i="160"/>
  <c r="AH413" i="160"/>
  <c r="AH412" i="160"/>
  <c r="AH411" i="160"/>
  <c r="AH410" i="160"/>
  <c r="AH409" i="160"/>
  <c r="AH408" i="160"/>
  <c r="AH407" i="160"/>
  <c r="AH406" i="160"/>
  <c r="AH405" i="160"/>
  <c r="AH404" i="160"/>
  <c r="AH403" i="160"/>
  <c r="AH402" i="160"/>
  <c r="AH401" i="160"/>
  <c r="AH400" i="160"/>
  <c r="AH399" i="160"/>
  <c r="AH398" i="160"/>
  <c r="AH397" i="160"/>
  <c r="AH396" i="160"/>
  <c r="AH395" i="160"/>
  <c r="AH394" i="160"/>
  <c r="AH393" i="160"/>
  <c r="AH392" i="160"/>
  <c r="AH391" i="160"/>
  <c r="AH390" i="160"/>
  <c r="AH389" i="160"/>
  <c r="AH388" i="160"/>
  <c r="AH387" i="160"/>
  <c r="AH386" i="160"/>
  <c r="AH385" i="160"/>
  <c r="AH384" i="160"/>
  <c r="AH383" i="160"/>
  <c r="AH382" i="160"/>
  <c r="AH381" i="160"/>
  <c r="AH380" i="160"/>
  <c r="AH379" i="160"/>
  <c r="AH378" i="160"/>
  <c r="AH377" i="160"/>
  <c r="AH376" i="160"/>
  <c r="AH375" i="160"/>
  <c r="AH374" i="160"/>
  <c r="AH373" i="160"/>
  <c r="AH372" i="160"/>
  <c r="AH371" i="160"/>
  <c r="AH370" i="160"/>
  <c r="AH369" i="160"/>
  <c r="AH368" i="160"/>
  <c r="AH367" i="160"/>
  <c r="AH366" i="160"/>
  <c r="AH365" i="160"/>
  <c r="AH364" i="160"/>
  <c r="AH363" i="160"/>
  <c r="AH362" i="160"/>
  <c r="AH361" i="160"/>
  <c r="AH360" i="160"/>
  <c r="AH359" i="160"/>
  <c r="AH358" i="160"/>
  <c r="AH357" i="160"/>
  <c r="AH356" i="160"/>
  <c r="AH355" i="160"/>
  <c r="AH354" i="160"/>
  <c r="AH353" i="160"/>
  <c r="AH352" i="160"/>
  <c r="AH351" i="160"/>
  <c r="AH350" i="160"/>
  <c r="AH349" i="160"/>
  <c r="AH348" i="160"/>
  <c r="AH347" i="160"/>
  <c r="AH346" i="160"/>
  <c r="AH345" i="160"/>
  <c r="AH344" i="160"/>
  <c r="AH343" i="160"/>
  <c r="AH342" i="160"/>
  <c r="AH341" i="160"/>
  <c r="AH340" i="160"/>
  <c r="AH339" i="160"/>
  <c r="AH338" i="160"/>
  <c r="AH337" i="160"/>
  <c r="AH336" i="160"/>
  <c r="AH335" i="160"/>
  <c r="AH334" i="160"/>
  <c r="AH333" i="160"/>
  <c r="AH332" i="160"/>
  <c r="AH331" i="160"/>
  <c r="AH330" i="160"/>
  <c r="AH329" i="160"/>
  <c r="AH328" i="160"/>
  <c r="AH327" i="160"/>
  <c r="AH326" i="160"/>
  <c r="AH325" i="160"/>
  <c r="AH324" i="160"/>
  <c r="AH323" i="160"/>
  <c r="AH322" i="160"/>
  <c r="AH321" i="160"/>
  <c r="AH320" i="160"/>
  <c r="AH319" i="160"/>
  <c r="AH318" i="160"/>
  <c r="AH317" i="160"/>
  <c r="AH316" i="160"/>
  <c r="AH315" i="160"/>
  <c r="AH314" i="160"/>
  <c r="AH313" i="160"/>
  <c r="AH312" i="160"/>
  <c r="AH311" i="160"/>
  <c r="AH310" i="160"/>
  <c r="AH309" i="160"/>
  <c r="AH308" i="160"/>
  <c r="AH307" i="160"/>
  <c r="AH306" i="160"/>
  <c r="AH305" i="160"/>
  <c r="AH304" i="160"/>
  <c r="AH303" i="160"/>
  <c r="AH302" i="160"/>
  <c r="AH301" i="160"/>
  <c r="AH300" i="160"/>
  <c r="AH299" i="160"/>
  <c r="AH298" i="160"/>
  <c r="AH297" i="160"/>
  <c r="AH296" i="160"/>
  <c r="AH295" i="160"/>
  <c r="AH294" i="160"/>
  <c r="AH293" i="160"/>
  <c r="AH292" i="160"/>
  <c r="AH291" i="160"/>
  <c r="AH290" i="160"/>
  <c r="AH289" i="160"/>
  <c r="AH288" i="160"/>
  <c r="AH287" i="160"/>
  <c r="AH286" i="160"/>
  <c r="AH285" i="160"/>
  <c r="AH284" i="160"/>
  <c r="AH283" i="160"/>
  <c r="AH282" i="160"/>
  <c r="AH281" i="160"/>
  <c r="AH280" i="160"/>
  <c r="AH279" i="160"/>
  <c r="AH278" i="160"/>
  <c r="AH277" i="160"/>
  <c r="AH276" i="160"/>
  <c r="AH275" i="160"/>
  <c r="AH274" i="160"/>
  <c r="AH273" i="160"/>
  <c r="AH272" i="160"/>
  <c r="AH271" i="160"/>
  <c r="AH270" i="160"/>
  <c r="AH269" i="160"/>
  <c r="AH268" i="160"/>
  <c r="AH267" i="160"/>
  <c r="AH266" i="160"/>
  <c r="AH265" i="160"/>
  <c r="AH264" i="160"/>
  <c r="AH263" i="160"/>
  <c r="AH262" i="160"/>
  <c r="AH261" i="160"/>
  <c r="AH260" i="160"/>
  <c r="AH259" i="160"/>
  <c r="AH258" i="160"/>
  <c r="AH257" i="160"/>
  <c r="AH256" i="160"/>
  <c r="AH255" i="160"/>
  <c r="AH254" i="160"/>
  <c r="AH253" i="160"/>
  <c r="AH252" i="160"/>
  <c r="AH251" i="160"/>
  <c r="AH250" i="160"/>
  <c r="AH249" i="160"/>
  <c r="AH248" i="160"/>
  <c r="AH247" i="160"/>
  <c r="AH246" i="160"/>
  <c r="AH245" i="160"/>
  <c r="AH244" i="160"/>
  <c r="AH243" i="160"/>
  <c r="AH242" i="160"/>
  <c r="AH241" i="160"/>
  <c r="AH240" i="160"/>
  <c r="AH239" i="160"/>
  <c r="AH238" i="160"/>
  <c r="AH237" i="160"/>
  <c r="AH236" i="160"/>
  <c r="AH235" i="160"/>
  <c r="AH234" i="160"/>
  <c r="AH233" i="160"/>
  <c r="AH232" i="160"/>
  <c r="AH231" i="160"/>
  <c r="AH230" i="160"/>
  <c r="AH229" i="160"/>
  <c r="AH228" i="160"/>
  <c r="AH227" i="160"/>
  <c r="AH226" i="160"/>
  <c r="AH225" i="160"/>
  <c r="AH224" i="160"/>
  <c r="AH223" i="160"/>
  <c r="AH222" i="160"/>
  <c r="AH221" i="160"/>
  <c r="AH220" i="160"/>
  <c r="AH219" i="160"/>
  <c r="AH218" i="160"/>
  <c r="AH217" i="160"/>
  <c r="AH216" i="160"/>
  <c r="AH215" i="160"/>
  <c r="AH214" i="160"/>
  <c r="AH213" i="160"/>
  <c r="AH212" i="160"/>
  <c r="AH211" i="160"/>
  <c r="AH210" i="160"/>
  <c r="AH209" i="160"/>
  <c r="AH208" i="160"/>
  <c r="AH207" i="160"/>
  <c r="AH206" i="160"/>
  <c r="AH205" i="160"/>
  <c r="AH204" i="160"/>
  <c r="AH203" i="160"/>
  <c r="AH202" i="160"/>
  <c r="AH201" i="160"/>
  <c r="AH200" i="160"/>
  <c r="AH199" i="160"/>
  <c r="AH198" i="160"/>
  <c r="AH197" i="160"/>
  <c r="AH196" i="160"/>
  <c r="AH195" i="160"/>
  <c r="AH194" i="160"/>
  <c r="AH193" i="160"/>
  <c r="AH192" i="160"/>
  <c r="AH191" i="160"/>
  <c r="AH190" i="160"/>
  <c r="AH189" i="160"/>
  <c r="AH188" i="160"/>
  <c r="AH187" i="160"/>
  <c r="AH186" i="160"/>
  <c r="AH185" i="160"/>
  <c r="AH184" i="160"/>
  <c r="AH183" i="160"/>
  <c r="AH182" i="160"/>
  <c r="AH181" i="160"/>
  <c r="AH180" i="160"/>
  <c r="AH179" i="160"/>
  <c r="AH178" i="160"/>
  <c r="AH177" i="160"/>
  <c r="AH176" i="160"/>
  <c r="AH175" i="160"/>
  <c r="AH174" i="160"/>
  <c r="AH173" i="160"/>
  <c r="AH172" i="160"/>
  <c r="AH171" i="160"/>
  <c r="AH170" i="160"/>
  <c r="AH169" i="160"/>
  <c r="AH168" i="160"/>
  <c r="AH167" i="160"/>
  <c r="AH166" i="160"/>
  <c r="AH165" i="160"/>
  <c r="AH164" i="160"/>
  <c r="AH163" i="160"/>
  <c r="AH162" i="160"/>
  <c r="AH161" i="160"/>
  <c r="AH160" i="160"/>
  <c r="AH159" i="160"/>
  <c r="AH158" i="160"/>
  <c r="AH157" i="160"/>
  <c r="AH156" i="160"/>
  <c r="AH155" i="160"/>
  <c r="AH154" i="160"/>
  <c r="AH153" i="160"/>
  <c r="AH152" i="160"/>
  <c r="AH151" i="160"/>
  <c r="AH150" i="160"/>
  <c r="AH149" i="160"/>
  <c r="AH148" i="160"/>
  <c r="AH147" i="160"/>
  <c r="AH146" i="160"/>
  <c r="AH145" i="160"/>
  <c r="AH144" i="160"/>
  <c r="AH143" i="160"/>
  <c r="AH142" i="160"/>
  <c r="AH141" i="160"/>
  <c r="AH140" i="160"/>
  <c r="AH139" i="160"/>
  <c r="AH138" i="160"/>
  <c r="AH137" i="160"/>
  <c r="AH136" i="160"/>
  <c r="AH135" i="160"/>
  <c r="AH134" i="160"/>
  <c r="AH133" i="160"/>
  <c r="AH132" i="160"/>
  <c r="AH131" i="160"/>
  <c r="AH130" i="160"/>
  <c r="AH129" i="160"/>
  <c r="AH128" i="160"/>
  <c r="AH127" i="160"/>
  <c r="AH126" i="160"/>
  <c r="AH125" i="160"/>
  <c r="AH124" i="160"/>
  <c r="AH123" i="160"/>
  <c r="AH122" i="160"/>
  <c r="AH121" i="160"/>
  <c r="AH120" i="160"/>
  <c r="AH119" i="160"/>
  <c r="AH118" i="160"/>
  <c r="AH117" i="160"/>
  <c r="AH116" i="160"/>
  <c r="AH115" i="160"/>
  <c r="AH114" i="160"/>
  <c r="AH113" i="160"/>
  <c r="AH112" i="160"/>
  <c r="AH111" i="160"/>
  <c r="AH110" i="160"/>
  <c r="AH109" i="160"/>
  <c r="AH108" i="160"/>
  <c r="AH107" i="160"/>
  <c r="AH106" i="160"/>
  <c r="AH105" i="160"/>
  <c r="AH104" i="160"/>
  <c r="AH103" i="160"/>
  <c r="AH102" i="160"/>
  <c r="AH101" i="160"/>
  <c r="AH100" i="160"/>
  <c r="AH99" i="160"/>
  <c r="AH98" i="160"/>
  <c r="AH97" i="160"/>
  <c r="AH96" i="160"/>
  <c r="AH95" i="160"/>
  <c r="AH94" i="160"/>
  <c r="AH93" i="160"/>
  <c r="AH92" i="160"/>
  <c r="AH91" i="160"/>
  <c r="AH90" i="160"/>
  <c r="AH89" i="160"/>
  <c r="AH88" i="160"/>
  <c r="AH87" i="160"/>
  <c r="AH86" i="160"/>
  <c r="AH85" i="160"/>
  <c r="AH84" i="160"/>
  <c r="AH83" i="160"/>
  <c r="AH82" i="160"/>
  <c r="AH81" i="160"/>
  <c r="AH80" i="160"/>
  <c r="AH79" i="160"/>
  <c r="AH78" i="160"/>
  <c r="AH77" i="160"/>
  <c r="AH76" i="160"/>
  <c r="AH75" i="160"/>
  <c r="AH74" i="160"/>
  <c r="AH73" i="160"/>
  <c r="AH72" i="160"/>
  <c r="AH71" i="160"/>
  <c r="AH70" i="160"/>
  <c r="AH69" i="160"/>
  <c r="AH68" i="160"/>
  <c r="AH67" i="160"/>
  <c r="AH66" i="160"/>
  <c r="AH65" i="160"/>
  <c r="AH64" i="160"/>
  <c r="AH63" i="160"/>
  <c r="AH62" i="160"/>
  <c r="AH61" i="160"/>
  <c r="AH60" i="160"/>
  <c r="AH59" i="160"/>
  <c r="AH58" i="160"/>
  <c r="AH57" i="160"/>
  <c r="AH56" i="160"/>
  <c r="AH55" i="160"/>
  <c r="AH54" i="160"/>
  <c r="AH53" i="160"/>
  <c r="AH52" i="160"/>
  <c r="AH51" i="160"/>
  <c r="AH50" i="160"/>
  <c r="AH49" i="160"/>
  <c r="AH48" i="160"/>
  <c r="AH47" i="160"/>
  <c r="AH46" i="160"/>
  <c r="AH45" i="160"/>
  <c r="AH44" i="160"/>
  <c r="AH43" i="160"/>
  <c r="AH42" i="160"/>
  <c r="AH41" i="160"/>
  <c r="AH40" i="160"/>
  <c r="AH39" i="160"/>
  <c r="AH38" i="160"/>
  <c r="AH37" i="160"/>
  <c r="AH36" i="160"/>
  <c r="AH35" i="160"/>
  <c r="AH34" i="160"/>
  <c r="AH33" i="160"/>
  <c r="AH32" i="160"/>
  <c r="AH31" i="160"/>
  <c r="AH30" i="160"/>
  <c r="AH29" i="160"/>
  <c r="AH28" i="160"/>
  <c r="AH27" i="160"/>
  <c r="AH26" i="160"/>
  <c r="AH25" i="160"/>
  <c r="AH24" i="160"/>
  <c r="AH23" i="160"/>
  <c r="AH22" i="160"/>
  <c r="AH21" i="160"/>
  <c r="AH20" i="160"/>
  <c r="AH17" i="160"/>
  <c r="AH16" i="160"/>
  <c r="AH15" i="160"/>
  <c r="AH14" i="160"/>
  <c r="AH13" i="160"/>
  <c r="AH12" i="160"/>
  <c r="AH11" i="160"/>
  <c r="AH10" i="160"/>
  <c r="AH9" i="160"/>
  <c r="AH8" i="160"/>
  <c r="AD1029" i="160"/>
  <c r="AD1028" i="160"/>
  <c r="AD1027" i="160"/>
  <c r="AD1026" i="160"/>
  <c r="AD1025" i="160"/>
  <c r="AD1024" i="160"/>
  <c r="AD1023" i="160"/>
  <c r="AD1022" i="160"/>
  <c r="AD1021" i="160"/>
  <c r="AD1020" i="160"/>
  <c r="AD1019" i="160"/>
  <c r="AD1018" i="160"/>
  <c r="AD1017" i="160"/>
  <c r="AD1016" i="160"/>
  <c r="AD1015" i="160"/>
  <c r="AD1014" i="160"/>
  <c r="AD1013" i="160"/>
  <c r="AD1012" i="160"/>
  <c r="AD1011" i="160"/>
  <c r="AD1010" i="160"/>
  <c r="AD1009" i="160"/>
  <c r="AD1008" i="160"/>
  <c r="AD1007" i="160"/>
  <c r="AD1006" i="160"/>
  <c r="AD1005" i="160"/>
  <c r="AD1004" i="160"/>
  <c r="AD1003" i="160"/>
  <c r="AD1002" i="160"/>
  <c r="AD1001" i="160"/>
  <c r="AD1000" i="160"/>
  <c r="AD999" i="160"/>
  <c r="AD998" i="160"/>
  <c r="AD997" i="160"/>
  <c r="AD996" i="160"/>
  <c r="AD995" i="160"/>
  <c r="AD994" i="160"/>
  <c r="AD993" i="160"/>
  <c r="AD992" i="160"/>
  <c r="AD991" i="160"/>
  <c r="AD990" i="160"/>
  <c r="AD989" i="160"/>
  <c r="AD988" i="160"/>
  <c r="AD987" i="160"/>
  <c r="AD986" i="160"/>
  <c r="AD985" i="160"/>
  <c r="AD984" i="160"/>
  <c r="AD983" i="160"/>
  <c r="AD982" i="160"/>
  <c r="AD981" i="160"/>
  <c r="AD980" i="160"/>
  <c r="AD979" i="160"/>
  <c r="AD978" i="160"/>
  <c r="AD977" i="160"/>
  <c r="AD976" i="160"/>
  <c r="AD975" i="160"/>
  <c r="AD974" i="160"/>
  <c r="AD973" i="160"/>
  <c r="AD972" i="160"/>
  <c r="AD971" i="160"/>
  <c r="AD970" i="160"/>
  <c r="AD969" i="160"/>
  <c r="AD968" i="160"/>
  <c r="AD967" i="160"/>
  <c r="AD966" i="160"/>
  <c r="AD965" i="160"/>
  <c r="AD964" i="160"/>
  <c r="AD963" i="160"/>
  <c r="AD962" i="160"/>
  <c r="AD961" i="160"/>
  <c r="AD960" i="160"/>
  <c r="AD959" i="160"/>
  <c r="AD958" i="160"/>
  <c r="AD957" i="160"/>
  <c r="AD956" i="160"/>
  <c r="AD955" i="160"/>
  <c r="AD954" i="160"/>
  <c r="AD953" i="160"/>
  <c r="AD952" i="160"/>
  <c r="AD951" i="160"/>
  <c r="AD950" i="160"/>
  <c r="AD949" i="160"/>
  <c r="AD948" i="160"/>
  <c r="AD947" i="160"/>
  <c r="AD946" i="160"/>
  <c r="AD945" i="160"/>
  <c r="AD944" i="160"/>
  <c r="AD943" i="160"/>
  <c r="AD942" i="160"/>
  <c r="AD941" i="160"/>
  <c r="AD940" i="160"/>
  <c r="AD939" i="160"/>
  <c r="AD938" i="160"/>
  <c r="AD937" i="160"/>
  <c r="AD936" i="160"/>
  <c r="AD935" i="160"/>
  <c r="AD934" i="160"/>
  <c r="AD933" i="160"/>
  <c r="AD932" i="160"/>
  <c r="AD931" i="160"/>
  <c r="AD930" i="160"/>
  <c r="AD929" i="160"/>
  <c r="AD928" i="160"/>
  <c r="AD927" i="160"/>
  <c r="AD926" i="160"/>
  <c r="AD925" i="160"/>
  <c r="AD924" i="160"/>
  <c r="AD923" i="160"/>
  <c r="AD922" i="160"/>
  <c r="AD921" i="160"/>
  <c r="AD920" i="160"/>
  <c r="AD919" i="160"/>
  <c r="AD918" i="160"/>
  <c r="AD917" i="160"/>
  <c r="AD916" i="160"/>
  <c r="AD915" i="160"/>
  <c r="AD914" i="160"/>
  <c r="AD913" i="160"/>
  <c r="AD912" i="160"/>
  <c r="AD911" i="160"/>
  <c r="AD910" i="160"/>
  <c r="AD909" i="160"/>
  <c r="AD908" i="160"/>
  <c r="AD907" i="160"/>
  <c r="AD906" i="160"/>
  <c r="AD905" i="160"/>
  <c r="AD904" i="160"/>
  <c r="AD903" i="160"/>
  <c r="AD902" i="160"/>
  <c r="AD901" i="160"/>
  <c r="AD900" i="160"/>
  <c r="AD899" i="160"/>
  <c r="AD898" i="160"/>
  <c r="AD897" i="160"/>
  <c r="AD896" i="160"/>
  <c r="AD895" i="160"/>
  <c r="AD894" i="160"/>
  <c r="AD893" i="160"/>
  <c r="AD892" i="160"/>
  <c r="AD891" i="160"/>
  <c r="AD890" i="160"/>
  <c r="AD889" i="160"/>
  <c r="AD888" i="160"/>
  <c r="AD887" i="160"/>
  <c r="AD886" i="160"/>
  <c r="AD885" i="160"/>
  <c r="AD884" i="160"/>
  <c r="AD883" i="160"/>
  <c r="AD882" i="160"/>
  <c r="AD881" i="160"/>
  <c r="AD880" i="160"/>
  <c r="AD879" i="160"/>
  <c r="AD878" i="160"/>
  <c r="AD877" i="160"/>
  <c r="AD876" i="160"/>
  <c r="AD875" i="160"/>
  <c r="AD874" i="160"/>
  <c r="AD873" i="160"/>
  <c r="AD872" i="160"/>
  <c r="AD871" i="160"/>
  <c r="AD870" i="160"/>
  <c r="AD869" i="160"/>
  <c r="AD868" i="160"/>
  <c r="AD867" i="160"/>
  <c r="AD866" i="160"/>
  <c r="AD865" i="160"/>
  <c r="AD864" i="160"/>
  <c r="AD863" i="160"/>
  <c r="AD862" i="160"/>
  <c r="AD861" i="160"/>
  <c r="AD860" i="160"/>
  <c r="AD859" i="160"/>
  <c r="AD858" i="160"/>
  <c r="AD857" i="160"/>
  <c r="AD856" i="160"/>
  <c r="AD855" i="160"/>
  <c r="AD854" i="160"/>
  <c r="AD853" i="160"/>
  <c r="AD852" i="160"/>
  <c r="AD851" i="160"/>
  <c r="AD850" i="160"/>
  <c r="AD849" i="160"/>
  <c r="AD848" i="160"/>
  <c r="AD847" i="160"/>
  <c r="AD846" i="160"/>
  <c r="AD845" i="160"/>
  <c r="AD844" i="160"/>
  <c r="AD843" i="160"/>
  <c r="AD842" i="160"/>
  <c r="AD841" i="160"/>
  <c r="AD840" i="160"/>
  <c r="AD839" i="160"/>
  <c r="AD838" i="160"/>
  <c r="AD837" i="160"/>
  <c r="AD836" i="160"/>
  <c r="AD835" i="160"/>
  <c r="AD834" i="160"/>
  <c r="AD833" i="160"/>
  <c r="AD832" i="160"/>
  <c r="AD831" i="160"/>
  <c r="AD830" i="160"/>
  <c r="AD829" i="160"/>
  <c r="AD828" i="160"/>
  <c r="AD827" i="160"/>
  <c r="AD826" i="160"/>
  <c r="AD825" i="160"/>
  <c r="AD824" i="160"/>
  <c r="AD823" i="160"/>
  <c r="AD822" i="160"/>
  <c r="AD821" i="160"/>
  <c r="AD820" i="160"/>
  <c r="AD819" i="160"/>
  <c r="AD818" i="160"/>
  <c r="AD817" i="160"/>
  <c r="AD816" i="160"/>
  <c r="AD815" i="160"/>
  <c r="AD814" i="160"/>
  <c r="AD813" i="160"/>
  <c r="AD812" i="160"/>
  <c r="AD811" i="160"/>
  <c r="AD810" i="160"/>
  <c r="AD809" i="160"/>
  <c r="AD808" i="160"/>
  <c r="AD807" i="160"/>
  <c r="AD806" i="160"/>
  <c r="AD805" i="160"/>
  <c r="AD804" i="160"/>
  <c r="AD803" i="160"/>
  <c r="AD802" i="160"/>
  <c r="AD801" i="160"/>
  <c r="AD800" i="160"/>
  <c r="AD799" i="160"/>
  <c r="AD798" i="160"/>
  <c r="AD797" i="160"/>
  <c r="AD796" i="160"/>
  <c r="AD795" i="160"/>
  <c r="AD794" i="160"/>
  <c r="AD793" i="160"/>
  <c r="AD792" i="160"/>
  <c r="AD791" i="160"/>
  <c r="AD790" i="160"/>
  <c r="AD789" i="160"/>
  <c r="AD788" i="160"/>
  <c r="AD787" i="160"/>
  <c r="AD786" i="160"/>
  <c r="AD785" i="160"/>
  <c r="AD784" i="160"/>
  <c r="AD783" i="160"/>
  <c r="AD782" i="160"/>
  <c r="AD781" i="160"/>
  <c r="AD780" i="160"/>
  <c r="AD779" i="160"/>
  <c r="AD778" i="160"/>
  <c r="AD777" i="160"/>
  <c r="AD776" i="160"/>
  <c r="AD775" i="160"/>
  <c r="AD774" i="160"/>
  <c r="AD773" i="160"/>
  <c r="AD772" i="160"/>
  <c r="AD771" i="160"/>
  <c r="AD770" i="160"/>
  <c r="AD769" i="160"/>
  <c r="AD768" i="160"/>
  <c r="AD767" i="160"/>
  <c r="AD766" i="160"/>
  <c r="AD765" i="160"/>
  <c r="AD764" i="160"/>
  <c r="AD763" i="160"/>
  <c r="AD762" i="160"/>
  <c r="AD761" i="160"/>
  <c r="AD760" i="160"/>
  <c r="AD759" i="160"/>
  <c r="AD758" i="160"/>
  <c r="AD757" i="160"/>
  <c r="AD756" i="160"/>
  <c r="AD755" i="160"/>
  <c r="AD754" i="160"/>
  <c r="AD753" i="160"/>
  <c r="AD752" i="160"/>
  <c r="AD751" i="160"/>
  <c r="AD750" i="160"/>
  <c r="AD749" i="160"/>
  <c r="AD748" i="160"/>
  <c r="AD747" i="160"/>
  <c r="AD746" i="160"/>
  <c r="AD745" i="160"/>
  <c r="AD744" i="160"/>
  <c r="AD743" i="160"/>
  <c r="AD742" i="160"/>
  <c r="AD741" i="160"/>
  <c r="AD740" i="160"/>
  <c r="AD739" i="160"/>
  <c r="AD738" i="160"/>
  <c r="AD737" i="160"/>
  <c r="AD736" i="160"/>
  <c r="AD735" i="160"/>
  <c r="AD734" i="160"/>
  <c r="AD733" i="160"/>
  <c r="AD732" i="160"/>
  <c r="AD731" i="160"/>
  <c r="AD730" i="160"/>
  <c r="AD729" i="160"/>
  <c r="AD728" i="160"/>
  <c r="AD727" i="160"/>
  <c r="AD726" i="160"/>
  <c r="AD725" i="160"/>
  <c r="AD724" i="160"/>
  <c r="AD723" i="160"/>
  <c r="AD722" i="160"/>
  <c r="AD721" i="160"/>
  <c r="AD720" i="160"/>
  <c r="AD719" i="160"/>
  <c r="AD718" i="160"/>
  <c r="AD717" i="160"/>
  <c r="AD716" i="160"/>
  <c r="AD715" i="160"/>
  <c r="AD714" i="160"/>
  <c r="AD713" i="160"/>
  <c r="AD712" i="160"/>
  <c r="AD711" i="160"/>
  <c r="AD710" i="160"/>
  <c r="AD709" i="160"/>
  <c r="AD708" i="160"/>
  <c r="AD707" i="160"/>
  <c r="AD706" i="160"/>
  <c r="AD705" i="160"/>
  <c r="AD704" i="160"/>
  <c r="AD703" i="160"/>
  <c r="AD702" i="160"/>
  <c r="AD701" i="160"/>
  <c r="AD700" i="160"/>
  <c r="AD699" i="160"/>
  <c r="AD698" i="160"/>
  <c r="AD697" i="160"/>
  <c r="AD696" i="160"/>
  <c r="AD695" i="160"/>
  <c r="AD694" i="160"/>
  <c r="AD693" i="160"/>
  <c r="AD692" i="160"/>
  <c r="AD691" i="160"/>
  <c r="AD690" i="160"/>
  <c r="AD689" i="160"/>
  <c r="AD688" i="160"/>
  <c r="AD687" i="160"/>
  <c r="AD686" i="160"/>
  <c r="AD685" i="160"/>
  <c r="AD684" i="160"/>
  <c r="AD683" i="160"/>
  <c r="AD682" i="160"/>
  <c r="AD681" i="160"/>
  <c r="AD680" i="160"/>
  <c r="AD679" i="160"/>
  <c r="AD678" i="160"/>
  <c r="AD677" i="160"/>
  <c r="AD676" i="160"/>
  <c r="AD675" i="160"/>
  <c r="AD674" i="160"/>
  <c r="AD673" i="160"/>
  <c r="AD672" i="160"/>
  <c r="AD671" i="160"/>
  <c r="AD670" i="160"/>
  <c r="AD669" i="160"/>
  <c r="AD668" i="160"/>
  <c r="AD667" i="160"/>
  <c r="AD666" i="160"/>
  <c r="AD665" i="160"/>
  <c r="AD664" i="160"/>
  <c r="AD663" i="160"/>
  <c r="AD662" i="160"/>
  <c r="AD661" i="160"/>
  <c r="AD660" i="160"/>
  <c r="AD659" i="160"/>
  <c r="AD658" i="160"/>
  <c r="AD657" i="160"/>
  <c r="AD656" i="160"/>
  <c r="AD655" i="160"/>
  <c r="AD654" i="160"/>
  <c r="AD653" i="160"/>
  <c r="AD652" i="160"/>
  <c r="AD651" i="160"/>
  <c r="AD650" i="160"/>
  <c r="AD649" i="160"/>
  <c r="AD648" i="160"/>
  <c r="AD647" i="160"/>
  <c r="AD646" i="160"/>
  <c r="AD645" i="160"/>
  <c r="AD644" i="160"/>
  <c r="AD643" i="160"/>
  <c r="AD642" i="160"/>
  <c r="AD641" i="160"/>
  <c r="AD640" i="160"/>
  <c r="AD639" i="160"/>
  <c r="AD638" i="160"/>
  <c r="AD637" i="160"/>
  <c r="AD636" i="160"/>
  <c r="AD635" i="160"/>
  <c r="AD634" i="160"/>
  <c r="AD633" i="160"/>
  <c r="AD632" i="160"/>
  <c r="AD631" i="160"/>
  <c r="AD630" i="160"/>
  <c r="AD629" i="160"/>
  <c r="AD628" i="160"/>
  <c r="AD627" i="160"/>
  <c r="AD626" i="160"/>
  <c r="AD625" i="160"/>
  <c r="AD624" i="160"/>
  <c r="AD623" i="160"/>
  <c r="AD622" i="160"/>
  <c r="AD621" i="160"/>
  <c r="AD620" i="160"/>
  <c r="AD619" i="160"/>
  <c r="AD618" i="160"/>
  <c r="AD617" i="160"/>
  <c r="AD616" i="160"/>
  <c r="AD615" i="160"/>
  <c r="AD614" i="160"/>
  <c r="AD613" i="160"/>
  <c r="AD612" i="160"/>
  <c r="AD611" i="160"/>
  <c r="AD610" i="160"/>
  <c r="AD609" i="160"/>
  <c r="AD608" i="160"/>
  <c r="AD607" i="160"/>
  <c r="AD606" i="160"/>
  <c r="AD605" i="160"/>
  <c r="AD604" i="160"/>
  <c r="AD603" i="160"/>
  <c r="AD602" i="160"/>
  <c r="AD601" i="160"/>
  <c r="AD600" i="160"/>
  <c r="AD599" i="160"/>
  <c r="AD598" i="160"/>
  <c r="AD597" i="160"/>
  <c r="AD596" i="160"/>
  <c r="AD595" i="160"/>
  <c r="AD594" i="160"/>
  <c r="AD593" i="160"/>
  <c r="AD592" i="160"/>
  <c r="AD591" i="160"/>
  <c r="AD590" i="160"/>
  <c r="AD589" i="160"/>
  <c r="AD588" i="160"/>
  <c r="AD587" i="160"/>
  <c r="AD586" i="160"/>
  <c r="AD585" i="160"/>
  <c r="AD584" i="160"/>
  <c r="AD583" i="160"/>
  <c r="AD582" i="160"/>
  <c r="AD581" i="160"/>
  <c r="AD580" i="160"/>
  <c r="AD579" i="160"/>
  <c r="AD578" i="160"/>
  <c r="AD577" i="160"/>
  <c r="AD576" i="160"/>
  <c r="AD575" i="160"/>
  <c r="AD574" i="160"/>
  <c r="AD573" i="160"/>
  <c r="AD572" i="160"/>
  <c r="AD571" i="160"/>
  <c r="AD570" i="160"/>
  <c r="AD569" i="160"/>
  <c r="AD568" i="160"/>
  <c r="AD567" i="160"/>
  <c r="AD566" i="160"/>
  <c r="AD565" i="160"/>
  <c r="AD564" i="160"/>
  <c r="AD563" i="160"/>
  <c r="AD562" i="160"/>
  <c r="AD561" i="160"/>
  <c r="AD560" i="160"/>
  <c r="AD559" i="160"/>
  <c r="AD558" i="160"/>
  <c r="AD557" i="160"/>
  <c r="AD556" i="160"/>
  <c r="AD555" i="160"/>
  <c r="AD554" i="160"/>
  <c r="AD553" i="160"/>
  <c r="AD552" i="160"/>
  <c r="AD551" i="160"/>
  <c r="AD550" i="160"/>
  <c r="AD549" i="160"/>
  <c r="AD548" i="160"/>
  <c r="AD547" i="160"/>
  <c r="AD546" i="160"/>
  <c r="AD545" i="160"/>
  <c r="AD544" i="160"/>
  <c r="AD543" i="160"/>
  <c r="AD542" i="160"/>
  <c r="AD541" i="160"/>
  <c r="AD540" i="160"/>
  <c r="AD539" i="160"/>
  <c r="AD538" i="160"/>
  <c r="AD537" i="160"/>
  <c r="AD536" i="160"/>
  <c r="AD535" i="160"/>
  <c r="AD534" i="160"/>
  <c r="AD533" i="160"/>
  <c r="AD532" i="160"/>
  <c r="AD531" i="160"/>
  <c r="AD530" i="160"/>
  <c r="AD529" i="160"/>
  <c r="AD528" i="160"/>
  <c r="AD527" i="160"/>
  <c r="AD526" i="160"/>
  <c r="AD525" i="160"/>
  <c r="AD524" i="160"/>
  <c r="AD523" i="160"/>
  <c r="AD522" i="160"/>
  <c r="AD521" i="160"/>
  <c r="AD520" i="160"/>
  <c r="AD519" i="160"/>
  <c r="AD518" i="160"/>
  <c r="AD517" i="160"/>
  <c r="AD516" i="160"/>
  <c r="AD515" i="160"/>
  <c r="AD514" i="160"/>
  <c r="AD513" i="160"/>
  <c r="AD512" i="160"/>
  <c r="AD511" i="160"/>
  <c r="AD510" i="160"/>
  <c r="AD509" i="160"/>
  <c r="AD508" i="160"/>
  <c r="AD507" i="160"/>
  <c r="AD506" i="160"/>
  <c r="AD505" i="160"/>
  <c r="AD504" i="160"/>
  <c r="AD503" i="160"/>
  <c r="AD502" i="160"/>
  <c r="AD501" i="160"/>
  <c r="AD500" i="160"/>
  <c r="AD499" i="160"/>
  <c r="AD498" i="160"/>
  <c r="AD497" i="160"/>
  <c r="AD496" i="160"/>
  <c r="AD495" i="160"/>
  <c r="AD494" i="160"/>
  <c r="AD493" i="160"/>
  <c r="AD492" i="160"/>
  <c r="AD491" i="160"/>
  <c r="AD490" i="160"/>
  <c r="AD489" i="160"/>
  <c r="AD488" i="160"/>
  <c r="AD487" i="160"/>
  <c r="AD486" i="160"/>
  <c r="AD485" i="160"/>
  <c r="AD484" i="160"/>
  <c r="AD483" i="160"/>
  <c r="AD482" i="160"/>
  <c r="AD481" i="160"/>
  <c r="AD480" i="160"/>
  <c r="AD479" i="160"/>
  <c r="AD478" i="160"/>
  <c r="AD477" i="160"/>
  <c r="AD476" i="160"/>
  <c r="AD475" i="160"/>
  <c r="AD474" i="160"/>
  <c r="AD473" i="160"/>
  <c r="AD472" i="160"/>
  <c r="AD471" i="160"/>
  <c r="AD470" i="160"/>
  <c r="AD469" i="160"/>
  <c r="AD468" i="160"/>
  <c r="AD467" i="160"/>
  <c r="AD466" i="160"/>
  <c r="AD465" i="160"/>
  <c r="AD464" i="160"/>
  <c r="AD463" i="160"/>
  <c r="AD462" i="160"/>
  <c r="AD461" i="160"/>
  <c r="AD460" i="160"/>
  <c r="AD459" i="160"/>
  <c r="AD458" i="160"/>
  <c r="AD457" i="160"/>
  <c r="AD456" i="160"/>
  <c r="AD455" i="160"/>
  <c r="AD454" i="160"/>
  <c r="AD453" i="160"/>
  <c r="AD452" i="160"/>
  <c r="AD451" i="160"/>
  <c r="AD450" i="160"/>
  <c r="AD449" i="160"/>
  <c r="AD448" i="160"/>
  <c r="AD447" i="160"/>
  <c r="AD446" i="160"/>
  <c r="AD445" i="160"/>
  <c r="AD444" i="160"/>
  <c r="AD443" i="160"/>
  <c r="AD442" i="160"/>
  <c r="AD441" i="160"/>
  <c r="AD440" i="160"/>
  <c r="AD439" i="160"/>
  <c r="AD438" i="160"/>
  <c r="AD437" i="160"/>
  <c r="AD436" i="160"/>
  <c r="AD435" i="160"/>
  <c r="AD434" i="160"/>
  <c r="AD433" i="160"/>
  <c r="AD432" i="160"/>
  <c r="AD431" i="160"/>
  <c r="AD430" i="160"/>
  <c r="AD429" i="160"/>
  <c r="AD428" i="160"/>
  <c r="AD427" i="160"/>
  <c r="AD426" i="160"/>
  <c r="AD425" i="160"/>
  <c r="AD424" i="160"/>
  <c r="AD423" i="160"/>
  <c r="AD422" i="160"/>
  <c r="AD421" i="160"/>
  <c r="AD420" i="160"/>
  <c r="AD419" i="160"/>
  <c r="AD418" i="160"/>
  <c r="AD417" i="160"/>
  <c r="AD416" i="160"/>
  <c r="AD415" i="160"/>
  <c r="AD414" i="160"/>
  <c r="AD413" i="160"/>
  <c r="AD412" i="160"/>
  <c r="AD411" i="160"/>
  <c r="AD410" i="160"/>
  <c r="AD409" i="160"/>
  <c r="AD408" i="160"/>
  <c r="AD407" i="160"/>
  <c r="AD406" i="160"/>
  <c r="AD405" i="160"/>
  <c r="AD404" i="160"/>
  <c r="AD403" i="160"/>
  <c r="AD402" i="160"/>
  <c r="AD401" i="160"/>
  <c r="AD400" i="160"/>
  <c r="AD399" i="160"/>
  <c r="AD398" i="160"/>
  <c r="AD397" i="160"/>
  <c r="AD396" i="160"/>
  <c r="AD395" i="160"/>
  <c r="AD394" i="160"/>
  <c r="AD393" i="160"/>
  <c r="AD392" i="160"/>
  <c r="AD391" i="160"/>
  <c r="AD390" i="160"/>
  <c r="AD389" i="160"/>
  <c r="AD388" i="160"/>
  <c r="AD387" i="160"/>
  <c r="AD386" i="160"/>
  <c r="AD385" i="160"/>
  <c r="AD384" i="160"/>
  <c r="AD383" i="160"/>
  <c r="AD382" i="160"/>
  <c r="AD381" i="160"/>
  <c r="AD380" i="160"/>
  <c r="AD379" i="160"/>
  <c r="AD378" i="160"/>
  <c r="AD377" i="160"/>
  <c r="AD376" i="160"/>
  <c r="AD375" i="160"/>
  <c r="AD374" i="160"/>
  <c r="AD373" i="160"/>
  <c r="AD372" i="160"/>
  <c r="AD371" i="160"/>
  <c r="AD370" i="160"/>
  <c r="AD369" i="160"/>
  <c r="AD368" i="160"/>
  <c r="AD367" i="160"/>
  <c r="AD366" i="160"/>
  <c r="AD365" i="160"/>
  <c r="AD364" i="160"/>
  <c r="AD363" i="160"/>
  <c r="AD362" i="160"/>
  <c r="AD361" i="160"/>
  <c r="AD360" i="160"/>
  <c r="AD359" i="160"/>
  <c r="AD358" i="160"/>
  <c r="AD357" i="160"/>
  <c r="AD356" i="160"/>
  <c r="AD355" i="160"/>
  <c r="AD354" i="160"/>
  <c r="AD353" i="160"/>
  <c r="AD352" i="160"/>
  <c r="AD351" i="160"/>
  <c r="AD350" i="160"/>
  <c r="AD349" i="160"/>
  <c r="AD348" i="160"/>
  <c r="AD347" i="160"/>
  <c r="AD346" i="160"/>
  <c r="AD345" i="160"/>
  <c r="AD344" i="160"/>
  <c r="AD343" i="160"/>
  <c r="AD342" i="160"/>
  <c r="AD341" i="160"/>
  <c r="AD340" i="160"/>
  <c r="AD339" i="160"/>
  <c r="AD338" i="160"/>
  <c r="AD337" i="160"/>
  <c r="AD336" i="160"/>
  <c r="AD335" i="160"/>
  <c r="AD334" i="160"/>
  <c r="AD333" i="160"/>
  <c r="AD332" i="160"/>
  <c r="AD331" i="160"/>
  <c r="AD330" i="160"/>
  <c r="AD329" i="160"/>
  <c r="AD328" i="160"/>
  <c r="AD327" i="160"/>
  <c r="AD326" i="160"/>
  <c r="AD325" i="160"/>
  <c r="AD324" i="160"/>
  <c r="AD323" i="160"/>
  <c r="AD322" i="160"/>
  <c r="AD321" i="160"/>
  <c r="AD320" i="160"/>
  <c r="AD319" i="160"/>
  <c r="AD318" i="160"/>
  <c r="AD317" i="160"/>
  <c r="AD316" i="160"/>
  <c r="AD315" i="160"/>
  <c r="AD314" i="160"/>
  <c r="AD313" i="160"/>
  <c r="AD312" i="160"/>
  <c r="AD311" i="160"/>
  <c r="AD310" i="160"/>
  <c r="AD309" i="160"/>
  <c r="AD308" i="160"/>
  <c r="AD307" i="160"/>
  <c r="AD306" i="160"/>
  <c r="AD305" i="160"/>
  <c r="AD304" i="160"/>
  <c r="AD303" i="160"/>
  <c r="AD302" i="160"/>
  <c r="AD301" i="160"/>
  <c r="AD300" i="160"/>
  <c r="AD299" i="160"/>
  <c r="AD298" i="160"/>
  <c r="AD297" i="160"/>
  <c r="AD296" i="160"/>
  <c r="AD295" i="160"/>
  <c r="AD294" i="160"/>
  <c r="AD293" i="160"/>
  <c r="AD292" i="160"/>
  <c r="AD291" i="160"/>
  <c r="AD290" i="160"/>
  <c r="AD289" i="160"/>
  <c r="AD288" i="160"/>
  <c r="AD287" i="160"/>
  <c r="AD286" i="160"/>
  <c r="AD285" i="160"/>
  <c r="AD284" i="160"/>
  <c r="AD283" i="160"/>
  <c r="AD282" i="160"/>
  <c r="AD281" i="160"/>
  <c r="AD280" i="160"/>
  <c r="AD279" i="160"/>
  <c r="AD278" i="160"/>
  <c r="AD277" i="160"/>
  <c r="AD276" i="160"/>
  <c r="AD275" i="160"/>
  <c r="AD274" i="160"/>
  <c r="AD273" i="160"/>
  <c r="AD272" i="160"/>
  <c r="AD271" i="160"/>
  <c r="AD270" i="160"/>
  <c r="AD269" i="160"/>
  <c r="AD268" i="160"/>
  <c r="AD267" i="160"/>
  <c r="AD266" i="160"/>
  <c r="AD265" i="160"/>
  <c r="AD264" i="160"/>
  <c r="AD263" i="160"/>
  <c r="AD262" i="160"/>
  <c r="AD261" i="160"/>
  <c r="AD260" i="160"/>
  <c r="AD259" i="160"/>
  <c r="AD258" i="160"/>
  <c r="AD257" i="160"/>
  <c r="AD256" i="160"/>
  <c r="AD255" i="160"/>
  <c r="AD254" i="160"/>
  <c r="AD253" i="160"/>
  <c r="AD252" i="160"/>
  <c r="AD251" i="160"/>
  <c r="AD250" i="160"/>
  <c r="AD249" i="160"/>
  <c r="AD248" i="160"/>
  <c r="AD247" i="160"/>
  <c r="AD246" i="160"/>
  <c r="AD245" i="160"/>
  <c r="AD244" i="160"/>
  <c r="AD243" i="160"/>
  <c r="AD242" i="160"/>
  <c r="AD241" i="160"/>
  <c r="AD240" i="160"/>
  <c r="AD239" i="160"/>
  <c r="AD238" i="160"/>
  <c r="AD237" i="160"/>
  <c r="AD236" i="160"/>
  <c r="AD235" i="160"/>
  <c r="AD234" i="160"/>
  <c r="AD233" i="160"/>
  <c r="AD232" i="160"/>
  <c r="AD231" i="160"/>
  <c r="AD230" i="160"/>
  <c r="AD229" i="160"/>
  <c r="AD228" i="160"/>
  <c r="AD227" i="160"/>
  <c r="AD226" i="160"/>
  <c r="AD225" i="160"/>
  <c r="AD224" i="160"/>
  <c r="AD223" i="160"/>
  <c r="AD222" i="160"/>
  <c r="AD221" i="160"/>
  <c r="AD220" i="160"/>
  <c r="AD219" i="160"/>
  <c r="AD218" i="160"/>
  <c r="AD217" i="160"/>
  <c r="AD216" i="160"/>
  <c r="AD215" i="160"/>
  <c r="AD214" i="160"/>
  <c r="AD213" i="160"/>
  <c r="AD212" i="160"/>
  <c r="AD211" i="160"/>
  <c r="AD210" i="160"/>
  <c r="AD209" i="160"/>
  <c r="AD208" i="160"/>
  <c r="AD207" i="160"/>
  <c r="AD206" i="160"/>
  <c r="AD205" i="160"/>
  <c r="AD204" i="160"/>
  <c r="AD203" i="160"/>
  <c r="AD202" i="160"/>
  <c r="AD201" i="160"/>
  <c r="AD200" i="160"/>
  <c r="AD199" i="160"/>
  <c r="AD198" i="160"/>
  <c r="AD197" i="160"/>
  <c r="AD196" i="160"/>
  <c r="AD195" i="160"/>
  <c r="AD194" i="160"/>
  <c r="AD193" i="160"/>
  <c r="AD192" i="160"/>
  <c r="AD191" i="160"/>
  <c r="AD190" i="160"/>
  <c r="AD189" i="160"/>
  <c r="AD188" i="160"/>
  <c r="AD187" i="160"/>
  <c r="AD186" i="160"/>
  <c r="AD185" i="160"/>
  <c r="AD184" i="160"/>
  <c r="AD183" i="160"/>
  <c r="AD182" i="160"/>
  <c r="AD181" i="160"/>
  <c r="AD180" i="160"/>
  <c r="AD179" i="160"/>
  <c r="AD178" i="160"/>
  <c r="AD177" i="160"/>
  <c r="AD176" i="160"/>
  <c r="AD175" i="160"/>
  <c r="AD174" i="160"/>
  <c r="AD173" i="160"/>
  <c r="AD172" i="160"/>
  <c r="AD171" i="160"/>
  <c r="AD170" i="160"/>
  <c r="AD169" i="160"/>
  <c r="AD168" i="160"/>
  <c r="AD167" i="160"/>
  <c r="AD166" i="160"/>
  <c r="AD165" i="160"/>
  <c r="AD164" i="160"/>
  <c r="AD163" i="160"/>
  <c r="AD162" i="160"/>
  <c r="AD161" i="160"/>
  <c r="AD160" i="160"/>
  <c r="AD159" i="160"/>
  <c r="AD158" i="160"/>
  <c r="AD157" i="160"/>
  <c r="AD156" i="160"/>
  <c r="AD155" i="160"/>
  <c r="AD154" i="160"/>
  <c r="AD153" i="160"/>
  <c r="AD152" i="160"/>
  <c r="AD151" i="160"/>
  <c r="AD150" i="160"/>
  <c r="AD149" i="160"/>
  <c r="AD148" i="160"/>
  <c r="AD147" i="160"/>
  <c r="AD146" i="160"/>
  <c r="AD145" i="160"/>
  <c r="AD144" i="160"/>
  <c r="AD143" i="160"/>
  <c r="AD142" i="160"/>
  <c r="AD141" i="160"/>
  <c r="AD140" i="160"/>
  <c r="AD139" i="160"/>
  <c r="AD138" i="160"/>
  <c r="AD137" i="160"/>
  <c r="AD136" i="160"/>
  <c r="AD135" i="160"/>
  <c r="AD134" i="160"/>
  <c r="AD133" i="160"/>
  <c r="AD132" i="160"/>
  <c r="AD131" i="160"/>
  <c r="AD130" i="160"/>
  <c r="AD129" i="160"/>
  <c r="AD128" i="160"/>
  <c r="AD127" i="160"/>
  <c r="AD126" i="160"/>
  <c r="AD125" i="160"/>
  <c r="AD124" i="160"/>
  <c r="AD123" i="160"/>
  <c r="AD122" i="160"/>
  <c r="AD121" i="160"/>
  <c r="AD120" i="160"/>
  <c r="AD119" i="160"/>
  <c r="AD118" i="160"/>
  <c r="AD117" i="160"/>
  <c r="AD116" i="160"/>
  <c r="AD115" i="160"/>
  <c r="AD114" i="160"/>
  <c r="AD113" i="160"/>
  <c r="AD112" i="160"/>
  <c r="AD111" i="160"/>
  <c r="AD110" i="160"/>
  <c r="AD109" i="160"/>
  <c r="AD108" i="160"/>
  <c r="AD107" i="160"/>
  <c r="AD106" i="160"/>
  <c r="AD105" i="160"/>
  <c r="AD104" i="160"/>
  <c r="AD103" i="160"/>
  <c r="AD102" i="160"/>
  <c r="AD101" i="160"/>
  <c r="AD100" i="160"/>
  <c r="AD99" i="160"/>
  <c r="AD98" i="160"/>
  <c r="AD97" i="160"/>
  <c r="AD96" i="160"/>
  <c r="AD95" i="160"/>
  <c r="AD94" i="160"/>
  <c r="AD93" i="160"/>
  <c r="AD92" i="160"/>
  <c r="AD91" i="160"/>
  <c r="AD90" i="160"/>
  <c r="AD89" i="160"/>
  <c r="AD88" i="160"/>
  <c r="AD87" i="160"/>
  <c r="AD86" i="160"/>
  <c r="AD85" i="160"/>
  <c r="AD84" i="160"/>
  <c r="AD83" i="160"/>
  <c r="AD82" i="160"/>
  <c r="AD81" i="160"/>
  <c r="AD80" i="160"/>
  <c r="AD79" i="160"/>
  <c r="AD78" i="160"/>
  <c r="AD77" i="160"/>
  <c r="AD76" i="160"/>
  <c r="AD75" i="160"/>
  <c r="AD74" i="160"/>
  <c r="AD73" i="160"/>
  <c r="AD72" i="160"/>
  <c r="AD71" i="160"/>
  <c r="AD70" i="160"/>
  <c r="AD69" i="160"/>
  <c r="AD68" i="160"/>
  <c r="AD67" i="160"/>
  <c r="AD66" i="160"/>
  <c r="AD65" i="160"/>
  <c r="AD64" i="160"/>
  <c r="AD63" i="160"/>
  <c r="AD62" i="160"/>
  <c r="AD61" i="160"/>
  <c r="AD60" i="160"/>
  <c r="AD59" i="160"/>
  <c r="AD58" i="160"/>
  <c r="AD57" i="160"/>
  <c r="AD56" i="160"/>
  <c r="AD55" i="160"/>
  <c r="AD54" i="160"/>
  <c r="AD53" i="160"/>
  <c r="AD52" i="160"/>
  <c r="AD51" i="160"/>
  <c r="AD50" i="160"/>
  <c r="AD49" i="160"/>
  <c r="AD48" i="160"/>
  <c r="AD47" i="160"/>
  <c r="AD46" i="160"/>
  <c r="AD45" i="160"/>
  <c r="AD44" i="160"/>
  <c r="AD43" i="160"/>
  <c r="AD42" i="160"/>
  <c r="AD41" i="160"/>
  <c r="AD40" i="160"/>
  <c r="AD39" i="160"/>
  <c r="AD38" i="160"/>
  <c r="AD37" i="160"/>
  <c r="AD36" i="160"/>
  <c r="AD35" i="160"/>
  <c r="AD34" i="160"/>
  <c r="AD33" i="160"/>
  <c r="AD32" i="160"/>
  <c r="AD31" i="160"/>
  <c r="AD30" i="160"/>
  <c r="AD29" i="160"/>
  <c r="AD28" i="160"/>
  <c r="AD27" i="160"/>
  <c r="AD26" i="160"/>
  <c r="AD25" i="160"/>
  <c r="AD24" i="160"/>
  <c r="AD23" i="160"/>
  <c r="AD22" i="160"/>
  <c r="AD21" i="160"/>
  <c r="AD20" i="160"/>
  <c r="AD17" i="160"/>
  <c r="AD16" i="160"/>
  <c r="AD15" i="160"/>
  <c r="AD14" i="160"/>
  <c r="AD13" i="160"/>
  <c r="AD12" i="160"/>
  <c r="AD11" i="160"/>
  <c r="AD10" i="160"/>
  <c r="AD9" i="160"/>
  <c r="AD8" i="160"/>
  <c r="Z1029" i="160"/>
  <c r="Z1028" i="160"/>
  <c r="Z1027" i="160"/>
  <c r="Z1026" i="160"/>
  <c r="Z1025" i="160"/>
  <c r="Z1024" i="160"/>
  <c r="Z1023" i="160"/>
  <c r="Z1022" i="160"/>
  <c r="Z1021" i="160"/>
  <c r="Z1020" i="160"/>
  <c r="Z1019" i="160"/>
  <c r="Z1018" i="160"/>
  <c r="Z1017" i="160"/>
  <c r="Z1016" i="160"/>
  <c r="Z1015" i="160"/>
  <c r="Z1014" i="160"/>
  <c r="Z1013" i="160"/>
  <c r="Z1012" i="160"/>
  <c r="Z1011" i="160"/>
  <c r="Z1010" i="160"/>
  <c r="Z1009" i="160"/>
  <c r="Z1008" i="160"/>
  <c r="Z1007" i="160"/>
  <c r="Z1006" i="160"/>
  <c r="Z1005" i="160"/>
  <c r="Z1004" i="160"/>
  <c r="Z1003" i="160"/>
  <c r="Z1002" i="160"/>
  <c r="Z1001" i="160"/>
  <c r="Z1000" i="160"/>
  <c r="Z999" i="160"/>
  <c r="Z998" i="160"/>
  <c r="Z997" i="160"/>
  <c r="Z996" i="160"/>
  <c r="Z995" i="160"/>
  <c r="Z994" i="160"/>
  <c r="Z993" i="160"/>
  <c r="Z992" i="160"/>
  <c r="Z991" i="160"/>
  <c r="Z990" i="160"/>
  <c r="Z989" i="160"/>
  <c r="Z988" i="160"/>
  <c r="Z987" i="160"/>
  <c r="Z986" i="160"/>
  <c r="Z985" i="160"/>
  <c r="Z984" i="160"/>
  <c r="Z983" i="160"/>
  <c r="Z982" i="160"/>
  <c r="Z981" i="160"/>
  <c r="Z980" i="160"/>
  <c r="Z979" i="160"/>
  <c r="Z978" i="160"/>
  <c r="Z977" i="160"/>
  <c r="Z976" i="160"/>
  <c r="Z975" i="160"/>
  <c r="Z974" i="160"/>
  <c r="Z973" i="160"/>
  <c r="Z972" i="160"/>
  <c r="Z971" i="160"/>
  <c r="Z970" i="160"/>
  <c r="Z969" i="160"/>
  <c r="Z968" i="160"/>
  <c r="Z967" i="160"/>
  <c r="Z966" i="160"/>
  <c r="Z965" i="160"/>
  <c r="Z964" i="160"/>
  <c r="Z963" i="160"/>
  <c r="Z962" i="160"/>
  <c r="Z961" i="160"/>
  <c r="Z960" i="160"/>
  <c r="Z959" i="160"/>
  <c r="Z958" i="160"/>
  <c r="Z957" i="160"/>
  <c r="Z956" i="160"/>
  <c r="Z955" i="160"/>
  <c r="Z954" i="160"/>
  <c r="Z953" i="160"/>
  <c r="Z952" i="160"/>
  <c r="Z951" i="160"/>
  <c r="Z950" i="160"/>
  <c r="Z949" i="160"/>
  <c r="Z948" i="160"/>
  <c r="Z947" i="160"/>
  <c r="Z946" i="160"/>
  <c r="Z945" i="160"/>
  <c r="Z944" i="160"/>
  <c r="Z943" i="160"/>
  <c r="Z942" i="160"/>
  <c r="Z941" i="160"/>
  <c r="Z940" i="160"/>
  <c r="Z939" i="160"/>
  <c r="Z938" i="160"/>
  <c r="Z937" i="160"/>
  <c r="Z936" i="160"/>
  <c r="Z935" i="160"/>
  <c r="Z934" i="160"/>
  <c r="Z933" i="160"/>
  <c r="Z932" i="160"/>
  <c r="Z931" i="160"/>
  <c r="Z930" i="160"/>
  <c r="Z929" i="160"/>
  <c r="Z928" i="160"/>
  <c r="Z927" i="160"/>
  <c r="Z926" i="160"/>
  <c r="Z925" i="160"/>
  <c r="Z924" i="160"/>
  <c r="Z923" i="160"/>
  <c r="Z922" i="160"/>
  <c r="Z921" i="160"/>
  <c r="Z920" i="160"/>
  <c r="Z919" i="160"/>
  <c r="Z918" i="160"/>
  <c r="Z917" i="160"/>
  <c r="Z916" i="160"/>
  <c r="Z915" i="160"/>
  <c r="Z914" i="160"/>
  <c r="Z913" i="160"/>
  <c r="Z912" i="160"/>
  <c r="Z911" i="160"/>
  <c r="Z910" i="160"/>
  <c r="Z909" i="160"/>
  <c r="Z908" i="160"/>
  <c r="Z907" i="160"/>
  <c r="Z906" i="160"/>
  <c r="Z905" i="160"/>
  <c r="Z904" i="160"/>
  <c r="Z903" i="160"/>
  <c r="Z902" i="160"/>
  <c r="Z901" i="160"/>
  <c r="Z900" i="160"/>
  <c r="Z899" i="160"/>
  <c r="Z898" i="160"/>
  <c r="Z897" i="160"/>
  <c r="Z896" i="160"/>
  <c r="Z895" i="160"/>
  <c r="Z894" i="160"/>
  <c r="Z893" i="160"/>
  <c r="Z892" i="160"/>
  <c r="Z891" i="160"/>
  <c r="Z890" i="160"/>
  <c r="Z889" i="160"/>
  <c r="Z888" i="160"/>
  <c r="Z887" i="160"/>
  <c r="Z886" i="160"/>
  <c r="Z885" i="160"/>
  <c r="Z884" i="160"/>
  <c r="Z883" i="160"/>
  <c r="Z882" i="160"/>
  <c r="Z881" i="160"/>
  <c r="Z880" i="160"/>
  <c r="Z879" i="160"/>
  <c r="Z878" i="160"/>
  <c r="Z877" i="160"/>
  <c r="Z876" i="160"/>
  <c r="Z875" i="160"/>
  <c r="Z874" i="160"/>
  <c r="Z873" i="160"/>
  <c r="Z872" i="160"/>
  <c r="Z871" i="160"/>
  <c r="Z870" i="160"/>
  <c r="Z869" i="160"/>
  <c r="Z868" i="160"/>
  <c r="Z867" i="160"/>
  <c r="Z866" i="160"/>
  <c r="Z865" i="160"/>
  <c r="Z864" i="160"/>
  <c r="Z863" i="160"/>
  <c r="Z862" i="160"/>
  <c r="Z861" i="160"/>
  <c r="Z860" i="160"/>
  <c r="Z859" i="160"/>
  <c r="Z858" i="160"/>
  <c r="Z857" i="160"/>
  <c r="Z856" i="160"/>
  <c r="Z855" i="160"/>
  <c r="Z854" i="160"/>
  <c r="Z853" i="160"/>
  <c r="Z852" i="160"/>
  <c r="Z851" i="160"/>
  <c r="Z850" i="160"/>
  <c r="Z849" i="160"/>
  <c r="Z848" i="160"/>
  <c r="Z847" i="160"/>
  <c r="Z846" i="160"/>
  <c r="Z845" i="160"/>
  <c r="Z844" i="160"/>
  <c r="Z843" i="160"/>
  <c r="Z842" i="160"/>
  <c r="Z841" i="160"/>
  <c r="Z840" i="160"/>
  <c r="Z839" i="160"/>
  <c r="Z838" i="160"/>
  <c r="Z837" i="160"/>
  <c r="Z836" i="160"/>
  <c r="Z835" i="160"/>
  <c r="Z834" i="160"/>
  <c r="Z833" i="160"/>
  <c r="Z832" i="160"/>
  <c r="Z831" i="160"/>
  <c r="Z830" i="160"/>
  <c r="Z829" i="160"/>
  <c r="Z828" i="160"/>
  <c r="Z827" i="160"/>
  <c r="Z826" i="160"/>
  <c r="Z825" i="160"/>
  <c r="Z824" i="160"/>
  <c r="Z823" i="160"/>
  <c r="Z822" i="160"/>
  <c r="Z821" i="160"/>
  <c r="Z820" i="160"/>
  <c r="Z819" i="160"/>
  <c r="Z818" i="160"/>
  <c r="Z817" i="160"/>
  <c r="Z816" i="160"/>
  <c r="Z815" i="160"/>
  <c r="Z814" i="160"/>
  <c r="Z813" i="160"/>
  <c r="Z812" i="160"/>
  <c r="Z811" i="160"/>
  <c r="Z810" i="160"/>
  <c r="Z809" i="160"/>
  <c r="Z808" i="160"/>
  <c r="Z807" i="160"/>
  <c r="Z806" i="160"/>
  <c r="Z805" i="160"/>
  <c r="Z804" i="160"/>
  <c r="Z803" i="160"/>
  <c r="Z802" i="160"/>
  <c r="Z801" i="160"/>
  <c r="Z800" i="160"/>
  <c r="Z799" i="160"/>
  <c r="Z798" i="160"/>
  <c r="Z797" i="160"/>
  <c r="Z796" i="160"/>
  <c r="Z795" i="160"/>
  <c r="Z794" i="160"/>
  <c r="Z793" i="160"/>
  <c r="Z792" i="160"/>
  <c r="Z791" i="160"/>
  <c r="Z790" i="160"/>
  <c r="Z789" i="160"/>
  <c r="Z788" i="160"/>
  <c r="Z787" i="160"/>
  <c r="Z786" i="160"/>
  <c r="Z785" i="160"/>
  <c r="Z784" i="160"/>
  <c r="Z783" i="160"/>
  <c r="Z782" i="160"/>
  <c r="Z781" i="160"/>
  <c r="Z780" i="160"/>
  <c r="Z779" i="160"/>
  <c r="Z778" i="160"/>
  <c r="Z777" i="160"/>
  <c r="Z776" i="160"/>
  <c r="Z775" i="160"/>
  <c r="Z774" i="160"/>
  <c r="Z773" i="160"/>
  <c r="Z772" i="160"/>
  <c r="Z771" i="160"/>
  <c r="Z770" i="160"/>
  <c r="Z769" i="160"/>
  <c r="Z768" i="160"/>
  <c r="Z767" i="160"/>
  <c r="Z766" i="160"/>
  <c r="Z765" i="160"/>
  <c r="Z764" i="160"/>
  <c r="Z763" i="160"/>
  <c r="Z762" i="160"/>
  <c r="Z761" i="160"/>
  <c r="Z760" i="160"/>
  <c r="Z759" i="160"/>
  <c r="Z758" i="160"/>
  <c r="Z757" i="160"/>
  <c r="Z756" i="160"/>
  <c r="Z755" i="160"/>
  <c r="Z754" i="160"/>
  <c r="Z753" i="160"/>
  <c r="Z752" i="160"/>
  <c r="Z751" i="160"/>
  <c r="Z750" i="160"/>
  <c r="Z749" i="160"/>
  <c r="Z748" i="160"/>
  <c r="Z747" i="160"/>
  <c r="Z746" i="160"/>
  <c r="Z745" i="160"/>
  <c r="Z744" i="160"/>
  <c r="Z743" i="160"/>
  <c r="Z742" i="160"/>
  <c r="Z741" i="160"/>
  <c r="Z740" i="160"/>
  <c r="Z739" i="160"/>
  <c r="Z738" i="160"/>
  <c r="Z737" i="160"/>
  <c r="Z736" i="160"/>
  <c r="Z735" i="160"/>
  <c r="Z734" i="160"/>
  <c r="Z733" i="160"/>
  <c r="Z732" i="160"/>
  <c r="Z731" i="160"/>
  <c r="Z730" i="160"/>
  <c r="Z729" i="160"/>
  <c r="Z728" i="160"/>
  <c r="Z727" i="160"/>
  <c r="Z726" i="160"/>
  <c r="Z725" i="160"/>
  <c r="Z724" i="160"/>
  <c r="Z723" i="160"/>
  <c r="Z722" i="160"/>
  <c r="Z721" i="160"/>
  <c r="Z720" i="160"/>
  <c r="Z719" i="160"/>
  <c r="Z718" i="160"/>
  <c r="Z717" i="160"/>
  <c r="Z716" i="160"/>
  <c r="Z715" i="160"/>
  <c r="Z714" i="160"/>
  <c r="Z713" i="160"/>
  <c r="Z712" i="160"/>
  <c r="Z711" i="160"/>
  <c r="Z710" i="160"/>
  <c r="Z709" i="160"/>
  <c r="Z708" i="160"/>
  <c r="Z707" i="160"/>
  <c r="Z706" i="160"/>
  <c r="Z705" i="160"/>
  <c r="Z704" i="160"/>
  <c r="Z703" i="160"/>
  <c r="Z702" i="160"/>
  <c r="Z701" i="160"/>
  <c r="Z700" i="160"/>
  <c r="Z699" i="160"/>
  <c r="Z698" i="160"/>
  <c r="Z697" i="160"/>
  <c r="Z696" i="160"/>
  <c r="Z695" i="160"/>
  <c r="Z694" i="160"/>
  <c r="Z693" i="160"/>
  <c r="Z692" i="160"/>
  <c r="Z691" i="160"/>
  <c r="Z690" i="160"/>
  <c r="Z689" i="160"/>
  <c r="Z688" i="160"/>
  <c r="Z687" i="160"/>
  <c r="Z686" i="160"/>
  <c r="Z685" i="160"/>
  <c r="Z684" i="160"/>
  <c r="Z683" i="160"/>
  <c r="Z682" i="160"/>
  <c r="Z681" i="160"/>
  <c r="Z680" i="160"/>
  <c r="Z679" i="160"/>
  <c r="Z678" i="160"/>
  <c r="Z677" i="160"/>
  <c r="Z676" i="160"/>
  <c r="Z675" i="160"/>
  <c r="Z674" i="160"/>
  <c r="Z673" i="160"/>
  <c r="Z672" i="160"/>
  <c r="Z671" i="160"/>
  <c r="Z670" i="160"/>
  <c r="Z669" i="160"/>
  <c r="Z668" i="160"/>
  <c r="Z667" i="160"/>
  <c r="Z666" i="160"/>
  <c r="Z665" i="160"/>
  <c r="Z664" i="160"/>
  <c r="Z663" i="160"/>
  <c r="Z662" i="160"/>
  <c r="Z661" i="160"/>
  <c r="Z660" i="160"/>
  <c r="Z659" i="160"/>
  <c r="Z658" i="160"/>
  <c r="Z657" i="160"/>
  <c r="Z656" i="160"/>
  <c r="Z655" i="160"/>
  <c r="Z654" i="160"/>
  <c r="Z653" i="160"/>
  <c r="Z652" i="160"/>
  <c r="Z651" i="160"/>
  <c r="Z650" i="160"/>
  <c r="Z649" i="160"/>
  <c r="Z648" i="160"/>
  <c r="Z647" i="160"/>
  <c r="Z646" i="160"/>
  <c r="Z645" i="160"/>
  <c r="Z644" i="160"/>
  <c r="Z643" i="160"/>
  <c r="Z642" i="160"/>
  <c r="Z641" i="160"/>
  <c r="Z640" i="160"/>
  <c r="Z639" i="160"/>
  <c r="Z638" i="160"/>
  <c r="Z637" i="160"/>
  <c r="Z636" i="160"/>
  <c r="Z635" i="160"/>
  <c r="Z634" i="160"/>
  <c r="Z633" i="160"/>
  <c r="Z632" i="160"/>
  <c r="Z631" i="160"/>
  <c r="Z630" i="160"/>
  <c r="Z629" i="160"/>
  <c r="Z628" i="160"/>
  <c r="Z627" i="160"/>
  <c r="Z626" i="160"/>
  <c r="Z625" i="160"/>
  <c r="Z624" i="160"/>
  <c r="Z623" i="160"/>
  <c r="Z622" i="160"/>
  <c r="Z621" i="160"/>
  <c r="Z620" i="160"/>
  <c r="Z619" i="160"/>
  <c r="Z618" i="160"/>
  <c r="Z617" i="160"/>
  <c r="Z616" i="160"/>
  <c r="Z615" i="160"/>
  <c r="Z614" i="160"/>
  <c r="Z613" i="160"/>
  <c r="Z612" i="160"/>
  <c r="Z611" i="160"/>
  <c r="Z610" i="160"/>
  <c r="Z609" i="160"/>
  <c r="Z608" i="160"/>
  <c r="Z607" i="160"/>
  <c r="Z606" i="160"/>
  <c r="Z605" i="160"/>
  <c r="Z604" i="160"/>
  <c r="Z603" i="160"/>
  <c r="Z602" i="160"/>
  <c r="Z601" i="160"/>
  <c r="Z600" i="160"/>
  <c r="Z599" i="160"/>
  <c r="Z598" i="160"/>
  <c r="Z597" i="160"/>
  <c r="Z596" i="160"/>
  <c r="Z595" i="160"/>
  <c r="Z594" i="160"/>
  <c r="Z593" i="160"/>
  <c r="Z592" i="160"/>
  <c r="Z591" i="160"/>
  <c r="Z590" i="160"/>
  <c r="Z589" i="160"/>
  <c r="Z588" i="160"/>
  <c r="Z587" i="160"/>
  <c r="Z586" i="160"/>
  <c r="Z585" i="160"/>
  <c r="Z584" i="160"/>
  <c r="Z583" i="160"/>
  <c r="Z582" i="160"/>
  <c r="Z581" i="160"/>
  <c r="Z580" i="160"/>
  <c r="Z579" i="160"/>
  <c r="Z578" i="160"/>
  <c r="Z577" i="160"/>
  <c r="Z576" i="160"/>
  <c r="Z575" i="160"/>
  <c r="Z574" i="160"/>
  <c r="Z573" i="160"/>
  <c r="Z572" i="160"/>
  <c r="Z571" i="160"/>
  <c r="Z570" i="160"/>
  <c r="Z569" i="160"/>
  <c r="Z568" i="160"/>
  <c r="Z567" i="160"/>
  <c r="Z566" i="160"/>
  <c r="Z565" i="160"/>
  <c r="Z564" i="160"/>
  <c r="Z563" i="160"/>
  <c r="Z562" i="160"/>
  <c r="Z561" i="160"/>
  <c r="Z560" i="160"/>
  <c r="Z559" i="160"/>
  <c r="Z558" i="160"/>
  <c r="Z557" i="160"/>
  <c r="Z556" i="160"/>
  <c r="Z555" i="160"/>
  <c r="Z554" i="160"/>
  <c r="Z553" i="160"/>
  <c r="Z552" i="160"/>
  <c r="Z551" i="160"/>
  <c r="Z550" i="160"/>
  <c r="Z549" i="160"/>
  <c r="Z548" i="160"/>
  <c r="Z547" i="160"/>
  <c r="Z546" i="160"/>
  <c r="Z545" i="160"/>
  <c r="Z544" i="160"/>
  <c r="Z543" i="160"/>
  <c r="Z542" i="160"/>
  <c r="Z541" i="160"/>
  <c r="Z540" i="160"/>
  <c r="Z539" i="160"/>
  <c r="Z538" i="160"/>
  <c r="Z537" i="160"/>
  <c r="Z536" i="160"/>
  <c r="Z535" i="160"/>
  <c r="Z534" i="160"/>
  <c r="Z533" i="160"/>
  <c r="Z532" i="160"/>
  <c r="Z531" i="160"/>
  <c r="Z530" i="160"/>
  <c r="Z529" i="160"/>
  <c r="Z528" i="160"/>
  <c r="Z527" i="160"/>
  <c r="Z526" i="160"/>
  <c r="Z525" i="160"/>
  <c r="Z524" i="160"/>
  <c r="Z523" i="160"/>
  <c r="Z522" i="160"/>
  <c r="Z521" i="160"/>
  <c r="Z520" i="160"/>
  <c r="Z519" i="160"/>
  <c r="Z518" i="160"/>
  <c r="Z517" i="160"/>
  <c r="Z516" i="160"/>
  <c r="Z515" i="160"/>
  <c r="Z514" i="160"/>
  <c r="Z513" i="160"/>
  <c r="Z512" i="160"/>
  <c r="Z511" i="160"/>
  <c r="Z510" i="160"/>
  <c r="Z509" i="160"/>
  <c r="Z508" i="160"/>
  <c r="Z507" i="160"/>
  <c r="Z506" i="160"/>
  <c r="Z505" i="160"/>
  <c r="Z504" i="160"/>
  <c r="Z503" i="160"/>
  <c r="Z502" i="160"/>
  <c r="Z501" i="160"/>
  <c r="Z500" i="160"/>
  <c r="Z499" i="160"/>
  <c r="Z498" i="160"/>
  <c r="Z497" i="160"/>
  <c r="Z496" i="160"/>
  <c r="Z495" i="160"/>
  <c r="Z494" i="160"/>
  <c r="Z493" i="160"/>
  <c r="Z492" i="160"/>
  <c r="Z491" i="160"/>
  <c r="Z490" i="160"/>
  <c r="Z489" i="160"/>
  <c r="Z488" i="160"/>
  <c r="Z487" i="160"/>
  <c r="Z486" i="160"/>
  <c r="Z485" i="160"/>
  <c r="Z484" i="160"/>
  <c r="Z483" i="160"/>
  <c r="Z482" i="160"/>
  <c r="Z481" i="160"/>
  <c r="Z480" i="160"/>
  <c r="Z479" i="160"/>
  <c r="Z478" i="160"/>
  <c r="Z477" i="160"/>
  <c r="Z476" i="160"/>
  <c r="Z475" i="160"/>
  <c r="Z474" i="160"/>
  <c r="Z473" i="160"/>
  <c r="Z472" i="160"/>
  <c r="Z471" i="160"/>
  <c r="Z470" i="160"/>
  <c r="Z469" i="160"/>
  <c r="Z468" i="160"/>
  <c r="Z467" i="160"/>
  <c r="Z466" i="160"/>
  <c r="Z465" i="160"/>
  <c r="Z464" i="160"/>
  <c r="Z463" i="160"/>
  <c r="Z462" i="160"/>
  <c r="Z461" i="160"/>
  <c r="Z460" i="160"/>
  <c r="Z459" i="160"/>
  <c r="Z458" i="160"/>
  <c r="Z457" i="160"/>
  <c r="Z456" i="160"/>
  <c r="Z455" i="160"/>
  <c r="Z454" i="160"/>
  <c r="Z453" i="160"/>
  <c r="Z452" i="160"/>
  <c r="Z451" i="160"/>
  <c r="Z450" i="160"/>
  <c r="Z449" i="160"/>
  <c r="Z448" i="160"/>
  <c r="Z447" i="160"/>
  <c r="Z446" i="160"/>
  <c r="Z445" i="160"/>
  <c r="Z444" i="160"/>
  <c r="Z443" i="160"/>
  <c r="Z442" i="160"/>
  <c r="Z441" i="160"/>
  <c r="Z440" i="160"/>
  <c r="Z439" i="160"/>
  <c r="Z438" i="160"/>
  <c r="Z437" i="160"/>
  <c r="Z436" i="160"/>
  <c r="Z435" i="160"/>
  <c r="Z434" i="160"/>
  <c r="Z433" i="160"/>
  <c r="Z432" i="160"/>
  <c r="Z431" i="160"/>
  <c r="Z430" i="160"/>
  <c r="Z429" i="160"/>
  <c r="Z428" i="160"/>
  <c r="Z427" i="160"/>
  <c r="Z426" i="160"/>
  <c r="Z425" i="160"/>
  <c r="Z424" i="160"/>
  <c r="Z423" i="160"/>
  <c r="Z422" i="160"/>
  <c r="Z421" i="160"/>
  <c r="Z420" i="160"/>
  <c r="Z419" i="160"/>
  <c r="Z418" i="160"/>
  <c r="Z417" i="160"/>
  <c r="Z416" i="160"/>
  <c r="Z415" i="160"/>
  <c r="Z414" i="160"/>
  <c r="Z413" i="160"/>
  <c r="Z412" i="160"/>
  <c r="Z411" i="160"/>
  <c r="Z410" i="160"/>
  <c r="Z409" i="160"/>
  <c r="Z408" i="160"/>
  <c r="Z407" i="160"/>
  <c r="Z406" i="160"/>
  <c r="Z405" i="160"/>
  <c r="Z404" i="160"/>
  <c r="Z403" i="160"/>
  <c r="Z402" i="160"/>
  <c r="Z401" i="160"/>
  <c r="Z400" i="160"/>
  <c r="Z399" i="160"/>
  <c r="Z398" i="160"/>
  <c r="Z397" i="160"/>
  <c r="Z396" i="160"/>
  <c r="Z395" i="160"/>
  <c r="Z394" i="160"/>
  <c r="Z393" i="160"/>
  <c r="Z392" i="160"/>
  <c r="Z391" i="160"/>
  <c r="Z390" i="160"/>
  <c r="Z389" i="160"/>
  <c r="Z388" i="160"/>
  <c r="Z387" i="160"/>
  <c r="Z386" i="160"/>
  <c r="Z385" i="160"/>
  <c r="Z384" i="160"/>
  <c r="Z383" i="160"/>
  <c r="Z382" i="160"/>
  <c r="Z381" i="160"/>
  <c r="Z380" i="160"/>
  <c r="Z379" i="160"/>
  <c r="Z378" i="160"/>
  <c r="Z377" i="160"/>
  <c r="Z376" i="160"/>
  <c r="Z375" i="160"/>
  <c r="Z374" i="160"/>
  <c r="Z373" i="160"/>
  <c r="Z372" i="160"/>
  <c r="Z371" i="160"/>
  <c r="Z370" i="160"/>
  <c r="Z369" i="160"/>
  <c r="Z368" i="160"/>
  <c r="Z367" i="160"/>
  <c r="Z366" i="160"/>
  <c r="Z365" i="160"/>
  <c r="Z364" i="160"/>
  <c r="Z363" i="160"/>
  <c r="Z362" i="160"/>
  <c r="Z361" i="160"/>
  <c r="Z360" i="160"/>
  <c r="Z359" i="160"/>
  <c r="Z358" i="160"/>
  <c r="Z357" i="160"/>
  <c r="Z356" i="160"/>
  <c r="Z355" i="160"/>
  <c r="Z354" i="160"/>
  <c r="Z353" i="160"/>
  <c r="Z352" i="160"/>
  <c r="Z351" i="160"/>
  <c r="Z350" i="160"/>
  <c r="Z349" i="160"/>
  <c r="Z348" i="160"/>
  <c r="Z347" i="160"/>
  <c r="Z346" i="160"/>
  <c r="Z345" i="160"/>
  <c r="Z344" i="160"/>
  <c r="Z343" i="160"/>
  <c r="Z342" i="160"/>
  <c r="Z341" i="160"/>
  <c r="Z340" i="160"/>
  <c r="Z339" i="160"/>
  <c r="Z338" i="160"/>
  <c r="Z337" i="160"/>
  <c r="Z336" i="160"/>
  <c r="Z335" i="160"/>
  <c r="Z334" i="160"/>
  <c r="Z333" i="160"/>
  <c r="Z332" i="160"/>
  <c r="Z331" i="160"/>
  <c r="Z330" i="160"/>
  <c r="Z329" i="160"/>
  <c r="Z328" i="160"/>
  <c r="Z327" i="160"/>
  <c r="Z326" i="160"/>
  <c r="Z325" i="160"/>
  <c r="Z324" i="160"/>
  <c r="Z323" i="160"/>
  <c r="Z322" i="160"/>
  <c r="Z321" i="160"/>
  <c r="Z320" i="160"/>
  <c r="Z319" i="160"/>
  <c r="Z318" i="160"/>
  <c r="Z317" i="160"/>
  <c r="Z316" i="160"/>
  <c r="Z315" i="160"/>
  <c r="Z314" i="160"/>
  <c r="Z313" i="160"/>
  <c r="Z312" i="160"/>
  <c r="Z311" i="160"/>
  <c r="Z310" i="160"/>
  <c r="Z309" i="160"/>
  <c r="Z308" i="160"/>
  <c r="Z307" i="160"/>
  <c r="Z306" i="160"/>
  <c r="Z305" i="160"/>
  <c r="Z304" i="160"/>
  <c r="Z303" i="160"/>
  <c r="Z302" i="160"/>
  <c r="Z301" i="160"/>
  <c r="Z300" i="160"/>
  <c r="Z299" i="160"/>
  <c r="Z298" i="160"/>
  <c r="Z297" i="160"/>
  <c r="Z296" i="160"/>
  <c r="Z295" i="160"/>
  <c r="Z294" i="160"/>
  <c r="Z293" i="160"/>
  <c r="Z292" i="160"/>
  <c r="Z291" i="160"/>
  <c r="Z290" i="160"/>
  <c r="Z289" i="160"/>
  <c r="Z288" i="160"/>
  <c r="Z287" i="160"/>
  <c r="Z286" i="160"/>
  <c r="Z285" i="160"/>
  <c r="Z284" i="160"/>
  <c r="Z283" i="160"/>
  <c r="Z282" i="160"/>
  <c r="Z281" i="160"/>
  <c r="Z280" i="160"/>
  <c r="Z279" i="160"/>
  <c r="Z278" i="160"/>
  <c r="Z277" i="160"/>
  <c r="Z276" i="160"/>
  <c r="Z275" i="160"/>
  <c r="Z274" i="160"/>
  <c r="Z273" i="160"/>
  <c r="Z272" i="160"/>
  <c r="Z271" i="160"/>
  <c r="Z270" i="160"/>
  <c r="Z269" i="160"/>
  <c r="Z268" i="160"/>
  <c r="Z267" i="160"/>
  <c r="Z266" i="160"/>
  <c r="Z265" i="160"/>
  <c r="Z264" i="160"/>
  <c r="Z263" i="160"/>
  <c r="Z262" i="160"/>
  <c r="Z261" i="160"/>
  <c r="Z260" i="160"/>
  <c r="Z259" i="160"/>
  <c r="Z258" i="160"/>
  <c r="Z257" i="160"/>
  <c r="Z256" i="160"/>
  <c r="Z255" i="160"/>
  <c r="Z254" i="160"/>
  <c r="Z253" i="160"/>
  <c r="Z252" i="160"/>
  <c r="Z251" i="160"/>
  <c r="Z250" i="160"/>
  <c r="Z249" i="160"/>
  <c r="Z248" i="160"/>
  <c r="Z247" i="160"/>
  <c r="Z246" i="160"/>
  <c r="Z245" i="160"/>
  <c r="Z244" i="160"/>
  <c r="Z243" i="160"/>
  <c r="Z242" i="160"/>
  <c r="Z241" i="160"/>
  <c r="Z240" i="160"/>
  <c r="Z239" i="160"/>
  <c r="Z238" i="160"/>
  <c r="Z237" i="160"/>
  <c r="Z236" i="160"/>
  <c r="Z235" i="160"/>
  <c r="Z234" i="160"/>
  <c r="Z233" i="160"/>
  <c r="Z232" i="160"/>
  <c r="Z231" i="160"/>
  <c r="Z230" i="160"/>
  <c r="Z229" i="160"/>
  <c r="Z228" i="160"/>
  <c r="Z227" i="160"/>
  <c r="Z226" i="160"/>
  <c r="Z225" i="160"/>
  <c r="Z224" i="160"/>
  <c r="Z223" i="160"/>
  <c r="Z222" i="160"/>
  <c r="Z221" i="160"/>
  <c r="Z220" i="160"/>
  <c r="Z219" i="160"/>
  <c r="Z218" i="160"/>
  <c r="Z217" i="160"/>
  <c r="Z216" i="160"/>
  <c r="Z215" i="160"/>
  <c r="Z214" i="160"/>
  <c r="Z213" i="160"/>
  <c r="Z212" i="160"/>
  <c r="Z211" i="160"/>
  <c r="Z210" i="160"/>
  <c r="Z209" i="160"/>
  <c r="Z208" i="160"/>
  <c r="Z207" i="160"/>
  <c r="Z206" i="160"/>
  <c r="Z205" i="160"/>
  <c r="Z204" i="160"/>
  <c r="Z203" i="160"/>
  <c r="Z202" i="160"/>
  <c r="Z201" i="160"/>
  <c r="Z200" i="160"/>
  <c r="Z199" i="160"/>
  <c r="Z198" i="160"/>
  <c r="Z197" i="160"/>
  <c r="Z196" i="160"/>
  <c r="Z195" i="160"/>
  <c r="Z194" i="160"/>
  <c r="Z193" i="160"/>
  <c r="Z192" i="160"/>
  <c r="Z191" i="160"/>
  <c r="Z190" i="160"/>
  <c r="Z189" i="160"/>
  <c r="Z188" i="160"/>
  <c r="Z187" i="160"/>
  <c r="Z186" i="160"/>
  <c r="Z185" i="160"/>
  <c r="Z184" i="160"/>
  <c r="Z183" i="160"/>
  <c r="Z182" i="160"/>
  <c r="Z181" i="160"/>
  <c r="Z180" i="160"/>
  <c r="Z179" i="160"/>
  <c r="Z178" i="160"/>
  <c r="Z177" i="160"/>
  <c r="Z176" i="160"/>
  <c r="Z175" i="160"/>
  <c r="Z174" i="160"/>
  <c r="Z173" i="160"/>
  <c r="Z172" i="160"/>
  <c r="Z171" i="160"/>
  <c r="Z170" i="160"/>
  <c r="Z169" i="160"/>
  <c r="Z168" i="160"/>
  <c r="Z167" i="160"/>
  <c r="Z166" i="160"/>
  <c r="Z165" i="160"/>
  <c r="Z164" i="160"/>
  <c r="Z163" i="160"/>
  <c r="Z162" i="160"/>
  <c r="Z161" i="160"/>
  <c r="Z160" i="160"/>
  <c r="Z159" i="160"/>
  <c r="Z158" i="160"/>
  <c r="Z157" i="160"/>
  <c r="Z156" i="160"/>
  <c r="Z155" i="160"/>
  <c r="Z154" i="160"/>
  <c r="Z153" i="160"/>
  <c r="Z152" i="160"/>
  <c r="Z151" i="160"/>
  <c r="Z150" i="160"/>
  <c r="Z149" i="160"/>
  <c r="Z148" i="160"/>
  <c r="Z147" i="160"/>
  <c r="Z146" i="160"/>
  <c r="Z145" i="160"/>
  <c r="Z144" i="160"/>
  <c r="Z143" i="160"/>
  <c r="Z142" i="160"/>
  <c r="Z141" i="160"/>
  <c r="Z140" i="160"/>
  <c r="Z139" i="160"/>
  <c r="Z138" i="160"/>
  <c r="Z137" i="160"/>
  <c r="Z136" i="160"/>
  <c r="Z135" i="160"/>
  <c r="Z134" i="160"/>
  <c r="Z133" i="160"/>
  <c r="Z132" i="160"/>
  <c r="Z131" i="160"/>
  <c r="Z130" i="160"/>
  <c r="Z129" i="160"/>
  <c r="Z128" i="160"/>
  <c r="Z127" i="160"/>
  <c r="Z126" i="160"/>
  <c r="Z125" i="160"/>
  <c r="Z124" i="160"/>
  <c r="Z123" i="160"/>
  <c r="Z122" i="160"/>
  <c r="Z121" i="160"/>
  <c r="Z120" i="160"/>
  <c r="Z119" i="160"/>
  <c r="Z118" i="160"/>
  <c r="Z117" i="160"/>
  <c r="Z116" i="160"/>
  <c r="Z115" i="160"/>
  <c r="Z114" i="160"/>
  <c r="Z113" i="160"/>
  <c r="Z112" i="160"/>
  <c r="Z111" i="160"/>
  <c r="Z110" i="160"/>
  <c r="Z109" i="160"/>
  <c r="Z108" i="160"/>
  <c r="Z107" i="160"/>
  <c r="Z106" i="160"/>
  <c r="Z105" i="160"/>
  <c r="Z104" i="160"/>
  <c r="Z103" i="160"/>
  <c r="Z102" i="160"/>
  <c r="Z101" i="160"/>
  <c r="Z100" i="160"/>
  <c r="Z99" i="160"/>
  <c r="Z98" i="160"/>
  <c r="Z97" i="160"/>
  <c r="Z96" i="160"/>
  <c r="Z95" i="160"/>
  <c r="Z94" i="160"/>
  <c r="Z93" i="160"/>
  <c r="Z92" i="160"/>
  <c r="Z91" i="160"/>
  <c r="Z90" i="160"/>
  <c r="Z89" i="160"/>
  <c r="Z88" i="160"/>
  <c r="Z87" i="160"/>
  <c r="Z86" i="160"/>
  <c r="Z85" i="160"/>
  <c r="Z84" i="160"/>
  <c r="Z83" i="160"/>
  <c r="Z82" i="160"/>
  <c r="Z81" i="160"/>
  <c r="Z80" i="160"/>
  <c r="Z79" i="160"/>
  <c r="Z78" i="160"/>
  <c r="Z77" i="160"/>
  <c r="Z76" i="160"/>
  <c r="Z75" i="160"/>
  <c r="Z74" i="160"/>
  <c r="Z73" i="160"/>
  <c r="Z72" i="160"/>
  <c r="Z71" i="160"/>
  <c r="Z70" i="160"/>
  <c r="Z69" i="160"/>
  <c r="Z68" i="160"/>
  <c r="Z67" i="160"/>
  <c r="Z66" i="160"/>
  <c r="Z65" i="160"/>
  <c r="Z64" i="160"/>
  <c r="Z63" i="160"/>
  <c r="Z62" i="160"/>
  <c r="Z61" i="160"/>
  <c r="Z60" i="160"/>
  <c r="Z59" i="160"/>
  <c r="Z58" i="160"/>
  <c r="Z57" i="160"/>
  <c r="Z56" i="160"/>
  <c r="Z55" i="160"/>
  <c r="Z54" i="160"/>
  <c r="Z53" i="160"/>
  <c r="Z52" i="160"/>
  <c r="Z51" i="160"/>
  <c r="Z50" i="160"/>
  <c r="Z49" i="160"/>
  <c r="Z48" i="160"/>
  <c r="Z47" i="160"/>
  <c r="Z46" i="160"/>
  <c r="Z45" i="160"/>
  <c r="Z44" i="160"/>
  <c r="Z43" i="160"/>
  <c r="Z42" i="160"/>
  <c r="Z41" i="160"/>
  <c r="Z40" i="160"/>
  <c r="Z39" i="160"/>
  <c r="Z38" i="160"/>
  <c r="Z37" i="160"/>
  <c r="Z36" i="160"/>
  <c r="Z35" i="160"/>
  <c r="Z34" i="160"/>
  <c r="Z33" i="160"/>
  <c r="Z32" i="160"/>
  <c r="Z31" i="160"/>
  <c r="Z30" i="160"/>
  <c r="Z29" i="160"/>
  <c r="Z28" i="160"/>
  <c r="Z27" i="160"/>
  <c r="Z26" i="160"/>
  <c r="Z25" i="160"/>
  <c r="Z24" i="160"/>
  <c r="Z23" i="160"/>
  <c r="Z22" i="160"/>
  <c r="Z21" i="160"/>
  <c r="Z20" i="160"/>
  <c r="Z17" i="160"/>
  <c r="Z16" i="160"/>
  <c r="Z15" i="160"/>
  <c r="Z14" i="160"/>
  <c r="Z13" i="160"/>
  <c r="Z12" i="160"/>
  <c r="Z11" i="160"/>
  <c r="Z10" i="160"/>
  <c r="Z9" i="160"/>
  <c r="Z8" i="160"/>
  <c r="V1029" i="160"/>
  <c r="V1028" i="160"/>
  <c r="V1027" i="160"/>
  <c r="V1026" i="160"/>
  <c r="V1025" i="160"/>
  <c r="V1024" i="160"/>
  <c r="V1023" i="160"/>
  <c r="V1022" i="160"/>
  <c r="V1021" i="160"/>
  <c r="V1020" i="160"/>
  <c r="V1019" i="160"/>
  <c r="V1018" i="160"/>
  <c r="V1017" i="160"/>
  <c r="V1016" i="160"/>
  <c r="V1015" i="160"/>
  <c r="V1014" i="160"/>
  <c r="V1013" i="160"/>
  <c r="V1012" i="160"/>
  <c r="V1011" i="160"/>
  <c r="V1010" i="160"/>
  <c r="V1009" i="160"/>
  <c r="V1008" i="160"/>
  <c r="V1007" i="160"/>
  <c r="V1006" i="160"/>
  <c r="V1005" i="160"/>
  <c r="V1004" i="160"/>
  <c r="V1003" i="160"/>
  <c r="V1002" i="160"/>
  <c r="V1001" i="160"/>
  <c r="V1000" i="160"/>
  <c r="V999" i="160"/>
  <c r="V998" i="160"/>
  <c r="V997" i="160"/>
  <c r="V996" i="160"/>
  <c r="V995" i="160"/>
  <c r="V994" i="160"/>
  <c r="V993" i="160"/>
  <c r="V992" i="160"/>
  <c r="V991" i="160"/>
  <c r="V990" i="160"/>
  <c r="V989" i="160"/>
  <c r="V988" i="160"/>
  <c r="V987" i="160"/>
  <c r="V986" i="160"/>
  <c r="V985" i="160"/>
  <c r="V984" i="160"/>
  <c r="V983" i="160"/>
  <c r="V982" i="160"/>
  <c r="V981" i="160"/>
  <c r="V980" i="160"/>
  <c r="V979" i="160"/>
  <c r="V978" i="160"/>
  <c r="V977" i="160"/>
  <c r="V976" i="160"/>
  <c r="V975" i="160"/>
  <c r="V974" i="160"/>
  <c r="V973" i="160"/>
  <c r="V972" i="160"/>
  <c r="V971" i="160"/>
  <c r="V970" i="160"/>
  <c r="V969" i="160"/>
  <c r="V968" i="160"/>
  <c r="V967" i="160"/>
  <c r="V966" i="160"/>
  <c r="V965" i="160"/>
  <c r="V964" i="160"/>
  <c r="V963" i="160"/>
  <c r="V962" i="160"/>
  <c r="V961" i="160"/>
  <c r="V960" i="160"/>
  <c r="V959" i="160"/>
  <c r="V958" i="160"/>
  <c r="V957" i="160"/>
  <c r="V956" i="160"/>
  <c r="V955" i="160"/>
  <c r="V954" i="160"/>
  <c r="V953" i="160"/>
  <c r="V952" i="160"/>
  <c r="V951" i="160"/>
  <c r="V950" i="160"/>
  <c r="V949" i="160"/>
  <c r="V948" i="160"/>
  <c r="V947" i="160"/>
  <c r="V946" i="160"/>
  <c r="V945" i="160"/>
  <c r="V944" i="160"/>
  <c r="V943" i="160"/>
  <c r="V942" i="160"/>
  <c r="V941" i="160"/>
  <c r="V940" i="160"/>
  <c r="V939" i="160"/>
  <c r="V938" i="160"/>
  <c r="V937" i="160"/>
  <c r="V936" i="160"/>
  <c r="V935" i="160"/>
  <c r="V934" i="160"/>
  <c r="V933" i="160"/>
  <c r="V932" i="160"/>
  <c r="V931" i="160"/>
  <c r="V930" i="160"/>
  <c r="V929" i="160"/>
  <c r="V928" i="160"/>
  <c r="V927" i="160"/>
  <c r="V926" i="160"/>
  <c r="V925" i="160"/>
  <c r="V924" i="160"/>
  <c r="V923" i="160"/>
  <c r="V922" i="160"/>
  <c r="V921" i="160"/>
  <c r="V920" i="160"/>
  <c r="V919" i="160"/>
  <c r="V918" i="160"/>
  <c r="V917" i="160"/>
  <c r="V916" i="160"/>
  <c r="V915" i="160"/>
  <c r="V914" i="160"/>
  <c r="V913" i="160"/>
  <c r="V912" i="160"/>
  <c r="V911" i="160"/>
  <c r="V910" i="160"/>
  <c r="V909" i="160"/>
  <c r="V908" i="160"/>
  <c r="V907" i="160"/>
  <c r="V906" i="160"/>
  <c r="V905" i="160"/>
  <c r="V904" i="160"/>
  <c r="V903" i="160"/>
  <c r="V902" i="160"/>
  <c r="V901" i="160"/>
  <c r="V900" i="160"/>
  <c r="V899" i="160"/>
  <c r="V898" i="160"/>
  <c r="V897" i="160"/>
  <c r="V896" i="160"/>
  <c r="V895" i="160"/>
  <c r="V894" i="160"/>
  <c r="V893" i="160"/>
  <c r="V892" i="160"/>
  <c r="V891" i="160"/>
  <c r="V890" i="160"/>
  <c r="V889" i="160"/>
  <c r="V888" i="160"/>
  <c r="V887" i="160"/>
  <c r="V886" i="160"/>
  <c r="V885" i="160"/>
  <c r="V884" i="160"/>
  <c r="V883" i="160"/>
  <c r="V882" i="160"/>
  <c r="V881" i="160"/>
  <c r="V880" i="160"/>
  <c r="V879" i="160"/>
  <c r="V878" i="160"/>
  <c r="V877" i="160"/>
  <c r="V876" i="160"/>
  <c r="V875" i="160"/>
  <c r="V874" i="160"/>
  <c r="V873" i="160"/>
  <c r="V872" i="160"/>
  <c r="V871" i="160"/>
  <c r="V870" i="160"/>
  <c r="V869" i="160"/>
  <c r="V868" i="160"/>
  <c r="V867" i="160"/>
  <c r="V866" i="160"/>
  <c r="V865" i="160"/>
  <c r="V864" i="160"/>
  <c r="V863" i="160"/>
  <c r="V862" i="160"/>
  <c r="V861" i="160"/>
  <c r="V860" i="160"/>
  <c r="V859" i="160"/>
  <c r="V858" i="160"/>
  <c r="V857" i="160"/>
  <c r="V856" i="160"/>
  <c r="V855" i="160"/>
  <c r="V854" i="160"/>
  <c r="V853" i="160"/>
  <c r="V852" i="160"/>
  <c r="V851" i="160"/>
  <c r="V850" i="160"/>
  <c r="V849" i="160"/>
  <c r="V848" i="160"/>
  <c r="V847" i="160"/>
  <c r="V846" i="160"/>
  <c r="V845" i="160"/>
  <c r="V844" i="160"/>
  <c r="V843" i="160"/>
  <c r="V842" i="160"/>
  <c r="V841" i="160"/>
  <c r="V840" i="160"/>
  <c r="V839" i="160"/>
  <c r="V838" i="160"/>
  <c r="V837" i="160"/>
  <c r="V836" i="160"/>
  <c r="V835" i="160"/>
  <c r="V834" i="160"/>
  <c r="V833" i="160"/>
  <c r="V832" i="160"/>
  <c r="V831" i="160"/>
  <c r="V830" i="160"/>
  <c r="V829" i="160"/>
  <c r="V828" i="160"/>
  <c r="V827" i="160"/>
  <c r="V826" i="160"/>
  <c r="V825" i="160"/>
  <c r="V824" i="160"/>
  <c r="V823" i="160"/>
  <c r="V822" i="160"/>
  <c r="V821" i="160"/>
  <c r="V820" i="160"/>
  <c r="V819" i="160"/>
  <c r="V818" i="160"/>
  <c r="V817" i="160"/>
  <c r="V816" i="160"/>
  <c r="V815" i="160"/>
  <c r="V814" i="160"/>
  <c r="V813" i="160"/>
  <c r="V812" i="160"/>
  <c r="V811" i="160"/>
  <c r="V810" i="160"/>
  <c r="V809" i="160"/>
  <c r="V808" i="160"/>
  <c r="V807" i="160"/>
  <c r="V806" i="160"/>
  <c r="V805" i="160"/>
  <c r="V804" i="160"/>
  <c r="V803" i="160"/>
  <c r="V802" i="160"/>
  <c r="V801" i="160"/>
  <c r="V800" i="160"/>
  <c r="V799" i="160"/>
  <c r="V798" i="160"/>
  <c r="V797" i="160"/>
  <c r="V796" i="160"/>
  <c r="V795" i="160"/>
  <c r="V794" i="160"/>
  <c r="V793" i="160"/>
  <c r="V792" i="160"/>
  <c r="V791" i="160"/>
  <c r="V790" i="160"/>
  <c r="V789" i="160"/>
  <c r="V788" i="160"/>
  <c r="V787" i="160"/>
  <c r="V786" i="160"/>
  <c r="V785" i="160"/>
  <c r="V784" i="160"/>
  <c r="V783" i="160"/>
  <c r="V782" i="160"/>
  <c r="V781" i="160"/>
  <c r="V780" i="160"/>
  <c r="V779" i="160"/>
  <c r="V778" i="160"/>
  <c r="V777" i="160"/>
  <c r="V776" i="160"/>
  <c r="V775" i="160"/>
  <c r="V774" i="160"/>
  <c r="V773" i="160"/>
  <c r="V772" i="160"/>
  <c r="V771" i="160"/>
  <c r="V770" i="160"/>
  <c r="V769" i="160"/>
  <c r="V768" i="160"/>
  <c r="V767" i="160"/>
  <c r="V766" i="160"/>
  <c r="V765" i="160"/>
  <c r="V764" i="160"/>
  <c r="V763" i="160"/>
  <c r="V762" i="160"/>
  <c r="V761" i="160"/>
  <c r="V760" i="160"/>
  <c r="V759" i="160"/>
  <c r="V758" i="160"/>
  <c r="V757" i="160"/>
  <c r="V756" i="160"/>
  <c r="V755" i="160"/>
  <c r="V754" i="160"/>
  <c r="V753" i="160"/>
  <c r="V752" i="160"/>
  <c r="V751" i="160"/>
  <c r="V750" i="160"/>
  <c r="V749" i="160"/>
  <c r="V748" i="160"/>
  <c r="V747" i="160"/>
  <c r="V746" i="160"/>
  <c r="V745" i="160"/>
  <c r="V744" i="160"/>
  <c r="V743" i="160"/>
  <c r="V742" i="160"/>
  <c r="V741" i="160"/>
  <c r="V740" i="160"/>
  <c r="V739" i="160"/>
  <c r="V738" i="160"/>
  <c r="V737" i="160"/>
  <c r="V736" i="160"/>
  <c r="V735" i="160"/>
  <c r="V734" i="160"/>
  <c r="V733" i="160"/>
  <c r="V732" i="160"/>
  <c r="V731" i="160"/>
  <c r="V730" i="160"/>
  <c r="V729" i="160"/>
  <c r="V728" i="160"/>
  <c r="V727" i="160"/>
  <c r="V726" i="160"/>
  <c r="V725" i="160"/>
  <c r="V724" i="160"/>
  <c r="V723" i="160"/>
  <c r="V722" i="160"/>
  <c r="V721" i="160"/>
  <c r="V720" i="160"/>
  <c r="V719" i="160"/>
  <c r="V718" i="160"/>
  <c r="V717" i="160"/>
  <c r="V716" i="160"/>
  <c r="V715" i="160"/>
  <c r="V714" i="160"/>
  <c r="V713" i="160"/>
  <c r="V712" i="160"/>
  <c r="V711" i="160"/>
  <c r="V710" i="160"/>
  <c r="V709" i="160"/>
  <c r="V708" i="160"/>
  <c r="V707" i="160"/>
  <c r="V706" i="160"/>
  <c r="V705" i="160"/>
  <c r="V704" i="160"/>
  <c r="V703" i="160"/>
  <c r="V702" i="160"/>
  <c r="V701" i="160"/>
  <c r="V700" i="160"/>
  <c r="V699" i="160"/>
  <c r="V698" i="160"/>
  <c r="V697" i="160"/>
  <c r="V696" i="160"/>
  <c r="V695" i="160"/>
  <c r="V694" i="160"/>
  <c r="V693" i="160"/>
  <c r="V692" i="160"/>
  <c r="V691" i="160"/>
  <c r="V690" i="160"/>
  <c r="V689" i="160"/>
  <c r="V688" i="160"/>
  <c r="V687" i="160"/>
  <c r="V686" i="160"/>
  <c r="V685" i="160"/>
  <c r="V684" i="160"/>
  <c r="V683" i="160"/>
  <c r="V682" i="160"/>
  <c r="V681" i="160"/>
  <c r="V680" i="160"/>
  <c r="V679" i="160"/>
  <c r="V678" i="160"/>
  <c r="V677" i="160"/>
  <c r="V676" i="160"/>
  <c r="V675" i="160"/>
  <c r="V674" i="160"/>
  <c r="V673" i="160"/>
  <c r="V672" i="160"/>
  <c r="V671" i="160"/>
  <c r="V670" i="160"/>
  <c r="V669" i="160"/>
  <c r="V668" i="160"/>
  <c r="V667" i="160"/>
  <c r="V666" i="160"/>
  <c r="V665" i="160"/>
  <c r="V664" i="160"/>
  <c r="V663" i="160"/>
  <c r="V662" i="160"/>
  <c r="V661" i="160"/>
  <c r="V660" i="160"/>
  <c r="V659" i="160"/>
  <c r="V658" i="160"/>
  <c r="V657" i="160"/>
  <c r="V656" i="160"/>
  <c r="V655" i="160"/>
  <c r="V654" i="160"/>
  <c r="V653" i="160"/>
  <c r="V652" i="160"/>
  <c r="V651" i="160"/>
  <c r="V650" i="160"/>
  <c r="V649" i="160"/>
  <c r="V648" i="160"/>
  <c r="V647" i="160"/>
  <c r="V646" i="160"/>
  <c r="V645" i="160"/>
  <c r="V644" i="160"/>
  <c r="V643" i="160"/>
  <c r="V642" i="160"/>
  <c r="V641" i="160"/>
  <c r="V640" i="160"/>
  <c r="V639" i="160"/>
  <c r="V638" i="160"/>
  <c r="V637" i="160"/>
  <c r="V636" i="160"/>
  <c r="V635" i="160"/>
  <c r="V634" i="160"/>
  <c r="V633" i="160"/>
  <c r="V632" i="160"/>
  <c r="V631" i="160"/>
  <c r="V630" i="160"/>
  <c r="V629" i="160"/>
  <c r="V628" i="160"/>
  <c r="V627" i="160"/>
  <c r="V626" i="160"/>
  <c r="V625" i="160"/>
  <c r="V624" i="160"/>
  <c r="V623" i="160"/>
  <c r="V622" i="160"/>
  <c r="V621" i="160"/>
  <c r="V620" i="160"/>
  <c r="V619" i="160"/>
  <c r="V618" i="160"/>
  <c r="V617" i="160"/>
  <c r="V616" i="160"/>
  <c r="V615" i="160"/>
  <c r="V614" i="160"/>
  <c r="V613" i="160"/>
  <c r="V612" i="160"/>
  <c r="V611" i="160"/>
  <c r="V610" i="160"/>
  <c r="V609" i="160"/>
  <c r="V608" i="160"/>
  <c r="V607" i="160"/>
  <c r="V606" i="160"/>
  <c r="V605" i="160"/>
  <c r="V604" i="160"/>
  <c r="V603" i="160"/>
  <c r="V602" i="160"/>
  <c r="V601" i="160"/>
  <c r="V600" i="160"/>
  <c r="V599" i="160"/>
  <c r="V598" i="160"/>
  <c r="V597" i="160"/>
  <c r="V596" i="160"/>
  <c r="V595" i="160"/>
  <c r="V594" i="160"/>
  <c r="V593" i="160"/>
  <c r="V592" i="160"/>
  <c r="V591" i="160"/>
  <c r="V590" i="160"/>
  <c r="V589" i="160"/>
  <c r="V588" i="160"/>
  <c r="V587" i="160"/>
  <c r="V586" i="160"/>
  <c r="V585" i="160"/>
  <c r="V584" i="160"/>
  <c r="V583" i="160"/>
  <c r="V582" i="160"/>
  <c r="V581" i="160"/>
  <c r="V580" i="160"/>
  <c r="V579" i="160"/>
  <c r="V578" i="160"/>
  <c r="V577" i="160"/>
  <c r="V576" i="160"/>
  <c r="V575" i="160"/>
  <c r="V574" i="160"/>
  <c r="V573" i="160"/>
  <c r="V572" i="160"/>
  <c r="V571" i="160"/>
  <c r="V570" i="160"/>
  <c r="V569" i="160"/>
  <c r="V568" i="160"/>
  <c r="V567" i="160"/>
  <c r="V566" i="160"/>
  <c r="V565" i="160"/>
  <c r="V564" i="160"/>
  <c r="V563" i="160"/>
  <c r="V562" i="160"/>
  <c r="V561" i="160"/>
  <c r="V560" i="160"/>
  <c r="V559" i="160"/>
  <c r="V558" i="160"/>
  <c r="V557" i="160"/>
  <c r="V556" i="160"/>
  <c r="V555" i="160"/>
  <c r="V554" i="160"/>
  <c r="V553" i="160"/>
  <c r="V552" i="160"/>
  <c r="V551" i="160"/>
  <c r="V550" i="160"/>
  <c r="V549" i="160"/>
  <c r="V548" i="160"/>
  <c r="V547" i="160"/>
  <c r="V546" i="160"/>
  <c r="V545" i="160"/>
  <c r="V544" i="160"/>
  <c r="V543" i="160"/>
  <c r="V542" i="160"/>
  <c r="V541" i="160"/>
  <c r="V540" i="160"/>
  <c r="V539" i="160"/>
  <c r="V538" i="160"/>
  <c r="V537" i="160"/>
  <c r="V536" i="160"/>
  <c r="V535" i="160"/>
  <c r="V534" i="160"/>
  <c r="V533" i="160"/>
  <c r="V532" i="160"/>
  <c r="V531" i="160"/>
  <c r="V530" i="160"/>
  <c r="V529" i="160"/>
  <c r="V528" i="160"/>
  <c r="V527" i="160"/>
  <c r="V526" i="160"/>
  <c r="V525" i="160"/>
  <c r="V524" i="160"/>
  <c r="V523" i="160"/>
  <c r="V522" i="160"/>
  <c r="V521" i="160"/>
  <c r="V520" i="160"/>
  <c r="V519" i="160"/>
  <c r="V518" i="160"/>
  <c r="V517" i="160"/>
  <c r="V516" i="160"/>
  <c r="V515" i="160"/>
  <c r="V514" i="160"/>
  <c r="V513" i="160"/>
  <c r="V512" i="160"/>
  <c r="V511" i="160"/>
  <c r="V510" i="160"/>
  <c r="V509" i="160"/>
  <c r="V508" i="160"/>
  <c r="V507" i="160"/>
  <c r="V506" i="160"/>
  <c r="V505" i="160"/>
  <c r="V504" i="160"/>
  <c r="V503" i="160"/>
  <c r="V502" i="160"/>
  <c r="V501" i="160"/>
  <c r="V500" i="160"/>
  <c r="V499" i="160"/>
  <c r="V498" i="160"/>
  <c r="V497" i="160"/>
  <c r="V496" i="160"/>
  <c r="V495" i="160"/>
  <c r="V494" i="160"/>
  <c r="V493" i="160"/>
  <c r="V492" i="160"/>
  <c r="V491" i="160"/>
  <c r="V490" i="160"/>
  <c r="V489" i="160"/>
  <c r="V488" i="160"/>
  <c r="V487" i="160"/>
  <c r="V486" i="160"/>
  <c r="V485" i="160"/>
  <c r="V484" i="160"/>
  <c r="V483" i="160"/>
  <c r="V482" i="160"/>
  <c r="V481" i="160"/>
  <c r="V480" i="160"/>
  <c r="V479" i="160"/>
  <c r="V478" i="160"/>
  <c r="V477" i="160"/>
  <c r="V476" i="160"/>
  <c r="V475" i="160"/>
  <c r="V474" i="160"/>
  <c r="V473" i="160"/>
  <c r="V472" i="160"/>
  <c r="V471" i="160"/>
  <c r="V470" i="160"/>
  <c r="V469" i="160"/>
  <c r="V468" i="160"/>
  <c r="V467" i="160"/>
  <c r="V466" i="160"/>
  <c r="V465" i="160"/>
  <c r="V464" i="160"/>
  <c r="V463" i="160"/>
  <c r="V462" i="160"/>
  <c r="V461" i="160"/>
  <c r="V460" i="160"/>
  <c r="V459" i="160"/>
  <c r="V458" i="160"/>
  <c r="V457" i="160"/>
  <c r="V456" i="160"/>
  <c r="V455" i="160"/>
  <c r="V454" i="160"/>
  <c r="V453" i="160"/>
  <c r="V452" i="160"/>
  <c r="V451" i="160"/>
  <c r="V450" i="160"/>
  <c r="V449" i="160"/>
  <c r="V448" i="160"/>
  <c r="V447" i="160"/>
  <c r="V446" i="160"/>
  <c r="V445" i="160"/>
  <c r="V444" i="160"/>
  <c r="V443" i="160"/>
  <c r="V442" i="160"/>
  <c r="V441" i="160"/>
  <c r="V440" i="160"/>
  <c r="V439" i="160"/>
  <c r="V438" i="160"/>
  <c r="V437" i="160"/>
  <c r="V436" i="160"/>
  <c r="V435" i="160"/>
  <c r="V434" i="160"/>
  <c r="V433" i="160"/>
  <c r="V432" i="160"/>
  <c r="V431" i="160"/>
  <c r="V430" i="160"/>
  <c r="V429" i="160"/>
  <c r="V428" i="160"/>
  <c r="V427" i="160"/>
  <c r="V426" i="160"/>
  <c r="V425" i="160"/>
  <c r="V424" i="160"/>
  <c r="V423" i="160"/>
  <c r="V422" i="160"/>
  <c r="V421" i="160"/>
  <c r="V420" i="160"/>
  <c r="V419" i="160"/>
  <c r="V418" i="160"/>
  <c r="V417" i="160"/>
  <c r="V416" i="160"/>
  <c r="V415" i="160"/>
  <c r="V414" i="160"/>
  <c r="V413" i="160"/>
  <c r="V412" i="160"/>
  <c r="V411" i="160"/>
  <c r="V410" i="160"/>
  <c r="V409" i="160"/>
  <c r="V408" i="160"/>
  <c r="V407" i="160"/>
  <c r="V406" i="160"/>
  <c r="V405" i="160"/>
  <c r="V404" i="160"/>
  <c r="V403" i="160"/>
  <c r="V402" i="160"/>
  <c r="V401" i="160"/>
  <c r="V400" i="160"/>
  <c r="V399" i="160"/>
  <c r="V398" i="160"/>
  <c r="V397" i="160"/>
  <c r="V396" i="160"/>
  <c r="V395" i="160"/>
  <c r="V394" i="160"/>
  <c r="V393" i="160"/>
  <c r="V392" i="160"/>
  <c r="V391" i="160"/>
  <c r="V390" i="160"/>
  <c r="V389" i="160"/>
  <c r="V388" i="160"/>
  <c r="V387" i="160"/>
  <c r="V386" i="160"/>
  <c r="V385" i="160"/>
  <c r="V384" i="160"/>
  <c r="V383" i="160"/>
  <c r="V382" i="160"/>
  <c r="V381" i="160"/>
  <c r="V380" i="160"/>
  <c r="V379" i="160"/>
  <c r="V378" i="160"/>
  <c r="V377" i="160"/>
  <c r="V376" i="160"/>
  <c r="V375" i="160"/>
  <c r="V374" i="160"/>
  <c r="V373" i="160"/>
  <c r="V372" i="160"/>
  <c r="V371" i="160"/>
  <c r="V370" i="160"/>
  <c r="V369" i="160"/>
  <c r="V368" i="160"/>
  <c r="V367" i="160"/>
  <c r="V366" i="160"/>
  <c r="V365" i="160"/>
  <c r="V364" i="160"/>
  <c r="V363" i="160"/>
  <c r="V362" i="160"/>
  <c r="V361" i="160"/>
  <c r="V360" i="160"/>
  <c r="V359" i="160"/>
  <c r="V358" i="160"/>
  <c r="V357" i="160"/>
  <c r="V356" i="160"/>
  <c r="V355" i="160"/>
  <c r="V354" i="160"/>
  <c r="V353" i="160"/>
  <c r="V352" i="160"/>
  <c r="V351" i="160"/>
  <c r="V350" i="160"/>
  <c r="V349" i="160"/>
  <c r="V348" i="160"/>
  <c r="V347" i="160"/>
  <c r="V346" i="160"/>
  <c r="V345" i="160"/>
  <c r="V344" i="160"/>
  <c r="V343" i="160"/>
  <c r="V342" i="160"/>
  <c r="V341" i="160"/>
  <c r="V340" i="160"/>
  <c r="V339" i="160"/>
  <c r="V338" i="160"/>
  <c r="V337" i="160"/>
  <c r="V336" i="160"/>
  <c r="V335" i="160"/>
  <c r="V334" i="160"/>
  <c r="V333" i="160"/>
  <c r="V332" i="160"/>
  <c r="V331" i="160"/>
  <c r="V330" i="160"/>
  <c r="V329" i="160"/>
  <c r="V328" i="160"/>
  <c r="V327" i="160"/>
  <c r="V326" i="160"/>
  <c r="V325" i="160"/>
  <c r="V324" i="160"/>
  <c r="V323" i="160"/>
  <c r="V322" i="160"/>
  <c r="V321" i="160"/>
  <c r="V320" i="160"/>
  <c r="V319" i="160"/>
  <c r="V318" i="160"/>
  <c r="V317" i="160"/>
  <c r="V316" i="160"/>
  <c r="V315" i="160"/>
  <c r="V314" i="160"/>
  <c r="V313" i="160"/>
  <c r="V312" i="160"/>
  <c r="V311" i="160"/>
  <c r="V310" i="160"/>
  <c r="V309" i="160"/>
  <c r="V308" i="160"/>
  <c r="V307" i="160"/>
  <c r="V306" i="160"/>
  <c r="V305" i="160"/>
  <c r="V304" i="160"/>
  <c r="V303" i="160"/>
  <c r="V302" i="160"/>
  <c r="V301" i="160"/>
  <c r="V300" i="160"/>
  <c r="V299" i="160"/>
  <c r="V298" i="160"/>
  <c r="V297" i="160"/>
  <c r="V296" i="160"/>
  <c r="V295" i="160"/>
  <c r="V294" i="160"/>
  <c r="V293" i="160"/>
  <c r="V292" i="160"/>
  <c r="V291" i="160"/>
  <c r="V290" i="160"/>
  <c r="V289" i="160"/>
  <c r="V288" i="160"/>
  <c r="V287" i="160"/>
  <c r="V286" i="160"/>
  <c r="V285" i="160"/>
  <c r="V284" i="160"/>
  <c r="V283" i="160"/>
  <c r="V282" i="160"/>
  <c r="V281" i="160"/>
  <c r="V280" i="160"/>
  <c r="V279" i="160"/>
  <c r="V278" i="160"/>
  <c r="V277" i="160"/>
  <c r="V276" i="160"/>
  <c r="V275" i="160"/>
  <c r="V274" i="160"/>
  <c r="V273" i="160"/>
  <c r="V272" i="160"/>
  <c r="V271" i="160"/>
  <c r="V270" i="160"/>
  <c r="V269" i="160"/>
  <c r="V268" i="160"/>
  <c r="V267" i="160"/>
  <c r="V266" i="160"/>
  <c r="V265" i="160"/>
  <c r="V264" i="160"/>
  <c r="V263" i="160"/>
  <c r="V262" i="160"/>
  <c r="V261" i="160"/>
  <c r="V260" i="160"/>
  <c r="V259" i="160"/>
  <c r="V258" i="160"/>
  <c r="V257" i="160"/>
  <c r="V256" i="160"/>
  <c r="V255" i="160"/>
  <c r="V254" i="160"/>
  <c r="V253" i="160"/>
  <c r="V252" i="160"/>
  <c r="V251" i="160"/>
  <c r="V250" i="160"/>
  <c r="V249" i="160"/>
  <c r="V248" i="160"/>
  <c r="V247" i="160"/>
  <c r="V246" i="160"/>
  <c r="V245" i="160"/>
  <c r="V244" i="160"/>
  <c r="V243" i="160"/>
  <c r="V242" i="160"/>
  <c r="V241" i="160"/>
  <c r="V240" i="160"/>
  <c r="V239" i="160"/>
  <c r="V238" i="160"/>
  <c r="V237" i="160"/>
  <c r="V236" i="160"/>
  <c r="V235" i="160"/>
  <c r="V234" i="160"/>
  <c r="V233" i="160"/>
  <c r="V232" i="160"/>
  <c r="V231" i="160"/>
  <c r="V230" i="160"/>
  <c r="V229" i="160"/>
  <c r="V228" i="160"/>
  <c r="V227" i="160"/>
  <c r="V226" i="160"/>
  <c r="V225" i="160"/>
  <c r="V224" i="160"/>
  <c r="V223" i="160"/>
  <c r="V222" i="160"/>
  <c r="V221" i="160"/>
  <c r="V220" i="160"/>
  <c r="V219" i="160"/>
  <c r="V218" i="160"/>
  <c r="V217" i="160"/>
  <c r="V216" i="160"/>
  <c r="V215" i="160"/>
  <c r="V214" i="160"/>
  <c r="V213" i="160"/>
  <c r="V212" i="160"/>
  <c r="V211" i="160"/>
  <c r="V210" i="160"/>
  <c r="V209" i="160"/>
  <c r="V208" i="160"/>
  <c r="V207" i="160"/>
  <c r="V206" i="160"/>
  <c r="V205" i="160"/>
  <c r="V204" i="160"/>
  <c r="V203" i="160"/>
  <c r="V202" i="160"/>
  <c r="V201" i="160"/>
  <c r="V200" i="160"/>
  <c r="V199" i="160"/>
  <c r="V198" i="160"/>
  <c r="V197" i="160"/>
  <c r="V196" i="160"/>
  <c r="V195" i="160"/>
  <c r="V194" i="160"/>
  <c r="V193" i="160"/>
  <c r="V192" i="160"/>
  <c r="V191" i="160"/>
  <c r="V190" i="160"/>
  <c r="V189" i="160"/>
  <c r="V188" i="160"/>
  <c r="V187" i="160"/>
  <c r="V186" i="160"/>
  <c r="V185" i="160"/>
  <c r="V184" i="160"/>
  <c r="V183" i="160"/>
  <c r="V182" i="160"/>
  <c r="V181" i="160"/>
  <c r="V180" i="160"/>
  <c r="V179" i="160"/>
  <c r="V178" i="160"/>
  <c r="V177" i="160"/>
  <c r="V176" i="160"/>
  <c r="V175" i="160"/>
  <c r="V174" i="160"/>
  <c r="V173" i="160"/>
  <c r="V172" i="160"/>
  <c r="V171" i="160"/>
  <c r="V170" i="160"/>
  <c r="V169" i="160"/>
  <c r="V168" i="160"/>
  <c r="V167" i="160"/>
  <c r="V166" i="160"/>
  <c r="V165" i="160"/>
  <c r="V164" i="160"/>
  <c r="V163" i="160"/>
  <c r="V162" i="160"/>
  <c r="V161" i="160"/>
  <c r="V160" i="160"/>
  <c r="V159" i="160"/>
  <c r="V158" i="160"/>
  <c r="V157" i="160"/>
  <c r="V156" i="160"/>
  <c r="V155" i="160"/>
  <c r="V154" i="160"/>
  <c r="V153" i="160"/>
  <c r="V152" i="160"/>
  <c r="V151" i="160"/>
  <c r="V150" i="160"/>
  <c r="V149" i="160"/>
  <c r="V148" i="160"/>
  <c r="V147" i="160"/>
  <c r="V146" i="160"/>
  <c r="V145" i="160"/>
  <c r="V144" i="160"/>
  <c r="V143" i="160"/>
  <c r="V142" i="160"/>
  <c r="V141" i="160"/>
  <c r="V140" i="160"/>
  <c r="V139" i="160"/>
  <c r="V138" i="160"/>
  <c r="V137" i="160"/>
  <c r="V136" i="160"/>
  <c r="V135" i="160"/>
  <c r="V134" i="160"/>
  <c r="V133" i="160"/>
  <c r="V132" i="160"/>
  <c r="V131" i="160"/>
  <c r="V130" i="160"/>
  <c r="V129" i="160"/>
  <c r="V128" i="160"/>
  <c r="V127" i="160"/>
  <c r="V126" i="160"/>
  <c r="V125" i="160"/>
  <c r="V124" i="160"/>
  <c r="V123" i="160"/>
  <c r="V122" i="160"/>
  <c r="V121" i="160"/>
  <c r="V120" i="160"/>
  <c r="V119" i="160"/>
  <c r="V118" i="160"/>
  <c r="V117" i="160"/>
  <c r="V116" i="160"/>
  <c r="V115" i="160"/>
  <c r="V114" i="160"/>
  <c r="V113" i="160"/>
  <c r="V112" i="160"/>
  <c r="V111" i="160"/>
  <c r="V110" i="160"/>
  <c r="V109" i="160"/>
  <c r="V108" i="160"/>
  <c r="V107" i="160"/>
  <c r="V106" i="160"/>
  <c r="V105" i="160"/>
  <c r="V104" i="160"/>
  <c r="V103" i="160"/>
  <c r="V102" i="160"/>
  <c r="V101" i="160"/>
  <c r="V100" i="160"/>
  <c r="V99" i="160"/>
  <c r="V98" i="160"/>
  <c r="V97" i="160"/>
  <c r="V96" i="160"/>
  <c r="V95" i="160"/>
  <c r="V94" i="160"/>
  <c r="V93" i="160"/>
  <c r="V92" i="160"/>
  <c r="V91" i="160"/>
  <c r="V90" i="160"/>
  <c r="V89" i="160"/>
  <c r="V88" i="160"/>
  <c r="V87" i="160"/>
  <c r="V86" i="160"/>
  <c r="V85" i="160"/>
  <c r="V84" i="160"/>
  <c r="V83" i="160"/>
  <c r="V82" i="160"/>
  <c r="V81" i="160"/>
  <c r="V80" i="160"/>
  <c r="V79" i="160"/>
  <c r="V78" i="160"/>
  <c r="V77" i="160"/>
  <c r="V76" i="160"/>
  <c r="V75" i="160"/>
  <c r="V74" i="160"/>
  <c r="V73" i="160"/>
  <c r="V72" i="160"/>
  <c r="V71" i="160"/>
  <c r="V70" i="160"/>
  <c r="V69" i="160"/>
  <c r="V68" i="160"/>
  <c r="V67" i="160"/>
  <c r="V66" i="160"/>
  <c r="V65" i="160"/>
  <c r="V64" i="160"/>
  <c r="V63" i="160"/>
  <c r="V62" i="160"/>
  <c r="V61" i="160"/>
  <c r="V60" i="160"/>
  <c r="V59" i="160"/>
  <c r="V58" i="160"/>
  <c r="V57" i="160"/>
  <c r="V56" i="160"/>
  <c r="V55" i="160"/>
  <c r="V54" i="160"/>
  <c r="V53" i="160"/>
  <c r="V52" i="160"/>
  <c r="V51" i="160"/>
  <c r="V50" i="160"/>
  <c r="V49" i="160"/>
  <c r="V48" i="160"/>
  <c r="V47" i="160"/>
  <c r="V46" i="160"/>
  <c r="V45" i="160"/>
  <c r="V44" i="160"/>
  <c r="V43" i="160"/>
  <c r="V42" i="160"/>
  <c r="V41" i="160"/>
  <c r="V40" i="160"/>
  <c r="V39" i="160"/>
  <c r="V38" i="160"/>
  <c r="V37" i="160"/>
  <c r="V36" i="160"/>
  <c r="V35" i="160"/>
  <c r="V34" i="160"/>
  <c r="V33" i="160"/>
  <c r="V32" i="160"/>
  <c r="V31" i="160"/>
  <c r="V30" i="160"/>
  <c r="V29" i="160"/>
  <c r="V28" i="160"/>
  <c r="V27" i="160"/>
  <c r="V26" i="160"/>
  <c r="V25" i="160"/>
  <c r="V24" i="160"/>
  <c r="V23" i="160"/>
  <c r="V22" i="160"/>
  <c r="V21" i="160"/>
  <c r="V20" i="160"/>
  <c r="V17" i="160"/>
  <c r="V16" i="160"/>
  <c r="V15" i="160"/>
  <c r="V14" i="160"/>
  <c r="V13" i="160"/>
  <c r="V12" i="160"/>
  <c r="V11" i="160"/>
  <c r="V10" i="160"/>
  <c r="V9" i="160"/>
  <c r="V8" i="160"/>
  <c r="R1029" i="160"/>
  <c r="R1028" i="160"/>
  <c r="R1027" i="160"/>
  <c r="R1026" i="160"/>
  <c r="R1025" i="160"/>
  <c r="R1024" i="160"/>
  <c r="R1023" i="160"/>
  <c r="R1022" i="160"/>
  <c r="R1021" i="160"/>
  <c r="R1020" i="160"/>
  <c r="R1019" i="160"/>
  <c r="R1018" i="160"/>
  <c r="R1017" i="160"/>
  <c r="R1016" i="160"/>
  <c r="R1015" i="160"/>
  <c r="R1014" i="160"/>
  <c r="R1013" i="160"/>
  <c r="R1012" i="160"/>
  <c r="R1011" i="160"/>
  <c r="R1010" i="160"/>
  <c r="R1009" i="160"/>
  <c r="R1008" i="160"/>
  <c r="R1007" i="160"/>
  <c r="R1006" i="160"/>
  <c r="R1005" i="160"/>
  <c r="R1004" i="160"/>
  <c r="R1003" i="160"/>
  <c r="R1002" i="160"/>
  <c r="R1001" i="160"/>
  <c r="R1000" i="160"/>
  <c r="R999" i="160"/>
  <c r="R998" i="160"/>
  <c r="R997" i="160"/>
  <c r="R996" i="160"/>
  <c r="R995" i="160"/>
  <c r="R994" i="160"/>
  <c r="R993" i="160"/>
  <c r="R992" i="160"/>
  <c r="R991" i="160"/>
  <c r="R990" i="160"/>
  <c r="R989" i="160"/>
  <c r="R988" i="160"/>
  <c r="R987" i="160"/>
  <c r="R986" i="160"/>
  <c r="R985" i="160"/>
  <c r="R984" i="160"/>
  <c r="R983" i="160"/>
  <c r="R982" i="160"/>
  <c r="R981" i="160"/>
  <c r="R980" i="160"/>
  <c r="R979" i="160"/>
  <c r="R978" i="160"/>
  <c r="R977" i="160"/>
  <c r="R976" i="160"/>
  <c r="R975" i="160"/>
  <c r="R974" i="160"/>
  <c r="R973" i="160"/>
  <c r="R972" i="160"/>
  <c r="R971" i="160"/>
  <c r="R970" i="160"/>
  <c r="R969" i="160"/>
  <c r="R968" i="160"/>
  <c r="R967" i="160"/>
  <c r="R966" i="160"/>
  <c r="R965" i="160"/>
  <c r="R964" i="160"/>
  <c r="R963" i="160"/>
  <c r="R962" i="160"/>
  <c r="R961" i="160"/>
  <c r="R960" i="160"/>
  <c r="R959" i="160"/>
  <c r="R958" i="160"/>
  <c r="R957" i="160"/>
  <c r="R956" i="160"/>
  <c r="R955" i="160"/>
  <c r="R954" i="160"/>
  <c r="R953" i="160"/>
  <c r="R952" i="160"/>
  <c r="R951" i="160"/>
  <c r="R950" i="160"/>
  <c r="R949" i="160"/>
  <c r="R948" i="160"/>
  <c r="R947" i="160"/>
  <c r="R946" i="160"/>
  <c r="R945" i="160"/>
  <c r="R944" i="160"/>
  <c r="R943" i="160"/>
  <c r="R942" i="160"/>
  <c r="R941" i="160"/>
  <c r="R940" i="160"/>
  <c r="R939" i="160"/>
  <c r="R938" i="160"/>
  <c r="R937" i="160"/>
  <c r="R936" i="160"/>
  <c r="R935" i="160"/>
  <c r="R934" i="160"/>
  <c r="R933" i="160"/>
  <c r="R932" i="160"/>
  <c r="R931" i="160"/>
  <c r="R930" i="160"/>
  <c r="R929" i="160"/>
  <c r="R928" i="160"/>
  <c r="R927" i="160"/>
  <c r="R926" i="160"/>
  <c r="R925" i="160"/>
  <c r="R924" i="160"/>
  <c r="R923" i="160"/>
  <c r="R922" i="160"/>
  <c r="R921" i="160"/>
  <c r="R920" i="160"/>
  <c r="R919" i="160"/>
  <c r="R918" i="160"/>
  <c r="R917" i="160"/>
  <c r="R916" i="160"/>
  <c r="R915" i="160"/>
  <c r="R914" i="160"/>
  <c r="R913" i="160"/>
  <c r="R912" i="160"/>
  <c r="R911" i="160"/>
  <c r="R910" i="160"/>
  <c r="R909" i="160"/>
  <c r="R908" i="160"/>
  <c r="R907" i="160"/>
  <c r="R906" i="160"/>
  <c r="R905" i="160"/>
  <c r="R904" i="160"/>
  <c r="R903" i="160"/>
  <c r="R902" i="160"/>
  <c r="R901" i="160"/>
  <c r="R900" i="160"/>
  <c r="R899" i="160"/>
  <c r="R898" i="160"/>
  <c r="R897" i="160"/>
  <c r="R896" i="160"/>
  <c r="R895" i="160"/>
  <c r="R894" i="160"/>
  <c r="R893" i="160"/>
  <c r="R892" i="160"/>
  <c r="R891" i="160"/>
  <c r="R890" i="160"/>
  <c r="R889" i="160"/>
  <c r="R888" i="160"/>
  <c r="R887" i="160"/>
  <c r="R886" i="160"/>
  <c r="R885" i="160"/>
  <c r="R884" i="160"/>
  <c r="R883" i="160"/>
  <c r="R882" i="160"/>
  <c r="R881" i="160"/>
  <c r="R880" i="160"/>
  <c r="R879" i="160"/>
  <c r="R878" i="160"/>
  <c r="R877" i="160"/>
  <c r="R876" i="160"/>
  <c r="R875" i="160"/>
  <c r="R874" i="160"/>
  <c r="R873" i="160"/>
  <c r="R872" i="160"/>
  <c r="R871" i="160"/>
  <c r="R870" i="160"/>
  <c r="R869" i="160"/>
  <c r="R868" i="160"/>
  <c r="R867" i="160"/>
  <c r="R866" i="160"/>
  <c r="R865" i="160"/>
  <c r="R864" i="160"/>
  <c r="R863" i="160"/>
  <c r="R862" i="160"/>
  <c r="R861" i="160"/>
  <c r="R860" i="160"/>
  <c r="R859" i="160"/>
  <c r="R858" i="160"/>
  <c r="R857" i="160"/>
  <c r="R856" i="160"/>
  <c r="R855" i="160"/>
  <c r="R854" i="160"/>
  <c r="R853" i="160"/>
  <c r="R852" i="160"/>
  <c r="R851" i="160"/>
  <c r="R850" i="160"/>
  <c r="R849" i="160"/>
  <c r="R848" i="160"/>
  <c r="R847" i="160"/>
  <c r="R846" i="160"/>
  <c r="R845" i="160"/>
  <c r="R844" i="160"/>
  <c r="R843" i="160"/>
  <c r="R842" i="160"/>
  <c r="R841" i="160"/>
  <c r="R840" i="160"/>
  <c r="R839" i="160"/>
  <c r="R838" i="160"/>
  <c r="R837" i="160"/>
  <c r="R836" i="160"/>
  <c r="R835" i="160"/>
  <c r="R834" i="160"/>
  <c r="R833" i="160"/>
  <c r="R832" i="160"/>
  <c r="R831" i="160"/>
  <c r="R830" i="160"/>
  <c r="R829" i="160"/>
  <c r="R828" i="160"/>
  <c r="R827" i="160"/>
  <c r="R826" i="160"/>
  <c r="R825" i="160"/>
  <c r="R824" i="160"/>
  <c r="R823" i="160"/>
  <c r="R822" i="160"/>
  <c r="R821" i="160"/>
  <c r="R820" i="160"/>
  <c r="R819" i="160"/>
  <c r="R818" i="160"/>
  <c r="R817" i="160"/>
  <c r="R816" i="160"/>
  <c r="R815" i="160"/>
  <c r="R814" i="160"/>
  <c r="R813" i="160"/>
  <c r="R812" i="160"/>
  <c r="R811" i="160"/>
  <c r="R810" i="160"/>
  <c r="R809" i="160"/>
  <c r="R808" i="160"/>
  <c r="R807" i="160"/>
  <c r="R806" i="160"/>
  <c r="R805" i="160"/>
  <c r="R804" i="160"/>
  <c r="R803" i="160"/>
  <c r="R802" i="160"/>
  <c r="R801" i="160"/>
  <c r="R800" i="160"/>
  <c r="R799" i="160"/>
  <c r="R798" i="160"/>
  <c r="R797" i="160"/>
  <c r="R796" i="160"/>
  <c r="R795" i="160"/>
  <c r="R794" i="160"/>
  <c r="R793" i="160"/>
  <c r="R792" i="160"/>
  <c r="R791" i="160"/>
  <c r="R790" i="160"/>
  <c r="R789" i="160"/>
  <c r="R788" i="160"/>
  <c r="R787" i="160"/>
  <c r="R786" i="160"/>
  <c r="R785" i="160"/>
  <c r="R784" i="160"/>
  <c r="R783" i="160"/>
  <c r="R782" i="160"/>
  <c r="R781" i="160"/>
  <c r="R780" i="160"/>
  <c r="R779" i="160"/>
  <c r="R778" i="160"/>
  <c r="R777" i="160"/>
  <c r="R776" i="160"/>
  <c r="R775" i="160"/>
  <c r="R774" i="160"/>
  <c r="R773" i="160"/>
  <c r="R772" i="160"/>
  <c r="R771" i="160"/>
  <c r="R770" i="160"/>
  <c r="R769" i="160"/>
  <c r="R768" i="160"/>
  <c r="R767" i="160"/>
  <c r="R766" i="160"/>
  <c r="R765" i="160"/>
  <c r="R764" i="160"/>
  <c r="R763" i="160"/>
  <c r="R762" i="160"/>
  <c r="R761" i="160"/>
  <c r="R760" i="160"/>
  <c r="R759" i="160"/>
  <c r="R758" i="160"/>
  <c r="R757" i="160"/>
  <c r="R756" i="160"/>
  <c r="R755" i="160"/>
  <c r="R754" i="160"/>
  <c r="R753" i="160"/>
  <c r="R752" i="160"/>
  <c r="R751" i="160"/>
  <c r="R750" i="160"/>
  <c r="R749" i="160"/>
  <c r="R748" i="160"/>
  <c r="R747" i="160"/>
  <c r="R746" i="160"/>
  <c r="R745" i="160"/>
  <c r="R744" i="160"/>
  <c r="R743" i="160"/>
  <c r="R742" i="160"/>
  <c r="R741" i="160"/>
  <c r="R740" i="160"/>
  <c r="R739" i="160"/>
  <c r="R738" i="160"/>
  <c r="R737" i="160"/>
  <c r="R736" i="160"/>
  <c r="R735" i="160"/>
  <c r="R734" i="160"/>
  <c r="R733" i="160"/>
  <c r="R732" i="160"/>
  <c r="R731" i="160"/>
  <c r="R730" i="160"/>
  <c r="R729" i="160"/>
  <c r="R728" i="160"/>
  <c r="R727" i="160"/>
  <c r="R726" i="160"/>
  <c r="R725" i="160"/>
  <c r="R724" i="160"/>
  <c r="R723" i="160"/>
  <c r="R722" i="160"/>
  <c r="R721" i="160"/>
  <c r="R720" i="160"/>
  <c r="R719" i="160"/>
  <c r="R718" i="160"/>
  <c r="R717" i="160"/>
  <c r="R716" i="160"/>
  <c r="R715" i="160"/>
  <c r="R714" i="160"/>
  <c r="R713" i="160"/>
  <c r="R712" i="160"/>
  <c r="R711" i="160"/>
  <c r="R710" i="160"/>
  <c r="R709" i="160"/>
  <c r="R708" i="160"/>
  <c r="R707" i="160"/>
  <c r="R706" i="160"/>
  <c r="R705" i="160"/>
  <c r="R704" i="160"/>
  <c r="R703" i="160"/>
  <c r="R702" i="160"/>
  <c r="R701" i="160"/>
  <c r="R700" i="160"/>
  <c r="R699" i="160"/>
  <c r="R698" i="160"/>
  <c r="R697" i="160"/>
  <c r="R696" i="160"/>
  <c r="R695" i="160"/>
  <c r="R694" i="160"/>
  <c r="R693" i="160"/>
  <c r="R692" i="160"/>
  <c r="R691" i="160"/>
  <c r="R690" i="160"/>
  <c r="R689" i="160"/>
  <c r="R688" i="160"/>
  <c r="R687" i="160"/>
  <c r="R686" i="160"/>
  <c r="R685" i="160"/>
  <c r="R684" i="160"/>
  <c r="R683" i="160"/>
  <c r="R682" i="160"/>
  <c r="R681" i="160"/>
  <c r="R680" i="160"/>
  <c r="R679" i="160"/>
  <c r="R678" i="160"/>
  <c r="R677" i="160"/>
  <c r="R676" i="160"/>
  <c r="R675" i="160"/>
  <c r="R674" i="160"/>
  <c r="R673" i="160"/>
  <c r="R672" i="160"/>
  <c r="R671" i="160"/>
  <c r="R670" i="160"/>
  <c r="R669" i="160"/>
  <c r="R668" i="160"/>
  <c r="R667" i="160"/>
  <c r="R666" i="160"/>
  <c r="R665" i="160"/>
  <c r="R664" i="160"/>
  <c r="R663" i="160"/>
  <c r="R662" i="160"/>
  <c r="R661" i="160"/>
  <c r="R660" i="160"/>
  <c r="R659" i="160"/>
  <c r="R658" i="160"/>
  <c r="R657" i="160"/>
  <c r="R656" i="160"/>
  <c r="R655" i="160"/>
  <c r="R654" i="160"/>
  <c r="R653" i="160"/>
  <c r="R652" i="160"/>
  <c r="R651" i="160"/>
  <c r="R650" i="160"/>
  <c r="R649" i="160"/>
  <c r="R648" i="160"/>
  <c r="R647" i="160"/>
  <c r="R646" i="160"/>
  <c r="R645" i="160"/>
  <c r="R644" i="160"/>
  <c r="R643" i="160"/>
  <c r="R642" i="160"/>
  <c r="R641" i="160"/>
  <c r="R640" i="160"/>
  <c r="R639" i="160"/>
  <c r="R638" i="160"/>
  <c r="R637" i="160"/>
  <c r="R636" i="160"/>
  <c r="R635" i="160"/>
  <c r="R634" i="160"/>
  <c r="R633" i="160"/>
  <c r="R632" i="160"/>
  <c r="R631" i="160"/>
  <c r="R630" i="160"/>
  <c r="R629" i="160"/>
  <c r="R628" i="160"/>
  <c r="R627" i="160"/>
  <c r="R626" i="160"/>
  <c r="R625" i="160"/>
  <c r="R624" i="160"/>
  <c r="R623" i="160"/>
  <c r="R622" i="160"/>
  <c r="R621" i="160"/>
  <c r="R620" i="160"/>
  <c r="R619" i="160"/>
  <c r="R618" i="160"/>
  <c r="R617" i="160"/>
  <c r="R616" i="160"/>
  <c r="R615" i="160"/>
  <c r="R614" i="160"/>
  <c r="R613" i="160"/>
  <c r="R612" i="160"/>
  <c r="R611" i="160"/>
  <c r="R610" i="160"/>
  <c r="R609" i="160"/>
  <c r="R608" i="160"/>
  <c r="R607" i="160"/>
  <c r="R606" i="160"/>
  <c r="R605" i="160"/>
  <c r="R604" i="160"/>
  <c r="R603" i="160"/>
  <c r="R602" i="160"/>
  <c r="R601" i="160"/>
  <c r="R600" i="160"/>
  <c r="R599" i="160"/>
  <c r="R598" i="160"/>
  <c r="R597" i="160"/>
  <c r="R596" i="160"/>
  <c r="R595" i="160"/>
  <c r="R594" i="160"/>
  <c r="R593" i="160"/>
  <c r="R592" i="160"/>
  <c r="R591" i="160"/>
  <c r="R590" i="160"/>
  <c r="R589" i="160"/>
  <c r="R588" i="160"/>
  <c r="R587" i="160"/>
  <c r="R586" i="160"/>
  <c r="R585" i="160"/>
  <c r="R584" i="160"/>
  <c r="R583" i="160"/>
  <c r="R582" i="160"/>
  <c r="R581" i="160"/>
  <c r="R580" i="160"/>
  <c r="R579" i="160"/>
  <c r="R578" i="160"/>
  <c r="R577" i="160"/>
  <c r="R576" i="160"/>
  <c r="R575" i="160"/>
  <c r="R574" i="160"/>
  <c r="R573" i="160"/>
  <c r="R572" i="160"/>
  <c r="R571" i="160"/>
  <c r="R570" i="160"/>
  <c r="R569" i="160"/>
  <c r="R568" i="160"/>
  <c r="R567" i="160"/>
  <c r="R566" i="160"/>
  <c r="R565" i="160"/>
  <c r="R564" i="160"/>
  <c r="R563" i="160"/>
  <c r="R562" i="160"/>
  <c r="R561" i="160"/>
  <c r="R560" i="160"/>
  <c r="R559" i="160"/>
  <c r="R558" i="160"/>
  <c r="R557" i="160"/>
  <c r="R556" i="160"/>
  <c r="R555" i="160"/>
  <c r="R554" i="160"/>
  <c r="R553" i="160"/>
  <c r="R552" i="160"/>
  <c r="R551" i="160"/>
  <c r="R550" i="160"/>
  <c r="R549" i="160"/>
  <c r="R548" i="160"/>
  <c r="R547" i="160"/>
  <c r="R546" i="160"/>
  <c r="R545" i="160"/>
  <c r="R544" i="160"/>
  <c r="R543" i="160"/>
  <c r="R542" i="160"/>
  <c r="R541" i="160"/>
  <c r="R540" i="160"/>
  <c r="R539" i="160"/>
  <c r="R538" i="160"/>
  <c r="R537" i="160"/>
  <c r="R536" i="160"/>
  <c r="R535" i="160"/>
  <c r="R534" i="160"/>
  <c r="R533" i="160"/>
  <c r="R532" i="160"/>
  <c r="R531" i="160"/>
  <c r="R530" i="160"/>
  <c r="R529" i="160"/>
  <c r="R528" i="160"/>
  <c r="R527" i="160"/>
  <c r="R526" i="160"/>
  <c r="R525" i="160"/>
  <c r="R524" i="160"/>
  <c r="R523" i="160"/>
  <c r="R522" i="160"/>
  <c r="R521" i="160"/>
  <c r="R520" i="160"/>
  <c r="R519" i="160"/>
  <c r="R518" i="160"/>
  <c r="R517" i="160"/>
  <c r="R516" i="160"/>
  <c r="R515" i="160"/>
  <c r="R514" i="160"/>
  <c r="R513" i="160"/>
  <c r="R512" i="160"/>
  <c r="R511" i="160"/>
  <c r="R510" i="160"/>
  <c r="R509" i="160"/>
  <c r="R508" i="160"/>
  <c r="R507" i="160"/>
  <c r="R506" i="160"/>
  <c r="R505" i="160"/>
  <c r="R504" i="160"/>
  <c r="R503" i="160"/>
  <c r="R502" i="160"/>
  <c r="R501" i="160"/>
  <c r="R500" i="160"/>
  <c r="R499" i="160"/>
  <c r="R498" i="160"/>
  <c r="R497" i="160"/>
  <c r="R496" i="160"/>
  <c r="R495" i="160"/>
  <c r="R494" i="160"/>
  <c r="R493" i="160"/>
  <c r="R492" i="160"/>
  <c r="R491" i="160"/>
  <c r="R490" i="160"/>
  <c r="R489" i="160"/>
  <c r="R488" i="160"/>
  <c r="R487" i="160"/>
  <c r="R486" i="160"/>
  <c r="R485" i="160"/>
  <c r="R484" i="160"/>
  <c r="R483" i="160"/>
  <c r="R482" i="160"/>
  <c r="R481" i="160"/>
  <c r="R480" i="160"/>
  <c r="R479" i="160"/>
  <c r="R478" i="160"/>
  <c r="R477" i="160"/>
  <c r="R476" i="160"/>
  <c r="R475" i="160"/>
  <c r="R474" i="160"/>
  <c r="R473" i="160"/>
  <c r="R472" i="160"/>
  <c r="R471" i="160"/>
  <c r="R470" i="160"/>
  <c r="R469" i="160"/>
  <c r="R468" i="160"/>
  <c r="R467" i="160"/>
  <c r="R466" i="160"/>
  <c r="R465" i="160"/>
  <c r="R464" i="160"/>
  <c r="R463" i="160"/>
  <c r="R462" i="160"/>
  <c r="R461" i="160"/>
  <c r="R460" i="160"/>
  <c r="R459" i="160"/>
  <c r="R458" i="160"/>
  <c r="R457" i="160"/>
  <c r="R456" i="160"/>
  <c r="R455" i="160"/>
  <c r="R454" i="160"/>
  <c r="R453" i="160"/>
  <c r="R452" i="160"/>
  <c r="R451" i="160"/>
  <c r="R450" i="160"/>
  <c r="R449" i="160"/>
  <c r="R448" i="160"/>
  <c r="R447" i="160"/>
  <c r="R446" i="160"/>
  <c r="R445" i="160"/>
  <c r="R444" i="160"/>
  <c r="R443" i="160"/>
  <c r="R442" i="160"/>
  <c r="R441" i="160"/>
  <c r="R440" i="160"/>
  <c r="R439" i="160"/>
  <c r="R438" i="160"/>
  <c r="R437" i="160"/>
  <c r="R436" i="160"/>
  <c r="R435" i="160"/>
  <c r="R434" i="160"/>
  <c r="R433" i="160"/>
  <c r="R432" i="160"/>
  <c r="R431" i="160"/>
  <c r="R430" i="160"/>
  <c r="R429" i="160"/>
  <c r="R428" i="160"/>
  <c r="R427" i="160"/>
  <c r="R426" i="160"/>
  <c r="R425" i="160"/>
  <c r="R424" i="160"/>
  <c r="R423" i="160"/>
  <c r="R422" i="160"/>
  <c r="R421" i="160"/>
  <c r="R420" i="160"/>
  <c r="R419" i="160"/>
  <c r="R418" i="160"/>
  <c r="R417" i="160"/>
  <c r="R416" i="160"/>
  <c r="R415" i="160"/>
  <c r="R414" i="160"/>
  <c r="R413" i="160"/>
  <c r="R412" i="160"/>
  <c r="R411" i="160"/>
  <c r="R410" i="160"/>
  <c r="R409" i="160"/>
  <c r="R408" i="160"/>
  <c r="R407" i="160"/>
  <c r="R406" i="160"/>
  <c r="R405" i="160"/>
  <c r="R404" i="160"/>
  <c r="R403" i="160"/>
  <c r="R402" i="160"/>
  <c r="R401" i="160"/>
  <c r="R400" i="160"/>
  <c r="R399" i="160"/>
  <c r="R398" i="160"/>
  <c r="R397" i="160"/>
  <c r="R396" i="160"/>
  <c r="R395" i="160"/>
  <c r="R394" i="160"/>
  <c r="R393" i="160"/>
  <c r="R392" i="160"/>
  <c r="R391" i="160"/>
  <c r="R390" i="160"/>
  <c r="R389" i="160"/>
  <c r="R388" i="160"/>
  <c r="R387" i="160"/>
  <c r="R386" i="160"/>
  <c r="R385" i="160"/>
  <c r="R384" i="160"/>
  <c r="R383" i="160"/>
  <c r="R382" i="160"/>
  <c r="R381" i="160"/>
  <c r="R380" i="160"/>
  <c r="R379" i="160"/>
  <c r="R378" i="160"/>
  <c r="R377" i="160"/>
  <c r="R376" i="160"/>
  <c r="R375" i="160"/>
  <c r="R374" i="160"/>
  <c r="R373" i="160"/>
  <c r="R372" i="160"/>
  <c r="R371" i="160"/>
  <c r="R370" i="160"/>
  <c r="R369" i="160"/>
  <c r="R368" i="160"/>
  <c r="R367" i="160"/>
  <c r="R366" i="160"/>
  <c r="R365" i="160"/>
  <c r="R364" i="160"/>
  <c r="R363" i="160"/>
  <c r="R362" i="160"/>
  <c r="R361" i="160"/>
  <c r="R360" i="160"/>
  <c r="R359" i="160"/>
  <c r="R358" i="160"/>
  <c r="R357" i="160"/>
  <c r="R356" i="160"/>
  <c r="R355" i="160"/>
  <c r="R354" i="160"/>
  <c r="R353" i="160"/>
  <c r="R352" i="160"/>
  <c r="R351" i="160"/>
  <c r="R350" i="160"/>
  <c r="R349" i="160"/>
  <c r="R348" i="160"/>
  <c r="R347" i="160"/>
  <c r="R346" i="160"/>
  <c r="R345" i="160"/>
  <c r="R344" i="160"/>
  <c r="R343" i="160"/>
  <c r="R342" i="160"/>
  <c r="R341" i="160"/>
  <c r="R340" i="160"/>
  <c r="R339" i="160"/>
  <c r="R338" i="160"/>
  <c r="R337" i="160"/>
  <c r="R336" i="160"/>
  <c r="R335" i="160"/>
  <c r="R334" i="160"/>
  <c r="R333" i="160"/>
  <c r="R332" i="160"/>
  <c r="R331" i="160"/>
  <c r="R330" i="160"/>
  <c r="R329" i="160"/>
  <c r="R328" i="160"/>
  <c r="R327" i="160"/>
  <c r="R326" i="160"/>
  <c r="R325" i="160"/>
  <c r="R324" i="160"/>
  <c r="R323" i="160"/>
  <c r="R322" i="160"/>
  <c r="R321" i="160"/>
  <c r="R320" i="160"/>
  <c r="R319" i="160"/>
  <c r="R318" i="160"/>
  <c r="R317" i="160"/>
  <c r="R316" i="160"/>
  <c r="R315" i="160"/>
  <c r="R314" i="160"/>
  <c r="R313" i="160"/>
  <c r="R312" i="160"/>
  <c r="R311" i="160"/>
  <c r="R310" i="160"/>
  <c r="R309" i="160"/>
  <c r="R308" i="160"/>
  <c r="R307" i="160"/>
  <c r="R306" i="160"/>
  <c r="R305" i="160"/>
  <c r="R304" i="160"/>
  <c r="R303" i="160"/>
  <c r="R302" i="160"/>
  <c r="R301" i="160"/>
  <c r="R300" i="160"/>
  <c r="R299" i="160"/>
  <c r="R298" i="160"/>
  <c r="R297" i="160"/>
  <c r="R296" i="160"/>
  <c r="R295" i="160"/>
  <c r="R294" i="160"/>
  <c r="R293" i="160"/>
  <c r="R292" i="160"/>
  <c r="R291" i="160"/>
  <c r="R290" i="160"/>
  <c r="R289" i="160"/>
  <c r="R288" i="160"/>
  <c r="R287" i="160"/>
  <c r="R286" i="160"/>
  <c r="R285" i="160"/>
  <c r="R284" i="160"/>
  <c r="R283" i="160"/>
  <c r="R282" i="160"/>
  <c r="R281" i="160"/>
  <c r="R280" i="160"/>
  <c r="R279" i="160"/>
  <c r="R278" i="160"/>
  <c r="R277" i="160"/>
  <c r="R276" i="160"/>
  <c r="R275" i="160"/>
  <c r="R274" i="160"/>
  <c r="R273" i="160"/>
  <c r="R272" i="160"/>
  <c r="R271" i="160"/>
  <c r="R270" i="160"/>
  <c r="R269" i="160"/>
  <c r="R268" i="160"/>
  <c r="R267" i="160"/>
  <c r="R266" i="160"/>
  <c r="R265" i="160"/>
  <c r="R264" i="160"/>
  <c r="R263" i="160"/>
  <c r="R262" i="160"/>
  <c r="R261" i="160"/>
  <c r="R260" i="160"/>
  <c r="R259" i="160"/>
  <c r="R258" i="160"/>
  <c r="R257" i="160"/>
  <c r="R256" i="160"/>
  <c r="R255" i="160"/>
  <c r="R254" i="160"/>
  <c r="R253" i="160"/>
  <c r="R252" i="160"/>
  <c r="R251" i="160"/>
  <c r="R250" i="160"/>
  <c r="R249" i="160"/>
  <c r="R248" i="160"/>
  <c r="R247" i="160"/>
  <c r="R246" i="160"/>
  <c r="R245" i="160"/>
  <c r="R244" i="160"/>
  <c r="R243" i="160"/>
  <c r="R242" i="160"/>
  <c r="R241" i="160"/>
  <c r="R240" i="160"/>
  <c r="R239" i="160"/>
  <c r="R238" i="160"/>
  <c r="R237" i="160"/>
  <c r="R236" i="160"/>
  <c r="R235" i="160"/>
  <c r="R234" i="160"/>
  <c r="R233" i="160"/>
  <c r="R232" i="160"/>
  <c r="R231" i="160"/>
  <c r="R230" i="160"/>
  <c r="R229" i="160"/>
  <c r="R228" i="160"/>
  <c r="R227" i="160"/>
  <c r="R226" i="160"/>
  <c r="R225" i="160"/>
  <c r="R224" i="160"/>
  <c r="R223" i="160"/>
  <c r="R222" i="160"/>
  <c r="R221" i="160"/>
  <c r="R220" i="160"/>
  <c r="R219" i="160"/>
  <c r="R218" i="160"/>
  <c r="R217" i="160"/>
  <c r="R216" i="160"/>
  <c r="R215" i="160"/>
  <c r="R214" i="160"/>
  <c r="R213" i="160"/>
  <c r="R212" i="160"/>
  <c r="R211" i="160"/>
  <c r="R210" i="160"/>
  <c r="R209" i="160"/>
  <c r="R208" i="160"/>
  <c r="R207" i="160"/>
  <c r="R206" i="160"/>
  <c r="R205" i="160"/>
  <c r="R204" i="160"/>
  <c r="R203" i="160"/>
  <c r="R202" i="160"/>
  <c r="R201" i="160"/>
  <c r="R200" i="160"/>
  <c r="R199" i="160"/>
  <c r="R198" i="160"/>
  <c r="R197" i="160"/>
  <c r="R196" i="160"/>
  <c r="R195" i="160"/>
  <c r="R194" i="160"/>
  <c r="R193" i="160"/>
  <c r="R192" i="160"/>
  <c r="R191" i="160"/>
  <c r="R190" i="160"/>
  <c r="R189" i="160"/>
  <c r="R188" i="160"/>
  <c r="R187" i="160"/>
  <c r="R186" i="160"/>
  <c r="R185" i="160"/>
  <c r="R184" i="160"/>
  <c r="R183" i="160"/>
  <c r="R182" i="160"/>
  <c r="R181" i="160"/>
  <c r="R180" i="160"/>
  <c r="R179" i="160"/>
  <c r="R178" i="160"/>
  <c r="R177" i="160"/>
  <c r="R176" i="160"/>
  <c r="R175" i="160"/>
  <c r="R174" i="160"/>
  <c r="R173" i="160"/>
  <c r="R172" i="160"/>
  <c r="R171" i="160"/>
  <c r="R170" i="160"/>
  <c r="R169" i="160"/>
  <c r="R168" i="160"/>
  <c r="R167" i="160"/>
  <c r="R166" i="160"/>
  <c r="R165" i="160"/>
  <c r="R164" i="160"/>
  <c r="R163" i="160"/>
  <c r="R162" i="160"/>
  <c r="R161" i="160"/>
  <c r="R160" i="160"/>
  <c r="R159" i="160"/>
  <c r="R158" i="160"/>
  <c r="R157" i="160"/>
  <c r="R156" i="160"/>
  <c r="R155" i="160"/>
  <c r="R154" i="160"/>
  <c r="R153" i="160"/>
  <c r="R152" i="160"/>
  <c r="R151" i="160"/>
  <c r="R150" i="160"/>
  <c r="R149" i="160"/>
  <c r="R148" i="160"/>
  <c r="R147" i="160"/>
  <c r="R146" i="160"/>
  <c r="R145" i="160"/>
  <c r="R144" i="160"/>
  <c r="R143" i="160"/>
  <c r="R142" i="160"/>
  <c r="R141" i="160"/>
  <c r="R140" i="160"/>
  <c r="R139" i="160"/>
  <c r="R138" i="160"/>
  <c r="R137" i="160"/>
  <c r="R136" i="160"/>
  <c r="R135" i="160"/>
  <c r="R134" i="160"/>
  <c r="R133" i="160"/>
  <c r="R132" i="160"/>
  <c r="R131" i="160"/>
  <c r="R130" i="160"/>
  <c r="R129" i="160"/>
  <c r="R128" i="160"/>
  <c r="R127" i="160"/>
  <c r="R126" i="160"/>
  <c r="R125" i="160"/>
  <c r="R124" i="160"/>
  <c r="R123" i="160"/>
  <c r="R122" i="160"/>
  <c r="R121" i="160"/>
  <c r="R120" i="160"/>
  <c r="R119" i="160"/>
  <c r="R118" i="160"/>
  <c r="R117" i="160"/>
  <c r="R116" i="160"/>
  <c r="R115" i="160"/>
  <c r="R114" i="160"/>
  <c r="R113" i="160"/>
  <c r="R112" i="160"/>
  <c r="R111" i="160"/>
  <c r="R110" i="160"/>
  <c r="R109" i="160"/>
  <c r="R108" i="160"/>
  <c r="R107" i="160"/>
  <c r="R106" i="160"/>
  <c r="R105" i="160"/>
  <c r="R104" i="160"/>
  <c r="R103" i="160"/>
  <c r="R102" i="160"/>
  <c r="R101" i="160"/>
  <c r="R100" i="160"/>
  <c r="R99" i="160"/>
  <c r="R98" i="160"/>
  <c r="R97" i="160"/>
  <c r="R96" i="160"/>
  <c r="R95" i="160"/>
  <c r="R94" i="160"/>
  <c r="R93" i="160"/>
  <c r="R92" i="160"/>
  <c r="R91" i="160"/>
  <c r="R90" i="160"/>
  <c r="R89" i="160"/>
  <c r="R88" i="160"/>
  <c r="R87" i="160"/>
  <c r="R86" i="160"/>
  <c r="R85" i="160"/>
  <c r="R84" i="160"/>
  <c r="R83" i="160"/>
  <c r="R82" i="160"/>
  <c r="R81" i="160"/>
  <c r="R80" i="160"/>
  <c r="R79" i="160"/>
  <c r="R78" i="160"/>
  <c r="R77" i="160"/>
  <c r="R76" i="160"/>
  <c r="R75" i="160"/>
  <c r="R74" i="160"/>
  <c r="R73" i="160"/>
  <c r="R72" i="160"/>
  <c r="R71" i="160"/>
  <c r="R70" i="160"/>
  <c r="R69" i="160"/>
  <c r="R68" i="160"/>
  <c r="R67" i="160"/>
  <c r="R66" i="160"/>
  <c r="R65" i="160"/>
  <c r="R64" i="160"/>
  <c r="R63" i="160"/>
  <c r="R62" i="160"/>
  <c r="R61" i="160"/>
  <c r="R60" i="160"/>
  <c r="R59" i="160"/>
  <c r="R58" i="160"/>
  <c r="R57" i="160"/>
  <c r="R56" i="160"/>
  <c r="R55" i="160"/>
  <c r="R54" i="160"/>
  <c r="R53" i="160"/>
  <c r="R52" i="160"/>
  <c r="R51" i="160"/>
  <c r="R50" i="160"/>
  <c r="R49" i="160"/>
  <c r="R48" i="160"/>
  <c r="R47" i="160"/>
  <c r="R46" i="160"/>
  <c r="R45" i="160"/>
  <c r="R44" i="160"/>
  <c r="R43" i="160"/>
  <c r="R42" i="160"/>
  <c r="R41" i="160"/>
  <c r="R40" i="160"/>
  <c r="R39" i="160"/>
  <c r="R38" i="160"/>
  <c r="R37" i="160"/>
  <c r="R36" i="160"/>
  <c r="R35" i="160"/>
  <c r="R34" i="160"/>
  <c r="R33" i="160"/>
  <c r="R32" i="160"/>
  <c r="R31" i="160"/>
  <c r="R30" i="160"/>
  <c r="R29" i="160"/>
  <c r="R28" i="160"/>
  <c r="R27" i="160"/>
  <c r="R26" i="160"/>
  <c r="R25" i="160"/>
  <c r="R24" i="160"/>
  <c r="R23" i="160"/>
  <c r="R22" i="160"/>
  <c r="R21" i="160"/>
  <c r="R20" i="160"/>
  <c r="R17" i="160"/>
  <c r="R16" i="160"/>
  <c r="R15" i="160"/>
  <c r="R14" i="160"/>
  <c r="R13" i="160"/>
  <c r="R12" i="160"/>
  <c r="R11" i="160"/>
  <c r="R10" i="160"/>
  <c r="R9" i="160"/>
  <c r="R8" i="160"/>
  <c r="N1029" i="160"/>
  <c r="N1028" i="160"/>
  <c r="N1027" i="160"/>
  <c r="N1026" i="160"/>
  <c r="N1025" i="160"/>
  <c r="N1024" i="160"/>
  <c r="N1023" i="160"/>
  <c r="N1022" i="160"/>
  <c r="N1021" i="160"/>
  <c r="N1020" i="160"/>
  <c r="N1019" i="160"/>
  <c r="N1018" i="160"/>
  <c r="N1017" i="160"/>
  <c r="N1016" i="160"/>
  <c r="N1015" i="160"/>
  <c r="N1014" i="160"/>
  <c r="N1013" i="160"/>
  <c r="N1012" i="160"/>
  <c r="N1011" i="160"/>
  <c r="N1010" i="160"/>
  <c r="N1009" i="160"/>
  <c r="N1008" i="160"/>
  <c r="N1007" i="160"/>
  <c r="N1006" i="160"/>
  <c r="N1005" i="160"/>
  <c r="N1004" i="160"/>
  <c r="N1003" i="160"/>
  <c r="N1002" i="160"/>
  <c r="N1001" i="160"/>
  <c r="N1000" i="160"/>
  <c r="N999" i="160"/>
  <c r="N998" i="160"/>
  <c r="N997" i="160"/>
  <c r="N996" i="160"/>
  <c r="N995" i="160"/>
  <c r="N994" i="160"/>
  <c r="N993" i="160"/>
  <c r="N992" i="160"/>
  <c r="N991" i="160"/>
  <c r="N990" i="160"/>
  <c r="N989" i="160"/>
  <c r="N988" i="160"/>
  <c r="N987" i="160"/>
  <c r="N986" i="160"/>
  <c r="N985" i="160"/>
  <c r="N984" i="160"/>
  <c r="N983" i="160"/>
  <c r="N982" i="160"/>
  <c r="N981" i="160"/>
  <c r="N980" i="160"/>
  <c r="N979" i="160"/>
  <c r="N978" i="160"/>
  <c r="N977" i="160"/>
  <c r="N976" i="160"/>
  <c r="N975" i="160"/>
  <c r="N974" i="160"/>
  <c r="N973" i="160"/>
  <c r="N972" i="160"/>
  <c r="N971" i="160"/>
  <c r="N970" i="160"/>
  <c r="N969" i="160"/>
  <c r="N968" i="160"/>
  <c r="N967" i="160"/>
  <c r="N966" i="160"/>
  <c r="N965" i="160"/>
  <c r="N964" i="160"/>
  <c r="N963" i="160"/>
  <c r="N962" i="160"/>
  <c r="N961" i="160"/>
  <c r="N960" i="160"/>
  <c r="N959" i="160"/>
  <c r="N958" i="160"/>
  <c r="N957" i="160"/>
  <c r="N956" i="160"/>
  <c r="N955" i="160"/>
  <c r="N954" i="160"/>
  <c r="N953" i="160"/>
  <c r="N952" i="160"/>
  <c r="N951" i="160"/>
  <c r="N950" i="160"/>
  <c r="N949" i="160"/>
  <c r="N948" i="160"/>
  <c r="N947" i="160"/>
  <c r="N946" i="160"/>
  <c r="N945" i="160"/>
  <c r="N944" i="160"/>
  <c r="N943" i="160"/>
  <c r="N942" i="160"/>
  <c r="N941" i="160"/>
  <c r="N940" i="160"/>
  <c r="N939" i="160"/>
  <c r="N938" i="160"/>
  <c r="N937" i="160"/>
  <c r="N936" i="160"/>
  <c r="N935" i="160"/>
  <c r="N934" i="160"/>
  <c r="N933" i="160"/>
  <c r="N932" i="160"/>
  <c r="N931" i="160"/>
  <c r="N930" i="160"/>
  <c r="N929" i="160"/>
  <c r="N928" i="160"/>
  <c r="N927" i="160"/>
  <c r="N926" i="160"/>
  <c r="N925" i="160"/>
  <c r="N924" i="160"/>
  <c r="N923" i="160"/>
  <c r="N922" i="160"/>
  <c r="N921" i="160"/>
  <c r="N920" i="160"/>
  <c r="N919" i="160"/>
  <c r="N918" i="160"/>
  <c r="N917" i="160"/>
  <c r="N916" i="160"/>
  <c r="N915" i="160"/>
  <c r="N914" i="160"/>
  <c r="N913" i="160"/>
  <c r="N912" i="160"/>
  <c r="N911" i="160"/>
  <c r="N910" i="160"/>
  <c r="N909" i="160"/>
  <c r="N908" i="160"/>
  <c r="N907" i="160"/>
  <c r="N906" i="160"/>
  <c r="N905" i="160"/>
  <c r="N904" i="160"/>
  <c r="N903" i="160"/>
  <c r="N902" i="160"/>
  <c r="N901" i="160"/>
  <c r="N900" i="160"/>
  <c r="N899" i="160"/>
  <c r="N898" i="160"/>
  <c r="N897" i="160"/>
  <c r="N896" i="160"/>
  <c r="N895" i="160"/>
  <c r="N894" i="160"/>
  <c r="N893" i="160"/>
  <c r="N892" i="160"/>
  <c r="N891" i="160"/>
  <c r="N890" i="160"/>
  <c r="N889" i="160"/>
  <c r="N888" i="160"/>
  <c r="N887" i="160"/>
  <c r="N886" i="160"/>
  <c r="N885" i="160"/>
  <c r="N884" i="160"/>
  <c r="N883" i="160"/>
  <c r="N882" i="160"/>
  <c r="N881" i="160"/>
  <c r="N880" i="160"/>
  <c r="N879" i="160"/>
  <c r="N878" i="160"/>
  <c r="N877" i="160"/>
  <c r="N876" i="160"/>
  <c r="N875" i="160"/>
  <c r="N874" i="160"/>
  <c r="N873" i="160"/>
  <c r="N872" i="160"/>
  <c r="N871" i="160"/>
  <c r="N870" i="160"/>
  <c r="N869" i="160"/>
  <c r="N868" i="160"/>
  <c r="N867" i="160"/>
  <c r="N866" i="160"/>
  <c r="N865" i="160"/>
  <c r="N864" i="160"/>
  <c r="N863" i="160"/>
  <c r="N862" i="160"/>
  <c r="N861" i="160"/>
  <c r="N860" i="160"/>
  <c r="N859" i="160"/>
  <c r="N858" i="160"/>
  <c r="N857" i="160"/>
  <c r="N856" i="160"/>
  <c r="N855" i="160"/>
  <c r="N854" i="160"/>
  <c r="N853" i="160"/>
  <c r="N852" i="160"/>
  <c r="N851" i="160"/>
  <c r="N850" i="160"/>
  <c r="N849" i="160"/>
  <c r="N848" i="160"/>
  <c r="N847" i="160"/>
  <c r="N846" i="160"/>
  <c r="N845" i="160"/>
  <c r="N844" i="160"/>
  <c r="N843" i="160"/>
  <c r="N842" i="160"/>
  <c r="N841" i="160"/>
  <c r="N840" i="160"/>
  <c r="N839" i="160"/>
  <c r="N838" i="160"/>
  <c r="N837" i="160"/>
  <c r="N836" i="160"/>
  <c r="N835" i="160"/>
  <c r="N834" i="160"/>
  <c r="N833" i="160"/>
  <c r="N832" i="160"/>
  <c r="N831" i="160"/>
  <c r="N830" i="160"/>
  <c r="N829" i="160"/>
  <c r="N828" i="160"/>
  <c r="N827" i="160"/>
  <c r="N826" i="160"/>
  <c r="N825" i="160"/>
  <c r="N824" i="160"/>
  <c r="N823" i="160"/>
  <c r="N822" i="160"/>
  <c r="N821" i="160"/>
  <c r="N820" i="160"/>
  <c r="N819" i="160"/>
  <c r="N818" i="160"/>
  <c r="N817" i="160"/>
  <c r="N816" i="160"/>
  <c r="N815" i="160"/>
  <c r="N814" i="160"/>
  <c r="N813" i="160"/>
  <c r="N812" i="160"/>
  <c r="N811" i="160"/>
  <c r="N810" i="160"/>
  <c r="N809" i="160"/>
  <c r="N808" i="160"/>
  <c r="N807" i="160"/>
  <c r="N806" i="160"/>
  <c r="N805" i="160"/>
  <c r="N804" i="160"/>
  <c r="N803" i="160"/>
  <c r="N802" i="160"/>
  <c r="N801" i="160"/>
  <c r="N800" i="160"/>
  <c r="N799" i="160"/>
  <c r="N798" i="160"/>
  <c r="N797" i="160"/>
  <c r="N796" i="160"/>
  <c r="N795" i="160"/>
  <c r="N794" i="160"/>
  <c r="N793" i="160"/>
  <c r="N792" i="160"/>
  <c r="N791" i="160"/>
  <c r="N790" i="160"/>
  <c r="N789" i="160"/>
  <c r="N788" i="160"/>
  <c r="N787" i="160"/>
  <c r="N786" i="160"/>
  <c r="N785" i="160"/>
  <c r="N784" i="160"/>
  <c r="N783" i="160"/>
  <c r="N782" i="160"/>
  <c r="N781" i="160"/>
  <c r="N780" i="160"/>
  <c r="N779" i="160"/>
  <c r="N778" i="160"/>
  <c r="N777" i="160"/>
  <c r="N776" i="160"/>
  <c r="N775" i="160"/>
  <c r="N774" i="160"/>
  <c r="N773" i="160"/>
  <c r="N772" i="160"/>
  <c r="N771" i="160"/>
  <c r="N770" i="160"/>
  <c r="N769" i="160"/>
  <c r="N768" i="160"/>
  <c r="N767" i="160"/>
  <c r="N766" i="160"/>
  <c r="N765" i="160"/>
  <c r="N764" i="160"/>
  <c r="N763" i="160"/>
  <c r="N762" i="160"/>
  <c r="N761" i="160"/>
  <c r="N760" i="160"/>
  <c r="N759" i="160"/>
  <c r="N758" i="160"/>
  <c r="N757" i="160"/>
  <c r="N756" i="160"/>
  <c r="N755" i="160"/>
  <c r="N754" i="160"/>
  <c r="N753" i="160"/>
  <c r="N752" i="160"/>
  <c r="N751" i="160"/>
  <c r="N750" i="160"/>
  <c r="N749" i="160"/>
  <c r="N748" i="160"/>
  <c r="N747" i="160"/>
  <c r="N746" i="160"/>
  <c r="N745" i="160"/>
  <c r="N744" i="160"/>
  <c r="N743" i="160"/>
  <c r="N742" i="160"/>
  <c r="N741" i="160"/>
  <c r="N740" i="160"/>
  <c r="N739" i="160"/>
  <c r="N738" i="160"/>
  <c r="N737" i="160"/>
  <c r="N736" i="160"/>
  <c r="N735" i="160"/>
  <c r="N734" i="160"/>
  <c r="N733" i="160"/>
  <c r="N732" i="160"/>
  <c r="N731" i="160"/>
  <c r="N730" i="160"/>
  <c r="N729" i="160"/>
  <c r="N728" i="160"/>
  <c r="N727" i="160"/>
  <c r="N726" i="160"/>
  <c r="N725" i="160"/>
  <c r="N724" i="160"/>
  <c r="N723" i="160"/>
  <c r="N722" i="160"/>
  <c r="N721" i="160"/>
  <c r="N720" i="160"/>
  <c r="N719" i="160"/>
  <c r="N718" i="160"/>
  <c r="N717" i="160"/>
  <c r="N716" i="160"/>
  <c r="N715" i="160"/>
  <c r="N714" i="160"/>
  <c r="N713" i="160"/>
  <c r="N712" i="160"/>
  <c r="N711" i="160"/>
  <c r="N710" i="160"/>
  <c r="N709" i="160"/>
  <c r="N708" i="160"/>
  <c r="N707" i="160"/>
  <c r="N706" i="160"/>
  <c r="N705" i="160"/>
  <c r="N704" i="160"/>
  <c r="N703" i="160"/>
  <c r="N702" i="160"/>
  <c r="N701" i="160"/>
  <c r="N700" i="160"/>
  <c r="N699" i="160"/>
  <c r="N698" i="160"/>
  <c r="N697" i="160"/>
  <c r="N696" i="160"/>
  <c r="N695" i="160"/>
  <c r="N694" i="160"/>
  <c r="N693" i="160"/>
  <c r="N692" i="160"/>
  <c r="N691" i="160"/>
  <c r="N690" i="160"/>
  <c r="N689" i="160"/>
  <c r="N688" i="160"/>
  <c r="N687" i="160"/>
  <c r="N686" i="160"/>
  <c r="N685" i="160"/>
  <c r="N684" i="160"/>
  <c r="N683" i="160"/>
  <c r="N682" i="160"/>
  <c r="N681" i="160"/>
  <c r="N680" i="160"/>
  <c r="N679" i="160"/>
  <c r="N678" i="160"/>
  <c r="N677" i="160"/>
  <c r="N676" i="160"/>
  <c r="N675" i="160"/>
  <c r="N674" i="160"/>
  <c r="N673" i="160"/>
  <c r="N672" i="160"/>
  <c r="N671" i="160"/>
  <c r="N670" i="160"/>
  <c r="N669" i="160"/>
  <c r="N668" i="160"/>
  <c r="N667" i="160"/>
  <c r="N666" i="160"/>
  <c r="N665" i="160"/>
  <c r="N664" i="160"/>
  <c r="N663" i="160"/>
  <c r="N662" i="160"/>
  <c r="N661" i="160"/>
  <c r="N660" i="160"/>
  <c r="N659" i="160"/>
  <c r="N658" i="160"/>
  <c r="N657" i="160"/>
  <c r="N656" i="160"/>
  <c r="N655" i="160"/>
  <c r="N654" i="160"/>
  <c r="N653" i="160"/>
  <c r="N652" i="160"/>
  <c r="N651" i="160"/>
  <c r="N650" i="160"/>
  <c r="N649" i="160"/>
  <c r="N648" i="160"/>
  <c r="N647" i="160"/>
  <c r="N646" i="160"/>
  <c r="N645" i="160"/>
  <c r="N644" i="160"/>
  <c r="N643" i="160"/>
  <c r="N642" i="160"/>
  <c r="N641" i="160"/>
  <c r="N640" i="160"/>
  <c r="N639" i="160"/>
  <c r="N638" i="160"/>
  <c r="N637" i="160"/>
  <c r="N636" i="160"/>
  <c r="N635" i="160"/>
  <c r="N634" i="160"/>
  <c r="N633" i="160"/>
  <c r="N632" i="160"/>
  <c r="N631" i="160"/>
  <c r="N630" i="160"/>
  <c r="N629" i="160"/>
  <c r="N628" i="160"/>
  <c r="N627" i="160"/>
  <c r="N626" i="160"/>
  <c r="N625" i="160"/>
  <c r="N624" i="160"/>
  <c r="N623" i="160"/>
  <c r="N622" i="160"/>
  <c r="N621" i="160"/>
  <c r="N620" i="160"/>
  <c r="N619" i="160"/>
  <c r="N618" i="160"/>
  <c r="N617" i="160"/>
  <c r="N616" i="160"/>
  <c r="N615" i="160"/>
  <c r="N614" i="160"/>
  <c r="N613" i="160"/>
  <c r="N612" i="160"/>
  <c r="N611" i="160"/>
  <c r="N610" i="160"/>
  <c r="N609" i="160"/>
  <c r="N608" i="160"/>
  <c r="N607" i="160"/>
  <c r="N606" i="160"/>
  <c r="N605" i="160"/>
  <c r="N604" i="160"/>
  <c r="N603" i="160"/>
  <c r="N602" i="160"/>
  <c r="N601" i="160"/>
  <c r="N600" i="160"/>
  <c r="N599" i="160"/>
  <c r="N598" i="160"/>
  <c r="N597" i="160"/>
  <c r="N596" i="160"/>
  <c r="N595" i="160"/>
  <c r="N594" i="160"/>
  <c r="N593" i="160"/>
  <c r="N592" i="160"/>
  <c r="N591" i="160"/>
  <c r="N590" i="160"/>
  <c r="N589" i="160"/>
  <c r="N588" i="160"/>
  <c r="N587" i="160"/>
  <c r="N586" i="160"/>
  <c r="N585" i="160"/>
  <c r="N584" i="160"/>
  <c r="N583" i="160"/>
  <c r="N582" i="160"/>
  <c r="N581" i="160"/>
  <c r="N580" i="160"/>
  <c r="N579" i="160"/>
  <c r="N578" i="160"/>
  <c r="N577" i="160"/>
  <c r="N576" i="160"/>
  <c r="N575" i="160"/>
  <c r="N574" i="160"/>
  <c r="N573" i="160"/>
  <c r="N572" i="160"/>
  <c r="N571" i="160"/>
  <c r="N570" i="160"/>
  <c r="N569" i="160"/>
  <c r="N568" i="160"/>
  <c r="N567" i="160"/>
  <c r="N566" i="160"/>
  <c r="N565" i="160"/>
  <c r="N564" i="160"/>
  <c r="N563" i="160"/>
  <c r="N562" i="160"/>
  <c r="N561" i="160"/>
  <c r="N560" i="160"/>
  <c r="N559" i="160"/>
  <c r="N558" i="160"/>
  <c r="N557" i="160"/>
  <c r="N556" i="160"/>
  <c r="N555" i="160"/>
  <c r="N554" i="160"/>
  <c r="N553" i="160"/>
  <c r="N552" i="160"/>
  <c r="N551" i="160"/>
  <c r="N550" i="160"/>
  <c r="N549" i="160"/>
  <c r="N548" i="160"/>
  <c r="N547" i="160"/>
  <c r="N546" i="160"/>
  <c r="N545" i="160"/>
  <c r="N544" i="160"/>
  <c r="N543" i="160"/>
  <c r="N542" i="160"/>
  <c r="N541" i="160"/>
  <c r="N540" i="160"/>
  <c r="N539" i="160"/>
  <c r="N538" i="160"/>
  <c r="N537" i="160"/>
  <c r="N536" i="160"/>
  <c r="N535" i="160"/>
  <c r="N534" i="160"/>
  <c r="N533" i="160"/>
  <c r="N532" i="160"/>
  <c r="N531" i="160"/>
  <c r="N530" i="160"/>
  <c r="N529" i="160"/>
  <c r="N528" i="160"/>
  <c r="N527" i="160"/>
  <c r="N526" i="160"/>
  <c r="N525" i="160"/>
  <c r="N524" i="160"/>
  <c r="N523" i="160"/>
  <c r="N522" i="160"/>
  <c r="N521" i="160"/>
  <c r="N520" i="160"/>
  <c r="N519" i="160"/>
  <c r="N518" i="160"/>
  <c r="N517" i="160"/>
  <c r="N516" i="160"/>
  <c r="N515" i="160"/>
  <c r="N514" i="160"/>
  <c r="N513" i="160"/>
  <c r="N512" i="160"/>
  <c r="N511" i="160"/>
  <c r="N510" i="160"/>
  <c r="N509" i="160"/>
  <c r="N508" i="160"/>
  <c r="N507" i="160"/>
  <c r="N506" i="160"/>
  <c r="N505" i="160"/>
  <c r="N504" i="160"/>
  <c r="N503" i="160"/>
  <c r="N502" i="160"/>
  <c r="N501" i="160"/>
  <c r="N500" i="160"/>
  <c r="N499" i="160"/>
  <c r="N498" i="160"/>
  <c r="N497" i="160"/>
  <c r="N496" i="160"/>
  <c r="N495" i="160"/>
  <c r="N494" i="160"/>
  <c r="N493" i="160"/>
  <c r="N492" i="160"/>
  <c r="N491" i="160"/>
  <c r="N490" i="160"/>
  <c r="N489" i="160"/>
  <c r="N488" i="160"/>
  <c r="N487" i="160"/>
  <c r="N486" i="160"/>
  <c r="N485" i="160"/>
  <c r="N484" i="160"/>
  <c r="N483" i="160"/>
  <c r="N482" i="160"/>
  <c r="N481" i="160"/>
  <c r="N480" i="160"/>
  <c r="N479" i="160"/>
  <c r="N478" i="160"/>
  <c r="N477" i="160"/>
  <c r="N476" i="160"/>
  <c r="N475" i="160"/>
  <c r="N474" i="160"/>
  <c r="N473" i="160"/>
  <c r="N472" i="160"/>
  <c r="N471" i="160"/>
  <c r="N470" i="160"/>
  <c r="N469" i="160"/>
  <c r="N468" i="160"/>
  <c r="N467" i="160"/>
  <c r="N466" i="160"/>
  <c r="N465" i="160"/>
  <c r="N464" i="160"/>
  <c r="N463" i="160"/>
  <c r="N462" i="160"/>
  <c r="N461" i="160"/>
  <c r="N460" i="160"/>
  <c r="N459" i="160"/>
  <c r="N458" i="160"/>
  <c r="N457" i="160"/>
  <c r="N456" i="160"/>
  <c r="N455" i="160"/>
  <c r="N454" i="160"/>
  <c r="N453" i="160"/>
  <c r="N452" i="160"/>
  <c r="N451" i="160"/>
  <c r="N450" i="160"/>
  <c r="N449" i="160"/>
  <c r="N448" i="160"/>
  <c r="N447" i="160"/>
  <c r="N446" i="160"/>
  <c r="N445" i="160"/>
  <c r="N444" i="160"/>
  <c r="N443" i="160"/>
  <c r="N442" i="160"/>
  <c r="N441" i="160"/>
  <c r="N440" i="160"/>
  <c r="N439" i="160"/>
  <c r="N438" i="160"/>
  <c r="N437" i="160"/>
  <c r="N436" i="160"/>
  <c r="N435" i="160"/>
  <c r="N434" i="160"/>
  <c r="N433" i="160"/>
  <c r="N432" i="160"/>
  <c r="N431" i="160"/>
  <c r="N430" i="160"/>
  <c r="N429" i="160"/>
  <c r="N428" i="160"/>
  <c r="N427" i="160"/>
  <c r="N426" i="160"/>
  <c r="N425" i="160"/>
  <c r="N424" i="160"/>
  <c r="N423" i="160"/>
  <c r="N422" i="160"/>
  <c r="N421" i="160"/>
  <c r="N420" i="160"/>
  <c r="N419" i="160"/>
  <c r="N418" i="160"/>
  <c r="N417" i="160"/>
  <c r="N416" i="160"/>
  <c r="N415" i="160"/>
  <c r="N414" i="160"/>
  <c r="N413" i="160"/>
  <c r="N412" i="160"/>
  <c r="N411" i="160"/>
  <c r="N410" i="160"/>
  <c r="N409" i="160"/>
  <c r="N408" i="160"/>
  <c r="N407" i="160"/>
  <c r="N406" i="160"/>
  <c r="N405" i="160"/>
  <c r="N404" i="160"/>
  <c r="N403" i="160"/>
  <c r="N402" i="160"/>
  <c r="N401" i="160"/>
  <c r="N400" i="160"/>
  <c r="N399" i="160"/>
  <c r="N398" i="160"/>
  <c r="N397" i="160"/>
  <c r="N396" i="160"/>
  <c r="N395" i="160"/>
  <c r="N394" i="160"/>
  <c r="N393" i="160"/>
  <c r="N392" i="160"/>
  <c r="N391" i="160"/>
  <c r="N390" i="160"/>
  <c r="N389" i="160"/>
  <c r="N388" i="160"/>
  <c r="N387" i="160"/>
  <c r="N386" i="160"/>
  <c r="N385" i="160"/>
  <c r="N384" i="160"/>
  <c r="N383" i="160"/>
  <c r="N382" i="160"/>
  <c r="N381" i="160"/>
  <c r="N380" i="160"/>
  <c r="N379" i="160"/>
  <c r="N378" i="160"/>
  <c r="N377" i="160"/>
  <c r="N376" i="160"/>
  <c r="N375" i="160"/>
  <c r="N374" i="160"/>
  <c r="N373" i="160"/>
  <c r="N372" i="160"/>
  <c r="N371" i="160"/>
  <c r="N370" i="160"/>
  <c r="N369" i="160"/>
  <c r="N368" i="160"/>
  <c r="N367" i="160"/>
  <c r="N366" i="160"/>
  <c r="N365" i="160"/>
  <c r="N364" i="160"/>
  <c r="N363" i="160"/>
  <c r="N362" i="160"/>
  <c r="N361" i="160"/>
  <c r="N360" i="160"/>
  <c r="N359" i="160"/>
  <c r="N358" i="160"/>
  <c r="N357" i="160"/>
  <c r="N356" i="160"/>
  <c r="N355" i="160"/>
  <c r="N354" i="160"/>
  <c r="N353" i="160"/>
  <c r="N352" i="160"/>
  <c r="N351" i="160"/>
  <c r="N350" i="160"/>
  <c r="N349" i="160"/>
  <c r="N348" i="160"/>
  <c r="N347" i="160"/>
  <c r="N346" i="160"/>
  <c r="N345" i="160"/>
  <c r="N344" i="160"/>
  <c r="N343" i="160"/>
  <c r="N342" i="160"/>
  <c r="N341" i="160"/>
  <c r="N340" i="160"/>
  <c r="N339" i="160"/>
  <c r="N338" i="160"/>
  <c r="N337" i="160"/>
  <c r="N336" i="160"/>
  <c r="N335" i="160"/>
  <c r="N334" i="160"/>
  <c r="N333" i="160"/>
  <c r="N332" i="160"/>
  <c r="N331" i="160"/>
  <c r="N330" i="160"/>
  <c r="N329" i="160"/>
  <c r="N328" i="160"/>
  <c r="N327" i="160"/>
  <c r="N326" i="160"/>
  <c r="N325" i="160"/>
  <c r="N324" i="160"/>
  <c r="N323" i="160"/>
  <c r="N322" i="160"/>
  <c r="N321" i="160"/>
  <c r="N320" i="160"/>
  <c r="N319" i="160"/>
  <c r="N318" i="160"/>
  <c r="N317" i="160"/>
  <c r="N316" i="160"/>
  <c r="N315" i="160"/>
  <c r="N314" i="160"/>
  <c r="N313" i="160"/>
  <c r="N312" i="160"/>
  <c r="N311" i="160"/>
  <c r="N310" i="160"/>
  <c r="N309" i="160"/>
  <c r="N308" i="160"/>
  <c r="N307" i="160"/>
  <c r="N306" i="160"/>
  <c r="N305" i="160"/>
  <c r="N304" i="160"/>
  <c r="N303" i="160"/>
  <c r="N302" i="160"/>
  <c r="N301" i="160"/>
  <c r="N300" i="160"/>
  <c r="N299" i="160"/>
  <c r="N298" i="160"/>
  <c r="N297" i="160"/>
  <c r="N296" i="160"/>
  <c r="N295" i="160"/>
  <c r="N294" i="160"/>
  <c r="N293" i="160"/>
  <c r="N292" i="160"/>
  <c r="N291" i="160"/>
  <c r="N290" i="160"/>
  <c r="N289" i="160"/>
  <c r="N288" i="160"/>
  <c r="N287" i="160"/>
  <c r="N286" i="160"/>
  <c r="N285" i="160"/>
  <c r="N284" i="160"/>
  <c r="N283" i="160"/>
  <c r="N282" i="160"/>
  <c r="N281" i="160"/>
  <c r="N280" i="160"/>
  <c r="N279" i="160"/>
  <c r="N278" i="160"/>
  <c r="N277" i="160"/>
  <c r="N276" i="160"/>
  <c r="N275" i="160"/>
  <c r="N274" i="160"/>
  <c r="N273" i="160"/>
  <c r="N272" i="160"/>
  <c r="N271" i="160"/>
  <c r="N270" i="160"/>
  <c r="N269" i="160"/>
  <c r="N268" i="160"/>
  <c r="N267" i="160"/>
  <c r="N266" i="160"/>
  <c r="N265" i="160"/>
  <c r="N264" i="160"/>
  <c r="N263" i="160"/>
  <c r="N262" i="160"/>
  <c r="N261" i="160"/>
  <c r="N260" i="160"/>
  <c r="N259" i="160"/>
  <c r="N258" i="160"/>
  <c r="N257" i="160"/>
  <c r="N256" i="160"/>
  <c r="N255" i="160"/>
  <c r="N254" i="160"/>
  <c r="N253" i="160"/>
  <c r="N252" i="160"/>
  <c r="N251" i="160"/>
  <c r="N250" i="160"/>
  <c r="N249" i="160"/>
  <c r="N248" i="160"/>
  <c r="N247" i="160"/>
  <c r="N246" i="160"/>
  <c r="N245" i="160"/>
  <c r="N244" i="160"/>
  <c r="N243" i="160"/>
  <c r="N242" i="160"/>
  <c r="N241" i="160"/>
  <c r="N240" i="160"/>
  <c r="N239" i="160"/>
  <c r="N238" i="160"/>
  <c r="N237" i="160"/>
  <c r="N236" i="160"/>
  <c r="N235" i="160"/>
  <c r="N234" i="160"/>
  <c r="N233" i="160"/>
  <c r="N232" i="160"/>
  <c r="N231" i="160"/>
  <c r="N230" i="160"/>
  <c r="N229" i="160"/>
  <c r="N228" i="160"/>
  <c r="N227" i="160"/>
  <c r="N226" i="160"/>
  <c r="N225" i="160"/>
  <c r="N224" i="160"/>
  <c r="N223" i="160"/>
  <c r="N222" i="160"/>
  <c r="N221" i="160"/>
  <c r="N220" i="160"/>
  <c r="N219" i="160"/>
  <c r="N218" i="160"/>
  <c r="N217" i="160"/>
  <c r="N216" i="160"/>
  <c r="N215" i="160"/>
  <c r="N214" i="160"/>
  <c r="N213" i="160"/>
  <c r="N212" i="160"/>
  <c r="N211" i="160"/>
  <c r="N210" i="160"/>
  <c r="N209" i="160"/>
  <c r="N208" i="160"/>
  <c r="N207" i="160"/>
  <c r="N206" i="160"/>
  <c r="N205" i="160"/>
  <c r="N204" i="160"/>
  <c r="N203" i="160"/>
  <c r="N202" i="160"/>
  <c r="N201" i="160"/>
  <c r="N200" i="160"/>
  <c r="N199" i="160"/>
  <c r="N198" i="160"/>
  <c r="N197" i="160"/>
  <c r="N196" i="160"/>
  <c r="N195" i="160"/>
  <c r="N194" i="160"/>
  <c r="N193" i="160"/>
  <c r="N192" i="160"/>
  <c r="N191" i="160"/>
  <c r="N190" i="160"/>
  <c r="N189" i="160"/>
  <c r="N188" i="160"/>
  <c r="N187" i="160"/>
  <c r="N186" i="160"/>
  <c r="N185" i="160"/>
  <c r="N184" i="160"/>
  <c r="N183" i="160"/>
  <c r="N182" i="160"/>
  <c r="N181" i="160"/>
  <c r="N180" i="160"/>
  <c r="N179" i="160"/>
  <c r="N178" i="160"/>
  <c r="N177" i="160"/>
  <c r="N176" i="160"/>
  <c r="N175" i="160"/>
  <c r="N174" i="160"/>
  <c r="N173" i="160"/>
  <c r="N172" i="160"/>
  <c r="N171" i="160"/>
  <c r="N170" i="160"/>
  <c r="N169" i="160"/>
  <c r="N168" i="160"/>
  <c r="N167" i="160"/>
  <c r="N166" i="160"/>
  <c r="N165" i="160"/>
  <c r="N164" i="160"/>
  <c r="N163" i="160"/>
  <c r="N162" i="160"/>
  <c r="N161" i="160"/>
  <c r="N160" i="160"/>
  <c r="N159" i="160"/>
  <c r="N158" i="160"/>
  <c r="N157" i="160"/>
  <c r="N156" i="160"/>
  <c r="N155" i="160"/>
  <c r="N154" i="160"/>
  <c r="N153" i="160"/>
  <c r="N152" i="160"/>
  <c r="N151" i="160"/>
  <c r="N150" i="160"/>
  <c r="N149" i="160"/>
  <c r="N148" i="160"/>
  <c r="N147" i="160"/>
  <c r="N146" i="160"/>
  <c r="N145" i="160"/>
  <c r="N144" i="160"/>
  <c r="N143" i="160"/>
  <c r="N142" i="160"/>
  <c r="N141" i="160"/>
  <c r="N140" i="160"/>
  <c r="N139" i="160"/>
  <c r="N138" i="160"/>
  <c r="N137" i="160"/>
  <c r="N136" i="160"/>
  <c r="N135" i="160"/>
  <c r="N134" i="160"/>
  <c r="N133" i="160"/>
  <c r="N132" i="160"/>
  <c r="N131" i="160"/>
  <c r="N130" i="160"/>
  <c r="N129" i="160"/>
  <c r="N128" i="160"/>
  <c r="N127" i="160"/>
  <c r="N126" i="160"/>
  <c r="N125" i="160"/>
  <c r="N124" i="160"/>
  <c r="N123" i="160"/>
  <c r="N122" i="160"/>
  <c r="N121" i="160"/>
  <c r="N120" i="160"/>
  <c r="N119" i="160"/>
  <c r="N118" i="160"/>
  <c r="N117" i="160"/>
  <c r="N116" i="160"/>
  <c r="N115" i="160"/>
  <c r="N114" i="160"/>
  <c r="N113" i="160"/>
  <c r="N112" i="160"/>
  <c r="N111" i="160"/>
  <c r="N110" i="160"/>
  <c r="N109" i="160"/>
  <c r="N108" i="160"/>
  <c r="N107" i="160"/>
  <c r="N106" i="160"/>
  <c r="N105" i="160"/>
  <c r="N104" i="160"/>
  <c r="N103" i="160"/>
  <c r="N102" i="160"/>
  <c r="N101" i="160"/>
  <c r="N100" i="160"/>
  <c r="N99" i="160"/>
  <c r="N98" i="160"/>
  <c r="N97" i="160"/>
  <c r="N96" i="160"/>
  <c r="N95" i="160"/>
  <c r="N94" i="160"/>
  <c r="N93" i="160"/>
  <c r="N92" i="160"/>
  <c r="N91" i="160"/>
  <c r="N90" i="160"/>
  <c r="N89" i="160"/>
  <c r="N88" i="160"/>
  <c r="N87" i="160"/>
  <c r="N86" i="160"/>
  <c r="N85" i="160"/>
  <c r="N84" i="160"/>
  <c r="N83" i="160"/>
  <c r="N82" i="160"/>
  <c r="N81" i="160"/>
  <c r="N80" i="160"/>
  <c r="N79" i="160"/>
  <c r="N78" i="160"/>
  <c r="N77" i="160"/>
  <c r="N76" i="160"/>
  <c r="N75" i="160"/>
  <c r="N74" i="160"/>
  <c r="N73" i="160"/>
  <c r="N72" i="160"/>
  <c r="N71" i="160"/>
  <c r="N70" i="160"/>
  <c r="N69" i="160"/>
  <c r="N68" i="160"/>
  <c r="N67" i="160"/>
  <c r="N66" i="160"/>
  <c r="N65" i="160"/>
  <c r="N64" i="160"/>
  <c r="N63" i="160"/>
  <c r="N62" i="160"/>
  <c r="N61" i="160"/>
  <c r="N60" i="160"/>
  <c r="N59" i="160"/>
  <c r="N58" i="160"/>
  <c r="N57" i="160"/>
  <c r="N56" i="160"/>
  <c r="N55" i="160"/>
  <c r="N54" i="160"/>
  <c r="N53" i="160"/>
  <c r="N52" i="160"/>
  <c r="N51" i="160"/>
  <c r="N50" i="160"/>
  <c r="N49" i="160"/>
  <c r="N48" i="160"/>
  <c r="N47" i="160"/>
  <c r="N46" i="160"/>
  <c r="N45" i="160"/>
  <c r="N44" i="160"/>
  <c r="N43" i="160"/>
  <c r="N42" i="160"/>
  <c r="N41" i="160"/>
  <c r="N40" i="160"/>
  <c r="N39" i="160"/>
  <c r="N38" i="160"/>
  <c r="N37" i="160"/>
  <c r="N36" i="160"/>
  <c r="N35" i="160"/>
  <c r="N34" i="160"/>
  <c r="N33" i="160"/>
  <c r="N32" i="160"/>
  <c r="N31" i="160"/>
  <c r="N30" i="160"/>
  <c r="N29" i="160"/>
  <c r="N28" i="160"/>
  <c r="N27" i="160"/>
  <c r="N26" i="160"/>
  <c r="N25" i="160"/>
  <c r="N24" i="160"/>
  <c r="N23" i="160"/>
  <c r="N22" i="160"/>
  <c r="N21" i="160"/>
  <c r="N20" i="160"/>
  <c r="N17" i="160"/>
  <c r="N16" i="160"/>
  <c r="N15" i="160"/>
  <c r="N14" i="160"/>
  <c r="N13" i="160"/>
  <c r="N12" i="160"/>
  <c r="N11" i="160"/>
  <c r="N10" i="160"/>
  <c r="N9" i="160"/>
  <c r="N8" i="160"/>
  <c r="J1029" i="160"/>
  <c r="J1028" i="160"/>
  <c r="J1027" i="160"/>
  <c r="J1026" i="160"/>
  <c r="J1025" i="160"/>
  <c r="J1024" i="160"/>
  <c r="J1023" i="160"/>
  <c r="J1022" i="160"/>
  <c r="J1021" i="160"/>
  <c r="J1020" i="160"/>
  <c r="J1019" i="160"/>
  <c r="J1018" i="160"/>
  <c r="J1017" i="160"/>
  <c r="J1016" i="160"/>
  <c r="J1015" i="160"/>
  <c r="J1014" i="160"/>
  <c r="J1013" i="160"/>
  <c r="J1012" i="160"/>
  <c r="J1011" i="160"/>
  <c r="J1010" i="160"/>
  <c r="J1009" i="160"/>
  <c r="J1008" i="160"/>
  <c r="J1007" i="160"/>
  <c r="J1006" i="160"/>
  <c r="J1005" i="160"/>
  <c r="J1004" i="160"/>
  <c r="J1003" i="160"/>
  <c r="J1002" i="160"/>
  <c r="J1001" i="160"/>
  <c r="J1000" i="160"/>
  <c r="J999" i="160"/>
  <c r="J998" i="160"/>
  <c r="J997" i="160"/>
  <c r="J996" i="160"/>
  <c r="J995" i="160"/>
  <c r="J994" i="160"/>
  <c r="J993" i="160"/>
  <c r="J992" i="160"/>
  <c r="J991" i="160"/>
  <c r="J990" i="160"/>
  <c r="J989" i="160"/>
  <c r="J988" i="160"/>
  <c r="J987" i="160"/>
  <c r="J986" i="160"/>
  <c r="J985" i="160"/>
  <c r="J984" i="160"/>
  <c r="J983" i="160"/>
  <c r="J982" i="160"/>
  <c r="J981" i="160"/>
  <c r="J980" i="160"/>
  <c r="J979" i="160"/>
  <c r="J978" i="160"/>
  <c r="J977" i="160"/>
  <c r="J976" i="160"/>
  <c r="J975" i="160"/>
  <c r="J974" i="160"/>
  <c r="J973" i="160"/>
  <c r="J972" i="160"/>
  <c r="J971" i="160"/>
  <c r="J970" i="160"/>
  <c r="J969" i="160"/>
  <c r="J968" i="160"/>
  <c r="J967" i="160"/>
  <c r="J966" i="160"/>
  <c r="J965" i="160"/>
  <c r="J964" i="160"/>
  <c r="J963" i="160"/>
  <c r="J962" i="160"/>
  <c r="J961" i="160"/>
  <c r="J960" i="160"/>
  <c r="J959" i="160"/>
  <c r="J958" i="160"/>
  <c r="J957" i="160"/>
  <c r="J956" i="160"/>
  <c r="J955" i="160"/>
  <c r="J954" i="160"/>
  <c r="J953" i="160"/>
  <c r="J952" i="160"/>
  <c r="J951" i="160"/>
  <c r="J950" i="160"/>
  <c r="J949" i="160"/>
  <c r="J948" i="160"/>
  <c r="J947" i="160"/>
  <c r="J946" i="160"/>
  <c r="J945" i="160"/>
  <c r="J944" i="160"/>
  <c r="J943" i="160"/>
  <c r="J942" i="160"/>
  <c r="J941" i="160"/>
  <c r="J940" i="160"/>
  <c r="J939" i="160"/>
  <c r="J938" i="160"/>
  <c r="J937" i="160"/>
  <c r="J936" i="160"/>
  <c r="J935" i="160"/>
  <c r="J934" i="160"/>
  <c r="J933" i="160"/>
  <c r="J932" i="160"/>
  <c r="J931" i="160"/>
  <c r="J930" i="160"/>
  <c r="J929" i="160"/>
  <c r="J928" i="160"/>
  <c r="J927" i="160"/>
  <c r="J926" i="160"/>
  <c r="J925" i="160"/>
  <c r="J924" i="160"/>
  <c r="J923" i="160"/>
  <c r="J922" i="160"/>
  <c r="J921" i="160"/>
  <c r="J920" i="160"/>
  <c r="J919" i="160"/>
  <c r="J918" i="160"/>
  <c r="J917" i="160"/>
  <c r="J916" i="160"/>
  <c r="J915" i="160"/>
  <c r="J914" i="160"/>
  <c r="J913" i="160"/>
  <c r="J912" i="160"/>
  <c r="J911" i="160"/>
  <c r="J910" i="160"/>
  <c r="J909" i="160"/>
  <c r="J908" i="160"/>
  <c r="J907" i="160"/>
  <c r="J906" i="160"/>
  <c r="J905" i="160"/>
  <c r="J904" i="160"/>
  <c r="J903" i="160"/>
  <c r="J902" i="160"/>
  <c r="J901" i="160"/>
  <c r="J900" i="160"/>
  <c r="J899" i="160"/>
  <c r="J898" i="160"/>
  <c r="J897" i="160"/>
  <c r="J896" i="160"/>
  <c r="J895" i="160"/>
  <c r="J894" i="160"/>
  <c r="J893" i="160"/>
  <c r="J892" i="160"/>
  <c r="J891" i="160"/>
  <c r="J890" i="160"/>
  <c r="J889" i="160"/>
  <c r="J888" i="160"/>
  <c r="J887" i="160"/>
  <c r="J886" i="160"/>
  <c r="J885" i="160"/>
  <c r="J884" i="160"/>
  <c r="J883" i="160"/>
  <c r="J882" i="160"/>
  <c r="J881" i="160"/>
  <c r="J880" i="160"/>
  <c r="J879" i="160"/>
  <c r="J878" i="160"/>
  <c r="J877" i="160"/>
  <c r="J876" i="160"/>
  <c r="J875" i="160"/>
  <c r="J874" i="160"/>
  <c r="J873" i="160"/>
  <c r="J872" i="160"/>
  <c r="J871" i="160"/>
  <c r="J870" i="160"/>
  <c r="J869" i="160"/>
  <c r="J868" i="160"/>
  <c r="J867" i="160"/>
  <c r="J866" i="160"/>
  <c r="J865" i="160"/>
  <c r="J864" i="160"/>
  <c r="J863" i="160"/>
  <c r="J862" i="160"/>
  <c r="J861" i="160"/>
  <c r="J860" i="160"/>
  <c r="J859" i="160"/>
  <c r="J858" i="160"/>
  <c r="J857" i="160"/>
  <c r="J856" i="160"/>
  <c r="J855" i="160"/>
  <c r="J854" i="160"/>
  <c r="J853" i="160"/>
  <c r="J852" i="160"/>
  <c r="J851" i="160"/>
  <c r="J850" i="160"/>
  <c r="J849" i="160"/>
  <c r="J848" i="160"/>
  <c r="J847" i="160"/>
  <c r="J846" i="160"/>
  <c r="J845" i="160"/>
  <c r="J844" i="160"/>
  <c r="J843" i="160"/>
  <c r="J842" i="160"/>
  <c r="J841" i="160"/>
  <c r="J840" i="160"/>
  <c r="J839" i="160"/>
  <c r="J838" i="160"/>
  <c r="J837" i="160"/>
  <c r="J836" i="160"/>
  <c r="J835" i="160"/>
  <c r="J834" i="160"/>
  <c r="J833" i="160"/>
  <c r="J832" i="160"/>
  <c r="J831" i="160"/>
  <c r="J830" i="160"/>
  <c r="J829" i="160"/>
  <c r="J828" i="160"/>
  <c r="J827" i="160"/>
  <c r="J826" i="160"/>
  <c r="J825" i="160"/>
  <c r="J824" i="160"/>
  <c r="J823" i="160"/>
  <c r="J822" i="160"/>
  <c r="J821" i="160"/>
  <c r="J820" i="160"/>
  <c r="J819" i="160"/>
  <c r="J818" i="160"/>
  <c r="J817" i="160"/>
  <c r="J816" i="160"/>
  <c r="J815" i="160"/>
  <c r="J814" i="160"/>
  <c r="J813" i="160"/>
  <c r="J812" i="160"/>
  <c r="J811" i="160"/>
  <c r="J810" i="160"/>
  <c r="J809" i="160"/>
  <c r="J808" i="160"/>
  <c r="J807" i="160"/>
  <c r="J806" i="160"/>
  <c r="J805" i="160"/>
  <c r="J804" i="160"/>
  <c r="J803" i="160"/>
  <c r="J802" i="160"/>
  <c r="J801" i="160"/>
  <c r="J800" i="160"/>
  <c r="J799" i="160"/>
  <c r="J798" i="160"/>
  <c r="J797" i="160"/>
  <c r="J796" i="160"/>
  <c r="J795" i="160"/>
  <c r="J794" i="160"/>
  <c r="J793" i="160"/>
  <c r="J792" i="160"/>
  <c r="J791" i="160"/>
  <c r="J790" i="160"/>
  <c r="J789" i="160"/>
  <c r="J788" i="160"/>
  <c r="J787" i="160"/>
  <c r="J786" i="160"/>
  <c r="J785" i="160"/>
  <c r="J784" i="160"/>
  <c r="J783" i="160"/>
  <c r="J782" i="160"/>
  <c r="J781" i="160"/>
  <c r="J780" i="160"/>
  <c r="J779" i="160"/>
  <c r="J778" i="160"/>
  <c r="J777" i="160"/>
  <c r="J776" i="160"/>
  <c r="J775" i="160"/>
  <c r="J774" i="160"/>
  <c r="J773" i="160"/>
  <c r="J772" i="160"/>
  <c r="J771" i="160"/>
  <c r="J770" i="160"/>
  <c r="J769" i="160"/>
  <c r="J768" i="160"/>
  <c r="J767" i="160"/>
  <c r="J766" i="160"/>
  <c r="J765" i="160"/>
  <c r="J764" i="160"/>
  <c r="J763" i="160"/>
  <c r="J762" i="160"/>
  <c r="J761" i="160"/>
  <c r="J760" i="160"/>
  <c r="J759" i="160"/>
  <c r="J758" i="160"/>
  <c r="J757" i="160"/>
  <c r="J756" i="160"/>
  <c r="J755" i="160"/>
  <c r="J754" i="160"/>
  <c r="J753" i="160"/>
  <c r="J752" i="160"/>
  <c r="J751" i="160"/>
  <c r="J750" i="160"/>
  <c r="J749" i="160"/>
  <c r="J748" i="160"/>
  <c r="J747" i="160"/>
  <c r="J746" i="160"/>
  <c r="J745" i="160"/>
  <c r="J744" i="160"/>
  <c r="J743" i="160"/>
  <c r="J742" i="160"/>
  <c r="J741" i="160"/>
  <c r="J740" i="160"/>
  <c r="J739" i="160"/>
  <c r="J738" i="160"/>
  <c r="J737" i="160"/>
  <c r="J736" i="160"/>
  <c r="J735" i="160"/>
  <c r="J734" i="160"/>
  <c r="J733" i="160"/>
  <c r="J732" i="160"/>
  <c r="J731" i="160"/>
  <c r="J730" i="160"/>
  <c r="J729" i="160"/>
  <c r="J728" i="160"/>
  <c r="J727" i="160"/>
  <c r="J726" i="160"/>
  <c r="J725" i="160"/>
  <c r="J724" i="160"/>
  <c r="J723" i="160"/>
  <c r="J722" i="160"/>
  <c r="J721" i="160"/>
  <c r="J720" i="160"/>
  <c r="J719" i="160"/>
  <c r="J718" i="160"/>
  <c r="J717" i="160"/>
  <c r="J716" i="160"/>
  <c r="J715" i="160"/>
  <c r="J714" i="160"/>
  <c r="J713" i="160"/>
  <c r="J712" i="160"/>
  <c r="J711" i="160"/>
  <c r="J710" i="160"/>
  <c r="J709" i="160"/>
  <c r="J708" i="160"/>
  <c r="J707" i="160"/>
  <c r="J706" i="160"/>
  <c r="J705" i="160"/>
  <c r="J704" i="160"/>
  <c r="J703" i="160"/>
  <c r="J702" i="160"/>
  <c r="J701" i="160"/>
  <c r="J700" i="160"/>
  <c r="J699" i="160"/>
  <c r="J698" i="160"/>
  <c r="J697" i="160"/>
  <c r="J696" i="160"/>
  <c r="J695" i="160"/>
  <c r="J694" i="160"/>
  <c r="J693" i="160"/>
  <c r="J692" i="160"/>
  <c r="J691" i="160"/>
  <c r="J690" i="160"/>
  <c r="J689" i="160"/>
  <c r="J688" i="160"/>
  <c r="J687" i="160"/>
  <c r="J686" i="160"/>
  <c r="J685" i="160"/>
  <c r="J684" i="160"/>
  <c r="J683" i="160"/>
  <c r="J682" i="160"/>
  <c r="J681" i="160"/>
  <c r="J680" i="160"/>
  <c r="J679" i="160"/>
  <c r="J678" i="160"/>
  <c r="J677" i="160"/>
  <c r="J676" i="160"/>
  <c r="J675" i="160"/>
  <c r="J674" i="160"/>
  <c r="J673" i="160"/>
  <c r="J672" i="160"/>
  <c r="J671" i="160"/>
  <c r="J670" i="160"/>
  <c r="J669" i="160"/>
  <c r="J668" i="160"/>
  <c r="J667" i="160"/>
  <c r="J666" i="160"/>
  <c r="J665" i="160"/>
  <c r="J664" i="160"/>
  <c r="J663" i="160"/>
  <c r="J662" i="160"/>
  <c r="J661" i="160"/>
  <c r="J660" i="160"/>
  <c r="J659" i="160"/>
  <c r="J658" i="160"/>
  <c r="J657" i="160"/>
  <c r="J656" i="160"/>
  <c r="J655" i="160"/>
  <c r="J654" i="160"/>
  <c r="J653" i="160"/>
  <c r="J652" i="160"/>
  <c r="J651" i="160"/>
  <c r="J650" i="160"/>
  <c r="J649" i="160"/>
  <c r="J648" i="160"/>
  <c r="J647" i="160"/>
  <c r="J646" i="160"/>
  <c r="J645" i="160"/>
  <c r="J644" i="160"/>
  <c r="J643" i="160"/>
  <c r="J642" i="160"/>
  <c r="J641" i="160"/>
  <c r="J640" i="160"/>
  <c r="J639" i="160"/>
  <c r="J638" i="160"/>
  <c r="J637" i="160"/>
  <c r="J636" i="160"/>
  <c r="J635" i="160"/>
  <c r="J634" i="160"/>
  <c r="J633" i="160"/>
  <c r="J632" i="160"/>
  <c r="J631" i="160"/>
  <c r="J630" i="160"/>
  <c r="J629" i="160"/>
  <c r="J628" i="160"/>
  <c r="J627" i="160"/>
  <c r="J626" i="160"/>
  <c r="J625" i="160"/>
  <c r="J624" i="160"/>
  <c r="J623" i="160"/>
  <c r="J622" i="160"/>
  <c r="J621" i="160"/>
  <c r="J620" i="160"/>
  <c r="J619" i="160"/>
  <c r="J618" i="160"/>
  <c r="J617" i="160"/>
  <c r="J616" i="160"/>
  <c r="J615" i="160"/>
  <c r="J614" i="160"/>
  <c r="J613" i="160"/>
  <c r="J612" i="160"/>
  <c r="J611" i="160"/>
  <c r="J610" i="160"/>
  <c r="J609" i="160"/>
  <c r="J608" i="160"/>
  <c r="J607" i="160"/>
  <c r="J606" i="160"/>
  <c r="J605" i="160"/>
  <c r="J604" i="160"/>
  <c r="J603" i="160"/>
  <c r="J602" i="160"/>
  <c r="J601" i="160"/>
  <c r="J600" i="160"/>
  <c r="J599" i="160"/>
  <c r="J598" i="160"/>
  <c r="J597" i="160"/>
  <c r="J596" i="160"/>
  <c r="J595" i="160"/>
  <c r="J594" i="160"/>
  <c r="J593" i="160"/>
  <c r="J592" i="160"/>
  <c r="J591" i="160"/>
  <c r="J590" i="160"/>
  <c r="J589" i="160"/>
  <c r="J588" i="160"/>
  <c r="J587" i="160"/>
  <c r="J586" i="160"/>
  <c r="J585" i="160"/>
  <c r="J584" i="160"/>
  <c r="J583" i="160"/>
  <c r="J582" i="160"/>
  <c r="J581" i="160"/>
  <c r="J580" i="160"/>
  <c r="J579" i="160"/>
  <c r="J578" i="160"/>
  <c r="J577" i="160"/>
  <c r="J576" i="160"/>
  <c r="J575" i="160"/>
  <c r="J574" i="160"/>
  <c r="J573" i="160"/>
  <c r="J572" i="160"/>
  <c r="J571" i="160"/>
  <c r="J570" i="160"/>
  <c r="J569" i="160"/>
  <c r="J568" i="160"/>
  <c r="J567" i="160"/>
  <c r="J566" i="160"/>
  <c r="J565" i="160"/>
  <c r="J564" i="160"/>
  <c r="J563" i="160"/>
  <c r="J562" i="160"/>
  <c r="J561" i="160"/>
  <c r="J560" i="160"/>
  <c r="J559" i="160"/>
  <c r="J558" i="160"/>
  <c r="J557" i="160"/>
  <c r="J556" i="160"/>
  <c r="J555" i="160"/>
  <c r="J554" i="160"/>
  <c r="J553" i="160"/>
  <c r="J552" i="160"/>
  <c r="J551" i="160"/>
  <c r="J550" i="160"/>
  <c r="J549" i="160"/>
  <c r="J548" i="160"/>
  <c r="J547" i="160"/>
  <c r="J546" i="160"/>
  <c r="J545" i="160"/>
  <c r="J544" i="160"/>
  <c r="J543" i="160"/>
  <c r="J542" i="160"/>
  <c r="J541" i="160"/>
  <c r="J540" i="160"/>
  <c r="J539" i="160"/>
  <c r="J538" i="160"/>
  <c r="J537" i="160"/>
  <c r="J536" i="160"/>
  <c r="J535" i="160"/>
  <c r="J534" i="160"/>
  <c r="J533" i="160"/>
  <c r="J532" i="160"/>
  <c r="J531" i="160"/>
  <c r="J530" i="160"/>
  <c r="J529" i="160"/>
  <c r="J528" i="160"/>
  <c r="J527" i="160"/>
  <c r="J526" i="160"/>
  <c r="J525" i="160"/>
  <c r="J524" i="160"/>
  <c r="J523" i="160"/>
  <c r="J522" i="160"/>
  <c r="J521" i="160"/>
  <c r="J520" i="160"/>
  <c r="J519" i="160"/>
  <c r="J518" i="160"/>
  <c r="J517" i="160"/>
  <c r="J516" i="160"/>
  <c r="J515" i="160"/>
  <c r="J514" i="160"/>
  <c r="J513" i="160"/>
  <c r="J512" i="160"/>
  <c r="J511" i="160"/>
  <c r="J510" i="160"/>
  <c r="J509" i="160"/>
  <c r="J508" i="160"/>
  <c r="J507" i="160"/>
  <c r="J506" i="160"/>
  <c r="J505" i="160"/>
  <c r="J504" i="160"/>
  <c r="J503" i="160"/>
  <c r="J502" i="160"/>
  <c r="J501" i="160"/>
  <c r="J500" i="160"/>
  <c r="J499" i="160"/>
  <c r="J498" i="160"/>
  <c r="J497" i="160"/>
  <c r="J496" i="160"/>
  <c r="J495" i="160"/>
  <c r="J494" i="160"/>
  <c r="J493" i="160"/>
  <c r="J492" i="160"/>
  <c r="J491" i="160"/>
  <c r="J490" i="160"/>
  <c r="J489" i="160"/>
  <c r="J488" i="160"/>
  <c r="J487" i="160"/>
  <c r="J486" i="160"/>
  <c r="J485" i="160"/>
  <c r="J484" i="160"/>
  <c r="J483" i="160"/>
  <c r="J482" i="160"/>
  <c r="J481" i="160"/>
  <c r="J480" i="160"/>
  <c r="J479" i="160"/>
  <c r="J478" i="160"/>
  <c r="J477" i="160"/>
  <c r="J476" i="160"/>
  <c r="J475" i="160"/>
  <c r="J474" i="160"/>
  <c r="J473" i="160"/>
  <c r="J472" i="160"/>
  <c r="J471" i="160"/>
  <c r="J470" i="160"/>
  <c r="J469" i="160"/>
  <c r="J468" i="160"/>
  <c r="J467" i="160"/>
  <c r="J466" i="160"/>
  <c r="J465" i="160"/>
  <c r="J464" i="160"/>
  <c r="J463" i="160"/>
  <c r="J462" i="160"/>
  <c r="J461" i="160"/>
  <c r="J460" i="160"/>
  <c r="J459" i="160"/>
  <c r="J458" i="160"/>
  <c r="J457" i="160"/>
  <c r="J456" i="160"/>
  <c r="J455" i="160"/>
  <c r="J454" i="160"/>
  <c r="J453" i="160"/>
  <c r="J452" i="160"/>
  <c r="J451" i="160"/>
  <c r="J450" i="160"/>
  <c r="J449" i="160"/>
  <c r="J448" i="160"/>
  <c r="J447" i="160"/>
  <c r="J446" i="160"/>
  <c r="J445" i="160"/>
  <c r="J444" i="160"/>
  <c r="J443" i="160"/>
  <c r="J442" i="160"/>
  <c r="J441" i="160"/>
  <c r="J440" i="160"/>
  <c r="J439" i="160"/>
  <c r="J438" i="160"/>
  <c r="J437" i="160"/>
  <c r="J436" i="160"/>
  <c r="J435" i="160"/>
  <c r="J434" i="160"/>
  <c r="J433" i="160"/>
  <c r="J432" i="160"/>
  <c r="J431" i="160"/>
  <c r="J430" i="160"/>
  <c r="J429" i="160"/>
  <c r="J428" i="160"/>
  <c r="J427" i="160"/>
  <c r="J426" i="160"/>
  <c r="J425" i="160"/>
  <c r="J424" i="160"/>
  <c r="J423" i="160"/>
  <c r="J422" i="160"/>
  <c r="J421" i="160"/>
  <c r="J420" i="160"/>
  <c r="J419" i="160"/>
  <c r="J418" i="160"/>
  <c r="J417" i="160"/>
  <c r="J416" i="160"/>
  <c r="J415" i="160"/>
  <c r="J414" i="160"/>
  <c r="J413" i="160"/>
  <c r="J412" i="160"/>
  <c r="J411" i="160"/>
  <c r="J410" i="160"/>
  <c r="J409" i="160"/>
  <c r="J408" i="160"/>
  <c r="J407" i="160"/>
  <c r="J406" i="160"/>
  <c r="J405" i="160"/>
  <c r="J404" i="160"/>
  <c r="J403" i="160"/>
  <c r="J402" i="160"/>
  <c r="J401" i="160"/>
  <c r="J400" i="160"/>
  <c r="J399" i="160"/>
  <c r="J398" i="160"/>
  <c r="J397" i="160"/>
  <c r="J396" i="160"/>
  <c r="J395" i="160"/>
  <c r="J394" i="160"/>
  <c r="J393" i="160"/>
  <c r="J392" i="160"/>
  <c r="J391" i="160"/>
  <c r="J390" i="160"/>
  <c r="J389" i="160"/>
  <c r="J388" i="160"/>
  <c r="J387" i="160"/>
  <c r="J386" i="160"/>
  <c r="J385" i="160"/>
  <c r="J384" i="160"/>
  <c r="J383" i="160"/>
  <c r="J382" i="160"/>
  <c r="J381" i="160"/>
  <c r="J380" i="160"/>
  <c r="J379" i="160"/>
  <c r="J378" i="160"/>
  <c r="J377" i="160"/>
  <c r="J376" i="160"/>
  <c r="J375" i="160"/>
  <c r="J374" i="160"/>
  <c r="J373" i="160"/>
  <c r="J372" i="160"/>
  <c r="J371" i="160"/>
  <c r="J370" i="160"/>
  <c r="J369" i="160"/>
  <c r="J368" i="160"/>
  <c r="J367" i="160"/>
  <c r="J366" i="160"/>
  <c r="J365" i="160"/>
  <c r="J364" i="160"/>
  <c r="J363" i="160"/>
  <c r="J362" i="160"/>
  <c r="J361" i="160"/>
  <c r="J360" i="160"/>
  <c r="J359" i="160"/>
  <c r="J358" i="160"/>
  <c r="J357" i="160"/>
  <c r="J356" i="160"/>
  <c r="J355" i="160"/>
  <c r="J354" i="160"/>
  <c r="J353" i="160"/>
  <c r="J352" i="160"/>
  <c r="J351" i="160"/>
  <c r="J350" i="160"/>
  <c r="J349" i="160"/>
  <c r="J348" i="160"/>
  <c r="J347" i="160"/>
  <c r="J346" i="160"/>
  <c r="J345" i="160"/>
  <c r="J344" i="160"/>
  <c r="J343" i="160"/>
  <c r="J342" i="160"/>
  <c r="J341" i="160"/>
  <c r="J340" i="160"/>
  <c r="J339" i="160"/>
  <c r="J338" i="160"/>
  <c r="J337" i="160"/>
  <c r="J336" i="160"/>
  <c r="J335" i="160"/>
  <c r="J334" i="160"/>
  <c r="J333" i="160"/>
  <c r="J332" i="160"/>
  <c r="J331" i="160"/>
  <c r="J330" i="160"/>
  <c r="J329" i="160"/>
  <c r="J328" i="160"/>
  <c r="J327" i="160"/>
  <c r="J326" i="160"/>
  <c r="J325" i="160"/>
  <c r="J324" i="160"/>
  <c r="J323" i="160"/>
  <c r="J322" i="160"/>
  <c r="J321" i="160"/>
  <c r="J320" i="160"/>
  <c r="J319" i="160"/>
  <c r="J318" i="160"/>
  <c r="J317" i="160"/>
  <c r="J316" i="160"/>
  <c r="J315" i="160"/>
  <c r="J314" i="160"/>
  <c r="J313" i="160"/>
  <c r="J312" i="160"/>
  <c r="J311" i="160"/>
  <c r="J310" i="160"/>
  <c r="J309" i="160"/>
  <c r="J308" i="160"/>
  <c r="J307" i="160"/>
  <c r="J306" i="160"/>
  <c r="J305" i="160"/>
  <c r="J304" i="160"/>
  <c r="J303" i="160"/>
  <c r="J302" i="160"/>
  <c r="J301" i="160"/>
  <c r="J300" i="160"/>
  <c r="J299" i="160"/>
  <c r="J298" i="160"/>
  <c r="J297" i="160"/>
  <c r="J296" i="160"/>
  <c r="J295" i="160"/>
  <c r="J294" i="160"/>
  <c r="J293" i="160"/>
  <c r="J292" i="160"/>
  <c r="J291" i="160"/>
  <c r="J290" i="160"/>
  <c r="J289" i="160"/>
  <c r="J288" i="160"/>
  <c r="J287" i="160"/>
  <c r="J286" i="160"/>
  <c r="J285" i="160"/>
  <c r="J284" i="160"/>
  <c r="J283" i="160"/>
  <c r="J282" i="160"/>
  <c r="J281" i="160"/>
  <c r="J280" i="160"/>
  <c r="J279" i="160"/>
  <c r="J278" i="160"/>
  <c r="J277" i="160"/>
  <c r="J276" i="160"/>
  <c r="J275" i="160"/>
  <c r="J274" i="160"/>
  <c r="J273" i="160"/>
  <c r="J272" i="160"/>
  <c r="J271" i="160"/>
  <c r="J270" i="160"/>
  <c r="J269" i="160"/>
  <c r="J268" i="160"/>
  <c r="J267" i="160"/>
  <c r="J266" i="160"/>
  <c r="J265" i="160"/>
  <c r="J264" i="160"/>
  <c r="J263" i="160"/>
  <c r="J262" i="160"/>
  <c r="J261" i="160"/>
  <c r="J260" i="160"/>
  <c r="J259" i="160"/>
  <c r="J258" i="160"/>
  <c r="J257" i="160"/>
  <c r="J256" i="160"/>
  <c r="J255" i="160"/>
  <c r="J254" i="160"/>
  <c r="J253" i="160"/>
  <c r="J252" i="160"/>
  <c r="J251" i="160"/>
  <c r="J250" i="160"/>
  <c r="J249" i="160"/>
  <c r="J248" i="160"/>
  <c r="J247" i="160"/>
  <c r="J246" i="160"/>
  <c r="J245" i="160"/>
  <c r="J244" i="160"/>
  <c r="J243" i="160"/>
  <c r="J242" i="160"/>
  <c r="J241" i="160"/>
  <c r="J240" i="160"/>
  <c r="J239" i="160"/>
  <c r="J238" i="160"/>
  <c r="J237" i="160"/>
  <c r="J236" i="160"/>
  <c r="J235" i="160"/>
  <c r="J234" i="160"/>
  <c r="J233" i="160"/>
  <c r="J232" i="160"/>
  <c r="J231" i="160"/>
  <c r="J230" i="160"/>
  <c r="J229" i="160"/>
  <c r="J228" i="160"/>
  <c r="J227" i="160"/>
  <c r="J226" i="160"/>
  <c r="J225" i="160"/>
  <c r="J224" i="160"/>
  <c r="J223" i="160"/>
  <c r="J222" i="160"/>
  <c r="J221" i="160"/>
  <c r="J220" i="160"/>
  <c r="J219" i="160"/>
  <c r="J218" i="160"/>
  <c r="J217" i="160"/>
  <c r="J216" i="160"/>
  <c r="J215" i="160"/>
  <c r="J214" i="160"/>
  <c r="J213" i="160"/>
  <c r="J212" i="160"/>
  <c r="J211" i="160"/>
  <c r="J210" i="160"/>
  <c r="J209" i="160"/>
  <c r="J208" i="160"/>
  <c r="J207" i="160"/>
  <c r="J206" i="160"/>
  <c r="J205" i="160"/>
  <c r="J204" i="160"/>
  <c r="J203" i="160"/>
  <c r="J202" i="160"/>
  <c r="J201" i="160"/>
  <c r="J200" i="160"/>
  <c r="J199" i="160"/>
  <c r="J198" i="160"/>
  <c r="J197" i="160"/>
  <c r="J196" i="160"/>
  <c r="J195" i="160"/>
  <c r="J194" i="160"/>
  <c r="J193" i="160"/>
  <c r="J192" i="160"/>
  <c r="J191" i="160"/>
  <c r="J190" i="160"/>
  <c r="J189" i="160"/>
  <c r="J188" i="160"/>
  <c r="J187" i="160"/>
  <c r="J186" i="160"/>
  <c r="J185" i="160"/>
  <c r="J184" i="160"/>
  <c r="J183" i="160"/>
  <c r="J182" i="160"/>
  <c r="J181" i="160"/>
  <c r="J180" i="160"/>
  <c r="J179" i="160"/>
  <c r="J178" i="160"/>
  <c r="J177" i="160"/>
  <c r="J176" i="160"/>
  <c r="J175" i="160"/>
  <c r="J174" i="160"/>
  <c r="J173" i="160"/>
  <c r="J172" i="160"/>
  <c r="J171" i="160"/>
  <c r="J170" i="160"/>
  <c r="J169" i="160"/>
  <c r="J168" i="160"/>
  <c r="J167" i="160"/>
  <c r="J166" i="160"/>
  <c r="J165" i="160"/>
  <c r="J164" i="160"/>
  <c r="J163" i="160"/>
  <c r="J162" i="160"/>
  <c r="J161" i="160"/>
  <c r="J160" i="160"/>
  <c r="J159" i="160"/>
  <c r="J158" i="160"/>
  <c r="J157" i="160"/>
  <c r="J156" i="160"/>
  <c r="J155" i="160"/>
  <c r="J154" i="160"/>
  <c r="J153" i="160"/>
  <c r="J152" i="160"/>
  <c r="J151" i="160"/>
  <c r="J150" i="160"/>
  <c r="J149" i="160"/>
  <c r="J148" i="160"/>
  <c r="J147" i="160"/>
  <c r="J146" i="160"/>
  <c r="J145" i="160"/>
  <c r="J144" i="160"/>
  <c r="J143" i="160"/>
  <c r="J142" i="160"/>
  <c r="J141" i="160"/>
  <c r="J140" i="160"/>
  <c r="J139" i="160"/>
  <c r="J138" i="160"/>
  <c r="J137" i="160"/>
  <c r="J136" i="160"/>
  <c r="J135" i="160"/>
  <c r="J134" i="160"/>
  <c r="J133" i="160"/>
  <c r="J132" i="160"/>
  <c r="J131" i="160"/>
  <c r="J130" i="160"/>
  <c r="J129" i="160"/>
  <c r="J128" i="160"/>
  <c r="J127" i="160"/>
  <c r="J126" i="160"/>
  <c r="J125" i="160"/>
  <c r="J124" i="160"/>
  <c r="J123" i="160"/>
  <c r="J122" i="160"/>
  <c r="J121" i="160"/>
  <c r="J120" i="160"/>
  <c r="J119" i="160"/>
  <c r="J118" i="160"/>
  <c r="J117" i="160"/>
  <c r="J116" i="160"/>
  <c r="J115" i="160"/>
  <c r="J114" i="160"/>
  <c r="J113" i="160"/>
  <c r="J112" i="160"/>
  <c r="J111" i="160"/>
  <c r="J110" i="160"/>
  <c r="J109" i="160"/>
  <c r="J108" i="160"/>
  <c r="J107" i="160"/>
  <c r="J106" i="160"/>
  <c r="J105" i="160"/>
  <c r="J104" i="160"/>
  <c r="J103" i="160"/>
  <c r="J102" i="160"/>
  <c r="J101" i="160"/>
  <c r="J100" i="160"/>
  <c r="J99" i="160"/>
  <c r="J98" i="160"/>
  <c r="J97" i="160"/>
  <c r="J96" i="160"/>
  <c r="J95" i="160"/>
  <c r="J94" i="160"/>
  <c r="J93" i="160"/>
  <c r="J92" i="160"/>
  <c r="J91" i="160"/>
  <c r="J90" i="160"/>
  <c r="J89" i="160"/>
  <c r="J88" i="160"/>
  <c r="J87" i="160"/>
  <c r="J86" i="160"/>
  <c r="J85" i="160"/>
  <c r="J84" i="160"/>
  <c r="J83" i="160"/>
  <c r="J82" i="160"/>
  <c r="J81" i="160"/>
  <c r="J80" i="160"/>
  <c r="J79" i="160"/>
  <c r="J78" i="160"/>
  <c r="J77" i="160"/>
  <c r="J76" i="160"/>
  <c r="J75" i="160"/>
  <c r="J74" i="160"/>
  <c r="J73" i="160"/>
  <c r="J72" i="160"/>
  <c r="J71" i="160"/>
  <c r="J70" i="160"/>
  <c r="J69" i="160"/>
  <c r="J68" i="160"/>
  <c r="J67" i="160"/>
  <c r="J66" i="160"/>
  <c r="J65" i="160"/>
  <c r="J64" i="160"/>
  <c r="J63" i="160"/>
  <c r="J62" i="160"/>
  <c r="J61" i="160"/>
  <c r="J60" i="160"/>
  <c r="J59" i="160"/>
  <c r="J58" i="160"/>
  <c r="J57" i="160"/>
  <c r="J56" i="160"/>
  <c r="J55" i="160"/>
  <c r="J54" i="160"/>
  <c r="J53" i="160"/>
  <c r="J52" i="160"/>
  <c r="J51" i="160"/>
  <c r="J50" i="160"/>
  <c r="J49" i="160"/>
  <c r="J48" i="160"/>
  <c r="J47" i="160"/>
  <c r="J46" i="160"/>
  <c r="J45" i="160"/>
  <c r="J44" i="160"/>
  <c r="J43" i="160"/>
  <c r="J42" i="160"/>
  <c r="J41" i="160"/>
  <c r="J40" i="160"/>
  <c r="J39" i="160"/>
  <c r="J38" i="160"/>
  <c r="J37" i="160"/>
  <c r="J36" i="160"/>
  <c r="J35" i="160"/>
  <c r="J34" i="160"/>
  <c r="J33" i="160"/>
  <c r="J32" i="160"/>
  <c r="J31" i="160"/>
  <c r="J30" i="160"/>
  <c r="J29" i="160"/>
  <c r="J28" i="160"/>
  <c r="J27" i="160"/>
  <c r="J26" i="160"/>
  <c r="J25" i="160"/>
  <c r="J24" i="160"/>
  <c r="J23" i="160"/>
  <c r="J22" i="160"/>
  <c r="J21" i="160"/>
  <c r="J20" i="160"/>
  <c r="J17" i="160"/>
  <c r="J16" i="160"/>
  <c r="J15" i="160"/>
  <c r="J14" i="160"/>
  <c r="J13" i="160"/>
  <c r="J12" i="160"/>
  <c r="J11" i="160"/>
  <c r="J10" i="160"/>
  <c r="J9" i="160"/>
  <c r="J8" i="160"/>
  <c r="C18" i="160"/>
  <c r="F1029" i="160"/>
  <c r="F1028" i="160"/>
  <c r="F1027" i="160"/>
  <c r="F1026" i="160"/>
  <c r="F1025" i="160"/>
  <c r="F1024" i="160"/>
  <c r="F1023" i="160"/>
  <c r="F1022" i="160"/>
  <c r="F1021" i="160"/>
  <c r="F1020" i="160"/>
  <c r="F1019" i="160"/>
  <c r="F1018" i="160"/>
  <c r="F1017" i="160"/>
  <c r="F1016" i="160"/>
  <c r="F1015" i="160"/>
  <c r="F1014" i="160"/>
  <c r="F1013" i="160"/>
  <c r="F1012" i="160"/>
  <c r="F1011" i="160"/>
  <c r="F1010" i="160"/>
  <c r="F1009" i="160"/>
  <c r="F1008" i="160"/>
  <c r="F1007" i="160"/>
  <c r="F1006" i="160"/>
  <c r="F1005" i="160"/>
  <c r="F1004" i="160"/>
  <c r="F1003" i="160"/>
  <c r="F1002" i="160"/>
  <c r="F1001" i="160"/>
  <c r="F1000" i="160"/>
  <c r="F999" i="160"/>
  <c r="F998" i="160"/>
  <c r="F997" i="160"/>
  <c r="F996" i="160"/>
  <c r="F995" i="160"/>
  <c r="F994" i="160"/>
  <c r="F993" i="160"/>
  <c r="F992" i="160"/>
  <c r="F991" i="160"/>
  <c r="F990" i="160"/>
  <c r="F989" i="160"/>
  <c r="F988" i="160"/>
  <c r="F987" i="160"/>
  <c r="F986" i="160"/>
  <c r="F985" i="160"/>
  <c r="F984" i="160"/>
  <c r="F983" i="160"/>
  <c r="F982" i="160"/>
  <c r="F981" i="160"/>
  <c r="F980" i="160"/>
  <c r="F979" i="160"/>
  <c r="F978" i="160"/>
  <c r="F977" i="160"/>
  <c r="F976" i="160"/>
  <c r="F975" i="160"/>
  <c r="F974" i="160"/>
  <c r="F973" i="160"/>
  <c r="F972" i="160"/>
  <c r="F971" i="160"/>
  <c r="F970" i="160"/>
  <c r="F969" i="160"/>
  <c r="F968" i="160"/>
  <c r="F967" i="160"/>
  <c r="F966" i="160"/>
  <c r="F965" i="160"/>
  <c r="F964" i="160"/>
  <c r="F963" i="160"/>
  <c r="F962" i="160"/>
  <c r="F961" i="160"/>
  <c r="F960" i="160"/>
  <c r="F959" i="160"/>
  <c r="F958" i="160"/>
  <c r="F957" i="160"/>
  <c r="F956" i="160"/>
  <c r="F955" i="160"/>
  <c r="F954" i="160"/>
  <c r="F953" i="160"/>
  <c r="F952" i="160"/>
  <c r="F951" i="160"/>
  <c r="F950" i="160"/>
  <c r="F949" i="160"/>
  <c r="F948" i="160"/>
  <c r="F947" i="160"/>
  <c r="F946" i="160"/>
  <c r="F945" i="160"/>
  <c r="F944" i="160"/>
  <c r="F943" i="160"/>
  <c r="F942" i="160"/>
  <c r="F941" i="160"/>
  <c r="F940" i="160"/>
  <c r="F939" i="160"/>
  <c r="F938" i="160"/>
  <c r="F937" i="160"/>
  <c r="F936" i="160"/>
  <c r="F935" i="160"/>
  <c r="F934" i="160"/>
  <c r="F933" i="160"/>
  <c r="F932" i="160"/>
  <c r="F931" i="160"/>
  <c r="F930" i="160"/>
  <c r="F929" i="160"/>
  <c r="F928" i="160"/>
  <c r="F927" i="160"/>
  <c r="F926" i="160"/>
  <c r="F925" i="160"/>
  <c r="F924" i="160"/>
  <c r="F923" i="160"/>
  <c r="F922" i="160"/>
  <c r="F921" i="160"/>
  <c r="F920" i="160"/>
  <c r="F919" i="160"/>
  <c r="F918" i="160"/>
  <c r="F917" i="160"/>
  <c r="F916" i="160"/>
  <c r="F915" i="160"/>
  <c r="F914" i="160"/>
  <c r="F913" i="160"/>
  <c r="F912" i="160"/>
  <c r="F911" i="160"/>
  <c r="F910" i="160"/>
  <c r="F909" i="160"/>
  <c r="F908" i="160"/>
  <c r="F907" i="160"/>
  <c r="F906" i="160"/>
  <c r="F905" i="160"/>
  <c r="F904" i="160"/>
  <c r="F903" i="160"/>
  <c r="F902" i="160"/>
  <c r="F901" i="160"/>
  <c r="F900" i="160"/>
  <c r="F899" i="160"/>
  <c r="F898" i="160"/>
  <c r="F897" i="160"/>
  <c r="F896" i="160"/>
  <c r="F895" i="160"/>
  <c r="F894" i="160"/>
  <c r="F893" i="160"/>
  <c r="F892" i="160"/>
  <c r="F891" i="160"/>
  <c r="F890" i="160"/>
  <c r="F889" i="160"/>
  <c r="F888" i="160"/>
  <c r="F887" i="160"/>
  <c r="F886" i="160"/>
  <c r="F885" i="160"/>
  <c r="F884" i="160"/>
  <c r="F883" i="160"/>
  <c r="F882" i="160"/>
  <c r="F881" i="160"/>
  <c r="F880" i="160"/>
  <c r="F879" i="160"/>
  <c r="F878" i="160"/>
  <c r="F877" i="160"/>
  <c r="F876" i="160"/>
  <c r="F875" i="160"/>
  <c r="F874" i="160"/>
  <c r="F873" i="160"/>
  <c r="F872" i="160"/>
  <c r="F871" i="160"/>
  <c r="F870" i="160"/>
  <c r="F869" i="160"/>
  <c r="F868" i="160"/>
  <c r="F867" i="160"/>
  <c r="F866" i="160"/>
  <c r="F865" i="160"/>
  <c r="F864" i="160"/>
  <c r="F863" i="160"/>
  <c r="F862" i="160"/>
  <c r="F861" i="160"/>
  <c r="F860" i="160"/>
  <c r="F859" i="160"/>
  <c r="F858" i="160"/>
  <c r="F857" i="160"/>
  <c r="F856" i="160"/>
  <c r="F855" i="160"/>
  <c r="F854" i="160"/>
  <c r="F853" i="160"/>
  <c r="F852" i="160"/>
  <c r="F851" i="160"/>
  <c r="F850" i="160"/>
  <c r="F849" i="160"/>
  <c r="F848" i="160"/>
  <c r="F847" i="160"/>
  <c r="F846" i="160"/>
  <c r="F845" i="160"/>
  <c r="F844" i="160"/>
  <c r="F843" i="160"/>
  <c r="F842" i="160"/>
  <c r="F841" i="160"/>
  <c r="F840" i="160"/>
  <c r="F839" i="160"/>
  <c r="F838" i="160"/>
  <c r="F837" i="160"/>
  <c r="F836" i="160"/>
  <c r="F835" i="160"/>
  <c r="F834" i="160"/>
  <c r="F833" i="160"/>
  <c r="F832" i="160"/>
  <c r="F831" i="160"/>
  <c r="F830" i="160"/>
  <c r="F829" i="160"/>
  <c r="F828" i="160"/>
  <c r="F827" i="160"/>
  <c r="F826" i="160"/>
  <c r="F825" i="160"/>
  <c r="F824" i="160"/>
  <c r="F823" i="160"/>
  <c r="F822" i="160"/>
  <c r="F821" i="160"/>
  <c r="F820" i="160"/>
  <c r="F819" i="160"/>
  <c r="F818" i="160"/>
  <c r="F817" i="160"/>
  <c r="F816" i="160"/>
  <c r="F815" i="160"/>
  <c r="F814" i="160"/>
  <c r="F813" i="160"/>
  <c r="F812" i="160"/>
  <c r="F811" i="160"/>
  <c r="F810" i="160"/>
  <c r="F809" i="160"/>
  <c r="F808" i="160"/>
  <c r="F807" i="160"/>
  <c r="F806" i="160"/>
  <c r="F805" i="160"/>
  <c r="F804" i="160"/>
  <c r="F803" i="160"/>
  <c r="F802" i="160"/>
  <c r="F801" i="160"/>
  <c r="F800" i="160"/>
  <c r="F799" i="160"/>
  <c r="F798" i="160"/>
  <c r="F797" i="160"/>
  <c r="F796" i="160"/>
  <c r="F795" i="160"/>
  <c r="F794" i="160"/>
  <c r="F793" i="160"/>
  <c r="F792" i="160"/>
  <c r="F791" i="160"/>
  <c r="F790" i="160"/>
  <c r="F789" i="160"/>
  <c r="F788" i="160"/>
  <c r="F787" i="160"/>
  <c r="F786" i="160"/>
  <c r="F785" i="160"/>
  <c r="F784" i="160"/>
  <c r="F783" i="160"/>
  <c r="F782" i="160"/>
  <c r="F781" i="160"/>
  <c r="F780" i="160"/>
  <c r="F779" i="160"/>
  <c r="F778" i="160"/>
  <c r="F777" i="160"/>
  <c r="F776" i="160"/>
  <c r="F775" i="160"/>
  <c r="F774" i="160"/>
  <c r="F773" i="160"/>
  <c r="F772" i="160"/>
  <c r="F771" i="160"/>
  <c r="F770" i="160"/>
  <c r="F769" i="160"/>
  <c r="F768" i="160"/>
  <c r="F767" i="160"/>
  <c r="F766" i="160"/>
  <c r="F765" i="160"/>
  <c r="F764" i="160"/>
  <c r="F763" i="160"/>
  <c r="F762" i="160"/>
  <c r="F761" i="160"/>
  <c r="F760" i="160"/>
  <c r="F759" i="160"/>
  <c r="F758" i="160"/>
  <c r="F757" i="160"/>
  <c r="F756" i="160"/>
  <c r="F755" i="160"/>
  <c r="F754" i="160"/>
  <c r="F753" i="160"/>
  <c r="F752" i="160"/>
  <c r="F751" i="160"/>
  <c r="F750" i="160"/>
  <c r="F749" i="160"/>
  <c r="F748" i="160"/>
  <c r="F747" i="160"/>
  <c r="F746" i="160"/>
  <c r="F745" i="160"/>
  <c r="F744" i="160"/>
  <c r="F743" i="160"/>
  <c r="F742" i="160"/>
  <c r="F741" i="160"/>
  <c r="F740" i="160"/>
  <c r="F739" i="160"/>
  <c r="F738" i="160"/>
  <c r="F737" i="160"/>
  <c r="F736" i="160"/>
  <c r="F735" i="160"/>
  <c r="F734" i="160"/>
  <c r="F733" i="160"/>
  <c r="F732" i="160"/>
  <c r="F731" i="160"/>
  <c r="F730" i="160"/>
  <c r="F729" i="160"/>
  <c r="F728" i="160"/>
  <c r="F727" i="160"/>
  <c r="F726" i="160"/>
  <c r="F725" i="160"/>
  <c r="F724" i="160"/>
  <c r="F723" i="160"/>
  <c r="F722" i="160"/>
  <c r="F721" i="160"/>
  <c r="F720" i="160"/>
  <c r="F719" i="160"/>
  <c r="F718" i="160"/>
  <c r="F717" i="160"/>
  <c r="F716" i="160"/>
  <c r="F715" i="160"/>
  <c r="F714" i="160"/>
  <c r="F713" i="160"/>
  <c r="F712" i="160"/>
  <c r="F711" i="160"/>
  <c r="F710" i="160"/>
  <c r="F709" i="160"/>
  <c r="F708" i="160"/>
  <c r="F707" i="160"/>
  <c r="F706" i="160"/>
  <c r="F705" i="160"/>
  <c r="F704" i="160"/>
  <c r="F703" i="160"/>
  <c r="F702" i="160"/>
  <c r="F701" i="160"/>
  <c r="F700" i="160"/>
  <c r="F699" i="160"/>
  <c r="F698" i="160"/>
  <c r="F697" i="160"/>
  <c r="F696" i="160"/>
  <c r="F695" i="160"/>
  <c r="F694" i="160"/>
  <c r="F693" i="160"/>
  <c r="F692" i="160"/>
  <c r="F691" i="160"/>
  <c r="F690" i="160"/>
  <c r="F689" i="160"/>
  <c r="F688" i="160"/>
  <c r="F687" i="160"/>
  <c r="F686" i="160"/>
  <c r="F685" i="160"/>
  <c r="F684" i="160"/>
  <c r="F683" i="160"/>
  <c r="F682" i="160"/>
  <c r="F681" i="160"/>
  <c r="F680" i="160"/>
  <c r="F679" i="160"/>
  <c r="F678" i="160"/>
  <c r="F677" i="160"/>
  <c r="F676" i="160"/>
  <c r="F675" i="160"/>
  <c r="F674" i="160"/>
  <c r="F673" i="160"/>
  <c r="F672" i="160"/>
  <c r="F671" i="160"/>
  <c r="F670" i="160"/>
  <c r="F669" i="160"/>
  <c r="F668" i="160"/>
  <c r="F667" i="160"/>
  <c r="F666" i="160"/>
  <c r="F665" i="160"/>
  <c r="F664" i="160"/>
  <c r="F663" i="160"/>
  <c r="F662" i="160"/>
  <c r="F661" i="160"/>
  <c r="F660" i="160"/>
  <c r="F659" i="160"/>
  <c r="F658" i="160"/>
  <c r="F657" i="160"/>
  <c r="F656" i="160"/>
  <c r="F655" i="160"/>
  <c r="F654" i="160"/>
  <c r="F653" i="160"/>
  <c r="F652" i="160"/>
  <c r="F651" i="160"/>
  <c r="F650" i="160"/>
  <c r="F649" i="160"/>
  <c r="F648" i="160"/>
  <c r="F647" i="160"/>
  <c r="F646" i="160"/>
  <c r="F645" i="160"/>
  <c r="F644" i="160"/>
  <c r="F643" i="160"/>
  <c r="F642" i="160"/>
  <c r="F641" i="160"/>
  <c r="F640" i="160"/>
  <c r="F639" i="160"/>
  <c r="F638" i="160"/>
  <c r="F637" i="160"/>
  <c r="F636" i="160"/>
  <c r="F635" i="160"/>
  <c r="F634" i="160"/>
  <c r="F633" i="160"/>
  <c r="F632" i="160"/>
  <c r="F631" i="160"/>
  <c r="F630" i="160"/>
  <c r="F629" i="160"/>
  <c r="F628" i="160"/>
  <c r="F627" i="160"/>
  <c r="F626" i="160"/>
  <c r="F625" i="160"/>
  <c r="F624" i="160"/>
  <c r="F623" i="160"/>
  <c r="F622" i="160"/>
  <c r="F621" i="160"/>
  <c r="F620" i="160"/>
  <c r="F619" i="160"/>
  <c r="F618" i="160"/>
  <c r="F617" i="160"/>
  <c r="F616" i="160"/>
  <c r="F615" i="160"/>
  <c r="F614" i="160"/>
  <c r="F613" i="160"/>
  <c r="F612" i="160"/>
  <c r="F611" i="160"/>
  <c r="F610" i="160"/>
  <c r="F609" i="160"/>
  <c r="F608" i="160"/>
  <c r="F607" i="160"/>
  <c r="F606" i="160"/>
  <c r="F605" i="160"/>
  <c r="F604" i="160"/>
  <c r="F603" i="160"/>
  <c r="F602" i="160"/>
  <c r="F601" i="160"/>
  <c r="F600" i="160"/>
  <c r="F599" i="160"/>
  <c r="F598" i="160"/>
  <c r="F597" i="160"/>
  <c r="F596" i="160"/>
  <c r="F595" i="160"/>
  <c r="F594" i="160"/>
  <c r="F593" i="160"/>
  <c r="F592" i="160"/>
  <c r="F591" i="160"/>
  <c r="F590" i="160"/>
  <c r="F589" i="160"/>
  <c r="F588" i="160"/>
  <c r="F587" i="160"/>
  <c r="F586" i="160"/>
  <c r="F585" i="160"/>
  <c r="F584" i="160"/>
  <c r="F583" i="160"/>
  <c r="F582" i="160"/>
  <c r="F581" i="160"/>
  <c r="F580" i="160"/>
  <c r="F579" i="160"/>
  <c r="F578" i="160"/>
  <c r="F577" i="160"/>
  <c r="F576" i="160"/>
  <c r="F575" i="160"/>
  <c r="F574" i="160"/>
  <c r="F573" i="160"/>
  <c r="F572" i="160"/>
  <c r="F571" i="160"/>
  <c r="F570" i="160"/>
  <c r="F569" i="160"/>
  <c r="F568" i="160"/>
  <c r="F567" i="160"/>
  <c r="F566" i="160"/>
  <c r="F565" i="160"/>
  <c r="F564" i="160"/>
  <c r="F563" i="160"/>
  <c r="F562" i="160"/>
  <c r="F561" i="160"/>
  <c r="F560" i="160"/>
  <c r="F559" i="160"/>
  <c r="F558" i="160"/>
  <c r="F557" i="160"/>
  <c r="F556" i="160"/>
  <c r="F555" i="160"/>
  <c r="F554" i="160"/>
  <c r="F553" i="160"/>
  <c r="F552" i="160"/>
  <c r="F551" i="160"/>
  <c r="F550" i="160"/>
  <c r="F549" i="160"/>
  <c r="F548" i="160"/>
  <c r="F547" i="160"/>
  <c r="F546" i="160"/>
  <c r="F545" i="160"/>
  <c r="F544" i="160"/>
  <c r="F543" i="160"/>
  <c r="F542" i="160"/>
  <c r="F541" i="160"/>
  <c r="F540" i="160"/>
  <c r="F539" i="160"/>
  <c r="F538" i="160"/>
  <c r="F537" i="160"/>
  <c r="F536" i="160"/>
  <c r="F535" i="160"/>
  <c r="F534" i="160"/>
  <c r="F533" i="160"/>
  <c r="F532" i="160"/>
  <c r="F531" i="160"/>
  <c r="F530" i="160"/>
  <c r="F529" i="160"/>
  <c r="F528" i="160"/>
  <c r="F527" i="160"/>
  <c r="F526" i="160"/>
  <c r="F525" i="160"/>
  <c r="F524" i="160"/>
  <c r="F523" i="160"/>
  <c r="F522" i="160"/>
  <c r="F521" i="160"/>
  <c r="F520" i="160"/>
  <c r="F519" i="160"/>
  <c r="F518" i="160"/>
  <c r="F517" i="160"/>
  <c r="F516" i="160"/>
  <c r="F515" i="160"/>
  <c r="F514" i="160"/>
  <c r="F513" i="160"/>
  <c r="F512" i="160"/>
  <c r="F511" i="160"/>
  <c r="F510" i="160"/>
  <c r="F509" i="160"/>
  <c r="F508" i="160"/>
  <c r="F507" i="160"/>
  <c r="F506" i="160"/>
  <c r="F505" i="160"/>
  <c r="F504" i="160"/>
  <c r="F503" i="160"/>
  <c r="F502" i="160"/>
  <c r="F501" i="160"/>
  <c r="F500" i="160"/>
  <c r="F499" i="160"/>
  <c r="F498" i="160"/>
  <c r="F497" i="160"/>
  <c r="F496" i="160"/>
  <c r="F495" i="160"/>
  <c r="F494" i="160"/>
  <c r="F493" i="160"/>
  <c r="F492" i="160"/>
  <c r="F491" i="160"/>
  <c r="F490" i="160"/>
  <c r="F489" i="160"/>
  <c r="F488" i="160"/>
  <c r="F487" i="160"/>
  <c r="F486" i="160"/>
  <c r="F485" i="160"/>
  <c r="F484" i="160"/>
  <c r="F483" i="160"/>
  <c r="F482" i="160"/>
  <c r="F481" i="160"/>
  <c r="F480" i="160"/>
  <c r="F479" i="160"/>
  <c r="F478" i="160"/>
  <c r="F477" i="160"/>
  <c r="F476" i="160"/>
  <c r="F475" i="160"/>
  <c r="F474" i="160"/>
  <c r="F473" i="160"/>
  <c r="F472" i="160"/>
  <c r="F471" i="160"/>
  <c r="F470" i="160"/>
  <c r="F469" i="160"/>
  <c r="F468" i="160"/>
  <c r="F467" i="160"/>
  <c r="F466" i="160"/>
  <c r="F465" i="160"/>
  <c r="F464" i="160"/>
  <c r="F463" i="160"/>
  <c r="F462" i="160"/>
  <c r="F461" i="160"/>
  <c r="F460" i="160"/>
  <c r="F459" i="160"/>
  <c r="F458" i="160"/>
  <c r="F457" i="160"/>
  <c r="F456" i="160"/>
  <c r="F455" i="160"/>
  <c r="F454" i="160"/>
  <c r="F453" i="160"/>
  <c r="F452" i="160"/>
  <c r="F451" i="160"/>
  <c r="F450" i="160"/>
  <c r="F449" i="160"/>
  <c r="F448" i="160"/>
  <c r="F447" i="160"/>
  <c r="F446" i="160"/>
  <c r="F445" i="160"/>
  <c r="F444" i="160"/>
  <c r="F443" i="160"/>
  <c r="F442" i="160"/>
  <c r="F441" i="160"/>
  <c r="F440" i="160"/>
  <c r="F439" i="160"/>
  <c r="F438" i="160"/>
  <c r="F437" i="160"/>
  <c r="F436" i="160"/>
  <c r="F435" i="160"/>
  <c r="F434" i="160"/>
  <c r="F433" i="160"/>
  <c r="F432" i="160"/>
  <c r="F431" i="160"/>
  <c r="F430" i="160"/>
  <c r="F429" i="160"/>
  <c r="F428" i="160"/>
  <c r="F427" i="160"/>
  <c r="F426" i="160"/>
  <c r="F425" i="160"/>
  <c r="F424" i="160"/>
  <c r="F423" i="160"/>
  <c r="F422" i="160"/>
  <c r="F421" i="160"/>
  <c r="F420" i="160"/>
  <c r="F419" i="160"/>
  <c r="F418" i="160"/>
  <c r="F417" i="160"/>
  <c r="F416" i="160"/>
  <c r="F415" i="160"/>
  <c r="F414" i="160"/>
  <c r="F413" i="160"/>
  <c r="F412" i="160"/>
  <c r="F411" i="160"/>
  <c r="F410" i="160"/>
  <c r="F409" i="160"/>
  <c r="F408" i="160"/>
  <c r="F407" i="160"/>
  <c r="F406" i="160"/>
  <c r="F405" i="160"/>
  <c r="F404" i="160"/>
  <c r="F403" i="160"/>
  <c r="F402" i="160"/>
  <c r="F401" i="160"/>
  <c r="F400" i="160"/>
  <c r="F399" i="160"/>
  <c r="F398" i="160"/>
  <c r="F397" i="160"/>
  <c r="F396" i="160"/>
  <c r="F395" i="160"/>
  <c r="F394" i="160"/>
  <c r="F393" i="160"/>
  <c r="F392" i="160"/>
  <c r="F391" i="160"/>
  <c r="F390" i="160"/>
  <c r="F389" i="160"/>
  <c r="F388" i="160"/>
  <c r="F387" i="160"/>
  <c r="F386" i="160"/>
  <c r="F385" i="160"/>
  <c r="F384" i="160"/>
  <c r="F383" i="160"/>
  <c r="F382" i="160"/>
  <c r="F381" i="160"/>
  <c r="F380" i="160"/>
  <c r="F379" i="160"/>
  <c r="F378" i="160"/>
  <c r="F377" i="160"/>
  <c r="F376" i="160"/>
  <c r="F375" i="160"/>
  <c r="F374" i="160"/>
  <c r="F373" i="160"/>
  <c r="F372" i="160"/>
  <c r="F371" i="160"/>
  <c r="F370" i="160"/>
  <c r="F369" i="160"/>
  <c r="F368" i="160"/>
  <c r="F367" i="160"/>
  <c r="F366" i="160"/>
  <c r="F365" i="160"/>
  <c r="F364" i="160"/>
  <c r="F363" i="160"/>
  <c r="F362" i="160"/>
  <c r="F361" i="160"/>
  <c r="F360" i="160"/>
  <c r="F359" i="160"/>
  <c r="F358" i="160"/>
  <c r="F357" i="160"/>
  <c r="F356" i="160"/>
  <c r="F355" i="160"/>
  <c r="F354" i="160"/>
  <c r="F353" i="160"/>
  <c r="F352" i="160"/>
  <c r="F351" i="160"/>
  <c r="F350" i="160"/>
  <c r="F349" i="160"/>
  <c r="F348" i="160"/>
  <c r="F347" i="160"/>
  <c r="F346" i="160"/>
  <c r="F345" i="160"/>
  <c r="F344" i="160"/>
  <c r="F343" i="160"/>
  <c r="F342" i="160"/>
  <c r="F341" i="160"/>
  <c r="F340" i="160"/>
  <c r="F339" i="160"/>
  <c r="F338" i="160"/>
  <c r="F337" i="160"/>
  <c r="F336" i="160"/>
  <c r="F335" i="160"/>
  <c r="F334" i="160"/>
  <c r="F333" i="160"/>
  <c r="F332" i="160"/>
  <c r="F331" i="160"/>
  <c r="F330" i="160"/>
  <c r="F329" i="160"/>
  <c r="F328" i="160"/>
  <c r="F327" i="160"/>
  <c r="F326" i="160"/>
  <c r="F325" i="160"/>
  <c r="F324" i="160"/>
  <c r="F323" i="160"/>
  <c r="F322" i="160"/>
  <c r="F321" i="160"/>
  <c r="F320" i="160"/>
  <c r="F319" i="160"/>
  <c r="F318" i="160"/>
  <c r="F317" i="160"/>
  <c r="F316" i="160"/>
  <c r="F315" i="160"/>
  <c r="F314" i="160"/>
  <c r="F313" i="160"/>
  <c r="F312" i="160"/>
  <c r="F311" i="160"/>
  <c r="F310" i="160"/>
  <c r="F309" i="160"/>
  <c r="F308" i="160"/>
  <c r="F307" i="160"/>
  <c r="F306" i="160"/>
  <c r="F305" i="160"/>
  <c r="F304" i="160"/>
  <c r="F303" i="160"/>
  <c r="F302" i="160"/>
  <c r="F301" i="160"/>
  <c r="F300" i="160"/>
  <c r="F299" i="160"/>
  <c r="F298" i="160"/>
  <c r="F297" i="160"/>
  <c r="F296" i="160"/>
  <c r="F295" i="160"/>
  <c r="F294" i="160"/>
  <c r="F293" i="160"/>
  <c r="F292" i="160"/>
  <c r="F291" i="160"/>
  <c r="F290" i="160"/>
  <c r="F289" i="160"/>
  <c r="F288" i="160"/>
  <c r="F287" i="160"/>
  <c r="F286" i="160"/>
  <c r="F285" i="160"/>
  <c r="F284" i="160"/>
  <c r="F283" i="160"/>
  <c r="F282" i="160"/>
  <c r="F281" i="160"/>
  <c r="F280" i="160"/>
  <c r="F279" i="160"/>
  <c r="F278" i="160"/>
  <c r="F277" i="160"/>
  <c r="F276" i="160"/>
  <c r="F275" i="160"/>
  <c r="F274" i="160"/>
  <c r="F273" i="160"/>
  <c r="F272" i="160"/>
  <c r="F271" i="160"/>
  <c r="F270" i="160"/>
  <c r="F269" i="160"/>
  <c r="F268" i="160"/>
  <c r="F267" i="160"/>
  <c r="F266" i="160"/>
  <c r="F265" i="160"/>
  <c r="F264" i="160"/>
  <c r="F263" i="160"/>
  <c r="F262" i="160"/>
  <c r="F261" i="160"/>
  <c r="F260" i="160"/>
  <c r="F259" i="160"/>
  <c r="F258" i="160"/>
  <c r="F257" i="160"/>
  <c r="F256" i="160"/>
  <c r="F255" i="160"/>
  <c r="F254" i="160"/>
  <c r="F253" i="160"/>
  <c r="F252" i="160"/>
  <c r="F251" i="160"/>
  <c r="F250" i="160"/>
  <c r="F249" i="160"/>
  <c r="F248" i="160"/>
  <c r="F247" i="160"/>
  <c r="F246" i="160"/>
  <c r="F245" i="160"/>
  <c r="F244" i="160"/>
  <c r="F243" i="160"/>
  <c r="F242" i="160"/>
  <c r="F241" i="160"/>
  <c r="F240" i="160"/>
  <c r="F239" i="160"/>
  <c r="F238" i="160"/>
  <c r="F237" i="160"/>
  <c r="F236" i="160"/>
  <c r="F235" i="160"/>
  <c r="F234" i="160"/>
  <c r="F233" i="160"/>
  <c r="F232" i="160"/>
  <c r="F231" i="160"/>
  <c r="F230" i="160"/>
  <c r="F229" i="160"/>
  <c r="F228" i="160"/>
  <c r="F227" i="160"/>
  <c r="F226" i="160"/>
  <c r="F225" i="160"/>
  <c r="F224" i="160"/>
  <c r="F223" i="160"/>
  <c r="F222" i="160"/>
  <c r="F221" i="160"/>
  <c r="F220" i="160"/>
  <c r="F219" i="160"/>
  <c r="F218" i="160"/>
  <c r="F217" i="160"/>
  <c r="F216" i="160"/>
  <c r="F215" i="160"/>
  <c r="F214" i="160"/>
  <c r="F213" i="160"/>
  <c r="F212" i="160"/>
  <c r="F211" i="160"/>
  <c r="F210" i="160"/>
  <c r="F209" i="160"/>
  <c r="F208" i="160"/>
  <c r="F207" i="160"/>
  <c r="F206" i="160"/>
  <c r="F205" i="160"/>
  <c r="F204" i="160"/>
  <c r="F203" i="160"/>
  <c r="F202" i="160"/>
  <c r="F201" i="160"/>
  <c r="F200" i="160"/>
  <c r="F199" i="160"/>
  <c r="F198" i="160"/>
  <c r="F197" i="160"/>
  <c r="F196" i="160"/>
  <c r="F195" i="160"/>
  <c r="F194" i="160"/>
  <c r="F193" i="160"/>
  <c r="F192" i="160"/>
  <c r="F191" i="160"/>
  <c r="F190" i="160"/>
  <c r="F189" i="160"/>
  <c r="F188" i="160"/>
  <c r="F187" i="160"/>
  <c r="F186" i="160"/>
  <c r="F185" i="160"/>
  <c r="F184" i="160"/>
  <c r="F183" i="160"/>
  <c r="F182" i="160"/>
  <c r="F181" i="160"/>
  <c r="F180" i="160"/>
  <c r="F179" i="160"/>
  <c r="F178" i="160"/>
  <c r="F177" i="160"/>
  <c r="F176" i="160"/>
  <c r="F175" i="160"/>
  <c r="F174" i="160"/>
  <c r="F173" i="160"/>
  <c r="F172" i="160"/>
  <c r="F171" i="160"/>
  <c r="F170" i="160"/>
  <c r="F169" i="160"/>
  <c r="F168" i="160"/>
  <c r="F167" i="160"/>
  <c r="F166" i="160"/>
  <c r="F165" i="160"/>
  <c r="F164" i="160"/>
  <c r="F163" i="160"/>
  <c r="F162" i="160"/>
  <c r="F161" i="160"/>
  <c r="F160" i="160"/>
  <c r="F159" i="160"/>
  <c r="F158" i="160"/>
  <c r="F157" i="160"/>
  <c r="F156" i="160"/>
  <c r="F155" i="160"/>
  <c r="F154" i="160"/>
  <c r="F153" i="160"/>
  <c r="F152" i="160"/>
  <c r="F151" i="160"/>
  <c r="F150" i="160"/>
  <c r="F149" i="160"/>
  <c r="F148" i="160"/>
  <c r="F147" i="160"/>
  <c r="F146" i="160"/>
  <c r="F145" i="160"/>
  <c r="F144" i="160"/>
  <c r="F143" i="160"/>
  <c r="F142" i="160"/>
  <c r="F141" i="160"/>
  <c r="F140" i="160"/>
  <c r="F139" i="160"/>
  <c r="F138" i="160"/>
  <c r="F137" i="160"/>
  <c r="F136" i="160"/>
  <c r="F135" i="160"/>
  <c r="F134" i="160"/>
  <c r="F133" i="160"/>
  <c r="F132" i="160"/>
  <c r="F131" i="160"/>
  <c r="F130" i="160"/>
  <c r="F129" i="160"/>
  <c r="F128" i="160"/>
  <c r="F127" i="160"/>
  <c r="F126" i="160"/>
  <c r="F125" i="160"/>
  <c r="F124" i="160"/>
  <c r="F123" i="160"/>
  <c r="F122" i="160"/>
  <c r="F121" i="160"/>
  <c r="F120" i="160"/>
  <c r="F119" i="160"/>
  <c r="F118" i="160"/>
  <c r="F117" i="160"/>
  <c r="F116" i="160"/>
  <c r="F115" i="160"/>
  <c r="F114" i="160"/>
  <c r="F113" i="160"/>
  <c r="F112" i="160"/>
  <c r="F111" i="160"/>
  <c r="F110" i="160"/>
  <c r="F109" i="160"/>
  <c r="F108" i="160"/>
  <c r="F107" i="160"/>
  <c r="F106" i="160"/>
  <c r="F105" i="160"/>
  <c r="F104" i="160"/>
  <c r="F103" i="160"/>
  <c r="F102" i="160"/>
  <c r="F101" i="160"/>
  <c r="F100" i="160"/>
  <c r="F99" i="160"/>
  <c r="F98" i="160"/>
  <c r="F97" i="160"/>
  <c r="F96" i="160"/>
  <c r="F95" i="160"/>
  <c r="F94" i="160"/>
  <c r="F93" i="160"/>
  <c r="F92" i="160"/>
  <c r="F91" i="160"/>
  <c r="F90" i="160"/>
  <c r="F89" i="160"/>
  <c r="F88" i="160"/>
  <c r="F87" i="160"/>
  <c r="F86" i="160"/>
  <c r="F85" i="160"/>
  <c r="F84" i="160"/>
  <c r="F83" i="160"/>
  <c r="F82" i="160"/>
  <c r="F81" i="160"/>
  <c r="F80" i="160"/>
  <c r="F79" i="160"/>
  <c r="F78" i="160"/>
  <c r="F77" i="160"/>
  <c r="F76" i="160"/>
  <c r="F75" i="160"/>
  <c r="F74" i="160"/>
  <c r="F73" i="160"/>
  <c r="F72" i="160"/>
  <c r="F71" i="160"/>
  <c r="F70" i="160"/>
  <c r="F69" i="160"/>
  <c r="F68" i="160"/>
  <c r="F67" i="160"/>
  <c r="F66" i="160"/>
  <c r="F65" i="160"/>
  <c r="F64" i="160"/>
  <c r="F63" i="160"/>
  <c r="F62" i="160"/>
  <c r="F61" i="160"/>
  <c r="F60" i="160"/>
  <c r="F59" i="160"/>
  <c r="F58" i="160"/>
  <c r="F57" i="160"/>
  <c r="F56" i="160"/>
  <c r="F55" i="160"/>
  <c r="F54" i="160"/>
  <c r="F53" i="160"/>
  <c r="F52" i="160"/>
  <c r="F51" i="160"/>
  <c r="F50" i="160"/>
  <c r="F49" i="160"/>
  <c r="F48" i="160"/>
  <c r="F47" i="160"/>
  <c r="F46" i="160"/>
  <c r="F45" i="160"/>
  <c r="F44" i="160"/>
  <c r="F43" i="160"/>
  <c r="F42" i="160"/>
  <c r="F41" i="160"/>
  <c r="F40" i="160"/>
  <c r="F39" i="160"/>
  <c r="F38" i="160"/>
  <c r="F37" i="160"/>
  <c r="F36" i="160"/>
  <c r="F35" i="160"/>
  <c r="F34" i="160"/>
  <c r="F33" i="160"/>
  <c r="F32" i="160"/>
  <c r="F31" i="160"/>
  <c r="F30" i="160"/>
  <c r="F29" i="160"/>
  <c r="F28" i="160"/>
  <c r="F27" i="160"/>
  <c r="F26" i="160"/>
  <c r="F25" i="160"/>
  <c r="F24" i="160"/>
  <c r="F23" i="160"/>
  <c r="F22" i="160"/>
  <c r="F21" i="160"/>
  <c r="F20" i="160"/>
  <c r="F17" i="160"/>
  <c r="F16" i="160"/>
  <c r="F15" i="160"/>
  <c r="F14" i="160"/>
  <c r="F13" i="160"/>
  <c r="F12" i="160"/>
  <c r="F11" i="160"/>
  <c r="F10" i="160"/>
  <c r="F9" i="160"/>
  <c r="F8" i="160"/>
  <c r="AE81" i="162"/>
  <c r="AE79" i="162"/>
  <c r="AE78" i="162"/>
  <c r="AE77" i="162"/>
  <c r="AE76" i="162"/>
  <c r="AE75" i="162"/>
  <c r="AE74" i="162"/>
  <c r="AE73" i="162"/>
  <c r="AE72" i="162"/>
  <c r="AE71" i="162"/>
  <c r="AE70" i="162"/>
  <c r="AE69" i="162"/>
  <c r="AE68" i="162"/>
  <c r="AE67" i="162"/>
  <c r="AE66" i="162"/>
  <c r="AE65" i="162"/>
  <c r="AE64" i="162"/>
  <c r="AE63" i="162"/>
  <c r="AE62" i="162"/>
  <c r="AE61" i="162"/>
  <c r="AE60" i="162"/>
  <c r="AE59" i="162"/>
  <c r="AE58" i="162"/>
  <c r="AE57" i="162"/>
  <c r="AE56" i="162"/>
  <c r="AE55" i="162"/>
  <c r="AE54" i="162"/>
  <c r="AE53" i="162"/>
  <c r="AE52" i="162"/>
  <c r="AE51" i="162"/>
  <c r="AE50" i="162"/>
  <c r="AE49" i="162"/>
  <c r="AE48" i="162"/>
  <c r="AE47" i="162"/>
  <c r="AE46" i="162"/>
  <c r="AE45" i="162"/>
  <c r="AE44" i="162"/>
  <c r="AE43" i="162"/>
  <c r="AE42" i="162"/>
  <c r="AE41" i="162"/>
  <c r="AE40" i="162"/>
  <c r="AE39" i="162"/>
  <c r="AE38" i="162"/>
  <c r="AE37" i="162"/>
  <c r="AE36" i="162"/>
  <c r="AE35" i="162"/>
  <c r="AE34" i="162"/>
  <c r="AE33" i="162"/>
  <c r="AE32" i="162"/>
  <c r="AE31" i="162"/>
  <c r="AE30" i="162"/>
  <c r="AE29" i="162"/>
  <c r="AE28" i="162"/>
  <c r="AE27" i="162"/>
  <c r="AE26" i="162"/>
  <c r="AE25" i="162"/>
  <c r="AE24" i="162"/>
  <c r="AE23" i="162"/>
  <c r="AE22" i="162"/>
  <c r="AE21" i="162"/>
  <c r="AE20" i="162"/>
  <c r="AE19" i="162"/>
  <c r="AE16" i="162"/>
  <c r="AE15" i="162"/>
  <c r="AE14" i="162"/>
  <c r="AE13" i="162"/>
  <c r="AE12" i="162"/>
  <c r="AE11" i="162"/>
  <c r="AE10" i="162"/>
  <c r="AE9" i="162"/>
  <c r="AE8" i="162"/>
  <c r="AE7" i="162"/>
  <c r="AA81" i="162"/>
  <c r="AA79" i="162"/>
  <c r="AA78" i="162"/>
  <c r="AA77" i="162"/>
  <c r="AA76" i="162"/>
  <c r="AA75" i="162"/>
  <c r="AA74" i="162"/>
  <c r="AA73" i="162"/>
  <c r="AA72" i="162"/>
  <c r="AA71" i="162"/>
  <c r="AA70" i="162"/>
  <c r="AA69" i="162"/>
  <c r="AA68" i="162"/>
  <c r="AA67" i="162"/>
  <c r="AA66" i="162"/>
  <c r="AA65" i="162"/>
  <c r="AA64" i="162"/>
  <c r="AA63" i="162"/>
  <c r="AA62" i="162"/>
  <c r="AA61" i="162"/>
  <c r="AA60" i="162"/>
  <c r="AA59" i="162"/>
  <c r="AA58" i="162"/>
  <c r="AA57" i="162"/>
  <c r="AA56" i="162"/>
  <c r="AA55" i="162"/>
  <c r="AA54" i="162"/>
  <c r="AA53" i="162"/>
  <c r="AA52" i="162"/>
  <c r="AA51" i="162"/>
  <c r="AA50" i="162"/>
  <c r="AA49" i="162"/>
  <c r="AA48" i="162"/>
  <c r="AA47" i="162"/>
  <c r="AA46" i="162"/>
  <c r="AA45" i="162"/>
  <c r="AA44" i="162"/>
  <c r="AA43" i="162"/>
  <c r="AA42" i="162"/>
  <c r="AA41" i="162"/>
  <c r="AA40" i="162"/>
  <c r="AA39" i="162"/>
  <c r="AA38" i="162"/>
  <c r="AA37" i="162"/>
  <c r="AA36" i="162"/>
  <c r="AA35" i="162"/>
  <c r="AA34" i="162"/>
  <c r="AA33" i="162"/>
  <c r="AA32" i="162"/>
  <c r="AA31" i="162"/>
  <c r="AA30" i="162"/>
  <c r="AA29" i="162"/>
  <c r="AA28" i="162"/>
  <c r="AA27" i="162"/>
  <c r="AA26" i="162"/>
  <c r="AA25" i="162"/>
  <c r="AA24" i="162"/>
  <c r="AA23" i="162"/>
  <c r="AA22" i="162"/>
  <c r="AA21" i="162"/>
  <c r="AA20" i="162"/>
  <c r="AA19" i="162"/>
  <c r="AA16" i="162"/>
  <c r="AA15" i="162"/>
  <c r="AA14" i="162"/>
  <c r="AA13" i="162"/>
  <c r="AA12" i="162"/>
  <c r="AA11" i="162"/>
  <c r="AA10" i="162"/>
  <c r="AA9" i="162"/>
  <c r="AA8" i="162"/>
  <c r="AA7" i="162"/>
  <c r="W81" i="162"/>
  <c r="AG81" i="162" s="1"/>
  <c r="W79" i="162"/>
  <c r="AG79" i="162" s="1"/>
  <c r="W78" i="162"/>
  <c r="AG78" i="162" s="1"/>
  <c r="W77" i="162"/>
  <c r="AG77" i="162" s="1"/>
  <c r="W76" i="162"/>
  <c r="AG76" i="162" s="1"/>
  <c r="W75" i="162"/>
  <c r="AG75" i="162" s="1"/>
  <c r="W74" i="162"/>
  <c r="AG74" i="162" s="1"/>
  <c r="W73" i="162"/>
  <c r="AG73" i="162" s="1"/>
  <c r="W72" i="162"/>
  <c r="AG72" i="162" s="1"/>
  <c r="W71" i="162"/>
  <c r="AG71" i="162" s="1"/>
  <c r="W70" i="162"/>
  <c r="AG70" i="162" s="1"/>
  <c r="W69" i="162"/>
  <c r="AG69" i="162" s="1"/>
  <c r="W68" i="162"/>
  <c r="AG68" i="162" s="1"/>
  <c r="W67" i="162"/>
  <c r="AG67" i="162" s="1"/>
  <c r="W66" i="162"/>
  <c r="AG66" i="162" s="1"/>
  <c r="W65" i="162"/>
  <c r="AG65" i="162" s="1"/>
  <c r="W64" i="162"/>
  <c r="AG64" i="162" s="1"/>
  <c r="W63" i="162"/>
  <c r="AG63" i="162" s="1"/>
  <c r="W62" i="162"/>
  <c r="AG62" i="162" s="1"/>
  <c r="W61" i="162"/>
  <c r="AG61" i="162" s="1"/>
  <c r="W60" i="162"/>
  <c r="AG60" i="162" s="1"/>
  <c r="W59" i="162"/>
  <c r="AG59" i="162" s="1"/>
  <c r="W58" i="162"/>
  <c r="AG58" i="162" s="1"/>
  <c r="W57" i="162"/>
  <c r="AG57" i="162" s="1"/>
  <c r="W56" i="162"/>
  <c r="AG56" i="162" s="1"/>
  <c r="W55" i="162"/>
  <c r="AG55" i="162" s="1"/>
  <c r="W54" i="162"/>
  <c r="AG54" i="162" s="1"/>
  <c r="W53" i="162"/>
  <c r="AG53" i="162" s="1"/>
  <c r="W52" i="162"/>
  <c r="AG52" i="162" s="1"/>
  <c r="W51" i="162"/>
  <c r="AG51" i="162" s="1"/>
  <c r="W50" i="162"/>
  <c r="AG50" i="162" s="1"/>
  <c r="W49" i="162"/>
  <c r="AG49" i="162" s="1"/>
  <c r="W48" i="162"/>
  <c r="AG48" i="162" s="1"/>
  <c r="W47" i="162"/>
  <c r="AG47" i="162" s="1"/>
  <c r="W46" i="162"/>
  <c r="AG46" i="162" s="1"/>
  <c r="W45" i="162"/>
  <c r="AG45" i="162" s="1"/>
  <c r="W44" i="162"/>
  <c r="AG44" i="162" s="1"/>
  <c r="W43" i="162"/>
  <c r="AG43" i="162" s="1"/>
  <c r="W42" i="162"/>
  <c r="AG42" i="162" s="1"/>
  <c r="W41" i="162"/>
  <c r="AG41" i="162" s="1"/>
  <c r="W40" i="162"/>
  <c r="AG40" i="162" s="1"/>
  <c r="W39" i="162"/>
  <c r="AG39" i="162" s="1"/>
  <c r="W38" i="162"/>
  <c r="AG38" i="162" s="1"/>
  <c r="W37" i="162"/>
  <c r="AG37" i="162" s="1"/>
  <c r="W36" i="162"/>
  <c r="AG36" i="162" s="1"/>
  <c r="W35" i="162"/>
  <c r="AG35" i="162" s="1"/>
  <c r="W34" i="162"/>
  <c r="AG34" i="162" s="1"/>
  <c r="W33" i="162"/>
  <c r="AG33" i="162" s="1"/>
  <c r="W32" i="162"/>
  <c r="AG32" i="162" s="1"/>
  <c r="W31" i="162"/>
  <c r="AG31" i="162" s="1"/>
  <c r="W30" i="162"/>
  <c r="AG30" i="162" s="1"/>
  <c r="W29" i="162"/>
  <c r="AG29" i="162" s="1"/>
  <c r="W28" i="162"/>
  <c r="AG28" i="162" s="1"/>
  <c r="W27" i="162"/>
  <c r="AG27" i="162" s="1"/>
  <c r="W26" i="162"/>
  <c r="AG26" i="162" s="1"/>
  <c r="W25" i="162"/>
  <c r="AG25" i="162" s="1"/>
  <c r="W24" i="162"/>
  <c r="AG24" i="162" s="1"/>
  <c r="W23" i="162"/>
  <c r="AG23" i="162" s="1"/>
  <c r="W22" i="162"/>
  <c r="AG22" i="162" s="1"/>
  <c r="W21" i="162"/>
  <c r="AG21" i="162" s="1"/>
  <c r="W20" i="162"/>
  <c r="AG20" i="162" s="1"/>
  <c r="W19" i="162"/>
  <c r="AG19" i="162" s="1"/>
  <c r="W16" i="162"/>
  <c r="AG16" i="162" s="1"/>
  <c r="W15" i="162"/>
  <c r="AG15" i="162" s="1"/>
  <c r="W14" i="162"/>
  <c r="AG14" i="162" s="1"/>
  <c r="W13" i="162"/>
  <c r="AG13" i="162" s="1"/>
  <c r="W12" i="162"/>
  <c r="AG12" i="162" s="1"/>
  <c r="W11" i="162"/>
  <c r="AG11" i="162" s="1"/>
  <c r="W10" i="162"/>
  <c r="AG10" i="162" s="1"/>
  <c r="W9" i="162"/>
  <c r="AG9" i="162" s="1"/>
  <c r="W8" i="162"/>
  <c r="AG8" i="162" s="1"/>
  <c r="W7" i="162"/>
  <c r="AG7" i="162" s="1"/>
  <c r="R81" i="162"/>
  <c r="R79" i="162"/>
  <c r="R78" i="162"/>
  <c r="R77" i="162"/>
  <c r="R76" i="162"/>
  <c r="R75" i="162"/>
  <c r="R74" i="162"/>
  <c r="R73" i="162"/>
  <c r="R72" i="162"/>
  <c r="R71" i="162"/>
  <c r="R70" i="162"/>
  <c r="R69" i="162"/>
  <c r="R68" i="162"/>
  <c r="R67" i="162"/>
  <c r="R66" i="162"/>
  <c r="R65" i="162"/>
  <c r="R64" i="162"/>
  <c r="R63" i="162"/>
  <c r="R62" i="162"/>
  <c r="R61" i="162"/>
  <c r="R60" i="162"/>
  <c r="R59" i="162"/>
  <c r="R58" i="162"/>
  <c r="R57" i="162"/>
  <c r="R56" i="162"/>
  <c r="R55" i="162"/>
  <c r="R54" i="162"/>
  <c r="R53" i="162"/>
  <c r="R52" i="162"/>
  <c r="R51" i="162"/>
  <c r="R50" i="162"/>
  <c r="R49" i="162"/>
  <c r="R48" i="162"/>
  <c r="R47" i="162"/>
  <c r="R46" i="162"/>
  <c r="R45" i="162"/>
  <c r="R44" i="162"/>
  <c r="R43" i="162"/>
  <c r="R42" i="162"/>
  <c r="R41" i="162"/>
  <c r="R40" i="162"/>
  <c r="R39" i="162"/>
  <c r="R38" i="162"/>
  <c r="R37" i="162"/>
  <c r="R36" i="162"/>
  <c r="R35" i="162"/>
  <c r="R34" i="162"/>
  <c r="R33" i="162"/>
  <c r="R32" i="162"/>
  <c r="R31" i="162"/>
  <c r="R30" i="162"/>
  <c r="R29" i="162"/>
  <c r="R28" i="162"/>
  <c r="R27" i="162"/>
  <c r="R26" i="162"/>
  <c r="R25" i="162"/>
  <c r="R24" i="162"/>
  <c r="R23" i="162"/>
  <c r="R22" i="162"/>
  <c r="R21" i="162"/>
  <c r="R20" i="162"/>
  <c r="R19" i="162"/>
  <c r="R16" i="162"/>
  <c r="R15" i="162"/>
  <c r="R14" i="162"/>
  <c r="R13" i="162"/>
  <c r="R12" i="162"/>
  <c r="R11" i="162"/>
  <c r="R10" i="162"/>
  <c r="R9" i="162"/>
  <c r="R8" i="162"/>
  <c r="R7" i="162"/>
  <c r="N81" i="162"/>
  <c r="N79" i="162"/>
  <c r="N78" i="162"/>
  <c r="N77" i="162"/>
  <c r="N76" i="162"/>
  <c r="N75" i="162"/>
  <c r="N74" i="162"/>
  <c r="N73" i="162"/>
  <c r="N72" i="162"/>
  <c r="N71" i="162"/>
  <c r="N70" i="162"/>
  <c r="N69" i="162"/>
  <c r="N68" i="162"/>
  <c r="N67" i="162"/>
  <c r="N66" i="162"/>
  <c r="N65" i="162"/>
  <c r="N64" i="162"/>
  <c r="N63" i="162"/>
  <c r="N62" i="162"/>
  <c r="N61" i="162"/>
  <c r="N60" i="162"/>
  <c r="N59" i="162"/>
  <c r="N58" i="162"/>
  <c r="N57" i="162"/>
  <c r="N56" i="162"/>
  <c r="N55" i="162"/>
  <c r="N54" i="162"/>
  <c r="N53" i="162"/>
  <c r="N52" i="162"/>
  <c r="N51" i="162"/>
  <c r="N50" i="162"/>
  <c r="N49" i="162"/>
  <c r="N48" i="162"/>
  <c r="N47" i="162"/>
  <c r="N46" i="162"/>
  <c r="N45" i="162"/>
  <c r="N44" i="162"/>
  <c r="N43" i="162"/>
  <c r="N42" i="162"/>
  <c r="N41" i="162"/>
  <c r="N40" i="162"/>
  <c r="N39" i="162"/>
  <c r="N38" i="162"/>
  <c r="N37" i="162"/>
  <c r="N36" i="162"/>
  <c r="N35" i="162"/>
  <c r="N34" i="162"/>
  <c r="N33" i="162"/>
  <c r="N32" i="162"/>
  <c r="N31" i="162"/>
  <c r="N30" i="162"/>
  <c r="N29" i="162"/>
  <c r="N28" i="162"/>
  <c r="N27" i="162"/>
  <c r="N26" i="162"/>
  <c r="N25" i="162"/>
  <c r="N24" i="162"/>
  <c r="N23" i="162"/>
  <c r="N22" i="162"/>
  <c r="N21" i="162"/>
  <c r="N20" i="162"/>
  <c r="N19" i="162"/>
  <c r="N16" i="162"/>
  <c r="N15" i="162"/>
  <c r="N14" i="162"/>
  <c r="N13" i="162"/>
  <c r="N12" i="162"/>
  <c r="N11" i="162"/>
  <c r="N10" i="162"/>
  <c r="N9" i="162"/>
  <c r="N8" i="162"/>
  <c r="N7" i="162"/>
  <c r="J81" i="162"/>
  <c r="J79" i="162"/>
  <c r="J78" i="162"/>
  <c r="J77" i="162"/>
  <c r="J76" i="162"/>
  <c r="J75" i="162"/>
  <c r="J74" i="162"/>
  <c r="J73" i="162"/>
  <c r="J72" i="162"/>
  <c r="J71" i="162"/>
  <c r="J70" i="162"/>
  <c r="J69" i="162"/>
  <c r="J68" i="162"/>
  <c r="J67" i="162"/>
  <c r="J66" i="162"/>
  <c r="J65" i="162"/>
  <c r="J64" i="162"/>
  <c r="J63" i="162"/>
  <c r="J62" i="162"/>
  <c r="J61" i="162"/>
  <c r="J60" i="162"/>
  <c r="J59" i="162"/>
  <c r="J58" i="162"/>
  <c r="J57" i="162"/>
  <c r="J56" i="162"/>
  <c r="J55" i="162"/>
  <c r="J54" i="162"/>
  <c r="J53" i="162"/>
  <c r="J52" i="162"/>
  <c r="J51" i="162"/>
  <c r="J50" i="162"/>
  <c r="J49" i="162"/>
  <c r="J48" i="162"/>
  <c r="J47" i="162"/>
  <c r="J46" i="162"/>
  <c r="J45" i="162"/>
  <c r="J44" i="162"/>
  <c r="J43" i="162"/>
  <c r="J42" i="162"/>
  <c r="J41" i="162"/>
  <c r="J40" i="162"/>
  <c r="J39" i="162"/>
  <c r="J38" i="162"/>
  <c r="J37" i="162"/>
  <c r="J36" i="162"/>
  <c r="J35" i="162"/>
  <c r="J34" i="162"/>
  <c r="J33" i="162"/>
  <c r="J32" i="162"/>
  <c r="J31" i="162"/>
  <c r="J30" i="162"/>
  <c r="J29" i="162"/>
  <c r="J28" i="162"/>
  <c r="J27" i="162"/>
  <c r="J26" i="162"/>
  <c r="J25" i="162"/>
  <c r="J24" i="162"/>
  <c r="J23" i="162"/>
  <c r="J22" i="162"/>
  <c r="J21" i="162"/>
  <c r="J20" i="162"/>
  <c r="J19" i="162"/>
  <c r="J16" i="162"/>
  <c r="J15" i="162"/>
  <c r="J14" i="162"/>
  <c r="J13" i="162"/>
  <c r="J12" i="162"/>
  <c r="J11" i="162"/>
  <c r="J10" i="162"/>
  <c r="J9" i="162"/>
  <c r="J8" i="162"/>
  <c r="J7" i="162"/>
  <c r="F81" i="162"/>
  <c r="S81" i="162" s="1"/>
  <c r="F79" i="162"/>
  <c r="S79" i="162" s="1"/>
  <c r="F78" i="162"/>
  <c r="S78" i="162" s="1"/>
  <c r="F77" i="162"/>
  <c r="S77" i="162" s="1"/>
  <c r="F76" i="162"/>
  <c r="S76" i="162" s="1"/>
  <c r="F75" i="162"/>
  <c r="S75" i="162" s="1"/>
  <c r="F74" i="162"/>
  <c r="S74" i="162" s="1"/>
  <c r="F73" i="162"/>
  <c r="S73" i="162" s="1"/>
  <c r="F72" i="162"/>
  <c r="S72" i="162" s="1"/>
  <c r="F71" i="162"/>
  <c r="S71" i="162" s="1"/>
  <c r="F70" i="162"/>
  <c r="S70" i="162" s="1"/>
  <c r="F69" i="162"/>
  <c r="S69" i="162" s="1"/>
  <c r="F68" i="162"/>
  <c r="S68" i="162" s="1"/>
  <c r="F67" i="162"/>
  <c r="S67" i="162" s="1"/>
  <c r="F66" i="162"/>
  <c r="S66" i="162" s="1"/>
  <c r="F65" i="162"/>
  <c r="S65" i="162" s="1"/>
  <c r="F64" i="162"/>
  <c r="S64" i="162" s="1"/>
  <c r="F63" i="162"/>
  <c r="S63" i="162" s="1"/>
  <c r="F62" i="162"/>
  <c r="S62" i="162" s="1"/>
  <c r="F61" i="162"/>
  <c r="F60" i="162"/>
  <c r="S60" i="162" s="1"/>
  <c r="F59" i="162"/>
  <c r="S59" i="162" s="1"/>
  <c r="F58" i="162"/>
  <c r="S58" i="162" s="1"/>
  <c r="F57" i="162"/>
  <c r="S57" i="162" s="1"/>
  <c r="F56" i="162"/>
  <c r="S56" i="162" s="1"/>
  <c r="F55" i="162"/>
  <c r="S55" i="162" s="1"/>
  <c r="F54" i="162"/>
  <c r="F53" i="162"/>
  <c r="F52" i="162"/>
  <c r="S52" i="162" s="1"/>
  <c r="F51" i="162"/>
  <c r="S51" i="162" s="1"/>
  <c r="F50" i="162"/>
  <c r="S50" i="162" s="1"/>
  <c r="F49" i="162"/>
  <c r="S49" i="162" s="1"/>
  <c r="F48" i="162"/>
  <c r="S48" i="162" s="1"/>
  <c r="F47" i="162"/>
  <c r="S47" i="162" s="1"/>
  <c r="F46" i="162"/>
  <c r="S46" i="162" s="1"/>
  <c r="F45" i="162"/>
  <c r="F44" i="162"/>
  <c r="S44" i="162" s="1"/>
  <c r="F43" i="162"/>
  <c r="S43" i="162" s="1"/>
  <c r="F42" i="162"/>
  <c r="S42" i="162" s="1"/>
  <c r="F41" i="162"/>
  <c r="S41" i="162" s="1"/>
  <c r="F40" i="162"/>
  <c r="S40" i="162" s="1"/>
  <c r="F39" i="162"/>
  <c r="S39" i="162" s="1"/>
  <c r="F38" i="162"/>
  <c r="S38" i="162" s="1"/>
  <c r="F37" i="162"/>
  <c r="S37" i="162" s="1"/>
  <c r="F36" i="162"/>
  <c r="S36" i="162" s="1"/>
  <c r="F35" i="162"/>
  <c r="S35" i="162" s="1"/>
  <c r="F34" i="162"/>
  <c r="S34" i="162" s="1"/>
  <c r="F33" i="162"/>
  <c r="S33" i="162" s="1"/>
  <c r="F32" i="162"/>
  <c r="S32" i="162" s="1"/>
  <c r="F31" i="162"/>
  <c r="S31" i="162" s="1"/>
  <c r="F30" i="162"/>
  <c r="S30" i="162" s="1"/>
  <c r="F29" i="162"/>
  <c r="S29" i="162" s="1"/>
  <c r="F28" i="162"/>
  <c r="S28" i="162" s="1"/>
  <c r="F27" i="162"/>
  <c r="S27" i="162" s="1"/>
  <c r="F26" i="162"/>
  <c r="S26" i="162" s="1"/>
  <c r="F25" i="162"/>
  <c r="S25" i="162" s="1"/>
  <c r="F24" i="162"/>
  <c r="S24" i="162" s="1"/>
  <c r="F23" i="162"/>
  <c r="S23" i="162" s="1"/>
  <c r="F22" i="162"/>
  <c r="S22" i="162" s="1"/>
  <c r="F21" i="162"/>
  <c r="S21" i="162" s="1"/>
  <c r="F20" i="162"/>
  <c r="S20" i="162" s="1"/>
  <c r="F19" i="162"/>
  <c r="S19" i="162" s="1"/>
  <c r="F16" i="162"/>
  <c r="S16" i="162" s="1"/>
  <c r="F15" i="162"/>
  <c r="S15" i="162" s="1"/>
  <c r="F14" i="162"/>
  <c r="S14" i="162" s="1"/>
  <c r="F13" i="162"/>
  <c r="S13" i="162" s="1"/>
  <c r="F12" i="162"/>
  <c r="S12" i="162" s="1"/>
  <c r="F11" i="162"/>
  <c r="S11" i="162" s="1"/>
  <c r="F10" i="162"/>
  <c r="S10" i="162" s="1"/>
  <c r="F9" i="162"/>
  <c r="S9" i="162" s="1"/>
  <c r="F8" i="162"/>
  <c r="S8" i="162" s="1"/>
  <c r="F7" i="162"/>
  <c r="S7" i="162" s="1"/>
  <c r="W20" i="161" l="1"/>
  <c r="AH45" i="162"/>
  <c r="AH12" i="162"/>
  <c r="AH22" i="162"/>
  <c r="AH30" i="162"/>
  <c r="AH38" i="162"/>
  <c r="AH46" i="162"/>
  <c r="AH54" i="162"/>
  <c r="AH62" i="162"/>
  <c r="AH70" i="162"/>
  <c r="AH78" i="162"/>
  <c r="AH13" i="162"/>
  <c r="AH23" i="162"/>
  <c r="AH31" i="162"/>
  <c r="AH39" i="162"/>
  <c r="AH47" i="162"/>
  <c r="AH55" i="162"/>
  <c r="AH63" i="162"/>
  <c r="AH71" i="162"/>
  <c r="AH79" i="162"/>
  <c r="AH53" i="162"/>
  <c r="AH14" i="162"/>
  <c r="AH24" i="162"/>
  <c r="AH32" i="162"/>
  <c r="AH40" i="162"/>
  <c r="AH48" i="162"/>
  <c r="AH56" i="162"/>
  <c r="AH64" i="162"/>
  <c r="AH72" i="162"/>
  <c r="AH81" i="162"/>
  <c r="AH29" i="162"/>
  <c r="AH77" i="162"/>
  <c r="AH7" i="162"/>
  <c r="AH15" i="162"/>
  <c r="AH25" i="162"/>
  <c r="AH33" i="162"/>
  <c r="AH41" i="162"/>
  <c r="AH49" i="162"/>
  <c r="AH57" i="162"/>
  <c r="AH65" i="162"/>
  <c r="AH73" i="162"/>
  <c r="AH11" i="162"/>
  <c r="AH61" i="162"/>
  <c r="AH8" i="162"/>
  <c r="AH16" i="162"/>
  <c r="AH26" i="162"/>
  <c r="AH34" i="162"/>
  <c r="AH42" i="162"/>
  <c r="AH50" i="162"/>
  <c r="AH58" i="162"/>
  <c r="AH66" i="162"/>
  <c r="AH74" i="162"/>
  <c r="AH21" i="162"/>
  <c r="AH69" i="162"/>
  <c r="AH9" i="162"/>
  <c r="AH19" i="162"/>
  <c r="AH27" i="162"/>
  <c r="AH35" i="162"/>
  <c r="AH43" i="162"/>
  <c r="AH51" i="162"/>
  <c r="AH59" i="162"/>
  <c r="AH67" i="162"/>
  <c r="AH75" i="162"/>
  <c r="AH37" i="162"/>
  <c r="AH10" i="162"/>
  <c r="AH20" i="162"/>
  <c r="AH28" i="162"/>
  <c r="AH36" i="162"/>
  <c r="AH44" i="162"/>
  <c r="AH52" i="162"/>
  <c r="AH60" i="162"/>
  <c r="AH68" i="162"/>
  <c r="AH76" i="162"/>
  <c r="AA80" i="162"/>
  <c r="AE17" i="162"/>
  <c r="AA17" i="162"/>
  <c r="W17" i="162"/>
  <c r="AG17" i="162" s="1"/>
  <c r="R17" i="162"/>
  <c r="S61" i="162"/>
  <c r="S53" i="162"/>
  <c r="N17" i="162"/>
  <c r="S45" i="162"/>
  <c r="J17" i="162"/>
  <c r="S54" i="162"/>
  <c r="F80" i="162"/>
  <c r="J80" i="162"/>
  <c r="N80" i="162"/>
  <c r="R80" i="162"/>
  <c r="W80" i="162"/>
  <c r="AG80" i="162" s="1"/>
  <c r="AE80" i="162"/>
  <c r="F17" i="162"/>
  <c r="S17" i="162"/>
  <c r="AF25" i="162"/>
  <c r="AF57" i="162"/>
  <c r="AF16" i="162"/>
  <c r="AF26" i="162"/>
  <c r="AF74" i="162"/>
  <c r="AF9" i="162"/>
  <c r="AF19" i="162"/>
  <c r="AF27" i="162"/>
  <c r="AF35" i="162"/>
  <c r="AF43" i="162"/>
  <c r="AF51" i="162"/>
  <c r="AF59" i="162"/>
  <c r="AF67" i="162"/>
  <c r="AF75" i="162"/>
  <c r="AF41" i="162"/>
  <c r="AF66" i="162"/>
  <c r="AF10" i="162"/>
  <c r="AF20" i="162"/>
  <c r="AF28" i="162"/>
  <c r="AF36" i="162"/>
  <c r="AF44" i="162"/>
  <c r="AF52" i="162"/>
  <c r="AF60" i="162"/>
  <c r="AF68" i="162"/>
  <c r="AF76" i="162"/>
  <c r="AF50" i="162"/>
  <c r="AF11" i="162"/>
  <c r="AF21" i="162"/>
  <c r="AF29" i="162"/>
  <c r="AF37" i="162"/>
  <c r="AF45" i="162"/>
  <c r="AF53" i="162"/>
  <c r="AF61" i="162"/>
  <c r="AF69" i="162"/>
  <c r="AF77" i="162"/>
  <c r="AF73" i="162"/>
  <c r="AF42" i="162"/>
  <c r="AF12" i="162"/>
  <c r="AF22" i="162"/>
  <c r="AF30" i="162"/>
  <c r="AF38" i="162"/>
  <c r="AF46" i="162"/>
  <c r="AF54" i="162"/>
  <c r="AF62" i="162"/>
  <c r="AF70" i="162"/>
  <c r="AF78" i="162"/>
  <c r="AF7" i="162"/>
  <c r="AF49" i="162"/>
  <c r="AF58" i="162"/>
  <c r="AF13" i="162"/>
  <c r="AF23" i="162"/>
  <c r="AF31" i="162"/>
  <c r="AF39" i="162"/>
  <c r="AF47" i="162"/>
  <c r="AF55" i="162"/>
  <c r="AF63" i="162"/>
  <c r="AF71" i="162"/>
  <c r="AF79" i="162"/>
  <c r="AF33" i="162"/>
  <c r="AF15" i="162"/>
  <c r="AF65" i="162"/>
  <c r="AF8" i="162"/>
  <c r="AF34" i="162"/>
  <c r="AF14" i="162"/>
  <c r="AF24" i="162"/>
  <c r="AF32" i="162"/>
  <c r="AF40" i="162"/>
  <c r="AF48" i="162"/>
  <c r="AF56" i="162"/>
  <c r="AF64" i="162"/>
  <c r="AF72" i="162"/>
  <c r="AF81" i="162"/>
  <c r="A2" i="162"/>
  <c r="A1" i="162"/>
  <c r="AT110" i="155"/>
  <c r="AO20" i="35"/>
  <c r="AO23" i="35"/>
  <c r="AH17" i="162" l="1"/>
  <c r="AH80" i="162"/>
  <c r="S80" i="162"/>
  <c r="AF80" i="162"/>
  <c r="AF17" i="162"/>
  <c r="L7" i="151"/>
  <c r="L10" i="151"/>
  <c r="L11" i="151"/>
  <c r="BG46" i="154"/>
  <c r="BG60" i="154" s="1"/>
  <c r="BF46" i="154"/>
  <c r="BF60" i="154" s="1"/>
  <c r="BE46" i="154"/>
  <c r="BE60" i="154" s="1"/>
  <c r="BD46" i="154"/>
  <c r="BC46" i="154"/>
  <c r="BB46" i="154"/>
  <c r="BA46" i="154"/>
  <c r="AY46" i="154"/>
  <c r="AY60" i="154" s="1"/>
  <c r="AX46" i="154"/>
  <c r="AX60" i="154" s="1"/>
  <c r="AW46" i="154"/>
  <c r="AW60" i="154" s="1"/>
  <c r="A1" i="161" l="1"/>
  <c r="A1" i="160"/>
  <c r="A1" i="84"/>
  <c r="A1" i="82"/>
  <c r="A1" i="159"/>
  <c r="A2" i="160"/>
  <c r="A2" i="161"/>
  <c r="BY68" i="154"/>
  <c r="BY74" i="154"/>
  <c r="BX74" i="154"/>
  <c r="BY73" i="154"/>
  <c r="BY72" i="154"/>
  <c r="BY70" i="154"/>
  <c r="BY69" i="154"/>
  <c r="BX73" i="154"/>
  <c r="BX72" i="154"/>
  <c r="BX70" i="154"/>
  <c r="BX68" i="154"/>
  <c r="BX76" i="154" s="1"/>
  <c r="AJ1030" i="160"/>
  <c r="AI1030" i="160"/>
  <c r="AF1030" i="160"/>
  <c r="AE1030" i="160"/>
  <c r="AB1030" i="160"/>
  <c r="AA1030" i="160"/>
  <c r="X1030" i="160"/>
  <c r="W1030" i="160"/>
  <c r="T1030" i="160"/>
  <c r="S1030" i="160"/>
  <c r="P1030" i="160"/>
  <c r="O1030" i="160"/>
  <c r="L1030" i="160"/>
  <c r="K1030" i="160"/>
  <c r="H1030" i="160"/>
  <c r="G1030" i="160"/>
  <c r="D1030" i="160"/>
  <c r="C1030" i="160"/>
  <c r="C1031" i="160" s="1"/>
  <c r="AJ18" i="160"/>
  <c r="AI18" i="160"/>
  <c r="AF18" i="160"/>
  <c r="AE18" i="160"/>
  <c r="AB18" i="160"/>
  <c r="AA18" i="160"/>
  <c r="X18" i="160"/>
  <c r="W18" i="160"/>
  <c r="T18" i="160"/>
  <c r="S18" i="160"/>
  <c r="P18" i="160"/>
  <c r="O18" i="160"/>
  <c r="L18" i="160"/>
  <c r="K18" i="160"/>
  <c r="H18" i="160"/>
  <c r="G18" i="160"/>
  <c r="D18" i="160"/>
  <c r="BH43" i="154"/>
  <c r="AV43" i="154"/>
  <c r="X42" i="154"/>
  <c r="X43" i="154"/>
  <c r="L43" i="154"/>
  <c r="BH42" i="154"/>
  <c r="AV42" i="154"/>
  <c r="L42" i="154"/>
  <c r="CC110" i="156"/>
  <c r="E15" i="154"/>
  <c r="F15" i="154"/>
  <c r="G15" i="154"/>
  <c r="H15" i="154"/>
  <c r="I15" i="154"/>
  <c r="J15" i="154"/>
  <c r="K15" i="154"/>
  <c r="D15" i="154"/>
  <c r="CC106" i="156"/>
  <c r="BY76" i="154" l="1"/>
  <c r="AV46" i="154"/>
  <c r="X46" i="154"/>
  <c r="P1031" i="160"/>
  <c r="AF1031" i="160"/>
  <c r="L1031" i="160"/>
  <c r="AB1031" i="160"/>
  <c r="Q1030" i="160"/>
  <c r="R1030" i="160" s="1"/>
  <c r="M18" i="160"/>
  <c r="N18" i="160" s="1"/>
  <c r="I1030" i="160"/>
  <c r="J1030" i="160" s="1"/>
  <c r="AG1030" i="160"/>
  <c r="AH1030" i="160" s="1"/>
  <c r="U18" i="160"/>
  <c r="V18" i="160" s="1"/>
  <c r="AK18" i="160"/>
  <c r="AL18" i="160" s="1"/>
  <c r="D1031" i="160"/>
  <c r="E1031" i="160" s="1"/>
  <c r="F1031" i="160" s="1"/>
  <c r="T1031" i="160"/>
  <c r="AJ1031" i="160"/>
  <c r="W1031" i="160"/>
  <c r="H1031" i="160"/>
  <c r="X1031" i="160"/>
  <c r="K1031" i="160"/>
  <c r="M1031" i="160" s="1"/>
  <c r="N1031" i="160" s="1"/>
  <c r="AA1031" i="160"/>
  <c r="AI1031" i="160"/>
  <c r="G1031" i="160"/>
  <c r="S1031" i="160"/>
  <c r="AG18" i="160"/>
  <c r="AH18" i="160" s="1"/>
  <c r="O1031" i="160"/>
  <c r="Q1031" i="160" s="1"/>
  <c r="R1031" i="160" s="1"/>
  <c r="AE1031" i="160"/>
  <c r="AG1031" i="160" s="1"/>
  <c r="AH1031" i="160" s="1"/>
  <c r="E1030" i="160"/>
  <c r="F1030" i="160" s="1"/>
  <c r="AK1030" i="160"/>
  <c r="AL1030" i="160" s="1"/>
  <c r="U1030" i="160"/>
  <c r="V1030" i="160" s="1"/>
  <c r="E18" i="160"/>
  <c r="F18" i="160" s="1"/>
  <c r="AC1030" i="160"/>
  <c r="AD1030" i="160" s="1"/>
  <c r="Y1030" i="160"/>
  <c r="Z1030" i="160" s="1"/>
  <c r="M1030" i="160"/>
  <c r="N1030" i="160" s="1"/>
  <c r="I18" i="160"/>
  <c r="J18" i="160" s="1"/>
  <c r="Q18" i="160"/>
  <c r="R18" i="160" s="1"/>
  <c r="Y18" i="160"/>
  <c r="Z18" i="160" s="1"/>
  <c r="AC18" i="160"/>
  <c r="AD18" i="160" s="1"/>
  <c r="A1" i="81"/>
  <c r="B43" i="154"/>
  <c r="B42" i="154"/>
  <c r="E9" i="155"/>
  <c r="E10" i="155"/>
  <c r="E11" i="155"/>
  <c r="E13" i="155"/>
  <c r="E14" i="155"/>
  <c r="E15" i="155"/>
  <c r="E16" i="155"/>
  <c r="E18" i="155"/>
  <c r="E19" i="155"/>
  <c r="E20" i="155"/>
  <c r="E22" i="155"/>
  <c r="E23" i="155"/>
  <c r="E24" i="155"/>
  <c r="E25" i="155"/>
  <c r="E26" i="155"/>
  <c r="E27" i="155"/>
  <c r="E28" i="155"/>
  <c r="E29" i="155"/>
  <c r="E30" i="155"/>
  <c r="E31" i="155"/>
  <c r="E32" i="155"/>
  <c r="E33" i="155"/>
  <c r="E35" i="155"/>
  <c r="E39" i="155"/>
  <c r="E40" i="155"/>
  <c r="E41" i="155"/>
  <c r="E42" i="155"/>
  <c r="E43" i="155"/>
  <c r="E44" i="155"/>
  <c r="E45" i="155"/>
  <c r="E46" i="155"/>
  <c r="E47" i="155"/>
  <c r="E48" i="155"/>
  <c r="E49" i="155"/>
  <c r="E50" i="155"/>
  <c r="E51" i="155"/>
  <c r="E52" i="155"/>
  <c r="E53" i="155"/>
  <c r="E54" i="155"/>
  <c r="E55" i="155"/>
  <c r="E56" i="155"/>
  <c r="E57" i="155"/>
  <c r="E59" i="155"/>
  <c r="E60" i="155"/>
  <c r="E61" i="155"/>
  <c r="E62" i="155"/>
  <c r="E64" i="155"/>
  <c r="E65" i="155"/>
  <c r="E66" i="155"/>
  <c r="E69" i="155"/>
  <c r="E70" i="155"/>
  <c r="E71" i="155"/>
  <c r="E72" i="155"/>
  <c r="E74" i="155"/>
  <c r="E75" i="155"/>
  <c r="E76" i="155"/>
  <c r="E77" i="155"/>
  <c r="E78" i="155"/>
  <c r="E80" i="155"/>
  <c r="E81" i="155"/>
  <c r="E82" i="155"/>
  <c r="E83" i="155"/>
  <c r="E85" i="155"/>
  <c r="E86" i="155"/>
  <c r="E87" i="155"/>
  <c r="E88" i="155"/>
  <c r="E89" i="155"/>
  <c r="E90" i="155"/>
  <c r="E91" i="155"/>
  <c r="E92" i="155"/>
  <c r="E93" i="155"/>
  <c r="E94" i="155"/>
  <c r="E95" i="155"/>
  <c r="E101" i="155"/>
  <c r="E103" i="155"/>
  <c r="E104" i="155"/>
  <c r="E106" i="155"/>
  <c r="E107" i="155"/>
  <c r="E108" i="155"/>
  <c r="E110" i="155"/>
  <c r="E111" i="155"/>
  <c r="E113" i="155"/>
  <c r="E114" i="155"/>
  <c r="E115" i="155"/>
  <c r="E116" i="155"/>
  <c r="E117" i="155"/>
  <c r="E120" i="155"/>
  <c r="E8" i="155"/>
  <c r="D4" i="151"/>
  <c r="E4" i="151" s="1"/>
  <c r="G4" i="151"/>
  <c r="H4" i="151" s="1"/>
  <c r="J4" i="151"/>
  <c r="K4" i="151" s="1"/>
  <c r="M4" i="151"/>
  <c r="N4" i="151" s="1"/>
  <c r="P4" i="151"/>
  <c r="Q4" i="151"/>
  <c r="S4" i="151"/>
  <c r="T4" i="151" s="1"/>
  <c r="V4" i="151"/>
  <c r="W4" i="151"/>
  <c r="Y4" i="151"/>
  <c r="Z4" i="151" s="1"/>
  <c r="AB4" i="151"/>
  <c r="AC4" i="151"/>
  <c r="AC1031" i="160" l="1"/>
  <c r="AD1031" i="160" s="1"/>
  <c r="I1031" i="160"/>
  <c r="J1031" i="160" s="1"/>
  <c r="AK1031" i="160"/>
  <c r="AL1031" i="160" s="1"/>
  <c r="U1031" i="160"/>
  <c r="V1031" i="160" s="1"/>
  <c r="Y1031" i="160"/>
  <c r="Z1031" i="160" s="1"/>
  <c r="C261" i="159"/>
  <c r="E244" i="159"/>
  <c r="D244" i="159"/>
  <c r="C244" i="159"/>
  <c r="C238" i="159"/>
  <c r="E234" i="159"/>
  <c r="D234" i="159"/>
  <c r="C234" i="159"/>
  <c r="E231" i="159"/>
  <c r="D231" i="159"/>
  <c r="C231" i="159"/>
  <c r="C224" i="159"/>
  <c r="E219" i="159"/>
  <c r="D219" i="159"/>
  <c r="C219" i="159"/>
  <c r="E205" i="159"/>
  <c r="D205" i="159"/>
  <c r="C205" i="159"/>
  <c r="C201" i="159"/>
  <c r="E193" i="159"/>
  <c r="D193" i="159"/>
  <c r="C193" i="159"/>
  <c r="E182" i="159"/>
  <c r="D182" i="159"/>
  <c r="C182" i="159"/>
  <c r="C174" i="159"/>
  <c r="E146" i="159"/>
  <c r="D146" i="159"/>
  <c r="C146" i="159"/>
  <c r="E142" i="159"/>
  <c r="D142" i="159"/>
  <c r="C142" i="159"/>
  <c r="C137" i="159"/>
  <c r="C133" i="159"/>
  <c r="C129" i="159"/>
  <c r="C125" i="159"/>
  <c r="C120" i="159"/>
  <c r="E113" i="159"/>
  <c r="D113" i="159"/>
  <c r="C113" i="159"/>
  <c r="C107" i="159"/>
  <c r="C103" i="159"/>
  <c r="C97" i="159"/>
  <c r="C92" i="159"/>
  <c r="C82" i="159"/>
  <c r="E77" i="159"/>
  <c r="D77" i="159"/>
  <c r="C77" i="159"/>
  <c r="E72" i="159"/>
  <c r="D72" i="159"/>
  <c r="C72" i="159"/>
  <c r="E62" i="159"/>
  <c r="D62" i="159"/>
  <c r="C61" i="159"/>
  <c r="C47" i="159"/>
  <c r="C27" i="159"/>
  <c r="C15" i="159"/>
  <c r="A2" i="159"/>
  <c r="X40" i="154"/>
  <c r="X39" i="154"/>
  <c r="X38" i="154"/>
  <c r="X37" i="154"/>
  <c r="X36" i="154"/>
  <c r="X34" i="154"/>
  <c r="X32" i="154"/>
  <c r="X31" i="154"/>
  <c r="X30" i="154"/>
  <c r="X29" i="154"/>
  <c r="X27" i="154"/>
  <c r="X26" i="154"/>
  <c r="X25" i="154"/>
  <c r="X24" i="154"/>
  <c r="X23" i="154"/>
  <c r="X22" i="154"/>
  <c r="X21" i="154"/>
  <c r="X20" i="154"/>
  <c r="X18" i="154"/>
  <c r="X17" i="154"/>
  <c r="X16" i="154"/>
  <c r="X14" i="154"/>
  <c r="X13" i="154"/>
  <c r="X12" i="154"/>
  <c r="X11" i="154"/>
  <c r="X10" i="154"/>
  <c r="X9" i="154"/>
  <c r="X8" i="154"/>
  <c r="X7" i="154"/>
  <c r="W15" i="154"/>
  <c r="W19" i="154"/>
  <c r="W28" i="154"/>
  <c r="W33" i="154"/>
  <c r="W35" i="154"/>
  <c r="W41" i="154"/>
  <c r="W44" i="154" l="1"/>
  <c r="D226" i="159"/>
  <c r="E226" i="159"/>
  <c r="D245" i="159"/>
  <c r="E245" i="159"/>
  <c r="C134" i="159"/>
  <c r="C183" i="159" s="1"/>
  <c r="C245" i="159"/>
  <c r="D134" i="159"/>
  <c r="D183" i="159" s="1"/>
  <c r="D184" i="159" s="1"/>
  <c r="C62" i="159"/>
  <c r="C226" i="159"/>
  <c r="E134" i="159"/>
  <c r="E183" i="159" s="1"/>
  <c r="E184" i="159" s="1"/>
  <c r="E246" i="159" l="1"/>
  <c r="E262" i="159" s="1"/>
  <c r="D246" i="159"/>
  <c r="D262" i="159" s="1"/>
  <c r="C246" i="159"/>
  <c r="C262" i="159" s="1"/>
  <c r="C184" i="159"/>
  <c r="K10" i="63" l="1"/>
  <c r="L10" i="63" s="1"/>
  <c r="I10" i="63"/>
  <c r="J10" i="63" s="1"/>
  <c r="G10" i="63"/>
  <c r="H8" i="63" s="1"/>
  <c r="E10" i="63"/>
  <c r="F10" i="63" s="1"/>
  <c r="C10" i="63"/>
  <c r="D10" i="63" s="1"/>
  <c r="S9" i="63"/>
  <c r="Q9" i="63"/>
  <c r="O9" i="63"/>
  <c r="M9" i="63"/>
  <c r="F9" i="63"/>
  <c r="S8" i="63"/>
  <c r="Q8" i="63"/>
  <c r="O8" i="63"/>
  <c r="M8" i="63"/>
  <c r="F8" i="63"/>
  <c r="S7" i="63"/>
  <c r="Q7" i="63"/>
  <c r="O7" i="63"/>
  <c r="M7" i="63"/>
  <c r="F7" i="63"/>
  <c r="S6" i="63"/>
  <c r="Q6" i="63"/>
  <c r="O6" i="63"/>
  <c r="M6" i="63"/>
  <c r="L6" i="63"/>
  <c r="F6" i="63"/>
  <c r="CC34" i="155"/>
  <c r="CD23" i="155"/>
  <c r="CC21" i="155"/>
  <c r="CC17" i="155"/>
  <c r="CC102" i="155"/>
  <c r="CD40" i="155"/>
  <c r="CD41" i="155"/>
  <c r="CD45" i="155"/>
  <c r="CD60" i="155"/>
  <c r="CD64" i="155"/>
  <c r="CD69" i="155"/>
  <c r="CD70" i="155"/>
  <c r="CD74" i="155"/>
  <c r="CD80" i="155"/>
  <c r="CD89" i="155"/>
  <c r="CD90" i="155"/>
  <c r="CD103" i="155"/>
  <c r="CD104" i="155"/>
  <c r="CD110" i="155"/>
  <c r="CD113" i="155"/>
  <c r="BJ65" i="153"/>
  <c r="BJ66" i="153"/>
  <c r="BJ67" i="153"/>
  <c r="BJ81" i="153"/>
  <c r="BJ84" i="153"/>
  <c r="BJ85" i="153"/>
  <c r="BJ86" i="153"/>
  <c r="BJ87" i="153"/>
  <c r="BJ88" i="153"/>
  <c r="BJ118" i="153"/>
  <c r="BJ120" i="153"/>
  <c r="BJ177" i="153"/>
  <c r="BJ226" i="153"/>
  <c r="BI246" i="153"/>
  <c r="BI227" i="153"/>
  <c r="BI184" i="153"/>
  <c r="BI63" i="153"/>
  <c r="AS63" i="153"/>
  <c r="BI28" i="153"/>
  <c r="BI16" i="153"/>
  <c r="J9" i="63" l="1"/>
  <c r="D6" i="63"/>
  <c r="J8" i="63"/>
  <c r="L9" i="63"/>
  <c r="J7" i="63"/>
  <c r="L8" i="63"/>
  <c r="J6" i="63"/>
  <c r="L7" i="63"/>
  <c r="BI247" i="153"/>
  <c r="BI263" i="153" s="1"/>
  <c r="O10" i="63"/>
  <c r="P8" i="63" s="1"/>
  <c r="S10" i="63"/>
  <c r="CC36" i="155"/>
  <c r="CC37" i="155" s="1"/>
  <c r="CC98" i="155" s="1"/>
  <c r="CC100" i="155" s="1"/>
  <c r="Q10" i="63"/>
  <c r="R8" i="63" s="1"/>
  <c r="H9" i="63"/>
  <c r="D7" i="63"/>
  <c r="H10" i="63"/>
  <c r="H7" i="63"/>
  <c r="D8" i="63"/>
  <c r="H6" i="63"/>
  <c r="M10" i="63"/>
  <c r="D9" i="63"/>
  <c r="BI185" i="153"/>
  <c r="U57" i="81"/>
  <c r="S57" i="81"/>
  <c r="Q57" i="81"/>
  <c r="O57" i="81"/>
  <c r="U45" i="81"/>
  <c r="S45" i="81"/>
  <c r="Q45" i="81"/>
  <c r="O45" i="81"/>
  <c r="AJ58" i="155"/>
  <c r="U54" i="81"/>
  <c r="S54" i="81"/>
  <c r="Q54" i="81"/>
  <c r="O54" i="81"/>
  <c r="U41" i="81"/>
  <c r="U40" i="81"/>
  <c r="S41" i="81"/>
  <c r="S40" i="81"/>
  <c r="Q41" i="81"/>
  <c r="Q40" i="81"/>
  <c r="O41" i="81"/>
  <c r="O40" i="81"/>
  <c r="I116" i="81"/>
  <c r="I106" i="81"/>
  <c r="O37" i="81"/>
  <c r="U64" i="81"/>
  <c r="S7" i="81"/>
  <c r="S118" i="81"/>
  <c r="S115" i="81"/>
  <c r="S114" i="81"/>
  <c r="S113" i="81"/>
  <c r="S112" i="81"/>
  <c r="S111" i="81"/>
  <c r="S109" i="81"/>
  <c r="S108" i="81"/>
  <c r="S105" i="81"/>
  <c r="S104" i="81"/>
  <c r="S103" i="81"/>
  <c r="S102" i="81"/>
  <c r="S101" i="81"/>
  <c r="S94" i="81"/>
  <c r="S92" i="81"/>
  <c r="S91" i="81"/>
  <c r="S90" i="81"/>
  <c r="S89" i="81"/>
  <c r="S88" i="81"/>
  <c r="S87" i="81"/>
  <c r="S86" i="81"/>
  <c r="S85" i="81"/>
  <c r="S84" i="81"/>
  <c r="S82" i="81"/>
  <c r="S81" i="81"/>
  <c r="S80" i="81"/>
  <c r="S79" i="81"/>
  <c r="S77" i="81"/>
  <c r="S76" i="81"/>
  <c r="S75" i="81"/>
  <c r="S74" i="81"/>
  <c r="S73" i="81"/>
  <c r="S71" i="81"/>
  <c r="S70" i="81"/>
  <c r="S69" i="81"/>
  <c r="S68" i="81"/>
  <c r="S65" i="81"/>
  <c r="S64" i="81"/>
  <c r="S63" i="81"/>
  <c r="S62" i="81"/>
  <c r="S60" i="81"/>
  <c r="S59" i="81"/>
  <c r="S58" i="81"/>
  <c r="S55" i="81"/>
  <c r="S53" i="81"/>
  <c r="S52" i="81"/>
  <c r="S51" i="81"/>
  <c r="S50" i="81"/>
  <c r="S49" i="81"/>
  <c r="S48" i="81"/>
  <c r="S47" i="81"/>
  <c r="S46" i="81"/>
  <c r="S44" i="81"/>
  <c r="S43" i="81"/>
  <c r="S37" i="81"/>
  <c r="S34" i="81"/>
  <c r="S32" i="81"/>
  <c r="S31" i="81"/>
  <c r="S30" i="81"/>
  <c r="S29" i="81"/>
  <c r="S28" i="81"/>
  <c r="S27" i="81"/>
  <c r="S26" i="81"/>
  <c r="S25" i="81"/>
  <c r="S24" i="81"/>
  <c r="S23" i="81"/>
  <c r="S22" i="81"/>
  <c r="S21" i="81"/>
  <c r="S19" i="81"/>
  <c r="S18" i="81"/>
  <c r="S17" i="81"/>
  <c r="S15" i="81"/>
  <c r="S14" i="81"/>
  <c r="S13" i="81"/>
  <c r="S12" i="81"/>
  <c r="S10" i="81"/>
  <c r="S9" i="81"/>
  <c r="S8" i="81"/>
  <c r="Q7" i="81"/>
  <c r="Q118" i="81"/>
  <c r="Q115" i="81"/>
  <c r="Q114" i="81"/>
  <c r="Q113" i="81"/>
  <c r="Q112" i="81"/>
  <c r="Q111" i="81"/>
  <c r="Q109" i="81"/>
  <c r="Q108" i="81"/>
  <c r="Q105" i="81"/>
  <c r="Q104" i="81"/>
  <c r="Q103" i="81"/>
  <c r="Q102" i="81"/>
  <c r="Q101" i="81"/>
  <c r="Q94" i="81"/>
  <c r="Q93" i="81"/>
  <c r="Q92" i="81"/>
  <c r="Q91" i="81"/>
  <c r="Q90" i="81"/>
  <c r="Q89" i="81"/>
  <c r="Q88" i="81"/>
  <c r="Q87" i="81"/>
  <c r="Q86" i="81"/>
  <c r="Q85" i="81"/>
  <c r="Q84" i="81"/>
  <c r="Q82" i="81"/>
  <c r="Q81" i="81"/>
  <c r="Q80" i="81"/>
  <c r="Q79" i="81"/>
  <c r="Q77" i="81"/>
  <c r="Q76" i="81"/>
  <c r="Q75" i="81"/>
  <c r="Q74" i="81"/>
  <c r="Q73" i="81"/>
  <c r="Q71" i="81"/>
  <c r="Q70" i="81"/>
  <c r="Q69" i="81"/>
  <c r="Q68" i="81"/>
  <c r="Q65" i="81"/>
  <c r="Q64" i="81"/>
  <c r="Q63" i="81"/>
  <c r="Q62" i="81"/>
  <c r="Q60" i="81"/>
  <c r="Q59" i="81"/>
  <c r="Q58" i="81"/>
  <c r="Q55" i="81"/>
  <c r="Q53" i="81"/>
  <c r="Q52" i="81"/>
  <c r="Q51" i="81"/>
  <c r="Q50" i="81"/>
  <c r="Q49" i="81"/>
  <c r="Q48" i="81"/>
  <c r="Q47" i="81"/>
  <c r="Q46" i="81"/>
  <c r="Q44" i="81"/>
  <c r="Q43" i="81"/>
  <c r="Q37" i="81"/>
  <c r="Q34" i="81"/>
  <c r="Q32" i="81"/>
  <c r="Q31" i="81"/>
  <c r="Q30" i="81"/>
  <c r="Q29" i="81"/>
  <c r="Q28" i="81"/>
  <c r="Q27" i="81"/>
  <c r="Q26" i="81"/>
  <c r="Q25" i="81"/>
  <c r="Q24" i="81"/>
  <c r="Q23" i="81"/>
  <c r="Q22" i="81"/>
  <c r="Q21" i="81"/>
  <c r="Q19" i="81"/>
  <c r="Q18" i="81"/>
  <c r="Q17" i="81"/>
  <c r="Q15" i="81"/>
  <c r="Q14" i="81"/>
  <c r="Q13" i="81"/>
  <c r="Q12" i="81"/>
  <c r="Q10" i="81"/>
  <c r="Q9" i="81"/>
  <c r="Q8" i="81"/>
  <c r="O7" i="81"/>
  <c r="I11" i="81"/>
  <c r="I13" i="63" s="1"/>
  <c r="O118" i="81"/>
  <c r="O115" i="81"/>
  <c r="O114" i="81"/>
  <c r="O113" i="81"/>
  <c r="O112" i="81"/>
  <c r="O111" i="81"/>
  <c r="O109" i="81"/>
  <c r="O108" i="81"/>
  <c r="O105" i="81"/>
  <c r="O104" i="81"/>
  <c r="O103" i="81"/>
  <c r="O102" i="81"/>
  <c r="O101" i="81"/>
  <c r="O94" i="81"/>
  <c r="O93" i="81"/>
  <c r="O92" i="81"/>
  <c r="O91" i="81"/>
  <c r="O90" i="81"/>
  <c r="O89" i="81"/>
  <c r="O88" i="81"/>
  <c r="O87" i="81"/>
  <c r="O86" i="81"/>
  <c r="O85" i="81"/>
  <c r="O84" i="81"/>
  <c r="O82" i="81"/>
  <c r="O81" i="81"/>
  <c r="O80" i="81"/>
  <c r="O79" i="81"/>
  <c r="O77" i="81"/>
  <c r="O76" i="81"/>
  <c r="O75" i="81"/>
  <c r="O74" i="81"/>
  <c r="O73" i="81"/>
  <c r="O71" i="81"/>
  <c r="O70" i="81"/>
  <c r="O69" i="81"/>
  <c r="O68" i="81"/>
  <c r="O65" i="81"/>
  <c r="O64" i="81"/>
  <c r="O63" i="81"/>
  <c r="O62" i="81"/>
  <c r="O60" i="81"/>
  <c r="O59" i="81"/>
  <c r="O58" i="81"/>
  <c r="O55" i="81"/>
  <c r="O53" i="81"/>
  <c r="O52" i="81"/>
  <c r="O51" i="81"/>
  <c r="O50" i="81"/>
  <c r="O49" i="81"/>
  <c r="O48" i="81"/>
  <c r="O47" i="81"/>
  <c r="O46" i="81"/>
  <c r="O44" i="81"/>
  <c r="O43" i="81"/>
  <c r="O34" i="81"/>
  <c r="O32" i="81"/>
  <c r="O31" i="81"/>
  <c r="O30" i="81"/>
  <c r="O29" i="81"/>
  <c r="O28" i="81"/>
  <c r="O27" i="81"/>
  <c r="O26" i="81"/>
  <c r="O25" i="81"/>
  <c r="O24" i="81"/>
  <c r="O23" i="81"/>
  <c r="O22" i="81"/>
  <c r="O21" i="81"/>
  <c r="O19" i="81"/>
  <c r="O18" i="81"/>
  <c r="O17" i="81"/>
  <c r="O15" i="81"/>
  <c r="O14" i="81"/>
  <c r="O13" i="81"/>
  <c r="O12" i="81"/>
  <c r="O10" i="81"/>
  <c r="O9" i="81"/>
  <c r="O8" i="81"/>
  <c r="T8" i="63" l="1"/>
  <c r="S15" i="63"/>
  <c r="CC112" i="155"/>
  <c r="CC119" i="155" s="1"/>
  <c r="CC121" i="155" s="1"/>
  <c r="L8" i="151"/>
  <c r="P10" i="63"/>
  <c r="P6" i="63"/>
  <c r="P7" i="63"/>
  <c r="P9" i="63"/>
  <c r="N10" i="63"/>
  <c r="R6" i="63"/>
  <c r="N9" i="63"/>
  <c r="T7" i="63"/>
  <c r="R7" i="63"/>
  <c r="R10" i="63"/>
  <c r="T6" i="63"/>
  <c r="T9" i="63"/>
  <c r="R9" i="63"/>
  <c r="T10" i="63"/>
  <c r="N8" i="63"/>
  <c r="N7" i="63"/>
  <c r="N6" i="63"/>
  <c r="O42" i="81"/>
  <c r="CC38" i="155"/>
  <c r="CC101" i="155"/>
  <c r="J106" i="81"/>
  <c r="J116" i="81"/>
  <c r="O106" i="81"/>
  <c r="J115" i="81"/>
  <c r="J91" i="81"/>
  <c r="J75" i="81"/>
  <c r="J59" i="81"/>
  <c r="J51" i="81"/>
  <c r="J43" i="81"/>
  <c r="J27" i="81"/>
  <c r="J19" i="81"/>
  <c r="J11" i="81"/>
  <c r="J13" i="63" s="1"/>
  <c r="J114" i="81"/>
  <c r="J90" i="81"/>
  <c r="J82" i="81"/>
  <c r="J74" i="81"/>
  <c r="J58" i="81"/>
  <c r="J50" i="81"/>
  <c r="J34" i="81"/>
  <c r="J26" i="81"/>
  <c r="J18" i="81"/>
  <c r="J10" i="81"/>
  <c r="J113" i="81"/>
  <c r="J105" i="81"/>
  <c r="J89" i="81"/>
  <c r="J81" i="81"/>
  <c r="J73" i="81"/>
  <c r="J65" i="81"/>
  <c r="J57" i="81"/>
  <c r="J49" i="81"/>
  <c r="J41" i="81"/>
  <c r="J25" i="81"/>
  <c r="J17" i="81"/>
  <c r="J9" i="81"/>
  <c r="J112" i="81"/>
  <c r="J104" i="81"/>
  <c r="J88" i="81"/>
  <c r="J80" i="81"/>
  <c r="J64" i="81"/>
  <c r="J48" i="81"/>
  <c r="J40" i="81"/>
  <c r="J32" i="81"/>
  <c r="J24" i="81"/>
  <c r="J8" i="81"/>
  <c r="J109" i="81"/>
  <c r="J101" i="81"/>
  <c r="J93" i="81"/>
  <c r="J85" i="81"/>
  <c r="J77" i="81"/>
  <c r="J69" i="81"/>
  <c r="J53" i="81"/>
  <c r="J45" i="81"/>
  <c r="J37" i="81"/>
  <c r="J29" i="81"/>
  <c r="J21" i="81"/>
  <c r="J13" i="81"/>
  <c r="J111" i="81"/>
  <c r="J92" i="81"/>
  <c r="J70" i="81"/>
  <c r="J47" i="81"/>
  <c r="J28" i="81"/>
  <c r="J7" i="81"/>
  <c r="J54" i="81"/>
  <c r="J71" i="81"/>
  <c r="J87" i="81"/>
  <c r="J68" i="81"/>
  <c r="J46" i="81"/>
  <c r="J23" i="81"/>
  <c r="J63" i="81"/>
  <c r="J22" i="81"/>
  <c r="J84" i="81"/>
  <c r="J39" i="81"/>
  <c r="J55" i="81"/>
  <c r="J12" i="81"/>
  <c r="J30" i="81"/>
  <c r="J108" i="81"/>
  <c r="J86" i="81"/>
  <c r="J44" i="81"/>
  <c r="J103" i="81"/>
  <c r="J62" i="81"/>
  <c r="J118" i="81"/>
  <c r="J31" i="81"/>
  <c r="J94" i="81"/>
  <c r="J102" i="81"/>
  <c r="J79" i="81"/>
  <c r="J60" i="81"/>
  <c r="J38" i="81"/>
  <c r="J15" i="81"/>
  <c r="J14" i="81"/>
  <c r="J76" i="81"/>
  <c r="J52" i="81"/>
  <c r="Q106" i="81"/>
  <c r="S106" i="81"/>
  <c r="Q16" i="81"/>
  <c r="O56" i="81"/>
  <c r="O16" i="81"/>
  <c r="S61" i="81"/>
  <c r="S11" i="81"/>
  <c r="S20" i="81"/>
  <c r="O33" i="81"/>
  <c r="Q42" i="81"/>
  <c r="Q116" i="81"/>
  <c r="O116" i="81"/>
  <c r="O20" i="81"/>
  <c r="O61" i="81"/>
  <c r="O72" i="81"/>
  <c r="O83" i="81"/>
  <c r="Q61" i="81"/>
  <c r="Q11" i="81"/>
  <c r="S116" i="81"/>
  <c r="S56" i="81"/>
  <c r="O95" i="81"/>
  <c r="O11" i="81"/>
  <c r="Q20" i="81"/>
  <c r="Q78" i="81"/>
  <c r="S72" i="81"/>
  <c r="S83" i="81"/>
  <c r="Q95" i="81"/>
  <c r="S78" i="81"/>
  <c r="O78" i="81"/>
  <c r="Q72" i="81"/>
  <c r="Q83" i="81"/>
  <c r="Q66" i="81"/>
  <c r="S66" i="81"/>
  <c r="S42" i="81"/>
  <c r="O66" i="81"/>
  <c r="Q56" i="81"/>
  <c r="S16" i="81"/>
  <c r="Q33" i="81"/>
  <c r="S33" i="81"/>
  <c r="AQ88" i="1"/>
  <c r="AV102" i="1" s="1"/>
  <c r="AQ85" i="1"/>
  <c r="AQ84" i="1"/>
  <c r="AQ83" i="1"/>
  <c r="AQ82" i="1"/>
  <c r="AQ81" i="1"/>
  <c r="AQ78" i="1"/>
  <c r="AQ77" i="1"/>
  <c r="AQ76" i="1"/>
  <c r="AQ75" i="1"/>
  <c r="AQ74" i="1"/>
  <c r="AQ73" i="1"/>
  <c r="AP88" i="1"/>
  <c r="AU102" i="1" s="1"/>
  <c r="AP85" i="1"/>
  <c r="AP84" i="1"/>
  <c r="AP83" i="1"/>
  <c r="AP82" i="1"/>
  <c r="AP81" i="1"/>
  <c r="AP78" i="1"/>
  <c r="AP77" i="1"/>
  <c r="AP76" i="1"/>
  <c r="AP75" i="1"/>
  <c r="AP74" i="1"/>
  <c r="AP73" i="1"/>
  <c r="AK63" i="1"/>
  <c r="AJ50" i="1"/>
  <c r="AK61" i="1"/>
  <c r="AP79" i="1" l="1"/>
  <c r="AU100" i="1" s="1"/>
  <c r="AQ86" i="1"/>
  <c r="AV101" i="1" s="1"/>
  <c r="AQ79" i="1"/>
  <c r="AP86" i="1"/>
  <c r="R68" i="81"/>
  <c r="Q13" i="63"/>
  <c r="T55" i="81"/>
  <c r="S13" i="63"/>
  <c r="P43" i="81"/>
  <c r="O13" i="63"/>
  <c r="R83" i="81"/>
  <c r="R20" i="81"/>
  <c r="R62" i="81"/>
  <c r="R72" i="81"/>
  <c r="P73" i="81"/>
  <c r="P10" i="81"/>
  <c r="R95" i="81"/>
  <c r="R93" i="81"/>
  <c r="R92" i="81"/>
  <c r="T106" i="81"/>
  <c r="T79" i="81"/>
  <c r="T10" i="81"/>
  <c r="T74" i="81"/>
  <c r="T15" i="81"/>
  <c r="R47" i="81"/>
  <c r="T101" i="81"/>
  <c r="R7" i="81"/>
  <c r="R112" i="81"/>
  <c r="P47" i="81"/>
  <c r="R78" i="81"/>
  <c r="R108" i="81"/>
  <c r="R73" i="81"/>
  <c r="T28" i="81"/>
  <c r="R9" i="81"/>
  <c r="T16" i="81"/>
  <c r="T61" i="81"/>
  <c r="R26" i="81"/>
  <c r="R50" i="81"/>
  <c r="T104" i="81"/>
  <c r="T48" i="81"/>
  <c r="R56" i="81"/>
  <c r="P78" i="81"/>
  <c r="P95" i="81"/>
  <c r="P20" i="81"/>
  <c r="P16" i="81"/>
  <c r="R17" i="81"/>
  <c r="P63" i="81"/>
  <c r="T14" i="81"/>
  <c r="R70" i="81"/>
  <c r="P7" i="81"/>
  <c r="R32" i="81"/>
  <c r="T113" i="81"/>
  <c r="P27" i="81"/>
  <c r="P77" i="81"/>
  <c r="P66" i="81"/>
  <c r="T78" i="81"/>
  <c r="T56" i="81"/>
  <c r="P116" i="81"/>
  <c r="P56" i="81"/>
  <c r="T63" i="81"/>
  <c r="R84" i="81"/>
  <c r="P109" i="81"/>
  <c r="T91" i="81"/>
  <c r="R118" i="81"/>
  <c r="R34" i="81"/>
  <c r="P51" i="81"/>
  <c r="P50" i="81"/>
  <c r="R12" i="81"/>
  <c r="R77" i="81"/>
  <c r="R86" i="81"/>
  <c r="T109" i="81"/>
  <c r="T90" i="81"/>
  <c r="R115" i="81"/>
  <c r="R24" i="81"/>
  <c r="T22" i="81"/>
  <c r="T68" i="81"/>
  <c r="P12" i="81"/>
  <c r="P112" i="81"/>
  <c r="R75" i="81"/>
  <c r="P86" i="81"/>
  <c r="P8" i="81"/>
  <c r="T31" i="81"/>
  <c r="R59" i="81"/>
  <c r="P81" i="81"/>
  <c r="T102" i="81"/>
  <c r="P80" i="81"/>
  <c r="R101" i="81"/>
  <c r="T76" i="81"/>
  <c r="P21" i="81"/>
  <c r="P90" i="81"/>
  <c r="T42" i="81"/>
  <c r="T116" i="81"/>
  <c r="R116" i="81"/>
  <c r="R16" i="81"/>
  <c r="T51" i="81"/>
  <c r="R74" i="81"/>
  <c r="P93" i="81"/>
  <c r="T82" i="81"/>
  <c r="R105" i="81"/>
  <c r="R25" i="81"/>
  <c r="P42" i="81"/>
  <c r="P25" i="81"/>
  <c r="P114" i="81"/>
  <c r="P102" i="81"/>
  <c r="R65" i="81"/>
  <c r="T52" i="81"/>
  <c r="T81" i="81"/>
  <c r="R104" i="81"/>
  <c r="R14" i="81"/>
  <c r="R102" i="81"/>
  <c r="R87" i="81"/>
  <c r="T111" i="81"/>
  <c r="P46" i="81"/>
  <c r="R52" i="81"/>
  <c r="P76" i="81"/>
  <c r="T114" i="81"/>
  <c r="T23" i="81"/>
  <c r="R48" i="81"/>
  <c r="P71" i="81"/>
  <c r="T88" i="81"/>
  <c r="P23" i="81"/>
  <c r="T53" i="81"/>
  <c r="P94" i="81"/>
  <c r="P103" i="81"/>
  <c r="T66" i="81"/>
  <c r="T83" i="81"/>
  <c r="R57" i="81"/>
  <c r="R41" i="81"/>
  <c r="R40" i="81"/>
  <c r="R39" i="81"/>
  <c r="R54" i="81"/>
  <c r="R38" i="81"/>
  <c r="R45" i="81"/>
  <c r="R11" i="81"/>
  <c r="R13" i="63" s="1"/>
  <c r="R42" i="81"/>
  <c r="T37" i="81"/>
  <c r="R63" i="81"/>
  <c r="P85" i="81"/>
  <c r="T73" i="81"/>
  <c r="R106" i="81"/>
  <c r="R15" i="81"/>
  <c r="P26" i="81"/>
  <c r="T69" i="81"/>
  <c r="P70" i="81"/>
  <c r="P58" i="81"/>
  <c r="R28" i="81"/>
  <c r="T27" i="81"/>
  <c r="T71" i="81"/>
  <c r="R90" i="81"/>
  <c r="P118" i="81"/>
  <c r="R58" i="81"/>
  <c r="R55" i="81"/>
  <c r="T65" i="81"/>
  <c r="T85" i="81"/>
  <c r="R43" i="81"/>
  <c r="P65" i="81"/>
  <c r="T103" i="81"/>
  <c r="T13" i="81"/>
  <c r="R31" i="81"/>
  <c r="P60" i="81"/>
  <c r="T58" i="81"/>
  <c r="P13" i="81"/>
  <c r="R46" i="81"/>
  <c r="T9" i="81"/>
  <c r="T64" i="81"/>
  <c r="P37" i="81"/>
  <c r="R66" i="81"/>
  <c r="T72" i="81"/>
  <c r="R61" i="81"/>
  <c r="P33" i="81"/>
  <c r="T7" i="81"/>
  <c r="T26" i="81"/>
  <c r="R51" i="81"/>
  <c r="P75" i="81"/>
  <c r="T62" i="81"/>
  <c r="R91" i="81"/>
  <c r="P108" i="81"/>
  <c r="P17" i="81"/>
  <c r="T47" i="81"/>
  <c r="P31" i="81"/>
  <c r="P22" i="81"/>
  <c r="P101" i="81"/>
  <c r="R109" i="81"/>
  <c r="T60" i="81"/>
  <c r="R81" i="81"/>
  <c r="P91" i="81"/>
  <c r="R22" i="81"/>
  <c r="R29" i="81"/>
  <c r="T19" i="81"/>
  <c r="T75" i="81"/>
  <c r="R27" i="81"/>
  <c r="P44" i="81"/>
  <c r="T89" i="81"/>
  <c r="R114" i="81"/>
  <c r="R23" i="81"/>
  <c r="P49" i="81"/>
  <c r="T30" i="81"/>
  <c r="T112" i="81"/>
  <c r="R21" i="81"/>
  <c r="R111" i="81"/>
  <c r="P53" i="81"/>
  <c r="T33" i="81"/>
  <c r="P83" i="81"/>
  <c r="T20" i="81"/>
  <c r="T108" i="81"/>
  <c r="T17" i="81"/>
  <c r="R37" i="81"/>
  <c r="P64" i="81"/>
  <c r="T50" i="81"/>
  <c r="R82" i="81"/>
  <c r="P92" i="81"/>
  <c r="P105" i="81"/>
  <c r="T12" i="81"/>
  <c r="T87" i="81"/>
  <c r="T94" i="81"/>
  <c r="P68" i="81"/>
  <c r="R85" i="81"/>
  <c r="T49" i="81"/>
  <c r="R71" i="81"/>
  <c r="P62" i="81"/>
  <c r="P89" i="81"/>
  <c r="R10" i="81"/>
  <c r="R94" i="81"/>
  <c r="T43" i="81"/>
  <c r="R18" i="81"/>
  <c r="P28" i="81"/>
  <c r="T80" i="81"/>
  <c r="R103" i="81"/>
  <c r="R13" i="81"/>
  <c r="P32" i="81"/>
  <c r="R113" i="81"/>
  <c r="P113" i="81"/>
  <c r="R53" i="81"/>
  <c r="P9" i="81"/>
  <c r="Q35" i="81"/>
  <c r="R35" i="81" s="1"/>
  <c r="R33" i="81"/>
  <c r="P72" i="81"/>
  <c r="T40" i="81"/>
  <c r="T39" i="81"/>
  <c r="T54" i="81"/>
  <c r="T38" i="81"/>
  <c r="T45" i="81"/>
  <c r="T57" i="81"/>
  <c r="T41" i="81"/>
  <c r="T11" i="81"/>
  <c r="T13" i="63" s="1"/>
  <c r="T92" i="81"/>
  <c r="T118" i="81"/>
  <c r="T34" i="81"/>
  <c r="P84" i="81"/>
  <c r="P106" i="81"/>
  <c r="R88" i="81"/>
  <c r="T77" i="81"/>
  <c r="T86" i="81"/>
  <c r="P55" i="81"/>
  <c r="R64" i="81"/>
  <c r="T32" i="81"/>
  <c r="R60" i="81"/>
  <c r="P34" i="81"/>
  <c r="P59" i="81"/>
  <c r="P88" i="81"/>
  <c r="R76" i="81"/>
  <c r="T18" i="81"/>
  <c r="R8" i="81"/>
  <c r="P19" i="81"/>
  <c r="T70" i="81"/>
  <c r="R89" i="81"/>
  <c r="P115" i="81"/>
  <c r="P24" i="81"/>
  <c r="R79" i="81"/>
  <c r="T46" i="81"/>
  <c r="P79" i="81"/>
  <c r="R19" i="81"/>
  <c r="P57" i="81"/>
  <c r="P41" i="81"/>
  <c r="P40" i="81"/>
  <c r="P39" i="81"/>
  <c r="P38" i="81"/>
  <c r="P54" i="81"/>
  <c r="P11" i="81"/>
  <c r="P13" i="63" s="1"/>
  <c r="P45" i="81"/>
  <c r="P61" i="81"/>
  <c r="T84" i="81"/>
  <c r="T105" i="81"/>
  <c r="T25" i="81"/>
  <c r="P74" i="81"/>
  <c r="P82" i="81"/>
  <c r="R69" i="81"/>
  <c r="T21" i="81"/>
  <c r="T44" i="81"/>
  <c r="P29" i="81"/>
  <c r="T115" i="81"/>
  <c r="T24" i="81"/>
  <c r="R49" i="81"/>
  <c r="P15" i="81"/>
  <c r="P48" i="81"/>
  <c r="P69" i="81"/>
  <c r="R44" i="81"/>
  <c r="T8" i="81"/>
  <c r="P111" i="81"/>
  <c r="P52" i="81"/>
  <c r="T59" i="81"/>
  <c r="R80" i="81"/>
  <c r="P104" i="81"/>
  <c r="P14" i="81"/>
  <c r="R30" i="81"/>
  <c r="T29" i="81"/>
  <c r="P30" i="81"/>
  <c r="P87" i="81"/>
  <c r="P18" i="81"/>
  <c r="O67" i="81"/>
  <c r="O96" i="81"/>
  <c r="O35" i="81"/>
  <c r="P35" i="81" s="1"/>
  <c r="S67" i="81"/>
  <c r="T67" i="81" s="1"/>
  <c r="S35" i="81"/>
  <c r="T35" i="81" s="1"/>
  <c r="Q67" i="81"/>
  <c r="R67" i="81" s="1"/>
  <c r="Q96" i="81"/>
  <c r="R96" i="81" s="1"/>
  <c r="AP87" i="1" l="1"/>
  <c r="AP89" i="1" s="1"/>
  <c r="AU103" i="1" s="1"/>
  <c r="AU101" i="1"/>
  <c r="AQ87" i="1"/>
  <c r="AQ89" i="1" s="1"/>
  <c r="AV103" i="1" s="1"/>
  <c r="AV100" i="1"/>
  <c r="P96" i="81"/>
  <c r="AN74" i="84"/>
  <c r="P67" i="81"/>
  <c r="O37" i="84"/>
  <c r="F28" i="153"/>
  <c r="AI183" i="153" l="1"/>
  <c r="M12" i="155" l="1"/>
  <c r="AS12" i="155"/>
  <c r="AJ17" i="155" l="1"/>
  <c r="BG129" i="152" l="1"/>
  <c r="BE129" i="152"/>
  <c r="BD129" i="152"/>
  <c r="BC129" i="152"/>
  <c r="BB129" i="152"/>
  <c r="BA129" i="152"/>
  <c r="AZ129" i="152"/>
  <c r="AY129" i="152"/>
  <c r="AX129" i="152"/>
  <c r="AW129" i="152"/>
  <c r="AV129" i="152"/>
  <c r="U129" i="152"/>
  <c r="T129" i="152"/>
  <c r="S129" i="152"/>
  <c r="R129" i="152"/>
  <c r="Q129" i="152"/>
  <c r="P129" i="152"/>
  <c r="O129" i="152"/>
  <c r="N129" i="152"/>
  <c r="O128" i="152"/>
  <c r="O127" i="152"/>
  <c r="D44" i="154" l="1"/>
  <c r="BE172" i="156" l="1"/>
  <c r="AT172" i="156"/>
  <c r="AI172" i="156"/>
  <c r="X172" i="156"/>
  <c r="M172" i="156"/>
  <c r="G172" i="156"/>
  <c r="G171" i="156"/>
  <c r="BE160" i="156"/>
  <c r="G150" i="156"/>
  <c r="G170" i="156" s="1"/>
  <c r="E150" i="156"/>
  <c r="BQ134" i="156"/>
  <c r="X134" i="156"/>
  <c r="CB105" i="156"/>
  <c r="M105" i="156"/>
  <c r="M134" i="156" s="1"/>
  <c r="G134" i="156"/>
  <c r="G135" i="156" s="1"/>
  <c r="CC102" i="156"/>
  <c r="CB102" i="156"/>
  <c r="CA102" i="156"/>
  <c r="BZ102" i="156"/>
  <c r="BY102" i="156"/>
  <c r="BX102" i="156"/>
  <c r="BW102" i="156"/>
  <c r="BV102" i="156"/>
  <c r="BU102" i="156"/>
  <c r="BT102" i="156"/>
  <c r="BS102" i="156"/>
  <c r="BR102" i="156"/>
  <c r="BQ102" i="156"/>
  <c r="BP102" i="156"/>
  <c r="BO102" i="156"/>
  <c r="BN102" i="156"/>
  <c r="BM102" i="156"/>
  <c r="BL102" i="156"/>
  <c r="BK102" i="156"/>
  <c r="BJ102" i="156"/>
  <c r="BI102" i="156"/>
  <c r="BH102" i="156"/>
  <c r="AU99" i="156"/>
  <c r="AT99" i="156"/>
  <c r="AS99" i="156"/>
  <c r="AR99" i="156"/>
  <c r="AQ99" i="156"/>
  <c r="AP99" i="156"/>
  <c r="AO99" i="156"/>
  <c r="AN99" i="156"/>
  <c r="AM99" i="156"/>
  <c r="AL99" i="156"/>
  <c r="AK99" i="156"/>
  <c r="AJ99" i="156"/>
  <c r="AI99" i="156"/>
  <c r="AH99" i="156"/>
  <c r="AG99" i="156"/>
  <c r="AF99" i="156"/>
  <c r="AE99" i="156"/>
  <c r="AD99" i="156"/>
  <c r="AC99" i="156"/>
  <c r="AB99" i="156"/>
  <c r="AA99" i="156"/>
  <c r="Z99" i="156"/>
  <c r="Y99" i="156"/>
  <c r="X99" i="156"/>
  <c r="W99" i="156"/>
  <c r="V99" i="156"/>
  <c r="U99" i="156"/>
  <c r="T99" i="156"/>
  <c r="S99" i="156"/>
  <c r="R99" i="156"/>
  <c r="Q99" i="156"/>
  <c r="P99" i="156"/>
  <c r="O99" i="156"/>
  <c r="M99" i="156"/>
  <c r="L99" i="156"/>
  <c r="K99" i="156"/>
  <c r="J99" i="156"/>
  <c r="I99" i="156"/>
  <c r="H99" i="156"/>
  <c r="F99" i="156"/>
  <c r="E99" i="156"/>
  <c r="D99" i="156"/>
  <c r="G98" i="156"/>
  <c r="AU96" i="156"/>
  <c r="AT96" i="156"/>
  <c r="AS96" i="156"/>
  <c r="AR96" i="156"/>
  <c r="AQ96" i="156"/>
  <c r="AP96" i="156"/>
  <c r="AO96" i="156"/>
  <c r="AN96" i="156"/>
  <c r="AM96" i="156"/>
  <c r="AL96" i="156"/>
  <c r="AK96" i="156"/>
  <c r="AI96" i="156"/>
  <c r="AH96" i="156"/>
  <c r="AG96" i="156"/>
  <c r="AF96" i="156"/>
  <c r="AE96" i="156"/>
  <c r="AD96" i="156"/>
  <c r="AC96" i="156"/>
  <c r="AB96" i="156"/>
  <c r="AA96" i="156"/>
  <c r="X96" i="156"/>
  <c r="W96" i="156"/>
  <c r="V96" i="156"/>
  <c r="U96" i="156"/>
  <c r="T96" i="156"/>
  <c r="S96" i="156"/>
  <c r="R96" i="156"/>
  <c r="BK96" i="156" s="1"/>
  <c r="Q96" i="156"/>
  <c r="P96" i="156"/>
  <c r="O96" i="156"/>
  <c r="M96" i="156"/>
  <c r="L96" i="156"/>
  <c r="K96" i="156"/>
  <c r="J96" i="156"/>
  <c r="I96" i="156"/>
  <c r="H96" i="156"/>
  <c r="F96" i="156"/>
  <c r="E96" i="156"/>
  <c r="D96" i="156"/>
  <c r="BQ95" i="156"/>
  <c r="BP95" i="156"/>
  <c r="BO95" i="156"/>
  <c r="BN95" i="156"/>
  <c r="BM95" i="156"/>
  <c r="BL95" i="156"/>
  <c r="BK95" i="156"/>
  <c r="BJ95" i="156"/>
  <c r="BI95" i="156"/>
  <c r="BH95" i="156"/>
  <c r="BF95" i="156"/>
  <c r="CC95" i="156" s="1"/>
  <c r="BE95" i="156"/>
  <c r="CB95" i="156" s="1"/>
  <c r="BD95" i="156"/>
  <c r="CA95" i="156" s="1"/>
  <c r="BC95" i="156"/>
  <c r="BZ95" i="156" s="1"/>
  <c r="BB95" i="156"/>
  <c r="BY95" i="156" s="1"/>
  <c r="BA95" i="156"/>
  <c r="BX95" i="156" s="1"/>
  <c r="AZ95" i="156"/>
  <c r="BW95" i="156" s="1"/>
  <c r="AY95" i="156"/>
  <c r="BV95" i="156" s="1"/>
  <c r="AX95" i="156"/>
  <c r="BU95" i="156" s="1"/>
  <c r="AW95" i="156"/>
  <c r="BT95" i="156" s="1"/>
  <c r="AV95" i="156"/>
  <c r="BS95" i="156" s="1"/>
  <c r="N95" i="156"/>
  <c r="BR95" i="156" s="1"/>
  <c r="BQ94" i="156"/>
  <c r="BP94" i="156"/>
  <c r="BO94" i="156"/>
  <c r="BN94" i="156"/>
  <c r="BM94" i="156"/>
  <c r="BL94" i="156"/>
  <c r="BK94" i="156"/>
  <c r="BJ94" i="156"/>
  <c r="BI94" i="156"/>
  <c r="BH94" i="156"/>
  <c r="BE94" i="156"/>
  <c r="CB94" i="156" s="1"/>
  <c r="BD94" i="156"/>
  <c r="CA94" i="156" s="1"/>
  <c r="BC94" i="156"/>
  <c r="BZ94" i="156" s="1"/>
  <c r="BB94" i="156"/>
  <c r="BY94" i="156" s="1"/>
  <c r="BA94" i="156"/>
  <c r="BX94" i="156" s="1"/>
  <c r="AZ94" i="156"/>
  <c r="BW94" i="156" s="1"/>
  <c r="AY94" i="156"/>
  <c r="BV94" i="156" s="1"/>
  <c r="AX94" i="156"/>
  <c r="BU94" i="156" s="1"/>
  <c r="AW94" i="156"/>
  <c r="BT94" i="156" s="1"/>
  <c r="AJ94" i="156"/>
  <c r="BF94" i="156" s="1"/>
  <c r="CC94" i="156" s="1"/>
  <c r="Z94" i="156"/>
  <c r="Z96" i="156" s="1"/>
  <c r="N94" i="156"/>
  <c r="BR94" i="156" s="1"/>
  <c r="BQ93" i="156"/>
  <c r="BP93" i="156"/>
  <c r="BO93" i="156"/>
  <c r="BN93" i="156"/>
  <c r="BM93" i="156"/>
  <c r="BL93" i="156"/>
  <c r="BK93" i="156"/>
  <c r="BJ93" i="156"/>
  <c r="BI93" i="156"/>
  <c r="BH93" i="156"/>
  <c r="BF93" i="156"/>
  <c r="CC93" i="156" s="1"/>
  <c r="BE93" i="156"/>
  <c r="CB93" i="156" s="1"/>
  <c r="BD93" i="156"/>
  <c r="CA93" i="156" s="1"/>
  <c r="BC93" i="156"/>
  <c r="BZ93" i="156" s="1"/>
  <c r="BB93" i="156"/>
  <c r="BY93" i="156" s="1"/>
  <c r="BA93" i="156"/>
  <c r="BX93" i="156" s="1"/>
  <c r="AZ93" i="156"/>
  <c r="BW93" i="156" s="1"/>
  <c r="AY93" i="156"/>
  <c r="BV93" i="156" s="1"/>
  <c r="AX93" i="156"/>
  <c r="BU93" i="156" s="1"/>
  <c r="AW93" i="156"/>
  <c r="BT93" i="156" s="1"/>
  <c r="AV93" i="156"/>
  <c r="BS93" i="156" s="1"/>
  <c r="N93" i="156"/>
  <c r="BR93" i="156" s="1"/>
  <c r="BQ92" i="156"/>
  <c r="BP92" i="156"/>
  <c r="BO92" i="156"/>
  <c r="BN92" i="156"/>
  <c r="BM92" i="156"/>
  <c r="BL92" i="156"/>
  <c r="BK92" i="156"/>
  <c r="BJ92" i="156"/>
  <c r="BI92" i="156"/>
  <c r="BH92" i="156"/>
  <c r="BF92" i="156"/>
  <c r="CC92" i="156" s="1"/>
  <c r="BE92" i="156"/>
  <c r="CB92" i="156" s="1"/>
  <c r="BD92" i="156"/>
  <c r="CA92" i="156" s="1"/>
  <c r="BC92" i="156"/>
  <c r="BZ92" i="156" s="1"/>
  <c r="BB92" i="156"/>
  <c r="BY92" i="156" s="1"/>
  <c r="BA92" i="156"/>
  <c r="BX92" i="156" s="1"/>
  <c r="AZ92" i="156"/>
  <c r="BW92" i="156" s="1"/>
  <c r="AY92" i="156"/>
  <c r="BV92" i="156" s="1"/>
  <c r="AX92" i="156"/>
  <c r="BU92" i="156" s="1"/>
  <c r="AW92" i="156"/>
  <c r="BT92" i="156" s="1"/>
  <c r="AV92" i="156"/>
  <c r="BS92" i="156" s="1"/>
  <c r="N92" i="156"/>
  <c r="BR92" i="156" s="1"/>
  <c r="BQ91" i="156"/>
  <c r="BP91" i="156"/>
  <c r="BO91" i="156"/>
  <c r="BN91" i="156"/>
  <c r="BM91" i="156"/>
  <c r="BL91" i="156"/>
  <c r="BK91" i="156"/>
  <c r="BJ91" i="156"/>
  <c r="BI91" i="156"/>
  <c r="BH91" i="156"/>
  <c r="BF91" i="156"/>
  <c r="CC91" i="156" s="1"/>
  <c r="BE91" i="156"/>
  <c r="CB91" i="156" s="1"/>
  <c r="BD91" i="156"/>
  <c r="CA91" i="156" s="1"/>
  <c r="BC91" i="156"/>
  <c r="BZ91" i="156" s="1"/>
  <c r="BB91" i="156"/>
  <c r="BY91" i="156" s="1"/>
  <c r="BA91" i="156"/>
  <c r="BX91" i="156" s="1"/>
  <c r="AZ91" i="156"/>
  <c r="BW91" i="156" s="1"/>
  <c r="AY91" i="156"/>
  <c r="BV91" i="156" s="1"/>
  <c r="AX91" i="156"/>
  <c r="BU91" i="156" s="1"/>
  <c r="AW91" i="156"/>
  <c r="BT91" i="156" s="1"/>
  <c r="AV91" i="156"/>
  <c r="BS91" i="156" s="1"/>
  <c r="N91" i="156"/>
  <c r="BR91" i="156" s="1"/>
  <c r="BQ90" i="156"/>
  <c r="BP90" i="156"/>
  <c r="BO90" i="156"/>
  <c r="BN90" i="156"/>
  <c r="BM90" i="156"/>
  <c r="BL90" i="156"/>
  <c r="BK90" i="156"/>
  <c r="BJ90" i="156"/>
  <c r="BI90" i="156"/>
  <c r="BH90" i="156"/>
  <c r="BE90" i="156"/>
  <c r="CB90" i="156" s="1"/>
  <c r="BD90" i="156"/>
  <c r="CA90" i="156" s="1"/>
  <c r="BC90" i="156"/>
  <c r="BZ90" i="156" s="1"/>
  <c r="BB90" i="156"/>
  <c r="BY90" i="156" s="1"/>
  <c r="BA90" i="156"/>
  <c r="BX90" i="156" s="1"/>
  <c r="AZ90" i="156"/>
  <c r="BW90" i="156" s="1"/>
  <c r="AY90" i="156"/>
  <c r="BV90" i="156" s="1"/>
  <c r="AX90" i="156"/>
  <c r="BU90" i="156" s="1"/>
  <c r="AW90" i="156"/>
  <c r="BT90" i="156" s="1"/>
  <c r="AV90" i="156"/>
  <c r="BS90" i="156" s="1"/>
  <c r="Y90" i="156"/>
  <c r="BR90" i="156" s="1"/>
  <c r="BQ89" i="156"/>
  <c r="BP89" i="156"/>
  <c r="BO89" i="156"/>
  <c r="BN89" i="156"/>
  <c r="BM89" i="156"/>
  <c r="BL89" i="156"/>
  <c r="BK89" i="156"/>
  <c r="BJ89" i="156"/>
  <c r="BI89" i="156"/>
  <c r="BH89" i="156"/>
  <c r="BE89" i="156"/>
  <c r="CB89" i="156" s="1"/>
  <c r="BD89" i="156"/>
  <c r="CA89" i="156" s="1"/>
  <c r="BC89" i="156"/>
  <c r="BZ89" i="156" s="1"/>
  <c r="BB89" i="156"/>
  <c r="BY89" i="156" s="1"/>
  <c r="BA89" i="156"/>
  <c r="BX89" i="156" s="1"/>
  <c r="AZ89" i="156"/>
  <c r="BW89" i="156" s="1"/>
  <c r="AY89" i="156"/>
  <c r="BV89" i="156" s="1"/>
  <c r="AX89" i="156"/>
  <c r="BU89" i="156" s="1"/>
  <c r="AW89" i="156"/>
  <c r="BT89" i="156" s="1"/>
  <c r="AV89" i="156"/>
  <c r="BS89" i="156" s="1"/>
  <c r="Y89" i="156"/>
  <c r="BF89" i="156" s="1"/>
  <c r="CC89" i="156" s="1"/>
  <c r="BQ88" i="156"/>
  <c r="BP88" i="156"/>
  <c r="BO88" i="156"/>
  <c r="BN88" i="156"/>
  <c r="BM88" i="156"/>
  <c r="BL88" i="156"/>
  <c r="BK88" i="156"/>
  <c r="BJ88" i="156"/>
  <c r="BI88" i="156"/>
  <c r="BH88" i="156"/>
  <c r="BF88" i="156"/>
  <c r="CC88" i="156" s="1"/>
  <c r="BE88" i="156"/>
  <c r="CB88" i="156" s="1"/>
  <c r="BD88" i="156"/>
  <c r="CA88" i="156" s="1"/>
  <c r="BC88" i="156"/>
  <c r="BZ88" i="156" s="1"/>
  <c r="BB88" i="156"/>
  <c r="BY88" i="156" s="1"/>
  <c r="BA88" i="156"/>
  <c r="BX88" i="156" s="1"/>
  <c r="AZ88" i="156"/>
  <c r="BW88" i="156" s="1"/>
  <c r="AY88" i="156"/>
  <c r="BV88" i="156" s="1"/>
  <c r="AX88" i="156"/>
  <c r="BU88" i="156" s="1"/>
  <c r="AW88" i="156"/>
  <c r="BT88" i="156" s="1"/>
  <c r="AV88" i="156"/>
  <c r="BS88" i="156" s="1"/>
  <c r="N88" i="156"/>
  <c r="BQ87" i="156"/>
  <c r="BP87" i="156"/>
  <c r="BO87" i="156"/>
  <c r="BN87" i="156"/>
  <c r="BM87" i="156"/>
  <c r="BL87" i="156"/>
  <c r="BK87" i="156"/>
  <c r="BJ87" i="156"/>
  <c r="BI87" i="156"/>
  <c r="BH87" i="156"/>
  <c r="BE87" i="156"/>
  <c r="CB87" i="156" s="1"/>
  <c r="BD87" i="156"/>
  <c r="CA87" i="156" s="1"/>
  <c r="BC87" i="156"/>
  <c r="BZ87" i="156" s="1"/>
  <c r="BB87" i="156"/>
  <c r="BY87" i="156" s="1"/>
  <c r="BA87" i="156"/>
  <c r="BX87" i="156" s="1"/>
  <c r="AZ87" i="156"/>
  <c r="BW87" i="156" s="1"/>
  <c r="AY87" i="156"/>
  <c r="BV87" i="156" s="1"/>
  <c r="AX87" i="156"/>
  <c r="BU87" i="156" s="1"/>
  <c r="AW87" i="156"/>
  <c r="BT87" i="156" s="1"/>
  <c r="AV87" i="156"/>
  <c r="BS87" i="156" s="1"/>
  <c r="Y87" i="156"/>
  <c r="BF87" i="156" s="1"/>
  <c r="CC87" i="156" s="1"/>
  <c r="N87" i="156"/>
  <c r="BQ86" i="156"/>
  <c r="BP86" i="156"/>
  <c r="BO86" i="156"/>
  <c r="BN86" i="156"/>
  <c r="BM86" i="156"/>
  <c r="BL86" i="156"/>
  <c r="BK86" i="156"/>
  <c r="BJ86" i="156"/>
  <c r="BI86" i="156"/>
  <c r="BH86" i="156"/>
  <c r="BF86" i="156"/>
  <c r="CC86" i="156" s="1"/>
  <c r="BE86" i="156"/>
  <c r="CB86" i="156" s="1"/>
  <c r="BD86" i="156"/>
  <c r="CA86" i="156" s="1"/>
  <c r="BC86" i="156"/>
  <c r="BZ86" i="156" s="1"/>
  <c r="BB86" i="156"/>
  <c r="BY86" i="156" s="1"/>
  <c r="BA86" i="156"/>
  <c r="BX86" i="156" s="1"/>
  <c r="AZ86" i="156"/>
  <c r="BW86" i="156" s="1"/>
  <c r="AY86" i="156"/>
  <c r="BV86" i="156" s="1"/>
  <c r="AX86" i="156"/>
  <c r="BU86" i="156" s="1"/>
  <c r="AW86" i="156"/>
  <c r="BT86" i="156" s="1"/>
  <c r="AV86" i="156"/>
  <c r="BS86" i="156" s="1"/>
  <c r="N86" i="156"/>
  <c r="BR86" i="156" s="1"/>
  <c r="BQ85" i="156"/>
  <c r="BP85" i="156"/>
  <c r="BO85" i="156"/>
  <c r="BN85" i="156"/>
  <c r="BM85" i="156"/>
  <c r="BL85" i="156"/>
  <c r="BK85" i="156"/>
  <c r="BJ85" i="156"/>
  <c r="BI85" i="156"/>
  <c r="BH85" i="156"/>
  <c r="BF85" i="156"/>
  <c r="CC85" i="156" s="1"/>
  <c r="BE85" i="156"/>
  <c r="CB85" i="156" s="1"/>
  <c r="BD85" i="156"/>
  <c r="CA85" i="156" s="1"/>
  <c r="BC85" i="156"/>
  <c r="BZ85" i="156" s="1"/>
  <c r="BB85" i="156"/>
  <c r="BY85" i="156" s="1"/>
  <c r="BA85" i="156"/>
  <c r="BX85" i="156" s="1"/>
  <c r="AZ85" i="156"/>
  <c r="BW85" i="156" s="1"/>
  <c r="AY85" i="156"/>
  <c r="BV85" i="156" s="1"/>
  <c r="AX85" i="156"/>
  <c r="BU85" i="156" s="1"/>
  <c r="AW85" i="156"/>
  <c r="BT85" i="156" s="1"/>
  <c r="AV85" i="156"/>
  <c r="BS85" i="156" s="1"/>
  <c r="N85" i="156"/>
  <c r="BR85" i="156" s="1"/>
  <c r="AU84" i="156"/>
  <c r="AT84" i="156"/>
  <c r="AS84" i="156"/>
  <c r="AR84" i="156"/>
  <c r="AQ84" i="156"/>
  <c r="AP84" i="156"/>
  <c r="AO84" i="156"/>
  <c r="AN84" i="156"/>
  <c r="AM84" i="156"/>
  <c r="AL84" i="156"/>
  <c r="AK84" i="156"/>
  <c r="AJ84" i="156"/>
  <c r="AI84" i="156"/>
  <c r="AH84" i="156"/>
  <c r="AG84" i="156"/>
  <c r="AF84" i="156"/>
  <c r="AE84" i="156"/>
  <c r="AD84" i="156"/>
  <c r="AC84" i="156"/>
  <c r="AB84" i="156"/>
  <c r="AA84" i="156"/>
  <c r="Z84" i="156"/>
  <c r="X84" i="156"/>
  <c r="W84" i="156"/>
  <c r="V84" i="156"/>
  <c r="U84" i="156"/>
  <c r="T84" i="156"/>
  <c r="S84" i="156"/>
  <c r="R84" i="156"/>
  <c r="Q84" i="156"/>
  <c r="P84" i="156"/>
  <c r="O84" i="156"/>
  <c r="M84" i="156"/>
  <c r="L84" i="156"/>
  <c r="K84" i="156"/>
  <c r="J84" i="156"/>
  <c r="I84" i="156"/>
  <c r="H84" i="156"/>
  <c r="F84" i="156"/>
  <c r="E84" i="156"/>
  <c r="D84" i="156"/>
  <c r="BQ83" i="156"/>
  <c r="BP83" i="156"/>
  <c r="BO83" i="156"/>
  <c r="BN83" i="156"/>
  <c r="BM83" i="156"/>
  <c r="BL83" i="156"/>
  <c r="BK83" i="156"/>
  <c r="BJ83" i="156"/>
  <c r="BI83" i="156"/>
  <c r="BH83" i="156"/>
  <c r="BF83" i="156"/>
  <c r="CC83" i="156" s="1"/>
  <c r="BE83" i="156"/>
  <c r="CB83" i="156" s="1"/>
  <c r="BD83" i="156"/>
  <c r="CA83" i="156" s="1"/>
  <c r="BC83" i="156"/>
  <c r="BZ83" i="156" s="1"/>
  <c r="BB83" i="156"/>
  <c r="BY83" i="156" s="1"/>
  <c r="BA83" i="156"/>
  <c r="BX83" i="156" s="1"/>
  <c r="AZ83" i="156"/>
  <c r="BW83" i="156" s="1"/>
  <c r="AY83" i="156"/>
  <c r="BV83" i="156" s="1"/>
  <c r="AX83" i="156"/>
  <c r="BU83" i="156" s="1"/>
  <c r="AW83" i="156"/>
  <c r="BT83" i="156" s="1"/>
  <c r="AV83" i="156"/>
  <c r="BS83" i="156" s="1"/>
  <c r="N83" i="156"/>
  <c r="BR83" i="156" s="1"/>
  <c r="BQ82" i="156"/>
  <c r="BP82" i="156"/>
  <c r="BO82" i="156"/>
  <c r="BN82" i="156"/>
  <c r="BM82" i="156"/>
  <c r="BL82" i="156"/>
  <c r="BK82" i="156"/>
  <c r="BJ82" i="156"/>
  <c r="BI82" i="156"/>
  <c r="BH82" i="156"/>
  <c r="BF82" i="156"/>
  <c r="CC82" i="156" s="1"/>
  <c r="BE82" i="156"/>
  <c r="CB82" i="156" s="1"/>
  <c r="BD82" i="156"/>
  <c r="CA82" i="156" s="1"/>
  <c r="BC82" i="156"/>
  <c r="BZ82" i="156" s="1"/>
  <c r="BB82" i="156"/>
  <c r="BY82" i="156" s="1"/>
  <c r="BA82" i="156"/>
  <c r="BX82" i="156" s="1"/>
  <c r="AZ82" i="156"/>
  <c r="BW82" i="156" s="1"/>
  <c r="AY82" i="156"/>
  <c r="BV82" i="156" s="1"/>
  <c r="AX82" i="156"/>
  <c r="BU82" i="156" s="1"/>
  <c r="AW82" i="156"/>
  <c r="BT82" i="156" s="1"/>
  <c r="AV82" i="156"/>
  <c r="BS82" i="156" s="1"/>
  <c r="N82" i="156"/>
  <c r="BR82" i="156" s="1"/>
  <c r="BQ81" i="156"/>
  <c r="BP81" i="156"/>
  <c r="BO81" i="156"/>
  <c r="BN81" i="156"/>
  <c r="BM81" i="156"/>
  <c r="BL81" i="156"/>
  <c r="BK81" i="156"/>
  <c r="BJ81" i="156"/>
  <c r="BI81" i="156"/>
  <c r="BH81" i="156"/>
  <c r="BF81" i="156"/>
  <c r="CC81" i="156" s="1"/>
  <c r="BE81" i="156"/>
  <c r="CB81" i="156" s="1"/>
  <c r="BD81" i="156"/>
  <c r="CA81" i="156" s="1"/>
  <c r="BC81" i="156"/>
  <c r="BZ81" i="156" s="1"/>
  <c r="BB81" i="156"/>
  <c r="BY81" i="156" s="1"/>
  <c r="BA81" i="156"/>
  <c r="BX81" i="156" s="1"/>
  <c r="AZ81" i="156"/>
  <c r="BW81" i="156" s="1"/>
  <c r="AY81" i="156"/>
  <c r="BV81" i="156" s="1"/>
  <c r="AX81" i="156"/>
  <c r="BU81" i="156" s="1"/>
  <c r="AW81" i="156"/>
  <c r="BT81" i="156" s="1"/>
  <c r="AV81" i="156"/>
  <c r="BS81" i="156" s="1"/>
  <c r="N81" i="156"/>
  <c r="BR81" i="156" s="1"/>
  <c r="BQ80" i="156"/>
  <c r="BP80" i="156"/>
  <c r="BO80" i="156"/>
  <c r="BN80" i="156"/>
  <c r="BM80" i="156"/>
  <c r="BL80" i="156"/>
  <c r="BK80" i="156"/>
  <c r="BJ80" i="156"/>
  <c r="BI80" i="156"/>
  <c r="BH80" i="156"/>
  <c r="BE80" i="156"/>
  <c r="CB80" i="156" s="1"/>
  <c r="BD80" i="156"/>
  <c r="CA80" i="156" s="1"/>
  <c r="BC80" i="156"/>
  <c r="BZ80" i="156" s="1"/>
  <c r="BB80" i="156"/>
  <c r="BY80" i="156" s="1"/>
  <c r="BA80" i="156"/>
  <c r="BX80" i="156" s="1"/>
  <c r="AZ80" i="156"/>
  <c r="BW80" i="156" s="1"/>
  <c r="AY80" i="156"/>
  <c r="BV80" i="156" s="1"/>
  <c r="AX80" i="156"/>
  <c r="BU80" i="156" s="1"/>
  <c r="AW80" i="156"/>
  <c r="BT80" i="156" s="1"/>
  <c r="AV80" i="156"/>
  <c r="BS80" i="156" s="1"/>
  <c r="Y80" i="156"/>
  <c r="AU79" i="156"/>
  <c r="AT79" i="156"/>
  <c r="AS79" i="156"/>
  <c r="AR79" i="156"/>
  <c r="AQ79" i="156"/>
  <c r="AP79" i="156"/>
  <c r="AO79" i="156"/>
  <c r="AN79" i="156"/>
  <c r="AM79" i="156"/>
  <c r="AL79" i="156"/>
  <c r="AK79" i="156"/>
  <c r="AJ79" i="156"/>
  <c r="AI79" i="156"/>
  <c r="AH79" i="156"/>
  <c r="AG79" i="156"/>
  <c r="AF79" i="156"/>
  <c r="AE79" i="156"/>
  <c r="AD79" i="156"/>
  <c r="AC79" i="156"/>
  <c r="AB79" i="156"/>
  <c r="AA79" i="156"/>
  <c r="Z79" i="156"/>
  <c r="X79" i="156"/>
  <c r="W79" i="156"/>
  <c r="V79" i="156"/>
  <c r="U79" i="156"/>
  <c r="T79" i="156"/>
  <c r="S79" i="156"/>
  <c r="R79" i="156"/>
  <c r="BK79" i="156" s="1"/>
  <c r="Q79" i="156"/>
  <c r="P79" i="156"/>
  <c r="O79" i="156"/>
  <c r="M79" i="156"/>
  <c r="L79" i="156"/>
  <c r="K79" i="156"/>
  <c r="J79" i="156"/>
  <c r="I79" i="156"/>
  <c r="H79" i="156"/>
  <c r="F79" i="156"/>
  <c r="E79" i="156"/>
  <c r="D79" i="156"/>
  <c r="BQ78" i="156"/>
  <c r="BP78" i="156"/>
  <c r="BO78" i="156"/>
  <c r="BN78" i="156"/>
  <c r="BM78" i="156"/>
  <c r="BL78" i="156"/>
  <c r="BK78" i="156"/>
  <c r="BJ78" i="156"/>
  <c r="BI78" i="156"/>
  <c r="BH78" i="156"/>
  <c r="BF78" i="156"/>
  <c r="CC78" i="156" s="1"/>
  <c r="BE78" i="156"/>
  <c r="CB78" i="156" s="1"/>
  <c r="BD78" i="156"/>
  <c r="CA78" i="156" s="1"/>
  <c r="BC78" i="156"/>
  <c r="BZ78" i="156" s="1"/>
  <c r="BB78" i="156"/>
  <c r="BY78" i="156" s="1"/>
  <c r="BA78" i="156"/>
  <c r="BX78" i="156" s="1"/>
  <c r="AZ78" i="156"/>
  <c r="BW78" i="156" s="1"/>
  <c r="AY78" i="156"/>
  <c r="BV78" i="156" s="1"/>
  <c r="AX78" i="156"/>
  <c r="BU78" i="156" s="1"/>
  <c r="AW78" i="156"/>
  <c r="BT78" i="156" s="1"/>
  <c r="AV78" i="156"/>
  <c r="BS78" i="156" s="1"/>
  <c r="N78" i="156"/>
  <c r="BR78" i="156" s="1"/>
  <c r="BQ77" i="156"/>
  <c r="BP77" i="156"/>
  <c r="BO77" i="156"/>
  <c r="BN77" i="156"/>
  <c r="BM77" i="156"/>
  <c r="BL77" i="156"/>
  <c r="BK77" i="156"/>
  <c r="BJ77" i="156"/>
  <c r="BI77" i="156"/>
  <c r="BH77" i="156"/>
  <c r="BF77" i="156"/>
  <c r="CC77" i="156" s="1"/>
  <c r="BE77" i="156"/>
  <c r="CB77" i="156" s="1"/>
  <c r="BD77" i="156"/>
  <c r="CA77" i="156" s="1"/>
  <c r="BC77" i="156"/>
  <c r="BZ77" i="156" s="1"/>
  <c r="BB77" i="156"/>
  <c r="BY77" i="156" s="1"/>
  <c r="BA77" i="156"/>
  <c r="BX77" i="156" s="1"/>
  <c r="AZ77" i="156"/>
  <c r="BW77" i="156" s="1"/>
  <c r="AY77" i="156"/>
  <c r="BV77" i="156" s="1"/>
  <c r="AX77" i="156"/>
  <c r="BU77" i="156" s="1"/>
  <c r="AW77" i="156"/>
  <c r="BT77" i="156" s="1"/>
  <c r="AV77" i="156"/>
  <c r="BS77" i="156" s="1"/>
  <c r="N77" i="156"/>
  <c r="BR77" i="156" s="1"/>
  <c r="BQ76" i="156"/>
  <c r="BP76" i="156"/>
  <c r="BO76" i="156"/>
  <c r="BN76" i="156"/>
  <c r="BM76" i="156"/>
  <c r="BL76" i="156"/>
  <c r="BK76" i="156"/>
  <c r="BJ76" i="156"/>
  <c r="BI76" i="156"/>
  <c r="BH76" i="156"/>
  <c r="BF76" i="156"/>
  <c r="CC76" i="156" s="1"/>
  <c r="BE76" i="156"/>
  <c r="CB76" i="156" s="1"/>
  <c r="BD76" i="156"/>
  <c r="CA76" i="156" s="1"/>
  <c r="BC76" i="156"/>
  <c r="BZ76" i="156" s="1"/>
  <c r="BB76" i="156"/>
  <c r="BY76" i="156" s="1"/>
  <c r="BA76" i="156"/>
  <c r="BX76" i="156" s="1"/>
  <c r="AZ76" i="156"/>
  <c r="BW76" i="156" s="1"/>
  <c r="AY76" i="156"/>
  <c r="BV76" i="156" s="1"/>
  <c r="AX76" i="156"/>
  <c r="BU76" i="156" s="1"/>
  <c r="AW76" i="156"/>
  <c r="BT76" i="156" s="1"/>
  <c r="AV76" i="156"/>
  <c r="BS76" i="156" s="1"/>
  <c r="N76" i="156"/>
  <c r="BR76" i="156" s="1"/>
  <c r="BQ75" i="156"/>
  <c r="BP75" i="156"/>
  <c r="BO75" i="156"/>
  <c r="BN75" i="156"/>
  <c r="BM75" i="156"/>
  <c r="BL75" i="156"/>
  <c r="BK75" i="156"/>
  <c r="BJ75" i="156"/>
  <c r="BI75" i="156"/>
  <c r="BH75" i="156"/>
  <c r="BF75" i="156"/>
  <c r="CC75" i="156" s="1"/>
  <c r="BE75" i="156"/>
  <c r="CB75" i="156" s="1"/>
  <c r="BD75" i="156"/>
  <c r="CA75" i="156" s="1"/>
  <c r="BC75" i="156"/>
  <c r="BZ75" i="156" s="1"/>
  <c r="BB75" i="156"/>
  <c r="BY75" i="156" s="1"/>
  <c r="BA75" i="156"/>
  <c r="BX75" i="156" s="1"/>
  <c r="AZ75" i="156"/>
  <c r="BW75" i="156" s="1"/>
  <c r="AY75" i="156"/>
  <c r="BV75" i="156" s="1"/>
  <c r="AX75" i="156"/>
  <c r="BU75" i="156" s="1"/>
  <c r="AW75" i="156"/>
  <c r="BT75" i="156" s="1"/>
  <c r="AV75" i="156"/>
  <c r="BS75" i="156" s="1"/>
  <c r="N75" i="156"/>
  <c r="BQ74" i="156"/>
  <c r="BP74" i="156"/>
  <c r="BO74" i="156"/>
  <c r="BN74" i="156"/>
  <c r="BM74" i="156"/>
  <c r="BL74" i="156"/>
  <c r="BK74" i="156"/>
  <c r="BJ74" i="156"/>
  <c r="BI74" i="156"/>
  <c r="BH74" i="156"/>
  <c r="BE74" i="156"/>
  <c r="CB74" i="156" s="1"/>
  <c r="BD74" i="156"/>
  <c r="CA74" i="156" s="1"/>
  <c r="BC74" i="156"/>
  <c r="BZ74" i="156" s="1"/>
  <c r="BB74" i="156"/>
  <c r="BY74" i="156" s="1"/>
  <c r="BA74" i="156"/>
  <c r="BX74" i="156" s="1"/>
  <c r="AZ74" i="156"/>
  <c r="BW74" i="156" s="1"/>
  <c r="AY74" i="156"/>
  <c r="BV74" i="156" s="1"/>
  <c r="AX74" i="156"/>
  <c r="BU74" i="156" s="1"/>
  <c r="AW74" i="156"/>
  <c r="BT74" i="156" s="1"/>
  <c r="AV74" i="156"/>
  <c r="BS74" i="156" s="1"/>
  <c r="Y74" i="156"/>
  <c r="BR74" i="156" s="1"/>
  <c r="AU73" i="156"/>
  <c r="AT73" i="156"/>
  <c r="AS73" i="156"/>
  <c r="AR73" i="156"/>
  <c r="AQ73" i="156"/>
  <c r="AP73" i="156"/>
  <c r="AO73" i="156"/>
  <c r="AN73" i="156"/>
  <c r="AM73" i="156"/>
  <c r="AL73" i="156"/>
  <c r="AK73" i="156"/>
  <c r="AJ73" i="156"/>
  <c r="AI73" i="156"/>
  <c r="AH73" i="156"/>
  <c r="AG73" i="156"/>
  <c r="AF73" i="156"/>
  <c r="AE73" i="156"/>
  <c r="AD73" i="156"/>
  <c r="AC73" i="156"/>
  <c r="AB73" i="156"/>
  <c r="AA73" i="156"/>
  <c r="Z73" i="156"/>
  <c r="X73" i="156"/>
  <c r="W73" i="156"/>
  <c r="V73" i="156"/>
  <c r="U73" i="156"/>
  <c r="T73" i="156"/>
  <c r="S73" i="156"/>
  <c r="R73" i="156"/>
  <c r="Q73" i="156"/>
  <c r="P73" i="156"/>
  <c r="O73" i="156"/>
  <c r="M73" i="156"/>
  <c r="L73" i="156"/>
  <c r="K73" i="156"/>
  <c r="J73" i="156"/>
  <c r="I73" i="156"/>
  <c r="H73" i="156"/>
  <c r="F73" i="156"/>
  <c r="E73" i="156"/>
  <c r="D73" i="156"/>
  <c r="BQ72" i="156"/>
  <c r="BP72" i="156"/>
  <c r="BO72" i="156"/>
  <c r="BN72" i="156"/>
  <c r="BM72" i="156"/>
  <c r="BL72" i="156"/>
  <c r="BK72" i="156"/>
  <c r="BJ72" i="156"/>
  <c r="BI72" i="156"/>
  <c r="BH72" i="156"/>
  <c r="BF72" i="156"/>
  <c r="CC72" i="156" s="1"/>
  <c r="BE72" i="156"/>
  <c r="CB72" i="156" s="1"/>
  <c r="BD72" i="156"/>
  <c r="CA72" i="156" s="1"/>
  <c r="BC72" i="156"/>
  <c r="BZ72" i="156" s="1"/>
  <c r="BB72" i="156"/>
  <c r="BY72" i="156" s="1"/>
  <c r="BA72" i="156"/>
  <c r="BX72" i="156" s="1"/>
  <c r="AZ72" i="156"/>
  <c r="BW72" i="156" s="1"/>
  <c r="AY72" i="156"/>
  <c r="BV72" i="156" s="1"/>
  <c r="AX72" i="156"/>
  <c r="BU72" i="156" s="1"/>
  <c r="AW72" i="156"/>
  <c r="BT72" i="156" s="1"/>
  <c r="AV72" i="156"/>
  <c r="BS72" i="156" s="1"/>
  <c r="N72" i="156"/>
  <c r="BR72" i="156" s="1"/>
  <c r="BQ71" i="156"/>
  <c r="BP71" i="156"/>
  <c r="BO71" i="156"/>
  <c r="BN71" i="156"/>
  <c r="BM71" i="156"/>
  <c r="BL71" i="156"/>
  <c r="BK71" i="156"/>
  <c r="BJ71" i="156"/>
  <c r="BI71" i="156"/>
  <c r="BH71" i="156"/>
  <c r="BF71" i="156"/>
  <c r="CC71" i="156" s="1"/>
  <c r="BE71" i="156"/>
  <c r="CB71" i="156" s="1"/>
  <c r="BD71" i="156"/>
  <c r="CA71" i="156" s="1"/>
  <c r="BC71" i="156"/>
  <c r="BZ71" i="156" s="1"/>
  <c r="BB71" i="156"/>
  <c r="BY71" i="156" s="1"/>
  <c r="BA71" i="156"/>
  <c r="BX71" i="156" s="1"/>
  <c r="AZ71" i="156"/>
  <c r="BW71" i="156" s="1"/>
  <c r="AY71" i="156"/>
  <c r="BV71" i="156" s="1"/>
  <c r="AX71" i="156"/>
  <c r="BU71" i="156" s="1"/>
  <c r="AW71" i="156"/>
  <c r="BT71" i="156" s="1"/>
  <c r="AV71" i="156"/>
  <c r="BS71" i="156" s="1"/>
  <c r="N71" i="156"/>
  <c r="BQ70" i="156"/>
  <c r="BP70" i="156"/>
  <c r="BO70" i="156"/>
  <c r="BN70" i="156"/>
  <c r="BM70" i="156"/>
  <c r="BL70" i="156"/>
  <c r="BK70" i="156"/>
  <c r="BJ70" i="156"/>
  <c r="BI70" i="156"/>
  <c r="BH70" i="156"/>
  <c r="BE70" i="156"/>
  <c r="CB70" i="156" s="1"/>
  <c r="BD70" i="156"/>
  <c r="CA70" i="156" s="1"/>
  <c r="BC70" i="156"/>
  <c r="BZ70" i="156" s="1"/>
  <c r="BB70" i="156"/>
  <c r="BY70" i="156" s="1"/>
  <c r="BA70" i="156"/>
  <c r="BX70" i="156" s="1"/>
  <c r="AZ70" i="156"/>
  <c r="BW70" i="156" s="1"/>
  <c r="AY70" i="156"/>
  <c r="BV70" i="156" s="1"/>
  <c r="AX70" i="156"/>
  <c r="BU70" i="156" s="1"/>
  <c r="AW70" i="156"/>
  <c r="BT70" i="156" s="1"/>
  <c r="AV70" i="156"/>
  <c r="BS70" i="156" s="1"/>
  <c r="Y70" i="156"/>
  <c r="BF70" i="156" s="1"/>
  <c r="CC70" i="156" s="1"/>
  <c r="BQ69" i="156"/>
  <c r="BP69" i="156"/>
  <c r="BO69" i="156"/>
  <c r="BN69" i="156"/>
  <c r="BM69" i="156"/>
  <c r="BL69" i="156"/>
  <c r="BK69" i="156"/>
  <c r="BJ69" i="156"/>
  <c r="BI69" i="156"/>
  <c r="BH69" i="156"/>
  <c r="BE69" i="156"/>
  <c r="CB69" i="156" s="1"/>
  <c r="BD69" i="156"/>
  <c r="CA69" i="156" s="1"/>
  <c r="BC69" i="156"/>
  <c r="BZ69" i="156" s="1"/>
  <c r="BB69" i="156"/>
  <c r="BY69" i="156" s="1"/>
  <c r="BA69" i="156"/>
  <c r="BX69" i="156" s="1"/>
  <c r="AZ69" i="156"/>
  <c r="BW69" i="156" s="1"/>
  <c r="AY69" i="156"/>
  <c r="BV69" i="156" s="1"/>
  <c r="AX69" i="156"/>
  <c r="BU69" i="156" s="1"/>
  <c r="AW69" i="156"/>
  <c r="BT69" i="156" s="1"/>
  <c r="AV69" i="156"/>
  <c r="BS69" i="156" s="1"/>
  <c r="Y69" i="156"/>
  <c r="AU67" i="156"/>
  <c r="AT67" i="156"/>
  <c r="AS67" i="156"/>
  <c r="AR67" i="156"/>
  <c r="AQ67" i="156"/>
  <c r="AP67" i="156"/>
  <c r="AO67" i="156"/>
  <c r="AN67" i="156"/>
  <c r="AM67" i="156"/>
  <c r="AL67" i="156"/>
  <c r="AK67" i="156"/>
  <c r="AJ67" i="156"/>
  <c r="AI67" i="156"/>
  <c r="AH67" i="156"/>
  <c r="AG67" i="156"/>
  <c r="AF67" i="156"/>
  <c r="AE67" i="156"/>
  <c r="AD67" i="156"/>
  <c r="AC67" i="156"/>
  <c r="AB67" i="156"/>
  <c r="AA67" i="156"/>
  <c r="Z67" i="156"/>
  <c r="X67" i="156"/>
  <c r="W67" i="156"/>
  <c r="V67" i="156"/>
  <c r="U67" i="156"/>
  <c r="T67" i="156"/>
  <c r="S67" i="156"/>
  <c r="R67" i="156"/>
  <c r="Q67" i="156"/>
  <c r="P67" i="156"/>
  <c r="O67" i="156"/>
  <c r="M67" i="156"/>
  <c r="L67" i="156"/>
  <c r="K67" i="156"/>
  <c r="J67" i="156"/>
  <c r="I67" i="156"/>
  <c r="H67" i="156"/>
  <c r="F67" i="156"/>
  <c r="E67" i="156"/>
  <c r="D67" i="156"/>
  <c r="BQ66" i="156"/>
  <c r="BP66" i="156"/>
  <c r="BO66" i="156"/>
  <c r="BN66" i="156"/>
  <c r="BM66" i="156"/>
  <c r="BL66" i="156"/>
  <c r="BK66" i="156"/>
  <c r="BJ66" i="156"/>
  <c r="BI66" i="156"/>
  <c r="BH66" i="156"/>
  <c r="BF66" i="156"/>
  <c r="CC66" i="156" s="1"/>
  <c r="BE66" i="156"/>
  <c r="CB66" i="156" s="1"/>
  <c r="BD66" i="156"/>
  <c r="CA66" i="156" s="1"/>
  <c r="BC66" i="156"/>
  <c r="BZ66" i="156" s="1"/>
  <c r="BB66" i="156"/>
  <c r="BY66" i="156" s="1"/>
  <c r="BA66" i="156"/>
  <c r="BX66" i="156" s="1"/>
  <c r="AZ66" i="156"/>
  <c r="BW66" i="156" s="1"/>
  <c r="AY66" i="156"/>
  <c r="BV66" i="156" s="1"/>
  <c r="AX66" i="156"/>
  <c r="BU66" i="156" s="1"/>
  <c r="AW66" i="156"/>
  <c r="BT66" i="156" s="1"/>
  <c r="AV66" i="156"/>
  <c r="BS66" i="156" s="1"/>
  <c r="N66" i="156"/>
  <c r="BR66" i="156" s="1"/>
  <c r="BQ65" i="156"/>
  <c r="BP65" i="156"/>
  <c r="BO65" i="156"/>
  <c r="BN65" i="156"/>
  <c r="BM65" i="156"/>
  <c r="BL65" i="156"/>
  <c r="BK65" i="156"/>
  <c r="BJ65" i="156"/>
  <c r="BI65" i="156"/>
  <c r="BH65" i="156"/>
  <c r="BF65" i="156"/>
  <c r="CC65" i="156" s="1"/>
  <c r="BE65" i="156"/>
  <c r="CB65" i="156" s="1"/>
  <c r="BD65" i="156"/>
  <c r="CA65" i="156" s="1"/>
  <c r="BC65" i="156"/>
  <c r="BZ65" i="156" s="1"/>
  <c r="BB65" i="156"/>
  <c r="BY65" i="156" s="1"/>
  <c r="BA65" i="156"/>
  <c r="BX65" i="156" s="1"/>
  <c r="AZ65" i="156"/>
  <c r="BW65" i="156" s="1"/>
  <c r="AY65" i="156"/>
  <c r="BV65" i="156" s="1"/>
  <c r="AX65" i="156"/>
  <c r="BU65" i="156" s="1"/>
  <c r="AW65" i="156"/>
  <c r="BT65" i="156" s="1"/>
  <c r="AV65" i="156"/>
  <c r="BS65" i="156" s="1"/>
  <c r="N65" i="156"/>
  <c r="BQ64" i="156"/>
  <c r="BP64" i="156"/>
  <c r="BO64" i="156"/>
  <c r="BN64" i="156"/>
  <c r="BM64" i="156"/>
  <c r="BL64" i="156"/>
  <c r="BK64" i="156"/>
  <c r="BJ64" i="156"/>
  <c r="BI64" i="156"/>
  <c r="BH64" i="156"/>
  <c r="BE64" i="156"/>
  <c r="CB64" i="156" s="1"/>
  <c r="BD64" i="156"/>
  <c r="CA64" i="156" s="1"/>
  <c r="BC64" i="156"/>
  <c r="BZ64" i="156" s="1"/>
  <c r="BB64" i="156"/>
  <c r="BY64" i="156" s="1"/>
  <c r="BA64" i="156"/>
  <c r="BX64" i="156" s="1"/>
  <c r="AZ64" i="156"/>
  <c r="BW64" i="156" s="1"/>
  <c r="AY64" i="156"/>
  <c r="BV64" i="156" s="1"/>
  <c r="AX64" i="156"/>
  <c r="BU64" i="156" s="1"/>
  <c r="AW64" i="156"/>
  <c r="BT64" i="156" s="1"/>
  <c r="AV64" i="156"/>
  <c r="BS64" i="156" s="1"/>
  <c r="Y64" i="156"/>
  <c r="BR64" i="156" s="1"/>
  <c r="AU63" i="156"/>
  <c r="AT63" i="156"/>
  <c r="AS63" i="156"/>
  <c r="AR63" i="156"/>
  <c r="AQ63" i="156"/>
  <c r="AP63" i="156"/>
  <c r="AO63" i="156"/>
  <c r="AN63" i="156"/>
  <c r="AM63" i="156"/>
  <c r="AL63" i="156"/>
  <c r="AK63" i="156"/>
  <c r="AJ63" i="156"/>
  <c r="AI63" i="156"/>
  <c r="AH63" i="156"/>
  <c r="AG63" i="156"/>
  <c r="AF63" i="156"/>
  <c r="AE63" i="156"/>
  <c r="AD63" i="156"/>
  <c r="AC63" i="156"/>
  <c r="AB63" i="156"/>
  <c r="AA63" i="156"/>
  <c r="Z63" i="156"/>
  <c r="X63" i="156"/>
  <c r="W63" i="156"/>
  <c r="V63" i="156"/>
  <c r="U63" i="156"/>
  <c r="T63" i="156"/>
  <c r="S63" i="156"/>
  <c r="R63" i="156"/>
  <c r="BK63" i="156" s="1"/>
  <c r="Q63" i="156"/>
  <c r="P63" i="156"/>
  <c r="O63" i="156"/>
  <c r="M63" i="156"/>
  <c r="L63" i="156"/>
  <c r="K63" i="156"/>
  <c r="J63" i="156"/>
  <c r="I63" i="156"/>
  <c r="H63" i="156"/>
  <c r="F63" i="156"/>
  <c r="E63" i="156"/>
  <c r="D63" i="156"/>
  <c r="BQ62" i="156"/>
  <c r="BP62" i="156"/>
  <c r="BO62" i="156"/>
  <c r="BN62" i="156"/>
  <c r="BM62" i="156"/>
  <c r="BL62" i="156"/>
  <c r="BK62" i="156"/>
  <c r="BJ62" i="156"/>
  <c r="BI62" i="156"/>
  <c r="BH62" i="156"/>
  <c r="BF62" i="156"/>
  <c r="CC62" i="156" s="1"/>
  <c r="BE62" i="156"/>
  <c r="CB62" i="156" s="1"/>
  <c r="BD62" i="156"/>
  <c r="CA62" i="156" s="1"/>
  <c r="BC62" i="156"/>
  <c r="BZ62" i="156" s="1"/>
  <c r="BB62" i="156"/>
  <c r="BY62" i="156" s="1"/>
  <c r="BA62" i="156"/>
  <c r="BX62" i="156" s="1"/>
  <c r="AZ62" i="156"/>
  <c r="BW62" i="156" s="1"/>
  <c r="AY62" i="156"/>
  <c r="BV62" i="156" s="1"/>
  <c r="AX62" i="156"/>
  <c r="BU62" i="156" s="1"/>
  <c r="AW62" i="156"/>
  <c r="BT62" i="156" s="1"/>
  <c r="AV62" i="156"/>
  <c r="BS62" i="156" s="1"/>
  <c r="N62" i="156"/>
  <c r="BR62" i="156" s="1"/>
  <c r="BQ61" i="156"/>
  <c r="BP61" i="156"/>
  <c r="BO61" i="156"/>
  <c r="BN61" i="156"/>
  <c r="BM61" i="156"/>
  <c r="BL61" i="156"/>
  <c r="BK61" i="156"/>
  <c r="BJ61" i="156"/>
  <c r="BI61" i="156"/>
  <c r="BH61" i="156"/>
  <c r="BF61" i="156"/>
  <c r="CC61" i="156" s="1"/>
  <c r="BE61" i="156"/>
  <c r="CB61" i="156" s="1"/>
  <c r="BD61" i="156"/>
  <c r="CA61" i="156" s="1"/>
  <c r="BC61" i="156"/>
  <c r="BZ61" i="156" s="1"/>
  <c r="BB61" i="156"/>
  <c r="BY61" i="156" s="1"/>
  <c r="BA61" i="156"/>
  <c r="BX61" i="156" s="1"/>
  <c r="AZ61" i="156"/>
  <c r="BW61" i="156" s="1"/>
  <c r="AY61" i="156"/>
  <c r="BV61" i="156" s="1"/>
  <c r="AX61" i="156"/>
  <c r="BU61" i="156" s="1"/>
  <c r="AW61" i="156"/>
  <c r="BT61" i="156" s="1"/>
  <c r="AV61" i="156"/>
  <c r="BS61" i="156" s="1"/>
  <c r="N61" i="156"/>
  <c r="BR61" i="156" s="1"/>
  <c r="BQ60" i="156"/>
  <c r="BP60" i="156"/>
  <c r="BO60" i="156"/>
  <c r="BN60" i="156"/>
  <c r="BM60" i="156"/>
  <c r="BL60" i="156"/>
  <c r="BK60" i="156"/>
  <c r="BJ60" i="156"/>
  <c r="BI60" i="156"/>
  <c r="BH60" i="156"/>
  <c r="BE60" i="156"/>
  <c r="CB60" i="156" s="1"/>
  <c r="BD60" i="156"/>
  <c r="CA60" i="156" s="1"/>
  <c r="BC60" i="156"/>
  <c r="BZ60" i="156" s="1"/>
  <c r="BB60" i="156"/>
  <c r="BY60" i="156" s="1"/>
  <c r="BA60" i="156"/>
  <c r="BX60" i="156" s="1"/>
  <c r="AZ60" i="156"/>
  <c r="BW60" i="156" s="1"/>
  <c r="AY60" i="156"/>
  <c r="BV60" i="156" s="1"/>
  <c r="AX60" i="156"/>
  <c r="BU60" i="156" s="1"/>
  <c r="AW60" i="156"/>
  <c r="BT60" i="156" s="1"/>
  <c r="AV60" i="156"/>
  <c r="BS60" i="156" s="1"/>
  <c r="Y60" i="156"/>
  <c r="BF60" i="156" s="1"/>
  <c r="CC60" i="156" s="1"/>
  <c r="BQ59" i="156"/>
  <c r="BP59" i="156"/>
  <c r="BO59" i="156"/>
  <c r="BN59" i="156"/>
  <c r="BM59" i="156"/>
  <c r="BL59" i="156"/>
  <c r="BK59" i="156"/>
  <c r="BJ59" i="156"/>
  <c r="BI59" i="156"/>
  <c r="BH59" i="156"/>
  <c r="BF59" i="156"/>
  <c r="CC59" i="156" s="1"/>
  <c r="BE59" i="156"/>
  <c r="CB59" i="156" s="1"/>
  <c r="BD59" i="156"/>
  <c r="CA59" i="156" s="1"/>
  <c r="BC59" i="156"/>
  <c r="BZ59" i="156" s="1"/>
  <c r="BB59" i="156"/>
  <c r="BY59" i="156" s="1"/>
  <c r="BA59" i="156"/>
  <c r="BX59" i="156" s="1"/>
  <c r="AZ59" i="156"/>
  <c r="BW59" i="156" s="1"/>
  <c r="AY59" i="156"/>
  <c r="BV59" i="156" s="1"/>
  <c r="AX59" i="156"/>
  <c r="BU59" i="156" s="1"/>
  <c r="AW59" i="156"/>
  <c r="BT59" i="156" s="1"/>
  <c r="AV59" i="156"/>
  <c r="BS59" i="156" s="1"/>
  <c r="N59" i="156"/>
  <c r="BR59" i="156" s="1"/>
  <c r="AU58" i="156"/>
  <c r="AT58" i="156"/>
  <c r="AS58" i="156"/>
  <c r="AR58" i="156"/>
  <c r="AQ58" i="156"/>
  <c r="AP58" i="156"/>
  <c r="AO58" i="156"/>
  <c r="AN58" i="156"/>
  <c r="AM58" i="156"/>
  <c r="AL58" i="156"/>
  <c r="AK58" i="156"/>
  <c r="AJ58" i="156"/>
  <c r="AI58" i="156"/>
  <c r="AH58" i="156"/>
  <c r="AG58" i="156"/>
  <c r="AF58" i="156"/>
  <c r="AE58" i="156"/>
  <c r="AD58" i="156"/>
  <c r="AC58" i="156"/>
  <c r="AB58" i="156"/>
  <c r="AA58" i="156"/>
  <c r="Z58" i="156"/>
  <c r="X58" i="156"/>
  <c r="W58" i="156"/>
  <c r="V58" i="156"/>
  <c r="U58" i="156"/>
  <c r="T58" i="156"/>
  <c r="S58" i="156"/>
  <c r="R58" i="156"/>
  <c r="BK58" i="156" s="1"/>
  <c r="Q58" i="156"/>
  <c r="P58" i="156"/>
  <c r="O58" i="156"/>
  <c r="M58" i="156"/>
  <c r="L58" i="156"/>
  <c r="K58" i="156"/>
  <c r="J58" i="156"/>
  <c r="I58" i="156"/>
  <c r="H58" i="156"/>
  <c r="F58" i="156"/>
  <c r="E58" i="156"/>
  <c r="D58" i="156"/>
  <c r="BQ57" i="156"/>
  <c r="BP57" i="156"/>
  <c r="BO57" i="156"/>
  <c r="BN57" i="156"/>
  <c r="BM57" i="156"/>
  <c r="BL57" i="156"/>
  <c r="BK57" i="156"/>
  <c r="BJ57" i="156"/>
  <c r="BI57" i="156"/>
  <c r="BH57" i="156"/>
  <c r="BF57" i="156"/>
  <c r="CC57" i="156" s="1"/>
  <c r="BE57" i="156"/>
  <c r="CB57" i="156" s="1"/>
  <c r="BD57" i="156"/>
  <c r="CA57" i="156" s="1"/>
  <c r="BC57" i="156"/>
  <c r="BZ57" i="156" s="1"/>
  <c r="BB57" i="156"/>
  <c r="BY57" i="156" s="1"/>
  <c r="BA57" i="156"/>
  <c r="BX57" i="156" s="1"/>
  <c r="AZ57" i="156"/>
  <c r="BW57" i="156" s="1"/>
  <c r="AY57" i="156"/>
  <c r="BV57" i="156" s="1"/>
  <c r="AX57" i="156"/>
  <c r="BU57" i="156" s="1"/>
  <c r="AW57" i="156"/>
  <c r="BT57" i="156" s="1"/>
  <c r="AV57" i="156"/>
  <c r="BS57" i="156" s="1"/>
  <c r="N57" i="156"/>
  <c r="BR57" i="156" s="1"/>
  <c r="BQ56" i="156"/>
  <c r="BP56" i="156"/>
  <c r="BO56" i="156"/>
  <c r="BN56" i="156"/>
  <c r="BM56" i="156"/>
  <c r="BL56" i="156"/>
  <c r="BK56" i="156"/>
  <c r="BJ56" i="156"/>
  <c r="BI56" i="156"/>
  <c r="BH56" i="156"/>
  <c r="BF56" i="156"/>
  <c r="CC56" i="156" s="1"/>
  <c r="BE56" i="156"/>
  <c r="CB56" i="156" s="1"/>
  <c r="BD56" i="156"/>
  <c r="CA56" i="156" s="1"/>
  <c r="BC56" i="156"/>
  <c r="BZ56" i="156" s="1"/>
  <c r="BB56" i="156"/>
  <c r="BY56" i="156" s="1"/>
  <c r="BA56" i="156"/>
  <c r="BX56" i="156" s="1"/>
  <c r="AZ56" i="156"/>
  <c r="BW56" i="156" s="1"/>
  <c r="AY56" i="156"/>
  <c r="BV56" i="156" s="1"/>
  <c r="AX56" i="156"/>
  <c r="BU56" i="156" s="1"/>
  <c r="AW56" i="156"/>
  <c r="BT56" i="156" s="1"/>
  <c r="AV56" i="156"/>
  <c r="BS56" i="156" s="1"/>
  <c r="N56" i="156"/>
  <c r="BR56" i="156" s="1"/>
  <c r="BQ55" i="156"/>
  <c r="BP55" i="156"/>
  <c r="BO55" i="156"/>
  <c r="BN55" i="156"/>
  <c r="BM55" i="156"/>
  <c r="BL55" i="156"/>
  <c r="BK55" i="156"/>
  <c r="BJ55" i="156"/>
  <c r="BI55" i="156"/>
  <c r="BH55" i="156"/>
  <c r="BF55" i="156"/>
  <c r="CC55" i="156" s="1"/>
  <c r="BE55" i="156"/>
  <c r="CB55" i="156" s="1"/>
  <c r="BD55" i="156"/>
  <c r="CA55" i="156" s="1"/>
  <c r="BC55" i="156"/>
  <c r="BZ55" i="156" s="1"/>
  <c r="BB55" i="156"/>
  <c r="BY55" i="156" s="1"/>
  <c r="BA55" i="156"/>
  <c r="BX55" i="156" s="1"/>
  <c r="AZ55" i="156"/>
  <c r="BW55" i="156" s="1"/>
  <c r="AY55" i="156"/>
  <c r="BV55" i="156" s="1"/>
  <c r="AX55" i="156"/>
  <c r="BU55" i="156" s="1"/>
  <c r="AW55" i="156"/>
  <c r="BT55" i="156" s="1"/>
  <c r="AV55" i="156"/>
  <c r="BS55" i="156" s="1"/>
  <c r="N55" i="156"/>
  <c r="BR55" i="156" s="1"/>
  <c r="BQ54" i="156"/>
  <c r="BP54" i="156"/>
  <c r="BO54" i="156"/>
  <c r="BN54" i="156"/>
  <c r="BM54" i="156"/>
  <c r="BL54" i="156"/>
  <c r="BK54" i="156"/>
  <c r="BJ54" i="156"/>
  <c r="BI54" i="156"/>
  <c r="BH54" i="156"/>
  <c r="BF54" i="156"/>
  <c r="CC54" i="156" s="1"/>
  <c r="BE54" i="156"/>
  <c r="CB54" i="156" s="1"/>
  <c r="BD54" i="156"/>
  <c r="CA54" i="156" s="1"/>
  <c r="BC54" i="156"/>
  <c r="BZ54" i="156" s="1"/>
  <c r="BB54" i="156"/>
  <c r="BY54" i="156" s="1"/>
  <c r="BA54" i="156"/>
  <c r="BX54" i="156" s="1"/>
  <c r="AZ54" i="156"/>
  <c r="BW54" i="156" s="1"/>
  <c r="AY54" i="156"/>
  <c r="BV54" i="156" s="1"/>
  <c r="AX54" i="156"/>
  <c r="BU54" i="156" s="1"/>
  <c r="AW54" i="156"/>
  <c r="BT54" i="156" s="1"/>
  <c r="AV54" i="156"/>
  <c r="BS54" i="156" s="1"/>
  <c r="N54" i="156"/>
  <c r="BR54" i="156" s="1"/>
  <c r="BQ53" i="156"/>
  <c r="BP53" i="156"/>
  <c r="BO53" i="156"/>
  <c r="BN53" i="156"/>
  <c r="BM53" i="156"/>
  <c r="BL53" i="156"/>
  <c r="BK53" i="156"/>
  <c r="BJ53" i="156"/>
  <c r="BI53" i="156"/>
  <c r="BH53" i="156"/>
  <c r="BF53" i="156"/>
  <c r="CC53" i="156" s="1"/>
  <c r="BE53" i="156"/>
  <c r="CB53" i="156" s="1"/>
  <c r="BD53" i="156"/>
  <c r="CA53" i="156" s="1"/>
  <c r="BC53" i="156"/>
  <c r="BZ53" i="156" s="1"/>
  <c r="BB53" i="156"/>
  <c r="BY53" i="156" s="1"/>
  <c r="BA53" i="156"/>
  <c r="BX53" i="156" s="1"/>
  <c r="AZ53" i="156"/>
  <c r="BW53" i="156" s="1"/>
  <c r="AY53" i="156"/>
  <c r="BV53" i="156" s="1"/>
  <c r="AX53" i="156"/>
  <c r="BU53" i="156" s="1"/>
  <c r="AW53" i="156"/>
  <c r="BT53" i="156" s="1"/>
  <c r="AV53" i="156"/>
  <c r="BS53" i="156" s="1"/>
  <c r="N53" i="156"/>
  <c r="BR53" i="156" s="1"/>
  <c r="BQ52" i="156"/>
  <c r="BP52" i="156"/>
  <c r="BO52" i="156"/>
  <c r="BN52" i="156"/>
  <c r="BM52" i="156"/>
  <c r="BL52" i="156"/>
  <c r="BK52" i="156"/>
  <c r="BJ52" i="156"/>
  <c r="BI52" i="156"/>
  <c r="BH52" i="156"/>
  <c r="BF52" i="156"/>
  <c r="CC52" i="156" s="1"/>
  <c r="BE52" i="156"/>
  <c r="CB52" i="156" s="1"/>
  <c r="BD52" i="156"/>
  <c r="CA52" i="156" s="1"/>
  <c r="BC52" i="156"/>
  <c r="BZ52" i="156" s="1"/>
  <c r="BB52" i="156"/>
  <c r="BY52" i="156" s="1"/>
  <c r="BA52" i="156"/>
  <c r="BX52" i="156" s="1"/>
  <c r="AZ52" i="156"/>
  <c r="BW52" i="156" s="1"/>
  <c r="AY52" i="156"/>
  <c r="BV52" i="156" s="1"/>
  <c r="AX52" i="156"/>
  <c r="BU52" i="156" s="1"/>
  <c r="AW52" i="156"/>
  <c r="BT52" i="156" s="1"/>
  <c r="AV52" i="156"/>
  <c r="BS52" i="156" s="1"/>
  <c r="N52" i="156"/>
  <c r="BR52" i="156" s="1"/>
  <c r="BQ51" i="156"/>
  <c r="BP51" i="156"/>
  <c r="BO51" i="156"/>
  <c r="BN51" i="156"/>
  <c r="BM51" i="156"/>
  <c r="BL51" i="156"/>
  <c r="BK51" i="156"/>
  <c r="BJ51" i="156"/>
  <c r="BI51" i="156"/>
  <c r="BH51" i="156"/>
  <c r="BF51" i="156"/>
  <c r="CC51" i="156" s="1"/>
  <c r="BE51" i="156"/>
  <c r="CB51" i="156" s="1"/>
  <c r="BD51" i="156"/>
  <c r="CA51" i="156" s="1"/>
  <c r="BC51" i="156"/>
  <c r="BZ51" i="156" s="1"/>
  <c r="BB51" i="156"/>
  <c r="BY51" i="156" s="1"/>
  <c r="BA51" i="156"/>
  <c r="BX51" i="156" s="1"/>
  <c r="AZ51" i="156"/>
  <c r="BW51" i="156" s="1"/>
  <c r="AY51" i="156"/>
  <c r="BV51" i="156" s="1"/>
  <c r="AX51" i="156"/>
  <c r="BU51" i="156" s="1"/>
  <c r="AW51" i="156"/>
  <c r="BT51" i="156" s="1"/>
  <c r="AV51" i="156"/>
  <c r="BS51" i="156" s="1"/>
  <c r="N51" i="156"/>
  <c r="BR51" i="156" s="1"/>
  <c r="BQ50" i="156"/>
  <c r="BP50" i="156"/>
  <c r="BO50" i="156"/>
  <c r="BN50" i="156"/>
  <c r="BM50" i="156"/>
  <c r="BL50" i="156"/>
  <c r="BK50" i="156"/>
  <c r="BJ50" i="156"/>
  <c r="BI50" i="156"/>
  <c r="BH50" i="156"/>
  <c r="BF50" i="156"/>
  <c r="CC50" i="156" s="1"/>
  <c r="BE50" i="156"/>
  <c r="CB50" i="156" s="1"/>
  <c r="BD50" i="156"/>
  <c r="CA50" i="156" s="1"/>
  <c r="BC50" i="156"/>
  <c r="BZ50" i="156" s="1"/>
  <c r="BB50" i="156"/>
  <c r="BY50" i="156" s="1"/>
  <c r="BA50" i="156"/>
  <c r="BX50" i="156" s="1"/>
  <c r="AZ50" i="156"/>
  <c r="BW50" i="156" s="1"/>
  <c r="AY50" i="156"/>
  <c r="BV50" i="156" s="1"/>
  <c r="AX50" i="156"/>
  <c r="BU50" i="156" s="1"/>
  <c r="AW50" i="156"/>
  <c r="BT50" i="156" s="1"/>
  <c r="AV50" i="156"/>
  <c r="BS50" i="156" s="1"/>
  <c r="N50" i="156"/>
  <c r="BR50" i="156" s="1"/>
  <c r="BQ49" i="156"/>
  <c r="BP49" i="156"/>
  <c r="BO49" i="156"/>
  <c r="BN49" i="156"/>
  <c r="BM49" i="156"/>
  <c r="BL49" i="156"/>
  <c r="BK49" i="156"/>
  <c r="BJ49" i="156"/>
  <c r="BI49" i="156"/>
  <c r="BH49" i="156"/>
  <c r="BF49" i="156"/>
  <c r="CC49" i="156" s="1"/>
  <c r="BE49" i="156"/>
  <c r="CB49" i="156" s="1"/>
  <c r="BD49" i="156"/>
  <c r="CA49" i="156" s="1"/>
  <c r="BC49" i="156"/>
  <c r="BZ49" i="156" s="1"/>
  <c r="BB49" i="156"/>
  <c r="BY49" i="156" s="1"/>
  <c r="BA49" i="156"/>
  <c r="BX49" i="156" s="1"/>
  <c r="AZ49" i="156"/>
  <c r="BW49" i="156" s="1"/>
  <c r="AY49" i="156"/>
  <c r="BV49" i="156" s="1"/>
  <c r="AX49" i="156"/>
  <c r="BU49" i="156" s="1"/>
  <c r="AW49" i="156"/>
  <c r="BT49" i="156" s="1"/>
  <c r="AV49" i="156"/>
  <c r="BS49" i="156" s="1"/>
  <c r="N49" i="156"/>
  <c r="BR49" i="156" s="1"/>
  <c r="BQ48" i="156"/>
  <c r="BP48" i="156"/>
  <c r="BO48" i="156"/>
  <c r="BN48" i="156"/>
  <c r="BM48" i="156"/>
  <c r="BL48" i="156"/>
  <c r="BK48" i="156"/>
  <c r="BJ48" i="156"/>
  <c r="BI48" i="156"/>
  <c r="BH48" i="156"/>
  <c r="BF48" i="156"/>
  <c r="CC48" i="156" s="1"/>
  <c r="BE48" i="156"/>
  <c r="CB48" i="156" s="1"/>
  <c r="BD48" i="156"/>
  <c r="CA48" i="156" s="1"/>
  <c r="BC48" i="156"/>
  <c r="BZ48" i="156" s="1"/>
  <c r="BB48" i="156"/>
  <c r="BY48" i="156" s="1"/>
  <c r="BA48" i="156"/>
  <c r="BX48" i="156" s="1"/>
  <c r="AZ48" i="156"/>
  <c r="BW48" i="156" s="1"/>
  <c r="AY48" i="156"/>
  <c r="BV48" i="156" s="1"/>
  <c r="AX48" i="156"/>
  <c r="BU48" i="156" s="1"/>
  <c r="AW48" i="156"/>
  <c r="BT48" i="156" s="1"/>
  <c r="AV48" i="156"/>
  <c r="BS48" i="156" s="1"/>
  <c r="N48" i="156"/>
  <c r="BR48" i="156" s="1"/>
  <c r="BQ47" i="156"/>
  <c r="BP47" i="156"/>
  <c r="BO47" i="156"/>
  <c r="BN47" i="156"/>
  <c r="BM47" i="156"/>
  <c r="BL47" i="156"/>
  <c r="BK47" i="156"/>
  <c r="BJ47" i="156"/>
  <c r="BI47" i="156"/>
  <c r="BH47" i="156"/>
  <c r="BF47" i="156"/>
  <c r="CC47" i="156" s="1"/>
  <c r="BE47" i="156"/>
  <c r="CB47" i="156" s="1"/>
  <c r="BD47" i="156"/>
  <c r="CA47" i="156" s="1"/>
  <c r="BC47" i="156"/>
  <c r="BZ47" i="156" s="1"/>
  <c r="BB47" i="156"/>
  <c r="BY47" i="156" s="1"/>
  <c r="BA47" i="156"/>
  <c r="BX47" i="156" s="1"/>
  <c r="AZ47" i="156"/>
  <c r="BW47" i="156" s="1"/>
  <c r="AY47" i="156"/>
  <c r="BV47" i="156" s="1"/>
  <c r="AX47" i="156"/>
  <c r="BU47" i="156" s="1"/>
  <c r="AW47" i="156"/>
  <c r="BT47" i="156" s="1"/>
  <c r="AV47" i="156"/>
  <c r="BS47" i="156" s="1"/>
  <c r="N47" i="156"/>
  <c r="BR47" i="156" s="1"/>
  <c r="BQ46" i="156"/>
  <c r="BP46" i="156"/>
  <c r="BO46" i="156"/>
  <c r="BN46" i="156"/>
  <c r="BM46" i="156"/>
  <c r="BL46" i="156"/>
  <c r="BK46" i="156"/>
  <c r="BJ46" i="156"/>
  <c r="BI46" i="156"/>
  <c r="BH46" i="156"/>
  <c r="BF46" i="156"/>
  <c r="CC46" i="156" s="1"/>
  <c r="BE46" i="156"/>
  <c r="CB46" i="156" s="1"/>
  <c r="BD46" i="156"/>
  <c r="CA46" i="156" s="1"/>
  <c r="BC46" i="156"/>
  <c r="BZ46" i="156" s="1"/>
  <c r="BB46" i="156"/>
  <c r="BY46" i="156" s="1"/>
  <c r="BA46" i="156"/>
  <c r="BX46" i="156" s="1"/>
  <c r="AZ46" i="156"/>
  <c r="BW46" i="156" s="1"/>
  <c r="AY46" i="156"/>
  <c r="BV46" i="156" s="1"/>
  <c r="AX46" i="156"/>
  <c r="BU46" i="156" s="1"/>
  <c r="AW46" i="156"/>
  <c r="BT46" i="156" s="1"/>
  <c r="AV46" i="156"/>
  <c r="BS46" i="156" s="1"/>
  <c r="N46" i="156"/>
  <c r="BR46" i="156" s="1"/>
  <c r="BQ45" i="156"/>
  <c r="BP45" i="156"/>
  <c r="BO45" i="156"/>
  <c r="BN45" i="156"/>
  <c r="BM45" i="156"/>
  <c r="BL45" i="156"/>
  <c r="BK45" i="156"/>
  <c r="BJ45" i="156"/>
  <c r="BI45" i="156"/>
  <c r="BH45" i="156"/>
  <c r="BE45" i="156"/>
  <c r="CB45" i="156" s="1"/>
  <c r="BD45" i="156"/>
  <c r="CA45" i="156" s="1"/>
  <c r="BC45" i="156"/>
  <c r="BZ45" i="156" s="1"/>
  <c r="BB45" i="156"/>
  <c r="BY45" i="156" s="1"/>
  <c r="BA45" i="156"/>
  <c r="BX45" i="156" s="1"/>
  <c r="AZ45" i="156"/>
  <c r="BW45" i="156" s="1"/>
  <c r="AY45" i="156"/>
  <c r="BV45" i="156" s="1"/>
  <c r="AX45" i="156"/>
  <c r="BU45" i="156" s="1"/>
  <c r="AW45" i="156"/>
  <c r="BT45" i="156" s="1"/>
  <c r="AV45" i="156"/>
  <c r="BS45" i="156" s="1"/>
  <c r="Y45" i="156"/>
  <c r="BR45" i="156" s="1"/>
  <c r="AU44" i="156"/>
  <c r="AT44" i="156"/>
  <c r="AS44" i="156"/>
  <c r="AR44" i="156"/>
  <c r="AQ44" i="156"/>
  <c r="AP44" i="156"/>
  <c r="AO44" i="156"/>
  <c r="AN44" i="156"/>
  <c r="AM44" i="156"/>
  <c r="AL44" i="156"/>
  <c r="AK44" i="156"/>
  <c r="AJ44" i="156"/>
  <c r="AI44" i="156"/>
  <c r="AH44" i="156"/>
  <c r="AG44" i="156"/>
  <c r="AF44" i="156"/>
  <c r="AE44" i="156"/>
  <c r="AD44" i="156"/>
  <c r="AC44" i="156"/>
  <c r="AB44" i="156"/>
  <c r="AA44" i="156"/>
  <c r="Z44" i="156"/>
  <c r="X44" i="156"/>
  <c r="W44" i="156"/>
  <c r="V44" i="156"/>
  <c r="U44" i="156"/>
  <c r="T44" i="156"/>
  <c r="S44" i="156"/>
  <c r="R44" i="156"/>
  <c r="Q44" i="156"/>
  <c r="P44" i="156"/>
  <c r="O44" i="156"/>
  <c r="M44" i="156"/>
  <c r="L44" i="156"/>
  <c r="K44" i="156"/>
  <c r="J44" i="156"/>
  <c r="I44" i="156"/>
  <c r="H44" i="156"/>
  <c r="F44" i="156"/>
  <c r="E44" i="156"/>
  <c r="D44" i="156"/>
  <c r="BQ43" i="156"/>
  <c r="BP43" i="156"/>
  <c r="BO43" i="156"/>
  <c r="BN43" i="156"/>
  <c r="BM43" i="156"/>
  <c r="BL43" i="156"/>
  <c r="BK43" i="156"/>
  <c r="BJ43" i="156"/>
  <c r="BI43" i="156"/>
  <c r="BH43" i="156"/>
  <c r="BF43" i="156"/>
  <c r="CC43" i="156" s="1"/>
  <c r="BE43" i="156"/>
  <c r="CB43" i="156" s="1"/>
  <c r="BD43" i="156"/>
  <c r="CA43" i="156" s="1"/>
  <c r="BC43" i="156"/>
  <c r="BZ43" i="156" s="1"/>
  <c r="BB43" i="156"/>
  <c r="BY43" i="156" s="1"/>
  <c r="BA43" i="156"/>
  <c r="BX43" i="156" s="1"/>
  <c r="AZ43" i="156"/>
  <c r="BW43" i="156" s="1"/>
  <c r="AY43" i="156"/>
  <c r="BV43" i="156" s="1"/>
  <c r="AX43" i="156"/>
  <c r="BU43" i="156" s="1"/>
  <c r="AW43" i="156"/>
  <c r="BT43" i="156" s="1"/>
  <c r="AV43" i="156"/>
  <c r="BS43" i="156" s="1"/>
  <c r="N43" i="156"/>
  <c r="BR43" i="156" s="1"/>
  <c r="BQ42" i="156"/>
  <c r="BP42" i="156"/>
  <c r="BO42" i="156"/>
  <c r="BN42" i="156"/>
  <c r="BM42" i="156"/>
  <c r="BL42" i="156"/>
  <c r="BK42" i="156"/>
  <c r="BJ42" i="156"/>
  <c r="BI42" i="156"/>
  <c r="BH42" i="156"/>
  <c r="BF42" i="156"/>
  <c r="CC42" i="156" s="1"/>
  <c r="BE42" i="156"/>
  <c r="CB42" i="156" s="1"/>
  <c r="BD42" i="156"/>
  <c r="CA42" i="156" s="1"/>
  <c r="BC42" i="156"/>
  <c r="BZ42" i="156" s="1"/>
  <c r="BB42" i="156"/>
  <c r="BY42" i="156" s="1"/>
  <c r="BA42" i="156"/>
  <c r="BX42" i="156" s="1"/>
  <c r="AZ42" i="156"/>
  <c r="BW42" i="156" s="1"/>
  <c r="AY42" i="156"/>
  <c r="BV42" i="156" s="1"/>
  <c r="AX42" i="156"/>
  <c r="BU42" i="156" s="1"/>
  <c r="AW42" i="156"/>
  <c r="BT42" i="156" s="1"/>
  <c r="AV42" i="156"/>
  <c r="BS42" i="156" s="1"/>
  <c r="N42" i="156"/>
  <c r="BR42" i="156" s="1"/>
  <c r="BQ41" i="156"/>
  <c r="BP41" i="156"/>
  <c r="BO41" i="156"/>
  <c r="BN41" i="156"/>
  <c r="BM41" i="156"/>
  <c r="BL41" i="156"/>
  <c r="BK41" i="156"/>
  <c r="BJ41" i="156"/>
  <c r="BI41" i="156"/>
  <c r="BH41" i="156"/>
  <c r="BE41" i="156"/>
  <c r="CB41" i="156" s="1"/>
  <c r="BD41" i="156"/>
  <c r="CA41" i="156" s="1"/>
  <c r="BC41" i="156"/>
  <c r="BZ41" i="156" s="1"/>
  <c r="BB41" i="156"/>
  <c r="BY41" i="156" s="1"/>
  <c r="BA41" i="156"/>
  <c r="BX41" i="156" s="1"/>
  <c r="AZ41" i="156"/>
  <c r="BW41" i="156" s="1"/>
  <c r="AY41" i="156"/>
  <c r="BV41" i="156" s="1"/>
  <c r="AX41" i="156"/>
  <c r="BU41" i="156" s="1"/>
  <c r="AW41" i="156"/>
  <c r="BT41" i="156" s="1"/>
  <c r="AV41" i="156"/>
  <c r="BS41" i="156" s="1"/>
  <c r="Y41" i="156"/>
  <c r="BF41" i="156" s="1"/>
  <c r="CC41" i="156" s="1"/>
  <c r="BQ40" i="156"/>
  <c r="BP40" i="156"/>
  <c r="BO40" i="156"/>
  <c r="BN40" i="156"/>
  <c r="BM40" i="156"/>
  <c r="BL40" i="156"/>
  <c r="BK40" i="156"/>
  <c r="BJ40" i="156"/>
  <c r="BI40" i="156"/>
  <c r="BH40" i="156"/>
  <c r="BE40" i="156"/>
  <c r="CB40" i="156" s="1"/>
  <c r="BD40" i="156"/>
  <c r="CA40" i="156" s="1"/>
  <c r="BC40" i="156"/>
  <c r="BZ40" i="156" s="1"/>
  <c r="BB40" i="156"/>
  <c r="BY40" i="156" s="1"/>
  <c r="BA40" i="156"/>
  <c r="BX40" i="156" s="1"/>
  <c r="AZ40" i="156"/>
  <c r="BW40" i="156" s="1"/>
  <c r="AY40" i="156"/>
  <c r="BV40" i="156" s="1"/>
  <c r="AX40" i="156"/>
  <c r="BU40" i="156" s="1"/>
  <c r="AW40" i="156"/>
  <c r="BT40" i="156" s="1"/>
  <c r="AV40" i="156"/>
  <c r="BS40" i="156" s="1"/>
  <c r="Y40" i="156"/>
  <c r="BR40" i="156" s="1"/>
  <c r="BQ39" i="156"/>
  <c r="BP39" i="156"/>
  <c r="BO39" i="156"/>
  <c r="BN39" i="156"/>
  <c r="BM39" i="156"/>
  <c r="BL39" i="156"/>
  <c r="BK39" i="156"/>
  <c r="BJ39" i="156"/>
  <c r="BI39" i="156"/>
  <c r="BH39" i="156"/>
  <c r="BF39" i="156"/>
  <c r="CC39" i="156" s="1"/>
  <c r="BE39" i="156"/>
  <c r="CB39" i="156" s="1"/>
  <c r="BD39" i="156"/>
  <c r="CA39" i="156" s="1"/>
  <c r="BC39" i="156"/>
  <c r="BZ39" i="156" s="1"/>
  <c r="BB39" i="156"/>
  <c r="BY39" i="156" s="1"/>
  <c r="BA39" i="156"/>
  <c r="BX39" i="156" s="1"/>
  <c r="AZ39" i="156"/>
  <c r="BW39" i="156" s="1"/>
  <c r="AY39" i="156"/>
  <c r="BV39" i="156" s="1"/>
  <c r="AX39" i="156"/>
  <c r="BU39" i="156" s="1"/>
  <c r="AW39" i="156"/>
  <c r="BT39" i="156" s="1"/>
  <c r="AV39" i="156"/>
  <c r="BS39" i="156" s="1"/>
  <c r="N39" i="156"/>
  <c r="BR39" i="156" s="1"/>
  <c r="E37" i="156"/>
  <c r="BQ35" i="156"/>
  <c r="BP35" i="156"/>
  <c r="BO35" i="156"/>
  <c r="BN35" i="156"/>
  <c r="BM35" i="156"/>
  <c r="BL35" i="156"/>
  <c r="BK35" i="156"/>
  <c r="BJ35" i="156"/>
  <c r="BI35" i="156"/>
  <c r="BH35" i="156"/>
  <c r="BF35" i="156"/>
  <c r="CC35" i="156" s="1"/>
  <c r="BE35" i="156"/>
  <c r="CB35" i="156" s="1"/>
  <c r="BD35" i="156"/>
  <c r="CA35" i="156" s="1"/>
  <c r="BC35" i="156"/>
  <c r="BZ35" i="156" s="1"/>
  <c r="BB35" i="156"/>
  <c r="BY35" i="156" s="1"/>
  <c r="BA35" i="156"/>
  <c r="BX35" i="156" s="1"/>
  <c r="AZ35" i="156"/>
  <c r="BW35" i="156" s="1"/>
  <c r="AY35" i="156"/>
  <c r="BV35" i="156" s="1"/>
  <c r="AX35" i="156"/>
  <c r="BU35" i="156" s="1"/>
  <c r="AW35" i="156"/>
  <c r="BT35" i="156" s="1"/>
  <c r="AV35" i="156"/>
  <c r="BS35" i="156" s="1"/>
  <c r="N35" i="156"/>
  <c r="BR35" i="156" s="1"/>
  <c r="AU34" i="156"/>
  <c r="AT34" i="156"/>
  <c r="AS34" i="156"/>
  <c r="AR34" i="156"/>
  <c r="AQ34" i="156"/>
  <c r="AP34" i="156"/>
  <c r="AO34" i="156"/>
  <c r="AN34" i="156"/>
  <c r="AM34" i="156"/>
  <c r="AL34" i="156"/>
  <c r="AK34" i="156"/>
  <c r="AJ34" i="156"/>
  <c r="AI34" i="156"/>
  <c r="AH34" i="156"/>
  <c r="AG34" i="156"/>
  <c r="AF34" i="156"/>
  <c r="AE34" i="156"/>
  <c r="AD34" i="156"/>
  <c r="AC34" i="156"/>
  <c r="AB34" i="156"/>
  <c r="AA34" i="156"/>
  <c r="Z34" i="156"/>
  <c r="X34" i="156"/>
  <c r="W34" i="156"/>
  <c r="V34" i="156"/>
  <c r="U34" i="156"/>
  <c r="T34" i="156"/>
  <c r="S34" i="156"/>
  <c r="R34" i="156"/>
  <c r="Q34" i="156"/>
  <c r="P34" i="156"/>
  <c r="BI34" i="156" s="1"/>
  <c r="O34" i="156"/>
  <c r="M34" i="156"/>
  <c r="L34" i="156"/>
  <c r="K34" i="156"/>
  <c r="J34" i="156"/>
  <c r="I34" i="156"/>
  <c r="H34" i="156"/>
  <c r="F34" i="156"/>
  <c r="D34" i="156"/>
  <c r="BQ33" i="156"/>
  <c r="BP33" i="156"/>
  <c r="BO33" i="156"/>
  <c r="BN33" i="156"/>
  <c r="BM33" i="156"/>
  <c r="BL33" i="156"/>
  <c r="BK33" i="156"/>
  <c r="BJ33" i="156"/>
  <c r="BI33" i="156"/>
  <c r="BH33" i="156"/>
  <c r="BF33" i="156"/>
  <c r="CC33" i="156" s="1"/>
  <c r="BE33" i="156"/>
  <c r="CB33" i="156" s="1"/>
  <c r="BD33" i="156"/>
  <c r="CA33" i="156" s="1"/>
  <c r="BC33" i="156"/>
  <c r="BZ33" i="156" s="1"/>
  <c r="BB33" i="156"/>
  <c r="BY33" i="156" s="1"/>
  <c r="BA33" i="156"/>
  <c r="BX33" i="156" s="1"/>
  <c r="AZ33" i="156"/>
  <c r="BW33" i="156" s="1"/>
  <c r="AY33" i="156"/>
  <c r="BV33" i="156" s="1"/>
  <c r="AX33" i="156"/>
  <c r="BU33" i="156" s="1"/>
  <c r="AW33" i="156"/>
  <c r="BT33" i="156" s="1"/>
  <c r="AV33" i="156"/>
  <c r="BS33" i="156" s="1"/>
  <c r="N33" i="156"/>
  <c r="BR33" i="156" s="1"/>
  <c r="BQ32" i="156"/>
  <c r="BP32" i="156"/>
  <c r="BO32" i="156"/>
  <c r="BN32" i="156"/>
  <c r="BM32" i="156"/>
  <c r="BL32" i="156"/>
  <c r="BK32" i="156"/>
  <c r="BJ32" i="156"/>
  <c r="BI32" i="156"/>
  <c r="BH32" i="156"/>
  <c r="BF32" i="156"/>
  <c r="CC32" i="156" s="1"/>
  <c r="BE32" i="156"/>
  <c r="CB32" i="156" s="1"/>
  <c r="BD32" i="156"/>
  <c r="CA32" i="156" s="1"/>
  <c r="BC32" i="156"/>
  <c r="BZ32" i="156" s="1"/>
  <c r="BB32" i="156"/>
  <c r="BY32" i="156" s="1"/>
  <c r="BA32" i="156"/>
  <c r="BX32" i="156" s="1"/>
  <c r="AZ32" i="156"/>
  <c r="BW32" i="156" s="1"/>
  <c r="AY32" i="156"/>
  <c r="BV32" i="156" s="1"/>
  <c r="AX32" i="156"/>
  <c r="BU32" i="156" s="1"/>
  <c r="AW32" i="156"/>
  <c r="BT32" i="156" s="1"/>
  <c r="AV32" i="156"/>
  <c r="BS32" i="156" s="1"/>
  <c r="N32" i="156"/>
  <c r="BR32" i="156" s="1"/>
  <c r="BQ31" i="156"/>
  <c r="BP31" i="156"/>
  <c r="BO31" i="156"/>
  <c r="BN31" i="156"/>
  <c r="BM31" i="156"/>
  <c r="BL31" i="156"/>
  <c r="BK31" i="156"/>
  <c r="BJ31" i="156"/>
  <c r="BI31" i="156"/>
  <c r="BH31" i="156"/>
  <c r="BF31" i="156"/>
  <c r="CC31" i="156" s="1"/>
  <c r="BE31" i="156"/>
  <c r="CB31" i="156" s="1"/>
  <c r="BD31" i="156"/>
  <c r="CA31" i="156" s="1"/>
  <c r="BC31" i="156"/>
  <c r="BZ31" i="156" s="1"/>
  <c r="BB31" i="156"/>
  <c r="BY31" i="156" s="1"/>
  <c r="BA31" i="156"/>
  <c r="BX31" i="156" s="1"/>
  <c r="AZ31" i="156"/>
  <c r="BW31" i="156" s="1"/>
  <c r="AY31" i="156"/>
  <c r="BV31" i="156" s="1"/>
  <c r="AX31" i="156"/>
  <c r="BU31" i="156" s="1"/>
  <c r="AW31" i="156"/>
  <c r="BT31" i="156" s="1"/>
  <c r="AV31" i="156"/>
  <c r="BS31" i="156" s="1"/>
  <c r="N31" i="156"/>
  <c r="BR31" i="156" s="1"/>
  <c r="BQ30" i="156"/>
  <c r="BP30" i="156"/>
  <c r="BO30" i="156"/>
  <c r="BN30" i="156"/>
  <c r="BM30" i="156"/>
  <c r="BL30" i="156"/>
  <c r="BK30" i="156"/>
  <c r="BJ30" i="156"/>
  <c r="BI30" i="156"/>
  <c r="BH30" i="156"/>
  <c r="BF30" i="156"/>
  <c r="CC30" i="156" s="1"/>
  <c r="BE30" i="156"/>
  <c r="CB30" i="156" s="1"/>
  <c r="BD30" i="156"/>
  <c r="CA30" i="156" s="1"/>
  <c r="BC30" i="156"/>
  <c r="BZ30" i="156" s="1"/>
  <c r="BB30" i="156"/>
  <c r="BY30" i="156" s="1"/>
  <c r="BA30" i="156"/>
  <c r="BX30" i="156" s="1"/>
  <c r="AZ30" i="156"/>
  <c r="BW30" i="156" s="1"/>
  <c r="AY30" i="156"/>
  <c r="BV30" i="156" s="1"/>
  <c r="AX30" i="156"/>
  <c r="BU30" i="156" s="1"/>
  <c r="AW30" i="156"/>
  <c r="BT30" i="156" s="1"/>
  <c r="AV30" i="156"/>
  <c r="BS30" i="156" s="1"/>
  <c r="N30" i="156"/>
  <c r="BR30" i="156" s="1"/>
  <c r="BQ29" i="156"/>
  <c r="BP29" i="156"/>
  <c r="BO29" i="156"/>
  <c r="BN29" i="156"/>
  <c r="BM29" i="156"/>
  <c r="BL29" i="156"/>
  <c r="BK29" i="156"/>
  <c r="BJ29" i="156"/>
  <c r="BI29" i="156"/>
  <c r="BH29" i="156"/>
  <c r="BF29" i="156"/>
  <c r="CC29" i="156" s="1"/>
  <c r="BE29" i="156"/>
  <c r="CB29" i="156" s="1"/>
  <c r="BD29" i="156"/>
  <c r="CA29" i="156" s="1"/>
  <c r="BC29" i="156"/>
  <c r="BZ29" i="156" s="1"/>
  <c r="BB29" i="156"/>
  <c r="BY29" i="156" s="1"/>
  <c r="BA29" i="156"/>
  <c r="BX29" i="156" s="1"/>
  <c r="AZ29" i="156"/>
  <c r="BW29" i="156" s="1"/>
  <c r="AY29" i="156"/>
  <c r="BV29" i="156" s="1"/>
  <c r="AX29" i="156"/>
  <c r="BU29" i="156" s="1"/>
  <c r="AW29" i="156"/>
  <c r="BT29" i="156" s="1"/>
  <c r="AV29" i="156"/>
  <c r="BS29" i="156" s="1"/>
  <c r="N29" i="156"/>
  <c r="BR29" i="156" s="1"/>
  <c r="BQ28" i="156"/>
  <c r="BP28" i="156"/>
  <c r="BO28" i="156"/>
  <c r="BN28" i="156"/>
  <c r="BM28" i="156"/>
  <c r="BL28" i="156"/>
  <c r="BK28" i="156"/>
  <c r="BJ28" i="156"/>
  <c r="BI28" i="156"/>
  <c r="BH28" i="156"/>
  <c r="BF28" i="156"/>
  <c r="CC28" i="156" s="1"/>
  <c r="BE28" i="156"/>
  <c r="CB28" i="156" s="1"/>
  <c r="BD28" i="156"/>
  <c r="CA28" i="156" s="1"/>
  <c r="BC28" i="156"/>
  <c r="BZ28" i="156" s="1"/>
  <c r="BB28" i="156"/>
  <c r="BY28" i="156" s="1"/>
  <c r="BA28" i="156"/>
  <c r="BX28" i="156" s="1"/>
  <c r="AZ28" i="156"/>
  <c r="BW28" i="156" s="1"/>
  <c r="AY28" i="156"/>
  <c r="BV28" i="156" s="1"/>
  <c r="AX28" i="156"/>
  <c r="BU28" i="156" s="1"/>
  <c r="AW28" i="156"/>
  <c r="BT28" i="156" s="1"/>
  <c r="AV28" i="156"/>
  <c r="BS28" i="156" s="1"/>
  <c r="N28" i="156"/>
  <c r="BR28" i="156" s="1"/>
  <c r="BQ27" i="156"/>
  <c r="BP27" i="156"/>
  <c r="BO27" i="156"/>
  <c r="BN27" i="156"/>
  <c r="BM27" i="156"/>
  <c r="BL27" i="156"/>
  <c r="BK27" i="156"/>
  <c r="BJ27" i="156"/>
  <c r="BI27" i="156"/>
  <c r="BH27" i="156"/>
  <c r="BF27" i="156"/>
  <c r="CC27" i="156" s="1"/>
  <c r="BE27" i="156"/>
  <c r="CB27" i="156" s="1"/>
  <c r="BD27" i="156"/>
  <c r="CA27" i="156" s="1"/>
  <c r="BC27" i="156"/>
  <c r="BZ27" i="156" s="1"/>
  <c r="BB27" i="156"/>
  <c r="BY27" i="156" s="1"/>
  <c r="BA27" i="156"/>
  <c r="BX27" i="156" s="1"/>
  <c r="AZ27" i="156"/>
  <c r="BW27" i="156" s="1"/>
  <c r="AY27" i="156"/>
  <c r="BV27" i="156" s="1"/>
  <c r="AX27" i="156"/>
  <c r="BU27" i="156" s="1"/>
  <c r="AW27" i="156"/>
  <c r="BT27" i="156" s="1"/>
  <c r="AV27" i="156"/>
  <c r="BS27" i="156" s="1"/>
  <c r="N27" i="156"/>
  <c r="BR27" i="156" s="1"/>
  <c r="BQ26" i="156"/>
  <c r="BP26" i="156"/>
  <c r="BO26" i="156"/>
  <c r="BN26" i="156"/>
  <c r="BM26" i="156"/>
  <c r="BL26" i="156"/>
  <c r="BK26" i="156"/>
  <c r="BJ26" i="156"/>
  <c r="BI26" i="156"/>
  <c r="BH26" i="156"/>
  <c r="BF26" i="156"/>
  <c r="CC26" i="156" s="1"/>
  <c r="BE26" i="156"/>
  <c r="CB26" i="156" s="1"/>
  <c r="BD26" i="156"/>
  <c r="CA26" i="156" s="1"/>
  <c r="BC26" i="156"/>
  <c r="BZ26" i="156" s="1"/>
  <c r="BB26" i="156"/>
  <c r="BY26" i="156" s="1"/>
  <c r="BA26" i="156"/>
  <c r="BX26" i="156" s="1"/>
  <c r="AZ26" i="156"/>
  <c r="BW26" i="156" s="1"/>
  <c r="AY26" i="156"/>
  <c r="BV26" i="156" s="1"/>
  <c r="AX26" i="156"/>
  <c r="BU26" i="156" s="1"/>
  <c r="AW26" i="156"/>
  <c r="BT26" i="156" s="1"/>
  <c r="AV26" i="156"/>
  <c r="BS26" i="156" s="1"/>
  <c r="N26" i="156"/>
  <c r="BR26" i="156" s="1"/>
  <c r="BQ25" i="156"/>
  <c r="BP25" i="156"/>
  <c r="BO25" i="156"/>
  <c r="BN25" i="156"/>
  <c r="BM25" i="156"/>
  <c r="BL25" i="156"/>
  <c r="BK25" i="156"/>
  <c r="BJ25" i="156"/>
  <c r="BI25" i="156"/>
  <c r="BH25" i="156"/>
  <c r="BF25" i="156"/>
  <c r="CC25" i="156" s="1"/>
  <c r="BE25" i="156"/>
  <c r="CB25" i="156" s="1"/>
  <c r="BD25" i="156"/>
  <c r="CA25" i="156" s="1"/>
  <c r="BC25" i="156"/>
  <c r="BZ25" i="156" s="1"/>
  <c r="BB25" i="156"/>
  <c r="BY25" i="156" s="1"/>
  <c r="BA25" i="156"/>
  <c r="BX25" i="156" s="1"/>
  <c r="AZ25" i="156"/>
  <c r="BW25" i="156" s="1"/>
  <c r="AY25" i="156"/>
  <c r="BV25" i="156" s="1"/>
  <c r="AX25" i="156"/>
  <c r="BU25" i="156" s="1"/>
  <c r="AW25" i="156"/>
  <c r="BT25" i="156" s="1"/>
  <c r="AV25" i="156"/>
  <c r="BS25" i="156" s="1"/>
  <c r="N25" i="156"/>
  <c r="BR25" i="156" s="1"/>
  <c r="BQ24" i="156"/>
  <c r="BP24" i="156"/>
  <c r="BO24" i="156"/>
  <c r="BN24" i="156"/>
  <c r="BM24" i="156"/>
  <c r="BL24" i="156"/>
  <c r="BK24" i="156"/>
  <c r="BJ24" i="156"/>
  <c r="BI24" i="156"/>
  <c r="BH24" i="156"/>
  <c r="BF24" i="156"/>
  <c r="CC24" i="156" s="1"/>
  <c r="BE24" i="156"/>
  <c r="CB24" i="156" s="1"/>
  <c r="BD24" i="156"/>
  <c r="CA24" i="156" s="1"/>
  <c r="BC24" i="156"/>
  <c r="BZ24" i="156" s="1"/>
  <c r="BB24" i="156"/>
  <c r="BY24" i="156" s="1"/>
  <c r="BA24" i="156"/>
  <c r="BX24" i="156" s="1"/>
  <c r="AZ24" i="156"/>
  <c r="BW24" i="156" s="1"/>
  <c r="AY24" i="156"/>
  <c r="BV24" i="156" s="1"/>
  <c r="AX24" i="156"/>
  <c r="BU24" i="156" s="1"/>
  <c r="AW24" i="156"/>
  <c r="BT24" i="156" s="1"/>
  <c r="AV24" i="156"/>
  <c r="BS24" i="156" s="1"/>
  <c r="N24" i="156"/>
  <c r="BR24" i="156" s="1"/>
  <c r="BQ23" i="156"/>
  <c r="BP23" i="156"/>
  <c r="BO23" i="156"/>
  <c r="BN23" i="156"/>
  <c r="BM23" i="156"/>
  <c r="BL23" i="156"/>
  <c r="BK23" i="156"/>
  <c r="BJ23" i="156"/>
  <c r="BI23" i="156"/>
  <c r="BH23" i="156"/>
  <c r="BE23" i="156"/>
  <c r="CB23" i="156" s="1"/>
  <c r="BD23" i="156"/>
  <c r="CA23" i="156" s="1"/>
  <c r="BC23" i="156"/>
  <c r="BZ23" i="156" s="1"/>
  <c r="BB23" i="156"/>
  <c r="BY23" i="156" s="1"/>
  <c r="BA23" i="156"/>
  <c r="BX23" i="156" s="1"/>
  <c r="AZ23" i="156"/>
  <c r="BW23" i="156" s="1"/>
  <c r="AY23" i="156"/>
  <c r="BV23" i="156" s="1"/>
  <c r="AX23" i="156"/>
  <c r="BU23" i="156" s="1"/>
  <c r="AW23" i="156"/>
  <c r="BT23" i="156" s="1"/>
  <c r="AV23" i="156"/>
  <c r="BS23" i="156" s="1"/>
  <c r="Y23" i="156"/>
  <c r="BR23" i="156" s="1"/>
  <c r="BQ22" i="156"/>
  <c r="BP22" i="156"/>
  <c r="BO22" i="156"/>
  <c r="BN22" i="156"/>
  <c r="BM22" i="156"/>
  <c r="BL22" i="156"/>
  <c r="BK22" i="156"/>
  <c r="BJ22" i="156"/>
  <c r="BI22" i="156"/>
  <c r="BH22" i="156"/>
  <c r="BF22" i="156"/>
  <c r="CC22" i="156" s="1"/>
  <c r="BE22" i="156"/>
  <c r="CB22" i="156" s="1"/>
  <c r="BD22" i="156"/>
  <c r="CA22" i="156" s="1"/>
  <c r="BC22" i="156"/>
  <c r="BZ22" i="156" s="1"/>
  <c r="BB22" i="156"/>
  <c r="BY22" i="156" s="1"/>
  <c r="BA22" i="156"/>
  <c r="BX22" i="156" s="1"/>
  <c r="AZ22" i="156"/>
  <c r="BW22" i="156" s="1"/>
  <c r="AY22" i="156"/>
  <c r="BV22" i="156" s="1"/>
  <c r="AX22" i="156"/>
  <c r="BU22" i="156" s="1"/>
  <c r="AW22" i="156"/>
  <c r="BT22" i="156" s="1"/>
  <c r="AV22" i="156"/>
  <c r="BS22" i="156" s="1"/>
  <c r="N22" i="156"/>
  <c r="BR22" i="156" s="1"/>
  <c r="AU21" i="156"/>
  <c r="AT21" i="156"/>
  <c r="AS21" i="156"/>
  <c r="AR21" i="156"/>
  <c r="AQ21" i="156"/>
  <c r="AP21" i="156"/>
  <c r="AO21" i="156"/>
  <c r="AN21" i="156"/>
  <c r="AM21" i="156"/>
  <c r="AL21" i="156"/>
  <c r="AK21" i="156"/>
  <c r="AJ21" i="156"/>
  <c r="AI21" i="156"/>
  <c r="AH21" i="156"/>
  <c r="AG21" i="156"/>
  <c r="AF21" i="156"/>
  <c r="AE21" i="156"/>
  <c r="AD21" i="156"/>
  <c r="AC21" i="156"/>
  <c r="AB21" i="156"/>
  <c r="AA21" i="156"/>
  <c r="Z21" i="156"/>
  <c r="Y21" i="156"/>
  <c r="X21" i="156"/>
  <c r="W21" i="156"/>
  <c r="V21" i="156"/>
  <c r="U21" i="156"/>
  <c r="T21" i="156"/>
  <c r="S21" i="156"/>
  <c r="R21" i="156"/>
  <c r="Q21" i="156"/>
  <c r="P21" i="156"/>
  <c r="O21" i="156"/>
  <c r="M21" i="156"/>
  <c r="L21" i="156"/>
  <c r="K21" i="156"/>
  <c r="J21" i="156"/>
  <c r="I21" i="156"/>
  <c r="H21" i="156"/>
  <c r="F21" i="156"/>
  <c r="D21" i="156"/>
  <c r="BQ20" i="156"/>
  <c r="BP20" i="156"/>
  <c r="BO20" i="156"/>
  <c r="BN20" i="156"/>
  <c r="BM20" i="156"/>
  <c r="BL20" i="156"/>
  <c r="BK20" i="156"/>
  <c r="BJ20" i="156"/>
  <c r="BI20" i="156"/>
  <c r="BH20" i="156"/>
  <c r="BF20" i="156"/>
  <c r="CC20" i="156" s="1"/>
  <c r="BE20" i="156"/>
  <c r="CB20" i="156" s="1"/>
  <c r="BD20" i="156"/>
  <c r="CA20" i="156" s="1"/>
  <c r="BC20" i="156"/>
  <c r="BZ20" i="156" s="1"/>
  <c r="BB20" i="156"/>
  <c r="BY20" i="156" s="1"/>
  <c r="BA20" i="156"/>
  <c r="BX20" i="156" s="1"/>
  <c r="AZ20" i="156"/>
  <c r="BW20" i="156" s="1"/>
  <c r="AY20" i="156"/>
  <c r="BV20" i="156" s="1"/>
  <c r="AX20" i="156"/>
  <c r="BU20" i="156" s="1"/>
  <c r="AW20" i="156"/>
  <c r="BT20" i="156" s="1"/>
  <c r="AV20" i="156"/>
  <c r="BS20" i="156" s="1"/>
  <c r="N20" i="156"/>
  <c r="BR20" i="156" s="1"/>
  <c r="BQ19" i="156"/>
  <c r="BP19" i="156"/>
  <c r="BO19" i="156"/>
  <c r="BN19" i="156"/>
  <c r="BM19" i="156"/>
  <c r="BL19" i="156"/>
  <c r="BK19" i="156"/>
  <c r="BJ19" i="156"/>
  <c r="BI19" i="156"/>
  <c r="BH19" i="156"/>
  <c r="BF19" i="156"/>
  <c r="CC19" i="156" s="1"/>
  <c r="BE19" i="156"/>
  <c r="CB19" i="156" s="1"/>
  <c r="BD19" i="156"/>
  <c r="CA19" i="156" s="1"/>
  <c r="BC19" i="156"/>
  <c r="BZ19" i="156" s="1"/>
  <c r="BB19" i="156"/>
  <c r="BY19" i="156" s="1"/>
  <c r="BA19" i="156"/>
  <c r="BX19" i="156" s="1"/>
  <c r="AZ19" i="156"/>
  <c r="BW19" i="156" s="1"/>
  <c r="AY19" i="156"/>
  <c r="BV19" i="156" s="1"/>
  <c r="AX19" i="156"/>
  <c r="BU19" i="156" s="1"/>
  <c r="AW19" i="156"/>
  <c r="BT19" i="156" s="1"/>
  <c r="AV19" i="156"/>
  <c r="BS19" i="156" s="1"/>
  <c r="N19" i="156"/>
  <c r="BQ18" i="156"/>
  <c r="BP18" i="156"/>
  <c r="BO18" i="156"/>
  <c r="BN18" i="156"/>
  <c r="BM18" i="156"/>
  <c r="BL18" i="156"/>
  <c r="BK18" i="156"/>
  <c r="BJ18" i="156"/>
  <c r="BI18" i="156"/>
  <c r="BH18" i="156"/>
  <c r="BE18" i="156"/>
  <c r="CB18" i="156" s="1"/>
  <c r="BD18" i="156"/>
  <c r="CA18" i="156" s="1"/>
  <c r="BC18" i="156"/>
  <c r="BZ18" i="156" s="1"/>
  <c r="BB18" i="156"/>
  <c r="BY18" i="156" s="1"/>
  <c r="BA18" i="156"/>
  <c r="BX18" i="156" s="1"/>
  <c r="AZ18" i="156"/>
  <c r="BW18" i="156" s="1"/>
  <c r="AY18" i="156"/>
  <c r="BV18" i="156" s="1"/>
  <c r="AX18" i="156"/>
  <c r="BU18" i="156" s="1"/>
  <c r="AW18" i="156"/>
  <c r="BT18" i="156" s="1"/>
  <c r="AV18" i="156"/>
  <c r="BS18" i="156" s="1"/>
  <c r="Y18" i="156"/>
  <c r="AU17" i="156"/>
  <c r="AT17" i="156"/>
  <c r="AS17" i="156"/>
  <c r="AR17" i="156"/>
  <c r="AQ17" i="156"/>
  <c r="AP17" i="156"/>
  <c r="AO17" i="156"/>
  <c r="AN17" i="156"/>
  <c r="AM17" i="156"/>
  <c r="AL17" i="156"/>
  <c r="AK17" i="156"/>
  <c r="AJ17" i="156"/>
  <c r="AI17" i="156"/>
  <c r="AH17" i="156"/>
  <c r="AG17" i="156"/>
  <c r="AF17" i="156"/>
  <c r="AE17" i="156"/>
  <c r="AD17" i="156"/>
  <c r="AC17" i="156"/>
  <c r="AB17" i="156"/>
  <c r="AA17" i="156"/>
  <c r="Z17" i="156"/>
  <c r="X17" i="156"/>
  <c r="W17" i="156"/>
  <c r="V17" i="156"/>
  <c r="U17" i="156"/>
  <c r="T17" i="156"/>
  <c r="S17" i="156"/>
  <c r="R17" i="156"/>
  <c r="BK17" i="156" s="1"/>
  <c r="Q17" i="156"/>
  <c r="P17" i="156"/>
  <c r="O17" i="156"/>
  <c r="L17" i="156"/>
  <c r="K17" i="156"/>
  <c r="J17" i="156"/>
  <c r="I17" i="156"/>
  <c r="H17" i="156"/>
  <c r="F17" i="156"/>
  <c r="D17" i="156"/>
  <c r="BP16" i="156"/>
  <c r="BO16" i="156"/>
  <c r="BN16" i="156"/>
  <c r="BM16" i="156"/>
  <c r="BL16" i="156"/>
  <c r="BK16" i="156"/>
  <c r="BJ16" i="156"/>
  <c r="BI16" i="156"/>
  <c r="BH16" i="156"/>
  <c r="BF16" i="156"/>
  <c r="CC16" i="156" s="1"/>
  <c r="BE16" i="156"/>
  <c r="CB16" i="156" s="1"/>
  <c r="BD16" i="156"/>
  <c r="CA16" i="156" s="1"/>
  <c r="BC16" i="156"/>
  <c r="BZ16" i="156" s="1"/>
  <c r="BB16" i="156"/>
  <c r="BY16" i="156" s="1"/>
  <c r="BA16" i="156"/>
  <c r="BX16" i="156" s="1"/>
  <c r="AZ16" i="156"/>
  <c r="BW16" i="156" s="1"/>
  <c r="AY16" i="156"/>
  <c r="BV16" i="156" s="1"/>
  <c r="AX16" i="156"/>
  <c r="BU16" i="156" s="1"/>
  <c r="AW16" i="156"/>
  <c r="BT16" i="156" s="1"/>
  <c r="AV16" i="156"/>
  <c r="BS16" i="156" s="1"/>
  <c r="M16" i="156"/>
  <c r="N16" i="156" s="1"/>
  <c r="BR16" i="156" s="1"/>
  <c r="BQ15" i="156"/>
  <c r="BP15" i="156"/>
  <c r="BO15" i="156"/>
  <c r="BN15" i="156"/>
  <c r="BM15" i="156"/>
  <c r="BL15" i="156"/>
  <c r="BK15" i="156"/>
  <c r="BJ15" i="156"/>
  <c r="BI15" i="156"/>
  <c r="BH15" i="156"/>
  <c r="BF15" i="156"/>
  <c r="CC15" i="156" s="1"/>
  <c r="BE15" i="156"/>
  <c r="CB15" i="156" s="1"/>
  <c r="BD15" i="156"/>
  <c r="CA15" i="156" s="1"/>
  <c r="BC15" i="156"/>
  <c r="BZ15" i="156" s="1"/>
  <c r="BB15" i="156"/>
  <c r="BY15" i="156" s="1"/>
  <c r="BA15" i="156"/>
  <c r="BX15" i="156" s="1"/>
  <c r="AZ15" i="156"/>
  <c r="BW15" i="156" s="1"/>
  <c r="AY15" i="156"/>
  <c r="BV15" i="156" s="1"/>
  <c r="AX15" i="156"/>
  <c r="BU15" i="156" s="1"/>
  <c r="AW15" i="156"/>
  <c r="BT15" i="156" s="1"/>
  <c r="AV15" i="156"/>
  <c r="BS15" i="156" s="1"/>
  <c r="N15" i="156"/>
  <c r="BR15" i="156" s="1"/>
  <c r="BQ14" i="156"/>
  <c r="BP14" i="156"/>
  <c r="BO14" i="156"/>
  <c r="BN14" i="156"/>
  <c r="BM14" i="156"/>
  <c r="BL14" i="156"/>
  <c r="BK14" i="156"/>
  <c r="BJ14" i="156"/>
  <c r="BI14" i="156"/>
  <c r="BH14" i="156"/>
  <c r="BE14" i="156"/>
  <c r="CB14" i="156" s="1"/>
  <c r="BD14" i="156"/>
  <c r="CA14" i="156" s="1"/>
  <c r="BC14" i="156"/>
  <c r="BZ14" i="156" s="1"/>
  <c r="BB14" i="156"/>
  <c r="BY14" i="156" s="1"/>
  <c r="BA14" i="156"/>
  <c r="BX14" i="156" s="1"/>
  <c r="AZ14" i="156"/>
  <c r="BW14" i="156" s="1"/>
  <c r="AY14" i="156"/>
  <c r="BV14" i="156" s="1"/>
  <c r="AX14" i="156"/>
  <c r="BU14" i="156" s="1"/>
  <c r="AW14" i="156"/>
  <c r="BT14" i="156" s="1"/>
  <c r="AV14" i="156"/>
  <c r="BS14" i="156" s="1"/>
  <c r="Y14" i="156"/>
  <c r="BR14" i="156" s="1"/>
  <c r="BQ13" i="156"/>
  <c r="BP13" i="156"/>
  <c r="BO13" i="156"/>
  <c r="BN13" i="156"/>
  <c r="BM13" i="156"/>
  <c r="BL13" i="156"/>
  <c r="BK13" i="156"/>
  <c r="BJ13" i="156"/>
  <c r="BI13" i="156"/>
  <c r="BH13" i="156"/>
  <c r="BE13" i="156"/>
  <c r="CB13" i="156" s="1"/>
  <c r="BD13" i="156"/>
  <c r="CA13" i="156" s="1"/>
  <c r="BC13" i="156"/>
  <c r="BZ13" i="156" s="1"/>
  <c r="BB13" i="156"/>
  <c r="BY13" i="156" s="1"/>
  <c r="BA13" i="156"/>
  <c r="BX13" i="156" s="1"/>
  <c r="AZ13" i="156"/>
  <c r="BW13" i="156" s="1"/>
  <c r="AY13" i="156"/>
  <c r="BV13" i="156" s="1"/>
  <c r="AX13" i="156"/>
  <c r="BU13" i="156" s="1"/>
  <c r="AW13" i="156"/>
  <c r="BT13" i="156" s="1"/>
  <c r="AV13" i="156"/>
  <c r="BS13" i="156" s="1"/>
  <c r="Y13" i="156"/>
  <c r="BF13" i="156" s="1"/>
  <c r="CC13" i="156" s="1"/>
  <c r="AU12" i="156"/>
  <c r="AT12" i="156"/>
  <c r="AT150" i="156" s="1"/>
  <c r="AS12" i="156"/>
  <c r="AS150" i="156" s="1"/>
  <c r="AR12" i="156"/>
  <c r="AR150" i="156" s="1"/>
  <c r="AQ12" i="156"/>
  <c r="AQ150" i="156" s="1"/>
  <c r="AP12" i="156"/>
  <c r="AP150" i="156" s="1"/>
  <c r="AO12" i="156"/>
  <c r="AO150" i="156" s="1"/>
  <c r="AN12" i="156"/>
  <c r="AN150" i="156" s="1"/>
  <c r="AM12" i="156"/>
  <c r="AM150" i="156" s="1"/>
  <c r="AL12" i="156"/>
  <c r="AL150" i="156" s="1"/>
  <c r="AK12" i="156"/>
  <c r="AK150" i="156" s="1"/>
  <c r="AJ12" i="156"/>
  <c r="AI12" i="156"/>
  <c r="AI150" i="156" s="1"/>
  <c r="AH12" i="156"/>
  <c r="AH150" i="156" s="1"/>
  <c r="AG12" i="156"/>
  <c r="AG150" i="156" s="1"/>
  <c r="AF12" i="156"/>
  <c r="AF150" i="156" s="1"/>
  <c r="AE12" i="156"/>
  <c r="AE150" i="156" s="1"/>
  <c r="AD12" i="156"/>
  <c r="AD150" i="156" s="1"/>
  <c r="AC12" i="156"/>
  <c r="AC150" i="156" s="1"/>
  <c r="AB12" i="156"/>
  <c r="AB150" i="156" s="1"/>
  <c r="AA12" i="156"/>
  <c r="AA150" i="156" s="1"/>
  <c r="Z12" i="156"/>
  <c r="Z150" i="156" s="1"/>
  <c r="Y12" i="156"/>
  <c r="X12" i="156"/>
  <c r="X150" i="156" s="1"/>
  <c r="W12" i="156"/>
  <c r="W150" i="156" s="1"/>
  <c r="V12" i="156"/>
  <c r="V150" i="156" s="1"/>
  <c r="U12" i="156"/>
  <c r="U150" i="156" s="1"/>
  <c r="T12" i="156"/>
  <c r="T150" i="156" s="1"/>
  <c r="S12" i="156"/>
  <c r="R12" i="156"/>
  <c r="R150" i="156" s="1"/>
  <c r="Q12" i="156"/>
  <c r="P12" i="156"/>
  <c r="P150" i="156" s="1"/>
  <c r="O12" i="156"/>
  <c r="O150" i="156" s="1"/>
  <c r="L12" i="156"/>
  <c r="L150" i="156" s="1"/>
  <c r="K12" i="156"/>
  <c r="J12" i="156"/>
  <c r="I12" i="156"/>
  <c r="H12" i="156"/>
  <c r="F12" i="156"/>
  <c r="D12" i="156"/>
  <c r="BQ11" i="156"/>
  <c r="BP11" i="156"/>
  <c r="BO11" i="156"/>
  <c r="BN11" i="156"/>
  <c r="BM11" i="156"/>
  <c r="BL11" i="156"/>
  <c r="BK11" i="156"/>
  <c r="BJ11" i="156"/>
  <c r="BI11" i="156"/>
  <c r="BH11" i="156"/>
  <c r="BF11" i="156"/>
  <c r="CC11" i="156" s="1"/>
  <c r="BE11" i="156"/>
  <c r="CB11" i="156" s="1"/>
  <c r="BD11" i="156"/>
  <c r="CA11" i="156" s="1"/>
  <c r="BC11" i="156"/>
  <c r="BZ11" i="156" s="1"/>
  <c r="BB11" i="156"/>
  <c r="BY11" i="156" s="1"/>
  <c r="BA11" i="156"/>
  <c r="BX11" i="156" s="1"/>
  <c r="AZ11" i="156"/>
  <c r="BW11" i="156" s="1"/>
  <c r="AY11" i="156"/>
  <c r="BV11" i="156" s="1"/>
  <c r="AX11" i="156"/>
  <c r="BU11" i="156" s="1"/>
  <c r="AW11" i="156"/>
  <c r="BT11" i="156" s="1"/>
  <c r="AV11" i="156"/>
  <c r="BS11" i="156" s="1"/>
  <c r="N11" i="156"/>
  <c r="BR11" i="156" s="1"/>
  <c r="BP10" i="156"/>
  <c r="BO10" i="156"/>
  <c r="BN10" i="156"/>
  <c r="BM10" i="156"/>
  <c r="BL10" i="156"/>
  <c r="BK10" i="156"/>
  <c r="BJ10" i="156"/>
  <c r="BI10" i="156"/>
  <c r="BH10" i="156"/>
  <c r="BF10" i="156"/>
  <c r="CC10" i="156" s="1"/>
  <c r="BE10" i="156"/>
  <c r="CB10" i="156" s="1"/>
  <c r="BD10" i="156"/>
  <c r="CA10" i="156" s="1"/>
  <c r="BC10" i="156"/>
  <c r="BZ10" i="156" s="1"/>
  <c r="BB10" i="156"/>
  <c r="BY10" i="156" s="1"/>
  <c r="BA10" i="156"/>
  <c r="BX10" i="156" s="1"/>
  <c r="AZ10" i="156"/>
  <c r="BW10" i="156" s="1"/>
  <c r="AY10" i="156"/>
  <c r="BV10" i="156" s="1"/>
  <c r="AX10" i="156"/>
  <c r="BU10" i="156" s="1"/>
  <c r="AW10" i="156"/>
  <c r="BT10" i="156" s="1"/>
  <c r="AV10" i="156"/>
  <c r="BS10" i="156" s="1"/>
  <c r="M10" i="156"/>
  <c r="BQ10" i="156" s="1"/>
  <c r="BQ9" i="156"/>
  <c r="BP9" i="156"/>
  <c r="BO9" i="156"/>
  <c r="BN9" i="156"/>
  <c r="BM9" i="156"/>
  <c r="BL9" i="156"/>
  <c r="BK9" i="156"/>
  <c r="BJ9" i="156"/>
  <c r="BI9" i="156"/>
  <c r="BH9" i="156"/>
  <c r="BF9" i="156"/>
  <c r="CC9" i="156" s="1"/>
  <c r="BE9" i="156"/>
  <c r="CB9" i="156" s="1"/>
  <c r="BD9" i="156"/>
  <c r="CA9" i="156" s="1"/>
  <c r="BC9" i="156"/>
  <c r="BZ9" i="156" s="1"/>
  <c r="BB9" i="156"/>
  <c r="BY9" i="156" s="1"/>
  <c r="BA9" i="156"/>
  <c r="BX9" i="156" s="1"/>
  <c r="AZ9" i="156"/>
  <c r="BW9" i="156" s="1"/>
  <c r="AY9" i="156"/>
  <c r="BV9" i="156" s="1"/>
  <c r="AX9" i="156"/>
  <c r="BU9" i="156" s="1"/>
  <c r="AW9" i="156"/>
  <c r="BT9" i="156" s="1"/>
  <c r="AV9" i="156"/>
  <c r="BS9" i="156" s="1"/>
  <c r="N9" i="156"/>
  <c r="BR9" i="156" s="1"/>
  <c r="BP8" i="156"/>
  <c r="BO8" i="156"/>
  <c r="BN8" i="156"/>
  <c r="BM8" i="156"/>
  <c r="BL8" i="156"/>
  <c r="BK8" i="156"/>
  <c r="BJ8" i="156"/>
  <c r="BI8" i="156"/>
  <c r="BH8" i="156"/>
  <c r="BF8" i="156"/>
  <c r="CC8" i="156" s="1"/>
  <c r="BE8" i="156"/>
  <c r="CB8" i="156" s="1"/>
  <c r="BD8" i="156"/>
  <c r="CA8" i="156" s="1"/>
  <c r="BC8" i="156"/>
  <c r="BZ8" i="156" s="1"/>
  <c r="BB8" i="156"/>
  <c r="BY8" i="156" s="1"/>
  <c r="BA8" i="156"/>
  <c r="BX8" i="156" s="1"/>
  <c r="AZ8" i="156"/>
  <c r="BW8" i="156" s="1"/>
  <c r="AY8" i="156"/>
  <c r="BV8" i="156" s="1"/>
  <c r="AX8" i="156"/>
  <c r="BU8" i="156" s="1"/>
  <c r="AW8" i="156"/>
  <c r="BT8" i="156" s="1"/>
  <c r="AV8" i="156"/>
  <c r="BS8" i="156" s="1"/>
  <c r="M8" i="156"/>
  <c r="A2" i="156"/>
  <c r="A1" i="156"/>
  <c r="CA120" i="155"/>
  <c r="BZ120" i="155"/>
  <c r="BY120" i="155"/>
  <c r="BX120" i="155"/>
  <c r="BW120" i="155"/>
  <c r="BV120" i="155"/>
  <c r="BU120" i="155"/>
  <c r="BT120" i="155"/>
  <c r="BS120" i="155"/>
  <c r="BR120" i="155"/>
  <c r="BQ120" i="155"/>
  <c r="U118" i="81" s="1"/>
  <c r="AG120" i="155"/>
  <c r="AF120" i="155"/>
  <c r="V120" i="155"/>
  <c r="CD120" i="155" s="1"/>
  <c r="BP118" i="155"/>
  <c r="BO118" i="155"/>
  <c r="BN118" i="155"/>
  <c r="BM118" i="155"/>
  <c r="BL118" i="155"/>
  <c r="BK118" i="155"/>
  <c r="BJ118" i="155"/>
  <c r="BI118" i="155"/>
  <c r="BH118" i="155"/>
  <c r="BG118" i="155"/>
  <c r="BF118" i="155"/>
  <c r="BE118" i="155"/>
  <c r="BD118" i="155"/>
  <c r="BC118" i="155"/>
  <c r="BB118" i="155"/>
  <c r="BA118" i="155"/>
  <c r="AZ118" i="155"/>
  <c r="AY118" i="155"/>
  <c r="AX118" i="155"/>
  <c r="AW118" i="155"/>
  <c r="AV118" i="155"/>
  <c r="AU118" i="155"/>
  <c r="AT118" i="155"/>
  <c r="AS118" i="155"/>
  <c r="AR118" i="155"/>
  <c r="AQ118" i="155"/>
  <c r="AP118" i="155"/>
  <c r="AO118" i="155"/>
  <c r="AN118" i="155"/>
  <c r="AM118" i="155"/>
  <c r="AL118" i="155"/>
  <c r="AK118" i="155"/>
  <c r="AJ118" i="155"/>
  <c r="AE118" i="155"/>
  <c r="AD118" i="155"/>
  <c r="AC118" i="155"/>
  <c r="AB118" i="155"/>
  <c r="AA118" i="155"/>
  <c r="Z118" i="155"/>
  <c r="Y118" i="155"/>
  <c r="X118" i="155"/>
  <c r="W118" i="155"/>
  <c r="U118" i="155"/>
  <c r="T118" i="155"/>
  <c r="S118" i="155"/>
  <c r="R118" i="155"/>
  <c r="Q118" i="155"/>
  <c r="P118" i="155"/>
  <c r="O118" i="155"/>
  <c r="N118" i="155"/>
  <c r="M118" i="155"/>
  <c r="L118" i="155"/>
  <c r="J118" i="155"/>
  <c r="I118" i="155"/>
  <c r="H118" i="155"/>
  <c r="G118" i="155"/>
  <c r="F118" i="155"/>
  <c r="D118" i="155"/>
  <c r="C118" i="155"/>
  <c r="CA117" i="155"/>
  <c r="BZ117" i="155"/>
  <c r="BY117" i="155"/>
  <c r="BX117" i="155"/>
  <c r="BW117" i="155"/>
  <c r="BV117" i="155"/>
  <c r="BU117" i="155"/>
  <c r="BT117" i="155"/>
  <c r="BS117" i="155"/>
  <c r="BR117" i="155"/>
  <c r="BQ117" i="155"/>
  <c r="U115" i="81" s="1"/>
  <c r="AG117" i="155"/>
  <c r="AF117" i="155"/>
  <c r="V117" i="155"/>
  <c r="CD117" i="155" s="1"/>
  <c r="K117" i="155"/>
  <c r="CA116" i="155"/>
  <c r="BZ116" i="155"/>
  <c r="BY116" i="155"/>
  <c r="BX116" i="155"/>
  <c r="BW116" i="155"/>
  <c r="BV116" i="155"/>
  <c r="BU116" i="155"/>
  <c r="BT116" i="155"/>
  <c r="BS116" i="155"/>
  <c r="BR116" i="155"/>
  <c r="BQ116" i="155"/>
  <c r="U114" i="81" s="1"/>
  <c r="AG116" i="155"/>
  <c r="AF116" i="155"/>
  <c r="V116" i="155"/>
  <c r="K116" i="155"/>
  <c r="CA115" i="155"/>
  <c r="BZ115" i="155"/>
  <c r="BY115" i="155"/>
  <c r="BX115" i="155"/>
  <c r="BW115" i="155"/>
  <c r="BV115" i="155"/>
  <c r="BU115" i="155"/>
  <c r="BT115" i="155"/>
  <c r="BS115" i="155"/>
  <c r="BR115" i="155"/>
  <c r="BQ115" i="155"/>
  <c r="U113" i="81" s="1"/>
  <c r="AG115" i="155"/>
  <c r="AF115" i="155"/>
  <c r="V115" i="155"/>
  <c r="CD115" i="155" s="1"/>
  <c r="K115" i="155"/>
  <c r="CA114" i="155"/>
  <c r="BZ114" i="155"/>
  <c r="BY114" i="155"/>
  <c r="BX114" i="155"/>
  <c r="BW114" i="155"/>
  <c r="BV114" i="155"/>
  <c r="BU114" i="155"/>
  <c r="BT114" i="155"/>
  <c r="BS114" i="155"/>
  <c r="BR114" i="155"/>
  <c r="BQ114" i="155"/>
  <c r="U112" i="81" s="1"/>
  <c r="AG114" i="155"/>
  <c r="AF114" i="155"/>
  <c r="V114" i="155"/>
  <c r="CD114" i="155" s="1"/>
  <c r="K114" i="155"/>
  <c r="BZ113" i="155"/>
  <c r="BY113" i="155"/>
  <c r="BX113" i="155"/>
  <c r="BW113" i="155"/>
  <c r="BV113" i="155"/>
  <c r="BU113" i="155"/>
  <c r="BT113" i="155"/>
  <c r="BS113" i="155"/>
  <c r="BR113" i="155"/>
  <c r="BQ113" i="155"/>
  <c r="U111" i="81" s="1"/>
  <c r="AT113" i="155"/>
  <c r="CA113" i="155" s="1"/>
  <c r="J113" i="155"/>
  <c r="CA111" i="155"/>
  <c r="BZ111" i="155"/>
  <c r="BY111" i="155"/>
  <c r="BX111" i="155"/>
  <c r="BW111" i="155"/>
  <c r="BV111" i="155"/>
  <c r="BU111" i="155"/>
  <c r="BT111" i="155"/>
  <c r="BS111" i="155"/>
  <c r="BR111" i="155"/>
  <c r="BQ111" i="155"/>
  <c r="U109" i="81" s="1"/>
  <c r="AG111" i="155"/>
  <c r="AF111" i="155"/>
  <c r="V111" i="155"/>
  <c r="CD111" i="155" s="1"/>
  <c r="J111" i="155"/>
  <c r="BZ110" i="155"/>
  <c r="BY110" i="155"/>
  <c r="BX110" i="155"/>
  <c r="BW110" i="155"/>
  <c r="BV110" i="155"/>
  <c r="BU110" i="155"/>
  <c r="BT110" i="155"/>
  <c r="BS110" i="155"/>
  <c r="BR110" i="155"/>
  <c r="BQ110" i="155"/>
  <c r="U108" i="81" s="1"/>
  <c r="BP110" i="155"/>
  <c r="BE110" i="155"/>
  <c r="AH110" i="155"/>
  <c r="AG110" i="155"/>
  <c r="BP109" i="155"/>
  <c r="BO109" i="155"/>
  <c r="BN109" i="155"/>
  <c r="BM109" i="155"/>
  <c r="BL109" i="155"/>
  <c r="BK109" i="155"/>
  <c r="BJ109" i="155"/>
  <c r="BI109" i="155"/>
  <c r="BH109" i="155"/>
  <c r="BG109" i="155"/>
  <c r="BF109" i="155"/>
  <c r="Q107" i="81" s="1"/>
  <c r="R107" i="81" s="1"/>
  <c r="BE109" i="155"/>
  <c r="BD109" i="155"/>
  <c r="BC109" i="155"/>
  <c r="BB109" i="155"/>
  <c r="BA109" i="155"/>
  <c r="AZ109" i="155"/>
  <c r="AY109" i="155"/>
  <c r="AX109" i="155"/>
  <c r="AW109" i="155"/>
  <c r="AV109" i="155"/>
  <c r="AU109" i="155"/>
  <c r="S107" i="81" s="1"/>
  <c r="T107" i="81" s="1"/>
  <c r="AS109" i="155"/>
  <c r="AR109" i="155"/>
  <c r="AQ109" i="155"/>
  <c r="AP109" i="155"/>
  <c r="AO109" i="155"/>
  <c r="AN109" i="155"/>
  <c r="AM109" i="155"/>
  <c r="AL109" i="155"/>
  <c r="AK109" i="155"/>
  <c r="AJ109" i="155"/>
  <c r="AE109" i="155"/>
  <c r="AD109" i="155"/>
  <c r="AC109" i="155"/>
  <c r="AB109" i="155"/>
  <c r="AA109" i="155"/>
  <c r="Z109" i="155"/>
  <c r="Y109" i="155"/>
  <c r="X109" i="155"/>
  <c r="W109" i="155"/>
  <c r="U109" i="155"/>
  <c r="T109" i="155"/>
  <c r="S109" i="155"/>
  <c r="R109" i="155"/>
  <c r="Q109" i="155"/>
  <c r="P109" i="155"/>
  <c r="O109" i="155"/>
  <c r="N109" i="155"/>
  <c r="M109" i="155"/>
  <c r="L109" i="155"/>
  <c r="I109" i="155"/>
  <c r="H109" i="155"/>
  <c r="G109" i="155"/>
  <c r="F109" i="155"/>
  <c r="D109" i="155"/>
  <c r="C109" i="155"/>
  <c r="CA108" i="155"/>
  <c r="BZ108" i="155"/>
  <c r="BY108" i="155"/>
  <c r="BX108" i="155"/>
  <c r="BW108" i="155"/>
  <c r="BV108" i="155"/>
  <c r="BU108" i="155"/>
  <c r="BT108" i="155"/>
  <c r="BS108" i="155"/>
  <c r="BR108" i="155"/>
  <c r="BQ108" i="155"/>
  <c r="U103" i="81" s="1"/>
  <c r="AG108" i="155"/>
  <c r="AF108" i="155"/>
  <c r="V108" i="155"/>
  <c r="CD108" i="155" s="1"/>
  <c r="CA107" i="155"/>
  <c r="BZ107" i="155"/>
  <c r="BY107" i="155"/>
  <c r="BX107" i="155"/>
  <c r="BW107" i="155"/>
  <c r="BV107" i="155"/>
  <c r="BU107" i="155"/>
  <c r="BT107" i="155"/>
  <c r="BS107" i="155"/>
  <c r="BR107" i="155"/>
  <c r="BQ107" i="155"/>
  <c r="U102" i="81" s="1"/>
  <c r="AG107" i="155"/>
  <c r="AF107" i="155"/>
  <c r="V107" i="155"/>
  <c r="CD107" i="155" s="1"/>
  <c r="K107" i="155"/>
  <c r="BZ106" i="155"/>
  <c r="BY106" i="155"/>
  <c r="BX106" i="155"/>
  <c r="BW106" i="155"/>
  <c r="BV106" i="155"/>
  <c r="BU106" i="155"/>
  <c r="BT106" i="155"/>
  <c r="BS106" i="155"/>
  <c r="BR106" i="155"/>
  <c r="BQ106" i="155"/>
  <c r="AT106" i="155"/>
  <c r="CA106" i="155" s="1"/>
  <c r="J106" i="155"/>
  <c r="BE105" i="155"/>
  <c r="BD105" i="155"/>
  <c r="BC105" i="155"/>
  <c r="BB105" i="155"/>
  <c r="BA105" i="155"/>
  <c r="AZ105" i="155"/>
  <c r="AY105" i="155"/>
  <c r="AX105" i="155"/>
  <c r="AW105" i="155"/>
  <c r="AV105" i="155"/>
  <c r="AU105" i="155"/>
  <c r="AS105" i="155"/>
  <c r="AR105" i="155"/>
  <c r="AQ105" i="155"/>
  <c r="AP105" i="155"/>
  <c r="AO105" i="155"/>
  <c r="AN105" i="155"/>
  <c r="AM105" i="155"/>
  <c r="AL105" i="155"/>
  <c r="AK105" i="155"/>
  <c r="AJ105" i="155"/>
  <c r="AF105" i="155"/>
  <c r="AE105" i="155"/>
  <c r="AD105" i="155"/>
  <c r="AC105" i="155"/>
  <c r="AB105" i="155"/>
  <c r="AA105" i="155"/>
  <c r="Z105" i="155"/>
  <c r="Y105" i="155"/>
  <c r="X105" i="155"/>
  <c r="W105" i="155"/>
  <c r="V105" i="155"/>
  <c r="CD105" i="155" s="1"/>
  <c r="U105" i="155"/>
  <c r="T105" i="155"/>
  <c r="S105" i="155"/>
  <c r="R105" i="155"/>
  <c r="Q105" i="155"/>
  <c r="P105" i="155"/>
  <c r="O105" i="155"/>
  <c r="N105" i="155"/>
  <c r="M105" i="155"/>
  <c r="L105" i="155"/>
  <c r="J105" i="155"/>
  <c r="I105" i="155"/>
  <c r="H105" i="155"/>
  <c r="G105" i="155"/>
  <c r="F105" i="155"/>
  <c r="D105" i="155"/>
  <c r="C105" i="155"/>
  <c r="E105" i="155" s="1"/>
  <c r="CA104" i="155"/>
  <c r="BZ104" i="155"/>
  <c r="BY104" i="155"/>
  <c r="BX104" i="155"/>
  <c r="BW104" i="155"/>
  <c r="BV104" i="155"/>
  <c r="BU104" i="155"/>
  <c r="BT104" i="155"/>
  <c r="BS104" i="155"/>
  <c r="BR104" i="155"/>
  <c r="BQ104" i="155"/>
  <c r="U105" i="81" s="1"/>
  <c r="AH104" i="155"/>
  <c r="AH105" i="155" s="1"/>
  <c r="AG104" i="155"/>
  <c r="AG105" i="155" s="1"/>
  <c r="K104" i="155"/>
  <c r="K105" i="155" s="1"/>
  <c r="BZ103" i="155"/>
  <c r="BY103" i="155"/>
  <c r="BX103" i="155"/>
  <c r="BW103" i="155"/>
  <c r="BV103" i="155"/>
  <c r="BU103" i="155"/>
  <c r="BT103" i="155"/>
  <c r="BS103" i="155"/>
  <c r="BR103" i="155"/>
  <c r="BQ103" i="155"/>
  <c r="U104" i="81" s="1"/>
  <c r="AT103" i="155"/>
  <c r="CA103" i="155" s="1"/>
  <c r="BP99" i="155"/>
  <c r="BP102" i="155" s="1"/>
  <c r="BO99" i="155"/>
  <c r="BO102" i="155" s="1"/>
  <c r="BN99" i="155"/>
  <c r="BN102" i="155" s="1"/>
  <c r="BM99" i="155"/>
  <c r="BM102" i="155" s="1"/>
  <c r="BL99" i="155"/>
  <c r="BL102" i="155" s="1"/>
  <c r="BK99" i="155"/>
  <c r="BK102" i="155" s="1"/>
  <c r="BJ99" i="155"/>
  <c r="BJ102" i="155" s="1"/>
  <c r="BI99" i="155"/>
  <c r="BI102" i="155" s="1"/>
  <c r="BH99" i="155"/>
  <c r="BH102" i="155" s="1"/>
  <c r="BG99" i="155"/>
  <c r="BG102" i="155" s="1"/>
  <c r="BF99" i="155"/>
  <c r="BE99" i="155"/>
  <c r="BD99" i="155"/>
  <c r="BC99" i="155"/>
  <c r="BB99" i="155"/>
  <c r="BB102" i="155" s="1"/>
  <c r="BA99" i="155"/>
  <c r="AZ99" i="155"/>
  <c r="AZ102" i="155" s="1"/>
  <c r="AY99" i="155"/>
  <c r="AY102" i="155" s="1"/>
  <c r="AX99" i="155"/>
  <c r="AX102" i="155" s="1"/>
  <c r="AW99" i="155"/>
  <c r="AV99" i="155"/>
  <c r="AU99" i="155"/>
  <c r="AT99" i="155"/>
  <c r="AT102" i="155" s="1"/>
  <c r="AS99" i="155"/>
  <c r="AR99" i="155"/>
  <c r="AQ99" i="155"/>
  <c r="AQ102" i="155" s="1"/>
  <c r="AP99" i="155"/>
  <c r="AP102" i="155" s="1"/>
  <c r="AO99" i="155"/>
  <c r="AN99" i="155"/>
  <c r="AM99" i="155"/>
  <c r="AL99" i="155"/>
  <c r="AL102" i="155" s="1"/>
  <c r="AK99" i="155"/>
  <c r="AJ99" i="155"/>
  <c r="AE99" i="155"/>
  <c r="AD99" i="155"/>
  <c r="AD102" i="155" s="1"/>
  <c r="AC99" i="155"/>
  <c r="AB99" i="155"/>
  <c r="AB102" i="155" s="1"/>
  <c r="AA99" i="155"/>
  <c r="AA102" i="155" s="1"/>
  <c r="Z99" i="155"/>
  <c r="Z102" i="155" s="1"/>
  <c r="Y99" i="155"/>
  <c r="X99" i="155"/>
  <c r="W99" i="155"/>
  <c r="U99" i="155"/>
  <c r="T99" i="155"/>
  <c r="T102" i="155" s="1"/>
  <c r="S99" i="155"/>
  <c r="S102" i="155" s="1"/>
  <c r="R99" i="155"/>
  <c r="R102" i="155" s="1"/>
  <c r="Q99" i="155"/>
  <c r="P99" i="155"/>
  <c r="O99" i="155"/>
  <c r="N99" i="155"/>
  <c r="N102" i="155" s="1"/>
  <c r="M99" i="155"/>
  <c r="L99" i="155"/>
  <c r="L102" i="155" s="1"/>
  <c r="K102" i="155"/>
  <c r="I99" i="155"/>
  <c r="H99" i="155"/>
  <c r="G99" i="155"/>
  <c r="F99" i="155"/>
  <c r="F102" i="155" s="1"/>
  <c r="D99" i="155"/>
  <c r="D102" i="155" s="1"/>
  <c r="C99" i="155"/>
  <c r="BP96" i="155"/>
  <c r="BO96" i="155"/>
  <c r="BN96" i="155"/>
  <c r="BM96" i="155"/>
  <c r="BL96" i="155"/>
  <c r="BK96" i="155"/>
  <c r="BJ96" i="155"/>
  <c r="BI96" i="155"/>
  <c r="BH96" i="155"/>
  <c r="BG96" i="155"/>
  <c r="BF96" i="155"/>
  <c r="BD96" i="155"/>
  <c r="BC96" i="155"/>
  <c r="BB96" i="155"/>
  <c r="BA96" i="155"/>
  <c r="AZ96" i="155"/>
  <c r="AY96" i="155"/>
  <c r="AX96" i="155"/>
  <c r="AW96" i="155"/>
  <c r="AV96" i="155"/>
  <c r="AS96" i="155"/>
  <c r="AR96" i="155"/>
  <c r="AQ96" i="155"/>
  <c r="AP96" i="155"/>
  <c r="AO96" i="155"/>
  <c r="AN96" i="155"/>
  <c r="AM96" i="155"/>
  <c r="AL96" i="155"/>
  <c r="AK96" i="155"/>
  <c r="AJ96" i="155"/>
  <c r="AE96" i="155"/>
  <c r="AD96" i="155"/>
  <c r="AC96" i="155"/>
  <c r="AB96" i="155"/>
  <c r="AA96" i="155"/>
  <c r="Z96" i="155"/>
  <c r="Y96" i="155"/>
  <c r="X96" i="155"/>
  <c r="W96" i="155"/>
  <c r="U96" i="155"/>
  <c r="T96" i="155"/>
  <c r="S96" i="155"/>
  <c r="R96" i="155"/>
  <c r="Q96" i="155"/>
  <c r="P96" i="155"/>
  <c r="O96" i="155"/>
  <c r="N96" i="155"/>
  <c r="M96" i="155"/>
  <c r="L96" i="155"/>
  <c r="I96" i="155"/>
  <c r="H96" i="155"/>
  <c r="G96" i="155"/>
  <c r="F96" i="155"/>
  <c r="D96" i="155"/>
  <c r="C96" i="155"/>
  <c r="CA95" i="155"/>
  <c r="BZ95" i="155"/>
  <c r="BY95" i="155"/>
  <c r="BX95" i="155"/>
  <c r="BW95" i="155"/>
  <c r="BV95" i="155"/>
  <c r="BU95" i="155"/>
  <c r="BT95" i="155"/>
  <c r="BS95" i="155"/>
  <c r="BR95" i="155"/>
  <c r="BQ95" i="155"/>
  <c r="AG95" i="155"/>
  <c r="AF95" i="155"/>
  <c r="V95" i="155"/>
  <c r="CD95" i="155" s="1"/>
  <c r="BZ94" i="155"/>
  <c r="BY94" i="155"/>
  <c r="BX94" i="155"/>
  <c r="BW94" i="155"/>
  <c r="BV94" i="155"/>
  <c r="BU94" i="155"/>
  <c r="BT94" i="155"/>
  <c r="BS94" i="155"/>
  <c r="BR94" i="155"/>
  <c r="BQ94" i="155"/>
  <c r="U93" i="81" s="1"/>
  <c r="BE94" i="155"/>
  <c r="AU94" i="155"/>
  <c r="AG94" i="155"/>
  <c r="AF94" i="155"/>
  <c r="V94" i="155"/>
  <c r="CD94" i="155" s="1"/>
  <c r="K94" i="155"/>
  <c r="CA93" i="155"/>
  <c r="BZ93" i="155"/>
  <c r="BY93" i="155"/>
  <c r="BX93" i="155"/>
  <c r="BW93" i="155"/>
  <c r="BV93" i="155"/>
  <c r="BU93" i="155"/>
  <c r="BT93" i="155"/>
  <c r="BS93" i="155"/>
  <c r="BR93" i="155"/>
  <c r="BQ93" i="155"/>
  <c r="U92" i="81" s="1"/>
  <c r="AG93" i="155"/>
  <c r="AF93" i="155"/>
  <c r="V93" i="155"/>
  <c r="CD93" i="155" s="1"/>
  <c r="K93" i="155"/>
  <c r="CA92" i="155"/>
  <c r="BZ92" i="155"/>
  <c r="BY92" i="155"/>
  <c r="BX92" i="155"/>
  <c r="BW92" i="155"/>
  <c r="BV92" i="155"/>
  <c r="BU92" i="155"/>
  <c r="BT92" i="155"/>
  <c r="BS92" i="155"/>
  <c r="BR92" i="155"/>
  <c r="BQ92" i="155"/>
  <c r="U91" i="81" s="1"/>
  <c r="AG92" i="155"/>
  <c r="AF92" i="155"/>
  <c r="V92" i="155"/>
  <c r="CD92" i="155" s="1"/>
  <c r="K92" i="155"/>
  <c r="CA91" i="155"/>
  <c r="BZ91" i="155"/>
  <c r="BY91" i="155"/>
  <c r="BX91" i="155"/>
  <c r="BW91" i="155"/>
  <c r="BV91" i="155"/>
  <c r="BU91" i="155"/>
  <c r="BT91" i="155"/>
  <c r="BS91" i="155"/>
  <c r="BR91" i="155"/>
  <c r="BQ91" i="155"/>
  <c r="U90" i="81" s="1"/>
  <c r="AG91" i="155"/>
  <c r="AF91" i="155"/>
  <c r="V91" i="155"/>
  <c r="CD91" i="155" s="1"/>
  <c r="K91" i="155"/>
  <c r="BZ90" i="155"/>
  <c r="BY90" i="155"/>
  <c r="BX90" i="155"/>
  <c r="BW90" i="155"/>
  <c r="BV90" i="155"/>
  <c r="BU90" i="155"/>
  <c r="BT90" i="155"/>
  <c r="BS90" i="155"/>
  <c r="BR90" i="155"/>
  <c r="BQ90" i="155"/>
  <c r="U89" i="81" s="1"/>
  <c r="AT90" i="155"/>
  <c r="CA90" i="155" s="1"/>
  <c r="AH90" i="155"/>
  <c r="AG90" i="155"/>
  <c r="AI90" i="155" s="1"/>
  <c r="K90" i="155"/>
  <c r="BZ89" i="155"/>
  <c r="BY89" i="155"/>
  <c r="BX89" i="155"/>
  <c r="BW89" i="155"/>
  <c r="BV89" i="155"/>
  <c r="BU89" i="155"/>
  <c r="BT89" i="155"/>
  <c r="BS89" i="155"/>
  <c r="BR89" i="155"/>
  <c r="BQ89" i="155"/>
  <c r="U88" i="81" s="1"/>
  <c r="AT89" i="155"/>
  <c r="CA89" i="155" s="1"/>
  <c r="AH89" i="155"/>
  <c r="AG89" i="155"/>
  <c r="AI89" i="155" s="1"/>
  <c r="K89" i="155"/>
  <c r="CA88" i="155"/>
  <c r="BZ88" i="155"/>
  <c r="BY88" i="155"/>
  <c r="BX88" i="155"/>
  <c r="BW88" i="155"/>
  <c r="BV88" i="155"/>
  <c r="BU88" i="155"/>
  <c r="BT88" i="155"/>
  <c r="BS88" i="155"/>
  <c r="BR88" i="155"/>
  <c r="BQ88" i="155"/>
  <c r="U87" i="81" s="1"/>
  <c r="AG88" i="155"/>
  <c r="AF88" i="155"/>
  <c r="V88" i="155"/>
  <c r="CD88" i="155" s="1"/>
  <c r="BZ87" i="155"/>
  <c r="BY87" i="155"/>
  <c r="BX87" i="155"/>
  <c r="BW87" i="155"/>
  <c r="BV87" i="155"/>
  <c r="BU87" i="155"/>
  <c r="BT87" i="155"/>
  <c r="BS87" i="155"/>
  <c r="BR87" i="155"/>
  <c r="BQ87" i="155"/>
  <c r="U86" i="81" s="1"/>
  <c r="AT87" i="155"/>
  <c r="CA87" i="155" s="1"/>
  <c r="V87" i="155"/>
  <c r="CD87" i="155" s="1"/>
  <c r="CA86" i="155"/>
  <c r="BZ86" i="155"/>
  <c r="BY86" i="155"/>
  <c r="BX86" i="155"/>
  <c r="BW86" i="155"/>
  <c r="BV86" i="155"/>
  <c r="BU86" i="155"/>
  <c r="BT86" i="155"/>
  <c r="BS86" i="155"/>
  <c r="BR86" i="155"/>
  <c r="BQ86" i="155"/>
  <c r="AG86" i="155"/>
  <c r="AF86" i="155"/>
  <c r="V86" i="155"/>
  <c r="CD86" i="155" s="1"/>
  <c r="K86" i="155"/>
  <c r="CA85" i="155"/>
  <c r="BF109" i="156" s="1"/>
  <c r="CC109" i="156" s="1"/>
  <c r="BZ85" i="155"/>
  <c r="BY85" i="155"/>
  <c r="BX85" i="155"/>
  <c r="BW85" i="155"/>
  <c r="BV85" i="155"/>
  <c r="BU85" i="155"/>
  <c r="BT85" i="155"/>
  <c r="BS85" i="155"/>
  <c r="BR85" i="155"/>
  <c r="U84" i="81"/>
  <c r="AG85" i="155"/>
  <c r="AF85" i="155"/>
  <c r="V85" i="155"/>
  <c r="CD85" i="155" s="1"/>
  <c r="K85" i="155"/>
  <c r="BP84" i="155"/>
  <c r="BO84" i="155"/>
  <c r="BN84" i="155"/>
  <c r="BM84" i="155"/>
  <c r="BL84" i="155"/>
  <c r="BK84" i="155"/>
  <c r="BJ84" i="155"/>
  <c r="BI84" i="155"/>
  <c r="BH84" i="155"/>
  <c r="BG84" i="155"/>
  <c r="BF84" i="155"/>
  <c r="BE84" i="155"/>
  <c r="BD84" i="155"/>
  <c r="BC84" i="155"/>
  <c r="BB84" i="155"/>
  <c r="BA84" i="155"/>
  <c r="AZ84" i="155"/>
  <c r="AY84" i="155"/>
  <c r="AX84" i="155"/>
  <c r="AW84" i="155"/>
  <c r="AV84" i="155"/>
  <c r="AU84" i="155"/>
  <c r="AS84" i="155"/>
  <c r="AR84" i="155"/>
  <c r="AQ84" i="155"/>
  <c r="AP84" i="155"/>
  <c r="AO84" i="155"/>
  <c r="AN84" i="155"/>
  <c r="AM84" i="155"/>
  <c r="AL84" i="155"/>
  <c r="AK84" i="155"/>
  <c r="AJ84" i="155"/>
  <c r="AE84" i="155"/>
  <c r="AD84" i="155"/>
  <c r="AC84" i="155"/>
  <c r="AB84" i="155"/>
  <c r="AA84" i="155"/>
  <c r="Z84" i="155"/>
  <c r="Y84" i="155"/>
  <c r="X84" i="155"/>
  <c r="W84" i="155"/>
  <c r="U84" i="155"/>
  <c r="T84" i="155"/>
  <c r="S84" i="155"/>
  <c r="R84" i="155"/>
  <c r="Q84" i="155"/>
  <c r="P84" i="155"/>
  <c r="O84" i="155"/>
  <c r="N84" i="155"/>
  <c r="M84" i="155"/>
  <c r="L84" i="155"/>
  <c r="I84" i="155"/>
  <c r="H84" i="155"/>
  <c r="G84" i="155"/>
  <c r="F84" i="155"/>
  <c r="D84" i="155"/>
  <c r="C84" i="155"/>
  <c r="CA83" i="155"/>
  <c r="BZ83" i="155"/>
  <c r="BY83" i="155"/>
  <c r="BX83" i="155"/>
  <c r="BW83" i="155"/>
  <c r="BV83" i="155"/>
  <c r="BU83" i="155"/>
  <c r="BT83" i="155"/>
  <c r="BS83" i="155"/>
  <c r="BR83" i="155"/>
  <c r="BQ83" i="155"/>
  <c r="U82" i="81" s="1"/>
  <c r="AG83" i="155"/>
  <c r="AF83" i="155"/>
  <c r="V83" i="155"/>
  <c r="CD83" i="155" s="1"/>
  <c r="K83" i="155"/>
  <c r="CA82" i="155"/>
  <c r="BZ82" i="155"/>
  <c r="BY82" i="155"/>
  <c r="BX82" i="155"/>
  <c r="BW82" i="155"/>
  <c r="BV82" i="155"/>
  <c r="BU82" i="155"/>
  <c r="BT82" i="155"/>
  <c r="BS82" i="155"/>
  <c r="BR82" i="155"/>
  <c r="BQ82" i="155"/>
  <c r="U81" i="81" s="1"/>
  <c r="AG82" i="155"/>
  <c r="AF82" i="155"/>
  <c r="V82" i="155"/>
  <c r="CD82" i="155" s="1"/>
  <c r="K82" i="155"/>
  <c r="CA81" i="155"/>
  <c r="BZ81" i="155"/>
  <c r="BY81" i="155"/>
  <c r="BX81" i="155"/>
  <c r="BW81" i="155"/>
  <c r="BV81" i="155"/>
  <c r="BU81" i="155"/>
  <c r="BT81" i="155"/>
  <c r="BS81" i="155"/>
  <c r="BR81" i="155"/>
  <c r="BQ81" i="155"/>
  <c r="AG81" i="155"/>
  <c r="AF81" i="155"/>
  <c r="V81" i="155"/>
  <c r="K81" i="155"/>
  <c r="BZ80" i="155"/>
  <c r="BY80" i="155"/>
  <c r="BX80" i="155"/>
  <c r="BW80" i="155"/>
  <c r="BV80" i="155"/>
  <c r="BU80" i="155"/>
  <c r="BT80" i="155"/>
  <c r="BS80" i="155"/>
  <c r="BR80" i="155"/>
  <c r="BQ80" i="155"/>
  <c r="AT80" i="155"/>
  <c r="CA80" i="155" s="1"/>
  <c r="BP79" i="155"/>
  <c r="BO79" i="155"/>
  <c r="BN79" i="155"/>
  <c r="BM79" i="155"/>
  <c r="BL79" i="155"/>
  <c r="BK79" i="155"/>
  <c r="BJ79" i="155"/>
  <c r="BI79" i="155"/>
  <c r="BH79" i="155"/>
  <c r="BG79" i="155"/>
  <c r="BF79" i="155"/>
  <c r="BE79" i="155"/>
  <c r="BD79" i="155"/>
  <c r="BC79" i="155"/>
  <c r="BB79" i="155"/>
  <c r="BA79" i="155"/>
  <c r="AZ79" i="155"/>
  <c r="AY79" i="155"/>
  <c r="AX79" i="155"/>
  <c r="AW79" i="155"/>
  <c r="AV79" i="155"/>
  <c r="AU79" i="155"/>
  <c r="AS79" i="155"/>
  <c r="AR79" i="155"/>
  <c r="AQ79" i="155"/>
  <c r="AP79" i="155"/>
  <c r="AO79" i="155"/>
  <c r="AN79" i="155"/>
  <c r="AM79" i="155"/>
  <c r="AL79" i="155"/>
  <c r="AK79" i="155"/>
  <c r="AJ79" i="155"/>
  <c r="AE79" i="155"/>
  <c r="AD79" i="155"/>
  <c r="AC79" i="155"/>
  <c r="AB79" i="155"/>
  <c r="AA79" i="155"/>
  <c r="Z79" i="155"/>
  <c r="Y79" i="155"/>
  <c r="X79" i="155"/>
  <c r="W79" i="155"/>
  <c r="U79" i="155"/>
  <c r="T79" i="155"/>
  <c r="S79" i="155"/>
  <c r="R79" i="155"/>
  <c r="Q79" i="155"/>
  <c r="P79" i="155"/>
  <c r="O79" i="155"/>
  <c r="N79" i="155"/>
  <c r="M79" i="155"/>
  <c r="L79" i="155"/>
  <c r="J79" i="155"/>
  <c r="I79" i="155"/>
  <c r="H79" i="155"/>
  <c r="G79" i="155"/>
  <c r="F79" i="155"/>
  <c r="D79" i="155"/>
  <c r="C79" i="155"/>
  <c r="CA78" i="155"/>
  <c r="BZ78" i="155"/>
  <c r="BY78" i="155"/>
  <c r="BX78" i="155"/>
  <c r="BW78" i="155"/>
  <c r="BV78" i="155"/>
  <c r="BU78" i="155"/>
  <c r="BT78" i="155"/>
  <c r="BS78" i="155"/>
  <c r="BR78" i="155"/>
  <c r="BQ78" i="155"/>
  <c r="U77" i="81" s="1"/>
  <c r="AG78" i="155"/>
  <c r="AF78" i="155"/>
  <c r="V78" i="155"/>
  <c r="CD78" i="155" s="1"/>
  <c r="K78" i="155"/>
  <c r="CA77" i="155"/>
  <c r="BZ77" i="155"/>
  <c r="BY77" i="155"/>
  <c r="BX77" i="155"/>
  <c r="BW77" i="155"/>
  <c r="BV77" i="155"/>
  <c r="BU77" i="155"/>
  <c r="BT77" i="155"/>
  <c r="BS77" i="155"/>
  <c r="BR77" i="155"/>
  <c r="BQ77" i="155"/>
  <c r="U76" i="81" s="1"/>
  <c r="AG77" i="155"/>
  <c r="AF77" i="155"/>
  <c r="V77" i="155"/>
  <c r="CD77" i="155" s="1"/>
  <c r="K77" i="155"/>
  <c r="CA76" i="155"/>
  <c r="BZ76" i="155"/>
  <c r="BY76" i="155"/>
  <c r="BX76" i="155"/>
  <c r="BW76" i="155"/>
  <c r="BV76" i="155"/>
  <c r="BU76" i="155"/>
  <c r="BT76" i="155"/>
  <c r="BS76" i="155"/>
  <c r="BR76" i="155"/>
  <c r="BQ76" i="155"/>
  <c r="U75" i="81" s="1"/>
  <c r="AG76" i="155"/>
  <c r="AF76" i="155"/>
  <c r="V76" i="155"/>
  <c r="CD76" i="155" s="1"/>
  <c r="K76" i="155"/>
  <c r="CA75" i="155"/>
  <c r="BZ75" i="155"/>
  <c r="BY75" i="155"/>
  <c r="BX75" i="155"/>
  <c r="BW75" i="155"/>
  <c r="BV75" i="155"/>
  <c r="BU75" i="155"/>
  <c r="BT75" i="155"/>
  <c r="BS75" i="155"/>
  <c r="BR75" i="155"/>
  <c r="BQ75" i="155"/>
  <c r="U74" i="81" s="1"/>
  <c r="AG75" i="155"/>
  <c r="AF75" i="155"/>
  <c r="V75" i="155"/>
  <c r="CD75" i="155" s="1"/>
  <c r="BZ74" i="155"/>
  <c r="BY74" i="155"/>
  <c r="BX74" i="155"/>
  <c r="BW74" i="155"/>
  <c r="BV74" i="155"/>
  <c r="BU74" i="155"/>
  <c r="BT74" i="155"/>
  <c r="BS74" i="155"/>
  <c r="BR74" i="155"/>
  <c r="BQ74" i="155"/>
  <c r="U73" i="81" s="1"/>
  <c r="AT74" i="155"/>
  <c r="CA74" i="155" s="1"/>
  <c r="BP73" i="155"/>
  <c r="BO73" i="155"/>
  <c r="BN73" i="155"/>
  <c r="BM73" i="155"/>
  <c r="BL73" i="155"/>
  <c r="BK73" i="155"/>
  <c r="BJ73" i="155"/>
  <c r="BI73" i="155"/>
  <c r="BH73" i="155"/>
  <c r="BG73" i="155"/>
  <c r="BF73" i="155"/>
  <c r="BE73" i="155"/>
  <c r="BD73" i="155"/>
  <c r="BC73" i="155"/>
  <c r="BB73" i="155"/>
  <c r="BA73" i="155"/>
  <c r="AZ73" i="155"/>
  <c r="AY73" i="155"/>
  <c r="AX73" i="155"/>
  <c r="AW73" i="155"/>
  <c r="AV73" i="155"/>
  <c r="AU73" i="155"/>
  <c r="AS73" i="155"/>
  <c r="AR73" i="155"/>
  <c r="AQ73" i="155"/>
  <c r="AP73" i="155"/>
  <c r="AO73" i="155"/>
  <c r="AN73" i="155"/>
  <c r="AM73" i="155"/>
  <c r="AL73" i="155"/>
  <c r="AK73" i="155"/>
  <c r="AJ73" i="155"/>
  <c r="AE73" i="155"/>
  <c r="AD73" i="155"/>
  <c r="AC73" i="155"/>
  <c r="AB73" i="155"/>
  <c r="AA73" i="155"/>
  <c r="Z73" i="155"/>
  <c r="Y73" i="155"/>
  <c r="X73" i="155"/>
  <c r="W73" i="155"/>
  <c r="U73" i="155"/>
  <c r="T73" i="155"/>
  <c r="S73" i="155"/>
  <c r="R73" i="155"/>
  <c r="Q73" i="155"/>
  <c r="P73" i="155"/>
  <c r="O73" i="155"/>
  <c r="N73" i="155"/>
  <c r="M73" i="155"/>
  <c r="L73" i="155"/>
  <c r="I73" i="155"/>
  <c r="H73" i="155"/>
  <c r="G73" i="155"/>
  <c r="F73" i="155"/>
  <c r="D73" i="155"/>
  <c r="C73" i="155"/>
  <c r="CA72" i="155"/>
  <c r="BZ72" i="155"/>
  <c r="BY72" i="155"/>
  <c r="BX72" i="155"/>
  <c r="BW72" i="155"/>
  <c r="BV72" i="155"/>
  <c r="BU72" i="155"/>
  <c r="BT72" i="155"/>
  <c r="BS72" i="155"/>
  <c r="BR72" i="155"/>
  <c r="BQ72" i="155"/>
  <c r="U71" i="81" s="1"/>
  <c r="AG72" i="155"/>
  <c r="AF72" i="155"/>
  <c r="V72" i="155"/>
  <c r="CD72" i="155" s="1"/>
  <c r="K72" i="155"/>
  <c r="CA71" i="155"/>
  <c r="BZ71" i="155"/>
  <c r="BY71" i="155"/>
  <c r="BX71" i="155"/>
  <c r="BW71" i="155"/>
  <c r="BV71" i="155"/>
  <c r="BU71" i="155"/>
  <c r="BT71" i="155"/>
  <c r="BS71" i="155"/>
  <c r="BR71" i="155"/>
  <c r="BQ71" i="155"/>
  <c r="U70" i="81" s="1"/>
  <c r="AG71" i="155"/>
  <c r="AF71" i="155"/>
  <c r="V71" i="155"/>
  <c r="CD71" i="155" s="1"/>
  <c r="BZ70" i="155"/>
  <c r="BY70" i="155"/>
  <c r="BX70" i="155"/>
  <c r="BW70" i="155"/>
  <c r="BV70" i="155"/>
  <c r="BU70" i="155"/>
  <c r="BT70" i="155"/>
  <c r="BS70" i="155"/>
  <c r="BR70" i="155"/>
  <c r="BQ70" i="155"/>
  <c r="AT70" i="155"/>
  <c r="CA70" i="155" s="1"/>
  <c r="BZ69" i="155"/>
  <c r="BY69" i="155"/>
  <c r="BX69" i="155"/>
  <c r="BW69" i="155"/>
  <c r="BV69" i="155"/>
  <c r="BU69" i="155"/>
  <c r="BT69" i="155"/>
  <c r="BS69" i="155"/>
  <c r="BR69" i="155"/>
  <c r="BQ69" i="155"/>
  <c r="U68" i="81" s="1"/>
  <c r="AT69" i="155"/>
  <c r="CA69" i="155" s="1"/>
  <c r="BP67" i="155"/>
  <c r="BO67" i="155"/>
  <c r="BN67" i="155"/>
  <c r="BM67" i="155"/>
  <c r="BL67" i="155"/>
  <c r="BK67" i="155"/>
  <c r="BJ67" i="155"/>
  <c r="BI67" i="155"/>
  <c r="BH67" i="155"/>
  <c r="BG67" i="155"/>
  <c r="BF67" i="155"/>
  <c r="BE67" i="155"/>
  <c r="BD67" i="155"/>
  <c r="BC67" i="155"/>
  <c r="BB67" i="155"/>
  <c r="BA67" i="155"/>
  <c r="AZ67" i="155"/>
  <c r="AY67" i="155"/>
  <c r="AX67" i="155"/>
  <c r="AW67" i="155"/>
  <c r="AV67" i="155"/>
  <c r="AU67" i="155"/>
  <c r="AS67" i="155"/>
  <c r="AR67" i="155"/>
  <c r="AQ67" i="155"/>
  <c r="AP67" i="155"/>
  <c r="AO67" i="155"/>
  <c r="AN67" i="155"/>
  <c r="AM67" i="155"/>
  <c r="AL67" i="155"/>
  <c r="AK67" i="155"/>
  <c r="AJ67" i="155"/>
  <c r="AE67" i="155"/>
  <c r="AD67" i="155"/>
  <c r="AC67" i="155"/>
  <c r="AB67" i="155"/>
  <c r="AA67" i="155"/>
  <c r="Z67" i="155"/>
  <c r="Y67" i="155"/>
  <c r="X67" i="155"/>
  <c r="W67" i="155"/>
  <c r="U67" i="155"/>
  <c r="T67" i="155"/>
  <c r="S67" i="155"/>
  <c r="R67" i="155"/>
  <c r="Q67" i="155"/>
  <c r="P67" i="155"/>
  <c r="O67" i="155"/>
  <c r="N67" i="155"/>
  <c r="M67" i="155"/>
  <c r="L67" i="155"/>
  <c r="I67" i="155"/>
  <c r="H67" i="155"/>
  <c r="G67" i="155"/>
  <c r="F67" i="155"/>
  <c r="D67" i="155"/>
  <c r="C67" i="155"/>
  <c r="E67" i="155" s="1"/>
  <c r="CA66" i="155"/>
  <c r="BZ66" i="155"/>
  <c r="BY66" i="155"/>
  <c r="BX66" i="155"/>
  <c r="BW66" i="155"/>
  <c r="BV66" i="155"/>
  <c r="BU66" i="155"/>
  <c r="BT66" i="155"/>
  <c r="BS66" i="155"/>
  <c r="BR66" i="155"/>
  <c r="BQ66" i="155"/>
  <c r="U65" i="81" s="1"/>
  <c r="AG66" i="155"/>
  <c r="AF66" i="155"/>
  <c r="V66" i="155"/>
  <c r="CD66" i="155" s="1"/>
  <c r="K66" i="155"/>
  <c r="CA65" i="155"/>
  <c r="BZ65" i="155"/>
  <c r="BY65" i="155"/>
  <c r="BX65" i="155"/>
  <c r="BW65" i="155"/>
  <c r="BV65" i="155"/>
  <c r="BU65" i="155"/>
  <c r="BT65" i="155"/>
  <c r="BS65" i="155"/>
  <c r="BR65" i="155"/>
  <c r="BQ65" i="155"/>
  <c r="U63" i="81" s="1"/>
  <c r="AG65" i="155"/>
  <c r="AF65" i="155"/>
  <c r="V65" i="155"/>
  <c r="CD65" i="155" s="1"/>
  <c r="K65" i="155"/>
  <c r="BZ64" i="155"/>
  <c r="BY64" i="155"/>
  <c r="BX64" i="155"/>
  <c r="BW64" i="155"/>
  <c r="BV64" i="155"/>
  <c r="BU64" i="155"/>
  <c r="BT64" i="155"/>
  <c r="BS64" i="155"/>
  <c r="BR64" i="155"/>
  <c r="BQ64" i="155"/>
  <c r="U62" i="81" s="1"/>
  <c r="AT64" i="155"/>
  <c r="CA64" i="155" s="1"/>
  <c r="BP63" i="155"/>
  <c r="BO63" i="155"/>
  <c r="BN63" i="155"/>
  <c r="BM63" i="155"/>
  <c r="BL63" i="155"/>
  <c r="BK63" i="155"/>
  <c r="BJ63" i="155"/>
  <c r="BI63" i="155"/>
  <c r="BH63" i="155"/>
  <c r="BG63" i="155"/>
  <c r="BF63" i="155"/>
  <c r="BE63" i="155"/>
  <c r="BD63" i="155"/>
  <c r="BC63" i="155"/>
  <c r="BB63" i="155"/>
  <c r="BA63" i="155"/>
  <c r="AZ63" i="155"/>
  <c r="AY63" i="155"/>
  <c r="AX63" i="155"/>
  <c r="AW63" i="155"/>
  <c r="AV63" i="155"/>
  <c r="AU63" i="155"/>
  <c r="AS63" i="155"/>
  <c r="AR63" i="155"/>
  <c r="AQ63" i="155"/>
  <c r="AP63" i="155"/>
  <c r="AO63" i="155"/>
  <c r="AN63" i="155"/>
  <c r="AM63" i="155"/>
  <c r="AL63" i="155"/>
  <c r="AK63" i="155"/>
  <c r="AJ63" i="155"/>
  <c r="AE63" i="155"/>
  <c r="AD63" i="155"/>
  <c r="AC63" i="155"/>
  <c r="AB63" i="155"/>
  <c r="AA63" i="155"/>
  <c r="Z63" i="155"/>
  <c r="Y63" i="155"/>
  <c r="X63" i="155"/>
  <c r="W63" i="155"/>
  <c r="U63" i="155"/>
  <c r="T63" i="155"/>
  <c r="S63" i="155"/>
  <c r="R63" i="155"/>
  <c r="Q63" i="155"/>
  <c r="P63" i="155"/>
  <c r="O63" i="155"/>
  <c r="N63" i="155"/>
  <c r="M63" i="155"/>
  <c r="L63" i="155"/>
  <c r="I63" i="155"/>
  <c r="H63" i="155"/>
  <c r="G63" i="155"/>
  <c r="F63" i="155"/>
  <c r="D63" i="155"/>
  <c r="C63" i="155"/>
  <c r="CA62" i="155"/>
  <c r="BZ62" i="155"/>
  <c r="BY62" i="155"/>
  <c r="BX62" i="155"/>
  <c r="BW62" i="155"/>
  <c r="BV62" i="155"/>
  <c r="BU62" i="155"/>
  <c r="BT62" i="155"/>
  <c r="BS62" i="155"/>
  <c r="BR62" i="155"/>
  <c r="BQ62" i="155"/>
  <c r="U60" i="81" s="1"/>
  <c r="AG62" i="155"/>
  <c r="AF62" i="155"/>
  <c r="V62" i="155"/>
  <c r="CD62" i="155" s="1"/>
  <c r="K62" i="155"/>
  <c r="CA61" i="155"/>
  <c r="BZ61" i="155"/>
  <c r="BY61" i="155"/>
  <c r="BX61" i="155"/>
  <c r="BW61" i="155"/>
  <c r="BV61" i="155"/>
  <c r="BU61" i="155"/>
  <c r="BT61" i="155"/>
  <c r="BS61" i="155"/>
  <c r="BR61" i="155"/>
  <c r="BQ61" i="155"/>
  <c r="U59" i="81" s="1"/>
  <c r="AG61" i="155"/>
  <c r="AF61" i="155"/>
  <c r="V61" i="155"/>
  <c r="CD61" i="155" s="1"/>
  <c r="K61" i="155"/>
  <c r="BZ60" i="155"/>
  <c r="BY60" i="155"/>
  <c r="BX60" i="155"/>
  <c r="BW60" i="155"/>
  <c r="BV60" i="155"/>
  <c r="BU60" i="155"/>
  <c r="BT60" i="155"/>
  <c r="BS60" i="155"/>
  <c r="BR60" i="155"/>
  <c r="BQ60" i="155"/>
  <c r="U58" i="81" s="1"/>
  <c r="AT60" i="155"/>
  <c r="CA60" i="155" s="1"/>
  <c r="CA59" i="155"/>
  <c r="BZ59" i="155"/>
  <c r="BY59" i="155"/>
  <c r="BX59" i="155"/>
  <c r="BW59" i="155"/>
  <c r="BV59" i="155"/>
  <c r="BU59" i="155"/>
  <c r="BT59" i="155"/>
  <c r="BS59" i="155"/>
  <c r="BR59" i="155"/>
  <c r="BQ59" i="155"/>
  <c r="AG59" i="155"/>
  <c r="AF59" i="155"/>
  <c r="V59" i="155"/>
  <c r="CD59" i="155" s="1"/>
  <c r="K59" i="155"/>
  <c r="BP58" i="155"/>
  <c r="BO58" i="155"/>
  <c r="BN58" i="155"/>
  <c r="BM58" i="155"/>
  <c r="BL58" i="155"/>
  <c r="BK58" i="155"/>
  <c r="BJ58" i="155"/>
  <c r="BI58" i="155"/>
  <c r="BH58" i="155"/>
  <c r="BG58" i="155"/>
  <c r="BF58" i="155"/>
  <c r="BE58" i="155"/>
  <c r="BD58" i="155"/>
  <c r="BC58" i="155"/>
  <c r="BB58" i="155"/>
  <c r="BA58" i="155"/>
  <c r="AZ58" i="155"/>
  <c r="AY58" i="155"/>
  <c r="AX58" i="155"/>
  <c r="AW58" i="155"/>
  <c r="AV58" i="155"/>
  <c r="AU58" i="155"/>
  <c r="AS58" i="155"/>
  <c r="AR58" i="155"/>
  <c r="AQ58" i="155"/>
  <c r="AP58" i="155"/>
  <c r="AO58" i="155"/>
  <c r="AN58" i="155"/>
  <c r="AM58" i="155"/>
  <c r="AL58" i="155"/>
  <c r="AK58" i="155"/>
  <c r="AE58" i="155"/>
  <c r="AD58" i="155"/>
  <c r="AC58" i="155"/>
  <c r="AB58" i="155"/>
  <c r="AA58" i="155"/>
  <c r="Z58" i="155"/>
  <c r="Y58" i="155"/>
  <c r="X58" i="155"/>
  <c r="W58" i="155"/>
  <c r="U58" i="155"/>
  <c r="T58" i="155"/>
  <c r="S58" i="155"/>
  <c r="R58" i="155"/>
  <c r="Q58" i="155"/>
  <c r="P58" i="155"/>
  <c r="O58" i="155"/>
  <c r="N58" i="155"/>
  <c r="M58" i="155"/>
  <c r="L58" i="155"/>
  <c r="I58" i="155"/>
  <c r="H58" i="155"/>
  <c r="G58" i="155"/>
  <c r="F58" i="155"/>
  <c r="D58" i="155"/>
  <c r="C58" i="155"/>
  <c r="CA57" i="155"/>
  <c r="BZ57" i="155"/>
  <c r="BY57" i="155"/>
  <c r="BX57" i="155"/>
  <c r="BW57" i="155"/>
  <c r="BV57" i="155"/>
  <c r="BU57" i="155"/>
  <c r="BT57" i="155"/>
  <c r="BS57" i="155"/>
  <c r="BR57" i="155"/>
  <c r="BQ57" i="155"/>
  <c r="U55" i="81" s="1"/>
  <c r="AG57" i="155"/>
  <c r="AF57" i="155"/>
  <c r="V57" i="155"/>
  <c r="CD57" i="155" s="1"/>
  <c r="K57" i="155"/>
  <c r="CA56" i="155"/>
  <c r="BZ56" i="155"/>
  <c r="BY56" i="155"/>
  <c r="BX56" i="155"/>
  <c r="BW56" i="155"/>
  <c r="BV56" i="155"/>
  <c r="BU56" i="155"/>
  <c r="BT56" i="155"/>
  <c r="BS56" i="155"/>
  <c r="BR56" i="155"/>
  <c r="BQ56" i="155"/>
  <c r="AG56" i="155"/>
  <c r="AF56" i="155"/>
  <c r="V56" i="155"/>
  <c r="CD56" i="155" s="1"/>
  <c r="K56" i="155"/>
  <c r="CA55" i="155"/>
  <c r="BZ55" i="155"/>
  <c r="BY55" i="155"/>
  <c r="BX55" i="155"/>
  <c r="BW55" i="155"/>
  <c r="BV55" i="155"/>
  <c r="BU55" i="155"/>
  <c r="BT55" i="155"/>
  <c r="BS55" i="155"/>
  <c r="BR55" i="155"/>
  <c r="BQ55" i="155"/>
  <c r="U53" i="81" s="1"/>
  <c r="AG55" i="155"/>
  <c r="AF55" i="155"/>
  <c r="V55" i="155"/>
  <c r="CD55" i="155" s="1"/>
  <c r="K55" i="155"/>
  <c r="CA54" i="155"/>
  <c r="BZ54" i="155"/>
  <c r="BY54" i="155"/>
  <c r="BX54" i="155"/>
  <c r="BW54" i="155"/>
  <c r="BV54" i="155"/>
  <c r="BU54" i="155"/>
  <c r="BT54" i="155"/>
  <c r="BS54" i="155"/>
  <c r="BR54" i="155"/>
  <c r="BQ54" i="155"/>
  <c r="U52" i="81" s="1"/>
  <c r="AG54" i="155"/>
  <c r="AF54" i="155"/>
  <c r="V54" i="155"/>
  <c r="CD54" i="155" s="1"/>
  <c r="K54" i="155"/>
  <c r="CA53" i="155"/>
  <c r="BZ53" i="155"/>
  <c r="BY53" i="155"/>
  <c r="BX53" i="155"/>
  <c r="BW53" i="155"/>
  <c r="BV53" i="155"/>
  <c r="BU53" i="155"/>
  <c r="BT53" i="155"/>
  <c r="BS53" i="155"/>
  <c r="BR53" i="155"/>
  <c r="BQ53" i="155"/>
  <c r="U51" i="81" s="1"/>
  <c r="AG53" i="155"/>
  <c r="AF53" i="155"/>
  <c r="V53" i="155"/>
  <c r="CD53" i="155" s="1"/>
  <c r="K53" i="155"/>
  <c r="CA52" i="155"/>
  <c r="BZ52" i="155"/>
  <c r="BY52" i="155"/>
  <c r="BX52" i="155"/>
  <c r="BW52" i="155"/>
  <c r="BV52" i="155"/>
  <c r="BU52" i="155"/>
  <c r="BT52" i="155"/>
  <c r="BS52" i="155"/>
  <c r="BR52" i="155"/>
  <c r="BQ52" i="155"/>
  <c r="U50" i="81" s="1"/>
  <c r="AG52" i="155"/>
  <c r="AF52" i="155"/>
  <c r="V52" i="155"/>
  <c r="CD52" i="155" s="1"/>
  <c r="K52" i="155"/>
  <c r="CA51" i="155"/>
  <c r="BZ51" i="155"/>
  <c r="BY51" i="155"/>
  <c r="BX51" i="155"/>
  <c r="BW51" i="155"/>
  <c r="BV51" i="155"/>
  <c r="BU51" i="155"/>
  <c r="BT51" i="155"/>
  <c r="BS51" i="155"/>
  <c r="BR51" i="155"/>
  <c r="BQ51" i="155"/>
  <c r="U49" i="81" s="1"/>
  <c r="AG51" i="155"/>
  <c r="AF51" i="155"/>
  <c r="V51" i="155"/>
  <c r="CD51" i="155" s="1"/>
  <c r="K51" i="155"/>
  <c r="CA50" i="155"/>
  <c r="BZ50" i="155"/>
  <c r="BY50" i="155"/>
  <c r="BX50" i="155"/>
  <c r="BW50" i="155"/>
  <c r="BV50" i="155"/>
  <c r="BU50" i="155"/>
  <c r="BT50" i="155"/>
  <c r="BS50" i="155"/>
  <c r="BR50" i="155"/>
  <c r="BQ50" i="155"/>
  <c r="U48" i="81" s="1"/>
  <c r="AG50" i="155"/>
  <c r="AF50" i="155"/>
  <c r="V50" i="155"/>
  <c r="CD50" i="155" s="1"/>
  <c r="K50" i="155"/>
  <c r="CA49" i="155"/>
  <c r="BZ49" i="155"/>
  <c r="BY49" i="155"/>
  <c r="BX49" i="155"/>
  <c r="BW49" i="155"/>
  <c r="BV49" i="155"/>
  <c r="BU49" i="155"/>
  <c r="BT49" i="155"/>
  <c r="BS49" i="155"/>
  <c r="BR49" i="155"/>
  <c r="BQ49" i="155"/>
  <c r="U47" i="81" s="1"/>
  <c r="AG49" i="155"/>
  <c r="AF49" i="155"/>
  <c r="V49" i="155"/>
  <c r="CD49" i="155" s="1"/>
  <c r="K49" i="155"/>
  <c r="CA48" i="155"/>
  <c r="BZ48" i="155"/>
  <c r="BY48" i="155"/>
  <c r="BX48" i="155"/>
  <c r="BW48" i="155"/>
  <c r="BV48" i="155"/>
  <c r="BU48" i="155"/>
  <c r="BT48" i="155"/>
  <c r="BS48" i="155"/>
  <c r="BR48" i="155"/>
  <c r="BQ48" i="155"/>
  <c r="U46" i="81" s="1"/>
  <c r="AG48" i="155"/>
  <c r="AF48" i="155"/>
  <c r="V48" i="155"/>
  <c r="CD48" i="155" s="1"/>
  <c r="K48" i="155"/>
  <c r="CA47" i="155"/>
  <c r="BZ47" i="155"/>
  <c r="BY47" i="155"/>
  <c r="BX47" i="155"/>
  <c r="BW47" i="155"/>
  <c r="BV47" i="155"/>
  <c r="BU47" i="155"/>
  <c r="BT47" i="155"/>
  <c r="BS47" i="155"/>
  <c r="BR47" i="155"/>
  <c r="BQ47" i="155"/>
  <c r="AG47" i="155"/>
  <c r="V47" i="155"/>
  <c r="CD47" i="155" s="1"/>
  <c r="K47" i="155"/>
  <c r="CA46" i="155"/>
  <c r="BZ46" i="155"/>
  <c r="BY46" i="155"/>
  <c r="BX46" i="155"/>
  <c r="BW46" i="155"/>
  <c r="BV46" i="155"/>
  <c r="BU46" i="155"/>
  <c r="BT46" i="155"/>
  <c r="BS46" i="155"/>
  <c r="BR46" i="155"/>
  <c r="BQ46" i="155"/>
  <c r="U44" i="81" s="1"/>
  <c r="AG46" i="155"/>
  <c r="AF46" i="155"/>
  <c r="V46" i="155"/>
  <c r="CD46" i="155" s="1"/>
  <c r="BZ45" i="155"/>
  <c r="BY45" i="155"/>
  <c r="BX45" i="155"/>
  <c r="BW45" i="155"/>
  <c r="BV45" i="155"/>
  <c r="BU45" i="155"/>
  <c r="BT45" i="155"/>
  <c r="BS45" i="155"/>
  <c r="BR45" i="155"/>
  <c r="BQ45" i="155"/>
  <c r="U43" i="81" s="1"/>
  <c r="AT45" i="155"/>
  <c r="CA45" i="155" s="1"/>
  <c r="J45" i="155"/>
  <c r="BP44" i="155"/>
  <c r="BO44" i="155"/>
  <c r="BN44" i="155"/>
  <c r="BM44" i="155"/>
  <c r="BL44" i="155"/>
  <c r="BK44" i="155"/>
  <c r="BJ44" i="155"/>
  <c r="BI44" i="155"/>
  <c r="BH44" i="155"/>
  <c r="BG44" i="155"/>
  <c r="BF44" i="155"/>
  <c r="BE44" i="155"/>
  <c r="BD44" i="155"/>
  <c r="BC44" i="155"/>
  <c r="BB44" i="155"/>
  <c r="BA44" i="155"/>
  <c r="AZ44" i="155"/>
  <c r="AY44" i="155"/>
  <c r="AX44" i="155"/>
  <c r="AW44" i="155"/>
  <c r="AV44" i="155"/>
  <c r="AU44" i="155"/>
  <c r="AS44" i="155"/>
  <c r="AR44" i="155"/>
  <c r="AQ44" i="155"/>
  <c r="AP44" i="155"/>
  <c r="AO44" i="155"/>
  <c r="AN44" i="155"/>
  <c r="AM44" i="155"/>
  <c r="AL44" i="155"/>
  <c r="AK44" i="155"/>
  <c r="AJ44" i="155"/>
  <c r="AE44" i="155"/>
  <c r="AD44" i="155"/>
  <c r="AC44" i="155"/>
  <c r="AB44" i="155"/>
  <c r="AA44" i="155"/>
  <c r="Z44" i="155"/>
  <c r="Y44" i="155"/>
  <c r="X44" i="155"/>
  <c r="W44" i="155"/>
  <c r="U44" i="155"/>
  <c r="T44" i="155"/>
  <c r="S44" i="155"/>
  <c r="R44" i="155"/>
  <c r="Q44" i="155"/>
  <c r="P44" i="155"/>
  <c r="O44" i="155"/>
  <c r="N44" i="155"/>
  <c r="M44" i="155"/>
  <c r="L44" i="155"/>
  <c r="J44" i="155"/>
  <c r="I44" i="155"/>
  <c r="H44" i="155"/>
  <c r="G44" i="155"/>
  <c r="F44" i="155"/>
  <c r="CA43" i="155"/>
  <c r="BZ43" i="155"/>
  <c r="BY43" i="155"/>
  <c r="BX43" i="155"/>
  <c r="BW43" i="155"/>
  <c r="BV43" i="155"/>
  <c r="BU43" i="155"/>
  <c r="BT43" i="155"/>
  <c r="BS43" i="155"/>
  <c r="BR43" i="155"/>
  <c r="BQ43" i="155"/>
  <c r="AG43" i="155"/>
  <c r="AF43" i="155"/>
  <c r="V43" i="155"/>
  <c r="CD43" i="155" s="1"/>
  <c r="K43" i="155"/>
  <c r="CA42" i="155"/>
  <c r="BZ42" i="155"/>
  <c r="BY42" i="155"/>
  <c r="BX42" i="155"/>
  <c r="BW42" i="155"/>
  <c r="BV42" i="155"/>
  <c r="BU42" i="155"/>
  <c r="BT42" i="155"/>
  <c r="BS42" i="155"/>
  <c r="BR42" i="155"/>
  <c r="BQ42" i="155"/>
  <c r="AG42" i="155"/>
  <c r="AF42" i="155"/>
  <c r="V42" i="155"/>
  <c r="CD42" i="155" s="1"/>
  <c r="BZ41" i="155"/>
  <c r="BY41" i="155"/>
  <c r="BX41" i="155"/>
  <c r="BW41" i="155"/>
  <c r="BV41" i="155"/>
  <c r="BU41" i="155"/>
  <c r="BT41" i="155"/>
  <c r="BS41" i="155"/>
  <c r="BR41" i="155"/>
  <c r="BQ41" i="155"/>
  <c r="AT41" i="155"/>
  <c r="CA41" i="155" s="1"/>
  <c r="BZ40" i="155"/>
  <c r="BY40" i="155"/>
  <c r="BX40" i="155"/>
  <c r="BW40" i="155"/>
  <c r="BV40" i="155"/>
  <c r="BU40" i="155"/>
  <c r="BT40" i="155"/>
  <c r="BS40" i="155"/>
  <c r="BR40" i="155"/>
  <c r="BQ40" i="155"/>
  <c r="AT40" i="155"/>
  <c r="CA40" i="155" s="1"/>
  <c r="CA39" i="155"/>
  <c r="BZ39" i="155"/>
  <c r="BY39" i="155"/>
  <c r="BX39" i="155"/>
  <c r="BW39" i="155"/>
  <c r="BV39" i="155"/>
  <c r="BU39" i="155"/>
  <c r="BT39" i="155"/>
  <c r="BS39" i="155"/>
  <c r="BR39" i="155"/>
  <c r="BQ39" i="155"/>
  <c r="U37" i="81" s="1"/>
  <c r="AG39" i="155"/>
  <c r="AF39" i="155"/>
  <c r="V39" i="155"/>
  <c r="CD39" i="155" s="1"/>
  <c r="N37" i="155"/>
  <c r="CA35" i="155"/>
  <c r="L18" i="164" s="1"/>
  <c r="BZ35" i="155"/>
  <c r="BY35" i="155"/>
  <c r="BX35" i="155"/>
  <c r="BW35" i="155"/>
  <c r="BV35" i="155"/>
  <c r="BU35" i="155"/>
  <c r="BT35" i="155"/>
  <c r="BS35" i="155"/>
  <c r="BR35" i="155"/>
  <c r="BQ35" i="155"/>
  <c r="U34" i="81" s="1"/>
  <c r="AG35" i="155"/>
  <c r="AF35" i="155"/>
  <c r="V35" i="155"/>
  <c r="K35" i="155"/>
  <c r="BP34" i="155"/>
  <c r="BO34" i="155"/>
  <c r="BN34" i="155"/>
  <c r="BM34" i="155"/>
  <c r="BL34" i="155"/>
  <c r="BK34" i="155"/>
  <c r="BJ34" i="155"/>
  <c r="BI34" i="155"/>
  <c r="BH34" i="155"/>
  <c r="BG34" i="155"/>
  <c r="BF34" i="155"/>
  <c r="BE34" i="155"/>
  <c r="BD34" i="155"/>
  <c r="BC34" i="155"/>
  <c r="BB34" i="155"/>
  <c r="BA34" i="155"/>
  <c r="AZ34" i="155"/>
  <c r="AY34" i="155"/>
  <c r="AX34" i="155"/>
  <c r="AW34" i="155"/>
  <c r="AV34" i="155"/>
  <c r="AU34" i="155"/>
  <c r="AS34" i="155"/>
  <c r="AR34" i="155"/>
  <c r="AQ34" i="155"/>
  <c r="AP34" i="155"/>
  <c r="AO34" i="155"/>
  <c r="AN34" i="155"/>
  <c r="AM34" i="155"/>
  <c r="AL34" i="155"/>
  <c r="AK34" i="155"/>
  <c r="AJ34" i="155"/>
  <c r="AE34" i="155"/>
  <c r="AD34" i="155"/>
  <c r="AC34" i="155"/>
  <c r="AB34" i="155"/>
  <c r="AA34" i="155"/>
  <c r="Z34" i="155"/>
  <c r="Y34" i="155"/>
  <c r="X34" i="155"/>
  <c r="W34" i="155"/>
  <c r="U34" i="155"/>
  <c r="T34" i="155"/>
  <c r="S34" i="155"/>
  <c r="R34" i="155"/>
  <c r="Q34" i="155"/>
  <c r="P34" i="155"/>
  <c r="M34" i="155"/>
  <c r="L34" i="155"/>
  <c r="I34" i="155"/>
  <c r="H34" i="155"/>
  <c r="G34" i="155"/>
  <c r="F34" i="155"/>
  <c r="D34" i="155"/>
  <c r="C34" i="155"/>
  <c r="CA33" i="155"/>
  <c r="BZ33" i="155"/>
  <c r="BY33" i="155"/>
  <c r="BX33" i="155"/>
  <c r="BW33" i="155"/>
  <c r="BV33" i="155"/>
  <c r="BU33" i="155"/>
  <c r="BT33" i="155"/>
  <c r="BS33" i="155"/>
  <c r="BR33" i="155"/>
  <c r="BQ33" i="155"/>
  <c r="AG33" i="155"/>
  <c r="AF33" i="155"/>
  <c r="V33" i="155"/>
  <c r="CD33" i="155" s="1"/>
  <c r="CA32" i="155"/>
  <c r="BZ32" i="155"/>
  <c r="BY32" i="155"/>
  <c r="BX32" i="155"/>
  <c r="BW32" i="155"/>
  <c r="BV32" i="155"/>
  <c r="BU32" i="155"/>
  <c r="BT32" i="155"/>
  <c r="BS32" i="155"/>
  <c r="BR32" i="155"/>
  <c r="BQ32" i="155"/>
  <c r="U31" i="81" s="1"/>
  <c r="AG32" i="155"/>
  <c r="AF32" i="155"/>
  <c r="V32" i="155"/>
  <c r="CD32" i="155" s="1"/>
  <c r="K32" i="155"/>
  <c r="CA31" i="155"/>
  <c r="BZ31" i="155"/>
  <c r="BY31" i="155"/>
  <c r="BX31" i="155"/>
  <c r="BW31" i="155"/>
  <c r="BV31" i="155"/>
  <c r="BU31" i="155"/>
  <c r="BT31" i="155"/>
  <c r="BS31" i="155"/>
  <c r="BR31" i="155"/>
  <c r="BQ31" i="155"/>
  <c r="U30" i="81" s="1"/>
  <c r="AG31" i="155"/>
  <c r="AF31" i="155"/>
  <c r="V31" i="155"/>
  <c r="CD31" i="155" s="1"/>
  <c r="K31" i="155"/>
  <c r="CA30" i="155"/>
  <c r="BZ30" i="155"/>
  <c r="BY30" i="155"/>
  <c r="BX30" i="155"/>
  <c r="BW30" i="155"/>
  <c r="BV30" i="155"/>
  <c r="BU30" i="155"/>
  <c r="BT30" i="155"/>
  <c r="BS30" i="155"/>
  <c r="BR30" i="155"/>
  <c r="BQ30" i="155"/>
  <c r="U29" i="81" s="1"/>
  <c r="AG30" i="155"/>
  <c r="AF30" i="155"/>
  <c r="V30" i="155"/>
  <c r="CD30" i="155" s="1"/>
  <c r="K30" i="155"/>
  <c r="CA29" i="155"/>
  <c r="BZ29" i="155"/>
  <c r="BY29" i="155"/>
  <c r="BX29" i="155"/>
  <c r="BW29" i="155"/>
  <c r="BV29" i="155"/>
  <c r="BU29" i="155"/>
  <c r="BT29" i="155"/>
  <c r="BS29" i="155"/>
  <c r="BR29" i="155"/>
  <c r="BQ29" i="155"/>
  <c r="U28" i="81" s="1"/>
  <c r="AG29" i="155"/>
  <c r="AF29" i="155"/>
  <c r="V29" i="155"/>
  <c r="CD29" i="155" s="1"/>
  <c r="K29" i="155"/>
  <c r="CA28" i="155"/>
  <c r="BZ28" i="155"/>
  <c r="BY28" i="155"/>
  <c r="BX28" i="155"/>
  <c r="BW28" i="155"/>
  <c r="BV28" i="155"/>
  <c r="BU28" i="155"/>
  <c r="BT28" i="155"/>
  <c r="BS28" i="155"/>
  <c r="BR28" i="155"/>
  <c r="BQ28" i="155"/>
  <c r="AG28" i="155"/>
  <c r="AF28" i="155"/>
  <c r="V28" i="155"/>
  <c r="CD28" i="155" s="1"/>
  <c r="K28" i="155"/>
  <c r="CA27" i="155"/>
  <c r="BZ27" i="155"/>
  <c r="BY27" i="155"/>
  <c r="BX27" i="155"/>
  <c r="BW27" i="155"/>
  <c r="BV27" i="155"/>
  <c r="BU27" i="155"/>
  <c r="BT27" i="155"/>
  <c r="BS27" i="155"/>
  <c r="BR27" i="155"/>
  <c r="BQ27" i="155"/>
  <c r="U26" i="81" s="1"/>
  <c r="AG27" i="155"/>
  <c r="AF27" i="155"/>
  <c r="V27" i="155"/>
  <c r="CD27" i="155" s="1"/>
  <c r="K27" i="155"/>
  <c r="CA26" i="155"/>
  <c r="BZ26" i="155"/>
  <c r="BY26" i="155"/>
  <c r="BX26" i="155"/>
  <c r="BW26" i="155"/>
  <c r="BV26" i="155"/>
  <c r="BU26" i="155"/>
  <c r="BT26" i="155"/>
  <c r="BS26" i="155"/>
  <c r="BR26" i="155"/>
  <c r="BQ26" i="155"/>
  <c r="U25" i="81" s="1"/>
  <c r="AG26" i="155"/>
  <c r="AF26" i="155"/>
  <c r="V26" i="155"/>
  <c r="CD26" i="155" s="1"/>
  <c r="K26" i="155"/>
  <c r="CA25" i="155"/>
  <c r="BZ25" i="155"/>
  <c r="BY25" i="155"/>
  <c r="BX25" i="155"/>
  <c r="BW25" i="155"/>
  <c r="BV25" i="155"/>
  <c r="BU25" i="155"/>
  <c r="BT25" i="155"/>
  <c r="BS25" i="155"/>
  <c r="BR25" i="155"/>
  <c r="BQ25" i="155"/>
  <c r="U24" i="81" s="1"/>
  <c r="AG25" i="155"/>
  <c r="AF25" i="155"/>
  <c r="V25" i="155"/>
  <c r="CD25" i="155" s="1"/>
  <c r="K25" i="155"/>
  <c r="CA24" i="155"/>
  <c r="BZ24" i="155"/>
  <c r="BY24" i="155"/>
  <c r="BX24" i="155"/>
  <c r="BW24" i="155"/>
  <c r="BV24" i="155"/>
  <c r="BU24" i="155"/>
  <c r="BT24" i="155"/>
  <c r="BS24" i="155"/>
  <c r="BR24" i="155"/>
  <c r="BQ24" i="155"/>
  <c r="AG24" i="155"/>
  <c r="AF24" i="155"/>
  <c r="V24" i="155"/>
  <c r="CD24" i="155" s="1"/>
  <c r="K24" i="155"/>
  <c r="BZ23" i="155"/>
  <c r="BY23" i="155"/>
  <c r="BX23" i="155"/>
  <c r="BW23" i="155"/>
  <c r="BV23" i="155"/>
  <c r="BU23" i="155"/>
  <c r="BT23" i="155"/>
  <c r="BS23" i="155"/>
  <c r="BR23" i="155"/>
  <c r="BQ23" i="155"/>
  <c r="U22" i="81" s="1"/>
  <c r="AT23" i="155"/>
  <c r="CA23" i="155" s="1"/>
  <c r="CA22" i="155"/>
  <c r="L16" i="164" s="1"/>
  <c r="BZ22" i="155"/>
  <c r="BY22" i="155"/>
  <c r="BX22" i="155"/>
  <c r="BW22" i="155"/>
  <c r="BV22" i="155"/>
  <c r="BU22" i="155"/>
  <c r="BT22" i="155"/>
  <c r="BS22" i="155"/>
  <c r="BR22" i="155"/>
  <c r="BQ22" i="155"/>
  <c r="AG22" i="155"/>
  <c r="AF22" i="155"/>
  <c r="V22" i="155"/>
  <c r="K22" i="155"/>
  <c r="BP21" i="155"/>
  <c r="BO21" i="155"/>
  <c r="BN21" i="155"/>
  <c r="BM21" i="155"/>
  <c r="BL21" i="155"/>
  <c r="BK21" i="155"/>
  <c r="BJ21" i="155"/>
  <c r="BI21" i="155"/>
  <c r="BH21" i="155"/>
  <c r="BG21" i="155"/>
  <c r="BF21" i="155"/>
  <c r="BE21" i="155"/>
  <c r="BD21" i="155"/>
  <c r="BC21" i="155"/>
  <c r="BB21" i="155"/>
  <c r="BA21" i="155"/>
  <c r="AZ21" i="155"/>
  <c r="AY21" i="155"/>
  <c r="AX21" i="155"/>
  <c r="AW21" i="155"/>
  <c r="AV21" i="155"/>
  <c r="AU21" i="155"/>
  <c r="AT21" i="155"/>
  <c r="J15" i="164" s="1"/>
  <c r="AS21" i="155"/>
  <c r="AR21" i="155"/>
  <c r="AQ21" i="155"/>
  <c r="AP21" i="155"/>
  <c r="AO21" i="155"/>
  <c r="AN21" i="155"/>
  <c r="AM21" i="155"/>
  <c r="AL21" i="155"/>
  <c r="AK21" i="155"/>
  <c r="AJ21" i="155"/>
  <c r="AE21" i="155"/>
  <c r="AD21" i="155"/>
  <c r="AC21" i="155"/>
  <c r="AB21" i="155"/>
  <c r="AA21" i="155"/>
  <c r="Z21" i="155"/>
  <c r="Y21" i="155"/>
  <c r="X21" i="155"/>
  <c r="W21" i="155"/>
  <c r="U21" i="155"/>
  <c r="T21" i="155"/>
  <c r="S21" i="155"/>
  <c r="R21" i="155"/>
  <c r="Q21" i="155"/>
  <c r="P21" i="155"/>
  <c r="O21" i="155"/>
  <c r="M21" i="155"/>
  <c r="L21" i="155"/>
  <c r="J21" i="155"/>
  <c r="I21" i="155"/>
  <c r="H21" i="155"/>
  <c r="G21" i="155"/>
  <c r="F21" i="155"/>
  <c r="D21" i="155"/>
  <c r="C21" i="155"/>
  <c r="CA20" i="155"/>
  <c r="BZ20" i="155"/>
  <c r="BY20" i="155"/>
  <c r="BX20" i="155"/>
  <c r="BW20" i="155"/>
  <c r="BV20" i="155"/>
  <c r="BU20" i="155"/>
  <c r="BT20" i="155"/>
  <c r="BS20" i="155"/>
  <c r="BR20" i="155"/>
  <c r="BQ20" i="155"/>
  <c r="AG20" i="155"/>
  <c r="AF20" i="155"/>
  <c r="V20" i="155"/>
  <c r="CD20" i="155" s="1"/>
  <c r="K20" i="155"/>
  <c r="CA19" i="155"/>
  <c r="BZ19" i="155"/>
  <c r="BY19" i="155"/>
  <c r="BX19" i="155"/>
  <c r="BW19" i="155"/>
  <c r="BV19" i="155"/>
  <c r="BU19" i="155"/>
  <c r="BT19" i="155"/>
  <c r="BS19" i="155"/>
  <c r="BR19" i="155"/>
  <c r="BQ19" i="155"/>
  <c r="AG19" i="155"/>
  <c r="AF19" i="155"/>
  <c r="V19" i="155"/>
  <c r="CD19" i="155" s="1"/>
  <c r="BZ18" i="155"/>
  <c r="BY18" i="155"/>
  <c r="BX18" i="155"/>
  <c r="BW18" i="155"/>
  <c r="BV18" i="155"/>
  <c r="BU18" i="155"/>
  <c r="BT18" i="155"/>
  <c r="BS18" i="155"/>
  <c r="BR18" i="155"/>
  <c r="BQ18" i="155"/>
  <c r="AT18" i="155"/>
  <c r="CA18" i="155" s="1"/>
  <c r="BP17" i="155"/>
  <c r="BO17" i="155"/>
  <c r="BN17" i="155"/>
  <c r="BM17" i="155"/>
  <c r="BL17" i="155"/>
  <c r="BK17" i="155"/>
  <c r="BJ17" i="155"/>
  <c r="BI17" i="155"/>
  <c r="BH17" i="155"/>
  <c r="BG17" i="155"/>
  <c r="BF17" i="155"/>
  <c r="BE17" i="155"/>
  <c r="BD17" i="155"/>
  <c r="BC17" i="155"/>
  <c r="BB17" i="155"/>
  <c r="BA17" i="155"/>
  <c r="AZ17" i="155"/>
  <c r="AY17" i="155"/>
  <c r="AX17" i="155"/>
  <c r="AW17" i="155"/>
  <c r="AV17" i="155"/>
  <c r="AU17" i="155"/>
  <c r="AS17" i="155"/>
  <c r="AR17" i="155"/>
  <c r="AQ17" i="155"/>
  <c r="AP17" i="155"/>
  <c r="AO17" i="155"/>
  <c r="AN17" i="155"/>
  <c r="AM17" i="155"/>
  <c r="AL17" i="155"/>
  <c r="AK17" i="155"/>
  <c r="AE17" i="155"/>
  <c r="AD17" i="155"/>
  <c r="AC17" i="155"/>
  <c r="AB17" i="155"/>
  <c r="AA17" i="155"/>
  <c r="Z17" i="155"/>
  <c r="Y17" i="155"/>
  <c r="X17" i="155"/>
  <c r="W17" i="155"/>
  <c r="T17" i="155"/>
  <c r="S17" i="155"/>
  <c r="R17" i="155"/>
  <c r="Q17" i="155"/>
  <c r="P17" i="155"/>
  <c r="O17" i="155"/>
  <c r="M17" i="155"/>
  <c r="L17" i="155"/>
  <c r="J17" i="155"/>
  <c r="I17" i="155"/>
  <c r="H17" i="155"/>
  <c r="G17" i="155"/>
  <c r="F17" i="155"/>
  <c r="D17" i="155"/>
  <c r="C17" i="155"/>
  <c r="CA16" i="155"/>
  <c r="BS129" i="152" s="1"/>
  <c r="BZ16" i="155"/>
  <c r="BQ129" i="152" s="1"/>
  <c r="BY16" i="155"/>
  <c r="BP129" i="152" s="1"/>
  <c r="BP135" i="152" s="1"/>
  <c r="U162" i="152" s="1"/>
  <c r="BX16" i="155"/>
  <c r="BO129" i="152" s="1"/>
  <c r="BO135" i="152" s="1"/>
  <c r="T162" i="152" s="1"/>
  <c r="BW16" i="155"/>
  <c r="BN129" i="152" s="1"/>
  <c r="BN135" i="152" s="1"/>
  <c r="S162" i="152" s="1"/>
  <c r="BV16" i="155"/>
  <c r="BM129" i="152" s="1"/>
  <c r="BM135" i="152" s="1"/>
  <c r="R162" i="152" s="1"/>
  <c r="BU16" i="155"/>
  <c r="BL129" i="152" s="1"/>
  <c r="BL135" i="152" s="1"/>
  <c r="Q162" i="152" s="1"/>
  <c r="BT16" i="155"/>
  <c r="BS16" i="155"/>
  <c r="BJ129" i="152" s="1"/>
  <c r="BJ135" i="152" s="1"/>
  <c r="O162" i="152" s="1"/>
  <c r="BR16" i="155"/>
  <c r="BI129" i="152" s="1"/>
  <c r="BQ16" i="155"/>
  <c r="U15" i="81" s="1"/>
  <c r="AG16" i="155"/>
  <c r="AF16" i="155"/>
  <c r="U16" i="155"/>
  <c r="V129" i="152" s="1"/>
  <c r="K16" i="155"/>
  <c r="CA15" i="155"/>
  <c r="BZ15" i="155"/>
  <c r="BY15" i="155"/>
  <c r="BX15" i="155"/>
  <c r="BW15" i="155"/>
  <c r="BV15" i="155"/>
  <c r="BU15" i="155"/>
  <c r="BT15" i="155"/>
  <c r="BS15" i="155"/>
  <c r="BR15" i="155"/>
  <c r="BQ15" i="155"/>
  <c r="U14" i="81" s="1"/>
  <c r="AG15" i="155"/>
  <c r="AF15" i="155"/>
  <c r="V15" i="155"/>
  <c r="K15" i="155"/>
  <c r="BZ14" i="155"/>
  <c r="BY14" i="155"/>
  <c r="BX14" i="155"/>
  <c r="BW14" i="155"/>
  <c r="BV14" i="155"/>
  <c r="BU14" i="155"/>
  <c r="BT14" i="155"/>
  <c r="BS14" i="155"/>
  <c r="BR14" i="155"/>
  <c r="BQ14" i="155"/>
  <c r="U13" i="81" s="1"/>
  <c r="BZ13" i="155"/>
  <c r="BY13" i="155"/>
  <c r="BX13" i="155"/>
  <c r="BW13" i="155"/>
  <c r="BV13" i="155"/>
  <c r="BU13" i="155"/>
  <c r="BT13" i="155"/>
  <c r="BS13" i="155"/>
  <c r="BR13" i="155"/>
  <c r="BQ13" i="155"/>
  <c r="U12" i="81" s="1"/>
  <c r="BP12" i="155"/>
  <c r="BO12" i="155"/>
  <c r="BN12" i="155"/>
  <c r="BM12" i="155"/>
  <c r="BL12" i="155"/>
  <c r="BK12" i="155"/>
  <c r="BJ12" i="155"/>
  <c r="BI12" i="155"/>
  <c r="BH12" i="155"/>
  <c r="BG12" i="155"/>
  <c r="BF12" i="155"/>
  <c r="BE12" i="155"/>
  <c r="BD12" i="155"/>
  <c r="BC12" i="155"/>
  <c r="BB12" i="155"/>
  <c r="BA12" i="155"/>
  <c r="AZ12" i="155"/>
  <c r="AY12" i="155"/>
  <c r="AX12" i="155"/>
  <c r="AW12" i="155"/>
  <c r="AV12" i="155"/>
  <c r="AU12" i="155"/>
  <c r="AT12" i="155"/>
  <c r="AR12" i="155"/>
  <c r="AQ12" i="155"/>
  <c r="AP12" i="155"/>
  <c r="AO12" i="155"/>
  <c r="AN12" i="155"/>
  <c r="AM12" i="155"/>
  <c r="AL12" i="155"/>
  <c r="AK12" i="155"/>
  <c r="AJ12" i="155"/>
  <c r="AE12" i="155"/>
  <c r="AD12" i="155"/>
  <c r="AC12" i="155"/>
  <c r="AB12" i="155"/>
  <c r="AA12" i="155"/>
  <c r="Z12" i="155"/>
  <c r="Y12" i="155"/>
  <c r="X12" i="155"/>
  <c r="W12" i="155"/>
  <c r="T12" i="155"/>
  <c r="S12" i="155"/>
  <c r="R12" i="155"/>
  <c r="Q12" i="155"/>
  <c r="P12" i="155"/>
  <c r="O12" i="155"/>
  <c r="N127" i="152"/>
  <c r="L12" i="155"/>
  <c r="J12" i="155"/>
  <c r="I12" i="155"/>
  <c r="H12" i="155"/>
  <c r="G12" i="155"/>
  <c r="F12" i="155"/>
  <c r="D12" i="155"/>
  <c r="C12" i="155"/>
  <c r="CA11" i="155"/>
  <c r="E8" i="164" s="1"/>
  <c r="BZ11" i="155"/>
  <c r="BY11" i="155"/>
  <c r="BX11" i="155"/>
  <c r="BW11" i="155"/>
  <c r="BV11" i="155"/>
  <c r="BU11" i="155"/>
  <c r="BT11" i="155"/>
  <c r="BS11" i="155"/>
  <c r="BR11" i="155"/>
  <c r="BQ11" i="155"/>
  <c r="AG11" i="155"/>
  <c r="AF11" i="155"/>
  <c r="V11" i="155"/>
  <c r="K11" i="155"/>
  <c r="CA10" i="155"/>
  <c r="E7" i="164" s="1"/>
  <c r="BZ10" i="155"/>
  <c r="BY10" i="155"/>
  <c r="BX10" i="155"/>
  <c r="BW10" i="155"/>
  <c r="BV10" i="155"/>
  <c r="BU10" i="155"/>
  <c r="BT10" i="155"/>
  <c r="BS10" i="155"/>
  <c r="BR10" i="155"/>
  <c r="BQ10" i="155"/>
  <c r="AG10" i="155"/>
  <c r="AF10" i="155"/>
  <c r="U10" i="155"/>
  <c r="V10" i="155" s="1"/>
  <c r="K10" i="155"/>
  <c r="CA9" i="155"/>
  <c r="BZ9" i="155"/>
  <c r="BY9" i="155"/>
  <c r="BX9" i="155"/>
  <c r="BW9" i="155"/>
  <c r="BV9" i="155"/>
  <c r="BU9" i="155"/>
  <c r="BT9" i="155"/>
  <c r="BS9" i="155"/>
  <c r="BR9" i="155"/>
  <c r="BQ9" i="155"/>
  <c r="AG9" i="155"/>
  <c r="AF9" i="155"/>
  <c r="V9" i="155"/>
  <c r="K9" i="155"/>
  <c r="CA8" i="155"/>
  <c r="BZ8" i="155"/>
  <c r="BY8" i="155"/>
  <c r="BX8" i="155"/>
  <c r="BW8" i="155"/>
  <c r="BV8" i="155"/>
  <c r="BU8" i="155"/>
  <c r="BT8" i="155"/>
  <c r="BS8" i="155"/>
  <c r="BR8" i="155"/>
  <c r="BQ8" i="155"/>
  <c r="AG8" i="155"/>
  <c r="AF8" i="155"/>
  <c r="V8" i="155"/>
  <c r="U8" i="155"/>
  <c r="U12" i="155" s="1"/>
  <c r="K8" i="155"/>
  <c r="AE6" i="155"/>
  <c r="AC6" i="155"/>
  <c r="X6" i="155"/>
  <c r="T6" i="155"/>
  <c r="AD6" i="155" s="1"/>
  <c r="R6" i="155"/>
  <c r="AB6" i="155" s="1"/>
  <c r="Q6" i="155"/>
  <c r="AA6" i="155" s="1"/>
  <c r="P6" i="155"/>
  <c r="Z6" i="155" s="1"/>
  <c r="A2" i="155"/>
  <c r="BM44" i="154"/>
  <c r="BL44" i="154"/>
  <c r="BK44" i="154"/>
  <c r="BJ44" i="154"/>
  <c r="K44" i="154"/>
  <c r="J44" i="154"/>
  <c r="I44" i="154"/>
  <c r="H44" i="154"/>
  <c r="G44" i="154"/>
  <c r="F44" i="154"/>
  <c r="L44" i="154" s="1"/>
  <c r="E44" i="154"/>
  <c r="BM41" i="154"/>
  <c r="BL41" i="154"/>
  <c r="BK41" i="154"/>
  <c r="BJ41" i="154"/>
  <c r="BG41" i="154"/>
  <c r="BF41" i="154"/>
  <c r="BE41" i="154"/>
  <c r="BD41" i="154"/>
  <c r="BC41" i="154"/>
  <c r="BB41" i="154"/>
  <c r="BB49" i="154" s="1"/>
  <c r="BH49" i="154" s="1"/>
  <c r="BA41" i="154"/>
  <c r="AZ41" i="154"/>
  <c r="AY41" i="154"/>
  <c r="AX41" i="154"/>
  <c r="AW41" i="154"/>
  <c r="AU41" i="154"/>
  <c r="AT41" i="154"/>
  <c r="AS41" i="154"/>
  <c r="AR41" i="154"/>
  <c r="AQ41" i="154"/>
  <c r="AP41" i="154"/>
  <c r="AP49" i="154" s="1"/>
  <c r="AV49" i="154" s="1"/>
  <c r="AO41" i="154"/>
  <c r="AN41" i="154"/>
  <c r="AM41" i="154"/>
  <c r="AL41" i="154"/>
  <c r="AK41" i="154"/>
  <c r="AI41" i="154"/>
  <c r="AH41" i="154"/>
  <c r="AG41" i="154"/>
  <c r="AF41" i="154"/>
  <c r="AE41" i="154"/>
  <c r="AD41" i="154"/>
  <c r="AC41" i="154"/>
  <c r="AB41" i="154"/>
  <c r="AA41" i="154"/>
  <c r="Z41" i="154"/>
  <c r="V41" i="154"/>
  <c r="U41" i="154"/>
  <c r="T41" i="154"/>
  <c r="S41" i="154"/>
  <c r="R41" i="154"/>
  <c r="R49" i="154" s="1"/>
  <c r="X49" i="154" s="1"/>
  <c r="Q41" i="154"/>
  <c r="P41" i="154"/>
  <c r="O41" i="154"/>
  <c r="N41" i="154"/>
  <c r="K41" i="154"/>
  <c r="J41" i="154"/>
  <c r="I41" i="154"/>
  <c r="H41" i="154"/>
  <c r="G41" i="154"/>
  <c r="F41" i="154"/>
  <c r="E41" i="154"/>
  <c r="D41" i="154"/>
  <c r="BH40" i="154"/>
  <c r="AV40" i="154"/>
  <c r="AJ40" i="154"/>
  <c r="L40" i="154"/>
  <c r="BH39" i="154"/>
  <c r="AV39" i="154"/>
  <c r="AJ39" i="154"/>
  <c r="L39" i="154"/>
  <c r="BH38" i="154"/>
  <c r="AV38" i="154"/>
  <c r="AJ38" i="154"/>
  <c r="L38" i="154"/>
  <c r="BH37" i="154"/>
  <c r="AV37" i="154"/>
  <c r="AJ37" i="154"/>
  <c r="L37" i="154"/>
  <c r="BH36" i="154"/>
  <c r="AV36" i="154"/>
  <c r="AJ36" i="154"/>
  <c r="L36" i="154"/>
  <c r="BM35" i="154"/>
  <c r="BL35" i="154"/>
  <c r="BK35" i="154"/>
  <c r="BJ35" i="154"/>
  <c r="AI35" i="154"/>
  <c r="AH35" i="154"/>
  <c r="AG35" i="154"/>
  <c r="AF35" i="154"/>
  <c r="AE35" i="154"/>
  <c r="AD35" i="154"/>
  <c r="AC35" i="154"/>
  <c r="AB35" i="154"/>
  <c r="AA35" i="154"/>
  <c r="Z35" i="154"/>
  <c r="V35" i="154"/>
  <c r="U35" i="154"/>
  <c r="T35" i="154"/>
  <c r="S35" i="154"/>
  <c r="R35" i="154"/>
  <c r="Q35" i="154"/>
  <c r="P35" i="154"/>
  <c r="O35" i="154"/>
  <c r="N35" i="154"/>
  <c r="K35" i="154"/>
  <c r="J35" i="154"/>
  <c r="I35" i="154"/>
  <c r="H35" i="154"/>
  <c r="G35" i="154"/>
  <c r="F35" i="154"/>
  <c r="E35" i="154"/>
  <c r="D35" i="154"/>
  <c r="BH34" i="154"/>
  <c r="AV34" i="154"/>
  <c r="AJ34" i="154"/>
  <c r="L34" i="154"/>
  <c r="BM33" i="154"/>
  <c r="BL33" i="154"/>
  <c r="BK33" i="154"/>
  <c r="BJ33" i="154"/>
  <c r="BG33" i="154"/>
  <c r="BF33" i="154"/>
  <c r="BE33" i="154"/>
  <c r="BD33" i="154"/>
  <c r="BC33" i="154"/>
  <c r="BB33" i="154"/>
  <c r="BA33" i="154"/>
  <c r="AZ33" i="154"/>
  <c r="AY33" i="154"/>
  <c r="AX33" i="154"/>
  <c r="AW33" i="154"/>
  <c r="AU33" i="154"/>
  <c r="AT33" i="154"/>
  <c r="AS33" i="154"/>
  <c r="AR33" i="154"/>
  <c r="AQ33" i="154"/>
  <c r="AP33" i="154"/>
  <c r="AO33" i="154"/>
  <c r="AN33" i="154"/>
  <c r="AM33" i="154"/>
  <c r="AL33" i="154"/>
  <c r="AK33" i="154"/>
  <c r="AI33" i="154"/>
  <c r="AH33" i="154"/>
  <c r="AG33" i="154"/>
  <c r="AF33" i="154"/>
  <c r="AE33" i="154"/>
  <c r="AD33" i="154"/>
  <c r="AC33" i="154"/>
  <c r="AB33" i="154"/>
  <c r="AA33" i="154"/>
  <c r="Z33" i="154"/>
  <c r="V33" i="154"/>
  <c r="U33" i="154"/>
  <c r="T33" i="154"/>
  <c r="S33" i="154"/>
  <c r="R33" i="154"/>
  <c r="Q33" i="154"/>
  <c r="P33" i="154"/>
  <c r="O33" i="154"/>
  <c r="N33" i="154"/>
  <c r="K33" i="154"/>
  <c r="J33" i="154"/>
  <c r="I33" i="154"/>
  <c r="H33" i="154"/>
  <c r="G33" i="154"/>
  <c r="F33" i="154"/>
  <c r="E33" i="154"/>
  <c r="D33" i="154"/>
  <c r="BH32" i="154"/>
  <c r="AV32" i="154"/>
  <c r="AJ32" i="154"/>
  <c r="L32" i="154"/>
  <c r="BH31" i="154"/>
  <c r="AV31" i="154"/>
  <c r="AJ31" i="154"/>
  <c r="L31" i="154"/>
  <c r="BH30" i="154"/>
  <c r="AV30" i="154"/>
  <c r="AJ30" i="154"/>
  <c r="L30" i="154"/>
  <c r="BH29" i="154"/>
  <c r="AV29" i="154"/>
  <c r="AJ29" i="154"/>
  <c r="L29" i="154"/>
  <c r="BM28" i="154"/>
  <c r="BL28" i="154"/>
  <c r="BK28" i="154"/>
  <c r="BJ28" i="154"/>
  <c r="BG28" i="154"/>
  <c r="BF28" i="154"/>
  <c r="BE28" i="154"/>
  <c r="BD28" i="154"/>
  <c r="BC28" i="154"/>
  <c r="BB28" i="154"/>
  <c r="BA28" i="154"/>
  <c r="AZ28" i="154"/>
  <c r="AY28" i="154"/>
  <c r="AX28" i="154"/>
  <c r="AW28" i="154"/>
  <c r="AU28" i="154"/>
  <c r="AT28" i="154"/>
  <c r="AS28" i="154"/>
  <c r="AR28" i="154"/>
  <c r="AQ28" i="154"/>
  <c r="AP28" i="154"/>
  <c r="AO28" i="154"/>
  <c r="AN28" i="154"/>
  <c r="AM28" i="154"/>
  <c r="AL28" i="154"/>
  <c r="AK28" i="154"/>
  <c r="AI28" i="154"/>
  <c r="AH28" i="154"/>
  <c r="AG28" i="154"/>
  <c r="AF28" i="154"/>
  <c r="AE28" i="154"/>
  <c r="AD28" i="154"/>
  <c r="AC28" i="154"/>
  <c r="AB28" i="154"/>
  <c r="AA28" i="154"/>
  <c r="Z28" i="154"/>
  <c r="V28" i="154"/>
  <c r="U28" i="154"/>
  <c r="T28" i="154"/>
  <c r="S28" i="154"/>
  <c r="R28" i="154"/>
  <c r="Q28" i="154"/>
  <c r="P28" i="154"/>
  <c r="O28" i="154"/>
  <c r="N28" i="154"/>
  <c r="J28" i="154"/>
  <c r="I28" i="154"/>
  <c r="H28" i="154"/>
  <c r="G28" i="154"/>
  <c r="F28" i="154"/>
  <c r="E28" i="154"/>
  <c r="D28" i="154"/>
  <c r="BH27" i="154"/>
  <c r="AV27" i="154"/>
  <c r="AJ27" i="154"/>
  <c r="L27" i="154"/>
  <c r="BH26" i="154"/>
  <c r="AV26" i="154"/>
  <c r="AJ26" i="154"/>
  <c r="L26" i="154"/>
  <c r="BH25" i="154"/>
  <c r="AV25" i="154"/>
  <c r="AJ25" i="154"/>
  <c r="K25" i="154"/>
  <c r="L25" i="154" s="1"/>
  <c r="BH24" i="154"/>
  <c r="AV24" i="154"/>
  <c r="AJ24" i="154"/>
  <c r="L24" i="154"/>
  <c r="BH23" i="154"/>
  <c r="AV23" i="154"/>
  <c r="AJ23" i="154"/>
  <c r="L23" i="154"/>
  <c r="BH22" i="154"/>
  <c r="AV22" i="154"/>
  <c r="AJ22" i="154"/>
  <c r="L22" i="154"/>
  <c r="BH21" i="154"/>
  <c r="AV21" i="154"/>
  <c r="AJ21" i="154"/>
  <c r="L21" i="154"/>
  <c r="AJ20" i="154"/>
  <c r="L20" i="154"/>
  <c r="BM19" i="154"/>
  <c r="BL19" i="154"/>
  <c r="BK19" i="154"/>
  <c r="BJ19" i="154"/>
  <c r="BG19" i="154"/>
  <c r="BF19" i="154"/>
  <c r="BE19" i="154"/>
  <c r="BD19" i="154"/>
  <c r="BC19" i="154"/>
  <c r="BB19" i="154"/>
  <c r="BA19" i="154"/>
  <c r="AZ19" i="154"/>
  <c r="AY19" i="154"/>
  <c r="AX19" i="154"/>
  <c r="AW19" i="154"/>
  <c r="AV19" i="154"/>
  <c r="AU19" i="154"/>
  <c r="AT19" i="154"/>
  <c r="AS19" i="154"/>
  <c r="AR19" i="154"/>
  <c r="AQ19" i="154"/>
  <c r="AP19" i="154"/>
  <c r="AO19" i="154"/>
  <c r="AN19" i="154"/>
  <c r="AM19" i="154"/>
  <c r="AL19" i="154"/>
  <c r="AK19" i="154"/>
  <c r="AI19" i="154"/>
  <c r="AH19" i="154"/>
  <c r="AG19" i="154"/>
  <c r="AF19" i="154"/>
  <c r="AE19" i="154"/>
  <c r="AD19" i="154"/>
  <c r="AC19" i="154"/>
  <c r="AB19" i="154"/>
  <c r="AA19" i="154"/>
  <c r="Z19" i="154"/>
  <c r="V19" i="154"/>
  <c r="U19" i="154"/>
  <c r="T19" i="154"/>
  <c r="S19" i="154"/>
  <c r="R19" i="154"/>
  <c r="Q19" i="154"/>
  <c r="P19" i="154"/>
  <c r="O19" i="154"/>
  <c r="N19" i="154"/>
  <c r="K19" i="154"/>
  <c r="J19" i="154"/>
  <c r="I19" i="154"/>
  <c r="H19" i="154"/>
  <c r="G19" i="154"/>
  <c r="F19" i="154"/>
  <c r="E19" i="154"/>
  <c r="D19" i="154"/>
  <c r="AJ18" i="154"/>
  <c r="L18" i="154"/>
  <c r="AJ17" i="154"/>
  <c r="L17" i="154"/>
  <c r="AJ16" i="154"/>
  <c r="L16" i="154"/>
  <c r="BM15" i="154"/>
  <c r="BL15" i="154"/>
  <c r="BK15" i="154"/>
  <c r="BJ15" i="154"/>
  <c r="AV15" i="154"/>
  <c r="AI15" i="154"/>
  <c r="AH15" i="154"/>
  <c r="AG15" i="154"/>
  <c r="AF15" i="154"/>
  <c r="AE15" i="154"/>
  <c r="AD15" i="154"/>
  <c r="AC15" i="154"/>
  <c r="AB15" i="154"/>
  <c r="AA15" i="154"/>
  <c r="Z15" i="154"/>
  <c r="V15" i="154"/>
  <c r="U15" i="154"/>
  <c r="T15" i="154"/>
  <c r="S15" i="154"/>
  <c r="R15" i="154"/>
  <c r="Q15" i="154"/>
  <c r="P15" i="154"/>
  <c r="O15" i="154"/>
  <c r="N15" i="154"/>
  <c r="AJ14" i="154"/>
  <c r="L14" i="154"/>
  <c r="AJ13" i="154"/>
  <c r="L13" i="154"/>
  <c r="AJ12" i="154"/>
  <c r="L12" i="154"/>
  <c r="AJ11" i="154"/>
  <c r="L11" i="154"/>
  <c r="AJ10" i="154"/>
  <c r="L10" i="154"/>
  <c r="AJ9" i="154"/>
  <c r="L9" i="154"/>
  <c r="AJ8" i="154"/>
  <c r="L8" i="154"/>
  <c r="AJ7" i="154"/>
  <c r="L7" i="154"/>
  <c r="A2" i="154"/>
  <c r="AG262" i="153"/>
  <c r="AF262" i="153"/>
  <c r="AE262" i="153"/>
  <c r="AD262" i="153"/>
  <c r="AC262" i="153"/>
  <c r="AB262" i="153"/>
  <c r="AA262" i="153"/>
  <c r="Z262" i="153"/>
  <c r="Y262" i="153"/>
  <c r="X262" i="153"/>
  <c r="V262" i="153"/>
  <c r="U262" i="153"/>
  <c r="AD11" i="151" s="1"/>
  <c r="T262" i="153"/>
  <c r="S262" i="153"/>
  <c r="R262" i="153"/>
  <c r="Q262" i="153"/>
  <c r="P262" i="153"/>
  <c r="O262" i="153"/>
  <c r="N262" i="153"/>
  <c r="M262" i="153"/>
  <c r="J262" i="153"/>
  <c r="I262" i="153"/>
  <c r="H262" i="153"/>
  <c r="G262" i="153"/>
  <c r="F262" i="153"/>
  <c r="E262" i="153"/>
  <c r="D262" i="153"/>
  <c r="AH261" i="153"/>
  <c r="W261" i="153"/>
  <c r="BJ261" i="153" s="1"/>
  <c r="L261" i="153"/>
  <c r="AH260" i="153"/>
  <c r="W260" i="153"/>
  <c r="BJ260" i="153" s="1"/>
  <c r="K260" i="153"/>
  <c r="L260" i="153" s="1"/>
  <c r="AH259" i="153"/>
  <c r="W259" i="153"/>
  <c r="BJ259" i="153" s="1"/>
  <c r="L259" i="153"/>
  <c r="AH258" i="153"/>
  <c r="W258" i="153"/>
  <c r="BJ258" i="153" s="1"/>
  <c r="L258" i="153"/>
  <c r="AH257" i="153"/>
  <c r="W257" i="153"/>
  <c r="BJ257" i="153" s="1"/>
  <c r="L257" i="153"/>
  <c r="AH256" i="153"/>
  <c r="W256" i="153"/>
  <c r="BJ256" i="153" s="1"/>
  <c r="L256" i="153"/>
  <c r="AH255" i="153"/>
  <c r="W255" i="153"/>
  <c r="BJ255" i="153" s="1"/>
  <c r="L255" i="153"/>
  <c r="AH254" i="153"/>
  <c r="W254" i="153"/>
  <c r="BJ254" i="153" s="1"/>
  <c r="L254" i="153"/>
  <c r="AH253" i="153"/>
  <c r="W253" i="153"/>
  <c r="BJ253" i="153" s="1"/>
  <c r="L253" i="153"/>
  <c r="AH252" i="153"/>
  <c r="W252" i="153"/>
  <c r="BJ252" i="153" s="1"/>
  <c r="L252" i="153"/>
  <c r="AH251" i="153"/>
  <c r="W251" i="153"/>
  <c r="BJ251" i="153" s="1"/>
  <c r="L251" i="153"/>
  <c r="AH250" i="153"/>
  <c r="W250" i="153"/>
  <c r="BJ250" i="153" s="1"/>
  <c r="L250" i="153"/>
  <c r="AH249" i="153"/>
  <c r="W249" i="153"/>
  <c r="BJ249" i="153" s="1"/>
  <c r="L249" i="153"/>
  <c r="AH248" i="153"/>
  <c r="W248" i="153"/>
  <c r="BJ248" i="153" s="1"/>
  <c r="L248" i="153"/>
  <c r="BF245" i="153"/>
  <c r="BE245" i="153"/>
  <c r="BD245" i="153"/>
  <c r="BC245" i="153"/>
  <c r="BB245" i="153"/>
  <c r="BA245" i="153"/>
  <c r="AZ245" i="153"/>
  <c r="AY245" i="153"/>
  <c r="AX245" i="153"/>
  <c r="AW245" i="153"/>
  <c r="AV245" i="153"/>
  <c r="AU245" i="153"/>
  <c r="AT245" i="153"/>
  <c r="AS245" i="153"/>
  <c r="AR245" i="153"/>
  <c r="AQ245" i="153"/>
  <c r="AP245" i="153"/>
  <c r="AO245" i="153"/>
  <c r="AN245" i="153"/>
  <c r="AM245" i="153"/>
  <c r="AL245" i="153"/>
  <c r="AK245" i="153"/>
  <c r="AJ245" i="153"/>
  <c r="AI245" i="153"/>
  <c r="AG245" i="153"/>
  <c r="AF245" i="153"/>
  <c r="AE245" i="153"/>
  <c r="AD245" i="153"/>
  <c r="AC245" i="153"/>
  <c r="AB245" i="153"/>
  <c r="AA245" i="153"/>
  <c r="Z245" i="153"/>
  <c r="Y245" i="153"/>
  <c r="X245" i="153"/>
  <c r="V245" i="153"/>
  <c r="U245" i="153"/>
  <c r="T245" i="153"/>
  <c r="S245" i="153"/>
  <c r="R245" i="153"/>
  <c r="Q245" i="153"/>
  <c r="P245" i="153"/>
  <c r="O245" i="153"/>
  <c r="N245" i="153"/>
  <c r="M245" i="153"/>
  <c r="K245" i="153"/>
  <c r="J245" i="153"/>
  <c r="I245" i="153"/>
  <c r="H245" i="153"/>
  <c r="G245" i="153"/>
  <c r="F245" i="153"/>
  <c r="E245" i="153"/>
  <c r="D245" i="153"/>
  <c r="AH244" i="153"/>
  <c r="W244" i="153"/>
  <c r="BJ244" i="153" s="1"/>
  <c r="L244" i="153"/>
  <c r="AH243" i="153"/>
  <c r="W243" i="153"/>
  <c r="BJ243" i="153" s="1"/>
  <c r="L243" i="153"/>
  <c r="AH242" i="153"/>
  <c r="W242" i="153"/>
  <c r="BJ242" i="153" s="1"/>
  <c r="L242" i="153"/>
  <c r="AH241" i="153"/>
  <c r="W241" i="153"/>
  <c r="BJ241" i="153" s="1"/>
  <c r="L241" i="153"/>
  <c r="AH240" i="153"/>
  <c r="W240" i="153"/>
  <c r="BJ240" i="153" s="1"/>
  <c r="L240" i="153"/>
  <c r="AG239" i="153"/>
  <c r="AF239" i="153"/>
  <c r="AE239" i="153"/>
  <c r="AD239" i="153"/>
  <c r="AC239" i="153"/>
  <c r="AB239" i="153"/>
  <c r="AA239" i="153"/>
  <c r="Z239" i="153"/>
  <c r="Y239" i="153"/>
  <c r="X239" i="153"/>
  <c r="V239" i="153"/>
  <c r="U239" i="153"/>
  <c r="T239" i="153"/>
  <c r="S239" i="153"/>
  <c r="R239" i="153"/>
  <c r="Q239" i="153"/>
  <c r="P239" i="153"/>
  <c r="O239" i="153"/>
  <c r="N239" i="153"/>
  <c r="M239" i="153"/>
  <c r="K239" i="153"/>
  <c r="J239" i="153"/>
  <c r="I239" i="153"/>
  <c r="H239" i="153"/>
  <c r="G239" i="153"/>
  <c r="F239" i="153"/>
  <c r="E239" i="153"/>
  <c r="D239" i="153"/>
  <c r="AH238" i="153"/>
  <c r="W238" i="153"/>
  <c r="BJ238" i="153" s="1"/>
  <c r="L238" i="153"/>
  <c r="AH237" i="153"/>
  <c r="W237" i="153"/>
  <c r="BJ237" i="153" s="1"/>
  <c r="L237" i="153"/>
  <c r="AH236" i="153"/>
  <c r="W236" i="153"/>
  <c r="BJ236" i="153" s="1"/>
  <c r="L236" i="153"/>
  <c r="BF235" i="153"/>
  <c r="BE235" i="153"/>
  <c r="BD235" i="153"/>
  <c r="BC235" i="153"/>
  <c r="BB235" i="153"/>
  <c r="BA235" i="153"/>
  <c r="AZ235" i="153"/>
  <c r="AY235" i="153"/>
  <c r="AX235" i="153"/>
  <c r="AW235" i="153"/>
  <c r="AV235" i="153"/>
  <c r="AU235" i="153"/>
  <c r="AT235" i="153"/>
  <c r="AS235" i="153"/>
  <c r="AR235" i="153"/>
  <c r="AQ235" i="153"/>
  <c r="AP235" i="153"/>
  <c r="AO235" i="153"/>
  <c r="AN235" i="153"/>
  <c r="AM235" i="153"/>
  <c r="AL235" i="153"/>
  <c r="AK235" i="153"/>
  <c r="AJ235" i="153"/>
  <c r="AI235" i="153"/>
  <c r="AF235" i="153"/>
  <c r="AE235" i="153"/>
  <c r="AD235" i="153"/>
  <c r="AC235" i="153"/>
  <c r="AB235" i="153"/>
  <c r="AA235" i="153"/>
  <c r="Z235" i="153"/>
  <c r="Y235" i="153"/>
  <c r="X235" i="153"/>
  <c r="T235" i="153"/>
  <c r="S235" i="153"/>
  <c r="R235" i="153"/>
  <c r="Q235" i="153"/>
  <c r="P235" i="153"/>
  <c r="O235" i="153"/>
  <c r="N235" i="153"/>
  <c r="M235" i="153"/>
  <c r="J235" i="153"/>
  <c r="I235" i="153"/>
  <c r="H235" i="153"/>
  <c r="G235" i="153"/>
  <c r="F235" i="153"/>
  <c r="E235" i="153"/>
  <c r="D235" i="153"/>
  <c r="AH234" i="153"/>
  <c r="W234" i="153"/>
  <c r="BJ234" i="153" s="1"/>
  <c r="L234" i="153"/>
  <c r="AH233" i="153"/>
  <c r="W233" i="153"/>
  <c r="BJ233" i="153" s="1"/>
  <c r="L233" i="153"/>
  <c r="BF232" i="153"/>
  <c r="BE232" i="153"/>
  <c r="BD232" i="153"/>
  <c r="BC232" i="153"/>
  <c r="BB232" i="153"/>
  <c r="BA232" i="153"/>
  <c r="AZ232" i="153"/>
  <c r="AY232" i="153"/>
  <c r="AX232" i="153"/>
  <c r="AW232" i="153"/>
  <c r="AV232" i="153"/>
  <c r="AU232" i="153"/>
  <c r="AT232" i="153"/>
  <c r="AS232" i="153"/>
  <c r="AR232" i="153"/>
  <c r="AQ232" i="153"/>
  <c r="AP232" i="153"/>
  <c r="AO232" i="153"/>
  <c r="AN232" i="153"/>
  <c r="AM232" i="153"/>
  <c r="AL232" i="153"/>
  <c r="AK232" i="153"/>
  <c r="AJ232" i="153"/>
  <c r="AI232" i="153"/>
  <c r="AG232" i="153"/>
  <c r="AF232" i="153"/>
  <c r="AE232" i="153"/>
  <c r="AD232" i="153"/>
  <c r="AC232" i="153"/>
  <c r="AB232" i="153"/>
  <c r="AA232" i="153"/>
  <c r="Z232" i="153"/>
  <c r="Y232" i="153"/>
  <c r="X232" i="153"/>
  <c r="V232" i="153"/>
  <c r="U232" i="153"/>
  <c r="T232" i="153"/>
  <c r="S232" i="153"/>
  <c r="R232" i="153"/>
  <c r="Q232" i="153"/>
  <c r="P232" i="153"/>
  <c r="O232" i="153"/>
  <c r="N232" i="153"/>
  <c r="M232" i="153"/>
  <c r="K232" i="153"/>
  <c r="J232" i="153"/>
  <c r="I232" i="153"/>
  <c r="H232" i="153"/>
  <c r="G232" i="153"/>
  <c r="F232" i="153"/>
  <c r="E232" i="153"/>
  <c r="D232" i="153"/>
  <c r="AH231" i="153"/>
  <c r="W231" i="153"/>
  <c r="BJ231" i="153" s="1"/>
  <c r="L231" i="153"/>
  <c r="AH230" i="153"/>
  <c r="W230" i="153"/>
  <c r="BJ230" i="153" s="1"/>
  <c r="L230" i="153"/>
  <c r="AH229" i="153"/>
  <c r="W229" i="153"/>
  <c r="BJ229" i="153" s="1"/>
  <c r="L229" i="153"/>
  <c r="AH228" i="153"/>
  <c r="W228" i="153"/>
  <c r="BJ228" i="153" s="1"/>
  <c r="L228" i="153"/>
  <c r="L226" i="153"/>
  <c r="AG225" i="153"/>
  <c r="AF225" i="153"/>
  <c r="AE225" i="153"/>
  <c r="AD225" i="153"/>
  <c r="AC225" i="153"/>
  <c r="AB225" i="153"/>
  <c r="AA225" i="153"/>
  <c r="Z225" i="153"/>
  <c r="Y225" i="153"/>
  <c r="X225" i="153"/>
  <c r="U225" i="153"/>
  <c r="T225" i="153"/>
  <c r="S225" i="153"/>
  <c r="R225" i="153"/>
  <c r="Q225" i="153"/>
  <c r="P225" i="153"/>
  <c r="O225" i="153"/>
  <c r="N225" i="153"/>
  <c r="M225" i="153"/>
  <c r="J225" i="153"/>
  <c r="I225" i="153"/>
  <c r="H225" i="153"/>
  <c r="G225" i="153"/>
  <c r="F225" i="153"/>
  <c r="E225" i="153"/>
  <c r="D225" i="153"/>
  <c r="AH224" i="153"/>
  <c r="W224" i="153"/>
  <c r="BJ224" i="153" s="1"/>
  <c r="L224" i="153"/>
  <c r="AH223" i="153"/>
  <c r="W223" i="153"/>
  <c r="BJ223" i="153" s="1"/>
  <c r="K223" i="153"/>
  <c r="L223" i="153" s="1"/>
  <c r="AH222" i="153"/>
  <c r="W222" i="153"/>
  <c r="BJ222" i="153" s="1"/>
  <c r="K222" i="153"/>
  <c r="AH221" i="153"/>
  <c r="W221" i="153"/>
  <c r="BJ221" i="153" s="1"/>
  <c r="L221" i="153"/>
  <c r="BF220" i="153"/>
  <c r="BE220" i="153"/>
  <c r="BD220" i="153"/>
  <c r="BC220" i="153"/>
  <c r="BB220" i="153"/>
  <c r="BA220" i="153"/>
  <c r="AZ220" i="153"/>
  <c r="AY220" i="153"/>
  <c r="AX220" i="153"/>
  <c r="AW220" i="153"/>
  <c r="AV220" i="153"/>
  <c r="AU220" i="153"/>
  <c r="AT220" i="153"/>
  <c r="AS220" i="153"/>
  <c r="AR220" i="153"/>
  <c r="AQ220" i="153"/>
  <c r="AP220" i="153"/>
  <c r="AO220" i="153"/>
  <c r="AN220" i="153"/>
  <c r="AM220" i="153"/>
  <c r="AL220" i="153"/>
  <c r="AK220" i="153"/>
  <c r="AJ220" i="153"/>
  <c r="AI220" i="153"/>
  <c r="AG220" i="153"/>
  <c r="AF220" i="153"/>
  <c r="AE220" i="153"/>
  <c r="AD220" i="153"/>
  <c r="AC220" i="153"/>
  <c r="AB220" i="153"/>
  <c r="AA220" i="153"/>
  <c r="Z220" i="153"/>
  <c r="Y220" i="153"/>
  <c r="X220" i="153"/>
  <c r="V220" i="153"/>
  <c r="U220" i="153"/>
  <c r="T220" i="153"/>
  <c r="S220" i="153"/>
  <c r="R220" i="153"/>
  <c r="Q220" i="153"/>
  <c r="P220" i="153"/>
  <c r="O220" i="153"/>
  <c r="N220" i="153"/>
  <c r="M220" i="153"/>
  <c r="J220" i="153"/>
  <c r="I220" i="153"/>
  <c r="H220" i="153"/>
  <c r="G220" i="153"/>
  <c r="F220" i="153"/>
  <c r="E220" i="153"/>
  <c r="D220" i="153"/>
  <c r="AH219" i="153"/>
  <c r="W219" i="153"/>
  <c r="BJ219" i="153" s="1"/>
  <c r="K219" i="153"/>
  <c r="L219" i="153" s="1"/>
  <c r="AH218" i="153"/>
  <c r="W218" i="153"/>
  <c r="BJ218" i="153" s="1"/>
  <c r="L218" i="153"/>
  <c r="AH217" i="153"/>
  <c r="W217" i="153"/>
  <c r="L217" i="153"/>
  <c r="AH216" i="153"/>
  <c r="W216" i="153"/>
  <c r="BJ216" i="153" s="1"/>
  <c r="L216" i="153"/>
  <c r="AH215" i="153"/>
  <c r="W215" i="153"/>
  <c r="BJ215" i="153" s="1"/>
  <c r="L215" i="153"/>
  <c r="AH214" i="153"/>
  <c r="W214" i="153"/>
  <c r="BJ214" i="153" s="1"/>
  <c r="L214" i="153"/>
  <c r="AH213" i="153"/>
  <c r="W213" i="153"/>
  <c r="BJ213" i="153" s="1"/>
  <c r="K213" i="153"/>
  <c r="L213" i="153" s="1"/>
  <c r="AH212" i="153"/>
  <c r="W212" i="153"/>
  <c r="BJ212" i="153" s="1"/>
  <c r="L212" i="153"/>
  <c r="AH211" i="153"/>
  <c r="W211" i="153"/>
  <c r="BJ211" i="153" s="1"/>
  <c r="L211" i="153"/>
  <c r="AH210" i="153"/>
  <c r="W210" i="153"/>
  <c r="BJ210" i="153" s="1"/>
  <c r="L210" i="153"/>
  <c r="AH209" i="153"/>
  <c r="W209" i="153"/>
  <c r="BJ209" i="153" s="1"/>
  <c r="L209" i="153"/>
  <c r="AH208" i="153"/>
  <c r="W208" i="153"/>
  <c r="BJ208" i="153" s="1"/>
  <c r="L208" i="153"/>
  <c r="AH207" i="153"/>
  <c r="W207" i="153"/>
  <c r="BJ207" i="153" s="1"/>
  <c r="L207" i="153"/>
  <c r="BF206" i="153"/>
  <c r="BE206" i="153"/>
  <c r="BD206" i="153"/>
  <c r="BC206" i="153"/>
  <c r="BB206" i="153"/>
  <c r="BA206" i="153"/>
  <c r="AZ206" i="153"/>
  <c r="AY206" i="153"/>
  <c r="AX206" i="153"/>
  <c r="AW206" i="153"/>
  <c r="AV206" i="153"/>
  <c r="AU206" i="153"/>
  <c r="AT206" i="153"/>
  <c r="AS206" i="153"/>
  <c r="AR206" i="153"/>
  <c r="AQ206" i="153"/>
  <c r="AP206" i="153"/>
  <c r="AO206" i="153"/>
  <c r="AN206" i="153"/>
  <c r="AM206" i="153"/>
  <c r="AL206" i="153"/>
  <c r="BX75" i="154" s="1"/>
  <c r="AV47" i="154" s="1"/>
  <c r="AV61" i="154" s="1"/>
  <c r="AK206" i="153"/>
  <c r="AJ206" i="153"/>
  <c r="AI206" i="153"/>
  <c r="AG206" i="153"/>
  <c r="AF206" i="153"/>
  <c r="AE206" i="153"/>
  <c r="AD206" i="153"/>
  <c r="AC206" i="153"/>
  <c r="AB206" i="153"/>
  <c r="AA206" i="153"/>
  <c r="Z206" i="153"/>
  <c r="Y206" i="153"/>
  <c r="X206" i="153"/>
  <c r="V206" i="153"/>
  <c r="U206" i="153"/>
  <c r="T206" i="153"/>
  <c r="S206" i="153"/>
  <c r="R206" i="153"/>
  <c r="Q206" i="153"/>
  <c r="P206" i="153"/>
  <c r="O206" i="153"/>
  <c r="N206" i="153"/>
  <c r="M206" i="153"/>
  <c r="K206" i="153"/>
  <c r="J206" i="153"/>
  <c r="I206" i="153"/>
  <c r="H206" i="153"/>
  <c r="G206" i="153"/>
  <c r="F206" i="153"/>
  <c r="E206" i="153"/>
  <c r="D206" i="153"/>
  <c r="AH205" i="153"/>
  <c r="W205" i="153"/>
  <c r="BJ205" i="153" s="1"/>
  <c r="L205" i="153"/>
  <c r="AH204" i="153"/>
  <c r="W204" i="153"/>
  <c r="BJ204" i="153" s="1"/>
  <c r="L204" i="153"/>
  <c r="AH203" i="153"/>
  <c r="W203" i="153"/>
  <c r="BJ203" i="153" s="1"/>
  <c r="L203" i="153"/>
  <c r="AG202" i="153"/>
  <c r="AF202" i="153"/>
  <c r="AE202" i="153"/>
  <c r="AD202" i="153"/>
  <c r="AC202" i="153"/>
  <c r="AB202" i="153"/>
  <c r="AA202" i="153"/>
  <c r="Z202" i="153"/>
  <c r="Y202" i="153"/>
  <c r="X202" i="153"/>
  <c r="V202" i="153"/>
  <c r="U202" i="153"/>
  <c r="T202" i="153"/>
  <c r="S202" i="153"/>
  <c r="R202" i="153"/>
  <c r="Q202" i="153"/>
  <c r="P202" i="153"/>
  <c r="N3" i="153" s="1"/>
  <c r="O202" i="153"/>
  <c r="N202" i="153"/>
  <c r="M202" i="153"/>
  <c r="J202" i="153"/>
  <c r="I202" i="153"/>
  <c r="H202" i="153"/>
  <c r="G202" i="153"/>
  <c r="F202" i="153"/>
  <c r="E202" i="153"/>
  <c r="D202" i="153"/>
  <c r="AH201" i="153"/>
  <c r="W201" i="153"/>
  <c r="BJ201" i="153" s="1"/>
  <c r="L201" i="153"/>
  <c r="AH200" i="153"/>
  <c r="W200" i="153"/>
  <c r="BJ200" i="153" s="1"/>
  <c r="L200" i="153"/>
  <c r="AH199" i="153"/>
  <c r="W199" i="153"/>
  <c r="BJ199" i="153" s="1"/>
  <c r="K199" i="153"/>
  <c r="K202" i="153" s="1"/>
  <c r="AH198" i="153"/>
  <c r="W198" i="153"/>
  <c r="BJ198" i="153" s="1"/>
  <c r="L198" i="153"/>
  <c r="AH197" i="153"/>
  <c r="W197" i="153"/>
  <c r="BJ197" i="153" s="1"/>
  <c r="L197" i="153"/>
  <c r="AH196" i="153"/>
  <c r="W196" i="153"/>
  <c r="BJ196" i="153" s="1"/>
  <c r="L196" i="153"/>
  <c r="AH195" i="153"/>
  <c r="W195" i="153"/>
  <c r="BJ195" i="153" s="1"/>
  <c r="L195" i="153"/>
  <c r="BF194" i="153"/>
  <c r="BE194" i="153"/>
  <c r="BD194" i="153"/>
  <c r="BC194" i="153"/>
  <c r="BB194" i="153"/>
  <c r="BA194" i="153"/>
  <c r="AZ194" i="153"/>
  <c r="AY194" i="153"/>
  <c r="AX194" i="153"/>
  <c r="AW194" i="153"/>
  <c r="AV194" i="153"/>
  <c r="AU194" i="153"/>
  <c r="AT194" i="153"/>
  <c r="AS194" i="153"/>
  <c r="AR194" i="153"/>
  <c r="AQ194" i="153"/>
  <c r="AP194" i="153"/>
  <c r="AO194" i="153"/>
  <c r="AN194" i="153"/>
  <c r="AM194" i="153"/>
  <c r="AL194" i="153"/>
  <c r="AK194" i="153"/>
  <c r="AJ194" i="153"/>
  <c r="AI194" i="153"/>
  <c r="AG194" i="153"/>
  <c r="AF194" i="153"/>
  <c r="AE194" i="153"/>
  <c r="AD194" i="153"/>
  <c r="AC194" i="153"/>
  <c r="AB194" i="153"/>
  <c r="AA194" i="153"/>
  <c r="Z194" i="153"/>
  <c r="Y194" i="153"/>
  <c r="X194" i="153"/>
  <c r="V194" i="153"/>
  <c r="U194" i="153"/>
  <c r="T194" i="153"/>
  <c r="S194" i="153"/>
  <c r="R194" i="153"/>
  <c r="Q194" i="153"/>
  <c r="P194" i="153"/>
  <c r="O194" i="153"/>
  <c r="N194" i="153"/>
  <c r="M194" i="153"/>
  <c r="J194" i="153"/>
  <c r="I194" i="153"/>
  <c r="H194" i="153"/>
  <c r="G194" i="153"/>
  <c r="F194" i="153"/>
  <c r="E194" i="153"/>
  <c r="D194" i="153"/>
  <c r="AH193" i="153"/>
  <c r="W193" i="153"/>
  <c r="BJ193" i="153" s="1"/>
  <c r="L193" i="153"/>
  <c r="AH192" i="153"/>
  <c r="W192" i="153"/>
  <c r="BJ192" i="153" s="1"/>
  <c r="L192" i="153"/>
  <c r="AH191" i="153"/>
  <c r="W191" i="153"/>
  <c r="BJ191" i="153" s="1"/>
  <c r="K191" i="153"/>
  <c r="K194" i="153" s="1"/>
  <c r="AH190" i="153"/>
  <c r="W190" i="153"/>
  <c r="BJ190" i="153" s="1"/>
  <c r="L190" i="153"/>
  <c r="AH189" i="153"/>
  <c r="W189" i="153"/>
  <c r="BJ189" i="153" s="1"/>
  <c r="L189" i="153"/>
  <c r="AH188" i="153"/>
  <c r="W188" i="153"/>
  <c r="BJ188" i="153" s="1"/>
  <c r="L188" i="153"/>
  <c r="AH187" i="153"/>
  <c r="W187" i="153"/>
  <c r="BJ187" i="153" s="1"/>
  <c r="L187" i="153"/>
  <c r="AH186" i="153"/>
  <c r="W186" i="153"/>
  <c r="BJ186" i="153" s="1"/>
  <c r="BF183" i="153"/>
  <c r="BE183" i="153"/>
  <c r="BD183" i="153"/>
  <c r="BC183" i="153"/>
  <c r="BB183" i="153"/>
  <c r="BA183" i="153"/>
  <c r="AZ183" i="153"/>
  <c r="AY183" i="153"/>
  <c r="AX183" i="153"/>
  <c r="AW183" i="153"/>
  <c r="AV183" i="153"/>
  <c r="AU183" i="153"/>
  <c r="AT183" i="153"/>
  <c r="AS183" i="153"/>
  <c r="AR183" i="153"/>
  <c r="AQ183" i="153"/>
  <c r="AP183" i="153"/>
  <c r="AO183" i="153"/>
  <c r="AN183" i="153"/>
  <c r="AM183" i="153"/>
  <c r="AL183" i="153"/>
  <c r="AK183" i="153"/>
  <c r="AJ183" i="153"/>
  <c r="AG183" i="153"/>
  <c r="AF183" i="153"/>
  <c r="AE183" i="153"/>
  <c r="AD183" i="153"/>
  <c r="AC183" i="153"/>
  <c r="AB183" i="153"/>
  <c r="AA183" i="153"/>
  <c r="Z183" i="153"/>
  <c r="Y183" i="153"/>
  <c r="X183" i="153"/>
  <c r="V183" i="153"/>
  <c r="U183" i="153"/>
  <c r="T183" i="153"/>
  <c r="S183" i="153"/>
  <c r="R183" i="153"/>
  <c r="Q183" i="153"/>
  <c r="P183" i="153"/>
  <c r="O183" i="153"/>
  <c r="N183" i="153"/>
  <c r="M183" i="153"/>
  <c r="K183" i="153"/>
  <c r="J183" i="153"/>
  <c r="I183" i="153"/>
  <c r="H183" i="153"/>
  <c r="G183" i="153"/>
  <c r="F183" i="153"/>
  <c r="E183" i="153"/>
  <c r="D183" i="153"/>
  <c r="AH182" i="153"/>
  <c r="W182" i="153"/>
  <c r="BJ182" i="153" s="1"/>
  <c r="L182" i="153"/>
  <c r="AH181" i="153"/>
  <c r="W181" i="153"/>
  <c r="BJ181" i="153" s="1"/>
  <c r="L181" i="153"/>
  <c r="AH180" i="153"/>
  <c r="W180" i="153"/>
  <c r="BJ180" i="153" s="1"/>
  <c r="L180" i="153"/>
  <c r="AH179" i="153"/>
  <c r="W179" i="153"/>
  <c r="BJ179" i="153" s="1"/>
  <c r="L179" i="153"/>
  <c r="AH178" i="153"/>
  <c r="W178" i="153"/>
  <c r="BJ178" i="153" s="1"/>
  <c r="L178" i="153"/>
  <c r="AH176" i="153"/>
  <c r="W176" i="153"/>
  <c r="BJ176" i="153" s="1"/>
  <c r="K176" i="153"/>
  <c r="L176" i="153" s="1"/>
  <c r="AG175" i="153"/>
  <c r="AF175" i="153"/>
  <c r="AE175" i="153"/>
  <c r="AD175" i="153"/>
  <c r="AC175" i="153"/>
  <c r="AB175" i="153"/>
  <c r="AA175" i="153"/>
  <c r="Z175" i="153"/>
  <c r="Y175" i="153"/>
  <c r="X175" i="153"/>
  <c r="V175" i="153"/>
  <c r="U175" i="153"/>
  <c r="T175" i="153"/>
  <c r="S175" i="153"/>
  <c r="R175" i="153"/>
  <c r="Q175" i="153"/>
  <c r="P175" i="153"/>
  <c r="O175" i="153"/>
  <c r="N175" i="153"/>
  <c r="M175" i="153"/>
  <c r="K175" i="153"/>
  <c r="J175" i="153"/>
  <c r="I175" i="153"/>
  <c r="H175" i="153"/>
  <c r="G175" i="153"/>
  <c r="F175" i="153"/>
  <c r="E175" i="153"/>
  <c r="D175" i="153"/>
  <c r="AH174" i="153"/>
  <c r="W174" i="153"/>
  <c r="BJ174" i="153" s="1"/>
  <c r="L174" i="153"/>
  <c r="AH173" i="153"/>
  <c r="W173" i="153"/>
  <c r="BJ173" i="153" s="1"/>
  <c r="L173" i="153"/>
  <c r="AH172" i="153"/>
  <c r="W172" i="153"/>
  <c r="BJ172" i="153" s="1"/>
  <c r="L172" i="153"/>
  <c r="AH171" i="153"/>
  <c r="W171" i="153"/>
  <c r="BJ171" i="153" s="1"/>
  <c r="L171" i="153"/>
  <c r="AH170" i="153"/>
  <c r="W170" i="153"/>
  <c r="BJ170" i="153" s="1"/>
  <c r="L170" i="153"/>
  <c r="AH169" i="153"/>
  <c r="W169" i="153"/>
  <c r="BJ169" i="153" s="1"/>
  <c r="L169" i="153"/>
  <c r="AH168" i="153"/>
  <c r="W168" i="153"/>
  <c r="BJ168" i="153" s="1"/>
  <c r="L168" i="153"/>
  <c r="AH167" i="153"/>
  <c r="W167" i="153"/>
  <c r="BJ167" i="153" s="1"/>
  <c r="L167" i="153"/>
  <c r="AH166" i="153"/>
  <c r="W166" i="153"/>
  <c r="BJ166" i="153" s="1"/>
  <c r="L166" i="153"/>
  <c r="AH165" i="153"/>
  <c r="W165" i="153"/>
  <c r="BJ165" i="153" s="1"/>
  <c r="L165" i="153"/>
  <c r="AH164" i="153"/>
  <c r="W164" i="153"/>
  <c r="BJ164" i="153" s="1"/>
  <c r="L164" i="153"/>
  <c r="AH163" i="153"/>
  <c r="W163" i="153"/>
  <c r="BJ163" i="153" s="1"/>
  <c r="L163" i="153"/>
  <c r="AH162" i="153"/>
  <c r="W162" i="153"/>
  <c r="BJ162" i="153" s="1"/>
  <c r="L162" i="153"/>
  <c r="AH161" i="153"/>
  <c r="W161" i="153"/>
  <c r="BJ161" i="153" s="1"/>
  <c r="L161" i="153"/>
  <c r="AH160" i="153"/>
  <c r="W160" i="153"/>
  <c r="BJ160" i="153" s="1"/>
  <c r="L160" i="153"/>
  <c r="AH159" i="153"/>
  <c r="W159" i="153"/>
  <c r="BJ159" i="153" s="1"/>
  <c r="L159" i="153"/>
  <c r="AH158" i="153"/>
  <c r="W158" i="153"/>
  <c r="BJ158" i="153" s="1"/>
  <c r="L158" i="153"/>
  <c r="AH157" i="153"/>
  <c r="W157" i="153"/>
  <c r="BJ157" i="153" s="1"/>
  <c r="L157" i="153"/>
  <c r="AH156" i="153"/>
  <c r="W156" i="153"/>
  <c r="BJ156" i="153" s="1"/>
  <c r="L156" i="153"/>
  <c r="AH155" i="153"/>
  <c r="W155" i="153"/>
  <c r="BJ155" i="153" s="1"/>
  <c r="L155" i="153"/>
  <c r="AH154" i="153"/>
  <c r="W154" i="153"/>
  <c r="BJ154" i="153" s="1"/>
  <c r="L154" i="153"/>
  <c r="AH153" i="153"/>
  <c r="W153" i="153"/>
  <c r="BJ153" i="153" s="1"/>
  <c r="L153" i="153"/>
  <c r="AH152" i="153"/>
  <c r="W152" i="153"/>
  <c r="BJ152" i="153" s="1"/>
  <c r="L152" i="153"/>
  <c r="AH151" i="153"/>
  <c r="W151" i="153"/>
  <c r="BJ151" i="153" s="1"/>
  <c r="L151" i="153"/>
  <c r="AH150" i="153"/>
  <c r="W150" i="153"/>
  <c r="BJ150" i="153" s="1"/>
  <c r="L150" i="153"/>
  <c r="AH149" i="153"/>
  <c r="W149" i="153"/>
  <c r="BJ149" i="153" s="1"/>
  <c r="L149" i="153"/>
  <c r="AH148" i="153"/>
  <c r="W148" i="153"/>
  <c r="BJ148" i="153" s="1"/>
  <c r="L148" i="153"/>
  <c r="BF147" i="153"/>
  <c r="BE147" i="153"/>
  <c r="BD147" i="153"/>
  <c r="BC147" i="153"/>
  <c r="BB147" i="153"/>
  <c r="BA147" i="153"/>
  <c r="AZ147" i="153"/>
  <c r="AY147" i="153"/>
  <c r="AX147" i="153"/>
  <c r="AW147" i="153"/>
  <c r="AV147" i="153"/>
  <c r="AU147" i="153"/>
  <c r="AT147" i="153"/>
  <c r="AS147" i="153"/>
  <c r="AR147" i="153"/>
  <c r="AQ147" i="153"/>
  <c r="AP147" i="153"/>
  <c r="AO147" i="153"/>
  <c r="AN147" i="153"/>
  <c r="AM147" i="153"/>
  <c r="AL147" i="153"/>
  <c r="AK147" i="153"/>
  <c r="AJ147" i="153"/>
  <c r="AI147" i="153"/>
  <c r="AF147" i="153"/>
  <c r="AE147" i="153"/>
  <c r="AD147" i="153"/>
  <c r="AC147" i="153"/>
  <c r="AB147" i="153"/>
  <c r="AA147" i="153"/>
  <c r="Z147" i="153"/>
  <c r="Y147" i="153"/>
  <c r="X147" i="153"/>
  <c r="T147" i="153"/>
  <c r="S147" i="153"/>
  <c r="R147" i="153"/>
  <c r="Q147" i="153"/>
  <c r="P147" i="153"/>
  <c r="O147" i="153"/>
  <c r="N147" i="153"/>
  <c r="M147" i="153"/>
  <c r="J147" i="153"/>
  <c r="I147" i="153"/>
  <c r="H147" i="153"/>
  <c r="G147" i="153"/>
  <c r="F147" i="153"/>
  <c r="E147" i="153"/>
  <c r="D147" i="153"/>
  <c r="AH146" i="153"/>
  <c r="W146" i="153"/>
  <c r="BJ146" i="153" s="1"/>
  <c r="L146" i="153"/>
  <c r="AH145" i="153"/>
  <c r="W145" i="153"/>
  <c r="BJ145" i="153" s="1"/>
  <c r="L145" i="153"/>
  <c r="AH144" i="153"/>
  <c r="W144" i="153"/>
  <c r="BJ144" i="153" s="1"/>
  <c r="L144" i="153"/>
  <c r="BF143" i="153"/>
  <c r="BE143" i="153"/>
  <c r="BD143" i="153"/>
  <c r="BC143" i="153"/>
  <c r="BB143" i="153"/>
  <c r="BA143" i="153"/>
  <c r="AZ143" i="153"/>
  <c r="AY143" i="153"/>
  <c r="AX143" i="153"/>
  <c r="AW143" i="153"/>
  <c r="AV143" i="153"/>
  <c r="AU143" i="153"/>
  <c r="AT143" i="153"/>
  <c r="AS143" i="153"/>
  <c r="AR143" i="153"/>
  <c r="AQ143" i="153"/>
  <c r="AP143" i="153"/>
  <c r="AO143" i="153"/>
  <c r="AN143" i="153"/>
  <c r="AM143" i="153"/>
  <c r="AL143" i="153"/>
  <c r="AK143" i="153"/>
  <c r="AJ143" i="153"/>
  <c r="AI143" i="153"/>
  <c r="AG143" i="153"/>
  <c r="AF143" i="153"/>
  <c r="AE143" i="153"/>
  <c r="AD143" i="153"/>
  <c r="AC143" i="153"/>
  <c r="AB143" i="153"/>
  <c r="AA143" i="153"/>
  <c r="Z143" i="153"/>
  <c r="Y143" i="153"/>
  <c r="X143" i="153"/>
  <c r="V143" i="153"/>
  <c r="U143" i="153"/>
  <c r="T143" i="153"/>
  <c r="S143" i="153"/>
  <c r="R143" i="153"/>
  <c r="Q143" i="153"/>
  <c r="P143" i="153"/>
  <c r="O143" i="153"/>
  <c r="N143" i="153"/>
  <c r="M143" i="153"/>
  <c r="K143" i="153"/>
  <c r="J143" i="153"/>
  <c r="I143" i="153"/>
  <c r="H143" i="153"/>
  <c r="G143" i="153"/>
  <c r="F143" i="153"/>
  <c r="E143" i="153"/>
  <c r="D143" i="153"/>
  <c r="AH142" i="153"/>
  <c r="W142" i="153"/>
  <c r="BJ142" i="153" s="1"/>
  <c r="L142" i="153"/>
  <c r="AH141" i="153"/>
  <c r="W141" i="153"/>
  <c r="BJ141" i="153" s="1"/>
  <c r="L141" i="153"/>
  <c r="AH140" i="153"/>
  <c r="W140" i="153"/>
  <c r="BJ140" i="153" s="1"/>
  <c r="L140" i="153"/>
  <c r="AH139" i="153"/>
  <c r="W139" i="153"/>
  <c r="BJ139" i="153" s="1"/>
  <c r="L139" i="153"/>
  <c r="AG138" i="153"/>
  <c r="AF138" i="153"/>
  <c r="AE138" i="153"/>
  <c r="AD138" i="153"/>
  <c r="AC138" i="153"/>
  <c r="AB138" i="153"/>
  <c r="AA138" i="153"/>
  <c r="Z138" i="153"/>
  <c r="Y138" i="153"/>
  <c r="X138" i="153"/>
  <c r="V138" i="153"/>
  <c r="U138" i="153"/>
  <c r="T138" i="153"/>
  <c r="S138" i="153"/>
  <c r="R138" i="153"/>
  <c r="Q138" i="153"/>
  <c r="P138" i="153"/>
  <c r="O138" i="153"/>
  <c r="N138" i="153"/>
  <c r="M138" i="153"/>
  <c r="K138" i="153"/>
  <c r="J138" i="153"/>
  <c r="I138" i="153"/>
  <c r="H138" i="153"/>
  <c r="G138" i="153"/>
  <c r="F138" i="153"/>
  <c r="E138" i="153"/>
  <c r="D138" i="153"/>
  <c r="AH137" i="153"/>
  <c r="AH138" i="153" s="1"/>
  <c r="W137" i="153"/>
  <c r="BJ137" i="153" s="1"/>
  <c r="L137" i="153"/>
  <c r="AH136" i="153"/>
  <c r="W136" i="153"/>
  <c r="BJ136" i="153" s="1"/>
  <c r="L136" i="153"/>
  <c r="AG134" i="153"/>
  <c r="AF134" i="153"/>
  <c r="AE134" i="153"/>
  <c r="AD134" i="153"/>
  <c r="AC134" i="153"/>
  <c r="AB134" i="153"/>
  <c r="AA134" i="153"/>
  <c r="Z134" i="153"/>
  <c r="Y134" i="153"/>
  <c r="X134" i="153"/>
  <c r="V134" i="153"/>
  <c r="U134" i="153"/>
  <c r="T134" i="153"/>
  <c r="S134" i="153"/>
  <c r="R134" i="153"/>
  <c r="Q134" i="153"/>
  <c r="P134" i="153"/>
  <c r="O134" i="153"/>
  <c r="N134" i="153"/>
  <c r="M134" i="153"/>
  <c r="K134" i="153"/>
  <c r="J134" i="153"/>
  <c r="I134" i="153"/>
  <c r="H134" i="153"/>
  <c r="G134" i="153"/>
  <c r="F134" i="153"/>
  <c r="E134" i="153"/>
  <c r="D134" i="153"/>
  <c r="AH133" i="153"/>
  <c r="W133" i="153"/>
  <c r="BJ133" i="153" s="1"/>
  <c r="L133" i="153"/>
  <c r="AH132" i="153"/>
  <c r="W132" i="153"/>
  <c r="BJ132" i="153" s="1"/>
  <c r="L132" i="153"/>
  <c r="AH131" i="153"/>
  <c r="W131" i="153"/>
  <c r="BJ131" i="153" s="1"/>
  <c r="L131" i="153"/>
  <c r="AG130" i="153"/>
  <c r="AF130" i="153"/>
  <c r="AE130" i="153"/>
  <c r="AD130" i="153"/>
  <c r="AC130" i="153"/>
  <c r="AB130" i="153"/>
  <c r="AA130" i="153"/>
  <c r="Z130" i="153"/>
  <c r="Y130" i="153"/>
  <c r="X130" i="153"/>
  <c r="V130" i="153"/>
  <c r="U130" i="153"/>
  <c r="T130" i="153"/>
  <c r="S130" i="153"/>
  <c r="R130" i="153"/>
  <c r="Q130" i="153"/>
  <c r="P130" i="153"/>
  <c r="O130" i="153"/>
  <c r="N130" i="153"/>
  <c r="M130" i="153"/>
  <c r="K130" i="153"/>
  <c r="J130" i="153"/>
  <c r="I130" i="153"/>
  <c r="H130" i="153"/>
  <c r="G130" i="153"/>
  <c r="F130" i="153"/>
  <c r="E130" i="153"/>
  <c r="D130" i="153"/>
  <c r="AH129" i="153"/>
  <c r="W129" i="153"/>
  <c r="BJ129" i="153" s="1"/>
  <c r="L129" i="153"/>
  <c r="AH128" i="153"/>
  <c r="W128" i="153"/>
  <c r="BJ128" i="153" s="1"/>
  <c r="L128" i="153"/>
  <c r="AH127" i="153"/>
  <c r="W127" i="153"/>
  <c r="BJ127" i="153" s="1"/>
  <c r="L127" i="153"/>
  <c r="AG126" i="153"/>
  <c r="AF126" i="153"/>
  <c r="AE126" i="153"/>
  <c r="AD126" i="153"/>
  <c r="AC126" i="153"/>
  <c r="AB126" i="153"/>
  <c r="AA126" i="153"/>
  <c r="Z126" i="153"/>
  <c r="Y126" i="153"/>
  <c r="X126" i="153"/>
  <c r="V126" i="153"/>
  <c r="U126" i="153"/>
  <c r="T126" i="153"/>
  <c r="S126" i="153"/>
  <c r="R126" i="153"/>
  <c r="Q126" i="153"/>
  <c r="P126" i="153"/>
  <c r="O126" i="153"/>
  <c r="N126" i="153"/>
  <c r="M126" i="153"/>
  <c r="K126" i="153"/>
  <c r="J126" i="153"/>
  <c r="I126" i="153"/>
  <c r="H126" i="153"/>
  <c r="G126" i="153"/>
  <c r="F126" i="153"/>
  <c r="E126" i="153"/>
  <c r="D126" i="153"/>
  <c r="AH125" i="153"/>
  <c r="W125" i="153"/>
  <c r="BJ125" i="153" s="1"/>
  <c r="L125" i="153"/>
  <c r="AH124" i="153"/>
  <c r="W124" i="153"/>
  <c r="BJ124" i="153" s="1"/>
  <c r="L124" i="153"/>
  <c r="AH123" i="153"/>
  <c r="W123" i="153"/>
  <c r="BJ123" i="153" s="1"/>
  <c r="L123" i="153"/>
  <c r="AH122" i="153"/>
  <c r="W122" i="153"/>
  <c r="BJ122" i="153" s="1"/>
  <c r="L122" i="153"/>
  <c r="AG121" i="153"/>
  <c r="AF121" i="153"/>
  <c r="AE121" i="153"/>
  <c r="AD121" i="153"/>
  <c r="AC121" i="153"/>
  <c r="AB121" i="153"/>
  <c r="AA121" i="153"/>
  <c r="Z121" i="153"/>
  <c r="Y121" i="153"/>
  <c r="X121" i="153"/>
  <c r="V121" i="153"/>
  <c r="U121" i="153"/>
  <c r="T121" i="153"/>
  <c r="S121" i="153"/>
  <c r="R121" i="153"/>
  <c r="Q121" i="153"/>
  <c r="P121" i="153"/>
  <c r="O121" i="153"/>
  <c r="N121" i="153"/>
  <c r="M121" i="153"/>
  <c r="K121" i="153"/>
  <c r="J121" i="153"/>
  <c r="I121" i="153"/>
  <c r="H121" i="153"/>
  <c r="G121" i="153"/>
  <c r="F121" i="153"/>
  <c r="E121" i="153"/>
  <c r="D121" i="153"/>
  <c r="AH119" i="153"/>
  <c r="W119" i="153"/>
  <c r="BJ119" i="153" s="1"/>
  <c r="L119" i="153"/>
  <c r="AH117" i="153"/>
  <c r="W117" i="153"/>
  <c r="BJ117" i="153" s="1"/>
  <c r="L117" i="153"/>
  <c r="AH116" i="153"/>
  <c r="W116" i="153"/>
  <c r="BJ116" i="153" s="1"/>
  <c r="L116" i="153"/>
  <c r="AH115" i="153"/>
  <c r="W115" i="153"/>
  <c r="BJ115" i="153" s="1"/>
  <c r="L115" i="153"/>
  <c r="BF114" i="153"/>
  <c r="BE114" i="153"/>
  <c r="BD114" i="153"/>
  <c r="BC114" i="153"/>
  <c r="BB114" i="153"/>
  <c r="BA114" i="153"/>
  <c r="AZ114" i="153"/>
  <c r="AY114" i="153"/>
  <c r="AX114" i="153"/>
  <c r="AW114" i="153"/>
  <c r="AV114" i="153"/>
  <c r="AU114" i="153"/>
  <c r="AT114" i="153"/>
  <c r="AS114" i="153"/>
  <c r="AR114" i="153"/>
  <c r="AQ114" i="153"/>
  <c r="AP114" i="153"/>
  <c r="AO114" i="153"/>
  <c r="AN114" i="153"/>
  <c r="AM114" i="153"/>
  <c r="AL114" i="153"/>
  <c r="AK114" i="153"/>
  <c r="AJ114" i="153"/>
  <c r="AI114" i="153"/>
  <c r="AG114" i="153"/>
  <c r="AF114" i="153"/>
  <c r="AE114" i="153"/>
  <c r="AD114" i="153"/>
  <c r="AC114" i="153"/>
  <c r="AB114" i="153"/>
  <c r="AA114" i="153"/>
  <c r="Z114" i="153"/>
  <c r="Y114" i="153"/>
  <c r="X114" i="153"/>
  <c r="V114" i="153"/>
  <c r="U114" i="153"/>
  <c r="T114" i="153"/>
  <c r="S114" i="153"/>
  <c r="R114" i="153"/>
  <c r="Q114" i="153"/>
  <c r="P114" i="153"/>
  <c r="O114" i="153"/>
  <c r="N114" i="153"/>
  <c r="M114" i="153"/>
  <c r="K114" i="153"/>
  <c r="J114" i="153"/>
  <c r="I114" i="153"/>
  <c r="H114" i="153"/>
  <c r="G114" i="153"/>
  <c r="F114" i="153"/>
  <c r="E114" i="153"/>
  <c r="D114" i="153"/>
  <c r="AH113" i="153"/>
  <c r="W113" i="153"/>
  <c r="BJ113" i="153" s="1"/>
  <c r="L113" i="153"/>
  <c r="AH112" i="153"/>
  <c r="W112" i="153"/>
  <c r="BJ112" i="153" s="1"/>
  <c r="L112" i="153"/>
  <c r="AH111" i="153"/>
  <c r="W111" i="153"/>
  <c r="BJ111" i="153" s="1"/>
  <c r="L111" i="153"/>
  <c r="AH110" i="153"/>
  <c r="W110" i="153"/>
  <c r="BJ110" i="153" s="1"/>
  <c r="L110" i="153"/>
  <c r="AH109" i="153"/>
  <c r="W109" i="153"/>
  <c r="BJ109" i="153" s="1"/>
  <c r="L109" i="153"/>
  <c r="AG108" i="153"/>
  <c r="AF108" i="153"/>
  <c r="AE108" i="153"/>
  <c r="AD108" i="153"/>
  <c r="AC108" i="153"/>
  <c r="AB108" i="153"/>
  <c r="AA108" i="153"/>
  <c r="Z108" i="153"/>
  <c r="Y108" i="153"/>
  <c r="X108" i="153"/>
  <c r="V108" i="153"/>
  <c r="U108" i="153"/>
  <c r="T108" i="153"/>
  <c r="S108" i="153"/>
  <c r="R108" i="153"/>
  <c r="Q108" i="153"/>
  <c r="P108" i="153"/>
  <c r="O108" i="153"/>
  <c r="N108" i="153"/>
  <c r="M108" i="153"/>
  <c r="K108" i="153"/>
  <c r="J108" i="153"/>
  <c r="I108" i="153"/>
  <c r="H108" i="153"/>
  <c r="G108" i="153"/>
  <c r="F108" i="153"/>
  <c r="E108" i="153"/>
  <c r="D108" i="153"/>
  <c r="AH107" i="153"/>
  <c r="W107" i="153"/>
  <c r="BJ107" i="153" s="1"/>
  <c r="L107" i="153"/>
  <c r="AH106" i="153"/>
  <c r="W106" i="153"/>
  <c r="BJ106" i="153" s="1"/>
  <c r="L106" i="153"/>
  <c r="AH105" i="153"/>
  <c r="W105" i="153"/>
  <c r="BJ105" i="153" s="1"/>
  <c r="L105" i="153"/>
  <c r="AG104" i="153"/>
  <c r="AF104" i="153"/>
  <c r="AE104" i="153"/>
  <c r="AD104" i="153"/>
  <c r="AC104" i="153"/>
  <c r="AB104" i="153"/>
  <c r="AA104" i="153"/>
  <c r="Z104" i="153"/>
  <c r="Y104" i="153"/>
  <c r="X104" i="153"/>
  <c r="V104" i="153"/>
  <c r="U104" i="153"/>
  <c r="T104" i="153"/>
  <c r="S104" i="153"/>
  <c r="R104" i="153"/>
  <c r="Q104" i="153"/>
  <c r="P104" i="153"/>
  <c r="O104" i="153"/>
  <c r="N104" i="153"/>
  <c r="M104" i="153"/>
  <c r="K104" i="153"/>
  <c r="J104" i="153"/>
  <c r="I104" i="153"/>
  <c r="H104" i="153"/>
  <c r="G104" i="153"/>
  <c r="F104" i="153"/>
  <c r="E104" i="153"/>
  <c r="D104" i="153"/>
  <c r="AH103" i="153"/>
  <c r="W103" i="153"/>
  <c r="BJ103" i="153" s="1"/>
  <c r="L103" i="153"/>
  <c r="AH102" i="153"/>
  <c r="W102" i="153"/>
  <c r="BJ102" i="153" s="1"/>
  <c r="L102" i="153"/>
  <c r="AH101" i="153"/>
  <c r="W101" i="153"/>
  <c r="BJ101" i="153" s="1"/>
  <c r="L101" i="153"/>
  <c r="AH100" i="153"/>
  <c r="W100" i="153"/>
  <c r="BJ100" i="153" s="1"/>
  <c r="L100" i="153"/>
  <c r="AH99" i="153"/>
  <c r="W99" i="153"/>
  <c r="BJ99" i="153" s="1"/>
  <c r="L99" i="153"/>
  <c r="AG98" i="153"/>
  <c r="AF98" i="153"/>
  <c r="AE98" i="153"/>
  <c r="AD98" i="153"/>
  <c r="AC98" i="153"/>
  <c r="AB98" i="153"/>
  <c r="AA98" i="153"/>
  <c r="Z98" i="153"/>
  <c r="Y98" i="153"/>
  <c r="X98" i="153"/>
  <c r="V98" i="153"/>
  <c r="U98" i="153"/>
  <c r="T98" i="153"/>
  <c r="S98" i="153"/>
  <c r="R98" i="153"/>
  <c r="Q98" i="153"/>
  <c r="P98" i="153"/>
  <c r="O98" i="153"/>
  <c r="N98" i="153"/>
  <c r="M98" i="153"/>
  <c r="K98" i="153"/>
  <c r="J98" i="153"/>
  <c r="I98" i="153"/>
  <c r="H98" i="153"/>
  <c r="G98" i="153"/>
  <c r="F98" i="153"/>
  <c r="E98" i="153"/>
  <c r="D98" i="153"/>
  <c r="AH97" i="153"/>
  <c r="W97" i="153"/>
  <c r="BJ97" i="153" s="1"/>
  <c r="L97" i="153"/>
  <c r="AH96" i="153"/>
  <c r="W96" i="153"/>
  <c r="BJ96" i="153" s="1"/>
  <c r="L96" i="153"/>
  <c r="AH95" i="153"/>
  <c r="W95" i="153"/>
  <c r="BJ95" i="153" s="1"/>
  <c r="L95" i="153"/>
  <c r="AH94" i="153"/>
  <c r="W94" i="153"/>
  <c r="BJ94" i="153" s="1"/>
  <c r="L94" i="153"/>
  <c r="AG93" i="153"/>
  <c r="AF93" i="153"/>
  <c r="AE93" i="153"/>
  <c r="AD93" i="153"/>
  <c r="AC93" i="153"/>
  <c r="AB93" i="153"/>
  <c r="AA93" i="153"/>
  <c r="Z93" i="153"/>
  <c r="Y93" i="153"/>
  <c r="X93" i="153"/>
  <c r="V93" i="153"/>
  <c r="U93" i="153"/>
  <c r="T93" i="153"/>
  <c r="S93" i="153"/>
  <c r="R93" i="153"/>
  <c r="Q93" i="153"/>
  <c r="P93" i="153"/>
  <c r="O93" i="153"/>
  <c r="N93" i="153"/>
  <c r="M93" i="153"/>
  <c r="K93" i="153"/>
  <c r="J93" i="153"/>
  <c r="I93" i="153"/>
  <c r="H93" i="153"/>
  <c r="G93" i="153"/>
  <c r="F93" i="153"/>
  <c r="E93" i="153"/>
  <c r="D93" i="153"/>
  <c r="AH92" i="153"/>
  <c r="W92" i="153"/>
  <c r="BJ92" i="153" s="1"/>
  <c r="L92" i="153"/>
  <c r="AH91" i="153"/>
  <c r="W91" i="153"/>
  <c r="BJ91" i="153" s="1"/>
  <c r="L91" i="153"/>
  <c r="AH90" i="153"/>
  <c r="W90" i="153"/>
  <c r="BJ90" i="153" s="1"/>
  <c r="L90" i="153"/>
  <c r="AH89" i="153"/>
  <c r="W89" i="153"/>
  <c r="BJ89" i="153" s="1"/>
  <c r="L89" i="153"/>
  <c r="AG83" i="153"/>
  <c r="AF83" i="153"/>
  <c r="AE83" i="153"/>
  <c r="AD83" i="153"/>
  <c r="AC83" i="153"/>
  <c r="AB83" i="153"/>
  <c r="AA83" i="153"/>
  <c r="Z83" i="153"/>
  <c r="Y83" i="153"/>
  <c r="X83" i="153"/>
  <c r="V83" i="153"/>
  <c r="U83" i="153"/>
  <c r="T83" i="153"/>
  <c r="S83" i="153"/>
  <c r="R83" i="153"/>
  <c r="Q83" i="153"/>
  <c r="P83" i="153"/>
  <c r="O83" i="153"/>
  <c r="N83" i="153"/>
  <c r="M83" i="153"/>
  <c r="K83" i="153"/>
  <c r="J83" i="153"/>
  <c r="I83" i="153"/>
  <c r="H83" i="153"/>
  <c r="G83" i="153"/>
  <c r="F83" i="153"/>
  <c r="E83" i="153"/>
  <c r="D83" i="153"/>
  <c r="AH82" i="153"/>
  <c r="W82" i="153"/>
  <c r="BJ82" i="153" s="1"/>
  <c r="L82" i="153"/>
  <c r="AH80" i="153"/>
  <c r="W80" i="153"/>
  <c r="BJ80" i="153" s="1"/>
  <c r="L80" i="153"/>
  <c r="AH79" i="153"/>
  <c r="W79" i="153"/>
  <c r="BJ79" i="153" s="1"/>
  <c r="L79" i="153"/>
  <c r="BF78" i="153"/>
  <c r="BE78" i="153"/>
  <c r="BD78" i="153"/>
  <c r="BC78" i="153"/>
  <c r="BB78" i="153"/>
  <c r="BA78" i="153"/>
  <c r="AZ78" i="153"/>
  <c r="AY78" i="153"/>
  <c r="AX78" i="153"/>
  <c r="AW78" i="153"/>
  <c r="AV78" i="153"/>
  <c r="AU78" i="153"/>
  <c r="AT78" i="153"/>
  <c r="AS78" i="153"/>
  <c r="AR78" i="153"/>
  <c r="AQ78" i="153"/>
  <c r="AP78" i="153"/>
  <c r="AO78" i="153"/>
  <c r="AN78" i="153"/>
  <c r="AM78" i="153"/>
  <c r="AL78" i="153"/>
  <c r="AK78" i="153"/>
  <c r="AJ78" i="153"/>
  <c r="AI78" i="153"/>
  <c r="AG78" i="153"/>
  <c r="AF78" i="153"/>
  <c r="AE78" i="153"/>
  <c r="AD78" i="153"/>
  <c r="AC78" i="153"/>
  <c r="AB78" i="153"/>
  <c r="AA78" i="153"/>
  <c r="Z78" i="153"/>
  <c r="Y78" i="153"/>
  <c r="X78" i="153"/>
  <c r="V78" i="153"/>
  <c r="U78" i="153"/>
  <c r="T78" i="153"/>
  <c r="S78" i="153"/>
  <c r="R78" i="153"/>
  <c r="Q78" i="153"/>
  <c r="P78" i="153"/>
  <c r="O78" i="153"/>
  <c r="N78" i="153"/>
  <c r="M78" i="153"/>
  <c r="K78" i="153"/>
  <c r="J78" i="153"/>
  <c r="I78" i="153"/>
  <c r="H78" i="153"/>
  <c r="G78" i="153"/>
  <c r="F78" i="153"/>
  <c r="E78" i="153"/>
  <c r="D78" i="153"/>
  <c r="AH77" i="153"/>
  <c r="W77" i="153"/>
  <c r="BJ77" i="153" s="1"/>
  <c r="L77" i="153"/>
  <c r="AH76" i="153"/>
  <c r="W76" i="153"/>
  <c r="BJ76" i="153" s="1"/>
  <c r="L76" i="153"/>
  <c r="AH75" i="153"/>
  <c r="W75" i="153"/>
  <c r="BJ75" i="153" s="1"/>
  <c r="L75" i="153"/>
  <c r="AH74" i="153"/>
  <c r="W74" i="153"/>
  <c r="BJ74" i="153" s="1"/>
  <c r="L74" i="153"/>
  <c r="BF73" i="153"/>
  <c r="BE73" i="153"/>
  <c r="BD73" i="153"/>
  <c r="BC73" i="153"/>
  <c r="BB73" i="153"/>
  <c r="BA73" i="153"/>
  <c r="AZ73" i="153"/>
  <c r="AY73" i="153"/>
  <c r="AX73" i="153"/>
  <c r="AW73" i="153"/>
  <c r="AV73" i="153"/>
  <c r="AU73" i="153"/>
  <c r="AT73" i="153"/>
  <c r="AS73" i="153"/>
  <c r="AR73" i="153"/>
  <c r="AQ73" i="153"/>
  <c r="AP73" i="153"/>
  <c r="AO73" i="153"/>
  <c r="AN73" i="153"/>
  <c r="AM73" i="153"/>
  <c r="AL73" i="153"/>
  <c r="AK73" i="153"/>
  <c r="AJ73" i="153"/>
  <c r="AI73" i="153"/>
  <c r="AG73" i="153"/>
  <c r="AF73" i="153"/>
  <c r="AE73" i="153"/>
  <c r="AD73" i="153"/>
  <c r="AC73" i="153"/>
  <c r="AB73" i="153"/>
  <c r="AA73" i="153"/>
  <c r="Z73" i="153"/>
  <c r="Y73" i="153"/>
  <c r="X73" i="153"/>
  <c r="V73" i="153"/>
  <c r="U73" i="153"/>
  <c r="T73" i="153"/>
  <c r="S73" i="153"/>
  <c r="R73" i="153"/>
  <c r="Q73" i="153"/>
  <c r="P73" i="153"/>
  <c r="O73" i="153"/>
  <c r="N73" i="153"/>
  <c r="M73" i="153"/>
  <c r="K73" i="153"/>
  <c r="J73" i="153"/>
  <c r="I73" i="153"/>
  <c r="H73" i="153"/>
  <c r="G73" i="153"/>
  <c r="F73" i="153"/>
  <c r="E73" i="153"/>
  <c r="D73" i="153"/>
  <c r="AH72" i="153"/>
  <c r="W72" i="153"/>
  <c r="BJ72" i="153" s="1"/>
  <c r="L72" i="153"/>
  <c r="AH71" i="153"/>
  <c r="W71" i="153"/>
  <c r="BJ71" i="153" s="1"/>
  <c r="L71" i="153"/>
  <c r="AH70" i="153"/>
  <c r="W70" i="153"/>
  <c r="BJ70" i="153" s="1"/>
  <c r="L70" i="153"/>
  <c r="AH69" i="153"/>
  <c r="W69" i="153"/>
  <c r="BJ69" i="153" s="1"/>
  <c r="L69" i="153"/>
  <c r="AH68" i="153"/>
  <c r="W68" i="153"/>
  <c r="BJ68" i="153" s="1"/>
  <c r="L68" i="153"/>
  <c r="AH64" i="153"/>
  <c r="W64" i="153"/>
  <c r="BJ64" i="153" s="1"/>
  <c r="L64" i="153"/>
  <c r="BF63" i="153"/>
  <c r="BE63" i="153"/>
  <c r="BD63" i="153"/>
  <c r="BC63" i="153"/>
  <c r="BB63" i="153"/>
  <c r="BA63" i="153"/>
  <c r="AZ63" i="153"/>
  <c r="AY63" i="153"/>
  <c r="AX63" i="153"/>
  <c r="AW63" i="153"/>
  <c r="AV63" i="153"/>
  <c r="AU63" i="153"/>
  <c r="AT63" i="153"/>
  <c r="AR63" i="153"/>
  <c r="AQ63" i="153"/>
  <c r="AP63" i="153"/>
  <c r="AO63" i="153"/>
  <c r="AN63" i="153"/>
  <c r="AM63" i="153"/>
  <c r="AL63" i="153"/>
  <c r="AK63" i="153"/>
  <c r="AJ63" i="153"/>
  <c r="AI63" i="153"/>
  <c r="AG62" i="153"/>
  <c r="AF62" i="153"/>
  <c r="AE62" i="153"/>
  <c r="AD62" i="153"/>
  <c r="AC62" i="153"/>
  <c r="AB62" i="153"/>
  <c r="AA62" i="153"/>
  <c r="Z62" i="153"/>
  <c r="Y62" i="153"/>
  <c r="X62" i="153"/>
  <c r="V62" i="153"/>
  <c r="U62" i="153"/>
  <c r="T62" i="153"/>
  <c r="S62" i="153"/>
  <c r="R62" i="153"/>
  <c r="Q62" i="153"/>
  <c r="P62" i="153"/>
  <c r="O62" i="153"/>
  <c r="N62" i="153"/>
  <c r="M62" i="153"/>
  <c r="K62" i="153"/>
  <c r="J62" i="153"/>
  <c r="I62" i="153"/>
  <c r="H62" i="153"/>
  <c r="G62" i="153"/>
  <c r="F62" i="153"/>
  <c r="E62" i="153"/>
  <c r="D62" i="153"/>
  <c r="AH61" i="153"/>
  <c r="W61" i="153"/>
  <c r="BJ61" i="153" s="1"/>
  <c r="L61" i="153"/>
  <c r="AH60" i="153"/>
  <c r="W60" i="153"/>
  <c r="BJ60" i="153" s="1"/>
  <c r="L60" i="153"/>
  <c r="AH59" i="153"/>
  <c r="W59" i="153"/>
  <c r="BJ59" i="153" s="1"/>
  <c r="L59" i="153"/>
  <c r="AH58" i="153"/>
  <c r="W58" i="153"/>
  <c r="BJ58" i="153" s="1"/>
  <c r="L58" i="153"/>
  <c r="AH57" i="153"/>
  <c r="W57" i="153"/>
  <c r="BJ57" i="153" s="1"/>
  <c r="L57" i="153"/>
  <c r="AH56" i="153"/>
  <c r="W56" i="153"/>
  <c r="BJ56" i="153" s="1"/>
  <c r="L56" i="153"/>
  <c r="AH55" i="153"/>
  <c r="W55" i="153"/>
  <c r="BJ55" i="153" s="1"/>
  <c r="L55" i="153"/>
  <c r="AH54" i="153"/>
  <c r="W54" i="153"/>
  <c r="BJ54" i="153" s="1"/>
  <c r="L54" i="153"/>
  <c r="AH53" i="153"/>
  <c r="W53" i="153"/>
  <c r="BJ53" i="153" s="1"/>
  <c r="L53" i="153"/>
  <c r="AH52" i="153"/>
  <c r="W52" i="153"/>
  <c r="BJ52" i="153" s="1"/>
  <c r="L52" i="153"/>
  <c r="AH51" i="153"/>
  <c r="W51" i="153"/>
  <c r="BJ51" i="153" s="1"/>
  <c r="L51" i="153"/>
  <c r="AH50" i="153"/>
  <c r="W50" i="153"/>
  <c r="BJ50" i="153" s="1"/>
  <c r="L50" i="153"/>
  <c r="AH49" i="153"/>
  <c r="W49" i="153"/>
  <c r="BJ49" i="153" s="1"/>
  <c r="F49" i="153"/>
  <c r="L49" i="153" s="1"/>
  <c r="AG48" i="153"/>
  <c r="AF48" i="153"/>
  <c r="AE48" i="153"/>
  <c r="AD48" i="153"/>
  <c r="AC48" i="153"/>
  <c r="AB48" i="153"/>
  <c r="AA48" i="153"/>
  <c r="Z48" i="153"/>
  <c r="Y48" i="153"/>
  <c r="X48" i="153"/>
  <c r="V48" i="153"/>
  <c r="U48" i="153"/>
  <c r="T48" i="153"/>
  <c r="S48" i="153"/>
  <c r="R48" i="153"/>
  <c r="Q48" i="153"/>
  <c r="P48" i="153"/>
  <c r="O48" i="153"/>
  <c r="N48" i="153"/>
  <c r="M48" i="153"/>
  <c r="J48" i="153"/>
  <c r="I48" i="153"/>
  <c r="H48" i="153"/>
  <c r="G48" i="153"/>
  <c r="F48" i="153"/>
  <c r="E48" i="153"/>
  <c r="D48" i="153"/>
  <c r="AH47" i="153"/>
  <c r="W47" i="153"/>
  <c r="BJ47" i="153" s="1"/>
  <c r="L47" i="153"/>
  <c r="AH46" i="153"/>
  <c r="W46" i="153"/>
  <c r="BJ46" i="153" s="1"/>
  <c r="L46" i="153"/>
  <c r="AH45" i="153"/>
  <c r="W45" i="153"/>
  <c r="BJ45" i="153" s="1"/>
  <c r="L45" i="153"/>
  <c r="AH44" i="153"/>
  <c r="W44" i="153"/>
  <c r="BJ44" i="153" s="1"/>
  <c r="L44" i="153"/>
  <c r="AH43" i="153"/>
  <c r="W43" i="153"/>
  <c r="BJ43" i="153" s="1"/>
  <c r="L43" i="153"/>
  <c r="AH42" i="153"/>
  <c r="W42" i="153"/>
  <c r="BJ42" i="153" s="1"/>
  <c r="L42" i="153"/>
  <c r="AH41" i="153"/>
  <c r="W41" i="153"/>
  <c r="BJ41" i="153" s="1"/>
  <c r="L41" i="153"/>
  <c r="AH40" i="153"/>
  <c r="W40" i="153"/>
  <c r="BJ40" i="153" s="1"/>
  <c r="L40" i="153"/>
  <c r="AH39" i="153"/>
  <c r="W39" i="153"/>
  <c r="BJ39" i="153" s="1"/>
  <c r="L39" i="153"/>
  <c r="AH38" i="153"/>
  <c r="W38" i="153"/>
  <c r="BJ38" i="153" s="1"/>
  <c r="K38" i="153"/>
  <c r="K48" i="153" s="1"/>
  <c r="AH37" i="153"/>
  <c r="W37" i="153"/>
  <c r="BJ37" i="153" s="1"/>
  <c r="L37" i="153"/>
  <c r="AH36" i="153"/>
  <c r="W36" i="153"/>
  <c r="BJ36" i="153" s="1"/>
  <c r="L36" i="153"/>
  <c r="AH35" i="153"/>
  <c r="W35" i="153"/>
  <c r="BJ35" i="153" s="1"/>
  <c r="L35" i="153"/>
  <c r="AH34" i="153"/>
  <c r="W34" i="153"/>
  <c r="BJ34" i="153" s="1"/>
  <c r="L34" i="153"/>
  <c r="AH33" i="153"/>
  <c r="W33" i="153"/>
  <c r="BJ33" i="153" s="1"/>
  <c r="L33" i="153"/>
  <c r="AH32" i="153"/>
  <c r="W32" i="153"/>
  <c r="BJ32" i="153" s="1"/>
  <c r="L32" i="153"/>
  <c r="AH31" i="153"/>
  <c r="W31" i="153"/>
  <c r="BJ31" i="153" s="1"/>
  <c r="L31" i="153"/>
  <c r="AH30" i="153"/>
  <c r="W30" i="153"/>
  <c r="BJ30" i="153" s="1"/>
  <c r="L30" i="153"/>
  <c r="AH29" i="153"/>
  <c r="W29" i="153"/>
  <c r="BJ29" i="153" s="1"/>
  <c r="L29" i="153"/>
  <c r="AG28" i="153"/>
  <c r="AF28" i="153"/>
  <c r="AE28" i="153"/>
  <c r="AD28" i="153"/>
  <c r="AC28" i="153"/>
  <c r="AB28" i="153"/>
  <c r="AA28" i="153"/>
  <c r="Z28" i="153"/>
  <c r="Y28" i="153"/>
  <c r="X28" i="153"/>
  <c r="V28" i="153"/>
  <c r="U28" i="153"/>
  <c r="T28" i="153"/>
  <c r="S28" i="153"/>
  <c r="R28" i="153"/>
  <c r="Q28" i="153"/>
  <c r="P28" i="153"/>
  <c r="O28" i="153"/>
  <c r="N28" i="153"/>
  <c r="M28" i="153"/>
  <c r="J28" i="153"/>
  <c r="I28" i="153"/>
  <c r="H28" i="153"/>
  <c r="G28" i="153"/>
  <c r="E28" i="153"/>
  <c r="D28" i="153"/>
  <c r="AH27" i="153"/>
  <c r="W27" i="153"/>
  <c r="L27" i="153"/>
  <c r="AH26" i="153"/>
  <c r="W26" i="153"/>
  <c r="L26" i="153"/>
  <c r="AH25" i="153"/>
  <c r="W25" i="153"/>
  <c r="L25" i="153"/>
  <c r="AH24" i="153"/>
  <c r="W24" i="153"/>
  <c r="L24" i="153"/>
  <c r="AH23" i="153"/>
  <c r="W23" i="153"/>
  <c r="L23" i="153"/>
  <c r="AH22" i="153"/>
  <c r="W22" i="153"/>
  <c r="L22" i="153"/>
  <c r="AH21" i="153"/>
  <c r="W21" i="153"/>
  <c r="L21" i="153"/>
  <c r="AH20" i="153"/>
  <c r="W20" i="153"/>
  <c r="L20" i="153"/>
  <c r="AH19" i="153"/>
  <c r="W19" i="153"/>
  <c r="L19" i="153"/>
  <c r="AH18" i="153"/>
  <c r="W18" i="153"/>
  <c r="L18" i="153"/>
  <c r="AH17" i="153"/>
  <c r="W17" i="153"/>
  <c r="K17" i="153"/>
  <c r="AG16" i="153"/>
  <c r="AF16" i="153"/>
  <c r="AE16" i="153"/>
  <c r="AD16" i="153"/>
  <c r="AC16" i="153"/>
  <c r="AB16" i="153"/>
  <c r="AA16" i="153"/>
  <c r="Z16" i="153"/>
  <c r="Y16" i="153"/>
  <c r="X16" i="153"/>
  <c r="V16" i="153"/>
  <c r="U16" i="153"/>
  <c r="T16" i="153"/>
  <c r="S16" i="153"/>
  <c r="R16" i="153"/>
  <c r="Q16" i="153"/>
  <c r="P16" i="153"/>
  <c r="O16" i="153"/>
  <c r="N16" i="153"/>
  <c r="M16" i="153"/>
  <c r="K16" i="153"/>
  <c r="J16" i="153"/>
  <c r="I16" i="153"/>
  <c r="H16" i="153"/>
  <c r="G16" i="153"/>
  <c r="F16" i="153"/>
  <c r="E16" i="153"/>
  <c r="D16" i="153"/>
  <c r="AH15" i="153"/>
  <c r="W15" i="153"/>
  <c r="L15" i="153"/>
  <c r="AH14" i="153"/>
  <c r="W14" i="153"/>
  <c r="L14" i="153"/>
  <c r="AH13" i="153"/>
  <c r="W13" i="153"/>
  <c r="L13" i="153"/>
  <c r="AH12" i="153"/>
  <c r="W12" i="153"/>
  <c r="L12" i="153"/>
  <c r="AH11" i="153"/>
  <c r="W11" i="153"/>
  <c r="L11" i="153"/>
  <c r="AH10" i="153"/>
  <c r="W10" i="153"/>
  <c r="L10" i="153"/>
  <c r="AH9" i="153"/>
  <c r="W9" i="153"/>
  <c r="L9" i="153"/>
  <c r="AH8" i="153"/>
  <c r="W8" i="153"/>
  <c r="L8" i="153"/>
  <c r="A2" i="153"/>
  <c r="P222" i="152"/>
  <c r="W215" i="152"/>
  <c r="V215" i="152"/>
  <c r="U215" i="152"/>
  <c r="T215" i="152"/>
  <c r="S215" i="152"/>
  <c r="R215" i="152"/>
  <c r="Q215" i="152"/>
  <c r="P215" i="152"/>
  <c r="O215" i="152"/>
  <c r="N215" i="152"/>
  <c r="V214" i="152"/>
  <c r="U214" i="152"/>
  <c r="T214" i="152"/>
  <c r="S214" i="152"/>
  <c r="R214" i="152"/>
  <c r="Q214" i="152"/>
  <c r="P214" i="152"/>
  <c r="O214" i="152"/>
  <c r="N214" i="152"/>
  <c r="W201" i="152"/>
  <c r="V201" i="152"/>
  <c r="U201" i="152"/>
  <c r="T201" i="152"/>
  <c r="S201" i="152"/>
  <c r="R201" i="152"/>
  <c r="Q201" i="152"/>
  <c r="P201" i="152"/>
  <c r="O201" i="152"/>
  <c r="N201" i="152"/>
  <c r="V200" i="152"/>
  <c r="U200" i="152"/>
  <c r="T200" i="152"/>
  <c r="S200" i="152"/>
  <c r="R200" i="152"/>
  <c r="Q200" i="152"/>
  <c r="P200" i="152"/>
  <c r="O200" i="152"/>
  <c r="N200" i="152"/>
  <c r="W194" i="152"/>
  <c r="V194" i="152"/>
  <c r="U194" i="152"/>
  <c r="T194" i="152"/>
  <c r="S194" i="152"/>
  <c r="R194" i="152"/>
  <c r="Q194" i="152"/>
  <c r="P194" i="152"/>
  <c r="O194" i="152"/>
  <c r="N194" i="152"/>
  <c r="V193" i="152"/>
  <c r="U193" i="152"/>
  <c r="T193" i="152"/>
  <c r="S193" i="152"/>
  <c r="R193" i="152"/>
  <c r="Q193" i="152"/>
  <c r="P193" i="152"/>
  <c r="O193" i="152"/>
  <c r="N193" i="152"/>
  <c r="W187" i="152"/>
  <c r="V187" i="152"/>
  <c r="U187" i="152"/>
  <c r="T187" i="152"/>
  <c r="S187" i="152"/>
  <c r="R187" i="152"/>
  <c r="Q187" i="152"/>
  <c r="P187" i="152"/>
  <c r="O187" i="152"/>
  <c r="N187" i="152"/>
  <c r="V186" i="152"/>
  <c r="U186" i="152"/>
  <c r="T186" i="152"/>
  <c r="S186" i="152"/>
  <c r="R186" i="152"/>
  <c r="Q186" i="152"/>
  <c r="P186" i="152"/>
  <c r="O186" i="152"/>
  <c r="N186" i="152"/>
  <c r="W178" i="152"/>
  <c r="V178" i="152"/>
  <c r="U178" i="152"/>
  <c r="T178" i="152"/>
  <c r="S178" i="152"/>
  <c r="R178" i="152"/>
  <c r="Q178" i="152"/>
  <c r="P178" i="152"/>
  <c r="O178" i="152"/>
  <c r="N178" i="152"/>
  <c r="V177" i="152"/>
  <c r="U177" i="152"/>
  <c r="T177" i="152"/>
  <c r="S177" i="152"/>
  <c r="R177" i="152"/>
  <c r="Q177" i="152"/>
  <c r="P177" i="152"/>
  <c r="O177" i="152"/>
  <c r="N177" i="152"/>
  <c r="P161" i="152"/>
  <c r="T160" i="152"/>
  <c r="P154" i="152"/>
  <c r="T153" i="152"/>
  <c r="T146" i="152"/>
  <c r="O146" i="152"/>
  <c r="O165" i="152" s="1"/>
  <c r="I15" i="151" s="1"/>
  <c r="BF136" i="152"/>
  <c r="BE136" i="152"/>
  <c r="AY136" i="152"/>
  <c r="W136" i="152"/>
  <c r="V136" i="152"/>
  <c r="T136" i="152"/>
  <c r="P136" i="152"/>
  <c r="O136" i="152"/>
  <c r="D136" i="152"/>
  <c r="E81" i="152"/>
  <c r="D81" i="152"/>
  <c r="BX80" i="152"/>
  <c r="BW80" i="152"/>
  <c r="BV80" i="152"/>
  <c r="BU80" i="152"/>
  <c r="AT80" i="152"/>
  <c r="AS80" i="152"/>
  <c r="AR80" i="152"/>
  <c r="AQ80" i="152"/>
  <c r="AP80" i="152"/>
  <c r="AO80" i="152"/>
  <c r="AN80" i="152"/>
  <c r="AM80" i="152"/>
  <c r="AL80" i="152"/>
  <c r="AK80" i="152"/>
  <c r="V80" i="152"/>
  <c r="V213" i="152" s="1"/>
  <c r="U80" i="152"/>
  <c r="U213" i="152" s="1"/>
  <c r="T80" i="152"/>
  <c r="T213" i="152" s="1"/>
  <c r="S80" i="152"/>
  <c r="S213" i="152" s="1"/>
  <c r="R80" i="152"/>
  <c r="R213" i="152" s="1"/>
  <c r="Q80" i="152"/>
  <c r="Q213" i="152" s="1"/>
  <c r="P80" i="152"/>
  <c r="O213" i="152" s="1"/>
  <c r="O80" i="152"/>
  <c r="N80" i="152"/>
  <c r="J80" i="152"/>
  <c r="I80" i="152"/>
  <c r="H80" i="152"/>
  <c r="G80" i="152"/>
  <c r="F80" i="152"/>
  <c r="E80" i="152"/>
  <c r="D80" i="152"/>
  <c r="AU79" i="152"/>
  <c r="X79" i="152"/>
  <c r="L79" i="152"/>
  <c r="AU78" i="152"/>
  <c r="X78" i="152"/>
  <c r="K78" i="152"/>
  <c r="AU77" i="152"/>
  <c r="X77" i="152"/>
  <c r="K77" i="152"/>
  <c r="L77" i="152" s="1"/>
  <c r="AU76" i="152"/>
  <c r="X76" i="152"/>
  <c r="L76" i="152"/>
  <c r="BX75" i="152"/>
  <c r="BW75" i="152"/>
  <c r="BV75" i="152"/>
  <c r="BU75" i="152"/>
  <c r="BS75" i="152"/>
  <c r="BR75" i="152"/>
  <c r="BQ75" i="152"/>
  <c r="BQ81" i="152" s="1"/>
  <c r="BP75" i="152"/>
  <c r="U208" i="152" s="1"/>
  <c r="BO75" i="152"/>
  <c r="BO81" i="152" s="1"/>
  <c r="BN75" i="152"/>
  <c r="BM75" i="152"/>
  <c r="BM81" i="152" s="1"/>
  <c r="BL75" i="152"/>
  <c r="BL81" i="152" s="1"/>
  <c r="BK75" i="152"/>
  <c r="P208" i="152" s="1"/>
  <c r="BJ75" i="152"/>
  <c r="BI75" i="152"/>
  <c r="BI81" i="152" s="1"/>
  <c r="BH75" i="152"/>
  <c r="BH81" i="152" s="1"/>
  <c r="BG75" i="152"/>
  <c r="BG81" i="152" s="1"/>
  <c r="BF75" i="152"/>
  <c r="V207" i="152" s="1"/>
  <c r="BE75" i="152"/>
  <c r="BE81" i="152" s="1"/>
  <c r="BD75" i="152"/>
  <c r="U207" i="152" s="1"/>
  <c r="BC75" i="152"/>
  <c r="BC81" i="152" s="1"/>
  <c r="BB75" i="152"/>
  <c r="BB81" i="152" s="1"/>
  <c r="BA75" i="152"/>
  <c r="R207" i="152" s="1"/>
  <c r="AZ75" i="152"/>
  <c r="Q207" i="152" s="1"/>
  <c r="AY75" i="152"/>
  <c r="P207" i="152" s="1"/>
  <c r="AX75" i="152"/>
  <c r="O207" i="152" s="1"/>
  <c r="AW75" i="152"/>
  <c r="AW81" i="152" s="1"/>
  <c r="AV75" i="152"/>
  <c r="AT75" i="152"/>
  <c r="AS75" i="152"/>
  <c r="AR75" i="152"/>
  <c r="AQ75" i="152"/>
  <c r="AP75" i="152"/>
  <c r="AO75" i="152"/>
  <c r="AN75" i="152"/>
  <c r="AM75" i="152"/>
  <c r="AL75" i="152"/>
  <c r="AK75" i="152"/>
  <c r="W75" i="152"/>
  <c r="V75" i="152"/>
  <c r="U75" i="152"/>
  <c r="U206" i="152" s="1"/>
  <c r="T75" i="152"/>
  <c r="T206" i="152" s="1"/>
  <c r="S75" i="152"/>
  <c r="S206" i="152" s="1"/>
  <c r="R75" i="152"/>
  <c r="R206" i="152" s="1"/>
  <c r="Q75" i="152"/>
  <c r="Q206" i="152" s="1"/>
  <c r="P75" i="152"/>
  <c r="O206" i="152" s="1"/>
  <c r="O75" i="152"/>
  <c r="N75" i="152"/>
  <c r="J75" i="152"/>
  <c r="I75" i="152"/>
  <c r="H75" i="152"/>
  <c r="G75" i="152"/>
  <c r="F75" i="152"/>
  <c r="E75" i="152"/>
  <c r="D75" i="152"/>
  <c r="AU74" i="152"/>
  <c r="X74" i="152"/>
  <c r="K74" i="152"/>
  <c r="L74" i="152" s="1"/>
  <c r="AU73" i="152"/>
  <c r="X73" i="152"/>
  <c r="L73" i="152"/>
  <c r="AU72" i="152"/>
  <c r="X72" i="152"/>
  <c r="L72" i="152"/>
  <c r="AU71" i="152"/>
  <c r="X71" i="152"/>
  <c r="L71" i="152"/>
  <c r="AU70" i="152"/>
  <c r="X70" i="152"/>
  <c r="L70" i="152"/>
  <c r="AU69" i="152"/>
  <c r="X69" i="152"/>
  <c r="L69" i="152"/>
  <c r="AU68" i="152"/>
  <c r="X68" i="152"/>
  <c r="K68" i="152"/>
  <c r="L68" i="152" s="1"/>
  <c r="AU67" i="152"/>
  <c r="X67" i="152"/>
  <c r="L67" i="152"/>
  <c r="AU66" i="152"/>
  <c r="X66" i="152"/>
  <c r="L66" i="152"/>
  <c r="AU65" i="152"/>
  <c r="X65" i="152"/>
  <c r="L65" i="152"/>
  <c r="AU64" i="152"/>
  <c r="X64" i="152"/>
  <c r="L64" i="152"/>
  <c r="AU63" i="152"/>
  <c r="X63" i="152"/>
  <c r="L63" i="152"/>
  <c r="AU62" i="152"/>
  <c r="X62" i="152"/>
  <c r="L62" i="152"/>
  <c r="BX61" i="152"/>
  <c r="BW61" i="152"/>
  <c r="BV61" i="152"/>
  <c r="BU61" i="152"/>
  <c r="AT61" i="152"/>
  <c r="AS61" i="152"/>
  <c r="AR61" i="152"/>
  <c r="AQ61" i="152"/>
  <c r="AP61" i="152"/>
  <c r="AO61" i="152"/>
  <c r="AN61" i="152"/>
  <c r="AM61" i="152"/>
  <c r="AL61" i="152"/>
  <c r="AK61" i="152"/>
  <c r="AJ61" i="152"/>
  <c r="W61" i="152"/>
  <c r="V61" i="152"/>
  <c r="U61" i="152"/>
  <c r="U199" i="152" s="1"/>
  <c r="T61" i="152"/>
  <c r="T199" i="152" s="1"/>
  <c r="S61" i="152"/>
  <c r="R61" i="152"/>
  <c r="Q61" i="152"/>
  <c r="Q199" i="152" s="1"/>
  <c r="P61" i="152"/>
  <c r="O199" i="152" s="1"/>
  <c r="O61" i="152"/>
  <c r="N61" i="152"/>
  <c r="J61" i="152"/>
  <c r="I61" i="152"/>
  <c r="H61" i="152"/>
  <c r="G61" i="152"/>
  <c r="F61" i="152"/>
  <c r="E61" i="152"/>
  <c r="D61" i="152"/>
  <c r="AU60" i="152"/>
  <c r="X60" i="152"/>
  <c r="L60" i="152"/>
  <c r="AU59" i="152"/>
  <c r="X59" i="152"/>
  <c r="L59" i="152"/>
  <c r="AU58" i="152"/>
  <c r="X58" i="152"/>
  <c r="K58" i="152"/>
  <c r="K61" i="152" s="1"/>
  <c r="AU57" i="152"/>
  <c r="X57" i="152"/>
  <c r="L57" i="152"/>
  <c r="AU56" i="152"/>
  <c r="X56" i="152"/>
  <c r="L56" i="152"/>
  <c r="AU55" i="152"/>
  <c r="X55" i="152"/>
  <c r="L55" i="152"/>
  <c r="AU54" i="152"/>
  <c r="X54" i="152"/>
  <c r="L54" i="152"/>
  <c r="AU53" i="152"/>
  <c r="X53" i="152"/>
  <c r="BR52" i="152"/>
  <c r="BQ52" i="152"/>
  <c r="BP52" i="152"/>
  <c r="BO52" i="152"/>
  <c r="BN52" i="152"/>
  <c r="BM52" i="152"/>
  <c r="BL52" i="152"/>
  <c r="BK52" i="152"/>
  <c r="BJ52" i="152"/>
  <c r="BI52" i="152"/>
  <c r="BH52" i="152"/>
  <c r="BG52" i="152"/>
  <c r="BF52" i="152"/>
  <c r="BE52" i="152"/>
  <c r="BD52" i="152"/>
  <c r="BC52" i="152"/>
  <c r="BB52" i="152"/>
  <c r="BA52" i="152"/>
  <c r="AZ52" i="152"/>
  <c r="AY52" i="152"/>
  <c r="AX52" i="152"/>
  <c r="AW52" i="152"/>
  <c r="AV52" i="152"/>
  <c r="AI52" i="152"/>
  <c r="AH52" i="152"/>
  <c r="AG52" i="152"/>
  <c r="AF52" i="152"/>
  <c r="AE52" i="152"/>
  <c r="AD52" i="152"/>
  <c r="AC52" i="152"/>
  <c r="AB52" i="152"/>
  <c r="AA52" i="152"/>
  <c r="Z52" i="152"/>
  <c r="E52" i="152"/>
  <c r="D52" i="152"/>
  <c r="BX51" i="152"/>
  <c r="BW51" i="152"/>
  <c r="BV51" i="152"/>
  <c r="BU51" i="152"/>
  <c r="AT51" i="152"/>
  <c r="AS51" i="152"/>
  <c r="AR51" i="152"/>
  <c r="AQ51" i="152"/>
  <c r="AP51" i="152"/>
  <c r="AO51" i="152"/>
  <c r="AN51" i="152"/>
  <c r="AM51" i="152"/>
  <c r="AL51" i="152"/>
  <c r="AK51" i="152"/>
  <c r="AJ51" i="152"/>
  <c r="W51" i="152"/>
  <c r="V51" i="152"/>
  <c r="U51" i="152"/>
  <c r="U192" i="152" s="1"/>
  <c r="T51" i="152"/>
  <c r="T192" i="152" s="1"/>
  <c r="S51" i="152"/>
  <c r="S192" i="152" s="1"/>
  <c r="R51" i="152"/>
  <c r="R192" i="152" s="1"/>
  <c r="Q51" i="152"/>
  <c r="Q192" i="152" s="1"/>
  <c r="P51" i="152"/>
  <c r="O192" i="152" s="1"/>
  <c r="O51" i="152"/>
  <c r="N51" i="152"/>
  <c r="K51" i="152"/>
  <c r="J51" i="152"/>
  <c r="I51" i="152"/>
  <c r="H51" i="152"/>
  <c r="G51" i="152"/>
  <c r="F51" i="152"/>
  <c r="E51" i="152"/>
  <c r="D51" i="152"/>
  <c r="AU50" i="152"/>
  <c r="X50" i="152"/>
  <c r="L50" i="152"/>
  <c r="AU49" i="152"/>
  <c r="X49" i="152"/>
  <c r="L49" i="152"/>
  <c r="AU48" i="152"/>
  <c r="X48" i="152"/>
  <c r="L48" i="152"/>
  <c r="AU47" i="152"/>
  <c r="X47" i="152"/>
  <c r="L47" i="152"/>
  <c r="AU46" i="152"/>
  <c r="X46" i="152"/>
  <c r="L46" i="152"/>
  <c r="AU45" i="152"/>
  <c r="X45" i="152"/>
  <c r="L45" i="152"/>
  <c r="AU44" i="152"/>
  <c r="X44" i="152"/>
  <c r="L44" i="152"/>
  <c r="AU43" i="152"/>
  <c r="X43" i="152"/>
  <c r="L43" i="152"/>
  <c r="AU42" i="152"/>
  <c r="X42" i="152"/>
  <c r="L42" i="152"/>
  <c r="AU41" i="152"/>
  <c r="X41" i="152"/>
  <c r="L41" i="152"/>
  <c r="AU40" i="152"/>
  <c r="X40" i="152"/>
  <c r="L40" i="152"/>
  <c r="AU39" i="152"/>
  <c r="X39" i="152"/>
  <c r="L39" i="152"/>
  <c r="BX38" i="152"/>
  <c r="BW38" i="152"/>
  <c r="BV38" i="152"/>
  <c r="BU38" i="152"/>
  <c r="AT38" i="152"/>
  <c r="AS38" i="152"/>
  <c r="AR38" i="152"/>
  <c r="AQ38" i="152"/>
  <c r="AP38" i="152"/>
  <c r="AO38" i="152"/>
  <c r="AN38" i="152"/>
  <c r="AM38" i="152"/>
  <c r="AL38" i="152"/>
  <c r="AK38" i="152"/>
  <c r="AJ38" i="152"/>
  <c r="W38" i="152"/>
  <c r="V38" i="152"/>
  <c r="U38" i="152"/>
  <c r="U185" i="152" s="1"/>
  <c r="T38" i="152"/>
  <c r="T185" i="152" s="1"/>
  <c r="S38" i="152"/>
  <c r="S185" i="152" s="1"/>
  <c r="R38" i="152"/>
  <c r="R185" i="152" s="1"/>
  <c r="Q38" i="152"/>
  <c r="Q185" i="152" s="1"/>
  <c r="P38" i="152"/>
  <c r="O185" i="152" s="1"/>
  <c r="O38" i="152"/>
  <c r="N38" i="152"/>
  <c r="J38" i="152"/>
  <c r="I38" i="152"/>
  <c r="H38" i="152"/>
  <c r="G38" i="152"/>
  <c r="F38" i="152"/>
  <c r="E38" i="152"/>
  <c r="D38" i="152"/>
  <c r="AU37" i="152"/>
  <c r="X37" i="152"/>
  <c r="L37" i="152"/>
  <c r="AU36" i="152"/>
  <c r="X36" i="152"/>
  <c r="L36" i="152"/>
  <c r="AU35" i="152"/>
  <c r="X35" i="152"/>
  <c r="L35" i="152"/>
  <c r="AU34" i="152"/>
  <c r="X34" i="152"/>
  <c r="L34" i="152"/>
  <c r="AU33" i="152"/>
  <c r="X33" i="152"/>
  <c r="L33" i="152"/>
  <c r="AU32" i="152"/>
  <c r="X32" i="152"/>
  <c r="L32" i="152"/>
  <c r="AU31" i="152"/>
  <c r="X31" i="152"/>
  <c r="L31" i="152"/>
  <c r="AU30" i="152"/>
  <c r="X30" i="152"/>
  <c r="L30" i="152"/>
  <c r="AU29" i="152"/>
  <c r="X29" i="152"/>
  <c r="L29" i="152"/>
  <c r="AU28" i="152"/>
  <c r="X28" i="152"/>
  <c r="K28" i="152"/>
  <c r="K38" i="152" s="1"/>
  <c r="AU27" i="152"/>
  <c r="X27" i="152"/>
  <c r="L27" i="152"/>
  <c r="AU26" i="152"/>
  <c r="X26" i="152"/>
  <c r="L26" i="152"/>
  <c r="AU25" i="152"/>
  <c r="X25" i="152"/>
  <c r="L25" i="152"/>
  <c r="AU24" i="152"/>
  <c r="X24" i="152"/>
  <c r="L24" i="152"/>
  <c r="AU23" i="152"/>
  <c r="X23" i="152"/>
  <c r="L23" i="152"/>
  <c r="AU22" i="152"/>
  <c r="X22" i="152"/>
  <c r="L22" i="152"/>
  <c r="AU21" i="152"/>
  <c r="X21" i="152"/>
  <c r="L21" i="152"/>
  <c r="AU20" i="152"/>
  <c r="X20" i="152"/>
  <c r="L20" i="152"/>
  <c r="BX19" i="152"/>
  <c r="BW19" i="152"/>
  <c r="BV19" i="152"/>
  <c r="BU19" i="152"/>
  <c r="AT19" i="152"/>
  <c r="AS19" i="152"/>
  <c r="AR19" i="152"/>
  <c r="AQ19" i="152"/>
  <c r="AP19" i="152"/>
  <c r="AO19" i="152"/>
  <c r="AN19" i="152"/>
  <c r="AM19" i="152"/>
  <c r="AL19" i="152"/>
  <c r="AK19" i="152"/>
  <c r="AJ19" i="152"/>
  <c r="W19" i="152"/>
  <c r="V19" i="152"/>
  <c r="U19" i="152"/>
  <c r="U176" i="152" s="1"/>
  <c r="T19" i="152"/>
  <c r="S19" i="152"/>
  <c r="S176" i="152" s="1"/>
  <c r="R19" i="152"/>
  <c r="Q19" i="152"/>
  <c r="Q176" i="152" s="1"/>
  <c r="P19" i="152"/>
  <c r="O176" i="152" s="1"/>
  <c r="O19" i="152"/>
  <c r="N19" i="152"/>
  <c r="J19" i="152"/>
  <c r="I19" i="152"/>
  <c r="H19" i="152"/>
  <c r="G19" i="152"/>
  <c r="F19" i="152"/>
  <c r="E19" i="152"/>
  <c r="D19" i="152"/>
  <c r="AU18" i="152"/>
  <c r="X18" i="152"/>
  <c r="L18" i="152"/>
  <c r="AU17" i="152"/>
  <c r="X17" i="152"/>
  <c r="L17" i="152"/>
  <c r="AU16" i="152"/>
  <c r="X16" i="152"/>
  <c r="L16" i="152"/>
  <c r="AU15" i="152"/>
  <c r="X15" i="152"/>
  <c r="L15" i="152"/>
  <c r="AU14" i="152"/>
  <c r="X14" i="152"/>
  <c r="L14" i="152"/>
  <c r="AU13" i="152"/>
  <c r="X13" i="152"/>
  <c r="L13" i="152"/>
  <c r="AU12" i="152"/>
  <c r="X12" i="152"/>
  <c r="L12" i="152"/>
  <c r="AU11" i="152"/>
  <c r="X11" i="152"/>
  <c r="L11" i="152"/>
  <c r="AU10" i="152"/>
  <c r="X10" i="152"/>
  <c r="L10" i="152"/>
  <c r="AU9" i="152"/>
  <c r="X9" i="152"/>
  <c r="L9" i="152"/>
  <c r="AU8" i="152"/>
  <c r="X8" i="152"/>
  <c r="K8" i="152"/>
  <c r="K19" i="152" s="1"/>
  <c r="A2" i="152"/>
  <c r="L15" i="151"/>
  <c r="G15" i="151"/>
  <c r="F15" i="151"/>
  <c r="AN11" i="151"/>
  <c r="AM11" i="151"/>
  <c r="AF11" i="151"/>
  <c r="AE11" i="151"/>
  <c r="M15" i="151"/>
  <c r="BY75" i="154" l="1"/>
  <c r="AN44" i="154"/>
  <c r="BV118" i="155"/>
  <c r="CD35" i="155"/>
  <c r="H18" i="164"/>
  <c r="K15" i="164"/>
  <c r="J22" i="164"/>
  <c r="CD22" i="155"/>
  <c r="H16" i="164"/>
  <c r="O81" i="152"/>
  <c r="W208" i="152"/>
  <c r="W224" i="152" s="1"/>
  <c r="BS81" i="152"/>
  <c r="BS83" i="152" s="1"/>
  <c r="AZ60" i="154"/>
  <c r="F81" i="152"/>
  <c r="BH28" i="154"/>
  <c r="BJ217" i="153"/>
  <c r="X61" i="154"/>
  <c r="E6" i="164"/>
  <c r="E5" i="164"/>
  <c r="Q127" i="152"/>
  <c r="Q134" i="152" s="1"/>
  <c r="Q146" i="152" s="1"/>
  <c r="AX127" i="152"/>
  <c r="AX134" i="152" s="1"/>
  <c r="O147" i="152" s="1"/>
  <c r="R127" i="152"/>
  <c r="R134" i="152" s="1"/>
  <c r="R146" i="152" s="1"/>
  <c r="BG127" i="152"/>
  <c r="V127" i="152"/>
  <c r="T127" i="152"/>
  <c r="U127" i="152"/>
  <c r="U134" i="152" s="1"/>
  <c r="U146" i="152" s="1"/>
  <c r="BD127" i="152"/>
  <c r="BD134" i="152" s="1"/>
  <c r="U147" i="152" s="1"/>
  <c r="CD10" i="155"/>
  <c r="C7" i="164"/>
  <c r="CD11" i="155"/>
  <c r="C8" i="164"/>
  <c r="CD9" i="155"/>
  <c r="C6" i="164"/>
  <c r="CD8" i="155"/>
  <c r="C5" i="164"/>
  <c r="AL44" i="154"/>
  <c r="AT44" i="154"/>
  <c r="BD44" i="154"/>
  <c r="I52" i="152"/>
  <c r="S44" i="154"/>
  <c r="S48" i="154" s="1"/>
  <c r="AM44" i="154"/>
  <c r="AU44" i="154"/>
  <c r="AE10" i="151" s="1"/>
  <c r="F52" i="152"/>
  <c r="N176" i="152"/>
  <c r="V176" i="152"/>
  <c r="W81" i="152"/>
  <c r="BE44" i="154"/>
  <c r="BE61" i="154" s="1"/>
  <c r="AQ44" i="154"/>
  <c r="AQ48" i="154" s="1"/>
  <c r="AR44" i="154"/>
  <c r="AR48" i="154" s="1"/>
  <c r="H52" i="152"/>
  <c r="BU52" i="152"/>
  <c r="S81" i="152"/>
  <c r="K52" i="152"/>
  <c r="BS135" i="152"/>
  <c r="V162" i="152" s="1"/>
  <c r="BH83" i="152"/>
  <c r="AN81" i="152"/>
  <c r="AQ81" i="152"/>
  <c r="L28" i="152"/>
  <c r="G81" i="152"/>
  <c r="R81" i="152"/>
  <c r="L8" i="152"/>
  <c r="AP52" i="152"/>
  <c r="L58" i="152"/>
  <c r="K75" i="152"/>
  <c r="AP81" i="152"/>
  <c r="K80" i="152"/>
  <c r="L80" i="152" s="1"/>
  <c r="M80" i="152" s="1"/>
  <c r="G52" i="152"/>
  <c r="P224" i="152"/>
  <c r="R135" i="152"/>
  <c r="R160" i="152" s="1"/>
  <c r="W177" i="152"/>
  <c r="R52" i="152"/>
  <c r="AL52" i="152"/>
  <c r="AT52" i="152"/>
  <c r="Q223" i="152"/>
  <c r="L78" i="152"/>
  <c r="U135" i="152"/>
  <c r="U160" i="152" s="1"/>
  <c r="AU61" i="152"/>
  <c r="BT61" i="152" s="1"/>
  <c r="AK81" i="152"/>
  <c r="AS81" i="152"/>
  <c r="AX135" i="152"/>
  <c r="O161" i="152" s="1"/>
  <c r="BW52" i="152"/>
  <c r="AJ52" i="152"/>
  <c r="AZ135" i="152"/>
  <c r="Q161" i="152" s="1"/>
  <c r="AO52" i="152"/>
  <c r="BA135" i="152"/>
  <c r="R161" i="152" s="1"/>
  <c r="R176" i="152"/>
  <c r="W193" i="152"/>
  <c r="W214" i="152"/>
  <c r="AM81" i="152"/>
  <c r="L61" i="152"/>
  <c r="M61" i="152" s="1"/>
  <c r="I81" i="152"/>
  <c r="AW83" i="152"/>
  <c r="BG92" i="152" s="1"/>
  <c r="BE83" i="152"/>
  <c r="AE9" i="19" s="1"/>
  <c r="BM83" i="152"/>
  <c r="BM89" i="152" s="1"/>
  <c r="BM109" i="152" s="1"/>
  <c r="N199" i="152"/>
  <c r="V199" i="152"/>
  <c r="AO81" i="152"/>
  <c r="R199" i="152"/>
  <c r="X80" i="152"/>
  <c r="Y80" i="152" s="1"/>
  <c r="AU80" i="152"/>
  <c r="BT80" i="152" s="1"/>
  <c r="AR81" i="152"/>
  <c r="N206" i="152"/>
  <c r="V206" i="152"/>
  <c r="BX81" i="152"/>
  <c r="Q208" i="152"/>
  <c r="Q224" i="152" s="1"/>
  <c r="U223" i="152"/>
  <c r="AF9" i="151"/>
  <c r="AF9" i="19"/>
  <c r="AF9" i="8"/>
  <c r="AF9" i="4"/>
  <c r="BL83" i="152"/>
  <c r="BL89" i="152" s="1"/>
  <c r="N207" i="152"/>
  <c r="N223" i="152" s="1"/>
  <c r="J81" i="152"/>
  <c r="T208" i="152"/>
  <c r="T224" i="152" s="1"/>
  <c r="O223" i="152"/>
  <c r="U224" i="152"/>
  <c r="AU75" i="152"/>
  <c r="BT75" i="152" s="1"/>
  <c r="BQ83" i="152"/>
  <c r="AL81" i="152"/>
  <c r="AT81" i="152"/>
  <c r="BD81" i="152"/>
  <c r="BD83" i="152" s="1"/>
  <c r="H81" i="152"/>
  <c r="BF81" i="152"/>
  <c r="BF83" i="152" s="1"/>
  <c r="J52" i="152"/>
  <c r="Q222" i="152"/>
  <c r="X51" i="152"/>
  <c r="Y51" i="152" s="1"/>
  <c r="V192" i="152"/>
  <c r="AU51" i="152"/>
  <c r="BT51" i="152" s="1"/>
  <c r="T52" i="152"/>
  <c r="AN52" i="152"/>
  <c r="BV52" i="152"/>
  <c r="L51" i="152"/>
  <c r="M51" i="152" s="1"/>
  <c r="AR52" i="152"/>
  <c r="O52" i="152"/>
  <c r="W52" i="152"/>
  <c r="AU38" i="152"/>
  <c r="BT38" i="152" s="1"/>
  <c r="L38" i="152"/>
  <c r="M38" i="152" s="1"/>
  <c r="X38" i="152"/>
  <c r="Y38" i="152" s="1"/>
  <c r="V185" i="152"/>
  <c r="BX52" i="152"/>
  <c r="L19" i="152"/>
  <c r="M19" i="152" s="1"/>
  <c r="AK52" i="152"/>
  <c r="AS52" i="152"/>
  <c r="AU19" i="152"/>
  <c r="AQ52" i="152"/>
  <c r="U52" i="152"/>
  <c r="AM52" i="152"/>
  <c r="AO44" i="154"/>
  <c r="AO48" i="154" s="1"/>
  <c r="AP44" i="154"/>
  <c r="AK44" i="154"/>
  <c r="AS44" i="154"/>
  <c r="R44" i="154"/>
  <c r="T44" i="154"/>
  <c r="T48" i="154" s="1"/>
  <c r="U44" i="154"/>
  <c r="N44" i="154"/>
  <c r="V44" i="154"/>
  <c r="AD10" i="151" s="1"/>
  <c r="O44" i="154"/>
  <c r="P44" i="154"/>
  <c r="Q44" i="154"/>
  <c r="Q48" i="154" s="1"/>
  <c r="E21" i="155"/>
  <c r="V16" i="155"/>
  <c r="CD16" i="155" s="1"/>
  <c r="K67" i="155"/>
  <c r="AU96" i="155"/>
  <c r="S93" i="81"/>
  <c r="O107" i="81"/>
  <c r="P107" i="81" s="1"/>
  <c r="AT109" i="155"/>
  <c r="AG109" i="155"/>
  <c r="AW44" i="154"/>
  <c r="AW61" i="154" s="1"/>
  <c r="L15" i="154"/>
  <c r="BA44" i="154"/>
  <c r="BB44" i="154"/>
  <c r="BC44" i="154"/>
  <c r="AZ44" i="154"/>
  <c r="AX44" i="154"/>
  <c r="AX61" i="154" s="1"/>
  <c r="BF44" i="154"/>
  <c r="BF61" i="154" s="1"/>
  <c r="AY44" i="154"/>
  <c r="AY61" i="154" s="1"/>
  <c r="BG44" i="154"/>
  <c r="BP96" i="156"/>
  <c r="E109" i="155"/>
  <c r="J108" i="155" s="1"/>
  <c r="E79" i="155"/>
  <c r="AF67" i="155"/>
  <c r="AG84" i="155"/>
  <c r="W6" i="155"/>
  <c r="AM7" i="151" s="1"/>
  <c r="K12" i="155"/>
  <c r="E73" i="155"/>
  <c r="C102" i="155"/>
  <c r="E102" i="155" s="1"/>
  <c r="E99" i="155"/>
  <c r="E17" i="155"/>
  <c r="E84" i="155"/>
  <c r="E96" i="155"/>
  <c r="K118" i="155"/>
  <c r="E34" i="155"/>
  <c r="E58" i="155"/>
  <c r="E63" i="155"/>
  <c r="K84" i="155"/>
  <c r="E12" i="155"/>
  <c r="E118" i="155"/>
  <c r="M12" i="156"/>
  <c r="M150" i="156" s="1"/>
  <c r="N10" i="156"/>
  <c r="BR10" i="156" s="1"/>
  <c r="K68" i="156"/>
  <c r="BD79" i="156"/>
  <c r="CA79" i="156" s="1"/>
  <c r="BE99" i="156"/>
  <c r="CB99" i="156" s="1"/>
  <c r="AJ96" i="156"/>
  <c r="AJ97" i="156" s="1"/>
  <c r="M17" i="156"/>
  <c r="M36" i="156" s="1"/>
  <c r="BQ58" i="156"/>
  <c r="AB44" i="154"/>
  <c r="AE44" i="154"/>
  <c r="AA14" i="151"/>
  <c r="X35" i="154"/>
  <c r="X15" i="154"/>
  <c r="X19" i="154"/>
  <c r="X28" i="154"/>
  <c r="AJ35" i="154"/>
  <c r="R14" i="151"/>
  <c r="AC44" i="154"/>
  <c r="AC14" i="151"/>
  <c r="V109" i="155"/>
  <c r="CD109" i="155" s="1"/>
  <c r="U8" i="81"/>
  <c r="U7" i="63"/>
  <c r="U9" i="81"/>
  <c r="U8" i="63"/>
  <c r="U10" i="81"/>
  <c r="U9" i="63"/>
  <c r="U7" i="81"/>
  <c r="U6" i="63"/>
  <c r="BU105" i="155"/>
  <c r="CD15" i="155"/>
  <c r="AH116" i="155"/>
  <c r="CD116" i="155"/>
  <c r="V84" i="155"/>
  <c r="CD84" i="155" s="1"/>
  <c r="CD81" i="155"/>
  <c r="AG44" i="154"/>
  <c r="AJ33" i="154"/>
  <c r="AV33" i="154"/>
  <c r="AA44" i="154"/>
  <c r="AI44" i="154"/>
  <c r="AF44" i="154"/>
  <c r="U106" i="81"/>
  <c r="AF44" i="155"/>
  <c r="U61" i="81"/>
  <c r="U66" i="81"/>
  <c r="U116" i="81"/>
  <c r="U16" i="81"/>
  <c r="U27" i="81"/>
  <c r="S98" i="81"/>
  <c r="BF102" i="155"/>
  <c r="Q98" i="81"/>
  <c r="U101" i="81"/>
  <c r="U69" i="81"/>
  <c r="U17" i="81"/>
  <c r="O36" i="155"/>
  <c r="P128" i="152" s="1"/>
  <c r="U94" i="81"/>
  <c r="U32" i="81"/>
  <c r="U79" i="81"/>
  <c r="U80" i="81"/>
  <c r="O98" i="81"/>
  <c r="U72" i="81"/>
  <c r="S36" i="155"/>
  <c r="T128" i="152" s="1"/>
  <c r="U19" i="81"/>
  <c r="U23" i="81"/>
  <c r="U18" i="81"/>
  <c r="U85" i="81"/>
  <c r="U21" i="81"/>
  <c r="U78" i="81"/>
  <c r="Q68" i="155"/>
  <c r="L97" i="155"/>
  <c r="T97" i="155"/>
  <c r="AC97" i="155"/>
  <c r="BJ34" i="156"/>
  <c r="BM44" i="156"/>
  <c r="BF64" i="156"/>
  <c r="CC64" i="156" s="1"/>
  <c r="BN44" i="156"/>
  <c r="H97" i="156"/>
  <c r="BH44" i="156"/>
  <c r="V36" i="156"/>
  <c r="V37" i="156" s="1"/>
  <c r="V38" i="156" s="1"/>
  <c r="BO38" i="156" s="1"/>
  <c r="AY99" i="156"/>
  <c r="BV99" i="156" s="1"/>
  <c r="H36" i="156"/>
  <c r="H37" i="156" s="1"/>
  <c r="H38" i="156" s="1"/>
  <c r="AX17" i="156"/>
  <c r="BU17" i="156" s="1"/>
  <c r="AW21" i="156"/>
  <c r="BT21" i="156" s="1"/>
  <c r="BE21" i="156"/>
  <c r="CB21" i="156" s="1"/>
  <c r="D68" i="156"/>
  <c r="M68" i="156"/>
  <c r="BH63" i="156"/>
  <c r="BP63" i="156"/>
  <c r="AY67" i="156"/>
  <c r="BV67" i="156" s="1"/>
  <c r="BJ84" i="156"/>
  <c r="BP44" i="156"/>
  <c r="BB44" i="156"/>
  <c r="BY44" i="156" s="1"/>
  <c r="F68" i="156"/>
  <c r="BJ63" i="156"/>
  <c r="AK68" i="156"/>
  <c r="J97" i="156"/>
  <c r="AZ73" i="156"/>
  <c r="BW73" i="156" s="1"/>
  <c r="BC73" i="156"/>
  <c r="BZ73" i="156" s="1"/>
  <c r="BA79" i="156"/>
  <c r="BX79" i="156" s="1"/>
  <c r="BA17" i="156"/>
  <c r="BX17" i="156" s="1"/>
  <c r="N21" i="156"/>
  <c r="BR21" i="156" s="1"/>
  <c r="AZ21" i="156"/>
  <c r="BW21" i="156" s="1"/>
  <c r="BL34" i="156"/>
  <c r="BN58" i="156"/>
  <c r="BM63" i="156"/>
  <c r="BN67" i="156"/>
  <c r="BL84" i="156"/>
  <c r="BF45" i="156"/>
  <c r="CC45" i="156" s="1"/>
  <c r="AS68" i="156"/>
  <c r="AP36" i="156"/>
  <c r="AP37" i="156" s="1"/>
  <c r="AP38" i="156" s="1"/>
  <c r="J68" i="156"/>
  <c r="BL58" i="156"/>
  <c r="BN63" i="156"/>
  <c r="N79" i="156"/>
  <c r="BO84" i="156"/>
  <c r="BA84" i="156"/>
  <c r="BX84" i="156" s="1"/>
  <c r="BO99" i="156"/>
  <c r="BF23" i="156"/>
  <c r="CC23" i="156" s="1"/>
  <c r="E97" i="156"/>
  <c r="AY96" i="156"/>
  <c r="BV96" i="156" s="1"/>
  <c r="BO21" i="156"/>
  <c r="AX21" i="156"/>
  <c r="BU21" i="156" s="1"/>
  <c r="AZ58" i="156"/>
  <c r="BW58" i="156" s="1"/>
  <c r="BD63" i="156"/>
  <c r="CA63" i="156" s="1"/>
  <c r="BH96" i="156"/>
  <c r="BD96" i="156"/>
  <c r="CA96" i="156" s="1"/>
  <c r="D36" i="156"/>
  <c r="D37" i="156" s="1"/>
  <c r="D38" i="156" s="1"/>
  <c r="BH17" i="156"/>
  <c r="BD17" i="156"/>
  <c r="CA17" i="156" s="1"/>
  <c r="AY17" i="156"/>
  <c r="BV17" i="156" s="1"/>
  <c r="AV67" i="156"/>
  <c r="BS67" i="156" s="1"/>
  <c r="BD67" i="156"/>
  <c r="CA67" i="156" s="1"/>
  <c r="BJ73" i="156"/>
  <c r="BI96" i="156"/>
  <c r="X97" i="156"/>
  <c r="BH99" i="156"/>
  <c r="F36" i="156"/>
  <c r="F37" i="156" s="1"/>
  <c r="F38" i="156" s="1"/>
  <c r="AW17" i="156"/>
  <c r="BT17" i="156" s="1"/>
  <c r="BE17" i="156"/>
  <c r="CB17" i="156" s="1"/>
  <c r="AD36" i="156"/>
  <c r="AD37" i="156" s="1"/>
  <c r="AD38" i="156" s="1"/>
  <c r="AL36" i="156"/>
  <c r="AL37" i="156" s="1"/>
  <c r="AL38" i="156" s="1"/>
  <c r="BI58" i="156"/>
  <c r="I97" i="156"/>
  <c r="BH79" i="156"/>
  <c r="BO79" i="156"/>
  <c r="BL73" i="156"/>
  <c r="L36" i="156"/>
  <c r="L37" i="156" s="1"/>
  <c r="L38" i="156" s="1"/>
  <c r="AC36" i="156"/>
  <c r="AC37" i="156" s="1"/>
  <c r="AC38" i="156" s="1"/>
  <c r="AK36" i="156"/>
  <c r="AK37" i="156" s="1"/>
  <c r="AK38" i="156" s="1"/>
  <c r="AS36" i="156"/>
  <c r="AS37" i="156" s="1"/>
  <c r="AS38" i="156" s="1"/>
  <c r="N58" i="156"/>
  <c r="BR19" i="156"/>
  <c r="I68" i="156"/>
  <c r="BJ44" i="156"/>
  <c r="BD44" i="156"/>
  <c r="CA44" i="156" s="1"/>
  <c r="BH58" i="156"/>
  <c r="BB58" i="156"/>
  <c r="BY58" i="156" s="1"/>
  <c r="Y79" i="156"/>
  <c r="BF79" i="156" s="1"/>
  <c r="CC79" i="156" s="1"/>
  <c r="AY79" i="156"/>
  <c r="BV79" i="156" s="1"/>
  <c r="AF97" i="156"/>
  <c r="AN97" i="156"/>
  <c r="BC84" i="156"/>
  <c r="BZ84" i="156" s="1"/>
  <c r="AW12" i="156"/>
  <c r="AW150" i="156" s="1"/>
  <c r="I36" i="156"/>
  <c r="I37" i="156" s="1"/>
  <c r="I38" i="156" s="1"/>
  <c r="BJ17" i="156"/>
  <c r="BO34" i="156"/>
  <c r="AM36" i="156"/>
  <c r="AM37" i="156" s="1"/>
  <c r="AM38" i="156" s="1"/>
  <c r="AU36" i="156"/>
  <c r="AU37" i="156" s="1"/>
  <c r="AU38" i="156" s="1"/>
  <c r="AY44" i="156"/>
  <c r="BV44" i="156" s="1"/>
  <c r="BK44" i="156"/>
  <c r="BA63" i="156"/>
  <c r="BX63" i="156" s="1"/>
  <c r="AC68" i="156"/>
  <c r="AG68" i="156"/>
  <c r="AO68" i="156"/>
  <c r="BH67" i="156"/>
  <c r="BM73" i="156"/>
  <c r="BI84" i="156"/>
  <c r="BQ84" i="156"/>
  <c r="BB96" i="156"/>
  <c r="BY96" i="156" s="1"/>
  <c r="AY12" i="156"/>
  <c r="J36" i="156"/>
  <c r="J37" i="156" s="1"/>
  <c r="BP17" i="156"/>
  <c r="AF36" i="156"/>
  <c r="AF37" i="156" s="1"/>
  <c r="BC34" i="156"/>
  <c r="BZ34" i="156" s="1"/>
  <c r="U68" i="156"/>
  <c r="AX79" i="156"/>
  <c r="BU79" i="156" s="1"/>
  <c r="BJ79" i="156"/>
  <c r="BF90" i="156"/>
  <c r="CC90" i="156" s="1"/>
  <c r="R97" i="156"/>
  <c r="BK97" i="156" s="1"/>
  <c r="AB97" i="156"/>
  <c r="AR97" i="156"/>
  <c r="BQ96" i="156"/>
  <c r="AV44" i="156"/>
  <c r="BS44" i="156" s="1"/>
  <c r="BH12" i="156"/>
  <c r="K36" i="156"/>
  <c r="K37" i="156" s="1"/>
  <c r="BM17" i="156"/>
  <c r="BJ21" i="156"/>
  <c r="BI21" i="156"/>
  <c r="AG36" i="156"/>
  <c r="AG37" i="156" s="1"/>
  <c r="BF40" i="156"/>
  <c r="CC40" i="156" s="1"/>
  <c r="BA44" i="156"/>
  <c r="BX44" i="156" s="1"/>
  <c r="AY58" i="156"/>
  <c r="BV58" i="156" s="1"/>
  <c r="N63" i="156"/>
  <c r="AQ68" i="156"/>
  <c r="BP67" i="156"/>
  <c r="D97" i="156"/>
  <c r="M97" i="156"/>
  <c r="BO73" i="156"/>
  <c r="BA73" i="156"/>
  <c r="BX73" i="156" s="1"/>
  <c r="BP79" i="156"/>
  <c r="BN12" i="156"/>
  <c r="BR13" i="156"/>
  <c r="Q36" i="156"/>
  <c r="Q37" i="156" s="1"/>
  <c r="AV63" i="156"/>
  <c r="BS63" i="156" s="1"/>
  <c r="AZ84" i="156"/>
  <c r="BW84" i="156" s="1"/>
  <c r="AD97" i="156"/>
  <c r="AL97" i="156"/>
  <c r="AT97" i="156"/>
  <c r="BP12" i="156"/>
  <c r="BO17" i="156"/>
  <c r="BL21" i="156"/>
  <c r="BQ21" i="156"/>
  <c r="BM34" i="156"/>
  <c r="N44" i="156"/>
  <c r="BL63" i="156"/>
  <c r="BB63" i="156"/>
  <c r="BY63" i="156" s="1"/>
  <c r="N67" i="156"/>
  <c r="BR70" i="156"/>
  <c r="BI73" i="156"/>
  <c r="BR75" i="156"/>
  <c r="BM79" i="156"/>
  <c r="BM84" i="156"/>
  <c r="BN96" i="156"/>
  <c r="C68" i="155"/>
  <c r="BX118" i="155"/>
  <c r="CA21" i="155"/>
  <c r="L15" i="164" s="1"/>
  <c r="G68" i="155"/>
  <c r="I97" i="155"/>
  <c r="I36" i="155"/>
  <c r="I37" i="155" s="1"/>
  <c r="I38" i="155" s="1"/>
  <c r="AA68" i="155"/>
  <c r="AH49" i="155"/>
  <c r="BT34" i="155"/>
  <c r="AG63" i="155"/>
  <c r="G97" i="155"/>
  <c r="Z97" i="155"/>
  <c r="BY99" i="155"/>
  <c r="BR105" i="155"/>
  <c r="BZ105" i="155"/>
  <c r="BW118" i="155"/>
  <c r="BT73" i="155"/>
  <c r="BR67" i="155"/>
  <c r="BZ67" i="155"/>
  <c r="S97" i="155"/>
  <c r="AB97" i="155"/>
  <c r="BT96" i="155"/>
  <c r="BT109" i="155"/>
  <c r="BV96" i="155"/>
  <c r="AF118" i="155"/>
  <c r="BS118" i="155"/>
  <c r="CA118" i="155"/>
  <c r="BT105" i="155"/>
  <c r="BU96" i="155"/>
  <c r="BV109" i="155"/>
  <c r="L68" i="155"/>
  <c r="T68" i="155"/>
  <c r="AC68" i="155"/>
  <c r="C97" i="155"/>
  <c r="BW105" i="155"/>
  <c r="BV84" i="155"/>
  <c r="AI94" i="155"/>
  <c r="BY105" i="155"/>
  <c r="V246" i="153"/>
  <c r="L38" i="153"/>
  <c r="L199" i="153"/>
  <c r="L191" i="153"/>
  <c r="K220" i="153"/>
  <c r="L220" i="153" s="1"/>
  <c r="D36" i="155"/>
  <c r="D37" i="155" s="1"/>
  <c r="AB36" i="155"/>
  <c r="AB37" i="155" s="1"/>
  <c r="T36" i="155"/>
  <c r="U128" i="152" s="1"/>
  <c r="U133" i="152" s="1"/>
  <c r="C36" i="155"/>
  <c r="AC36" i="155"/>
  <c r="AC37" i="155" s="1"/>
  <c r="BS21" i="155"/>
  <c r="BR99" i="155"/>
  <c r="E246" i="153"/>
  <c r="AE246" i="153"/>
  <c r="AV28" i="154"/>
  <c r="BH35" i="154"/>
  <c r="AJ41" i="154"/>
  <c r="BH33" i="154"/>
  <c r="L33" i="154"/>
  <c r="AV35" i="154"/>
  <c r="L35" i="154"/>
  <c r="Z44" i="154"/>
  <c r="AH44" i="154"/>
  <c r="AJ19" i="154"/>
  <c r="L14" i="151"/>
  <c r="AJ28" i="154"/>
  <c r="BH41" i="154"/>
  <c r="D246" i="153"/>
  <c r="U246" i="153"/>
  <c r="AD246" i="153"/>
  <c r="M246" i="153"/>
  <c r="O246" i="153"/>
  <c r="AH206" i="153"/>
  <c r="K246" i="153"/>
  <c r="T246" i="153"/>
  <c r="AC246" i="153"/>
  <c r="H97" i="155"/>
  <c r="BS96" i="155"/>
  <c r="D97" i="155"/>
  <c r="O97" i="155"/>
  <c r="X97" i="155"/>
  <c r="BU73" i="155"/>
  <c r="BZ73" i="155"/>
  <c r="BZ99" i="155"/>
  <c r="BX58" i="155"/>
  <c r="AG21" i="155"/>
  <c r="BS58" i="155"/>
  <c r="BW84" i="155"/>
  <c r="AF63" i="155"/>
  <c r="AH57" i="155"/>
  <c r="BK129" i="152"/>
  <c r="BK135" i="152" s="1"/>
  <c r="P162" i="152" s="1"/>
  <c r="AI51" i="155"/>
  <c r="AG58" i="155"/>
  <c r="AH82" i="155"/>
  <c r="AH62" i="155"/>
  <c r="AH83" i="153"/>
  <c r="V227" i="153"/>
  <c r="AI135" i="153"/>
  <c r="M135" i="153"/>
  <c r="M184" i="153" s="1"/>
  <c r="K225" i="153"/>
  <c r="L225" i="153" s="1"/>
  <c r="AH121" i="153"/>
  <c r="N246" i="153"/>
  <c r="L138" i="153"/>
  <c r="G246" i="153"/>
  <c r="Y246" i="153"/>
  <c r="AG246" i="153"/>
  <c r="H246" i="153"/>
  <c r="Q246" i="153"/>
  <c r="Z246" i="153"/>
  <c r="AQ227" i="153"/>
  <c r="AY227" i="153"/>
  <c r="AS227" i="153"/>
  <c r="T227" i="153"/>
  <c r="AH16" i="153"/>
  <c r="L16" i="153"/>
  <c r="AH28" i="153"/>
  <c r="P246" i="153"/>
  <c r="AH134" i="153"/>
  <c r="L143" i="153"/>
  <c r="W206" i="153"/>
  <c r="BJ206" i="153" s="1"/>
  <c r="W232" i="153"/>
  <c r="BJ232" i="153" s="1"/>
  <c r="I246" i="153"/>
  <c r="AA246" i="153"/>
  <c r="W235" i="153"/>
  <c r="BJ235" i="153" s="1"/>
  <c r="AH235" i="153"/>
  <c r="AH245" i="153"/>
  <c r="J246" i="153"/>
  <c r="S246" i="153"/>
  <c r="AH183" i="153"/>
  <c r="G227" i="153"/>
  <c r="AA227" i="153"/>
  <c r="AH175" i="153"/>
  <c r="AL246" i="153"/>
  <c r="AT246" i="153"/>
  <c r="BB246" i="153"/>
  <c r="AJ135" i="153"/>
  <c r="AJ184" i="153" s="1"/>
  <c r="AJ185" i="153" s="1"/>
  <c r="AR135" i="153"/>
  <c r="AR184" i="153" s="1"/>
  <c r="AR185" i="153" s="1"/>
  <c r="AZ135" i="153"/>
  <c r="AZ184" i="153" s="1"/>
  <c r="AZ185" i="153" s="1"/>
  <c r="W220" i="153"/>
  <c r="BJ220" i="153" s="1"/>
  <c r="H63" i="153"/>
  <c r="AH93" i="153"/>
  <c r="AH104" i="153"/>
  <c r="AH114" i="153"/>
  <c r="H135" i="153"/>
  <c r="H184" i="153" s="1"/>
  <c r="L206" i="153"/>
  <c r="AL135" i="153"/>
  <c r="AL184" i="153" s="1"/>
  <c r="AL185" i="153" s="1"/>
  <c r="AT135" i="153"/>
  <c r="AT184" i="153" s="1"/>
  <c r="AT185" i="153" s="1"/>
  <c r="BB135" i="153"/>
  <c r="BB184" i="153" s="1"/>
  <c r="BB185" i="153" s="1"/>
  <c r="J63" i="153"/>
  <c r="AB135" i="153"/>
  <c r="AB184" i="153" s="1"/>
  <c r="N227" i="153"/>
  <c r="AI227" i="153"/>
  <c r="AK227" i="153"/>
  <c r="E227" i="153"/>
  <c r="AD63" i="153"/>
  <c r="AH73" i="153"/>
  <c r="AH98" i="153"/>
  <c r="W104" i="153"/>
  <c r="BJ104" i="153" s="1"/>
  <c r="W114" i="153"/>
  <c r="BJ114" i="153" s="1"/>
  <c r="AH194" i="153"/>
  <c r="AH11" i="151"/>
  <c r="N63" i="153"/>
  <c r="V63" i="153"/>
  <c r="O63" i="153"/>
  <c r="AH78" i="153"/>
  <c r="W83" i="153"/>
  <c r="BJ83" i="153" s="1"/>
  <c r="U135" i="153"/>
  <c r="U184" i="153" s="1"/>
  <c r="W143" i="153"/>
  <c r="BJ143" i="153" s="1"/>
  <c r="AO227" i="153"/>
  <c r="AW227" i="153"/>
  <c r="BE227" i="153"/>
  <c r="AB227" i="153"/>
  <c r="F246" i="153"/>
  <c r="AM246" i="153"/>
  <c r="AU246" i="153"/>
  <c r="BC246" i="153"/>
  <c r="Q63" i="153"/>
  <c r="Y63" i="153"/>
  <c r="AG63" i="153"/>
  <c r="AO135" i="153"/>
  <c r="AO184" i="153" s="1"/>
  <c r="AO185" i="153" s="1"/>
  <c r="AW135" i="153"/>
  <c r="AW184" i="153" s="1"/>
  <c r="AW185" i="153" s="1"/>
  <c r="BE135" i="153"/>
  <c r="BE184" i="153" s="1"/>
  <c r="BE185" i="153" s="1"/>
  <c r="D135" i="153"/>
  <c r="D184" i="153" s="1"/>
  <c r="L147" i="153"/>
  <c r="AH220" i="153"/>
  <c r="AP227" i="153"/>
  <c r="AX227" i="153"/>
  <c r="BF227" i="153"/>
  <c r="S227" i="153"/>
  <c r="AC227" i="153"/>
  <c r="AN246" i="153"/>
  <c r="AV246" i="153"/>
  <c r="BD246" i="153"/>
  <c r="W98" i="153"/>
  <c r="BJ98" i="153" s="1"/>
  <c r="L104" i="153"/>
  <c r="L108" i="153"/>
  <c r="O135" i="153"/>
  <c r="O184" i="153" s="1"/>
  <c r="L183" i="153"/>
  <c r="L222" i="153"/>
  <c r="J227" i="153"/>
  <c r="AO246" i="153"/>
  <c r="AW246" i="153"/>
  <c r="BE246" i="153"/>
  <c r="G63" i="153"/>
  <c r="R63" i="153"/>
  <c r="AA63" i="153"/>
  <c r="AQ135" i="153"/>
  <c r="AQ184" i="153" s="1"/>
  <c r="AQ185" i="153" s="1"/>
  <c r="L83" i="153"/>
  <c r="AY135" i="153"/>
  <c r="AY184" i="153" s="1"/>
  <c r="AY185" i="153" s="1"/>
  <c r="AH126" i="153"/>
  <c r="AJ227" i="153"/>
  <c r="AR227" i="153"/>
  <c r="AZ227" i="153"/>
  <c r="U227" i="153"/>
  <c r="AP246" i="153"/>
  <c r="AX246" i="153"/>
  <c r="BF246" i="153"/>
  <c r="AB63" i="153"/>
  <c r="W93" i="153"/>
  <c r="BJ93" i="153" s="1"/>
  <c r="AD135" i="153"/>
  <c r="AD184" i="153" s="1"/>
  <c r="AH108" i="153"/>
  <c r="AH130" i="153"/>
  <c r="D227" i="153"/>
  <c r="X227" i="153"/>
  <c r="AF227" i="153"/>
  <c r="T63" i="153"/>
  <c r="AK135" i="153"/>
  <c r="AK184" i="153" s="1"/>
  <c r="AK185" i="153" s="1"/>
  <c r="AS135" i="153"/>
  <c r="AS184" i="153" s="1"/>
  <c r="AS185" i="153" s="1"/>
  <c r="BA135" i="153"/>
  <c r="BA184" i="153" s="1"/>
  <c r="BA185" i="153" s="1"/>
  <c r="BA227" i="153"/>
  <c r="AL227" i="153"/>
  <c r="AT227" i="153"/>
  <c r="BB227" i="153"/>
  <c r="AB246" i="153"/>
  <c r="AJ246" i="153"/>
  <c r="AR246" i="153"/>
  <c r="AZ246" i="153"/>
  <c r="AC63" i="153"/>
  <c r="M63" i="153"/>
  <c r="U63" i="153"/>
  <c r="L73" i="153"/>
  <c r="L93" i="153"/>
  <c r="F227" i="153"/>
  <c r="P227" i="153"/>
  <c r="Z227" i="153"/>
  <c r="L245" i="153"/>
  <c r="AK246" i="153"/>
  <c r="AS246" i="153"/>
  <c r="BA246" i="153"/>
  <c r="X63" i="153"/>
  <c r="AF63" i="153"/>
  <c r="W48" i="153"/>
  <c r="BJ48" i="153" s="1"/>
  <c r="E63" i="153"/>
  <c r="AM135" i="153"/>
  <c r="AM184" i="153" s="1"/>
  <c r="AM185" i="153" s="1"/>
  <c r="AU135" i="153"/>
  <c r="BC135" i="153"/>
  <c r="BC184" i="153" s="1"/>
  <c r="BC185" i="153" s="1"/>
  <c r="T135" i="153"/>
  <c r="T184" i="153" s="1"/>
  <c r="AC135" i="153"/>
  <c r="AC184" i="153" s="1"/>
  <c r="AH147" i="153"/>
  <c r="AN227" i="153"/>
  <c r="AV227" i="153"/>
  <c r="BD227" i="153"/>
  <c r="R97" i="155"/>
  <c r="AV97" i="155"/>
  <c r="BD97" i="155"/>
  <c r="N97" i="155"/>
  <c r="W97" i="155"/>
  <c r="AE97" i="155"/>
  <c r="AI85" i="155"/>
  <c r="O68" i="155"/>
  <c r="X68" i="155"/>
  <c r="BW58" i="155"/>
  <c r="P68" i="155"/>
  <c r="Y68" i="155"/>
  <c r="AH51" i="155"/>
  <c r="BU67" i="155"/>
  <c r="BW63" i="155"/>
  <c r="BV63" i="155"/>
  <c r="BR63" i="155"/>
  <c r="BU99" i="155"/>
  <c r="BW17" i="155"/>
  <c r="AD36" i="155"/>
  <c r="AD37" i="155" s="1"/>
  <c r="AD38" i="155" s="1"/>
  <c r="L36" i="155"/>
  <c r="L37" i="155" s="1"/>
  <c r="L38" i="155" s="1"/>
  <c r="BW21" i="155"/>
  <c r="BZ17" i="155"/>
  <c r="BU34" i="155"/>
  <c r="BR79" i="155"/>
  <c r="AH91" i="155"/>
  <c r="BT44" i="155"/>
  <c r="AI55" i="155"/>
  <c r="BY63" i="155"/>
  <c r="AI82" i="155"/>
  <c r="BT84" i="155"/>
  <c r="AG118" i="155"/>
  <c r="BT63" i="155"/>
  <c r="AF21" i="155"/>
  <c r="AF73" i="155"/>
  <c r="AG12" i="155"/>
  <c r="BU21" i="155"/>
  <c r="AI42" i="155"/>
  <c r="I68" i="155"/>
  <c r="AI48" i="155"/>
  <c r="D68" i="155"/>
  <c r="V79" i="155"/>
  <c r="CD79" i="155" s="1"/>
  <c r="AI95" i="155"/>
  <c r="BY118" i="155"/>
  <c r="AZ36" i="155"/>
  <c r="AZ37" i="155" s="1"/>
  <c r="BH36" i="155"/>
  <c r="BH37" i="155" s="1"/>
  <c r="BH38" i="155" s="1"/>
  <c r="BP36" i="155"/>
  <c r="BP37" i="155" s="1"/>
  <c r="BP38" i="155" s="1"/>
  <c r="AI39" i="155"/>
  <c r="S68" i="155"/>
  <c r="AB68" i="155"/>
  <c r="BR58" i="155"/>
  <c r="AF79" i="155"/>
  <c r="W36" i="155"/>
  <c r="W37" i="155" s="1"/>
  <c r="W38" i="155" s="1"/>
  <c r="AE36" i="155"/>
  <c r="AE37" i="155" s="1"/>
  <c r="AE38" i="155" s="1"/>
  <c r="BQ58" i="155"/>
  <c r="M97" i="155"/>
  <c r="U97" i="155"/>
  <c r="AD97" i="155"/>
  <c r="BB36" i="155"/>
  <c r="BB37" i="155" s="1"/>
  <c r="BJ36" i="155"/>
  <c r="BJ37" i="155" s="1"/>
  <c r="BJ38" i="155" s="1"/>
  <c r="BX21" i="155"/>
  <c r="AH52" i="155"/>
  <c r="BZ63" i="155"/>
  <c r="BX73" i="155"/>
  <c r="BT118" i="155"/>
  <c r="AI10" i="155"/>
  <c r="AI11" i="155"/>
  <c r="W68" i="155"/>
  <c r="AE68" i="155"/>
  <c r="BY73" i="155"/>
  <c r="BW67" i="155"/>
  <c r="AH72" i="155"/>
  <c r="F97" i="155"/>
  <c r="P97" i="155"/>
  <c r="Y97" i="155"/>
  <c r="BR73" i="155"/>
  <c r="BY96" i="155"/>
  <c r="BT21" i="155"/>
  <c r="AI56" i="155"/>
  <c r="AI57" i="155"/>
  <c r="BZ58" i="155"/>
  <c r="AI59" i="155"/>
  <c r="BX63" i="155"/>
  <c r="BV73" i="155"/>
  <c r="BU79" i="155"/>
  <c r="BS79" i="155"/>
  <c r="BS105" i="155"/>
  <c r="BS109" i="155"/>
  <c r="AV127" i="152"/>
  <c r="AV134" i="152" s="1"/>
  <c r="N147" i="152" s="1"/>
  <c r="M36" i="155"/>
  <c r="BY58" i="155"/>
  <c r="BD68" i="155"/>
  <c r="BW73" i="155"/>
  <c r="AH15" i="155"/>
  <c r="BQ17" i="155"/>
  <c r="AH53" i="155"/>
  <c r="AH54" i="155"/>
  <c r="CA110" i="155"/>
  <c r="AI115" i="155"/>
  <c r="BQ118" i="155"/>
  <c r="AH20" i="155"/>
  <c r="BQ44" i="155"/>
  <c r="AI54" i="155"/>
  <c r="V63" i="155"/>
  <c r="CD63" i="155" s="1"/>
  <c r="AT73" i="155"/>
  <c r="CA73" i="155" s="1"/>
  <c r="AI91" i="155"/>
  <c r="AH26" i="155"/>
  <c r="BR44" i="155"/>
  <c r="BZ44" i="155"/>
  <c r="AV68" i="155"/>
  <c r="AI120" i="155"/>
  <c r="BH129" i="152"/>
  <c r="BH135" i="152" s="1"/>
  <c r="N162" i="152" s="1"/>
  <c r="BS44" i="155"/>
  <c r="BY44" i="155"/>
  <c r="BJ97" i="155"/>
  <c r="AH65" i="155"/>
  <c r="BB97" i="155"/>
  <c r="BQ105" i="155"/>
  <c r="BV21" i="155"/>
  <c r="AI47" i="155"/>
  <c r="BT79" i="155"/>
  <c r="BL97" i="155"/>
  <c r="BQ99" i="155"/>
  <c r="AI108" i="155"/>
  <c r="AH39" i="155"/>
  <c r="BU44" i="155"/>
  <c r="AT63" i="155"/>
  <c r="CA63" i="155" s="1"/>
  <c r="AI72" i="155"/>
  <c r="BS73" i="155"/>
  <c r="BW79" i="155"/>
  <c r="BU84" i="155"/>
  <c r="AN97" i="155"/>
  <c r="AI104" i="155"/>
  <c r="AI105" i="155" s="1"/>
  <c r="BX105" i="155"/>
  <c r="BR17" i="155"/>
  <c r="AI20" i="155"/>
  <c r="BV44" i="155"/>
  <c r="AH55" i="155"/>
  <c r="AH56" i="155"/>
  <c r="AH61" i="155"/>
  <c r="AI62" i="155"/>
  <c r="Z68" i="155"/>
  <c r="BB68" i="155"/>
  <c r="BJ68" i="155"/>
  <c r="AH78" i="155"/>
  <c r="BH97" i="155"/>
  <c r="AJ102" i="155"/>
  <c r="BW44" i="155"/>
  <c r="AI49" i="155"/>
  <c r="BT58" i="155"/>
  <c r="AI61" i="155"/>
  <c r="R68" i="155"/>
  <c r="BS63" i="155"/>
  <c r="AT79" i="155"/>
  <c r="CA79" i="155" s="1"/>
  <c r="AH81" i="155"/>
  <c r="AI83" i="155"/>
  <c r="AT84" i="155"/>
  <c r="CA84" i="155" s="1"/>
  <c r="BY84" i="155"/>
  <c r="AZ97" i="155"/>
  <c r="BI97" i="155"/>
  <c r="BY17" i="155"/>
  <c r="AJ36" i="155"/>
  <c r="E31" i="82" s="1"/>
  <c r="BX44" i="155"/>
  <c r="AI50" i="155"/>
  <c r="BU58" i="155"/>
  <c r="BL68" i="155"/>
  <c r="BZ79" i="155"/>
  <c r="AI81" i="155"/>
  <c r="AH83" i="155"/>
  <c r="BA97" i="155"/>
  <c r="AR102" i="155"/>
  <c r="AH48" i="155"/>
  <c r="AI52" i="155"/>
  <c r="BV58" i="155"/>
  <c r="AH59" i="155"/>
  <c r="BU63" i="155"/>
  <c r="AW68" i="155"/>
  <c r="BE68" i="155"/>
  <c r="BM68" i="155"/>
  <c r="AI78" i="155"/>
  <c r="AJ97" i="155"/>
  <c r="AR97" i="155"/>
  <c r="BK97" i="155"/>
  <c r="AF109" i="155"/>
  <c r="AH11" i="155"/>
  <c r="AU36" i="155"/>
  <c r="AU37" i="155" s="1"/>
  <c r="BC36" i="155"/>
  <c r="BC37" i="155" s="1"/>
  <c r="BC38" i="155" s="1"/>
  <c r="BK36" i="155"/>
  <c r="BK37" i="155" s="1"/>
  <c r="BK38" i="155" s="1"/>
  <c r="AI53" i="155"/>
  <c r="AX68" i="155"/>
  <c r="BF68" i="155"/>
  <c r="BN68" i="155"/>
  <c r="AI86" i="155"/>
  <c r="AH94" i="155"/>
  <c r="V99" i="155"/>
  <c r="CD99" i="155" s="1"/>
  <c r="AH115" i="155"/>
  <c r="AI116" i="155"/>
  <c r="V67" i="155"/>
  <c r="CD67" i="155" s="1"/>
  <c r="AY68" i="155"/>
  <c r="BG68" i="155"/>
  <c r="BO68" i="155"/>
  <c r="AH120" i="155"/>
  <c r="AQ68" i="155"/>
  <c r="AZ68" i="155"/>
  <c r="BH68" i="155"/>
  <c r="BP68" i="155"/>
  <c r="AL97" i="155"/>
  <c r="AG99" i="155"/>
  <c r="AH108" i="155"/>
  <c r="AH27" i="155"/>
  <c r="AI27" i="155"/>
  <c r="AI33" i="155"/>
  <c r="BS34" i="155"/>
  <c r="BW34" i="155"/>
  <c r="G36" i="155"/>
  <c r="G37" i="155" s="1"/>
  <c r="G38" i="155" s="1"/>
  <c r="Q36" i="155"/>
  <c r="R128" i="152" s="1"/>
  <c r="R133" i="152" s="1"/>
  <c r="R153" i="152" s="1"/>
  <c r="AG34" i="155"/>
  <c r="BY34" i="155"/>
  <c r="R36" i="155"/>
  <c r="S128" i="152" s="1"/>
  <c r="S133" i="152" s="1"/>
  <c r="AH30" i="155"/>
  <c r="AH31" i="155"/>
  <c r="BR34" i="155"/>
  <c r="BZ34" i="155"/>
  <c r="AI30" i="155"/>
  <c r="AI31" i="155"/>
  <c r="F36" i="155"/>
  <c r="F37" i="155" s="1"/>
  <c r="Z36" i="155"/>
  <c r="Z37" i="155" s="1"/>
  <c r="Z38" i="155" s="1"/>
  <c r="AL36" i="155"/>
  <c r="AX128" i="152" s="1"/>
  <c r="AX133" i="152" s="1"/>
  <c r="O154" i="152" s="1"/>
  <c r="AF34" i="155"/>
  <c r="AI26" i="155"/>
  <c r="AW36" i="155"/>
  <c r="AW37" i="155" s="1"/>
  <c r="AW38" i="155" s="1"/>
  <c r="BE36" i="155"/>
  <c r="BE37" i="155" s="1"/>
  <c r="BM36" i="155"/>
  <c r="BM37" i="155" s="1"/>
  <c r="BM38" i="155" s="1"/>
  <c r="BT17" i="155"/>
  <c r="AY36" i="155"/>
  <c r="AY37" i="155" s="1"/>
  <c r="AY38" i="155" s="1"/>
  <c r="BG36" i="155"/>
  <c r="BG37" i="155" s="1"/>
  <c r="BG38" i="155" s="1"/>
  <c r="BO36" i="155"/>
  <c r="BO37" i="155" s="1"/>
  <c r="BO38" i="155" s="1"/>
  <c r="BU17" i="155"/>
  <c r="K17" i="155"/>
  <c r="BA36" i="155"/>
  <c r="BA37" i="155" s="1"/>
  <c r="BI36" i="155"/>
  <c r="BI37" i="155" s="1"/>
  <c r="BI38" i="155" s="1"/>
  <c r="AI15" i="155"/>
  <c r="CA12" i="155"/>
  <c r="S127" i="152"/>
  <c r="S134" i="152" s="1"/>
  <c r="S146" i="152" s="1"/>
  <c r="BT12" i="155"/>
  <c r="AY127" i="152"/>
  <c r="BQ12" i="155"/>
  <c r="BY12" i="155"/>
  <c r="AF12" i="155"/>
  <c r="BU12" i="155"/>
  <c r="AZ127" i="152"/>
  <c r="AZ134" i="152" s="1"/>
  <c r="Q147" i="152" s="1"/>
  <c r="BV12" i="155"/>
  <c r="BA127" i="152"/>
  <c r="BA134" i="152" s="1"/>
  <c r="R147" i="152" s="1"/>
  <c r="BW12" i="155"/>
  <c r="BB127" i="152"/>
  <c r="BB134" i="152" s="1"/>
  <c r="S147" i="152" s="1"/>
  <c r="BX12" i="155"/>
  <c r="BC127" i="152"/>
  <c r="BC134" i="152" s="1"/>
  <c r="T147" i="152" s="1"/>
  <c r="P127" i="152"/>
  <c r="BR12" i="155"/>
  <c r="AW127" i="152"/>
  <c r="BZ12" i="155"/>
  <c r="BE127" i="152"/>
  <c r="BS12" i="155"/>
  <c r="U222" i="152"/>
  <c r="AQ36" i="155"/>
  <c r="BC128" i="152" s="1"/>
  <c r="BC133" i="152" s="1"/>
  <c r="T154" i="152" s="1"/>
  <c r="BX34" i="155"/>
  <c r="AG79" i="155"/>
  <c r="AI75" i="155"/>
  <c r="AI117" i="155"/>
  <c r="AH117" i="155"/>
  <c r="N52" i="152"/>
  <c r="V52" i="152"/>
  <c r="BB83" i="152"/>
  <c r="BB89" i="152" s="1"/>
  <c r="U81" i="152"/>
  <c r="AV81" i="152"/>
  <c r="AV83" i="152" s="1"/>
  <c r="BP81" i="152"/>
  <c r="BP83" i="152" s="1"/>
  <c r="S135" i="152"/>
  <c r="S160" i="152" s="1"/>
  <c r="BD135" i="152"/>
  <c r="U161" i="152" s="1"/>
  <c r="V223" i="152"/>
  <c r="W186" i="152"/>
  <c r="R208" i="152"/>
  <c r="R224" i="152" s="1"/>
  <c r="D63" i="153"/>
  <c r="AP135" i="153"/>
  <c r="AP184" i="153" s="1"/>
  <c r="AP185" i="153" s="1"/>
  <c r="AX135" i="153"/>
  <c r="BF135" i="153"/>
  <c r="BF184" i="153" s="1"/>
  <c r="BF185" i="153" s="1"/>
  <c r="L126" i="153"/>
  <c r="E135" i="153"/>
  <c r="E184" i="153" s="1"/>
  <c r="N135" i="153"/>
  <c r="N184" i="153" s="1"/>
  <c r="V135" i="153"/>
  <c r="V184" i="153" s="1"/>
  <c r="K135" i="153"/>
  <c r="K184" i="153" s="1"/>
  <c r="W138" i="153"/>
  <c r="BJ138" i="153" s="1"/>
  <c r="AH225" i="153"/>
  <c r="H227" i="153"/>
  <c r="Q227" i="153"/>
  <c r="AH232" i="153"/>
  <c r="R246" i="153"/>
  <c r="AI246" i="153"/>
  <c r="AQ246" i="153"/>
  <c r="AY246" i="153"/>
  <c r="Q97" i="155"/>
  <c r="T176" i="152"/>
  <c r="T222" i="152" s="1"/>
  <c r="S135" i="153"/>
  <c r="S184" i="153" s="1"/>
  <c r="W130" i="153"/>
  <c r="BJ130" i="153" s="1"/>
  <c r="P52" i="152"/>
  <c r="BU81" i="152"/>
  <c r="BN81" i="152"/>
  <c r="BN83" i="152" s="1"/>
  <c r="BN89" i="152" s="1"/>
  <c r="BN109" i="152" s="1"/>
  <c r="S208" i="152"/>
  <c r="S224" i="152" s="1"/>
  <c r="AX81" i="152"/>
  <c r="AX83" i="152" s="1"/>
  <c r="P223" i="152"/>
  <c r="L48" i="153"/>
  <c r="F63" i="153"/>
  <c r="L62" i="153"/>
  <c r="W62" i="153"/>
  <c r="BJ62" i="153" s="1"/>
  <c r="AE63" i="153"/>
  <c r="L130" i="153"/>
  <c r="G135" i="153"/>
  <c r="G184" i="153" s="1"/>
  <c r="AE135" i="153"/>
  <c r="AE184" i="153" s="1"/>
  <c r="W202" i="153"/>
  <c r="BJ202" i="153" s="1"/>
  <c r="W239" i="153"/>
  <c r="BJ239" i="153" s="1"/>
  <c r="AG67" i="155"/>
  <c r="AI65" i="155"/>
  <c r="K88" i="155"/>
  <c r="AO102" i="155"/>
  <c r="BV102" i="155" s="1"/>
  <c r="BV99" i="155"/>
  <c r="AW102" i="155"/>
  <c r="BS102" i="155" s="1"/>
  <c r="BS99" i="155"/>
  <c r="BE102" i="155"/>
  <c r="CA102" i="155" s="1"/>
  <c r="CA99" i="155"/>
  <c r="T81" i="152"/>
  <c r="W134" i="153"/>
  <c r="BJ134" i="153" s="1"/>
  <c r="I227" i="153"/>
  <c r="AJ68" i="155"/>
  <c r="BQ67" i="155"/>
  <c r="AT67" i="155"/>
  <c r="CA67" i="155" s="1"/>
  <c r="O222" i="152"/>
  <c r="X19" i="152"/>
  <c r="Q52" i="152"/>
  <c r="X61" i="152"/>
  <c r="AV135" i="152" s="1"/>
  <c r="N161" i="152" s="1"/>
  <c r="BV81" i="152"/>
  <c r="X75" i="152"/>
  <c r="Y75" i="152" s="1"/>
  <c r="P81" i="152"/>
  <c r="AY81" i="152"/>
  <c r="AY83" i="152" s="1"/>
  <c r="BG90" i="152" s="1"/>
  <c r="N134" i="152"/>
  <c r="N146" i="152" s="1"/>
  <c r="N135" i="152"/>
  <c r="N160" i="152" s="1"/>
  <c r="BB135" i="152"/>
  <c r="S161" i="152" s="1"/>
  <c r="N192" i="152"/>
  <c r="S199" i="152"/>
  <c r="S222" i="152" s="1"/>
  <c r="W16" i="153"/>
  <c r="BJ16" i="153" s="1"/>
  <c r="AH48" i="153"/>
  <c r="P63" i="153"/>
  <c r="L78" i="153"/>
  <c r="L121" i="153"/>
  <c r="W121" i="153"/>
  <c r="BJ121" i="153" s="1"/>
  <c r="L134" i="153"/>
  <c r="X135" i="153"/>
  <c r="X184" i="153" s="1"/>
  <c r="AF135" i="153"/>
  <c r="AF184" i="153" s="1"/>
  <c r="AH143" i="153"/>
  <c r="W194" i="153"/>
  <c r="BJ194" i="153" s="1"/>
  <c r="AD227" i="153"/>
  <c r="BE96" i="155"/>
  <c r="BE97" i="155" s="1"/>
  <c r="CA94" i="155"/>
  <c r="AI111" i="155"/>
  <c r="BI83" i="152"/>
  <c r="BS92" i="152" s="1"/>
  <c r="J135" i="153"/>
  <c r="J184" i="153" s="1"/>
  <c r="BC83" i="152"/>
  <c r="BC89" i="152" s="1"/>
  <c r="W78" i="153"/>
  <c r="BJ78" i="153" s="1"/>
  <c r="BM97" i="155"/>
  <c r="BW81" i="152"/>
  <c r="N208" i="152"/>
  <c r="N224" i="152" s="1"/>
  <c r="Q81" i="152"/>
  <c r="AZ81" i="152"/>
  <c r="AZ83" i="152" s="1"/>
  <c r="AZ89" i="152" s="1"/>
  <c r="BC135" i="152"/>
  <c r="T161" i="152" s="1"/>
  <c r="R223" i="152"/>
  <c r="N185" i="152"/>
  <c r="S207" i="152"/>
  <c r="S223" i="152" s="1"/>
  <c r="K28" i="153"/>
  <c r="L28" i="153" s="1"/>
  <c r="L17" i="153"/>
  <c r="P135" i="153"/>
  <c r="P184" i="153" s="1"/>
  <c r="Y135" i="153"/>
  <c r="Y184" i="153" s="1"/>
  <c r="AG135" i="153"/>
  <c r="AG184" i="153" s="1"/>
  <c r="L202" i="153"/>
  <c r="W225" i="153"/>
  <c r="BJ225" i="153" s="1"/>
  <c r="M227" i="153"/>
  <c r="AE227" i="153"/>
  <c r="L232" i="153"/>
  <c r="L235" i="153"/>
  <c r="L239" i="153"/>
  <c r="W245" i="153"/>
  <c r="BJ245" i="153" s="1"/>
  <c r="W262" i="153"/>
  <c r="BJ262" i="153" s="1"/>
  <c r="AI25" i="155"/>
  <c r="AH25" i="155"/>
  <c r="AF96" i="155"/>
  <c r="O102" i="155"/>
  <c r="BX102" i="155"/>
  <c r="AE36" i="156"/>
  <c r="AE37" i="156" s="1"/>
  <c r="BA34" i="156"/>
  <c r="BX34" i="156" s="1"/>
  <c r="V81" i="152"/>
  <c r="F135" i="153"/>
  <c r="R227" i="153"/>
  <c r="AI32" i="155"/>
  <c r="AH32" i="155"/>
  <c r="AR68" i="155"/>
  <c r="BY67" i="155"/>
  <c r="S52" i="152"/>
  <c r="BG83" i="152"/>
  <c r="BO83" i="152"/>
  <c r="BO89" i="152" s="1"/>
  <c r="BO109" i="152" s="1"/>
  <c r="N213" i="152"/>
  <c r="W213" i="152" s="1"/>
  <c r="BA81" i="152"/>
  <c r="BA83" i="152" s="1"/>
  <c r="BA89" i="152" s="1"/>
  <c r="BK81" i="152"/>
  <c r="BK83" i="152" s="1"/>
  <c r="BK90" i="152" s="1"/>
  <c r="T165" i="152"/>
  <c r="X15" i="151" s="1"/>
  <c r="W200" i="152"/>
  <c r="T207" i="152"/>
  <c r="T223" i="152" s="1"/>
  <c r="W28" i="153"/>
  <c r="BJ28" i="153" s="1"/>
  <c r="I63" i="153"/>
  <c r="Z63" i="153"/>
  <c r="L98" i="153"/>
  <c r="W108" i="153"/>
  <c r="BJ108" i="153" s="1"/>
  <c r="Q135" i="153"/>
  <c r="Q184" i="153" s="1"/>
  <c r="Z135" i="153"/>
  <c r="Z184" i="153" s="1"/>
  <c r="L194" i="153"/>
  <c r="X246" i="153"/>
  <c r="AF246" i="153"/>
  <c r="AH262" i="153"/>
  <c r="N81" i="152"/>
  <c r="AI29" i="155"/>
  <c r="AH29" i="155"/>
  <c r="O208" i="152"/>
  <c r="O224" i="152" s="1"/>
  <c r="BJ81" i="152"/>
  <c r="BJ83" i="152" s="1"/>
  <c r="V208" i="152"/>
  <c r="V224" i="152" s="1"/>
  <c r="BR81" i="152"/>
  <c r="BR83" i="152" s="1"/>
  <c r="Q135" i="152"/>
  <c r="Q160" i="152" s="1"/>
  <c r="AH62" i="153"/>
  <c r="S63" i="153"/>
  <c r="W73" i="153"/>
  <c r="BJ73" i="153" s="1"/>
  <c r="L114" i="153"/>
  <c r="AN135" i="153"/>
  <c r="AN184" i="153" s="1"/>
  <c r="AN185" i="153" s="1"/>
  <c r="AV135" i="153"/>
  <c r="AV184" i="153" s="1"/>
  <c r="AV185" i="153" s="1"/>
  <c r="BD135" i="153"/>
  <c r="BD184" i="153" s="1"/>
  <c r="BD185" i="153" s="1"/>
  <c r="W126" i="153"/>
  <c r="BJ126" i="153" s="1"/>
  <c r="I135" i="153"/>
  <c r="I184" i="153" s="1"/>
  <c r="R135" i="153"/>
  <c r="R184" i="153" s="1"/>
  <c r="AA135" i="153"/>
  <c r="AA184" i="153" s="1"/>
  <c r="W147" i="153"/>
  <c r="BJ147" i="153" s="1"/>
  <c r="W183" i="153"/>
  <c r="BJ183" i="153" s="1"/>
  <c r="AH202" i="153"/>
  <c r="AM227" i="153"/>
  <c r="AU227" i="153"/>
  <c r="BC227" i="153"/>
  <c r="O227" i="153"/>
  <c r="Y227" i="153"/>
  <c r="AG227" i="153"/>
  <c r="AH239" i="153"/>
  <c r="L175" i="153"/>
  <c r="AD44" i="154"/>
  <c r="BV17" i="155"/>
  <c r="AI22" i="155"/>
  <c r="AH22" i="155"/>
  <c r="AI28" i="155"/>
  <c r="AH28" i="155"/>
  <c r="AT34" i="155"/>
  <c r="AI66" i="155"/>
  <c r="AH66" i="155"/>
  <c r="AA97" i="155"/>
  <c r="BX84" i="155"/>
  <c r="AI88" i="155"/>
  <c r="AH88" i="155"/>
  <c r="V96" i="155"/>
  <c r="CD96" i="155" s="1"/>
  <c r="AU97" i="155"/>
  <c r="AK97" i="155"/>
  <c r="BR96" i="155"/>
  <c r="AT96" i="155"/>
  <c r="AS97" i="155"/>
  <c r="BZ96" i="155"/>
  <c r="BC97" i="155"/>
  <c r="BM21" i="156"/>
  <c r="BA21" i="156"/>
  <c r="BX21" i="156" s="1"/>
  <c r="BF21" i="156"/>
  <c r="CC21" i="156" s="1"/>
  <c r="AJ36" i="156"/>
  <c r="AJ37" i="156" s="1"/>
  <c r="T36" i="156"/>
  <c r="X33" i="154"/>
  <c r="K19" i="155"/>
  <c r="K21" i="155" s="1"/>
  <c r="V34" i="155"/>
  <c r="AI24" i="155"/>
  <c r="AH24" i="155"/>
  <c r="M68" i="155"/>
  <c r="U68" i="155"/>
  <c r="AD68" i="155"/>
  <c r="AK68" i="155"/>
  <c r="AS68" i="155"/>
  <c r="BA68" i="155"/>
  <c r="BI68" i="155"/>
  <c r="BV79" i="155"/>
  <c r="BR84" i="155"/>
  <c r="BZ84" i="155"/>
  <c r="AG96" i="155"/>
  <c r="AW97" i="155"/>
  <c r="BF97" i="155"/>
  <c r="BN97" i="155"/>
  <c r="BC21" i="156"/>
  <c r="BZ21" i="156" s="1"/>
  <c r="AB36" i="156"/>
  <c r="AB37" i="156" s="1"/>
  <c r="K262" i="153"/>
  <c r="L262" i="153" s="1"/>
  <c r="AJ15" i="154"/>
  <c r="AI9" i="155"/>
  <c r="AH9" i="155"/>
  <c r="X36" i="155"/>
  <c r="X37" i="155" s="1"/>
  <c r="V21" i="155"/>
  <c r="AI19" i="155"/>
  <c r="AH19" i="155"/>
  <c r="AV36" i="155"/>
  <c r="AV37" i="155" s="1"/>
  <c r="BD36" i="155"/>
  <c r="BD37" i="155" s="1"/>
  <c r="BL36" i="155"/>
  <c r="BL37" i="155" s="1"/>
  <c r="BL38" i="155" s="1"/>
  <c r="AI35" i="155"/>
  <c r="AH35" i="155"/>
  <c r="AR36" i="155"/>
  <c r="BD128" i="152" s="1"/>
  <c r="BD133" i="152" s="1"/>
  <c r="N68" i="155"/>
  <c r="AT58" i="155"/>
  <c r="CA58" i="155" s="1"/>
  <c r="AL68" i="155"/>
  <c r="BS67" i="155"/>
  <c r="BX67" i="155"/>
  <c r="BS84" i="155"/>
  <c r="AX97" i="155"/>
  <c r="BG97" i="155"/>
  <c r="BO97" i="155"/>
  <c r="W175" i="153"/>
  <c r="BJ175" i="153" s="1"/>
  <c r="X41" i="154"/>
  <c r="AI8" i="155"/>
  <c r="AH8" i="155"/>
  <c r="V12" i="155"/>
  <c r="P123" i="155" s="1"/>
  <c r="P36" i="155"/>
  <c r="Q128" i="152" s="1"/>
  <c r="Q133" i="152" s="1"/>
  <c r="Q153" i="152" s="1"/>
  <c r="Y36" i="155"/>
  <c r="Y37" i="155" s="1"/>
  <c r="BQ21" i="155"/>
  <c r="BY21" i="155"/>
  <c r="AN36" i="155"/>
  <c r="AZ128" i="152" s="1"/>
  <c r="AZ133" i="152" s="1"/>
  <c r="F68" i="155"/>
  <c r="AT44" i="155"/>
  <c r="CA44" i="155" s="1"/>
  <c r="K46" i="155"/>
  <c r="K58" i="155" s="1"/>
  <c r="AM68" i="155"/>
  <c r="AU68" i="155"/>
  <c r="BC68" i="155"/>
  <c r="BK68" i="155"/>
  <c r="AI77" i="155"/>
  <c r="AH77" i="155"/>
  <c r="BX79" i="155"/>
  <c r="AI93" i="155"/>
  <c r="AH93" i="155"/>
  <c r="AY97" i="155"/>
  <c r="L19" i="154"/>
  <c r="AH10" i="155"/>
  <c r="H36" i="155"/>
  <c r="H37" i="155" s="1"/>
  <c r="BS17" i="155"/>
  <c r="AT17" i="155"/>
  <c r="BX17" i="155"/>
  <c r="BR21" i="155"/>
  <c r="BZ21" i="155"/>
  <c r="AO36" i="155"/>
  <c r="BA128" i="152" s="1"/>
  <c r="BA133" i="152" s="1"/>
  <c r="R154" i="152" s="1"/>
  <c r="BV34" i="155"/>
  <c r="AX36" i="155"/>
  <c r="AX37" i="155" s="1"/>
  <c r="BF36" i="155"/>
  <c r="BF37" i="155" s="1"/>
  <c r="BN36" i="155"/>
  <c r="BN37" i="155" s="1"/>
  <c r="BN38" i="155" s="1"/>
  <c r="AI43" i="155"/>
  <c r="AH43" i="155"/>
  <c r="AI46" i="155"/>
  <c r="AH46" i="155"/>
  <c r="V58" i="155"/>
  <c r="CD58" i="155" s="1"/>
  <c r="AN68" i="155"/>
  <c r="K71" i="155"/>
  <c r="AI76" i="155"/>
  <c r="AH76" i="155"/>
  <c r="BY79" i="155"/>
  <c r="AF84" i="155"/>
  <c r="AI92" i="155"/>
  <c r="AH92" i="155"/>
  <c r="AP97" i="155"/>
  <c r="BQ96" i="155"/>
  <c r="AV41" i="154"/>
  <c r="L41" i="154"/>
  <c r="AA36" i="155"/>
  <c r="AA37" i="155" s="1"/>
  <c r="AP36" i="155"/>
  <c r="BB128" i="152" s="1"/>
  <c r="BB133" i="152" s="1"/>
  <c r="AG44" i="155"/>
  <c r="H68" i="155"/>
  <c r="AF58" i="155"/>
  <c r="BV67" i="155"/>
  <c r="AP68" i="155"/>
  <c r="V73" i="155"/>
  <c r="CD73" i="155" s="1"/>
  <c r="AI71" i="155"/>
  <c r="AH71" i="155"/>
  <c r="AH95" i="155"/>
  <c r="AQ97" i="155"/>
  <c r="BX96" i="155"/>
  <c r="BW96" i="155"/>
  <c r="U17" i="155"/>
  <c r="U36" i="155" s="1"/>
  <c r="AK36" i="155"/>
  <c r="AW128" i="152" s="1"/>
  <c r="AS36" i="155"/>
  <c r="BE128" i="152" s="1"/>
  <c r="AH42" i="155"/>
  <c r="V44" i="155"/>
  <c r="CD44" i="155" s="1"/>
  <c r="AO68" i="155"/>
  <c r="AG73" i="155"/>
  <c r="AH75" i="155"/>
  <c r="BP97" i="155"/>
  <c r="AM97" i="155"/>
  <c r="W102" i="155"/>
  <c r="AF99" i="155"/>
  <c r="AE102" i="155"/>
  <c r="AT105" i="155"/>
  <c r="CA105" i="155" s="1"/>
  <c r="BR109" i="155"/>
  <c r="BZ109" i="155"/>
  <c r="BN21" i="156"/>
  <c r="BN34" i="156"/>
  <c r="U36" i="156"/>
  <c r="BB34" i="156"/>
  <c r="BY34" i="156" s="1"/>
  <c r="AM36" i="155"/>
  <c r="AY128" i="152" s="1"/>
  <c r="AO97" i="155"/>
  <c r="G102" i="155"/>
  <c r="Y102" i="155"/>
  <c r="J110" i="155"/>
  <c r="Q150" i="156"/>
  <c r="BJ12" i="156"/>
  <c r="AX12" i="156"/>
  <c r="BF12" i="156"/>
  <c r="CC12" i="156" s="1"/>
  <c r="AG151" i="156"/>
  <c r="AG152" i="156"/>
  <c r="AO151" i="156"/>
  <c r="AO152" i="156"/>
  <c r="BL17" i="156"/>
  <c r="AZ17" i="156"/>
  <c r="BW17" i="156" s="1"/>
  <c r="AV21" i="156"/>
  <c r="BS21" i="156" s="1"/>
  <c r="BD21" i="156"/>
  <c r="CA21" i="156" s="1"/>
  <c r="BH34" i="156"/>
  <c r="Y34" i="156"/>
  <c r="O36" i="156"/>
  <c r="AV34" i="156"/>
  <c r="BS34" i="156" s="1"/>
  <c r="BP34" i="156"/>
  <c r="W36" i="156"/>
  <c r="BD34" i="156"/>
  <c r="CA34" i="156" s="1"/>
  <c r="AF17" i="155"/>
  <c r="BQ34" i="155"/>
  <c r="AH50" i="155"/>
  <c r="BT67" i="155"/>
  <c r="BQ84" i="155"/>
  <c r="AH85" i="155"/>
  <c r="Q102" i="155"/>
  <c r="BV105" i="155"/>
  <c r="BU109" i="155"/>
  <c r="BR118" i="155"/>
  <c r="BZ118" i="155"/>
  <c r="BE12" i="156"/>
  <c r="N17" i="156"/>
  <c r="BQ34" i="156"/>
  <c r="K28" i="154"/>
  <c r="L28" i="154" s="1"/>
  <c r="AG17" i="155"/>
  <c r="K42" i="155"/>
  <c r="BQ63" i="155"/>
  <c r="BQ73" i="155"/>
  <c r="K75" i="155"/>
  <c r="K79" i="155" s="1"/>
  <c r="I102" i="155"/>
  <c r="AI107" i="155"/>
  <c r="AH107" i="155"/>
  <c r="I150" i="156"/>
  <c r="S150" i="156"/>
  <c r="BL12" i="156"/>
  <c r="AZ12" i="156"/>
  <c r="AA151" i="156"/>
  <c r="AA152" i="156"/>
  <c r="AI151" i="156"/>
  <c r="AI171" i="156" s="1"/>
  <c r="AI170" i="156"/>
  <c r="AQ151" i="156"/>
  <c r="AQ152" i="156"/>
  <c r="BN17" i="156"/>
  <c r="BB17" i="156"/>
  <c r="BY17" i="156" s="1"/>
  <c r="Z36" i="156"/>
  <c r="Z37" i="156" s="1"/>
  <c r="AH36" i="156"/>
  <c r="AH37" i="156" s="1"/>
  <c r="BO63" i="156"/>
  <c r="BC63" i="156"/>
  <c r="BZ63" i="156" s="1"/>
  <c r="AH33" i="155"/>
  <c r="AH47" i="155"/>
  <c r="BQ79" i="155"/>
  <c r="AH86" i="155"/>
  <c r="AM102" i="155"/>
  <c r="BT99" i="155"/>
  <c r="AU102" i="155"/>
  <c r="BC102" i="155"/>
  <c r="BW109" i="155"/>
  <c r="AI114" i="155"/>
  <c r="AH114" i="155"/>
  <c r="V118" i="155"/>
  <c r="CD118" i="155" s="1"/>
  <c r="BK21" i="156"/>
  <c r="AY21" i="156"/>
  <c r="BV21" i="156" s="1"/>
  <c r="R36" i="156"/>
  <c r="AA36" i="156"/>
  <c r="AA37" i="156" s="1"/>
  <c r="AI36" i="156"/>
  <c r="AI37" i="156" s="1"/>
  <c r="BU118" i="155"/>
  <c r="K150" i="156"/>
  <c r="Y17" i="156"/>
  <c r="BR18" i="156"/>
  <c r="BF18" i="156"/>
  <c r="CC18" i="156" s="1"/>
  <c r="S36" i="156"/>
  <c r="AR36" i="156"/>
  <c r="AR37" i="156" s="1"/>
  <c r="AR38" i="156" s="1"/>
  <c r="BI63" i="156"/>
  <c r="AW63" i="156"/>
  <c r="BT63" i="156" s="1"/>
  <c r="Y63" i="156"/>
  <c r="BQ63" i="156"/>
  <c r="BE63" i="156"/>
  <c r="CB63" i="156" s="1"/>
  <c r="M102" i="155"/>
  <c r="U102" i="155"/>
  <c r="AC102" i="155"/>
  <c r="AK102" i="155"/>
  <c r="AS102" i="155"/>
  <c r="BA102" i="155"/>
  <c r="AH111" i="155"/>
  <c r="BQ8" i="156"/>
  <c r="J150" i="156"/>
  <c r="R152" i="156"/>
  <c r="R151" i="156"/>
  <c r="AJ150" i="156"/>
  <c r="Z151" i="156"/>
  <c r="Z152" i="156"/>
  <c r="AH151" i="156"/>
  <c r="AH152" i="156"/>
  <c r="AP151" i="156"/>
  <c r="AP152" i="156"/>
  <c r="BO12" i="156"/>
  <c r="BF14" i="156"/>
  <c r="CC14" i="156" s="1"/>
  <c r="BI17" i="156"/>
  <c r="BH21" i="156"/>
  <c r="BP21" i="156"/>
  <c r="N34" i="156"/>
  <c r="AT36" i="156"/>
  <c r="AT37" i="156" s="1"/>
  <c r="AT38" i="156" s="1"/>
  <c r="BK34" i="156"/>
  <c r="AZ44" i="156"/>
  <c r="BW44" i="156" s="1"/>
  <c r="BM58" i="156"/>
  <c r="BA58" i="156"/>
  <c r="BX58" i="156" s="1"/>
  <c r="J99" i="155"/>
  <c r="J120" i="155"/>
  <c r="L152" i="156"/>
  <c r="L151" i="156"/>
  <c r="T152" i="156"/>
  <c r="T151" i="156"/>
  <c r="AB152" i="156"/>
  <c r="AB151" i="156"/>
  <c r="AR152" i="156"/>
  <c r="AR151" i="156"/>
  <c r="BI12" i="156"/>
  <c r="AN36" i="156"/>
  <c r="AN37" i="156" s="1"/>
  <c r="AN38" i="156" s="1"/>
  <c r="BO58" i="156"/>
  <c r="BC58" i="156"/>
  <c r="BZ58" i="156" s="1"/>
  <c r="Q68" i="156"/>
  <c r="BJ67" i="156"/>
  <c r="AX67" i="156"/>
  <c r="BU67" i="156" s="1"/>
  <c r="Y67" i="156"/>
  <c r="BW99" i="155"/>
  <c r="H102" i="155"/>
  <c r="P102" i="155"/>
  <c r="X102" i="155"/>
  <c r="AN102" i="155"/>
  <c r="BU102" i="155" s="1"/>
  <c r="AV102" i="155"/>
  <c r="BD102" i="155"/>
  <c r="BX109" i="155"/>
  <c r="N8" i="156"/>
  <c r="U152" i="156"/>
  <c r="U151" i="156"/>
  <c r="AC152" i="156"/>
  <c r="AC151" i="156"/>
  <c r="AU150" i="156"/>
  <c r="AU170" i="156" s="1"/>
  <c r="AK151" i="156"/>
  <c r="AK152" i="156"/>
  <c r="AS151" i="156"/>
  <c r="AS152" i="156"/>
  <c r="BA12" i="156"/>
  <c r="BQ16" i="156"/>
  <c r="BC17" i="156"/>
  <c r="BZ17" i="156" s="1"/>
  <c r="BB21" i="156"/>
  <c r="BY21" i="156" s="1"/>
  <c r="AO36" i="156"/>
  <c r="AO37" i="156" s="1"/>
  <c r="AO38" i="156" s="1"/>
  <c r="AW34" i="156"/>
  <c r="BT34" i="156" s="1"/>
  <c r="BE34" i="156"/>
  <c r="CB34" i="156" s="1"/>
  <c r="P36" i="156"/>
  <c r="X36" i="156"/>
  <c r="E68" i="156"/>
  <c r="BO44" i="156"/>
  <c r="BC44" i="156"/>
  <c r="BZ44" i="156" s="1"/>
  <c r="BP58" i="156"/>
  <c r="AY63" i="156"/>
  <c r="BV63" i="156" s="1"/>
  <c r="BX99" i="155"/>
  <c r="BQ109" i="155"/>
  <c r="U107" i="81" s="1"/>
  <c r="BY109" i="155"/>
  <c r="D150" i="156"/>
  <c r="V152" i="156"/>
  <c r="V151" i="156"/>
  <c r="AD151" i="156"/>
  <c r="AD152" i="156"/>
  <c r="AL152" i="156"/>
  <c r="AL151" i="156"/>
  <c r="AT170" i="156"/>
  <c r="AT151" i="156"/>
  <c r="AT171" i="156" s="1"/>
  <c r="BB12" i="156"/>
  <c r="BK12" i="156"/>
  <c r="AV17" i="156"/>
  <c r="BS17" i="156" s="1"/>
  <c r="AX34" i="156"/>
  <c r="BU34" i="156" s="1"/>
  <c r="AW58" i="156"/>
  <c r="BT58" i="156" s="1"/>
  <c r="BE58" i="156"/>
  <c r="CB58" i="156" s="1"/>
  <c r="AZ63" i="156"/>
  <c r="BW63" i="156" s="1"/>
  <c r="BL67" i="156"/>
  <c r="AZ67" i="156"/>
  <c r="BW67" i="156" s="1"/>
  <c r="S68" i="156"/>
  <c r="AW67" i="156"/>
  <c r="BT67" i="156" s="1"/>
  <c r="AA68" i="156"/>
  <c r="AI68" i="156"/>
  <c r="BE67" i="156"/>
  <c r="CB67" i="156" s="1"/>
  <c r="CA109" i="155"/>
  <c r="F150" i="156"/>
  <c r="O152" i="156"/>
  <c r="O151" i="156"/>
  <c r="W151" i="156"/>
  <c r="W152" i="156"/>
  <c r="AE152" i="156"/>
  <c r="AE151" i="156"/>
  <c r="AM151" i="156"/>
  <c r="AM152" i="156"/>
  <c r="BC12" i="156"/>
  <c r="AQ36" i="156"/>
  <c r="AQ37" i="156" s="1"/>
  <c r="AQ38" i="156" s="1"/>
  <c r="AY34" i="156"/>
  <c r="BV34" i="156" s="1"/>
  <c r="H68" i="156"/>
  <c r="BI44" i="156"/>
  <c r="AW44" i="156"/>
  <c r="BT44" i="156" s="1"/>
  <c r="Y44" i="156"/>
  <c r="BQ44" i="156"/>
  <c r="BE44" i="156"/>
  <c r="CB44" i="156" s="1"/>
  <c r="AX58" i="156"/>
  <c r="BU58" i="156" s="1"/>
  <c r="BR80" i="156"/>
  <c r="BF80" i="156"/>
  <c r="CC80" i="156" s="1"/>
  <c r="H150" i="156"/>
  <c r="P151" i="156"/>
  <c r="P152" i="156"/>
  <c r="X170" i="156"/>
  <c r="X151" i="156"/>
  <c r="X171" i="156" s="1"/>
  <c r="AF152" i="156"/>
  <c r="AF151" i="156"/>
  <c r="AN152" i="156"/>
  <c r="AN151" i="156"/>
  <c r="AV12" i="156"/>
  <c r="BD12" i="156"/>
  <c r="BM12" i="156"/>
  <c r="AZ34" i="156"/>
  <c r="BW34" i="156" s="1"/>
  <c r="BN79" i="156"/>
  <c r="BB79" i="156"/>
  <c r="BY79" i="156" s="1"/>
  <c r="BR41" i="156"/>
  <c r="BL44" i="156"/>
  <c r="BJ58" i="156"/>
  <c r="BR60" i="156"/>
  <c r="R68" i="156"/>
  <c r="Z68" i="156"/>
  <c r="AH68" i="156"/>
  <c r="AP68" i="156"/>
  <c r="BN73" i="156"/>
  <c r="BB73" i="156"/>
  <c r="BY73" i="156" s="1"/>
  <c r="BH84" i="156"/>
  <c r="Y84" i="156"/>
  <c r="AV84" i="156"/>
  <c r="BS84" i="156" s="1"/>
  <c r="BP84" i="156"/>
  <c r="BD84" i="156"/>
  <c r="CA84" i="156" s="1"/>
  <c r="BM67" i="156"/>
  <c r="AB68" i="156"/>
  <c r="AJ68" i="156"/>
  <c r="AR68" i="156"/>
  <c r="BR69" i="156"/>
  <c r="BF69" i="156"/>
  <c r="CC69" i="156" s="1"/>
  <c r="BH73" i="156"/>
  <c r="Y73" i="156"/>
  <c r="AV73" i="156"/>
  <c r="BS73" i="156" s="1"/>
  <c r="BP73" i="156"/>
  <c r="BD73" i="156"/>
  <c r="CA73" i="156" s="1"/>
  <c r="AW79" i="156"/>
  <c r="BT79" i="156" s="1"/>
  <c r="BE79" i="156"/>
  <c r="CB79" i="156" s="1"/>
  <c r="AX84" i="156"/>
  <c r="BU84" i="156" s="1"/>
  <c r="AX44" i="156"/>
  <c r="BU44" i="156" s="1"/>
  <c r="AV58" i="156"/>
  <c r="BS58" i="156" s="1"/>
  <c r="BD58" i="156"/>
  <c r="CA58" i="156" s="1"/>
  <c r="AX63" i="156"/>
  <c r="BU63" i="156" s="1"/>
  <c r="BB67" i="156"/>
  <c r="BY67" i="156" s="1"/>
  <c r="BR71" i="156"/>
  <c r="N73" i="156"/>
  <c r="F97" i="156"/>
  <c r="BQ73" i="156"/>
  <c r="AY84" i="156"/>
  <c r="BV84" i="156" s="1"/>
  <c r="Y58" i="156"/>
  <c r="BC67" i="156"/>
  <c r="BZ67" i="156" s="1"/>
  <c r="AD68" i="156"/>
  <c r="AL68" i="156"/>
  <c r="AT68" i="156"/>
  <c r="AX73" i="156"/>
  <c r="BU73" i="156" s="1"/>
  <c r="L68" i="156"/>
  <c r="AE68" i="156"/>
  <c r="AM68" i="156"/>
  <c r="AU68" i="156"/>
  <c r="AY73" i="156"/>
  <c r="BV73" i="156" s="1"/>
  <c r="BL79" i="156"/>
  <c r="AZ79" i="156"/>
  <c r="BW79" i="156" s="1"/>
  <c r="N84" i="156"/>
  <c r="AC97" i="156"/>
  <c r="AK97" i="156"/>
  <c r="AS97" i="156"/>
  <c r="BR88" i="156"/>
  <c r="N96" i="156"/>
  <c r="BR65" i="156"/>
  <c r="P68" i="156"/>
  <c r="X68" i="156"/>
  <c r="AF68" i="156"/>
  <c r="AN68" i="156"/>
  <c r="U97" i="156"/>
  <c r="BN84" i="156"/>
  <c r="BB84" i="156"/>
  <c r="BY84" i="156" s="1"/>
  <c r="T97" i="156"/>
  <c r="BM96" i="156"/>
  <c r="BA96" i="156"/>
  <c r="BX96" i="156" s="1"/>
  <c r="BO67" i="156"/>
  <c r="T68" i="156"/>
  <c r="BK73" i="156"/>
  <c r="BF74" i="156"/>
  <c r="CC74" i="156" s="1"/>
  <c r="BI79" i="156"/>
  <c r="BQ79" i="156"/>
  <c r="BK84" i="156"/>
  <c r="S97" i="156"/>
  <c r="BL96" i="156"/>
  <c r="BL99" i="156"/>
  <c r="AZ99" i="156"/>
  <c r="BW99" i="156" s="1"/>
  <c r="BI67" i="156"/>
  <c r="BQ67" i="156"/>
  <c r="V68" i="156"/>
  <c r="AE97" i="156"/>
  <c r="AM97" i="156"/>
  <c r="AU97" i="156"/>
  <c r="BA67" i="156"/>
  <c r="BX67" i="156" s="1"/>
  <c r="O68" i="156"/>
  <c r="W68" i="156"/>
  <c r="AW73" i="156"/>
  <c r="BT73" i="156" s="1"/>
  <c r="BE73" i="156"/>
  <c r="CB73" i="156" s="1"/>
  <c r="BC79" i="156"/>
  <c r="BZ79" i="156" s="1"/>
  <c r="AW84" i="156"/>
  <c r="BT84" i="156" s="1"/>
  <c r="BE84" i="156"/>
  <c r="CB84" i="156" s="1"/>
  <c r="Z97" i="156"/>
  <c r="BO96" i="156"/>
  <c r="BC96" i="156"/>
  <c r="BZ96" i="156" s="1"/>
  <c r="BK67" i="156"/>
  <c r="AV79" i="156"/>
  <c r="BS79" i="156" s="1"/>
  <c r="Y96" i="156"/>
  <c r="AG97" i="156"/>
  <c r="AO97" i="156"/>
  <c r="AZ96" i="156"/>
  <c r="BW96" i="156" s="1"/>
  <c r="P97" i="156"/>
  <c r="K97" i="156"/>
  <c r="AV94" i="156"/>
  <c r="BS94" i="156" s="1"/>
  <c r="AW96" i="156"/>
  <c r="BT96" i="156" s="1"/>
  <c r="BE96" i="156"/>
  <c r="CB96" i="156" s="1"/>
  <c r="AH97" i="156"/>
  <c r="AP97" i="156"/>
  <c r="BI99" i="156"/>
  <c r="BQ99" i="156"/>
  <c r="AW99" i="156"/>
  <c r="BT99" i="156" s="1"/>
  <c r="L97" i="156"/>
  <c r="AX96" i="156"/>
  <c r="BU96" i="156" s="1"/>
  <c r="AA97" i="156"/>
  <c r="AI97" i="156"/>
  <c r="AQ97" i="156"/>
  <c r="V97" i="156"/>
  <c r="BJ99" i="156"/>
  <c r="AX99" i="156"/>
  <c r="BU99" i="156" s="1"/>
  <c r="BF99" i="156"/>
  <c r="CC99" i="156" s="1"/>
  <c r="BR87" i="156"/>
  <c r="BR89" i="156"/>
  <c r="BJ96" i="156"/>
  <c r="O97" i="156"/>
  <c r="W97" i="156"/>
  <c r="Q97" i="156"/>
  <c r="BM99" i="156"/>
  <c r="AV96" i="156"/>
  <c r="BS96" i="156" s="1"/>
  <c r="BA99" i="156"/>
  <c r="BX99" i="156" s="1"/>
  <c r="E152" i="156"/>
  <c r="E151" i="156"/>
  <c r="N99" i="156"/>
  <c r="BB99" i="156"/>
  <c r="BY99" i="156" s="1"/>
  <c r="BK99" i="156"/>
  <c r="BP99" i="156"/>
  <c r="BC99" i="156"/>
  <c r="BZ99" i="156" s="1"/>
  <c r="AV99" i="156"/>
  <c r="BS99" i="156" s="1"/>
  <c r="BD99" i="156"/>
  <c r="CA99" i="156" s="1"/>
  <c r="BN99" i="156"/>
  <c r="W192" i="152" l="1"/>
  <c r="BL109" i="152"/>
  <c r="BS89" i="152"/>
  <c r="I83" i="152"/>
  <c r="BS90" i="152"/>
  <c r="BK109" i="152"/>
  <c r="G83" i="152"/>
  <c r="BG134" i="152"/>
  <c r="V147" i="152" s="1"/>
  <c r="E9" i="164"/>
  <c r="M16" i="164" s="1"/>
  <c r="N123" i="155"/>
  <c r="M123" i="155"/>
  <c r="T123" i="155"/>
  <c r="R123" i="155"/>
  <c r="S123" i="155"/>
  <c r="U123" i="155"/>
  <c r="O123" i="155"/>
  <c r="Q123" i="155"/>
  <c r="S83" i="152"/>
  <c r="S89" i="152" s="1"/>
  <c r="BB60" i="154"/>
  <c r="BB61" i="154" s="1"/>
  <c r="BH44" i="154"/>
  <c r="BR99" i="156"/>
  <c r="BD60" i="154"/>
  <c r="BD61" i="154" s="1"/>
  <c r="M15" i="164"/>
  <c r="CA17" i="155"/>
  <c r="L14" i="164" s="1"/>
  <c r="J14" i="164"/>
  <c r="CA34" i="155"/>
  <c r="L17" i="164" s="1"/>
  <c r="M17" i="164" s="1"/>
  <c r="J17" i="164"/>
  <c r="CD21" i="155"/>
  <c r="H15" i="164"/>
  <c r="CD34" i="155"/>
  <c r="H17" i="164"/>
  <c r="M18" i="164"/>
  <c r="L25" i="164"/>
  <c r="L21" i="164"/>
  <c r="L23" i="164"/>
  <c r="L22" i="164"/>
  <c r="S37" i="155"/>
  <c r="S98" i="155" s="1"/>
  <c r="S100" i="155" s="1"/>
  <c r="S112" i="155" s="1"/>
  <c r="S119" i="155" s="1"/>
  <c r="S121" i="155" s="1"/>
  <c r="L13" i="151"/>
  <c r="AE7" i="151"/>
  <c r="F83" i="152"/>
  <c r="AZ61" i="154"/>
  <c r="BC60" i="154"/>
  <c r="BC61" i="154" s="1"/>
  <c r="X44" i="154"/>
  <c r="BQ12" i="156"/>
  <c r="BU83" i="152"/>
  <c r="F13" i="151"/>
  <c r="AD7" i="151"/>
  <c r="C9" i="164"/>
  <c r="I16" i="164" s="1"/>
  <c r="BO127" i="152"/>
  <c r="BO134" i="152" s="1"/>
  <c r="T148" i="152" s="1"/>
  <c r="AI16" i="155"/>
  <c r="BJ127" i="152"/>
  <c r="BJ134" i="152" s="1"/>
  <c r="O148" i="152" s="1"/>
  <c r="AH16" i="155"/>
  <c r="BN127" i="152"/>
  <c r="BN134" i="152" s="1"/>
  <c r="S148" i="152" s="1"/>
  <c r="BM127" i="152"/>
  <c r="BM134" i="152" s="1"/>
  <c r="R148" i="152" s="1"/>
  <c r="X129" i="152"/>
  <c r="X135" i="152" s="1"/>
  <c r="V160" i="152" s="1"/>
  <c r="BI127" i="152"/>
  <c r="BL127" i="152"/>
  <c r="BL134" i="152" s="1"/>
  <c r="Q148" i="152" s="1"/>
  <c r="V17" i="155"/>
  <c r="V36" i="155" s="1"/>
  <c r="CD36" i="155" s="1"/>
  <c r="W83" i="152"/>
  <c r="AT83" i="152"/>
  <c r="AM83" i="152"/>
  <c r="AQ83" i="152"/>
  <c r="BW83" i="152"/>
  <c r="H83" i="152"/>
  <c r="AO83" i="152"/>
  <c r="O83" i="152"/>
  <c r="X92" i="152" s="1"/>
  <c r="AE9" i="8"/>
  <c r="K81" i="152"/>
  <c r="K83" i="152" s="1"/>
  <c r="AP83" i="152"/>
  <c r="AS83" i="152"/>
  <c r="BG89" i="152"/>
  <c r="BG109" i="152" s="1"/>
  <c r="AY90" i="152"/>
  <c r="AM9" i="151"/>
  <c r="BG87" i="152"/>
  <c r="AN9" i="151"/>
  <c r="BS87" i="152"/>
  <c r="W206" i="152"/>
  <c r="R222" i="152"/>
  <c r="W185" i="152"/>
  <c r="AN83" i="152"/>
  <c r="L75" i="152"/>
  <c r="M75" i="152" s="1"/>
  <c r="AL83" i="152"/>
  <c r="T83" i="152"/>
  <c r="T89" i="152" s="1"/>
  <c r="AR83" i="152"/>
  <c r="W176" i="152"/>
  <c r="R165" i="152"/>
  <c r="R15" i="151" s="1"/>
  <c r="AU52" i="152"/>
  <c r="R83" i="152"/>
  <c r="V222" i="152"/>
  <c r="O166" i="152"/>
  <c r="J15" i="151" s="1"/>
  <c r="U83" i="152"/>
  <c r="J83" i="152"/>
  <c r="L52" i="152"/>
  <c r="AU81" i="152"/>
  <c r="AK83" i="152"/>
  <c r="BT81" i="152"/>
  <c r="AE9" i="151"/>
  <c r="AE9" i="4"/>
  <c r="BX83" i="152"/>
  <c r="Q83" i="152"/>
  <c r="Q89" i="152" s="1"/>
  <c r="BV83" i="152"/>
  <c r="N222" i="152"/>
  <c r="BT19" i="152"/>
  <c r="BT52" i="152" s="1"/>
  <c r="BA60" i="154"/>
  <c r="BA61" i="154" s="1"/>
  <c r="AF10" i="151"/>
  <c r="BG61" i="154"/>
  <c r="M37" i="156"/>
  <c r="M38" i="156" s="1"/>
  <c r="Q185" i="153"/>
  <c r="S95" i="81"/>
  <c r="T95" i="81" s="1"/>
  <c r="T93" i="81"/>
  <c r="AL10" i="151"/>
  <c r="AN10" i="151"/>
  <c r="AV44" i="154"/>
  <c r="AM10" i="151" s="1"/>
  <c r="J102" i="155"/>
  <c r="N14" i="151"/>
  <c r="E97" i="155"/>
  <c r="J95" i="155" s="1"/>
  <c r="K95" i="155" s="1"/>
  <c r="K96" i="155" s="1"/>
  <c r="E68" i="155"/>
  <c r="N128" i="152"/>
  <c r="N133" i="152" s="1"/>
  <c r="N153" i="152" s="1"/>
  <c r="N165" i="152" s="1"/>
  <c r="C15" i="151" s="1"/>
  <c r="D31" i="82"/>
  <c r="C37" i="155"/>
  <c r="E37" i="155" s="1"/>
  <c r="E36" i="155"/>
  <c r="J33" i="155" s="1"/>
  <c r="J109" i="155"/>
  <c r="K108" i="155"/>
  <c r="K109" i="155" s="1"/>
  <c r="BQ17" i="156"/>
  <c r="I98" i="156"/>
  <c r="I100" i="156" s="1"/>
  <c r="I101" i="156" s="1"/>
  <c r="AC98" i="156"/>
  <c r="AC100" i="156" s="1"/>
  <c r="AS98" i="156"/>
  <c r="AS100" i="156" s="1"/>
  <c r="AS101" i="156" s="1"/>
  <c r="BQ97" i="156"/>
  <c r="AD98" i="156"/>
  <c r="AD100" i="156" s="1"/>
  <c r="AD160" i="156" s="1"/>
  <c r="AY247" i="153"/>
  <c r="AY263" i="153" s="1"/>
  <c r="AY266" i="153" s="1"/>
  <c r="X14" i="151"/>
  <c r="S14" i="151"/>
  <c r="O14" i="151"/>
  <c r="F14" i="151"/>
  <c r="AB14" i="151"/>
  <c r="I14" i="151"/>
  <c r="Y14" i="151"/>
  <c r="U14" i="151"/>
  <c r="M14" i="151"/>
  <c r="Z14" i="151"/>
  <c r="U11" i="81"/>
  <c r="V81" i="81" s="1"/>
  <c r="U10" i="63"/>
  <c r="V6" i="63" s="1"/>
  <c r="X127" i="152"/>
  <c r="X134" i="152" s="1"/>
  <c r="V146" i="152" s="1"/>
  <c r="CD12" i="155"/>
  <c r="Q14" i="151"/>
  <c r="O37" i="155"/>
  <c r="O38" i="155" s="1"/>
  <c r="O100" i="81"/>
  <c r="P100" i="81" s="1"/>
  <c r="P98" i="81"/>
  <c r="U83" i="81"/>
  <c r="Q100" i="81"/>
  <c r="R100" i="81" s="1"/>
  <c r="R98" i="81"/>
  <c r="U95" i="81"/>
  <c r="S100" i="81"/>
  <c r="T100" i="81" s="1"/>
  <c r="T98" i="81"/>
  <c r="G98" i="155"/>
  <c r="G100" i="155" s="1"/>
  <c r="G101" i="155" s="1"/>
  <c r="G112" i="155" s="1"/>
  <c r="G119" i="155" s="1"/>
  <c r="G121" i="155" s="1"/>
  <c r="AI44" i="155"/>
  <c r="U56" i="81"/>
  <c r="U42" i="81"/>
  <c r="L98" i="155"/>
  <c r="L100" i="155" s="1"/>
  <c r="L112" i="155" s="1"/>
  <c r="L119" i="155" s="1"/>
  <c r="L121" i="155" s="1"/>
  <c r="BY102" i="155"/>
  <c r="T37" i="155"/>
  <c r="T38" i="155" s="1"/>
  <c r="T98" i="155" s="1"/>
  <c r="T100" i="155" s="1"/>
  <c r="U33" i="81"/>
  <c r="BQ102" i="155"/>
  <c r="AU38" i="155"/>
  <c r="S36" i="81"/>
  <c r="T36" i="81" s="1"/>
  <c r="AF68" i="155"/>
  <c r="BF38" i="155"/>
  <c r="Q36" i="81"/>
  <c r="R36" i="81" s="1"/>
  <c r="U20" i="81"/>
  <c r="AH63" i="155"/>
  <c r="U98" i="81"/>
  <c r="N97" i="156"/>
  <c r="H98" i="156"/>
  <c r="H100" i="156" s="1"/>
  <c r="H160" i="156" s="1"/>
  <c r="BE97" i="156"/>
  <c r="CB97" i="156" s="1"/>
  <c r="BO37" i="156"/>
  <c r="V98" i="156"/>
  <c r="V100" i="156" s="1"/>
  <c r="AR98" i="156"/>
  <c r="AR100" i="156" s="1"/>
  <c r="AR160" i="156" s="1"/>
  <c r="BC36" i="156"/>
  <c r="BZ36" i="156" s="1"/>
  <c r="BO36" i="156"/>
  <c r="AL98" i="156"/>
  <c r="AL100" i="156" s="1"/>
  <c r="AL101" i="156" s="1"/>
  <c r="N36" i="156"/>
  <c r="AK98" i="156"/>
  <c r="AK100" i="156" s="1"/>
  <c r="AK160" i="156" s="1"/>
  <c r="E98" i="156"/>
  <c r="E100" i="156" s="1"/>
  <c r="E160" i="156" s="1"/>
  <c r="N68" i="156"/>
  <c r="BB68" i="156"/>
  <c r="BY68" i="156" s="1"/>
  <c r="AP98" i="156"/>
  <c r="AP100" i="156" s="1"/>
  <c r="AP101" i="156" s="1"/>
  <c r="BR79" i="156"/>
  <c r="AQ98" i="156"/>
  <c r="AQ100" i="156" s="1"/>
  <c r="AQ160" i="156" s="1"/>
  <c r="AO98" i="156"/>
  <c r="AO100" i="156" s="1"/>
  <c r="AO101" i="156" s="1"/>
  <c r="AU98" i="156"/>
  <c r="AU100" i="156" s="1"/>
  <c r="AU101" i="156" s="1"/>
  <c r="F98" i="156"/>
  <c r="F100" i="156" s="1"/>
  <c r="F101" i="156" s="1"/>
  <c r="BN68" i="156"/>
  <c r="Y150" i="156"/>
  <c r="D98" i="156"/>
  <c r="D100" i="156" s="1"/>
  <c r="D160" i="156" s="1"/>
  <c r="AF98" i="156"/>
  <c r="AF100" i="156" s="1"/>
  <c r="AF160" i="156" s="1"/>
  <c r="BT12" i="156"/>
  <c r="J38" i="156"/>
  <c r="J98" i="156"/>
  <c r="J100" i="156" s="1"/>
  <c r="J160" i="156" s="1"/>
  <c r="K98" i="156"/>
  <c r="K100" i="156" s="1"/>
  <c r="K160" i="156" s="1"/>
  <c r="AF38" i="156"/>
  <c r="AT98" i="156"/>
  <c r="AT100" i="156" s="1"/>
  <c r="BJ36" i="156"/>
  <c r="AY150" i="156"/>
  <c r="BV12" i="156"/>
  <c r="AN98" i="156"/>
  <c r="AN100" i="156" s="1"/>
  <c r="AN160" i="156" s="1"/>
  <c r="V247" i="153"/>
  <c r="V263" i="153" s="1"/>
  <c r="AD247" i="153"/>
  <c r="AD263" i="153" s="1"/>
  <c r="AQ247" i="153"/>
  <c r="AQ263" i="153" s="1"/>
  <c r="AQ266" i="153" s="1"/>
  <c r="AE247" i="153"/>
  <c r="AE263" i="153" s="1"/>
  <c r="E247" i="153"/>
  <c r="E263" i="153" s="1"/>
  <c r="D247" i="153"/>
  <c r="D263" i="153" s="1"/>
  <c r="AI9" i="151"/>
  <c r="M37" i="155"/>
  <c r="M38" i="155" s="1"/>
  <c r="AC185" i="153"/>
  <c r="AL247" i="153"/>
  <c r="AL263" i="153" s="1"/>
  <c r="U247" i="153"/>
  <c r="U263" i="153" s="1"/>
  <c r="G247" i="153"/>
  <c r="G263" i="153" s="1"/>
  <c r="K227" i="153"/>
  <c r="K247" i="153" s="1"/>
  <c r="J247" i="153"/>
  <c r="J263" i="153" s="1"/>
  <c r="T247" i="153"/>
  <c r="T263" i="153" s="1"/>
  <c r="M247" i="153"/>
  <c r="M263" i="153" s="1"/>
  <c r="BC247" i="153"/>
  <c r="BC263" i="153" s="1"/>
  <c r="BC266" i="153" s="1"/>
  <c r="BA247" i="153"/>
  <c r="BA263" i="153" s="1"/>
  <c r="BA266" i="153" s="1"/>
  <c r="O247" i="153"/>
  <c r="O263" i="153" s="1"/>
  <c r="AG185" i="153"/>
  <c r="Y185" i="153"/>
  <c r="AC247" i="153"/>
  <c r="AC263" i="153" s="1"/>
  <c r="E185" i="153"/>
  <c r="P247" i="153"/>
  <c r="P263" i="153" s="1"/>
  <c r="N247" i="153"/>
  <c r="N263" i="153" s="1"/>
  <c r="Z247" i="153"/>
  <c r="Z263" i="153" s="1"/>
  <c r="N98" i="155"/>
  <c r="N100" i="155" s="1"/>
  <c r="N112" i="155" s="1"/>
  <c r="N119" i="155" s="1"/>
  <c r="N121" i="155" s="1"/>
  <c r="BV97" i="155"/>
  <c r="AI99" i="155"/>
  <c r="AI102" i="155" s="1"/>
  <c r="R136" i="152"/>
  <c r="V68" i="155"/>
  <c r="CD68" i="155" s="1"/>
  <c r="BU68" i="155"/>
  <c r="BK127" i="152"/>
  <c r="BK134" i="152" s="1"/>
  <c r="P148" i="152" s="1"/>
  <c r="AG36" i="155"/>
  <c r="AG37" i="155" s="1"/>
  <c r="AG38" i="155" s="1"/>
  <c r="AG68" i="155"/>
  <c r="O185" i="153"/>
  <c r="T185" i="153"/>
  <c r="AS247" i="153"/>
  <c r="AS263" i="153" s="1"/>
  <c r="AS266" i="153" s="1"/>
  <c r="AD185" i="153"/>
  <c r="Y247" i="153"/>
  <c r="Y263" i="153" s="1"/>
  <c r="AX184" i="153"/>
  <c r="P185" i="153"/>
  <c r="AB247" i="153"/>
  <c r="AB263" i="153" s="1"/>
  <c r="BD247" i="153"/>
  <c r="BD263" i="153" s="1"/>
  <c r="BD266" i="153" s="1"/>
  <c r="F247" i="153"/>
  <c r="F263" i="153" s="1"/>
  <c r="AM247" i="153"/>
  <c r="AM263" i="153" s="1"/>
  <c r="AM266" i="153" s="1"/>
  <c r="I247" i="153"/>
  <c r="I263" i="153" s="1"/>
  <c r="S247" i="153"/>
  <c r="S263" i="153" s="1"/>
  <c r="AP247" i="153"/>
  <c r="AP263" i="153" s="1"/>
  <c r="AP266" i="153" s="1"/>
  <c r="AA247" i="153"/>
  <c r="AA263" i="153" s="1"/>
  <c r="AX247" i="153"/>
  <c r="G185" i="153"/>
  <c r="L246" i="153"/>
  <c r="H185" i="153"/>
  <c r="AA185" i="153"/>
  <c r="J185" i="153"/>
  <c r="V185" i="153"/>
  <c r="H247" i="153"/>
  <c r="H263" i="153" s="1"/>
  <c r="U185" i="153"/>
  <c r="AK247" i="153"/>
  <c r="AK263" i="153" s="1"/>
  <c r="AK266" i="153" s="1"/>
  <c r="Q247" i="153"/>
  <c r="Q263" i="153" s="1"/>
  <c r="AB185" i="153"/>
  <c r="K63" i="153"/>
  <c r="L63" i="153" s="1"/>
  <c r="X185" i="153"/>
  <c r="M185" i="153"/>
  <c r="N185" i="153"/>
  <c r="AR247" i="153"/>
  <c r="AR263" i="153" s="1"/>
  <c r="AR266" i="153" s="1"/>
  <c r="AI184" i="153"/>
  <c r="AI185" i="153" s="1"/>
  <c r="AH135" i="153"/>
  <c r="AH184" i="153" s="1"/>
  <c r="AF185" i="153"/>
  <c r="AJ247" i="153"/>
  <c r="AJ263" i="153" s="1"/>
  <c r="AJ266" i="153" s="1"/>
  <c r="BE247" i="153"/>
  <c r="BE263" i="153" s="1"/>
  <c r="BE266" i="153" s="1"/>
  <c r="AW247" i="153"/>
  <c r="AW263" i="153" s="1"/>
  <c r="AW266" i="153" s="1"/>
  <c r="R185" i="153"/>
  <c r="AF247" i="153"/>
  <c r="AF263" i="153" s="1"/>
  <c r="AV247" i="153"/>
  <c r="AV263" i="153" s="1"/>
  <c r="AV266" i="153" s="1"/>
  <c r="BB247" i="153"/>
  <c r="BB263" i="153" s="1"/>
  <c r="BB266" i="153" s="1"/>
  <c r="AO247" i="153"/>
  <c r="AO263" i="153" s="1"/>
  <c r="AO266" i="153" s="1"/>
  <c r="AG247" i="153"/>
  <c r="AG263" i="153" s="1"/>
  <c r="X247" i="153"/>
  <c r="X263" i="153" s="1"/>
  <c r="AT247" i="153"/>
  <c r="AT263" i="153" s="1"/>
  <c r="AT266" i="153" s="1"/>
  <c r="AZ247" i="153"/>
  <c r="AZ263" i="153" s="1"/>
  <c r="AZ266" i="153" s="1"/>
  <c r="Z185" i="153"/>
  <c r="AU247" i="153"/>
  <c r="AI247" i="153"/>
  <c r="AU184" i="153"/>
  <c r="BF247" i="153"/>
  <c r="BF263" i="153" s="1"/>
  <c r="BF266" i="153" s="1"/>
  <c r="P14" i="151"/>
  <c r="V14" i="151"/>
  <c r="AI11" i="151"/>
  <c r="AN247" i="153"/>
  <c r="AN263" i="153" s="1"/>
  <c r="AN266" i="153" s="1"/>
  <c r="AE185" i="153"/>
  <c r="K14" i="151"/>
  <c r="S185" i="153"/>
  <c r="W63" i="153"/>
  <c r="BJ63" i="153" s="1"/>
  <c r="J14" i="151"/>
  <c r="BY97" i="155"/>
  <c r="AF97" i="155"/>
  <c r="BQ68" i="155"/>
  <c r="D98" i="155"/>
  <c r="D100" i="155" s="1"/>
  <c r="D112" i="155" s="1"/>
  <c r="D119" i="155" s="1"/>
  <c r="D121" i="155" s="1"/>
  <c r="AE98" i="155"/>
  <c r="AE100" i="155" s="1"/>
  <c r="AE101" i="155" s="1"/>
  <c r="AE112" i="155" s="1"/>
  <c r="AE119" i="155" s="1"/>
  <c r="AE121" i="155" s="1"/>
  <c r="BR68" i="155"/>
  <c r="BK98" i="155"/>
  <c r="BK100" i="155" s="1"/>
  <c r="BK112" i="155" s="1"/>
  <c r="BK119" i="155" s="1"/>
  <c r="BK121" i="155" s="1"/>
  <c r="AZ136" i="152"/>
  <c r="I98" i="155"/>
  <c r="I100" i="155" s="1"/>
  <c r="I101" i="155" s="1"/>
  <c r="I112" i="155" s="1"/>
  <c r="I119" i="155" s="1"/>
  <c r="I121" i="155" s="1"/>
  <c r="BH98" i="155"/>
  <c r="BH100" i="155" s="1"/>
  <c r="BH101" i="155" s="1"/>
  <c r="CA96" i="155"/>
  <c r="AG97" i="155"/>
  <c r="AI21" i="155"/>
  <c r="BQ97" i="155"/>
  <c r="BZ68" i="155"/>
  <c r="W98" i="155"/>
  <c r="W100" i="155" s="1"/>
  <c r="W101" i="155" s="1"/>
  <c r="W112" i="155" s="1"/>
  <c r="W119" i="155" s="1"/>
  <c r="W121" i="155" s="1"/>
  <c r="Q37" i="155"/>
  <c r="Q38" i="155" s="1"/>
  <c r="AF36" i="155"/>
  <c r="AF37" i="155" s="1"/>
  <c r="AF38" i="155" s="1"/>
  <c r="BX97" i="155"/>
  <c r="R166" i="152"/>
  <c r="S15" i="151" s="1"/>
  <c r="AI17" i="155"/>
  <c r="AL37" i="155"/>
  <c r="AL38" i="155" s="1"/>
  <c r="AI58" i="155"/>
  <c r="BB98" i="155"/>
  <c r="BB100" i="155" s="1"/>
  <c r="BB101" i="155" s="1"/>
  <c r="AZ98" i="155"/>
  <c r="AZ100" i="155" s="1"/>
  <c r="AZ101" i="155" s="1"/>
  <c r="BU97" i="155"/>
  <c r="AH118" i="155"/>
  <c r="BP98" i="155"/>
  <c r="BP100" i="155" s="1"/>
  <c r="BP101" i="155" s="1"/>
  <c r="AH67" i="155"/>
  <c r="AI118" i="155"/>
  <c r="AI109" i="155"/>
  <c r="V97" i="155"/>
  <c r="CD97" i="155" s="1"/>
  <c r="AH21" i="155"/>
  <c r="AI63" i="155"/>
  <c r="AX136" i="152"/>
  <c r="AI67" i="155"/>
  <c r="BX68" i="155"/>
  <c r="AV128" i="152"/>
  <c r="AV133" i="152" s="1"/>
  <c r="N154" i="152" s="1"/>
  <c r="N166" i="152" s="1"/>
  <c r="D15" i="151" s="1"/>
  <c r="BS97" i="155"/>
  <c r="AH84" i="155"/>
  <c r="BW97" i="155"/>
  <c r="BT68" i="155"/>
  <c r="BS68" i="155"/>
  <c r="BZ97" i="155"/>
  <c r="AG102" i="155"/>
  <c r="AH99" i="155"/>
  <c r="AH102" i="155" s="1"/>
  <c r="BR97" i="155"/>
  <c r="AJ37" i="155"/>
  <c r="AH109" i="155"/>
  <c r="AD98" i="155"/>
  <c r="AD100" i="155" s="1"/>
  <c r="AD101" i="155" s="1"/>
  <c r="AD112" i="155" s="1"/>
  <c r="AD119" i="155" s="1"/>
  <c r="AD121" i="155" s="1"/>
  <c r="Z98" i="155"/>
  <c r="Z100" i="155" s="1"/>
  <c r="Z101" i="155" s="1"/>
  <c r="Z112" i="155" s="1"/>
  <c r="Z119" i="155" s="1"/>
  <c r="Z121" i="155" s="1"/>
  <c r="AI84" i="155"/>
  <c r="BE98" i="155"/>
  <c r="BE100" i="155" s="1"/>
  <c r="BE112" i="155" s="1"/>
  <c r="BE119" i="155" s="1"/>
  <c r="BE121" i="155" s="1"/>
  <c r="BE38" i="155"/>
  <c r="BB38" i="155"/>
  <c r="AU98" i="155"/>
  <c r="F38" i="155"/>
  <c r="F98" i="155" s="1"/>
  <c r="F100" i="155" s="1"/>
  <c r="F101" i="155" s="1"/>
  <c r="F112" i="155" s="1"/>
  <c r="F119" i="155" s="1"/>
  <c r="F121" i="155" s="1"/>
  <c r="BM98" i="155"/>
  <c r="BM100" i="155" s="1"/>
  <c r="AZ38" i="155"/>
  <c r="R37" i="155"/>
  <c r="R38" i="155" s="1"/>
  <c r="R98" i="155" s="1"/>
  <c r="R100" i="155" s="1"/>
  <c r="R101" i="155" s="1"/>
  <c r="U13" i="151" s="1"/>
  <c r="P37" i="155"/>
  <c r="P38" i="155" s="1"/>
  <c r="P98" i="155" s="1"/>
  <c r="P100" i="155" s="1"/>
  <c r="BQ36" i="155"/>
  <c r="H31" i="82" s="1"/>
  <c r="Q154" i="152"/>
  <c r="Q166" i="152" s="1"/>
  <c r="P15" i="151" s="1"/>
  <c r="BO98" i="155"/>
  <c r="BO100" i="155" s="1"/>
  <c r="BG98" i="155"/>
  <c r="BG100" i="155" s="1"/>
  <c r="BG101" i="155" s="1"/>
  <c r="U37" i="155"/>
  <c r="U38" i="155" s="1"/>
  <c r="U98" i="155" s="1"/>
  <c r="U100" i="155" s="1"/>
  <c r="V128" i="152"/>
  <c r="BC98" i="155"/>
  <c r="BC100" i="155" s="1"/>
  <c r="BC101" i="155" s="1"/>
  <c r="AW98" i="155"/>
  <c r="AW100" i="155" s="1"/>
  <c r="AW112" i="155" s="1"/>
  <c r="AW119" i="155" s="1"/>
  <c r="AW121" i="155" s="1"/>
  <c r="BS36" i="155"/>
  <c r="BJ128" i="152" s="1"/>
  <c r="BJ133" i="152" s="1"/>
  <c r="O155" i="152" s="1"/>
  <c r="BI98" i="155"/>
  <c r="BI100" i="155" s="1"/>
  <c r="BI101" i="155" s="1"/>
  <c r="BP127" i="152"/>
  <c r="BH127" i="152"/>
  <c r="BH134" i="152" s="1"/>
  <c r="N148" i="152" s="1"/>
  <c r="BA136" i="152"/>
  <c r="BQ127" i="152"/>
  <c r="AF7" i="151"/>
  <c r="BJ98" i="155"/>
  <c r="BJ100" i="155" s="1"/>
  <c r="BS127" i="152"/>
  <c r="BS134" i="152" s="1"/>
  <c r="V148" i="152" s="1"/>
  <c r="AN7" i="151"/>
  <c r="T166" i="152"/>
  <c r="Y15" i="151" s="1"/>
  <c r="BC136" i="152"/>
  <c r="AA38" i="155"/>
  <c r="AA98" i="155" s="1"/>
  <c r="AA100" i="155" s="1"/>
  <c r="BI97" i="156"/>
  <c r="AW97" i="156"/>
  <c r="BT97" i="156" s="1"/>
  <c r="AZ97" i="156"/>
  <c r="BW97" i="156" s="1"/>
  <c r="BL97" i="156"/>
  <c r="J151" i="156"/>
  <c r="J152" i="156"/>
  <c r="K44" i="155"/>
  <c r="K68" i="155" s="1"/>
  <c r="X38" i="155"/>
  <c r="X98" i="155" s="1"/>
  <c r="X100" i="155" s="1"/>
  <c r="W227" i="153"/>
  <c r="BJ227" i="153" s="1"/>
  <c r="E14" i="151"/>
  <c r="AH227" i="153"/>
  <c r="BL98" i="155"/>
  <c r="BL100" i="155" s="1"/>
  <c r="W207" i="152"/>
  <c r="W223" i="152" s="1"/>
  <c r="Y68" i="156"/>
  <c r="AV68" i="156"/>
  <c r="BS68" i="156" s="1"/>
  <c r="BH68" i="156"/>
  <c r="BD150" i="156"/>
  <c r="CA12" i="156"/>
  <c r="BL68" i="156"/>
  <c r="AZ68" i="156"/>
  <c r="BW68" i="156" s="1"/>
  <c r="AU152" i="156"/>
  <c r="AU172" i="156" s="1"/>
  <c r="BR67" i="156"/>
  <c r="BF67" i="156"/>
  <c r="CC67" i="156" s="1"/>
  <c r="V102" i="155"/>
  <c r="CD102" i="155" s="1"/>
  <c r="Q98" i="156"/>
  <c r="AX37" i="156"/>
  <c r="Q38" i="156"/>
  <c r="BJ38" i="156" s="1"/>
  <c r="BJ37" i="156"/>
  <c r="M170" i="156"/>
  <c r="M151" i="156"/>
  <c r="M171" i="156" s="1"/>
  <c r="BF34" i="156"/>
  <c r="CC34" i="156" s="1"/>
  <c r="BR34" i="156"/>
  <c r="Q151" i="156"/>
  <c r="Q152" i="156"/>
  <c r="AH79" i="155"/>
  <c r="BC37" i="156"/>
  <c r="AH73" i="155"/>
  <c r="BU36" i="155"/>
  <c r="BL128" i="152" s="1"/>
  <c r="BL133" i="152" s="1"/>
  <c r="Q155" i="152" s="1"/>
  <c r="AN37" i="155"/>
  <c r="BD98" i="155"/>
  <c r="BD100" i="155" s="1"/>
  <c r="BD101" i="155" s="1"/>
  <c r="BD38" i="155"/>
  <c r="AJ44" i="154"/>
  <c r="I185" i="153"/>
  <c r="AH63" i="153"/>
  <c r="Q136" i="152"/>
  <c r="H15" i="151"/>
  <c r="U136" i="152"/>
  <c r="U153" i="152"/>
  <c r="U165" i="152" s="1"/>
  <c r="AA15" i="151" s="1"/>
  <c r="P83" i="152"/>
  <c r="D14" i="151"/>
  <c r="AQ37" i="155"/>
  <c r="BX36" i="155"/>
  <c r="BO128" i="152" s="1"/>
  <c r="BO133" i="152" s="1"/>
  <c r="T155" i="152" s="1"/>
  <c r="BC150" i="156"/>
  <c r="BZ12" i="156"/>
  <c r="N12" i="156"/>
  <c r="BR8" i="156"/>
  <c r="AU151" i="156"/>
  <c r="AU171" i="156" s="1"/>
  <c r="AJ151" i="156"/>
  <c r="AZ150" i="156"/>
  <c r="BW12" i="156"/>
  <c r="AB98" i="156"/>
  <c r="AB100" i="156" s="1"/>
  <c r="AB38" i="156"/>
  <c r="AH34" i="155"/>
  <c r="AT97" i="155"/>
  <c r="CA97" i="155" s="1"/>
  <c r="BP97" i="156"/>
  <c r="BD97" i="156"/>
  <c r="CA97" i="156" s="1"/>
  <c r="BF96" i="156"/>
  <c r="CC96" i="156" s="1"/>
  <c r="BR96" i="156"/>
  <c r="BM97" i="156"/>
  <c r="BA97" i="156"/>
  <c r="BX97" i="156" s="1"/>
  <c r="BF58" i="156"/>
  <c r="CC58" i="156" s="1"/>
  <c r="BR58" i="156"/>
  <c r="BK68" i="156"/>
  <c r="AY68" i="156"/>
  <c r="BV68" i="156" s="1"/>
  <c r="H152" i="156"/>
  <c r="H151" i="156"/>
  <c r="D152" i="156"/>
  <c r="D151" i="156"/>
  <c r="N150" i="156"/>
  <c r="AX68" i="156"/>
  <c r="BU68" i="156" s="1"/>
  <c r="BJ68" i="156"/>
  <c r="AI98" i="156"/>
  <c r="AI100" i="156" s="1"/>
  <c r="AI38" i="156"/>
  <c r="AG98" i="156"/>
  <c r="AG100" i="156" s="1"/>
  <c r="AG38" i="156"/>
  <c r="BW68" i="155"/>
  <c r="AY98" i="155"/>
  <c r="AY100" i="155" s="1"/>
  <c r="AH58" i="155"/>
  <c r="BV36" i="155"/>
  <c r="BM128" i="152" s="1"/>
  <c r="BM133" i="152" s="1"/>
  <c r="R155" i="152" s="1"/>
  <c r="AO37" i="155"/>
  <c r="Y38" i="155"/>
  <c r="Y98" i="155" s="1"/>
  <c r="Y100" i="155" s="1"/>
  <c r="AI12" i="155"/>
  <c r="AI34" i="155"/>
  <c r="AW151" i="156"/>
  <c r="AW152" i="156"/>
  <c r="Y61" i="152"/>
  <c r="Y81" i="152" s="1"/>
  <c r="X81" i="152"/>
  <c r="R247" i="153"/>
  <c r="R263" i="153" s="1"/>
  <c r="BE68" i="156"/>
  <c r="CB68" i="156" s="1"/>
  <c r="BQ68" i="156"/>
  <c r="S37" i="156"/>
  <c r="BL36" i="156"/>
  <c r="AZ36" i="156"/>
  <c r="BW36" i="156" s="1"/>
  <c r="BT102" i="155"/>
  <c r="AX98" i="155"/>
  <c r="AX100" i="155" s="1"/>
  <c r="AX38" i="155"/>
  <c r="AW68" i="156"/>
  <c r="BT68" i="156" s="1"/>
  <c r="BI68" i="156"/>
  <c r="F152" i="156"/>
  <c r="F151" i="156"/>
  <c r="AH12" i="155"/>
  <c r="AL11" i="151"/>
  <c r="AM98" i="156"/>
  <c r="AM100" i="156" s="1"/>
  <c r="BZ102" i="155"/>
  <c r="BR63" i="156"/>
  <c r="BF63" i="156"/>
  <c r="CC63" i="156" s="1"/>
  <c r="BF17" i="156"/>
  <c r="CC17" i="156" s="1"/>
  <c r="BR17" i="156"/>
  <c r="AA98" i="156"/>
  <c r="AA100" i="156" s="1"/>
  <c r="AA38" i="156"/>
  <c r="AH98" i="156"/>
  <c r="AH100" i="156" s="1"/>
  <c r="AH38" i="156"/>
  <c r="S151" i="156"/>
  <c r="S152" i="156"/>
  <c r="BD36" i="156"/>
  <c r="CA36" i="156" s="1"/>
  <c r="W37" i="156"/>
  <c r="BP36" i="156"/>
  <c r="BN36" i="156"/>
  <c r="BB36" i="156"/>
  <c r="BY36" i="156" s="1"/>
  <c r="U37" i="156"/>
  <c r="AH44" i="155"/>
  <c r="BW36" i="155"/>
  <c r="BN128" i="152" s="1"/>
  <c r="BN133" i="152" s="1"/>
  <c r="S155" i="152" s="1"/>
  <c r="AP37" i="155"/>
  <c r="AR37" i="155"/>
  <c r="BY36" i="155"/>
  <c r="BP128" i="152" s="1"/>
  <c r="BP133" i="152" s="1"/>
  <c r="U155" i="152" s="1"/>
  <c r="BN98" i="155"/>
  <c r="BN100" i="155" s="1"/>
  <c r="D185" i="153"/>
  <c r="BY68" i="155"/>
  <c r="L135" i="153"/>
  <c r="AT68" i="155"/>
  <c r="CA68" i="155" s="1"/>
  <c r="AH246" i="153"/>
  <c r="AI79" i="155"/>
  <c r="BT36" i="155"/>
  <c r="AM37" i="155"/>
  <c r="AV150" i="156"/>
  <c r="BS12" i="156"/>
  <c r="BB150" i="156"/>
  <c r="BY12" i="156"/>
  <c r="AL7" i="151"/>
  <c r="AV98" i="155"/>
  <c r="AV100" i="155" s="1"/>
  <c r="AV38" i="155"/>
  <c r="BV68" i="155"/>
  <c r="S153" i="152"/>
  <c r="S165" i="152" s="1"/>
  <c r="U15" i="151" s="1"/>
  <c r="S136" i="152"/>
  <c r="BF84" i="156"/>
  <c r="CC84" i="156" s="1"/>
  <c r="BR84" i="156"/>
  <c r="BO97" i="156"/>
  <c r="BC97" i="156"/>
  <c r="BZ97" i="156" s="1"/>
  <c r="BM68" i="156"/>
  <c r="BA68" i="156"/>
  <c r="BX68" i="156" s="1"/>
  <c r="AY97" i="156"/>
  <c r="BV97" i="156" s="1"/>
  <c r="BE36" i="156"/>
  <c r="CB36" i="156" s="1"/>
  <c r="X37" i="156"/>
  <c r="BQ36" i="156"/>
  <c r="BA150" i="156"/>
  <c r="BX12" i="156"/>
  <c r="BR102" i="155"/>
  <c r="R37" i="156"/>
  <c r="BK36" i="156"/>
  <c r="AY36" i="156"/>
  <c r="BV36" i="156" s="1"/>
  <c r="Z98" i="156"/>
  <c r="Z100" i="156" s="1"/>
  <c r="Z38" i="156"/>
  <c r="AS37" i="155"/>
  <c r="BZ36" i="155"/>
  <c r="BQ128" i="152" s="1"/>
  <c r="AH17" i="155"/>
  <c r="BF98" i="155"/>
  <c r="BM36" i="156"/>
  <c r="BA36" i="156"/>
  <c r="BX36" i="156" s="1"/>
  <c r="T37" i="156"/>
  <c r="AH96" i="155"/>
  <c r="AC38" i="155"/>
  <c r="AC98" i="155" s="1"/>
  <c r="AC100" i="155" s="1"/>
  <c r="S154" i="152"/>
  <c r="S166" i="152" s="1"/>
  <c r="V15" i="151" s="1"/>
  <c r="BB136" i="152"/>
  <c r="W246" i="153"/>
  <c r="BJ246" i="153" s="1"/>
  <c r="BD136" i="152"/>
  <c r="U154" i="152"/>
  <c r="U166" i="152" s="1"/>
  <c r="AB15" i="151" s="1"/>
  <c r="AE38" i="156"/>
  <c r="AE98" i="156"/>
  <c r="AE100" i="156" s="1"/>
  <c r="Y19" i="152"/>
  <c r="Y52" i="152" s="1"/>
  <c r="X52" i="152"/>
  <c r="V83" i="152"/>
  <c r="BD68" i="156"/>
  <c r="CA68" i="156" s="1"/>
  <c r="BP68" i="156"/>
  <c r="AV36" i="156"/>
  <c r="BS36" i="156" s="1"/>
  <c r="O37" i="156"/>
  <c r="BH36" i="156"/>
  <c r="Y36" i="156"/>
  <c r="BR44" i="156"/>
  <c r="BF44" i="156"/>
  <c r="CC44" i="156" s="1"/>
  <c r="AJ152" i="156"/>
  <c r="AI73" i="155"/>
  <c r="H38" i="155"/>
  <c r="H98" i="155" s="1"/>
  <c r="H100" i="155" s="1"/>
  <c r="Q165" i="152"/>
  <c r="O15" i="151" s="1"/>
  <c r="AB38" i="155"/>
  <c r="AB98" i="155" s="1"/>
  <c r="AB100" i="155" s="1"/>
  <c r="L98" i="156"/>
  <c r="L100" i="156" s="1"/>
  <c r="AF102" i="155"/>
  <c r="BH97" i="156"/>
  <c r="Y97" i="156"/>
  <c r="AV97" i="156"/>
  <c r="BS97" i="156" s="1"/>
  <c r="AX97" i="156"/>
  <c r="BU97" i="156" s="1"/>
  <c r="BJ97" i="156"/>
  <c r="BO68" i="156"/>
  <c r="BC68" i="156"/>
  <c r="BZ68" i="156" s="1"/>
  <c r="BN97" i="156"/>
  <c r="BB97" i="156"/>
  <c r="BY97" i="156" s="1"/>
  <c r="BF73" i="156"/>
  <c r="CC73" i="156" s="1"/>
  <c r="BR73" i="156"/>
  <c r="AW36" i="156"/>
  <c r="BT36" i="156" s="1"/>
  <c r="P37" i="156"/>
  <c r="BI36" i="156"/>
  <c r="K152" i="156"/>
  <c r="K151" i="156"/>
  <c r="AX36" i="156"/>
  <c r="BU36" i="156" s="1"/>
  <c r="I151" i="156"/>
  <c r="I152" i="156"/>
  <c r="BE150" i="156"/>
  <c r="CB12" i="156"/>
  <c r="AX150" i="156"/>
  <c r="BU12" i="156"/>
  <c r="BW102" i="155"/>
  <c r="BT97" i="155"/>
  <c r="AK37" i="155"/>
  <c r="BR36" i="155"/>
  <c r="BI128" i="152" s="1"/>
  <c r="K73" i="155"/>
  <c r="Y44" i="154"/>
  <c r="AJ98" i="156"/>
  <c r="AJ100" i="156" s="1"/>
  <c r="AJ38" i="156"/>
  <c r="AI96" i="155"/>
  <c r="BA98" i="155"/>
  <c r="BA100" i="155" s="1"/>
  <c r="BA101" i="155" s="1"/>
  <c r="BA38" i="155"/>
  <c r="X13" i="151"/>
  <c r="AT36" i="155"/>
  <c r="W199" i="152"/>
  <c r="W135" i="153"/>
  <c r="BJ135" i="153" s="1"/>
  <c r="F184" i="153"/>
  <c r="N83" i="152"/>
  <c r="BG135" i="152"/>
  <c r="V161" i="152" s="1"/>
  <c r="AI7" i="151"/>
  <c r="S167" i="152" l="1"/>
  <c r="W15" i="151" s="1"/>
  <c r="BS109" i="152"/>
  <c r="BS110" i="152" s="1"/>
  <c r="O14" i="164"/>
  <c r="AT101" i="156"/>
  <c r="K17" i="164"/>
  <c r="J24" i="164"/>
  <c r="I18" i="164"/>
  <c r="K14" i="164"/>
  <c r="J19" i="164"/>
  <c r="J21" i="164"/>
  <c r="CD17" i="155"/>
  <c r="H14" i="164"/>
  <c r="I17" i="164"/>
  <c r="M14" i="164"/>
  <c r="L19" i="164"/>
  <c r="L24" i="164"/>
  <c r="I15" i="164"/>
  <c r="H21" i="164"/>
  <c r="H24" i="164"/>
  <c r="H23" i="164"/>
  <c r="H25" i="164"/>
  <c r="H22" i="164"/>
  <c r="BC130" i="152"/>
  <c r="T167" i="152"/>
  <c r="Z15" i="151" s="1"/>
  <c r="R167" i="152"/>
  <c r="T15" i="151" s="1"/>
  <c r="O167" i="152"/>
  <c r="K15" i="151" s="1"/>
  <c r="Q167" i="152"/>
  <c r="Q15" i="151" s="1"/>
  <c r="BG110" i="152"/>
  <c r="X89" i="152"/>
  <c r="X109" i="152" s="1"/>
  <c r="L81" i="152"/>
  <c r="L83" i="152" s="1"/>
  <c r="W222" i="152"/>
  <c r="AU83" i="152"/>
  <c r="BT83" i="152"/>
  <c r="M98" i="156"/>
  <c r="M100" i="156" s="1"/>
  <c r="M135" i="156" s="1"/>
  <c r="AC160" i="156"/>
  <c r="AC162" i="156" s="1"/>
  <c r="AC105" i="156" s="1"/>
  <c r="AC134" i="156" s="1"/>
  <c r="N136" i="152"/>
  <c r="AD9" i="8"/>
  <c r="AD9" i="19"/>
  <c r="AD9" i="4"/>
  <c r="AD9" i="151"/>
  <c r="Q266" i="153"/>
  <c r="AS160" i="156"/>
  <c r="AS161" i="156" s="1"/>
  <c r="AS171" i="156" s="1"/>
  <c r="S96" i="81"/>
  <c r="T96" i="81" s="1"/>
  <c r="I160" i="156"/>
  <c r="I162" i="156" s="1"/>
  <c r="I105" i="156" s="1"/>
  <c r="AR101" i="156"/>
  <c r="AF101" i="156"/>
  <c r="AC101" i="156"/>
  <c r="J97" i="155"/>
  <c r="L101" i="155"/>
  <c r="C98" i="155"/>
  <c r="C100" i="155" s="1"/>
  <c r="K97" i="155"/>
  <c r="J34" i="155"/>
  <c r="J36" i="155" s="1"/>
  <c r="K33" i="155"/>
  <c r="AD101" i="156"/>
  <c r="AL160" i="156"/>
  <c r="AL162" i="156" s="1"/>
  <c r="AQ101" i="156"/>
  <c r="H101" i="156"/>
  <c r="Y151" i="156"/>
  <c r="AH10" i="151"/>
  <c r="AH14" i="151" s="1"/>
  <c r="AI10" i="151"/>
  <c r="AI14" i="151" s="1"/>
  <c r="C14" i="151"/>
  <c r="AN14" i="151"/>
  <c r="G14" i="151"/>
  <c r="AM14" i="151"/>
  <c r="V103" i="81"/>
  <c r="V111" i="81"/>
  <c r="V88" i="81"/>
  <c r="V91" i="81"/>
  <c r="V24" i="81"/>
  <c r="V57" i="81"/>
  <c r="V70" i="81"/>
  <c r="V75" i="81"/>
  <c r="V118" i="81"/>
  <c r="V38" i="81"/>
  <c r="V21" i="81"/>
  <c r="V90" i="81"/>
  <c r="V92" i="81"/>
  <c r="V40" i="81"/>
  <c r="V50" i="81"/>
  <c r="V54" i="81"/>
  <c r="V30" i="81"/>
  <c r="V19" i="81"/>
  <c r="V59" i="81"/>
  <c r="V25" i="81"/>
  <c r="V12" i="81"/>
  <c r="V26" i="81"/>
  <c r="V115" i="81"/>
  <c r="V84" i="81"/>
  <c r="V82" i="81"/>
  <c r="V18" i="81"/>
  <c r="V80" i="81"/>
  <c r="V74" i="81"/>
  <c r="V69" i="81"/>
  <c r="V73" i="81"/>
  <c r="V94" i="81"/>
  <c r="V113" i="81"/>
  <c r="V39" i="81"/>
  <c r="V22" i="81"/>
  <c r="V83" i="81"/>
  <c r="V37" i="81"/>
  <c r="V72" i="81"/>
  <c r="V20" i="81"/>
  <c r="V33" i="81"/>
  <c r="V46" i="81"/>
  <c r="V51" i="81"/>
  <c r="V64" i="81"/>
  <c r="V53" i="81"/>
  <c r="V104" i="81"/>
  <c r="V105" i="81"/>
  <c r="V7" i="81"/>
  <c r="V66" i="81"/>
  <c r="V17" i="81"/>
  <c r="V87" i="81"/>
  <c r="V29" i="81"/>
  <c r="V16" i="81"/>
  <c r="V68" i="81"/>
  <c r="V65" i="81"/>
  <c r="V52" i="81"/>
  <c r="V107" i="81"/>
  <c r="V86" i="81"/>
  <c r="V61" i="81"/>
  <c r="V14" i="81"/>
  <c r="V28" i="81"/>
  <c r="V43" i="81"/>
  <c r="V13" i="81"/>
  <c r="V44" i="81"/>
  <c r="V79" i="81"/>
  <c r="V42" i="81"/>
  <c r="V63" i="81"/>
  <c r="V34" i="81"/>
  <c r="V77" i="81"/>
  <c r="V45" i="81"/>
  <c r="V10" i="81"/>
  <c r="V93" i="81"/>
  <c r="V62" i="81"/>
  <c r="V23" i="81"/>
  <c r="V32" i="81"/>
  <c r="V55" i="81"/>
  <c r="V8" i="81"/>
  <c r="V108" i="81"/>
  <c r="V60" i="81"/>
  <c r="V41" i="81"/>
  <c r="V89" i="81"/>
  <c r="V106" i="81"/>
  <c r="V48" i="81"/>
  <c r="V31" i="81"/>
  <c r="V49" i="81"/>
  <c r="V114" i="81"/>
  <c r="V27" i="81"/>
  <c r="V15" i="81"/>
  <c r="V101" i="81"/>
  <c r="V78" i="81"/>
  <c r="V85" i="81"/>
  <c r="V56" i="81"/>
  <c r="V76" i="81"/>
  <c r="V71" i="81"/>
  <c r="V95" i="81"/>
  <c r="V9" i="81"/>
  <c r="V11" i="81"/>
  <c r="V109" i="81"/>
  <c r="V47" i="81"/>
  <c r="V112" i="81"/>
  <c r="V102" i="81"/>
  <c r="V58" i="81"/>
  <c r="V116" i="81"/>
  <c r="V7" i="63"/>
  <c r="V8" i="63"/>
  <c r="V9" i="63"/>
  <c r="U13" i="63"/>
  <c r="V10" i="63"/>
  <c r="AV136" i="152"/>
  <c r="X128" i="152"/>
  <c r="X133" i="152" s="1"/>
  <c r="V153" i="152" s="1"/>
  <c r="V165" i="152" s="1"/>
  <c r="AL15" i="151" s="1"/>
  <c r="O98" i="155"/>
  <c r="O100" i="155" s="1"/>
  <c r="O101" i="155" s="1"/>
  <c r="I13" i="151" s="1"/>
  <c r="I117" i="151" s="1"/>
  <c r="V266" i="153"/>
  <c r="AE266" i="153"/>
  <c r="U96" i="81"/>
  <c r="U100" i="81"/>
  <c r="V100" i="81" s="1"/>
  <c r="V98" i="81"/>
  <c r="U35" i="81"/>
  <c r="V35" i="81" s="1"/>
  <c r="U67" i="81"/>
  <c r="AU100" i="155"/>
  <c r="AU112" i="155" s="1"/>
  <c r="AU119" i="155" s="1"/>
  <c r="AU121" i="155" s="1"/>
  <c r="S97" i="81"/>
  <c r="AJ38" i="155"/>
  <c r="O36" i="81"/>
  <c r="P36" i="81" s="1"/>
  <c r="BF100" i="155"/>
  <c r="Q99" i="81" s="1"/>
  <c r="R99" i="81" s="1"/>
  <c r="Q97" i="81"/>
  <c r="F160" i="156"/>
  <c r="F161" i="156" s="1"/>
  <c r="F171" i="156" s="1"/>
  <c r="J101" i="156"/>
  <c r="AK101" i="156"/>
  <c r="Y152" i="156"/>
  <c r="D101" i="156"/>
  <c r="AO160" i="156"/>
  <c r="AO162" i="156" s="1"/>
  <c r="AP160" i="156"/>
  <c r="AP170" i="156" s="1"/>
  <c r="AN101" i="156"/>
  <c r="AY151" i="156"/>
  <c r="AY152" i="156"/>
  <c r="BO98" i="156"/>
  <c r="M98" i="155"/>
  <c r="M100" i="155" s="1"/>
  <c r="AD266" i="153"/>
  <c r="J266" i="153"/>
  <c r="AC266" i="153"/>
  <c r="L227" i="153"/>
  <c r="E266" i="153"/>
  <c r="U266" i="153"/>
  <c r="G266" i="153"/>
  <c r="D266" i="153"/>
  <c r="AH9" i="151"/>
  <c r="V37" i="155"/>
  <c r="T266" i="153"/>
  <c r="O266" i="153"/>
  <c r="M266" i="153"/>
  <c r="Y266" i="153"/>
  <c r="P266" i="153"/>
  <c r="AJ10" i="151"/>
  <c r="N266" i="153"/>
  <c r="Z266" i="153"/>
  <c r="AF98" i="155"/>
  <c r="AF100" i="155" s="1"/>
  <c r="AF101" i="155" s="1"/>
  <c r="AL98" i="155"/>
  <c r="BS98" i="155" s="1"/>
  <c r="BS37" i="155"/>
  <c r="BK128" i="152"/>
  <c r="BK133" i="152" s="1"/>
  <c r="P155" i="152" s="1"/>
  <c r="P167" i="152" s="1"/>
  <c r="N15" i="151" s="1"/>
  <c r="Q98" i="155"/>
  <c r="Q100" i="155" s="1"/>
  <c r="Q101" i="155" s="1"/>
  <c r="R13" i="151" s="1"/>
  <c r="R117" i="151" s="1"/>
  <c r="BK101" i="155"/>
  <c r="AI68" i="155"/>
  <c r="AB266" i="153"/>
  <c r="AX263" i="153"/>
  <c r="AF266" i="153"/>
  <c r="AX185" i="153"/>
  <c r="I266" i="153"/>
  <c r="S266" i="153"/>
  <c r="W263" i="153"/>
  <c r="BJ263" i="153" s="1"/>
  <c r="AA266" i="153"/>
  <c r="X266" i="153"/>
  <c r="L247" i="153"/>
  <c r="H266" i="153"/>
  <c r="AH185" i="153"/>
  <c r="K263" i="153"/>
  <c r="L263" i="153" s="1"/>
  <c r="K185" i="153"/>
  <c r="W185" i="153"/>
  <c r="BJ185" i="153" s="1"/>
  <c r="AU185" i="153"/>
  <c r="AI263" i="153"/>
  <c r="AU263" i="153"/>
  <c r="AL14" i="151"/>
  <c r="R266" i="153"/>
  <c r="W14" i="151"/>
  <c r="BG112" i="155"/>
  <c r="BG119" i="155" s="1"/>
  <c r="BG121" i="155" s="1"/>
  <c r="BE101" i="155"/>
  <c r="AG98" i="155"/>
  <c r="AG100" i="155" s="1"/>
  <c r="AG101" i="155" s="1"/>
  <c r="BB112" i="155"/>
  <c r="BB119" i="155" s="1"/>
  <c r="BB121" i="155" s="1"/>
  <c r="BC112" i="155"/>
  <c r="BC119" i="155" s="1"/>
  <c r="BC121" i="155" s="1"/>
  <c r="AZ112" i="155"/>
  <c r="AZ119" i="155" s="1"/>
  <c r="AZ121" i="155" s="1"/>
  <c r="AI36" i="155"/>
  <c r="AI37" i="155" s="1"/>
  <c r="BH112" i="155"/>
  <c r="BH119" i="155" s="1"/>
  <c r="BH121" i="155" s="1"/>
  <c r="AJ98" i="155"/>
  <c r="BQ37" i="155"/>
  <c r="BP112" i="155"/>
  <c r="BP119" i="155" s="1"/>
  <c r="BP121" i="155" s="1"/>
  <c r="AW101" i="155"/>
  <c r="AI97" i="155"/>
  <c r="BH128" i="152"/>
  <c r="BH133" i="152" s="1"/>
  <c r="N155" i="152" s="1"/>
  <c r="N167" i="152" s="1"/>
  <c r="E15" i="151" s="1"/>
  <c r="AH36" i="155"/>
  <c r="AH37" i="155" s="1"/>
  <c r="AH97" i="155"/>
  <c r="AH68" i="155"/>
  <c r="BI112" i="155"/>
  <c r="BI119" i="155" s="1"/>
  <c r="BI121" i="155" s="1"/>
  <c r="BM101" i="155"/>
  <c r="BM112" i="155"/>
  <c r="BM119" i="155" s="1"/>
  <c r="BM121" i="155" s="1"/>
  <c r="AT37" i="155"/>
  <c r="CA37" i="155" s="1"/>
  <c r="CA38" i="155" s="1"/>
  <c r="BO101" i="155"/>
  <c r="BO112" i="155"/>
  <c r="BO119" i="155" s="1"/>
  <c r="BO121" i="155" s="1"/>
  <c r="CA36" i="155"/>
  <c r="BS128" i="152" s="1"/>
  <c r="BS133" i="152" s="1"/>
  <c r="BG128" i="152"/>
  <c r="BG133" i="152" s="1"/>
  <c r="V154" i="152" s="1"/>
  <c r="V166" i="152" s="1"/>
  <c r="AM15" i="151" s="1"/>
  <c r="BJ101" i="155"/>
  <c r="BJ112" i="155"/>
  <c r="BJ119" i="155" s="1"/>
  <c r="BJ121" i="155" s="1"/>
  <c r="BD130" i="152"/>
  <c r="BP134" i="152"/>
  <c r="U148" i="152" s="1"/>
  <c r="U167" i="152" s="1"/>
  <c r="AC15" i="151" s="1"/>
  <c r="Y101" i="155"/>
  <c r="Y112" i="155" s="1"/>
  <c r="Y119" i="155" s="1"/>
  <c r="Y121" i="155" s="1"/>
  <c r="X101" i="155"/>
  <c r="X112" i="155" s="1"/>
  <c r="X119" i="155" s="1"/>
  <c r="X121" i="155" s="1"/>
  <c r="AA101" i="155"/>
  <c r="AA112" i="155" s="1"/>
  <c r="AA119" i="155" s="1"/>
  <c r="AA121" i="155" s="1"/>
  <c r="H101" i="155"/>
  <c r="H112" i="155" s="1"/>
  <c r="H119" i="155" s="1"/>
  <c r="H121" i="155" s="1"/>
  <c r="AZ151" i="156"/>
  <c r="AZ152" i="156"/>
  <c r="BL101" i="155"/>
  <c r="BL112" i="155"/>
  <c r="BL119" i="155" s="1"/>
  <c r="BL121" i="155" s="1"/>
  <c r="U101" i="155"/>
  <c r="U112" i="155" s="1"/>
  <c r="U119" i="155" s="1"/>
  <c r="U121" i="155" s="1"/>
  <c r="AD8" i="151"/>
  <c r="F185" i="153"/>
  <c r="L184" i="153"/>
  <c r="J170" i="156"/>
  <c r="J162" i="156"/>
  <c r="J161" i="156"/>
  <c r="J171" i="156" s="1"/>
  <c r="U98" i="156"/>
  <c r="U38" i="156"/>
  <c r="BN38" i="156" s="1"/>
  <c r="BN37" i="156"/>
  <c r="BB37" i="156"/>
  <c r="N151" i="156"/>
  <c r="N37" i="156"/>
  <c r="BR12" i="156"/>
  <c r="H14" i="151"/>
  <c r="BC38" i="156"/>
  <c r="BZ38" i="156" s="1"/>
  <c r="BZ37" i="156"/>
  <c r="AK170" i="156"/>
  <c r="AK161" i="156"/>
  <c r="AK171" i="156" s="1"/>
  <c r="AK162" i="156"/>
  <c r="R112" i="155"/>
  <c r="R119" i="155" s="1"/>
  <c r="R121" i="155" s="1"/>
  <c r="AE101" i="156"/>
  <c r="AE160" i="156"/>
  <c r="S98" i="156"/>
  <c r="S38" i="156"/>
  <c r="BL38" i="156" s="1"/>
  <c r="BL37" i="156"/>
  <c r="AZ37" i="156"/>
  <c r="AJ101" i="156"/>
  <c r="O38" i="156"/>
  <c r="BH38" i="156" s="1"/>
  <c r="BH37" i="156"/>
  <c r="Y37" i="156"/>
  <c r="BF37" i="156" s="1"/>
  <c r="AV37" i="156"/>
  <c r="O98" i="156"/>
  <c r="N152" i="156"/>
  <c r="T101" i="155"/>
  <c r="AA13" i="151" s="1"/>
  <c r="AA117" i="151" s="1"/>
  <c r="K162" i="156"/>
  <c r="K161" i="156"/>
  <c r="K171" i="156" s="1"/>
  <c r="K170" i="156"/>
  <c r="BB152" i="156"/>
  <c r="BB151" i="156"/>
  <c r="D170" i="156"/>
  <c r="D161" i="156"/>
  <c r="D162" i="156"/>
  <c r="BR36" i="156"/>
  <c r="BF36" i="156"/>
  <c r="CC36" i="156" s="1"/>
  <c r="AB101" i="155"/>
  <c r="AB112" i="155" s="1"/>
  <c r="AB119" i="155" s="1"/>
  <c r="AB121" i="155" s="1"/>
  <c r="AX101" i="155"/>
  <c r="AX112" i="155"/>
  <c r="AX119" i="155" s="1"/>
  <c r="AX121" i="155" s="1"/>
  <c r="AR162" i="156"/>
  <c r="AR161" i="156"/>
  <c r="AR171" i="156" s="1"/>
  <c r="AR170" i="156"/>
  <c r="BC100" i="156"/>
  <c r="V160" i="156"/>
  <c r="V101" i="156"/>
  <c r="BO101" i="156" s="1"/>
  <c r="BO100" i="156"/>
  <c r="X117" i="151"/>
  <c r="AH7" i="151"/>
  <c r="AX151" i="156"/>
  <c r="AX152" i="156"/>
  <c r="Y83" i="152"/>
  <c r="W247" i="153"/>
  <c r="BJ247" i="153" s="1"/>
  <c r="Z160" i="156"/>
  <c r="Z101" i="156"/>
  <c r="U117" i="151"/>
  <c r="L117" i="151"/>
  <c r="F117" i="151"/>
  <c r="AR38" i="155"/>
  <c r="BY37" i="155"/>
  <c r="AR98" i="155"/>
  <c r="AM160" i="156"/>
  <c r="AM101" i="156"/>
  <c r="AO98" i="155"/>
  <c r="AO38" i="155"/>
  <c r="BV37" i="155"/>
  <c r="AI101" i="156"/>
  <c r="BF68" i="156"/>
  <c r="CC68" i="156" s="1"/>
  <c r="BR68" i="156"/>
  <c r="T14" i="151"/>
  <c r="BC98" i="156"/>
  <c r="BZ98" i="156" s="1"/>
  <c r="AC101" i="155"/>
  <c r="AC112" i="155" s="1"/>
  <c r="AC119" i="155" s="1"/>
  <c r="AC121" i="155" s="1"/>
  <c r="AH247" i="153"/>
  <c r="BN101" i="155"/>
  <c r="BN112" i="155"/>
  <c r="BN119" i="155" s="1"/>
  <c r="BN121" i="155" s="1"/>
  <c r="AG160" i="156"/>
  <c r="AG101" i="156"/>
  <c r="X83" i="152"/>
  <c r="BA151" i="156"/>
  <c r="BA152" i="156"/>
  <c r="AV101" i="155"/>
  <c r="AV112" i="155"/>
  <c r="AV119" i="155" s="1"/>
  <c r="AV121" i="155" s="1"/>
  <c r="BC152" i="156"/>
  <c r="BC151" i="156"/>
  <c r="AD161" i="156"/>
  <c r="AD171" i="156" s="1"/>
  <c r="AD162" i="156"/>
  <c r="AD170" i="156"/>
  <c r="X98" i="156"/>
  <c r="BE37" i="156"/>
  <c r="X38" i="156"/>
  <c r="BQ38" i="156" s="1"/>
  <c r="BQ37" i="156"/>
  <c r="AV151" i="156"/>
  <c r="AV152" i="156"/>
  <c r="BF150" i="156"/>
  <c r="AP98" i="155"/>
  <c r="AP38" i="155"/>
  <c r="BW37" i="155"/>
  <c r="W98" i="156"/>
  <c r="W38" i="156"/>
  <c r="BP38" i="156" s="1"/>
  <c r="BP37" i="156"/>
  <c r="BD37" i="156"/>
  <c r="AA101" i="156"/>
  <c r="AA160" i="156"/>
  <c r="BA112" i="155"/>
  <c r="BA119" i="155" s="1"/>
  <c r="BA121" i="155" s="1"/>
  <c r="AB160" i="156"/>
  <c r="AB101" i="156"/>
  <c r="AQ98" i="155"/>
  <c r="AQ38" i="155"/>
  <c r="BX37" i="155"/>
  <c r="AJ7" i="151"/>
  <c r="AN98" i="155"/>
  <c r="BU37" i="155"/>
  <c r="AN38" i="155"/>
  <c r="BU37" i="156"/>
  <c r="AX38" i="156"/>
  <c r="BU38" i="156" s="1"/>
  <c r="BD112" i="155"/>
  <c r="BD119" i="155" s="1"/>
  <c r="BD121" i="155" s="1"/>
  <c r="AN170" i="156"/>
  <c r="AN161" i="156"/>
  <c r="AN171" i="156" s="1"/>
  <c r="AN162" i="156"/>
  <c r="BE151" i="156"/>
  <c r="BE171" i="156" s="1"/>
  <c r="BE170" i="156"/>
  <c r="AJ9" i="151"/>
  <c r="BJ98" i="156"/>
  <c r="AX98" i="156"/>
  <c r="BU98" i="156" s="1"/>
  <c r="Q100" i="156"/>
  <c r="BD152" i="156"/>
  <c r="BD151" i="156"/>
  <c r="H170" i="156"/>
  <c r="H162" i="156"/>
  <c r="H161" i="156"/>
  <c r="H171" i="156" s="1"/>
  <c r="AK98" i="155"/>
  <c r="AK38" i="155"/>
  <c r="BR37" i="155"/>
  <c r="P98" i="156"/>
  <c r="AW37" i="156"/>
  <c r="P38" i="156"/>
  <c r="BI38" i="156" s="1"/>
  <c r="BI37" i="156"/>
  <c r="AS98" i="155"/>
  <c r="AS38" i="155"/>
  <c r="BZ37" i="155"/>
  <c r="W184" i="153"/>
  <c r="BJ184" i="153" s="1"/>
  <c r="AQ162" i="156"/>
  <c r="AQ161" i="156"/>
  <c r="AQ171" i="156" s="1"/>
  <c r="AQ170" i="156"/>
  <c r="L160" i="156"/>
  <c r="L101" i="156"/>
  <c r="T98" i="156"/>
  <c r="T38" i="156"/>
  <c r="BM38" i="156" s="1"/>
  <c r="BM37" i="156"/>
  <c r="BA37" i="156"/>
  <c r="AH160" i="156"/>
  <c r="AH101" i="156"/>
  <c r="BF97" i="156"/>
  <c r="CC97" i="156" s="1"/>
  <c r="BR97" i="156"/>
  <c r="P101" i="155"/>
  <c r="O13" i="151" s="1"/>
  <c r="O117" i="151" s="1"/>
  <c r="R98" i="156"/>
  <c r="AY37" i="156"/>
  <c r="R38" i="156"/>
  <c r="BK38" i="156" s="1"/>
  <c r="BK37" i="156"/>
  <c r="AM98" i="155"/>
  <c r="AM38" i="155"/>
  <c r="BT37" i="155"/>
  <c r="AY101" i="155"/>
  <c r="AY112" i="155"/>
  <c r="AY119" i="155" s="1"/>
  <c r="AY121" i="155" s="1"/>
  <c r="AJ11" i="151"/>
  <c r="AF170" i="156"/>
  <c r="AF162" i="156"/>
  <c r="AF161" i="156"/>
  <c r="AF171" i="156" s="1"/>
  <c r="E170" i="156"/>
  <c r="E161" i="156"/>
  <c r="E171" i="156" s="1"/>
  <c r="E162" i="156"/>
  <c r="I14" i="164" l="1"/>
  <c r="H19" i="164"/>
  <c r="K19" i="164"/>
  <c r="J26" i="164"/>
  <c r="M19" i="164"/>
  <c r="L26" i="164"/>
  <c r="M101" i="156"/>
  <c r="AC161" i="156"/>
  <c r="AC171" i="156" s="1"/>
  <c r="AC170" i="156"/>
  <c r="BY38" i="155"/>
  <c r="BZ38" i="155"/>
  <c r="BV38" i="155"/>
  <c r="BS38" i="155"/>
  <c r="BX38" i="155"/>
  <c r="BW38" i="155"/>
  <c r="BR38" i="155"/>
  <c r="BU38" i="155"/>
  <c r="V155" i="152"/>
  <c r="V167" i="152" s="1"/>
  <c r="AN15" i="151" s="1"/>
  <c r="BS136" i="152"/>
  <c r="AL9" i="151"/>
  <c r="X87" i="152"/>
  <c r="X110" i="152" s="1"/>
  <c r="I170" i="156"/>
  <c r="I161" i="156"/>
  <c r="I171" i="156" s="1"/>
  <c r="AS170" i="156"/>
  <c r="AS162" i="156"/>
  <c r="AS172" i="156" s="1"/>
  <c r="AL161" i="156"/>
  <c r="AL171" i="156" s="1"/>
  <c r="AL170" i="156"/>
  <c r="E98" i="155"/>
  <c r="V13" i="63"/>
  <c r="K34" i="155"/>
  <c r="K36" i="155" s="1"/>
  <c r="K37" i="155" s="1"/>
  <c r="C112" i="155"/>
  <c r="E100" i="155"/>
  <c r="AO170" i="156"/>
  <c r="AO161" i="156"/>
  <c r="AO171" i="156" s="1"/>
  <c r="V96" i="81"/>
  <c r="AT74" i="84"/>
  <c r="V67" i="81"/>
  <c r="U37" i="84"/>
  <c r="O112" i="155"/>
  <c r="O119" i="155" s="1"/>
  <c r="O121" i="155" s="1"/>
  <c r="X136" i="152"/>
  <c r="V38" i="155"/>
  <c r="V98" i="155" s="1"/>
  <c r="CD37" i="155"/>
  <c r="CD38" i="155" s="1"/>
  <c r="BF101" i="155"/>
  <c r="AJ14" i="151"/>
  <c r="S110" i="81"/>
  <c r="T97" i="81"/>
  <c r="Q110" i="81"/>
  <c r="R97" i="81"/>
  <c r="BF112" i="155"/>
  <c r="BF119" i="155" s="1"/>
  <c r="BF121" i="155" s="1"/>
  <c r="AJ100" i="155"/>
  <c r="O99" i="81" s="1"/>
  <c r="P99" i="81" s="1"/>
  <c r="O97" i="81"/>
  <c r="BQ38" i="155"/>
  <c r="U36" i="81"/>
  <c r="V36" i="81" s="1"/>
  <c r="AU101" i="155"/>
  <c r="S99" i="81"/>
  <c r="T99" i="81" s="1"/>
  <c r="F170" i="156"/>
  <c r="F162" i="156"/>
  <c r="F105" i="156" s="1"/>
  <c r="F134" i="156" s="1"/>
  <c r="F135" i="156" s="1"/>
  <c r="AP162" i="156"/>
  <c r="AP172" i="156" s="1"/>
  <c r="AP161" i="156"/>
  <c r="AP171" i="156" s="1"/>
  <c r="BF152" i="156"/>
  <c r="M101" i="155"/>
  <c r="C13" i="151" s="1"/>
  <c r="C117" i="151" s="1"/>
  <c r="AF112" i="155"/>
  <c r="AF119" i="155" s="1"/>
  <c r="AF121" i="155" s="1"/>
  <c r="AL100" i="155"/>
  <c r="AL101" i="155" s="1"/>
  <c r="J13" i="151" s="1"/>
  <c r="J117" i="151" s="1"/>
  <c r="W266" i="153"/>
  <c r="Q112" i="155"/>
  <c r="Q119" i="155" s="1"/>
  <c r="Q121" i="155" s="1"/>
  <c r="BQ98" i="155"/>
  <c r="U97" i="81" s="1"/>
  <c r="BT38" i="155"/>
  <c r="AT38" i="155"/>
  <c r="BG136" i="152"/>
  <c r="K266" i="153"/>
  <c r="AI266" i="153"/>
  <c r="AU266" i="153"/>
  <c r="AG112" i="155"/>
  <c r="AG119" i="155" s="1"/>
  <c r="AG121" i="155" s="1"/>
  <c r="AF105" i="156"/>
  <c r="AF134" i="156" s="1"/>
  <c r="AF172" i="156"/>
  <c r="BT37" i="156"/>
  <c r="AW38" i="156"/>
  <c r="BT38" i="156" s="1"/>
  <c r="AG162" i="156"/>
  <c r="AG170" i="156"/>
  <c r="AG161" i="156"/>
  <c r="AG171" i="156" s="1"/>
  <c r="P112" i="155"/>
  <c r="P119" i="155" s="1"/>
  <c r="P121" i="155" s="1"/>
  <c r="BI98" i="156"/>
  <c r="AW98" i="156"/>
  <c r="BT98" i="156" s="1"/>
  <c r="P100" i="156"/>
  <c r="BU98" i="155"/>
  <c r="AN100" i="155"/>
  <c r="AB161" i="156"/>
  <c r="AB171" i="156" s="1"/>
  <c r="AB162" i="156"/>
  <c r="AB170" i="156"/>
  <c r="BV37" i="156"/>
  <c r="AY38" i="156"/>
  <c r="BV38" i="156" s="1"/>
  <c r="L162" i="156"/>
  <c r="L170" i="156"/>
  <c r="L161" i="156"/>
  <c r="L171" i="156" s="1"/>
  <c r="AY98" i="156"/>
  <c r="BV98" i="156" s="1"/>
  <c r="BK98" i="156"/>
  <c r="R100" i="156"/>
  <c r="AH170" i="156"/>
  <c r="AH162" i="156"/>
  <c r="AH161" i="156"/>
  <c r="AH171" i="156" s="1"/>
  <c r="Q101" i="156"/>
  <c r="BJ101" i="156" s="1"/>
  <c r="BJ100" i="156"/>
  <c r="Q160" i="156"/>
  <c r="AX100" i="156"/>
  <c r="BD38" i="156"/>
  <c r="CA38" i="156" s="1"/>
  <c r="CA37" i="156"/>
  <c r="AM161" i="156"/>
  <c r="AM171" i="156" s="1"/>
  <c r="AM170" i="156"/>
  <c r="AM162" i="156"/>
  <c r="AN172" i="156"/>
  <c r="AN105" i="156"/>
  <c r="AN134" i="156" s="1"/>
  <c r="BZ98" i="155"/>
  <c r="AS100" i="155"/>
  <c r="AA162" i="156"/>
  <c r="AA161" i="156"/>
  <c r="AA171" i="156" s="1"/>
  <c r="AA170" i="156"/>
  <c r="H172" i="156"/>
  <c r="H105" i="156"/>
  <c r="H134" i="156" s="1"/>
  <c r="H135" i="156" s="1"/>
  <c r="BW98" i="155"/>
  <c r="AP100" i="155"/>
  <c r="I172" i="156"/>
  <c r="I134" i="156"/>
  <c r="I135" i="156" s="1"/>
  <c r="AH38" i="155"/>
  <c r="AH98" i="155" s="1"/>
  <c r="AH100" i="155" s="1"/>
  <c r="BX37" i="156"/>
  <c r="BA38" i="156"/>
  <c r="BX38" i="156" s="1"/>
  <c r="V162" i="156"/>
  <c r="V170" i="156"/>
  <c r="V161" i="156"/>
  <c r="V171" i="156" s="1"/>
  <c r="T112" i="155"/>
  <c r="T119" i="155" s="1"/>
  <c r="T121" i="155" s="1"/>
  <c r="BN98" i="156"/>
  <c r="BB98" i="156"/>
  <c r="BY98" i="156" s="1"/>
  <c r="U100" i="156"/>
  <c r="F266" i="153"/>
  <c r="L185" i="153"/>
  <c r="BX98" i="155"/>
  <c r="AQ100" i="155"/>
  <c r="BW37" i="156"/>
  <c r="AZ38" i="156"/>
  <c r="BW38" i="156" s="1"/>
  <c r="N38" i="156"/>
  <c r="N98" i="156"/>
  <c r="N100" i="156" s="1"/>
  <c r="J172" i="156"/>
  <c r="J105" i="156"/>
  <c r="J134" i="156" s="1"/>
  <c r="J135" i="156" s="1"/>
  <c r="BT98" i="155"/>
  <c r="AM100" i="155"/>
  <c r="BA98" i="156"/>
  <c r="BX98" i="156" s="1"/>
  <c r="BM98" i="156"/>
  <c r="T100" i="156"/>
  <c r="AC172" i="156"/>
  <c r="BQ98" i="156"/>
  <c r="BE98" i="156"/>
  <c r="CB98" i="156" s="1"/>
  <c r="X100" i="156"/>
  <c r="BY98" i="155"/>
  <c r="AR100" i="155"/>
  <c r="BH98" i="156"/>
  <c r="AV98" i="156"/>
  <c r="BS98" i="156" s="1"/>
  <c r="Y98" i="156"/>
  <c r="O100" i="156"/>
  <c r="AK172" i="156"/>
  <c r="AK105" i="156"/>
  <c r="AK134" i="156" s="1"/>
  <c r="AD105" i="156"/>
  <c r="AD134" i="156" s="1"/>
  <c r="AD172" i="156"/>
  <c r="AH263" i="153"/>
  <c r="D172" i="156"/>
  <c r="D105" i="156"/>
  <c r="BS37" i="156"/>
  <c r="AV38" i="156"/>
  <c r="BS38" i="156" s="1"/>
  <c r="AI38" i="155"/>
  <c r="AI98" i="155" s="1"/>
  <c r="AI100" i="155" s="1"/>
  <c r="BP98" i="156"/>
  <c r="BD98" i="156"/>
  <c r="CA98" i="156" s="1"/>
  <c r="W100" i="156"/>
  <c r="BV98" i="155"/>
  <c r="AO100" i="155"/>
  <c r="E105" i="156"/>
  <c r="E134" i="156" s="1"/>
  <c r="E135" i="156" s="1"/>
  <c r="E172" i="156"/>
  <c r="BR98" i="155"/>
  <c r="AK100" i="155"/>
  <c r="AO105" i="156"/>
  <c r="AO134" i="156" s="1"/>
  <c r="AO172" i="156"/>
  <c r="Z170" i="156"/>
  <c r="AJ160" i="156"/>
  <c r="AJ170" i="156" s="1"/>
  <c r="Z161" i="156"/>
  <c r="Z162" i="156"/>
  <c r="AR172" i="156"/>
  <c r="AR105" i="156"/>
  <c r="AR134" i="156" s="1"/>
  <c r="N160" i="156"/>
  <c r="N170" i="156" s="1"/>
  <c r="K172" i="156"/>
  <c r="K105" i="156"/>
  <c r="K134" i="156" s="1"/>
  <c r="K135" i="156" s="1"/>
  <c r="Y38" i="156"/>
  <c r="BR37" i="156"/>
  <c r="AZ98" i="156"/>
  <c r="BW98" i="156" s="1"/>
  <c r="BL98" i="156"/>
  <c r="S100" i="156"/>
  <c r="BB38" i="156"/>
  <c r="BY38" i="156" s="1"/>
  <c r="BY37" i="156"/>
  <c r="AQ105" i="156"/>
  <c r="AQ134" i="156" s="1"/>
  <c r="AQ172" i="156"/>
  <c r="AL172" i="156"/>
  <c r="AL105" i="156"/>
  <c r="AL134" i="156" s="1"/>
  <c r="BC160" i="156"/>
  <c r="BC162" i="156" s="1"/>
  <c r="BZ100" i="156"/>
  <c r="BC101" i="156"/>
  <c r="BZ101" i="156" s="1"/>
  <c r="AT98" i="155"/>
  <c r="CA98" i="155" s="1"/>
  <c r="BF151" i="156"/>
  <c r="CB37" i="156"/>
  <c r="BE38" i="156"/>
  <c r="CB38" i="156" s="1"/>
  <c r="D171" i="156"/>
  <c r="AE162" i="156"/>
  <c r="AE161" i="156"/>
  <c r="AE171" i="156" s="1"/>
  <c r="AE170" i="156"/>
  <c r="I19" i="164" l="1"/>
  <c r="H26" i="164"/>
  <c r="AJ162" i="156"/>
  <c r="AJ172" i="156" s="1"/>
  <c r="AS105" i="156"/>
  <c r="AS134" i="156" s="1"/>
  <c r="BR38" i="156"/>
  <c r="C119" i="155"/>
  <c r="E112" i="155"/>
  <c r="J37" i="155"/>
  <c r="J38" i="155" s="1"/>
  <c r="K38" i="155"/>
  <c r="K98" i="155" s="1"/>
  <c r="AH8" i="151"/>
  <c r="AH13" i="151" s="1"/>
  <c r="V100" i="155"/>
  <c r="CD98" i="155"/>
  <c r="O110" i="81"/>
  <c r="P97" i="81"/>
  <c r="U110" i="81"/>
  <c r="V97" i="81"/>
  <c r="S117" i="81"/>
  <c r="T110" i="81"/>
  <c r="Q117" i="81"/>
  <c r="R110" i="81"/>
  <c r="AJ101" i="155"/>
  <c r="D13" i="151" s="1"/>
  <c r="D117" i="151" s="1"/>
  <c r="BQ100" i="155"/>
  <c r="U99" i="81" s="1"/>
  <c r="V99" i="81" s="1"/>
  <c r="AJ112" i="155"/>
  <c r="M112" i="155"/>
  <c r="M119" i="155" s="1"/>
  <c r="M121" i="155" s="1"/>
  <c r="N162" i="156"/>
  <c r="N172" i="156" s="1"/>
  <c r="F172" i="156"/>
  <c r="N161" i="156"/>
  <c r="N171" i="156" s="1"/>
  <c r="AP105" i="156"/>
  <c r="AP134" i="156" s="1"/>
  <c r="BS100" i="155"/>
  <c r="BS101" i="155" s="1"/>
  <c r="K13" i="151" s="1"/>
  <c r="K117" i="151" s="1"/>
  <c r="AL112" i="155"/>
  <c r="AL119" i="155" s="1"/>
  <c r="AT100" i="155"/>
  <c r="AT101" i="155" s="1"/>
  <c r="CC37" i="156"/>
  <c r="BF38" i="156"/>
  <c r="CC38" i="156" s="1"/>
  <c r="V172" i="156"/>
  <c r="V105" i="156"/>
  <c r="AK101" i="155"/>
  <c r="G13" i="151" s="1"/>
  <c r="G117" i="151" s="1"/>
  <c r="BR100" i="155"/>
  <c r="AK112" i="155"/>
  <c r="Z172" i="156"/>
  <c r="Z105" i="156"/>
  <c r="Z134" i="156" s="1"/>
  <c r="AM101" i="155"/>
  <c r="M13" i="151" s="1"/>
  <c r="M117" i="151" s="1"/>
  <c r="BT100" i="155"/>
  <c r="AM112" i="155"/>
  <c r="AQ101" i="155"/>
  <c r="Y13" i="151" s="1"/>
  <c r="Y117" i="151" s="1"/>
  <c r="BX100" i="155"/>
  <c r="AQ112" i="155"/>
  <c r="AS101" i="155"/>
  <c r="BZ100" i="155"/>
  <c r="AE8" i="151"/>
  <c r="AS112" i="155"/>
  <c r="AN101" i="155"/>
  <c r="P13" i="151" s="1"/>
  <c r="P117" i="151" s="1"/>
  <c r="BU100" i="155"/>
  <c r="AN112" i="155"/>
  <c r="AG172" i="156"/>
  <c r="AG105" i="156"/>
  <c r="AG134" i="156" s="1"/>
  <c r="AJ161" i="156"/>
  <c r="AJ171" i="156" s="1"/>
  <c r="Z171" i="156"/>
  <c r="AI101" i="155"/>
  <c r="AI112" i="155"/>
  <c r="AI119" i="155" s="1"/>
  <c r="AI121" i="155" s="1"/>
  <c r="AR101" i="155"/>
  <c r="AB13" i="151" s="1"/>
  <c r="AB117" i="151" s="1"/>
  <c r="BY100" i="155"/>
  <c r="AR112" i="155"/>
  <c r="AP101" i="155"/>
  <c r="V13" i="151" s="1"/>
  <c r="V117" i="151" s="1"/>
  <c r="BW100" i="155"/>
  <c r="AP112" i="155"/>
  <c r="L266" i="153"/>
  <c r="AO101" i="155"/>
  <c r="S13" i="151" s="1"/>
  <c r="S117" i="151" s="1"/>
  <c r="BV100" i="155"/>
  <c r="AO112" i="155"/>
  <c r="X135" i="156"/>
  <c r="BE100" i="156"/>
  <c r="BQ100" i="156"/>
  <c r="BQ135" i="156" s="1"/>
  <c r="X101" i="156"/>
  <c r="BQ101" i="156" s="1"/>
  <c r="AH172" i="156"/>
  <c r="AH105" i="156"/>
  <c r="AH134" i="156" s="1"/>
  <c r="N101" i="156"/>
  <c r="U160" i="156"/>
  <c r="BB100" i="156"/>
  <c r="BN100" i="156"/>
  <c r="U101" i="156"/>
  <c r="BN101" i="156" s="1"/>
  <c r="P101" i="156"/>
  <c r="BI101" i="156" s="1"/>
  <c r="BI100" i="156"/>
  <c r="P160" i="156"/>
  <c r="AW100" i="156"/>
  <c r="AE172" i="156"/>
  <c r="AE105" i="156"/>
  <c r="AE134" i="156" s="1"/>
  <c r="S160" i="156"/>
  <c r="S101" i="156"/>
  <c r="BL101" i="156" s="1"/>
  <c r="BL100" i="156"/>
  <c r="AZ100" i="156"/>
  <c r="W160" i="156"/>
  <c r="BD100" i="156"/>
  <c r="W101" i="156"/>
  <c r="BP101" i="156" s="1"/>
  <c r="BP100" i="156"/>
  <c r="D134" i="156"/>
  <c r="D135" i="156" s="1"/>
  <c r="O160" i="156"/>
  <c r="AV100" i="156"/>
  <c r="O101" i="156"/>
  <c r="BH101" i="156" s="1"/>
  <c r="BH100" i="156"/>
  <c r="Y100" i="156"/>
  <c r="BA100" i="156"/>
  <c r="T101" i="156"/>
  <c r="BM101" i="156" s="1"/>
  <c r="BM100" i="156"/>
  <c r="T160" i="156"/>
  <c r="AX160" i="156"/>
  <c r="AX101" i="156"/>
  <c r="BU101" i="156" s="1"/>
  <c r="BU100" i="156"/>
  <c r="R101" i="156"/>
  <c r="BK101" i="156" s="1"/>
  <c r="BK100" i="156"/>
  <c r="R160" i="156"/>
  <c r="AY100" i="156"/>
  <c r="L172" i="156"/>
  <c r="L105" i="156"/>
  <c r="L134" i="156" s="1"/>
  <c r="L135" i="156" s="1"/>
  <c r="BC170" i="156"/>
  <c r="BC161" i="156"/>
  <c r="BC171" i="156" s="1"/>
  <c r="BR98" i="156"/>
  <c r="BF98" i="156"/>
  <c r="CC98" i="156" s="1"/>
  <c r="AH101" i="155"/>
  <c r="AH112" i="155"/>
  <c r="AH119" i="155" s="1"/>
  <c r="AH121" i="155" s="1"/>
  <c r="AM172" i="156"/>
  <c r="AM105" i="156"/>
  <c r="AM134" i="156" s="1"/>
  <c r="Q161" i="156"/>
  <c r="Q171" i="156" s="1"/>
  <c r="Q162" i="156"/>
  <c r="Q170" i="156"/>
  <c r="AB172" i="156"/>
  <c r="AB105" i="156"/>
  <c r="AB134" i="156" s="1"/>
  <c r="AA172" i="156"/>
  <c r="AA105" i="156"/>
  <c r="AA134" i="156" s="1"/>
  <c r="N105" i="156" l="1"/>
  <c r="AJ105" i="156"/>
  <c r="AJ134" i="156" s="1"/>
  <c r="AJ119" i="155"/>
  <c r="BQ119" i="155" s="1"/>
  <c r="AT112" i="155"/>
  <c r="J98" i="155"/>
  <c r="K100" i="155"/>
  <c r="C121" i="155"/>
  <c r="E121" i="155" s="1"/>
  <c r="E124" i="155" s="1"/>
  <c r="E119" i="155"/>
  <c r="AU105" i="156"/>
  <c r="AU134" i="156" s="1"/>
  <c r="BQ101" i="155"/>
  <c r="E13" i="151" s="1"/>
  <c r="E117" i="151" s="1"/>
  <c r="CD100" i="155"/>
  <c r="V101" i="155"/>
  <c r="CD101" i="155" s="1"/>
  <c r="AL8" i="151"/>
  <c r="AL13" i="151" s="1"/>
  <c r="V112" i="155"/>
  <c r="CD112" i="155" s="1"/>
  <c r="Q119" i="81"/>
  <c r="R119" i="81" s="1"/>
  <c r="R117" i="81"/>
  <c r="S119" i="81"/>
  <c r="T119" i="81" s="1"/>
  <c r="T117" i="81"/>
  <c r="U117" i="81"/>
  <c r="V110" i="81"/>
  <c r="O117" i="81"/>
  <c r="P110" i="81"/>
  <c r="BQ112" i="155"/>
  <c r="BS112" i="155"/>
  <c r="AM8" i="151"/>
  <c r="AM13" i="151" s="1"/>
  <c r="CA100" i="155"/>
  <c r="CA101" i="155" s="1"/>
  <c r="CA112" i="155"/>
  <c r="AI8" i="151"/>
  <c r="AI13" i="151" s="1"/>
  <c r="AY160" i="156"/>
  <c r="AY162" i="156" s="1"/>
  <c r="AY105" i="156" s="1"/>
  <c r="AY134" i="156" s="1"/>
  <c r="AY101" i="156"/>
  <c r="BV101" i="156" s="1"/>
  <c r="BV100" i="156"/>
  <c r="AX170" i="156"/>
  <c r="AX161" i="156"/>
  <c r="AX171" i="156" s="1"/>
  <c r="AX162" i="156"/>
  <c r="CA100" i="156"/>
  <c r="BD160" i="156"/>
  <c r="BD101" i="156"/>
  <c r="CA101" i="156" s="1"/>
  <c r="BV101" i="155"/>
  <c r="T13" i="151" s="1"/>
  <c r="T117" i="151" s="1"/>
  <c r="BU101" i="155"/>
  <c r="Q13" i="151" s="1"/>
  <c r="Q117" i="151" s="1"/>
  <c r="P170" i="156"/>
  <c r="P161" i="156"/>
  <c r="P171" i="156" s="1"/>
  <c r="P162" i="156"/>
  <c r="CB100" i="156"/>
  <c r="BE101" i="156"/>
  <c r="CB101" i="156" s="1"/>
  <c r="S162" i="156"/>
  <c r="S170" i="156"/>
  <c r="S161" i="156"/>
  <c r="S171" i="156" s="1"/>
  <c r="BV112" i="155"/>
  <c r="AO119" i="155"/>
  <c r="BW101" i="155"/>
  <c r="W13" i="151" s="1"/>
  <c r="W117" i="151" s="1"/>
  <c r="AK119" i="155"/>
  <c r="BR112" i="155"/>
  <c r="BU112" i="155"/>
  <c r="AN119" i="155"/>
  <c r="BX112" i="155"/>
  <c r="AQ119" i="155"/>
  <c r="BO105" i="156"/>
  <c r="BO134" i="156" s="1"/>
  <c r="BO135" i="156" s="1"/>
  <c r="V134" i="156"/>
  <c r="V135" i="156" s="1"/>
  <c r="BR101" i="155"/>
  <c r="H13" i="151" s="1"/>
  <c r="H117" i="151" s="1"/>
  <c r="R162" i="156"/>
  <c r="R161" i="156"/>
  <c r="R171" i="156" s="1"/>
  <c r="R170" i="156"/>
  <c r="T162" i="156"/>
  <c r="T161" i="156"/>
  <c r="T171" i="156" s="1"/>
  <c r="T170" i="156"/>
  <c r="W162" i="156"/>
  <c r="W170" i="156"/>
  <c r="W161" i="156"/>
  <c r="W171" i="156" s="1"/>
  <c r="BX101" i="155"/>
  <c r="Z13" i="151" s="1"/>
  <c r="Z117" i="151" s="1"/>
  <c r="BY101" i="155"/>
  <c r="AC13" i="151" s="1"/>
  <c r="AC117" i="151" s="1"/>
  <c r="BC172" i="156"/>
  <c r="BC105" i="156"/>
  <c r="BC134" i="156" s="1"/>
  <c r="AW160" i="156"/>
  <c r="BT100" i="156"/>
  <c r="AW101" i="156"/>
  <c r="BT101" i="156" s="1"/>
  <c r="BB101" i="156"/>
  <c r="BY101" i="156" s="1"/>
  <c r="BB160" i="156"/>
  <c r="BB162" i="156" s="1"/>
  <c r="BY100" i="156"/>
  <c r="AS119" i="155"/>
  <c r="BZ112" i="155"/>
  <c r="BT112" i="155"/>
  <c r="AM119" i="155"/>
  <c r="AV160" i="156"/>
  <c r="BS100" i="156"/>
  <c r="AV101" i="156"/>
  <c r="BS101" i="156" s="1"/>
  <c r="AR119" i="155"/>
  <c r="BY112" i="155"/>
  <c r="BW100" i="156"/>
  <c r="AZ101" i="156"/>
  <c r="BW101" i="156" s="1"/>
  <c r="AZ160" i="156"/>
  <c r="AZ162" i="156" s="1"/>
  <c r="U162" i="156"/>
  <c r="U161" i="156"/>
  <c r="U171" i="156" s="1"/>
  <c r="U170" i="156"/>
  <c r="Q105" i="156"/>
  <c r="Q172" i="156"/>
  <c r="O170" i="156"/>
  <c r="Y160" i="156"/>
  <c r="Y170" i="156" s="1"/>
  <c r="O161" i="156"/>
  <c r="O162" i="156"/>
  <c r="BA160" i="156"/>
  <c r="BA162" i="156" s="1"/>
  <c r="BX100" i="156"/>
  <c r="BA101" i="156"/>
  <c r="BX101" i="156" s="1"/>
  <c r="Y101" i="156"/>
  <c r="BR101" i="156" s="1"/>
  <c r="BR100" i="156"/>
  <c r="BF100" i="156"/>
  <c r="BW112" i="155"/>
  <c r="AP119" i="155"/>
  <c r="BZ101" i="155"/>
  <c r="AF8" i="151"/>
  <c r="BT101" i="155"/>
  <c r="BS119" i="155"/>
  <c r="AL121" i="155"/>
  <c r="BS121" i="155" s="1"/>
  <c r="N134" i="156" l="1"/>
  <c r="N135" i="156" s="1"/>
  <c r="N136" i="156" s="1"/>
  <c r="AJ121" i="155"/>
  <c r="BQ121" i="155" s="1"/>
  <c r="K112" i="155"/>
  <c r="J100" i="155"/>
  <c r="J101" i="155" s="1"/>
  <c r="K101" i="155"/>
  <c r="V119" i="155"/>
  <c r="O119" i="81"/>
  <c r="P119" i="81" s="1"/>
  <c r="P117" i="81"/>
  <c r="U119" i="81"/>
  <c r="V119" i="81" s="1"/>
  <c r="V117" i="81"/>
  <c r="AN8" i="151"/>
  <c r="AN13" i="151" s="1"/>
  <c r="N13" i="151"/>
  <c r="N117" i="151" s="1"/>
  <c r="AJ8" i="151"/>
  <c r="AJ13" i="151" s="1"/>
  <c r="AM121" i="155"/>
  <c r="BT121" i="155" s="1"/>
  <c r="BT119" i="155"/>
  <c r="Y161" i="156"/>
  <c r="Y171" i="156" s="1"/>
  <c r="O171" i="156"/>
  <c r="U172" i="156"/>
  <c r="U105" i="156"/>
  <c r="BB161" i="156"/>
  <c r="BB171" i="156" s="1"/>
  <c r="BB170" i="156"/>
  <c r="W105" i="156"/>
  <c r="W172" i="156"/>
  <c r="S105" i="156"/>
  <c r="S172" i="156"/>
  <c r="AX172" i="156"/>
  <c r="AX105" i="156"/>
  <c r="AX134" i="156" s="1"/>
  <c r="AZ161" i="156"/>
  <c r="AZ171" i="156" s="1"/>
  <c r="AZ170" i="156"/>
  <c r="BY119" i="155"/>
  <c r="AR121" i="155"/>
  <c r="BY121" i="155" s="1"/>
  <c r="BW119" i="155"/>
  <c r="AP121" i="155"/>
  <c r="BW121" i="155" s="1"/>
  <c r="AK121" i="155"/>
  <c r="BR121" i="155" s="1"/>
  <c r="BR119" i="155"/>
  <c r="AV170" i="156"/>
  <c r="AV162" i="156"/>
  <c r="AV161" i="156"/>
  <c r="BF160" i="156"/>
  <c r="BF170" i="156" s="1"/>
  <c r="BV119" i="155"/>
  <c r="AO121" i="155"/>
  <c r="BV121" i="155" s="1"/>
  <c r="BX119" i="155"/>
  <c r="AQ121" i="155"/>
  <c r="BX121" i="155" s="1"/>
  <c r="BF101" i="156"/>
  <c r="CC101" i="156" s="1"/>
  <c r="CC100" i="156"/>
  <c r="BA161" i="156"/>
  <c r="BA171" i="156" s="1"/>
  <c r="BA170" i="156"/>
  <c r="AT119" i="155"/>
  <c r="CA119" i="155" s="1"/>
  <c r="AW162" i="156"/>
  <c r="AW161" i="156"/>
  <c r="AW171" i="156" s="1"/>
  <c r="AW170" i="156"/>
  <c r="P172" i="156"/>
  <c r="P105" i="156"/>
  <c r="BD170" i="156"/>
  <c r="BD162" i="156"/>
  <c r="BD161" i="156"/>
  <c r="BD171" i="156" s="1"/>
  <c r="AS121" i="155"/>
  <c r="BZ121" i="155" s="1"/>
  <c r="BZ119" i="155"/>
  <c r="T172" i="156"/>
  <c r="T105" i="156"/>
  <c r="BJ105" i="156"/>
  <c r="BJ134" i="156" s="1"/>
  <c r="BJ135" i="156" s="1"/>
  <c r="Q134" i="156"/>
  <c r="Q135" i="156" s="1"/>
  <c r="O172" i="156"/>
  <c r="O105" i="156"/>
  <c r="Y162" i="156"/>
  <c r="Y172" i="156" s="1"/>
  <c r="BZ105" i="156"/>
  <c r="R172" i="156"/>
  <c r="R105" i="156"/>
  <c r="BU119" i="155"/>
  <c r="AN121" i="155"/>
  <c r="BU121" i="155" s="1"/>
  <c r="AY161" i="156"/>
  <c r="AY171" i="156" s="1"/>
  <c r="AY170" i="156"/>
  <c r="BF161" i="156" l="1"/>
  <c r="BF171" i="156" s="1"/>
  <c r="BF162" i="156"/>
  <c r="BF172" i="156" s="1"/>
  <c r="Y105" i="156"/>
  <c r="Y134" i="156" s="1"/>
  <c r="Y135" i="156" s="1"/>
  <c r="K119" i="155"/>
  <c r="J112" i="155"/>
  <c r="V121" i="155"/>
  <c r="CD119" i="155"/>
  <c r="BD172" i="156"/>
  <c r="BD105" i="156"/>
  <c r="BD134" i="156" s="1"/>
  <c r="BA172" i="156"/>
  <c r="BA105" i="156"/>
  <c r="BA134" i="156" s="1"/>
  <c r="BU105" i="156"/>
  <c r="BB172" i="156"/>
  <c r="BB105" i="156"/>
  <c r="BB134" i="156" s="1"/>
  <c r="R134" i="156"/>
  <c r="R135" i="156" s="1"/>
  <c r="BK105" i="156"/>
  <c r="BK134" i="156" s="1"/>
  <c r="BK135" i="156" s="1"/>
  <c r="AY172" i="156"/>
  <c r="AV171" i="156"/>
  <c r="S134" i="156"/>
  <c r="S135" i="156" s="1"/>
  <c r="BL105" i="156"/>
  <c r="BL134" i="156" s="1"/>
  <c r="BL135" i="156" s="1"/>
  <c r="T134" i="156"/>
  <c r="T135" i="156" s="1"/>
  <c r="BM105" i="156"/>
  <c r="BM134" i="156" s="1"/>
  <c r="BM135" i="156" s="1"/>
  <c r="AV172" i="156"/>
  <c r="AV105" i="156"/>
  <c r="AV134" i="156" s="1"/>
  <c r="AW172" i="156"/>
  <c r="AW105" i="156"/>
  <c r="AW134" i="156" s="1"/>
  <c r="BP105" i="156"/>
  <c r="BP134" i="156" s="1"/>
  <c r="BP135" i="156" s="1"/>
  <c r="W134" i="156"/>
  <c r="W135" i="156" s="1"/>
  <c r="BH105" i="156"/>
  <c r="BH134" i="156" s="1"/>
  <c r="BH135" i="156" s="1"/>
  <c r="O134" i="156"/>
  <c r="O135" i="156" s="1"/>
  <c r="BI105" i="156"/>
  <c r="BI134" i="156" s="1"/>
  <c r="BI135" i="156" s="1"/>
  <c r="P134" i="156"/>
  <c r="P135" i="156" s="1"/>
  <c r="U134" i="156"/>
  <c r="U135" i="156" s="1"/>
  <c r="BN105" i="156"/>
  <c r="BN134" i="156" s="1"/>
  <c r="BN135" i="156" s="1"/>
  <c r="AT121" i="155"/>
  <c r="AZ172" i="156"/>
  <c r="AZ105" i="156"/>
  <c r="AZ134" i="156" s="1"/>
  <c r="BF105" i="156" l="1"/>
  <c r="BF134" i="156" s="1"/>
  <c r="BR105" i="156"/>
  <c r="K121" i="155"/>
  <c r="J121" i="155" s="1"/>
  <c r="J119" i="155"/>
  <c r="CD121" i="155"/>
  <c r="BY105" i="156"/>
  <c r="BT105" i="156"/>
  <c r="BW105" i="156"/>
  <c r="BV105" i="156"/>
  <c r="BX105" i="156"/>
  <c r="BS105" i="156"/>
  <c r="CA105" i="156"/>
  <c r="CA121" i="155"/>
  <c r="CC105" i="156" l="1"/>
  <c r="AA31" i="144" l="1"/>
  <c r="AA32" i="144" l="1"/>
  <c r="AA27" i="144"/>
  <c r="AA33" i="144" s="1"/>
  <c r="Y27" i="144"/>
  <c r="Y33" i="144" s="1"/>
  <c r="AA26" i="144"/>
  <c r="Y26" i="144"/>
  <c r="Y31" i="144" s="1"/>
  <c r="U26" i="144"/>
  <c r="AA25" i="144"/>
  <c r="Y25" i="144"/>
  <c r="Y32" i="144" s="1"/>
  <c r="U25" i="144"/>
  <c r="U32" i="144" s="1"/>
  <c r="X34" i="144"/>
  <c r="W34" i="144"/>
  <c r="T34" i="144"/>
  <c r="S34" i="144"/>
  <c r="P34" i="144"/>
  <c r="B32" i="144"/>
  <c r="J31" i="144"/>
  <c r="I31" i="144"/>
  <c r="G31" i="144"/>
  <c r="F31" i="144"/>
  <c r="E31" i="144"/>
  <c r="D31" i="144"/>
  <c r="B31" i="144"/>
  <c r="J30" i="144"/>
  <c r="I30" i="144"/>
  <c r="H30" i="144"/>
  <c r="G30" i="144"/>
  <c r="F30" i="144"/>
  <c r="E30" i="144"/>
  <c r="D30" i="144"/>
  <c r="B30" i="144"/>
  <c r="J29" i="144"/>
  <c r="I29" i="144"/>
  <c r="H29" i="144"/>
  <c r="G29" i="144"/>
  <c r="F29" i="144"/>
  <c r="E29" i="144"/>
  <c r="D29" i="144"/>
  <c r="C29" i="144"/>
  <c r="B29" i="144"/>
  <c r="U19" i="144"/>
  <c r="U10" i="144"/>
  <c r="H31" i="144" l="1"/>
  <c r="U31" i="144"/>
  <c r="Y34" i="144"/>
  <c r="AA34" i="144"/>
  <c r="B26" i="144"/>
  <c r="B25" i="144"/>
  <c r="B24" i="144"/>
  <c r="J23" i="144"/>
  <c r="I23" i="144"/>
  <c r="H23" i="144"/>
  <c r="G23" i="144"/>
  <c r="F23" i="144"/>
  <c r="E23" i="144"/>
  <c r="C23" i="144"/>
  <c r="B23" i="144"/>
  <c r="AA19" i="144"/>
  <c r="Y19" i="144"/>
  <c r="X19" i="144"/>
  <c r="J19" i="144" s="1"/>
  <c r="W19" i="144"/>
  <c r="I19" i="144" s="1"/>
  <c r="H19" i="144"/>
  <c r="T19" i="144"/>
  <c r="G19" i="144" s="1"/>
  <c r="S19" i="144"/>
  <c r="Q19" i="144"/>
  <c r="P19" i="144"/>
  <c r="D19" i="144" s="1"/>
  <c r="C19" i="144"/>
  <c r="B19" i="144"/>
  <c r="J18" i="144"/>
  <c r="I18" i="144"/>
  <c r="H18" i="144"/>
  <c r="G18" i="144"/>
  <c r="F18" i="144"/>
  <c r="E18" i="144"/>
  <c r="D18" i="144"/>
  <c r="C18" i="144"/>
  <c r="B18" i="144"/>
  <c r="J17" i="144"/>
  <c r="I17" i="144"/>
  <c r="H17" i="144"/>
  <c r="G17" i="144"/>
  <c r="F17" i="144"/>
  <c r="E17" i="144"/>
  <c r="D17" i="144"/>
  <c r="C17" i="144"/>
  <c r="B17" i="144"/>
  <c r="J16" i="144"/>
  <c r="I16" i="144"/>
  <c r="H16" i="144"/>
  <c r="G16" i="144"/>
  <c r="F16" i="144"/>
  <c r="E16" i="144"/>
  <c r="D16" i="144"/>
  <c r="C16" i="144"/>
  <c r="B16" i="144"/>
  <c r="C15" i="144"/>
  <c r="B15" i="144"/>
  <c r="B14" i="144"/>
  <c r="AA13" i="144"/>
  <c r="Y13" i="144"/>
  <c r="X13" i="144"/>
  <c r="J13" i="144" s="1"/>
  <c r="W13" i="144"/>
  <c r="I13" i="144" s="1"/>
  <c r="U13" i="144"/>
  <c r="U14" i="144" s="1"/>
  <c r="U20" i="144" s="1"/>
  <c r="T13" i="144"/>
  <c r="G13" i="144" s="1"/>
  <c r="S13" i="144"/>
  <c r="F13" i="144" s="1"/>
  <c r="Q13" i="144"/>
  <c r="E13" i="144" s="1"/>
  <c r="P13" i="144"/>
  <c r="D13" i="144" s="1"/>
  <c r="C13" i="144"/>
  <c r="B13" i="144"/>
  <c r="J12" i="144"/>
  <c r="I12" i="144"/>
  <c r="H12" i="144"/>
  <c r="G12" i="144"/>
  <c r="F12" i="144"/>
  <c r="E12" i="144"/>
  <c r="D12" i="144"/>
  <c r="C12" i="144"/>
  <c r="B12" i="144"/>
  <c r="C11" i="144"/>
  <c r="B11" i="144"/>
  <c r="AA10" i="144"/>
  <c r="Y10" i="144"/>
  <c r="X10" i="144"/>
  <c r="J10" i="144" s="1"/>
  <c r="W10" i="144"/>
  <c r="I10" i="144" s="1"/>
  <c r="T10" i="144"/>
  <c r="G10" i="144" s="1"/>
  <c r="S10" i="144"/>
  <c r="Q10" i="144"/>
  <c r="Q14" i="144" s="1"/>
  <c r="Q20" i="144" s="1"/>
  <c r="P10" i="144"/>
  <c r="C10" i="144"/>
  <c r="B10" i="144"/>
  <c r="J9" i="144"/>
  <c r="I9" i="144"/>
  <c r="H9" i="144"/>
  <c r="G9" i="144"/>
  <c r="F9" i="144"/>
  <c r="E9" i="144"/>
  <c r="D9" i="144"/>
  <c r="C9" i="144"/>
  <c r="B9" i="144"/>
  <c r="J8" i="144"/>
  <c r="I8" i="144"/>
  <c r="H8" i="144"/>
  <c r="G8" i="144"/>
  <c r="F8" i="144"/>
  <c r="E8" i="144"/>
  <c r="D8" i="144"/>
  <c r="C8" i="144"/>
  <c r="B8" i="144"/>
  <c r="J7" i="144"/>
  <c r="I7" i="144"/>
  <c r="H7" i="144"/>
  <c r="G7" i="144"/>
  <c r="F7" i="144"/>
  <c r="E7" i="144"/>
  <c r="D7" i="144"/>
  <c r="C7" i="144"/>
  <c r="B7" i="144"/>
  <c r="D6" i="144"/>
  <c r="B6" i="144"/>
  <c r="J5" i="144"/>
  <c r="I5" i="144"/>
  <c r="H5" i="144"/>
  <c r="G5" i="144"/>
  <c r="F5" i="144"/>
  <c r="E5" i="144"/>
  <c r="D5" i="144"/>
  <c r="B4" i="144"/>
  <c r="A1" i="144"/>
  <c r="K22" i="10"/>
  <c r="K20" i="10"/>
  <c r="N14" i="10"/>
  <c r="M14" i="10"/>
  <c r="K14" i="10"/>
  <c r="N13" i="10"/>
  <c r="M13" i="10"/>
  <c r="K13" i="10"/>
  <c r="N12" i="10"/>
  <c r="M12" i="10"/>
  <c r="K12" i="10"/>
  <c r="N11" i="10"/>
  <c r="M11" i="10"/>
  <c r="K11" i="10"/>
  <c r="N10" i="10"/>
  <c r="N19" i="10" s="1"/>
  <c r="N29" i="10" s="1"/>
  <c r="M10" i="10"/>
  <c r="M19" i="10" s="1"/>
  <c r="M29" i="10" s="1"/>
  <c r="K10" i="10"/>
  <c r="K19" i="10" s="1"/>
  <c r="N9" i="10"/>
  <c r="M9" i="10"/>
  <c r="K9" i="10"/>
  <c r="N8" i="10"/>
  <c r="M8" i="10"/>
  <c r="K8" i="10"/>
  <c r="K21" i="10" s="1"/>
  <c r="N7" i="10"/>
  <c r="M7" i="10"/>
  <c r="K7" i="10"/>
  <c r="D7" i="10" s="1"/>
  <c r="AT22" i="35"/>
  <c r="AT21" i="35"/>
  <c r="AT20" i="35"/>
  <c r="AT19" i="35"/>
  <c r="AT18" i="35"/>
  <c r="AT17" i="35"/>
  <c r="AT16" i="35"/>
  <c r="AT15" i="35"/>
  <c r="AT14" i="35"/>
  <c r="AT13" i="35"/>
  <c r="AT12" i="35"/>
  <c r="AT11" i="35"/>
  <c r="AT10" i="35"/>
  <c r="AT9" i="35"/>
  <c r="AT8" i="35"/>
  <c r="AT7" i="35"/>
  <c r="AT6" i="35"/>
  <c r="AW22" i="35"/>
  <c r="AW21" i="35"/>
  <c r="AW19" i="35"/>
  <c r="AW18" i="35"/>
  <c r="AW17" i="35"/>
  <c r="AW16" i="35"/>
  <c r="AW15" i="35"/>
  <c r="AW14" i="35"/>
  <c r="AW13" i="35"/>
  <c r="AW12" i="35"/>
  <c r="AW11" i="35"/>
  <c r="AW10" i="35"/>
  <c r="AW9" i="35"/>
  <c r="AW8" i="35"/>
  <c r="AW7" i="35"/>
  <c r="AW6" i="35"/>
  <c r="AX6" i="35" s="1"/>
  <c r="AS23" i="35"/>
  <c r="AT23" i="35" s="1"/>
  <c r="AS22" i="35"/>
  <c r="AS21" i="35"/>
  <c r="AS20" i="35"/>
  <c r="AW20" i="35" s="1"/>
  <c r="AS19" i="35"/>
  <c r="AS18" i="35"/>
  <c r="AS17" i="35"/>
  <c r="AS16" i="35"/>
  <c r="AS15" i="35"/>
  <c r="AS14" i="35"/>
  <c r="AS13" i="35"/>
  <c r="AS12" i="35"/>
  <c r="AS11" i="35"/>
  <c r="AS10" i="35"/>
  <c r="AS9" i="35"/>
  <c r="AS8" i="35"/>
  <c r="AS7" i="35"/>
  <c r="AS6" i="35"/>
  <c r="AD7" i="1"/>
  <c r="AE7" i="1" s="1"/>
  <c r="Q71" i="38"/>
  <c r="P71" i="38"/>
  <c r="O71" i="38"/>
  <c r="L71" i="38"/>
  <c r="P38" i="38"/>
  <c r="Q38" i="38"/>
  <c r="Q53" i="38"/>
  <c r="P53" i="38"/>
  <c r="P26" i="38"/>
  <c r="Q26" i="38"/>
  <c r="Q75" i="38" s="1"/>
  <c r="Q18" i="38"/>
  <c r="P18" i="38"/>
  <c r="B12" i="38"/>
  <c r="O53" i="38"/>
  <c r="O38" i="38"/>
  <c r="O26" i="38"/>
  <c r="O18" i="38"/>
  <c r="AV22" i="35"/>
  <c r="AV21" i="35"/>
  <c r="AV19" i="35"/>
  <c r="AV18" i="35"/>
  <c r="AV16" i="35"/>
  <c r="AV13" i="35"/>
  <c r="AV12" i="35"/>
  <c r="AV11" i="35"/>
  <c r="AV10" i="35"/>
  <c r="AV9" i="35"/>
  <c r="AV7" i="35"/>
  <c r="AV6" i="35"/>
  <c r="AR22" i="35"/>
  <c r="AR21" i="35"/>
  <c r="AR19" i="35"/>
  <c r="AR18" i="35"/>
  <c r="AR16" i="35"/>
  <c r="AR13" i="35"/>
  <c r="AR11" i="35"/>
  <c r="AR10" i="35"/>
  <c r="AR9" i="35"/>
  <c r="AR7" i="35"/>
  <c r="AR6" i="35"/>
  <c r="AP22" i="35"/>
  <c r="AP21" i="35"/>
  <c r="AP19" i="35"/>
  <c r="AP18" i="35"/>
  <c r="AP16" i="35"/>
  <c r="AP13" i="35"/>
  <c r="AP11" i="35"/>
  <c r="AP10" i="35"/>
  <c r="AP9" i="35"/>
  <c r="AP7" i="35"/>
  <c r="AP6" i="35"/>
  <c r="AQ17" i="35"/>
  <c r="AR17" i="35" s="1"/>
  <c r="AU17" i="35"/>
  <c r="AV17" i="35" s="1"/>
  <c r="AU15" i="35"/>
  <c r="AV15" i="35" s="1"/>
  <c r="AQ15" i="35"/>
  <c r="AR15" i="35" s="1"/>
  <c r="AX11" i="35"/>
  <c r="AU8" i="35"/>
  <c r="AU12" i="35" s="1"/>
  <c r="AU14" i="35" s="1"/>
  <c r="AV14" i="35" s="1"/>
  <c r="AQ8" i="35"/>
  <c r="AQ12" i="35" s="1"/>
  <c r="AQ14" i="35" s="1"/>
  <c r="AR14" i="35" s="1"/>
  <c r="AD20" i="1"/>
  <c r="AB20" i="1"/>
  <c r="B20" i="1"/>
  <c r="AO17" i="35"/>
  <c r="AP17" i="35" s="1"/>
  <c r="AO15" i="35"/>
  <c r="AP15" i="35" s="1"/>
  <c r="AO8" i="35"/>
  <c r="AO12" i="35" s="1"/>
  <c r="AO14" i="35" s="1"/>
  <c r="AP14" i="35" s="1"/>
  <c r="O75" i="38" l="1"/>
  <c r="P75" i="38"/>
  <c r="AW23" i="35"/>
  <c r="M15" i="10"/>
  <c r="M30" i="10" s="1"/>
  <c r="N15" i="10"/>
  <c r="N30" i="10" s="1"/>
  <c r="H14" i="144"/>
  <c r="Y14" i="144"/>
  <c r="Y20" i="144" s="1"/>
  <c r="P14" i="144"/>
  <c r="D14" i="144" s="1"/>
  <c r="S14" i="144"/>
  <c r="T14" i="144"/>
  <c r="W14" i="144"/>
  <c r="X14" i="144"/>
  <c r="D23" i="144"/>
  <c r="D10" i="144"/>
  <c r="E19" i="144"/>
  <c r="E10" i="144"/>
  <c r="H13" i="144"/>
  <c r="F19" i="144"/>
  <c r="F10" i="144"/>
  <c r="AA14" i="144"/>
  <c r="AA20" i="144" s="1"/>
  <c r="H10" i="144"/>
  <c r="AX18" i="35"/>
  <c r="AX19" i="35"/>
  <c r="AX7" i="35"/>
  <c r="AX21" i="35"/>
  <c r="AP8" i="35"/>
  <c r="AX9" i="35"/>
  <c r="AX22" i="35"/>
  <c r="AX13" i="35"/>
  <c r="AP12" i="35"/>
  <c r="AX10" i="35"/>
  <c r="AX16" i="35"/>
  <c r="AR8" i="35"/>
  <c r="AV8" i="35"/>
  <c r="AU20" i="35"/>
  <c r="AR12" i="35"/>
  <c r="AX14" i="35"/>
  <c r="AQ20" i="35"/>
  <c r="AR20" i="35" s="1"/>
  <c r="AX8" i="35"/>
  <c r="AX17" i="35"/>
  <c r="AX15" i="35"/>
  <c r="AX12" i="35"/>
  <c r="X40" i="1"/>
  <c r="X33" i="1"/>
  <c r="X24" i="1"/>
  <c r="X13" i="1"/>
  <c r="G14" i="144" l="1"/>
  <c r="T20" i="144"/>
  <c r="G25" i="144" s="1"/>
  <c r="F14" i="144"/>
  <c r="S20" i="144"/>
  <c r="F25" i="144" s="1"/>
  <c r="J14" i="144"/>
  <c r="X20" i="144"/>
  <c r="J25" i="144" s="1"/>
  <c r="E14" i="144"/>
  <c r="I14" i="144"/>
  <c r="W20" i="144"/>
  <c r="J24" i="144"/>
  <c r="H25" i="144"/>
  <c r="H24" i="144"/>
  <c r="F24" i="144"/>
  <c r="G24" i="144"/>
  <c r="D24" i="144"/>
  <c r="P20" i="144"/>
  <c r="I24" i="144"/>
  <c r="E24" i="144"/>
  <c r="X41" i="1"/>
  <c r="X43" i="1" s="1"/>
  <c r="AP20" i="35"/>
  <c r="AU23" i="35"/>
  <c r="AV20" i="35"/>
  <c r="AX20" i="35"/>
  <c r="AQ23" i="35"/>
  <c r="X25" i="1"/>
  <c r="D25" i="144" l="1"/>
  <c r="I25" i="144"/>
  <c r="E25" i="144"/>
  <c r="AX23" i="35"/>
  <c r="P7" i="38"/>
  <c r="P27" i="38" s="1"/>
  <c r="P55" i="38" s="1"/>
  <c r="AR23" i="35"/>
  <c r="AV23" i="35"/>
  <c r="Q7" i="38"/>
  <c r="Q27" i="38" s="1"/>
  <c r="Q55" i="38" s="1"/>
  <c r="AP23" i="35"/>
  <c r="O7" i="38"/>
  <c r="O27" i="38" s="1"/>
  <c r="O55" i="38" s="1"/>
  <c r="AK66" i="1" l="1"/>
  <c r="AK65" i="1"/>
  <c r="AK64" i="1"/>
  <c r="AK62" i="1"/>
  <c r="AK60" i="1"/>
  <c r="AK59" i="1"/>
  <c r="AK58" i="1"/>
  <c r="AK55" i="1"/>
  <c r="AK54" i="1"/>
  <c r="AK53" i="1"/>
  <c r="AK52" i="1"/>
  <c r="AK51" i="1"/>
  <c r="AK50" i="1"/>
  <c r="AJ66" i="1"/>
  <c r="AJ65" i="1"/>
  <c r="AJ64" i="1"/>
  <c r="AJ62" i="1"/>
  <c r="AJ61" i="1"/>
  <c r="AJ60" i="1"/>
  <c r="AJ59" i="1"/>
  <c r="AJ58" i="1"/>
  <c r="AJ55" i="1"/>
  <c r="AJ54" i="1"/>
  <c r="AJ53" i="1"/>
  <c r="AJ52" i="1"/>
  <c r="AJ51" i="1"/>
  <c r="AD42" i="1"/>
  <c r="AE42" i="1" s="1"/>
  <c r="AD39" i="1"/>
  <c r="AE39" i="1" s="1"/>
  <c r="AD38" i="1"/>
  <c r="AE38" i="1" s="1"/>
  <c r="AD37" i="1"/>
  <c r="AE37" i="1" s="1"/>
  <c r="AD36" i="1"/>
  <c r="AE36" i="1" s="1"/>
  <c r="AD35" i="1"/>
  <c r="AE35" i="1" s="1"/>
  <c r="AD34" i="1"/>
  <c r="AD32" i="1"/>
  <c r="AD31" i="1"/>
  <c r="AE31" i="1" s="1"/>
  <c r="AD30" i="1"/>
  <c r="AE30" i="1" s="1"/>
  <c r="AD29" i="1"/>
  <c r="AE29" i="1" s="1"/>
  <c r="AD28" i="1"/>
  <c r="AE28" i="1" s="1"/>
  <c r="AD27" i="1"/>
  <c r="AE27" i="1" s="1"/>
  <c r="AD23" i="1"/>
  <c r="AE23" i="1" s="1"/>
  <c r="AD22" i="1"/>
  <c r="AE22" i="1" s="1"/>
  <c r="AD21" i="1"/>
  <c r="AE21" i="1" s="1"/>
  <c r="AD19" i="1"/>
  <c r="AE19" i="1" s="1"/>
  <c r="AD18" i="1"/>
  <c r="AE18" i="1" s="1"/>
  <c r="AD17" i="1"/>
  <c r="AE17" i="1" s="1"/>
  <c r="AD16" i="1"/>
  <c r="AE16" i="1" s="1"/>
  <c r="AD15" i="1"/>
  <c r="AE15" i="1" s="1"/>
  <c r="AD12" i="1"/>
  <c r="AD11" i="1"/>
  <c r="AE11" i="1" s="1"/>
  <c r="AD10" i="1"/>
  <c r="AD9" i="1"/>
  <c r="AE9" i="1" s="1"/>
  <c r="AD8" i="1"/>
  <c r="AE8" i="1" s="1"/>
  <c r="AK67" i="1" l="1"/>
  <c r="AV97" i="1" s="1"/>
  <c r="AK56" i="1"/>
  <c r="AV96" i="1" s="1"/>
  <c r="AJ67" i="1"/>
  <c r="AU97" i="1" s="1"/>
  <c r="AJ56" i="1"/>
  <c r="AU96" i="1" s="1"/>
  <c r="X46" i="1"/>
  <c r="W33" i="1"/>
  <c r="AD33" i="1" s="1"/>
  <c r="AE33" i="1" s="1"/>
  <c r="W40" i="1"/>
  <c r="AD40" i="1" s="1"/>
  <c r="AE40" i="1" s="1"/>
  <c r="W24" i="1"/>
  <c r="AD24" i="1" s="1"/>
  <c r="AE24" i="1" s="1"/>
  <c r="W13" i="1"/>
  <c r="AK68" i="1" l="1"/>
  <c r="AV98" i="1" s="1"/>
  <c r="AJ68" i="1"/>
  <c r="AU98" i="1" s="1"/>
  <c r="W41" i="1"/>
  <c r="W25" i="1"/>
  <c r="AD13" i="1"/>
  <c r="AE13" i="1" s="1"/>
  <c r="M13" i="86"/>
  <c r="M7" i="86"/>
  <c r="F11" i="86"/>
  <c r="D11" i="86"/>
  <c r="M10" i="86"/>
  <c r="M9" i="86"/>
  <c r="M8" i="86"/>
  <c r="L11" i="86"/>
  <c r="K11" i="86"/>
  <c r="J11" i="86"/>
  <c r="I11" i="86"/>
  <c r="H11" i="86"/>
  <c r="G11" i="86"/>
  <c r="E11" i="86"/>
  <c r="C11" i="86"/>
  <c r="D17" i="86"/>
  <c r="M16" i="86"/>
  <c r="M15" i="86"/>
  <c r="L17" i="86"/>
  <c r="K17" i="86"/>
  <c r="J17" i="86"/>
  <c r="I17" i="86"/>
  <c r="H17" i="86"/>
  <c r="G17" i="86"/>
  <c r="F17" i="86"/>
  <c r="E17" i="86"/>
  <c r="N5" i="10"/>
  <c r="G5" i="10" s="1"/>
  <c r="M5" i="10"/>
  <c r="F5" i="10" s="1"/>
  <c r="H42" i="38"/>
  <c r="G42" i="38"/>
  <c r="H5" i="38"/>
  <c r="G5" i="38"/>
  <c r="D5" i="38"/>
  <c r="C6" i="35"/>
  <c r="AK48" i="1"/>
  <c r="AQ71" i="1" s="1"/>
  <c r="AV94" i="1" s="1"/>
  <c r="H7" i="1"/>
  <c r="D6" i="1"/>
  <c r="AD25" i="1" l="1"/>
  <c r="AE25" i="1" s="1"/>
  <c r="W43" i="1"/>
  <c r="AD41" i="1"/>
  <c r="AE41" i="1" s="1"/>
  <c r="U36" i="10"/>
  <c r="V36" i="10"/>
  <c r="C17" i="86"/>
  <c r="M11" i="86"/>
  <c r="M14" i="86"/>
  <c r="M17" i="86" s="1"/>
  <c r="AD43" i="1" l="1"/>
  <c r="AE43" i="1" s="1"/>
  <c r="W46" i="1"/>
  <c r="W11" i="81" l="1"/>
  <c r="W35" i="81" l="1"/>
  <c r="W37" i="81" s="1"/>
  <c r="W67" i="81" l="1"/>
  <c r="W96" i="81" l="1"/>
  <c r="W106" i="81" l="1"/>
  <c r="W107" i="81" s="1"/>
  <c r="W109" i="81" s="1"/>
  <c r="D42" i="1" l="1"/>
  <c r="D38" i="1"/>
  <c r="D37" i="1"/>
  <c r="D36" i="1"/>
  <c r="D35" i="1"/>
  <c r="D32" i="1"/>
  <c r="D31" i="1"/>
  <c r="D30" i="1"/>
  <c r="D29" i="1"/>
  <c r="D28" i="1"/>
  <c r="D27" i="1"/>
  <c r="D23" i="1"/>
  <c r="D22" i="1"/>
  <c r="D21" i="1"/>
  <c r="D19" i="1"/>
  <c r="D18" i="1"/>
  <c r="D17" i="1"/>
  <c r="D16" i="1"/>
  <c r="D15" i="1"/>
  <c r="D12" i="1"/>
  <c r="D11" i="1"/>
  <c r="D10" i="1"/>
  <c r="D9" i="1"/>
  <c r="D8" i="1"/>
  <c r="D7" i="1"/>
  <c r="P39" i="1" l="1"/>
  <c r="D39" i="1" s="1"/>
  <c r="P33" i="1"/>
  <c r="D33" i="1" s="1"/>
  <c r="P24" i="1"/>
  <c r="D24" i="1" s="1"/>
  <c r="P13" i="1"/>
  <c r="D13" i="1" s="1"/>
  <c r="D5" i="1"/>
  <c r="P40" i="1" l="1"/>
  <c r="P41" i="1" s="1"/>
  <c r="P25" i="1"/>
  <c r="D25" i="1" s="1"/>
  <c r="D40" i="1" l="1"/>
  <c r="D41" i="1"/>
  <c r="P43" i="1"/>
  <c r="D43" i="1" s="1"/>
  <c r="P46" i="1" l="1"/>
  <c r="K18" i="38"/>
  <c r="L20" i="10" l="1"/>
  <c r="C16" i="10"/>
  <c r="D16" i="10"/>
  <c r="B17" i="10"/>
  <c r="B16" i="10"/>
  <c r="O20" i="10"/>
  <c r="L13" i="10"/>
  <c r="R45" i="10"/>
  <c r="J20" i="10" s="1"/>
  <c r="S45" i="10"/>
  <c r="T45" i="10"/>
  <c r="Q40" i="10"/>
  <c r="E24" i="10"/>
  <c r="D24" i="10"/>
  <c r="C24" i="10"/>
  <c r="N71" i="38"/>
  <c r="M71" i="38"/>
  <c r="K71" i="38"/>
  <c r="AG52" i="1"/>
  <c r="B20" i="10"/>
  <c r="E20" i="10" l="1"/>
  <c r="L16" i="10"/>
  <c r="D20" i="10"/>
  <c r="C20" i="10"/>
  <c r="K19" i="68"/>
  <c r="K23" i="68"/>
  <c r="H19" i="68"/>
  <c r="H23" i="68"/>
  <c r="J20" i="68"/>
  <c r="K20" i="68" s="1"/>
  <c r="J21" i="68"/>
  <c r="K21" i="68" s="1"/>
  <c r="I21" i="68"/>
  <c r="I20" i="68"/>
  <c r="G21" i="68"/>
  <c r="H21" i="68" s="1"/>
  <c r="G20" i="68"/>
  <c r="H20" i="68" s="1"/>
  <c r="F21" i="68"/>
  <c r="F20" i="68"/>
  <c r="E21" i="68"/>
  <c r="E20" i="68"/>
  <c r="C21" i="68"/>
  <c r="C20" i="68"/>
  <c r="B21" i="68"/>
  <c r="B20" i="68"/>
  <c r="C25" i="68"/>
  <c r="E16" i="10" l="1"/>
  <c r="L32" i="10" l="1"/>
  <c r="T34" i="110"/>
  <c r="B24" i="10" l="1"/>
  <c r="B19" i="10" l="1"/>
  <c r="L10" i="10"/>
  <c r="L19" i="10" s="1"/>
  <c r="J10" i="10"/>
  <c r="J19" i="10" s="1"/>
  <c r="I9" i="10"/>
  <c r="Q39" i="10" s="1"/>
  <c r="E32" i="10"/>
  <c r="K23" i="10"/>
  <c r="D23" i="10" s="1"/>
  <c r="L26" i="10"/>
  <c r="E23" i="10"/>
  <c r="E27" i="10"/>
  <c r="L27" i="10" s="1"/>
  <c r="D32" i="10"/>
  <c r="C32" i="10"/>
  <c r="D19" i="10" l="1"/>
  <c r="C19" i="10"/>
  <c r="E19" i="10"/>
  <c r="C22" i="10" l="1"/>
  <c r="D27" i="10"/>
  <c r="C27" i="10"/>
  <c r="B39" i="38" l="1"/>
  <c r="F42" i="38"/>
  <c r="E42" i="38"/>
  <c r="D42" i="38"/>
  <c r="C42" i="38"/>
  <c r="B41" i="38"/>
  <c r="L22" i="10" l="1"/>
  <c r="E22" i="10" s="1"/>
  <c r="D22" i="10"/>
  <c r="D26" i="10" l="1"/>
  <c r="D28" i="10"/>
  <c r="C26" i="10"/>
  <c r="C28" i="10"/>
  <c r="B6" i="10"/>
  <c r="B15" i="10"/>
  <c r="B18" i="10"/>
  <c r="B27" i="10"/>
  <c r="B26" i="10"/>
  <c r="B23" i="10"/>
  <c r="B32" i="10"/>
  <c r="B25" i="10"/>
  <c r="B28" i="10"/>
  <c r="B29" i="10"/>
  <c r="B30" i="10"/>
  <c r="B33" i="10"/>
  <c r="B4" i="10"/>
  <c r="C9" i="38"/>
  <c r="C10" i="38"/>
  <c r="C11" i="38"/>
  <c r="C13" i="38"/>
  <c r="C14" i="38"/>
  <c r="C15" i="38"/>
  <c r="C16" i="38"/>
  <c r="C17" i="38"/>
  <c r="C20" i="38"/>
  <c r="C21" i="38"/>
  <c r="C22" i="38"/>
  <c r="C23" i="38"/>
  <c r="C24" i="38"/>
  <c r="C25" i="38"/>
  <c r="C29" i="38"/>
  <c r="C30" i="38"/>
  <c r="C31" i="38"/>
  <c r="C32" i="38"/>
  <c r="C33" i="38"/>
  <c r="C34" i="38"/>
  <c r="C35" i="38"/>
  <c r="C36" i="38"/>
  <c r="C37" i="38"/>
  <c r="C44" i="38"/>
  <c r="C45" i="38"/>
  <c r="C46" i="38"/>
  <c r="C47" i="38"/>
  <c r="C48" i="38"/>
  <c r="C49" i="38"/>
  <c r="C50" i="38"/>
  <c r="C51" i="38"/>
  <c r="C52" i="38"/>
  <c r="C56" i="38"/>
  <c r="C57" i="38"/>
  <c r="F8" i="38"/>
  <c r="F9" i="38"/>
  <c r="F10" i="38"/>
  <c r="F11" i="38"/>
  <c r="F13" i="38"/>
  <c r="F14" i="38"/>
  <c r="F15" i="38"/>
  <c r="F16" i="38"/>
  <c r="F17" i="38"/>
  <c r="F20" i="38"/>
  <c r="F21" i="38"/>
  <c r="F22" i="38"/>
  <c r="F23" i="38"/>
  <c r="F24" i="38"/>
  <c r="F25" i="38"/>
  <c r="F29" i="38"/>
  <c r="F30" i="38"/>
  <c r="F31" i="38"/>
  <c r="F32" i="38"/>
  <c r="F33" i="38"/>
  <c r="F34" i="38"/>
  <c r="F35" i="38"/>
  <c r="F36" i="38"/>
  <c r="F37" i="38"/>
  <c r="F44" i="38"/>
  <c r="F45" i="38"/>
  <c r="F46" i="38"/>
  <c r="F47" i="38"/>
  <c r="F48" i="38"/>
  <c r="F49" i="38"/>
  <c r="F50" i="38"/>
  <c r="F51" i="38"/>
  <c r="F52" i="38"/>
  <c r="F57" i="38"/>
  <c r="E8" i="38"/>
  <c r="E9" i="38"/>
  <c r="E10" i="38"/>
  <c r="E11" i="38"/>
  <c r="E13" i="38"/>
  <c r="E14" i="38"/>
  <c r="E15" i="38"/>
  <c r="E16" i="38"/>
  <c r="E17" i="38"/>
  <c r="E20" i="38"/>
  <c r="E21" i="38"/>
  <c r="E22" i="38"/>
  <c r="E23" i="38"/>
  <c r="E24" i="38"/>
  <c r="E25" i="38"/>
  <c r="E29" i="38"/>
  <c r="E30" i="38"/>
  <c r="E31" i="38"/>
  <c r="E32" i="38"/>
  <c r="E33" i="38"/>
  <c r="E34" i="38"/>
  <c r="E35" i="38"/>
  <c r="E36" i="38"/>
  <c r="E37" i="38"/>
  <c r="E44" i="38"/>
  <c r="E45" i="38"/>
  <c r="E46" i="38"/>
  <c r="E47" i="38"/>
  <c r="E48" i="38"/>
  <c r="E49" i="38"/>
  <c r="E50" i="38"/>
  <c r="E51" i="38"/>
  <c r="E52" i="38"/>
  <c r="E57" i="38"/>
  <c r="D8" i="38"/>
  <c r="D9" i="38"/>
  <c r="D10" i="38"/>
  <c r="D11" i="38"/>
  <c r="D13" i="38"/>
  <c r="D14" i="38"/>
  <c r="D15" i="38"/>
  <c r="D16" i="38"/>
  <c r="D17" i="38"/>
  <c r="D20" i="38"/>
  <c r="D21" i="38"/>
  <c r="D22" i="38"/>
  <c r="D23" i="38"/>
  <c r="D24" i="38"/>
  <c r="D25" i="38"/>
  <c r="D29" i="38"/>
  <c r="D30" i="38"/>
  <c r="D31" i="38"/>
  <c r="D32" i="38"/>
  <c r="D33" i="38"/>
  <c r="D34" i="38"/>
  <c r="D35" i="38"/>
  <c r="D36" i="38"/>
  <c r="D37" i="38"/>
  <c r="D44" i="38"/>
  <c r="D45" i="38"/>
  <c r="D46" i="38"/>
  <c r="D47" i="38"/>
  <c r="D48" i="38"/>
  <c r="D49" i="38"/>
  <c r="D50" i="38"/>
  <c r="D51" i="38"/>
  <c r="D52" i="38"/>
  <c r="D57" i="38"/>
  <c r="C8" i="38"/>
  <c r="B4" i="38"/>
  <c r="C5" i="38"/>
  <c r="E5" i="38"/>
  <c r="F5" i="38"/>
  <c r="B6" i="38"/>
  <c r="B7" i="38"/>
  <c r="B8" i="38"/>
  <c r="B9" i="38"/>
  <c r="B10" i="38"/>
  <c r="B11"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43" i="38"/>
  <c r="B44" i="38"/>
  <c r="B45" i="38"/>
  <c r="B46" i="38"/>
  <c r="B47" i="38"/>
  <c r="B48" i="38"/>
  <c r="B49" i="38"/>
  <c r="B50" i="38"/>
  <c r="B51" i="38"/>
  <c r="B52" i="38"/>
  <c r="B53" i="38"/>
  <c r="B54" i="38"/>
  <c r="B55" i="38"/>
  <c r="B56" i="38"/>
  <c r="B57" i="38"/>
  <c r="B58" i="38"/>
  <c r="B59" i="38"/>
  <c r="T35" i="110"/>
  <c r="O7" i="110"/>
  <c r="Q16" i="35"/>
  <c r="Q22" i="35"/>
  <c r="O7" i="35"/>
  <c r="O9" i="35"/>
  <c r="O10" i="35"/>
  <c r="O11" i="35"/>
  <c r="O13" i="35"/>
  <c r="O16" i="35"/>
  <c r="O18" i="35"/>
  <c r="O19" i="35"/>
  <c r="O21" i="35"/>
  <c r="O22" i="35"/>
  <c r="O6" i="35"/>
  <c r="M7" i="35"/>
  <c r="M8" i="35"/>
  <c r="M9" i="35"/>
  <c r="M10" i="35"/>
  <c r="M11" i="35"/>
  <c r="M13" i="35"/>
  <c r="M15" i="35"/>
  <c r="M16" i="35"/>
  <c r="M17" i="35"/>
  <c r="M18" i="35"/>
  <c r="M19" i="35"/>
  <c r="M21" i="35"/>
  <c r="M22" i="35"/>
  <c r="M23" i="35"/>
  <c r="M6" i="35"/>
  <c r="K7" i="35"/>
  <c r="K9" i="35"/>
  <c r="K10" i="35"/>
  <c r="K11" i="35"/>
  <c r="K13" i="35"/>
  <c r="K16" i="35"/>
  <c r="K18" i="35"/>
  <c r="K19" i="35"/>
  <c r="K21" i="35"/>
  <c r="K22" i="35"/>
  <c r="K6" i="35"/>
  <c r="I7" i="35"/>
  <c r="I9" i="35"/>
  <c r="I10" i="35"/>
  <c r="I11" i="35"/>
  <c r="I13" i="35"/>
  <c r="I16" i="35"/>
  <c r="I18" i="35"/>
  <c r="I19" i="35"/>
  <c r="I21" i="35"/>
  <c r="I22" i="35"/>
  <c r="I6" i="35"/>
  <c r="G7" i="35"/>
  <c r="G9" i="35"/>
  <c r="G10" i="35"/>
  <c r="G11" i="35"/>
  <c r="G13" i="35"/>
  <c r="G16" i="35"/>
  <c r="G17" i="35"/>
  <c r="G18" i="35"/>
  <c r="G19" i="35"/>
  <c r="G21" i="35"/>
  <c r="G22" i="35"/>
  <c r="G6" i="35"/>
  <c r="E7" i="35"/>
  <c r="E9" i="35"/>
  <c r="E10" i="35"/>
  <c r="E11" i="35"/>
  <c r="E13" i="35"/>
  <c r="E16" i="35"/>
  <c r="E17" i="35"/>
  <c r="E18" i="35"/>
  <c r="E19" i="35"/>
  <c r="E21" i="35"/>
  <c r="E22" i="35"/>
  <c r="E6" i="35"/>
  <c r="C7" i="35"/>
  <c r="C9" i="35"/>
  <c r="C10" i="35"/>
  <c r="C11" i="35"/>
  <c r="C13" i="35"/>
  <c r="C16" i="35"/>
  <c r="C18" i="35"/>
  <c r="C19" i="35"/>
  <c r="C21" i="35"/>
  <c r="C22" i="35"/>
  <c r="A1" i="110"/>
  <c r="C5" i="35"/>
  <c r="D5" i="35"/>
  <c r="E5" i="35"/>
  <c r="F5" i="35"/>
  <c r="G5" i="35"/>
  <c r="H5" i="35"/>
  <c r="I5" i="35"/>
  <c r="J5" i="35"/>
  <c r="K5" i="35"/>
  <c r="L5" i="35"/>
  <c r="M5" i="35"/>
  <c r="N5" i="35"/>
  <c r="O5" i="35"/>
  <c r="P5" i="35"/>
  <c r="Q5" i="35"/>
  <c r="R5" i="35"/>
  <c r="S5" i="35"/>
  <c r="T5" i="35"/>
  <c r="B6" i="35"/>
  <c r="B7" i="35"/>
  <c r="B8" i="35"/>
  <c r="B9" i="35"/>
  <c r="B10" i="35"/>
  <c r="B11" i="35"/>
  <c r="B12" i="35"/>
  <c r="B13" i="35"/>
  <c r="B14" i="35"/>
  <c r="B15" i="35"/>
  <c r="B16" i="35"/>
  <c r="B17" i="35"/>
  <c r="B18" i="35"/>
  <c r="B19" i="35"/>
  <c r="B20" i="35"/>
  <c r="B21" i="35"/>
  <c r="B22" i="35"/>
  <c r="B23" i="35"/>
  <c r="B24" i="35"/>
  <c r="B4" i="35"/>
  <c r="J8" i="1"/>
  <c r="J9" i="1"/>
  <c r="J10" i="1"/>
  <c r="J11" i="1"/>
  <c r="J12" i="1"/>
  <c r="J15" i="1"/>
  <c r="J16" i="1"/>
  <c r="J17" i="1"/>
  <c r="J18" i="1"/>
  <c r="J19" i="1"/>
  <c r="J21" i="1"/>
  <c r="J22" i="1"/>
  <c r="J23" i="1"/>
  <c r="J27" i="1"/>
  <c r="J28" i="1"/>
  <c r="J29" i="1"/>
  <c r="J30" i="1"/>
  <c r="J31" i="1"/>
  <c r="J32" i="1"/>
  <c r="J35" i="1"/>
  <c r="J36" i="1"/>
  <c r="J37" i="1"/>
  <c r="J38" i="1"/>
  <c r="J39" i="1"/>
  <c r="J42" i="1"/>
  <c r="J7" i="1"/>
  <c r="I8" i="1"/>
  <c r="I9" i="1"/>
  <c r="I10" i="1"/>
  <c r="I11" i="1"/>
  <c r="I12" i="1"/>
  <c r="I15" i="1"/>
  <c r="I16" i="1"/>
  <c r="I17" i="1"/>
  <c r="I18" i="1"/>
  <c r="I19" i="1"/>
  <c r="I21" i="1"/>
  <c r="I22" i="1"/>
  <c r="I23" i="1"/>
  <c r="I27" i="1"/>
  <c r="I28" i="1"/>
  <c r="I29" i="1"/>
  <c r="I30" i="1"/>
  <c r="I31" i="1"/>
  <c r="I32" i="1"/>
  <c r="I35" i="1"/>
  <c r="I36" i="1"/>
  <c r="I37" i="1"/>
  <c r="I38" i="1"/>
  <c r="I39" i="1"/>
  <c r="I42" i="1"/>
  <c r="I7" i="1"/>
  <c r="H8" i="1"/>
  <c r="H9" i="1"/>
  <c r="H10" i="1"/>
  <c r="H11" i="1"/>
  <c r="H12" i="1"/>
  <c r="H15" i="1"/>
  <c r="H16" i="1"/>
  <c r="H17" i="1"/>
  <c r="H18" i="1"/>
  <c r="H19" i="1"/>
  <c r="H21" i="1"/>
  <c r="H22" i="1"/>
  <c r="H23" i="1"/>
  <c r="H27" i="1"/>
  <c r="H28" i="1"/>
  <c r="H29" i="1"/>
  <c r="H30" i="1"/>
  <c r="H31" i="1"/>
  <c r="H32" i="1"/>
  <c r="H35" i="1"/>
  <c r="H36" i="1"/>
  <c r="H37" i="1"/>
  <c r="H38" i="1"/>
  <c r="H39" i="1"/>
  <c r="H42" i="1"/>
  <c r="G8" i="1"/>
  <c r="G9" i="1"/>
  <c r="G10" i="1"/>
  <c r="G11" i="1"/>
  <c r="G12" i="1"/>
  <c r="G15" i="1"/>
  <c r="G16" i="1"/>
  <c r="G17" i="1"/>
  <c r="G18" i="1"/>
  <c r="G19" i="1"/>
  <c r="G21" i="1"/>
  <c r="G22" i="1"/>
  <c r="G23" i="1"/>
  <c r="G27" i="1"/>
  <c r="G28" i="1"/>
  <c r="G29" i="1"/>
  <c r="G30" i="1"/>
  <c r="G31" i="1"/>
  <c r="G32" i="1"/>
  <c r="G35" i="1"/>
  <c r="G36" i="1"/>
  <c r="G37" i="1"/>
  <c r="G38" i="1"/>
  <c r="G39" i="1"/>
  <c r="G42" i="1"/>
  <c r="G7" i="1"/>
  <c r="F8" i="1"/>
  <c r="F9" i="1"/>
  <c r="F10" i="1"/>
  <c r="F11" i="1"/>
  <c r="F12" i="1"/>
  <c r="F15" i="1"/>
  <c r="F16" i="1"/>
  <c r="F17" i="1"/>
  <c r="F18" i="1"/>
  <c r="F19" i="1"/>
  <c r="F21" i="1"/>
  <c r="F22" i="1"/>
  <c r="F23" i="1"/>
  <c r="F27" i="1"/>
  <c r="F28" i="1"/>
  <c r="F29" i="1"/>
  <c r="F30" i="1"/>
  <c r="F31" i="1"/>
  <c r="F32" i="1"/>
  <c r="F35" i="1"/>
  <c r="F36" i="1"/>
  <c r="F37" i="1"/>
  <c r="F38" i="1"/>
  <c r="F39" i="1"/>
  <c r="F42" i="1"/>
  <c r="F7" i="1"/>
  <c r="E7" i="1"/>
  <c r="E8" i="1"/>
  <c r="E9" i="1"/>
  <c r="E10" i="1"/>
  <c r="E11" i="1"/>
  <c r="E12" i="1"/>
  <c r="E15" i="1"/>
  <c r="E16" i="1"/>
  <c r="E17" i="1"/>
  <c r="E18" i="1"/>
  <c r="E19" i="1"/>
  <c r="E21" i="1"/>
  <c r="E22" i="1"/>
  <c r="E23" i="1"/>
  <c r="E27" i="1"/>
  <c r="E28" i="1"/>
  <c r="E29" i="1"/>
  <c r="E30" i="1"/>
  <c r="E31" i="1"/>
  <c r="E32" i="1"/>
  <c r="E35" i="1"/>
  <c r="E36" i="1"/>
  <c r="E37" i="1"/>
  <c r="E38" i="1"/>
  <c r="E39" i="1"/>
  <c r="E42" i="1"/>
  <c r="B4" i="1"/>
  <c r="F5" i="1"/>
  <c r="G5" i="1"/>
  <c r="H5" i="1"/>
  <c r="I5" i="1"/>
  <c r="J5" i="1"/>
  <c r="E5" i="1"/>
  <c r="B7" i="1"/>
  <c r="C7" i="1"/>
  <c r="B8" i="1"/>
  <c r="C8" i="1"/>
  <c r="B9" i="1"/>
  <c r="C9" i="1"/>
  <c r="B10" i="1"/>
  <c r="C10" i="1"/>
  <c r="B11" i="1"/>
  <c r="C11" i="1"/>
  <c r="B12" i="1"/>
  <c r="C12" i="1"/>
  <c r="B13" i="1"/>
  <c r="C13" i="1"/>
  <c r="B14" i="1"/>
  <c r="C14" i="1"/>
  <c r="B15" i="1"/>
  <c r="C15" i="1"/>
  <c r="B16" i="1"/>
  <c r="C16" i="1"/>
  <c r="B17" i="1"/>
  <c r="C17" i="1"/>
  <c r="B18" i="1"/>
  <c r="C18" i="1"/>
  <c r="B19" i="1"/>
  <c r="C19" i="1"/>
  <c r="B21" i="1"/>
  <c r="C21" i="1"/>
  <c r="B22" i="1"/>
  <c r="C22" i="1"/>
  <c r="B23" i="1"/>
  <c r="C23" i="1"/>
  <c r="B24" i="1"/>
  <c r="C24" i="1"/>
  <c r="B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B42" i="1"/>
  <c r="B43" i="1"/>
  <c r="B44" i="1"/>
  <c r="B6" i="1"/>
  <c r="T36" i="110" l="1"/>
  <c r="O8" i="110" s="1"/>
  <c r="B9" i="10" l="1"/>
  <c r="J7" i="10" l="1"/>
  <c r="E10" i="10"/>
  <c r="D10" i="10"/>
  <c r="C10" i="10"/>
  <c r="B10" i="10"/>
  <c r="L9" i="10"/>
  <c r="E9" i="10" s="1"/>
  <c r="D9" i="10"/>
  <c r="J9" i="10"/>
  <c r="C9" i="10" s="1"/>
  <c r="C7" i="10" l="1"/>
  <c r="H26" i="86" l="1"/>
  <c r="H20" i="86"/>
  <c r="F5" i="86"/>
  <c r="A1" i="86"/>
  <c r="J35" i="86"/>
  <c r="D35" i="86"/>
  <c r="M34" i="86"/>
  <c r="M33" i="86"/>
  <c r="M28" i="86"/>
  <c r="M27" i="86"/>
  <c r="D23" i="86"/>
  <c r="M22" i="86"/>
  <c r="M21" i="86"/>
  <c r="A2" i="86"/>
  <c r="A1" i="10"/>
  <c r="K106" i="81" l="1"/>
  <c r="G106" i="81"/>
  <c r="E106" i="81"/>
  <c r="C106" i="81"/>
  <c r="M105" i="81"/>
  <c r="AG12" i="35"/>
  <c r="M12" i="35" s="1"/>
  <c r="D17" i="44"/>
  <c r="D16" i="44"/>
  <c r="C17" i="44"/>
  <c r="C16" i="44"/>
  <c r="E13" i="44"/>
  <c r="E12" i="44"/>
  <c r="E9" i="44"/>
  <c r="E8" i="44"/>
  <c r="E7" i="44"/>
  <c r="E5" i="44"/>
  <c r="AB42" i="1"/>
  <c r="AB39" i="1"/>
  <c r="AB38" i="1"/>
  <c r="AB37" i="1"/>
  <c r="AB36" i="1"/>
  <c r="AB35" i="1"/>
  <c r="AB34" i="1"/>
  <c r="AB32" i="1"/>
  <c r="AB31" i="1"/>
  <c r="AB30" i="1"/>
  <c r="AB29" i="1"/>
  <c r="AB28" i="1"/>
  <c r="AB27" i="1"/>
  <c r="AB23" i="1"/>
  <c r="AB22" i="1"/>
  <c r="AB21" i="1"/>
  <c r="AB19" i="1"/>
  <c r="AB18" i="1"/>
  <c r="AB17" i="1"/>
  <c r="AB16" i="1"/>
  <c r="AB15" i="1"/>
  <c r="AB8" i="1"/>
  <c r="AC8" i="1" s="1"/>
  <c r="AB9" i="1"/>
  <c r="AB10" i="1"/>
  <c r="AB11" i="1"/>
  <c r="AB12" i="1"/>
  <c r="AB7" i="1"/>
  <c r="E10" i="44" l="1"/>
  <c r="E14" i="44"/>
  <c r="E32" i="86"/>
  <c r="E35" i="86" s="1"/>
  <c r="E26" i="86"/>
  <c r="E20" i="86"/>
  <c r="AG14" i="35"/>
  <c r="M14" i="35" s="1"/>
  <c r="M106" i="81"/>
  <c r="F32" i="86" l="1"/>
  <c r="F35" i="86" s="1"/>
  <c r="F26" i="86"/>
  <c r="F29" i="86" s="1"/>
  <c r="AG20" i="35"/>
  <c r="M20" i="35" s="1"/>
  <c r="C20" i="86" l="1"/>
  <c r="J14" i="10" l="1"/>
  <c r="C14" i="10" s="1"/>
  <c r="J13" i="10"/>
  <c r="C13" i="10" s="1"/>
  <c r="J12" i="10"/>
  <c r="C12" i="10" s="1"/>
  <c r="L14" i="10"/>
  <c r="E14" i="10" s="1"/>
  <c r="L12" i="10"/>
  <c r="E12" i="10" s="1"/>
  <c r="L11" i="10"/>
  <c r="E11" i="10" s="1"/>
  <c r="J11" i="10"/>
  <c r="C11" i="10" s="1"/>
  <c r="J8" i="10"/>
  <c r="J21" i="10" s="1"/>
  <c r="L8" i="10"/>
  <c r="L7" i="10"/>
  <c r="L5" i="10"/>
  <c r="J5" i="10"/>
  <c r="E8" i="10" l="1"/>
  <c r="L21" i="10"/>
  <c r="L29" i="10" s="1"/>
  <c r="E5" i="10"/>
  <c r="T36" i="10"/>
  <c r="C5" i="10"/>
  <c r="R36" i="10"/>
  <c r="E7" i="10"/>
  <c r="C21" i="10"/>
  <c r="J15" i="10"/>
  <c r="J17" i="10" s="1"/>
  <c r="C8" i="10"/>
  <c r="C15" i="10" l="1"/>
  <c r="C17" i="10" s="1"/>
  <c r="AB6" i="85"/>
  <c r="Y7" i="85"/>
  <c r="AD7" i="85" s="1"/>
  <c r="AE7" i="85" s="1"/>
  <c r="Y6" i="85"/>
  <c r="P25" i="85"/>
  <c r="O25" i="85"/>
  <c r="W25" i="85"/>
  <c r="W22" i="85"/>
  <c r="V22" i="85"/>
  <c r="U22" i="85"/>
  <c r="U25" i="85" s="1"/>
  <c r="T22" i="85"/>
  <c r="R22" i="85"/>
  <c r="R25" i="85" s="1"/>
  <c r="Q22" i="85"/>
  <c r="P22" i="85"/>
  <c r="O22" i="85"/>
  <c r="N22" i="85"/>
  <c r="L22" i="85"/>
  <c r="K22" i="85"/>
  <c r="J22" i="85"/>
  <c r="I22" i="85"/>
  <c r="H22" i="85"/>
  <c r="F22" i="85"/>
  <c r="E22" i="85"/>
  <c r="D22" i="85"/>
  <c r="C22" i="85"/>
  <c r="AB21" i="85"/>
  <c r="AC21" i="85" s="1"/>
  <c r="Y21" i="85"/>
  <c r="X21" i="85"/>
  <c r="S21" i="85"/>
  <c r="M21" i="85"/>
  <c r="G21" i="85"/>
  <c r="AB20" i="85"/>
  <c r="AC20" i="85" s="1"/>
  <c r="Y20" i="85"/>
  <c r="X20" i="85"/>
  <c r="S20" i="85"/>
  <c r="M20" i="85"/>
  <c r="AB19" i="85"/>
  <c r="AC19" i="85" s="1"/>
  <c r="Y19" i="85"/>
  <c r="X19" i="85"/>
  <c r="S19" i="85"/>
  <c r="M19" i="85"/>
  <c r="AB18" i="85"/>
  <c r="AC18" i="85" s="1"/>
  <c r="Y18" i="85"/>
  <c r="AD18" i="85" s="1"/>
  <c r="AE18" i="85" s="1"/>
  <c r="X18" i="85"/>
  <c r="S18" i="85"/>
  <c r="M18" i="85"/>
  <c r="AB17" i="85"/>
  <c r="AC17" i="85" s="1"/>
  <c r="Y17" i="85"/>
  <c r="AD17" i="85" s="1"/>
  <c r="AE17" i="85" s="1"/>
  <c r="X17" i="85"/>
  <c r="S17" i="85"/>
  <c r="M17" i="85"/>
  <c r="AB16" i="85"/>
  <c r="AC16" i="85" s="1"/>
  <c r="Y16" i="85"/>
  <c r="X16" i="85"/>
  <c r="S16" i="85"/>
  <c r="M16" i="85"/>
  <c r="AB15" i="85"/>
  <c r="AC15" i="85" s="1"/>
  <c r="Y15" i="85"/>
  <c r="AD15" i="85" s="1"/>
  <c r="AE15" i="85" s="1"/>
  <c r="X15" i="85"/>
  <c r="S15" i="85"/>
  <c r="M15" i="85"/>
  <c r="AB14" i="85"/>
  <c r="AC14" i="85" s="1"/>
  <c r="Y14" i="85"/>
  <c r="AD14" i="85" s="1"/>
  <c r="AE14" i="85" s="1"/>
  <c r="X14" i="85"/>
  <c r="S14" i="85"/>
  <c r="M14" i="85"/>
  <c r="AB13" i="85"/>
  <c r="AC13" i="85" s="1"/>
  <c r="Y13" i="85"/>
  <c r="AD13" i="85" s="1"/>
  <c r="AE13" i="85" s="1"/>
  <c r="X13" i="85"/>
  <c r="S13" i="85"/>
  <c r="M13" i="85"/>
  <c r="AB11" i="85"/>
  <c r="AC11" i="85" s="1"/>
  <c r="Y11" i="85"/>
  <c r="AD11" i="85" s="1"/>
  <c r="AE11" i="85" s="1"/>
  <c r="X11" i="85"/>
  <c r="S11" i="85"/>
  <c r="M11" i="85"/>
  <c r="AB10" i="85"/>
  <c r="AC10" i="85" s="1"/>
  <c r="Y10" i="85"/>
  <c r="X10" i="85"/>
  <c r="S10" i="85"/>
  <c r="M10" i="85"/>
  <c r="AB9" i="85"/>
  <c r="AC9" i="85" s="1"/>
  <c r="Y9" i="85"/>
  <c r="AD9" i="85" s="1"/>
  <c r="AE9" i="85" s="1"/>
  <c r="X9" i="85"/>
  <c r="S9" i="85"/>
  <c r="M9" i="85"/>
  <c r="AB8" i="85"/>
  <c r="AC8" i="85" s="1"/>
  <c r="Y8" i="85"/>
  <c r="X8" i="85"/>
  <c r="S8" i="85"/>
  <c r="M8" i="85"/>
  <c r="AB7" i="85"/>
  <c r="AC7" i="85" s="1"/>
  <c r="X7" i="85"/>
  <c r="S7" i="85"/>
  <c r="M7" i="85"/>
  <c r="AC6" i="85"/>
  <c r="AD6" i="85"/>
  <c r="AE6" i="85" s="1"/>
  <c r="X6" i="85"/>
  <c r="S6" i="85"/>
  <c r="M6" i="85"/>
  <c r="G6" i="85"/>
  <c r="G22" i="85" s="1"/>
  <c r="A1" i="85"/>
  <c r="AD21" i="85" l="1"/>
  <c r="AE21" i="85" s="1"/>
  <c r="AD20" i="85"/>
  <c r="AE20" i="85" s="1"/>
  <c r="AD19" i="85"/>
  <c r="AE19" i="85" s="1"/>
  <c r="M22" i="85"/>
  <c r="AD10" i="85"/>
  <c r="AE10" i="85" s="1"/>
  <c r="Y22" i="85"/>
  <c r="Y25" i="85" s="1"/>
  <c r="X22" i="85"/>
  <c r="AD16" i="85"/>
  <c r="AE16" i="85" s="1"/>
  <c r="S22" i="85"/>
  <c r="AB22" i="85"/>
  <c r="AC22" i="85" s="1"/>
  <c r="AD8" i="85"/>
  <c r="AE8" i="85" s="1"/>
  <c r="AD22" i="85" l="1"/>
  <c r="AE22" i="85" s="1"/>
  <c r="A2" i="51" l="1"/>
  <c r="K116" i="81" l="1"/>
  <c r="G116" i="81"/>
  <c r="C116" i="81"/>
  <c r="E116" i="81"/>
  <c r="K107" i="81"/>
  <c r="I107" i="81"/>
  <c r="J107" i="81" s="1"/>
  <c r="G107" i="81"/>
  <c r="C107" i="81"/>
  <c r="E107" i="81"/>
  <c r="K98" i="81"/>
  <c r="I98" i="81"/>
  <c r="G98" i="81"/>
  <c r="G100" i="81" s="1"/>
  <c r="E98" i="81"/>
  <c r="C98" i="81"/>
  <c r="C100" i="81" s="1"/>
  <c r="K78" i="81"/>
  <c r="I78" i="81"/>
  <c r="J78" i="81" s="1"/>
  <c r="G78" i="81"/>
  <c r="E78" i="81"/>
  <c r="C78" i="81"/>
  <c r="K83" i="81"/>
  <c r="I83" i="81"/>
  <c r="J83" i="81" s="1"/>
  <c r="G83" i="81"/>
  <c r="E83" i="81"/>
  <c r="C83" i="81"/>
  <c r="K95" i="81"/>
  <c r="I95" i="81"/>
  <c r="J95" i="81" s="1"/>
  <c r="G95" i="81"/>
  <c r="E95" i="81"/>
  <c r="C95" i="81"/>
  <c r="K72" i="81"/>
  <c r="I72" i="81"/>
  <c r="J72" i="81" s="1"/>
  <c r="G72" i="81"/>
  <c r="C72" i="81"/>
  <c r="E72" i="81"/>
  <c r="K66" i="81"/>
  <c r="I66" i="81"/>
  <c r="J66" i="81" s="1"/>
  <c r="G66" i="81"/>
  <c r="C66" i="81"/>
  <c r="E66" i="81"/>
  <c r="K61" i="81"/>
  <c r="I61" i="81"/>
  <c r="J61" i="81" s="1"/>
  <c r="G61" i="81"/>
  <c r="C61" i="81"/>
  <c r="E60" i="81"/>
  <c r="E61" i="81" s="1"/>
  <c r="E52" i="81"/>
  <c r="E51" i="81"/>
  <c r="K56" i="81"/>
  <c r="I56" i="81"/>
  <c r="J56" i="81" s="1"/>
  <c r="G56" i="81"/>
  <c r="C56" i="81"/>
  <c r="K42" i="81"/>
  <c r="I42" i="81"/>
  <c r="J42" i="81" s="1"/>
  <c r="G42" i="81"/>
  <c r="C42" i="81"/>
  <c r="E42" i="81"/>
  <c r="K11" i="81"/>
  <c r="K13" i="63" s="1"/>
  <c r="G11" i="81"/>
  <c r="C11" i="81"/>
  <c r="E11" i="81"/>
  <c r="K20" i="81"/>
  <c r="I20" i="81"/>
  <c r="J20" i="81" s="1"/>
  <c r="K16" i="81"/>
  <c r="I16" i="81"/>
  <c r="J16" i="81" s="1"/>
  <c r="G16" i="81"/>
  <c r="G20" i="81"/>
  <c r="G33" i="81"/>
  <c r="C16" i="81"/>
  <c r="C20" i="81"/>
  <c r="C33" i="81"/>
  <c r="K33" i="81"/>
  <c r="I33" i="81"/>
  <c r="J33" i="81" s="1"/>
  <c r="E24" i="81"/>
  <c r="E23" i="81"/>
  <c r="E33" i="81" s="1"/>
  <c r="E20" i="81"/>
  <c r="E16" i="81"/>
  <c r="S18" i="83"/>
  <c r="M11" i="81" l="1"/>
  <c r="I100" i="81"/>
  <c r="J100" i="81" s="1"/>
  <c r="J98" i="81"/>
  <c r="I35" i="81"/>
  <c r="J35" i="81" s="1"/>
  <c r="E56" i="81"/>
  <c r="G13" i="63"/>
  <c r="H105" i="81"/>
  <c r="H106" i="81"/>
  <c r="L105" i="81"/>
  <c r="L106" i="81"/>
  <c r="F105" i="81"/>
  <c r="F106" i="81"/>
  <c r="C13" i="63"/>
  <c r="D105" i="81"/>
  <c r="D106" i="81"/>
  <c r="E100" i="81"/>
  <c r="F100" i="81" s="1"/>
  <c r="E13" i="63"/>
  <c r="F112" i="81"/>
  <c r="K100" i="81"/>
  <c r="G96" i="81"/>
  <c r="AF74" i="84" s="1"/>
  <c r="I96" i="81"/>
  <c r="AH74" i="84" s="1"/>
  <c r="I67" i="81"/>
  <c r="I37" i="84" s="1"/>
  <c r="E67" i="81"/>
  <c r="C67" i="81"/>
  <c r="C37" i="84" s="1"/>
  <c r="E96" i="81"/>
  <c r="F96" i="81" s="1"/>
  <c r="K67" i="81"/>
  <c r="G67" i="81"/>
  <c r="G37" i="84" s="1"/>
  <c r="F10" i="81"/>
  <c r="F44" i="81"/>
  <c r="F59" i="81"/>
  <c r="F11" i="81"/>
  <c r="F14" i="81"/>
  <c r="F9" i="81"/>
  <c r="F30" i="81"/>
  <c r="F77" i="81"/>
  <c r="F92" i="81"/>
  <c r="F113" i="81"/>
  <c r="F66" i="81"/>
  <c r="F83" i="81"/>
  <c r="F31" i="81"/>
  <c r="F93" i="81"/>
  <c r="F37" i="81"/>
  <c r="F41" i="81"/>
  <c r="F89" i="81"/>
  <c r="F16" i="81"/>
  <c r="F7" i="81"/>
  <c r="F28" i="81"/>
  <c r="F42" i="81"/>
  <c r="F57" i="81"/>
  <c r="F75" i="81"/>
  <c r="F90" i="81"/>
  <c r="F103" i="81"/>
  <c r="F114" i="81"/>
  <c r="F19" i="81"/>
  <c r="F21" i="81"/>
  <c r="F53" i="81"/>
  <c r="F74" i="81"/>
  <c r="F20" i="81"/>
  <c r="F8" i="81"/>
  <c r="F29" i="81"/>
  <c r="F43" i="81"/>
  <c r="F76" i="81"/>
  <c r="F91" i="81"/>
  <c r="F107" i="81"/>
  <c r="F15" i="81"/>
  <c r="F24" i="81"/>
  <c r="F32" i="81"/>
  <c r="F49" i="81"/>
  <c r="F65" i="81"/>
  <c r="F82" i="81"/>
  <c r="F60" i="81"/>
  <c r="F25" i="81"/>
  <c r="F34" i="81"/>
  <c r="F50" i="81"/>
  <c r="F68" i="81"/>
  <c r="F84" i="81"/>
  <c r="F61" i="81"/>
  <c r="F45" i="81"/>
  <c r="F52" i="81"/>
  <c r="F18" i="81"/>
  <c r="F26" i="81"/>
  <c r="F51" i="81"/>
  <c r="F69" i="81"/>
  <c r="F85" i="81"/>
  <c r="F98" i="81"/>
  <c r="F33" i="81"/>
  <c r="F81" i="81"/>
  <c r="F27" i="81"/>
  <c r="F102" i="81"/>
  <c r="K35" i="81"/>
  <c r="C35" i="81"/>
  <c r="C96" i="81"/>
  <c r="AB74" i="84" s="1"/>
  <c r="K96" i="81"/>
  <c r="AJ74" i="84" s="1"/>
  <c r="E35" i="81"/>
  <c r="F115" i="81"/>
  <c r="F108" i="81"/>
  <c r="F116" i="81"/>
  <c r="F109" i="81"/>
  <c r="F46" i="81"/>
  <c r="F54" i="81"/>
  <c r="F62" i="81"/>
  <c r="F70" i="81"/>
  <c r="F78" i="81"/>
  <c r="F86" i="81"/>
  <c r="F94" i="81"/>
  <c r="F118" i="81"/>
  <c r="F39" i="81"/>
  <c r="F47" i="81"/>
  <c r="F55" i="81"/>
  <c r="F63" i="81"/>
  <c r="F71" i="81"/>
  <c r="F79" i="81"/>
  <c r="F87" i="81"/>
  <c r="F95" i="81"/>
  <c r="F111" i="81"/>
  <c r="F40" i="81"/>
  <c r="F48" i="81"/>
  <c r="F56" i="81"/>
  <c r="F64" i="81"/>
  <c r="F72" i="81"/>
  <c r="F80" i="81"/>
  <c r="F88" i="81"/>
  <c r="F23" i="81"/>
  <c r="G35" i="81"/>
  <c r="N11" i="81" l="1"/>
  <c r="N13" i="63" s="1"/>
  <c r="M13" i="63"/>
  <c r="J67" i="81"/>
  <c r="J96" i="81"/>
  <c r="E37" i="84"/>
  <c r="AD74" i="84"/>
  <c r="F35" i="81"/>
  <c r="F67" i="81"/>
  <c r="G36" i="81"/>
  <c r="G97" i="81" s="1"/>
  <c r="I36" i="81"/>
  <c r="J36" i="81" s="1"/>
  <c r="C36" i="81"/>
  <c r="C97" i="81" s="1"/>
  <c r="K36" i="81"/>
  <c r="E36" i="81"/>
  <c r="F36" i="81" s="1"/>
  <c r="G99" i="81" l="1"/>
  <c r="G110" i="81"/>
  <c r="G117" i="81" s="1"/>
  <c r="G119" i="81" s="1"/>
  <c r="E97" i="81"/>
  <c r="E110" i="81" s="1"/>
  <c r="K97" i="81"/>
  <c r="I97" i="81"/>
  <c r="C110" i="81"/>
  <c r="C117" i="81" s="1"/>
  <c r="C119" i="81" s="1"/>
  <c r="C99" i="81"/>
  <c r="I110" i="81" l="1"/>
  <c r="J97" i="81"/>
  <c r="C31" i="86"/>
  <c r="E99" i="81"/>
  <c r="F99" i="81" s="1"/>
  <c r="I99" i="81"/>
  <c r="J99" i="81" s="1"/>
  <c r="K110" i="81"/>
  <c r="K117" i="81" s="1"/>
  <c r="K119" i="81" s="1"/>
  <c r="K99" i="81"/>
  <c r="F97" i="81"/>
  <c r="E117" i="81"/>
  <c r="F110" i="81"/>
  <c r="I117" i="81" l="1"/>
  <c r="J110" i="81"/>
  <c r="M99" i="81"/>
  <c r="E119" i="81"/>
  <c r="F119" i="81" s="1"/>
  <c r="F117" i="81"/>
  <c r="J117" i="81" l="1"/>
  <c r="I119" i="81"/>
  <c r="J119" i="81" s="1"/>
  <c r="AB11" i="83"/>
  <c r="AC11" i="83" s="1"/>
  <c r="AD11" i="83"/>
  <c r="AE11" i="83"/>
  <c r="AB12" i="83"/>
  <c r="AC12" i="83" s="1"/>
  <c r="AD12" i="83"/>
  <c r="AE12" i="83"/>
  <c r="X11" i="83"/>
  <c r="X12" i="83"/>
  <c r="Z11" i="83"/>
  <c r="Z12" i="83"/>
  <c r="Y17" i="83"/>
  <c r="Y14" i="83"/>
  <c r="Y15" i="83"/>
  <c r="Y9" i="83"/>
  <c r="Y10" i="83"/>
  <c r="Y11" i="83"/>
  <c r="Y12" i="83"/>
  <c r="Y7" i="83"/>
  <c r="Y6" i="83"/>
  <c r="T18" i="83"/>
  <c r="V18" i="83"/>
  <c r="N18" i="83"/>
  <c r="Q18" i="83"/>
  <c r="R18" i="83"/>
  <c r="T16" i="83"/>
  <c r="V16" i="83"/>
  <c r="N16" i="83"/>
  <c r="O16" i="83"/>
  <c r="O18" i="83" s="1"/>
  <c r="P16" i="83"/>
  <c r="P18" i="83" s="1"/>
  <c r="Q16" i="83"/>
  <c r="R16" i="83"/>
  <c r="T13" i="83"/>
  <c r="U13" i="83"/>
  <c r="U16" i="83" s="1"/>
  <c r="U18" i="83" s="1"/>
  <c r="V13" i="83"/>
  <c r="W13" i="83"/>
  <c r="W16" i="83" s="1"/>
  <c r="W18" i="83" s="1"/>
  <c r="N13" i="83"/>
  <c r="O13" i="83"/>
  <c r="P13" i="83"/>
  <c r="Q13" i="83"/>
  <c r="R13" i="83"/>
  <c r="Y8" i="83"/>
  <c r="T8" i="83"/>
  <c r="U8" i="83"/>
  <c r="V8" i="83"/>
  <c r="W8" i="83"/>
  <c r="R8" i="83"/>
  <c r="N8" i="83"/>
  <c r="O8" i="83"/>
  <c r="P8" i="83"/>
  <c r="Q8" i="83"/>
  <c r="M11" i="83"/>
  <c r="M12" i="83"/>
  <c r="S11" i="83"/>
  <c r="S12" i="83"/>
  <c r="S10" i="83"/>
  <c r="L16" i="83"/>
  <c r="L18" i="83" s="1"/>
  <c r="L8" i="83"/>
  <c r="L13" i="83" s="1"/>
  <c r="Y13" i="83" l="1"/>
  <c r="Y16" i="83" s="1"/>
  <c r="Y18" i="83" s="1"/>
  <c r="M18" i="81"/>
  <c r="AB17" i="83" l="1"/>
  <c r="AC17" i="83" s="1"/>
  <c r="Z17" i="83"/>
  <c r="X17" i="83"/>
  <c r="S17" i="83"/>
  <c r="M17" i="83"/>
  <c r="AB15" i="83"/>
  <c r="AC15" i="83" s="1"/>
  <c r="AD15" i="83"/>
  <c r="AE15" i="83" s="1"/>
  <c r="X15" i="83"/>
  <c r="S15" i="83"/>
  <c r="M15" i="83"/>
  <c r="AB14" i="83"/>
  <c r="AC14" i="83" s="1"/>
  <c r="AD14" i="83"/>
  <c r="AE14" i="83" s="1"/>
  <c r="X14" i="83"/>
  <c r="S14" i="83"/>
  <c r="M14" i="83"/>
  <c r="AD10" i="83"/>
  <c r="AE10" i="83" s="1"/>
  <c r="AB10" i="83"/>
  <c r="AC10" i="83" s="1"/>
  <c r="Z10" i="83"/>
  <c r="X10" i="83"/>
  <c r="M10" i="83"/>
  <c r="AB9" i="83"/>
  <c r="AC9" i="83" s="1"/>
  <c r="Z9" i="83"/>
  <c r="X9" i="83"/>
  <c r="S9" i="83"/>
  <c r="M9" i="83"/>
  <c r="X8" i="83"/>
  <c r="M13" i="83"/>
  <c r="K8" i="83"/>
  <c r="K13" i="83" s="1"/>
  <c r="J8" i="83"/>
  <c r="J13" i="83" s="1"/>
  <c r="I8" i="83"/>
  <c r="I13" i="83" s="1"/>
  <c r="H8" i="83"/>
  <c r="H13" i="83" s="1"/>
  <c r="G8" i="83"/>
  <c r="G13" i="83" s="1"/>
  <c r="F8" i="83"/>
  <c r="F13" i="83" s="1"/>
  <c r="E8" i="83"/>
  <c r="E13" i="83" s="1"/>
  <c r="E16" i="83" s="1"/>
  <c r="E18" i="83" s="1"/>
  <c r="D8" i="83"/>
  <c r="D13" i="83" s="1"/>
  <c r="C8" i="83"/>
  <c r="C13" i="83" s="1"/>
  <c r="AD7" i="83"/>
  <c r="AE7" i="83" s="1"/>
  <c r="AB7" i="83"/>
  <c r="AC7" i="83" s="1"/>
  <c r="Z7" i="83"/>
  <c r="X7" i="83"/>
  <c r="S7" i="83"/>
  <c r="M7" i="83"/>
  <c r="AB6" i="83"/>
  <c r="AC6" i="83" s="1"/>
  <c r="AD6" i="83"/>
  <c r="AE6" i="83" s="1"/>
  <c r="X6" i="83"/>
  <c r="S6" i="83"/>
  <c r="M6" i="83"/>
  <c r="A1" i="83"/>
  <c r="D16" i="83" l="1"/>
  <c r="D18" i="83" s="1"/>
  <c r="F16" i="83"/>
  <c r="F18" i="83" s="1"/>
  <c r="C16" i="83"/>
  <c r="C18" i="83" s="1"/>
  <c r="K16" i="83"/>
  <c r="K18" i="83" s="1"/>
  <c r="AD8" i="83"/>
  <c r="AE8" i="83" s="1"/>
  <c r="M16" i="83"/>
  <c r="G16" i="83"/>
  <c r="G18" i="83" s="1"/>
  <c r="M18" i="83"/>
  <c r="H16" i="83"/>
  <c r="H18" i="83" s="1"/>
  <c r="I16" i="83"/>
  <c r="I18" i="83" s="1"/>
  <c r="J16" i="83"/>
  <c r="J18" i="83" s="1"/>
  <c r="S8" i="83"/>
  <c r="AB8" i="83"/>
  <c r="AC8" i="83" s="1"/>
  <c r="AD9" i="83"/>
  <c r="AE9" i="83" s="1"/>
  <c r="X13" i="83"/>
  <c r="AD17" i="83"/>
  <c r="AE17" i="83" s="1"/>
  <c r="Z6" i="83"/>
  <c r="M8" i="83"/>
  <c r="Z14" i="83"/>
  <c r="Z15" i="83"/>
  <c r="Z8" i="83" l="1"/>
  <c r="AD13" i="83"/>
  <c r="AE13" i="83" s="1"/>
  <c r="Z13" i="83"/>
  <c r="X16" i="83"/>
  <c r="AB13" i="83"/>
  <c r="AC13" i="83" s="1"/>
  <c r="S13" i="83"/>
  <c r="A2" i="82"/>
  <c r="H119" i="81"/>
  <c r="H118" i="81"/>
  <c r="H117" i="81"/>
  <c r="H116" i="81"/>
  <c r="H115" i="81"/>
  <c r="H114" i="81"/>
  <c r="H113" i="81"/>
  <c r="H112" i="81"/>
  <c r="H110" i="81"/>
  <c r="H109" i="81"/>
  <c r="H108" i="81"/>
  <c r="H107" i="81"/>
  <c r="H103" i="81"/>
  <c r="H102" i="81"/>
  <c r="H100" i="81"/>
  <c r="H99" i="81"/>
  <c r="H98" i="81"/>
  <c r="H97" i="81"/>
  <c r="H96" i="81"/>
  <c r="H95" i="81"/>
  <c r="H94" i="81"/>
  <c r="H93" i="81"/>
  <c r="H92" i="81"/>
  <c r="H91" i="81"/>
  <c r="H90" i="81"/>
  <c r="H89" i="81"/>
  <c r="H88" i="81"/>
  <c r="H87" i="81"/>
  <c r="H86" i="81"/>
  <c r="H85" i="81"/>
  <c r="H84" i="81"/>
  <c r="H83" i="81"/>
  <c r="H82" i="81"/>
  <c r="H81" i="81"/>
  <c r="H80" i="81"/>
  <c r="H79" i="81"/>
  <c r="H78" i="81"/>
  <c r="H77" i="81"/>
  <c r="H76" i="81"/>
  <c r="H75" i="81"/>
  <c r="H74" i="81"/>
  <c r="H72" i="81"/>
  <c r="H71" i="81"/>
  <c r="H70" i="81"/>
  <c r="H68" i="81"/>
  <c r="H67" i="81"/>
  <c r="H66" i="81"/>
  <c r="H65" i="81"/>
  <c r="H64" i="81"/>
  <c r="H63" i="81"/>
  <c r="H61" i="81"/>
  <c r="H60" i="81"/>
  <c r="H59" i="81"/>
  <c r="H57" i="81"/>
  <c r="H56" i="81"/>
  <c r="H55" i="81"/>
  <c r="H54" i="81"/>
  <c r="H53" i="81"/>
  <c r="H52" i="81"/>
  <c r="H51" i="81"/>
  <c r="H50" i="81"/>
  <c r="H49" i="81"/>
  <c r="H48" i="81"/>
  <c r="H47" i="81"/>
  <c r="H46" i="81"/>
  <c r="H45" i="81"/>
  <c r="H44" i="81"/>
  <c r="H42" i="81"/>
  <c r="H41" i="81"/>
  <c r="H40" i="81"/>
  <c r="H37" i="81"/>
  <c r="H36" i="81"/>
  <c r="H35" i="81"/>
  <c r="H34" i="81"/>
  <c r="H33" i="81"/>
  <c r="H32" i="81"/>
  <c r="H31" i="81"/>
  <c r="H30" i="81"/>
  <c r="H29" i="81"/>
  <c r="H28" i="81"/>
  <c r="H27" i="81"/>
  <c r="H26" i="81"/>
  <c r="H25" i="81"/>
  <c r="H24" i="81"/>
  <c r="H23" i="81"/>
  <c r="H21" i="81"/>
  <c r="H20" i="81"/>
  <c r="H19" i="81"/>
  <c r="H18" i="81"/>
  <c r="H16" i="81"/>
  <c r="H15" i="81"/>
  <c r="H14" i="81"/>
  <c r="H11" i="81"/>
  <c r="H10" i="81"/>
  <c r="H9" i="81"/>
  <c r="H8" i="81"/>
  <c r="H7" i="81"/>
  <c r="L119" i="81"/>
  <c r="L118" i="81"/>
  <c r="L117" i="81"/>
  <c r="L116" i="81"/>
  <c r="L115" i="81"/>
  <c r="L114" i="81"/>
  <c r="L113" i="81"/>
  <c r="L112" i="81"/>
  <c r="L110" i="81"/>
  <c r="L109" i="81"/>
  <c r="L108" i="81"/>
  <c r="L107" i="81"/>
  <c r="L103" i="81"/>
  <c r="L102" i="81"/>
  <c r="L100" i="81"/>
  <c r="L99" i="81"/>
  <c r="L98" i="81"/>
  <c r="L97" i="81"/>
  <c r="L96" i="81"/>
  <c r="L95" i="81"/>
  <c r="L94" i="81"/>
  <c r="L93" i="81"/>
  <c r="L92" i="81"/>
  <c r="L91" i="81"/>
  <c r="L90" i="81"/>
  <c r="L89" i="81"/>
  <c r="L88" i="81"/>
  <c r="L87" i="81"/>
  <c r="L86" i="81"/>
  <c r="L85" i="81"/>
  <c r="L84" i="81"/>
  <c r="L83" i="81"/>
  <c r="L82" i="81"/>
  <c r="L81" i="81"/>
  <c r="L80" i="81"/>
  <c r="L79" i="81"/>
  <c r="L78" i="81"/>
  <c r="L77" i="81"/>
  <c r="L76" i="81"/>
  <c r="L75" i="81"/>
  <c r="L74" i="81"/>
  <c r="L72" i="81"/>
  <c r="L71" i="81"/>
  <c r="L70" i="81"/>
  <c r="L68" i="81"/>
  <c r="L67" i="81"/>
  <c r="L66" i="81"/>
  <c r="L65" i="81"/>
  <c r="L64" i="81"/>
  <c r="L63" i="81"/>
  <c r="L61" i="81"/>
  <c r="L60" i="81"/>
  <c r="L59" i="81"/>
  <c r="L57" i="81"/>
  <c r="L56" i="81"/>
  <c r="L55" i="81"/>
  <c r="L54" i="81"/>
  <c r="L53" i="81"/>
  <c r="L52" i="81"/>
  <c r="L51" i="81"/>
  <c r="L50" i="81"/>
  <c r="L49" i="81"/>
  <c r="L48" i="81"/>
  <c r="L47" i="81"/>
  <c r="L46" i="81"/>
  <c r="L45" i="81"/>
  <c r="L44" i="81"/>
  <c r="L42" i="81"/>
  <c r="L41" i="81"/>
  <c r="L40" i="81"/>
  <c r="L37" i="81"/>
  <c r="L36" i="81"/>
  <c r="L35" i="81"/>
  <c r="L34" i="81"/>
  <c r="L33" i="81"/>
  <c r="L32" i="81"/>
  <c r="L31" i="81"/>
  <c r="L30" i="81"/>
  <c r="L29" i="81"/>
  <c r="L28" i="81"/>
  <c r="L27" i="81"/>
  <c r="L26" i="81"/>
  <c r="L25" i="81"/>
  <c r="L24" i="81"/>
  <c r="L23" i="81"/>
  <c r="L21" i="81"/>
  <c r="L20" i="81"/>
  <c r="L19" i="81"/>
  <c r="L18" i="81"/>
  <c r="L16" i="81"/>
  <c r="L15" i="81"/>
  <c r="L14" i="81"/>
  <c r="L11" i="81"/>
  <c r="L13" i="63" s="1"/>
  <c r="L10" i="81"/>
  <c r="L9" i="81"/>
  <c r="L8" i="81"/>
  <c r="L7" i="81"/>
  <c r="M119" i="81"/>
  <c r="M118" i="81"/>
  <c r="M117" i="81"/>
  <c r="M116" i="81"/>
  <c r="M115" i="81"/>
  <c r="M114" i="81"/>
  <c r="M113" i="81"/>
  <c r="M112" i="81"/>
  <c r="M110" i="81"/>
  <c r="M109" i="81"/>
  <c r="M108" i="81"/>
  <c r="M107" i="81"/>
  <c r="M103" i="81"/>
  <c r="M102" i="81"/>
  <c r="M100" i="81"/>
  <c r="M98" i="81"/>
  <c r="M97" i="81"/>
  <c r="M96" i="81"/>
  <c r="AL74" i="84" s="1"/>
  <c r="M95" i="81"/>
  <c r="M94" i="81"/>
  <c r="M93" i="81"/>
  <c r="M92" i="81"/>
  <c r="M91" i="81"/>
  <c r="M90" i="81"/>
  <c r="M89" i="81"/>
  <c r="M88" i="81"/>
  <c r="M87" i="81"/>
  <c r="M86" i="81"/>
  <c r="M85" i="81"/>
  <c r="M84" i="81"/>
  <c r="M83" i="81"/>
  <c r="M82" i="81"/>
  <c r="M81" i="81"/>
  <c r="M80" i="81"/>
  <c r="M79" i="81"/>
  <c r="M78" i="81"/>
  <c r="M77" i="81"/>
  <c r="M76" i="81"/>
  <c r="M75" i="81"/>
  <c r="M74" i="81"/>
  <c r="M72" i="81"/>
  <c r="M71" i="81"/>
  <c r="M70" i="81"/>
  <c r="M68" i="81"/>
  <c r="M67" i="81"/>
  <c r="M66" i="81"/>
  <c r="M65" i="81"/>
  <c r="M64" i="81"/>
  <c r="M63" i="81"/>
  <c r="M61" i="81"/>
  <c r="M60" i="81"/>
  <c r="M59" i="81"/>
  <c r="M57" i="81"/>
  <c r="M56" i="81"/>
  <c r="M55" i="81"/>
  <c r="M54" i="81"/>
  <c r="M53" i="81"/>
  <c r="M52" i="81"/>
  <c r="M51" i="81"/>
  <c r="M50" i="81"/>
  <c r="M49" i="81"/>
  <c r="M48" i="81"/>
  <c r="M47" i="81"/>
  <c r="M46" i="81"/>
  <c r="M45" i="81"/>
  <c r="M44" i="81"/>
  <c r="M42" i="81"/>
  <c r="M41" i="81"/>
  <c r="M40" i="81"/>
  <c r="M37" i="81"/>
  <c r="M35" i="81"/>
  <c r="M34" i="81"/>
  <c r="M33" i="81"/>
  <c r="M32" i="81"/>
  <c r="M31" i="81"/>
  <c r="M30" i="81"/>
  <c r="M29" i="81"/>
  <c r="M28" i="81"/>
  <c r="M27" i="81"/>
  <c r="M26" i="81"/>
  <c r="M25" i="81"/>
  <c r="M24" i="81"/>
  <c r="M23" i="81"/>
  <c r="M21" i="81"/>
  <c r="M20" i="81"/>
  <c r="M19" i="81"/>
  <c r="M15" i="81"/>
  <c r="M14" i="81"/>
  <c r="M10" i="81"/>
  <c r="M9" i="81"/>
  <c r="M8" i="81"/>
  <c r="M7" i="81"/>
  <c r="D119" i="81"/>
  <c r="D118" i="81"/>
  <c r="D117" i="81"/>
  <c r="D116" i="81"/>
  <c r="D115" i="81"/>
  <c r="D114" i="81"/>
  <c r="D113" i="81"/>
  <c r="D112" i="81"/>
  <c r="D110" i="81"/>
  <c r="D109" i="81"/>
  <c r="D108" i="81"/>
  <c r="D107" i="81"/>
  <c r="D103" i="81"/>
  <c r="D102" i="81"/>
  <c r="D100" i="81"/>
  <c r="D99" i="81"/>
  <c r="D98" i="81"/>
  <c r="D97" i="81"/>
  <c r="D96" i="81"/>
  <c r="D95" i="81"/>
  <c r="D94" i="81"/>
  <c r="D93" i="81"/>
  <c r="D92" i="81"/>
  <c r="D91" i="81"/>
  <c r="D90" i="81"/>
  <c r="D89" i="81"/>
  <c r="D88" i="81"/>
  <c r="D87" i="81"/>
  <c r="D86" i="81"/>
  <c r="D85" i="81"/>
  <c r="D84" i="81"/>
  <c r="D83" i="81"/>
  <c r="D82" i="81"/>
  <c r="D81" i="81"/>
  <c r="D80" i="81"/>
  <c r="D79" i="81"/>
  <c r="D78" i="81"/>
  <c r="D77" i="81"/>
  <c r="D76" i="81"/>
  <c r="D75" i="81"/>
  <c r="D74" i="81"/>
  <c r="D72" i="81"/>
  <c r="D71" i="81"/>
  <c r="D70" i="81"/>
  <c r="D68" i="81"/>
  <c r="D67" i="81"/>
  <c r="D66" i="81"/>
  <c r="D65" i="81"/>
  <c r="D64" i="81"/>
  <c r="D63" i="81"/>
  <c r="D61" i="81"/>
  <c r="D60" i="81"/>
  <c r="D59" i="81"/>
  <c r="D51" i="81"/>
  <c r="D57" i="81"/>
  <c r="D56" i="81"/>
  <c r="D55" i="81"/>
  <c r="D54" i="81"/>
  <c r="D53" i="81"/>
  <c r="D52" i="81"/>
  <c r="D50" i="81"/>
  <c r="D49" i="81"/>
  <c r="D48" i="81"/>
  <c r="D47" i="81"/>
  <c r="D46" i="81"/>
  <c r="D45" i="81"/>
  <c r="D44" i="81"/>
  <c r="D43" i="81"/>
  <c r="D42" i="81"/>
  <c r="D41" i="81"/>
  <c r="D40" i="81"/>
  <c r="D37" i="81"/>
  <c r="D36" i="81"/>
  <c r="D35" i="81"/>
  <c r="D34" i="81"/>
  <c r="D33" i="81"/>
  <c r="D32" i="81"/>
  <c r="D31" i="81"/>
  <c r="D30" i="81"/>
  <c r="D29" i="81"/>
  <c r="D28" i="81"/>
  <c r="D27" i="81"/>
  <c r="D26" i="81"/>
  <c r="D25" i="81"/>
  <c r="D24" i="81"/>
  <c r="D23" i="81"/>
  <c r="D21" i="81"/>
  <c r="D20" i="81"/>
  <c r="D19" i="81"/>
  <c r="D18" i="81"/>
  <c r="D16" i="81"/>
  <c r="D15" i="81"/>
  <c r="D14" i="81"/>
  <c r="D11" i="81"/>
  <c r="D10" i="81"/>
  <c r="D9" i="81"/>
  <c r="D8" i="81"/>
  <c r="D7" i="81"/>
  <c r="A2" i="81"/>
  <c r="N106" i="81" l="1"/>
  <c r="N105" i="81"/>
  <c r="M16" i="81"/>
  <c r="M36" i="81"/>
  <c r="N33" i="81"/>
  <c r="N27" i="81"/>
  <c r="N25" i="81"/>
  <c r="N18" i="81"/>
  <c r="N35" i="81"/>
  <c r="N44" i="81"/>
  <c r="N52" i="81"/>
  <c r="N15" i="81"/>
  <c r="N46" i="81"/>
  <c r="N47" i="81"/>
  <c r="N54" i="81"/>
  <c r="N64" i="81"/>
  <c r="N55" i="81"/>
  <c r="N65" i="81"/>
  <c r="N74" i="81"/>
  <c r="N7" i="81"/>
  <c r="N81" i="81"/>
  <c r="N89" i="81"/>
  <c r="N107" i="81"/>
  <c r="N116" i="81"/>
  <c r="N8" i="81"/>
  <c r="N82" i="81"/>
  <c r="N90" i="81"/>
  <c r="N108" i="81"/>
  <c r="N117" i="81"/>
  <c r="N9" i="81"/>
  <c r="N10" i="81"/>
  <c r="N21" i="81"/>
  <c r="N30" i="81"/>
  <c r="N40" i="81"/>
  <c r="N49" i="81"/>
  <c r="N57" i="81"/>
  <c r="N61" i="81"/>
  <c r="N71" i="81"/>
  <c r="N79" i="81"/>
  <c r="N87" i="81"/>
  <c r="N95" i="81"/>
  <c r="N102" i="81"/>
  <c r="N114" i="81"/>
  <c r="AB16" i="83"/>
  <c r="AC16" i="83" s="1"/>
  <c r="S16" i="83"/>
  <c r="X18" i="83"/>
  <c r="N26" i="81"/>
  <c r="N45" i="81"/>
  <c r="N53" i="81"/>
  <c r="N63" i="81"/>
  <c r="N72" i="81"/>
  <c r="N80" i="81"/>
  <c r="N88" i="81"/>
  <c r="N96" i="81"/>
  <c r="N103" i="81"/>
  <c r="N115" i="81"/>
  <c r="N19" i="81"/>
  <c r="N20" i="81"/>
  <c r="N29" i="81"/>
  <c r="N37" i="81"/>
  <c r="N48" i="81"/>
  <c r="N56" i="81"/>
  <c r="N66" i="81"/>
  <c r="N75" i="81"/>
  <c r="N83" i="81"/>
  <c r="N91" i="81"/>
  <c r="N97" i="81"/>
  <c r="N109" i="81"/>
  <c r="N118" i="81"/>
  <c r="N67" i="81"/>
  <c r="N76" i="81"/>
  <c r="N84" i="81"/>
  <c r="N92" i="81"/>
  <c r="N98" i="81"/>
  <c r="N110" i="81"/>
  <c r="N41" i="81"/>
  <c r="N50" i="81"/>
  <c r="N59" i="81"/>
  <c r="N68" i="81"/>
  <c r="N77" i="81"/>
  <c r="N85" i="81"/>
  <c r="N93" i="81"/>
  <c r="N99" i="81"/>
  <c r="N112" i="81"/>
  <c r="N14" i="81"/>
  <c r="N24" i="81"/>
  <c r="N32" i="81"/>
  <c r="N42" i="81"/>
  <c r="N51" i="81"/>
  <c r="N60" i="81"/>
  <c r="N70" i="81"/>
  <c r="N78" i="81"/>
  <c r="N86" i="81"/>
  <c r="N94" i="81"/>
  <c r="N100" i="81"/>
  <c r="N113" i="81"/>
  <c r="N34" i="81"/>
  <c r="N119" i="81"/>
  <c r="N28" i="81"/>
  <c r="N23" i="81"/>
  <c r="N31" i="81"/>
  <c r="N36" i="81" l="1"/>
  <c r="N16" i="81"/>
  <c r="AD18" i="83"/>
  <c r="AE18" i="83" s="1"/>
  <c r="Z18" i="83"/>
  <c r="AD16" i="83"/>
  <c r="AE16" i="83" s="1"/>
  <c r="Z16" i="83"/>
  <c r="AB18" i="83"/>
  <c r="AC18" i="83" s="1"/>
  <c r="C32" i="86" l="1"/>
  <c r="C35" i="86" s="1"/>
  <c r="C26" i="86"/>
  <c r="A1" i="72"/>
  <c r="A1" i="68"/>
  <c r="K7" i="68"/>
  <c r="K8" i="68"/>
  <c r="K9" i="68"/>
  <c r="K11" i="68"/>
  <c r="K12" i="68"/>
  <c r="K13" i="68"/>
  <c r="K14" i="68"/>
  <c r="K15" i="68"/>
  <c r="K16" i="68"/>
  <c r="K17" i="68"/>
  <c r="K24" i="68"/>
  <c r="K27" i="68"/>
  <c r="K28" i="68"/>
  <c r="K6" i="68"/>
  <c r="H7" i="68"/>
  <c r="H8" i="68"/>
  <c r="H9" i="68"/>
  <c r="H11" i="68"/>
  <c r="H12" i="68"/>
  <c r="H13" i="68"/>
  <c r="H14" i="68"/>
  <c r="H15" i="68"/>
  <c r="H16" i="68"/>
  <c r="H17" i="68"/>
  <c r="H24" i="68"/>
  <c r="H27" i="68"/>
  <c r="H28" i="68"/>
  <c r="H6" i="68"/>
  <c r="D7" i="68"/>
  <c r="D8" i="68"/>
  <c r="D9" i="68"/>
  <c r="D11" i="68"/>
  <c r="D12" i="68"/>
  <c r="D19" i="68" s="1"/>
  <c r="D13" i="68"/>
  <c r="D20" i="68" s="1"/>
  <c r="D14" i="68"/>
  <c r="D21" i="68" s="1"/>
  <c r="D15" i="68"/>
  <c r="D22" i="68" s="1"/>
  <c r="D16" i="68"/>
  <c r="D17" i="68"/>
  <c r="D23" i="68"/>
  <c r="D24" i="68"/>
  <c r="D27" i="68"/>
  <c r="D28" i="68"/>
  <c r="D6" i="68"/>
  <c r="L9" i="68" l="1"/>
  <c r="L6" i="68"/>
  <c r="L7" i="68" l="1"/>
  <c r="L8" i="68"/>
  <c r="M19" i="68" s="1"/>
  <c r="L11" i="68"/>
  <c r="L12" i="68"/>
  <c r="L13" i="68"/>
  <c r="L20" i="68" s="1"/>
  <c r="M20" i="68" s="1"/>
  <c r="L14" i="68"/>
  <c r="L21" i="68" s="1"/>
  <c r="M21" i="68" s="1"/>
  <c r="L15" i="68"/>
  <c r="L16" i="68"/>
  <c r="L17" i="68"/>
  <c r="L23" i="68"/>
  <c r="L24" i="68"/>
  <c r="L27" i="68"/>
  <c r="L28" i="68"/>
  <c r="J25" i="68"/>
  <c r="K25" i="68" s="1"/>
  <c r="J10" i="68"/>
  <c r="M16" i="68" l="1"/>
  <c r="M15" i="68"/>
  <c r="M28" i="68"/>
  <c r="M27" i="68"/>
  <c r="M24" i="68"/>
  <c r="M23" i="68"/>
  <c r="Z8" i="85"/>
  <c r="Z18" i="85"/>
  <c r="Z21" i="85"/>
  <c r="Z13" i="85"/>
  <c r="Z20" i="85"/>
  <c r="Z7" i="85"/>
  <c r="Z11" i="85"/>
  <c r="Z16" i="85"/>
  <c r="Z10" i="85"/>
  <c r="Z19" i="85"/>
  <c r="Z17" i="85"/>
  <c r="Z15" i="85"/>
  <c r="Z14" i="85"/>
  <c r="Z6" i="85"/>
  <c r="Z9" i="85"/>
  <c r="Z22" i="85"/>
  <c r="M8" i="68"/>
  <c r="M9" i="68"/>
  <c r="M6" i="68"/>
  <c r="J18" i="68"/>
  <c r="J22" i="68" s="1"/>
  <c r="K22" i="68" s="1"/>
  <c r="K10" i="68"/>
  <c r="M17" i="68"/>
  <c r="M7" i="68"/>
  <c r="M14" i="68"/>
  <c r="M13" i="68"/>
  <c r="M12" i="68"/>
  <c r="M11" i="68"/>
  <c r="K18" i="68" l="1"/>
  <c r="J26" i="68"/>
  <c r="J29" i="68" s="1"/>
  <c r="K29" i="68" s="1"/>
  <c r="K26" i="68" l="1"/>
  <c r="I10" i="68"/>
  <c r="I18" i="68" s="1"/>
  <c r="I22" i="68" s="1"/>
  <c r="G10" i="68"/>
  <c r="F10" i="68"/>
  <c r="F18" i="68" s="1"/>
  <c r="F22" i="68" s="1"/>
  <c r="E10" i="68"/>
  <c r="E18" i="68" s="1"/>
  <c r="E22" i="68" s="1"/>
  <c r="C10" i="68"/>
  <c r="I25" i="68"/>
  <c r="G25" i="68"/>
  <c r="F25" i="68"/>
  <c r="E25" i="68"/>
  <c r="D25" i="68"/>
  <c r="R35" i="72"/>
  <c r="Q35" i="72"/>
  <c r="P35" i="72"/>
  <c r="O35" i="72"/>
  <c r="M35" i="72"/>
  <c r="N35" i="72" s="1"/>
  <c r="L35" i="72"/>
  <c r="K35" i="72"/>
  <c r="J35" i="72"/>
  <c r="I35" i="72"/>
  <c r="H35" i="72"/>
  <c r="G35" i="72"/>
  <c r="E35" i="72"/>
  <c r="F35" i="72" s="1"/>
  <c r="D35" i="72"/>
  <c r="C35" i="72"/>
  <c r="R34" i="72"/>
  <c r="Q34" i="72"/>
  <c r="N34" i="72"/>
  <c r="M34" i="72"/>
  <c r="J34" i="72"/>
  <c r="I34" i="72"/>
  <c r="F34" i="72"/>
  <c r="E34" i="72"/>
  <c r="R33" i="72"/>
  <c r="Q33" i="72"/>
  <c r="N33" i="72"/>
  <c r="M33" i="72"/>
  <c r="J33" i="72"/>
  <c r="I33" i="72"/>
  <c r="F33" i="72"/>
  <c r="E33" i="72"/>
  <c r="R32" i="72"/>
  <c r="Q32" i="72"/>
  <c r="N32" i="72"/>
  <c r="M32" i="72"/>
  <c r="J32" i="72"/>
  <c r="I32" i="72"/>
  <c r="F32" i="72"/>
  <c r="E32" i="72"/>
  <c r="R31" i="72"/>
  <c r="Q31" i="72"/>
  <c r="N31" i="72"/>
  <c r="M31" i="72"/>
  <c r="J31" i="72"/>
  <c r="I31" i="72"/>
  <c r="F31" i="72"/>
  <c r="E31" i="72"/>
  <c r="R30" i="72"/>
  <c r="Q30" i="72"/>
  <c r="N30" i="72"/>
  <c r="M30" i="72"/>
  <c r="J30" i="72"/>
  <c r="I30" i="72"/>
  <c r="F30" i="72"/>
  <c r="E30" i="72"/>
  <c r="R29" i="72"/>
  <c r="Q29" i="72"/>
  <c r="N29" i="72"/>
  <c r="M29" i="72"/>
  <c r="J29" i="72"/>
  <c r="I29" i="72"/>
  <c r="F29" i="72"/>
  <c r="E29" i="72"/>
  <c r="R28" i="72"/>
  <c r="Q28" i="72"/>
  <c r="N28" i="72"/>
  <c r="M28" i="72"/>
  <c r="J28" i="72"/>
  <c r="I28" i="72"/>
  <c r="F28" i="72"/>
  <c r="E28" i="72"/>
  <c r="R27" i="72"/>
  <c r="Q27" i="72"/>
  <c r="N27" i="72"/>
  <c r="M27" i="72"/>
  <c r="J27" i="72"/>
  <c r="I27" i="72"/>
  <c r="F27" i="72"/>
  <c r="E27" i="72"/>
  <c r="R26" i="72"/>
  <c r="Q26" i="72"/>
  <c r="N26" i="72"/>
  <c r="M26" i="72"/>
  <c r="J26" i="72"/>
  <c r="I26" i="72"/>
  <c r="F26" i="72"/>
  <c r="E26" i="72"/>
  <c r="R25" i="72"/>
  <c r="Q25" i="72"/>
  <c r="N25" i="72"/>
  <c r="M25" i="72"/>
  <c r="J25" i="72"/>
  <c r="I25" i="72"/>
  <c r="F25" i="72"/>
  <c r="E25" i="72"/>
  <c r="R24" i="72"/>
  <c r="Q24" i="72"/>
  <c r="N24" i="72"/>
  <c r="M24" i="72"/>
  <c r="J24" i="72"/>
  <c r="I24" i="72"/>
  <c r="F24" i="72"/>
  <c r="E24" i="72"/>
  <c r="R23" i="72"/>
  <c r="Q23" i="72"/>
  <c r="N23" i="72"/>
  <c r="M23" i="72"/>
  <c r="J23" i="72"/>
  <c r="I23" i="72"/>
  <c r="F23" i="72"/>
  <c r="E23" i="72"/>
  <c r="R22" i="72"/>
  <c r="Q22" i="72"/>
  <c r="N22" i="72"/>
  <c r="M22" i="72"/>
  <c r="J22" i="72"/>
  <c r="I22" i="72"/>
  <c r="F22" i="72"/>
  <c r="E22" i="72"/>
  <c r="R21" i="72"/>
  <c r="Q21" i="72"/>
  <c r="N21" i="72"/>
  <c r="M21" i="72"/>
  <c r="J21" i="72"/>
  <c r="I21" i="72"/>
  <c r="F21" i="72"/>
  <c r="E21" i="72"/>
  <c r="R20" i="72"/>
  <c r="Q20" i="72"/>
  <c r="N20" i="72"/>
  <c r="M20" i="72"/>
  <c r="J20" i="72"/>
  <c r="I20" i="72"/>
  <c r="F20" i="72"/>
  <c r="E20" i="72"/>
  <c r="R19" i="72"/>
  <c r="Q19" i="72"/>
  <c r="N19" i="72"/>
  <c r="M19" i="72"/>
  <c r="J19" i="72"/>
  <c r="I19" i="72"/>
  <c r="F19" i="72"/>
  <c r="E19" i="72"/>
  <c r="R18" i="72"/>
  <c r="Q18" i="72"/>
  <c r="N18" i="72"/>
  <c r="M18" i="72"/>
  <c r="J18" i="72"/>
  <c r="I18" i="72"/>
  <c r="F18" i="72"/>
  <c r="E18" i="72"/>
  <c r="R17" i="72"/>
  <c r="Q17" i="72"/>
  <c r="N17" i="72"/>
  <c r="M17" i="72"/>
  <c r="J17" i="72"/>
  <c r="I17" i="72"/>
  <c r="F17" i="72"/>
  <c r="E17" i="72"/>
  <c r="R16" i="72"/>
  <c r="Q16" i="72"/>
  <c r="N16" i="72"/>
  <c r="M16" i="72"/>
  <c r="J16" i="72"/>
  <c r="I16" i="72"/>
  <c r="F16" i="72"/>
  <c r="E16" i="72"/>
  <c r="R15" i="72"/>
  <c r="Q15" i="72"/>
  <c r="N15" i="72"/>
  <c r="M15" i="72"/>
  <c r="J15" i="72"/>
  <c r="I15" i="72"/>
  <c r="F15" i="72"/>
  <c r="E15" i="72"/>
  <c r="R14" i="72"/>
  <c r="Q14" i="72"/>
  <c r="N14" i="72"/>
  <c r="M14" i="72"/>
  <c r="J14" i="72"/>
  <c r="I14" i="72"/>
  <c r="F14" i="72"/>
  <c r="E14" i="72"/>
  <c r="R13" i="72"/>
  <c r="Q13" i="72"/>
  <c r="N13" i="72"/>
  <c r="M13" i="72"/>
  <c r="J13" i="72"/>
  <c r="I13" i="72"/>
  <c r="F13" i="72"/>
  <c r="E13" i="72"/>
  <c r="R12" i="72"/>
  <c r="Q12" i="72"/>
  <c r="N12" i="72"/>
  <c r="M12" i="72"/>
  <c r="J12" i="72"/>
  <c r="I12" i="72"/>
  <c r="F12" i="72"/>
  <c r="E12" i="72"/>
  <c r="R11" i="72"/>
  <c r="Q11" i="72"/>
  <c r="N11" i="72"/>
  <c r="M11" i="72"/>
  <c r="J11" i="72"/>
  <c r="I11" i="72"/>
  <c r="F11" i="72"/>
  <c r="E11" i="72"/>
  <c r="R10" i="72"/>
  <c r="Q10" i="72"/>
  <c r="N10" i="72"/>
  <c r="M10" i="72"/>
  <c r="J10" i="72"/>
  <c r="I10" i="72"/>
  <c r="F10" i="72"/>
  <c r="E10" i="72"/>
  <c r="R9" i="72"/>
  <c r="Q9" i="72"/>
  <c r="N9" i="72"/>
  <c r="M9" i="72"/>
  <c r="J9" i="72"/>
  <c r="I9" i="72"/>
  <c r="F9" i="72"/>
  <c r="E9" i="72"/>
  <c r="R8" i="72"/>
  <c r="Q8" i="72"/>
  <c r="N8" i="72"/>
  <c r="M8" i="72"/>
  <c r="J8" i="72"/>
  <c r="I8" i="72"/>
  <c r="F8" i="72"/>
  <c r="E8" i="72"/>
  <c r="R7" i="72"/>
  <c r="Q7" i="72"/>
  <c r="N7" i="72"/>
  <c r="M7" i="72"/>
  <c r="J7" i="72"/>
  <c r="I7" i="72"/>
  <c r="F7" i="72"/>
  <c r="E7" i="72"/>
  <c r="C18" i="68" l="1"/>
  <c r="C22" i="68" s="1"/>
  <c r="D10" i="68"/>
  <c r="H25" i="68"/>
  <c r="H10" i="68"/>
  <c r="L25" i="68"/>
  <c r="G18" i="68"/>
  <c r="G22" i="68" s="1"/>
  <c r="L10" i="68"/>
  <c r="I26" i="68"/>
  <c r="I29" i="68" s="1"/>
  <c r="E26" i="68"/>
  <c r="E29" i="68" s="1"/>
  <c r="F26" i="68"/>
  <c r="F29" i="68" s="1"/>
  <c r="A1" i="63"/>
  <c r="H22" i="68" l="1"/>
  <c r="C26" i="68"/>
  <c r="D18" i="68"/>
  <c r="C29" i="68"/>
  <c r="D29" i="68" s="1"/>
  <c r="M25" i="68"/>
  <c r="L18" i="68"/>
  <c r="H18" i="68"/>
  <c r="M10" i="68"/>
  <c r="G26" i="68"/>
  <c r="M18" i="68" l="1"/>
  <c r="L22" i="68"/>
  <c r="M22" i="68" s="1"/>
  <c r="D26" i="68"/>
  <c r="G29" i="68"/>
  <c r="H26" i="68"/>
  <c r="L26" i="68"/>
  <c r="M26" i="68" l="1"/>
  <c r="L29" i="68"/>
  <c r="H29" i="68"/>
  <c r="M29" i="68" l="1"/>
  <c r="V40" i="1"/>
  <c r="S40" i="1"/>
  <c r="G40" i="1" s="1"/>
  <c r="V33" i="1"/>
  <c r="S33" i="1"/>
  <c r="G33" i="1" s="1"/>
  <c r="S24" i="1"/>
  <c r="G24" i="1" s="1"/>
  <c r="V24" i="1"/>
  <c r="S13" i="1"/>
  <c r="G13" i="1" s="1"/>
  <c r="V13" i="1"/>
  <c r="R13" i="1"/>
  <c r="F13" i="1" s="1"/>
  <c r="R24" i="1"/>
  <c r="F24" i="1" s="1"/>
  <c r="R33" i="1"/>
  <c r="F33" i="1" s="1"/>
  <c r="R40" i="1"/>
  <c r="F40" i="1" s="1"/>
  <c r="J33" i="1" l="1"/>
  <c r="J24" i="1"/>
  <c r="J40" i="1"/>
  <c r="J13" i="1"/>
  <c r="S25" i="1"/>
  <c r="R25" i="1"/>
  <c r="V41" i="1"/>
  <c r="S41" i="1"/>
  <c r="G41" i="1" s="1"/>
  <c r="V25" i="1"/>
  <c r="R41" i="1"/>
  <c r="F41" i="1" s="1"/>
  <c r="F25" i="1" l="1"/>
  <c r="G25" i="1"/>
  <c r="J41" i="1"/>
  <c r="J25" i="1"/>
  <c r="S43" i="1"/>
  <c r="G43" i="1" s="1"/>
  <c r="R43" i="1"/>
  <c r="F43" i="1" s="1"/>
  <c r="V43" i="1"/>
  <c r="S46" i="1" l="1"/>
  <c r="R46" i="1"/>
  <c r="J43" i="1"/>
  <c r="J46" i="1" s="1"/>
  <c r="C18" i="44" l="1"/>
  <c r="AC17" i="35" l="1"/>
  <c r="I17" i="35" s="1"/>
  <c r="AK18" i="35"/>
  <c r="Q18" i="35" s="1"/>
  <c r="AK19" i="35" l="1"/>
  <c r="Q19" i="35" s="1"/>
  <c r="AK11" i="35" l="1"/>
  <c r="Q11" i="35" l="1"/>
  <c r="AK21" i="35"/>
  <c r="Q21" i="35" s="1"/>
  <c r="AK9" i="35"/>
  <c r="Q9" i="35" s="1"/>
  <c r="E5" i="86"/>
  <c r="J5" i="86"/>
  <c r="K5" i="86"/>
  <c r="G5" i="86"/>
  <c r="H5" i="86"/>
  <c r="I5" i="86"/>
  <c r="C5" i="86"/>
  <c r="U27" i="144" l="1"/>
  <c r="U33" i="144" s="1"/>
  <c r="U34" i="144" s="1"/>
  <c r="E18" i="44"/>
  <c r="E22" i="44" s="1"/>
  <c r="AK6" i="35" l="1"/>
  <c r="Q6" i="35" s="1"/>
  <c r="D18" i="44"/>
  <c r="AM6" i="35" l="1"/>
  <c r="E16" i="44"/>
  <c r="E20" i="44" s="1"/>
  <c r="L19" i="86"/>
  <c r="N53" i="38"/>
  <c r="F53" i="38" s="1"/>
  <c r="N38" i="38"/>
  <c r="F38" i="38" s="1"/>
  <c r="N26" i="38"/>
  <c r="F26" i="38" s="1"/>
  <c r="S6" i="35" l="1"/>
  <c r="L25" i="86"/>
  <c r="J19" i="86" l="1"/>
  <c r="J23" i="86" s="1"/>
  <c r="F19" i="86" l="1"/>
  <c r="F20" i="86" l="1"/>
  <c r="F23" i="86" s="1"/>
  <c r="G19" i="86"/>
  <c r="G23" i="86" s="1"/>
  <c r="H19" i="86" l="1"/>
  <c r="H23" i="86" s="1"/>
  <c r="E19" i="86" l="1"/>
  <c r="E23" i="86" s="1"/>
  <c r="K19" i="86" l="1"/>
  <c r="K23" i="86" s="1"/>
  <c r="I19" i="86" l="1"/>
  <c r="I23" i="86" s="1"/>
  <c r="AK10" i="35" l="1"/>
  <c r="Q10" i="35" s="1"/>
  <c r="AK7" i="35" l="1"/>
  <c r="Q7" i="35" s="1"/>
  <c r="V46" i="1"/>
  <c r="E78" i="51"/>
  <c r="D78" i="51"/>
  <c r="C78" i="51"/>
  <c r="A1" i="51"/>
  <c r="E17" i="44" l="1"/>
  <c r="F78" i="51"/>
  <c r="C19" i="86" l="1"/>
  <c r="M19" i="86" l="1"/>
  <c r="C23" i="86"/>
  <c r="L20" i="86" l="1"/>
  <c r="P34" i="27"/>
  <c r="O34" i="27"/>
  <c r="N34" i="27"/>
  <c r="M34" i="27"/>
  <c r="L34" i="27"/>
  <c r="Q34" i="27"/>
  <c r="P42" i="27"/>
  <c r="O42" i="27"/>
  <c r="N42" i="27"/>
  <c r="M42" i="27"/>
  <c r="L42" i="27"/>
  <c r="Q42" i="27"/>
  <c r="K37" i="27"/>
  <c r="K41" i="27"/>
  <c r="K40" i="27"/>
  <c r="K39" i="27"/>
  <c r="K38" i="27"/>
  <c r="P32" i="27"/>
  <c r="O32" i="27"/>
  <c r="N32" i="27"/>
  <c r="M32" i="27"/>
  <c r="L32" i="27"/>
  <c r="P31" i="27"/>
  <c r="O31" i="27"/>
  <c r="N31" i="27"/>
  <c r="M31" i="27"/>
  <c r="L31" i="27"/>
  <c r="P30" i="27"/>
  <c r="O30" i="27"/>
  <c r="N30" i="27"/>
  <c r="M30" i="27"/>
  <c r="L30" i="27"/>
  <c r="K32" i="27"/>
  <c r="K31" i="27"/>
  <c r="K30" i="27"/>
  <c r="P26" i="27"/>
  <c r="O26" i="27"/>
  <c r="N26" i="27"/>
  <c r="M26" i="27"/>
  <c r="L26" i="27"/>
  <c r="P25" i="27"/>
  <c r="O25" i="27"/>
  <c r="N25" i="27"/>
  <c r="M25" i="27"/>
  <c r="L25" i="27"/>
  <c r="P24" i="27"/>
  <c r="O24" i="27"/>
  <c r="N24" i="27"/>
  <c r="M24" i="27"/>
  <c r="L24" i="27"/>
  <c r="K26" i="27"/>
  <c r="K25" i="27"/>
  <c r="K24" i="27"/>
  <c r="L23" i="86" l="1"/>
  <c r="M20" i="86"/>
  <c r="M23" i="86" s="1"/>
  <c r="P27" i="27"/>
  <c r="P33" i="27"/>
  <c r="N33" i="27"/>
  <c r="O27" i="27"/>
  <c r="L27" i="27"/>
  <c r="M27" i="27"/>
  <c r="L33" i="27"/>
  <c r="N27" i="27"/>
  <c r="M33" i="27"/>
  <c r="O33" i="27"/>
  <c r="AM22" i="35" l="1"/>
  <c r="S22" i="35" s="1"/>
  <c r="AM21" i="35"/>
  <c r="S21" i="35" s="1"/>
  <c r="AM19" i="35"/>
  <c r="S19" i="35" s="1"/>
  <c r="AM18" i="35"/>
  <c r="S18" i="35" s="1"/>
  <c r="AM16" i="35"/>
  <c r="S16" i="35" s="1"/>
  <c r="AM11" i="35"/>
  <c r="AM10" i="35"/>
  <c r="S10" i="35" s="1"/>
  <c r="AM9" i="35"/>
  <c r="S9" i="35" s="1"/>
  <c r="AM7" i="35"/>
  <c r="S7" i="35" s="1"/>
  <c r="G19" i="45"/>
  <c r="E19" i="45"/>
  <c r="C19" i="45"/>
  <c r="G6" i="45"/>
  <c r="E6" i="45"/>
  <c r="C6" i="45"/>
  <c r="A1" i="45"/>
  <c r="H16" i="45"/>
  <c r="G16" i="45"/>
  <c r="H15" i="45" s="1"/>
  <c r="F16" i="45"/>
  <c r="E16" i="45"/>
  <c r="C16" i="45"/>
  <c r="F15" i="45"/>
  <c r="H14" i="45"/>
  <c r="F14" i="45"/>
  <c r="D14" i="45"/>
  <c r="F13" i="45"/>
  <c r="H12" i="45"/>
  <c r="F12" i="45"/>
  <c r="D12" i="45"/>
  <c r="F11" i="45"/>
  <c r="H10" i="45"/>
  <c r="F10" i="45"/>
  <c r="D10" i="45"/>
  <c r="H9" i="45"/>
  <c r="F9" i="45"/>
  <c r="H8" i="45"/>
  <c r="F8" i="45"/>
  <c r="D8" i="45"/>
  <c r="I7" i="45"/>
  <c r="H7" i="45"/>
  <c r="F7" i="45"/>
  <c r="D13" i="44"/>
  <c r="C13" i="44"/>
  <c r="D12" i="44"/>
  <c r="C12" i="44"/>
  <c r="D9" i="44"/>
  <c r="D22" i="44" s="1"/>
  <c r="C9" i="44"/>
  <c r="D8" i="44"/>
  <c r="E21" i="44" s="1"/>
  <c r="E23" i="44" s="1"/>
  <c r="C8" i="44"/>
  <c r="C21" i="44" s="1"/>
  <c r="D7" i="44"/>
  <c r="C7" i="44"/>
  <c r="D5" i="44"/>
  <c r="C5" i="44"/>
  <c r="A1" i="44"/>
  <c r="F7" i="44"/>
  <c r="S11" i="35" l="1"/>
  <c r="D14" i="44"/>
  <c r="C14" i="44"/>
  <c r="C10" i="44"/>
  <c r="C20" i="44"/>
  <c r="D20" i="44"/>
  <c r="D16" i="45"/>
  <c r="I8" i="45"/>
  <c r="D7" i="45"/>
  <c r="D9" i="45"/>
  <c r="D11" i="45"/>
  <c r="D13" i="45"/>
  <c r="D15" i="45"/>
  <c r="H11" i="45"/>
  <c r="H13" i="45"/>
  <c r="D21" i="44"/>
  <c r="F8" i="44"/>
  <c r="F9" i="44" s="1"/>
  <c r="D10" i="44"/>
  <c r="D23" i="44" l="1"/>
  <c r="I9" i="45"/>
  <c r="F12" i="44"/>
  <c r="F13" i="44" l="1"/>
  <c r="F20" i="44" s="1"/>
  <c r="F21" i="44" s="1"/>
  <c r="F22" i="44" s="1"/>
  <c r="I10" i="45"/>
  <c r="I11" i="45"/>
  <c r="I12" i="45" l="1"/>
  <c r="I13" i="45" s="1"/>
  <c r="I14" i="45" l="1"/>
  <c r="I15" i="45" s="1"/>
  <c r="AN22" i="35" l="1"/>
  <c r="T22" i="35" s="1"/>
  <c r="AL22" i="35"/>
  <c r="R22" i="35" s="1"/>
  <c r="AN21" i="35"/>
  <c r="T21" i="35" s="1"/>
  <c r="AL21" i="35"/>
  <c r="R21" i="35" s="1"/>
  <c r="AN19" i="35"/>
  <c r="T19" i="35" s="1"/>
  <c r="AL19" i="35"/>
  <c r="R19" i="35" s="1"/>
  <c r="AN18" i="35"/>
  <c r="T18" i="35" s="1"/>
  <c r="AL18" i="35"/>
  <c r="R18" i="35" s="1"/>
  <c r="AN16" i="35"/>
  <c r="T16" i="35" s="1"/>
  <c r="AL16" i="35"/>
  <c r="R16" i="35" s="1"/>
  <c r="AN11" i="35"/>
  <c r="T11" i="35" s="1"/>
  <c r="AL11" i="35"/>
  <c r="R11" i="35" s="1"/>
  <c r="AN10" i="35"/>
  <c r="T10" i="35" s="1"/>
  <c r="AL10" i="35"/>
  <c r="R10" i="35" s="1"/>
  <c r="AN9" i="35"/>
  <c r="T9" i="35" s="1"/>
  <c r="AL9" i="35"/>
  <c r="R9" i="35" s="1"/>
  <c r="AM8" i="35"/>
  <c r="S8" i="35" s="1"/>
  <c r="AK8" i="35"/>
  <c r="Q8" i="35" s="1"/>
  <c r="AN7" i="35"/>
  <c r="T7" i="35" s="1"/>
  <c r="AL7" i="35"/>
  <c r="R7" i="35" s="1"/>
  <c r="AN6" i="35"/>
  <c r="T6" i="35" s="1"/>
  <c r="AL6" i="35"/>
  <c r="R6" i="35" s="1"/>
  <c r="AH6" i="35"/>
  <c r="N6" i="35" s="1"/>
  <c r="AH7" i="35"/>
  <c r="N7" i="35" s="1"/>
  <c r="AH8" i="35"/>
  <c r="N8" i="35" s="1"/>
  <c r="AH9" i="35"/>
  <c r="N9" i="35" s="1"/>
  <c r="AH10" i="35"/>
  <c r="N10" i="35" s="1"/>
  <c r="AH11" i="35"/>
  <c r="N11" i="35" s="1"/>
  <c r="AH16" i="35"/>
  <c r="N16" i="35" s="1"/>
  <c r="AH12" i="35"/>
  <c r="N12" i="35" s="1"/>
  <c r="AH13" i="35"/>
  <c r="N13" i="35" s="1"/>
  <c r="AH14" i="35"/>
  <c r="N14" i="35" s="1"/>
  <c r="AH15" i="35"/>
  <c r="N15" i="35" s="1"/>
  <c r="AH17" i="35"/>
  <c r="N17" i="35" s="1"/>
  <c r="AH18" i="35"/>
  <c r="N18" i="35" s="1"/>
  <c r="AH19" i="35"/>
  <c r="N19" i="35" s="1"/>
  <c r="AH21" i="35"/>
  <c r="N21" i="35" s="1"/>
  <c r="AH22" i="35"/>
  <c r="N22" i="35" s="1"/>
  <c r="X6" i="35"/>
  <c r="D6" i="35" s="1"/>
  <c r="Z6" i="35"/>
  <c r="F6" i="35" s="1"/>
  <c r="AB6" i="35"/>
  <c r="H6" i="35" s="1"/>
  <c r="AD6" i="35"/>
  <c r="J6" i="35" s="1"/>
  <c r="AF6" i="35"/>
  <c r="L6" i="35" s="1"/>
  <c r="AJ6" i="35"/>
  <c r="P6" i="35" s="1"/>
  <c r="X7" i="35"/>
  <c r="Z7" i="35"/>
  <c r="AB7" i="35"/>
  <c r="H7" i="35" s="1"/>
  <c r="AD7" i="35"/>
  <c r="J7" i="35" s="1"/>
  <c r="AF7" i="35"/>
  <c r="L7" i="35" s="1"/>
  <c r="AJ7" i="35"/>
  <c r="P7" i="35" s="1"/>
  <c r="W8" i="35"/>
  <c r="C8" i="35" s="1"/>
  <c r="Y8" i="35"/>
  <c r="E8" i="35" s="1"/>
  <c r="AA8" i="35"/>
  <c r="G8" i="35" s="1"/>
  <c r="AC8" i="35"/>
  <c r="I8" i="35" s="1"/>
  <c r="AE8" i="35"/>
  <c r="K8" i="35" s="1"/>
  <c r="AI8" i="35"/>
  <c r="O8" i="35" s="1"/>
  <c r="X9" i="35"/>
  <c r="D9" i="35" s="1"/>
  <c r="Z9" i="35"/>
  <c r="F9" i="35" s="1"/>
  <c r="AB9" i="35"/>
  <c r="H9" i="35" s="1"/>
  <c r="AD9" i="35"/>
  <c r="J9" i="35" s="1"/>
  <c r="AF9" i="35"/>
  <c r="L9" i="35" s="1"/>
  <c r="AJ9" i="35"/>
  <c r="P9" i="35" s="1"/>
  <c r="X10" i="35"/>
  <c r="D10" i="35" s="1"/>
  <c r="Z10" i="35"/>
  <c r="F10" i="35" s="1"/>
  <c r="AB10" i="35"/>
  <c r="H10" i="35" s="1"/>
  <c r="AD10" i="35"/>
  <c r="J10" i="35" s="1"/>
  <c r="AF10" i="35"/>
  <c r="L10" i="35" s="1"/>
  <c r="AJ10" i="35"/>
  <c r="P10" i="35" s="1"/>
  <c r="X11" i="35"/>
  <c r="D11" i="35" s="1"/>
  <c r="Z11" i="35"/>
  <c r="F11" i="35" s="1"/>
  <c r="AB11" i="35"/>
  <c r="H11" i="35" s="1"/>
  <c r="AD11" i="35"/>
  <c r="J11" i="35" s="1"/>
  <c r="AF11" i="35"/>
  <c r="L11" i="35" s="1"/>
  <c r="AJ11" i="35"/>
  <c r="P11" i="35" s="1"/>
  <c r="X16" i="35"/>
  <c r="D16" i="35" s="1"/>
  <c r="Z16" i="35"/>
  <c r="F16" i="35" s="1"/>
  <c r="AB16" i="35"/>
  <c r="H16" i="35" s="1"/>
  <c r="AD16" i="35"/>
  <c r="J16" i="35" s="1"/>
  <c r="AF16" i="35"/>
  <c r="L16" i="35" s="1"/>
  <c r="AJ16" i="35"/>
  <c r="P16" i="35" s="1"/>
  <c r="X13" i="35"/>
  <c r="D13" i="35" s="1"/>
  <c r="Z13" i="35"/>
  <c r="F13" i="35" s="1"/>
  <c r="AB13" i="35"/>
  <c r="H13" i="35" s="1"/>
  <c r="AD13" i="35"/>
  <c r="J13" i="35" s="1"/>
  <c r="AF13" i="35"/>
  <c r="L13" i="35" s="1"/>
  <c r="AJ13" i="35"/>
  <c r="P13" i="35" s="1"/>
  <c r="W15" i="35"/>
  <c r="C15" i="35" s="1"/>
  <c r="Y15" i="35"/>
  <c r="E15" i="35" s="1"/>
  <c r="AA15" i="35"/>
  <c r="G15" i="35" s="1"/>
  <c r="AE15" i="35"/>
  <c r="K15" i="35" s="1"/>
  <c r="AI15" i="35"/>
  <c r="O15" i="35" s="1"/>
  <c r="W17" i="35"/>
  <c r="C17" i="35" s="1"/>
  <c r="Z17" i="35"/>
  <c r="F17" i="35" s="1"/>
  <c r="AB17" i="35"/>
  <c r="H17" i="35" s="1"/>
  <c r="AE17" i="35"/>
  <c r="K17" i="35" s="1"/>
  <c r="AI17" i="35"/>
  <c r="O17" i="35" s="1"/>
  <c r="X18" i="35"/>
  <c r="D18" i="35" s="1"/>
  <c r="Z18" i="35"/>
  <c r="F18" i="35" s="1"/>
  <c r="AB18" i="35"/>
  <c r="H18" i="35" s="1"/>
  <c r="AD18" i="35"/>
  <c r="J18" i="35" s="1"/>
  <c r="AF18" i="35"/>
  <c r="L18" i="35" s="1"/>
  <c r="AJ18" i="35"/>
  <c r="P18" i="35" s="1"/>
  <c r="X19" i="35"/>
  <c r="D19" i="35" s="1"/>
  <c r="Z19" i="35"/>
  <c r="F19" i="35" s="1"/>
  <c r="AB19" i="35"/>
  <c r="H19" i="35" s="1"/>
  <c r="AD19" i="35"/>
  <c r="J19" i="35" s="1"/>
  <c r="AF19" i="35"/>
  <c r="L19" i="35" s="1"/>
  <c r="AJ19" i="35"/>
  <c r="P19" i="35" s="1"/>
  <c r="X21" i="35"/>
  <c r="D21" i="35" s="1"/>
  <c r="Z21" i="35"/>
  <c r="F21" i="35" s="1"/>
  <c r="AB21" i="35"/>
  <c r="H21" i="35" s="1"/>
  <c r="AD21" i="35"/>
  <c r="J21" i="35" s="1"/>
  <c r="AF21" i="35"/>
  <c r="L21" i="35" s="1"/>
  <c r="AJ21" i="35"/>
  <c r="P21" i="35" s="1"/>
  <c r="X22" i="35"/>
  <c r="D22" i="35" s="1"/>
  <c r="Z22" i="35"/>
  <c r="F22" i="35" s="1"/>
  <c r="AB22" i="35"/>
  <c r="H22" i="35" s="1"/>
  <c r="AD22" i="35"/>
  <c r="J22" i="35" s="1"/>
  <c r="AF22" i="35"/>
  <c r="L22" i="35" s="1"/>
  <c r="AJ22" i="35"/>
  <c r="P22" i="35" s="1"/>
  <c r="F7" i="35" l="1"/>
  <c r="D7" i="35"/>
  <c r="W12" i="35"/>
  <c r="C12" i="35" s="1"/>
  <c r="AK12" i="35"/>
  <c r="Q12" i="35" s="1"/>
  <c r="AB15" i="35"/>
  <c r="H15" i="35" s="1"/>
  <c r="X15" i="35"/>
  <c r="D15" i="35" s="1"/>
  <c r="Z15" i="35"/>
  <c r="F15" i="35" s="1"/>
  <c r="AI12" i="35"/>
  <c r="O12" i="35" s="1"/>
  <c r="AE12" i="35"/>
  <c r="K12" i="35" s="1"/>
  <c r="AD8" i="35"/>
  <c r="J8" i="35" s="1"/>
  <c r="AC12" i="35"/>
  <c r="AM12" i="35"/>
  <c r="S12" i="35" s="1"/>
  <c r="AB8" i="35"/>
  <c r="H8" i="35" s="1"/>
  <c r="AA12" i="35"/>
  <c r="G12" i="35" s="1"/>
  <c r="Z8" i="35"/>
  <c r="F8" i="35" s="1"/>
  <c r="Y12" i="35"/>
  <c r="E12" i="35" s="1"/>
  <c r="AL8" i="35"/>
  <c r="R8" i="35" s="1"/>
  <c r="X8" i="35"/>
  <c r="D8" i="35" s="1"/>
  <c r="AF15" i="35"/>
  <c r="L15" i="35" s="1"/>
  <c r="AF17" i="35"/>
  <c r="L17" i="35" s="1"/>
  <c r="AJ15" i="35"/>
  <c r="P15" i="35" s="1"/>
  <c r="X17" i="35"/>
  <c r="D17" i="35" s="1"/>
  <c r="AN8" i="35"/>
  <c r="T8" i="35" s="1"/>
  <c r="AJ8" i="35"/>
  <c r="P8" i="35" s="1"/>
  <c r="AF8" i="35"/>
  <c r="L8" i="35" s="1"/>
  <c r="AD17" i="35"/>
  <c r="J17" i="35" s="1"/>
  <c r="AC15" i="35"/>
  <c r="I15" i="35" s="1"/>
  <c r="AJ17" i="35"/>
  <c r="P17" i="35" s="1"/>
  <c r="I12" i="35" l="1"/>
  <c r="AD15" i="35"/>
  <c r="J15" i="35" s="1"/>
  <c r="AH20" i="35"/>
  <c r="N20" i="35" s="1"/>
  <c r="AH23" i="35"/>
  <c r="N23" i="35" s="1"/>
  <c r="J5" i="38" l="1"/>
  <c r="J42" i="38" s="1"/>
  <c r="J64" i="38" s="1"/>
  <c r="A1" i="38"/>
  <c r="M53" i="38"/>
  <c r="E53" i="38" s="1"/>
  <c r="L53" i="38"/>
  <c r="D53" i="38" s="1"/>
  <c r="K53" i="38"/>
  <c r="M38" i="38"/>
  <c r="E38" i="38" s="1"/>
  <c r="L38" i="38"/>
  <c r="D38" i="38" s="1"/>
  <c r="K38" i="38"/>
  <c r="C38" i="38" s="1"/>
  <c r="M26" i="38"/>
  <c r="E26" i="38" s="1"/>
  <c r="L26" i="38"/>
  <c r="K26" i="38"/>
  <c r="C26" i="38" s="1"/>
  <c r="N18" i="38"/>
  <c r="F18" i="38" s="1"/>
  <c r="M18" i="38"/>
  <c r="E18" i="38" s="1"/>
  <c r="L18" i="38"/>
  <c r="D18" i="38" s="1"/>
  <c r="C18" i="38"/>
  <c r="D26" i="38" l="1"/>
  <c r="L75" i="38"/>
  <c r="C53" i="38"/>
  <c r="L18" i="28" l="1"/>
  <c r="L15" i="28"/>
  <c r="G15" i="23" l="1"/>
  <c r="H15" i="23"/>
  <c r="I15" i="23"/>
  <c r="J15" i="23"/>
  <c r="K15" i="23"/>
  <c r="L15" i="23"/>
  <c r="M15" i="23"/>
  <c r="N15" i="23"/>
  <c r="O15" i="23"/>
  <c r="P15" i="23"/>
  <c r="G14" i="23"/>
  <c r="H14" i="23"/>
  <c r="I14" i="23"/>
  <c r="J14" i="23"/>
  <c r="K14" i="23"/>
  <c r="L14" i="23"/>
  <c r="M14" i="23"/>
  <c r="N14" i="23"/>
  <c r="O14" i="23" l="1"/>
  <c r="P14" i="23"/>
  <c r="A1" i="35" l="1"/>
  <c r="D13" i="26" l="1"/>
  <c r="D12" i="26"/>
  <c r="D11" i="26"/>
  <c r="D10" i="26"/>
  <c r="D9" i="26"/>
  <c r="D8" i="26"/>
  <c r="H11" i="26"/>
  <c r="H12" i="26"/>
  <c r="H13" i="26"/>
  <c r="F11" i="26"/>
  <c r="F12" i="26"/>
  <c r="F13" i="26"/>
  <c r="E17" i="26"/>
  <c r="G17" i="26"/>
  <c r="F21" i="12"/>
  <c r="E21" i="12"/>
  <c r="D21" i="12"/>
  <c r="C21" i="12"/>
  <c r="G20" i="12"/>
  <c r="G11" i="12"/>
  <c r="G9" i="12"/>
  <c r="F12" i="12"/>
  <c r="E12" i="12"/>
  <c r="D12" i="12"/>
  <c r="C12" i="12"/>
  <c r="AO86" i="1"/>
  <c r="AT101" i="1" s="1"/>
  <c r="AN86" i="1"/>
  <c r="AO79" i="1"/>
  <c r="AT100" i="1" s="1"/>
  <c r="AN79" i="1"/>
  <c r="AI67" i="1"/>
  <c r="AT97" i="1" s="1"/>
  <c r="AH67" i="1"/>
  <c r="AI56" i="1"/>
  <c r="AT96" i="1" s="1"/>
  <c r="AH56" i="1"/>
  <c r="AO87" i="1" l="1"/>
  <c r="AO89" i="1" s="1"/>
  <c r="AT103" i="1" s="1"/>
  <c r="AN87" i="1"/>
  <c r="AN89" i="1" s="1"/>
  <c r="AH68" i="1"/>
  <c r="AI68" i="1"/>
  <c r="AT98" i="1" s="1"/>
  <c r="F7" i="28" l="1"/>
  <c r="F6" i="28"/>
  <c r="E19" i="28"/>
  <c r="D19" i="28"/>
  <c r="C19" i="28"/>
  <c r="H21" i="31"/>
  <c r="F21" i="31"/>
  <c r="D21" i="31"/>
  <c r="D12" i="31"/>
  <c r="G22" i="31"/>
  <c r="G25" i="31" s="1"/>
  <c r="E22" i="31"/>
  <c r="E25" i="31" s="1"/>
  <c r="C22" i="31"/>
  <c r="C25" i="31" s="1"/>
  <c r="F12" i="31"/>
  <c r="H12" i="31"/>
  <c r="H15" i="31"/>
  <c r="H16" i="31"/>
  <c r="H10" i="31"/>
  <c r="H7" i="31"/>
  <c r="H8" i="31"/>
  <c r="H17" i="31"/>
  <c r="H18" i="31"/>
  <c r="H19" i="31"/>
  <c r="H20" i="31"/>
  <c r="F15" i="31"/>
  <c r="F16" i="31"/>
  <c r="F10" i="31"/>
  <c r="F7" i="31"/>
  <c r="F8" i="31"/>
  <c r="F17" i="31"/>
  <c r="F18" i="31"/>
  <c r="F19" i="31"/>
  <c r="F20" i="31"/>
  <c r="D15" i="31"/>
  <c r="D16" i="31"/>
  <c r="D10" i="31"/>
  <c r="D7" i="31"/>
  <c r="D8" i="31"/>
  <c r="D17" i="31"/>
  <c r="D18" i="31"/>
  <c r="D19" i="31"/>
  <c r="D20" i="31"/>
  <c r="H9" i="31"/>
  <c r="F9" i="31"/>
  <c r="D9" i="31"/>
  <c r="H14" i="31"/>
  <c r="F14" i="31"/>
  <c r="D14" i="31"/>
  <c r="H13" i="31"/>
  <c r="F13" i="31"/>
  <c r="D13" i="31"/>
  <c r="H11" i="31"/>
  <c r="F11" i="31"/>
  <c r="D11" i="31"/>
  <c r="G6" i="31"/>
  <c r="E6" i="31"/>
  <c r="C6" i="31"/>
  <c r="A1" i="31"/>
  <c r="H15" i="27"/>
  <c r="H14" i="27"/>
  <c r="F15" i="27"/>
  <c r="F14" i="27"/>
  <c r="D15" i="27"/>
  <c r="D14" i="27"/>
  <c r="G16" i="27"/>
  <c r="E16" i="27"/>
  <c r="C18" i="30"/>
  <c r="F8" i="28" l="1"/>
  <c r="F10" i="28" s="1"/>
  <c r="F9" i="28"/>
  <c r="D22" i="31"/>
  <c r="F22" i="31"/>
  <c r="H22" i="31"/>
  <c r="H14" i="30"/>
  <c r="F14" i="30"/>
  <c r="D14" i="30"/>
  <c r="G15" i="30"/>
  <c r="G18" i="30" s="1"/>
  <c r="E15" i="30"/>
  <c r="E18" i="30" s="1"/>
  <c r="C15" i="30"/>
  <c r="F11" i="28" l="1"/>
  <c r="F12" i="28" l="1"/>
  <c r="F13" i="28" l="1"/>
  <c r="F14" i="28" l="1"/>
  <c r="F15" i="28" l="1"/>
  <c r="F16" i="28" s="1"/>
  <c r="F17" i="28"/>
  <c r="F18" i="28" s="1"/>
  <c r="H15" i="30" l="1"/>
  <c r="H11" i="30"/>
  <c r="F11" i="30"/>
  <c r="D11" i="30"/>
  <c r="H12" i="30"/>
  <c r="F12" i="30"/>
  <c r="D12" i="30"/>
  <c r="H13" i="30"/>
  <c r="F13" i="30"/>
  <c r="D13" i="30"/>
  <c r="H7" i="30"/>
  <c r="F7" i="30"/>
  <c r="D7" i="30"/>
  <c r="H8" i="30"/>
  <c r="F8" i="30"/>
  <c r="D8" i="30"/>
  <c r="H9" i="30"/>
  <c r="F9" i="30"/>
  <c r="D9" i="30"/>
  <c r="H10" i="30"/>
  <c r="F10" i="30"/>
  <c r="D10" i="30"/>
  <c r="G6" i="30"/>
  <c r="E6" i="30"/>
  <c r="C6" i="30"/>
  <c r="A1" i="30"/>
  <c r="D14" i="10"/>
  <c r="D13" i="10"/>
  <c r="I14" i="10"/>
  <c r="I13" i="10"/>
  <c r="D12" i="10"/>
  <c r="I12" i="10"/>
  <c r="D11" i="10"/>
  <c r="I11" i="10"/>
  <c r="I8" i="10"/>
  <c r="I21" i="10" s="1"/>
  <c r="B21" i="10" s="1"/>
  <c r="I7" i="10"/>
  <c r="B14" i="10" l="1"/>
  <c r="Q44" i="10"/>
  <c r="B7" i="10"/>
  <c r="Q37" i="10"/>
  <c r="B11" i="10"/>
  <c r="Q41" i="10"/>
  <c r="B8" i="10"/>
  <c r="Q38" i="10"/>
  <c r="B13" i="10"/>
  <c r="Q43" i="10"/>
  <c r="B12" i="10"/>
  <c r="Q42" i="10"/>
  <c r="E13" i="10"/>
  <c r="L15" i="10"/>
  <c r="L17" i="10" s="1"/>
  <c r="L30" i="10" s="1"/>
  <c r="E21" i="10"/>
  <c r="D8" i="10"/>
  <c r="F15" i="30"/>
  <c r="D15" i="30"/>
  <c r="Z7" i="1"/>
  <c r="AA7" i="1" s="1"/>
  <c r="AC9" i="1"/>
  <c r="AC10" i="1"/>
  <c r="AC11" i="1"/>
  <c r="AC15" i="1"/>
  <c r="AC16" i="1"/>
  <c r="AC17" i="1"/>
  <c r="AC18" i="1"/>
  <c r="AC19" i="1"/>
  <c r="AC21" i="1"/>
  <c r="AC22" i="1"/>
  <c r="AC23" i="1"/>
  <c r="AC27" i="1"/>
  <c r="AC28" i="1"/>
  <c r="AC29" i="1"/>
  <c r="AC30" i="1"/>
  <c r="AC31" i="1"/>
  <c r="AC32" i="1"/>
  <c r="AC35" i="1"/>
  <c r="AC36" i="1"/>
  <c r="AC37" i="1"/>
  <c r="AC38" i="1"/>
  <c r="AC39" i="1"/>
  <c r="AC42" i="1"/>
  <c r="AC7" i="1"/>
  <c r="Z8" i="1"/>
  <c r="AA8" i="1" s="1"/>
  <c r="Z9" i="1"/>
  <c r="AA9" i="1" s="1"/>
  <c r="Z10" i="1"/>
  <c r="AA10" i="1" s="1"/>
  <c r="Z11" i="1"/>
  <c r="AA11" i="1" s="1"/>
  <c r="Z12" i="1"/>
  <c r="AA12" i="1" s="1"/>
  <c r="Z15" i="1"/>
  <c r="AA15" i="1" s="1"/>
  <c r="Z16" i="1"/>
  <c r="AA16" i="1" s="1"/>
  <c r="Z17" i="1"/>
  <c r="AA17" i="1" s="1"/>
  <c r="Z18" i="1"/>
  <c r="AA18" i="1" s="1"/>
  <c r="Z19" i="1"/>
  <c r="AA19" i="1" s="1"/>
  <c r="Z21" i="1"/>
  <c r="AA21" i="1" s="1"/>
  <c r="Z22" i="1"/>
  <c r="AA22" i="1" s="1"/>
  <c r="Z23" i="1"/>
  <c r="AA23" i="1" s="1"/>
  <c r="Z27" i="1"/>
  <c r="AA27" i="1" s="1"/>
  <c r="Z28" i="1"/>
  <c r="AA28" i="1" s="1"/>
  <c r="Z29" i="1"/>
  <c r="AA29" i="1" s="1"/>
  <c r="Z30" i="1"/>
  <c r="AA30" i="1" s="1"/>
  <c r="Z31" i="1"/>
  <c r="AA31" i="1" s="1"/>
  <c r="Z32" i="1"/>
  <c r="AA32" i="1" s="1"/>
  <c r="Z35" i="1"/>
  <c r="AA35" i="1" s="1"/>
  <c r="Z36" i="1"/>
  <c r="AA36" i="1" s="1"/>
  <c r="Z37" i="1"/>
  <c r="AA37" i="1" s="1"/>
  <c r="Z38" i="1"/>
  <c r="AA38" i="1" s="1"/>
  <c r="Z39" i="1"/>
  <c r="AA39" i="1" s="1"/>
  <c r="Z42" i="1"/>
  <c r="AA42" i="1" s="1"/>
  <c r="U24" i="1"/>
  <c r="I24" i="1" s="1"/>
  <c r="D21" i="10" l="1"/>
  <c r="I7" i="30"/>
  <c r="I8" i="30" l="1"/>
  <c r="I9" i="30" l="1"/>
  <c r="I10" i="30"/>
  <c r="U40" i="1"/>
  <c r="I40" i="1" s="1"/>
  <c r="Q40" i="1"/>
  <c r="T40" i="1"/>
  <c r="H40" i="1" l="1"/>
  <c r="E40" i="1"/>
  <c r="Z40" i="1"/>
  <c r="AA40" i="1" s="1"/>
  <c r="AB40" i="1"/>
  <c r="AC40" i="1" s="1"/>
  <c r="I11" i="30"/>
  <c r="I12" i="30"/>
  <c r="P24" i="29"/>
  <c r="P7" i="29"/>
  <c r="P8" i="29" s="1"/>
  <c r="I7" i="26"/>
  <c r="S9" i="23"/>
  <c r="S10" i="23" s="1"/>
  <c r="I13" i="30" l="1"/>
  <c r="I14" i="30" s="1"/>
  <c r="P9" i="29"/>
  <c r="I8" i="26"/>
  <c r="S11" i="23"/>
  <c r="A1" i="29"/>
  <c r="O7" i="29"/>
  <c r="O8" i="29"/>
  <c r="O9" i="29"/>
  <c r="O10" i="29"/>
  <c r="O11" i="29"/>
  <c r="O12" i="29"/>
  <c r="O13" i="29"/>
  <c r="O14" i="29"/>
  <c r="C15" i="29"/>
  <c r="D15" i="29"/>
  <c r="E15" i="29"/>
  <c r="F15" i="29"/>
  <c r="G15" i="29"/>
  <c r="H15" i="29"/>
  <c r="I15" i="29"/>
  <c r="J15" i="29"/>
  <c r="J23" i="29" s="1"/>
  <c r="J24" i="29" s="1"/>
  <c r="K15" i="29"/>
  <c r="L15" i="29"/>
  <c r="M15" i="29"/>
  <c r="N15" i="29"/>
  <c r="O17" i="29"/>
  <c r="O18" i="29"/>
  <c r="O19" i="29"/>
  <c r="O20" i="29"/>
  <c r="O21" i="29"/>
  <c r="C22" i="29"/>
  <c r="C23" i="29" s="1"/>
  <c r="C24" i="29" s="1"/>
  <c r="D22" i="29"/>
  <c r="E22" i="29"/>
  <c r="E23" i="29" s="1"/>
  <c r="F22" i="29"/>
  <c r="G22" i="29"/>
  <c r="G23" i="29" s="1"/>
  <c r="G24" i="29" s="1"/>
  <c r="H22" i="29"/>
  <c r="I22" i="29"/>
  <c r="O22" i="29" s="1"/>
  <c r="J22" i="29"/>
  <c r="K22" i="29"/>
  <c r="L22" i="29"/>
  <c r="L23" i="29" s="1"/>
  <c r="L24" i="29" s="1"/>
  <c r="M22" i="29"/>
  <c r="N22" i="29"/>
  <c r="D23" i="29"/>
  <c r="D24" i="29" s="1"/>
  <c r="F23" i="29"/>
  <c r="H23" i="29"/>
  <c r="H24" i="29" s="1"/>
  <c r="K23" i="29"/>
  <c r="K24" i="29" s="1"/>
  <c r="M23" i="29"/>
  <c r="M24" i="29" s="1"/>
  <c r="N23" i="29"/>
  <c r="F24" i="29"/>
  <c r="N24" i="29"/>
  <c r="O26" i="29"/>
  <c r="O27" i="29"/>
  <c r="O28" i="29"/>
  <c r="O29" i="29"/>
  <c r="O30" i="29"/>
  <c r="O31" i="29"/>
  <c r="O32" i="29"/>
  <c r="O33" i="29"/>
  <c r="O34" i="29"/>
  <c r="O35" i="29"/>
  <c r="O36" i="29"/>
  <c r="O37" i="29"/>
  <c r="O38" i="29"/>
  <c r="O39" i="29"/>
  <c r="O40" i="29"/>
  <c r="O41" i="29"/>
  <c r="O42" i="29"/>
  <c r="O43" i="29"/>
  <c r="C44" i="29"/>
  <c r="D44" i="29"/>
  <c r="E44" i="29"/>
  <c r="F44" i="29"/>
  <c r="O44" i="29" s="1"/>
  <c r="G44" i="29"/>
  <c r="G45" i="29" s="1"/>
  <c r="G51" i="29" s="1"/>
  <c r="H44" i="29"/>
  <c r="I44" i="29"/>
  <c r="J44" i="29"/>
  <c r="K44" i="29"/>
  <c r="L44" i="29"/>
  <c r="M44" i="29"/>
  <c r="N44" i="29"/>
  <c r="N45" i="29" s="1"/>
  <c r="N51" i="29" s="1"/>
  <c r="C45" i="29"/>
  <c r="D45" i="29"/>
  <c r="E45" i="29"/>
  <c r="H45" i="29"/>
  <c r="I45" i="29"/>
  <c r="J45" i="29"/>
  <c r="K45" i="29"/>
  <c r="L45" i="29"/>
  <c r="M45" i="29"/>
  <c r="O47" i="29"/>
  <c r="O48" i="29"/>
  <c r="O49" i="29"/>
  <c r="C50" i="29"/>
  <c r="C51" i="29" s="1"/>
  <c r="D50" i="29"/>
  <c r="E50" i="29"/>
  <c r="F50" i="29"/>
  <c r="G50" i="29"/>
  <c r="H50" i="29"/>
  <c r="I50" i="29"/>
  <c r="I51" i="29" s="1"/>
  <c r="J50" i="29"/>
  <c r="J51" i="29" s="1"/>
  <c r="K50" i="29"/>
  <c r="K51" i="29" s="1"/>
  <c r="L50" i="29"/>
  <c r="M50" i="29"/>
  <c r="N50" i="29"/>
  <c r="D51" i="29"/>
  <c r="E51" i="29"/>
  <c r="E53" i="29" s="1"/>
  <c r="H51" i="29"/>
  <c r="L51" i="29"/>
  <c r="M51" i="29"/>
  <c r="H52" i="29"/>
  <c r="H53" i="29"/>
  <c r="H54" i="29"/>
  <c r="S62" i="29"/>
  <c r="T62" i="29"/>
  <c r="U62" i="29"/>
  <c r="V62" i="29"/>
  <c r="W62" i="29"/>
  <c r="X62" i="29"/>
  <c r="X71" i="29" s="1"/>
  <c r="X72" i="29" s="1"/>
  <c r="Y62" i="29"/>
  <c r="Z62" i="29"/>
  <c r="AA62" i="29"/>
  <c r="AB62" i="29"/>
  <c r="AC62" i="29"/>
  <c r="AD62" i="29"/>
  <c r="S68" i="29"/>
  <c r="T68" i="29"/>
  <c r="T70" i="29" s="1"/>
  <c r="T71" i="29" s="1"/>
  <c r="T72" i="29" s="1"/>
  <c r="U68" i="29"/>
  <c r="U70" i="29" s="1"/>
  <c r="U71" i="29" s="1"/>
  <c r="U72" i="29" s="1"/>
  <c r="V68" i="29"/>
  <c r="W68" i="29"/>
  <c r="W70" i="29" s="1"/>
  <c r="W71" i="29" s="1"/>
  <c r="W72" i="29" s="1"/>
  <c r="X68" i="29"/>
  <c r="Y68" i="29"/>
  <c r="Z68" i="29"/>
  <c r="AA68" i="29"/>
  <c r="AB68" i="29"/>
  <c r="AB70" i="29" s="1"/>
  <c r="AB71" i="29" s="1"/>
  <c r="AB72" i="29" s="1"/>
  <c r="AC68" i="29"/>
  <c r="AC70" i="29" s="1"/>
  <c r="AC71" i="29" s="1"/>
  <c r="AC72" i="29" s="1"/>
  <c r="AD68" i="29"/>
  <c r="S70" i="29"/>
  <c r="S71" i="29" s="1"/>
  <c r="S72" i="29" s="1"/>
  <c r="V70" i="29"/>
  <c r="X70" i="29"/>
  <c r="Y70" i="29"/>
  <c r="Y71" i="29" s="1"/>
  <c r="Y72" i="29" s="1"/>
  <c r="Z70" i="29"/>
  <c r="AA70" i="29"/>
  <c r="AA71" i="29" s="1"/>
  <c r="AA72" i="29" s="1"/>
  <c r="AD70" i="29"/>
  <c r="V71" i="29"/>
  <c r="Z71" i="29"/>
  <c r="AD71" i="29"/>
  <c r="V72" i="29"/>
  <c r="Z72" i="29"/>
  <c r="AD72" i="29"/>
  <c r="P10" i="29" l="1"/>
  <c r="M54" i="29"/>
  <c r="D53" i="29"/>
  <c r="M53" i="29"/>
  <c r="O15" i="29"/>
  <c r="L53" i="29"/>
  <c r="I9" i="26"/>
  <c r="N54" i="29"/>
  <c r="N53" i="29"/>
  <c r="N52" i="29"/>
  <c r="E54" i="29"/>
  <c r="E24" i="29"/>
  <c r="C53" i="29"/>
  <c r="C52" i="29"/>
  <c r="C54" i="29"/>
  <c r="I52" i="29"/>
  <c r="G54" i="29"/>
  <c r="G53" i="29"/>
  <c r="G52" i="29"/>
  <c r="K53" i="29"/>
  <c r="K52" i="29"/>
  <c r="K54" i="29"/>
  <c r="J52" i="29"/>
  <c r="J53" i="29"/>
  <c r="J54" i="29"/>
  <c r="L54" i="29"/>
  <c r="D54" i="29"/>
  <c r="I23" i="29"/>
  <c r="I24" i="29" s="1"/>
  <c r="M52" i="29"/>
  <c r="E52" i="29"/>
  <c r="O50" i="29"/>
  <c r="L52" i="29"/>
  <c r="D52" i="29"/>
  <c r="F45" i="29"/>
  <c r="M33" i="26"/>
  <c r="N33" i="26"/>
  <c r="O33" i="26"/>
  <c r="P33" i="26"/>
  <c r="Q33" i="26"/>
  <c r="R33" i="26"/>
  <c r="G6" i="27"/>
  <c r="E6" i="27"/>
  <c r="C6" i="27"/>
  <c r="G6" i="26"/>
  <c r="E6" i="26"/>
  <c r="C6" i="26"/>
  <c r="P11" i="29" l="1"/>
  <c r="I53" i="29"/>
  <c r="O23" i="29"/>
  <c r="O24" i="29" s="1"/>
  <c r="I54" i="29"/>
  <c r="I10" i="26"/>
  <c r="I11" i="26" s="1"/>
  <c r="S14" i="23"/>
  <c r="F51" i="29"/>
  <c r="O45" i="29"/>
  <c r="E23" i="28"/>
  <c r="D23" i="28"/>
  <c r="C23" i="28"/>
  <c r="E5" i="28"/>
  <c r="D5" i="28"/>
  <c r="C5" i="28"/>
  <c r="A1" i="26"/>
  <c r="A1" i="27"/>
  <c r="A1" i="28"/>
  <c r="G14" i="26"/>
  <c r="I12" i="26" l="1"/>
  <c r="I13" i="26"/>
  <c r="H14" i="26"/>
  <c r="H10" i="26"/>
  <c r="H8" i="26"/>
  <c r="H7" i="26"/>
  <c r="H9" i="26"/>
  <c r="P12" i="29"/>
  <c r="P13" i="29" s="1"/>
  <c r="S15" i="23"/>
  <c r="F54" i="29"/>
  <c r="F53" i="29"/>
  <c r="O53" i="29" s="1"/>
  <c r="F52" i="29"/>
  <c r="O51" i="29"/>
  <c r="D13" i="27"/>
  <c r="D10" i="27"/>
  <c r="D12" i="27"/>
  <c r="D9" i="27"/>
  <c r="D7" i="27"/>
  <c r="D11" i="27"/>
  <c r="F13" i="27"/>
  <c r="F10" i="27"/>
  <c r="F12" i="27"/>
  <c r="F9" i="27"/>
  <c r="F7" i="27"/>
  <c r="F11" i="27"/>
  <c r="H13" i="27"/>
  <c r="H10" i="27"/>
  <c r="H12" i="27"/>
  <c r="H9" i="27"/>
  <c r="H7" i="27"/>
  <c r="H11" i="27"/>
  <c r="H8" i="27"/>
  <c r="F8" i="27"/>
  <c r="D8" i="27"/>
  <c r="G19" i="27"/>
  <c r="Q32" i="27"/>
  <c r="Q31" i="27"/>
  <c r="Q30" i="27"/>
  <c r="Q33" i="27" s="1"/>
  <c r="Q26" i="27"/>
  <c r="Q25" i="27"/>
  <c r="Q24" i="27"/>
  <c r="Q27" i="27" s="1"/>
  <c r="E14" i="26"/>
  <c r="C14" i="26"/>
  <c r="L33" i="26"/>
  <c r="S32" i="26"/>
  <c r="S31" i="26"/>
  <c r="S30" i="26"/>
  <c r="S29" i="26"/>
  <c r="S28" i="26"/>
  <c r="S27" i="26"/>
  <c r="S26" i="26"/>
  <c r="S25" i="26"/>
  <c r="S24" i="26"/>
  <c r="S23" i="26"/>
  <c r="S22" i="26"/>
  <c r="S21" i="26"/>
  <c r="C17" i="26" l="1"/>
  <c r="S33" i="26"/>
  <c r="F16" i="27"/>
  <c r="E19" i="27"/>
  <c r="P14" i="29"/>
  <c r="F10" i="26"/>
  <c r="F7" i="26"/>
  <c r="F9" i="26"/>
  <c r="F14" i="26"/>
  <c r="F8" i="26"/>
  <c r="D14" i="26"/>
  <c r="D7" i="26"/>
  <c r="H16" i="27"/>
  <c r="O54" i="29"/>
  <c r="O52" i="29"/>
  <c r="I7" i="27" l="1"/>
  <c r="I8" i="27" s="1"/>
  <c r="P17" i="29"/>
  <c r="P18" i="29" s="1"/>
  <c r="P19" i="29" s="1"/>
  <c r="P20" i="29" s="1"/>
  <c r="P21" i="29" s="1"/>
  <c r="P23" i="29" s="1"/>
  <c r="P26" i="29" s="1"/>
  <c r="P27" i="29" s="1"/>
  <c r="P28" i="29" s="1"/>
  <c r="P29" i="29" s="1"/>
  <c r="P30" i="29" s="1"/>
  <c r="P31" i="29" s="1"/>
  <c r="P32" i="29" s="1"/>
  <c r="P33" i="29" s="1"/>
  <c r="P34" i="29" s="1"/>
  <c r="P35" i="29" s="1"/>
  <c r="P36" i="29" s="1"/>
  <c r="S18" i="23"/>
  <c r="A1" i="23"/>
  <c r="R28" i="23"/>
  <c r="N28" i="23"/>
  <c r="J28" i="23"/>
  <c r="O27" i="23"/>
  <c r="K27" i="23"/>
  <c r="H28" i="23"/>
  <c r="G27" i="23"/>
  <c r="G22" i="23"/>
  <c r="Q24" i="23"/>
  <c r="P29" i="23"/>
  <c r="O29" i="23"/>
  <c r="P24" i="23"/>
  <c r="O24" i="23"/>
  <c r="L29" i="23"/>
  <c r="K29" i="23"/>
  <c r="L24" i="23"/>
  <c r="K24" i="23"/>
  <c r="H29" i="23"/>
  <c r="H24" i="23"/>
  <c r="Q28" i="23"/>
  <c r="P28" i="23"/>
  <c r="Q23" i="23"/>
  <c r="P23" i="23"/>
  <c r="M28" i="23"/>
  <c r="N23" i="23"/>
  <c r="M23" i="23"/>
  <c r="L23" i="23"/>
  <c r="I28" i="23"/>
  <c r="I23" i="23"/>
  <c r="R12" i="23"/>
  <c r="AK59" i="23" s="1"/>
  <c r="R27" i="23"/>
  <c r="Q27" i="23"/>
  <c r="R22" i="23"/>
  <c r="N12" i="23"/>
  <c r="AI59" i="23" s="1"/>
  <c r="N27" i="23"/>
  <c r="M27" i="23"/>
  <c r="N22" i="23"/>
  <c r="J12" i="23"/>
  <c r="AG59" i="23" s="1"/>
  <c r="J27" i="23"/>
  <c r="I27" i="23"/>
  <c r="J22" i="23"/>
  <c r="F12" i="23"/>
  <c r="F16" i="23" s="1"/>
  <c r="I9" i="27" l="1"/>
  <c r="P37" i="29"/>
  <c r="P38" i="29" s="1"/>
  <c r="P39" i="29" s="1"/>
  <c r="P40" i="29" s="1"/>
  <c r="P41" i="29" s="1"/>
  <c r="P42" i="29" s="1"/>
  <c r="P43" i="29" s="1"/>
  <c r="P44" i="29" s="1"/>
  <c r="P47" i="29" s="1"/>
  <c r="P48" i="29" s="1"/>
  <c r="P49" i="29" s="1"/>
  <c r="P50" i="29" s="1"/>
  <c r="P51" i="29" s="1"/>
  <c r="P52" i="29" s="1"/>
  <c r="P53" i="29" s="1"/>
  <c r="P54" i="29" s="1"/>
  <c r="S19" i="23"/>
  <c r="S20" i="23" s="1"/>
  <c r="S22" i="23" s="1"/>
  <c r="S23" i="23" s="1"/>
  <c r="R16" i="23"/>
  <c r="AK65" i="23" s="1"/>
  <c r="J16" i="23"/>
  <c r="AG65" i="23" s="1"/>
  <c r="N16" i="23"/>
  <c r="AI65" i="23" s="1"/>
  <c r="G12" i="23"/>
  <c r="O12" i="23"/>
  <c r="I24" i="23"/>
  <c r="Q29" i="23"/>
  <c r="Q30" i="23" s="1"/>
  <c r="H12" i="23"/>
  <c r="H16" i="23" s="1"/>
  <c r="L12" i="23"/>
  <c r="L16" i="23" s="1"/>
  <c r="P12" i="23"/>
  <c r="P16" i="23" s="1"/>
  <c r="H22" i="23"/>
  <c r="L22" i="23"/>
  <c r="L25" i="23" s="1"/>
  <c r="P22" i="23"/>
  <c r="P25" i="23" s="1"/>
  <c r="G23" i="23"/>
  <c r="K23" i="23"/>
  <c r="O23" i="23"/>
  <c r="J24" i="23"/>
  <c r="N24" i="23"/>
  <c r="N25" i="23" s="1"/>
  <c r="R24" i="23"/>
  <c r="H27" i="23"/>
  <c r="H30" i="23" s="1"/>
  <c r="L27" i="23"/>
  <c r="P27" i="23"/>
  <c r="P30" i="23" s="1"/>
  <c r="G28" i="23"/>
  <c r="K28" i="23"/>
  <c r="K30" i="23" s="1"/>
  <c r="O28" i="23"/>
  <c r="O30" i="23" s="1"/>
  <c r="R33" i="23" s="1"/>
  <c r="J29" i="23"/>
  <c r="J30" i="23" s="1"/>
  <c r="N29" i="23"/>
  <c r="N30" i="23" s="1"/>
  <c r="R29" i="23"/>
  <c r="R30" i="23" s="1"/>
  <c r="K22" i="23"/>
  <c r="J23" i="23"/>
  <c r="R23" i="23"/>
  <c r="I29" i="23"/>
  <c r="I30" i="23" s="1"/>
  <c r="I12" i="23"/>
  <c r="I16" i="23" s="1"/>
  <c r="M12" i="23"/>
  <c r="M16" i="23" s="1"/>
  <c r="Q12" i="23"/>
  <c r="Q16" i="23" s="1"/>
  <c r="I22" i="23"/>
  <c r="M22" i="23"/>
  <c r="Q22" i="23"/>
  <c r="Q25" i="23" s="1"/>
  <c r="H23" i="23"/>
  <c r="G24" i="23"/>
  <c r="L28" i="23"/>
  <c r="G29" i="23"/>
  <c r="K12" i="23"/>
  <c r="O22" i="23"/>
  <c r="M24" i="23"/>
  <c r="M29" i="23"/>
  <c r="M30" i="23" s="1"/>
  <c r="R25" i="23" l="1"/>
  <c r="K25" i="23"/>
  <c r="S24" i="23"/>
  <c r="S25" i="23" s="1"/>
  <c r="S27" i="23" s="1"/>
  <c r="S28" i="23" s="1"/>
  <c r="S29" i="23" s="1"/>
  <c r="S30" i="23" s="1"/>
  <c r="AI58" i="23"/>
  <c r="AI57" i="23"/>
  <c r="AI60" i="23"/>
  <c r="AI61" i="23" s="1"/>
  <c r="AG57" i="23"/>
  <c r="AG60" i="23"/>
  <c r="AG61" i="23" s="1"/>
  <c r="AG58" i="23"/>
  <c r="O25" i="23"/>
  <c r="AK58" i="23"/>
  <c r="AK60" i="23"/>
  <c r="AK61" i="23" s="1"/>
  <c r="AK57" i="23"/>
  <c r="G25" i="23"/>
  <c r="G30" i="23"/>
  <c r="J33" i="23" s="1"/>
  <c r="J25" i="23"/>
  <c r="I25" i="23"/>
  <c r="K16" i="23"/>
  <c r="O16" i="23"/>
  <c r="M25" i="23"/>
  <c r="L30" i="23"/>
  <c r="N33" i="23" s="1"/>
  <c r="H25" i="23"/>
  <c r="G16" i="23"/>
  <c r="A1" i="20"/>
  <c r="AI63" i="23" l="1"/>
  <c r="AI66" i="23"/>
  <c r="AI67" i="23" s="1"/>
  <c r="AI64" i="23"/>
  <c r="AG66" i="23"/>
  <c r="AG67" i="23" s="1"/>
  <c r="AG64" i="23"/>
  <c r="AG63" i="23"/>
  <c r="AK64" i="23"/>
  <c r="AK63" i="23"/>
  <c r="AK66" i="23"/>
  <c r="AK67" i="23" s="1"/>
  <c r="Q24" i="1"/>
  <c r="T13" i="1"/>
  <c r="Q13" i="1"/>
  <c r="E13" i="1" l="1"/>
  <c r="H13" i="1"/>
  <c r="E24" i="1"/>
  <c r="AB13" i="1"/>
  <c r="Z13" i="1"/>
  <c r="AA13" i="1" s="1"/>
  <c r="A1" i="19"/>
  <c r="C26" i="12"/>
  <c r="D26" i="12"/>
  <c r="E26" i="12"/>
  <c r="F26" i="12"/>
  <c r="C27" i="12"/>
  <c r="D27" i="12"/>
  <c r="E27" i="12"/>
  <c r="F27" i="12"/>
  <c r="C28" i="12"/>
  <c r="D28" i="12"/>
  <c r="E28" i="12"/>
  <c r="F28" i="12"/>
  <c r="G24" i="12"/>
  <c r="G23" i="12"/>
  <c r="G22" i="12"/>
  <c r="G21" i="12"/>
  <c r="G19" i="12"/>
  <c r="G18" i="12"/>
  <c r="G17" i="12"/>
  <c r="G15" i="12"/>
  <c r="G14" i="12"/>
  <c r="G13" i="12"/>
  <c r="G12" i="12"/>
  <c r="G10" i="12"/>
  <c r="G8" i="12"/>
  <c r="G7" i="12"/>
  <c r="E15" i="10"/>
  <c r="E17" i="10" s="1"/>
  <c r="K15" i="10"/>
  <c r="K17" i="10" s="1"/>
  <c r="K5" i="10"/>
  <c r="E29" i="10"/>
  <c r="U13" i="1"/>
  <c r="I13" i="1" s="1"/>
  <c r="U33" i="1"/>
  <c r="I33" i="1" s="1"/>
  <c r="T24" i="1"/>
  <c r="T33" i="1"/>
  <c r="Q33" i="1"/>
  <c r="E33" i="1" s="1"/>
  <c r="E20" i="8"/>
  <c r="A1" i="12"/>
  <c r="A1" i="1"/>
  <c r="H33" i="1" l="1"/>
  <c r="H24" i="1"/>
  <c r="D5" i="10"/>
  <c r="S36" i="10"/>
  <c r="D15" i="10"/>
  <c r="D17" i="10" s="1"/>
  <c r="Q41" i="1"/>
  <c r="E41" i="1" s="1"/>
  <c r="AB33" i="1"/>
  <c r="AC33" i="1" s="1"/>
  <c r="AB24" i="1"/>
  <c r="AC24" i="1" s="1"/>
  <c r="AC13" i="1"/>
  <c r="G26" i="12"/>
  <c r="G32" i="12" s="1"/>
  <c r="G27" i="12"/>
  <c r="G33" i="12" s="1"/>
  <c r="G28" i="12"/>
  <c r="G34" i="12" s="1"/>
  <c r="T41" i="1"/>
  <c r="Z33" i="1"/>
  <c r="AA33" i="1" s="1"/>
  <c r="U41" i="1"/>
  <c r="I41" i="1" s="1"/>
  <c r="T25" i="1"/>
  <c r="Z24" i="1"/>
  <c r="AA24" i="1" s="1"/>
  <c r="U25" i="1"/>
  <c r="I25" i="1" s="1"/>
  <c r="Q25" i="1"/>
  <c r="H41" i="1" l="1"/>
  <c r="E25" i="1"/>
  <c r="H25" i="1"/>
  <c r="E30" i="10"/>
  <c r="AB25" i="1"/>
  <c r="AC25" i="1" s="1"/>
  <c r="AB41" i="1"/>
  <c r="AC41" i="1" s="1"/>
  <c r="U43" i="1"/>
  <c r="Q43" i="1"/>
  <c r="E43" i="1" s="1"/>
  <c r="T43" i="1"/>
  <c r="Z41" i="1"/>
  <c r="AA41" i="1" s="1"/>
  <c r="Z25" i="1"/>
  <c r="AA25" i="1" s="1"/>
  <c r="Q46" i="1" l="1"/>
  <c r="H43" i="1"/>
  <c r="H46" i="1" s="1"/>
  <c r="I43" i="1"/>
  <c r="I46" i="1" s="1"/>
  <c r="E46" i="1"/>
  <c r="U46" i="1"/>
  <c r="Z43" i="1"/>
  <c r="AA43" i="1" s="1"/>
  <c r="AB43" i="1"/>
  <c r="AC43" i="1" s="1"/>
  <c r="T46" i="1"/>
  <c r="C16" i="27" l="1"/>
  <c r="C19" i="27" s="1"/>
  <c r="D16" i="27" l="1"/>
  <c r="I10" i="27"/>
  <c r="I11" i="27" s="1"/>
  <c r="I12" i="27" l="1"/>
  <c r="I13" i="27"/>
  <c r="I14" i="27" s="1"/>
  <c r="I15" i="27" l="1"/>
  <c r="I7" i="31"/>
  <c r="I8" i="31" l="1"/>
  <c r="I9" i="31" s="1"/>
  <c r="I10" i="31" l="1"/>
  <c r="I11" i="31" l="1"/>
  <c r="I12" i="31"/>
  <c r="I13" i="31" l="1"/>
  <c r="I14" i="31"/>
  <c r="I15" i="31" s="1"/>
  <c r="I16" i="31" s="1"/>
  <c r="I17" i="31" s="1"/>
  <c r="I18" i="31" s="1"/>
  <c r="I19" i="31" l="1"/>
  <c r="I20" i="31" s="1"/>
  <c r="I21" i="31" s="1"/>
  <c r="J25" i="86" l="1"/>
  <c r="J29" i="86" s="1"/>
  <c r="D25" i="86" l="1"/>
  <c r="D29" i="86" s="1"/>
  <c r="G25" i="86" l="1"/>
  <c r="G29" i="86" s="1"/>
  <c r="H25" i="86" l="1"/>
  <c r="H29" i="86" s="1"/>
  <c r="E25" i="86"/>
  <c r="E29" i="86" s="1"/>
  <c r="I25" i="86" l="1"/>
  <c r="I29" i="86" s="1"/>
  <c r="K25" i="86" l="1"/>
  <c r="K29" i="86" s="1"/>
  <c r="AK17" i="35" l="1"/>
  <c r="Q17" i="35" l="1"/>
  <c r="AL17" i="35"/>
  <c r="R17" i="35" s="1"/>
  <c r="AM17" i="35"/>
  <c r="AK13" i="35"/>
  <c r="S17" i="35" l="1"/>
  <c r="AN17" i="35"/>
  <c r="T17" i="35" s="1"/>
  <c r="Q13" i="35"/>
  <c r="AM13" i="35"/>
  <c r="AK15" i="35"/>
  <c r="AL13" i="35"/>
  <c r="R13" i="35" s="1"/>
  <c r="S13" i="35" l="1"/>
  <c r="AN13" i="35"/>
  <c r="T13" i="35" s="1"/>
  <c r="Q15" i="35"/>
  <c r="AL15" i="35"/>
  <c r="R15" i="35" s="1"/>
  <c r="AM15" i="35"/>
  <c r="S15" i="35" l="1"/>
  <c r="AN15" i="35"/>
  <c r="T15" i="35" s="1"/>
  <c r="H31" i="86" l="1"/>
  <c r="H35" i="86" s="1"/>
  <c r="G31" i="86" l="1"/>
  <c r="G35" i="86" s="1"/>
  <c r="K31" i="86" l="1"/>
  <c r="K35" i="86" s="1"/>
  <c r="C22" i="44"/>
  <c r="C23" i="44" s="1"/>
  <c r="I31" i="86" l="1"/>
  <c r="I35" i="86" s="1"/>
  <c r="J29" i="10" l="1"/>
  <c r="J30" i="10" s="1"/>
  <c r="L32" i="86"/>
  <c r="M32" i="86" s="1"/>
  <c r="C122" i="81"/>
  <c r="C29" i="10" l="1"/>
  <c r="C30" i="10" l="1"/>
  <c r="Y14" i="35"/>
  <c r="E14" i="35" s="1"/>
  <c r="Z12" i="35"/>
  <c r="F12" i="35" s="1"/>
  <c r="C25" i="86" l="1"/>
  <c r="Y20" i="35"/>
  <c r="E20" i="35" s="1"/>
  <c r="Z14" i="35"/>
  <c r="F14" i="35" s="1"/>
  <c r="K29" i="10" l="1"/>
  <c r="K30" i="10" s="1"/>
  <c r="L26" i="86"/>
  <c r="M25" i="86"/>
  <c r="C29" i="86"/>
  <c r="Z20" i="35"/>
  <c r="F20" i="35" s="1"/>
  <c r="Y23" i="35"/>
  <c r="E23" i="35" s="1"/>
  <c r="X12" i="35"/>
  <c r="D12" i="35" s="1"/>
  <c r="W14" i="35"/>
  <c r="C14" i="35" s="1"/>
  <c r="D29" i="10" l="1"/>
  <c r="Z23" i="35"/>
  <c r="F23" i="35" s="1"/>
  <c r="M26" i="86"/>
  <c r="M29" i="86" s="1"/>
  <c r="L29" i="86"/>
  <c r="X14" i="35"/>
  <c r="D14" i="35" s="1"/>
  <c r="W20" i="35"/>
  <c r="C20" i="35" s="1"/>
  <c r="D30" i="10" l="1"/>
  <c r="W23" i="35"/>
  <c r="C23" i="35" s="1"/>
  <c r="X20" i="35"/>
  <c r="D20" i="35" s="1"/>
  <c r="X23" i="35" l="1"/>
  <c r="D23" i="35" s="1"/>
  <c r="K7" i="38"/>
  <c r="K27" i="38" s="1"/>
  <c r="K55" i="38" l="1"/>
  <c r="C27" i="38"/>
  <c r="C7" i="38"/>
  <c r="C55" i="38"/>
  <c r="AB12" i="35"/>
  <c r="H12" i="35" s="1"/>
  <c r="AA14" i="35"/>
  <c r="G14" i="35" s="1"/>
  <c r="K58" i="38" l="1"/>
  <c r="L56" i="38" s="1"/>
  <c r="AB14" i="35"/>
  <c r="H14" i="35" s="1"/>
  <c r="AA20" i="35"/>
  <c r="G20" i="35" s="1"/>
  <c r="AD12" i="35"/>
  <c r="J12" i="35" s="1"/>
  <c r="AC14" i="35"/>
  <c r="I14" i="35" s="1"/>
  <c r="K61" i="38" l="1"/>
  <c r="C58" i="38"/>
  <c r="C61" i="38" s="1"/>
  <c r="D56" i="38"/>
  <c r="AB20" i="35"/>
  <c r="H20" i="35" s="1"/>
  <c r="AA23" i="35"/>
  <c r="G23" i="35" s="1"/>
  <c r="AD14" i="35"/>
  <c r="J14" i="35" s="1"/>
  <c r="AC20" i="35"/>
  <c r="I20" i="35" s="1"/>
  <c r="AB23" i="35" l="1"/>
  <c r="H23" i="35" s="1"/>
  <c r="AD20" i="35"/>
  <c r="J20" i="35" s="1"/>
  <c r="AC23" i="35"/>
  <c r="I23" i="35" s="1"/>
  <c r="AD23" i="35" l="1"/>
  <c r="J23" i="35" s="1"/>
  <c r="AF12" i="35"/>
  <c r="L12" i="35" s="1"/>
  <c r="AE14" i="35"/>
  <c r="K14" i="35" s="1"/>
  <c r="AE20" i="35" l="1"/>
  <c r="K20" i="35" s="1"/>
  <c r="AF14" i="35"/>
  <c r="L14" i="35" s="1"/>
  <c r="AF20" i="35" l="1"/>
  <c r="L20" i="35" s="1"/>
  <c r="AE23" i="35"/>
  <c r="AF23" i="35"/>
  <c r="L23" i="35" s="1"/>
  <c r="L7" i="38" l="1"/>
  <c r="L27" i="38" s="1"/>
  <c r="L55" i="38" s="1"/>
  <c r="K23" i="35"/>
  <c r="D7" i="38"/>
  <c r="AJ12" i="35"/>
  <c r="P12" i="35" s="1"/>
  <c r="AI14" i="35"/>
  <c r="O14" i="35" s="1"/>
  <c r="D27" i="38" l="1"/>
  <c r="L58" i="38"/>
  <c r="D55" i="38"/>
  <c r="AI20" i="35"/>
  <c r="O20" i="35" s="1"/>
  <c r="AJ14" i="35"/>
  <c r="P14" i="35" s="1"/>
  <c r="L61" i="38" l="1"/>
  <c r="O56" i="38"/>
  <c r="O58" i="38" s="1"/>
  <c r="D58" i="38"/>
  <c r="D61" i="38" s="1"/>
  <c r="M56" i="38"/>
  <c r="E56" i="38" s="1"/>
  <c r="N56" i="38"/>
  <c r="F56" i="38" s="1"/>
  <c r="AJ20" i="35"/>
  <c r="P20" i="35" s="1"/>
  <c r="AI23" i="35"/>
  <c r="O23" i="35" s="1"/>
  <c r="O61" i="38" l="1"/>
  <c r="Q56" i="38"/>
  <c r="Q58" i="38" s="1"/>
  <c r="Q61" i="38" s="1"/>
  <c r="P56" i="38"/>
  <c r="P58" i="38" s="1"/>
  <c r="M7" i="38"/>
  <c r="AJ23" i="35"/>
  <c r="P23" i="35" s="1"/>
  <c r="AK14" i="35"/>
  <c r="AL12" i="35"/>
  <c r="R12" i="35" s="1"/>
  <c r="Q14" i="35" l="1"/>
  <c r="M27" i="38"/>
  <c r="M55" i="38" s="1"/>
  <c r="E7" i="38"/>
  <c r="AL14" i="35"/>
  <c r="R14" i="35" s="1"/>
  <c r="AK20" i="35"/>
  <c r="Q20" i="35" s="1"/>
  <c r="E27" i="38" l="1"/>
  <c r="M58" i="38"/>
  <c r="E55" i="38"/>
  <c r="AL20" i="35"/>
  <c r="R20" i="35" s="1"/>
  <c r="AK23" i="35"/>
  <c r="Q23" i="35" l="1"/>
  <c r="M61" i="38"/>
  <c r="E58" i="38"/>
  <c r="E61" i="38" s="1"/>
  <c r="N7" i="38"/>
  <c r="AL23" i="35"/>
  <c r="R23" i="35" s="1"/>
  <c r="AN12" i="35"/>
  <c r="T12" i="35" s="1"/>
  <c r="AM14" i="35"/>
  <c r="S14" i="35" s="1"/>
  <c r="N27" i="38" l="1"/>
  <c r="F7" i="38"/>
  <c r="AM20" i="35"/>
  <c r="S20" i="35" s="1"/>
  <c r="AN14" i="35"/>
  <c r="T14" i="35" s="1"/>
  <c r="N55" i="38" l="1"/>
  <c r="N58" i="38" s="1"/>
  <c r="F27" i="38"/>
  <c r="AM23" i="35"/>
  <c r="AN20" i="35"/>
  <c r="T20" i="35" s="1"/>
  <c r="S23" i="35" l="1"/>
  <c r="F55" i="38"/>
  <c r="AN23" i="35"/>
  <c r="T23" i="35" s="1"/>
  <c r="N61" i="38"/>
  <c r="F58" i="38"/>
  <c r="F61" i="38" s="1"/>
  <c r="L31" i="86" l="1"/>
  <c r="M31" i="86" l="1"/>
  <c r="M35" i="86" s="1"/>
  <c r="L35" i="86"/>
  <c r="AN135" i="156" l="1"/>
  <c r="AN136" i="156" s="1"/>
  <c r="AS135" i="156"/>
  <c r="AS136" i="156" s="1"/>
  <c r="AQ135" i="156"/>
  <c r="AQ136" i="156" s="1"/>
  <c r="AG135" i="156"/>
  <c r="AG136" i="156" s="1"/>
  <c r="AB135" i="156"/>
  <c r="AB136" i="156" s="1"/>
  <c r="AO135" i="156"/>
  <c r="AO136" i="156" s="1"/>
  <c r="BY134" i="156"/>
  <c r="AZ135" i="156"/>
  <c r="AZ136" i="156" s="1"/>
  <c r="AR135" i="156"/>
  <c r="AR136" i="156" s="1"/>
  <c r="BB135" i="156"/>
  <c r="BB136" i="156" s="1"/>
  <c r="AL135" i="156"/>
  <c r="AL136" i="156" s="1"/>
  <c r="BD135" i="156"/>
  <c r="BD136" i="156" s="1"/>
  <c r="CA134" i="156"/>
  <c r="BX134" i="156"/>
  <c r="AA135" i="156"/>
  <c r="AA136" i="156" s="1"/>
  <c r="BC135" i="156"/>
  <c r="BZ135" i="156" s="1"/>
  <c r="BS134" i="156"/>
  <c r="AT135" i="156"/>
  <c r="AT136" i="156" s="1"/>
  <c r="AM135" i="156"/>
  <c r="AM136" i="156" s="1"/>
  <c r="BF135" i="156"/>
  <c r="CC135" i="156" s="1"/>
  <c r="CB134" i="156"/>
  <c r="CC134" i="156"/>
  <c r="AP135" i="156"/>
  <c r="AP136" i="156" s="1"/>
  <c r="AJ135" i="156"/>
  <c r="AJ136" i="156" s="1"/>
  <c r="BA135" i="156"/>
  <c r="BA136" i="156" s="1"/>
  <c r="AI135" i="156"/>
  <c r="AI136" i="156" s="1"/>
  <c r="AD135" i="156"/>
  <c r="AD136" i="156" s="1"/>
  <c r="BU134" i="156"/>
  <c r="Z135" i="156"/>
  <c r="Z136" i="156" s="1"/>
  <c r="BE135" i="156"/>
  <c r="CB135" i="156" s="1"/>
  <c r="AX135" i="156"/>
  <c r="AX136" i="156" s="1"/>
  <c r="AC135" i="156"/>
  <c r="AC136" i="156" s="1"/>
  <c r="AE135" i="156"/>
  <c r="AE136" i="156" s="1"/>
  <c r="AF135" i="156"/>
  <c r="AF136" i="156" s="1"/>
  <c r="AH135" i="156"/>
  <c r="AH136" i="156" s="1"/>
  <c r="AY135" i="156"/>
  <c r="AY136" i="156" s="1"/>
  <c r="BW134" i="156"/>
  <c r="BT134" i="156"/>
  <c r="AV135" i="156"/>
  <c r="BS135" i="156" s="1"/>
  <c r="BZ134" i="156"/>
  <c r="AK135" i="156"/>
  <c r="AK136" i="156" s="1"/>
  <c r="BR135" i="156"/>
  <c r="BV134" i="156"/>
  <c r="AU135" i="156"/>
  <c r="AU136" i="156" s="1"/>
  <c r="AW135" i="156"/>
  <c r="BT135" i="156" s="1"/>
  <c r="BR134" i="156"/>
  <c r="BX135" i="156" l="1"/>
  <c r="BE136" i="156"/>
  <c r="BF136" i="156"/>
  <c r="CA135" i="156"/>
  <c r="BC136" i="156"/>
  <c r="BV135" i="156"/>
  <c r="BW135" i="156"/>
  <c r="AW136" i="156"/>
  <c r="Y136" i="156"/>
  <c r="BY135" i="156"/>
  <c r="AV136" i="156"/>
  <c r="BU135" i="1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tc={44E76DED-D9E1-45FB-89C9-FC15554DCDF6}</author>
  </authors>
  <commentList>
    <comment ref="AS203" authorId="0" shapeId="0" xr:uid="{44E76DED-D9E1-45FB-89C9-FC15554DCDF6}">
      <text>
        <t>[Threaded comment]
Your version of Excel allows you to read this threaded comment; however, any edits to it will get removed if the file is opened in a newer version of Excel. Learn more: https://go.microsoft.com/fwlink/?linkid=870924
Comment:
    74.9% kibbutz:
התחייבות למיסים שוטפים לרשויות המיסים ולבעלי מניות</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tc={E3CB3554-BFCF-4EC8-B4F6-2C060D17BE0C}</author>
  </authors>
  <commentList>
    <comment ref="H55" authorId="0" shapeId="0" xr:uid="{E3CB3554-BFCF-4EC8-B4F6-2C060D17BE0C}">
      <text>
        <t>[Threaded comment]
Your version of Excel allows you to read this threaded comment; however, any edits to it will get removed if the file is opened in a newer version of Excel. Learn more: https://go.microsoft.com/fwlink/?linkid=870924
Comment:
    Doron writes this as part of marketing exp.</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doron Krimolovsky</author>
  </authors>
  <commentList>
    <comment ref="F25" authorId="0" shapeId="0" xr:uid="{CD36A4F2-E38A-459E-8BE3-2DC319095802}">
      <text>
        <r>
          <rPr>
            <sz val="9"/>
            <color indexed="81"/>
            <rFont val="Tahoma"/>
            <family val="2"/>
          </rPr>
          <t xml:space="preserve">
</t>
        </r>
      </text>
    </comment>
    <comment ref="F203" authorId="0" shapeId="0" xr:uid="{8CA7B900-A9B1-4C1F-B7CF-EF95500521FD}">
      <text>
        <r>
          <rPr>
            <sz val="9"/>
            <color indexed="81"/>
            <rFont val="Tahoma"/>
            <family val="2"/>
          </rPr>
          <t xml:space="preserve">
</t>
        </r>
      </text>
    </comment>
    <comment ref="F291" authorId="0" shapeId="0" xr:uid="{85BB200F-DB02-477C-A2CC-817617E73C0E}">
      <text>
        <r>
          <rPr>
            <sz val="9"/>
            <color indexed="81"/>
            <rFont val="Tahoma"/>
            <family val="2"/>
          </rPr>
          <t xml:space="preserve">
</t>
        </r>
      </text>
    </comment>
  </commentList>
</comments>
</file>

<file path=xl/sharedStrings.xml><?xml version="1.0" encoding="utf-8"?>
<sst xmlns="http://schemas.openxmlformats.org/spreadsheetml/2006/main" count="39515" uniqueCount="5222">
  <si>
    <t>TRANSACTION SERVICES</t>
  </si>
  <si>
    <t>Project Magenta</t>
  </si>
  <si>
    <t>Master databook</t>
  </si>
  <si>
    <t>ADVISORY</t>
  </si>
  <si>
    <t>Left</t>
  </si>
  <si>
    <t>Top</t>
  </si>
  <si>
    <t>Right</t>
  </si>
  <si>
    <t>Bottom</t>
  </si>
  <si>
    <t>Ref</t>
  </si>
  <si>
    <t>Glossary of Terms</t>
  </si>
  <si>
    <t>Term</t>
  </si>
  <si>
    <t>Description</t>
  </si>
  <si>
    <t>Group and entity definitions</t>
  </si>
  <si>
    <t>Group/ Target</t>
  </si>
  <si>
    <t>Metzerplas Cooperative Agricultural Organization Ltd.</t>
  </si>
  <si>
    <t>Metzer India</t>
  </si>
  <si>
    <t>Skipper Metzer India</t>
  </si>
  <si>
    <t>Metzer Israel</t>
  </si>
  <si>
    <t>Metzerplan Industries Ltd.</t>
  </si>
  <si>
    <t>Metzer Kazakhstan</t>
  </si>
  <si>
    <t>Metzerplas Kazakhstan</t>
  </si>
  <si>
    <t>Metzer Mexico</t>
  </si>
  <si>
    <t>Metzer Mexico sapi de cv</t>
  </si>
  <si>
    <t>Metzer Thailand</t>
  </si>
  <si>
    <t>A.T.C Supply (1993) co. Ltd.</t>
  </si>
  <si>
    <t>Metzer Romania</t>
  </si>
  <si>
    <t>Metzerplas EU SRL</t>
  </si>
  <si>
    <t>Metzer Ukraine</t>
  </si>
  <si>
    <t>Irrigator Investments</t>
  </si>
  <si>
    <t>Currencies and time periods</t>
  </si>
  <si>
    <t>20XX, FYXX</t>
  </si>
  <si>
    <t>Fiscal year ended December 31, 20XX</t>
  </si>
  <si>
    <t>Dec-xx</t>
  </si>
  <si>
    <t>December 31, 20xx</t>
  </si>
  <si>
    <t>EUR</t>
  </si>
  <si>
    <t>Euro</t>
  </si>
  <si>
    <t>NIS</t>
  </si>
  <si>
    <t>New Israeli Shekel</t>
  </si>
  <si>
    <t>USD</t>
  </si>
  <si>
    <t>US Dollar</t>
  </si>
  <si>
    <t>LTM</t>
  </si>
  <si>
    <t>Last twelve months</t>
  </si>
  <si>
    <t>YTD</t>
  </si>
  <si>
    <t>Year to date</t>
  </si>
  <si>
    <t>Other defintions</t>
  </si>
  <si>
    <t>[ ]</t>
  </si>
  <si>
    <t>Information not available</t>
  </si>
  <si>
    <t>AP</t>
  </si>
  <si>
    <t>Accounts payable</t>
  </si>
  <si>
    <t>Approx.</t>
  </si>
  <si>
    <t>Approximately</t>
  </si>
  <si>
    <t>AR</t>
  </si>
  <si>
    <t>Accounts receivable</t>
  </si>
  <si>
    <t xml:space="preserve">Auditor </t>
  </si>
  <si>
    <t>BDO</t>
  </si>
  <si>
    <t>CAPEX</t>
  </si>
  <si>
    <t>Capital Expenditures</t>
  </si>
  <si>
    <t>CEO</t>
  </si>
  <si>
    <t>Chief Executive Officer</t>
  </si>
  <si>
    <t>CFO</t>
  </si>
  <si>
    <t>Chief Financial Officer</t>
  </si>
  <si>
    <t>COGS</t>
  </si>
  <si>
    <t>Cost of goods sold</t>
  </si>
  <si>
    <t>DD</t>
  </si>
  <si>
    <t>Due diligence</t>
  </si>
  <si>
    <t>EBITDA</t>
  </si>
  <si>
    <t>Earnings before interest, tax, depreciation and amortization</t>
  </si>
  <si>
    <t>FOREX</t>
  </si>
  <si>
    <t>Foreign exchange</t>
  </si>
  <si>
    <t>FS</t>
  </si>
  <si>
    <t>Financial statements</t>
  </si>
  <si>
    <t>GAAP</t>
  </si>
  <si>
    <t>Generally Accepted Accounting Principles</t>
  </si>
  <si>
    <t>G&amp;A</t>
  </si>
  <si>
    <t>General and administrative</t>
  </si>
  <si>
    <t>IFRS</t>
  </si>
  <si>
    <t>International Financial Reporting Standards</t>
  </si>
  <si>
    <t>Management</t>
  </si>
  <si>
    <t>The Company's management</t>
  </si>
  <si>
    <t>n/a</t>
  </si>
  <si>
    <t>Not Applicable</t>
  </si>
  <si>
    <t>NWC</t>
  </si>
  <si>
    <t>Trade receivables and inventories net of trade payables</t>
  </si>
  <si>
    <t>OPEX</t>
  </si>
  <si>
    <t>Operating expenses</t>
  </si>
  <si>
    <t>P&amp;L</t>
  </si>
  <si>
    <t>Profit and loss statement</t>
  </si>
  <si>
    <t>PP&amp;E</t>
  </si>
  <si>
    <t>Property, Plant &amp; Equipment</t>
  </si>
  <si>
    <t>R&amp;D</t>
  </si>
  <si>
    <t>Research &amp; Development</t>
  </si>
  <si>
    <t>SG&amp;A</t>
  </si>
  <si>
    <t>Sales, General &amp; Administrative</t>
  </si>
  <si>
    <t>SP</t>
  </si>
  <si>
    <t>Metzer Technologies Ltd. (formerly SP Marketing)</t>
  </si>
  <si>
    <t>SPA</t>
  </si>
  <si>
    <t>Share purchase agreement</t>
  </si>
  <si>
    <t>S&amp;M</t>
  </si>
  <si>
    <t>Sales and marketing</t>
  </si>
  <si>
    <t>Revenues</t>
  </si>
  <si>
    <t>Financials</t>
  </si>
  <si>
    <t>Balance sheet</t>
  </si>
  <si>
    <t>Analysis</t>
  </si>
  <si>
    <t>USD '000</t>
  </si>
  <si>
    <t>NIS '000</t>
  </si>
  <si>
    <t>Dec-20*
(Audited)</t>
  </si>
  <si>
    <t>Dec-21
(Audited)</t>
  </si>
  <si>
    <t>Jun-22
(Non audited)</t>
  </si>
  <si>
    <t>Sep-22
(Non audited)</t>
  </si>
  <si>
    <t>Dec-22
(Audited)</t>
  </si>
  <si>
    <t>Jun-23
(Non audited)</t>
  </si>
  <si>
    <t>Sep-23
(Non audited)</t>
  </si>
  <si>
    <t>Dec-21 to Dec-22</t>
  </si>
  <si>
    <t>נכסים שוטפים</t>
  </si>
  <si>
    <t>Current assets</t>
  </si>
  <si>
    <t>including SP*</t>
  </si>
  <si>
    <t>Cash and cash equivalents</t>
  </si>
  <si>
    <t xml:space="preserve">מזומנים ושווי מזומנים         </t>
  </si>
  <si>
    <t>לקוחות</t>
  </si>
  <si>
    <t>Marketable securities available for sale</t>
  </si>
  <si>
    <t>נכסים פיננסיים בשווי הוגן דרך רווח והפסד</t>
  </si>
  <si>
    <t>Other receivables</t>
  </si>
  <si>
    <t>חייבים ויתרות חובה</t>
  </si>
  <si>
    <t>Inventory</t>
  </si>
  <si>
    <t>מלאי</t>
  </si>
  <si>
    <t>Discontinued operations</t>
  </si>
  <si>
    <t>נכסים המיוחסים לפעילות מופסקת</t>
  </si>
  <si>
    <t>Total current assets</t>
  </si>
  <si>
    <t xml:space="preserve">   סה"כ נכסים שוטפים</t>
  </si>
  <si>
    <t>Non current assets</t>
  </si>
  <si>
    <t>נכסים לא שוטפים</t>
  </si>
  <si>
    <t>Investments in associates</t>
  </si>
  <si>
    <t>השקעות המטופלות לפי שיטת השווי המאזני</t>
  </si>
  <si>
    <t>Other investments</t>
  </si>
  <si>
    <t>השקעות אחרות</t>
  </si>
  <si>
    <t>Long-term receivables</t>
  </si>
  <si>
    <t>חייבים ויתרות-חובה לזמן ארוך</t>
  </si>
  <si>
    <t>Restricted deposits</t>
  </si>
  <si>
    <t>פקדון משועבד</t>
  </si>
  <si>
    <t>Fixed assets, net</t>
  </si>
  <si>
    <t>רכוש קבוע, נטו</t>
  </si>
  <si>
    <t>Right-of-use assets</t>
  </si>
  <si>
    <t>נכסי זכות שימוש</t>
  </si>
  <si>
    <t>Intangible assets, net</t>
  </si>
  <si>
    <t>נכסים בלתי מוחשיי ם</t>
  </si>
  <si>
    <t>Deferred tax asset</t>
  </si>
  <si>
    <t>מסים נדחי ם</t>
  </si>
  <si>
    <t>Total non-current assets</t>
  </si>
  <si>
    <t>סה"כ נכסים לא שוטפים</t>
  </si>
  <si>
    <t>Total assets</t>
  </si>
  <si>
    <t>Current liabilities</t>
  </si>
  <si>
    <t>התחייבויות שוטפות</t>
  </si>
  <si>
    <t>Short term loans from financial institutions</t>
  </si>
  <si>
    <t>הלוואות מתאגידים בנקאיים ואחרים</t>
  </si>
  <si>
    <t>Accounts payables</t>
  </si>
  <si>
    <t>התחייבויות לספקים ולנותני שירותים</t>
  </si>
  <si>
    <t>Other payable</t>
  </si>
  <si>
    <t>זכאים ויתרות זכות</t>
  </si>
  <si>
    <t>Taxes payable</t>
  </si>
  <si>
    <t>התחייבות למיסים שוטפים לרשויות המיסים ולבעלי מניות</t>
  </si>
  <si>
    <t>Current lease liability</t>
  </si>
  <si>
    <t>חלויות שוטפות של התחייבויות בגין חכירה</t>
  </si>
  <si>
    <t>התחייבויות המיוחסות לפעילויות שהופסקו</t>
  </si>
  <si>
    <t>Total current liabilities</t>
  </si>
  <si>
    <t xml:space="preserve">    סה"כ התחייבויות שוטפות</t>
  </si>
  <si>
    <t>התחייבויות לא שוטפות</t>
  </si>
  <si>
    <t>Long term loans from financial institutions</t>
  </si>
  <si>
    <t>התחייבויות לתאגידים בנקאיים</t>
  </si>
  <si>
    <t>Non-current lease liability</t>
  </si>
  <si>
    <t>התחייבויות בגין חכירה</t>
  </si>
  <si>
    <t>Deferred tax liability</t>
  </si>
  <si>
    <t>מסים נדחים</t>
  </si>
  <si>
    <t>Employee benefit obligations, net</t>
  </si>
  <si>
    <t>התחייבויות בגין הטבות לעובדים, נטו</t>
  </si>
  <si>
    <t>Other long-term financial liabilities</t>
  </si>
  <si>
    <t>התחייבויות פיננסיות אחרות לזמן ארוך</t>
  </si>
  <si>
    <t xml:space="preserve">     סה"כ התחייבויות לא שוטפות</t>
  </si>
  <si>
    <t>Total liabilities</t>
  </si>
  <si>
    <t>Total equity</t>
  </si>
  <si>
    <t>Total liabilities and equity</t>
  </si>
  <si>
    <t>BS Check</t>
  </si>
  <si>
    <t>Net working capital</t>
  </si>
  <si>
    <t>Profit and loss</t>
  </si>
  <si>
    <t>FY21
(Audited)</t>
  </si>
  <si>
    <t>% of sales</t>
  </si>
  <si>
    <t>YTD Mar-22
(Non audited)</t>
  </si>
  <si>
    <t>YTD Jun-22
(Non audited)</t>
  </si>
  <si>
    <t>YTD Sep-22
(Non audited)</t>
  </si>
  <si>
    <t>FY22
(Audited)</t>
  </si>
  <si>
    <t>YTD Mar-23
(Non audited)</t>
  </si>
  <si>
    <t>YTD Jun-23
(Non audited)</t>
  </si>
  <si>
    <t>YTD Sep-23
(Non audited)</t>
  </si>
  <si>
    <t>LTM Sep-23
(Non audited)</t>
  </si>
  <si>
    <t>Notes</t>
  </si>
  <si>
    <t>Sales</t>
  </si>
  <si>
    <t>[1]</t>
  </si>
  <si>
    <t>Cost of sales</t>
  </si>
  <si>
    <t>[2]</t>
  </si>
  <si>
    <t>Gross profit</t>
  </si>
  <si>
    <t>Research and development</t>
  </si>
  <si>
    <t>[3]</t>
  </si>
  <si>
    <t>Selling and marketing</t>
  </si>
  <si>
    <t>[4]</t>
  </si>
  <si>
    <t>[5]</t>
  </si>
  <si>
    <t>Income from operations</t>
  </si>
  <si>
    <t>Depreciation and amortization</t>
  </si>
  <si>
    <t>Other income</t>
  </si>
  <si>
    <t>[6]</t>
  </si>
  <si>
    <t>Financial income (expenses), net</t>
  </si>
  <si>
    <t>[7]</t>
  </si>
  <si>
    <t>Foreign exchange gains (losses)</t>
  </si>
  <si>
    <t>Gain (loss) on investment in associates</t>
  </si>
  <si>
    <t>Income before taxes</t>
  </si>
  <si>
    <t>Taxes on income</t>
  </si>
  <si>
    <t>Profit (loss) from discontinued operations</t>
  </si>
  <si>
    <t>Net income (loss) for the period</t>
  </si>
  <si>
    <t>Source: Audited financial statements for the period ending 31 December 2021, 31 December 2022, and unaudited financial statements for Jun-23 and Sep-23, provided by Management.</t>
  </si>
  <si>
    <t>Cash flow statement</t>
  </si>
  <si>
    <t>FY22 (Audited)</t>
  </si>
  <si>
    <t>Cash flows - operating activity</t>
  </si>
  <si>
    <t>Net income for the year</t>
  </si>
  <si>
    <t>Adjustments:</t>
  </si>
  <si>
    <t>The association's share in the losses (profits) of companies treated according to the balance sheet value method, net</t>
  </si>
  <si>
    <t>Profit from the sale of fixed assets</t>
  </si>
  <si>
    <t>Deferred taxes, net</t>
  </si>
  <si>
    <t>Warrants interest expenses</t>
  </si>
  <si>
    <t>Financial expenses (income), net</t>
  </si>
  <si>
    <t>Change in liabilities due to employee benefits, net</t>
  </si>
  <si>
    <t>Decrease (increase) in the value of financial assets measured at fair value through P&amp;L</t>
  </si>
  <si>
    <t>Total adjustments</t>
  </si>
  <si>
    <t>Changes in assets and liabilities:</t>
  </si>
  <si>
    <t>Decrease (increase) in trade receivables</t>
  </si>
  <si>
    <t>Decrease (increase) in other receivables</t>
  </si>
  <si>
    <t>Decrease (increase) in  inventories</t>
  </si>
  <si>
    <t>Increase (decrease) in trade payables</t>
  </si>
  <si>
    <t>Increase (decrease) in current tax liabilities for the holder of controlling interest and tax authorities</t>
  </si>
  <si>
    <t>Increase (decrease) in other payables (include changes in holder of controlling interest)</t>
  </si>
  <si>
    <t>Changes in assets and liabilities - Total adjustments</t>
  </si>
  <si>
    <t>Cash flows - investing activity</t>
  </si>
  <si>
    <t>Selling SP activity</t>
  </si>
  <si>
    <t>Acquisition of a subsidiary that was consolidated for the first time</t>
  </si>
  <si>
    <t>Purchase of fixed assets</t>
  </si>
  <si>
    <t>Receiving an investment grant</t>
  </si>
  <si>
    <t>Proceeds from the sale of fixed assets</t>
  </si>
  <si>
    <t>Purchase of non-intangible assets</t>
  </si>
  <si>
    <t>Investment in the company treated according to the balance sheet value method</t>
  </si>
  <si>
    <t>Providing long-term loans</t>
  </si>
  <si>
    <t>Purchase of financial assets measured at fair value through P&amp;L, net</t>
  </si>
  <si>
    <t>Cash flow statement (cont.)</t>
  </si>
  <si>
    <t>Cash flows - financing activity</t>
  </si>
  <si>
    <t>Dividend paid</t>
  </si>
  <si>
    <t>Dividends paid to minority shareholders</t>
  </si>
  <si>
    <t>Long term bank borrowings</t>
  </si>
  <si>
    <t>Repayment of minority shareholders loan</t>
  </si>
  <si>
    <t xml:space="preserve">Repayment of bank loan </t>
  </si>
  <si>
    <t>Payment of lease obligations</t>
  </si>
  <si>
    <t>Credit from banking corporations and other credit providers for a short time</t>
  </si>
  <si>
    <t>Issuance of share capital - Consolidated company</t>
  </si>
  <si>
    <t>Issuance of share capital to minority shareholders</t>
  </si>
  <si>
    <t>Summary of cash flows</t>
  </si>
  <si>
    <t>Total change in cash</t>
  </si>
  <si>
    <t>Cash opening balance</t>
  </si>
  <si>
    <t>Rate differences in respect of cash balances and cash equivalents</t>
  </si>
  <si>
    <t>Cash closing balance</t>
  </si>
  <si>
    <t>BS check</t>
  </si>
  <si>
    <t>Changes in assets and liabilities breakdown</t>
  </si>
  <si>
    <t>Reported EBITDA</t>
  </si>
  <si>
    <t>Check</t>
  </si>
  <si>
    <t>Balance sheet consolidation - The Group</t>
  </si>
  <si>
    <t>Dec-21 (Audited)</t>
  </si>
  <si>
    <t>Dec-22 (Audited)</t>
  </si>
  <si>
    <t>Sep-23 (Audited)</t>
  </si>
  <si>
    <t>Metzer Israel (Consolidtaed &amp; Solo)</t>
  </si>
  <si>
    <t xml:space="preserve">Metzerplas SP Marketing </t>
  </si>
  <si>
    <t>Metzer Israel (Consolidtaed &amp; Solo)*</t>
  </si>
  <si>
    <t>Kazakhstan</t>
  </si>
  <si>
    <t>Ukraine</t>
  </si>
  <si>
    <t>Mexico</t>
  </si>
  <si>
    <t>Argentina</t>
  </si>
  <si>
    <t>Cons. entries</t>
  </si>
  <si>
    <t>The Group
Dec-21*</t>
  </si>
  <si>
    <t>CHECK against FS</t>
  </si>
  <si>
    <t>Thailand</t>
  </si>
  <si>
    <t>Romania</t>
  </si>
  <si>
    <t>FS reconciliation adjustments</t>
  </si>
  <si>
    <t>India</t>
  </si>
  <si>
    <t>The Group
Sep-23</t>
  </si>
  <si>
    <t>31.12.2021</t>
  </si>
  <si>
    <t>30.9.2022</t>
  </si>
  <si>
    <t>30.6.2022</t>
  </si>
  <si>
    <t>31.3.2022</t>
  </si>
  <si>
    <t>רכוש שוטף</t>
  </si>
  <si>
    <t>Cash in NIS</t>
  </si>
  <si>
    <t>מזומנים בש"ח</t>
  </si>
  <si>
    <t>Credit cards</t>
  </si>
  <si>
    <t>כרטיסי אשראי</t>
  </si>
  <si>
    <t>Cash in dollars</t>
  </si>
  <si>
    <t>מזומנים בדולר</t>
  </si>
  <si>
    <t>Cash in another currency</t>
  </si>
  <si>
    <t>מזומנים במט"ח אחר</t>
  </si>
  <si>
    <t>Deposits (equivalent to cash)</t>
  </si>
  <si>
    <t>פקדונות (שווה מזומן)</t>
  </si>
  <si>
    <t>Cash registers NIS</t>
  </si>
  <si>
    <t>קופות ₪</t>
  </si>
  <si>
    <t>Dollar boxes</t>
  </si>
  <si>
    <t>קופות דולר</t>
  </si>
  <si>
    <t>Other foreign exchange funds</t>
  </si>
  <si>
    <t>קופות מט"ח אחר</t>
  </si>
  <si>
    <t>מזומנים ושווי מזומנים</t>
  </si>
  <si>
    <t>Local customers (minus advances from customers)</t>
  </si>
  <si>
    <t>לקוחות מקומיים (בניכוי מקדמות מלקוחות)</t>
  </si>
  <si>
    <t>Overseas customers - dollars</t>
  </si>
  <si>
    <t>לקוחות חו"ל - דולר</t>
  </si>
  <si>
    <t>Overseas customers - other currency</t>
  </si>
  <si>
    <t>לקוחות חו"ל - מט"ח אחר</t>
  </si>
  <si>
    <t xml:space="preserve"> Irrigator Investment</t>
  </si>
  <si>
    <t xml:space="preserve">  IRRIGATOR INVESTMENT</t>
  </si>
  <si>
    <t>Income to be received for a construction contract</t>
  </si>
  <si>
    <t>הכנסות לקבל בגין חוזה הקמה</t>
  </si>
  <si>
    <t>Receivables - Sales</t>
  </si>
  <si>
    <t>חייבים - מכירות</t>
  </si>
  <si>
    <t>Satisfied customers</t>
  </si>
  <si>
    <t>לקוחות מסופקים</t>
  </si>
  <si>
    <t>Provision for credits</t>
  </si>
  <si>
    <t>הפרשה לזיכויים</t>
  </si>
  <si>
    <t>Checks for collection</t>
  </si>
  <si>
    <t>המחאות לגביה</t>
  </si>
  <si>
    <t>Excluding the provision for social security</t>
  </si>
  <si>
    <t>בניכוי הפרשה לחומ"ס</t>
  </si>
  <si>
    <t>Receivable from Metzer India</t>
  </si>
  <si>
    <t>חו"ז - חב' סקיפר מצרפלס הודו</t>
  </si>
  <si>
    <t>ניירות ערך סחירים</t>
  </si>
  <si>
    <t>Prepaid expenses</t>
  </si>
  <si>
    <t>הוצאות מראש</t>
  </si>
  <si>
    <t>Intangible asset - paid in advance to Metzerplas</t>
  </si>
  <si>
    <t>נכס בלתי מוחשי- הוצ מראש למצרפלס</t>
  </si>
  <si>
    <t>Accrued expenses</t>
  </si>
  <si>
    <t>הוצאות נדחות</t>
  </si>
  <si>
    <t>Cash registers</t>
  </si>
  <si>
    <t>קופות תווי קניה</t>
  </si>
  <si>
    <t>Debtors for land</t>
  </si>
  <si>
    <t>חייבים בגין קרקע</t>
  </si>
  <si>
    <t>Advances to suppliers NIS</t>
  </si>
  <si>
    <t>מקדמות לספקים ₪</t>
  </si>
  <si>
    <t>Dollar advances to suppliers</t>
  </si>
  <si>
    <t>מקדמות לספקים דולר</t>
  </si>
  <si>
    <t>Advances to other currency providers</t>
  </si>
  <si>
    <t>מקדמות לספקים מט"ח אחר</t>
  </si>
  <si>
    <t>income to receive</t>
  </si>
  <si>
    <t>הכנסות לקבל</t>
  </si>
  <si>
    <r>
      <t xml:space="preserve"> advance to the supplier -</t>
    </r>
    <r>
      <rPr>
        <u/>
        <sz val="8"/>
        <rFont val="Arial"/>
        <family val="2"/>
      </rPr>
      <t xml:space="preserve"> </t>
    </r>
    <r>
      <rPr>
        <sz val="8"/>
        <rFont val="Arial"/>
        <family val="2"/>
      </rPr>
      <t>Metzerplas</t>
    </r>
  </si>
  <si>
    <t>מקדמה לספק - מצרפלס</t>
  </si>
  <si>
    <t>Income Tax</t>
  </si>
  <si>
    <t>מס הכנסה</t>
  </si>
  <si>
    <t>VAT</t>
  </si>
  <si>
    <t>מע"מ</t>
  </si>
  <si>
    <t>others</t>
  </si>
  <si>
    <t>אחרים</t>
  </si>
  <si>
    <t>Current liabilities of loans to ZA</t>
  </si>
  <si>
    <t>חלויות שוטפות של הלוואות לז"א</t>
  </si>
  <si>
    <t>Related Parties</t>
  </si>
  <si>
    <t>צדדים קשורים</t>
  </si>
  <si>
    <t>Deferred taxes Zak</t>
  </si>
  <si>
    <t>מסים נדחים ז"ק</t>
  </si>
  <si>
    <t>Loan to Tevat company</t>
  </si>
  <si>
    <t>הלוואה לחברת טבת</t>
  </si>
  <si>
    <t>Foreign exchange transactions (value of options)</t>
  </si>
  <si>
    <t>עסקאות מט"ח (שווי האופציות)</t>
  </si>
  <si>
    <t>Discontinued operations and assets held for sale</t>
  </si>
  <si>
    <t>נכסים המוחזקים למכירה</t>
  </si>
  <si>
    <t>Allowance for inventory RTM</t>
  </si>
  <si>
    <t>הפרשה לרט"מ מלאי</t>
  </si>
  <si>
    <t>Raw material inventory</t>
  </si>
  <si>
    <t>מלאי חומרי גלם</t>
  </si>
  <si>
    <t>Provision for decrease in value of raw materials inventory</t>
  </si>
  <si>
    <t>הפרשה לירידת ערך מלאי חומרי גלם</t>
  </si>
  <si>
    <t>Irrigation stocks are purchased</t>
  </si>
  <si>
    <t>מלאי א.השקייה קנויים</t>
  </si>
  <si>
    <t>Export stock in transit</t>
  </si>
  <si>
    <t>מלאי ייצוא במעבר</t>
  </si>
  <si>
    <t>GRP stock</t>
  </si>
  <si>
    <t>מלאי תוצ"ג</t>
  </si>
  <si>
    <t>Allowance for the decrease in value of GDP inventory</t>
  </si>
  <si>
    <t>הפרשה לירידת ערך מלאי תוצ"ג</t>
  </si>
  <si>
    <t>Dropper stock</t>
  </si>
  <si>
    <t>מלאי טפטפות</t>
  </si>
  <si>
    <t>Provision for decline in value of drip stock</t>
  </si>
  <si>
    <t>הפרשה לירידת ערך מלאי טפטפות</t>
  </si>
  <si>
    <t>Stock of machines + spare parts for machines</t>
  </si>
  <si>
    <t>מלאי מכונות+חלפים למכונות</t>
  </si>
  <si>
    <t>SP accessories stock</t>
  </si>
  <si>
    <t>מלאי אביזרי SP</t>
  </si>
  <si>
    <t>Provision for inventory reduction</t>
  </si>
  <si>
    <t>הפרשה להפחתת מלאי</t>
  </si>
  <si>
    <t>סך רכוש שוטף</t>
  </si>
  <si>
    <t>ATC</t>
  </si>
  <si>
    <t>Investment in LLC included ATC</t>
  </si>
  <si>
    <t>השקעה בחב' כלולה ATC</t>
  </si>
  <si>
    <t>Hotch established in ATC Inc. Ltd</t>
  </si>
  <si>
    <t>הוצ' הקמה בחב' כלולה ATC</t>
  </si>
  <si>
    <t>Foreigner</t>
  </si>
  <si>
    <t>חו"ז</t>
  </si>
  <si>
    <t>owner's Loan</t>
  </si>
  <si>
    <t>הלוואת בעלים</t>
  </si>
  <si>
    <t>Total - ATC</t>
  </si>
  <si>
    <t>קזחסטן</t>
  </si>
  <si>
    <t>Investment in LLC is included from Cerfals Kazakhstan</t>
  </si>
  <si>
    <t>השקעה בחב' כלולה מצרפלס קזחסטן</t>
  </si>
  <si>
    <t>Hoch founded Kazakhstan</t>
  </si>
  <si>
    <t>הוצ' הקמה קזחסטן</t>
  </si>
  <si>
    <t>Foreigner - Mr. Mtserpals Kazakhstan</t>
  </si>
  <si>
    <t>חו"ז - חב'  מצרפלס קזחסטן</t>
  </si>
  <si>
    <t>Total - Kazakhstan</t>
  </si>
  <si>
    <t>India:</t>
  </si>
  <si>
    <t>הודו:</t>
  </si>
  <si>
    <t>Investment in the company includes Skipper from Sarpals India</t>
  </si>
  <si>
    <t>השקעה בחב' כלולה סקיפר מצרפלס הודו</t>
  </si>
  <si>
    <t>Loan to skipper from Cerfals India</t>
  </si>
  <si>
    <t>הלוואה לסקיפר מצרפלס הודו</t>
  </si>
  <si>
    <t>Total - India</t>
  </si>
  <si>
    <t>Mexico:</t>
  </si>
  <si>
    <t>מקסיקו:</t>
  </si>
  <si>
    <t>Investment in the company is included from Cerfalas Mexico</t>
  </si>
  <si>
    <t>השקעה בחב' כלולה מצרפלס מקסיקו</t>
  </si>
  <si>
    <t>Owner loan - Ltd. from Cerfalas Mexico</t>
  </si>
  <si>
    <t>הלוואת בעלים - חב' מצרפלס מקסיקו</t>
  </si>
  <si>
    <t>Foreigner - Co. from Cerfalas, Mexico</t>
  </si>
  <si>
    <t>חו"ז - חב' מצרפלס מקסיקו</t>
  </si>
  <si>
    <t>Total - Mexico</t>
  </si>
  <si>
    <t>Australia:</t>
  </si>
  <si>
    <t>אוסטרליה:</t>
  </si>
  <si>
    <t>Investment in the company is included from Cerfals Australia</t>
  </si>
  <si>
    <t>השקעה בחב' כלולה מצרפלס אוסטרליה</t>
  </si>
  <si>
    <t>Hoz Co. is included from Cerfals Australia</t>
  </si>
  <si>
    <t>חו"ז חב' כלולה מצרפלס אוסטרליה</t>
  </si>
  <si>
    <t>Owner loan to Ltd. from Cerfals Australia</t>
  </si>
  <si>
    <t>הלוואת בעלים לחב' מצרפלס אוסטרליה</t>
  </si>
  <si>
    <t>Total - Australia</t>
  </si>
  <si>
    <t>Argentina:</t>
  </si>
  <si>
    <t>ארגנטינה:</t>
  </si>
  <si>
    <t>Investment in the company is included from Cerfals Argentina</t>
  </si>
  <si>
    <t>השקעה בחב' כלולה מצרפלס ארגנטינה</t>
  </si>
  <si>
    <t>Co., Ltd. included from Cerpals, Argentina</t>
  </si>
  <si>
    <t>חו"ז חב' כלולה מצרפלס ארגנטינה</t>
  </si>
  <si>
    <t xml:space="preserve"> NEVADO ESTE</t>
  </si>
  <si>
    <t>Owner's loan to Ltd. from Cerfals Argentina</t>
  </si>
  <si>
    <t>הלוואת בעלים לחב' מצרפלס ארגנטינה</t>
  </si>
  <si>
    <t>Total - Argentina</t>
  </si>
  <si>
    <t>Cyprus:</t>
  </si>
  <si>
    <t>קפריסין:</t>
  </si>
  <si>
    <t>Investment in the company is included from Cerfals Cyprus</t>
  </si>
  <si>
    <t>השקעה בחב' כלולה מצרפלס קפריסין</t>
  </si>
  <si>
    <t>Hoz Co., Ltd. is included from Cyprus Cyprus</t>
  </si>
  <si>
    <t>חו"ז חב' כלולה מצרפלס קפריסין</t>
  </si>
  <si>
    <t>Total - Cyrpus</t>
  </si>
  <si>
    <t>Ukraine:</t>
  </si>
  <si>
    <t>אוקראינה:</t>
  </si>
  <si>
    <t>Investment in LLC is included from Cerfals Ukraine</t>
  </si>
  <si>
    <t>השקעה בחב' כלולה מצרפלס אוקראינה</t>
  </si>
  <si>
    <t>Loans to Ukraine</t>
  </si>
  <si>
    <t>הלוואות לאוקראינה</t>
  </si>
  <si>
    <t>Income to receive - Ukraine</t>
  </si>
  <si>
    <t>הכנסות לקבל - אוקראינה</t>
  </si>
  <si>
    <t>Customer relations - Ukraine</t>
  </si>
  <si>
    <t>קשרי לקוחות - אוקראינה</t>
  </si>
  <si>
    <t>Total - Ukraine</t>
  </si>
  <si>
    <t xml:space="preserve"> METZERPLAS EU SRL (Romania)</t>
  </si>
  <si>
    <t xml:space="preserve"> METZERPLAS EU S.R.L (רומניה)</t>
  </si>
  <si>
    <t>Equity</t>
  </si>
  <si>
    <t>אקוויטי</t>
  </si>
  <si>
    <t>Investment in the included company from Cerfals Romania - Selling the machines!</t>
  </si>
  <si>
    <t>Loan Romania</t>
  </si>
  <si>
    <t>הלוואה רומניה</t>
  </si>
  <si>
    <t>Total - Metzer Romania</t>
  </si>
  <si>
    <t>Dora Lane - Israel:</t>
  </si>
  <si>
    <t>דורה ליין - ישראל:</t>
  </si>
  <si>
    <t xml:space="preserve"> Investment in Co. included Dora Line</t>
  </si>
  <si>
    <t xml:space="preserve">השקעה בחב' כלולה דורה ליין </t>
  </si>
  <si>
    <t>Dora Lane's contract is included</t>
  </si>
  <si>
    <t xml:space="preserve">חו"ז חב' כלולה דורה ליין </t>
  </si>
  <si>
    <t xml:space="preserve"> Owner's loan to Dora Lane Ltd</t>
  </si>
  <si>
    <t xml:space="preserve">הלוואת בעלים לחב' דורה ליין </t>
  </si>
  <si>
    <t>Total - Dora Lane</t>
  </si>
  <si>
    <t>SP from Metzerplas Marketing company</t>
  </si>
  <si>
    <t>SP מצרפלס חברה לשיווק</t>
  </si>
  <si>
    <t>Investment in the company includes SP from Cerfals Marketing</t>
  </si>
  <si>
    <t>השקעה בחב' כלולה SP מצרפלס שיווק</t>
  </si>
  <si>
    <t>Owner's loan to SP Ltd. from Cerfals Marketing</t>
  </si>
  <si>
    <t>הלוואת בעלים לחב' SP מצרפלס שיווק</t>
  </si>
  <si>
    <t>Total - SP from Metzerplas Marketing company</t>
  </si>
  <si>
    <t>Investment in the Ukrainian subsidiary - Halifax</t>
  </si>
  <si>
    <t>השקעה בחברת הבת של אוקראינה - הליפקס</t>
  </si>
  <si>
    <t xml:space="preserve"> investment</t>
  </si>
  <si>
    <t>השקעה    49%</t>
  </si>
  <si>
    <t>Investment in subsidiaries</t>
  </si>
  <si>
    <t>השקעה בבנות</t>
  </si>
  <si>
    <t>N-DRIP</t>
  </si>
  <si>
    <t>investment</t>
  </si>
  <si>
    <t>השקעה</t>
  </si>
  <si>
    <t>Inventory given as consideration for purchase</t>
  </si>
  <si>
    <t>מלאי שניתן כתמורה לרכישה</t>
  </si>
  <si>
    <t>Long term receivables  - Prepaid China royalty expense</t>
  </si>
  <si>
    <t>חייבים לז"א - הוצ' מראש תמלוגים בגין סין</t>
  </si>
  <si>
    <t>Long term loan receivable</t>
  </si>
  <si>
    <t>הלוואה לז"א</t>
  </si>
  <si>
    <t>Other long term receivables</t>
  </si>
  <si>
    <t>חייבים ז"א אחרים</t>
  </si>
  <si>
    <t>Other non-current accounts receivable</t>
  </si>
  <si>
    <t>חייבים ויתרות חובה לז"א</t>
  </si>
  <si>
    <t>Restricted deposit</t>
  </si>
  <si>
    <t>Land right of use asset - IFRS 16</t>
  </si>
  <si>
    <t>נכס זכות שימוש במקרקעין - IFRS 16</t>
  </si>
  <si>
    <t>Vehicle right of use asset - IFRS 16</t>
  </si>
  <si>
    <t>נכס זכות שימוש ליסינג רכבים - IFRS 16</t>
  </si>
  <si>
    <t>RTM is known as Ukraine</t>
  </si>
  <si>
    <t>רט"מ מכונה אוקראינה</t>
  </si>
  <si>
    <t>RTM Machinery Mexico</t>
  </si>
  <si>
    <t>רט"מ מכונות מקסיקו</t>
  </si>
  <si>
    <t>RTM Machinery Kazakhstan</t>
  </si>
  <si>
    <t>רט"מ מכונות קזחסטן</t>
  </si>
  <si>
    <t>RTM 2 machines India</t>
  </si>
  <si>
    <t>רט"מ 2 מכונות הודו</t>
  </si>
  <si>
    <t>Investment in execution + advances to suppliers</t>
  </si>
  <si>
    <t>השקעה בביצוע + מקדמות לספקים</t>
  </si>
  <si>
    <t>previous years cost</t>
  </si>
  <si>
    <t>עלות שנים קודמות</t>
  </si>
  <si>
    <t>Cost of leased improvements</t>
  </si>
  <si>
    <t>עלות שיפורים במושכר</t>
  </si>
  <si>
    <t>Cost of land and buildings</t>
  </si>
  <si>
    <t>עלות קרקע ומבנים</t>
  </si>
  <si>
    <t>Cost of machinery and equipment</t>
  </si>
  <si>
    <t>עלות מכונות וציוד</t>
  </si>
  <si>
    <t>Tool cost</t>
  </si>
  <si>
    <t>עלות כלי עבודה</t>
  </si>
  <si>
    <t>Cost of furniture and office equipment</t>
  </si>
  <si>
    <t>עלות ריהוט וציוד משרדי</t>
  </si>
  <si>
    <t>Vehicle cost</t>
  </si>
  <si>
    <t>עלות כלי רכב</t>
  </si>
  <si>
    <t>Cost of templates</t>
  </si>
  <si>
    <t>עלות תבניות</t>
  </si>
  <si>
    <t>Adjustment of property book</t>
  </si>
  <si>
    <t>התאמת ספר רכוש</t>
  </si>
  <si>
    <t>Electricity Network</t>
  </si>
  <si>
    <t>רשת חשמל</t>
  </si>
  <si>
    <t>patent registering</t>
  </si>
  <si>
    <t>רישום פטנט</t>
  </si>
  <si>
    <t>spare parts</t>
  </si>
  <si>
    <t>חלפים</t>
  </si>
  <si>
    <t>Machine building</t>
  </si>
  <si>
    <t>בניית מכונות</t>
  </si>
  <si>
    <t>Accumulation of expenses</t>
  </si>
  <si>
    <t>צבירת הוצאות</t>
  </si>
  <si>
    <t>Investment center</t>
  </si>
  <si>
    <t>מרכז השקעות</t>
  </si>
  <si>
    <t>Scrapping equipment</t>
  </si>
  <si>
    <t>גריעת ציוד</t>
  </si>
  <si>
    <t>Deducting accumulated depreciation of buildings + leasehold improvements</t>
  </si>
  <si>
    <t>בניכוי פחת נצבר מבנים + שיפורים במושכר</t>
  </si>
  <si>
    <t>Less accumulated depreciation on machinery and equipment</t>
  </si>
  <si>
    <t>בניכוי פחת נצבר מכונות וציוד</t>
  </si>
  <si>
    <t>Less accumulated depreciation of tools</t>
  </si>
  <si>
    <t>בניכוי פחת נצבר כלי עבודה</t>
  </si>
  <si>
    <t>Deducting accumulated depreciation furniture and office equipment</t>
  </si>
  <si>
    <t>בניכוי פחת נצבר ריהוט וציוד משרדי</t>
  </si>
  <si>
    <t>Deducting the accumulated depreciation of a vehicle</t>
  </si>
  <si>
    <t>בניכוי פחת נצבר כלי רכב</t>
  </si>
  <si>
    <t>Less accumulated depreciation of molds</t>
  </si>
  <si>
    <t>בניכוי פחת נצבר תבניות</t>
  </si>
  <si>
    <t>רכוש קבוע,נטו</t>
  </si>
  <si>
    <t>Deferred taxes</t>
  </si>
  <si>
    <t>מיסים נדחים</t>
  </si>
  <si>
    <t>Thailand - Investment in ATC - reputation</t>
  </si>
  <si>
    <t>השקעה בATC - מוניטין</t>
  </si>
  <si>
    <t>Thailand - Investment in ATC - customer relations</t>
  </si>
  <si>
    <t>השקעה בATC - קשרי לקוחות</t>
  </si>
  <si>
    <t>Thailand - Real estate surplus value</t>
  </si>
  <si>
    <t>שווי עודף נדל"ן</t>
  </si>
  <si>
    <t>Kazakhstan customer relations</t>
  </si>
  <si>
    <t>קשרי לקוחות קזחסטן</t>
  </si>
  <si>
    <t>Reputation Ukraine</t>
  </si>
  <si>
    <t>מוניטין אוקראינה</t>
  </si>
  <si>
    <t>Intangible assets</t>
  </si>
  <si>
    <t>סך נכסים קבועים</t>
  </si>
  <si>
    <t>סך מאזן</t>
  </si>
  <si>
    <t>Bank overdraft</t>
  </si>
  <si>
    <t>משיכת יתר בבנק</t>
  </si>
  <si>
    <t>Credit from banks</t>
  </si>
  <si>
    <t>אשראי מבנקים</t>
  </si>
  <si>
    <t>Credit from others - SP Pipeline Marketing Company</t>
  </si>
  <si>
    <t>אשראי מאחרים - אס.פי חברה לשיווק צנרת</t>
  </si>
  <si>
    <t>Short term loans from Irrigator Investments</t>
  </si>
  <si>
    <t>הלוואות לזמן קצר מאיריגטור אינווסטמנטס</t>
  </si>
  <si>
    <t>Short-term loans from Metzerplas</t>
  </si>
  <si>
    <t>הלוואות לזמן קצר ממצרפלס</t>
  </si>
  <si>
    <t>Current portion of long-term liabilities</t>
  </si>
  <si>
    <t>חלויות שוטפות ז"א</t>
  </si>
  <si>
    <t>Current liabilities of an inter-company loans</t>
  </si>
  <si>
    <t>חלויות שוטפות של הלוואה בין חברתית</t>
  </si>
  <si>
    <t>Short term loans</t>
  </si>
  <si>
    <t>Suppliers in the country</t>
  </si>
  <si>
    <t>ספקים בארץ</t>
  </si>
  <si>
    <t>Suppliers abroad dollars</t>
  </si>
  <si>
    <t>ספקים בחו"ל דולר</t>
  </si>
  <si>
    <t>Providers abroad other foreign exchange</t>
  </si>
  <si>
    <t>ספקים בחו"ל מט"ח אחר</t>
  </si>
  <si>
    <t>Suppliers - Related Party</t>
  </si>
  <si>
    <t>ספקים - צד קשור</t>
  </si>
  <si>
    <t>Related party - Mtsarfels</t>
  </si>
  <si>
    <t>צד קשור - מצרפלס</t>
  </si>
  <si>
    <t>Shopping organizations</t>
  </si>
  <si>
    <t>ארגוני קניות</t>
  </si>
  <si>
    <t>Checks payable</t>
  </si>
  <si>
    <t>המחאות לפרעון</t>
  </si>
  <si>
    <t>ספקים</t>
  </si>
  <si>
    <t>חו"ז מס הכנסה</t>
  </si>
  <si>
    <t>Current liability for vehicle leasing - IFRS 16</t>
  </si>
  <si>
    <t>חלות שוטפת התחייבות בגין ליסינג רכבים - IFRS 16</t>
  </si>
  <si>
    <t>Right-of-use obligation - IFRS 16</t>
  </si>
  <si>
    <t>חלות שוטפת התחייבות בגין זכות שימוש - IFRS 16</t>
  </si>
  <si>
    <t>Current lease liability - IFRS 16</t>
  </si>
  <si>
    <t>Employees</t>
  </si>
  <si>
    <t xml:space="preserve">עובדים </t>
  </si>
  <si>
    <t>Current portion of pension, severance pay, etc.</t>
  </si>
  <si>
    <t>חלות שוטפת פנסיה, פיצויים וקה"ש</t>
  </si>
  <si>
    <t>Current compensation liability</t>
  </si>
  <si>
    <t>חלות שוטפת פיצויים</t>
  </si>
  <si>
    <t>Provision for vacation</t>
  </si>
  <si>
    <t xml:space="preserve">הפרשה לחופשה </t>
  </si>
  <si>
    <t>Provision for sick leave</t>
  </si>
  <si>
    <t>הפרשה להבראה</t>
  </si>
  <si>
    <t>Expenses to pay</t>
  </si>
  <si>
    <t>הוצאות לשלם</t>
  </si>
  <si>
    <t>Interest to pay</t>
  </si>
  <si>
    <t>ריבית לשלם</t>
  </si>
  <si>
    <t>Provision for legal claims</t>
  </si>
  <si>
    <t>הפרשה לתביעות</t>
  </si>
  <si>
    <t>Other creditors</t>
  </si>
  <si>
    <t>זכאים אחרים</t>
  </si>
  <si>
    <t>Advances from customers</t>
  </si>
  <si>
    <t>מקדמות מלקוחות</t>
  </si>
  <si>
    <t>Advance income (for China)</t>
  </si>
  <si>
    <t>הכנסות מראש (בגין סין)</t>
  </si>
  <si>
    <t>Declared dividend - will be presented separately from those entitled</t>
  </si>
  <si>
    <t>דיבידנד שהוכרז -יוצג בנפרד מהזכאים</t>
  </si>
  <si>
    <t>Other payables</t>
  </si>
  <si>
    <t>Related Side - Aggro Genius</t>
  </si>
  <si>
    <t>צד קשור - גאון אגרו</t>
  </si>
  <si>
    <t>Related party - Kibbutz Metzer</t>
  </si>
  <si>
    <t>צד קשור - קיבוץ מצר</t>
  </si>
  <si>
    <t>Related party</t>
  </si>
  <si>
    <t>Total current liabilities -</t>
  </si>
  <si>
    <t>סך התחייבויות שוטפות -</t>
  </si>
  <si>
    <t>Long term loans</t>
  </si>
  <si>
    <t>הלוואות לזמן ארוך</t>
  </si>
  <si>
    <t>Loans from shareholders - Kibbutz Metzer</t>
  </si>
  <si>
    <t>הלוואות מבעלי מניות - קיבוץ מצר</t>
  </si>
  <si>
    <t>Long-term loans - related party</t>
  </si>
  <si>
    <t>הלוואות לזמן ארוך- צד קשור</t>
  </si>
  <si>
    <t>חלויות שוטפות הלוואות ז"א</t>
  </si>
  <si>
    <t>Long-term loans</t>
  </si>
  <si>
    <t>Obligation for right of use - IFRS 16</t>
  </si>
  <si>
    <t>התחייבות בגין זכות שימוש - IFRS 16</t>
  </si>
  <si>
    <t>Liability for vehicle leasing - IFRS 16</t>
  </si>
  <si>
    <t>התחייבות בגין ליסינג רכבים - IFRS 16</t>
  </si>
  <si>
    <t>Non-current lease liabilitity - IFRS 16</t>
  </si>
  <si>
    <t>עתודה למס</t>
  </si>
  <si>
    <t>employee reserve</t>
  </si>
  <si>
    <t>עתודה לעובדים</t>
  </si>
  <si>
    <t>destination</t>
  </si>
  <si>
    <t>יעודה</t>
  </si>
  <si>
    <t>Employee benefit obligations</t>
  </si>
  <si>
    <t>התחייבויות בשל הטבות לעובדים</t>
  </si>
  <si>
    <t>Borrowing from others</t>
  </si>
  <si>
    <t>הלוואות מאחרים</t>
  </si>
  <si>
    <t>Loans from shareholders = SP Pipeline Marketing</t>
  </si>
  <si>
    <t>הלוואות מבעלי מניות = אס.פי שיווק צנרת</t>
  </si>
  <si>
    <t>Lease - long term</t>
  </si>
  <si>
    <t>חכירה ז"א</t>
  </si>
  <si>
    <t>Vacation expense</t>
  </si>
  <si>
    <t>הוצ' חופשה</t>
  </si>
  <si>
    <t>Interest to be paid - long-term</t>
  </si>
  <si>
    <t>ריבית לשלם - ז"א</t>
  </si>
  <si>
    <t>Other long-term liabilities</t>
  </si>
  <si>
    <t>Total non-current liabilities</t>
  </si>
  <si>
    <t>סך התחייבויות לזמן ארוך -</t>
  </si>
  <si>
    <t>Share capital</t>
  </si>
  <si>
    <t xml:space="preserve">הון מניות </t>
  </si>
  <si>
    <t>premium</t>
  </si>
  <si>
    <t>פרמיה</t>
  </si>
  <si>
    <t>Capital Funds</t>
  </si>
  <si>
    <t>קרנות הון</t>
  </si>
  <si>
    <t>Capital fund from translation differences Y.P.</t>
  </si>
  <si>
    <t>קרן הון מהפרשי תרגום י.פ.</t>
  </si>
  <si>
    <t>Movement in the capital fund from translation differences this year</t>
  </si>
  <si>
    <t>תנועה בקרן הון מהפרשי תרגום השנה</t>
  </si>
  <si>
    <t>A capital fund deals with the minority</t>
  </si>
  <si>
    <t>קרן הון מעסקה עם המיעוט</t>
  </si>
  <si>
    <t>Actuarial capital fund</t>
  </si>
  <si>
    <t>קרן הון מאקטואריה</t>
  </si>
  <si>
    <t>Share-based payment</t>
  </si>
  <si>
    <t>תשלום מבוסס מניות</t>
  </si>
  <si>
    <t>This year's share-based paid traffic</t>
  </si>
  <si>
    <t>תנועה בתשלום מבוסס מניות השנה</t>
  </si>
  <si>
    <t>Treasury shares</t>
  </si>
  <si>
    <t>מניות באוצר</t>
  </si>
  <si>
    <t xml:space="preserve"> Excess opening balance</t>
  </si>
  <si>
    <t xml:space="preserve">עודפים  יתרת פתיחה </t>
  </si>
  <si>
    <t>Dividend declared</t>
  </si>
  <si>
    <t>דיבידנד שהוכרז</t>
  </si>
  <si>
    <t xml:space="preserve"> Profit (loss) for the period</t>
  </si>
  <si>
    <t xml:space="preserve">רווח (הפסד) לתקופה </t>
  </si>
  <si>
    <t>Rights that do not confer control</t>
  </si>
  <si>
    <t>זכויות  שאינן מקנות שליטה</t>
  </si>
  <si>
    <t>הון עצמי</t>
  </si>
  <si>
    <t>סך מאזן -</t>
  </si>
  <si>
    <t>Net financial debt</t>
  </si>
  <si>
    <t>Note</t>
  </si>
  <si>
    <t>Reported net financial debt</t>
  </si>
  <si>
    <t>&lt;&lt; Q</t>
  </si>
  <si>
    <t>Lease liability - IFRS 16</t>
  </si>
  <si>
    <t>Total reported net financial debt</t>
  </si>
  <si>
    <t>Consolidation of Metzer India</t>
  </si>
  <si>
    <t>Total reported net financial debt excluding India</t>
  </si>
  <si>
    <t>Potential on balance sheet adjustments</t>
  </si>
  <si>
    <t>Target share in Metzer Indian net financial debt</t>
  </si>
  <si>
    <t>Provision for SP transaction</t>
  </si>
  <si>
    <t>Advances received</t>
  </si>
  <si>
    <t>Minority shareholders’ interest</t>
  </si>
  <si>
    <t>Potential off balance sheet adjustments</t>
  </si>
  <si>
    <t>Royalty payments</t>
  </si>
  <si>
    <t>Management fees to partners in India</t>
  </si>
  <si>
    <t>[8]</t>
  </si>
  <si>
    <t>Potential transaction expenses</t>
  </si>
  <si>
    <t>[9]</t>
  </si>
  <si>
    <t>Adjusted net financial debt</t>
  </si>
  <si>
    <t>Other issues to consider</t>
  </si>
  <si>
    <t>Compensation of SP buyer</t>
  </si>
  <si>
    <t>[10]</t>
  </si>
  <si>
    <t>Indian minority shareholder's interest</t>
  </si>
  <si>
    <t>Total reported Indian net financial debt</t>
  </si>
  <si>
    <t>Source: Assembly spread sheet of Consolidation Metzerplas as of Sep-23.</t>
  </si>
  <si>
    <t>Narrow working capital</t>
  </si>
  <si>
    <t>Account receivables</t>
  </si>
  <si>
    <t>Account payables</t>
  </si>
  <si>
    <t>Total narrow working capital</t>
  </si>
  <si>
    <t>Broad working capital</t>
  </si>
  <si>
    <t>Total broad working capital</t>
  </si>
  <si>
    <t>Purchases</t>
  </si>
  <si>
    <t>DSO</t>
  </si>
  <si>
    <t>DIO</t>
  </si>
  <si>
    <t>DPO</t>
  </si>
  <si>
    <t>Total working capital days</t>
  </si>
  <si>
    <t>Source: Audited financial statements for FY21 and FY22, and unaudited financial statements for Jun-23, provided by Management.</t>
  </si>
  <si>
    <t>Mar</t>
  </si>
  <si>
    <t>Jun</t>
  </si>
  <si>
    <t>Sep</t>
  </si>
  <si>
    <t>Dec</t>
  </si>
  <si>
    <t>Reported narrow working capital</t>
  </si>
  <si>
    <t>Trade receivables</t>
  </si>
  <si>
    <t>Trade payables</t>
  </si>
  <si>
    <t>Total reported narrow working capital</t>
  </si>
  <si>
    <t>Reported broad working capital</t>
  </si>
  <si>
    <t>Quarterly CCC (average balances)</t>
  </si>
  <si>
    <t>CCC</t>
  </si>
  <si>
    <t>LTM CCC (average balances)</t>
  </si>
  <si>
    <t>Average</t>
  </si>
  <si>
    <t>Working capital KPIs</t>
  </si>
  <si>
    <t>KPIs (Reported narrow working capital)</t>
  </si>
  <si>
    <t>High</t>
  </si>
  <si>
    <t>Low</t>
  </si>
  <si>
    <t>Year-end</t>
  </si>
  <si>
    <t>Delta year-end vs. average</t>
  </si>
  <si>
    <t>KPIs (Reported broad working capital)</t>
  </si>
  <si>
    <t xml:space="preserve">Source: </t>
  </si>
  <si>
    <t>% of
revenue</t>
  </si>
  <si>
    <t>Deposits</t>
  </si>
  <si>
    <t>Cash (in another currency)</t>
  </si>
  <si>
    <t>Cash (in USD)</t>
  </si>
  <si>
    <t>Cash (in NIS)</t>
  </si>
  <si>
    <t>Petty cash (in another currency)</t>
  </si>
  <si>
    <t>Petty cash (in USD)</t>
  </si>
  <si>
    <t>Petty cash (in NIS)</t>
  </si>
  <si>
    <t>After sorting SP for activity held for sale</t>
  </si>
  <si>
    <t>Total</t>
  </si>
  <si>
    <t>Check:</t>
  </si>
  <si>
    <t>Accounts Receivable</t>
  </si>
  <si>
    <t>Overseas customers (other currency)</t>
  </si>
  <si>
    <t>Overseas customers (USD)</t>
  </si>
  <si>
    <t>Other customers</t>
  </si>
  <si>
    <t>less provision for doubtful debts</t>
  </si>
  <si>
    <t>Skipper Company from Sarpals India</t>
  </si>
  <si>
    <t>AR aging Dec-22</t>
  </si>
  <si>
    <t>Current</t>
  </si>
  <si>
    <t>1 - 30 days</t>
  </si>
  <si>
    <t>31 - 60 days</t>
  </si>
  <si>
    <t>61 - 90 days</t>
  </si>
  <si>
    <t>90+</t>
  </si>
  <si>
    <t>AR תעשיות</t>
  </si>
  <si>
    <t>AR אגשח</t>
  </si>
  <si>
    <t>Total תעשיות + אגודה</t>
  </si>
  <si>
    <t>TB תעשיות + אגודה</t>
  </si>
  <si>
    <t>Gap</t>
  </si>
  <si>
    <t>Advances to suppliers (in another currency)</t>
  </si>
  <si>
    <t>Expenses in advance</t>
  </si>
  <si>
    <t>Kibbutz Metzer - current account</t>
  </si>
  <si>
    <t>Advances to suppliers (in NIS)</t>
  </si>
  <si>
    <t>Advances to suppliers (in USD)</t>
  </si>
  <si>
    <t>Advance payment to the supplier - from Cerfals</t>
  </si>
  <si>
    <t>Current liabilities of long-term loans</t>
  </si>
  <si>
    <t>Taxes are deferred for a short time</t>
  </si>
  <si>
    <t>Loan to a subsidiary company</t>
  </si>
  <si>
    <t>Inventories</t>
  </si>
  <si>
    <t>Finished product inventory</t>
  </si>
  <si>
    <t>Irrigation accessories stock</t>
  </si>
  <si>
    <t>Provision for depreciation of finished product inventory</t>
  </si>
  <si>
    <t>Provision for unrealized profit inventory</t>
  </si>
  <si>
    <t>Total inventory</t>
  </si>
  <si>
    <t>Capital expenditure</t>
  </si>
  <si>
    <t xml:space="preserve">Fixed assets </t>
  </si>
  <si>
    <t>Machines and equipment</t>
  </si>
  <si>
    <t>Office equipment and furniture</t>
  </si>
  <si>
    <t>Vehicles</t>
  </si>
  <si>
    <t>Improvements</t>
  </si>
  <si>
    <t>Cost</t>
  </si>
  <si>
    <t>Net balance as of Dec-21</t>
  </si>
  <si>
    <t xml:space="preserve">Additions </t>
  </si>
  <si>
    <t>A company that was consolidated for the first time</t>
  </si>
  <si>
    <t>Disposals</t>
  </si>
  <si>
    <t>Translation differences</t>
  </si>
  <si>
    <t>Net balance of Dec-22</t>
  </si>
  <si>
    <t>Net balance as of Sep-23</t>
  </si>
  <si>
    <t>Accumulated depreciation</t>
  </si>
  <si>
    <t>Depreciated cost</t>
  </si>
  <si>
    <t>Accounts Payable</t>
  </si>
  <si>
    <t>% of
balance</t>
  </si>
  <si>
    <t>Suppliers in Israel</t>
  </si>
  <si>
    <t>Related Party Vendors</t>
  </si>
  <si>
    <t>AP aging XXXX</t>
  </si>
  <si>
    <t>91 - 180 days</t>
  </si>
  <si>
    <t>181 - 365 days</t>
  </si>
  <si>
    <t>365+</t>
  </si>
  <si>
    <t>Pension, severance pay and a training fund apply</t>
  </si>
  <si>
    <t>Provision for recovery</t>
  </si>
  <si>
    <t>FX Rates</t>
  </si>
  <si>
    <t>FX - USD to NIS</t>
  </si>
  <si>
    <t>Currency</t>
  </si>
  <si>
    <t>FY20</t>
  </si>
  <si>
    <t>YTD
Mar-21</t>
  </si>
  <si>
    <t>YTD 
Jun-21</t>
  </si>
  <si>
    <t>YTD 
Sep-21</t>
  </si>
  <si>
    <t>FY21</t>
  </si>
  <si>
    <t>YTD
Mar-22</t>
  </si>
  <si>
    <t>YTD 
Jun-22</t>
  </si>
  <si>
    <t>YTD 
Sep-22</t>
  </si>
  <si>
    <t>FY22</t>
  </si>
  <si>
    <t>YTD 
Mar-23</t>
  </si>
  <si>
    <t>YTD
Jun-23</t>
  </si>
  <si>
    <t>YTD 
Sep-23</t>
  </si>
  <si>
    <t>LTM
Sep-23*</t>
  </si>
  <si>
    <t>USD to NIS</t>
  </si>
  <si>
    <t>At period end</t>
  </si>
  <si>
    <t>Average for the period</t>
  </si>
  <si>
    <t>BAHT to NIS</t>
  </si>
  <si>
    <t>NIS to KZT</t>
  </si>
  <si>
    <t>USD to KZT</t>
  </si>
  <si>
    <t>EUR to KZT</t>
  </si>
  <si>
    <t>USD to ARS</t>
  </si>
  <si>
    <t>ARS to NIS</t>
  </si>
  <si>
    <t>RON to USD</t>
  </si>
  <si>
    <t>Source: All rates sourced from Metzer Israel consolidation unless otherwise noted; BAHT to NIS FY21 rates sourced online; 'USD to KZT' and EUR to KZT' rates sourced from Metzer Kazakhstan Financial Statements; 'USD to ARS' rates sourced from Metzer Argentina Financial Statements; 'USD to RON' rates sourced from Metzer Romania Financial Statements.
*Note, where the average YTD exchange rates were available within the data provided by Management, we have used this data to calculate the LTM average exchange rate.</t>
  </si>
  <si>
    <t>KPMG indicative LTM Sep-23 Avg. FX rate calc.</t>
  </si>
  <si>
    <t>Q2-22 FX avg. rate</t>
  </si>
  <si>
    <t>Q3-22 FX avg. rate</t>
  </si>
  <si>
    <t>Q4-22 FX avg. rate</t>
  </si>
  <si>
    <t>Consolidated - quality of earnings</t>
  </si>
  <si>
    <t>Adj.</t>
  </si>
  <si>
    <t>The Group</t>
  </si>
  <si>
    <t>YTD Sep-23</t>
  </si>
  <si>
    <t>Potential normalization adjustments</t>
  </si>
  <si>
    <t>Potential pro-forma adjustments</t>
  </si>
  <si>
    <t>Adjusted EBITDA</t>
  </si>
  <si>
    <t>Profit and loss consolidation - The Group</t>
  </si>
  <si>
    <t>FY21 (Audited)</t>
  </si>
  <si>
    <t>YTD Sep-22 (Non audited)</t>
  </si>
  <si>
    <t>YTD Sep-23 (Audited)</t>
  </si>
  <si>
    <t>LTM Sep-23</t>
  </si>
  <si>
    <t>The Group* (W/O India)</t>
  </si>
  <si>
    <t>Sales overseas</t>
  </si>
  <si>
    <t>Sales in Israel</t>
  </si>
  <si>
    <t>Special sales - Engineering</t>
  </si>
  <si>
    <t>Discounts for customers</t>
  </si>
  <si>
    <t>Materials and spare parts</t>
  </si>
  <si>
    <t>Material consumption</t>
  </si>
  <si>
    <t>Salaries and related expenses</t>
  </si>
  <si>
    <t>Salaries of company employees</t>
  </si>
  <si>
    <t>Salaries of Kibbutz members</t>
  </si>
  <si>
    <t>Depreciation</t>
  </si>
  <si>
    <t>Other expenses for production</t>
  </si>
  <si>
    <t>Subcontractors</t>
  </si>
  <si>
    <t>Energy</t>
  </si>
  <si>
    <t>Rent expenses</t>
  </si>
  <si>
    <t>Tax</t>
  </si>
  <si>
    <t>Insurance</t>
  </si>
  <si>
    <t>Maintenance and repairs</t>
  </si>
  <si>
    <t>Security</t>
  </si>
  <si>
    <t>Car maintenance</t>
  </si>
  <si>
    <t>Technical advisory</t>
  </si>
  <si>
    <t>Others</t>
  </si>
  <si>
    <t>Change in Finished good matrieals - inventory</t>
  </si>
  <si>
    <t>Gross margin %</t>
  </si>
  <si>
    <t>R&amp;D expenses</t>
  </si>
  <si>
    <t>S&amp;M expenses</t>
  </si>
  <si>
    <t>Advertising and marketing</t>
  </si>
  <si>
    <t>Advertising expenses</t>
  </si>
  <si>
    <t>Royalties</t>
  </si>
  <si>
    <t>Office maintenace and warehouse</t>
  </si>
  <si>
    <t>Agent fee</t>
  </si>
  <si>
    <t>Customs Clearance</t>
  </si>
  <si>
    <t>Marketing commissions</t>
  </si>
  <si>
    <t>Travel abroad</t>
  </si>
  <si>
    <t>Travel in Israel</t>
  </si>
  <si>
    <t>Rental fees and warehouse maintenance</t>
  </si>
  <si>
    <t>Insurance for overseas customers</t>
  </si>
  <si>
    <t>Freight costs</t>
  </si>
  <si>
    <t>Marine transportation</t>
  </si>
  <si>
    <t>Transport to customers</t>
  </si>
  <si>
    <t>Other</t>
  </si>
  <si>
    <t>Maintenance for vehicle</t>
  </si>
  <si>
    <t>Other exporting expenses</t>
  </si>
  <si>
    <t>G&amp;A expenses</t>
  </si>
  <si>
    <t>Salaries of company employees - Management</t>
  </si>
  <si>
    <t>Salaries of Kibbutz members - Management</t>
  </si>
  <si>
    <t>Professional fees</t>
  </si>
  <si>
    <t>Attorney's fees - legal</t>
  </si>
  <si>
    <t>Board of Directors salary</t>
  </si>
  <si>
    <t>Fees and professional advice</t>
  </si>
  <si>
    <t xml:space="preserve">
Audit and audit expenses</t>
  </si>
  <si>
    <t>Office expense</t>
  </si>
  <si>
    <t>Computer maintenance</t>
  </si>
  <si>
    <t>Mail and phone</t>
  </si>
  <si>
    <t>Doutful debts</t>
  </si>
  <si>
    <t>Other expenses</t>
  </si>
  <si>
    <t>Traveling abroad</t>
  </si>
  <si>
    <t>Customer credit insurance</t>
  </si>
  <si>
    <t>Hospitality expenses</t>
  </si>
  <si>
    <t>Car maintenance for management</t>
  </si>
  <si>
    <t>Management Fee</t>
  </si>
  <si>
    <t>Donations</t>
  </si>
  <si>
    <t>Professional literature</t>
  </si>
  <si>
    <t>EBITDA margin</t>
  </si>
  <si>
    <t>Capital gain (loss)</t>
  </si>
  <si>
    <t>Financial income</t>
  </si>
  <si>
    <t>Financial expenses</t>
  </si>
  <si>
    <t>Income (loss) before taxes</t>
  </si>
  <si>
    <t>Current taxes</t>
  </si>
  <si>
    <t xml:space="preserve">Taxes from previous years
</t>
  </si>
  <si>
    <t>Capital gains tax</t>
  </si>
  <si>
    <t>Gain (loss) on investment from discontinued operations</t>
  </si>
  <si>
    <t>LTM Sep-23 (Non audited)</t>
  </si>
  <si>
    <t>Write-off of old receivables</t>
  </si>
  <si>
    <t>Missing provisions</t>
  </si>
  <si>
    <t>Adjusted EBITDA margin</t>
  </si>
  <si>
    <t>Source: Information provided by Management.</t>
  </si>
  <si>
    <t>Operating Profit</t>
  </si>
  <si>
    <t>LTM 
Sep-23</t>
  </si>
  <si>
    <t>FX</t>
  </si>
  <si>
    <t>YTD Sep-23 (Non audited)</t>
  </si>
  <si>
    <t>P&amp;L Check</t>
  </si>
  <si>
    <t>Israel</t>
  </si>
  <si>
    <t>check</t>
  </si>
  <si>
    <t>Israeli entity</t>
  </si>
  <si>
    <t>NIS ('000)</t>
  </si>
  <si>
    <t>FY21 (Audited)*</t>
  </si>
  <si>
    <t>Marketing expenses - projects</t>
  </si>
  <si>
    <t>Revenues - Metzerplas Israel</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</si>
  <si>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</si>
  <si>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</si>
  <si>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</si>
  <si>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</si>
  <si>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</si>
  <si>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</si>
  <si>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</si>
  <si>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</si>
  <si>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</si>
  <si>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</si>
  <si>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</si>
  <si>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</si>
  <si>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</si>
  <si>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</si>
  <si>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</si>
  <si>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</si>
  <si>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</si>
  <si>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</si>
  <si>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</si>
  <si>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</si>
  <si>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</si>
  <si>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</si>
  <si>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</si>
  <si>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</si>
  <si>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דוחובני עוגני קרקע בע"מ</t>
  </si>
  <si>
    <t>Customer 25</t>
  </si>
  <si>
    <t>Customer 26</t>
  </si>
  <si>
    <t>Customer 27</t>
  </si>
  <si>
    <t>F.ANGELAKOPOULOS LTD.</t>
  </si>
  <si>
    <t>Customer 28</t>
  </si>
  <si>
    <t>ויסמן פרידמן פיתוח תעשיה בע"מ</t>
  </si>
  <si>
    <t>Customer 29</t>
  </si>
  <si>
    <t>LAS GURISAS S.A.S.</t>
  </si>
  <si>
    <t>Customer 30</t>
  </si>
  <si>
    <t>AVITAL DOO</t>
  </si>
  <si>
    <t>Customer 31</t>
  </si>
  <si>
    <t>ND Project (2009)</t>
  </si>
  <si>
    <t>Customer 32</t>
  </si>
  <si>
    <t>ט.פ.י פל ים בע"מ</t>
  </si>
  <si>
    <t>Customer 33</t>
  </si>
  <si>
    <t>NATIONAL DIVERSFIELDS SALES</t>
  </si>
  <si>
    <t>Customer 34</t>
  </si>
  <si>
    <t>ב.ע.ה.י. שיווק תשתיות אינסטלציה בע"מ</t>
  </si>
  <si>
    <t>Customer 35</t>
  </si>
  <si>
    <t>אלגו - סניף בצרה</t>
  </si>
  <si>
    <t>Customer 36</t>
  </si>
  <si>
    <t>דור עד עבודות הנדסה בע"מ</t>
  </si>
  <si>
    <t>Customer 37</t>
  </si>
  <si>
    <t>KASHI IRRIGATION</t>
  </si>
  <si>
    <t>Customer 38</t>
  </si>
  <si>
    <t>צמנטכל סולל בונה שותפות מוגבלת  550210306</t>
  </si>
  <si>
    <t>Customer 39</t>
  </si>
  <si>
    <t>OLIVOS S.P.A.</t>
  </si>
  <si>
    <t>Customer 40</t>
  </si>
  <si>
    <t>אבו מוך תשתיות תקשורת בע"מ</t>
  </si>
  <si>
    <t>Customer 41</t>
  </si>
  <si>
    <t>אשד גומיות אריזה בע"מ</t>
  </si>
  <si>
    <t>Customer 42</t>
  </si>
  <si>
    <t>OOO "YUGPOLIV KOROLEV AGRO"</t>
  </si>
  <si>
    <t>Customer 43</t>
  </si>
  <si>
    <t>אלגו - סניף באר שבע</t>
  </si>
  <si>
    <t>Customer 44</t>
  </si>
  <si>
    <t>LA GOCCIA SRL</t>
  </si>
  <si>
    <t>Customer 45</t>
  </si>
  <si>
    <t>MEDITERRANEA IRRIGAZIONE S.R.L</t>
  </si>
  <si>
    <t>Customer 46</t>
  </si>
  <si>
    <t>CIVILPLAS S.A.</t>
  </si>
  <si>
    <t>Customer 47</t>
  </si>
  <si>
    <t>SCORE-SOCIETE DE CONSTRUCTION ET RENOVATION</t>
  </si>
  <si>
    <t>Customer 48</t>
  </si>
  <si>
    <t>אביב אספקה טכנית בע"מ - חדרה (ראשי)</t>
  </si>
  <si>
    <t>Customer 49</t>
  </si>
  <si>
    <t>G.S.L פתרונות בהנדסת קרקע בע"מ</t>
  </si>
  <si>
    <t>Customer 50</t>
  </si>
  <si>
    <t>אלגו - סניף ראשון לציון</t>
  </si>
  <si>
    <t>Customer 51</t>
  </si>
  <si>
    <t>SILVER COAST INTERNATIONAL FOR GENERAL TRADING</t>
  </si>
  <si>
    <t>Customer 52</t>
  </si>
  <si>
    <t>אלונים מ.מ.ש. בע"מ - עפולה</t>
  </si>
  <si>
    <t>Customer 53</t>
  </si>
  <si>
    <t>אלגו - סניף חיפה</t>
  </si>
  <si>
    <t>Customer 54</t>
  </si>
  <si>
    <t>בית יצחק - שער חפר אגודה להתישבות חקלאית בע"מ</t>
  </si>
  <si>
    <t>Customer 55</t>
  </si>
  <si>
    <t>בני וליד פריד דיאב בע"מ</t>
  </si>
  <si>
    <t>Customer 56</t>
  </si>
  <si>
    <t>אביעם אינסטלציה ובנין (מקבוצת ש.אל) בע"מ</t>
  </si>
  <si>
    <t>Customer 57</t>
  </si>
  <si>
    <t>ש.אל אילת 2009 בע"מ (ללא מעמ)</t>
  </si>
  <si>
    <t>Customer 58</t>
  </si>
  <si>
    <t>ג.חיון שיווק ואספקה בע"מ</t>
  </si>
  <si>
    <t>Customer 59</t>
  </si>
  <si>
    <t>נטור -מושב עובדים להתישבות חקלאית שיתופית בע"מ</t>
  </si>
  <si>
    <t>Customer 60</t>
  </si>
  <si>
    <t>תשתיות הדרום פ.ח.ש. בע"מ</t>
  </si>
  <si>
    <t>Customer 61</t>
  </si>
  <si>
    <t>TK Solutions AG LTD</t>
  </si>
  <si>
    <t>Customer 62</t>
  </si>
  <si>
    <t>בודינדיפ בע"מ</t>
  </si>
  <si>
    <t>Customer 63</t>
  </si>
  <si>
    <t>ריווליס פלסטרו בע"מ</t>
  </si>
  <si>
    <t>Customer 64</t>
  </si>
  <si>
    <t>קיבוץ רשפים</t>
  </si>
  <si>
    <t>Customer 65</t>
  </si>
  <si>
    <t>HERMAN ZEMEL PROJECTS LTD.</t>
  </si>
  <si>
    <t>Customer 66</t>
  </si>
  <si>
    <t>ש.א.ח.פ. הנדסה ( 1979 ) בע"מ</t>
  </si>
  <si>
    <t>Customer 67</t>
  </si>
  <si>
    <t>AGRONOVA LTD</t>
  </si>
  <si>
    <t>Customer 68</t>
  </si>
  <si>
    <t>אלגו - סניף מזור (פ"ת)</t>
  </si>
  <si>
    <t>Customer 69</t>
  </si>
  <si>
    <t>נ.מ.תבל תשתיות בע"מ</t>
  </si>
  <si>
    <t>Customer 70</t>
  </si>
  <si>
    <t>נופים אביזרי צנרת בע"מ</t>
  </si>
  <si>
    <t>Customer 71</t>
  </si>
  <si>
    <t>OMNI AGRICULTURE LTD</t>
  </si>
  <si>
    <t>Customer 72</t>
  </si>
  <si>
    <t>MILEX SP Z.O.O SK</t>
  </si>
  <si>
    <t>Customer 73</t>
  </si>
  <si>
    <t>DI GIULIO S.R.L.</t>
  </si>
  <si>
    <t>Customer 74</t>
  </si>
  <si>
    <t>IRRIMEX LTD.</t>
  </si>
  <si>
    <t>Customer 75</t>
  </si>
  <si>
    <t>WATER SUPPLY PRODUCTS LTD</t>
  </si>
  <si>
    <t>Customer 76</t>
  </si>
  <si>
    <t>I.T.J.LTD</t>
  </si>
  <si>
    <t>Customer 77</t>
  </si>
  <si>
    <t>מטעי גרנות-עין שמר</t>
  </si>
  <si>
    <t>Customer 78</t>
  </si>
  <si>
    <t>חנה פייסנו-סביבה ירוקה בע"מ</t>
  </si>
  <si>
    <t>Customer 79</t>
  </si>
  <si>
    <t>מיקרויוס תשתיות ופיתוח בע"מ</t>
  </si>
  <si>
    <t>Customer 80</t>
  </si>
  <si>
    <t>קדמת צבי-אגש"ח להתישבות ברמת הגולן בע"מ</t>
  </si>
  <si>
    <t>Customer 81</t>
  </si>
  <si>
    <t>IRRIGACION E INDUSTRIA DE COLOMBIA SAS</t>
  </si>
  <si>
    <t>Customer 82</t>
  </si>
  <si>
    <t>עלמי נאטור חשמל בע"מ</t>
  </si>
  <si>
    <t>Customer 83</t>
  </si>
  <si>
    <t>מ.בראשי תשתיות (2015) בע"מ ח.פ.515228302</t>
  </si>
  <si>
    <t>Customer 84</t>
  </si>
  <si>
    <t>רג'א (1998) חברה קבלנית לעבודות בע"מ</t>
  </si>
  <si>
    <t>Customer 85</t>
  </si>
  <si>
    <t>פוטקס תבניות בע"מ</t>
  </si>
  <si>
    <t>Customer 86</t>
  </si>
  <si>
    <t>חמו אהרון בע"מ</t>
  </si>
  <si>
    <t>Customer 87</t>
  </si>
  <si>
    <t>מושב יונתן - מושב שיתופי של הפועל המזרחי</t>
  </si>
  <si>
    <t>Customer 88</t>
  </si>
  <si>
    <t>אלגו השקייה בע"מ</t>
  </si>
  <si>
    <t>Customer 89</t>
  </si>
  <si>
    <t>חשמל נעמן אדיב בע"מ - סניף נתיבות</t>
  </si>
  <si>
    <t>Customer 90</t>
  </si>
  <si>
    <t>ה.צ. הרשקוביץ בע"מ</t>
  </si>
  <si>
    <t>Customer 91</t>
  </si>
  <si>
    <t>הכל בו לגן שרותי השקיה בע"מ (נחלים)</t>
  </si>
  <si>
    <t>Customer 92</t>
  </si>
  <si>
    <t>ענבר אנרגיה סולארית בע"מ</t>
  </si>
  <si>
    <t>Customer 93</t>
  </si>
  <si>
    <t>אחזקות בני דרום אגש"ח בע"מ</t>
  </si>
  <si>
    <t>Customer 94</t>
  </si>
  <si>
    <t>סולארקלין בע"מ</t>
  </si>
  <si>
    <t>Customer 95</t>
  </si>
  <si>
    <t>EXPRESS-AGRO LLC</t>
  </si>
  <si>
    <t>Customer 96</t>
  </si>
  <si>
    <t>IRRIGAZIONE VENETA SRL</t>
  </si>
  <si>
    <t>Customer 97</t>
  </si>
  <si>
    <t>ATRIK GROUP LLC</t>
  </si>
  <si>
    <t>Customer 98</t>
  </si>
  <si>
    <t>ציוד- מוצרי חשמל לתעשיה אשקלון 1979  בע"מ</t>
  </si>
  <si>
    <t>Customer 99</t>
  </si>
  <si>
    <t>טכנופלנט בע"מ-מרכז גינון והשקיה</t>
  </si>
  <si>
    <t>Customer 100</t>
  </si>
  <si>
    <t>געש לוגיסטיקה בע"מ</t>
  </si>
  <si>
    <t>Customer 101</t>
  </si>
  <si>
    <t>HOAGS INC.</t>
  </si>
  <si>
    <t>Customer 102</t>
  </si>
  <si>
    <t>חקלאות ועסקים גברעם אגש"ח בע"מ</t>
  </si>
  <si>
    <t>Customer 103</t>
  </si>
  <si>
    <t>אילה פלסט בע"מ</t>
  </si>
  <si>
    <t>Customer 104</t>
  </si>
  <si>
    <t>סילס הנדסה ופרוייקטים בע"מ</t>
  </si>
  <si>
    <t>Customer 105</t>
  </si>
  <si>
    <t>קיבוץ ניר דוד (תל-עמל)</t>
  </si>
  <si>
    <t>Customer 106</t>
  </si>
  <si>
    <t>ליפסקר ושות' שירותים הנדסיים ( 1975 )בע"מ</t>
  </si>
  <si>
    <t>Customer 107</t>
  </si>
  <si>
    <t>יקבי ברקן בע"מ</t>
  </si>
  <si>
    <t>Customer 108</t>
  </si>
  <si>
    <t>GEOFLOW TOPRAK ALTI DAMIA SULAMA SANAYI</t>
  </si>
  <si>
    <t>Customer 109</t>
  </si>
  <si>
    <t>מטעי גרנות - המעפיל</t>
  </si>
  <si>
    <t>Customer 110</t>
  </si>
  <si>
    <t>נתיב הל"ה - אחזקות בע"מ</t>
  </si>
  <si>
    <t>Customer 111</t>
  </si>
  <si>
    <t>NUTRICION ASESORAMIENTO Y RIEGO S.A.S.</t>
  </si>
  <si>
    <t>Customer 112</t>
  </si>
  <si>
    <t>א.א.פיתוח ותשתיות ( אבו שלדם אחמד)</t>
  </si>
  <si>
    <t>Customer 113</t>
  </si>
  <si>
    <t>אר אופק תשתיות תאורה בע"מ</t>
  </si>
  <si>
    <t>Customer 114</t>
  </si>
  <si>
    <t>אבו חלימה סוהיל</t>
  </si>
  <si>
    <t>Customer 115</t>
  </si>
  <si>
    <t>זמירו מאלק בע"מ</t>
  </si>
  <si>
    <t>Customer 116</t>
  </si>
  <si>
    <t>א.עגיב שילוח בע"מ</t>
  </si>
  <si>
    <t>Customer 117</t>
  </si>
  <si>
    <t>רטאראל פרויקטים בע"מ</t>
  </si>
  <si>
    <t>Customer 118</t>
  </si>
  <si>
    <t>געש עסקים בחקלאות בע"מ</t>
  </si>
  <si>
    <t>Customer 119</t>
  </si>
  <si>
    <t>הום ביוגז בע"מ</t>
  </si>
  <si>
    <t>Customer 120</t>
  </si>
  <si>
    <t>TAIWAN MIST EQUIPMENT CO. LTD.</t>
  </si>
  <si>
    <t>Customer 121</t>
  </si>
  <si>
    <t>מ.ת.ק קבלנים בע"מ</t>
  </si>
  <si>
    <t>Customer 122</t>
  </si>
  <si>
    <t>כל-בו לחקלאי אשקלון 2008  בע"מ</t>
  </si>
  <si>
    <t>Customer 123</t>
  </si>
  <si>
    <t>נ.א.קאסם פלסט בע"מ</t>
  </si>
  <si>
    <t>Customer 124</t>
  </si>
  <si>
    <t>DISAGRO PERU S.A.C</t>
  </si>
  <si>
    <t>Customer 125</t>
  </si>
  <si>
    <t>FRUBACA-COOPERATIVA DE HORTOFRUTICULTORES, CRL</t>
  </si>
  <si>
    <t>Customer 126</t>
  </si>
  <si>
    <t>CEYLEX PLANTATIONS PVT LTD.</t>
  </si>
  <si>
    <t>Customer 127</t>
  </si>
  <si>
    <t>קיבוץ רגבים ניהול בע"מ</t>
  </si>
  <si>
    <t>Customer 128</t>
  </si>
  <si>
    <t>מרכז  הבהאים  העולמי</t>
  </si>
  <si>
    <t>Customer 129</t>
  </si>
  <si>
    <t>אביב אספקה טכנית בע"מ - פתח תקווה</t>
  </si>
  <si>
    <t>Customer 130</t>
  </si>
  <si>
    <t>SAMLN CO.LTD</t>
  </si>
  <si>
    <t>Customer 131</t>
  </si>
  <si>
    <t>OOO KSK</t>
  </si>
  <si>
    <t>Customer 132</t>
  </si>
  <si>
    <t>ת.ח.עבודות חשמל ותקשורת בע"מ</t>
  </si>
  <si>
    <t>Customer 133</t>
  </si>
  <si>
    <t>BALTON CP LIMITED</t>
  </si>
  <si>
    <t>Customer 134</t>
  </si>
  <si>
    <t>NISSANI IT</t>
  </si>
  <si>
    <t>Customer 135</t>
  </si>
  <si>
    <t>י.שגיא תשתיות בע"מ</t>
  </si>
  <si>
    <t>Customer 136</t>
  </si>
  <si>
    <t>שיכון ובינוי - סולל בונה תשתיות בע"מ  520022625</t>
  </si>
  <si>
    <t>Customer 137</t>
  </si>
  <si>
    <t>קיבוץ ברקאי</t>
  </si>
  <si>
    <t>Customer 138</t>
  </si>
  <si>
    <t>האדמה הטובה יעוץ והדרכה בע"מ</t>
  </si>
  <si>
    <t>Customer 139</t>
  </si>
  <si>
    <t>קיבוץ גשר</t>
  </si>
  <si>
    <t>Customer 140</t>
  </si>
  <si>
    <t>גרנות גידולי שדה - אגש"ח - מי עמי</t>
  </si>
  <si>
    <t>Customer 141</t>
  </si>
  <si>
    <t>בינת יישום מערכות בע"מ</t>
  </si>
  <si>
    <t>Customer 142</t>
  </si>
  <si>
    <t>אריאל גבאי תשתיות בע"מ</t>
  </si>
  <si>
    <t>Customer 143</t>
  </si>
  <si>
    <t>CPJ SERVICIOS DE INGENIERIA S.A</t>
  </si>
  <si>
    <t>Customer 144</t>
  </si>
  <si>
    <t>צינור ופרח בע"מ</t>
  </si>
  <si>
    <t>Customer 145</t>
  </si>
  <si>
    <t>דרילטק בע"מ</t>
  </si>
  <si>
    <t>Customer 146</t>
  </si>
  <si>
    <t>מ.ל.ב.ס. טכנולוגיות בע"מ</t>
  </si>
  <si>
    <t>Customer 147</t>
  </si>
  <si>
    <t>SICRA S.R.L.</t>
  </si>
  <si>
    <t>Customer 148</t>
  </si>
  <si>
    <t>עתאמלה ג'מאל סעיד</t>
  </si>
  <si>
    <t>Customer 149</t>
  </si>
  <si>
    <t>ח.ט.הכרמל חברה חקלאית בע"מ</t>
  </si>
  <si>
    <t>Customer 150</t>
  </si>
  <si>
    <t>GLOBEN CO., LTD.</t>
  </si>
  <si>
    <t>Customer 151</t>
  </si>
  <si>
    <t>YOSHIDA NOUZAI INC</t>
  </si>
  <si>
    <t>Customer 152</t>
  </si>
  <si>
    <t>בית השרברב בע"מ</t>
  </si>
  <si>
    <t>Customer 153</t>
  </si>
  <si>
    <t>יפרח חיים חברה  למסחר  בע"מ</t>
  </si>
  <si>
    <t>Customer 154</t>
  </si>
  <si>
    <t>צינצולקר מורן ו/או ערן - אומנות ירוקה</t>
  </si>
  <si>
    <t>Customer 155</t>
  </si>
  <si>
    <t>מטעי גרנות -יד חנה</t>
  </si>
  <si>
    <t>Customer 156</t>
  </si>
  <si>
    <t>קיבוץ מלכיה</t>
  </si>
  <si>
    <t>Customer 157</t>
  </si>
  <si>
    <t>קמחי ובניו חומרי בניין ( 2005 ) בע"מ</t>
  </si>
  <si>
    <t>Customer 158</t>
  </si>
  <si>
    <t>מי חוף הכרמל - אגש"ח למים באזור חוף הכרמל בע"מ</t>
  </si>
  <si>
    <t>Customer 159</t>
  </si>
  <si>
    <t>פ.ק.א.ן סחר 2015 בע"מ</t>
  </si>
  <si>
    <t>Customer 160</t>
  </si>
  <si>
    <t>HELIFLEX TUBOS E MANGUEIRAS, SA</t>
  </si>
  <si>
    <t>Customer 161</t>
  </si>
  <si>
    <t>MR. KO CO.</t>
  </si>
  <si>
    <t>Customer 162</t>
  </si>
  <si>
    <t>איתי סטוליאר - מים בשעל</t>
  </si>
  <si>
    <t>Customer 163</t>
  </si>
  <si>
    <t>סמרה בנגב - חומרי בניה בע"מ</t>
  </si>
  <si>
    <t>Customer 164</t>
  </si>
  <si>
    <t>FILESSI P/L</t>
  </si>
  <si>
    <t>Customer 165</t>
  </si>
  <si>
    <t>י.ש. צינורות הקריה ( חנונה משה )</t>
  </si>
  <si>
    <t>Customer 166</t>
  </si>
  <si>
    <t>ד.ב.ס מסחר ושיווק לחקלאות בע"מ</t>
  </si>
  <si>
    <t>Customer 167</t>
  </si>
  <si>
    <t>מטעי לביא בית העמק אגש"ח בע"מ</t>
  </si>
  <si>
    <t>Customer 168</t>
  </si>
  <si>
    <t>מדרך עוז-מושב עובדים להתישבות שיתופית בע"מ</t>
  </si>
  <si>
    <t>Customer 169</t>
  </si>
  <si>
    <t>א.ק.ס שדרוג וביצוע תשתיות עפר בע"מ</t>
  </si>
  <si>
    <t>Customer 170</t>
  </si>
  <si>
    <t>אירי אל טל בע"מ</t>
  </si>
  <si>
    <t>Customer 171</t>
  </si>
  <si>
    <t>A&amp;E STYLIANOU TECHNOCHIMIKI LTD</t>
  </si>
  <si>
    <t>Customer 172</t>
  </si>
  <si>
    <t>SOTRAVIC LIMITED</t>
  </si>
  <si>
    <t>Customer 173</t>
  </si>
  <si>
    <t>שידב פלסטיקה בע"מ</t>
  </si>
  <si>
    <t>Customer 174</t>
  </si>
  <si>
    <t>מפעלי נחשונים אגודה שיתופית חקלאית בע"מ</t>
  </si>
  <si>
    <t>Customer 175</t>
  </si>
  <si>
    <t>בן הגיא יניב</t>
  </si>
  <si>
    <t>Customer 176</t>
  </si>
  <si>
    <t>סלמאן והבה ובניו בע"מ</t>
  </si>
  <si>
    <t>Customer 177</t>
  </si>
  <si>
    <t>טכנוכל-כלי גינון והשקיה ע.מ.058716036</t>
  </si>
  <si>
    <t>Customer 178</t>
  </si>
  <si>
    <t>שירה טלקום בע"מ</t>
  </si>
  <si>
    <t>Customer 179</t>
  </si>
  <si>
    <t>IRRIGA-LECH BOHDANOWICZ SP.J</t>
  </si>
  <si>
    <t>Customer 180</t>
  </si>
  <si>
    <t>DANON D.O.O</t>
  </si>
  <si>
    <t>Customer 181</t>
  </si>
  <si>
    <t>אחים בן-רחמים (צפון) בע"מ</t>
  </si>
  <si>
    <t>Customer 182</t>
  </si>
  <si>
    <t>AGRORIEGO PERU S.A.C</t>
  </si>
  <si>
    <t>Customer 183</t>
  </si>
  <si>
    <t>חשמל ישיר הדרום בע"מ</t>
  </si>
  <si>
    <t>Customer 184</t>
  </si>
  <si>
    <t>סעיד יונס דראושה בע"מ</t>
  </si>
  <si>
    <t>Customer 185</t>
  </si>
  <si>
    <t>חקלאות עין הנציב</t>
  </si>
  <si>
    <t>Customer 186</t>
  </si>
  <si>
    <t>חדאד הנדסה והשקעות 2010 בע"מ</t>
  </si>
  <si>
    <t>Customer 187</t>
  </si>
  <si>
    <t>אחים פרישמן בע"מ</t>
  </si>
  <si>
    <t>Customer 188</t>
  </si>
  <si>
    <t>חקלאות קיבוץ מצר</t>
  </si>
  <si>
    <t>Customer 189</t>
  </si>
  <si>
    <t>מטעי גרנות - רגבים קיבוץ</t>
  </si>
  <si>
    <t>Customer 190</t>
  </si>
  <si>
    <t>א.כהן עולם הצנרת בע"מ</t>
  </si>
  <si>
    <t>Customer 191</t>
  </si>
  <si>
    <t>DURMAN COLOMBIA S.A.S.</t>
  </si>
  <si>
    <t>Customer 192</t>
  </si>
  <si>
    <t>עפרפרת בע"מ-קידוחים אופקיים</t>
  </si>
  <si>
    <t>Customer 193</t>
  </si>
  <si>
    <t>רמת מגשימים מושב שיתופי של הפועמ"ז להתישבות בע"מ</t>
  </si>
  <si>
    <t>Customer 194</t>
  </si>
  <si>
    <t>JORDAN RIVER FOR ENVIRONMENT TECHNOLOGY</t>
  </si>
  <si>
    <t>Customer 195</t>
  </si>
  <si>
    <t>תל עד הספקת מים בע"מ</t>
  </si>
  <si>
    <t>Customer 196</t>
  </si>
  <si>
    <t>TINAW BUSINESS S.C</t>
  </si>
  <si>
    <t>Customer 197</t>
  </si>
  <si>
    <t>א.פודי עבודות חשמל בע"מ</t>
  </si>
  <si>
    <t>Customer 198</t>
  </si>
  <si>
    <t>RELIX PERU SAC</t>
  </si>
  <si>
    <t>Customer 199</t>
  </si>
  <si>
    <t>מטעי גרנות - ניר אליהו</t>
  </si>
  <si>
    <t>Customer 200</t>
  </si>
  <si>
    <t>חקלאות והדברות הצפון אלבוסתאן -סאלח רביע</t>
  </si>
  <si>
    <t>Customer 201</t>
  </si>
  <si>
    <t>מד-גלית הידראוליקה אגש"ח בע"מ</t>
  </si>
  <si>
    <t>Customer 202</t>
  </si>
  <si>
    <t>מד-שאן בע"מ</t>
  </si>
  <si>
    <t>Customer 203</t>
  </si>
  <si>
    <t>גבי שיווק מוצרי נוי (ג.ד) בע"מ</t>
  </si>
  <si>
    <t>Customer 204</t>
  </si>
  <si>
    <t>PRONEKS-HEM</t>
  </si>
  <si>
    <t>Customer 205</t>
  </si>
  <si>
    <t>יקב הר אודם בע"מ</t>
  </si>
  <si>
    <t>Customer 206</t>
  </si>
  <si>
    <t>לקוח מזדמן</t>
  </si>
  <si>
    <t>Customer 207</t>
  </si>
  <si>
    <t>ע.עזיז טויל ובניו 2006  בע"מ</t>
  </si>
  <si>
    <t>Customer 208</t>
  </si>
  <si>
    <t>אגרולוג'יקפרו בע"מ</t>
  </si>
  <si>
    <t>Customer 209</t>
  </si>
  <si>
    <t>אגם בקרה ניטור ושליטה בע"מ</t>
  </si>
  <si>
    <t>Customer 210</t>
  </si>
  <si>
    <t>מסלול הנדסה בע"מ</t>
  </si>
  <si>
    <t>Customer 211</t>
  </si>
  <si>
    <t>אחזקות שער העמקים-אגש"ח בע"מ</t>
  </si>
  <si>
    <t>Customer 212</t>
  </si>
  <si>
    <t>משק וגן -פישלזון רע</t>
  </si>
  <si>
    <t>Customer 213</t>
  </si>
  <si>
    <t>ש.י.פומקס  ליין בע"מ (לקוח )</t>
  </si>
  <si>
    <t>Customer 214</t>
  </si>
  <si>
    <t>קיבוץ מבוא  חמה</t>
  </si>
  <si>
    <t>Customer 215</t>
  </si>
  <si>
    <t>THE TORO COMPANY</t>
  </si>
  <si>
    <t>Customer 216</t>
  </si>
  <si>
    <t>כמהין גולן בע"מ</t>
  </si>
  <si>
    <t>Customer 217</t>
  </si>
  <si>
    <t>קיבוץ ברעם</t>
  </si>
  <si>
    <t>Customer 218</t>
  </si>
  <si>
    <t>קיבוץ אלונים - אבוקדו</t>
  </si>
  <si>
    <t>Customer 219</t>
  </si>
  <si>
    <t>חשמל ישיר ירושלים בע"מ ח.פ.515156859</t>
  </si>
  <si>
    <t>Customer 220</t>
  </si>
  <si>
    <t>ע.פ. חקלאות וסחר בע"מ</t>
  </si>
  <si>
    <t>Customer 221</t>
  </si>
  <si>
    <t>א.ש. פלסט יצור צינורות חשמל ותקשורת בע"מ</t>
  </si>
  <si>
    <t>Customer 222</t>
  </si>
  <si>
    <t>הלביץ ברוך בע"מ</t>
  </si>
  <si>
    <t>Customer 223</t>
  </si>
  <si>
    <t>משתלת סכנין(בדארנה עבד אל ראוף)</t>
  </si>
  <si>
    <t>Customer 224</t>
  </si>
  <si>
    <t>מטעי גרנות - כפר גליקסון</t>
  </si>
  <si>
    <t>Customer 225</t>
  </si>
  <si>
    <t>HUNTER INDUSTRIES</t>
  </si>
  <si>
    <t>Customer 226</t>
  </si>
  <si>
    <t>א.מ.צ שמש (1990) בע"מ</t>
  </si>
  <si>
    <t>Customer 227</t>
  </si>
  <si>
    <t>ספדי שיווק בע"מ</t>
  </si>
  <si>
    <t>Customer 228</t>
  </si>
  <si>
    <t>חשמל הרמה בע"מ</t>
  </si>
  <si>
    <t>Customer 229</t>
  </si>
  <si>
    <t>חומרי בניין מחאמיד מחמוד בע"מ</t>
  </si>
  <si>
    <t>Customer 230</t>
  </si>
  <si>
    <t>אלויק שרותי תאורה בע"מ</t>
  </si>
  <si>
    <t>Customer 231</t>
  </si>
  <si>
    <t>עוגנים גיאוטכניקה בע"מ</t>
  </si>
  <si>
    <t>Customer 232</t>
  </si>
  <si>
    <t>גידולי שדה ש.כ.ל אגודה שיתופית חקלאית בע"מ</t>
  </si>
  <si>
    <t>Customer 233</t>
  </si>
  <si>
    <t>יורי אל עבודות בניה עפר ופיתוח בע"מ</t>
  </si>
  <si>
    <t>Customer 234</t>
  </si>
  <si>
    <t>ACCESS IRRIGATION LIMITED</t>
  </si>
  <si>
    <t>Customer 235</t>
  </si>
  <si>
    <t>דן לוקס תשתיות ופיתוח בע"מ</t>
  </si>
  <si>
    <t>Customer 236</t>
  </si>
  <si>
    <t>מטעי גרנות -  רגבים דרום</t>
  </si>
  <si>
    <t>Customer 237</t>
  </si>
  <si>
    <t>קיבוץ יפעת - מטעים</t>
  </si>
  <si>
    <t>Customer 238</t>
  </si>
  <si>
    <t>אדמית עסקים - אגודה שיתופית חקלאית בע"מ -מטע</t>
  </si>
  <si>
    <t>Customer 239</t>
  </si>
  <si>
    <t>HB-SYSTEM MARIA HABER</t>
  </si>
  <si>
    <t>Customer 240</t>
  </si>
  <si>
    <t>המשווק סחר והנדסה בע"מ</t>
  </si>
  <si>
    <t>Customer 241</t>
  </si>
  <si>
    <t>אילת דיפו(ד.י.)בע"מ ח.פ. 513799429</t>
  </si>
  <si>
    <t>Customer 242</t>
  </si>
  <si>
    <t>התקן ברק בע"מ</t>
  </si>
  <si>
    <t>Customer 243</t>
  </si>
  <si>
    <t>אביב אספקה טכנית בע"מ - חיפה</t>
  </si>
  <si>
    <t>Customer 244</t>
  </si>
  <si>
    <t>מטעי גרנות-מעין צבי</t>
  </si>
  <si>
    <t>Customer 245</t>
  </si>
  <si>
    <t>SHREE TNB POLYMERS LIMITED</t>
  </si>
  <si>
    <t>Customer 246</t>
  </si>
  <si>
    <t>מהדרין תנופורט יצוא בע"מ - פרדס סתריה</t>
  </si>
  <si>
    <t>Customer 247</t>
  </si>
  <si>
    <t>דיין יעקב ועזרא -אחים דיין</t>
  </si>
  <si>
    <t>Customer 248</t>
  </si>
  <si>
    <t>נעם לוי</t>
  </si>
  <si>
    <t>Customer 249</t>
  </si>
  <si>
    <t>המרכז לחומרי בניין וחקלאות (ע.א) בע"מ</t>
  </si>
  <si>
    <t>Customer 250</t>
  </si>
  <si>
    <t>חשמל נעמן אדיב בע"מ - סניף תל אביב</t>
  </si>
  <si>
    <t>Customer 251</t>
  </si>
  <si>
    <t>מוס דוד</t>
  </si>
  <si>
    <t>Customer 252</t>
  </si>
  <si>
    <t>חשמל ישיר קיסריה בע"מ</t>
  </si>
  <si>
    <t>Customer 253</t>
  </si>
  <si>
    <t>ר.ב. גידולי שדה בע"מ</t>
  </si>
  <si>
    <t>Customer 254</t>
  </si>
  <si>
    <t>אבן חן חקלאות בע"מ</t>
  </si>
  <si>
    <t>Customer 255</t>
  </si>
  <si>
    <t>חשמל ישיר אור יהודה בע"מ</t>
  </si>
  <si>
    <t>Customer 256</t>
  </si>
  <si>
    <t>דורון מחפרון בע"מ</t>
  </si>
  <si>
    <t>Customer 257</t>
  </si>
  <si>
    <t>MAILLEFER EXTRUSION</t>
  </si>
  <si>
    <t>Customer 258</t>
  </si>
  <si>
    <t>סעאבנה אחמד בע"מ</t>
  </si>
  <si>
    <t>Customer 259</t>
  </si>
  <si>
    <t>סבן שלמה</t>
  </si>
  <si>
    <t>Customer 260</t>
  </si>
  <si>
    <t>קיבוץ שמיר</t>
  </si>
  <si>
    <t>Customer 261</t>
  </si>
  <si>
    <t>טל חוצבי ירושלים בע"מ</t>
  </si>
  <si>
    <t>Customer 262</t>
  </si>
  <si>
    <t>אחים ווליד בע"מ</t>
  </si>
  <si>
    <t>Customer 263</t>
  </si>
  <si>
    <t>חשמל ישיר חיפה בע"מ</t>
  </si>
  <si>
    <t>Customer 264</t>
  </si>
  <si>
    <t>בוטני מ.ג. 2009 בע"מ</t>
  </si>
  <si>
    <t>Customer 265</t>
  </si>
  <si>
    <t>עבדאללה האני שנטי -משתלת אלשנטי</t>
  </si>
  <si>
    <t>Customer 266</t>
  </si>
  <si>
    <t>עסלי ג'מאל ובניו בע"מ</t>
  </si>
  <si>
    <t>Customer 267</t>
  </si>
  <si>
    <t>כרם ניר בע"מ</t>
  </si>
  <si>
    <t>Customer 268</t>
  </si>
  <si>
    <t>ס.ב. דניאל ניהול פרויקטים בע"מ</t>
  </si>
  <si>
    <t>Customer 269</t>
  </si>
  <si>
    <t>ליאת אלקטרוניקה בע"מ</t>
  </si>
  <si>
    <t>Customer 270</t>
  </si>
  <si>
    <t>חשמל צמרת בע"מ</t>
  </si>
  <si>
    <t>Customer 271</t>
  </si>
  <si>
    <t>קיבוץ געתון</t>
  </si>
  <si>
    <t>Customer 272</t>
  </si>
  <si>
    <t>ח.ס. בדראן סנטר בע"מ</t>
  </si>
  <si>
    <t>Customer 273</t>
  </si>
  <si>
    <t>סבן יעקב ציוד וחומרי בנין בע"מ</t>
  </si>
  <si>
    <t>Customer 274</t>
  </si>
  <si>
    <t>ג.י.ל. בון פיתוח  בע"מ</t>
  </si>
  <si>
    <t>Customer 275</t>
  </si>
  <si>
    <t>קיבוץ בית אלפא</t>
  </si>
  <si>
    <t>Customer 276</t>
  </si>
  <si>
    <t>חיש עמרוסי -עמרוסי יוסף</t>
  </si>
  <si>
    <t>Customer 277</t>
  </si>
  <si>
    <t>בית האינסטלציה בע"מ</t>
  </si>
  <si>
    <t>Customer 278</t>
  </si>
  <si>
    <t>טי.אר.אף.טרופ שיווק</t>
  </si>
  <si>
    <t>Customer 279</t>
  </si>
  <si>
    <t>א.מ.רוז עבודות גינון בע"מ</t>
  </si>
  <si>
    <t>Customer 280</t>
  </si>
  <si>
    <t>אופיר התזת בטון בע"מ</t>
  </si>
  <si>
    <t>Customer 281</t>
  </si>
  <si>
    <t>ROOTS SAT</t>
  </si>
  <si>
    <t>Customer 282</t>
  </si>
  <si>
    <t>אלעד דב</t>
  </si>
  <si>
    <t>Customer 283</t>
  </si>
  <si>
    <t>טלדור כבלי טלקום בע"מ</t>
  </si>
  <si>
    <t>Customer 284</t>
  </si>
  <si>
    <t>חשמל ישיר באר שבע בע"מ</t>
  </si>
  <si>
    <t>Customer 285</t>
  </si>
  <si>
    <t>גרין פאנל יישום מערכות אנרגיה סולארית בע"מ</t>
  </si>
  <si>
    <t>Customer 286</t>
  </si>
  <si>
    <t>ALI ATES HALAT SAN. VE TIC. A.Ş.</t>
  </si>
  <si>
    <t>Customer 287</t>
  </si>
  <si>
    <t>יקבי הר ברכה בע"מ</t>
  </si>
  <si>
    <t>Customer 288</t>
  </si>
  <si>
    <t>חברת איל הרי יהודה בע"מ</t>
  </si>
  <si>
    <t>Customer 289</t>
  </si>
  <si>
    <t>החברה הכלכלית לפיתוח אשכול בע"מ - מו"פ דרום</t>
  </si>
  <si>
    <t>Customer 290</t>
  </si>
  <si>
    <t>אגרינוז בע"מ</t>
  </si>
  <si>
    <t>Customer 291</t>
  </si>
  <si>
    <t>ריקטק בע"מ</t>
  </si>
  <si>
    <t>Customer 292</t>
  </si>
  <si>
    <t>נתם נען תשתיות מים אגש"ח בע"מ</t>
  </si>
  <si>
    <t>Customer 293</t>
  </si>
  <si>
    <t>ש.כ.מ - כפר עזה מפלסים</t>
  </si>
  <si>
    <t>Customer 294</t>
  </si>
  <si>
    <t>קיבוץ מצר</t>
  </si>
  <si>
    <t>Customer 295</t>
  </si>
  <si>
    <t>ניב אור</t>
  </si>
  <si>
    <t>Customer 296</t>
  </si>
  <si>
    <t>גאזי יצחק</t>
  </si>
  <si>
    <t>Customer 297</t>
  </si>
  <si>
    <t>עומר מיזוג ממד בע"מ</t>
  </si>
  <si>
    <t>Customer 298</t>
  </si>
  <si>
    <t>חסון פ.ע. מסחר (1997) בע"מ</t>
  </si>
  <si>
    <t>Customer 299</t>
  </si>
  <si>
    <t>אלכסנדרוביץ' פלסטיקה הנדסית בע"מ</t>
  </si>
  <si>
    <t>Customer 300</t>
  </si>
  <si>
    <t>גבריט ישראל בע"מ</t>
  </si>
  <si>
    <t>Customer 301</t>
  </si>
  <si>
    <t>קיבוץ עין חרוד איחוד</t>
  </si>
  <si>
    <t>Customer 302</t>
  </si>
  <si>
    <t>יונת דרור שרותי חקלאות בע"מ</t>
  </si>
  <si>
    <t>Customer 303</t>
  </si>
  <si>
    <t>קיבוץ עין המפרץ (מטעים)</t>
  </si>
  <si>
    <t>Customer 304</t>
  </si>
  <si>
    <t>סולאריס אדמא ישראל בע"מ</t>
  </si>
  <si>
    <t>Customer 305</t>
  </si>
  <si>
    <t>מוחמד קבהא להשקיה וגינון</t>
  </si>
  <si>
    <t>Customer 306</t>
  </si>
  <si>
    <t>גידולי שדה משאבי שדה-אגודה חקלאית שיתופית בע"מ</t>
  </si>
  <si>
    <t>Customer 307</t>
  </si>
  <si>
    <t>כרמי הראל</t>
  </si>
  <si>
    <t>Customer 308</t>
  </si>
  <si>
    <t>וילדר מעוז</t>
  </si>
  <si>
    <t>Customer 309</t>
  </si>
  <si>
    <t>צוות קרקע בע"מ</t>
  </si>
  <si>
    <t>Customer 310</t>
  </si>
  <si>
    <t>FALLA ALDO</t>
  </si>
  <si>
    <t>Customer 311</t>
  </si>
  <si>
    <t>גידולי  דשא דרום בע"מ</t>
  </si>
  <si>
    <t>Customer 312</t>
  </si>
  <si>
    <t>פסגת הגליל א.ש. 2004 בע"מ</t>
  </si>
  <si>
    <t>Customer 313</t>
  </si>
  <si>
    <t>משק פרחים סעדה בע"מ</t>
  </si>
  <si>
    <t>Customer 314</t>
  </si>
  <si>
    <t>נקסטקום בע"מ</t>
  </si>
  <si>
    <t>Customer 315</t>
  </si>
  <si>
    <t>קיבוץ גליל ים</t>
  </si>
  <si>
    <t>Customer 316</t>
  </si>
  <si>
    <t>יבולי בית השיטה אגודה שיתופית חקלאית בע"מ</t>
  </si>
  <si>
    <t>Customer 317</t>
  </si>
  <si>
    <t>חלומות בצבעים 2004 בע"מ</t>
  </si>
  <si>
    <t>Customer 318</t>
  </si>
  <si>
    <t>י.א. ליאל חומרי בנין בע"מ</t>
  </si>
  <si>
    <t>Customer 319</t>
  </si>
  <si>
    <t>בי.אס.אר מערכות - בנבניסטי ארנון משה אבר</t>
  </si>
  <si>
    <t>Customer 320</t>
  </si>
  <si>
    <t>ידע ומסחר האחים יפרח בע"מ</t>
  </si>
  <si>
    <t>Customer 321</t>
  </si>
  <si>
    <t>דיקשטיין ניר מוני</t>
  </si>
  <si>
    <t>Customer 322</t>
  </si>
  <si>
    <t>בייס פייל בע"מ</t>
  </si>
  <si>
    <t>Customer 323</t>
  </si>
  <si>
    <t>אחזקת  ניר גלים אגש"ח בע"מ</t>
  </si>
  <si>
    <t>Customer 324</t>
  </si>
  <si>
    <t>צנרת פלוס</t>
  </si>
  <si>
    <t>Customer 325</t>
  </si>
  <si>
    <t>ב.ר.א.א. העתיד כאן בע"מ</t>
  </si>
  <si>
    <t>Customer 326</t>
  </si>
  <si>
    <t>ח.מ רוד קונסטרוקיצה בע"מ</t>
  </si>
  <si>
    <t>Customer 327</t>
  </si>
  <si>
    <t>כרמים החזקות וניהול (עדולם) בע"מ</t>
  </si>
  <si>
    <t>Customer 328</t>
  </si>
  <si>
    <t>עומרי נאזם מוסטפא</t>
  </si>
  <si>
    <t>Customer 329</t>
  </si>
  <si>
    <t>טופ חממות בע"מ</t>
  </si>
  <si>
    <t>Customer 330</t>
  </si>
  <si>
    <t>אינפיניה מיחזור בע"מ</t>
  </si>
  <si>
    <t>Customer 331</t>
  </si>
  <si>
    <t>רה"ן חת"ת אגש"ח - בננות</t>
  </si>
  <si>
    <t>Customer 332</t>
  </si>
  <si>
    <t>אחים כנעאן עבודות ברזל וחומרי בניין בע"מ</t>
  </si>
  <si>
    <t>Customer 333</t>
  </si>
  <si>
    <t>אלומות (ע"ר) עמותה</t>
  </si>
  <si>
    <t>Customer 334</t>
  </si>
  <si>
    <t>נסרה עבדאלחכים</t>
  </si>
  <si>
    <t>Customer 335</t>
  </si>
  <si>
    <t>משק בן אריה בע"מ</t>
  </si>
  <si>
    <t>Customer 336</t>
  </si>
  <si>
    <t>גליקמן צנרת (אור) בע"מ - 516455235</t>
  </si>
  <si>
    <t>Customer 337</t>
  </si>
  <si>
    <t>KISAN IRRIGATIONS AND INFRASTRUCTURE LIMITED</t>
  </si>
  <si>
    <t>Customer 338</t>
  </si>
  <si>
    <t>אלטויל תאמר</t>
  </si>
  <si>
    <t>Customer 339</t>
  </si>
  <si>
    <t>ENERGIAS DEL AGRO SAN JUAN S.A.</t>
  </si>
  <si>
    <t>Customer 340</t>
  </si>
  <si>
    <t>קונדקוב רומן - א.ר. תקשורת</t>
  </si>
  <si>
    <t>Customer 341</t>
  </si>
  <si>
    <t>א.ד.ק חשמל בע"מ</t>
  </si>
  <si>
    <t>Customer 342</t>
  </si>
  <si>
    <t>האחים ברוד עבודות עפר ופיתוח 1986 בע"מ</t>
  </si>
  <si>
    <t>Customer 343</t>
  </si>
  <si>
    <t>ענבל די. אי. ווי. בע"מ</t>
  </si>
  <si>
    <t>Customer 344</t>
  </si>
  <si>
    <t>חסון אספקה טכנית בע"מ</t>
  </si>
  <si>
    <t>Customer 345</t>
  </si>
  <si>
    <t>עוזי בילנסקי (1990 בע"מ)</t>
  </si>
  <si>
    <t>Customer 346</t>
  </si>
  <si>
    <t>יוגב אייל</t>
  </si>
  <si>
    <t>Customer 347</t>
  </si>
  <si>
    <t>יבולי הניר אגש"ח בע"מ</t>
  </si>
  <si>
    <t>Customer 348</t>
  </si>
  <si>
    <t>מאמו דוד ואמנון</t>
  </si>
  <si>
    <t>Customer 349</t>
  </si>
  <si>
    <t>ששי כהן יבוא ושיווק אינסטלציה בע"מ</t>
  </si>
  <si>
    <t>Customer 350</t>
  </si>
  <si>
    <t>גלנדאור יוחנן</t>
  </si>
  <si>
    <t>Customer 351</t>
  </si>
  <si>
    <t>מיקי את עודד בע"מ-ע.מ. 512722695</t>
  </si>
  <si>
    <t>Customer 352</t>
  </si>
  <si>
    <t>קיבוץ חוקוק</t>
  </si>
  <si>
    <t>Customer 353</t>
  </si>
  <si>
    <t>רונדן גינון ופיתוח בע"מ</t>
  </si>
  <si>
    <t>Customer 354</t>
  </si>
  <si>
    <t>דולב אלדד</t>
  </si>
  <si>
    <t>Customer 355</t>
  </si>
  <si>
    <t>רמות פולק בע"מ</t>
  </si>
  <si>
    <t>Customer 356</t>
  </si>
  <si>
    <t>א.ס לוי שיווק חומרי חשמל בע"מ</t>
  </si>
  <si>
    <t>Customer 357</t>
  </si>
  <si>
    <t>קיבוץ יקום</t>
  </si>
  <si>
    <t>Customer 358</t>
  </si>
  <si>
    <t>דניה סיבוס בע"מ</t>
  </si>
  <si>
    <t>Customer 359</t>
  </si>
  <si>
    <t>עוידאת עלא</t>
  </si>
  <si>
    <t>Customer 360</t>
  </si>
  <si>
    <t>מרכז האינסטלציה פ"ת</t>
  </si>
  <si>
    <t>Customer 361</t>
  </si>
  <si>
    <t>צדיק  עזרא</t>
  </si>
  <si>
    <t>Customer 362</t>
  </si>
  <si>
    <t>קיבוץ עין החורש</t>
  </si>
  <si>
    <t>Customer 363</t>
  </si>
  <si>
    <t>אגודת מייסר השיתופית לשאיבה בע"מ</t>
  </si>
  <si>
    <t>Customer 364</t>
  </si>
  <si>
    <t>דנון אספקה לחקלאות</t>
  </si>
  <si>
    <t>Customer 365</t>
  </si>
  <si>
    <t>חאמי רפאל</t>
  </si>
  <si>
    <t>Customer 366</t>
  </si>
  <si>
    <t>מבוא חמה אחזקות אגש"ח בע"מ</t>
  </si>
  <si>
    <t>Customer 367</t>
  </si>
  <si>
    <t>אינטר-אלמור חשמל</t>
  </si>
  <si>
    <t>Customer 368</t>
  </si>
  <si>
    <t>עתמ-( 2001 ) תקשורת ותשתיות מיוחדות בע"מ</t>
  </si>
  <si>
    <t>Customer 369</t>
  </si>
  <si>
    <t>כהן דן  - 060641404 ממושב דקל</t>
  </si>
  <si>
    <t>Customer 370</t>
  </si>
  <si>
    <t>רון בשקין - השקיה</t>
  </si>
  <si>
    <t>Customer 371</t>
  </si>
  <si>
    <t>פא"י י פרץ מים בע"מ</t>
  </si>
  <si>
    <t>Customer 372</t>
  </si>
  <si>
    <t>לוגית ע.ד. בע"מ</t>
  </si>
  <si>
    <t>Customer 373</t>
  </si>
  <si>
    <t>סבח אורן</t>
  </si>
  <si>
    <t>Customer 374</t>
  </si>
  <si>
    <t>גמא אפסילון 2000  בע"מ</t>
  </si>
  <si>
    <t>Customer 375</t>
  </si>
  <si>
    <t>בר תשתיות ב.ח. בע"מ</t>
  </si>
  <si>
    <t>Customer 376</t>
  </si>
  <si>
    <t>קיבוץ מצר-ועד מקומי</t>
  </si>
  <si>
    <t>Customer 377</t>
  </si>
  <si>
    <t>אבי-בה סחר  בע"מ</t>
  </si>
  <si>
    <t>Customer 378</t>
  </si>
  <si>
    <t>ש.ש. צנרת דרום חברה למסחר בע"מ</t>
  </si>
  <si>
    <t>Customer 379</t>
  </si>
  <si>
    <t>מטעי כברי אגש"ח בע"מ</t>
  </si>
  <si>
    <t>Customer 380</t>
  </si>
  <si>
    <t>קיבוץ נצר סירני</t>
  </si>
  <si>
    <t>Customer 381</t>
  </si>
  <si>
    <t>הדרי מעון אגודה שיתופית חקלאית בע"מ</t>
  </si>
  <si>
    <t>Customer 382</t>
  </si>
  <si>
    <t>י.ע.ר. אינסטלציה סחר ר.צ. בע"מ</t>
  </si>
  <si>
    <t>Customer 383</t>
  </si>
  <si>
    <t>פארגון קבוצת ברנע בע"מ</t>
  </si>
  <si>
    <t>Customer 384</t>
  </si>
  <si>
    <t>א.י.ל. לחקלאי ולבית ינוב  -לביאד יעקב</t>
  </si>
  <si>
    <t>Customer 385</t>
  </si>
  <si>
    <t>חברת אומיגה פלסט בע"מ</t>
  </si>
  <si>
    <t>Customer 386</t>
  </si>
  <si>
    <t>פלסאון בע"מ</t>
  </si>
  <si>
    <t>Customer 387</t>
  </si>
  <si>
    <t>משה לביב ובניו בע"מ</t>
  </si>
  <si>
    <t>Customer 388</t>
  </si>
  <si>
    <t>בננות החוף אגש"ח בע"מ -גד"ש</t>
  </si>
  <si>
    <t>Customer 389</t>
  </si>
  <si>
    <t>מ.גיברץ בע"מ</t>
  </si>
  <si>
    <t>Customer 390</t>
  </si>
  <si>
    <t>ב.ג. אילנית שערים ואלמנטים אורבניים בע"מ</t>
  </si>
  <si>
    <t>Customer 391</t>
  </si>
  <si>
    <t>נילי מפעלי מתכת בע"מ</t>
  </si>
  <si>
    <t>Customer 392</t>
  </si>
  <si>
    <t>חביב חומרי בניין סיטונאות בע"מ</t>
  </si>
  <si>
    <t>Customer 393</t>
  </si>
  <si>
    <t>סמקו סנטר המחסן המרכזי בע"מ</t>
  </si>
  <si>
    <t>Customer 394</t>
  </si>
  <si>
    <t>ע.נ.נאסר סחר ושיווק בע"מ</t>
  </si>
  <si>
    <t>Customer 395</t>
  </si>
  <si>
    <t>אבן עמי הנדסה אזרחית בע"מ</t>
  </si>
  <si>
    <t>Customer 396</t>
  </si>
  <si>
    <t>זוהר דיוק בע"מ</t>
  </si>
  <si>
    <t>Customer 397</t>
  </si>
  <si>
    <t>טרנסאלג'י ישראל בע"מ</t>
  </si>
  <si>
    <t>Customer 398</t>
  </si>
  <si>
    <t>נוף הרים בגליל (ע"ר)</t>
  </si>
  <si>
    <t>Customer 399</t>
  </si>
  <si>
    <t>תלתן - שירותי אחזקה בע"מ</t>
  </si>
  <si>
    <t>Customer 400</t>
  </si>
  <si>
    <t>וייס יוסי-הנדסה חקלאית ( 2013 ) בע"מ</t>
  </si>
  <si>
    <t>Customer 401</t>
  </si>
  <si>
    <t>SMART PRODUCTS I&amp;D SRL</t>
  </si>
  <si>
    <t>Customer 402</t>
  </si>
  <si>
    <t>כלל מוצרי בטון בע"מ</t>
  </si>
  <si>
    <t>Customer 403</t>
  </si>
  <si>
    <t>נ.מ.ו.ק יבוא ושיווק בע"מ</t>
  </si>
  <si>
    <t>Customer 404</t>
  </si>
  <si>
    <t>טיפטוף מרכז לגינון והשקייה בע"מ</t>
  </si>
  <si>
    <t>Customer 405</t>
  </si>
  <si>
    <t>חרמוני איל</t>
  </si>
  <si>
    <t>Customer 406</t>
  </si>
  <si>
    <t>דשא פז חדרה בע"מ</t>
  </si>
  <si>
    <t>Customer 407</t>
  </si>
  <si>
    <t>קיבוץ בית-אל</t>
  </si>
  <si>
    <t>Customer 408</t>
  </si>
  <si>
    <t>קונדוס לסחר בע"מ</t>
  </si>
  <si>
    <t>Customer 409</t>
  </si>
  <si>
    <t>אביעד גביע בע"מ</t>
  </si>
  <si>
    <t>Customer 410</t>
  </si>
  <si>
    <t>שותפות חקלאית מסחרית (חסן אבו מוך )</t>
  </si>
  <si>
    <t>Customer 411</t>
  </si>
  <si>
    <t>משתלת ג'מאל - קעדאן גמאל</t>
  </si>
  <si>
    <t>Customer 412</t>
  </si>
  <si>
    <t>קיבוץ דן</t>
  </si>
  <si>
    <t>Customer 413</t>
  </si>
  <si>
    <t>FINI MARKET</t>
  </si>
  <si>
    <t>Customer 414</t>
  </si>
  <si>
    <t>צליחין גרע</t>
  </si>
  <si>
    <t>Customer 415</t>
  </si>
  <si>
    <t>סלומון עודד</t>
  </si>
  <si>
    <t>Customer 416</t>
  </si>
  <si>
    <t>ב.נ. שיווק חומרי בניין בע"מ</t>
  </si>
  <si>
    <t>Customer 417</t>
  </si>
  <si>
    <t>רוזנבום בע"מ</t>
  </si>
  <si>
    <t>Customer 418</t>
  </si>
  <si>
    <t>חקלאות מזרע אגש"ח בע"מ</t>
  </si>
  <si>
    <t>Customer 419</t>
  </si>
  <si>
    <t>אחים עם בן חיים (1995) בע"מ</t>
  </si>
  <si>
    <t>Customer 420</t>
  </si>
  <si>
    <t>אס פי תעשיות מתקדמות בע"מ</t>
  </si>
  <si>
    <t>Customer 421</t>
  </si>
  <si>
    <t>RIVULIS IRRIGATION INDIA PRIVATE LIMITED</t>
  </si>
  <si>
    <t>Customer 422</t>
  </si>
  <si>
    <t>קשוע לבית ולגן</t>
  </si>
  <si>
    <t>Customer 423</t>
  </si>
  <si>
    <t>יחיא עמאר מחמוד</t>
  </si>
  <si>
    <t>Customer 424</t>
  </si>
  <si>
    <t>ג.מ.אור ברזילי חב' לביצוע עבו' בע"מ</t>
  </si>
  <si>
    <t>Customer 425</t>
  </si>
  <si>
    <t>החברה הכלכלית לפתוח מ.א.מנשה בע"מ</t>
  </si>
  <si>
    <t>Customer 426</t>
  </si>
  <si>
    <t>לאגו מאן בע"מ</t>
  </si>
  <si>
    <t>Customer 427</t>
  </si>
  <si>
    <t>גל טל אלמוג שיווק חומרי אינסטלציה ודו"ש בע"מ</t>
  </si>
  <si>
    <t>Customer 428</t>
  </si>
  <si>
    <t>גש"מ גלאון - אגש"ח בע"מ</t>
  </si>
  <si>
    <t>Customer 429</t>
  </si>
  <si>
    <t>שני העצים אגש"ח בע"מ</t>
  </si>
  <si>
    <t>Customer 430</t>
  </si>
  <si>
    <t>בועז גוטמן בע"מ</t>
  </si>
  <si>
    <t>Customer 431</t>
  </si>
  <si>
    <t>DRIPRACK</t>
  </si>
  <si>
    <t>Customer 432</t>
  </si>
  <si>
    <t>קיבוץ עין שמר</t>
  </si>
  <si>
    <t>Customer 433</t>
  </si>
  <si>
    <t>נידם מרכז האינסטלציה בע"מ</t>
  </si>
  <si>
    <t>Customer 434</t>
  </si>
  <si>
    <t>א.י.ת.ן גידולים בע"מ</t>
  </si>
  <si>
    <t>Customer 435</t>
  </si>
  <si>
    <t>י.ד.ע. מים וסביבה בע"מ</t>
  </si>
  <si>
    <t>Customer 436</t>
  </si>
  <si>
    <t>חווה אזורית לנסיונות גליל מערבי (עכו)</t>
  </si>
  <si>
    <t>Customer 437</t>
  </si>
  <si>
    <t>בני דרום מושב שיתופי-להתישבות חקלאית בע"מ</t>
  </si>
  <si>
    <t>Customer 438</t>
  </si>
  <si>
    <t>א.ב. פרופילון שיווק בע"מ</t>
  </si>
  <si>
    <t>Customer 439</t>
  </si>
  <si>
    <t>אלקטרה תשתיות בע"מ</t>
  </si>
  <si>
    <t>Customer 440</t>
  </si>
  <si>
    <t>יגל יעקב קבלן גינון ופיתוח בע"מ</t>
  </si>
  <si>
    <t>Customer 441</t>
  </si>
  <si>
    <t>אקספלואוט בע"מ</t>
  </si>
  <si>
    <t>Customer 442</t>
  </si>
  <si>
    <t>מרכז החשמל הדס בע"מ</t>
  </si>
  <si>
    <t>Customer 443</t>
  </si>
  <si>
    <t>יבולי איתן אגש"ח בע"מ</t>
  </si>
  <si>
    <t>Customer 444</t>
  </si>
  <si>
    <t>חשמל ישיר השרון בע"מ</t>
  </si>
  <si>
    <t>Customer 445</t>
  </si>
  <si>
    <t>א.י.כ - ניהול עיבודים ויזמות בע"מ</t>
  </si>
  <si>
    <t>Customer 446</t>
  </si>
  <si>
    <t>מטעי גרנות - משמרות</t>
  </si>
  <si>
    <t>Customer 447</t>
  </si>
  <si>
    <t>קיבוץ מנרה</t>
  </si>
  <si>
    <t>Customer 448</t>
  </si>
  <si>
    <t>אוריקס נ.ד. שיווק בע"מ</t>
  </si>
  <si>
    <t>Customer 449</t>
  </si>
  <si>
    <t>עסקי משמר השרון-אגש"ח בע"מ</t>
  </si>
  <si>
    <t>Customer 450</t>
  </si>
  <si>
    <t>עין גדי זאב ושות'</t>
  </si>
  <si>
    <t>Customer 451</t>
  </si>
  <si>
    <t>ארי פלסט- ערידי סאלח אל דין</t>
  </si>
  <si>
    <t>Customer 452</t>
  </si>
  <si>
    <t>אוריג'ין זרעים בע"מ</t>
  </si>
  <si>
    <t>Customer 453</t>
  </si>
  <si>
    <t>קבוצת נובט בע"מ</t>
  </si>
  <si>
    <t>Customer 454</t>
  </si>
  <si>
    <t>דוד אוחנה עבודות תשתית בע"מ</t>
  </si>
  <si>
    <t>Customer 455</t>
  </si>
  <si>
    <t>שלם יפה - עמנואל שלם</t>
  </si>
  <si>
    <t>Customer 456</t>
  </si>
  <si>
    <t>מז"מ טכנולוגיות בע"מ</t>
  </si>
  <si>
    <t>Customer 457</t>
  </si>
  <si>
    <t>לולי מבוא חורון אגש"ח בע"מ</t>
  </si>
  <si>
    <t>Customer 458</t>
  </si>
  <si>
    <t>גלי ואופיר חקלאות מתקדמת בע"מ</t>
  </si>
  <si>
    <t>Customer 459</t>
  </si>
  <si>
    <t>AGRODRIP SULAMA SISTEMLERI LTD. STI</t>
  </si>
  <si>
    <t>Customer 460</t>
  </si>
  <si>
    <t>בטון דרוך למזה"ת בע"מ</t>
  </si>
  <si>
    <t>Customer 461</t>
  </si>
  <si>
    <t>מטעי מסילות וניר דוד אגש"ח בע"מ</t>
  </si>
  <si>
    <t>Customer 462</t>
  </si>
  <si>
    <t>כהן דן (בית יצחק)- 003322955</t>
  </si>
  <si>
    <t>Customer 463</t>
  </si>
  <si>
    <t>י.מ.פ.צנרת יוסף פרץ ובניו בע"מ</t>
  </si>
  <si>
    <t>Customer 464</t>
  </si>
  <si>
    <t>משתלת כפר תבור (מוקטרן אחמד)</t>
  </si>
  <si>
    <t>Customer 465</t>
  </si>
  <si>
    <t>א.ס. שירותי הובלה וחקלאות</t>
  </si>
  <si>
    <t>Customer 466</t>
  </si>
  <si>
    <t>קיבוץ עין השלושה</t>
  </si>
  <si>
    <t>Customer 467</t>
  </si>
  <si>
    <t>סבאח אימן-א.ס.עבודות חשמל</t>
  </si>
  <si>
    <t>Customer 468</t>
  </si>
  <si>
    <t>פן ישראל</t>
  </si>
  <si>
    <t>Customer 469</t>
  </si>
  <si>
    <t>גשור אחזקות - אגודה שיתופית חקלאית בע"מ</t>
  </si>
  <si>
    <t>Customer 470</t>
  </si>
  <si>
    <t>גת עדן בע"מ</t>
  </si>
  <si>
    <t>Customer 471</t>
  </si>
  <si>
    <t>ינאי טל</t>
  </si>
  <si>
    <t>Customer 472</t>
  </si>
  <si>
    <t>קיבוץ ראש הנקרה אגש"ח בע"מ</t>
  </si>
  <si>
    <t>Customer 473</t>
  </si>
  <si>
    <t>פנטזיה במדבר - שרון זיו</t>
  </si>
  <si>
    <t>Customer 474</t>
  </si>
  <si>
    <t>יבולי חמדיה אגודה  שיתופית חקלאית בע"מ</t>
  </si>
  <si>
    <t>Customer 475</t>
  </si>
  <si>
    <t>רועי ומתן השקעות בע"מ</t>
  </si>
  <si>
    <t>Customer 476</t>
  </si>
  <si>
    <t>דרך עפר בע"מ חברה לפיתוח ותשתית</t>
  </si>
  <si>
    <t>Customer 477</t>
  </si>
  <si>
    <t>חקלאות נורדיה אגש"ח בע"מ</t>
  </si>
  <si>
    <t>Customer 478</t>
  </si>
  <si>
    <t>נתנאל ידעי שיווק בע"מ</t>
  </si>
  <si>
    <t>Customer 479</t>
  </si>
  <si>
    <t>ב.נ.י.ר חומרי בניין נ.י בע"מ - 516364700</t>
  </si>
  <si>
    <t>Customer 480</t>
  </si>
  <si>
    <t>עזבה ג'בר</t>
  </si>
  <si>
    <t>Customer 481</t>
  </si>
  <si>
    <t>חקלאות מסילות אגש"ח בע"מ</t>
  </si>
  <si>
    <t>Customer 482</t>
  </si>
  <si>
    <t>קיבוץ רביד</t>
  </si>
  <si>
    <t>Customer 483</t>
  </si>
  <si>
    <t>האצבע הירוקה בע"מ</t>
  </si>
  <si>
    <t>Customer 484</t>
  </si>
  <si>
    <t>אורי יעקבי</t>
  </si>
  <si>
    <t>Customer 485</t>
  </si>
  <si>
    <t>אשד ענפים ויזמויות אגש"ח בע"מ</t>
  </si>
  <si>
    <t>Customer 486</t>
  </si>
  <si>
    <t>מטעי עמק חפר אגש"ח בע"מ</t>
  </si>
  <si>
    <t>Customer 487</t>
  </si>
  <si>
    <t>נחשולים בננות החוף אגודה שיתופית חקלאית בע"מ</t>
  </si>
  <si>
    <t>Customer 488</t>
  </si>
  <si>
    <t>מחמוד תאופיק שתיוי ואחיו בע"מ</t>
  </si>
  <si>
    <t>Customer 489</t>
  </si>
  <si>
    <t>דשא מוכן געש</t>
  </si>
  <si>
    <t>Customer 490</t>
  </si>
  <si>
    <t>דב דניאל</t>
  </si>
  <si>
    <t>Customer 491</t>
  </si>
  <si>
    <t>א.מ.לנגרות - דבוס</t>
  </si>
  <si>
    <t>Customer 492</t>
  </si>
  <si>
    <t>חומרי בניין אבו טארק בע"מ</t>
  </si>
  <si>
    <t>Customer 493</t>
  </si>
  <si>
    <t>ב.ה המאיר לארץ חשמל בע"מ</t>
  </si>
  <si>
    <t>Customer 494</t>
  </si>
  <si>
    <t>ונטה שווק (1996) בע"מ</t>
  </si>
  <si>
    <t>Customer 495</t>
  </si>
  <si>
    <t>יצור ופיתוח מעוז חיים אגש"ח בע"מ</t>
  </si>
  <si>
    <t>Customer 496</t>
  </si>
  <si>
    <t>KABRA EXTRUSIONTECHNIK LTD</t>
  </si>
  <si>
    <t>Customer 497</t>
  </si>
  <si>
    <t>קיבוץ אפק</t>
  </si>
  <si>
    <t>Customer 498</t>
  </si>
  <si>
    <t>BONATTI IRRIGAZIONI S.R.L</t>
  </si>
  <si>
    <t>Customer 499</t>
  </si>
  <si>
    <t>MARUTAKA WATER PARTS</t>
  </si>
  <si>
    <t>Customer 500</t>
  </si>
  <si>
    <t>הורייזן טלקום בע"מ</t>
  </si>
  <si>
    <t>Customer 501</t>
  </si>
  <si>
    <t>מים שקטים -בריכות אקולוגיות בע"מ</t>
  </si>
  <si>
    <t>Customer 502</t>
  </si>
  <si>
    <t>גד שביט</t>
  </si>
  <si>
    <t>Customer 503</t>
  </si>
  <si>
    <t>PANPLAST SULAMA TARIM SAN. VE. TIC. A.S</t>
  </si>
  <si>
    <t>Customer 504</t>
  </si>
  <si>
    <t>POLYSIL IRRIGATION SYSTEMS PRIVATE LIMITED</t>
  </si>
  <si>
    <t>Customer 505</t>
  </si>
  <si>
    <t>ד.ד. תשתיות גז ואנרגיה  (שכאני דורי)</t>
  </si>
  <si>
    <t>Customer 506</t>
  </si>
  <si>
    <t>ניר עוז חקלאות וניהול אגש"ח בע"מ</t>
  </si>
  <si>
    <t>Customer 507</t>
  </si>
  <si>
    <t>חשמל ישיר הוד השרון - כפר סבא בע"מ</t>
  </si>
  <si>
    <t>Customer 508</t>
  </si>
  <si>
    <t>חקלאות גד"ש יד מרדכי אגש"ח בע"מ</t>
  </si>
  <si>
    <t>Customer 509</t>
  </si>
  <si>
    <t>ראש חשמל חיפה והצפון בע"מ</t>
  </si>
  <si>
    <t>Customer 510</t>
  </si>
  <si>
    <t>משתלת כפר הורדים-פרג' האני</t>
  </si>
  <si>
    <t>Customer 511</t>
  </si>
  <si>
    <t>שרעבי נתנאל</t>
  </si>
  <si>
    <t>Customer 512</t>
  </si>
  <si>
    <t>חקלאות אפק אגש"ח בע"מ</t>
  </si>
  <si>
    <t>Customer 513</t>
  </si>
  <si>
    <t>מטעי גרנות - פרוייקט להבות חביבה</t>
  </si>
  <si>
    <t>Customer 514</t>
  </si>
  <si>
    <t>מובילק בע"מ</t>
  </si>
  <si>
    <t>Customer 515</t>
  </si>
  <si>
    <t>ש.ש. פלסטיק כפר סבא ( 2015 ) בע"מ</t>
  </si>
  <si>
    <t>Customer 516</t>
  </si>
  <si>
    <t>דור החקלאים בע"מ</t>
  </si>
  <si>
    <t>Customer 517</t>
  </si>
  <si>
    <t>שני חנן</t>
  </si>
  <si>
    <t>Customer 518</t>
  </si>
  <si>
    <t>קרר עמירם</t>
  </si>
  <si>
    <t>Customer 519</t>
  </si>
  <si>
    <t>יצחק פנחס ובניו בע"מ</t>
  </si>
  <si>
    <t>Customer 520</t>
  </si>
  <si>
    <t>אישח נדב ושות'</t>
  </si>
  <si>
    <t>Customer 521</t>
  </si>
  <si>
    <t>קיבוץ געש - ועד מקומי</t>
  </si>
  <si>
    <t>Customer 522</t>
  </si>
  <si>
    <t>מ.פ חופרי נטופה בע"מ</t>
  </si>
  <si>
    <t>Customer 523</t>
  </si>
  <si>
    <t>ניצני פעמונית השקעות בע"מ</t>
  </si>
  <si>
    <t>Customer 524</t>
  </si>
  <si>
    <t>קיבוץ משמר השרון</t>
  </si>
  <si>
    <t>Customer 525</t>
  </si>
  <si>
    <t>IMECE PLASTIK TARIM INSAAT TAAHHUT</t>
  </si>
  <si>
    <t>Customer 526</t>
  </si>
  <si>
    <t>TORO PURCHASING COMPANY</t>
  </si>
  <si>
    <t>Customer 527</t>
  </si>
  <si>
    <t>טנא מהמדבר בע"מ</t>
  </si>
  <si>
    <t>Customer 528</t>
  </si>
  <si>
    <t>גרף אשר</t>
  </si>
  <si>
    <t>Customer 529</t>
  </si>
  <si>
    <t>דניאל לבניין בע"מ</t>
  </si>
  <si>
    <t>Customer 530</t>
  </si>
  <si>
    <t>גד"ש אור"ה - אגודה חקלאית שיתופית בע"מ</t>
  </si>
  <si>
    <t>Customer 531</t>
  </si>
  <si>
    <t>מועצה אזורית מנשה</t>
  </si>
  <si>
    <t>Customer 532</t>
  </si>
  <si>
    <t>ברנדווין עופר</t>
  </si>
  <si>
    <t>Customer 533</t>
  </si>
  <si>
    <t>אלפא קום אספקה הנדסית בע"מ</t>
  </si>
  <si>
    <t>Customer 534</t>
  </si>
  <si>
    <t>רוזנשטוק שרה</t>
  </si>
  <si>
    <t>Customer 535</t>
  </si>
  <si>
    <t>בר הדס מרגלית</t>
  </si>
  <si>
    <t>Customer 536</t>
  </si>
  <si>
    <t>ש.ח.פ. הנגב עפר ופיתוח בע"מ</t>
  </si>
  <si>
    <t>Customer 537</t>
  </si>
  <si>
    <t>דוד ברנד</t>
  </si>
  <si>
    <t>Customer 538</t>
  </si>
  <si>
    <t>שיכון ובינוי סולל בונה פיתוח וכבישים 512417411</t>
  </si>
  <si>
    <t>Customer 539</t>
  </si>
  <si>
    <t>חשמל ישיר השפלה בע"מ - סניף רחובות</t>
  </si>
  <si>
    <t>Customer 540</t>
  </si>
  <si>
    <t>א.סופרי בית מסחר לחקלאי ולגנן בע"מ</t>
  </si>
  <si>
    <t>Customer 541</t>
  </si>
  <si>
    <t>מיכה קוריס בע"מ</t>
  </si>
  <si>
    <t>Customer 542</t>
  </si>
  <si>
    <t>ארכה בע"מ</t>
  </si>
  <si>
    <t>Customer 543</t>
  </si>
  <si>
    <t>שבולת בנגב אגודה שיתופית בע"מ</t>
  </si>
  <si>
    <t>Customer 544</t>
  </si>
  <si>
    <t>ד"ר חציל ב.ר.נ. בע"מ</t>
  </si>
  <si>
    <t>Customer 545</t>
  </si>
  <si>
    <t>אילן סבגי ורבקה</t>
  </si>
  <si>
    <t>Customer 546</t>
  </si>
  <si>
    <t>סגל בן</t>
  </si>
  <si>
    <t>Customer 547</t>
  </si>
  <si>
    <t>צ.א פרח וגן בע"מ</t>
  </si>
  <si>
    <t>Customer 548</t>
  </si>
  <si>
    <t>שגב שמואל</t>
  </si>
  <si>
    <t>Customer 549</t>
  </si>
  <si>
    <t>שדות פרויקטים חקלאיים - בהגלי שלמה</t>
  </si>
  <si>
    <t>Customer 550</t>
  </si>
  <si>
    <t>קיבוץ גן שמואל</t>
  </si>
  <si>
    <t>Customer 551</t>
  </si>
  <si>
    <t>בעבוע בע"מ</t>
  </si>
  <si>
    <t>Customer 552</t>
  </si>
  <si>
    <t>גל פוקס</t>
  </si>
  <si>
    <t>Customer 553</t>
  </si>
  <si>
    <t>ש.אמיר ציוד טכני 2016 בע"מ</t>
  </si>
  <si>
    <t>Customer 554</t>
  </si>
  <si>
    <t>אורפז חשמל בע"מ</t>
  </si>
  <si>
    <t>Customer 555</t>
  </si>
  <si>
    <t>מטעי גרנות -חניאל -2</t>
  </si>
  <si>
    <t>Customer 556</t>
  </si>
  <si>
    <t>תופ תשתיות ופרויקטים בע"מ</t>
  </si>
  <si>
    <t>Customer 557</t>
  </si>
  <si>
    <t>מדידות-טכנולוגיות ניטור מתקדמות בע"מ</t>
  </si>
  <si>
    <t>Customer 558</t>
  </si>
  <si>
    <t>קעדאן שוקרי</t>
  </si>
  <si>
    <t>Customer 559</t>
  </si>
  <si>
    <t>רוטמן אנוש</t>
  </si>
  <si>
    <t>Customer 560</t>
  </si>
  <si>
    <t>אחים רוזנברג שיווק תוצרת חקלאית בע"מ</t>
  </si>
  <si>
    <t>Customer 561</t>
  </si>
  <si>
    <t>אבו עבד מוסטפא</t>
  </si>
  <si>
    <t>Customer 562</t>
  </si>
  <si>
    <t>מורי מור בע"מ</t>
  </si>
  <si>
    <t>Customer 563</t>
  </si>
  <si>
    <t>מי אלמגדל צנרת ואינסטלציה בע"מ</t>
  </si>
  <si>
    <t>Customer 564</t>
  </si>
  <si>
    <t>אודיס אביזרי השקיה בע"מ</t>
  </si>
  <si>
    <t>Customer 565</t>
  </si>
  <si>
    <t>פרידמן שמעון</t>
  </si>
  <si>
    <t>Customer 566</t>
  </si>
  <si>
    <t>הדרי גרנות אגש"ח בע"מ גליל ים</t>
  </si>
  <si>
    <t>Customer 567</t>
  </si>
  <si>
    <t>משק רייך בע"מ</t>
  </si>
  <si>
    <t>Customer 568</t>
  </si>
  <si>
    <t>יוסי בוקס בע"מ</t>
  </si>
  <si>
    <t>Customer 569</t>
  </si>
  <si>
    <t>סופר פייפ בע"מ</t>
  </si>
  <si>
    <t>Customer 570</t>
  </si>
  <si>
    <t>לוי חיים שירותי צנרת בע"מ</t>
  </si>
  <si>
    <t>Customer 571</t>
  </si>
  <si>
    <t>קיבוץ משגב עם</t>
  </si>
  <si>
    <t>Customer 572</t>
  </si>
  <si>
    <t>ברויטמן פרויקטים בע"מ</t>
  </si>
  <si>
    <t>Customer 573</t>
  </si>
  <si>
    <t>א.ל. איוורור וצינון</t>
  </si>
  <si>
    <t>Customer 574</t>
  </si>
  <si>
    <t>אוכמניות גליל ים אגודה שיתופית חקלאית בע"מ</t>
  </si>
  <si>
    <t>Customer 575</t>
  </si>
  <si>
    <t>מהדרין תנופורט יצוא בע"מ -מטע פרדסיה</t>
  </si>
  <si>
    <t>Customer 576</t>
  </si>
  <si>
    <t>א.ש.ס שיווק אינסטלציה בע"מ</t>
  </si>
  <si>
    <t>Customer 577</t>
  </si>
  <si>
    <t>משתלת אל אמיר (אבו מולחם סולימאן)</t>
  </si>
  <si>
    <t>Customer 578</t>
  </si>
  <si>
    <t>קיבוץ  אפיק</t>
  </si>
  <si>
    <t>Customer 579</t>
  </si>
  <si>
    <t>ש.ח. אוריאלי סחר ושיווק בע"מ</t>
  </si>
  <si>
    <t>Customer 580</t>
  </si>
  <si>
    <t>נטפים בע"מ- חצרים</t>
  </si>
  <si>
    <t>Customer 581</t>
  </si>
  <si>
    <t>רמת טראמפ - יישוב קהילתי כפרי אגודה שיתופית בע"מ</t>
  </si>
  <si>
    <t>Customer 582</t>
  </si>
  <si>
    <t>קלינטק פתרונות ניקוי אוטומטיים בע"מ</t>
  </si>
  <si>
    <t>Customer 583</t>
  </si>
  <si>
    <t>אן-דריפ בע"מ (לקוח)</t>
  </si>
  <si>
    <t>Customer 584</t>
  </si>
  <si>
    <t>לוי אלאור</t>
  </si>
  <si>
    <t>Customer 585</t>
  </si>
  <si>
    <t>SOUTHERN IRRIGATION</t>
  </si>
  <si>
    <t>Customer 586</t>
  </si>
  <si>
    <t>מילר את ליבשיץ בע"מ</t>
  </si>
  <si>
    <t>Customer 587</t>
  </si>
  <si>
    <t>גד"ש דגנים אגש"ח בע"מ</t>
  </si>
  <si>
    <t>Customer 588</t>
  </si>
  <si>
    <t>א.מ.סויסה עבודות עפר והידראוליקה בע"מ</t>
  </si>
  <si>
    <t>Customer 589</t>
  </si>
  <si>
    <t>צוויג אבלין</t>
  </si>
  <si>
    <t>Customer 590</t>
  </si>
  <si>
    <t>קיבוץ חצור</t>
  </si>
  <si>
    <t>Customer 591</t>
  </si>
  <si>
    <t>קיבוץ מעגן מיכאל</t>
  </si>
  <si>
    <t>Customer 592</t>
  </si>
  <si>
    <t>מאיר ברדה</t>
  </si>
  <si>
    <t>Customer 593</t>
  </si>
  <si>
    <t>קיבוץ אורטל</t>
  </si>
  <si>
    <t>Customer 594</t>
  </si>
  <si>
    <t>קיבוץ שלו</t>
  </si>
  <si>
    <t>Customer 595</t>
  </si>
  <si>
    <t>פרחי נעם טל- נועם בלטינסקי</t>
  </si>
  <si>
    <t>Customer 596</t>
  </si>
  <si>
    <t>א.י. שמחי לבית ולבניין בע"מ</t>
  </si>
  <si>
    <t>Customer 597</t>
  </si>
  <si>
    <t>רוטל נטוורקס בע"מ</t>
  </si>
  <si>
    <t>Customer 598</t>
  </si>
  <si>
    <t>שם-מים בע"מ</t>
  </si>
  <si>
    <t>Customer 599</t>
  </si>
  <si>
    <t>הנדסת חשמל ג'מאל גאזי בע"מ</t>
  </si>
  <si>
    <t>Customer 600</t>
  </si>
  <si>
    <t>דניאל שיווק מוצרי צנרת ובניה</t>
  </si>
  <si>
    <t>Customer 601</t>
  </si>
  <si>
    <t>יונתן דותן</t>
  </si>
  <si>
    <t>Customer 602</t>
  </si>
  <si>
    <t>FB BALZANELLI SPA</t>
  </si>
  <si>
    <t>Customer 603</t>
  </si>
  <si>
    <t>סלע אורי</t>
  </si>
  <si>
    <t>Customer 604</t>
  </si>
  <si>
    <t>וינר יורם</t>
  </si>
  <si>
    <t>Customer 605</t>
  </si>
  <si>
    <t>בר יוסף דוד</t>
  </si>
  <si>
    <t>Customer 606</t>
  </si>
  <si>
    <t>קיבוץ פלך</t>
  </si>
  <si>
    <t>Customer 607</t>
  </si>
  <si>
    <t>חמי געש אגש"ח בע"מ</t>
  </si>
  <si>
    <t>Customer 608</t>
  </si>
  <si>
    <t>הגרס אבו טועמה בע"מ</t>
  </si>
  <si>
    <t>Customer 609</t>
  </si>
  <si>
    <t>אקוסטרים בע"מ</t>
  </si>
  <si>
    <t>Customer 610</t>
  </si>
  <si>
    <t>נתיבי מעיין אביב בע"מ</t>
  </si>
  <si>
    <t>Customer 611</t>
  </si>
  <si>
    <t>אושרי איתמר</t>
  </si>
  <si>
    <t>Customer 612</t>
  </si>
  <si>
    <t>קיבוץ כפר גלעדי</t>
  </si>
  <si>
    <t>Customer 613</t>
  </si>
  <si>
    <t>פרלמן טכנולוגיות מ"ם בע"מ</t>
  </si>
  <si>
    <t>Customer 614</t>
  </si>
  <si>
    <t>טל חץ בע"מ</t>
  </si>
  <si>
    <t>Customer 615</t>
  </si>
  <si>
    <t>עוזי גרפל בע"מ</t>
  </si>
  <si>
    <t>Customer 616</t>
  </si>
  <si>
    <t>חוחובה ברביבים אגש"ח בע"מ</t>
  </si>
  <si>
    <t>Customer 617</t>
  </si>
  <si>
    <t>הסתדרות השומר הצעיר בישראל</t>
  </si>
  <si>
    <t>Customer 618</t>
  </si>
  <si>
    <t>קשת מושב שיתופי להתישבות חקלאית בע"מ רמת הגולן</t>
  </si>
  <si>
    <t>Customer 619</t>
  </si>
  <si>
    <t>סופרגום (1983) יצור מוצרי גומי ופלסטיקה בע"מ</t>
  </si>
  <si>
    <t>Customer 620</t>
  </si>
  <si>
    <t>שירז תעשיות כבלים בע"מ ח.פ. 513888800</t>
  </si>
  <si>
    <t>Customer 621</t>
  </si>
  <si>
    <t>מטעים גשור אגש"ח בע"מ</t>
  </si>
  <si>
    <t>Customer 622</t>
  </si>
  <si>
    <t>יפתח-המרכז לציוד וחומרים-זילברפינג יפתח</t>
  </si>
  <si>
    <t>Customer 623</t>
  </si>
  <si>
    <t>אלתסאמח אגש"ח למי שתיה באבתאן בע"מ</t>
  </si>
  <si>
    <t>Customer 624</t>
  </si>
  <si>
    <t>טר ארמה בע"מ</t>
  </si>
  <si>
    <t>Customer 625</t>
  </si>
  <si>
    <t>RIVULIS SULAMA SISTEMLERI SANAYI VE TICARET ANON</t>
  </si>
  <si>
    <t>Customer 626</t>
  </si>
  <si>
    <t>אסנת חברה לעבודות קבלניות בע"מ</t>
  </si>
  <si>
    <t>Customer 627</t>
  </si>
  <si>
    <t>הדס חשמל בע"מ</t>
  </si>
  <si>
    <t>Customer 628</t>
  </si>
  <si>
    <t>מוחמד ז"ד</t>
  </si>
  <si>
    <t>Customer 629</t>
  </si>
  <si>
    <t>קיבוץ צאלים</t>
  </si>
  <si>
    <t>Customer 630</t>
  </si>
  <si>
    <t>אורן ראובני</t>
  </si>
  <si>
    <t>Customer 631</t>
  </si>
  <si>
    <t>שלוחות חקלאות -אגודה שיתופית חקלאית בע"מ</t>
  </si>
  <si>
    <t>Customer 632</t>
  </si>
  <si>
    <t>שח"מ מקורות ביצוע בע"מ</t>
  </si>
  <si>
    <t>Customer 633</t>
  </si>
  <si>
    <t>יצחק נומה בע"מ</t>
  </si>
  <si>
    <t>Customer 634</t>
  </si>
  <si>
    <t>שפיר הנדסה אזרחית וימית בע"מ - ח.פ 510500242</t>
  </si>
  <si>
    <t>Customer 635</t>
  </si>
  <si>
    <t>נאוה גינון ושיווק (כהנא נאוה בת שבע )</t>
  </si>
  <si>
    <t>Customer 636</t>
  </si>
  <si>
    <t>צבר קמה אגש"ח בע"מ</t>
  </si>
  <si>
    <t>Customer 637</t>
  </si>
  <si>
    <t>קיבוץ געש</t>
  </si>
  <si>
    <t>Customer 638</t>
  </si>
  <si>
    <t>לוי דורון</t>
  </si>
  <si>
    <t>Customer 639</t>
  </si>
  <si>
    <t>אחזקות ניר אליהו אגש"ח בע"מ</t>
  </si>
  <si>
    <t>Customer 640</t>
  </si>
  <si>
    <t>ביאדסה מאזן</t>
  </si>
  <si>
    <t>Customer 641</t>
  </si>
  <si>
    <t>קיבוץ גלאון-שוטף</t>
  </si>
  <si>
    <t>Customer 642</t>
  </si>
  <si>
    <t>קיבוץ מגן</t>
  </si>
  <si>
    <t>Customer 643</t>
  </si>
  <si>
    <t>שפירא גיא</t>
  </si>
  <si>
    <t>Customer 644</t>
  </si>
  <si>
    <t>בתי צמיחה מי עמי-אגש"ח בע"מ</t>
  </si>
  <si>
    <t>Customer 645</t>
  </si>
  <si>
    <t>ועקנין חומרי בנין</t>
  </si>
  <si>
    <t>Customer 646</t>
  </si>
  <si>
    <t>בר לב ביגאוי נלי אסתר</t>
  </si>
  <si>
    <t>Customer 647</t>
  </si>
  <si>
    <t>לול ברקאי אגש"ח בע"מ</t>
  </si>
  <si>
    <t>Customer 648</t>
  </si>
  <si>
    <t>סגלוביץ רועי תשתיות ובנייה בע"מ</t>
  </si>
  <si>
    <t>Customer 649</t>
  </si>
  <si>
    <t>עמנואל שלם ייצור ומסחר בע"מ-מישור אדומים</t>
  </si>
  <si>
    <t>Customer 650</t>
  </si>
  <si>
    <t>תעשיות בית-אל זכרון יעקב בע"מ</t>
  </si>
  <si>
    <t>Customer 651</t>
  </si>
  <si>
    <t>גרין עמוס</t>
  </si>
  <si>
    <t>Customer 652</t>
  </si>
  <si>
    <t>מי עמי - מושב שיתופי להתיישבות חקלאית בע"מ</t>
  </si>
  <si>
    <t>Customer 653</t>
  </si>
  <si>
    <t>בר בנגב אגש"ח בע"מ</t>
  </si>
  <si>
    <t>Customer 654</t>
  </si>
  <si>
    <t>בן-דוד אילן</t>
  </si>
  <si>
    <t>Customer 655</t>
  </si>
  <si>
    <t>איי.גי. אי המומחים בסביבה שלך בע"מ</t>
  </si>
  <si>
    <t>Customer 656</t>
  </si>
  <si>
    <t>ימית סינון וטיפול במים בע"מ</t>
  </si>
  <si>
    <t>Customer 657</t>
  </si>
  <si>
    <t>מיתר ביצוע תשתית ותקשורת בע"מ</t>
  </si>
  <si>
    <t>Customer 658</t>
  </si>
  <si>
    <t>שלמה מוזס בע"מ</t>
  </si>
  <si>
    <t>Customer 659</t>
  </si>
  <si>
    <t>כהן דוד/חגור</t>
  </si>
  <si>
    <t>Customer 660</t>
  </si>
  <si>
    <t>עמיעד מערכות מים בע"מ</t>
  </si>
  <si>
    <t>Customer 661</t>
  </si>
  <si>
    <t>מחצבות כפר גלעדי אגש"ח בע"מ</t>
  </si>
  <si>
    <t>Customer 662</t>
  </si>
  <si>
    <t>צלול - מים צלולים בע"מ</t>
  </si>
  <si>
    <t>Customer 663</t>
  </si>
  <si>
    <t>פרימו אופיר</t>
  </si>
  <si>
    <t>Customer 664</t>
  </si>
  <si>
    <t>ישראל כהן</t>
  </si>
  <si>
    <t>Customer 665</t>
  </si>
  <si>
    <t>ב.דרור בע"מ</t>
  </si>
  <si>
    <t>Customer 666</t>
  </si>
  <si>
    <t>BNOP Agricultu  Services LTD</t>
  </si>
  <si>
    <t>Customer 667</t>
  </si>
  <si>
    <t>חורשים עסקים וניהול</t>
  </si>
  <si>
    <t>Customer 668</t>
  </si>
  <si>
    <t>יחזקאל מורד בע"מ</t>
  </si>
  <si>
    <t>Customer 669</t>
  </si>
  <si>
    <t>מעיינות הזורע אגש"ח בע"מ</t>
  </si>
  <si>
    <t>Customer 670</t>
  </si>
  <si>
    <t>גילבר  עבודות  צנרת  בע"מ</t>
  </si>
  <si>
    <t>Customer 671</t>
  </si>
  <si>
    <t>אחזקות מלכיה אגש"ח בע"מ</t>
  </si>
  <si>
    <t>Customer 672</t>
  </si>
  <si>
    <t>צעירי יוסף</t>
  </si>
  <si>
    <t>Customer 673</t>
  </si>
  <si>
    <t>לחמי אלדר</t>
  </si>
  <si>
    <t>Customer 674</t>
  </si>
  <si>
    <t>קיבוץ להבות חביבה</t>
  </si>
  <si>
    <t>Customer 675</t>
  </si>
  <si>
    <t>יזהר הלוי מערכות השקיה ובקרה בע"מ</t>
  </si>
  <si>
    <t>Customer 676</t>
  </si>
  <si>
    <t>משק אנטיגנוס בע"מ</t>
  </si>
  <si>
    <t>Customer 677</t>
  </si>
  <si>
    <t>קיבוץ סאסא</t>
  </si>
  <si>
    <t>Customer 678</t>
  </si>
  <si>
    <t>אימן עמרנה 036890754</t>
  </si>
  <si>
    <t>Customer 679</t>
  </si>
  <si>
    <t>אגיב ענר</t>
  </si>
  <si>
    <t>Customer 680</t>
  </si>
  <si>
    <t>י.מ.ישראלי בע"מ</t>
  </si>
  <si>
    <t>Customer 681</t>
  </si>
  <si>
    <t>שלומי רזיאל אספקה טכנית בע"מ</t>
  </si>
  <si>
    <t>Customer 682</t>
  </si>
  <si>
    <t>MAHIL IRRIGATION SYSTEMS</t>
  </si>
  <si>
    <t>Customer 683</t>
  </si>
  <si>
    <t>יאיר כהן</t>
  </si>
  <si>
    <t>Customer 684</t>
  </si>
  <si>
    <t>רמי אשל</t>
  </si>
  <si>
    <t>Customer 685</t>
  </si>
  <si>
    <t>מנסור אוסיד</t>
  </si>
  <si>
    <t>Customer 686</t>
  </si>
  <si>
    <t>משה גוב ניהול בע"מ</t>
  </si>
  <si>
    <t>Customer 687</t>
  </si>
  <si>
    <t>ויטו פלסט מיחזור וייצור צנרת בע"מ</t>
  </si>
  <si>
    <t>Customer 688</t>
  </si>
  <si>
    <t>איתן קורקין</t>
  </si>
  <si>
    <t>Customer 689</t>
  </si>
  <si>
    <t>גנץ משה</t>
  </si>
  <si>
    <t>Customer 690</t>
  </si>
  <si>
    <t>קיבוץ משמרות</t>
  </si>
  <si>
    <t>Customer 691</t>
  </si>
  <si>
    <t>תיירות ניר דוד</t>
  </si>
  <si>
    <t>Customer 692</t>
  </si>
  <si>
    <t>רולינג תיירות בע"מ</t>
  </si>
  <si>
    <t>Customer 693</t>
  </si>
  <si>
    <t>הדס גלר</t>
  </si>
  <si>
    <t>Customer 694</t>
  </si>
  <si>
    <t>כחאני עבד אל חלים</t>
  </si>
  <si>
    <t>Customer 695</t>
  </si>
  <si>
    <t>סמרטי בע"מ</t>
  </si>
  <si>
    <t>Customer 696</t>
  </si>
  <si>
    <t>פירס אגבריה - 036871481</t>
  </si>
  <si>
    <t>Customer 697</t>
  </si>
  <si>
    <t>עזריה עופר/אחיטוב</t>
  </si>
  <si>
    <t>Customer 698</t>
  </si>
  <si>
    <t>מדן טכנולוגיות אגש"ח בע"מ</t>
  </si>
  <si>
    <t>Customer 699</t>
  </si>
  <si>
    <t>שרקייה נואף</t>
  </si>
  <si>
    <t>Customer 700</t>
  </si>
  <si>
    <t>שפיר תעשיות בע"מ</t>
  </si>
  <si>
    <t>Customer 701</t>
  </si>
  <si>
    <t>כתאני עבד אל חלים</t>
  </si>
  <si>
    <t>Customer 702</t>
  </si>
  <si>
    <t>חאלד  דיק</t>
  </si>
  <si>
    <t>Customer 703</t>
  </si>
  <si>
    <t>אלון פלסטיק-חדש ( עמרם סמנטוב)</t>
  </si>
  <si>
    <t>Customer 704</t>
  </si>
  <si>
    <t>תעשיות בצלאל ירושלמי ובנו ( 1985 ) בע"מ</t>
  </si>
  <si>
    <t>Customer 705</t>
  </si>
  <si>
    <t>קונפורטי מוטי</t>
  </si>
  <si>
    <t>Customer 706</t>
  </si>
  <si>
    <t>הדרי גרנות אגש"ח בע"מ רגבים</t>
  </si>
  <si>
    <t>Customer 707</t>
  </si>
  <si>
    <t>אבו עבד ג'מיל -059437459</t>
  </si>
  <si>
    <t>Customer 708</t>
  </si>
  <si>
    <t>אשרף הדבה 029794328</t>
  </si>
  <si>
    <t>Customer 709</t>
  </si>
  <si>
    <t>זיידה קובי 043494855</t>
  </si>
  <si>
    <t>Customer 710</t>
  </si>
  <si>
    <t>משתלת וויצמן - ווייצמן צבי יעקב</t>
  </si>
  <si>
    <t>Customer 711</t>
  </si>
  <si>
    <t>SUVARAN LLC</t>
  </si>
  <si>
    <t>Customer 712</t>
  </si>
  <si>
    <t>סרג'יו יודין</t>
  </si>
  <si>
    <t>Customer 713</t>
  </si>
  <si>
    <t>הרשה איהאב</t>
  </si>
  <si>
    <t>Customer 714</t>
  </si>
  <si>
    <t>עומר אמערנה</t>
  </si>
  <si>
    <t>Customer 715</t>
  </si>
  <si>
    <t>מוסטפה אבו עבד</t>
  </si>
  <si>
    <t>Customer 716</t>
  </si>
  <si>
    <t>RIEGOTEC-INGENIERIA Y SISTEMAS DE RIEGO TEC.</t>
  </si>
  <si>
    <t>Customer 717</t>
  </si>
  <si>
    <t>AKWEDUKT SP.J</t>
  </si>
  <si>
    <t>Customer 718</t>
  </si>
  <si>
    <t>TANAKE CONTRAK SP Z.O.O</t>
  </si>
  <si>
    <t>Customer 719</t>
  </si>
  <si>
    <t>ב.נ.י.ר ביאליק אחזקות בע"מ</t>
  </si>
  <si>
    <t>Customer 720</t>
  </si>
  <si>
    <t>בזק-חט' תפעול ולוגיסטיקה</t>
  </si>
  <si>
    <t>Customer 721</t>
  </si>
  <si>
    <t>וינרים י.י.י. יזמות (2017) בע"מ - לא פעיל</t>
  </si>
  <si>
    <t>Customer 722</t>
  </si>
  <si>
    <t>חקלאות שדה אליהו</t>
  </si>
  <si>
    <t>Customer 723</t>
  </si>
  <si>
    <t>יד לילד המיוחד (ע"ר)</t>
  </si>
  <si>
    <t>Customer 724</t>
  </si>
  <si>
    <t>מצר ועד מקומי</t>
  </si>
  <si>
    <t>Customer 725</t>
  </si>
  <si>
    <t>נטע אריאל</t>
  </si>
  <si>
    <t>Customer 726</t>
  </si>
  <si>
    <t>נתי - בסיס צאלים</t>
  </si>
  <si>
    <t>Customer 727</t>
  </si>
  <si>
    <t>פרח וגן</t>
  </si>
  <si>
    <t>Customer 728</t>
  </si>
  <si>
    <t>קבוצת דוראל משאבי אנרגיה מתחדשת בע"מ</t>
  </si>
  <si>
    <t>Customer 729</t>
  </si>
  <si>
    <t>קיבוץ הראל</t>
  </si>
  <si>
    <t>Customer 730</t>
  </si>
  <si>
    <t>שפיר הנדסה אזרחית וימית -אימפרסה פיצרוטי כביש 16</t>
  </si>
  <si>
    <t>Customer 731</t>
  </si>
  <si>
    <t>פייפי פלסט תעשיית צינורות פלסטיק בע"מ</t>
  </si>
  <si>
    <t>Customer 732</t>
  </si>
  <si>
    <t>אופק אתרים 10 בע"מ</t>
  </si>
  <si>
    <t>Customer 733</t>
  </si>
  <si>
    <t>מלכה יגאל</t>
  </si>
  <si>
    <t>Customer 734</t>
  </si>
  <si>
    <t>אבוקדו השופט אגש"ח בע"מ</t>
  </si>
  <si>
    <t>Customer 735</t>
  </si>
  <si>
    <t>אריאל כהן תשתיות ופיתוח בע"מ</t>
  </si>
  <si>
    <t>Customer 736</t>
  </si>
  <si>
    <t>קיבוץ כברי</t>
  </si>
  <si>
    <t>Customer 737</t>
  </si>
  <si>
    <t>צנרת גל בע"מ</t>
  </si>
  <si>
    <t>Customer 738</t>
  </si>
  <si>
    <t>רשתות דרום בע"מ</t>
  </si>
  <si>
    <t>Customer 739</t>
  </si>
  <si>
    <t>קיבוץ שמרת</t>
  </si>
  <si>
    <t>Customer 740</t>
  </si>
  <si>
    <t>משק חדד בועז בע"מ</t>
  </si>
  <si>
    <t>Customer 741</t>
  </si>
  <si>
    <t>קיבוץ גשור</t>
  </si>
  <si>
    <t>Customer 742</t>
  </si>
  <si>
    <t>פיתוח משקי עמק הירדן אגש"ח בע"מ</t>
  </si>
  <si>
    <t>Customer 743</t>
  </si>
  <si>
    <t>אחים רזקאללה בע"מ</t>
  </si>
  <si>
    <t>Customer 744</t>
  </si>
  <si>
    <t>דון גיא- ג.ד. חקלאות</t>
  </si>
  <si>
    <t>Customer 745</t>
  </si>
  <si>
    <t>ב.ר.מ. ביצי רביה מענית אגש"ח בע"מ</t>
  </si>
  <si>
    <t>Customer 746</t>
  </si>
  <si>
    <t>מרגל מערכות בע"מ</t>
  </si>
  <si>
    <t>Customer 747</t>
  </si>
  <si>
    <t>גבארין עלא - ג.ע.הנדסה</t>
  </si>
  <si>
    <t>Customer 748</t>
  </si>
  <si>
    <t>קיבוץ בחן</t>
  </si>
  <si>
    <t>Customer 749</t>
  </si>
  <si>
    <t>מטעי גרנות אגש"ח בע"מ (כללי)</t>
  </si>
  <si>
    <t>Customer 750</t>
  </si>
  <si>
    <t>A.I.E HOLDING LTD</t>
  </si>
  <si>
    <t>Customer 751</t>
  </si>
  <si>
    <t>A.I.INNOVATIONS N.V.</t>
  </si>
  <si>
    <t>Customer 752</t>
  </si>
  <si>
    <t>AGRO BUSINESS DOO</t>
  </si>
  <si>
    <t>Customer 753</t>
  </si>
  <si>
    <t>ALFY ISRAEL Y.P. LTD</t>
  </si>
  <si>
    <t>Customer 754</t>
  </si>
  <si>
    <t>ALMETA IMPEX PLS</t>
  </si>
  <si>
    <t>Customer 755</t>
  </si>
  <si>
    <t>AMANDI INVESTMENT LIMITED לא  פעיל</t>
  </si>
  <si>
    <t>Customer 756</t>
  </si>
  <si>
    <t>ANDARIEGO S.A.</t>
  </si>
  <si>
    <t>Customer 757</t>
  </si>
  <si>
    <t>AQUA DESIGN LIMITED</t>
  </si>
  <si>
    <t>Customer 758</t>
  </si>
  <si>
    <t>ARAY AGRO-ONIMDERI LLP</t>
  </si>
  <si>
    <t>Customer 759</t>
  </si>
  <si>
    <t>ARILI PLASTIK SAN. A.S.</t>
  </si>
  <si>
    <t>Customer 760</t>
  </si>
  <si>
    <t>AWASH WINE SHARE COMPANY</t>
  </si>
  <si>
    <t>Customer 761</t>
  </si>
  <si>
    <t>BAO NONG THINH JS C</t>
  </si>
  <si>
    <t>Customer 762</t>
  </si>
  <si>
    <t>BASANT AGRO TECH (I)LTD.</t>
  </si>
  <si>
    <t>Customer 763</t>
  </si>
  <si>
    <t>BEREKE-AGRARNAYA INJENERIYA</t>
  </si>
  <si>
    <t>Customer 764</t>
  </si>
  <si>
    <t>CAAGUAZU AGRO COMERCIAL S.R.L.</t>
  </si>
  <si>
    <t>Customer 765</t>
  </si>
  <si>
    <t>CAMAR S.R.L</t>
  </si>
  <si>
    <t>Customer 766</t>
  </si>
  <si>
    <t>CEYLEX PLANTATION PVT LTD</t>
  </si>
  <si>
    <t>Customer 767</t>
  </si>
  <si>
    <t>CO.I.L. S.A.S.DI INÌ UMBERTO</t>
  </si>
  <si>
    <t>Customer 768</t>
  </si>
  <si>
    <t>DA YU WATER CONSERVATION LIMITED</t>
  </si>
  <si>
    <t>Customer 769</t>
  </si>
  <si>
    <t>DANON D.O.O.- $</t>
  </si>
  <si>
    <t>Customer 770</t>
  </si>
  <si>
    <t>DRIP-PLAN IN  E COM. DE EQUIP. P/IRRIG</t>
  </si>
  <si>
    <t>Customer 771</t>
  </si>
  <si>
    <t>ENTERPRISE DAWALEH CONSTRUCTION</t>
  </si>
  <si>
    <t>Customer 772</t>
  </si>
  <si>
    <t>EQUIP-AGRO</t>
  </si>
  <si>
    <t>Customer 773</t>
  </si>
  <si>
    <t>EQUIPOS DE REIGO CORANDE S.A.C</t>
  </si>
  <si>
    <t>Customer 774</t>
  </si>
  <si>
    <t>ESPRIT VERT LTD</t>
  </si>
  <si>
    <t>Customer 775</t>
  </si>
  <si>
    <t>ETAGRO Y CIA S EN CS</t>
  </si>
  <si>
    <t>Customer 776</t>
  </si>
  <si>
    <t>EYB AGRONOMY PLC</t>
  </si>
  <si>
    <t>Customer 777</t>
  </si>
  <si>
    <t>FERTINET SMART IRRIGATION INC.</t>
  </si>
  <si>
    <t>Customer 778</t>
  </si>
  <si>
    <t>FINOLEX PLA ON INDUSTRIES PVT LTD.</t>
  </si>
  <si>
    <t>Customer 779</t>
  </si>
  <si>
    <t>FRUTOPIA FRUITS PLC.</t>
  </si>
  <si>
    <t>Customer 780</t>
  </si>
  <si>
    <t>GEOFLOW EXPORT</t>
  </si>
  <si>
    <t>Customer 781</t>
  </si>
  <si>
    <t>GEOFLOW INC.</t>
  </si>
  <si>
    <t>Customer 782</t>
  </si>
  <si>
    <t>GIPE SRL</t>
  </si>
  <si>
    <t>Customer 783</t>
  </si>
  <si>
    <t>GLH S.A.</t>
  </si>
  <si>
    <t>Customer 784</t>
  </si>
  <si>
    <t>GROWING SOFT INC.</t>
  </si>
  <si>
    <t>Customer 785</t>
  </si>
  <si>
    <t>HUGO NAPOLI MARRA</t>
  </si>
  <si>
    <t>Customer 786</t>
  </si>
  <si>
    <t>HYDROFLOW DISTRIBUTORS LTD</t>
  </si>
  <si>
    <t>Customer 787</t>
  </si>
  <si>
    <t>HYDROSERVIS LIMITED LIABILITY</t>
  </si>
  <si>
    <t>Customer 788</t>
  </si>
  <si>
    <t>HYDROSTAR INC.</t>
  </si>
  <si>
    <t>Customer 789</t>
  </si>
  <si>
    <t>IDOL POLYTECH PVT LTD.</t>
  </si>
  <si>
    <t>Customer 790</t>
  </si>
  <si>
    <t>IDOR ITALIA S.R.L.</t>
  </si>
  <si>
    <t>Customer 791</t>
  </si>
  <si>
    <t>INGLOBE EXPORTS</t>
  </si>
  <si>
    <t>Customer 792</t>
  </si>
  <si>
    <t>IRRIGA BULGARIA LTD.</t>
  </si>
  <si>
    <t>Customer 793</t>
  </si>
  <si>
    <t>IRRIGACION SCBOL LTD.</t>
  </si>
  <si>
    <t>Customer 794</t>
  </si>
  <si>
    <t>IRRIGAZIONE A GOCCIA SRL</t>
  </si>
  <si>
    <t>Customer 795</t>
  </si>
  <si>
    <t>IRRIGAZIONE VENETA SRL לא  פעיל</t>
  </si>
  <si>
    <t>Customer 796</t>
  </si>
  <si>
    <t>K.I.N.CO LTD</t>
  </si>
  <si>
    <t>Customer 797</t>
  </si>
  <si>
    <t>KILIMANJARO PLANATION LTD</t>
  </si>
  <si>
    <t>Customer 798</t>
  </si>
  <si>
    <t>KLAUKE</t>
  </si>
  <si>
    <t>Customer 799</t>
  </si>
  <si>
    <t>KOTHARI AGRITECH PVT. LTD</t>
  </si>
  <si>
    <t>Customer 800</t>
  </si>
  <si>
    <t>KRONIKARE</t>
  </si>
  <si>
    <t>Customer 801</t>
  </si>
  <si>
    <t>L. LUNARDON S.R.L.</t>
  </si>
  <si>
    <t>Customer 802</t>
  </si>
  <si>
    <t>L.G. HARRIS &amp; CO. (E.A.) LTD</t>
  </si>
  <si>
    <t>Customer 803</t>
  </si>
  <si>
    <t>LANKA DEEP WELLS PVT LTD</t>
  </si>
  <si>
    <t>Customer 804</t>
  </si>
  <si>
    <t>LINEA VERDE DI PELULLO FRANCESCO &amp; C. S.A.S.</t>
  </si>
  <si>
    <t>Customer 805</t>
  </si>
  <si>
    <t>LLP TAOL AGRO</t>
  </si>
  <si>
    <t>Customer 806</t>
  </si>
  <si>
    <t>MASTER CONTROL PERU SAC</t>
  </si>
  <si>
    <t>Customer 807</t>
  </si>
  <si>
    <t>MAXFA S.A.</t>
  </si>
  <si>
    <t>Customer 808</t>
  </si>
  <si>
    <t>NATRA S.A.</t>
  </si>
  <si>
    <t>Customer 809</t>
  </si>
  <si>
    <t>NC TARIM TURIZM TEKS. SAN. LTD.STI</t>
  </si>
  <si>
    <t>Customer 810</t>
  </si>
  <si>
    <t>NICOLAI S.R.L.IRRIGAZIONE</t>
  </si>
  <si>
    <t>Customer 811</t>
  </si>
  <si>
    <t>NIGMA HOLDING &amp; PROJECTS MG. LTD</t>
  </si>
  <si>
    <t>Customer 812</t>
  </si>
  <si>
    <t>NOYU-SHA CORP</t>
  </si>
  <si>
    <t>Customer 813</t>
  </si>
  <si>
    <t>OMEGA AE C.O. LTD</t>
  </si>
  <si>
    <t>Customer 814</t>
  </si>
  <si>
    <t>OMNIA SOLUTIONS AGENCY DOO</t>
  </si>
  <si>
    <t>Customer 815</t>
  </si>
  <si>
    <t>ONESH AGRI PVT LTD</t>
  </si>
  <si>
    <t>Customer 816</t>
  </si>
  <si>
    <t>ONIDA AGRI &amp; AQUACULTURE SOLUTIONS LTD</t>
  </si>
  <si>
    <t>Customer 817</t>
  </si>
  <si>
    <t>PARAGON IRRIGATION PVT. LTD</t>
  </si>
  <si>
    <t>Customer 818</t>
  </si>
  <si>
    <t>PARIXIT IRRGATION LIMITED</t>
  </si>
  <si>
    <t>Customer 819</t>
  </si>
  <si>
    <t>PETER GEARING</t>
  </si>
  <si>
    <t>Customer 820</t>
  </si>
  <si>
    <t>PETROCHEMICAL CONVERSION COMPANY PCC</t>
  </si>
  <si>
    <t>Customer 821</t>
  </si>
  <si>
    <t>POLIEXT CSOVEK KFT.</t>
  </si>
  <si>
    <t>Customer 822</t>
  </si>
  <si>
    <t>PREMIER IRRIGATION ADRITEC PVT LIMITED</t>
  </si>
  <si>
    <t>Customer 823</t>
  </si>
  <si>
    <t>RANDOM CUSTOMER</t>
  </si>
  <si>
    <t>Customer 824</t>
  </si>
  <si>
    <t>SAGAR POLYTECHNIK LIMITED</t>
  </si>
  <si>
    <t>Customer 825</t>
  </si>
  <si>
    <t>SAMARQAND QULUPNAY IMPEX FARM</t>
  </si>
  <si>
    <t>Customer 826</t>
  </si>
  <si>
    <t>SCOVA IMPIANTI SRL</t>
  </si>
  <si>
    <t>Customer 827</t>
  </si>
  <si>
    <t>SERVOM PRODAJA DOO</t>
  </si>
  <si>
    <t>Customer 828</t>
  </si>
  <si>
    <t>SHENYANG YU ANDA METZERPLAS IRRIGATION</t>
  </si>
  <si>
    <t>Customer 829</t>
  </si>
  <si>
    <t>SHOOTS AND ROOTS</t>
  </si>
  <si>
    <t>Customer 830</t>
  </si>
  <si>
    <t>SIPALA RAFFAELE</t>
  </si>
  <si>
    <t>Customer 831</t>
  </si>
  <si>
    <t>SMART CROP KENYA LIMITED</t>
  </si>
  <si>
    <t>Customer 832</t>
  </si>
  <si>
    <t>SMARTON MMC</t>
  </si>
  <si>
    <t>Customer 833</t>
  </si>
  <si>
    <t>SP SLIDE RUS.</t>
  </si>
  <si>
    <t>Customer 834</t>
  </si>
  <si>
    <t>SUMIKA AGROTECH CO. LTD</t>
  </si>
  <si>
    <t>Customer 835</t>
  </si>
  <si>
    <t>SUVARAN AZERBAIJAN LLC</t>
  </si>
  <si>
    <t>Customer 836</t>
  </si>
  <si>
    <t>SZATMARI KFT.</t>
  </si>
  <si>
    <t>Customer 837</t>
  </si>
  <si>
    <t>TAVLIT PLASTIC LTD</t>
  </si>
  <si>
    <t>Customer 838</t>
  </si>
  <si>
    <t>THE MAURITIUS CHEMICAL &amp; FERTILIZER INDUSTRY LTD</t>
  </si>
  <si>
    <t>Customer 839</t>
  </si>
  <si>
    <t>TORO AUSTRALIA PTY LIMITED</t>
  </si>
  <si>
    <t>Customer 840</t>
  </si>
  <si>
    <t>TROPIC PALM LIMITED</t>
  </si>
  <si>
    <t>Customer 841</t>
  </si>
  <si>
    <t>VLADAN DIMITRIJEVIĆ PR  INSTALACIJA SISTEMA</t>
  </si>
  <si>
    <t>Customer 842</t>
  </si>
  <si>
    <t>ZK FLOWERS PLC</t>
  </si>
  <si>
    <t>Customer 843</t>
  </si>
  <si>
    <t>א.ד.ר. אורון גבורי 1987 בע"מ</t>
  </si>
  <si>
    <t>Customer 844</t>
  </si>
  <si>
    <t>א.ט. כרם בהר הנגב בע"מ</t>
  </si>
  <si>
    <t>Customer 845</t>
  </si>
  <si>
    <t>א.צ. אבידן עבודות עפר ופיתוח בע"מ</t>
  </si>
  <si>
    <t>Customer 846</t>
  </si>
  <si>
    <t>א.ק. כרסום וחריטה</t>
  </si>
  <si>
    <t>Customer 847</t>
  </si>
  <si>
    <t>אבו חנין רביע</t>
  </si>
  <si>
    <t>Customer 848</t>
  </si>
  <si>
    <t>אבו טועמה עומר 043066836</t>
  </si>
  <si>
    <t>Customer 849</t>
  </si>
  <si>
    <t>אבו עבד אחמד 305037277</t>
  </si>
  <si>
    <t>Customer 850</t>
  </si>
  <si>
    <t>אבו עבד ג'מיל 59437459</t>
  </si>
  <si>
    <t>Customer 851</t>
  </si>
  <si>
    <t>אבו עבד נזיה 059435172</t>
  </si>
  <si>
    <t>Customer 852</t>
  </si>
  <si>
    <t>אבו רקיה מורד/מייסר</t>
  </si>
  <si>
    <t>Customer 853</t>
  </si>
  <si>
    <t>אבו רקייה  עבדאללה</t>
  </si>
  <si>
    <t>Customer 854</t>
  </si>
  <si>
    <t>אבו רקייה טארק 037736949</t>
  </si>
  <si>
    <t>Customer 855</t>
  </si>
  <si>
    <t>אבן עמי מחצבים בע"מ</t>
  </si>
  <si>
    <t>Customer 856</t>
  </si>
  <si>
    <t>אברהם סולומון</t>
  </si>
  <si>
    <t>Customer 857</t>
  </si>
  <si>
    <t>אגבאריה אחמד 034634170</t>
  </si>
  <si>
    <t>Customer 858</t>
  </si>
  <si>
    <t>אגודה קהילתית  שיתופית מבוא  חורון  בע"מ</t>
  </si>
  <si>
    <t>Customer 859</t>
  </si>
  <si>
    <t>אגודה שיתופית להשקאת פרדסי פרדס חנה בע"מ</t>
  </si>
  <si>
    <t>Customer 860</t>
  </si>
  <si>
    <t>אוליביה עבודות גינון - כהן אלון ונועם</t>
  </si>
  <si>
    <t>Customer 861</t>
  </si>
  <si>
    <t>אופק אתרים 10 בע"מ (כבר  לא  פעיל )</t>
  </si>
  <si>
    <t>Customer 862</t>
  </si>
  <si>
    <t>אורי דרורי</t>
  </si>
  <si>
    <t>Customer 863</t>
  </si>
  <si>
    <t>אחזקות בית אלפא אגש"ח בע"מ</t>
  </si>
  <si>
    <t>Customer 864</t>
  </si>
  <si>
    <t>אחים עוקל-חומרי בניין וקרמיקה</t>
  </si>
  <si>
    <t>Customer 865</t>
  </si>
  <si>
    <t>אחים תיהאוי בע"מ</t>
  </si>
  <si>
    <t>Customer 866</t>
  </si>
  <si>
    <t>אייבק אשואק</t>
  </si>
  <si>
    <t>Customer 867</t>
  </si>
  <si>
    <t>אל אם לוי משה קבלנים בע"מ</t>
  </si>
  <si>
    <t>Customer 868</t>
  </si>
  <si>
    <t>אלארוא אגודה שיתופית כוכב</t>
  </si>
  <si>
    <t>Customer 869</t>
  </si>
  <si>
    <t>אלבטק בע"מ</t>
  </si>
  <si>
    <t>Customer 870</t>
  </si>
  <si>
    <t>אלג'מאעה-אגש"ח כללית בכפר מנדא בע"מ</t>
  </si>
  <si>
    <t>Customer 871</t>
  </si>
  <si>
    <t>אלגו - סניף חדרה</t>
  </si>
  <si>
    <t>Customer 872</t>
  </si>
  <si>
    <t>אלגו - סניף ירושלים</t>
  </si>
  <si>
    <t>Customer 873</t>
  </si>
  <si>
    <t>אלון שמעון-בקתות אלון בגליל</t>
  </si>
  <si>
    <t>Customer 874</t>
  </si>
  <si>
    <t>אלטלעאת אגש"ח לאספקת מים בירכא בע"מ</t>
  </si>
  <si>
    <t>Customer 875</t>
  </si>
  <si>
    <t>אלי גלם</t>
  </si>
  <si>
    <t>Customer 876</t>
  </si>
  <si>
    <t>אלי סימנסקי</t>
  </si>
  <si>
    <t>Customer 877</t>
  </si>
  <si>
    <t>אליהו וויס וידע פארמה</t>
  </si>
  <si>
    <t>Customer 878</t>
  </si>
  <si>
    <t>אלמוג הכל לבנין והבית בע"מ</t>
  </si>
  <si>
    <t>Customer 879</t>
  </si>
  <si>
    <t>אנט מיליס</t>
  </si>
  <si>
    <t>Customer 880</t>
  </si>
  <si>
    <t>אס.איי מערכות השקיה</t>
  </si>
  <si>
    <t>Customer 881</t>
  </si>
  <si>
    <t>אס.פי.איי.אס הקמת מסילות ברזל שותפות מוגבלת</t>
  </si>
  <si>
    <t>Customer 882</t>
  </si>
  <si>
    <t>אפרון מכונות בע"מ</t>
  </si>
  <si>
    <t>Customer 883</t>
  </si>
  <si>
    <t>אקטיב יצוא טכנולוגיות</t>
  </si>
  <si>
    <t>Customer 884</t>
  </si>
  <si>
    <t>אריאל רוזנברג</t>
  </si>
  <si>
    <t>Customer 885</t>
  </si>
  <si>
    <t>ארץ הצבי א.ש. בע"מ</t>
  </si>
  <si>
    <t>Customer 886</t>
  </si>
  <si>
    <t>אשר גרין מבנים בע"מ</t>
  </si>
  <si>
    <t>Customer 887</t>
  </si>
  <si>
    <t>בילטק תשתיות ותקשורת ישראל בע"מ</t>
  </si>
  <si>
    <t>Customer 888</t>
  </si>
  <si>
    <t>בלאלטה בע"מ</t>
  </si>
  <si>
    <t>Customer 889</t>
  </si>
  <si>
    <t>בלאלטה מוהנד</t>
  </si>
  <si>
    <t>Customer 890</t>
  </si>
  <si>
    <t>במזל דגים חוות דגי נוי</t>
  </si>
  <si>
    <t>Customer 891</t>
  </si>
  <si>
    <t>בני עפיף לעפר ופיתוח בע"מ</t>
  </si>
  <si>
    <t>Customer 892</t>
  </si>
  <si>
    <t>בניאס בע"מ</t>
  </si>
  <si>
    <t>Customer 893</t>
  </si>
  <si>
    <t>בננות החוף - תל יוסף שותפות כללית</t>
  </si>
  <si>
    <t>Customer 894</t>
  </si>
  <si>
    <t>בננות החוף אגש"ח בע"מ</t>
  </si>
  <si>
    <t>Customer 895</t>
  </si>
  <si>
    <t>בראשית ברא עבודות עפר ופיתוח בע"מ</t>
  </si>
  <si>
    <t>Customer 896</t>
  </si>
  <si>
    <t>ברנהולץ שלמה</t>
  </si>
  <si>
    <t>Customer 897</t>
  </si>
  <si>
    <t>ג'י סיסטם פתרונות אבטחה ומיגון בע"מ</t>
  </si>
  <si>
    <t>Customer 898</t>
  </si>
  <si>
    <t>גאו דניה בע"מ</t>
  </si>
  <si>
    <t>Customer 899</t>
  </si>
  <si>
    <t>גבעות החורש ( 2002 ) אגש"ח בע"מ</t>
  </si>
  <si>
    <t>Customer 900</t>
  </si>
  <si>
    <t>גוטסמן שיווק בע"מ</t>
  </si>
  <si>
    <t>Customer 901</t>
  </si>
  <si>
    <t>גולדין עבודות חשמל בע"מ</t>
  </si>
  <si>
    <t>Customer 902</t>
  </si>
  <si>
    <t>גולן כהן שירת המדבר</t>
  </si>
  <si>
    <t>Customer 903</t>
  </si>
  <si>
    <t>גידולי שדה ירקון - אגודה חקלאית בע"מ</t>
  </si>
  <si>
    <t>Customer 904</t>
  </si>
  <si>
    <t>גידולי שדה סעד-אגש"ח בע"מ</t>
  </si>
  <si>
    <t>Customer 905</t>
  </si>
  <si>
    <t>גידולי שדה שובל- אגש"ח בע"מ</t>
  </si>
  <si>
    <t>Customer 906</t>
  </si>
  <si>
    <t>גיטליס בלומנפלד</t>
  </si>
  <si>
    <t>Customer 907</t>
  </si>
  <si>
    <t>גיל אריש תשתיות מים וביוב בע"מ</t>
  </si>
  <si>
    <t>Customer 908</t>
  </si>
  <si>
    <t>גילדן חממות בע"מ</t>
  </si>
  <si>
    <t>Customer 909</t>
  </si>
  <si>
    <t>גלבוע תעשיות מכשור בע"מ</t>
  </si>
  <si>
    <t>Customer 910</t>
  </si>
  <si>
    <t>גליקמן צנרת בע"מ - 514949759 לא פעיל</t>
  </si>
  <si>
    <t>Customer 911</t>
  </si>
  <si>
    <t>גלרן ס.ע. תעשיות בע"מ</t>
  </si>
  <si>
    <t>Customer 912</t>
  </si>
  <si>
    <t>גנות נדל"ן בע"מ</t>
  </si>
  <si>
    <t>Customer 913</t>
  </si>
  <si>
    <t>גרוסר רות</t>
  </si>
  <si>
    <t>Customer 914</t>
  </si>
  <si>
    <t>גרין ערבה ישראל בע"מ</t>
  </si>
  <si>
    <t>Customer 915</t>
  </si>
  <si>
    <t>גרין שתיל 2009  בע"מ</t>
  </si>
  <si>
    <t>Customer 916</t>
  </si>
  <si>
    <t>דורון כרמי</t>
  </si>
  <si>
    <t>Customer 917</t>
  </si>
  <si>
    <t>דורות גידולי שדה אגש"ח בע"מ</t>
  </si>
  <si>
    <t>Customer 918</t>
  </si>
  <si>
    <t>דיקם עין חרוד (מאוחד) אגש"ח בע"מ</t>
  </si>
  <si>
    <t>Customer 919</t>
  </si>
  <si>
    <t>דמארי ניר</t>
  </si>
  <si>
    <t>Customer 920</t>
  </si>
  <si>
    <t>דניה סיבוס בע"מ, אפקון</t>
  </si>
  <si>
    <t>Customer 921</t>
  </si>
  <si>
    <t>ה.נ.מ. פתרונות בע"מ</t>
  </si>
  <si>
    <t>Customer 922</t>
  </si>
  <si>
    <t>האחים כאלד בע"מ</t>
  </si>
  <si>
    <t>Customer 923</t>
  </si>
  <si>
    <t>הגליל קידוח וביסוס בע"מ</t>
  </si>
  <si>
    <t>Customer 924</t>
  </si>
  <si>
    <t>הדרי גרנות אגש"ח בע"מ מצר</t>
  </si>
  <si>
    <t>Customer 925</t>
  </si>
  <si>
    <t>הדרי גרנות אגש"ח בע"מ משמר השרון</t>
  </si>
  <si>
    <t>Customer 926</t>
  </si>
  <si>
    <t>הדרי גרנות אגש"ח בע"מ משמרות</t>
  </si>
  <si>
    <t>Customer 927</t>
  </si>
  <si>
    <t>הדרי גרנות אגש"ח בע"מ תל-יצחק</t>
  </si>
  <si>
    <t>Customer 928</t>
  </si>
  <si>
    <t>הזרע (1939) בע"מ</t>
  </si>
  <si>
    <t>Customer 929</t>
  </si>
  <si>
    <t>החברה הערבית מזרחית ליצור חיתולים חד פעמיים בע"מ</t>
  </si>
  <si>
    <t>Customer 930</t>
  </si>
  <si>
    <t>הילה פרח בר בע"מ</t>
  </si>
  <si>
    <t>Customer 931</t>
  </si>
  <si>
    <t>הצוות תשתיות בע"מ</t>
  </si>
  <si>
    <t>Customer 932</t>
  </si>
  <si>
    <t>הקיבוצניקים צפון (2001) עב' בנין ואח' גשרים בע"מ</t>
  </si>
  <si>
    <t>Customer 933</t>
  </si>
  <si>
    <t>הרשה עאהד</t>
  </si>
  <si>
    <t>Customer 934</t>
  </si>
  <si>
    <t>השקאה למטעי פרי הדר אגודה הדדית בע"מ</t>
  </si>
  <si>
    <t>Customer 935</t>
  </si>
  <si>
    <t>ועד מקומי נורדיה</t>
  </si>
  <si>
    <t>Customer 936</t>
  </si>
  <si>
    <t>ותד ראיד מוחמד</t>
  </si>
  <si>
    <t>Customer 937</t>
  </si>
  <si>
    <t>זו-היא בע"מ</t>
  </si>
  <si>
    <t>Customer 938</t>
  </si>
  <si>
    <t>זועבי מוחמד (בני יוסף זועבי)</t>
  </si>
  <si>
    <t>Customer 939</t>
  </si>
  <si>
    <t>זיאד סנטר בע"מ</t>
  </si>
  <si>
    <t>Customer 940</t>
  </si>
  <si>
    <t>זילכה דקל -א.ד.חפיר תשתיות ותקשורת</t>
  </si>
  <si>
    <t>Customer 941</t>
  </si>
  <si>
    <t>ח'טיב מוסטפא בע"מ</t>
  </si>
  <si>
    <t>Customer 942</t>
  </si>
  <si>
    <t>חב' אלשריף ונימר</t>
  </si>
  <si>
    <t>Customer 943</t>
  </si>
  <si>
    <t>חברת ההר לקבלנות ובנייה בע"מ</t>
  </si>
  <si>
    <t>Customer 944</t>
  </si>
  <si>
    <t>חדד בועז</t>
  </si>
  <si>
    <t>Customer 945</t>
  </si>
  <si>
    <t>חווה - מרכז יום חקלאי טיפולי לצעירים במשבר (ע"ר)</t>
  </si>
  <si>
    <t>Customer 946</t>
  </si>
  <si>
    <t>חופרי הנחל בע"מ</t>
  </si>
  <si>
    <t>Customer 947</t>
  </si>
  <si>
    <t>חנה זינגר</t>
  </si>
  <si>
    <t>Customer 948</t>
  </si>
  <si>
    <t>חקלאות ניר אליהו - אגודה חקלאית שיתופית בע"מ</t>
  </si>
  <si>
    <t>Customer 949</t>
  </si>
  <si>
    <t>חקלאי איל השרון אגש"ח בע"מ</t>
  </si>
  <si>
    <t>Customer 950</t>
  </si>
  <si>
    <t>חשמל לכל אלקטרומכניקה בע"מ</t>
  </si>
  <si>
    <t>Customer 951</t>
  </si>
  <si>
    <t>חשמל נעמן אדיב בע"מ - סניף דימונה</t>
  </si>
  <si>
    <t>Customer 952</t>
  </si>
  <si>
    <t>חשמלור 1994  בע"מ</t>
  </si>
  <si>
    <t>Customer 953</t>
  </si>
  <si>
    <t>טכנו כול -כלי גינון והשקיה בע"מ (לא פעיל)</t>
  </si>
  <si>
    <t>Customer 954</t>
  </si>
  <si>
    <t>טלדור כבלים ומערכות בע"מ</t>
  </si>
  <si>
    <t>Customer 955</t>
  </si>
  <si>
    <t>י.א. וולפמן בע"מ</t>
  </si>
  <si>
    <t>Customer 956</t>
  </si>
  <si>
    <t>י.א. חברה לעבודות חשמל בע"מ</t>
  </si>
  <si>
    <t>Customer 957</t>
  </si>
  <si>
    <t>י.ל.מ. תשתיות בע"מ</t>
  </si>
  <si>
    <t>Customer 958</t>
  </si>
  <si>
    <t>יאיר עבודות צנרת</t>
  </si>
  <si>
    <t>Customer 959</t>
  </si>
  <si>
    <t>יאיר רחמים - עבודות בניה עפר ופיתוח בע"מ</t>
  </si>
  <si>
    <t>Customer 960</t>
  </si>
  <si>
    <t>יובל אור</t>
  </si>
  <si>
    <t>Customer 961</t>
  </si>
  <si>
    <t>יורם אספקה-נחום יורם</t>
  </si>
  <si>
    <t>Customer 962</t>
  </si>
  <si>
    <t>יעל הורוביץ</t>
  </si>
  <si>
    <t>Customer 963</t>
  </si>
  <si>
    <t>יפת אביזרי גז בע"מ</t>
  </si>
  <si>
    <t>Customer 964</t>
  </si>
  <si>
    <t>יצחק עמנואל ובניו בע"מ</t>
  </si>
  <si>
    <t>Customer 965</t>
  </si>
  <si>
    <t>יצחקי יובל</t>
  </si>
  <si>
    <t>Customer 966</t>
  </si>
  <si>
    <t>ירדן שצ'ופק</t>
  </si>
  <si>
    <t>Customer 967</t>
  </si>
  <si>
    <t>כאמל מחאמיד 066410762</t>
  </si>
  <si>
    <t>Customer 968</t>
  </si>
  <si>
    <t>כהן הראל</t>
  </si>
  <si>
    <t>Customer 969</t>
  </si>
  <si>
    <t>כהן נתן פיתוח תשתיות ותקשורת בע"מ</t>
  </si>
  <si>
    <t>Customer 970</t>
  </si>
  <si>
    <t>כרומגן ישראל בע"מ</t>
  </si>
  <si>
    <t>Customer 971</t>
  </si>
  <si>
    <t>כרמל כרמי</t>
  </si>
  <si>
    <t>Customer 972</t>
  </si>
  <si>
    <t>כרמל מוצרים טבעיים בע"מ</t>
  </si>
  <si>
    <t>Customer 973</t>
  </si>
  <si>
    <t>לב יעקב</t>
  </si>
  <si>
    <t>Customer 974</t>
  </si>
  <si>
    <t>לביא-קבוצת הפועל המזרחי להתיישבות</t>
  </si>
  <si>
    <t>Customer 975</t>
  </si>
  <si>
    <t>לוי גינון וחקלאות (לוי סלומון)</t>
  </si>
  <si>
    <t>Customer 976</t>
  </si>
  <si>
    <t>לולי לביא אגש"ח בע"מ</t>
  </si>
  <si>
    <t>Customer 977</t>
  </si>
  <si>
    <t>ליאור  גלפרין</t>
  </si>
  <si>
    <t>Customer 978</t>
  </si>
  <si>
    <t>ליבנאווי אחמד</t>
  </si>
  <si>
    <t>Customer 979</t>
  </si>
  <si>
    <t>ליברנט תמיר</t>
  </si>
  <si>
    <t>Customer 980</t>
  </si>
  <si>
    <t>לקוח מזדמן SP</t>
  </si>
  <si>
    <t>Customer 981</t>
  </si>
  <si>
    <t>מ.ד.ו.ק גידול בע"מ</t>
  </si>
  <si>
    <t>Customer 982</t>
  </si>
  <si>
    <t>מ.כהן מפעלי מתכת בע"מ</t>
  </si>
  <si>
    <t>Customer 983</t>
  </si>
  <si>
    <t>מ.ע. רפאלי תשתיות ופרויקטים  בע"מ</t>
  </si>
  <si>
    <t>Customer 984</t>
  </si>
  <si>
    <t>מ.ק. אשכוליות בע"מ - 514849983</t>
  </si>
  <si>
    <t>Customer 985</t>
  </si>
  <si>
    <t>מאל טכנולוגיות (אלפסי משה)</t>
  </si>
  <si>
    <t>Customer 986</t>
  </si>
  <si>
    <t>מגלקום בע"מ</t>
  </si>
  <si>
    <t>Customer 987</t>
  </si>
  <si>
    <t>מובילי הדרום (1983) ב"ש בע"ם</t>
  </si>
  <si>
    <t>Customer 988</t>
  </si>
  <si>
    <t>מוטי פרץ חומרי בניין בע"מ</t>
  </si>
  <si>
    <t>Customer 989</t>
  </si>
  <si>
    <t>מוסד חינוכי מבואות עירון אגש"ח בע"מ</t>
  </si>
  <si>
    <t>Customer 990</t>
  </si>
  <si>
    <t>מועצה מקומית פרדס חנה כרכור</t>
  </si>
  <si>
    <t>Customer 991</t>
  </si>
  <si>
    <t>מזהר מאגדלי</t>
  </si>
  <si>
    <t>Customer 992</t>
  </si>
  <si>
    <t>מזרחי מלכה</t>
  </si>
  <si>
    <t>Customer 993</t>
  </si>
  <si>
    <t>מזרחי שלמה עבודות עפר ופיתוח</t>
  </si>
  <si>
    <t>Customer 994</t>
  </si>
  <si>
    <t>מחסן טכני-רשפון</t>
  </si>
  <si>
    <t>Customer 995</t>
  </si>
  <si>
    <t>מטעי גרנות - פרויקט מצר</t>
  </si>
  <si>
    <t>Customer 996</t>
  </si>
  <si>
    <t>מטעי פלמחים-אגש"ח בע"מ</t>
  </si>
  <si>
    <t>Customer 997</t>
  </si>
  <si>
    <t>מיטב הבננה</t>
  </si>
  <si>
    <t>Customer 998</t>
  </si>
  <si>
    <t>מיטרלי גרופ (ישראל) ייעוץ ולוגיסטיקה בע"מ</t>
  </si>
  <si>
    <t>Customer 999</t>
  </si>
  <si>
    <t>מייקי א.נ.א ייעוץ בע"מ</t>
  </si>
  <si>
    <t>Customer 1000</t>
  </si>
  <si>
    <t>מיצר -מושב עובדים להתיישבות חקלאית שיתופית בע"מ</t>
  </si>
  <si>
    <t>Customer 1001</t>
  </si>
  <si>
    <t>מלכה אלי</t>
  </si>
  <si>
    <t>Customer 1002</t>
  </si>
  <si>
    <t>מנוליד חרות מערכות בע"מ</t>
  </si>
  <si>
    <t>Customer 1003</t>
  </si>
  <si>
    <t>מעונות מרגוע פ.מ. בע"מ (חזיזה מרדכי)</t>
  </si>
  <si>
    <t>Customer 1004</t>
  </si>
  <si>
    <t>מפלסי מ.ח.ר בע"מ</t>
  </si>
  <si>
    <t>Customer 1005</t>
  </si>
  <si>
    <t>מקורות חברת מים בע"מ</t>
  </si>
  <si>
    <t>Customer 1006</t>
  </si>
  <si>
    <t>מרקוביץ דב ירחמיאל חיי</t>
  </si>
  <si>
    <t>Customer 1007</t>
  </si>
  <si>
    <t>משה עודי משה</t>
  </si>
  <si>
    <t>Customer 1008</t>
  </si>
  <si>
    <t>משק גיא ברזילי ובניו בע"מ</t>
  </si>
  <si>
    <t>Customer 1009</t>
  </si>
  <si>
    <t>משתלת מנדא בע"מ</t>
  </si>
  <si>
    <t>Customer 1010</t>
  </si>
  <si>
    <t>משתלת קבהא - כבהא מחמד אחמד</t>
  </si>
  <si>
    <t>Customer 1011</t>
  </si>
  <si>
    <t>משתלת רדואן</t>
  </si>
  <si>
    <t>Customer 1012</t>
  </si>
  <si>
    <t>משתלת רוזמרין (נסאר מוחמד)</t>
  </si>
  <si>
    <t>Customer 1013</t>
  </si>
  <si>
    <t>מתיישבי פרוד-אגודה קהילתית כפרית</t>
  </si>
  <si>
    <t>Customer 1014</t>
  </si>
  <si>
    <t>נ.פ עבודות עפר ופיתוח בע"מ</t>
  </si>
  <si>
    <t>Customer 1015</t>
  </si>
  <si>
    <t>נאיל ביאדסה -אלביק מיכלים</t>
  </si>
  <si>
    <t>Customer 1016</t>
  </si>
  <si>
    <t>נאצר סאאיד</t>
  </si>
  <si>
    <t>Customer 1017</t>
  </si>
  <si>
    <t>נוימן רמי</t>
  </si>
  <si>
    <t>Customer 1018</t>
  </si>
  <si>
    <t>נוף אדיר</t>
  </si>
  <si>
    <t>Customer 1019</t>
  </si>
  <si>
    <t>נטפים בע"מ- יפתח</t>
  </si>
  <si>
    <t>Customer 1020</t>
  </si>
  <si>
    <t>ניופול בע"מ</t>
  </si>
  <si>
    <t>Customer 1021</t>
  </si>
  <si>
    <t>ניסים מעודה</t>
  </si>
  <si>
    <t>Customer 1022</t>
  </si>
  <si>
    <t>ניצן מתי</t>
  </si>
  <si>
    <t>Customer 1023</t>
  </si>
  <si>
    <t>ניר עמית פסח</t>
  </si>
  <si>
    <t>Customer 1024</t>
  </si>
  <si>
    <t>נכסים נורדיה-אגש"ח בע"מ</t>
  </si>
  <si>
    <t>Customer 1025</t>
  </si>
  <si>
    <t>נעים ביק מיכלים (ביאדסה נעים)</t>
  </si>
  <si>
    <t>Customer 1026</t>
  </si>
  <si>
    <t>סאלח סעיד</t>
  </si>
  <si>
    <t>Customer 1027</t>
  </si>
  <si>
    <t>סאלם אגודה שיתופית לחקלאות בע"מ</t>
  </si>
  <si>
    <t>Customer 1028</t>
  </si>
  <si>
    <t>סולארפיינט בע"מ</t>
  </si>
  <si>
    <t>Customer 1029</t>
  </si>
  <si>
    <t>סולדור נטיע (מטר השדה)</t>
  </si>
  <si>
    <t>Customer 1030</t>
  </si>
  <si>
    <t>סופרגז חברה ישראלית להפצת גז בע"מ</t>
  </si>
  <si>
    <t>Customer 1031</t>
  </si>
  <si>
    <t>סטינגר צביקה בע"מ</t>
  </si>
  <si>
    <t>Customer 1032</t>
  </si>
  <si>
    <t>סטרול יורם ורות עבודות מחפרון</t>
  </si>
  <si>
    <t>Customer 1033</t>
  </si>
  <si>
    <t>סטרומזה יצחק</t>
  </si>
  <si>
    <t>Customer 1034</t>
  </si>
  <si>
    <t>סיזל יעקוב</t>
  </si>
  <si>
    <t>Customer 1035</t>
  </si>
  <si>
    <t>סיינוהיידרו קורפוריישן לימיטד</t>
  </si>
  <si>
    <t>Customer 1036</t>
  </si>
  <si>
    <t>סילון עבודות חשמל בע"מ</t>
  </si>
  <si>
    <t>Customer 1037</t>
  </si>
  <si>
    <t>סינדיאנת הגליל לקידום ופתוח</t>
  </si>
  <si>
    <t>Customer 1038</t>
  </si>
  <si>
    <t>סנדרוביץ דורון יהושע</t>
  </si>
  <si>
    <t>Customer 1039</t>
  </si>
  <si>
    <t>ע.ר.ד. מור בע"מ</t>
  </si>
  <si>
    <t>Customer 1040</t>
  </si>
  <si>
    <t>עדי ויסמן</t>
  </si>
  <si>
    <t>Customer 1041</t>
  </si>
  <si>
    <t>עדיגל ( 1989 ) בע"מ</t>
  </si>
  <si>
    <t>Customer 1042</t>
  </si>
  <si>
    <t>עובדי אדמה בגן השומרון כ.ש.להתיישבות חקלאית בעמ</t>
  </si>
  <si>
    <t>Customer 1043</t>
  </si>
  <si>
    <t>עויס מחמוד</t>
  </si>
  <si>
    <t>Customer 1044</t>
  </si>
  <si>
    <t>עומר מגדלים פיננסיים בע"מ</t>
  </si>
  <si>
    <t>Customer 1045</t>
  </si>
  <si>
    <t>עיבודים משמר השרון אגש"ח בע"מ</t>
  </si>
  <si>
    <t>Customer 1046</t>
  </si>
  <si>
    <t>עיד מוחסן</t>
  </si>
  <si>
    <t>Customer 1047</t>
  </si>
  <si>
    <t>עין הנציב קבוצת הפועל המזרחי להתישבות שית' בע"מ</t>
  </si>
  <si>
    <t>Customer 1048</t>
  </si>
  <si>
    <t>עמותת אור עילי (ע"ר)</t>
  </si>
  <si>
    <t>Customer 1049</t>
  </si>
  <si>
    <t>עמותת רעות</t>
  </si>
  <si>
    <t>Customer 1050</t>
  </si>
  <si>
    <t>עמרנה יאסר 26448530</t>
  </si>
  <si>
    <t>Customer 1051</t>
  </si>
  <si>
    <t>עמרנה מוחמד 29791837</t>
  </si>
  <si>
    <t>Customer 1052</t>
  </si>
  <si>
    <t>ענבר רוה</t>
  </si>
  <si>
    <t>Customer 1053</t>
  </si>
  <si>
    <t>עסקים שבי ציון אגש"ח בע"מ</t>
  </si>
  <si>
    <t>Customer 1054</t>
  </si>
  <si>
    <t>עץ השדה פרי ההר</t>
  </si>
  <si>
    <t>Customer 1055</t>
  </si>
  <si>
    <t>עשמאוי ריזק בע"מ</t>
  </si>
  <si>
    <t>Customer 1056</t>
  </si>
  <si>
    <t>פאוזי אבו מוך</t>
  </si>
  <si>
    <t>Customer 1057</t>
  </si>
  <si>
    <t>פולאריס סולושיינס בע"מ</t>
  </si>
  <si>
    <t>Customer 1058</t>
  </si>
  <si>
    <t>פוליאורטן בע"מ</t>
  </si>
  <si>
    <t>Customer 1059</t>
  </si>
  <si>
    <t>פטריות ושורשים בע"מ</t>
  </si>
  <si>
    <t>Customer 1060</t>
  </si>
  <si>
    <t>פילקו הנדסה בע"מ</t>
  </si>
  <si>
    <t>Customer 1061</t>
  </si>
  <si>
    <t>פינשטיין רם אברהם</t>
  </si>
  <si>
    <t>Customer 1062</t>
  </si>
  <si>
    <t>פירסט תכנון והנדסה בע"מ (SP)</t>
  </si>
  <si>
    <t>Customer 1063</t>
  </si>
  <si>
    <t>פלס-פיט בע"מ</t>
  </si>
  <si>
    <t>Customer 1064</t>
  </si>
  <si>
    <t>פלסאון ישראל שיווק והפצה בע"מ</t>
  </si>
  <si>
    <t>Customer 1065</t>
  </si>
  <si>
    <t>פרבר  דן</t>
  </si>
  <si>
    <t>Customer 1066</t>
  </si>
  <si>
    <t>פרחי עמליה- אליאס אליהו ושחר</t>
  </si>
  <si>
    <t>Customer 1067</t>
  </si>
  <si>
    <t>צ'ינה סיביל  דניה מיזם משותף</t>
  </si>
  <si>
    <t>Customer 1068</t>
  </si>
  <si>
    <t>צ.ב. הנדסת מערכות בע"מ</t>
  </si>
  <si>
    <t>Customer 1069</t>
  </si>
  <si>
    <t>צבר ישראלי בע"מ</t>
  </si>
  <si>
    <t>Customer 1070</t>
  </si>
  <si>
    <t>צדוק לי אור</t>
  </si>
  <si>
    <t>Customer 1071</t>
  </si>
  <si>
    <t>צוברי גבריאל</t>
  </si>
  <si>
    <t>Customer 1072</t>
  </si>
  <si>
    <t>צור ארנון</t>
  </si>
  <si>
    <t>Customer 1073</t>
  </si>
  <si>
    <t>צחי גולדין</t>
  </si>
  <si>
    <t>Customer 1074</t>
  </si>
  <si>
    <t>צרויה גידול ירקות ועופות</t>
  </si>
  <si>
    <t>Customer 1075</t>
  </si>
  <si>
    <t>ק.ב. קידוחים אופקיים בע"מ</t>
  </si>
  <si>
    <t>Customer 1076</t>
  </si>
  <si>
    <t>קולחי גליל עליון בע"מ</t>
  </si>
  <si>
    <t>Customer 1077</t>
  </si>
  <si>
    <t>קיבוץ אלרום מטע</t>
  </si>
  <si>
    <t>Customer 1078</t>
  </si>
  <si>
    <t>קיבוץ בארי</t>
  </si>
  <si>
    <t>Customer 1079</t>
  </si>
  <si>
    <t>קיבוץ גלגל</t>
  </si>
  <si>
    <t>Customer 1080</t>
  </si>
  <si>
    <t>קיבוץ החותרים</t>
  </si>
  <si>
    <t>Customer 1081</t>
  </si>
  <si>
    <t>קיבוץ העוגן</t>
  </si>
  <si>
    <t>Customer 1082</t>
  </si>
  <si>
    <t>קיבוץ הרדוף</t>
  </si>
  <si>
    <t>Customer 1083</t>
  </si>
  <si>
    <t>קיבוץ כנרת</t>
  </si>
  <si>
    <t>Customer 1084</t>
  </si>
  <si>
    <t>קיבוץ מעברות</t>
  </si>
  <si>
    <t>Customer 1085</t>
  </si>
  <si>
    <t>קיבוץ מענית</t>
  </si>
  <si>
    <t>Customer 1086</t>
  </si>
  <si>
    <t>קיבוץ מענית - כרם</t>
  </si>
  <si>
    <t>Customer 1087</t>
  </si>
  <si>
    <t>קיבוץ מרום גולן</t>
  </si>
  <si>
    <t>Customer 1088</t>
  </si>
  <si>
    <t>קיבוץ נווה אור</t>
  </si>
  <si>
    <t>Customer 1089</t>
  </si>
  <si>
    <t>קיבוץ עברון</t>
  </si>
  <si>
    <t>Customer 1090</t>
  </si>
  <si>
    <t>קיבוץ עין זיוון</t>
  </si>
  <si>
    <t>Customer 1091</t>
  </si>
  <si>
    <t>קיבוץ רגבים - קהילה</t>
  </si>
  <si>
    <t>Customer 1092</t>
  </si>
  <si>
    <t>קיבוץ רמת הכובש</t>
  </si>
  <si>
    <t>Customer 1093</t>
  </si>
  <si>
    <t>קעדאן עומר נזמי</t>
  </si>
  <si>
    <t>Customer 1094</t>
  </si>
  <si>
    <t>קראוס רות</t>
  </si>
  <si>
    <t>Customer 1095</t>
  </si>
  <si>
    <t>קרני הדר בע"מ</t>
  </si>
  <si>
    <t>Customer 1096</t>
  </si>
  <si>
    <t>ר.א.מ. תשלובת חקלאית בע"מ</t>
  </si>
  <si>
    <t>Customer 1097</t>
  </si>
  <si>
    <t>רום שרותים אקולוגיים בע"מ</t>
  </si>
  <si>
    <t>Customer 1098</t>
  </si>
  <si>
    <t>רון משה חומרי בניין חדרה</t>
  </si>
  <si>
    <t>Customer 1099</t>
  </si>
  <si>
    <t>רחמני ד. עבודות עפר בע"מ</t>
  </si>
  <si>
    <t>Customer 1100</t>
  </si>
  <si>
    <t>רחמני ד.א.מ. עב' עפר בע"מ</t>
  </si>
  <si>
    <t>Customer 1101</t>
  </si>
  <si>
    <t>רמות מערכות גינון והשקיה בע"מ</t>
  </si>
  <si>
    <t>Customer 1102</t>
  </si>
  <si>
    <t>רפת דרום</t>
  </si>
  <si>
    <t>Customer 1103</t>
  </si>
  <si>
    <t>שאולוב ויטלי</t>
  </si>
  <si>
    <t>Customer 1104</t>
  </si>
  <si>
    <t>שבא טכנוטק בע"מ</t>
  </si>
  <si>
    <t>Customer 1105</t>
  </si>
  <si>
    <t>שבו שלמה בע"מ</t>
  </si>
  <si>
    <t>Customer 1106</t>
  </si>
  <si>
    <t>שגיא ע.א אחזקות בע"מ</t>
  </si>
  <si>
    <t>Customer 1107</t>
  </si>
  <si>
    <t>שגיב אגודה שיתופית חקלאית בע"מ</t>
  </si>
  <si>
    <t>Customer 1108</t>
  </si>
  <si>
    <t>שדות בגולן</t>
  </si>
  <si>
    <t>Customer 1109</t>
  </si>
  <si>
    <t>שובל הנדסה ובניין בע"מ</t>
  </si>
  <si>
    <t>Customer 1110</t>
  </si>
  <si>
    <t>שומרון שחק נכסים בע"מ</t>
  </si>
  <si>
    <t>Customer 1111</t>
  </si>
  <si>
    <t>שון תשתיות חשמל ופיתוח בע"מ</t>
  </si>
  <si>
    <t>Customer 1112</t>
  </si>
  <si>
    <t>שותפות בקר בית ניר</t>
  </si>
  <si>
    <t>Customer 1113</t>
  </si>
  <si>
    <t>שותפות משק פניני</t>
  </si>
  <si>
    <t>Customer 1114</t>
  </si>
  <si>
    <t>שחף ירדן</t>
  </si>
  <si>
    <t>Customer 1115</t>
  </si>
  <si>
    <t>שטרן רענן</t>
  </si>
  <si>
    <t>Customer 1116</t>
  </si>
  <si>
    <t>שי אבן</t>
  </si>
  <si>
    <t>Customer 1117</t>
  </si>
  <si>
    <t>שלי מאיר</t>
  </si>
  <si>
    <t>Customer 1118</t>
  </si>
  <si>
    <t>שליט דוד</t>
  </si>
  <si>
    <t>Customer 1119</t>
  </si>
  <si>
    <t>שרף יוסף</t>
  </si>
  <si>
    <t>Customer 1120</t>
  </si>
  <si>
    <t>Water accessories</t>
  </si>
  <si>
    <t>Work</t>
  </si>
  <si>
    <t>Drip extensions - Vardit</t>
  </si>
  <si>
    <t>משפחת הנח'ש כללית</t>
  </si>
  <si>
    <t>צנרת מים להשקיה</t>
  </si>
  <si>
    <t>צנרת מים קשיח להשקיה</t>
  </si>
  <si>
    <t>צנרת מים קשיח לשתיה</t>
  </si>
  <si>
    <t>מיני כפתור גלי</t>
  </si>
  <si>
    <t>צ.מיים לפיקוד</t>
  </si>
  <si>
    <t>Drip extensions - mini lin</t>
  </si>
  <si>
    <t>Machine parts</t>
  </si>
  <si>
    <t>General accounting</t>
  </si>
  <si>
    <t>צ.מתעל קשיח</t>
  </si>
  <si>
    <t>של.טיפ.מיני לין</t>
  </si>
  <si>
    <t>שלוחות ענבר</t>
  </si>
  <si>
    <t>שלוחות ורדית</t>
  </si>
  <si>
    <t>של.טיפטוף מיקרו לין</t>
  </si>
  <si>
    <t>ש.טפטפת עידית פלסאל</t>
  </si>
  <si>
    <t>שלוחות ורד</t>
  </si>
  <si>
    <t>שלוחות לין</t>
  </si>
  <si>
    <t>ש.מ.עדי/עדיר</t>
  </si>
  <si>
    <t>שלוחות טיפטוף עידית רוטגרד</t>
  </si>
  <si>
    <t>שלוחות טיפטוף עדי רוטגרד</t>
  </si>
  <si>
    <t>שלוחות אסיף</t>
  </si>
  <si>
    <t>שלוחת טיפטוף דו קומפוננט</t>
  </si>
  <si>
    <t>שלוחות טיפטוף אסיף רוטגרד</t>
  </si>
  <si>
    <t>ש.טפטוף עידית לגו</t>
  </si>
  <si>
    <t>ש.טפטוף קומפקט</t>
  </si>
  <si>
    <t>צנרת גברית</t>
  </si>
  <si>
    <t>שכבתי סגול</t>
  </si>
  <si>
    <t>OPEX - Israel</t>
  </si>
  <si>
    <t>P&amp;L - India</t>
  </si>
  <si>
    <t>P&amp;L - Skipper-Metzer India LLP</t>
  </si>
  <si>
    <t>% 
of rev.</t>
  </si>
  <si>
    <t>YTD 
Jun-23</t>
  </si>
  <si>
    <t>Sale of Products</t>
  </si>
  <si>
    <t>Rendering of Services</t>
  </si>
  <si>
    <t>Revenue from operations</t>
  </si>
  <si>
    <t>Scrap or Waste Income</t>
  </si>
  <si>
    <t>Provisions no longer required written back</t>
  </si>
  <si>
    <t>Interest Income</t>
  </si>
  <si>
    <t>Interest on Discounting of Financial Assets</t>
  </si>
  <si>
    <t>Selling and distribution expenses</t>
  </si>
  <si>
    <t>Other Administrative expenses</t>
  </si>
  <si>
    <t>Finance income</t>
  </si>
  <si>
    <t>Finance costs</t>
  </si>
  <si>
    <t>Net Finance Cost</t>
  </si>
  <si>
    <t>Profit/ (loss) before tax</t>
  </si>
  <si>
    <t>Income tax</t>
  </si>
  <si>
    <t>Deferred tax</t>
  </si>
  <si>
    <t>Profit/ (loss) for the year</t>
  </si>
  <si>
    <t>Source: Skipper-Metzer India LLP Financial Statements</t>
  </si>
  <si>
    <t>Q1-21</t>
  </si>
  <si>
    <t>Q2-21</t>
  </si>
  <si>
    <t>Q3-21</t>
  </si>
  <si>
    <t>Q4-21</t>
  </si>
  <si>
    <t>Q1-22</t>
  </si>
  <si>
    <t>Q4-22</t>
  </si>
  <si>
    <t>Q1-23</t>
  </si>
  <si>
    <t>Q2-23</t>
  </si>
  <si>
    <t>Q3-23</t>
  </si>
  <si>
    <t>P&amp;L - Irrigator Investments Ltd. (Ukraine)</t>
  </si>
  <si>
    <t>Aministrative and sales expenses</t>
  </si>
  <si>
    <t>Amortization</t>
  </si>
  <si>
    <t>Other operating income</t>
  </si>
  <si>
    <t>Other operating expenses</t>
  </si>
  <si>
    <t>Finance (expense) income</t>
  </si>
  <si>
    <t>Profit/(loss) from exchange differences</t>
  </si>
  <si>
    <t>Source: Irrigator Investments Ltd. (Ukraine) Financial Statements</t>
  </si>
  <si>
    <t>Opex - Ukraine</t>
  </si>
  <si>
    <t>Administrative and marketing expenses - Irrigator Investments Ltd. (Ukraine)</t>
  </si>
  <si>
    <t>Q1-20</t>
  </si>
  <si>
    <t>Q2-20</t>
  </si>
  <si>
    <t>Q3-20</t>
  </si>
  <si>
    <t>Q4-20</t>
  </si>
  <si>
    <t>Salaries</t>
  </si>
  <si>
    <t>Salary related taxes</t>
  </si>
  <si>
    <t>Travel expenses</t>
  </si>
  <si>
    <t>Bank charges</t>
  </si>
  <si>
    <t>Polygraphy, marketing services</t>
  </si>
  <si>
    <t>-</t>
  </si>
  <si>
    <t>Office expenses</t>
  </si>
  <si>
    <t>Communications</t>
  </si>
  <si>
    <t>Cars and petrol</t>
  </si>
  <si>
    <t>Legal and audit services</t>
  </si>
  <si>
    <t>Rent</t>
  </si>
  <si>
    <t>Transportation costs</t>
  </si>
  <si>
    <t>Penalty, fine</t>
  </si>
  <si>
    <t>office software</t>
  </si>
  <si>
    <t>Taxes</t>
  </si>
  <si>
    <t>Maintenance services, electricity, gas</t>
  </si>
  <si>
    <t>Profitability by product - Ukraine</t>
  </si>
  <si>
    <t>Revenues by product - Ukraine</t>
  </si>
  <si>
    <t>Revenue</t>
  </si>
  <si>
    <t xml:space="preserve">Cost </t>
  </si>
  <si>
    <t>GP</t>
  </si>
  <si>
    <t>GP %</t>
  </si>
  <si>
    <t>Ultra Lin 6 mils</t>
  </si>
  <si>
    <t>Layflat 6"</t>
  </si>
  <si>
    <t>Nano LIN 6 mil</t>
  </si>
  <si>
    <t>Other fittings and accessories</t>
  </si>
  <si>
    <t>Filters</t>
  </si>
  <si>
    <t>Nano LIN 8 mil</t>
  </si>
  <si>
    <t>Layflat 4"</t>
  </si>
  <si>
    <t>ASSIF Laterals</t>
  </si>
  <si>
    <t>Granules</t>
  </si>
  <si>
    <t>Metal</t>
  </si>
  <si>
    <t>Pilots (Bermad)</t>
  </si>
  <si>
    <t>Nano LIN 10 mil</t>
  </si>
  <si>
    <t>PE Pipes</t>
  </si>
  <si>
    <t>Nano LIN 5А mil</t>
  </si>
  <si>
    <t>Services</t>
  </si>
  <si>
    <t>Pumps &amp; Automatics</t>
  </si>
  <si>
    <t>VARDIT Laterals</t>
  </si>
  <si>
    <t>Watering machines</t>
  </si>
  <si>
    <t>Ultra Lin 5А mils</t>
  </si>
  <si>
    <t>Layflat 3"</t>
  </si>
  <si>
    <t>LIN Laterals  6 Mil</t>
  </si>
  <si>
    <t>Ultra Lin 8 mils</t>
  </si>
  <si>
    <t>Micro Lin</t>
  </si>
  <si>
    <t>Filters (Amiad, etc.)</t>
  </si>
  <si>
    <t>Film/Net - Ginegar</t>
  </si>
  <si>
    <t>Irritec Furniture</t>
  </si>
  <si>
    <t>INBAR Laterals</t>
  </si>
  <si>
    <t>Related parties</t>
  </si>
  <si>
    <t>Dec-21</t>
  </si>
  <si>
    <t>Dec-22</t>
  </si>
  <si>
    <t>Sep-23</t>
  </si>
  <si>
    <t xml:space="preserve"> </t>
  </si>
  <si>
    <t>GP%</t>
  </si>
  <si>
    <t>Mar-23</t>
  </si>
  <si>
    <t>Jun-23</t>
  </si>
  <si>
    <t>Investment property</t>
  </si>
  <si>
    <t>Main purchases by supplier - Israeli entity</t>
  </si>
  <si>
    <t>&lt;&lt; To add all the quraters.</t>
  </si>
  <si>
    <t>VINMAR OVERSEAS LTD</t>
  </si>
  <si>
    <t>ספיר יעקובי דוידס בע"מ -דולר</t>
  </si>
  <si>
    <t>קסט סיליקון בע"מ</t>
  </si>
  <si>
    <t>IPS LTD</t>
  </si>
  <si>
    <t>TRICON ENERGY LTD</t>
  </si>
  <si>
    <t>מצר אלקטריק בע"מ</t>
  </si>
  <si>
    <t>MAHMUOD AL.ASHHAB</t>
  </si>
  <si>
    <t>ספיר יעקובי דוידס בע"מ</t>
  </si>
  <si>
    <t>אמקס בע"מ</t>
  </si>
  <si>
    <t>SORPOL POLYMERS LTD</t>
  </si>
  <si>
    <t>רימוני פלסט בע"מ</t>
  </si>
  <si>
    <t>ש.י. פומקס ליין בע"מ</t>
  </si>
  <si>
    <t>SILON S.R.O</t>
  </si>
  <si>
    <t>BONOMI IDrosanitaria S.p.A</t>
  </si>
  <si>
    <t>SCHOTTLI</t>
  </si>
  <si>
    <t>עמיעד מערכות מים בעמ(יצוא)$</t>
  </si>
  <si>
    <t>AAS LTD</t>
  </si>
  <si>
    <t>DOW CHEMICALS EUROPE S.A</t>
  </si>
  <si>
    <t>SAREM MAKINA</t>
  </si>
  <si>
    <t>ויטלי אלימלך הובלות בע"מ</t>
  </si>
  <si>
    <t>THAI POLYETHYLENE CO.,LTD</t>
  </si>
  <si>
    <t>MAILLEFER-CHF</t>
  </si>
  <si>
    <t>וי.פי.אם פלסט בע"מ</t>
  </si>
  <si>
    <t>תבליט פלסטיק בע"מ $</t>
  </si>
  <si>
    <t>ימית סינון וטיפול במים בע"מ(יצוא)$</t>
  </si>
  <si>
    <t>GREEN 2000</t>
  </si>
  <si>
    <t>AGRO-X</t>
  </si>
  <si>
    <t>EMENA EXTRUSION TECHNOLOGIES</t>
  </si>
  <si>
    <t>KOSPOL CO.DTL.</t>
  </si>
  <si>
    <t>S.O.M(HK)CO.LTD.</t>
  </si>
  <si>
    <t>ESLAVA PLASTICO</t>
  </si>
  <si>
    <t>מצר אג' כלכלית אגש"ח בע"מ</t>
  </si>
  <si>
    <t>קופילוביץ הנדסה בע"מ</t>
  </si>
  <si>
    <t>ירוק הובלות בע"מ</t>
  </si>
  <si>
    <t>ברמד אגש"ח (יצוא)$</t>
  </si>
  <si>
    <t>פלסאון ישראל שיווק והפצה בע"מ(שו"מ)</t>
  </si>
  <si>
    <t>שלום מלכה-תעשיות נירוסטה בע"מ</t>
  </si>
  <si>
    <t>כספי סוכני מכס ושילוח</t>
  </si>
  <si>
    <t>איי.פי.אס.ישראל פולימרים סרוויסס בע"מ</t>
  </si>
  <si>
    <t>סיסמטריק בע"מ</t>
  </si>
  <si>
    <t>תוסף קומפאונדס בע"מ</t>
  </si>
  <si>
    <t>אוריין שרותי מכס ( 1985 ) בע"מ</t>
  </si>
  <si>
    <t>אמירים פיתוח מוצרים ופטנטים בע"מ</t>
  </si>
  <si>
    <t>פלס-פיט בע"מ $</t>
  </si>
  <si>
    <t>פלעד ח.י.תעשיות בע"מ $</t>
  </si>
  <si>
    <t>רימוני תעשיות בע"מ</t>
  </si>
  <si>
    <t>PLASTIKA KRITIS S.A.</t>
  </si>
  <si>
    <t>תמה גרופ</t>
  </si>
  <si>
    <t>בר קרגו (בר ריקי)</t>
  </si>
  <si>
    <t>ד.גלעד מתקני אוטומציה וחשמל ( 1997 ) בע"מ</t>
  </si>
  <si>
    <t>אלון פלסטיק - חדש</t>
  </si>
  <si>
    <t>טלגיל מחשוב ובקרה בע"מ</t>
  </si>
  <si>
    <t>RETHMANN PLANO</t>
  </si>
  <si>
    <t>אפללו עדי</t>
  </si>
  <si>
    <t>COPAP EUROPE SAS</t>
  </si>
  <si>
    <t>א.מ.רון הנדסת מערכות מיזוג וקירור בע"מ</t>
  </si>
  <si>
    <t>HYUNDAI EP CO.LTD</t>
  </si>
  <si>
    <t>ALERIS EUR/ ALVANCE</t>
  </si>
  <si>
    <t>סורפול בע"מ</t>
  </si>
  <si>
    <t>CABOT PLASTICS LTD</t>
  </si>
  <si>
    <t>ARBURG GmbH + Co KG.</t>
  </si>
  <si>
    <t>BRAUNFORM CMBH</t>
  </si>
  <si>
    <t>גליל מערבי (1993) חברה להובלה בע"מ</t>
  </si>
  <si>
    <t>SHENYANG YUANDA COMMERCIAL &amp; INVESTMENT CO. LTD</t>
  </si>
  <si>
    <t>דגניה סילקון בע"מ</t>
  </si>
  <si>
    <t>ITOCHU -ארה"ב</t>
  </si>
  <si>
    <t>INEOS EUROPE LTD</t>
  </si>
  <si>
    <t>FROTUPIA FRUITS P.L.C</t>
  </si>
  <si>
    <t>פלסים תשתיות בע"מ $</t>
  </si>
  <si>
    <t>Other entities</t>
  </si>
  <si>
    <t>P&amp;L - Ukraine</t>
  </si>
  <si>
    <t>Section 14</t>
  </si>
  <si>
    <t>Section 14 advantages and disadvantages</t>
  </si>
  <si>
    <t>Employer</t>
  </si>
  <si>
    <t>Employee</t>
  </si>
  <si>
    <t>Advantages</t>
  </si>
  <si>
    <t>* The risk of low returns on accumulated deposits or salary increases is eliminated as it is shifted onto the employee</t>
  </si>
  <si>
    <t xml:space="preserve">* The employee receives severance pay even in the case of voluntary termination </t>
  </si>
  <si>
    <t>Disadvantages</t>
  </si>
  <si>
    <t>* The employee receives severance pay even in the case of voluntary termination</t>
  </si>
  <si>
    <t>* The accumulated fund (and future payout) is gradually based on past monthly salaries rather than on the most current salary
* The employee is subject to the risk associated with low return on funds</t>
  </si>
  <si>
    <t>Severance pay - No section 14*</t>
  </si>
  <si>
    <t>End of year</t>
  </si>
  <si>
    <t>2</t>
  </si>
  <si>
    <t>3</t>
  </si>
  <si>
    <t>4</t>
  </si>
  <si>
    <t>Most recent monthly salary</t>
  </si>
  <si>
    <t>Required severance pay at involuntary termination</t>
  </si>
  <si>
    <t>Total outflow in case of involuntary termination</t>
  </si>
  <si>
    <t>* Assuming that the company did not made any deposits during the year.</t>
  </si>
  <si>
    <t>Yearly deposits</t>
  </si>
  <si>
    <t>* Assuming that the company made monthly deposits during the year.</t>
  </si>
  <si>
    <t>Accumulated deposits</t>
  </si>
  <si>
    <t>Severance pay - Partially section (72%:28%)</t>
  </si>
  <si>
    <t>Severance pay - Partially section (85%:15%)</t>
  </si>
  <si>
    <t xml:space="preserve">Cash Proof - Summary </t>
  </si>
  <si>
    <t>Cash proof - Summary</t>
  </si>
  <si>
    <t>LTM Jun-21</t>
  </si>
  <si>
    <t>Cash in</t>
  </si>
  <si>
    <t>Change in Trade Receivable</t>
  </si>
  <si>
    <t>Change in Deferred Revenues</t>
  </si>
  <si>
    <t>Change in Advance from customers</t>
  </si>
  <si>
    <t>Change in Other short-term Liabilities</t>
  </si>
  <si>
    <t>Round B fundraising</t>
  </si>
  <si>
    <t>Venture Loan</t>
  </si>
  <si>
    <t>Total expected cash receipts</t>
  </si>
  <si>
    <t>Cash receipts per bank</t>
  </si>
  <si>
    <t>Deposits (credits)</t>
  </si>
  <si>
    <t>Monthly bank deposits</t>
  </si>
  <si>
    <t>Unreconciled interbank transfers</t>
  </si>
  <si>
    <t>Deposits in transit - prior month</t>
  </si>
  <si>
    <t>Deposits in transit</t>
  </si>
  <si>
    <t>Cash receipts, adjusted</t>
  </si>
  <si>
    <t>Variance</t>
  </si>
  <si>
    <t>% variance</t>
  </si>
  <si>
    <t>Cash out</t>
  </si>
  <si>
    <t>BS changes</t>
  </si>
  <si>
    <t>Change in Other current assets</t>
  </si>
  <si>
    <t>Change in Prepaid expenses</t>
  </si>
  <si>
    <t>Change in Short-term Deferred commission</t>
  </si>
  <si>
    <t>Change in Long term rent deposits</t>
  </si>
  <si>
    <t>Change in Long-term Deferred commission</t>
  </si>
  <si>
    <t>Change in Employee Loan Receivable</t>
  </si>
  <si>
    <t>Change in Trade payables</t>
  </si>
  <si>
    <t>Change in Employees and payroll accruals</t>
  </si>
  <si>
    <t>Change in Accrued expenses and other payables</t>
  </si>
  <si>
    <t>Share based compensation expenses</t>
  </si>
  <si>
    <t>Issuance Cost</t>
  </si>
  <si>
    <t>BS changes - total</t>
  </si>
  <si>
    <t>Total expected cash disbursements</t>
  </si>
  <si>
    <t>Cash outflows per bank</t>
  </si>
  <si>
    <t>Disbursements (debits)</t>
  </si>
  <si>
    <t>Cash out per bank, adjusted</t>
  </si>
  <si>
    <t>Net variance</t>
  </si>
  <si>
    <t>Source: Information provided by Management and bank statements</t>
  </si>
  <si>
    <t>Cash and cash equivalent reconcilation, LTM Jun-21</t>
  </si>
  <si>
    <t>Cash and cash equivalent, BS</t>
  </si>
  <si>
    <t>Cash and cash equivalent</t>
  </si>
  <si>
    <t>Funds in Transition</t>
  </si>
  <si>
    <t>Cash and cash equivalent in bank account, BS</t>
  </si>
  <si>
    <t>Cash and cash equivalent, bank statements</t>
  </si>
  <si>
    <t>Open balance</t>
  </si>
  <si>
    <t>Debit</t>
  </si>
  <si>
    <t>Credit</t>
  </si>
  <si>
    <t>Closing Balance</t>
  </si>
  <si>
    <t>Unexplained Gap</t>
  </si>
  <si>
    <t>Adj. Closing balance</t>
  </si>
  <si>
    <t>Difference</t>
  </si>
  <si>
    <t>% Difference</t>
  </si>
  <si>
    <t>Source: Unaudited monthly FS for LTM21 and bank statements</t>
  </si>
  <si>
    <t>Raw data</t>
  </si>
  <si>
    <t>Hebew name</t>
  </si>
  <si>
    <t>Translation to English</t>
  </si>
  <si>
    <t>אביזרי  FE</t>
  </si>
  <si>
    <t>אביזרי אס.פי.</t>
  </si>
  <si>
    <t>אביזרי לחיצה</t>
  </si>
  <si>
    <t>אביזרי מים</t>
  </si>
  <si>
    <t>אריזה</t>
  </si>
  <si>
    <t>אריזה כללית</t>
  </si>
  <si>
    <t>חבלים</t>
  </si>
  <si>
    <t>חלקים לבנית מכו'</t>
  </si>
  <si>
    <t>טפ' סופר קומפקט</t>
  </si>
  <si>
    <t>טפטוף קומפקט</t>
  </si>
  <si>
    <t>טפטפות אולטרה</t>
  </si>
  <si>
    <t>טפטפת אסיף</t>
  </si>
  <si>
    <t>טפטפת ורד</t>
  </si>
  <si>
    <t>טפטפת ורדית</t>
  </si>
  <si>
    <t>טפטפת לין</t>
  </si>
  <si>
    <t>טפטפת לין S</t>
  </si>
  <si>
    <t>טפטפת מיני לין</t>
  </si>
  <si>
    <t>טפטפת מיקרולין</t>
  </si>
  <si>
    <t>טפטפת עדי</t>
  </si>
  <si>
    <t>טפטפת עידית פלסאל</t>
  </si>
  <si>
    <t>טפטפת ענבר</t>
  </si>
  <si>
    <t>מכשירי לחיצה</t>
  </si>
  <si>
    <t>עבודה</t>
  </si>
  <si>
    <t>פריטי אחזקה</t>
  </si>
  <si>
    <t>צ.סלילפלס</t>
  </si>
  <si>
    <t>צינור סילקור</t>
  </si>
  <si>
    <t>צנרת PS  מבודדת</t>
  </si>
  <si>
    <t>צנרת אס.פי.</t>
  </si>
  <si>
    <t>צנרת גז</t>
  </si>
  <si>
    <t>צנרת פקס</t>
  </si>
  <si>
    <t>Customer name</t>
  </si>
  <si>
    <t>Customer code</t>
  </si>
  <si>
    <t>KERCHANSHE TRADING PLC</t>
  </si>
  <si>
    <t>אן-דריפ בע"מ</t>
  </si>
  <si>
    <t>SANICA ISI SANAYI A.S</t>
  </si>
  <si>
    <t>ש.אל ציוד טכני בע"מ</t>
  </si>
  <si>
    <t>GHQ-JORDAN ARM  FORCES/ARAB ARMY</t>
  </si>
  <si>
    <t>ANUA INTERNATIONAL LLC</t>
  </si>
  <si>
    <t>IRRITEC USA</t>
  </si>
  <si>
    <t>AGRIPLAS</t>
  </si>
  <si>
    <t>ח.מ.אבו שולדום</t>
  </si>
  <si>
    <t>KALEYA SMALLHOLDERS COMPANY LIMITED</t>
  </si>
  <si>
    <t>ZRB GROUP MANAGEMENT &amp; EVELOPMENT LTD</t>
  </si>
  <si>
    <t>EXTRULINE SYSTEMS S.L.</t>
  </si>
  <si>
    <t>המשביר לחקלאי בע"מ</t>
  </si>
  <si>
    <t>יובלים ש.ד.י. בע"מ</t>
  </si>
  <si>
    <t>פהד עלי חוסין ( 2003 ) בע"מ</t>
  </si>
  <si>
    <t>ש.אל צפון בע"מ</t>
  </si>
  <si>
    <t>AGRIVENTURE</t>
  </si>
  <si>
    <t>MAURICIO CEPEDA</t>
  </si>
  <si>
    <t>נען-דן ג'יין השקיה בע"מ</t>
  </si>
  <si>
    <t>AGRICOLPLAST S.R.L.</t>
  </si>
  <si>
    <t>customer 22</t>
  </si>
  <si>
    <t>המשביר לחקלאי מרלו"ג מגדל העמק</t>
  </si>
  <si>
    <t>הגרעין מרלו"ג-יבנה</t>
  </si>
  <si>
    <t>עמיר שיווק והשקעות בחקלאות-כפר סבא</t>
  </si>
  <si>
    <t>מנדלסון תשתיות ותעשיות בע"מ דרום ב"ש</t>
  </si>
  <si>
    <t>מנדלסון תשתיות ותעשיות בע"מ סניף צריפין</t>
  </si>
  <si>
    <t>מנדלסון תשתיות ותעשיות בע"מ סניף צפון ק.אתא</t>
  </si>
  <si>
    <t>מנדלסון תשתיות ותעשיות בע"מ סניף מרלו"ג</t>
  </si>
  <si>
    <t>הגרעין סניף אור יהודה</t>
  </si>
  <si>
    <t>המשביר לחקלאי בית עוזיאל</t>
  </si>
  <si>
    <t>המשביר לחקלאי בית שאן</t>
  </si>
  <si>
    <t>המשביר לחקלאי בנימינה</t>
  </si>
  <si>
    <t>מנדלסון תשתיות ותעשיות בע"מ סניף אור עקיבא</t>
  </si>
  <si>
    <t>המשביר לחקלאי גרנות</t>
  </si>
  <si>
    <t>הגרעין סניף גבעת חן</t>
  </si>
  <si>
    <t>עמיר שיווק והשקעות בחקלאות-עמק חפר</t>
  </si>
  <si>
    <t>הגרעין סניף רחובות (ביל"ו)</t>
  </si>
  <si>
    <t>הגרעין סניף באר שבע</t>
  </si>
  <si>
    <t>הגרעין סניף חיפה</t>
  </si>
  <si>
    <t>הגרעין סניף עפולה</t>
  </si>
  <si>
    <t>הגרעין סניף ראש העין</t>
  </si>
  <si>
    <t>מנדלסון תשתיות ותעשיות בע"מ סניף רמת השרון</t>
  </si>
  <si>
    <t>המשביר לחקלאי צ.ח.ר</t>
  </si>
  <si>
    <t>המשביר לחקלאי קרית שמונה</t>
  </si>
  <si>
    <t>הגרעין סניף ירושלים</t>
  </si>
  <si>
    <t>עמיר שיווק והשקעות בחקלאות-פדיה</t>
  </si>
  <si>
    <t>המשביר לחקלאי עמק יזרעאל</t>
  </si>
  <si>
    <t>מנדלסון תשתיות ותעשיות בע"מ סניף עפולה</t>
  </si>
  <si>
    <t>המשביר לחקלאי כפר אחים</t>
  </si>
  <si>
    <t>המשביר לחקלאי עמק הירדן</t>
  </si>
  <si>
    <t>הגרעין סניף עין ורד</t>
  </si>
  <si>
    <t>הגרעין סניף פרדס-חנה</t>
  </si>
  <si>
    <t>המשביר לחקלאי גליל-מערבי</t>
  </si>
  <si>
    <t>מנדלסון תשתיות ותעשיות בע"מ סניף ירושלים</t>
  </si>
  <si>
    <t>הגרעין סניף קרית שמונה</t>
  </si>
  <si>
    <t>הגרעין סניף רמת השרון</t>
  </si>
  <si>
    <t>הגרעין סניף תל אביב</t>
  </si>
  <si>
    <t>הגרעין סניף נתיבות</t>
  </si>
  <si>
    <t>הגרעין סניף גן חיים</t>
  </si>
  <si>
    <t>הגרעין סניף פצאל</t>
  </si>
  <si>
    <t>הגרעין סניף אשקלון</t>
  </si>
  <si>
    <t>המשביר לחקלאי אבני איתן</t>
  </si>
  <si>
    <t>הגרעין סניף קדרון</t>
  </si>
  <si>
    <t>עמיר שיווק והשקעות בחקלאות-נתיבות</t>
  </si>
  <si>
    <t>הגרעין סניף מודיעין שילת</t>
  </si>
  <si>
    <t>עמיר שיווק והשקעות בחקלאות-סניף תומר</t>
  </si>
  <si>
    <t>עמיר שיווק והשקעות בחקלאות-טבריה</t>
  </si>
  <si>
    <t>הגרעין סניף אשדוד</t>
  </si>
  <si>
    <t>הגרעין סניף ראשל"צ מערב</t>
  </si>
  <si>
    <t>הגרעין סניף כפר יהושע</t>
  </si>
  <si>
    <t>מנדלסון תשתיות ותעשיות בע"מ סניף ראשון לציון</t>
  </si>
  <si>
    <t>עמיר שיווק והשקעות בחקלאות-סניף כנות</t>
  </si>
  <si>
    <t>הגרעין סניף בני עטרות</t>
  </si>
  <si>
    <t>הגרעין סניף חצבה</t>
  </si>
  <si>
    <t>הגרעין סניף כפר אז"ר</t>
  </si>
  <si>
    <t>הגרעין סניף חדרה</t>
  </si>
  <si>
    <t>הגרעין סניף בית יצחק</t>
  </si>
  <si>
    <t>הגרעין סניף ראשל"צ מזרח</t>
  </si>
  <si>
    <t>עמיר שיווק והשקעות בחקלאות-גליל מערבי</t>
  </si>
  <si>
    <t>הגרעין סניף כפר הס</t>
  </si>
  <si>
    <t>עמיר שיווק והשקעות בחקלאות-קרית שמונה</t>
  </si>
  <si>
    <t>המשביר לחקלאי יסוד המעלה</t>
  </si>
  <si>
    <t>הגרעין סניף לכיש</t>
  </si>
  <si>
    <t>המשביר לחקלאי עמיעוז</t>
  </si>
  <si>
    <t>הגרעין סניף מבטחים</t>
  </si>
  <si>
    <t>עמיר שיווק והשקעות בחקלאות-בנימינה</t>
  </si>
  <si>
    <t>עמיר שיווק והשקעות בחקלאות-חרות</t>
  </si>
  <si>
    <t>הגרעין סניף שקף</t>
  </si>
  <si>
    <t>עמיר שיווק והשקעות בחקלאות-סניף יבניאל</t>
  </si>
  <si>
    <t>המשביר לחקלאי מבועים</t>
  </si>
  <si>
    <t>המשביר לחקלאי תומר</t>
  </si>
  <si>
    <t>עמיר שיווק והשקעות בחקלאות-סניף עשרת</t>
  </si>
  <si>
    <t>הגרעין סניף מפעל הרכבות</t>
  </si>
  <si>
    <t>עמיר שיווק והשקעות בחקלאות-קרית גת</t>
  </si>
  <si>
    <t>עמיר שיווק והשקעות בחקלאות -עמיר בעיר -ראשל"צ</t>
  </si>
  <si>
    <t>עמיר שיווק והשקעות בחקלאות-עין הבשור</t>
  </si>
  <si>
    <t>ING FINANSAL KIRALAMA A.S.</t>
  </si>
  <si>
    <t>PALAPLAST S.A</t>
  </si>
  <si>
    <t>TURKISTAN FRUIT</t>
  </si>
  <si>
    <t>אס פי מצרפלס שיווק בע"מ (טכנולוגיות בע"מ)</t>
  </si>
  <si>
    <t>אס פי מצרפלס שיווק בע"מ (סבח) לא פעיל</t>
  </si>
  <si>
    <t>הגרעין סניף אילת</t>
  </si>
  <si>
    <t>הגרעין סניף שתילי הר אבו גוש</t>
  </si>
  <si>
    <t>המשביר לחקלאי עין תמר</t>
  </si>
  <si>
    <t>המשביר לחקלאי פארן</t>
  </si>
  <si>
    <t>המשביר לחקלאי פקע רחובות</t>
  </si>
  <si>
    <t>המשביר לחקלאי צופר</t>
  </si>
  <si>
    <t>המשביר לחקלאי ראש פינה</t>
  </si>
  <si>
    <t>Customer 1121</t>
  </si>
  <si>
    <t>Customer 1122</t>
  </si>
  <si>
    <t>Customer 1123</t>
  </si>
  <si>
    <t>Customer 1124</t>
  </si>
  <si>
    <t>Customer 1125</t>
  </si>
  <si>
    <t>Customer 1126</t>
  </si>
  <si>
    <t>Customer 1127</t>
  </si>
  <si>
    <t>Customer 1128</t>
  </si>
  <si>
    <t>Customer 1129</t>
  </si>
  <si>
    <t>Customer 1130</t>
  </si>
  <si>
    <t>Customer 1131</t>
  </si>
  <si>
    <t>עמיר שיווק והשקעות בחקלאות-יסוד המעלה</t>
  </si>
  <si>
    <t>Customer 1132</t>
  </si>
  <si>
    <t>עמיר שיווק והשקעות בחקלאות-עפולה</t>
  </si>
  <si>
    <t>Customer 1133</t>
  </si>
  <si>
    <t>עמיר שיווק והשקעות בחקלאות -כפר תבור</t>
  </si>
  <si>
    <t>Customer 1134</t>
  </si>
  <si>
    <t>עמיר שיווק והשקעות בחקלאות בע"מ (מרכז)</t>
  </si>
  <si>
    <t>Customer 1135</t>
  </si>
  <si>
    <t>Customer 1136</t>
  </si>
  <si>
    <t>Customer 1137</t>
  </si>
  <si>
    <t>Customer 1138</t>
  </si>
  <si>
    <t>Customer 1139</t>
  </si>
  <si>
    <t>Customer 1140</t>
  </si>
  <si>
    <t>Customer 1141</t>
  </si>
  <si>
    <t>Customer 1142</t>
  </si>
  <si>
    <t>Customer 1143</t>
  </si>
  <si>
    <t>Customer 1144</t>
  </si>
  <si>
    <t>Customer 1145</t>
  </si>
  <si>
    <t>Customer 1146</t>
  </si>
  <si>
    <t>Customer 1147</t>
  </si>
  <si>
    <t>Customer 1148</t>
  </si>
  <si>
    <t>Customer 1149</t>
  </si>
  <si>
    <t>Customer 1150</t>
  </si>
  <si>
    <t>Customer 1151</t>
  </si>
  <si>
    <t>Customer 1152</t>
  </si>
  <si>
    <t>Customer 1153</t>
  </si>
  <si>
    <t>Customer 1154</t>
  </si>
  <si>
    <t>Customer 1155</t>
  </si>
  <si>
    <t>Customer 1156</t>
  </si>
  <si>
    <t>Customer 1157</t>
  </si>
  <si>
    <t>Customer 1158</t>
  </si>
  <si>
    <t>Customer 1159</t>
  </si>
  <si>
    <t>Customer 1160</t>
  </si>
  <si>
    <t>Customer 1161</t>
  </si>
  <si>
    <t>Customer 1162</t>
  </si>
  <si>
    <t>Customer 1163</t>
  </si>
  <si>
    <t>Customer 1164</t>
  </si>
  <si>
    <t>Customer 1165</t>
  </si>
  <si>
    <t>Customer 1166</t>
  </si>
  <si>
    <t>Customer 1167</t>
  </si>
  <si>
    <t>Customer 1168</t>
  </si>
  <si>
    <t>Customer 1169</t>
  </si>
  <si>
    <t>Customer 1170</t>
  </si>
  <si>
    <t>Customer 1171</t>
  </si>
  <si>
    <t>Customer 1172</t>
  </si>
  <si>
    <t>Customer 1173</t>
  </si>
  <si>
    <t>Customer 1174</t>
  </si>
  <si>
    <t>Customer 1175</t>
  </si>
  <si>
    <t>Customer 1176</t>
  </si>
  <si>
    <t>Customer 1177</t>
  </si>
  <si>
    <t>Customer 1178</t>
  </si>
  <si>
    <t>Customer 1179</t>
  </si>
  <si>
    <t>Customer 1180</t>
  </si>
  <si>
    <t>Customer 1181</t>
  </si>
  <si>
    <t>Customer 1182</t>
  </si>
  <si>
    <t>Customer 1183</t>
  </si>
  <si>
    <t>Customer 1184</t>
  </si>
  <si>
    <t>Customer 1185</t>
  </si>
  <si>
    <t>Customer 1186</t>
  </si>
  <si>
    <t>Customer 1187</t>
  </si>
  <si>
    <t>Customer 1188</t>
  </si>
  <si>
    <t>Customer 1189</t>
  </si>
  <si>
    <t>Customer 1190</t>
  </si>
  <si>
    <t>Customer 1191</t>
  </si>
  <si>
    <t>Customer 1192</t>
  </si>
  <si>
    <t>Customer 1193</t>
  </si>
  <si>
    <t>Customer 1194</t>
  </si>
  <si>
    <t>Customer 1195</t>
  </si>
  <si>
    <t>Customer 1196</t>
  </si>
  <si>
    <t>Customer 1197</t>
  </si>
  <si>
    <t>Customer 1198</t>
  </si>
  <si>
    <t>Customer 1199</t>
  </si>
  <si>
    <t>Customer 1200</t>
  </si>
  <si>
    <t>Customer 1201</t>
  </si>
  <si>
    <t>Customer 1202</t>
  </si>
  <si>
    <t>Customer 1203</t>
  </si>
  <si>
    <t>Customer 1204</t>
  </si>
  <si>
    <t>Customer 1205</t>
  </si>
  <si>
    <t>KPMG Code number</t>
  </si>
  <si>
    <t>LLC IRRIGATOR KAZAKHSTAN</t>
  </si>
  <si>
    <t>METZERPLAS EU S.R.L - $</t>
  </si>
  <si>
    <t>. METZERPLAS AUSTRALIA PTY LTD</t>
  </si>
  <si>
    <t>Customer 1206</t>
  </si>
  <si>
    <t>Customer 1207</t>
  </si>
  <si>
    <t>Customer 1208</t>
  </si>
  <si>
    <t>Customer 1209</t>
  </si>
  <si>
    <t>Customer 1210</t>
  </si>
  <si>
    <t>Customer 1211</t>
  </si>
  <si>
    <t>Customer 1212</t>
  </si>
  <si>
    <t>Customer 1213</t>
  </si>
  <si>
    <t>Customer 1214</t>
  </si>
  <si>
    <t>Customer 1215</t>
  </si>
  <si>
    <t>IRRIGATOR UKRAINE LLC</t>
  </si>
  <si>
    <t>SKIPPER-METZER INDIA LLP</t>
  </si>
  <si>
    <t>METZERPLAS MEXICO SAPI DE CV</t>
  </si>
  <si>
    <t>A.T.C. SUPPLY (1993) CO., LTD. (HEAD OFFICE)</t>
  </si>
  <si>
    <t>METZERPLAS EU S.R.L</t>
  </si>
  <si>
    <t>METZERPLAS IRRIGACION S.A.</t>
  </si>
  <si>
    <t>METZER PERU S.A.C.</t>
  </si>
  <si>
    <t>סכום כולל</t>
  </si>
  <si>
    <t>Customer 1216</t>
  </si>
  <si>
    <t>סה"כ</t>
  </si>
  <si>
    <t>&gt; 90</t>
  </si>
  <si>
    <t>61 - 90</t>
  </si>
  <si>
    <t>31 - 60</t>
  </si>
  <si>
    <t>1 - 30</t>
  </si>
  <si>
    <t>חוב עתידי</t>
  </si>
  <si>
    <t xml:space="preserve">חוב </t>
  </si>
  <si>
    <t>טלפון נייד</t>
  </si>
  <si>
    <t>טלפון</t>
  </si>
  <si>
    <t>איש קשר</t>
  </si>
  <si>
    <t>תאור חשבון</t>
  </si>
  <si>
    <t>חשבון</t>
  </si>
  <si>
    <t>ח"ש :עבטמ</t>
  </si>
  <si>
    <t>03-9016060</t>
  </si>
  <si>
    <t>א.א.פוליטיב בע"מ (1999)</t>
  </si>
  <si>
    <t>906861281 אבו הדבה עטא</t>
  </si>
  <si>
    <t>04-6584191</t>
  </si>
  <si>
    <t>אבו עוביד להובלות ומסחר בע"מ</t>
  </si>
  <si>
    <t>אברהים שייך אברהים</t>
  </si>
  <si>
    <t>04-6349511</t>
  </si>
  <si>
    <t>054-7302325</t>
  </si>
  <si>
    <t>סמנטוב(
אלון פלסטיק-חדש ) עמרם</t>
  </si>
  <si>
    <t>052-3517374</t>
  </si>
  <si>
    <t>אלקלעי הנדסה</t>
  </si>
  <si>
    <t>04-6352933</t>
  </si>
  <si>
    <t>04-6081929</t>
  </si>
  <si>
    <t>במביפלסט בע"ם</t>
  </si>
  <si>
    <t>04-6677432</t>
  </si>
  <si>
    <t>גולן מוצרי פלסטיק בע"מ</t>
  </si>
  <si>
    <t>054-8031079</t>
  </si>
  <si>
    <t>דפולוג בע"מ</t>
  </si>
  <si>
    <t>04-9960390</t>
  </si>
  <si>
    <t>04-8518290</t>
  </si>
  <si>
    <t>חברת נמל חיפה בע"מ</t>
  </si>
  <si>
    <t>04-6065384</t>
  </si>
  <si>
    <t>טרפלקס תעשיות בע"מ</t>
  </si>
  <si>
    <t>בע"מ
כפרית תעשיות ) 3991 (</t>
  </si>
  <si>
    <t>068761303 מורסי אבו גוש</t>
  </si>
  <si>
    <t>03-6465191</t>
  </si>
  <si>
    <t>מכון התקנים הישראלי</t>
  </si>
  <si>
    <t>04-6281671</t>
  </si>
  <si>
    <t>מרכז המשטח סמי</t>
  </si>
  <si>
    <t>04-8722547</t>
  </si>
  <si>
    <t>מתכות פינקלשטיין בע"מ</t>
  </si>
  <si>
    <t>נוה שני</t>
  </si>
  <si>
    <t>03-5594441</t>
  </si>
  <si>
    <t>עלאא מווסי 779250513</t>
  </si>
  <si>
    <t>04-499555</t>
  </si>
  <si>
    <t>פולירם תעשיות פלסטיק בע"מ</t>
  </si>
  <si>
    <t>פלסטוקיט איכות בע"מ</t>
  </si>
  <si>
    <t>04-6275505</t>
  </si>
  <si>
    <t>ריטל מערכות מארזים בע"מ</t>
  </si>
  <si>
    <t>08-6605050</t>
  </si>
  <si>
    <t>03-9233076</t>
  </si>
  <si>
    <t>09-8984684</t>
  </si>
  <si>
    <t>04-6299999</t>
  </si>
  <si>
    <t>יעקב בע"מ
תעשיות בית-אל זכרון</t>
  </si>
  <si>
    <t>03-9364713</t>
  </si>
  <si>
    <t>תעשיות בצאלאל ירושלמי בע"מ</t>
  </si>
  <si>
    <t>סה"כ למטבע ש"ח</t>
  </si>
  <si>
    <t>מטבע: $</t>
  </si>
  <si>
    <t>052-8563801</t>
  </si>
  <si>
    <t>ND Project )2009(</t>
  </si>
  <si>
    <t>66-29317700</t>
  </si>
  <si>
    <r>
      <rPr>
        <b/>
        <sz val="7"/>
        <rFont val="Arial"/>
        <family val="2"/>
      </rPr>
      <t>A.T.C. SUPPLY )1993( CO., LTD. )HEAD
OFFICE(</t>
    </r>
  </si>
  <si>
    <t>56-722512703</t>
  </si>
  <si>
    <t>502-66361111</t>
  </si>
  <si>
    <t>DURMAN ESQUIVEL GUATEMALA S.A.</t>
  </si>
  <si>
    <t>54-261-4528085</t>
  </si>
  <si>
    <t>809-412-4532</t>
  </si>
  <si>
    <t>RAAS S.A.</t>
  </si>
  <si>
    <r>
      <rPr>
        <b/>
        <sz val="7"/>
        <rFont val="Arial"/>
        <family val="2"/>
      </rPr>
      <t>0086-28-3828-
1088</t>
    </r>
  </si>
  <si>
    <t>886-8-889-8880</t>
  </si>
  <si>
    <t>1-8008283388</t>
  </si>
  <si>
    <t>886-4-7716709</t>
  </si>
  <si>
    <t>591-33417036</t>
  </si>
  <si>
    <r>
      <rPr>
        <b/>
        <sz val="7"/>
        <rFont val="Arial"/>
        <family val="2"/>
      </rPr>
      <t>IRRIGACION SCBOL
LTD.</t>
    </r>
  </si>
  <si>
    <t>04-6231523</t>
  </si>
  <si>
    <t>0591-4-4220665</t>
  </si>
  <si>
    <t>571-8200200</t>
  </si>
  <si>
    <r>
      <rPr>
        <b/>
        <sz val="7"/>
        <rFont val="Arial"/>
        <family val="2"/>
      </rPr>
      <t>DURMAN COLOMBIA
S.A.S.</t>
    </r>
  </si>
  <si>
    <t>54-221-481 0393</t>
  </si>
  <si>
    <r>
      <rPr>
        <b/>
        <sz val="7"/>
        <rFont val="Arial"/>
        <family val="2"/>
      </rPr>
      <t>NUTRICION ASESORAMIENTO Y
RIEGO S.A.S.</t>
    </r>
  </si>
  <si>
    <t>598-43455068</t>
  </si>
  <si>
    <t>51-1501-0000</t>
  </si>
  <si>
    <t>DROKASA PERU S.A</t>
  </si>
  <si>
    <t>593-022415649</t>
  </si>
  <si>
    <t>DRTS-TURKA</t>
  </si>
  <si>
    <t>+)559(-558-8422</t>
  </si>
  <si>
    <t>+996-556-799-782</t>
  </si>
  <si>
    <t>BEREKE- AGRARNAYA INJENERIYA</t>
  </si>
  <si>
    <t>+5101774-9402</t>
  </si>
  <si>
    <r>
      <rPr>
        <b/>
        <sz val="7"/>
        <rFont val="Arial"/>
        <family val="2"/>
      </rPr>
      <t>MASTER CONTROL
PERU SAC</t>
    </r>
  </si>
  <si>
    <t>Tarasenko Stas</t>
  </si>
  <si>
    <r>
      <rPr>
        <b/>
        <sz val="7"/>
        <rFont val="Arial"/>
        <family val="2"/>
      </rPr>
      <t>IRRIGATOR UKRAINE
LLC</t>
    </r>
  </si>
  <si>
    <r>
      <rPr>
        <b/>
        <sz val="7"/>
        <rFont val="Arial"/>
        <family val="2"/>
      </rPr>
      <t>30-03-310-
99412/811</t>
    </r>
  </si>
  <si>
    <t>AZROSE LLC</t>
  </si>
  <si>
    <t>038-0952899153</t>
  </si>
  <si>
    <t>+251 91 151 4608</t>
  </si>
  <si>
    <r>
      <rPr>
        <b/>
        <sz val="7"/>
        <rFont val="Arial"/>
        <family val="2"/>
      </rPr>
      <t>+994 12 465 10
10</t>
    </r>
  </si>
  <si>
    <r>
      <rPr>
        <b/>
        <sz val="7"/>
        <rFont val="Arial"/>
        <family val="2"/>
      </rPr>
      <t>POLYSIL IRRIGATION SYSTEMS PRIVATE
LIMITED</t>
    </r>
  </si>
  <si>
    <t>+44 1788 823811</t>
  </si>
  <si>
    <r>
      <rPr>
        <b/>
        <sz val="7"/>
        <rFont val="Arial"/>
        <family val="2"/>
      </rPr>
      <t>ACCESS IRRIGATION
LIMITED</t>
    </r>
  </si>
  <si>
    <t>91-9727703950</t>
  </si>
  <si>
    <t>+260-96-6778546</t>
  </si>
  <si>
    <t>0995-99266964</t>
  </si>
  <si>
    <t>04-6221350</t>
  </si>
  <si>
    <r>
      <rPr>
        <b/>
        <sz val="7"/>
        <rFont val="Arial"/>
        <family val="2"/>
      </rPr>
      <t>OMNI AGRICULTURE
LTD</t>
    </r>
  </si>
  <si>
    <t>+254-722473312</t>
  </si>
  <si>
    <r>
      <rPr>
        <b/>
        <sz val="7"/>
        <rFont val="Arial"/>
        <family val="2"/>
      </rPr>
      <t>AGRO IRRIGATION AND PUMP SERVICES
LTD</t>
    </r>
  </si>
  <si>
    <t>234-95236628</t>
  </si>
  <si>
    <t>AFRI FRUITS LTD</t>
  </si>
  <si>
    <t>04-6308830</t>
  </si>
  <si>
    <t>BNOP Agricultu Services LTD</t>
  </si>
  <si>
    <t>090-2323751569</t>
  </si>
  <si>
    <r>
      <rPr>
        <b/>
        <sz val="7"/>
        <rFont val="Arial"/>
        <family val="2"/>
      </rPr>
      <t>GEOFLOW TOPRAK ALTI DAMIA SULAMA
SANAYI</t>
    </r>
  </si>
  <si>
    <t>LEAD TECH INTERNATIONAL</t>
  </si>
  <si>
    <r>
      <rPr>
        <b/>
        <sz val="7"/>
        <rFont val="Arial"/>
        <family val="2"/>
      </rPr>
      <t>+998)78(210-03-
78</t>
    </r>
  </si>
  <si>
    <r>
      <rPr>
        <b/>
        <sz val="7"/>
        <rFont val="Arial"/>
        <family val="2"/>
      </rPr>
      <t>SAMARQAND QULUPNAY IMPEX
FARM</t>
    </r>
  </si>
  <si>
    <t>+7 771 779 11 77</t>
  </si>
  <si>
    <t>+86 13604212460</t>
  </si>
  <si>
    <r>
      <rPr>
        <b/>
        <sz val="7"/>
        <rFont val="Arial"/>
        <family val="2"/>
      </rPr>
      <t>SHENYANG YU ANDA
METZERPLAS IRRIGATION</t>
    </r>
  </si>
  <si>
    <t>+25321355868/69</t>
  </si>
  <si>
    <r>
      <rPr>
        <b/>
        <sz val="7"/>
        <rFont val="Arial"/>
        <family val="2"/>
      </rPr>
      <t>RIVULIS SULAMA
SISTEMLERI SANAYI VE TICARET ANON</t>
    </r>
  </si>
  <si>
    <r>
      <rPr>
        <b/>
        <sz val="7"/>
        <rFont val="Arial"/>
        <family val="2"/>
      </rPr>
      <t>METZERPLAS
םילעב תואולה-MEXICO</t>
    </r>
  </si>
  <si>
    <r>
      <rPr>
        <b/>
        <sz val="7"/>
        <rFont val="Arial"/>
        <family val="2"/>
      </rPr>
      <t>AGRO BUSINESS
DOO</t>
    </r>
  </si>
  <si>
    <t>Kumar Surendra</t>
  </si>
  <si>
    <r>
      <rPr>
        <b/>
        <sz val="7"/>
        <rFont val="Arial"/>
        <family val="2"/>
      </rPr>
      <t>SKIPPER-METZER
INDIA LLP</t>
    </r>
  </si>
  <si>
    <t>27 72 728 3315</t>
  </si>
  <si>
    <t>571-7500254</t>
  </si>
  <si>
    <t>KAMUR AUTOMATIZACION Y CONTROL SAS</t>
  </si>
  <si>
    <t>+571-6652415</t>
  </si>
  <si>
    <r>
      <rPr>
        <b/>
        <sz val="7"/>
        <rFont val="Arial"/>
        <family val="2"/>
      </rPr>
      <t>ETAGRO Y CIA S EN
CS</t>
    </r>
  </si>
  <si>
    <t>01-7607445240</t>
  </si>
  <si>
    <t>1-5595629888</t>
  </si>
  <si>
    <r>
      <rPr>
        <b/>
        <sz val="7"/>
        <rFont val="Arial"/>
        <family val="2"/>
      </rPr>
      <t>NATIONAL DIVERSFIELDS
SALES</t>
    </r>
  </si>
  <si>
    <t>0962-64129146</t>
  </si>
  <si>
    <t>JABALY INDUSTRIAL ESTABLISHMENT</t>
  </si>
  <si>
    <t>52-477-645-5012</t>
  </si>
  <si>
    <t>OCZARRAC JOSE LUIS</t>
  </si>
  <si>
    <t>GHQ-JORDAN ARM FORCES/ARAB ARMY</t>
  </si>
  <si>
    <r>
      <rPr>
        <b/>
        <sz val="7"/>
        <rFont val="Arial"/>
        <family val="2"/>
      </rPr>
      <t>TORO PURCHASING
COMPANY</t>
    </r>
  </si>
  <si>
    <t>001 9517853338</t>
  </si>
  <si>
    <t>מ"עב ורפקי'גולורגא</t>
  </si>
  <si>
    <t>054-9702727</t>
  </si>
  <si>
    <t>050-6221343</t>
  </si>
  <si>
    <t>מתקדמות-$
אס פי תעשיות</t>
  </si>
  <si>
    <t>054-3353030</t>
  </si>
  <si>
    <t>03-9068181</t>
  </si>
  <si>
    <t>09-8781758</t>
  </si>
  <si>
    <t>ימית סינון וטיפול במים</t>
  </si>
  <si>
    <t>08-6715992</t>
  </si>
  <si>
    <t>04-6531591</t>
  </si>
  <si>
    <t>אגש"ח בע"מ
מד-גלית הידראוליקה</t>
  </si>
  <si>
    <t>052-8997381</t>
  </si>
  <si>
    <t>054-3308490</t>
  </si>
  <si>
    <t>09-7481115</t>
  </si>
  <si>
    <t>פייט אחזקות בע"מ</t>
  </si>
  <si>
    <t>סה"כ למטבע: $</t>
  </si>
  <si>
    <t>מטבע: EUR</t>
  </si>
  <si>
    <t>+7495-504-15-40</t>
  </si>
  <si>
    <r>
      <rPr>
        <b/>
        <sz val="7"/>
        <rFont val="Arial"/>
        <family val="2"/>
      </rPr>
      <t>OKU AUTOMATION
)LANCO (</t>
    </r>
  </si>
  <si>
    <t>ALI ATES HALAT SAN. VE TIC.</t>
  </si>
  <si>
    <t>030-6983681847</t>
  </si>
  <si>
    <r>
      <rPr>
        <b/>
        <sz val="7"/>
        <rFont val="Arial"/>
        <family val="2"/>
      </rPr>
      <t>F.ANGELAKOPOULOS
LTD.</t>
    </r>
  </si>
  <si>
    <t>)+39( 080/5010775</t>
  </si>
  <si>
    <t>+39-017240627</t>
  </si>
  <si>
    <r>
      <rPr>
        <b/>
        <sz val="7"/>
        <rFont val="Arial"/>
        <family val="2"/>
      </rPr>
      <t>AGRICOLPLAST
S.R.L.</t>
    </r>
  </si>
  <si>
    <t>34-968400827</t>
  </si>
  <si>
    <r>
      <rPr>
        <b/>
        <sz val="7"/>
        <rFont val="Arial"/>
        <family val="2"/>
      </rPr>
      <t>EXTRULINE SYSTEMS
S.L.</t>
    </r>
  </si>
  <si>
    <t>090-2163783620</t>
  </si>
  <si>
    <r>
      <rPr>
        <b/>
        <sz val="7"/>
        <rFont val="Arial"/>
        <family val="2"/>
      </rPr>
      <t>ARILI PLASTIK SAN.
A.S.</t>
    </r>
  </si>
  <si>
    <t>030-2310712561</t>
  </si>
  <si>
    <t>0-5007706</t>
  </si>
  <si>
    <t>AGRIPLAS )PTY( LTD</t>
  </si>
  <si>
    <t>044-2089308226</t>
  </si>
  <si>
    <t>0357-24816363</t>
  </si>
  <si>
    <t>039-828601003</t>
  </si>
  <si>
    <t>+40748 718 718</t>
  </si>
  <si>
    <r>
      <rPr>
        <b/>
        <sz val="7"/>
        <rFont val="Arial"/>
        <family val="2"/>
      </rPr>
      <t>METZERPLAS EU
S.R.L</t>
    </r>
  </si>
  <si>
    <t>21.771356192/1</t>
  </si>
  <si>
    <r>
      <rPr>
        <b/>
        <sz val="7"/>
        <rFont val="Arial"/>
        <family val="2"/>
      </rPr>
      <t>+39-0425
1680241</t>
    </r>
  </si>
  <si>
    <t>+39 0932 851977</t>
  </si>
  <si>
    <t>381-63-334965</t>
  </si>
  <si>
    <r>
      <rPr>
        <b/>
        <sz val="7"/>
        <rFont val="Arial"/>
        <family val="2"/>
      </rPr>
      <t>+90 530 774 47
46</t>
    </r>
  </si>
  <si>
    <t>AK FİNANSAL KİRALAMA A.Ş</t>
  </si>
  <si>
    <t>סה"כ למטבע: EUR</t>
  </si>
  <si>
    <t>AUD :מטבע</t>
  </si>
  <si>
    <t>AUD :סה"כ למטבע</t>
  </si>
  <si>
    <r>
      <rPr>
        <b/>
        <sz val="7"/>
        <rFont val="Arial"/>
        <family val="2"/>
      </rPr>
      <t>61 -
90</t>
    </r>
  </si>
  <si>
    <t>ידיתע בוח</t>
  </si>
  <si>
    <t>09-8611852</t>
  </si>
  <si>
    <t>קרקע בע"מ
L.S.G פתרונות בהנדסת</t>
  </si>
  <si>
    <t>04-6581658</t>
  </si>
  <si>
    <t>א.א. מי-שי לבנין בע"מ</t>
  </si>
  <si>
    <t>08-6524858</t>
  </si>
  <si>
    <t>) אבו שלדם אחמד(
א.א.פיתוח ותשתיות</t>
  </si>
  <si>
    <t>08-9181410</t>
  </si>
  <si>
    <t>בע"מ
א.ב. פרופילון שיווק</t>
  </si>
  <si>
    <t>04-6989464</t>
  </si>
  <si>
    <t>04-9842504</t>
  </si>
  <si>
    <t>בע"מ
א.י. שמחי לבית ולבניין</t>
  </si>
  <si>
    <t>09-8947365</t>
  </si>
  <si>
    <t>-לביאד יעקב
א.י.ל. לחקלאי ולבית ינוב</t>
  </si>
  <si>
    <t>054-7733944</t>
  </si>
  <si>
    <t>08-9105088</t>
  </si>
  <si>
    <t>052-4399434</t>
  </si>
  <si>
    <t>04-6720011</t>
  </si>
  <si>
    <t>חשמל בע"מ
א.ס לוי שיווק חומרי</t>
  </si>
  <si>
    <t>054-3916492</t>
  </si>
  <si>
    <t>וחקלאות
א.ס. שירותי הובלה</t>
  </si>
  <si>
    <t>03-9367272</t>
  </si>
  <si>
    <t>04-6531164</t>
  </si>
  <si>
    <t>בע"מ
א.פודי עבודות חשמל</t>
  </si>
  <si>
    <t>054-5423204</t>
  </si>
  <si>
    <t>תשתיות עפר בע"מ א.ק.ס שדרוג וביצוע</t>
  </si>
  <si>
    <t>04-6372684</t>
  </si>
  <si>
    <t>חשמל ותקשורת בע"מ א.ש. פלסט יצור צינורות</t>
  </si>
  <si>
    <t>052-5905761</t>
  </si>
  <si>
    <t>04-6281555</t>
  </si>
  <si>
    <t>תקשורת בע"מ אבו מוך תשתיות</t>
  </si>
  <si>
    <t>04-9898210</t>
  </si>
  <si>
    <t>בע"מ
אבוקדו השופט אגש"ח</t>
  </si>
  <si>
    <t>073-2198837</t>
  </si>
  <si>
    <t>בע"מ - חדרה )ראשי(
אביב אספקה טכנית</t>
  </si>
  <si>
    <t>054-5611316</t>
  </si>
  <si>
    <t>02-5702455</t>
  </si>
  <si>
    <t>בע"מ
אבן עמי הנדסה אזרחית</t>
  </si>
  <si>
    <t>050-2743422</t>
  </si>
  <si>
    <t>לשאיבה בע"מ
אגודת מייסר השיתופית</t>
  </si>
  <si>
    <t>09-8851356</t>
  </si>
  <si>
    <t>בע"מ
אגם בקרה ניטור ושליטה</t>
  </si>
  <si>
    <t>04-6382523</t>
  </si>
  <si>
    <t>אגרוניגוסיוס בע"מ</t>
  </si>
  <si>
    <t>054-9807051</t>
  </si>
  <si>
    <t>-מטע
שיתופית חקלאית בע"מ אדמית עסקים - אגודה</t>
  </si>
  <si>
    <t>03-9258500</t>
  </si>
  <si>
    <t>בע"מ
אודיס אביזרי השקיה</t>
  </si>
  <si>
    <t>052-3785580</t>
  </si>
  <si>
    <t>כהן אלון ונועם
אוליביה עבודות גינון -</t>
  </si>
  <si>
    <t>04-6274589</t>
  </si>
  <si>
    <t>תרפא</t>
  </si>
  <si>
    <t>אופק אתרים 01 בע"מ</t>
  </si>
  <si>
    <t>052-2848585</t>
  </si>
  <si>
    <t>אגש"ח בע"מ אחזקות בית אלפא</t>
  </si>
  <si>
    <t>08-8515547</t>
  </si>
  <si>
    <t>בע"מ
אחזקות בני דרום אגש"ח</t>
  </si>
  <si>
    <t>04-9839476</t>
  </si>
  <si>
    <t>אגש"ח בע"מ
אחזקות שער העמקים-</t>
  </si>
  <si>
    <t>04-9961241</t>
  </si>
  <si>
    <t>ברזל וחומרי בניין בע"מ אחים כנעאן עבודות</t>
  </si>
  <si>
    <t>072-2513332</t>
  </si>
  <si>
    <t>בע"מ
אחים עם בן חיים )5991(</t>
  </si>
  <si>
    <t>04-6107433</t>
  </si>
  <si>
    <t>מ"עב ןמשירפ םיחא</t>
  </si>
  <si>
    <t>09-2683888</t>
  </si>
  <si>
    <t>אחים רדוואן-כפר סור</t>
  </si>
  <si>
    <t>04-6384868</t>
  </si>
  <si>
    <t>052-4435078</t>
  </si>
  <si>
    <t>09-2349440</t>
  </si>
  <si>
    <t>לתקשורת ואלקטרוניקה אי.טי.סי. חברה</t>
  </si>
  <si>
    <t>04-9916091</t>
  </si>
  <si>
    <t>08-6301515</t>
  </si>
  <si>
    <t>ח.פ. 924997315 אילת דיפו)ד.י.(בע"מ</t>
  </si>
  <si>
    <t>08-8678999</t>
  </si>
  <si>
    <t>04-6871019</t>
  </si>
  <si>
    <t>בשעל
איתי סטוליאר - מים</t>
  </si>
  <si>
    <t>04-9111456</t>
  </si>
  <si>
    <t>כללי
אלגו השקיה בע"מ -</t>
  </si>
  <si>
    <t>03-9099991</t>
  </si>
  <si>
    <t>בע"מ
אלויק שרותי תאורה</t>
  </si>
  <si>
    <t>04-6580438</t>
  </si>
  <si>
    <t>אלונים מ.מ.ש. בע"מ</t>
  </si>
  <si>
    <t>054-8083611</t>
  </si>
  <si>
    <t>בע"מ
לאספקת מים בירכא אלטלעאת אגש"ח</t>
  </si>
  <si>
    <t>052-3828276</t>
  </si>
  <si>
    <t>02-9999111</t>
  </si>
  <si>
    <t>הנדסית בע"מ
אלכסנדרוביץ' פלסטיקה</t>
  </si>
  <si>
    <t>מתקדמות בע"מ אס פי תעשיות</t>
  </si>
  <si>
    <t>052-3972388</t>
  </si>
  <si>
    <t>03-9622400</t>
  </si>
  <si>
    <t>בע"מ
אר אופק תשתיות תאורה</t>
  </si>
  <si>
    <t>ארגנטינה אשראי לז"א</t>
  </si>
  <si>
    <t>03-5377710</t>
  </si>
  <si>
    <t>בע"מ
אריאל גבאי תשתיות</t>
  </si>
  <si>
    <t>052-5633636</t>
  </si>
  <si>
    <t>ופיתוח בע"מ
אריאל כהן תשתיות</t>
  </si>
  <si>
    <t>03-7175400</t>
  </si>
  <si>
    <t>04-6757983</t>
  </si>
  <si>
    <t>אגש"ח בע"מ
אשד ענפים ויזמויות</t>
  </si>
  <si>
    <t>09-3733009</t>
  </si>
  <si>
    <t>בע"מ
ב.ה המאיר לארץ חשמל</t>
  </si>
  <si>
    <t>04-6272330</t>
  </si>
  <si>
    <t>בע"מ
ב.נ. שיווק חומרי בניין</t>
  </si>
  <si>
    <t>04-9924324</t>
  </si>
  <si>
    <t>בע"מ
ב.נ.י.ר ביאליק אחזקות</t>
  </si>
  <si>
    <t>08-9933812</t>
  </si>
  <si>
    <t>אינסטלציה בע"מ ב.ע.ה.י. שיווק תשתיות</t>
  </si>
  <si>
    <t>04-6375101</t>
  </si>
  <si>
    <t>ב.ר.מ. ביצי רביה מענית</t>
  </si>
  <si>
    <r>
      <rPr>
        <b/>
        <sz val="7"/>
        <rFont val="Arial"/>
        <family val="2"/>
      </rPr>
      <t>052-
8512620/1</t>
    </r>
  </si>
  <si>
    <t>054-6668826</t>
  </si>
  <si>
    <t>בוטני מ.ג. 9002 בע"מ</t>
  </si>
  <si>
    <t>04-6274174</t>
  </si>
  <si>
    <t>058-7792236</t>
  </si>
  <si>
    <t>אבר
בנבניסטי ארנון משה בי.אס.אר מערכות -</t>
  </si>
  <si>
    <t>077-2715322</t>
  </si>
  <si>
    <t>בע"מ
בינת יישום מערכות</t>
  </si>
  <si>
    <t>054-5219053</t>
  </si>
  <si>
    <t>054-2998880</t>
  </si>
  <si>
    <t>050-5304170</t>
  </si>
  <si>
    <t>08-8515575</t>
  </si>
  <si>
    <t>בע"מ
להתישבות חקלאית
בני דרום מושב שיתופי-</t>
  </si>
  <si>
    <t>04-9866791</t>
  </si>
  <si>
    <t>בע"מ
בני וליד פריד דיאב</t>
  </si>
  <si>
    <t>04-9840530</t>
  </si>
  <si>
    <t>בע"מ
בננות החוף אגש"ח</t>
  </si>
  <si>
    <t>050-4042540</t>
  </si>
  <si>
    <t>052-6166895</t>
  </si>
  <si>
    <t>050-4415469</t>
  </si>
  <si>
    <t>04-2505927</t>
  </si>
  <si>
    <t>ברקין לחומרי חקלאות</t>
  </si>
  <si>
    <t>08-8662713</t>
  </si>
  <si>
    <t>yali karadi</t>
  </si>
  <si>
    <t>בע"מ
ג.חיון שיווק ואספקה</t>
  </si>
  <si>
    <t>076-5404965</t>
  </si>
  <si>
    <t>ג.י.ל. בון פיתוח בע"מ</t>
  </si>
  <si>
    <t>050-9266654</t>
  </si>
  <si>
    <t>04-6735013/5</t>
  </si>
  <si>
    <t>בע"מ
גבי שיווק מוצרי נוי )ג.ד(</t>
  </si>
  <si>
    <t>09-8866625</t>
  </si>
  <si>
    <t>גבריט אינטרנשיונל סייל</t>
  </si>
  <si>
    <t>08-9920400</t>
  </si>
  <si>
    <t>חקלאית שיתופית בע"מ גד"ש אור"ה - אגודה</t>
  </si>
  <si>
    <t>08-6565370</t>
  </si>
  <si>
    <t>שיתופית בע"מ שדה-אגודה חקלאית גידולי שדה משאבי</t>
  </si>
  <si>
    <t>08-6800423</t>
  </si>
  <si>
    <t>בע"מ
גידולי שדה סעד-אגש"ח</t>
  </si>
  <si>
    <t>050-8220926</t>
  </si>
  <si>
    <t>09-3733000</t>
  </si>
  <si>
    <t>מתקדמת בע"מ גלי ואופיר חקלאות</t>
  </si>
  <si>
    <t>04-8521202/3</t>
  </si>
  <si>
    <t>גליקמן צנרת )אור( בע"מ</t>
  </si>
  <si>
    <t>054-2610088</t>
  </si>
  <si>
    <t>בע"מ
גמא אפסילון 0002</t>
  </si>
  <si>
    <t>02-5360015</t>
  </si>
  <si>
    <t>03-5583368</t>
  </si>
  <si>
    <t>ופיתוח בע"מ גראל עבודות עפר</t>
  </si>
  <si>
    <t>09-2683470</t>
  </si>
  <si>
    <t>גרין וואלי</t>
  </si>
  <si>
    <t>050-5305326</t>
  </si>
  <si>
    <t>גרין שתיל 9002 בע"מ</t>
  </si>
  <si>
    <t>08-6872447</t>
  </si>
  <si>
    <t>בע"מ
גש"מ גלאון - אגש"ח</t>
  </si>
  <si>
    <t>050-3644644</t>
  </si>
  <si>
    <t>03-9773666</t>
  </si>
  <si>
    <t>054-684791</t>
  </si>
  <si>
    <t>לחקלאות בע"מ ד.ב.ס מסחר ושיווק</t>
  </si>
  <si>
    <t>08-9761150</t>
  </si>
  <si>
    <t>תשתית בע"מ דוד אוחנה עבודות</t>
  </si>
  <si>
    <t>050-7469614</t>
  </si>
  <si>
    <t>077-2131525</t>
  </si>
  <si>
    <t>בע"מ
דוחובני עוגני קרקע</t>
  </si>
  <si>
    <t>055-8846731</t>
  </si>
  <si>
    <t>09-7407770</t>
  </si>
  <si>
    <t>02-6797844</t>
  </si>
  <si>
    <t>בע"מ
דור עד עבודות הנדסה</t>
  </si>
  <si>
    <t>054-5801119</t>
  </si>
  <si>
    <t>09-2342930</t>
  </si>
  <si>
    <t>דורקום בע"מ</t>
  </si>
  <si>
    <t>04-6485360</t>
  </si>
  <si>
    <t>אגש"ח בע"מ
דיקם עין חרוד )מאוחד(</t>
  </si>
  <si>
    <t>בע"מ
דן לוקס תשתיות ופיתוח</t>
  </si>
  <si>
    <t>08-9451168</t>
  </si>
  <si>
    <t>03-5383838</t>
  </si>
  <si>
    <t>09-9529373</t>
  </si>
  <si>
    <t>054-5242244</t>
  </si>
  <si>
    <t>04-8393751</t>
  </si>
  <si>
    <t>ופיתוח 6891 בע"מ האחים ברוד עבודות עפר</t>
  </si>
  <si>
    <t>08-9320432</t>
  </si>
  <si>
    <t>הגרעין )מרכז סניפים(</t>
  </si>
  <si>
    <t>04-6883472</t>
  </si>
  <si>
    <t>בע"מ כללי
הדרי גרנות אגש"ח</t>
  </si>
  <si>
    <t>054-7808099</t>
  </si>
  <si>
    <t>09-9551717</t>
  </si>
  <si>
    <t>08-9929603</t>
  </si>
  <si>
    <t>דרום
אשכול בע"מ - מו"פ החברה הכלכלית לפיתוח</t>
  </si>
  <si>
    <t>04-9112006</t>
  </si>
  <si>
    <t>מ.א.מנשה בע"מ
החברה הכלכלית לפתוח</t>
  </si>
  <si>
    <t>03-9328580</t>
  </si>
  <si>
    <t>השקיה בע"מ )נחלים(
הכל בו לגן שרותי</t>
  </si>
  <si>
    <t>04-6322267</t>
  </si>
  <si>
    <t>076-8014820</t>
  </si>
  <si>
    <t>ח"הנה ימענ</t>
  </si>
  <si>
    <t>04-6385165</t>
  </si>
  <si>
    <t>גאזי בע"מ
הנדסת חשמל ג'מאל</t>
  </si>
  <si>
    <t>04-8114489</t>
  </si>
  <si>
    <t>גשרים בע"מ
1002( עב' בנין ואח' הקיבוצניקים צפון )</t>
  </si>
  <si>
    <t>054-4404945</t>
  </si>
  <si>
    <t>04-8468528</t>
  </si>
  <si>
    <t>תעשיה בע"מ
ויסמן פרידמן פיתוח</t>
  </si>
  <si>
    <t>054-7913073</t>
  </si>
  <si>
    <t>ונטה שווק )6991( בע"מ</t>
  </si>
  <si>
    <t>050-9120645</t>
  </si>
  <si>
    <t>זוהר דן</t>
  </si>
  <si>
    <t>זועבי מוחמד</t>
  </si>
  <si>
    <t>077-8100340</t>
  </si>
  <si>
    <t>04-6356558</t>
  </si>
  <si>
    <t>04-8392205</t>
  </si>
  <si>
    <t>חקלאית בע"מ ח.ט.הכרמל חברה</t>
  </si>
  <si>
    <t>050-5282738</t>
  </si>
  <si>
    <t>09-8743511</t>
  </si>
  <si>
    <t>09-8823824</t>
  </si>
  <si>
    <t>סיטונאות בע"מ חביב חומרי בניין</t>
  </si>
  <si>
    <t>059-9264238</t>
  </si>
  <si>
    <t>חברת אבו הניה</t>
  </si>
  <si>
    <t>02-6280989</t>
  </si>
  <si>
    <t>בע"מ
חברת אומיגה פלסט</t>
  </si>
  <si>
    <t>059-9473473</t>
  </si>
  <si>
    <t>חברת אלתנא</t>
  </si>
  <si>
    <t>09-2289241</t>
  </si>
  <si>
    <t>חקלאית
חברת ג'נידי לאספקה</t>
  </si>
  <si>
    <t>04-6784583</t>
  </si>
  <si>
    <t>0102 בע"מ
חדאד הנדסה והשקעות</t>
  </si>
  <si>
    <t>04-6282336</t>
  </si>
  <si>
    <t>בע"מ
חומרי בניין אבו טארק</t>
  </si>
  <si>
    <t>04-6111417</t>
  </si>
  <si>
    <t>מחמוד בע"מ
חומרי בניין מחאמיד</t>
  </si>
  <si>
    <t>04-9846406</t>
  </si>
  <si>
    <t>יוסף
חיש עמרוסי -עמרוסי</t>
  </si>
  <si>
    <t>054-3503055</t>
  </si>
  <si>
    <t>בע"מ
חלומות בצבעים 4002</t>
  </si>
  <si>
    <t>03-6891025</t>
  </si>
  <si>
    <t>04-8397448</t>
  </si>
  <si>
    <t>בע"מ
חמוד נסראלדין ובניו</t>
  </si>
  <si>
    <t>09-9529412</t>
  </si>
  <si>
    <t>052-2525648</t>
  </si>
  <si>
    <t>08-8587569</t>
  </si>
  <si>
    <t>בע"מ
חנה פייסנו-סביבה ירוקה</t>
  </si>
  <si>
    <t>03-5331229</t>
  </si>
  <si>
    <t>בע"מ
חסון אספקה טכנית</t>
  </si>
  <si>
    <t>04-6522007</t>
  </si>
  <si>
    <t>בע"מ
חסון פ.ע. מסחר )7991(</t>
  </si>
  <si>
    <t>04-8784066</t>
  </si>
  <si>
    <t>בע"מ
חקלאות אפק אגש"ח</t>
  </si>
  <si>
    <t>050-7602449</t>
  </si>
  <si>
    <t>אלבוסתאן -סאלח רביע חקלאות והדברות הצפון</t>
  </si>
  <si>
    <t>04-6066297</t>
  </si>
  <si>
    <t>בע"מ
חקלאות מסילות אגש"ח</t>
  </si>
  <si>
    <t>054-7605001</t>
  </si>
  <si>
    <t>08-6181555</t>
  </si>
  <si>
    <t>בע"מ
חשמל ישיר באר שבע</t>
  </si>
  <si>
    <t>08-8566440</t>
  </si>
  <si>
    <t>04-8724422</t>
  </si>
  <si>
    <t>073-2773310</t>
  </si>
  <si>
    <t>בע"מ ח.פ.958651515 חשמל ישיר ירושלים</t>
  </si>
  <si>
    <t>04-6277666</t>
  </si>
  <si>
    <t>בע"מ
חשמל ישיר קיסריה</t>
  </si>
  <si>
    <t>08-9944010</t>
  </si>
  <si>
    <t>סניף נתיבות
חשמל נעמן אדיב בע"מ -</t>
  </si>
  <si>
    <t>03-5375775</t>
  </si>
  <si>
    <t>סניף תל אביב
חשמל נעמן אדיב בע"מ -</t>
  </si>
  <si>
    <t>052-3510641</t>
  </si>
  <si>
    <t>08-6275594</t>
  </si>
  <si>
    <t>חשמלור 4991 בע"מ</t>
  </si>
  <si>
    <t>09-8947633</t>
  </si>
  <si>
    <t>050-7647756</t>
  </si>
  <si>
    <t>08-6239096</t>
  </si>
  <si>
    <t>והשקייה בע"מ טיפטוף מרכז לגינון</t>
  </si>
  <si>
    <t>03-6479915</t>
  </si>
  <si>
    <t>ע.מ.630617850
טכנוכל-כלי גינון והשקיה</t>
  </si>
  <si>
    <t>03-6888853</t>
  </si>
  <si>
    <t>גינון והשקיה
טכנופלנט בע"מ-מרכז</t>
  </si>
  <si>
    <t>02-4764133</t>
  </si>
  <si>
    <t>04-6770555</t>
  </si>
  <si>
    <t>08-8582703</t>
  </si>
  <si>
    <t>חשמל בע"מ
י.א. חברה לעבודות</t>
  </si>
  <si>
    <t>09-8999305</t>
  </si>
  <si>
    <t>בע"מ
י.א. ליאל חומרי בנין</t>
  </si>
  <si>
    <t>02-5335046</t>
  </si>
  <si>
    <t>052-5867774</t>
  </si>
  <si>
    <t>ובניו בע"מ
י.מ.פ.צנרת יוסף פרץ</t>
  </si>
  <si>
    <t>03-6824881</t>
  </si>
  <si>
    <t>ר.צ. בע"מ
י.ע.ר. אינסטלציה סחר</t>
  </si>
  <si>
    <t>08-6600737</t>
  </si>
  <si>
    <t>) חנונה משה (
י.ש. צינורות הקריה</t>
  </si>
  <si>
    <t>08-6752296</t>
  </si>
  <si>
    <t>04-6708274</t>
  </si>
  <si>
    <t>בניה עפר ופיתוח בע"מ יאיר רחמים - עבודות</t>
  </si>
  <si>
    <t>שיתופית חקלאית בע"מ יבולי חמדיה אגודה</t>
  </si>
  <si>
    <t>04-8581990</t>
  </si>
  <si>
    <t>ופיתוח בע"מ
יגל יעקב קבלן גינון</t>
  </si>
  <si>
    <t>02-9910771</t>
  </si>
  <si>
    <t>בע"מ
ידע ומסחר האחים יפרח</t>
  </si>
  <si>
    <r>
      <rPr>
        <b/>
        <sz val="7"/>
        <rFont val="Arial"/>
        <family val="2"/>
      </rPr>
      <t>052-
4601092</t>
    </r>
  </si>
  <si>
    <t>052-6401691</t>
  </si>
  <si>
    <t>ביגש</t>
  </si>
  <si>
    <t>054-3200260</t>
  </si>
  <si>
    <t>ופיתוח בע"מ
יורי אל עבודות בניה עפר</t>
  </si>
  <si>
    <t>073-2755952</t>
  </si>
  <si>
    <t>בע"מ
ימית סינון וטיפול במים</t>
  </si>
  <si>
    <t>077-3268450</t>
  </si>
  <si>
    <t>04-6523938</t>
  </si>
  <si>
    <t>04-6203373</t>
  </si>
  <si>
    <t>חשמל בע"מ
כהן דני א.ד.ר. תעשיות</t>
  </si>
  <si>
    <t>073-2474608</t>
  </si>
  <si>
    <t>8002 בע"מ
כל-בו לחקלאי אשקלון</t>
  </si>
  <si>
    <t>04-9129557</t>
  </si>
  <si>
    <t>052-3664300</t>
  </si>
  <si>
    <t>04-6837736</t>
  </si>
  <si>
    <t>סלומון(
לוי גינון וחקלאות )לוי</t>
  </si>
  <si>
    <t>052-7151122</t>
  </si>
  <si>
    <t>04-6377019</t>
  </si>
  <si>
    <t>בע"מ
לוי חיים שירותי צנרת</t>
  </si>
  <si>
    <t>04-6375482</t>
  </si>
  <si>
    <t>בע"מ
לולי מבוא חורון אגש"ח</t>
  </si>
  <si>
    <t>04-6341848</t>
  </si>
  <si>
    <t>052-5222604</t>
  </si>
  <si>
    <t>09-8910607</t>
  </si>
  <si>
    <t>הנדסיים ) 5791 (בע"מ ליפסקר ושות' שירותים</t>
  </si>
  <si>
    <t>02-5385785</t>
  </si>
  <si>
    <t>ח.פ.203822515 5102) בע"מ
מ.בראשי תשתיות )</t>
  </si>
  <si>
    <t>03-7440818</t>
  </si>
  <si>
    <t>בע"מ
מ.ל.ב.ס. טכנולוגיות</t>
  </si>
  <si>
    <t>052-4575174</t>
  </si>
  <si>
    <t>מ.ק. אשכוליות בע"מ</t>
  </si>
  <si>
    <t>050-4774488</t>
  </si>
  <si>
    <t>052-3254905</t>
  </si>
  <si>
    <t>מאח 1 בע"מ</t>
  </si>
  <si>
    <t>04-6332046</t>
  </si>
  <si>
    <t>052-9200360</t>
  </si>
  <si>
    <t>משה(
מאל טכנולוגיות )אלפסי</t>
  </si>
  <si>
    <t>04-6584959</t>
  </si>
  <si>
    <t>04-6243353</t>
  </si>
  <si>
    <t>בע"מ
מדן טכנולוגיות אגש"ח</t>
  </si>
  <si>
    <t>050-8581953</t>
  </si>
  <si>
    <t>וגינון
מוחמד קבהא להשקיה</t>
  </si>
  <si>
    <t>03-9563666</t>
  </si>
  <si>
    <t>בע"מ
מוטי פרץ חומרי בניין</t>
  </si>
  <si>
    <t>09-2311542</t>
  </si>
  <si>
    <t>מוסא אבו חטב</t>
  </si>
  <si>
    <t>04-6177300</t>
  </si>
  <si>
    <t>077-9779793</t>
  </si>
  <si>
    <t>חנה כרכור
מועצה מקומית פרדס</t>
  </si>
  <si>
    <t>09-9582611</t>
  </si>
  <si>
    <t>050-5758499</t>
  </si>
  <si>
    <t>מחסני עוז בע"מ</t>
  </si>
  <si>
    <t>04-8458577</t>
  </si>
  <si>
    <t>מטע זבולון</t>
  </si>
  <si>
    <t>04-6321131</t>
  </si>
  <si>
    <t>בע"מ )כללי(
מטעי גרנות אגש"ח</t>
  </si>
  <si>
    <t>050-5206129</t>
  </si>
  <si>
    <t>בע"מ
מטעי עמק חפר אגש"ח</t>
  </si>
  <si>
    <t>04-6764169</t>
  </si>
  <si>
    <t>בע"מ
מטעים גשור אגש"ח</t>
  </si>
  <si>
    <t>08-6336994</t>
  </si>
  <si>
    <t>בע"מ-ע.מ. 596227215 מיקי את עודד</t>
  </si>
  <si>
    <t>054-7574241</t>
  </si>
  <si>
    <t>בע"מ
מיקרויוס תשתיות ופיתוח</t>
  </si>
  <si>
    <t>04-6332280</t>
  </si>
  <si>
    <t>ותקשורת בע"מ
מיתר ביצוע תשתית</t>
  </si>
  <si>
    <t>054-4992238</t>
  </si>
  <si>
    <t>04-8464992</t>
  </si>
  <si>
    <t>ותעשיות בע"מ )מרכז(
מנדלסון תשתיות</t>
  </si>
  <si>
    <t>03-9537111</t>
  </si>
  <si>
    <t>בע"מ
מנוליד חרות מערכות</t>
  </si>
  <si>
    <t>054-5289691</t>
  </si>
  <si>
    <t>04-9899205</t>
  </si>
  <si>
    <t>בע"מ
מעיינות הזורע אגש"ח</t>
  </si>
  <si>
    <t>03-9386560</t>
  </si>
  <si>
    <t>שיתופית חקלאית בע"מ מפעלי נחשונים אגודה</t>
  </si>
  <si>
    <t>03-9030010</t>
  </si>
  <si>
    <t>052-6729291</t>
  </si>
  <si>
    <t>08-8586146</t>
  </si>
  <si>
    <t>054-5559881</t>
  </si>
  <si>
    <t>09-7419169</t>
  </si>
  <si>
    <t>052-4260845</t>
  </si>
  <si>
    <t>גדעון
משק גדעון לוריא -לוריה</t>
  </si>
  <si>
    <t>054-5619843</t>
  </si>
  <si>
    <t>בע"מ
משק גיא ברזילי ובניו</t>
  </si>
  <si>
    <t>03-6870158</t>
  </si>
  <si>
    <t>053-7522333</t>
  </si>
  <si>
    <t>03-5720384</t>
  </si>
  <si>
    <t>משרד הבטחון</t>
  </si>
  <si>
    <t>054-9424542</t>
  </si>
  <si>
    <t>צבי יעקב
משתלת וויצמן - ווייצמן</t>
  </si>
  <si>
    <t>054-2093386</t>
  </si>
  <si>
    <t>)מוקטרן אחמד(
משתלת כפר תבור</t>
  </si>
  <si>
    <t>054-4835122</t>
  </si>
  <si>
    <t>04-6743310</t>
  </si>
  <si>
    <t>עבד אל ראוף(
משתלת סכנין)בדארנה</t>
  </si>
  <si>
    <t>054-2221557</t>
  </si>
  <si>
    <t>משתלת פרח וגן</t>
  </si>
  <si>
    <t>052-4729691</t>
  </si>
  <si>
    <t>מוחמד(
משתלת רוזמרין )נסאר</t>
  </si>
  <si>
    <t>04-8409994</t>
  </si>
  <si>
    <t>050-2222930</t>
  </si>
  <si>
    <t>08-9986036</t>
  </si>
  <si>
    <t>שיתופית חקלאית בע"מ נגב מיחזור - אגודה</t>
  </si>
  <si>
    <t>04-6332277</t>
  </si>
  <si>
    <t>08-9353031/2</t>
  </si>
  <si>
    <t>בע"מ
נידם מרכז האינסטלציה</t>
  </si>
  <si>
    <t>03-9221337</t>
  </si>
  <si>
    <t>054-2377999</t>
  </si>
  <si>
    <t>09-8893162</t>
  </si>
  <si>
    <t>בע"מ
נכסים נורדיה-אגש"ח</t>
  </si>
  <si>
    <t>08-9442123</t>
  </si>
  <si>
    <t>052-4022289</t>
  </si>
  <si>
    <t>077-5568368</t>
  </si>
  <si>
    <t>פרויקטים בע"מ ס.ב. דניאל ניהול</t>
  </si>
  <si>
    <t>04-6418204</t>
  </si>
  <si>
    <t>חשמל
סבאח אימן-א.ס.עבודות</t>
  </si>
  <si>
    <t>03-5559780</t>
  </si>
  <si>
    <t>בנין בע"מ
סבן יעקב ציוד וחומרי</t>
  </si>
  <si>
    <t>052-8990574</t>
  </si>
  <si>
    <t>054-6781440</t>
  </si>
  <si>
    <t>ובנייה בע"מ
סגלוביץ רועי תשתיות</t>
  </si>
  <si>
    <t>04-9071515</t>
  </si>
  <si>
    <t>053-7730151</t>
  </si>
  <si>
    <t>04-6619116</t>
  </si>
  <si>
    <t>השדה(
סולדור נטיע )מטר</t>
  </si>
  <si>
    <t>09-8308115</t>
  </si>
  <si>
    <t>להפצת גז בע"מ סופרגז חברה ישראלית</t>
  </si>
  <si>
    <t>09-8942434</t>
  </si>
  <si>
    <t>בע"מ
סילס הנדסה ופרוייקטים</t>
  </si>
  <si>
    <t>04-8393820</t>
  </si>
  <si>
    <t>054-5967906</t>
  </si>
  <si>
    <t>052-3561003</t>
  </si>
  <si>
    <t>המרכזי בע"מ סמקו סנטר המחסן</t>
  </si>
  <si>
    <t>054-2558361</t>
  </si>
  <si>
    <t>04-6352613</t>
  </si>
  <si>
    <t>04-6562630</t>
  </si>
  <si>
    <t>04-6941114</t>
  </si>
  <si>
    <t>09-7995016</t>
  </si>
  <si>
    <t>בע"מ
ע.עזיז טויל ובניו 6002</t>
  </si>
  <si>
    <t>04-6780346</t>
  </si>
  <si>
    <t>עאדל סרחאן בע"מ</t>
  </si>
  <si>
    <t>050-5208153</t>
  </si>
  <si>
    <t>-משתלת אלשנטי עבדאללה האני שנטי</t>
  </si>
  <si>
    <t>02-5902431</t>
  </si>
  <si>
    <t>050-5349284</t>
  </si>
  <si>
    <t>050-3781522</t>
  </si>
  <si>
    <t>09-8743789</t>
  </si>
  <si>
    <t>בע"מ
עומר מגדלים פיננסיים</t>
  </si>
  <si>
    <t>08-9797315</t>
  </si>
  <si>
    <t>04-6400434</t>
  </si>
  <si>
    <t>050-5282073</t>
  </si>
  <si>
    <t>052-8201677</t>
  </si>
  <si>
    <t>04-8396031</t>
  </si>
  <si>
    <t>04-6775690</t>
  </si>
  <si>
    <t>בע"מ
עמיעד מערכות מים</t>
  </si>
  <si>
    <t>04-6120257</t>
  </si>
  <si>
    <t>בחקלאות בע"מ )מרכז(
עמיר שיווק והשקעות</t>
  </si>
  <si>
    <t>02-5906006</t>
  </si>
  <si>
    <t>אדומים
ומסחר בע"מ-מישור עמנואל שלם ייצור</t>
  </si>
  <si>
    <t>09-8669098</t>
  </si>
  <si>
    <t>074-7162605</t>
  </si>
  <si>
    <t>בע"מ
ענבר אנרגיה סולארית</t>
  </si>
  <si>
    <t>04-6352360</t>
  </si>
  <si>
    <t>09-8983366</t>
  </si>
  <si>
    <t>אגש"ח בע"מ
עסקי משמר השרון-</t>
  </si>
  <si>
    <t>08-8508426</t>
  </si>
  <si>
    <t>אופקיים
עפרפרת בע"מ-קידוחים</t>
  </si>
  <si>
    <t>052-3734057</t>
  </si>
  <si>
    <t>054-7540964</t>
  </si>
  <si>
    <t>פ.ק.א.ן סחר 5102 בע"מ</t>
  </si>
  <si>
    <t>03-9711154</t>
  </si>
  <si>
    <t>בע"מ
פארגון קבוצת ברנע</t>
  </si>
  <si>
    <t>04-9911881</t>
  </si>
  <si>
    <t>בע"מ
פהד עלי חוסין ) 3002 (</t>
  </si>
  <si>
    <t>02-6783175</t>
  </si>
  <si>
    <t>04-8129777</t>
  </si>
  <si>
    <t>צינורות פלסטיק בע"מ פייפי פלסט תעשיית</t>
  </si>
  <si>
    <t>04-6243132</t>
  </si>
  <si>
    <t>04-9806472</t>
  </si>
  <si>
    <t>בע"מ
פסגת הגליל א.ש. 4002</t>
  </si>
  <si>
    <t>050-5212038</t>
  </si>
  <si>
    <t>050-3571220</t>
  </si>
  <si>
    <t>09-7990630</t>
  </si>
  <si>
    <t>בע"מ
צ.ב. הנדסת מערכות</t>
  </si>
  <si>
    <t>08-9982745</t>
  </si>
  <si>
    <t>073-2208880</t>
  </si>
  <si>
    <t>בע"מ
לתעשיה אשקלון 9791 ציוד- מוצרי חשמל</t>
  </si>
  <si>
    <t>08-8592622</t>
  </si>
  <si>
    <t>050-5992424</t>
  </si>
  <si>
    <t>אומנות ירוקה
צינצולקר מורן ו/או ערן -</t>
  </si>
  <si>
    <t>072-2210571</t>
  </si>
  <si>
    <t>054-5845002</t>
  </si>
  <si>
    <t>03-6305781</t>
  </si>
  <si>
    <t>שותפות מוגבלת צמנטכל סולל בונה</t>
  </si>
  <si>
    <t>03-9538889</t>
  </si>
  <si>
    <t>052-2486165</t>
  </si>
  <si>
    <t>03-5320331</t>
  </si>
  <si>
    <t>בע"מ
ק.ב. קידוחים אופקיים</t>
  </si>
  <si>
    <t>04-6962444</t>
  </si>
  <si>
    <t>בע"מ
להתישבות ברמת הגולן קדמת צבי-אגש"ח</t>
  </si>
  <si>
    <t>04-6960876</t>
  </si>
  <si>
    <t>04-6838201</t>
  </si>
  <si>
    <t>08-9949447</t>
  </si>
  <si>
    <t>09-8763751</t>
  </si>
  <si>
    <t>04-6533851</t>
  </si>
  <si>
    <t>04-6988334</t>
  </si>
  <si>
    <t>04-6387105</t>
  </si>
  <si>
    <t>08-6872414</t>
  </si>
  <si>
    <t>09-9528961</t>
  </si>
  <si>
    <t>04-6320940</t>
  </si>
  <si>
    <t>09-9529462</t>
  </si>
  <si>
    <t>04-6764107</t>
  </si>
  <si>
    <t>09-9524222</t>
  </si>
  <si>
    <t>04-6368630</t>
  </si>
  <si>
    <t>054-2620221</t>
  </si>
  <si>
    <t>04-6374619</t>
  </si>
  <si>
    <t>04-6063344</t>
  </si>
  <si>
    <t>04-6488419</t>
  </si>
  <si>
    <t>קיבוץ ניר דוד )תל-עמל(</t>
  </si>
  <si>
    <t>052-8746845</t>
  </si>
  <si>
    <t>04-6993602</t>
  </si>
  <si>
    <t>04-6486493</t>
  </si>
  <si>
    <t>04-6374506</t>
  </si>
  <si>
    <t>052-5986800</t>
  </si>
  <si>
    <t>09-7474493</t>
  </si>
  <si>
    <t>054-7860555</t>
  </si>
  <si>
    <t>חקלאות
קיבוץ רשפים-מטעים</t>
  </si>
  <si>
    <t>04-6947808</t>
  </si>
  <si>
    <t>054-5611491</t>
  </si>
  <si>
    <t>03-9433333</t>
  </si>
  <si>
    <t>1791 )בע"מ
קידמה ציוד לתובלה)</t>
  </si>
  <si>
    <t>08-6232172</t>
  </si>
  <si>
    <t>5002 ) בע"מ
קמחי ובניו חומרי בניין )</t>
  </si>
  <si>
    <t>09-8823516</t>
  </si>
  <si>
    <t>054-5541755</t>
  </si>
  <si>
    <t>04-8393649</t>
  </si>
  <si>
    <t>קבלנית לעבודות בע"מ רג'א )8991( חברה</t>
  </si>
  <si>
    <t>03-9180555</t>
  </si>
  <si>
    <t>054-7366306</t>
  </si>
  <si>
    <t>04-6341321</t>
  </si>
  <si>
    <t>חדרה
רון משה חומרי בניין</t>
  </si>
  <si>
    <t>03-5491998</t>
  </si>
  <si>
    <t>04-6427222</t>
  </si>
  <si>
    <t>בע"מ
רחמני ד. עבודות עפר</t>
  </si>
  <si>
    <t>052-5518585</t>
  </si>
  <si>
    <t>073-7800295</t>
  </si>
  <si>
    <t>09-7406888</t>
  </si>
  <si>
    <t>052-3251229</t>
  </si>
  <si>
    <t>053-77425996</t>
  </si>
  <si>
    <t>04-8811900</t>
  </si>
  <si>
    <t>9791 ( בע"מ ש.א.ח.פ. הנדסה )</t>
  </si>
  <si>
    <t>08-6334949</t>
  </si>
  <si>
    <t>ש.אל אילת 9002 בע"מ</t>
  </si>
  <si>
    <t>03-5566363</t>
  </si>
  <si>
    <t>04-8727280</t>
  </si>
  <si>
    <t>054-7172301</t>
  </si>
  <si>
    <t>בע"מ
ש.אמיר ציוד טכני 6102</t>
  </si>
  <si>
    <t>04-6402160</t>
  </si>
  <si>
    <t>בע"מ
ש.ח.ף-שדרוג חומרים</t>
  </si>
  <si>
    <t>08-6277702</t>
  </si>
  <si>
    <t>בע"מ
ש.ח.פ. הנגב עפר ופיתוח</t>
  </si>
  <si>
    <t>08-6809243</t>
  </si>
  <si>
    <t>מפלסים
ש.כ.מ - כפר עזה</t>
  </si>
  <si>
    <t>09-7670027</t>
  </si>
  <si>
    <t>5102 ) בע"מ
ש.ש. פלסטיק כפר סבא )</t>
  </si>
  <si>
    <t>04-6585765</t>
  </si>
  <si>
    <t>יופישל תובייחתה</t>
  </si>
  <si>
    <t>08-6565333</t>
  </si>
  <si>
    <t>חקלאית בע"מ
שגיב אגודה שיתופית</t>
  </si>
  <si>
    <t>050-3924742</t>
  </si>
  <si>
    <t>בע"מ
שיתופית למיהשקייה שדה כפר כנא-אגודה</t>
  </si>
  <si>
    <t>04-6960886</t>
  </si>
  <si>
    <t>052-2819699</t>
  </si>
  <si>
    <t>- בהגלי שלמה
שדות פרויקטים חקלאיים</t>
  </si>
  <si>
    <t>04-8202660</t>
  </si>
  <si>
    <t>בע"מ
שומרון שחק נכסים</t>
  </si>
  <si>
    <t>04-6383585</t>
  </si>
  <si>
    <t>מסחרית )חסן אבו מוך (
שותפות חקלאית</t>
  </si>
  <si>
    <t>03-6301111</t>
  </si>
  <si>
    <t>רזעילא</t>
  </si>
  <si>
    <t>526220025 תשתיות בע"מ
שיכון ובינוי - סולל בונה</t>
  </si>
  <si>
    <t>050-3977111</t>
  </si>
  <si>
    <t>09-9589732</t>
  </si>
  <si>
    <t>04-6370141</t>
  </si>
  <si>
    <t>054-8835501</t>
  </si>
  <si>
    <t>04-6775317</t>
  </si>
  <si>
    <t>03-9248176</t>
  </si>
  <si>
    <t>כביש 61
וימית -אימפרסה פיצרוטי שפיר הנדסה אזרחית</t>
  </si>
  <si>
    <t>050-5545577</t>
  </si>
  <si>
    <t>03-6033151</t>
  </si>
  <si>
    <t>אינסטלציה בע"מ ששי כהן יבוא ושיווק</t>
  </si>
  <si>
    <t>04-6716692/1</t>
  </si>
  <si>
    <t>ותקשורת בע"מ ת.ח.עבודות חשמל</t>
  </si>
  <si>
    <t>054-4921031</t>
  </si>
  <si>
    <t>בע"מ
תופ תשתיות ופרויקטים</t>
  </si>
  <si>
    <t>04-6488989</t>
  </si>
  <si>
    <t>04-6522692</t>
  </si>
  <si>
    <t>בע"מ
תל עד הספקת מים</t>
  </si>
  <si>
    <t>074-7474905</t>
  </si>
  <si>
    <t>ובנו ) 5891 ( בע"מ תעשיות בצלאל ירושלמי</t>
  </si>
  <si>
    <t>08-6277770</t>
  </si>
  <si>
    <t>בע"מ
תשתיות הדרום פ.ח.ש.</t>
  </si>
  <si>
    <t>לקוחות בבירור</t>
  </si>
  <si>
    <t>לקוחות בטפול עו"ד</t>
  </si>
  <si>
    <t>רבעמ תוחוקל</t>
  </si>
  <si>
    <t>סה"כ למטבע: ש"ח</t>
  </si>
  <si>
    <t>$ :עבטמ</t>
  </si>
  <si>
    <t>505-22491045</t>
  </si>
  <si>
    <t>AGROLOGICO DE NICARAGUA, S.A.</t>
  </si>
  <si>
    <r>
      <rPr>
        <b/>
        <sz val="7"/>
        <rFont val="Arial"/>
        <family val="2"/>
      </rPr>
      <t>54-261-
4528085</t>
    </r>
  </si>
  <si>
    <r>
      <rPr>
        <b/>
        <sz val="7"/>
        <rFont val="Arial"/>
        <family val="2"/>
      </rPr>
      <t>METZER PERU
S.A.C.</t>
    </r>
  </si>
  <si>
    <r>
      <rPr>
        <b/>
        <sz val="7"/>
        <rFont val="Arial"/>
        <family val="2"/>
      </rPr>
      <t>GEOFLOW TOPRAK
ALTI DAMIA SULAMA SANA</t>
    </r>
  </si>
  <si>
    <r>
      <rPr>
        <b/>
        <sz val="7"/>
        <rFont val="Arial"/>
        <family val="2"/>
      </rPr>
      <t>LLC POLIVTRADE
LTD</t>
    </r>
  </si>
  <si>
    <r>
      <rPr>
        <b/>
        <sz val="7"/>
        <rFont val="Arial"/>
        <family val="2"/>
      </rPr>
      <t>IRRIGATOR KAZAKHSTAN LTD
האוולה</t>
    </r>
  </si>
  <si>
    <r>
      <rPr>
        <b/>
        <sz val="7"/>
        <rFont val="Arial"/>
        <family val="2"/>
      </rPr>
      <t>038-
503157858</t>
    </r>
  </si>
  <si>
    <t>IRRIGATOR LTD</t>
  </si>
  <si>
    <r>
      <rPr>
        <b/>
        <sz val="7"/>
        <rFont val="Arial"/>
        <family val="2"/>
      </rPr>
      <t>IRRIGATOR INVESTMENTS
אוצי-LTD</t>
    </r>
  </si>
  <si>
    <r>
      <rPr>
        <b/>
        <sz val="7"/>
        <rFont val="Arial"/>
        <family val="2"/>
      </rPr>
      <t>+40748 718
718</t>
    </r>
  </si>
  <si>
    <t>07-953692111</t>
  </si>
  <si>
    <t>)$( ELDIAM - PRAMEN</t>
  </si>
  <si>
    <t>TOO AKBAR AGRO</t>
  </si>
  <si>
    <t>TOO BEKAS AGRO</t>
  </si>
  <si>
    <t>BOLSTONE COMMERCE LP</t>
  </si>
  <si>
    <t>TOO ALMAGREENFIELDS</t>
  </si>
  <si>
    <t>+263-4851255</t>
  </si>
  <si>
    <t>PEDSTOCK INVESMENTS</t>
  </si>
  <si>
    <r>
      <rPr>
        <b/>
        <sz val="7"/>
        <rFont val="Arial"/>
        <family val="2"/>
      </rPr>
      <t>52-477-167-
8645</t>
    </r>
  </si>
  <si>
    <t>$ :עבטמל כ"הס</t>
  </si>
  <si>
    <t>EUR :עבטמ</t>
  </si>
  <si>
    <r>
      <rPr>
        <b/>
        <sz val="7"/>
        <rFont val="Arial"/>
        <family val="2"/>
      </rPr>
      <t>07-
9031618150</t>
    </r>
  </si>
  <si>
    <t>) ELDIAM JOINT STOCK CO.)Euro</t>
  </si>
  <si>
    <t>EUR :עבטמל כ"הס</t>
  </si>
  <si>
    <t>Project M</t>
  </si>
  <si>
    <t>Dec-23
 (Audited)</t>
  </si>
  <si>
    <t>Dec-22 to Dec-23</t>
  </si>
  <si>
    <t>Dec-23
(Audited)</t>
  </si>
  <si>
    <t>FY23 (Audited)</t>
  </si>
  <si>
    <t>Dec-23 (Audited)</t>
  </si>
  <si>
    <t>FY23</t>
  </si>
  <si>
    <t>YTD Sep-24</t>
  </si>
  <si>
    <t>FY23
(Audited)</t>
  </si>
  <si>
    <t>Jun-24
(non audited)</t>
  </si>
  <si>
    <t>Dec-23 to Jun-24</t>
  </si>
  <si>
    <t>ABU DABI</t>
  </si>
  <si>
    <t>Hotch established in ABU DABI</t>
  </si>
  <si>
    <t>Total - ABU DABI</t>
  </si>
  <si>
    <t>reputation</t>
  </si>
  <si>
    <t>foreign exchange - skipper</t>
  </si>
  <si>
    <t>foreign exchange</t>
  </si>
  <si>
    <t>Peru:</t>
  </si>
  <si>
    <t>Total - Peru</t>
  </si>
  <si>
    <t>Investment in the company</t>
  </si>
  <si>
    <t xml:space="preserve">Owner loan </t>
  </si>
  <si>
    <t xml:space="preserve">Foreigner </t>
  </si>
  <si>
    <t>The Group
FY21</t>
  </si>
  <si>
    <t>The Group
FY22</t>
  </si>
  <si>
    <t>The Group
FY23</t>
  </si>
  <si>
    <t>H1-23 (Reviewed)</t>
  </si>
  <si>
    <t>H1-24 (Reviewed)</t>
  </si>
  <si>
    <t>Source: Audited financial statements for the period ending 31 December 2022, 31 December 2023, and unaudited financial statements for Jun-24, provided by Management.</t>
  </si>
  <si>
    <t>Source: Audited financial statements for FY22 and FY23, and unaudited financial statements for H1-24, provided by Management.</t>
  </si>
  <si>
    <t>LTM Jun-24</t>
  </si>
  <si>
    <t>Investment assets</t>
  </si>
  <si>
    <t>Check to audited FS</t>
  </si>
  <si>
    <t>The Group
H1-24</t>
  </si>
  <si>
    <t>Jun-23
(Reviewed)</t>
  </si>
  <si>
    <t>Jun-24
(Reviewed)</t>
  </si>
  <si>
    <t>Investments assets</t>
  </si>
  <si>
    <t>H2-23 (Reviewed)</t>
  </si>
  <si>
    <t>Consolidated Income statement</t>
  </si>
  <si>
    <t>Consolidated Balance sheet</t>
  </si>
  <si>
    <t>Total NWC</t>
  </si>
  <si>
    <t>Source: KPMG analysis</t>
  </si>
  <si>
    <t>IS</t>
  </si>
  <si>
    <t>Income</t>
  </si>
  <si>
    <t>Cash conversion cycle</t>
  </si>
  <si>
    <t>Total CCC</t>
  </si>
  <si>
    <t>inventory</t>
  </si>
  <si>
    <t>sales</t>
  </si>
  <si>
    <t>purchases</t>
  </si>
  <si>
    <t>Jun-24 (Audited)</t>
  </si>
  <si>
    <t>Mar-22
(Non audited)</t>
  </si>
  <si>
    <t>Mar-23
(Non audited)</t>
  </si>
  <si>
    <t>אותו דבר כמו באביטדה - להפריד לפי חברות ולהציג רק מה שרלוונטי לחברה</t>
  </si>
  <si>
    <t>להבין כמה זה רלוונטי למצר וכמה לא - מחזיקים רק 50%</t>
  </si>
  <si>
    <t>לנסות לכמת לפי אותם אחוזים כמו בקוואליטי</t>
  </si>
  <si>
    <t>גם פה לפלח לי חברות כמו באביטדה</t>
  </si>
  <si>
    <t>ואז באחוזים</t>
  </si>
  <si>
    <t>H1-23 (Audited)</t>
  </si>
  <si>
    <t>The Group
H1-23</t>
  </si>
  <si>
    <t>LTM Jun-24 (reviewed)</t>
  </si>
  <si>
    <t>H1-24 (reviewed)</t>
  </si>
  <si>
    <t>The Group
LTM Jun-24</t>
  </si>
  <si>
    <t>Share of EBITDA</t>
  </si>
  <si>
    <t>% holding of the Company</t>
  </si>
  <si>
    <t>India(*)</t>
  </si>
  <si>
    <t>Change in Finished good materials - inventory</t>
  </si>
  <si>
    <t>Office maintenance and warehouse</t>
  </si>
  <si>
    <t>Doubtful debts</t>
  </si>
  <si>
    <t>Minority shareholders interest</t>
  </si>
  <si>
    <t xml:space="preserve">Share of minority </t>
  </si>
  <si>
    <t>Share of the Metzer</t>
  </si>
  <si>
    <t>Mar-24
(Non audited)</t>
  </si>
  <si>
    <t>Cash conversion cycle (annual)</t>
  </si>
  <si>
    <t>Jun-23 (Audited)</t>
  </si>
  <si>
    <t>% EBITDA</t>
  </si>
  <si>
    <t>The Group 
Jun-24</t>
  </si>
  <si>
    <t>Dec-23</t>
  </si>
  <si>
    <t>Jun-24</t>
  </si>
  <si>
    <t>General</t>
  </si>
  <si>
    <t>CCC NWC ratios were calculated based on the annual revenues/purchases/COGS and YE BS balances</t>
  </si>
  <si>
    <t>Key high-lights</t>
  </si>
  <si>
    <t xml:space="preserve"> - India has the longest collection period from all the group entities</t>
  </si>
  <si>
    <t xml:space="preserve"> - Kazakhstan, Mexico and Argentine have the longest DIO from all the group entities. To be further discussed with Management</t>
  </si>
  <si>
    <t>The Group
FY23 VS FY22</t>
  </si>
  <si>
    <t xml:space="preserve"> - Kazakhstan, Mexico and Argentine have the shortest DPO from all the group entities. To be further discussed with Management</t>
  </si>
  <si>
    <t xml:space="preserve"> - The DPO in Ukraine has a decreasing trend from one period to another. To be further discussed with Management</t>
  </si>
  <si>
    <t>Adjustments</t>
  </si>
  <si>
    <t>Total Adjustments</t>
  </si>
  <si>
    <t>Accounts receivables</t>
  </si>
  <si>
    <t xml:space="preserve">The Group </t>
  </si>
  <si>
    <t>Conso elim</t>
  </si>
  <si>
    <t>The Group
LTM Jun-24 VS FY23</t>
  </si>
  <si>
    <t xml:space="preserve"> - NWC is mainly concentrated in Israel, India, Ukraine and Mexico</t>
  </si>
  <si>
    <t xml:space="preserve"> - Ukraine &gt;&gt;&gt;although the revenues in LTM Jun-24 are somewhere in line with FY23, the level of AR increase by approx. 42%. To be further discussed with Management</t>
  </si>
  <si>
    <t xml:space="preserve"> - India &gt;&gt;&gt; revenues decreased by 4% in LTM Jun-24 vs Dec-23 while AR increased by  39%. To be further discussed with Management</t>
  </si>
  <si>
    <t xml:space="preserve"> - Kazakhstan and Mexico have significant amounts of VAT receivable. To be further discussed with Management and understand why there is a delay in collections?</t>
  </si>
  <si>
    <t xml:space="preserve"> - Israel &gt;&gt;&gt; approx. 50% of inventory balances are concentrated in Israel</t>
  </si>
  <si>
    <t xml:space="preserve"> - Kazakhstan, Ukraine and Mexico have significant balances of inventory although these subs generate significantly lower revenues. Understand from Management the reason for this</t>
  </si>
  <si>
    <t>Metzer Israel (Consolidated &amp; Solo)</t>
  </si>
  <si>
    <t>Metzer Israel (Consolidated &amp; Solo)*</t>
  </si>
  <si>
    <t>Related Side - Agro Genius</t>
  </si>
  <si>
    <t xml:space="preserve"> - On an annual basis the DSO in Ukraine is increasing. Further understanding to be gained from Management</t>
  </si>
  <si>
    <t xml:space="preserve"> -Kazakhstan &gt;&gt;&gt; there is a significant increase in trade payables as at Jun-24.</t>
  </si>
  <si>
    <t xml:space="preserve"> -Ukraine &gt;&gt;&gt; there is a significant increase in other payables as at Jun-24.</t>
  </si>
  <si>
    <t>Mar-22</t>
  </si>
  <si>
    <t>Jun-22</t>
  </si>
  <si>
    <t>Sep-22</t>
  </si>
  <si>
    <t>Mar-24</t>
  </si>
  <si>
    <t>%</t>
  </si>
  <si>
    <t>Revenues as reported</t>
  </si>
  <si>
    <t>Summary</t>
  </si>
  <si>
    <t>Aggregated</t>
  </si>
  <si>
    <t>Consolidated</t>
  </si>
  <si>
    <t>LTM24</t>
  </si>
  <si>
    <t>ILS '000</t>
  </si>
  <si>
    <t>Debt/Equity</t>
  </si>
  <si>
    <t>agg</t>
  </si>
  <si>
    <t>Finished goods</t>
  </si>
  <si>
    <t>Related party - Metzerplas</t>
  </si>
  <si>
    <t>AR factoring</t>
  </si>
  <si>
    <t>Allowance for doubtful debts</t>
  </si>
  <si>
    <t>Current portion of long-term loans</t>
  </si>
  <si>
    <t>This is a sub that was doing the marketing for the SP business. The NIS 3M is a loan that Metzer Technology (Metzer SP new name) is a loan given to the mother company (Metzer Israel). The smaller amounts have to be cleaned and deleted from the books (NWC adj).</t>
  </si>
  <si>
    <t>Source: Audited financial statements as of Dec-22, and Dec-23 , and unaudited financial statements as of Jun-24, provided by Management.</t>
  </si>
  <si>
    <t>Consolidated balance sheet - Assets</t>
  </si>
  <si>
    <t>Consolidated balance sheet - Liabilities</t>
  </si>
  <si>
    <r>
      <t>השקעה בחב' כלולה מצרפלס רומניה -</t>
    </r>
    <r>
      <rPr>
        <sz val="8"/>
        <rFont val="Arial"/>
        <family val="2"/>
      </rPr>
      <t xml:space="preserve"> מכירת המכונות!</t>
    </r>
  </si>
  <si>
    <t>Check to Audited FS</t>
  </si>
  <si>
    <t>Source: Audited financial statements for FY22, FY23 , and unaudited financial statements for H1-24, provided by Management.
(*) India was only consolidated in FY23. FY22 % holding is calculated based on proforma.</t>
  </si>
  <si>
    <t>FY23 VS FY22</t>
  </si>
  <si>
    <t>LTM Jun-24 VS FY23</t>
  </si>
  <si>
    <t>H1-23
(Reviewed)</t>
  </si>
  <si>
    <t>H1-24
(Reviewed)</t>
  </si>
  <si>
    <t>Dec-22
India</t>
  </si>
  <si>
    <t>Dec-22 Group</t>
  </si>
  <si>
    <t>FY22 
India</t>
  </si>
  <si>
    <t>FY22 
The Group</t>
  </si>
  <si>
    <t>Income Statement- Metzerplas Israel</t>
  </si>
  <si>
    <t>COGS - Metzerplas Israel</t>
  </si>
  <si>
    <t>FY22
 (Audited)</t>
  </si>
  <si>
    <t>FY23
 (Audited)</t>
  </si>
  <si>
    <t>LTM Jun-24
(reviewed)</t>
  </si>
  <si>
    <t>Sales and Management - Metzerplas Israel</t>
  </si>
  <si>
    <t>General &amp; Administrative - Metzerplas Israel</t>
  </si>
  <si>
    <t>NG sales</t>
  </si>
  <si>
    <t>Royalties to developer</t>
  </si>
  <si>
    <t>Consolidation entries</t>
  </si>
  <si>
    <t>% of holding</t>
  </si>
  <si>
    <t>Sales*</t>
  </si>
  <si>
    <t>EBITDA*</t>
  </si>
  <si>
    <t>NWC*</t>
  </si>
  <si>
    <t>ND*</t>
  </si>
  <si>
    <t>Total Equity*</t>
  </si>
  <si>
    <t>(*) Financial results excluding minority</t>
  </si>
  <si>
    <t>H1-24</t>
  </si>
  <si>
    <t>*Based on 100% consolidated</t>
  </si>
  <si>
    <t>Current portion of LT loans</t>
  </si>
  <si>
    <t>Compensations received for reserve duty employees</t>
  </si>
  <si>
    <t>FY22 Bonuses to employees</t>
  </si>
  <si>
    <t>Income from write-off of allowance for doubtful debts</t>
  </si>
  <si>
    <t>Q4-23</t>
  </si>
  <si>
    <t>Q1-24</t>
  </si>
  <si>
    <t>Q2-24</t>
  </si>
  <si>
    <t>ח.מ.אבו שולדום בע"מ</t>
  </si>
  <si>
    <t>BEIJING WANGCHUN ECO-WATER TECH. LTD.</t>
  </si>
  <si>
    <t>PANPLAST SULAMA TARIM SAN. VE. TIC. A.S-USD</t>
  </si>
  <si>
    <t>חקלאות יפעת אגש"ח בע"מ</t>
  </si>
  <si>
    <t>אוחנה מעוז לבניין בע"מ</t>
  </si>
  <si>
    <t>SAMIN CO.LTD</t>
  </si>
  <si>
    <t>HEBEI PLENTIRAIN IRRIGATION EQUIPMENT TECHNOLOGY</t>
  </si>
  <si>
    <t>אלונים מ.מ.ש.בע"מ -סניף כפר סבא</t>
  </si>
  <si>
    <t>GREENPLAINS IRRITECH CO., LTD</t>
  </si>
  <si>
    <t>אלונים אחזקות אגש"ח בע"מ</t>
  </si>
  <si>
    <t>חנין למסחר והשקעות בע"מ</t>
  </si>
  <si>
    <t>ש.אל חדרה (2024) בע"מ</t>
  </si>
  <si>
    <t>ריקטק בע"מ - ח.פ. 512516287</t>
  </si>
  <si>
    <t>צינור וברז שיווק (1998) בע"מ</t>
  </si>
  <si>
    <t>צליל עיבודים חקלאיים בע"מ</t>
  </si>
  <si>
    <t>רונן ארנון ולאורה חקלאות -רונן ארנון</t>
  </si>
  <si>
    <t>א.מ.ק.ו.הנדסה בע"מ</t>
  </si>
  <si>
    <t>ע.נ. נאסר סחר ושיווק בע"מ</t>
  </si>
  <si>
    <t>יפרח חיים חברה למסחר בע"מ</t>
  </si>
  <si>
    <t>ש.אל אילת 2009 בע"מ (ללא מע"מ) ח.פ.514303536</t>
  </si>
  <si>
    <t>העמק הירוק בגלבוע לסחר ושיווק בע"מ</t>
  </si>
  <si>
    <t>אינטראלקטריק התקנות (1983) בע"מ</t>
  </si>
  <si>
    <t>ANNA LUKOWICZ "ADVISER" PRZEDSIEBIORSTWO HANDLOW</t>
  </si>
  <si>
    <t>ח.ט. הכרמל חברה חקלאית בע"מ</t>
  </si>
  <si>
    <t>ספדי פאיז חקלאות בע"מ</t>
  </si>
  <si>
    <t>SABAUDA SRL</t>
  </si>
  <si>
    <t>ראש חשמל אילת בע"מ (ללא מע"מ)</t>
  </si>
  <si>
    <t>חשמל ישיר הדרום בע"מ - ח.פ 511716805</t>
  </si>
  <si>
    <t>עמיר שיווק והשקעות בחקלאות-ניר יצחק</t>
  </si>
  <si>
    <t>פואז  מוסא</t>
  </si>
  <si>
    <t>אילת דיפו(ד.י.) בע"מ ח.פ. 513799429</t>
  </si>
  <si>
    <t>משק חביביאן בע"מ</t>
  </si>
  <si>
    <t>סימנה אדיר</t>
  </si>
  <si>
    <t>LORA TRADE CO DOO</t>
  </si>
  <si>
    <t>שלמה סבן - יוצרים בטבע</t>
  </si>
  <si>
    <t>פרלמן טכנולוגיות מים בע"מ</t>
  </si>
  <si>
    <t>מרכז הזול (ינוח) בע"מ</t>
  </si>
  <si>
    <t>אלון ר. תעשיות בע"מ</t>
  </si>
  <si>
    <t>תמנת-ענבר פרוייקטים סולאריים מיזם משותף</t>
  </si>
  <si>
    <t>חן-יה פרוייקטים ושיווק בע"מ</t>
  </si>
  <si>
    <t>חברת חנויות אלאקצא לחומרי בניין בע"מ</t>
  </si>
  <si>
    <t>ACS International Projects</t>
  </si>
  <si>
    <t>ברודבקה יורם בע"מ</t>
  </si>
  <si>
    <t>בר - נץ שיווק מוצרי אנרגיה בע"מ</t>
  </si>
  <si>
    <t>י.עשוש שיווק מוצרי תשתיות בניה ופיתוח בע"מ</t>
  </si>
  <si>
    <t>אליאס ג'ריס נסיירי</t>
  </si>
  <si>
    <t>מ.ד.אספקה טכנית בע"מ</t>
  </si>
  <si>
    <t>ס.א.נ צנרת וקרמיקה בע"מ</t>
  </si>
  <si>
    <t>אורות הטירה ביצוע ( 1998 ) בע"מ</t>
  </si>
  <si>
    <t>מ.ל. שיווק אינסטלציה וכלים סניטריים בע"מ</t>
  </si>
  <si>
    <t>חשמל ישיר הרצליה בע"מ</t>
  </si>
  <si>
    <t>חקלאות בקעת גנוסר אגש"ח בע"מ</t>
  </si>
  <si>
    <t>בדוי ובניו בע"מ</t>
  </si>
  <si>
    <t>יבולי דליה אגודה שיתופית חקלאית בע"מ</t>
  </si>
  <si>
    <t>שנהב שפירא בע"מ</t>
  </si>
  <si>
    <t>חשמל ישיר השרון בע"מ - ח.פ 512030206</t>
  </si>
  <si>
    <t>אלקטרה פאוור סופרגז בע"מ</t>
  </si>
  <si>
    <t>MEGOS NIGUSE WELDEABYEZGI</t>
  </si>
  <si>
    <t>גיגי מרכז ארצי לאינסטלציה בע"מ</t>
  </si>
  <si>
    <t>אלמוז מרדכי</t>
  </si>
  <si>
    <t>סגה ביצוע בע"מ - ח.פ. 514727619</t>
  </si>
  <si>
    <t>אבו מוך מוראד (שותפות חקלאית מסחרית )</t>
  </si>
  <si>
    <t>אוגד איתן ויפית</t>
  </si>
  <si>
    <t>מגוון שלמה זמיר בע"מ</t>
  </si>
  <si>
    <t>חוף הכרמל אנרגיות אגודה שיתופית בע"מ</t>
  </si>
  <si>
    <t>חשמל ישיר באר שבע בע"מ - ח.פ 516013455</t>
  </si>
  <si>
    <t>גאנם נימר (אראמקס הובלות ומסחר)</t>
  </si>
  <si>
    <t>מ.נפאפעה למסחר בע"מ</t>
  </si>
  <si>
    <t>ש.כ.ן חקלאות אגודה שיתופית חקלאית בע"מ</t>
  </si>
  <si>
    <t>צליחין גרא</t>
  </si>
  <si>
    <t>טל ארז</t>
  </si>
  <si>
    <t>אלבז חומרי בניין (ד.י.) בע"מ</t>
  </si>
  <si>
    <t>טרי-טיוב בע"מ</t>
  </si>
  <si>
    <t>מסע בחווה בע"מ</t>
  </si>
  <si>
    <t>לינר אגריטק בע"מ</t>
  </si>
  <si>
    <t>ועקנין חומרי בנין (ועקנין ישראל - 043186279)</t>
  </si>
  <si>
    <t>דגן אוטומציה בחקלאות  בע"מ</t>
  </si>
  <si>
    <t>חממות חורה אבו אל קיעאן קאיד</t>
  </si>
  <si>
    <t>אסיפי בר עבודות חקלאיות -אגש"ח בע"מ</t>
  </si>
  <si>
    <t>זחאלקה עבד אל רחמאן</t>
  </si>
  <si>
    <t>טרביץ חיים שמעון</t>
  </si>
  <si>
    <t>ARZAQ COMPANY AGRICULTURAL ENGINEERING CONSULTAN</t>
  </si>
  <si>
    <t>נייטס קום בע"מ</t>
  </si>
  <si>
    <t>שפיר תעשיות בע"מ - ח.פ. 510325053</t>
  </si>
  <si>
    <t>גילבר עבודות צנרת בע"מ</t>
  </si>
  <si>
    <t>ב.א בניי אברהם בע"מ</t>
  </si>
  <si>
    <t>קסם ומשחק בע"מ</t>
  </si>
  <si>
    <t>נועם לוי חקלאות בע"מ - ח.פ 516943941</t>
  </si>
  <si>
    <t>ח.מ. שני עיבודים בע"מ</t>
  </si>
  <si>
    <t>דיק מוחמד 204113161</t>
  </si>
  <si>
    <t>כנען ניר דוד</t>
  </si>
  <si>
    <t>לוי נועם - ת.ז 057746125</t>
  </si>
  <si>
    <t>פאוזי אבו מוך  057618944</t>
  </si>
  <si>
    <t>רמת השניים (ע"ר)</t>
  </si>
  <si>
    <t>עין גדי עמירם</t>
  </si>
  <si>
    <t>עמארנה מוחמד 029791837</t>
  </si>
  <si>
    <t>דיין יעקב ועזרא -אחים דיין (עו"ד אבנר רון)</t>
  </si>
  <si>
    <t>ליאנדרו אורשחובסקי</t>
  </si>
  <si>
    <t>עבדאללה מסרואה</t>
  </si>
  <si>
    <t>שחאדה מוסטפא 56977812</t>
  </si>
  <si>
    <t>הדס גלר - 022480933</t>
  </si>
  <si>
    <t>צור הראל</t>
  </si>
  <si>
    <t>(blank)</t>
  </si>
  <si>
    <t>מרכז החשמל הדס בע"מ (לא פעיל)</t>
  </si>
  <si>
    <t>עומר עמארנה  029140001</t>
  </si>
  <si>
    <t>עזבה ג'בר -שווק מוצרי חקלאות</t>
  </si>
  <si>
    <t>שפיר הנדסה אזרחית וימי -ח.פ. 558490850 לא  פעיל</t>
  </si>
  <si>
    <t>קיבוץ דביר</t>
  </si>
  <si>
    <t>תען עבודות עפר בע"מ</t>
  </si>
  <si>
    <t>קיבוץ חפציבה</t>
  </si>
  <si>
    <t>מרכז הבהאים העולמי</t>
  </si>
  <si>
    <t>קיבוץ כפר הנשיא</t>
  </si>
  <si>
    <t>סבגי זיו</t>
  </si>
  <si>
    <t>משתלת אל אמיר (אבו מולחם אמיר)</t>
  </si>
  <si>
    <t>פ.נ.א.ה. חב' לבניה וייזום בע"מ</t>
  </si>
  <si>
    <t>פרופיל חשמל בע"מ</t>
  </si>
  <si>
    <t>פיגארו מרדכי</t>
  </si>
  <si>
    <t>שרקייה אמיר</t>
  </si>
  <si>
    <t>משתלת אל אמיר (אבו מולחם סולימאן) - לא פעיל!!!!!</t>
  </si>
  <si>
    <t>זיאד תשתיות בע"מ</t>
  </si>
  <si>
    <t>חקלאות בקעת הנדיב בע"מ</t>
  </si>
  <si>
    <t>זילברפניג שרה</t>
  </si>
  <si>
    <t>חקלאות אגש"ח בע"מ (קיבוץ מרחביה)</t>
  </si>
  <si>
    <t>גרונר יזמות וחקלאות</t>
  </si>
  <si>
    <t>דוידוביץ יונתן אליהו</t>
  </si>
  <si>
    <t>ליאור הכהן יזמות ובניה בע"מ</t>
  </si>
  <si>
    <t>מ.א. גרופ (אבו מוך מג'די)</t>
  </si>
  <si>
    <t>מ.נ מערכות מים בע"מ</t>
  </si>
  <si>
    <t>מאיר דב</t>
  </si>
  <si>
    <t>כ.ע.מ מדיה טכנולוגיות בע"מ</t>
  </si>
  <si>
    <t>כרמים החזקות וניהול (עדולם) בע"מ - פשיטת רגל</t>
  </si>
  <si>
    <t>חשמל ישיר חולון בע"מ - 510881907</t>
  </si>
  <si>
    <t>אגרוטכניקה-פורת איתיי</t>
  </si>
  <si>
    <t>Guttis Agriculture &amp; Irrigation Ltd</t>
  </si>
  <si>
    <t>ב.ה. דרך האור חשמל ותאורה 2023 בע"מ</t>
  </si>
  <si>
    <t>אדי אור חשמל פלוס 1994 בע"מ</t>
  </si>
  <si>
    <t>IMIGONGO PARTNERS LTD.</t>
  </si>
  <si>
    <t>אבו מוך חסן (שותפות חקלאית מסחרית)</t>
  </si>
  <si>
    <t>או.ג'י.סי גיל תקשורת בע"מ</t>
  </si>
  <si>
    <t>גידולי שדה כפר רופין אגודה חקלאית שיתופית בע"מ</t>
  </si>
  <si>
    <t>OOO KSK- EUR</t>
  </si>
  <si>
    <t>אנגלשטיין דרור</t>
  </si>
  <si>
    <t>GREEN GROW GROUP, LL</t>
  </si>
  <si>
    <t>SHAKTI IRRIGATION INDIA LIMITED</t>
  </si>
  <si>
    <t>KATARZYNE GOWIN</t>
  </si>
  <si>
    <t>אחים לנשק (ע"ר)</t>
  </si>
  <si>
    <t>גינון חלא עבודות פיתוח וגינון בע"מ</t>
  </si>
  <si>
    <t>EUROIRRI DI GABRIELE RUBIN</t>
  </si>
  <si>
    <t>ב.ד.ט.ח אנרגיה סולארית לישראל בע"מ</t>
  </si>
  <si>
    <t>אלגו השקיה בע"מ - כללי</t>
  </si>
  <si>
    <t>AGROPECUARIA FRUTMAR</t>
  </si>
  <si>
    <t>אלוני הבשן - מושב שיתופי</t>
  </si>
  <si>
    <t>אבו חלימה סוהיל (עזה)</t>
  </si>
  <si>
    <t>VISHAKHA RENEWABLES PVT. LTD.</t>
  </si>
  <si>
    <t>DOLPHIN POLY PLAST PVT. LTD.</t>
  </si>
  <si>
    <t>אלימלך ז'ק אחזקה ותשתיות בע"מ</t>
  </si>
  <si>
    <t>גידולי דשא דרום בע"מ</t>
  </si>
  <si>
    <t>R.M. Drip &amp; Sprinklers Systems PVT. LTD.</t>
  </si>
  <si>
    <t>דור-אל מערכות חשמל בע"מ</t>
  </si>
  <si>
    <t>ליאור גלפרין</t>
  </si>
  <si>
    <t>ש.אל אילת 2009 בע"מ (כולל מעמ) 514303536</t>
  </si>
  <si>
    <t>אגרושריף בע"מ</t>
  </si>
  <si>
    <t>מאיר רייס הגנה קתודית</t>
  </si>
  <si>
    <t>קיבוץ חנתון</t>
  </si>
  <si>
    <t>TARIM KREDI IMECE PLASTIK A.S</t>
  </si>
  <si>
    <t>קדם משתלות ומטעים בע"מ</t>
  </si>
  <si>
    <t>גז יגל חברה לשיווק והפצת גז (1996) בע"מ</t>
  </si>
  <si>
    <t>Top 10</t>
  </si>
  <si>
    <t>Total Top 10</t>
  </si>
  <si>
    <t>Others (1,010 customers)</t>
  </si>
  <si>
    <t>Gross profit by customer</t>
  </si>
  <si>
    <t>Gross profit by product family</t>
  </si>
  <si>
    <t>Hebrew</t>
  </si>
  <si>
    <t>אביזרים</t>
  </si>
  <si>
    <t>אחזקה</t>
  </si>
  <si>
    <t>הכנסות שונות</t>
  </si>
  <si>
    <t>טפטפות ורכיבים</t>
  </si>
  <si>
    <t>לבדיקה</t>
  </si>
  <si>
    <t>מכונות-טכנולוגיה</t>
  </si>
  <si>
    <t>צינור מתעל</t>
  </si>
  <si>
    <t>צינור תקשורת</t>
  </si>
  <si>
    <t>צנרת PS</t>
  </si>
  <si>
    <t>צנרת XEP</t>
  </si>
  <si>
    <t>צנרת מים</t>
  </si>
  <si>
    <t>רכש צנרת</t>
  </si>
  <si>
    <t>שלוחות טפטוף</t>
  </si>
  <si>
    <t>accessories</t>
  </si>
  <si>
    <t>maintnance</t>
  </si>
  <si>
    <t>other revenues</t>
  </si>
  <si>
    <t>drippers</t>
  </si>
  <si>
    <t>machinery - tech</t>
  </si>
  <si>
    <t>channel pipeline</t>
  </si>
  <si>
    <t>communication pipeline</t>
  </si>
  <si>
    <t>PS pipeline</t>
  </si>
  <si>
    <t>XEP pipeline</t>
  </si>
  <si>
    <t>water pipeline</t>
  </si>
  <si>
    <t>Pipeline procurement</t>
  </si>
  <si>
    <t>Drip extensions</t>
  </si>
  <si>
    <t>TBD</t>
  </si>
  <si>
    <t>RAPID/MUEHLSTEIN</t>
  </si>
  <si>
    <t>כרמל אקו בע"מ (וי.פי.אם פלסט בע"מ)</t>
  </si>
  <si>
    <t>KASA POLYMERS &amp; ADDITIVES DISTRIBUTION LTD.</t>
  </si>
  <si>
    <t>FB BALZANELLI</t>
  </si>
  <si>
    <t>THAI POLYETHYLENE CO.,LTD (SCG)</t>
  </si>
  <si>
    <t>רזינקס ישראל בע"מ</t>
  </si>
  <si>
    <t>י.זמברג מוצרי מתכת</t>
  </si>
  <si>
    <t>טרנר ושות', רו"ח</t>
  </si>
  <si>
    <t>האחים ברוד קבלנים לעבודות עפר ופתוח בע"מ</t>
  </si>
  <si>
    <t>פלסים תשתיות בע"מ (מפלס)</t>
  </si>
  <si>
    <t>חברת משק שלמן חקלאות והובלות בע"מ</t>
  </si>
  <si>
    <t>עמיעד מערכות סינון</t>
  </si>
  <si>
    <t>עופר עזריה</t>
  </si>
  <si>
    <t>בן ברוך גלעד</t>
  </si>
  <si>
    <t>נטפים בע"מ</t>
  </si>
  <si>
    <t>כהן אמיר</t>
  </si>
  <si>
    <t>L.LUNARDON</t>
  </si>
  <si>
    <t>רפאל תעשיות מגופים (1975) בע"מ</t>
  </si>
  <si>
    <t>גולדן פולימרים בע"מ</t>
  </si>
  <si>
    <t>Expenses by Supplier</t>
  </si>
  <si>
    <t>Q3-24</t>
  </si>
  <si>
    <t>Total Assets</t>
  </si>
  <si>
    <t>Assets</t>
  </si>
  <si>
    <t>Liabilities and Equity</t>
  </si>
  <si>
    <t>Long term liabilities</t>
  </si>
  <si>
    <t>Total long term  liabilities</t>
  </si>
  <si>
    <t>Total long term liabilities</t>
  </si>
  <si>
    <t>Consolidated balance sheet</t>
  </si>
  <si>
    <t>reported EBITDA</t>
  </si>
  <si>
    <t>Other expenses (income) ans tax</t>
  </si>
  <si>
    <t>profit (loss) from discontinued operation</t>
  </si>
  <si>
    <t>Consolidated income statement</t>
  </si>
  <si>
    <t>Total Equity</t>
  </si>
  <si>
    <t>YTD Jun-24</t>
  </si>
  <si>
    <t>Missing positions</t>
  </si>
  <si>
    <t>Metzer group</t>
  </si>
  <si>
    <t>Metzer IL</t>
  </si>
  <si>
    <t>Drop in sales to major customer</t>
  </si>
  <si>
    <t>Drop in sales to major customer - EXTRULINE</t>
  </si>
  <si>
    <t>Exit payments to former CEO</t>
  </si>
  <si>
    <t>Reconciliation gaps</t>
  </si>
  <si>
    <t>Limited audit procedures</t>
  </si>
  <si>
    <t>Normalization of Doubtful Debt provision</t>
  </si>
  <si>
    <t>Potential rent expenses of new factory</t>
  </si>
  <si>
    <t>IFRS 16 (*)</t>
  </si>
  <si>
    <t>fx</t>
  </si>
  <si>
    <t>Russia-Ukraine war</t>
  </si>
  <si>
    <t>Investment in associate</t>
  </si>
  <si>
    <t>FOREX impact</t>
  </si>
  <si>
    <t>Adjusted NWC</t>
  </si>
  <si>
    <t>Reported</t>
  </si>
  <si>
    <t>SP related NWC balance</t>
  </si>
  <si>
    <t>Ref.</t>
  </si>
  <si>
    <t>a</t>
  </si>
  <si>
    <t>d</t>
  </si>
  <si>
    <t>b</t>
  </si>
  <si>
    <t>c</t>
  </si>
  <si>
    <t>Metzer Kazahstan</t>
  </si>
  <si>
    <t>VAT receivables - CAPEX</t>
  </si>
  <si>
    <t>Inventory revaluation</t>
  </si>
  <si>
    <t xml:space="preserve"> Conso QOE</t>
  </si>
  <si>
    <t>NIS ('000000)</t>
  </si>
  <si>
    <t>update according to QL - turkish client</t>
  </si>
  <si>
    <t>פירוט כרטיסים 30.6.24</t>
  </si>
  <si>
    <t>כרטיסי חתך "סולו" ליום 30.6.24:</t>
  </si>
  <si>
    <t>הוצ' לשלם:</t>
  </si>
  <si>
    <t>30.6.24</t>
  </si>
  <si>
    <t>הוצ' מראש:</t>
  </si>
  <si>
    <t>הכנ' לקבל</t>
  </si>
  <si>
    <t>הכנ' מראש</t>
  </si>
  <si>
    <t>בגין פרויקטים קבלניים:</t>
  </si>
  <si>
    <t>ארנונה לשלם</t>
  </si>
  <si>
    <t>תמלוגים - אמיר (לא התקבלה חשבונית)</t>
  </si>
  <si>
    <t xml:space="preserve"> Performence ATC + Legal</t>
  </si>
  <si>
    <t>בגין פרויקט סין</t>
  </si>
  <si>
    <t>ריבית איריגטור</t>
  </si>
  <si>
    <t>בגין פרוייקט קלאיה, זמביה</t>
  </si>
  <si>
    <t>מותנה בתשלום מהלקוח</t>
  </si>
  <si>
    <t>בגין פרויקטים - כללי</t>
  </si>
  <si>
    <t>הבחור האוקראינה - הבעלים הקודם</t>
  </si>
  <si>
    <t xml:space="preserve">בגין פרויקטים איריגטור </t>
  </si>
  <si>
    <t>התחשבנות על אירועים שונים</t>
  </si>
  <si>
    <t>דמי ניהול לקבל - אס.פי</t>
  </si>
  <si>
    <t>פרוייקט החלפת שלוחות לקיבוץ כנרת</t>
  </si>
  <si>
    <t>הפרשה לשלם בגין  מקסיקו (70 אלף דולר)</t>
  </si>
  <si>
    <t>מלאי במעבר</t>
  </si>
  <si>
    <t>שכר עמרי ואוהד 1-12/20</t>
  </si>
  <si>
    <t>ליסינג (חדש) רכב מראש - ארטליס</t>
  </si>
  <si>
    <t>לבדוק</t>
  </si>
  <si>
    <t xml:space="preserve">הוצאות לשלם בגין פרוייקט גדולים במדים </t>
  </si>
  <si>
    <t>עמלת שימוש בידע ומותג - גברית</t>
  </si>
  <si>
    <t>ביטוח מראש</t>
  </si>
  <si>
    <t>משפטיות</t>
  </si>
  <si>
    <t>שוטף ( DD)</t>
  </si>
  <si>
    <t>עודפות לשלם 12/22</t>
  </si>
  <si>
    <t>הפרש שוטף</t>
  </si>
  <si>
    <t>בגין עסקת SP:</t>
  </si>
  <si>
    <t>zz לשלם - פיתוח טפטפות</t>
  </si>
  <si>
    <t>עלויות משפטיות</t>
  </si>
  <si>
    <t>בונוס לשלם</t>
  </si>
  <si>
    <t>עלויות רו"ח</t>
  </si>
  <si>
    <t>מענקי עמידה ביעדי מכירות למשווקים</t>
  </si>
  <si>
    <t>בגין H1/2024</t>
  </si>
  <si>
    <t>עלויו יועצים</t>
  </si>
  <si>
    <t>השקעה ב N-DRIP</t>
  </si>
  <si>
    <t xml:space="preserve">עלויות חשבות </t>
  </si>
  <si>
    <t>מקדמת מ"ה 3/2022 בתעשיות ששולמה באפריל 22</t>
  </si>
  <si>
    <t>אגריפלס</t>
  </si>
  <si>
    <t>אגרילנקה</t>
  </si>
  <si>
    <t>למחוק - הופרש בחומ"ס</t>
  </si>
  <si>
    <t>הפרשות בגין הסכמי שכר</t>
  </si>
  <si>
    <t>הסכם של ישראל   + דני 20K...</t>
  </si>
  <si>
    <t>שולם</t>
  </si>
  <si>
    <t>הפרשה בגין אפללו</t>
  </si>
  <si>
    <t>בגין הוצ' צפויות לסגירת פרו</t>
  </si>
  <si>
    <t>שולם 81 ב-23 + 53 ב-24</t>
  </si>
  <si>
    <t>הוצאות בגין פוליסיל (אי משיכת סחורה- Detention charges - 26580' warehouse - 40280)</t>
  </si>
  <si>
    <t>זוכה!</t>
  </si>
  <si>
    <t>ביקורת שומה תעשיות לשלם</t>
  </si>
  <si>
    <t>מיון הוצל"ש סין כנגד הוצ' מראש אמיר</t>
  </si>
  <si>
    <t>מיון תמלוגי סין לז"א</t>
  </si>
  <si>
    <t>סה"כ ליום 30.6.24</t>
  </si>
  <si>
    <t>בתוספת: הוצל"ש בגין עסקת SP</t>
  </si>
  <si>
    <t>סה"כ הוצל"ש 30.06.24</t>
  </si>
  <si>
    <t>פירוט כרטיסים 31.3.24</t>
  </si>
  <si>
    <t>כרטיסי חתך "סולו" ליום 31.3.24:</t>
  </si>
  <si>
    <t>31.3.24</t>
  </si>
  <si>
    <t>פרוייקט הסתיים כולל התחשבנות</t>
  </si>
  <si>
    <t>חושב מול ניתוח פרוייקטים בתהליך</t>
  </si>
  <si>
    <t>פרוייקט הסתיים, כולל ההתחשבנות</t>
  </si>
  <si>
    <t>מאגד סין - הוצ' שהוונו</t>
  </si>
  <si>
    <t>תמלוגים לאמיר - סין</t>
  </si>
  <si>
    <t>בגין 1/2024</t>
  </si>
  <si>
    <t>אין זיכוי פתוח!</t>
  </si>
  <si>
    <t>זיכוי חשבונאי</t>
  </si>
  <si>
    <t>הסכם של ישראל   + דני 10K...+ גיורא 60</t>
  </si>
  <si>
    <t>סה"כ ליום 31.3.24</t>
  </si>
  <si>
    <t>סה"כ הוצל"ש 31.03.24</t>
  </si>
  <si>
    <t>פירוט כרטיסים 31.12.23</t>
  </si>
  <si>
    <t>כרטיסי חתך "סולו" ליום 31.12.23:</t>
  </si>
  <si>
    <t>31.12.23</t>
  </si>
  <si>
    <t>בגין פרוייקט SUVERAN באזרביג'ן</t>
  </si>
  <si>
    <t>זוכה</t>
  </si>
  <si>
    <t>בגין 2023</t>
  </si>
  <si>
    <t>תוספת 88,165 - עבודות פיתוח</t>
  </si>
  <si>
    <t>הסכם של ישראל   + דני 60K...גיורא התקבלה חשבונית</t>
  </si>
  <si>
    <t>שולם 81</t>
  </si>
  <si>
    <t>סה"כ ליום 31.12.23</t>
  </si>
  <si>
    <t>סה"כ הוצל"ש 31.12.23</t>
  </si>
  <si>
    <t>פירוט כרטיסים 30.09.23</t>
  </si>
  <si>
    <t>כרטיסי חתך "סולו" ליום 30.09.23:</t>
  </si>
  <si>
    <t>30.09.23</t>
  </si>
  <si>
    <t>שינוי Q3/23</t>
  </si>
  <si>
    <t>הגדלת השקעה ATC</t>
  </si>
  <si>
    <t>שינוי ט' 410</t>
  </si>
  <si>
    <t>ביטול ההפחתה</t>
  </si>
  <si>
    <t>שכ"ד לשלם</t>
  </si>
  <si>
    <t>עדכון Q1</t>
  </si>
  <si>
    <t>הוספת הפרשה Q1</t>
  </si>
  <si>
    <t>בעקרון הסכמית אין עוד מחוייבות</t>
  </si>
  <si>
    <t>לאפס בשנתי</t>
  </si>
  <si>
    <t>שולם לשמוליק +תוספת דני</t>
  </si>
  <si>
    <t>הסכם של גיורא וישראל + שמוליק 170K  + דני 30K</t>
  </si>
  <si>
    <t>שינוי נטו</t>
  </si>
  <si>
    <t>סה"כ ליום 30.9.23</t>
  </si>
  <si>
    <t>סה"כ הוצל"ש 30.9.23</t>
  </si>
  <si>
    <t>פירוט כרטיסים 30.06.23</t>
  </si>
  <si>
    <t>כרטיסי חתך "סולו" ליום 30.06.23:</t>
  </si>
  <si>
    <t>30.06.23</t>
  </si>
  <si>
    <t>שינוי Q2/23</t>
  </si>
  <si>
    <t>בגין פרויקטים איריגטור</t>
  </si>
  <si>
    <t>לבדוק תאריך זיכוי!</t>
  </si>
  <si>
    <t>זיכוי שמגיע ללקוח</t>
  </si>
  <si>
    <t>שולם לשמוליק</t>
  </si>
  <si>
    <t>סה"כ ליום 30.6.23</t>
  </si>
  <si>
    <t>סה"כ הוצל"ש 30.6.23</t>
  </si>
  <si>
    <t>פירוט כרטיסים 31.03.23</t>
  </si>
  <si>
    <t>כרטיסי חתך "סולו" ליום 31.03.23:</t>
  </si>
  <si>
    <t>31.03.23</t>
  </si>
  <si>
    <t>טרם חולק בגין שנת 2022</t>
  </si>
  <si>
    <t>הסכם של גיורא וישראל + שמוליק 480K  + דני 15K</t>
  </si>
  <si>
    <t>התחייבות שנוצרה למצר בשל שליחת סחורה שלא נמשכה ע"י הלקוח פוליסיל</t>
  </si>
  <si>
    <t>סה"כ ליום 31.12.22</t>
  </si>
  <si>
    <t>סה"כ הוצל"ש 31.3.23</t>
  </si>
  <si>
    <t>פירוט כרטיסים 31.12.22</t>
  </si>
  <si>
    <t>כרטיסי חתך "סולו" ליום 31.12.22:</t>
  </si>
  <si>
    <t>31.12.22</t>
  </si>
  <si>
    <t>הפרשה לשלם בגין ציוד תקול לatc</t>
  </si>
  <si>
    <t>זוכתה</t>
  </si>
  <si>
    <t>תרומה</t>
  </si>
  <si>
    <t>הסכם של גיורא וישראל + שמוליק 480K + דני 50K</t>
  </si>
  <si>
    <t>NFD</t>
  </si>
  <si>
    <t>התחחיבות שנתנה לגידי שגיא בין העדר תביעות מ-2006 ועד היום</t>
  </si>
  <si>
    <t>לעדכן</t>
  </si>
  <si>
    <t>סה"כ הוצל"ש 31.12.22</t>
  </si>
  <si>
    <t>LTM-24
(Non audited)</t>
  </si>
  <si>
    <t>Total conso. Sales</t>
  </si>
  <si>
    <t>Cons. Sales</t>
  </si>
  <si>
    <t>Source: Assembly spread sheet of Consolidation Metzerplas as of H1-24.</t>
  </si>
  <si>
    <t>150 per year - please refer to QOE chapter for further info - for 2 years</t>
  </si>
  <si>
    <t>Jun-24
(reviewed)</t>
  </si>
  <si>
    <t>Advances to CAPEX suppliers</t>
  </si>
  <si>
    <t>India NWC - 2022</t>
  </si>
  <si>
    <t>other receivables</t>
  </si>
  <si>
    <t>Pesos</t>
  </si>
  <si>
    <t>INR</t>
  </si>
  <si>
    <t>Kazhakstan</t>
  </si>
  <si>
    <t>Rent Expense (Original Currency)</t>
  </si>
  <si>
    <t>Rent Expense (NIS)</t>
  </si>
  <si>
    <t>IFRS 16 - rent expenses according to rental agreements</t>
  </si>
  <si>
    <t>NG sale</t>
  </si>
  <si>
    <t>Holding percentage</t>
  </si>
  <si>
    <t>Source: rental agreements by entity</t>
  </si>
  <si>
    <t>Source: information provided by management</t>
  </si>
  <si>
    <t>Profit from services to SP buyer</t>
  </si>
  <si>
    <t>H1-23</t>
  </si>
  <si>
    <t>SP revenues</t>
  </si>
  <si>
    <t>Profit margin</t>
  </si>
  <si>
    <t>additional revenues</t>
  </si>
  <si>
    <t>Source: IL assemble spread sheet (code 460.1)</t>
  </si>
  <si>
    <t xml:space="preserve">  </t>
  </si>
  <si>
    <t>monthly salary</t>
  </si>
  <si>
    <t>month compansation</t>
  </si>
  <si>
    <t>Sales in USD*</t>
  </si>
  <si>
    <t>*</t>
  </si>
  <si>
    <t>Controller</t>
  </si>
  <si>
    <t>CMO</t>
  </si>
  <si>
    <t>Monthly salary</t>
  </si>
  <si>
    <t>Missing period</t>
  </si>
  <si>
    <t>Source: information provided by management
(*) should be noted that the monthly salary is based on previous salary of the position and doesn’t account for index changes and salary increase.</t>
  </si>
  <si>
    <t>revenue</t>
  </si>
  <si>
    <t>reported provision</t>
  </si>
  <si>
    <t>trade receivables</t>
  </si>
  <si>
    <t>% of trade receivables</t>
  </si>
  <si>
    <t>Normalized %</t>
  </si>
  <si>
    <t>adjustment</t>
  </si>
  <si>
    <t>Total Adjustment</t>
  </si>
  <si>
    <t>Adjustment</t>
  </si>
  <si>
    <t>Provision for royalties for ZZ dripers</t>
  </si>
  <si>
    <t>Advances to CAPEX suppliers in Kazakhstan</t>
  </si>
  <si>
    <t>Provision for ex-shareholder in Ukraine</t>
  </si>
  <si>
    <t>Accumulative adj</t>
  </si>
  <si>
    <t xml:space="preserve">Accrued expenses for N-DRIP </t>
  </si>
  <si>
    <t>Normalization of allowance for doubtful debts</t>
  </si>
  <si>
    <t>תמלוגים למפתח של ZZ - בגלל שבסוף יוני 2024 שילמו לו על בסיס מצטבר והוא לא נתן להם חשבונית בזמן אז רשמו את ההוצאה מול הוצאה לשלם.</t>
  </si>
  <si>
    <t>זה היה צריך להיות הוצאה, זה חד פעמי, זה התשלום השוטף אליו.</t>
  </si>
  <si>
    <t>מחלקת פרויקטים - חייבים לז"א - משלמים למפיצים שמספקים לחברה את הפרויקטים. קלאיה עובד עם מפיץ שיהיה צריך לשלם לו ברגע שיקבלו כסף מהפרויקט הזה. סוג של עמלת אספקת פרויקט. הסכום שמופיע פה זה בגין פרויקטים שכבר הביא להם והם צריכים לשלם לו אבל בפועל הוא חייב להם כסף גם כלקוח ולכן זה מתקזז. זה ממרץ 2024. צופים לשלם לו ב-Q4-24</t>
  </si>
  <si>
    <t>מקבל תמלוגים על פרויקטים שמספק לחברה באתיופיה. כמו קלאיה. ב-Q3-24 שילמו לו? בודק. בגלל שזה פרויקטים ארוכים אז לוקח זמן להשלמת הפרויקט ובהתאם לקבל תשלום מהלקוח ולפיכך גם לוקח זמן לשלם תמלוגים למי שסיפק את הפרויקט. במדינות כאלו זה יכול לקחת כמה שנים. פה ספציפי היתרה אומנם נראית זהה אבל היא בגין פרויקטים שונים. הלקוח הוא טרנצ'ה(?)</t>
  </si>
  <si>
    <t>מייצרים צינור מיוחד ללקוח גברית - מוכרים אותו גם כמוצר רגיל. משלמים לו תמלוגים כי הוא זה שפיתח את הצינור הזה. זה יושב בהתחייבויות כי הם צופים שיום יבוא והוא ידרוש תשלום נוסף על הידע וכו. ביססו את הסכום על הערכה של תגמולים שהוא דרש בעבר.</t>
  </si>
  <si>
    <t>בונוס לשלם בגין שנת 2023 ששולם בפועל בשנת 2024.</t>
  </si>
  <si>
    <t>בשנת 2023 שילמו בונוס למחלקת מכירות (שזה סוג של עמלת מכירה) בגין שנת 2022.</t>
  </si>
  <si>
    <t>לקוח של פרויקטים. צופים שייתכן ויצטרכו לשלוח לו מוצרים נוספים בגלל תלונות שיש לו כלפיהם. ייתכן גם כי לא יצטרכו. הוא לא דרש, הם פשוט מכינים את עצמם מראש למקרה וכן.</t>
  </si>
  <si>
    <t>תחילת ההפרשה הייתה כ-25. הייתה חברה בת בפרו. עבדה בערך שנה וחצי-שנתיים. החליטו לסגור אותה והיו כל מיני הוצאות סגירה וכו וכו. מה שנותר לשלם הוא בערך 6, זה צפי, לא בפועל. נכון להיום הם שילמו כל מה שאמרו להם עד כה, לא צפויים תשלומים נוספים.</t>
  </si>
  <si>
    <t>סגרו את פרו לפני כשנתיים.</t>
  </si>
  <si>
    <t>מכרו למקסיקו טפטפות שהם מכרו ללקוח שלהם. יש להם אחריות למוצרים. הלקוח טען שיש לו בעיות בחלק מהמוצרים. מקסיקו זיכו אותו וישראל זיכו את מקסיקו. הזיכוי הוא במוצרים חליפיים לא בכסף. לכן הכימות הוא השווי.</t>
  </si>
  <si>
    <t>תרומה לעמותה בגלל מנכל SP שטרם המכירה של החברת בת הזו, הוא היה ממש מתעקש על תרומות - זה נכנס להוצאות תרומות של אותה שנה.</t>
  </si>
  <si>
    <t>תורמים כל שנה בערך 20-25K NIS. זה בערך הסכומים. --&gt; התאמה לEBITDA לטובתם ב-2022.</t>
  </si>
  <si>
    <t>זה הרבה יותר גבוה ביחס לשנים הבאות בגלל הפיטורין של המנכל הקודם שפוטר. יש 7,500*3 בגין ישראל המנכל החדש, יש עוד 12K בגין גיורא שהיה יו"ר דירקטוריון, השאר בגין המנכל החדש. זה דמי הסתגלות במועד עזיבה. זה לא שוטף.</t>
  </si>
  <si>
    <t>היה להם לקוח בהודו פוליסיל - שלחו לו את המוצרים להאנגר מסוים והוא לא הגיע לשחרר את הסחורה מהנמל מה שהוביל לזה שהנמל נאלץ להעביר את הסחורה עד שיגיע לתוך האנגר גדול. החברה נאלצה לשלם להם על זה ובנוסף בסוף החברה לקחה אל עצמה חזרה את כל הסחורה. מה שגרר גם עלויות נוספות על הובלה חזרה לארץ. חברת הבת בהודו בהליכים משפטיים אל מול הלקוח הזה בנושא.</t>
  </si>
  <si>
    <t>חד פעמי. לא קורה ולא קרה להם בעבר.</t>
  </si>
  <si>
    <t>צריך לבקש ממנו את הקובץ שמראה כמה הפרישו כבר בגין המנכל היוצא וכמה לא. ההתאמה צריכה להיות רק ההשלמה להפרשה בגין הודעה על עזיבה מוקדמת ולא בגין כל מה ששילמו לו כי רשמו על זה הוצאה לשלם כבר.</t>
  </si>
  <si>
    <t>כל ההפרשה ליו"ר הדירקטוריון נרשמה ב-2022. הוא פוטר בסוף 2023. בתחילת 2024 - פנה לקיבוץ וטען שמגיע לו יותר בגין המכירה של SP וכו - וקיבל בתחילת 2024 70 אלף שקל יותר. התאמההההה</t>
  </si>
  <si>
    <t>רבעון</t>
  </si>
  <si>
    <t>Q1</t>
  </si>
  <si>
    <t>Q2</t>
  </si>
  <si>
    <t>Q3</t>
  </si>
  <si>
    <t>Q4</t>
  </si>
  <si>
    <t>טיפוס משפחה</t>
  </si>
  <si>
    <t>משפחת מוצר</t>
  </si>
  <si>
    <t>שיעור רווח גולמי</t>
  </si>
  <si>
    <t>מכירות מצטבר</t>
  </si>
  <si>
    <t>רווח גולמי</t>
  </si>
  <si>
    <t>אביזרי PS</t>
  </si>
  <si>
    <t>Totals</t>
  </si>
  <si>
    <t>e</t>
  </si>
  <si>
    <t>Total COGS</t>
  </si>
  <si>
    <t>% From Income</t>
  </si>
  <si>
    <t>H1-24
(reviewed)</t>
  </si>
  <si>
    <t>One time expenses - India sales</t>
  </si>
  <si>
    <t>One time expenses - factory in Chile</t>
  </si>
  <si>
    <t>Other loans - Ukraine</t>
  </si>
  <si>
    <t>IP provision</t>
  </si>
  <si>
    <t>Extruline</t>
  </si>
  <si>
    <t>reported gross profit %</t>
  </si>
  <si>
    <t>reported revenues</t>
  </si>
  <si>
    <t>gap in revenues</t>
  </si>
  <si>
    <t>revenue benchmark management USD</t>
  </si>
  <si>
    <t>revenue benchmark management NIS</t>
  </si>
  <si>
    <t>שם לקוח</t>
  </si>
  <si>
    <t>Source: GP by customer as provided by management, and management information</t>
  </si>
  <si>
    <t>CAPEX VAT receivables in Metzer Kazakhstan</t>
  </si>
  <si>
    <t>Peru entity closing expenses provision</t>
  </si>
  <si>
    <t>Jun-24
(Audited)</t>
  </si>
  <si>
    <t>Profit from services to SP</t>
  </si>
  <si>
    <t>One-off expenses with the closing of Peru</t>
  </si>
  <si>
    <t>Exit bonus to former chairman of BoD</t>
  </si>
  <si>
    <t>Metzer Argentina</t>
  </si>
  <si>
    <t>Lost profits from sales of Micro lim</t>
  </si>
  <si>
    <t>Non-recurring expenses wiith Project manager</t>
  </si>
  <si>
    <t>Profits from Industrial Pipes business line</t>
  </si>
  <si>
    <t>One-time payments to former CEO and Chairman of BoD</t>
  </si>
  <si>
    <t>Adjusted Current assets</t>
  </si>
  <si>
    <t>Metzer share in subs</t>
  </si>
  <si>
    <t>Mezter share in advances from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</si>
</sst>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5">
    <numFmt numFmtId="7" formatCode="&quot;$&quot;#,##0.00_);\(&quot;$&quot;#,##0.00\)"/>
    <numFmt numFmtId="41" formatCode="_(* #,##0_);_(* \(#,##0\);_(* &quot;-&quot;_);_(@_)"/>
    <numFmt numFmtId="44" formatCode="_(&quot;$&quot;* #,##0.00_);_(&quot;$&quot;* \(#,##0.00\);_(&quot;$&quot;* &quot;-&quot;??_);_(@_)"/>
    <numFmt numFmtId="43" formatCode="_(* #,##0.00_);_(* \(#,##0.00\);_(* &quot;-&quot;??_);_(@_)"/>
    <numFmt numFmtId="164" formatCode="_ * #,##0.00_ ;_ * \-#,##0.00_ ;_ * &quot;-&quot;??_ ;_ @_ "/>
    <numFmt numFmtId="165" formatCode="0.0%"/>
    <numFmt numFmtId="166" formatCode="_(* #,##0_);_(* \(#,##0\);_(* &quot;-&quot;??_);_(@_)"/>
    <numFmt numFmtId="167" formatCode="[$-F800]dddd\,\ mmmm\ dd\,\ yyyy"/>
    <numFmt numFmtId="168" formatCode="#,##0.0%;\-#,##0.0%;\-;@"/>
    <numFmt numFmtId="169" formatCode="_(0_)%;\(0\)%;\ \ _)\%"/>
    <numFmt numFmtId="170" formatCode="B1mmm\-yy"/>
    <numFmt numFmtId="171" formatCode="0%;\(0%\)"/>
    <numFmt numFmtId="172" formatCode="_ * #,##0_ ;_ * \-#,##0_ ;_ * &quot;-&quot;??_ ;_ @_ "/>
    <numFmt numFmtId="173" formatCode="[$-409]mmm\-yy;@"/>
    <numFmt numFmtId="174" formatCode="#,##0.0%_);\(#,##0.0\)%;\-_);@"/>
    <numFmt numFmtId="175" formatCode="&quot;[&quot;0\]"/>
    <numFmt numFmtId="176" formatCode="0.0%;\(0.0%\)"/>
    <numFmt numFmtId="177" formatCode="0.000000000"/>
    <numFmt numFmtId="178" formatCode="\+0;\-0"/>
    <numFmt numFmtId="179" formatCode="0000000000"/>
    <numFmt numFmtId="180" formatCode="0000000000000"/>
    <numFmt numFmtId="181" formatCode="00000000000"/>
    <numFmt numFmtId="182" formatCode="00000000000000"/>
    <numFmt numFmtId="183" formatCode="000000000000000"/>
    <numFmt numFmtId="184" formatCode="0.0000000000"/>
    <numFmt numFmtId="185" formatCode="_(* #,##0.0_);_(* \(#,##0.0\);_(* &quot;-&quot;??_);_(@_)"/>
    <numFmt numFmtId="186" formatCode="_ &quot;₹&quot;\ * #,##0.00_ ;_ &quot;₹&quot;\ * \-#,##0.00_ ;_ &quot;₹&quot;\ * &quot;-&quot;??_ ;_ @_ "/>
    <numFmt numFmtId="187" formatCode="_(* #,##0.000_);_(* \(#,##0.000\);_(* &quot;-&quot;??_);_(@_)"/>
    <numFmt numFmtId="188" formatCode="0.0000"/>
    <numFmt numFmtId="189" formatCode="_ * #,##0.0_ ;_ * \-#,##0.0_ ;_ * &quot;-&quot;?_ ;_ @_ "/>
    <numFmt numFmtId="190" formatCode="_(0.0_)%;\(0.0\)%;\ \ _)\%"/>
    <numFmt numFmtId="191" formatCode="_(&quot;$&quot;* #,##0_);_(&quot;$&quot;* \(#,##0\);_(&quot;$&quot;* &quot;-&quot;??_);_(@_)"/>
    <numFmt numFmtId="192" formatCode="_-[$$-409]* #,##0_ ;_-[$$-409]* \-#,##0\ ;_-[$$-409]* &quot;-&quot;??_ ;_-@_ "/>
    <numFmt numFmtId="193" formatCode="#,##0.0_);\(#,##0.0\)"/>
    <numFmt numFmtId="194" formatCode="_-[$$-409]* #,##0.00_ ;_-[$$-409]* \-#,##0.00\ ;_-[$$-409]* &quot;-&quot;??_ ;_-@_ "/>
  </numFmts>
  <fonts count="145">
    <font>
      <sz val="11"/>
      <color theme="1"/>
      <name val="Calibri"/>
      <family val="2"/>
      <scheme val="minor"/>
    </font>
    <font>
      <sz val="11"/>
      <color theme="1"/>
      <name val="Calibri"/>
      <family val="2"/>
      <charset val="177"/>
      <scheme val="minor"/>
    </font>
    <font>
      <sz val="11"/>
      <color theme="1"/>
      <name val="Calibri"/>
      <family val="2"/>
      <charset val="177"/>
      <scheme val="minor"/>
    </font>
    <font>
      <sz val="11"/>
      <color theme="1"/>
      <name val="Calibri"/>
      <family val="2"/>
      <charset val="177"/>
      <scheme val="minor"/>
    </font>
    <font>
      <sz val="11"/>
      <color theme="1"/>
      <name val="Calibri"/>
      <family val="2"/>
      <scheme val="minor"/>
    </font>
    <font>
      <b/>
      <sz val="11"/>
      <color theme="1"/>
      <name val="Calibri"/>
      <family val="2"/>
      <scheme val="minor"/>
    </font>
    <font>
      <sz val="12"/>
      <color indexed="25"/>
      <name val="Univers 55"/>
    </font>
    <font>
      <sz val="14"/>
      <color indexed="32"/>
      <name val="Univers 55"/>
    </font>
    <font>
      <sz val="12"/>
      <name val="Calibri"/>
      <family val="2"/>
    </font>
    <font>
      <sz val="8"/>
      <name val="Arial"/>
      <family val="2"/>
    </font>
    <font>
      <b/>
      <sz val="8"/>
      <color rgb="FFFFFFFF"/>
      <name val="Arial"/>
      <family val="2"/>
    </font>
    <font>
      <b/>
      <sz val="8"/>
      <color rgb="FF000000"/>
      <name val="Arial"/>
      <family val="2"/>
    </font>
    <font>
      <sz val="10"/>
      <name val="Arial"/>
      <family val="2"/>
    </font>
    <font>
      <sz val="10"/>
      <name val="Univers 45 Light"/>
    </font>
    <font>
      <sz val="10"/>
      <color indexed="32"/>
      <name val="Univers 45 Light"/>
    </font>
    <font>
      <sz val="11"/>
      <color indexed="32"/>
      <name val="Univers 45 Light"/>
    </font>
    <font>
      <sz val="10"/>
      <name val="Book Antiqua"/>
      <family val="1"/>
    </font>
    <font>
      <b/>
      <sz val="72"/>
      <color theme="1"/>
      <name val="Univers 45 Light"/>
    </font>
    <font>
      <sz val="24"/>
      <color indexed="32"/>
      <name val="Univers 45 Light"/>
    </font>
    <font>
      <b/>
      <sz val="14"/>
      <color indexed="32"/>
      <name val="Univers 45 Light"/>
    </font>
    <font>
      <sz val="14"/>
      <color indexed="32"/>
      <name val="Univers 45 Light"/>
    </font>
    <font>
      <sz val="11"/>
      <color theme="1"/>
      <name val="Arial"/>
      <family val="2"/>
    </font>
    <font>
      <b/>
      <sz val="9"/>
      <color rgb="FFFFFFFF"/>
      <name val="Arial"/>
      <family val="2"/>
    </font>
    <font>
      <i/>
      <sz val="8"/>
      <name val="Arial"/>
      <family val="2"/>
    </font>
    <font>
      <b/>
      <i/>
      <sz val="8"/>
      <color rgb="FF000000"/>
      <name val="Arial"/>
      <family val="2"/>
    </font>
    <font>
      <i/>
      <sz val="7"/>
      <color rgb="FF007C92"/>
      <name val="Arial"/>
      <family val="2"/>
    </font>
    <font>
      <b/>
      <sz val="8"/>
      <color rgb="FF00338D"/>
      <name val="Arial"/>
      <family val="2"/>
    </font>
    <font>
      <sz val="8"/>
      <color rgb="FF000000"/>
      <name val="Arial"/>
      <family val="2"/>
    </font>
    <font>
      <sz val="8"/>
      <color rgb="FF00338D"/>
      <name val="Arial"/>
      <family val="2"/>
    </font>
    <font>
      <b/>
      <sz val="8"/>
      <name val="Arial"/>
      <family val="2"/>
    </font>
    <font>
      <sz val="8"/>
      <color theme="1"/>
      <name val="Arial"/>
      <family val="2"/>
    </font>
    <font>
      <b/>
      <sz val="9"/>
      <color theme="1"/>
      <name val="Arial"/>
      <family val="2"/>
    </font>
    <font>
      <b/>
      <sz val="9"/>
      <color rgb="FF00338D"/>
      <name val="Arial"/>
      <family val="2"/>
    </font>
    <font>
      <sz val="9"/>
      <color theme="1"/>
      <name val="Arial"/>
      <family val="2"/>
    </font>
    <font>
      <sz val="14"/>
      <color rgb="FF00338D"/>
      <name val="Arial"/>
      <family val="2"/>
    </font>
    <font>
      <sz val="12"/>
      <color rgb="FF00338D"/>
      <name val="Arial"/>
      <family val="2"/>
    </font>
    <font>
      <i/>
      <sz val="7"/>
      <color rgb="FF000000"/>
      <name val="Arial"/>
      <family val="2"/>
    </font>
    <font>
      <i/>
      <sz val="7"/>
      <name val="Arial"/>
      <family val="2"/>
    </font>
    <font>
      <sz val="12"/>
      <color rgb="FF00338D"/>
      <name val="Univers 55"/>
    </font>
    <font>
      <sz val="14"/>
      <color rgb="FF00338D"/>
      <name val="Univers 55"/>
    </font>
    <font>
      <sz val="11"/>
      <color rgb="FF00338D"/>
      <name val="Arial"/>
      <family val="2"/>
    </font>
    <font>
      <sz val="7"/>
      <color theme="1"/>
      <name val="Arial"/>
      <family val="2"/>
    </font>
    <font>
      <i/>
      <sz val="7"/>
      <color theme="1"/>
      <name val="Arial"/>
      <family val="2"/>
    </font>
    <font>
      <sz val="8"/>
      <color rgb="FFFF0000"/>
      <name val="Arial"/>
      <family val="2"/>
    </font>
    <font>
      <sz val="8"/>
      <color theme="1"/>
      <name val="Calibri"/>
      <family val="2"/>
      <scheme val="minor"/>
    </font>
    <font>
      <i/>
      <sz val="8"/>
      <color rgb="FF000000"/>
      <name val="Arial"/>
      <family val="2"/>
    </font>
    <font>
      <b/>
      <sz val="12"/>
      <color rgb="FF00338D"/>
      <name val="Univers 55"/>
    </font>
    <font>
      <b/>
      <sz val="14"/>
      <color rgb="FF00338D"/>
      <name val="Univers 55"/>
    </font>
    <font>
      <b/>
      <i/>
      <sz val="8"/>
      <name val="Arial"/>
      <family val="2"/>
    </font>
    <font>
      <sz val="10"/>
      <color indexed="8"/>
      <name val="Arial"/>
      <family val="2"/>
    </font>
    <font>
      <i/>
      <sz val="7"/>
      <color theme="1"/>
      <name val="Calibri"/>
      <family val="2"/>
      <scheme val="minor"/>
    </font>
    <font>
      <b/>
      <sz val="8"/>
      <color theme="1"/>
      <name val="Arial"/>
      <family val="2"/>
    </font>
    <font>
      <sz val="8"/>
      <color indexed="8"/>
      <name val="Arial"/>
      <family val="2"/>
    </font>
    <font>
      <sz val="9"/>
      <name val="Arial"/>
      <family val="2"/>
    </font>
    <font>
      <b/>
      <sz val="8"/>
      <color theme="0"/>
      <name val="Arial"/>
      <family val="2"/>
    </font>
    <font>
      <sz val="11"/>
      <name val="Calibri"/>
      <family val="2"/>
      <scheme val="minor"/>
    </font>
    <font>
      <b/>
      <sz val="11"/>
      <name val="Calibri"/>
      <family val="2"/>
      <scheme val="minor"/>
    </font>
    <font>
      <sz val="11"/>
      <name val="Arial"/>
      <family val="2"/>
    </font>
    <font>
      <sz val="7"/>
      <color theme="1"/>
      <name val="Calibri"/>
      <family val="2"/>
      <scheme val="minor"/>
    </font>
    <font>
      <sz val="11"/>
      <color rgb="FFFF0000"/>
      <name val="Calibri"/>
      <family val="2"/>
      <scheme val="minor"/>
    </font>
    <font>
      <sz val="10"/>
      <color rgb="FF000000"/>
      <name val="Times New Roman"/>
      <family val="1"/>
    </font>
    <font>
      <b/>
      <sz val="7"/>
      <name val="Arial"/>
      <family val="2"/>
    </font>
    <font>
      <sz val="7"/>
      <color rgb="FF000000"/>
      <name val="Arial"/>
      <family val="2"/>
    </font>
    <font>
      <b/>
      <sz val="7"/>
      <color rgb="FF212428"/>
      <name val="Arial"/>
      <family val="2"/>
    </font>
    <font>
      <b/>
      <sz val="7"/>
      <color rgb="FF000000"/>
      <name val="Arial"/>
      <family val="2"/>
    </font>
    <font>
      <sz val="7"/>
      <color rgb="FF2D3F49"/>
      <name val="Arial"/>
      <family val="2"/>
    </font>
    <font>
      <sz val="7"/>
      <name val="Arial"/>
      <family val="2"/>
    </font>
    <font>
      <sz val="10"/>
      <color rgb="FF000000"/>
      <name val="Times New Roman"/>
      <family val="1"/>
    </font>
    <font>
      <b/>
      <sz val="8"/>
      <color theme="1"/>
      <name val="Calibri"/>
      <family val="2"/>
      <scheme val="minor"/>
    </font>
    <font>
      <sz val="11"/>
      <color rgb="FF00338D"/>
      <name val="Calibri"/>
      <family val="2"/>
      <scheme val="minor"/>
    </font>
    <font>
      <i/>
      <sz val="8"/>
      <color theme="1"/>
      <name val="Arial"/>
      <family val="2"/>
    </font>
    <font>
      <i/>
      <sz val="8"/>
      <color rgb="FF202124"/>
      <name val="Calibri"/>
      <family val="2"/>
      <scheme val="minor"/>
    </font>
    <font>
      <sz val="8"/>
      <name val="Calibri"/>
      <family val="2"/>
      <scheme val="minor"/>
    </font>
    <font>
      <b/>
      <sz val="9"/>
      <color theme="0"/>
      <name val="Calibri"/>
      <family val="2"/>
      <scheme val="minor"/>
    </font>
    <font>
      <sz val="8"/>
      <name val="Arial"/>
      <family val="2"/>
      <charset val="204"/>
    </font>
    <font>
      <sz val="11"/>
      <color theme="1"/>
      <name val="Calibri"/>
      <family val="2"/>
      <charset val="204"/>
      <scheme val="minor"/>
    </font>
    <font>
      <b/>
      <i/>
      <sz val="8"/>
      <color theme="1"/>
      <name val="Arial"/>
      <family val="2"/>
    </font>
    <font>
      <b/>
      <sz val="8"/>
      <color rgb="FFFF0000"/>
      <name val="Arial"/>
      <family val="2"/>
    </font>
    <font>
      <sz val="9"/>
      <color rgb="FFFF0000"/>
      <name val="Calibri"/>
      <family val="2"/>
      <scheme val="minor"/>
    </font>
    <font>
      <sz val="7"/>
      <color rgb="FFFF0000"/>
      <name val="Arial"/>
      <family val="2"/>
    </font>
    <font>
      <sz val="8"/>
      <color rgb="FF00B050"/>
      <name val="Arial"/>
      <family val="2"/>
    </font>
    <font>
      <b/>
      <sz val="9"/>
      <color theme="0"/>
      <name val="Arial"/>
      <family val="2"/>
    </font>
    <font>
      <sz val="10"/>
      <color rgb="FF00338D"/>
      <name val="Univers 55"/>
    </font>
    <font>
      <b/>
      <sz val="10"/>
      <name val="David"/>
      <family val="2"/>
    </font>
    <font>
      <u/>
      <sz val="8"/>
      <name val="Arial"/>
      <family val="2"/>
    </font>
    <font>
      <sz val="11"/>
      <color theme="2" tint="-9.9978637043366805E-2"/>
      <name val="Calibri"/>
      <family val="2"/>
      <scheme val="minor"/>
    </font>
    <font>
      <sz val="11"/>
      <color theme="5" tint="-0.249977111117893"/>
      <name val="Calibri"/>
      <family val="2"/>
      <scheme val="minor"/>
    </font>
    <font>
      <sz val="14"/>
      <name val="Univers 55"/>
    </font>
    <font>
      <b/>
      <sz val="9"/>
      <name val="Arial"/>
      <family val="2"/>
    </font>
    <font>
      <b/>
      <u/>
      <sz val="8"/>
      <color theme="1"/>
      <name val="Arial"/>
      <family val="2"/>
    </font>
    <font>
      <b/>
      <sz val="9"/>
      <color theme="0"/>
      <name val="Arial"/>
      <family val="2"/>
      <charset val="177"/>
    </font>
    <font>
      <b/>
      <sz val="9"/>
      <color theme="0"/>
      <name val="Calibri"/>
      <family val="2"/>
      <charset val="177"/>
      <scheme val="minor"/>
    </font>
    <font>
      <sz val="8"/>
      <color rgb="FF43B02A"/>
      <name val="Arial"/>
      <family val="2"/>
    </font>
    <font>
      <sz val="8"/>
      <color rgb="FFC00000"/>
      <name val="Arial"/>
      <family val="2"/>
    </font>
    <font>
      <b/>
      <sz val="8"/>
      <name val="Arial"/>
      <family val="2"/>
      <charset val="177"/>
    </font>
    <font>
      <sz val="8"/>
      <name val="Arial"/>
      <family val="2"/>
      <charset val="177"/>
    </font>
    <font>
      <u/>
      <sz val="8"/>
      <name val="Arial"/>
      <family val="2"/>
      <charset val="177"/>
    </font>
    <font>
      <i/>
      <sz val="8"/>
      <name val="Arial"/>
      <family val="2"/>
      <charset val="177"/>
    </font>
    <font>
      <sz val="11"/>
      <color theme="0"/>
      <name val="Arial"/>
      <family val="2"/>
    </font>
    <font>
      <sz val="8"/>
      <color theme="0"/>
      <name val="Arial"/>
      <family val="2"/>
    </font>
    <font>
      <sz val="11"/>
      <color theme="0"/>
      <name val="Calibri"/>
      <family val="2"/>
      <scheme val="minor"/>
    </font>
    <font>
      <i/>
      <sz val="8"/>
      <name val="Calibri"/>
      <family val="2"/>
      <scheme val="minor"/>
    </font>
    <font>
      <b/>
      <sz val="8"/>
      <name val="Arial"/>
      <family val="2"/>
    </font>
    <font>
      <sz val="8"/>
      <color theme="1"/>
      <name val="Arial"/>
      <family val="2"/>
    </font>
    <font>
      <sz val="8"/>
      <name val="Arial"/>
      <family val="2"/>
    </font>
    <font>
      <b/>
      <i/>
      <sz val="8"/>
      <name val="Arial"/>
      <family val="2"/>
    </font>
    <font>
      <b/>
      <sz val="8"/>
      <name val="Arial"/>
      <family val="2"/>
    </font>
    <font>
      <sz val="8"/>
      <name val="Arial"/>
      <family val="2"/>
    </font>
    <font>
      <b/>
      <sz val="9"/>
      <color rgb="FFFFFFFF"/>
      <name val="Arial"/>
      <family val="2"/>
    </font>
    <font>
      <b/>
      <sz val="8"/>
      <color rgb="FF000000"/>
      <name val="Arial"/>
      <family val="2"/>
    </font>
    <font>
      <sz val="8"/>
      <color rgb="FF000000"/>
      <name val="Arial"/>
      <family val="2"/>
    </font>
    <font>
      <i/>
      <sz val="7"/>
      <color rgb="FF000000"/>
      <name val="Arial"/>
      <family val="2"/>
    </font>
    <font>
      <i/>
      <sz val="8"/>
      <color theme="1"/>
      <name val="Arial"/>
      <family val="2"/>
    </font>
    <font>
      <sz val="8"/>
      <color rgb="FF00B050"/>
      <name val="Arial"/>
      <family val="2"/>
    </font>
    <font>
      <i/>
      <sz val="8"/>
      <color rgb="FF00338D"/>
      <name val="Arial"/>
      <family val="2"/>
    </font>
    <font>
      <b/>
      <u/>
      <sz val="11"/>
      <color theme="1"/>
      <name val="Calibri"/>
      <family val="2"/>
      <scheme val="minor"/>
    </font>
    <font>
      <sz val="10"/>
      <color rgb="FFFF0000"/>
      <name val="Calibri"/>
      <family val="2"/>
      <scheme val="minor"/>
    </font>
    <font>
      <sz val="12"/>
      <name val="David"/>
      <family val="2"/>
      <charset val="177"/>
    </font>
    <font>
      <sz val="12"/>
      <color theme="1"/>
      <name val="Calibri"/>
      <family val="2"/>
      <scheme val="minor"/>
    </font>
    <font>
      <b/>
      <u/>
      <sz val="12"/>
      <name val="David"/>
      <family val="2"/>
    </font>
    <font>
      <sz val="14"/>
      <color theme="1"/>
      <name val="Calibri"/>
      <family val="2"/>
      <scheme val="minor"/>
    </font>
    <font>
      <b/>
      <u/>
      <sz val="14"/>
      <name val="David"/>
      <family val="2"/>
    </font>
    <font>
      <b/>
      <sz val="14"/>
      <color theme="1"/>
      <name val="Calibri"/>
      <family val="2"/>
      <scheme val="minor"/>
    </font>
    <font>
      <u/>
      <sz val="12"/>
      <name val="David"/>
      <family val="2"/>
      <charset val="177"/>
    </font>
    <font>
      <b/>
      <sz val="12"/>
      <color theme="1"/>
      <name val="Calibri"/>
      <family val="2"/>
      <scheme val="minor"/>
    </font>
    <font>
      <sz val="12"/>
      <color rgb="FFFF0000"/>
      <name val="David"/>
      <family val="2"/>
      <charset val="177"/>
    </font>
    <font>
      <b/>
      <sz val="12"/>
      <color rgb="FFFF0000"/>
      <name val="David"/>
      <family val="2"/>
    </font>
    <font>
      <sz val="12"/>
      <name val="Calibri"/>
      <family val="2"/>
      <scheme val="minor"/>
    </font>
    <font>
      <sz val="12"/>
      <color rgb="FFFF0000"/>
      <name val="Calibri"/>
      <family val="2"/>
      <scheme val="minor"/>
    </font>
    <font>
      <b/>
      <sz val="12"/>
      <color rgb="FFFF0000"/>
      <name val="Calibri"/>
      <family val="2"/>
      <scheme val="minor"/>
    </font>
    <font>
      <b/>
      <sz val="12"/>
      <color rgb="FFFF0000"/>
      <name val="David"/>
      <family val="2"/>
      <charset val="177"/>
    </font>
    <font>
      <sz val="10"/>
      <color theme="1"/>
      <name val="Calibri"/>
      <family val="2"/>
      <scheme val="minor"/>
    </font>
    <font>
      <sz val="10"/>
      <name val="David"/>
      <family val="2"/>
      <charset val="177"/>
    </font>
    <font>
      <sz val="10"/>
      <color rgb="FF000000"/>
      <name val="Arial"/>
      <family val="2"/>
    </font>
    <font>
      <u/>
      <sz val="11"/>
      <color theme="1"/>
      <name val="Calibri"/>
      <family val="2"/>
      <scheme val="minor"/>
    </font>
    <font>
      <b/>
      <u/>
      <sz val="11"/>
      <name val="Calibri"/>
      <family val="2"/>
      <scheme val="minor"/>
    </font>
    <font>
      <sz val="9"/>
      <color indexed="81"/>
      <name val="Tahoma"/>
      <family val="2"/>
    </font>
    <font>
      <sz val="11"/>
      <color rgb="FFFF0000"/>
      <name val="Arial"/>
      <family val="2"/>
    </font>
    <font>
      <b/>
      <sz val="9"/>
      <color rgb="FFFFFFFF"/>
      <name val="Arial"/>
    </font>
    <font>
      <b/>
      <sz val="8"/>
      <color rgb="FF000000"/>
      <name val="Arial"/>
    </font>
    <font>
      <sz val="8"/>
      <name val="Arial"/>
    </font>
    <font>
      <sz val="8"/>
      <color rgb="FF000000"/>
      <name val="Arial"/>
    </font>
    <font>
      <i/>
      <sz val="7"/>
      <color rgb="FF000000"/>
      <name val="Arial"/>
    </font>
    <font>
      <b/>
      <i/>
      <sz val="8"/>
      <color rgb="FF000000"/>
      <name val="Arial"/>
    </font>
    <font>
      <i/>
      <sz val="8"/>
      <name val="Arial"/>
    </font>
  </fonts>
  <fills count="25">
    <fill>
      <patternFill patternType="none"/>
    </fill>
    <fill>
      <patternFill patternType="gray125"/>
    </fill>
    <fill>
      <patternFill patternType="solid">
        <fgColor indexed="9"/>
        <bgColor indexed="64"/>
      </patternFill>
    </fill>
    <fill>
      <patternFill patternType="solid">
        <fgColor rgb="FFFFFFFF"/>
        <bgColor indexed="64"/>
      </patternFill>
    </fill>
    <fill>
      <patternFill patternType="solid">
        <fgColor rgb="FFBFDEE4"/>
        <bgColor indexed="64"/>
      </patternFill>
    </fill>
    <fill>
      <patternFill patternType="solid">
        <fgColor theme="0"/>
        <bgColor indexed="64"/>
      </patternFill>
    </fill>
    <fill>
      <patternFill patternType="solid">
        <fgColor rgb="FF00338D"/>
        <bgColor indexed="64"/>
      </patternFill>
    </fill>
    <fill>
      <patternFill patternType="solid">
        <fgColor theme="4" tint="0.79998168889431442"/>
        <bgColor indexed="64"/>
      </patternFill>
    </fill>
    <fill>
      <patternFill patternType="solid">
        <fgColor rgb="FFE5EEFF"/>
        <bgColor indexed="64"/>
      </patternFill>
    </fill>
    <fill>
      <patternFill patternType="solid">
        <fgColor rgb="FFFF0000"/>
        <bgColor indexed="64"/>
      </patternFill>
    </fill>
    <fill>
      <patternFill patternType="solid">
        <fgColor theme="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FFC000"/>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rgb="FF00FFFF"/>
        <bgColor indexed="64"/>
      </patternFill>
    </fill>
    <fill>
      <patternFill patternType="solid">
        <fgColor theme="7"/>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rgb="FF92D050"/>
        <bgColor indexed="64"/>
      </patternFill>
    </fill>
    <fill>
      <patternFill patternType="solid">
        <fgColor theme="0" tint="-0.14999847407452621"/>
        <bgColor indexed="64"/>
      </patternFill>
    </fill>
  </fills>
  <borders count="137">
    <border>
      <left/>
      <right/>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top/>
      <bottom/>
      <diagonal/>
    </border>
    <border>
      <left/>
      <right style="thin">
        <color rgb="FF00338D"/>
      </right>
      <top/>
      <bottom/>
      <diagonal/>
    </border>
    <border>
      <left style="thin">
        <color rgb="FF00338D"/>
      </left>
      <right/>
      <top/>
      <bottom style="medium">
        <color rgb="FF00338D"/>
      </bottom>
      <diagonal/>
    </border>
    <border>
      <left/>
      <right/>
      <top/>
      <bottom style="medium">
        <color rgb="FF00338D"/>
      </bottom>
      <diagonal/>
    </border>
    <border>
      <left/>
      <right style="thin">
        <color rgb="FF00338D"/>
      </right>
      <top/>
      <bottom style="medium">
        <color rgb="FF00338D"/>
      </bottom>
      <diagonal/>
    </border>
    <border>
      <left style="thin">
        <color rgb="FF00338D"/>
      </left>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style="thin">
        <color rgb="FF00338D"/>
      </top>
      <bottom style="thin">
        <color rgb="FF00338D"/>
      </bottom>
      <diagonal/>
    </border>
    <border>
      <left/>
      <right/>
      <top style="thin">
        <color rgb="FF00338D"/>
      </top>
      <bottom style="thin">
        <color rgb="FF00338D"/>
      </bottom>
      <diagonal/>
    </border>
    <border>
      <left/>
      <right style="thin">
        <color rgb="FF00338D"/>
      </right>
      <top style="thin">
        <color rgb="FF00338D"/>
      </top>
      <bottom style="thin">
        <color rgb="FF00338D"/>
      </bottom>
      <diagonal/>
    </border>
    <border>
      <left style="thin">
        <color rgb="FF00338D"/>
      </left>
      <right/>
      <top style="thin">
        <color rgb="FF00338D"/>
      </top>
      <bottom style="medium">
        <color rgb="FF00338D"/>
      </bottom>
      <diagonal/>
    </border>
    <border>
      <left/>
      <right/>
      <top style="thin">
        <color rgb="FF00338D"/>
      </top>
      <bottom style="medium">
        <color rgb="FF00338D"/>
      </bottom>
      <diagonal/>
    </border>
    <border>
      <left/>
      <right style="thin">
        <color rgb="FF00338D"/>
      </right>
      <top style="thin">
        <color rgb="FF00338D"/>
      </top>
      <bottom style="medium">
        <color rgb="FF00338D"/>
      </bottom>
      <diagonal/>
    </border>
    <border>
      <left style="thin">
        <color rgb="FF00338D"/>
      </left>
      <right style="thin">
        <color rgb="FF00338D"/>
      </right>
      <top style="thin">
        <color rgb="FF00338D"/>
      </top>
      <bottom style="medium">
        <color rgb="FF00338D"/>
      </bottom>
      <diagonal/>
    </border>
    <border>
      <left style="thin">
        <color rgb="FF00338D"/>
      </left>
      <right style="thin">
        <color rgb="FF00338D"/>
      </right>
      <top/>
      <bottom style="thin">
        <color rgb="FF00338D"/>
      </bottom>
      <diagonal/>
    </border>
    <border>
      <left style="thin">
        <color rgb="FF00338D"/>
      </left>
      <right style="thin">
        <color rgb="FF00338D"/>
      </right>
      <top style="thin">
        <color rgb="FF00338D"/>
      </top>
      <bottom style="thin">
        <color rgb="FF00338D"/>
      </bottom>
      <diagonal/>
    </border>
    <border>
      <left style="thin">
        <color rgb="FF00338D"/>
      </left>
      <right/>
      <top style="dotted">
        <color rgb="FF00338D"/>
      </top>
      <bottom/>
      <diagonal/>
    </border>
    <border>
      <left/>
      <right/>
      <top style="dotted">
        <color rgb="FF00338D"/>
      </top>
      <bottom/>
      <diagonal/>
    </border>
    <border>
      <left/>
      <right style="thin">
        <color rgb="FF00338D"/>
      </right>
      <top style="dotted">
        <color rgb="FF00338D"/>
      </top>
      <bottom/>
      <diagonal/>
    </border>
    <border>
      <left/>
      <right/>
      <top style="medium">
        <color rgb="FF00338D"/>
      </top>
      <bottom/>
      <diagonal/>
    </border>
    <border>
      <left style="thin">
        <color auto="1"/>
      </left>
      <right style="thin">
        <color auto="1"/>
      </right>
      <top/>
      <bottom/>
      <diagonal/>
    </border>
    <border>
      <left style="dashed">
        <color rgb="FF00338D"/>
      </left>
      <right style="thin">
        <color rgb="FF00338D"/>
      </right>
      <top/>
      <bottom/>
      <diagonal/>
    </border>
    <border>
      <left style="dashed">
        <color rgb="FF00338D"/>
      </left>
      <right style="thin">
        <color rgb="FF00338D"/>
      </right>
      <top style="thin">
        <color rgb="FF00338D"/>
      </top>
      <bottom style="medium">
        <color rgb="FF00338D"/>
      </bottom>
      <diagonal/>
    </border>
    <border>
      <left style="dashed">
        <color rgb="FF00338D"/>
      </left>
      <right style="thin">
        <color rgb="FF00338D"/>
      </right>
      <top/>
      <bottom style="thin">
        <color rgb="FF00338D"/>
      </bottom>
      <diagonal/>
    </border>
    <border>
      <left/>
      <right style="thin">
        <color rgb="FF00338D"/>
      </right>
      <top style="dashed">
        <color rgb="FF00338D"/>
      </top>
      <bottom/>
      <diagonal/>
    </border>
    <border>
      <left/>
      <right/>
      <top style="dashed">
        <color rgb="FF00338D"/>
      </top>
      <bottom/>
      <diagonal/>
    </border>
    <border>
      <left style="thin">
        <color rgb="FF00338D"/>
      </left>
      <right/>
      <top style="dashed">
        <color rgb="FF00338D"/>
      </top>
      <bottom/>
      <diagonal/>
    </border>
    <border>
      <left style="thin">
        <color indexed="24"/>
      </left>
      <right style="thin">
        <color rgb="FF00338D"/>
      </right>
      <top style="thin">
        <color rgb="FF00338D"/>
      </top>
      <bottom style="thin">
        <color rgb="FF00338D"/>
      </bottom>
      <diagonal/>
    </border>
    <border>
      <left style="thin">
        <color rgb="FF00338D"/>
      </left>
      <right style="thin">
        <color rgb="FF00338D"/>
      </right>
      <top/>
      <bottom/>
      <diagonal/>
    </border>
    <border>
      <left style="thin">
        <color rgb="FF00338D"/>
      </left>
      <right style="thin">
        <color rgb="FF00338D"/>
      </right>
      <top style="thin">
        <color rgb="FF00338D"/>
      </top>
      <bottom/>
      <diagonal/>
    </border>
    <border>
      <left style="dashed">
        <color rgb="FF00338D"/>
      </left>
      <right style="thin">
        <color rgb="FF00338D"/>
      </right>
      <top style="thin">
        <color rgb="FF00338D"/>
      </top>
      <bottom style="thin">
        <color rgb="FF00338D"/>
      </bottom>
      <diagonal/>
    </border>
    <border>
      <left style="dashed">
        <color rgb="FF00338D"/>
      </left>
      <right style="thin">
        <color rgb="FF00338D"/>
      </right>
      <top style="thin">
        <color rgb="FF00338D"/>
      </top>
      <bottom/>
      <diagonal/>
    </border>
    <border>
      <left style="thin">
        <color rgb="FF00338D"/>
      </left>
      <right/>
      <top/>
      <bottom style="dashed">
        <color rgb="FF00338D"/>
      </bottom>
      <diagonal/>
    </border>
    <border>
      <left/>
      <right/>
      <top/>
      <bottom style="dashed">
        <color rgb="FF00338D"/>
      </bottom>
      <diagonal/>
    </border>
    <border>
      <left/>
      <right style="thin">
        <color rgb="FF00338D"/>
      </right>
      <top/>
      <bottom style="dashed">
        <color rgb="FF00338D"/>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auto="1"/>
      </left>
      <right/>
      <top/>
      <bottom/>
      <diagonal/>
    </border>
    <border>
      <left/>
      <right/>
      <top/>
      <bottom style="thin">
        <color rgb="FF002060"/>
      </bottom>
      <diagonal/>
    </border>
    <border>
      <left style="thin">
        <color rgb="FF00338D"/>
      </left>
      <right/>
      <top/>
      <bottom style="hair">
        <color rgb="FF00338D"/>
      </bottom>
      <diagonal/>
    </border>
    <border>
      <left/>
      <right/>
      <top/>
      <bottom style="hair">
        <color rgb="FF00338D"/>
      </bottom>
      <diagonal/>
    </border>
    <border>
      <left/>
      <right style="thin">
        <color rgb="FF00338D"/>
      </right>
      <top/>
      <bottom style="hair">
        <color rgb="FF00338D"/>
      </bottom>
      <diagonal/>
    </border>
    <border>
      <left/>
      <right style="dashed">
        <color rgb="FF00338D"/>
      </right>
      <top style="thin">
        <color rgb="FF00338D"/>
      </top>
      <bottom style="medium">
        <color rgb="FF00338D"/>
      </bottom>
      <diagonal/>
    </border>
    <border>
      <left/>
      <right style="dashed">
        <color rgb="FF00338D"/>
      </right>
      <top style="thin">
        <color rgb="FF00338D"/>
      </top>
      <bottom style="thin">
        <color rgb="FF00338D"/>
      </bottom>
      <diagonal/>
    </border>
    <border>
      <left/>
      <right style="dashed">
        <color rgb="FF00338D"/>
      </right>
      <top/>
      <bottom/>
      <diagonal/>
    </border>
    <border>
      <left/>
      <right style="dotted">
        <color rgb="FF00338D"/>
      </right>
      <top style="thin">
        <color rgb="FF00338D"/>
      </top>
      <bottom/>
      <diagonal/>
    </border>
    <border>
      <left/>
      <right style="dotted">
        <color rgb="FF00338D"/>
      </right>
      <top/>
      <bottom/>
      <diagonal/>
    </border>
    <border>
      <left/>
      <right style="dashed">
        <color rgb="FF00338D"/>
      </right>
      <top style="thin">
        <color rgb="FF00338D"/>
      </top>
      <bottom/>
      <diagonal/>
    </border>
    <border>
      <left/>
      <right style="dotted">
        <color rgb="FF00338D"/>
      </right>
      <top style="thin">
        <color rgb="FF00338D"/>
      </top>
      <bottom style="medium">
        <color rgb="FF00338D"/>
      </bottom>
      <diagonal/>
    </border>
    <border>
      <left/>
      <right style="dotted">
        <color rgb="FF00338D"/>
      </right>
      <top style="thin">
        <color rgb="FF00338D"/>
      </top>
      <bottom style="thin">
        <color rgb="FF00338D"/>
      </bottom>
      <diagonal/>
    </border>
    <border>
      <left style="dotted">
        <color rgb="FF00338D"/>
      </left>
      <right/>
      <top/>
      <bottom/>
      <diagonal/>
    </border>
    <border>
      <left style="dotted">
        <color rgb="FF00338D"/>
      </left>
      <right/>
      <top style="thin">
        <color rgb="FF00338D"/>
      </top>
      <bottom style="medium">
        <color rgb="FF00338D"/>
      </bottom>
      <diagonal/>
    </border>
    <border>
      <left style="dotted">
        <color rgb="FF00338D"/>
      </left>
      <right/>
      <top style="thin">
        <color rgb="FF00338D"/>
      </top>
      <bottom style="thin">
        <color rgb="FF00338D"/>
      </bottom>
      <diagonal/>
    </border>
    <border>
      <left style="dotted">
        <color rgb="FF00338D"/>
      </left>
      <right/>
      <top/>
      <bottom style="thin">
        <color rgb="FF00338D"/>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indexed="64"/>
      </bottom>
      <diagonal/>
    </border>
    <border>
      <left/>
      <right style="dashed">
        <color rgb="FF00338D"/>
      </right>
      <top/>
      <bottom style="thin">
        <color rgb="FF00338D"/>
      </bottom>
      <diagonal/>
    </border>
    <border>
      <left/>
      <right style="dotted">
        <color rgb="FF00338D"/>
      </right>
      <top/>
      <bottom style="thin">
        <color rgb="FF00338D"/>
      </bottom>
      <diagonal/>
    </border>
    <border>
      <left style="thin">
        <color rgb="FF00338D"/>
      </left>
      <right/>
      <top/>
      <bottom style="dotted">
        <color rgb="FF00338D"/>
      </bottom>
      <diagonal/>
    </border>
    <border>
      <left/>
      <right/>
      <top/>
      <bottom style="dotted">
        <color rgb="FF00338D"/>
      </bottom>
      <diagonal/>
    </border>
    <border>
      <left/>
      <right style="thin">
        <color rgb="FF00338D"/>
      </right>
      <top/>
      <bottom style="dotted">
        <color rgb="FF00338D"/>
      </bottom>
      <diagonal/>
    </border>
    <border>
      <left/>
      <right style="thin">
        <color auto="1"/>
      </right>
      <top/>
      <bottom/>
      <diagonal/>
    </border>
    <border>
      <left style="thin">
        <color rgb="FF00338D"/>
      </left>
      <right/>
      <top style="hair">
        <color rgb="FF00338D"/>
      </top>
      <bottom style="dashed">
        <color rgb="FF00338D"/>
      </bottom>
      <diagonal/>
    </border>
    <border>
      <left/>
      <right/>
      <top style="hair">
        <color rgb="FF00338D"/>
      </top>
      <bottom style="dashed">
        <color rgb="FF00338D"/>
      </bottom>
      <diagonal/>
    </border>
    <border>
      <left style="thin">
        <color rgb="FF00338D"/>
      </left>
      <right/>
      <top style="thin">
        <color indexed="64"/>
      </top>
      <bottom/>
      <diagonal/>
    </border>
    <border>
      <left style="dashed">
        <color rgb="FF00338D"/>
      </left>
      <right style="thin">
        <color rgb="FF00338D"/>
      </right>
      <top style="thin">
        <color indexed="64"/>
      </top>
      <bottom/>
      <diagonal/>
    </border>
    <border>
      <left style="thin">
        <color auto="1"/>
      </left>
      <right style="thin">
        <color auto="1"/>
      </right>
      <top/>
      <bottom style="thin">
        <color auto="1"/>
      </bottom>
      <diagonal/>
    </border>
    <border>
      <left/>
      <right/>
      <top style="dashed">
        <color rgb="FF00338D"/>
      </top>
      <bottom style="dashed">
        <color rgb="FF00338D"/>
      </bottom>
      <diagonal/>
    </border>
    <border>
      <left style="thin">
        <color rgb="FF00338D"/>
      </left>
      <right style="thin">
        <color rgb="FF00338D"/>
      </right>
      <top/>
      <bottom style="medium">
        <color rgb="FF00338D"/>
      </bottom>
      <diagonal/>
    </border>
    <border>
      <left/>
      <right/>
      <top style="thin">
        <color rgb="FF002060"/>
      </top>
      <bottom style="thin">
        <color rgb="FF00338D"/>
      </bottom>
      <diagonal/>
    </border>
    <border>
      <left/>
      <right/>
      <top/>
      <bottom style="thin">
        <color indexed="64"/>
      </bottom>
      <diagonal/>
    </border>
    <border>
      <left style="thin">
        <color auto="1"/>
      </left>
      <right/>
      <top/>
      <bottom style="thin">
        <color auto="1"/>
      </bottom>
      <diagonal/>
    </border>
    <border>
      <left/>
      <right/>
      <top/>
      <bottom style="thin">
        <color indexed="64"/>
      </bottom>
      <diagonal/>
    </border>
    <border>
      <left/>
      <right style="thin">
        <color auto="1"/>
      </right>
      <top/>
      <bottom style="thin">
        <color auto="1"/>
      </bottom>
      <diagonal/>
    </border>
    <border>
      <left/>
      <right/>
      <top style="thin">
        <color indexed="64"/>
      </top>
      <bottom style="thin">
        <color indexed="64"/>
      </bottom>
      <diagonal/>
    </border>
    <border>
      <left style="thin">
        <color rgb="FF00338D"/>
      </left>
      <right style="thin">
        <color rgb="FF00338D"/>
      </right>
      <top style="dotted">
        <color rgb="FF00338D"/>
      </top>
      <bottom/>
      <diagonal/>
    </border>
    <border>
      <left style="thin">
        <color rgb="FF00338D"/>
      </left>
      <right style="thin">
        <color rgb="FF00338D"/>
      </right>
      <top/>
      <bottom style="dotted">
        <color rgb="FF00338D"/>
      </bottom>
      <diagonal/>
    </border>
    <border>
      <left style="thin">
        <color rgb="FF00338D"/>
      </left>
      <right style="thin">
        <color rgb="FF00338D"/>
      </right>
      <top/>
      <bottom style="dashed">
        <color rgb="FF00338D"/>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dashed">
        <color rgb="FF00338D"/>
      </bottom>
      <diagonal/>
    </border>
    <border>
      <left style="thin">
        <color rgb="FF00338D"/>
      </left>
      <right style="thin">
        <color rgb="FF00338D"/>
      </right>
      <top style="dashed">
        <color rgb="FF00338D"/>
      </top>
      <bottom style="dashed">
        <color rgb="FF00338D"/>
      </bottom>
      <diagonal/>
    </border>
    <border>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top style="thin">
        <color rgb="FF00338D"/>
      </top>
      <bottom style="thin">
        <color rgb="FF00338D"/>
      </bottom>
      <diagonal/>
    </border>
    <border>
      <left/>
      <right style="medium">
        <color indexed="64"/>
      </right>
      <top style="thin">
        <color rgb="FF00338D"/>
      </top>
      <bottom style="thin">
        <color rgb="FF00338D"/>
      </bottom>
      <diagonal/>
    </border>
    <border>
      <left style="dashed">
        <color rgb="FF00338D"/>
      </left>
      <right/>
      <top style="thin">
        <color rgb="FF00338D"/>
      </top>
      <bottom/>
      <diagonal/>
    </border>
    <border>
      <left style="dashed">
        <color rgb="FF00338D"/>
      </left>
      <right/>
      <top/>
      <bottom/>
      <diagonal/>
    </border>
    <border>
      <left style="dashed">
        <color rgb="FF00338D"/>
      </left>
      <right/>
      <top/>
      <bottom style="thin">
        <color rgb="FF00338D"/>
      </bottom>
      <diagonal/>
    </border>
    <border>
      <left style="dashed">
        <color rgb="FF00338D"/>
      </left>
      <right/>
      <top style="dotted">
        <color rgb="FF00338D"/>
      </top>
      <bottom/>
      <diagonal/>
    </border>
    <border>
      <left/>
      <right style="dashed">
        <color rgb="FF00338D"/>
      </right>
      <top style="dotted">
        <color rgb="FF00338D"/>
      </top>
      <bottom/>
      <diagonal/>
    </border>
    <border>
      <left style="dashed">
        <color rgb="FF00338D"/>
      </left>
      <right/>
      <top/>
      <bottom style="medium">
        <color rgb="FF00338D"/>
      </bottom>
      <diagonal/>
    </border>
    <border>
      <left/>
      <right style="dashed">
        <color rgb="FF00338D"/>
      </right>
      <top/>
      <bottom style="medium">
        <color rgb="FF00338D"/>
      </bottom>
      <diagonal/>
    </border>
    <border>
      <left style="dashed">
        <color rgb="FF00338D"/>
      </left>
      <right/>
      <top style="thin">
        <color rgb="FF00338D"/>
      </top>
      <bottom style="medium">
        <color rgb="FF00338D"/>
      </bottom>
      <diagonal/>
    </border>
    <border>
      <left style="dashed">
        <color rgb="FF00338D"/>
      </left>
      <right/>
      <top style="thin">
        <color rgb="FF00338D"/>
      </top>
      <bottom style="thin">
        <color rgb="FF00338D"/>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right/>
      <top/>
      <bottom style="double">
        <color indexed="64"/>
      </bottom>
      <diagonal/>
    </border>
    <border>
      <left/>
      <right/>
      <top/>
      <bottom style="dotted">
        <color indexed="64"/>
      </bottom>
      <diagonal/>
    </border>
    <border>
      <left/>
      <right/>
      <top style="dotted">
        <color indexed="64"/>
      </top>
      <bottom style="dotted">
        <color indexed="64"/>
      </bottom>
      <diagonal/>
    </border>
    <border>
      <left/>
      <right style="medium">
        <color indexed="64"/>
      </right>
      <top/>
      <bottom style="thin">
        <color indexed="64"/>
      </bottom>
      <diagonal/>
    </border>
    <border>
      <left style="thin">
        <color rgb="FF7F7F7F"/>
      </left>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rgb="FF7F7F7F"/>
      </left>
      <right/>
      <top style="thin">
        <color rgb="FF7F7F7F"/>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dashed">
        <color rgb="FF00338D"/>
      </left>
      <right/>
      <top/>
      <bottom style="dotted">
        <color rgb="FF00338D"/>
      </bottom>
      <diagonal/>
    </border>
    <border>
      <left style="dashed">
        <color rgb="FF00338D"/>
      </left>
      <right/>
      <top style="dashed">
        <color rgb="FF00338D"/>
      </top>
      <bottom/>
      <diagonal/>
    </border>
    <border>
      <left style="dashed">
        <color rgb="FF00338D"/>
      </left>
      <right/>
      <top/>
      <bottom style="dashed">
        <color rgb="FF00338D"/>
      </bottom>
      <diagonal/>
    </border>
  </borders>
  <cellStyleXfs count="24">
    <xf numFmtId="0" fontId="0" fillId="0" borderId="0"/>
    <xf numFmtId="43" fontId="4" fillId="0" borderId="0" applyFont="0" applyFill="0" applyBorder="0" applyAlignment="0" applyProtection="0"/>
    <xf numFmtId="9" fontId="4" fillId="0" borderId="0" applyFont="0" applyFill="0" applyBorder="0" applyAlignment="0" applyProtection="0"/>
    <xf numFmtId="43" fontId="12" fillId="0" borderId="0" applyFont="0" applyFill="0" applyBorder="0" applyAlignment="0" applyProtection="0"/>
    <xf numFmtId="0" fontId="12" fillId="0" borderId="0"/>
    <xf numFmtId="43" fontId="4" fillId="0" borderId="0" applyFont="0" applyFill="0" applyBorder="0" applyAlignment="0" applyProtection="0"/>
    <xf numFmtId="0" fontId="16" fillId="0" borderId="0"/>
    <xf numFmtId="0" fontId="4" fillId="0" borderId="0"/>
    <xf numFmtId="0" fontId="12" fillId="0" borderId="0"/>
    <xf numFmtId="0" fontId="3" fillId="0" borderId="0"/>
    <xf numFmtId="0" fontId="49" fillId="0" borderId="0">
      <alignment vertical="top"/>
    </xf>
    <xf numFmtId="43" fontId="49" fillId="0" borderId="0" applyFont="0" applyFill="0" applyBorder="0" applyAlignment="0" applyProtection="0"/>
    <xf numFmtId="0" fontId="60" fillId="0" borderId="0"/>
    <xf numFmtId="0" fontId="67" fillId="0" borderId="0"/>
    <xf numFmtId="9" fontId="4" fillId="0" borderId="0" applyFont="0" applyFill="0" applyBorder="0" applyAlignment="0" applyProtection="0"/>
    <xf numFmtId="0" fontId="4" fillId="0" borderId="0"/>
    <xf numFmtId="186" fontId="4" fillId="0" borderId="0" applyFont="0" applyFill="0" applyBorder="0" applyAlignment="0" applyProtection="0"/>
    <xf numFmtId="0" fontId="74" fillId="0" borderId="0"/>
    <xf numFmtId="0" fontId="9" fillId="0" borderId="0"/>
    <xf numFmtId="0" fontId="75" fillId="0" borderId="0"/>
    <xf numFmtId="0" fontId="2" fillId="0" borderId="0"/>
    <xf numFmtId="0" fontId="2" fillId="0" borderId="0"/>
    <xf numFmtId="0" fontId="1" fillId="0" borderId="0"/>
    <xf numFmtId="0" fontId="1" fillId="0" borderId="0"/>
  </cellStyleXfs>
  <cellXfs count="2300">
    <xf numFmtId="0" fontId="0" fillId="0" borderId="0" xfId="0"/>
    <xf numFmtId="0" fontId="5" fillId="0" borderId="0" xfId="0" applyFont="1"/>
    <xf numFmtId="0" fontId="0" fillId="5" borderId="0" xfId="0" applyFill="1"/>
    <xf numFmtId="166" fontId="13" fillId="2" borderId="0" xfId="5" applyNumberFormat="1" applyFont="1" applyFill="1" applyAlignment="1" applyProtection="1">
      <alignment horizontal="left"/>
      <protection locked="0"/>
    </xf>
    <xf numFmtId="166" fontId="9" fillId="3" borderId="0" xfId="1" applyNumberFormat="1" applyFont="1" applyFill="1" applyBorder="1" applyAlignment="1">
      <alignment horizontal="right" vertical="center"/>
    </xf>
    <xf numFmtId="0" fontId="13" fillId="2" borderId="0" xfId="7" applyFont="1" applyFill="1" applyAlignment="1" applyProtection="1">
      <alignment horizontal="left"/>
      <protection locked="0"/>
    </xf>
    <xf numFmtId="166" fontId="14" fillId="2" borderId="0" xfId="5" applyNumberFormat="1" applyFont="1" applyFill="1" applyAlignment="1" applyProtection="1">
      <alignment horizontal="left"/>
      <protection locked="0"/>
    </xf>
    <xf numFmtId="166" fontId="18" fillId="2" borderId="0" xfId="5" applyNumberFormat="1" applyFont="1" applyFill="1" applyAlignment="1" applyProtection="1">
      <alignment horizontal="left"/>
      <protection locked="0"/>
    </xf>
    <xf numFmtId="166" fontId="19" fillId="2" borderId="0" xfId="5" applyNumberFormat="1" applyFont="1" applyFill="1" applyAlignment="1" applyProtection="1">
      <alignment horizontal="left"/>
      <protection locked="0"/>
    </xf>
    <xf numFmtId="166" fontId="20" fillId="2" borderId="0" xfId="5" applyNumberFormat="1" applyFont="1" applyFill="1" applyAlignment="1" applyProtection="1">
      <alignment horizontal="left"/>
      <protection locked="0"/>
    </xf>
    <xf numFmtId="167" fontId="20" fillId="2" borderId="0" xfId="5" applyNumberFormat="1" applyFont="1" applyFill="1" applyAlignment="1" applyProtection="1">
      <alignment horizontal="left"/>
      <protection locked="0"/>
    </xf>
    <xf numFmtId="167" fontId="15" fillId="2" borderId="0" xfId="5" applyNumberFormat="1" applyFont="1" applyFill="1" applyAlignment="1" applyProtection="1">
      <alignment horizontal="left"/>
      <protection locked="0"/>
    </xf>
    <xf numFmtId="0" fontId="0" fillId="0" borderId="0" xfId="0" applyAlignment="1">
      <alignment horizontal="left" readingOrder="1"/>
    </xf>
    <xf numFmtId="166" fontId="27" fillId="3" borderId="0" xfId="1" applyNumberFormat="1" applyFont="1" applyFill="1" applyBorder="1" applyAlignment="1">
      <alignment horizontal="right" vertical="center"/>
    </xf>
    <xf numFmtId="0" fontId="6" fillId="2" borderId="0" xfId="0" applyFont="1" applyFill="1" applyAlignment="1" applyProtection="1">
      <alignment horizontal="left" readingOrder="1"/>
      <protection locked="0"/>
    </xf>
    <xf numFmtId="0" fontId="0" fillId="5" borderId="0" xfId="0" applyFill="1" applyAlignment="1">
      <alignment horizontal="left" readingOrder="1"/>
    </xf>
    <xf numFmtId="0" fontId="0" fillId="5" borderId="0" xfId="0" applyFill="1" applyAlignment="1">
      <alignment horizontal="center" readingOrder="1"/>
    </xf>
    <xf numFmtId="0" fontId="31" fillId="5" borderId="0" xfId="0" applyFont="1" applyFill="1"/>
    <xf numFmtId="0" fontId="32" fillId="5" borderId="0" xfId="0" applyFont="1" applyFill="1"/>
    <xf numFmtId="0" fontId="33" fillId="5" borderId="0" xfId="0" applyFont="1" applyFill="1"/>
    <xf numFmtId="17" fontId="32" fillId="5" borderId="0" xfId="0" applyNumberFormat="1" applyFont="1" applyFill="1" applyAlignment="1">
      <alignment horizontal="left"/>
    </xf>
    <xf numFmtId="0" fontId="32" fillId="5" borderId="0" xfId="0" applyFont="1" applyFill="1" applyAlignment="1">
      <alignment wrapText="1"/>
    </xf>
    <xf numFmtId="0" fontId="35" fillId="5" borderId="0" xfId="0" applyFont="1" applyFill="1" applyAlignment="1" applyProtection="1">
      <alignment horizontal="left" readingOrder="1"/>
      <protection locked="0"/>
    </xf>
    <xf numFmtId="166" fontId="22" fillId="6" borderId="10" xfId="1" applyNumberFormat="1" applyFont="1" applyFill="1" applyBorder="1" applyAlignment="1">
      <alignment horizontal="left" vertical="center"/>
    </xf>
    <xf numFmtId="166" fontId="10" fillId="6" borderId="11" xfId="1" applyNumberFormat="1" applyFont="1" applyFill="1" applyBorder="1" applyAlignment="1">
      <alignment horizontal="left" vertical="center"/>
    </xf>
    <xf numFmtId="0" fontId="11" fillId="3" borderId="13" xfId="1" applyNumberFormat="1" applyFont="1" applyFill="1" applyBorder="1" applyAlignment="1">
      <alignment horizontal="left"/>
    </xf>
    <xf numFmtId="166" fontId="9" fillId="3" borderId="13" xfId="1" applyNumberFormat="1" applyFont="1" applyFill="1" applyBorder="1" applyAlignment="1">
      <alignment horizontal="left" vertical="center"/>
    </xf>
    <xf numFmtId="166" fontId="10" fillId="6" borderId="12" xfId="1" applyNumberFormat="1" applyFont="1" applyFill="1" applyBorder="1" applyAlignment="1">
      <alignment horizontal="left" vertical="center"/>
    </xf>
    <xf numFmtId="0" fontId="26" fillId="3" borderId="13" xfId="0" applyFont="1" applyFill="1" applyBorder="1" applyAlignment="1">
      <alignment horizontal="left" vertical="center"/>
    </xf>
    <xf numFmtId="166" fontId="9" fillId="3" borderId="14" xfId="1" applyNumberFormat="1" applyFont="1" applyFill="1" applyBorder="1" applyAlignment="1">
      <alignment horizontal="right" vertical="center"/>
    </xf>
    <xf numFmtId="0" fontId="9" fillId="3" borderId="13" xfId="0" applyFont="1" applyFill="1" applyBorder="1" applyAlignment="1">
      <alignment horizontal="left" vertical="center"/>
    </xf>
    <xf numFmtId="0" fontId="27" fillId="3" borderId="13" xfId="0" applyFont="1" applyFill="1" applyBorder="1" applyAlignment="1">
      <alignment horizontal="left" vertical="center"/>
    </xf>
    <xf numFmtId="0" fontId="11" fillId="3" borderId="10" xfId="0" applyFont="1" applyFill="1" applyBorder="1" applyAlignment="1">
      <alignment horizontal="left" vertical="center"/>
    </xf>
    <xf numFmtId="166" fontId="11" fillId="3" borderId="11" xfId="1" applyNumberFormat="1" applyFont="1" applyFill="1" applyBorder="1" applyAlignment="1">
      <alignment horizontal="right" vertical="center"/>
    </xf>
    <xf numFmtId="0" fontId="11" fillId="3" borderId="24" xfId="0" applyFont="1" applyFill="1" applyBorder="1" applyAlignment="1">
      <alignment horizontal="left" vertical="center"/>
    </xf>
    <xf numFmtId="166" fontId="11" fillId="3" borderId="25" xfId="1" applyNumberFormat="1" applyFont="1" applyFill="1" applyBorder="1" applyAlignment="1">
      <alignment horizontal="right" vertical="center"/>
    </xf>
    <xf numFmtId="0" fontId="35" fillId="5" borderId="0" xfId="0" applyFont="1" applyFill="1" applyAlignment="1" applyProtection="1">
      <alignment horizontal="left"/>
      <protection locked="0"/>
    </xf>
    <xf numFmtId="0" fontId="11" fillId="3" borderId="18" xfId="1" applyNumberFormat="1" applyFont="1" applyFill="1" applyBorder="1" applyAlignment="1">
      <alignment horizontal="left"/>
    </xf>
    <xf numFmtId="17" fontId="11" fillId="3" borderId="19" xfId="0" applyNumberFormat="1" applyFont="1" applyFill="1" applyBorder="1" applyAlignment="1">
      <alignment horizontal="center" wrapText="1"/>
    </xf>
    <xf numFmtId="17" fontId="11" fillId="3" borderId="20" xfId="0" applyNumberFormat="1" applyFont="1" applyFill="1" applyBorder="1" applyAlignment="1">
      <alignment horizontal="center" wrapText="1"/>
    </xf>
    <xf numFmtId="0" fontId="38" fillId="2" borderId="0" xfId="0" applyFont="1" applyFill="1" applyAlignment="1" applyProtection="1">
      <alignment horizontal="left" readingOrder="1"/>
      <protection locked="0"/>
    </xf>
    <xf numFmtId="0" fontId="39" fillId="2" borderId="1" xfId="0" applyFont="1" applyFill="1" applyBorder="1" applyAlignment="1" applyProtection="1">
      <alignment horizontal="left" readingOrder="1"/>
      <protection locked="0"/>
    </xf>
    <xf numFmtId="0" fontId="35" fillId="0" borderId="0" xfId="0" applyFont="1" applyAlignment="1" applyProtection="1">
      <alignment horizontal="left" readingOrder="1"/>
      <protection locked="0"/>
    </xf>
    <xf numFmtId="0" fontId="38" fillId="0" borderId="0" xfId="0" applyFont="1" applyAlignment="1" applyProtection="1">
      <alignment horizontal="left" readingOrder="1"/>
      <protection locked="0"/>
    </xf>
    <xf numFmtId="0" fontId="39" fillId="0" borderId="1" xfId="0" applyFont="1" applyBorder="1" applyAlignment="1" applyProtection="1">
      <alignment horizontal="left" readingOrder="1"/>
      <protection locked="0"/>
    </xf>
    <xf numFmtId="0" fontId="11" fillId="3" borderId="24" xfId="0" applyFont="1" applyFill="1" applyBorder="1" applyAlignment="1">
      <alignment horizontal="left" vertical="center" wrapText="1"/>
    </xf>
    <xf numFmtId="0" fontId="26" fillId="3" borderId="10" xfId="0" applyFont="1" applyFill="1" applyBorder="1" applyAlignment="1">
      <alignment horizontal="left" vertical="center"/>
    </xf>
    <xf numFmtId="166" fontId="9" fillId="3" borderId="11" xfId="1" applyNumberFormat="1" applyFont="1" applyFill="1" applyBorder="1" applyAlignment="1">
      <alignment horizontal="right" vertical="center"/>
    </xf>
    <xf numFmtId="0" fontId="40" fillId="5" borderId="0" xfId="0" applyFont="1" applyFill="1"/>
    <xf numFmtId="0" fontId="40" fillId="5" borderId="1" xfId="0" applyFont="1" applyFill="1" applyBorder="1"/>
    <xf numFmtId="166" fontId="22" fillId="6" borderId="11" xfId="1" applyNumberFormat="1" applyFont="1" applyFill="1" applyBorder="1" applyAlignment="1">
      <alignment horizontal="left" vertical="center"/>
    </xf>
    <xf numFmtId="0" fontId="29" fillId="3" borderId="10" xfId="0" applyFont="1" applyFill="1" applyBorder="1" applyAlignment="1">
      <alignment horizontal="left" vertical="center"/>
    </xf>
    <xf numFmtId="0" fontId="28" fillId="3" borderId="11" xfId="0" applyFont="1" applyFill="1" applyBorder="1" applyAlignment="1">
      <alignment horizontal="left" vertical="center"/>
    </xf>
    <xf numFmtId="0" fontId="11" fillId="3" borderId="13" xfId="0" applyFont="1" applyFill="1" applyBorder="1" applyAlignment="1">
      <alignment horizontal="left" readingOrder="1"/>
    </xf>
    <xf numFmtId="0" fontId="11" fillId="3" borderId="0" xfId="0" applyFont="1" applyFill="1" applyAlignment="1">
      <alignment horizontal="center" wrapText="1" readingOrder="1"/>
    </xf>
    <xf numFmtId="17" fontId="26" fillId="3" borderId="13" xfId="8" applyNumberFormat="1" applyFont="1" applyFill="1" applyBorder="1" applyAlignment="1">
      <alignment horizontal="left" vertical="center" readingOrder="1"/>
    </xf>
    <xf numFmtId="0" fontId="9" fillId="3" borderId="13" xfId="0" applyFont="1" applyFill="1" applyBorder="1" applyAlignment="1">
      <alignment horizontal="left" vertical="center" readingOrder="1"/>
    </xf>
    <xf numFmtId="0" fontId="36" fillId="3" borderId="0" xfId="0" applyFont="1" applyFill="1" applyAlignment="1">
      <alignment horizontal="left" vertical="center" readingOrder="1"/>
    </xf>
    <xf numFmtId="0" fontId="29" fillId="3" borderId="10" xfId="0" applyFont="1" applyFill="1" applyBorder="1" applyAlignment="1">
      <alignment horizontal="left" vertical="center" readingOrder="1"/>
    </xf>
    <xf numFmtId="0" fontId="11" fillId="3" borderId="10" xfId="0" applyFont="1" applyFill="1" applyBorder="1" applyAlignment="1">
      <alignment horizontal="left" vertical="center" readingOrder="1"/>
    </xf>
    <xf numFmtId="17" fontId="26" fillId="3" borderId="21" xfId="8" applyNumberFormat="1" applyFont="1" applyFill="1" applyBorder="1" applyAlignment="1">
      <alignment horizontal="left" vertical="center" readingOrder="1"/>
    </xf>
    <xf numFmtId="0" fontId="11" fillId="3" borderId="22" xfId="0" applyFont="1" applyFill="1" applyBorder="1" applyAlignment="1">
      <alignment horizontal="left" wrapText="1" readingOrder="1"/>
    </xf>
    <xf numFmtId="0" fontId="11" fillId="3" borderId="18" xfId="0" applyFont="1" applyFill="1" applyBorder="1" applyAlignment="1">
      <alignment horizontal="left" wrapText="1" readingOrder="1"/>
    </xf>
    <xf numFmtId="43" fontId="9" fillId="3" borderId="29" xfId="1" applyFont="1" applyFill="1" applyBorder="1" applyAlignment="1">
      <alignment horizontal="left" vertical="top" wrapText="1"/>
    </xf>
    <xf numFmtId="43" fontId="9" fillId="3" borderId="27" xfId="1" applyFont="1" applyFill="1" applyBorder="1" applyAlignment="1">
      <alignment horizontal="left" vertical="center" wrapText="1"/>
    </xf>
    <xf numFmtId="43" fontId="9" fillId="3" borderId="27" xfId="1" applyFont="1" applyFill="1" applyBorder="1" applyAlignment="1">
      <alignment horizontal="left" vertical="top" wrapText="1"/>
    </xf>
    <xf numFmtId="0" fontId="11" fillId="3" borderId="28" xfId="1" applyNumberFormat="1" applyFont="1" applyFill="1" applyBorder="1" applyAlignment="1">
      <alignment horizontal="left"/>
    </xf>
    <xf numFmtId="17" fontId="11" fillId="3" borderId="28" xfId="1" applyNumberFormat="1" applyFont="1" applyFill="1" applyBorder="1" applyAlignment="1">
      <alignment horizontal="left" wrapText="1"/>
    </xf>
    <xf numFmtId="17" fontId="11" fillId="3" borderId="28" xfId="0" applyNumberFormat="1" applyFont="1" applyFill="1" applyBorder="1" applyAlignment="1">
      <alignment horizontal="left" wrapText="1"/>
    </xf>
    <xf numFmtId="0" fontId="29" fillId="3" borderId="29" xfId="0" applyFont="1" applyFill="1" applyBorder="1" applyAlignment="1">
      <alignment horizontal="left" vertical="center"/>
    </xf>
    <xf numFmtId="0" fontId="29" fillId="3" borderId="27" xfId="0" applyFont="1" applyFill="1" applyBorder="1" applyAlignment="1">
      <alignment horizontal="left" vertical="center"/>
    </xf>
    <xf numFmtId="166" fontId="9" fillId="3" borderId="0" xfId="1" applyNumberFormat="1" applyFont="1" applyFill="1" applyBorder="1" applyAlignment="1">
      <alignment horizontal="right" vertical="top" wrapText="1"/>
    </xf>
    <xf numFmtId="166" fontId="9" fillId="3" borderId="14" xfId="1" applyNumberFormat="1" applyFont="1" applyFill="1" applyBorder="1" applyAlignment="1">
      <alignment horizontal="right" vertical="top" wrapText="1"/>
    </xf>
    <xf numFmtId="166" fontId="29" fillId="3" borderId="16" xfId="1" applyNumberFormat="1" applyFont="1" applyFill="1" applyBorder="1" applyAlignment="1">
      <alignment horizontal="right" vertical="top" wrapText="1"/>
    </xf>
    <xf numFmtId="0" fontId="27" fillId="3" borderId="13" xfId="1" applyNumberFormat="1" applyFont="1" applyFill="1" applyBorder="1" applyAlignment="1">
      <alignment horizontal="left" vertical="top"/>
    </xf>
    <xf numFmtId="0" fontId="9" fillId="3" borderId="13" xfId="0" applyFont="1" applyFill="1" applyBorder="1" applyAlignment="1">
      <alignment horizontal="left" vertical="top"/>
    </xf>
    <xf numFmtId="0" fontId="29" fillId="3" borderId="15" xfId="0" applyFont="1" applyFill="1" applyBorder="1" applyAlignment="1">
      <alignment horizontal="left" vertical="top"/>
    </xf>
    <xf numFmtId="166" fontId="29" fillId="3" borderId="17" xfId="1" applyNumberFormat="1" applyFont="1" applyFill="1" applyBorder="1" applyAlignment="1">
      <alignment horizontal="right" vertical="top" wrapText="1"/>
    </xf>
    <xf numFmtId="0" fontId="11" fillId="3" borderId="21" xfId="1" applyNumberFormat="1" applyFont="1" applyFill="1" applyBorder="1" applyAlignment="1">
      <alignment horizontal="left" vertical="top"/>
    </xf>
    <xf numFmtId="49" fontId="11" fillId="3" borderId="22" xfId="1" applyNumberFormat="1" applyFont="1" applyFill="1" applyBorder="1" applyAlignment="1">
      <alignment horizontal="right" vertical="top" wrapText="1"/>
    </xf>
    <xf numFmtId="49" fontId="11" fillId="3" borderId="23" xfId="0" applyNumberFormat="1" applyFont="1" applyFill="1" applyBorder="1" applyAlignment="1">
      <alignment horizontal="right" vertical="top" wrapText="1"/>
    </xf>
    <xf numFmtId="0" fontId="41" fillId="0" borderId="0" xfId="0" applyFont="1"/>
    <xf numFmtId="0" fontId="9" fillId="3" borderId="18" xfId="0" applyFont="1" applyFill="1" applyBorder="1" applyAlignment="1">
      <alignment horizontal="left" vertical="top"/>
    </xf>
    <xf numFmtId="166" fontId="9" fillId="3" borderId="19" xfId="1" applyNumberFormat="1" applyFont="1" applyFill="1" applyBorder="1" applyAlignment="1">
      <alignment horizontal="right" vertical="top" wrapText="1"/>
    </xf>
    <xf numFmtId="166" fontId="9" fillId="3" borderId="20" xfId="1" applyNumberFormat="1" applyFont="1" applyFill="1" applyBorder="1" applyAlignment="1">
      <alignment horizontal="right" vertical="top" wrapText="1"/>
    </xf>
    <xf numFmtId="37" fontId="29" fillId="3" borderId="16" xfId="1" applyNumberFormat="1" applyFont="1" applyFill="1" applyBorder="1" applyAlignment="1">
      <alignment horizontal="right" vertical="top" wrapText="1"/>
    </xf>
    <xf numFmtId="0" fontId="29" fillId="3" borderId="24" xfId="0" applyFont="1" applyFill="1" applyBorder="1" applyAlignment="1">
      <alignment horizontal="left" vertical="top"/>
    </xf>
    <xf numFmtId="166" fontId="29" fillId="3" borderId="25" xfId="1" applyNumberFormat="1" applyFont="1" applyFill="1" applyBorder="1" applyAlignment="1">
      <alignment horizontal="right" vertical="top" wrapText="1"/>
    </xf>
    <xf numFmtId="166" fontId="29" fillId="3" borderId="26" xfId="1" applyNumberFormat="1" applyFont="1" applyFill="1" applyBorder="1" applyAlignment="1">
      <alignment horizontal="right" vertical="top" wrapText="1"/>
    </xf>
    <xf numFmtId="0" fontId="41" fillId="0" borderId="0" xfId="0" applyFont="1" applyAlignment="1">
      <alignment vertical="center"/>
    </xf>
    <xf numFmtId="0" fontId="40" fillId="5" borderId="0" xfId="0" applyFont="1" applyFill="1" applyAlignment="1">
      <alignment horizontal="center"/>
    </xf>
    <xf numFmtId="49" fontId="11" fillId="5" borderId="19" xfId="1" applyNumberFormat="1" applyFont="1" applyFill="1" applyBorder="1" applyAlignment="1">
      <alignment horizontal="center" wrapText="1"/>
    </xf>
    <xf numFmtId="49" fontId="11" fillId="7" borderId="19" xfId="1" applyNumberFormat="1" applyFont="1" applyFill="1" applyBorder="1" applyAlignment="1">
      <alignment horizontal="center" wrapText="1"/>
    </xf>
    <xf numFmtId="170" fontId="11" fillId="5" borderId="19" xfId="1" applyNumberFormat="1" applyFont="1" applyFill="1" applyBorder="1" applyAlignment="1">
      <alignment horizontal="center" wrapText="1"/>
    </xf>
    <xf numFmtId="170" fontId="11" fillId="3" borderId="19" xfId="1" applyNumberFormat="1" applyFont="1" applyFill="1" applyBorder="1" applyAlignment="1">
      <alignment horizontal="center" wrapText="1"/>
    </xf>
    <xf numFmtId="170" fontId="11" fillId="7" borderId="19" xfId="1" applyNumberFormat="1" applyFont="1" applyFill="1" applyBorder="1" applyAlignment="1">
      <alignment horizontal="center" wrapText="1"/>
    </xf>
    <xf numFmtId="0" fontId="26" fillId="3" borderId="0" xfId="0" applyFont="1" applyFill="1" applyAlignment="1">
      <alignment horizontal="left" vertical="center"/>
    </xf>
    <xf numFmtId="0" fontId="26" fillId="3" borderId="0" xfId="0" applyFont="1" applyFill="1" applyAlignment="1">
      <alignment horizontal="center" vertical="center"/>
    </xf>
    <xf numFmtId="0" fontId="26" fillId="7" borderId="0" xfId="0" applyFont="1" applyFill="1" applyAlignment="1">
      <alignment horizontal="center" vertical="center"/>
    </xf>
    <xf numFmtId="0" fontId="28" fillId="7" borderId="0" xfId="0" applyFont="1" applyFill="1" applyAlignment="1">
      <alignment horizontal="left" vertical="center"/>
    </xf>
    <xf numFmtId="0" fontId="28" fillId="5" borderId="0" xfId="0" applyFont="1" applyFill="1" applyAlignment="1">
      <alignment horizontal="left" vertical="center"/>
    </xf>
    <xf numFmtId="166" fontId="9" fillId="5" borderId="0" xfId="1" applyNumberFormat="1" applyFont="1" applyFill="1" applyBorder="1" applyAlignment="1">
      <alignment horizontal="right" vertical="center"/>
    </xf>
    <xf numFmtId="166" fontId="9" fillId="7" borderId="0" xfId="1" applyNumberFormat="1" applyFont="1" applyFill="1" applyBorder="1" applyAlignment="1">
      <alignment horizontal="right" vertical="center"/>
    </xf>
    <xf numFmtId="166" fontId="9" fillId="3" borderId="0" xfId="1" applyNumberFormat="1" applyFont="1" applyFill="1" applyBorder="1" applyAlignment="1">
      <alignment horizontal="left" vertical="center"/>
    </xf>
    <xf numFmtId="166" fontId="9" fillId="7" borderId="0" xfId="1" applyNumberFormat="1" applyFont="1" applyFill="1" applyBorder="1" applyAlignment="1">
      <alignment horizontal="left" vertical="center"/>
    </xf>
    <xf numFmtId="166" fontId="9" fillId="5" borderId="0" xfId="1" applyNumberFormat="1" applyFont="1" applyFill="1" applyBorder="1" applyAlignment="1">
      <alignment horizontal="left" vertical="center"/>
    </xf>
    <xf numFmtId="166" fontId="9" fillId="3" borderId="14" xfId="1" applyNumberFormat="1" applyFont="1" applyFill="1" applyBorder="1" applyAlignment="1">
      <alignment horizontal="left" vertical="center"/>
    </xf>
    <xf numFmtId="3" fontId="3" fillId="5" borderId="0" xfId="9" applyNumberFormat="1" applyFill="1"/>
    <xf numFmtId="0" fontId="3" fillId="5" borderId="0" xfId="9" applyFill="1"/>
    <xf numFmtId="0" fontId="11" fillId="3" borderId="11" xfId="0" applyFont="1" applyFill="1" applyBorder="1" applyAlignment="1">
      <alignment horizontal="center" vertical="center"/>
    </xf>
    <xf numFmtId="166" fontId="11" fillId="7" borderId="11" xfId="1" applyNumberFormat="1" applyFont="1" applyFill="1" applyBorder="1" applyAlignment="1">
      <alignment horizontal="right" vertical="center"/>
    </xf>
    <xf numFmtId="166" fontId="11" fillId="5" borderId="11" xfId="1" applyNumberFormat="1" applyFont="1" applyFill="1" applyBorder="1" applyAlignment="1">
      <alignment horizontal="right" vertical="center"/>
    </xf>
    <xf numFmtId="166" fontId="28" fillId="3" borderId="0" xfId="0" applyNumberFormat="1" applyFont="1" applyFill="1" applyAlignment="1">
      <alignment horizontal="left" vertical="center"/>
    </xf>
    <xf numFmtId="166" fontId="28" fillId="7" borderId="0" xfId="0" applyNumberFormat="1" applyFont="1" applyFill="1" applyAlignment="1">
      <alignment horizontal="left" vertical="center"/>
    </xf>
    <xf numFmtId="166" fontId="28" fillId="7" borderId="0" xfId="1" applyNumberFormat="1" applyFont="1" applyFill="1" applyBorder="1" applyAlignment="1">
      <alignment horizontal="left" vertical="center"/>
    </xf>
    <xf numFmtId="166" fontId="28" fillId="5" borderId="0" xfId="1" applyNumberFormat="1" applyFont="1" applyFill="1" applyBorder="1" applyAlignment="1">
      <alignment horizontal="left" vertical="center"/>
    </xf>
    <xf numFmtId="166" fontId="27" fillId="5" borderId="0" xfId="1" applyNumberFormat="1" applyFont="1" applyFill="1" applyBorder="1" applyAlignment="1">
      <alignment horizontal="right" vertical="center"/>
    </xf>
    <xf numFmtId="166" fontId="27" fillId="7" borderId="0" xfId="1" applyNumberFormat="1" applyFont="1" applyFill="1" applyBorder="1" applyAlignment="1">
      <alignment horizontal="right" vertical="center"/>
    </xf>
    <xf numFmtId="166" fontId="9" fillId="7" borderId="19" xfId="1" applyNumberFormat="1" applyFont="1" applyFill="1" applyBorder="1" applyAlignment="1">
      <alignment horizontal="left" vertical="center"/>
    </xf>
    <xf numFmtId="0" fontId="29" fillId="3" borderId="11" xfId="0" applyFont="1" applyFill="1" applyBorder="1" applyAlignment="1">
      <alignment horizontal="center" vertical="center"/>
    </xf>
    <xf numFmtId="43" fontId="27" fillId="3" borderId="0" xfId="1" applyFont="1" applyFill="1" applyBorder="1" applyAlignment="1">
      <alignment horizontal="right" vertical="center"/>
    </xf>
    <xf numFmtId="171" fontId="27" fillId="7" borderId="0" xfId="2" applyNumberFormat="1" applyFont="1" applyFill="1" applyBorder="1" applyAlignment="1">
      <alignment horizontal="right" vertical="center"/>
    </xf>
    <xf numFmtId="9" fontId="27" fillId="7" borderId="0" xfId="2" applyFont="1" applyFill="1" applyBorder="1" applyAlignment="1">
      <alignment horizontal="right" vertical="center"/>
    </xf>
    <xf numFmtId="0" fontId="0" fillId="7" borderId="0" xfId="0" applyFill="1"/>
    <xf numFmtId="0" fontId="0" fillId="5" borderId="14" xfId="0" applyFill="1" applyBorder="1"/>
    <xf numFmtId="0" fontId="9" fillId="3" borderId="0" xfId="0" applyFont="1" applyFill="1" applyAlignment="1">
      <alignment horizontal="left" vertical="center"/>
    </xf>
    <xf numFmtId="0" fontId="11" fillId="3" borderId="10" xfId="0" applyFont="1" applyFill="1" applyBorder="1" applyAlignment="1">
      <alignment horizontal="left" vertical="center" wrapText="1"/>
    </xf>
    <xf numFmtId="0" fontId="11" fillId="3" borderId="11" xfId="0" applyFont="1" applyFill="1" applyBorder="1" applyAlignment="1">
      <alignment horizontal="left" vertical="center" wrapText="1"/>
    </xf>
    <xf numFmtId="0" fontId="11" fillId="3" borderId="25" xfId="0" applyFont="1" applyFill="1" applyBorder="1" applyAlignment="1">
      <alignment horizontal="left" vertical="center" wrapText="1"/>
    </xf>
    <xf numFmtId="166" fontId="11" fillId="3" borderId="25" xfId="1" applyNumberFormat="1" applyFont="1" applyFill="1" applyBorder="1" applyAlignment="1">
      <alignment horizontal="left" vertical="center" wrapText="1"/>
    </xf>
    <xf numFmtId="172" fontId="0" fillId="5" borderId="0" xfId="0" applyNumberFormat="1" applyFill="1"/>
    <xf numFmtId="0" fontId="0" fillId="5" borderId="0" xfId="0" applyFill="1" applyAlignment="1">
      <alignment horizontal="center"/>
    </xf>
    <xf numFmtId="0" fontId="28" fillId="3" borderId="0" xfId="0" applyFont="1" applyFill="1" applyAlignment="1">
      <alignment horizontal="left" vertical="center"/>
    </xf>
    <xf numFmtId="0" fontId="9" fillId="3" borderId="30" xfId="0" applyFont="1" applyFill="1" applyBorder="1" applyAlignment="1">
      <alignment horizontal="left" vertical="center"/>
    </xf>
    <xf numFmtId="0" fontId="0" fillId="5" borderId="31" xfId="0" applyFill="1" applyBorder="1"/>
    <xf numFmtId="166" fontId="27" fillId="3" borderId="31" xfId="1" applyNumberFormat="1" applyFont="1" applyFill="1" applyBorder="1" applyAlignment="1">
      <alignment horizontal="right" vertical="center"/>
    </xf>
    <xf numFmtId="165" fontId="45" fillId="3" borderId="31" xfId="2" applyNumberFormat="1" applyFont="1" applyFill="1" applyBorder="1" applyAlignment="1">
      <alignment horizontal="right" vertical="center"/>
    </xf>
    <xf numFmtId="166" fontId="27" fillId="3" borderId="32" xfId="1" applyNumberFormat="1" applyFont="1" applyFill="1" applyBorder="1" applyAlignment="1">
      <alignment horizontal="right" vertical="center"/>
    </xf>
    <xf numFmtId="0" fontId="5" fillId="5" borderId="11" xfId="0" applyFont="1" applyFill="1" applyBorder="1"/>
    <xf numFmtId="166" fontId="29" fillId="3" borderId="11" xfId="1" applyNumberFormat="1" applyFont="1" applyFill="1" applyBorder="1" applyAlignment="1">
      <alignment horizontal="left" vertical="center"/>
    </xf>
    <xf numFmtId="166" fontId="29" fillId="3" borderId="12" xfId="1" applyNumberFormat="1" applyFont="1" applyFill="1" applyBorder="1" applyAlignment="1">
      <alignment horizontal="left" vertical="center"/>
    </xf>
    <xf numFmtId="0" fontId="29" fillId="3" borderId="24" xfId="0" applyFont="1" applyFill="1" applyBorder="1" applyAlignment="1">
      <alignment horizontal="left" vertical="center"/>
    </xf>
    <xf numFmtId="0" fontId="5" fillId="5" borderId="25" xfId="0" applyFont="1" applyFill="1" applyBorder="1"/>
    <xf numFmtId="166" fontId="29" fillId="3" borderId="25" xfId="1" applyNumberFormat="1" applyFont="1" applyFill="1" applyBorder="1" applyAlignment="1">
      <alignment horizontal="left" vertical="center"/>
    </xf>
    <xf numFmtId="166" fontId="29" fillId="3" borderId="26" xfId="1" applyNumberFormat="1" applyFont="1" applyFill="1" applyBorder="1" applyAlignment="1">
      <alignment horizontal="left" vertical="center"/>
    </xf>
    <xf numFmtId="17" fontId="24" fillId="7" borderId="19" xfId="0" applyNumberFormat="1" applyFont="1" applyFill="1" applyBorder="1" applyAlignment="1">
      <alignment horizontal="center" wrapText="1"/>
    </xf>
    <xf numFmtId="169" fontId="23" fillId="7" borderId="0" xfId="2" applyNumberFormat="1" applyFont="1" applyFill="1" applyBorder="1" applyAlignment="1">
      <alignment horizontal="right" vertical="center" wrapText="1"/>
    </xf>
    <xf numFmtId="169" fontId="24" fillId="7" borderId="11" xfId="2" applyNumberFormat="1" applyFont="1" applyFill="1" applyBorder="1" applyAlignment="1">
      <alignment horizontal="right" vertical="center" wrapText="1"/>
    </xf>
    <xf numFmtId="169" fontId="45" fillId="7" borderId="0" xfId="2" applyNumberFormat="1" applyFont="1" applyFill="1" applyBorder="1" applyAlignment="1">
      <alignment horizontal="right" vertical="center" wrapText="1"/>
    </xf>
    <xf numFmtId="169" fontId="24" fillId="7" borderId="25" xfId="2" applyNumberFormat="1" applyFont="1" applyFill="1" applyBorder="1" applyAlignment="1">
      <alignment horizontal="right" vertical="center" wrapText="1"/>
    </xf>
    <xf numFmtId="43" fontId="0" fillId="0" borderId="34" xfId="0" applyNumberFormat="1" applyBorder="1" applyAlignment="1">
      <alignment horizontal="left" readingOrder="1"/>
    </xf>
    <xf numFmtId="173" fontId="11" fillId="3" borderId="18" xfId="0" applyNumberFormat="1" applyFont="1" applyFill="1" applyBorder="1" applyAlignment="1">
      <alignment horizontal="left" vertical="center" readingOrder="1"/>
    </xf>
    <xf numFmtId="173" fontId="11" fillId="3" borderId="21" xfId="0" applyNumberFormat="1" applyFont="1" applyFill="1" applyBorder="1" applyAlignment="1">
      <alignment horizontal="left" vertical="center" readingOrder="1"/>
    </xf>
    <xf numFmtId="173" fontId="29" fillId="3" borderId="24" xfId="0" applyNumberFormat="1" applyFont="1" applyFill="1" applyBorder="1" applyAlignment="1">
      <alignment horizontal="left" vertical="center" readingOrder="1"/>
    </xf>
    <xf numFmtId="0" fontId="46" fillId="0" borderId="0" xfId="0" applyFont="1" applyAlignment="1" applyProtection="1">
      <alignment horizontal="left" readingOrder="1"/>
      <protection locked="0"/>
    </xf>
    <xf numFmtId="172" fontId="9" fillId="3" borderId="0" xfId="1" applyNumberFormat="1" applyFont="1" applyFill="1" applyBorder="1" applyAlignment="1">
      <alignment horizontal="right" vertical="center"/>
    </xf>
    <xf numFmtId="0" fontId="36" fillId="5" borderId="0" xfId="0" applyFont="1" applyFill="1" applyAlignment="1">
      <alignment vertical="top"/>
    </xf>
    <xf numFmtId="0" fontId="5" fillId="0" borderId="0" xfId="0" applyFont="1" applyAlignment="1">
      <alignment horizontal="left" readingOrder="1"/>
    </xf>
    <xf numFmtId="166" fontId="29" fillId="3" borderId="25" xfId="1" applyNumberFormat="1" applyFont="1" applyFill="1" applyBorder="1" applyAlignment="1">
      <alignment horizontal="right" vertical="center"/>
    </xf>
    <xf numFmtId="17" fontId="11" fillId="7" borderId="37" xfId="0" applyNumberFormat="1" applyFont="1" applyFill="1" applyBorder="1" applyAlignment="1">
      <alignment horizontal="center" wrapText="1"/>
    </xf>
    <xf numFmtId="166" fontId="29" fillId="7" borderId="35" xfId="1" applyNumberFormat="1" applyFont="1" applyFill="1" applyBorder="1" applyAlignment="1">
      <alignment horizontal="right" vertical="center"/>
    </xf>
    <xf numFmtId="166" fontId="29" fillId="7" borderId="36" xfId="1" applyNumberFormat="1" applyFont="1" applyFill="1" applyBorder="1" applyAlignment="1">
      <alignment horizontal="right" vertical="center"/>
    </xf>
    <xf numFmtId="173" fontId="11" fillId="3" borderId="19" xfId="0" applyNumberFormat="1" applyFont="1" applyFill="1" applyBorder="1" applyAlignment="1">
      <alignment horizontal="center" wrapText="1"/>
    </xf>
    <xf numFmtId="173" fontId="24" fillId="7" borderId="19" xfId="0" applyNumberFormat="1" applyFont="1" applyFill="1" applyBorder="1" applyAlignment="1">
      <alignment horizontal="center" wrapText="1"/>
    </xf>
    <xf numFmtId="173" fontId="24" fillId="7" borderId="20" xfId="0" applyNumberFormat="1" applyFont="1" applyFill="1" applyBorder="1" applyAlignment="1">
      <alignment horizontal="center" wrapText="1"/>
    </xf>
    <xf numFmtId="166" fontId="9" fillId="3" borderId="0" xfId="1" applyNumberFormat="1" applyFont="1" applyFill="1" applyBorder="1" applyAlignment="1">
      <alignment vertical="center"/>
    </xf>
    <xf numFmtId="166" fontId="9" fillId="3" borderId="14" xfId="1" applyNumberFormat="1" applyFont="1" applyFill="1" applyBorder="1" applyAlignment="1">
      <alignment vertical="center"/>
    </xf>
    <xf numFmtId="166" fontId="11" fillId="3" borderId="25" xfId="1" applyNumberFormat="1" applyFont="1" applyFill="1" applyBorder="1" applyAlignment="1">
      <alignment vertical="center"/>
    </xf>
    <xf numFmtId="166" fontId="11" fillId="3" borderId="26" xfId="1" applyNumberFormat="1" applyFont="1" applyFill="1" applyBorder="1" applyAlignment="1">
      <alignment vertical="center"/>
    </xf>
    <xf numFmtId="0" fontId="50" fillId="0" borderId="0" xfId="10" applyFont="1" applyAlignment="1">
      <alignment vertical="top" wrapText="1"/>
    </xf>
    <xf numFmtId="41" fontId="29" fillId="5" borderId="0" xfId="11" applyNumberFormat="1" applyFont="1" applyFill="1" applyBorder="1" applyAlignment="1">
      <alignment horizontal="right"/>
    </xf>
    <xf numFmtId="41" fontId="48" fillId="5" borderId="0" xfId="11" applyNumberFormat="1" applyFont="1" applyFill="1" applyBorder="1" applyAlignment="1">
      <alignment horizontal="right"/>
    </xf>
    <xf numFmtId="0" fontId="48" fillId="5" borderId="0" xfId="10" applyFont="1" applyFill="1" applyAlignment="1">
      <alignment horizontal="left" vertical="center"/>
    </xf>
    <xf numFmtId="0" fontId="29" fillId="5" borderId="0" xfId="10" applyFont="1" applyFill="1" applyAlignment="1">
      <alignment horizontal="left" vertical="center"/>
    </xf>
    <xf numFmtId="41" fontId="9" fillId="5" borderId="0" xfId="11" applyNumberFormat="1" applyFont="1" applyFill="1" applyBorder="1" applyAlignment="1">
      <alignment horizontal="right"/>
    </xf>
    <xf numFmtId="0" fontId="9" fillId="5" borderId="0" xfId="10" applyFont="1" applyFill="1" applyAlignment="1">
      <alignment horizontal="left" vertical="center"/>
    </xf>
    <xf numFmtId="0" fontId="26" fillId="5" borderId="0" xfId="10" applyFont="1" applyFill="1" applyAlignment="1">
      <alignment horizontal="left" vertical="center"/>
    </xf>
    <xf numFmtId="41" fontId="30" fillId="5" borderId="0" xfId="11" applyNumberFormat="1" applyFont="1" applyFill="1" applyBorder="1" applyAlignment="1">
      <alignment horizontal="right"/>
    </xf>
    <xf numFmtId="0" fontId="30" fillId="5" borderId="0" xfId="10" applyFont="1" applyFill="1" applyAlignment="1">
      <alignment horizontal="left" vertical="center"/>
    </xf>
    <xf numFmtId="166" fontId="30" fillId="5" borderId="0" xfId="11" applyNumberFormat="1" applyFont="1" applyFill="1" applyBorder="1" applyAlignment="1">
      <alignment horizontal="right"/>
    </xf>
    <xf numFmtId="41" fontId="51" fillId="5" borderId="0" xfId="11" applyNumberFormat="1" applyFont="1" applyFill="1" applyBorder="1" applyAlignment="1">
      <alignment horizontal="right"/>
    </xf>
    <xf numFmtId="0" fontId="51" fillId="5" borderId="0" xfId="10" applyFont="1" applyFill="1" applyAlignment="1">
      <alignment horizontal="left" vertical="center"/>
    </xf>
    <xf numFmtId="41" fontId="0" fillId="5" borderId="0" xfId="0" applyNumberFormat="1" applyFill="1" applyAlignment="1">
      <alignment horizontal="left" readingOrder="1"/>
    </xf>
    <xf numFmtId="41" fontId="11" fillId="5" borderId="0" xfId="11" applyNumberFormat="1" applyFont="1" applyFill="1" applyBorder="1" applyAlignment="1">
      <alignment horizontal="right"/>
    </xf>
    <xf numFmtId="0" fontId="11" fillId="5" borderId="0" xfId="10" applyFont="1" applyFill="1" applyAlignment="1">
      <alignment horizontal="left" vertical="center"/>
    </xf>
    <xf numFmtId="174" fontId="48" fillId="5" borderId="26" xfId="3" applyNumberFormat="1" applyFont="1" applyFill="1" applyBorder="1" applyAlignment="1">
      <alignment horizontal="right" vertical="center"/>
    </xf>
    <xf numFmtId="174" fontId="48" fillId="5" borderId="25" xfId="3" applyNumberFormat="1" applyFont="1" applyFill="1" applyBorder="1" applyAlignment="1">
      <alignment horizontal="right" vertical="center"/>
    </xf>
    <xf numFmtId="0" fontId="48" fillId="5" borderId="24" xfId="0" applyFont="1" applyFill="1" applyBorder="1" applyAlignment="1">
      <alignment horizontal="left" vertical="center"/>
    </xf>
    <xf numFmtId="41" fontId="11" fillId="5" borderId="12" xfId="3" applyNumberFormat="1" applyFont="1" applyFill="1" applyBorder="1" applyAlignment="1">
      <alignment horizontal="right"/>
    </xf>
    <xf numFmtId="41" fontId="11" fillId="5" borderId="11" xfId="3" applyNumberFormat="1" applyFont="1" applyFill="1" applyBorder="1" applyAlignment="1">
      <alignment horizontal="right"/>
    </xf>
    <xf numFmtId="0" fontId="29" fillId="5" borderId="10" xfId="0" applyFont="1" applyFill="1" applyBorder="1" applyAlignment="1">
      <alignment horizontal="left" vertical="center"/>
    </xf>
    <xf numFmtId="41" fontId="11" fillId="5" borderId="38" xfId="3" applyNumberFormat="1" applyFont="1" applyFill="1" applyBorder="1" applyAlignment="1">
      <alignment horizontal="right"/>
    </xf>
    <xf numFmtId="41" fontId="11" fillId="5" borderId="39" xfId="3" applyNumberFormat="1" applyFont="1" applyFill="1" applyBorder="1" applyAlignment="1">
      <alignment horizontal="right"/>
    </xf>
    <xf numFmtId="0" fontId="29" fillId="5" borderId="40" xfId="0" applyFont="1" applyFill="1" applyBorder="1" applyAlignment="1">
      <alignment horizontal="left" vertical="center"/>
    </xf>
    <xf numFmtId="41" fontId="27" fillId="5" borderId="14" xfId="3" applyNumberFormat="1" applyFont="1" applyFill="1" applyBorder="1" applyAlignment="1">
      <alignment horizontal="right"/>
    </xf>
    <xf numFmtId="41" fontId="27" fillId="5" borderId="0" xfId="3" applyNumberFormat="1" applyFont="1" applyFill="1" applyBorder="1" applyAlignment="1">
      <alignment horizontal="right"/>
    </xf>
    <xf numFmtId="0" fontId="9" fillId="5" borderId="13" xfId="0" applyFont="1" applyFill="1" applyBorder="1" applyAlignment="1">
      <alignment horizontal="left" vertical="center"/>
    </xf>
    <xf numFmtId="9" fontId="9" fillId="5" borderId="0" xfId="11" applyNumberFormat="1" applyFont="1" applyFill="1" applyBorder="1" applyAlignment="1">
      <alignment horizontal="right"/>
    </xf>
    <xf numFmtId="41" fontId="27" fillId="5" borderId="38" xfId="3" applyNumberFormat="1" applyFont="1" applyFill="1" applyBorder="1" applyAlignment="1">
      <alignment horizontal="right"/>
    </xf>
    <xf numFmtId="41" fontId="27" fillId="5" borderId="39" xfId="3" applyNumberFormat="1" applyFont="1" applyFill="1" applyBorder="1" applyAlignment="1">
      <alignment horizontal="right"/>
    </xf>
    <xf numFmtId="0" fontId="9" fillId="5" borderId="40" xfId="0" applyFont="1" applyFill="1" applyBorder="1" applyAlignment="1">
      <alignment horizontal="left" vertical="center"/>
    </xf>
    <xf numFmtId="41" fontId="27" fillId="5" borderId="0" xfId="11" applyNumberFormat="1" applyFont="1" applyFill="1" applyBorder="1" applyAlignment="1">
      <alignment horizontal="right"/>
    </xf>
    <xf numFmtId="0" fontId="0" fillId="5" borderId="14" xfId="0" applyFill="1" applyBorder="1" applyAlignment="1">
      <alignment horizontal="left" readingOrder="1"/>
    </xf>
    <xf numFmtId="0" fontId="26" fillId="5" borderId="13" xfId="3" applyNumberFormat="1" applyFont="1" applyFill="1" applyBorder="1" applyAlignment="1">
      <alignment horizontal="left" vertical="center"/>
    </xf>
    <xf numFmtId="0" fontId="29" fillId="5" borderId="40" xfId="3" applyNumberFormat="1" applyFont="1" applyFill="1" applyBorder="1" applyAlignment="1">
      <alignment horizontal="left" vertical="center"/>
    </xf>
    <xf numFmtId="174" fontId="23" fillId="5" borderId="0" xfId="3" applyNumberFormat="1" applyFont="1" applyFill="1" applyBorder="1" applyAlignment="1">
      <alignment horizontal="right" vertical="center"/>
    </xf>
    <xf numFmtId="0" fontId="9" fillId="5" borderId="13" xfId="3" applyNumberFormat="1" applyFont="1" applyFill="1" applyBorder="1" applyAlignment="1">
      <alignment horizontal="left" vertical="center"/>
    </xf>
    <xf numFmtId="173" fontId="11" fillId="3" borderId="14" xfId="0" applyNumberFormat="1" applyFont="1" applyFill="1" applyBorder="1" applyAlignment="1">
      <alignment horizontal="right"/>
    </xf>
    <xf numFmtId="173" fontId="11" fillId="3" borderId="0" xfId="0" applyNumberFormat="1" applyFont="1" applyFill="1" applyAlignment="1">
      <alignment horizontal="right"/>
    </xf>
    <xf numFmtId="0" fontId="9" fillId="5" borderId="0" xfId="0" applyFont="1" applyFill="1" applyAlignment="1">
      <alignment horizontal="left" vertical="center"/>
    </xf>
    <xf numFmtId="173" fontId="11" fillId="3" borderId="23" xfId="0" applyNumberFormat="1" applyFont="1" applyFill="1" applyBorder="1" applyAlignment="1">
      <alignment horizontal="right"/>
    </xf>
    <xf numFmtId="173" fontId="11" fillId="3" borderId="22" xfId="0" applyNumberFormat="1" applyFont="1" applyFill="1" applyBorder="1" applyAlignment="1">
      <alignment horizontal="right"/>
    </xf>
    <xf numFmtId="0" fontId="11" fillId="3" borderId="21" xfId="10" applyFont="1" applyFill="1" applyBorder="1" applyAlignment="1">
      <alignment horizontal="left"/>
    </xf>
    <xf numFmtId="174" fontId="29" fillId="8" borderId="27" xfId="11" applyNumberFormat="1" applyFont="1" applyFill="1" applyBorder="1" applyAlignment="1">
      <alignment horizontal="right"/>
    </xf>
    <xf numFmtId="0" fontId="48" fillId="5" borderId="24" xfId="3" applyNumberFormat="1" applyFont="1" applyFill="1" applyBorder="1" applyAlignment="1">
      <alignment horizontal="left" vertical="center"/>
    </xf>
    <xf numFmtId="41" fontId="29" fillId="8" borderId="29" xfId="11" applyNumberFormat="1" applyFont="1" applyFill="1" applyBorder="1" applyAlignment="1">
      <alignment horizontal="right"/>
    </xf>
    <xf numFmtId="41" fontId="29" fillId="5" borderId="22" xfId="11" applyNumberFormat="1" applyFont="1" applyFill="1" applyBorder="1" applyAlignment="1">
      <alignment horizontal="right"/>
    </xf>
    <xf numFmtId="0" fontId="29" fillId="5" borderId="21" xfId="3" applyNumberFormat="1" applyFont="1" applyFill="1" applyBorder="1" applyAlignment="1">
      <alignment horizontal="left" vertical="center"/>
    </xf>
    <xf numFmtId="174" fontId="48" fillId="8" borderId="41" xfId="3" applyNumberFormat="1" applyFont="1" applyFill="1" applyBorder="1" applyAlignment="1">
      <alignment horizontal="right" vertical="center"/>
    </xf>
    <xf numFmtId="174" fontId="48" fillId="5" borderId="22" xfId="3" applyNumberFormat="1" applyFont="1" applyFill="1" applyBorder="1" applyAlignment="1">
      <alignment horizontal="right" vertical="center"/>
    </xf>
    <xf numFmtId="0" fontId="48" fillId="5" borderId="21" xfId="3" applyNumberFormat="1" applyFont="1" applyFill="1" applyBorder="1" applyAlignment="1">
      <alignment horizontal="left" vertical="center"/>
    </xf>
    <xf numFmtId="41" fontId="9" fillId="8" borderId="28" xfId="11" applyNumberFormat="1" applyFont="1" applyFill="1" applyBorder="1" applyAlignment="1">
      <alignment horizontal="right"/>
    </xf>
    <xf numFmtId="41" fontId="27" fillId="5" borderId="19" xfId="3" applyNumberFormat="1" applyFont="1" applyFill="1" applyBorder="1" applyAlignment="1">
      <alignment horizontal="right"/>
    </xf>
    <xf numFmtId="0" fontId="9" fillId="5" borderId="18" xfId="3" applyNumberFormat="1" applyFont="1" applyFill="1" applyBorder="1" applyAlignment="1">
      <alignment horizontal="left" vertical="center"/>
    </xf>
    <xf numFmtId="41" fontId="9" fillId="8" borderId="42" xfId="11" applyNumberFormat="1" applyFont="1" applyFill="1" applyBorder="1" applyAlignment="1">
      <alignment horizontal="right"/>
    </xf>
    <xf numFmtId="0" fontId="9" fillId="5" borderId="13" xfId="10" applyFont="1" applyFill="1" applyBorder="1" applyAlignment="1">
      <alignment horizontal="left" vertical="center"/>
    </xf>
    <xf numFmtId="0" fontId="29" fillId="5" borderId="13" xfId="3" applyNumberFormat="1" applyFont="1" applyFill="1" applyBorder="1" applyAlignment="1">
      <alignment horizontal="left" vertical="center"/>
    </xf>
    <xf numFmtId="41" fontId="29" fillId="8" borderId="43" xfId="11" applyNumberFormat="1" applyFont="1" applyFill="1" applyBorder="1" applyAlignment="1">
      <alignment horizontal="right"/>
    </xf>
    <xf numFmtId="41" fontId="11" fillId="5" borderId="11" xfId="11" applyNumberFormat="1" applyFont="1" applyFill="1" applyBorder="1" applyAlignment="1">
      <alignment horizontal="right"/>
    </xf>
    <xf numFmtId="0" fontId="29" fillId="5" borderId="10" xfId="3" applyNumberFormat="1" applyFont="1" applyFill="1" applyBorder="1" applyAlignment="1">
      <alignment horizontal="left" vertical="center"/>
    </xf>
    <xf numFmtId="41" fontId="9" fillId="8" borderId="29" xfId="11" applyNumberFormat="1" applyFont="1" applyFill="1" applyBorder="1" applyAlignment="1">
      <alignment horizontal="right"/>
    </xf>
    <xf numFmtId="41" fontId="9" fillId="5" borderId="22" xfId="11" applyNumberFormat="1" applyFont="1" applyFill="1" applyBorder="1" applyAlignment="1">
      <alignment horizontal="right"/>
    </xf>
    <xf numFmtId="0" fontId="9" fillId="5" borderId="21" xfId="3" applyNumberFormat="1" applyFont="1" applyFill="1" applyBorder="1" applyAlignment="1">
      <alignment horizontal="left" vertical="center"/>
    </xf>
    <xf numFmtId="0" fontId="9" fillId="5" borderId="18" xfId="0" applyFont="1" applyFill="1" applyBorder="1" applyAlignment="1">
      <alignment horizontal="left" vertical="center"/>
    </xf>
    <xf numFmtId="4" fontId="0" fillId="5" borderId="0" xfId="0" applyNumberFormat="1" applyFill="1" applyAlignment="1">
      <alignment horizontal="left" readingOrder="1"/>
    </xf>
    <xf numFmtId="7" fontId="52" fillId="5" borderId="0" xfId="0" applyNumberFormat="1" applyFont="1" applyFill="1" applyAlignment="1">
      <alignment horizontal="right" vertical="center"/>
    </xf>
    <xf numFmtId="174" fontId="48" fillId="8" borderId="42" xfId="11" applyNumberFormat="1" applyFont="1" applyFill="1" applyBorder="1" applyAlignment="1">
      <alignment horizontal="right"/>
    </xf>
    <xf numFmtId="174" fontId="48" fillId="5" borderId="0" xfId="3" applyNumberFormat="1" applyFont="1" applyFill="1" applyBorder="1" applyAlignment="1">
      <alignment horizontal="right" vertical="center"/>
    </xf>
    <xf numFmtId="0" fontId="48" fillId="5" borderId="13" xfId="3" applyNumberFormat="1" applyFont="1" applyFill="1" applyBorder="1" applyAlignment="1">
      <alignment horizontal="left" vertical="center"/>
    </xf>
    <xf numFmtId="41" fontId="29" fillId="5" borderId="11" xfId="3" applyNumberFormat="1" applyFont="1" applyFill="1" applyBorder="1" applyAlignment="1">
      <alignment horizontal="right" vertical="center"/>
    </xf>
    <xf numFmtId="41" fontId="29" fillId="8" borderId="23" xfId="11" applyNumberFormat="1" applyFont="1" applyFill="1" applyBorder="1" applyAlignment="1">
      <alignment horizontal="right"/>
    </xf>
    <xf numFmtId="41" fontId="29" fillId="5" borderId="22" xfId="3" applyNumberFormat="1" applyFont="1" applyFill="1" applyBorder="1" applyAlignment="1">
      <alignment horizontal="right" vertical="center"/>
    </xf>
    <xf numFmtId="41" fontId="29" fillId="8" borderId="42" xfId="11" applyNumberFormat="1" applyFont="1" applyFill="1" applyBorder="1" applyAlignment="1">
      <alignment horizontal="right"/>
    </xf>
    <xf numFmtId="41" fontId="11" fillId="5" borderId="0" xfId="3" applyNumberFormat="1" applyFont="1" applyFill="1" applyBorder="1" applyAlignment="1">
      <alignment horizontal="right"/>
    </xf>
    <xf numFmtId="0" fontId="9" fillId="0" borderId="13" xfId="0" applyFont="1" applyBorder="1" applyAlignment="1">
      <alignment horizontal="left" vertical="center"/>
    </xf>
    <xf numFmtId="3" fontId="0" fillId="5" borderId="0" xfId="0" applyNumberFormat="1" applyFill="1" applyAlignment="1">
      <alignment horizontal="left" readingOrder="1"/>
    </xf>
    <xf numFmtId="0" fontId="11" fillId="3" borderId="14" xfId="10" applyFont="1" applyFill="1" applyBorder="1" applyAlignment="1">
      <alignment horizontal="right"/>
    </xf>
    <xf numFmtId="0" fontId="11" fillId="3" borderId="0" xfId="10" applyFont="1" applyFill="1" applyAlignment="1">
      <alignment horizontal="right"/>
    </xf>
    <xf numFmtId="0" fontId="11" fillId="3" borderId="11" xfId="10" applyFont="1" applyFill="1" applyBorder="1" applyAlignment="1">
      <alignment horizontal="right"/>
    </xf>
    <xf numFmtId="173" fontId="11" fillId="8" borderId="23" xfId="0" applyNumberFormat="1" applyFont="1" applyFill="1" applyBorder="1" applyAlignment="1">
      <alignment horizontal="right"/>
    </xf>
    <xf numFmtId="175" fontId="53" fillId="3" borderId="14" xfId="0" applyNumberFormat="1" applyFont="1" applyFill="1" applyBorder="1" applyAlignment="1">
      <alignment horizontal="center" vertical="center"/>
    </xf>
    <xf numFmtId="0" fontId="11" fillId="3" borderId="20" xfId="0" applyFont="1" applyFill="1" applyBorder="1" applyAlignment="1">
      <alignment horizontal="center" vertical="center" wrapText="1"/>
    </xf>
    <xf numFmtId="175" fontId="53" fillId="3" borderId="43" xfId="0" applyNumberFormat="1" applyFont="1" applyFill="1" applyBorder="1" applyAlignment="1">
      <alignment horizontal="center" vertical="center"/>
    </xf>
    <xf numFmtId="175" fontId="53" fillId="3" borderId="29" xfId="0" applyNumberFormat="1" applyFont="1" applyFill="1" applyBorder="1" applyAlignment="1">
      <alignment horizontal="center" vertical="center"/>
    </xf>
    <xf numFmtId="175" fontId="53" fillId="3" borderId="27" xfId="0" applyNumberFormat="1" applyFont="1" applyFill="1" applyBorder="1" applyAlignment="1">
      <alignment horizontal="center" vertical="center"/>
    </xf>
    <xf numFmtId="175" fontId="53" fillId="3" borderId="42" xfId="0" applyNumberFormat="1" applyFont="1" applyFill="1" applyBorder="1" applyAlignment="1">
      <alignment horizontal="center" vertical="center"/>
    </xf>
    <xf numFmtId="0" fontId="0" fillId="5" borderId="27" xfId="0" applyFill="1" applyBorder="1"/>
    <xf numFmtId="166" fontId="0" fillId="0" borderId="0" xfId="0" applyNumberFormat="1" applyAlignment="1">
      <alignment horizontal="left" readingOrder="1"/>
    </xf>
    <xf numFmtId="175" fontId="53" fillId="3" borderId="0" xfId="0" applyNumberFormat="1" applyFont="1" applyFill="1" applyAlignment="1">
      <alignment horizontal="center" vertical="center"/>
    </xf>
    <xf numFmtId="0" fontId="37" fillId="0" borderId="0" xfId="0" applyFont="1" applyAlignment="1">
      <alignment horizontal="left" wrapText="1"/>
    </xf>
    <xf numFmtId="166" fontId="27" fillId="3" borderId="11" xfId="1" applyNumberFormat="1" applyFont="1" applyFill="1" applyBorder="1" applyAlignment="1">
      <alignment horizontal="right" vertical="center"/>
    </xf>
    <xf numFmtId="169" fontId="24" fillId="7" borderId="0" xfId="2" applyNumberFormat="1" applyFont="1" applyFill="1" applyBorder="1" applyAlignment="1">
      <alignment horizontal="right" vertical="center" wrapText="1"/>
    </xf>
    <xf numFmtId="171" fontId="23" fillId="7" borderId="0" xfId="2" applyNumberFormat="1" applyFont="1" applyFill="1" applyBorder="1" applyAlignment="1">
      <alignment horizontal="right" vertical="center"/>
    </xf>
    <xf numFmtId="171" fontId="48" fillId="7" borderId="25" xfId="2" applyNumberFormat="1" applyFont="1" applyFill="1" applyBorder="1" applyAlignment="1">
      <alignment horizontal="right" vertical="center"/>
    </xf>
    <xf numFmtId="176" fontId="23" fillId="7" borderId="0" xfId="2" applyNumberFormat="1" applyFont="1" applyFill="1" applyBorder="1" applyAlignment="1">
      <alignment horizontal="right" vertical="center"/>
    </xf>
    <xf numFmtId="176" fontId="48" fillId="7" borderId="25" xfId="2" applyNumberFormat="1" applyFont="1" applyFill="1" applyBorder="1" applyAlignment="1">
      <alignment horizontal="right" vertical="center"/>
    </xf>
    <xf numFmtId="176" fontId="23" fillId="7" borderId="14" xfId="2" applyNumberFormat="1" applyFont="1" applyFill="1" applyBorder="1" applyAlignment="1">
      <alignment horizontal="right" vertical="center"/>
    </xf>
    <xf numFmtId="176" fontId="48" fillId="7" borderId="26" xfId="2" applyNumberFormat="1" applyFont="1" applyFill="1" applyBorder="1" applyAlignment="1">
      <alignment horizontal="right" vertical="center"/>
    </xf>
    <xf numFmtId="3" fontId="57" fillId="5" borderId="0" xfId="0" applyNumberFormat="1" applyFont="1" applyFill="1" applyAlignment="1">
      <alignment horizontal="justify" vertical="center" wrapText="1" readingOrder="2"/>
    </xf>
    <xf numFmtId="164" fontId="0" fillId="0" borderId="0" xfId="0" applyNumberFormat="1" applyAlignment="1">
      <alignment horizontal="left" readingOrder="1"/>
    </xf>
    <xf numFmtId="171" fontId="23" fillId="7" borderId="14" xfId="1" applyNumberFormat="1" applyFont="1" applyFill="1" applyBorder="1" applyAlignment="1">
      <alignment horizontal="right" vertical="center"/>
    </xf>
    <xf numFmtId="171" fontId="48" fillId="7" borderId="26" xfId="1" applyNumberFormat="1" applyFont="1" applyFill="1" applyBorder="1" applyAlignment="1">
      <alignment horizontal="right" vertical="center"/>
    </xf>
    <xf numFmtId="176" fontId="23" fillId="7" borderId="14" xfId="1" applyNumberFormat="1" applyFont="1" applyFill="1" applyBorder="1" applyAlignment="1">
      <alignment horizontal="right" vertical="center"/>
    </xf>
    <xf numFmtId="176" fontId="48" fillId="7" borderId="26" xfId="1" applyNumberFormat="1" applyFont="1" applyFill="1" applyBorder="1" applyAlignment="1">
      <alignment horizontal="right" vertical="center"/>
    </xf>
    <xf numFmtId="0" fontId="9" fillId="9" borderId="13" xfId="0" applyFont="1" applyFill="1" applyBorder="1" applyAlignment="1">
      <alignment horizontal="left" vertical="center"/>
    </xf>
    <xf numFmtId="166" fontId="29" fillId="3" borderId="11" xfId="1" applyNumberFormat="1" applyFont="1" applyFill="1" applyBorder="1" applyAlignment="1">
      <alignment horizontal="left" vertical="center" readingOrder="1"/>
    </xf>
    <xf numFmtId="166" fontId="11" fillId="3" borderId="11" xfId="1" applyNumberFormat="1" applyFont="1" applyFill="1" applyBorder="1" applyAlignment="1">
      <alignment horizontal="left" vertical="center" readingOrder="1"/>
    </xf>
    <xf numFmtId="166" fontId="9" fillId="3" borderId="0" xfId="1" applyNumberFormat="1" applyFont="1" applyFill="1" applyBorder="1" applyAlignment="1">
      <alignment horizontal="left" vertical="center" readingOrder="1"/>
    </xf>
    <xf numFmtId="166" fontId="27" fillId="3" borderId="0" xfId="1" applyNumberFormat="1" applyFont="1" applyFill="1" applyBorder="1" applyAlignment="1">
      <alignment horizontal="left" vertical="center" readingOrder="1"/>
    </xf>
    <xf numFmtId="166" fontId="11" fillId="3" borderId="0" xfId="0" applyNumberFormat="1" applyFont="1" applyFill="1" applyAlignment="1">
      <alignment horizontal="left" wrapText="1" readingOrder="1"/>
    </xf>
    <xf numFmtId="166" fontId="11" fillId="3" borderId="19" xfId="1" applyNumberFormat="1" applyFont="1" applyFill="1" applyBorder="1" applyAlignment="1">
      <alignment horizontal="left" vertical="center" readingOrder="1"/>
    </xf>
    <xf numFmtId="166" fontId="29" fillId="3" borderId="25" xfId="2" applyNumberFormat="1" applyFont="1" applyFill="1" applyBorder="1" applyAlignment="1">
      <alignment horizontal="left" vertical="center" readingOrder="1"/>
    </xf>
    <xf numFmtId="166" fontId="11" fillId="3" borderId="22" xfId="2" applyNumberFormat="1" applyFont="1" applyFill="1" applyBorder="1" applyAlignment="1">
      <alignment horizontal="left" vertical="center" readingOrder="1"/>
    </xf>
    <xf numFmtId="171" fontId="23" fillId="7" borderId="0" xfId="1" applyNumberFormat="1" applyFont="1" applyFill="1" applyBorder="1" applyAlignment="1">
      <alignment horizontal="right" vertical="center"/>
    </xf>
    <xf numFmtId="171" fontId="48" fillId="7" borderId="25" xfId="1" applyNumberFormat="1" applyFont="1" applyFill="1" applyBorder="1" applyAlignment="1">
      <alignment horizontal="right" vertical="center"/>
    </xf>
    <xf numFmtId="41" fontId="9" fillId="3" borderId="0" xfId="1" applyNumberFormat="1" applyFont="1" applyFill="1" applyBorder="1" applyAlignment="1">
      <alignment horizontal="right" vertical="center"/>
    </xf>
    <xf numFmtId="0" fontId="11" fillId="7" borderId="35" xfId="0" applyFont="1" applyFill="1" applyBorder="1" applyAlignment="1">
      <alignment horizontal="center" readingOrder="1"/>
    </xf>
    <xf numFmtId="0" fontId="11" fillId="7" borderId="44" xfId="0" applyFont="1" applyFill="1" applyBorder="1" applyAlignment="1">
      <alignment horizontal="left" readingOrder="1"/>
    </xf>
    <xf numFmtId="166" fontId="29" fillId="7" borderId="45" xfId="1" applyNumberFormat="1" applyFont="1" applyFill="1" applyBorder="1" applyAlignment="1">
      <alignment horizontal="left" vertical="center" readingOrder="1"/>
    </xf>
    <xf numFmtId="166" fontId="9" fillId="7" borderId="35" xfId="1" applyNumberFormat="1" applyFont="1" applyFill="1" applyBorder="1" applyAlignment="1">
      <alignment horizontal="left" vertical="center" readingOrder="1"/>
    </xf>
    <xf numFmtId="166" fontId="11" fillId="7" borderId="45" xfId="1" applyNumberFormat="1" applyFont="1" applyFill="1" applyBorder="1" applyAlignment="1">
      <alignment horizontal="left" vertical="center" readingOrder="1"/>
    </xf>
    <xf numFmtId="166" fontId="11" fillId="7" borderId="35" xfId="0" applyNumberFormat="1" applyFont="1" applyFill="1" applyBorder="1" applyAlignment="1">
      <alignment horizontal="left" readingOrder="1"/>
    </xf>
    <xf numFmtId="166" fontId="27" fillId="7" borderId="35" xfId="1" applyNumberFormat="1" applyFont="1" applyFill="1" applyBorder="1" applyAlignment="1">
      <alignment horizontal="left" vertical="center" readingOrder="1"/>
    </xf>
    <xf numFmtId="166" fontId="11" fillId="7" borderId="37" xfId="1" applyNumberFormat="1" applyFont="1" applyFill="1" applyBorder="1" applyAlignment="1">
      <alignment horizontal="left" vertical="center" readingOrder="1"/>
    </xf>
    <xf numFmtId="166" fontId="11" fillId="7" borderId="44" xfId="1" applyNumberFormat="1" applyFont="1" applyFill="1" applyBorder="1" applyAlignment="1">
      <alignment horizontal="left" vertical="center" readingOrder="1"/>
    </xf>
    <xf numFmtId="166" fontId="29" fillId="7" borderId="36" xfId="1" applyNumberFormat="1" applyFont="1" applyFill="1" applyBorder="1" applyAlignment="1">
      <alignment horizontal="left" vertical="center" readingOrder="1"/>
    </xf>
    <xf numFmtId="17" fontId="11" fillId="3" borderId="19" xfId="0" applyNumberFormat="1" applyFont="1" applyFill="1" applyBorder="1" applyAlignment="1">
      <alignment horizontal="right" vertical="center" wrapText="1"/>
    </xf>
    <xf numFmtId="17" fontId="11" fillId="3" borderId="19" xfId="1" applyNumberFormat="1" applyFont="1" applyFill="1" applyBorder="1" applyAlignment="1">
      <alignment horizontal="right" vertical="center" wrapText="1" readingOrder="1"/>
    </xf>
    <xf numFmtId="17" fontId="24" fillId="7" borderId="19" xfId="0" applyNumberFormat="1" applyFont="1" applyFill="1" applyBorder="1" applyAlignment="1">
      <alignment horizontal="right" vertical="center" wrapText="1"/>
    </xf>
    <xf numFmtId="166" fontId="29" fillId="3" borderId="11" xfId="1" applyNumberFormat="1" applyFont="1" applyFill="1" applyBorder="1" applyAlignment="1">
      <alignment horizontal="right" vertical="center"/>
    </xf>
    <xf numFmtId="0" fontId="11" fillId="3" borderId="28" xfId="0" applyFont="1" applyFill="1" applyBorder="1" applyAlignment="1">
      <alignment horizontal="center" vertical="center" wrapText="1"/>
    </xf>
    <xf numFmtId="37" fontId="9" fillId="3" borderId="0" xfId="0" applyNumberFormat="1" applyFont="1" applyFill="1" applyAlignment="1">
      <alignment horizontal="center" vertical="center"/>
    </xf>
    <xf numFmtId="0" fontId="11" fillId="3" borderId="0" xfId="0" applyFont="1" applyFill="1" applyAlignment="1">
      <alignment horizontal="center" vertical="center" wrapText="1"/>
    </xf>
    <xf numFmtId="41" fontId="9" fillId="7" borderId="0" xfId="1" applyNumberFormat="1" applyFont="1" applyFill="1" applyBorder="1" applyAlignment="1">
      <alignment horizontal="left" vertical="center"/>
    </xf>
    <xf numFmtId="41" fontId="9" fillId="3" borderId="0" xfId="1" applyNumberFormat="1" applyFont="1" applyFill="1" applyBorder="1" applyAlignment="1">
      <alignment horizontal="left" vertical="center"/>
    </xf>
    <xf numFmtId="41" fontId="11" fillId="7" borderId="11" xfId="1" applyNumberFormat="1" applyFont="1" applyFill="1" applyBorder="1" applyAlignment="1">
      <alignment horizontal="left" vertical="center" wrapText="1"/>
    </xf>
    <xf numFmtId="41" fontId="11" fillId="3" borderId="11" xfId="1" applyNumberFormat="1" applyFont="1" applyFill="1" applyBorder="1" applyAlignment="1">
      <alignment horizontal="left" vertical="center" wrapText="1"/>
    </xf>
    <xf numFmtId="41" fontId="27" fillId="7" borderId="0" xfId="2" applyNumberFormat="1" applyFont="1" applyFill="1" applyBorder="1" applyAlignment="1">
      <alignment horizontal="right" vertical="center"/>
    </xf>
    <xf numFmtId="41" fontId="0" fillId="7" borderId="0" xfId="0" applyNumberFormat="1" applyFill="1"/>
    <xf numFmtId="41" fontId="0" fillId="5" borderId="0" xfId="0" applyNumberFormat="1" applyFill="1"/>
    <xf numFmtId="41" fontId="11" fillId="7" borderId="25" xfId="1" applyNumberFormat="1" applyFont="1" applyFill="1" applyBorder="1" applyAlignment="1">
      <alignment horizontal="left" vertical="center" wrapText="1"/>
    </xf>
    <xf numFmtId="41" fontId="11" fillId="3" borderId="25" xfId="1" applyNumberFormat="1" applyFont="1" applyFill="1" applyBorder="1" applyAlignment="1">
      <alignment horizontal="left" vertical="center" wrapText="1"/>
    </xf>
    <xf numFmtId="41" fontId="30" fillId="10" borderId="0" xfId="0" applyNumberFormat="1" applyFont="1" applyFill="1"/>
    <xf numFmtId="0" fontId="36" fillId="3" borderId="0" xfId="0" applyFont="1" applyFill="1" applyAlignment="1">
      <alignment horizontal="left" vertical="center" wrapText="1"/>
    </xf>
    <xf numFmtId="166" fontId="0" fillId="0" borderId="0" xfId="1" applyNumberFormat="1" applyFont="1" applyAlignment="1">
      <alignment horizontal="left" readingOrder="1"/>
    </xf>
    <xf numFmtId="166" fontId="0" fillId="10" borderId="0" xfId="0" applyNumberFormat="1" applyFill="1" applyAlignment="1">
      <alignment horizontal="left" readingOrder="1"/>
    </xf>
    <xf numFmtId="166" fontId="0" fillId="10" borderId="0" xfId="1" applyNumberFormat="1" applyFont="1" applyFill="1" applyAlignment="1">
      <alignment horizontal="left" readingOrder="1"/>
    </xf>
    <xf numFmtId="0" fontId="22" fillId="6" borderId="21" xfId="0" applyFont="1" applyFill="1" applyBorder="1" applyAlignment="1">
      <alignment horizontal="left" vertical="center" readingOrder="1"/>
    </xf>
    <xf numFmtId="0" fontId="10" fillId="6" borderId="22" xfId="0" applyFont="1" applyFill="1" applyBorder="1" applyAlignment="1">
      <alignment horizontal="left" vertical="center" readingOrder="1"/>
    </xf>
    <xf numFmtId="0" fontId="10" fillId="6" borderId="23" xfId="0" applyFont="1" applyFill="1" applyBorder="1" applyAlignment="1">
      <alignment horizontal="left" vertical="center" readingOrder="1"/>
    </xf>
    <xf numFmtId="166" fontId="10" fillId="6" borderId="22" xfId="1" applyNumberFormat="1" applyFont="1" applyFill="1" applyBorder="1" applyAlignment="1">
      <alignment horizontal="left" vertical="center"/>
    </xf>
    <xf numFmtId="166" fontId="10" fillId="6" borderId="22" xfId="1" applyNumberFormat="1" applyFont="1" applyFill="1" applyBorder="1" applyAlignment="1">
      <alignment horizontal="left" vertical="center" wrapText="1"/>
    </xf>
    <xf numFmtId="166" fontId="10" fillId="6" borderId="23" xfId="1" applyNumberFormat="1" applyFont="1" applyFill="1" applyBorder="1" applyAlignment="1">
      <alignment horizontal="left" vertical="center" wrapText="1"/>
    </xf>
    <xf numFmtId="0" fontId="61" fillId="0" borderId="49" xfId="12" applyFont="1" applyBorder="1" applyAlignment="1">
      <alignment horizontal="left" vertical="top" wrapText="1" indent="1"/>
    </xf>
    <xf numFmtId="0" fontId="61" fillId="0" borderId="49" xfId="12" applyFont="1" applyBorder="1" applyAlignment="1">
      <alignment horizontal="right" vertical="top" wrapText="1"/>
    </xf>
    <xf numFmtId="0" fontId="62" fillId="0" borderId="49" xfId="12" applyFont="1" applyBorder="1" applyAlignment="1">
      <alignment horizontal="left" wrapText="1"/>
    </xf>
    <xf numFmtId="0" fontId="62" fillId="0" borderId="0" xfId="12" applyFont="1" applyAlignment="1">
      <alignment horizontal="left" vertical="top"/>
    </xf>
    <xf numFmtId="0" fontId="63" fillId="0" borderId="49" xfId="12" applyFont="1" applyBorder="1" applyAlignment="1">
      <alignment horizontal="center" vertical="top" wrapText="1"/>
    </xf>
    <xf numFmtId="0" fontId="63" fillId="0" borderId="49" xfId="12" applyFont="1" applyBorder="1" applyAlignment="1">
      <alignment horizontal="left" vertical="top" wrapText="1" indent="1"/>
    </xf>
    <xf numFmtId="0" fontId="61" fillId="0" borderId="49" xfId="12" applyFont="1" applyBorder="1" applyAlignment="1">
      <alignment horizontal="left" vertical="top" wrapText="1" indent="2"/>
    </xf>
    <xf numFmtId="0" fontId="61" fillId="0" borderId="49" xfId="12" applyFont="1" applyBorder="1" applyAlignment="1">
      <alignment horizontal="center" vertical="top" wrapText="1"/>
    </xf>
    <xf numFmtId="3" fontId="64" fillId="0" borderId="49" xfId="12" applyNumberFormat="1" applyFont="1" applyBorder="1" applyAlignment="1">
      <alignment horizontal="right" vertical="top" shrinkToFit="1"/>
    </xf>
    <xf numFmtId="0" fontId="62" fillId="0" borderId="49" xfId="12" applyFont="1" applyBorder="1" applyAlignment="1">
      <alignment horizontal="left" vertical="center" wrapText="1"/>
    </xf>
    <xf numFmtId="3" fontId="65" fillId="0" borderId="49" xfId="12" applyNumberFormat="1" applyFont="1" applyBorder="1" applyAlignment="1">
      <alignment horizontal="right" vertical="top" shrinkToFit="1"/>
    </xf>
    <xf numFmtId="0" fontId="61" fillId="0" borderId="49" xfId="12" applyFont="1" applyBorder="1" applyAlignment="1">
      <alignment horizontal="left" vertical="top" wrapText="1"/>
    </xf>
    <xf numFmtId="0" fontId="62" fillId="0" borderId="49" xfId="12" applyFont="1" applyBorder="1" applyAlignment="1">
      <alignment horizontal="right" vertical="top" wrapText="1" readingOrder="1"/>
    </xf>
    <xf numFmtId="177" fontId="62" fillId="0" borderId="49" xfId="12" applyNumberFormat="1" applyFont="1" applyBorder="1" applyAlignment="1">
      <alignment horizontal="center" vertical="top" shrinkToFit="1"/>
    </xf>
    <xf numFmtId="0" fontId="61" fillId="0" borderId="49" xfId="12" applyFont="1" applyBorder="1" applyAlignment="1">
      <alignment horizontal="left" vertical="top" wrapText="1" indent="4"/>
    </xf>
    <xf numFmtId="0" fontId="62" fillId="0" borderId="49" xfId="12" applyFont="1" applyBorder="1" applyAlignment="1">
      <alignment horizontal="right" vertical="top" wrapText="1"/>
    </xf>
    <xf numFmtId="1" fontId="64" fillId="0" borderId="49" xfId="12" applyNumberFormat="1" applyFont="1" applyBorder="1" applyAlignment="1">
      <alignment horizontal="right" vertical="top" shrinkToFit="1"/>
    </xf>
    <xf numFmtId="1" fontId="65" fillId="0" borderId="49" xfId="12" applyNumberFormat="1" applyFont="1" applyBorder="1" applyAlignment="1">
      <alignment horizontal="right" vertical="top" shrinkToFit="1"/>
    </xf>
    <xf numFmtId="3" fontId="64" fillId="0" borderId="49" xfId="12" applyNumberFormat="1" applyFont="1" applyBorder="1" applyAlignment="1">
      <alignment horizontal="right" vertical="center" shrinkToFit="1"/>
    </xf>
    <xf numFmtId="3" fontId="65" fillId="0" borderId="49" xfId="12" applyNumberFormat="1" applyFont="1" applyBorder="1" applyAlignment="1">
      <alignment horizontal="right" vertical="center" shrinkToFit="1"/>
    </xf>
    <xf numFmtId="1" fontId="65" fillId="0" borderId="49" xfId="12" applyNumberFormat="1" applyFont="1" applyBorder="1" applyAlignment="1">
      <alignment horizontal="right" vertical="center" shrinkToFit="1"/>
    </xf>
    <xf numFmtId="0" fontId="61" fillId="0" borderId="49" xfId="12" applyFont="1" applyBorder="1" applyAlignment="1">
      <alignment horizontal="left" vertical="center" wrapText="1"/>
    </xf>
    <xf numFmtId="177" fontId="62" fillId="0" borderId="49" xfId="12" applyNumberFormat="1" applyFont="1" applyBorder="1" applyAlignment="1">
      <alignment horizontal="center" vertical="center" shrinkToFit="1"/>
    </xf>
    <xf numFmtId="0" fontId="62" fillId="0" borderId="49" xfId="12" applyFont="1" applyBorder="1" applyAlignment="1">
      <alignment horizontal="left" vertical="top" wrapText="1"/>
    </xf>
    <xf numFmtId="3" fontId="65" fillId="0" borderId="49" xfId="12" applyNumberFormat="1" applyFont="1" applyBorder="1" applyAlignment="1">
      <alignment horizontal="left" vertical="top" indent="1" shrinkToFit="1"/>
    </xf>
    <xf numFmtId="3" fontId="65" fillId="0" borderId="49" xfId="12" applyNumberFormat="1" applyFont="1" applyBorder="1" applyAlignment="1">
      <alignment horizontal="center" vertical="center" shrinkToFit="1"/>
    </xf>
    <xf numFmtId="178" fontId="64" fillId="0" borderId="49" xfId="12" applyNumberFormat="1" applyFont="1" applyBorder="1" applyAlignment="1">
      <alignment horizontal="left" vertical="top" shrinkToFit="1"/>
    </xf>
    <xf numFmtId="3" fontId="65" fillId="0" borderId="49" xfId="12" applyNumberFormat="1" applyFont="1" applyBorder="1" applyAlignment="1">
      <alignment horizontal="center" vertical="top" shrinkToFit="1"/>
    </xf>
    <xf numFmtId="1" fontId="64" fillId="0" borderId="49" xfId="12" applyNumberFormat="1" applyFont="1" applyBorder="1" applyAlignment="1">
      <alignment horizontal="center" vertical="top" shrinkToFit="1"/>
    </xf>
    <xf numFmtId="1" fontId="64" fillId="0" borderId="49" xfId="12" applyNumberFormat="1" applyFont="1" applyBorder="1" applyAlignment="1">
      <alignment horizontal="left" vertical="top" shrinkToFit="1"/>
    </xf>
    <xf numFmtId="0" fontId="66" fillId="0" borderId="49" xfId="12" applyFont="1" applyBorder="1" applyAlignment="1">
      <alignment horizontal="left" vertical="top" wrapText="1" indent="3"/>
    </xf>
    <xf numFmtId="179" fontId="64" fillId="0" borderId="49" xfId="12" applyNumberFormat="1" applyFont="1" applyBorder="1" applyAlignment="1">
      <alignment horizontal="left" vertical="center" shrinkToFit="1"/>
    </xf>
    <xf numFmtId="0" fontId="61" fillId="0" borderId="49" xfId="12" applyFont="1" applyBorder="1" applyAlignment="1">
      <alignment horizontal="left" vertical="top" wrapText="1" indent="3"/>
    </xf>
    <xf numFmtId="178" fontId="64" fillId="0" borderId="49" xfId="12" applyNumberFormat="1" applyFont="1" applyBorder="1" applyAlignment="1">
      <alignment horizontal="left" vertical="center" shrinkToFit="1"/>
    </xf>
    <xf numFmtId="3" fontId="65" fillId="0" borderId="49" xfId="12" applyNumberFormat="1" applyFont="1" applyBorder="1" applyAlignment="1">
      <alignment horizontal="left" vertical="center" indent="1" shrinkToFit="1"/>
    </xf>
    <xf numFmtId="180" fontId="64" fillId="0" borderId="49" xfId="12" applyNumberFormat="1" applyFont="1" applyBorder="1" applyAlignment="1">
      <alignment horizontal="left" vertical="center" shrinkToFit="1"/>
    </xf>
    <xf numFmtId="179" fontId="64" fillId="0" borderId="49" xfId="12" applyNumberFormat="1" applyFont="1" applyBorder="1" applyAlignment="1">
      <alignment horizontal="left" vertical="top" shrinkToFit="1"/>
    </xf>
    <xf numFmtId="1" fontId="64" fillId="0" borderId="49" xfId="12" applyNumberFormat="1" applyFont="1" applyBorder="1" applyAlignment="1">
      <alignment horizontal="right" vertical="center" shrinkToFit="1"/>
    </xf>
    <xf numFmtId="1" fontId="64" fillId="0" borderId="53" xfId="12" applyNumberFormat="1" applyFont="1" applyBorder="1" applyAlignment="1">
      <alignment horizontal="right" vertical="top" shrinkToFit="1"/>
    </xf>
    <xf numFmtId="1" fontId="65" fillId="0" borderId="53" xfId="12" applyNumberFormat="1" applyFont="1" applyBorder="1" applyAlignment="1">
      <alignment horizontal="right" vertical="top" shrinkToFit="1"/>
    </xf>
    <xf numFmtId="0" fontId="62" fillId="0" borderId="53" xfId="12" applyFont="1" applyBorder="1" applyAlignment="1">
      <alignment horizontal="left" vertical="center" wrapText="1"/>
    </xf>
    <xf numFmtId="181" fontId="64" fillId="0" borderId="53" xfId="12" applyNumberFormat="1" applyFont="1" applyBorder="1" applyAlignment="1">
      <alignment horizontal="left" vertical="top" shrinkToFit="1"/>
    </xf>
    <xf numFmtId="177" fontId="62" fillId="0" borderId="53" xfId="12" applyNumberFormat="1" applyFont="1" applyBorder="1" applyAlignment="1">
      <alignment horizontal="center" vertical="top" shrinkToFit="1"/>
    </xf>
    <xf numFmtId="0" fontId="66" fillId="0" borderId="49" xfId="12" applyFont="1" applyBorder="1" applyAlignment="1">
      <alignment horizontal="right" vertical="top" wrapText="1"/>
    </xf>
    <xf numFmtId="3" fontId="64" fillId="0" borderId="49" xfId="12" applyNumberFormat="1" applyFont="1" applyBorder="1" applyAlignment="1">
      <alignment horizontal="center" vertical="top" shrinkToFit="1"/>
    </xf>
    <xf numFmtId="182" fontId="64" fillId="0" borderId="49" xfId="12" applyNumberFormat="1" applyFont="1" applyBorder="1" applyAlignment="1">
      <alignment horizontal="left" vertical="top" shrinkToFit="1"/>
    </xf>
    <xf numFmtId="183" fontId="64" fillId="0" borderId="49" xfId="12" applyNumberFormat="1" applyFont="1" applyBorder="1" applyAlignment="1">
      <alignment horizontal="left" vertical="top" shrinkToFit="1"/>
    </xf>
    <xf numFmtId="177" fontId="62" fillId="0" borderId="49" xfId="12" applyNumberFormat="1" applyFont="1" applyBorder="1" applyAlignment="1">
      <alignment horizontal="left" vertical="top" shrinkToFit="1"/>
    </xf>
    <xf numFmtId="0" fontId="66" fillId="0" borderId="49" xfId="12" applyFont="1" applyBorder="1" applyAlignment="1">
      <alignment horizontal="left" vertical="top" wrapText="1"/>
    </xf>
    <xf numFmtId="0" fontId="61" fillId="0" borderId="49" xfId="13" applyFont="1" applyBorder="1" applyAlignment="1">
      <alignment horizontal="left" vertical="top" wrapText="1" indent="1"/>
    </xf>
    <xf numFmtId="0" fontId="61" fillId="0" borderId="49" xfId="13" applyFont="1" applyBorder="1" applyAlignment="1">
      <alignment horizontal="left" vertical="top" wrapText="1" indent="2"/>
    </xf>
    <xf numFmtId="0" fontId="62" fillId="0" borderId="49" xfId="13" applyFont="1" applyBorder="1" applyAlignment="1">
      <alignment horizontal="left" vertical="top" wrapText="1" indent="1"/>
    </xf>
    <xf numFmtId="0" fontId="61" fillId="0" borderId="49" xfId="13" applyFont="1" applyBorder="1" applyAlignment="1">
      <alignment horizontal="center" vertical="top" wrapText="1"/>
    </xf>
    <xf numFmtId="0" fontId="61" fillId="0" borderId="49" xfId="13" applyFont="1" applyBorder="1" applyAlignment="1">
      <alignment horizontal="right" vertical="top" wrapText="1"/>
    </xf>
    <xf numFmtId="0" fontId="62" fillId="0" borderId="49" xfId="13" applyFont="1" applyBorder="1" applyAlignment="1">
      <alignment horizontal="left" vertical="center" wrapText="1"/>
    </xf>
    <xf numFmtId="0" fontId="62" fillId="0" borderId="0" xfId="13" applyFont="1" applyAlignment="1">
      <alignment horizontal="left" vertical="top"/>
    </xf>
    <xf numFmtId="3" fontId="64" fillId="0" borderId="49" xfId="13" applyNumberFormat="1" applyFont="1" applyBorder="1" applyAlignment="1">
      <alignment horizontal="right" vertical="center" shrinkToFit="1"/>
    </xf>
    <xf numFmtId="3" fontId="65" fillId="0" borderId="49" xfId="13" applyNumberFormat="1" applyFont="1" applyBorder="1" applyAlignment="1">
      <alignment horizontal="right" vertical="center" shrinkToFit="1"/>
    </xf>
    <xf numFmtId="0" fontId="61" fillId="0" borderId="49" xfId="13" applyFont="1" applyBorder="1" applyAlignment="1">
      <alignment horizontal="left" vertical="center" wrapText="1"/>
    </xf>
    <xf numFmtId="177" fontId="62" fillId="0" borderId="49" xfId="13" applyNumberFormat="1" applyFont="1" applyBorder="1" applyAlignment="1">
      <alignment horizontal="center" vertical="center" shrinkToFit="1"/>
    </xf>
    <xf numFmtId="3" fontId="64" fillId="0" borderId="49" xfId="13" applyNumberFormat="1" applyFont="1" applyBorder="1" applyAlignment="1">
      <alignment horizontal="right" vertical="top" shrinkToFit="1"/>
    </xf>
    <xf numFmtId="3" fontId="65" fillId="0" borderId="49" xfId="13" applyNumberFormat="1" applyFont="1" applyBorder="1" applyAlignment="1">
      <alignment horizontal="right" vertical="top" shrinkToFit="1"/>
    </xf>
    <xf numFmtId="0" fontId="62" fillId="0" borderId="49" xfId="13" applyFont="1" applyBorder="1" applyAlignment="1">
      <alignment horizontal="left" wrapText="1"/>
    </xf>
    <xf numFmtId="0" fontId="61" fillId="0" borderId="49" xfId="13" applyFont="1" applyBorder="1" applyAlignment="1">
      <alignment horizontal="left" vertical="top" wrapText="1"/>
    </xf>
    <xf numFmtId="177" fontId="62" fillId="0" borderId="49" xfId="13" applyNumberFormat="1" applyFont="1" applyBorder="1" applyAlignment="1">
      <alignment horizontal="center" vertical="top" shrinkToFit="1"/>
    </xf>
    <xf numFmtId="1" fontId="64" fillId="0" borderId="49" xfId="13" applyNumberFormat="1" applyFont="1" applyBorder="1" applyAlignment="1">
      <alignment horizontal="right" vertical="center" shrinkToFit="1"/>
    </xf>
    <xf numFmtId="1" fontId="65" fillId="0" borderId="49" xfId="13" applyNumberFormat="1" applyFont="1" applyBorder="1" applyAlignment="1">
      <alignment horizontal="right" vertical="center" shrinkToFit="1"/>
    </xf>
    <xf numFmtId="0" fontId="62" fillId="0" borderId="49" xfId="13" applyFont="1" applyBorder="1" applyAlignment="1">
      <alignment horizontal="left" vertical="top" wrapText="1"/>
    </xf>
    <xf numFmtId="0" fontId="66" fillId="0" borderId="49" xfId="13" applyFont="1" applyBorder="1" applyAlignment="1">
      <alignment horizontal="left" vertical="top" wrapText="1" indent="4"/>
    </xf>
    <xf numFmtId="1" fontId="64" fillId="0" borderId="49" xfId="13" applyNumberFormat="1" applyFont="1" applyBorder="1" applyAlignment="1">
      <alignment horizontal="right" vertical="top" shrinkToFit="1"/>
    </xf>
    <xf numFmtId="1" fontId="65" fillId="0" borderId="49" xfId="13" applyNumberFormat="1" applyFont="1" applyBorder="1" applyAlignment="1">
      <alignment horizontal="right" vertical="top" shrinkToFit="1"/>
    </xf>
    <xf numFmtId="3" fontId="65" fillId="0" borderId="49" xfId="13" applyNumberFormat="1" applyFont="1" applyBorder="1" applyAlignment="1">
      <alignment horizontal="left" vertical="top" indent="1" shrinkToFit="1"/>
    </xf>
    <xf numFmtId="3" fontId="64" fillId="0" borderId="53" xfId="13" applyNumberFormat="1" applyFont="1" applyBorder="1" applyAlignment="1">
      <alignment horizontal="right" vertical="top" shrinkToFit="1"/>
    </xf>
    <xf numFmtId="0" fontId="62" fillId="0" borderId="53" xfId="13" applyFont="1" applyBorder="1" applyAlignment="1">
      <alignment horizontal="left" vertical="center" wrapText="1"/>
    </xf>
    <xf numFmtId="3" fontId="65" fillId="0" borderId="53" xfId="13" applyNumberFormat="1" applyFont="1" applyBorder="1" applyAlignment="1">
      <alignment horizontal="right" vertical="top" shrinkToFit="1"/>
    </xf>
    <xf numFmtId="0" fontId="61" fillId="0" borderId="53" xfId="13" applyFont="1" applyBorder="1" applyAlignment="1">
      <alignment horizontal="left" vertical="top" wrapText="1"/>
    </xf>
    <xf numFmtId="177" fontId="62" fillId="0" borderId="53" xfId="13" applyNumberFormat="1" applyFont="1" applyBorder="1" applyAlignment="1">
      <alignment horizontal="center" vertical="top" shrinkToFit="1"/>
    </xf>
    <xf numFmtId="0" fontId="66" fillId="0" borderId="49" xfId="13" applyFont="1" applyBorder="1" applyAlignment="1">
      <alignment horizontal="left" vertical="top" wrapText="1" indent="2"/>
    </xf>
    <xf numFmtId="184" fontId="62" fillId="0" borderId="49" xfId="13" applyNumberFormat="1" applyFont="1" applyBorder="1" applyAlignment="1">
      <alignment horizontal="center" vertical="center" shrinkToFit="1"/>
    </xf>
    <xf numFmtId="0" fontId="62" fillId="0" borderId="53" xfId="13" applyFont="1" applyBorder="1" applyAlignment="1">
      <alignment horizontal="left" wrapText="1"/>
    </xf>
    <xf numFmtId="0" fontId="66" fillId="0" borderId="49" xfId="13" applyFont="1" applyBorder="1" applyAlignment="1">
      <alignment horizontal="right" vertical="top" wrapText="1"/>
    </xf>
    <xf numFmtId="1" fontId="65" fillId="0" borderId="49" xfId="13" applyNumberFormat="1" applyFont="1" applyBorder="1" applyAlignment="1">
      <alignment horizontal="left" vertical="top" indent="2" shrinkToFit="1"/>
    </xf>
    <xf numFmtId="1" fontId="65" fillId="0" borderId="49" xfId="13" applyNumberFormat="1" applyFont="1" applyBorder="1" applyAlignment="1">
      <alignment horizontal="center" vertical="top" shrinkToFit="1"/>
    </xf>
    <xf numFmtId="3" fontId="65" fillId="0" borderId="49" xfId="13" applyNumberFormat="1" applyFont="1" applyBorder="1" applyAlignment="1">
      <alignment horizontal="center" vertical="center" shrinkToFit="1"/>
    </xf>
    <xf numFmtId="0" fontId="66" fillId="0" borderId="49" xfId="13" applyFont="1" applyBorder="1" applyAlignment="1">
      <alignment horizontal="right" vertical="center" wrapText="1"/>
    </xf>
    <xf numFmtId="1" fontId="64" fillId="0" borderId="49" xfId="13" applyNumberFormat="1" applyFont="1" applyBorder="1" applyAlignment="1">
      <alignment horizontal="left" vertical="top" shrinkToFit="1"/>
    </xf>
    <xf numFmtId="178" fontId="64" fillId="0" borderId="49" xfId="13" applyNumberFormat="1" applyFont="1" applyBorder="1" applyAlignment="1">
      <alignment horizontal="left" vertical="center" shrinkToFit="1"/>
    </xf>
    <xf numFmtId="166" fontId="29" fillId="7" borderId="45" xfId="1" applyNumberFormat="1" applyFont="1" applyFill="1" applyBorder="1" applyAlignment="1">
      <alignment horizontal="right" vertical="center"/>
    </xf>
    <xf numFmtId="0" fontId="38" fillId="5" borderId="0" xfId="0" applyFont="1" applyFill="1" applyAlignment="1" applyProtection="1">
      <alignment horizontal="left" readingOrder="1"/>
      <protection locked="0"/>
    </xf>
    <xf numFmtId="0" fontId="39" fillId="5" borderId="1" xfId="0" applyFont="1" applyFill="1" applyBorder="1" applyAlignment="1" applyProtection="1">
      <alignment horizontal="left" readingOrder="1"/>
      <protection locked="0"/>
    </xf>
    <xf numFmtId="17" fontId="11" fillId="5" borderId="19" xfId="0" applyNumberFormat="1" applyFont="1" applyFill="1" applyBorder="1" applyAlignment="1">
      <alignment horizontal="right" vertical="center" wrapText="1"/>
    </xf>
    <xf numFmtId="17" fontId="11" fillId="5" borderId="20" xfId="0" applyNumberFormat="1" applyFont="1" applyFill="1" applyBorder="1" applyAlignment="1">
      <alignment horizontal="right" vertical="center" wrapText="1"/>
    </xf>
    <xf numFmtId="166" fontId="27" fillId="5" borderId="0" xfId="1" applyNumberFormat="1" applyFont="1" applyFill="1" applyBorder="1" applyAlignment="1">
      <alignment horizontal="right"/>
    </xf>
    <xf numFmtId="0" fontId="11" fillId="5" borderId="21" xfId="0" applyFont="1" applyFill="1" applyBorder="1" applyAlignment="1">
      <alignment horizontal="left" vertical="center"/>
    </xf>
    <xf numFmtId="166" fontId="11" fillId="5" borderId="22" xfId="1" applyNumberFormat="1" applyFont="1" applyFill="1" applyBorder="1" applyAlignment="1">
      <alignment horizontal="right" vertical="center"/>
    </xf>
    <xf numFmtId="166" fontId="11" fillId="5" borderId="23" xfId="1" applyNumberFormat="1" applyFont="1" applyFill="1" applyBorder="1" applyAlignment="1">
      <alignment horizontal="right" vertical="center"/>
    </xf>
    <xf numFmtId="0" fontId="26" fillId="5" borderId="13" xfId="0" applyFont="1" applyFill="1" applyBorder="1" applyAlignment="1">
      <alignment horizontal="left" vertical="center"/>
    </xf>
    <xf numFmtId="0" fontId="59" fillId="5" borderId="0" xfId="0" applyFont="1" applyFill="1" applyAlignment="1">
      <alignment horizontal="left" readingOrder="1"/>
    </xf>
    <xf numFmtId="166" fontId="9" fillId="5" borderId="14" xfId="1" applyNumberFormat="1" applyFont="1" applyFill="1" applyBorder="1" applyAlignment="1">
      <alignment horizontal="right" vertical="center"/>
    </xf>
    <xf numFmtId="0" fontId="27" fillId="5" borderId="13" xfId="0" applyFont="1" applyFill="1" applyBorder="1" applyAlignment="1">
      <alignment horizontal="left" vertical="center"/>
    </xf>
    <xf numFmtId="166" fontId="27" fillId="5" borderId="19" xfId="1" applyNumberFormat="1" applyFont="1" applyFill="1" applyBorder="1" applyAlignment="1">
      <alignment horizontal="right" vertical="center"/>
    </xf>
    <xf numFmtId="166" fontId="27" fillId="5" borderId="14" xfId="1" applyNumberFormat="1" applyFont="1" applyFill="1" applyBorder="1" applyAlignment="1">
      <alignment horizontal="right" vertical="center"/>
    </xf>
    <xf numFmtId="0" fontId="0" fillId="5" borderId="0" xfId="0" applyFill="1" applyAlignment="1">
      <alignment horizontal="left"/>
    </xf>
    <xf numFmtId="0" fontId="6" fillId="5" borderId="0" xfId="0" applyFont="1" applyFill="1" applyAlignment="1" applyProtection="1">
      <alignment horizontal="left" readingOrder="1"/>
      <protection locked="0"/>
    </xf>
    <xf numFmtId="0" fontId="7" fillId="5" borderId="1" xfId="0" applyFont="1" applyFill="1" applyBorder="1" applyAlignment="1" applyProtection="1">
      <alignment horizontal="left" readingOrder="1"/>
      <protection locked="0"/>
    </xf>
    <xf numFmtId="0" fontId="30" fillId="5" borderId="0" xfId="0" applyFont="1" applyFill="1" applyAlignment="1">
      <alignment horizontal="left" readingOrder="1"/>
    </xf>
    <xf numFmtId="0" fontId="43" fillId="5" borderId="0" xfId="0" applyFont="1" applyFill="1" applyAlignment="1">
      <alignment horizontal="left" readingOrder="1"/>
    </xf>
    <xf numFmtId="166" fontId="11" fillId="5" borderId="12" xfId="1" applyNumberFormat="1" applyFont="1" applyFill="1" applyBorder="1" applyAlignment="1">
      <alignment horizontal="right" vertical="center"/>
    </xf>
    <xf numFmtId="0" fontId="0" fillId="5" borderId="42" xfId="0" applyFill="1" applyBorder="1" applyAlignment="1">
      <alignment horizontal="left" readingOrder="1"/>
    </xf>
    <xf numFmtId="0" fontId="0" fillId="5" borderId="27" xfId="0" applyFill="1" applyBorder="1" applyAlignment="1">
      <alignment horizontal="left" readingOrder="1"/>
    </xf>
    <xf numFmtId="166" fontId="0" fillId="5" borderId="0" xfId="1" applyNumberFormat="1" applyFont="1" applyFill="1" applyAlignment="1">
      <alignment horizontal="left" readingOrder="1"/>
    </xf>
    <xf numFmtId="166" fontId="38" fillId="2" borderId="0" xfId="1" applyNumberFormat="1" applyFont="1" applyFill="1" applyAlignment="1" applyProtection="1">
      <alignment horizontal="left" readingOrder="1"/>
      <protection locked="0"/>
    </xf>
    <xf numFmtId="0" fontId="68" fillId="5" borderId="24" xfId="0" applyFont="1" applyFill="1" applyBorder="1" applyAlignment="1">
      <alignment horizontal="left" readingOrder="1"/>
    </xf>
    <xf numFmtId="166" fontId="68" fillId="5" borderId="25" xfId="1" applyNumberFormat="1" applyFont="1" applyFill="1" applyBorder="1" applyAlignment="1">
      <alignment horizontal="left" readingOrder="1"/>
    </xf>
    <xf numFmtId="0" fontId="44" fillId="5" borderId="13" xfId="0" applyFont="1" applyFill="1" applyBorder="1" applyAlignment="1">
      <alignment horizontal="left" readingOrder="1"/>
    </xf>
    <xf numFmtId="166" fontId="44" fillId="5" borderId="0" xfId="1" applyNumberFormat="1" applyFont="1" applyFill="1" applyBorder="1" applyAlignment="1">
      <alignment horizontal="left" readingOrder="1"/>
    </xf>
    <xf numFmtId="17" fontId="11" fillId="3" borderId="29" xfId="1" applyNumberFormat="1" applyFont="1" applyFill="1" applyBorder="1" applyAlignment="1">
      <alignment horizontal="right" vertical="center" wrapText="1" readingOrder="1"/>
    </xf>
    <xf numFmtId="0" fontId="50" fillId="5" borderId="0" xfId="0" applyFont="1" applyFill="1" applyAlignment="1">
      <alignment vertical="top" readingOrder="1"/>
    </xf>
    <xf numFmtId="0" fontId="38" fillId="5" borderId="0" xfId="0" applyFont="1" applyFill="1" applyAlignment="1" applyProtection="1">
      <alignment horizontal="left"/>
      <protection locked="0"/>
    </xf>
    <xf numFmtId="0" fontId="38" fillId="5" borderId="0" xfId="0" applyFont="1" applyFill="1" applyAlignment="1" applyProtection="1">
      <alignment horizontal="right"/>
      <protection locked="0"/>
    </xf>
    <xf numFmtId="0" fontId="39" fillId="5" borderId="1" xfId="0" applyFont="1" applyFill="1" applyBorder="1" applyAlignment="1" applyProtection="1">
      <alignment horizontal="left"/>
      <protection locked="0"/>
    </xf>
    <xf numFmtId="0" fontId="8" fillId="5" borderId="0" xfId="0" applyFont="1" applyFill="1" applyAlignment="1">
      <alignment horizontal="left"/>
    </xf>
    <xf numFmtId="0" fontId="8" fillId="5" borderId="0" xfId="0" applyFont="1" applyFill="1" applyAlignment="1">
      <alignment horizontal="right"/>
    </xf>
    <xf numFmtId="0" fontId="11" fillId="5" borderId="18" xfId="1" applyNumberFormat="1" applyFont="1" applyFill="1" applyBorder="1" applyAlignment="1">
      <alignment horizontal="left"/>
    </xf>
    <xf numFmtId="0" fontId="11" fillId="5" borderId="19" xfId="1" applyNumberFormat="1" applyFont="1" applyFill="1" applyBorder="1" applyAlignment="1">
      <alignment horizontal="right"/>
    </xf>
    <xf numFmtId="0" fontId="11" fillId="5" borderId="19" xfId="1" applyNumberFormat="1" applyFont="1" applyFill="1" applyBorder="1" applyAlignment="1">
      <alignment horizontal="right" wrapText="1"/>
    </xf>
    <xf numFmtId="0" fontId="11" fillId="5" borderId="20" xfId="0" applyFont="1" applyFill="1" applyBorder="1" applyAlignment="1">
      <alignment horizontal="right" wrapText="1"/>
    </xf>
    <xf numFmtId="0" fontId="9" fillId="5" borderId="0" xfId="0" applyFont="1" applyFill="1" applyAlignment="1">
      <alignment horizontal="right" vertical="center"/>
    </xf>
    <xf numFmtId="0" fontId="0" fillId="5" borderId="13" xfId="0" applyFill="1" applyBorder="1" applyAlignment="1">
      <alignment horizontal="left"/>
    </xf>
    <xf numFmtId="0" fontId="0" fillId="5" borderId="14" xfId="0" applyFill="1" applyBorder="1" applyAlignment="1">
      <alignment horizontal="left"/>
    </xf>
    <xf numFmtId="175" fontId="9" fillId="5" borderId="14" xfId="0" applyNumberFormat="1" applyFont="1" applyFill="1" applyBorder="1" applyAlignment="1">
      <alignment horizontal="center" vertical="center"/>
    </xf>
    <xf numFmtId="166" fontId="9" fillId="5" borderId="13" xfId="1" applyNumberFormat="1" applyFont="1" applyFill="1" applyBorder="1" applyAlignment="1">
      <alignment horizontal="right" vertical="center"/>
    </xf>
    <xf numFmtId="0" fontId="55" fillId="5" borderId="0" xfId="0" applyFont="1" applyFill="1" applyAlignment="1">
      <alignment horizontal="left"/>
    </xf>
    <xf numFmtId="0" fontId="5" fillId="5" borderId="0" xfId="0" applyFont="1" applyFill="1" applyAlignment="1">
      <alignment horizontal="left"/>
    </xf>
    <xf numFmtId="0" fontId="11" fillId="5" borderId="10" xfId="0" applyFont="1" applyFill="1" applyBorder="1" applyAlignment="1">
      <alignment horizontal="left" vertical="center"/>
    </xf>
    <xf numFmtId="0" fontId="11" fillId="5" borderId="11" xfId="0" applyFont="1" applyFill="1" applyBorder="1" applyAlignment="1">
      <alignment horizontal="right" vertical="center"/>
    </xf>
    <xf numFmtId="175" fontId="9" fillId="5" borderId="43" xfId="0" applyNumberFormat="1" applyFont="1" applyFill="1" applyBorder="1" applyAlignment="1">
      <alignment horizontal="center" vertical="center"/>
    </xf>
    <xf numFmtId="43" fontId="44" fillId="5" borderId="0" xfId="1" applyFont="1" applyFill="1" applyAlignment="1">
      <alignment horizontal="left"/>
    </xf>
    <xf numFmtId="166" fontId="11" fillId="5" borderId="10" xfId="1" applyNumberFormat="1" applyFont="1" applyFill="1" applyBorder="1" applyAlignment="1">
      <alignment horizontal="right" vertical="center"/>
    </xf>
    <xf numFmtId="164" fontId="55" fillId="5" borderId="0" xfId="0" applyNumberFormat="1" applyFont="1" applyFill="1" applyAlignment="1">
      <alignment horizontal="left"/>
    </xf>
    <xf numFmtId="0" fontId="56" fillId="5" borderId="0" xfId="0" applyFont="1" applyFill="1" applyAlignment="1">
      <alignment horizontal="left"/>
    </xf>
    <xf numFmtId="175" fontId="9" fillId="5" borderId="29" xfId="0" applyNumberFormat="1" applyFont="1" applyFill="1" applyBorder="1" applyAlignment="1">
      <alignment horizontal="center" vertical="center"/>
    </xf>
    <xf numFmtId="43" fontId="55" fillId="5" borderId="0" xfId="0" applyNumberFormat="1" applyFont="1" applyFill="1" applyAlignment="1">
      <alignment horizontal="left"/>
    </xf>
    <xf numFmtId="0" fontId="29" fillId="5" borderId="21" xfId="0" applyFont="1" applyFill="1" applyBorder="1" applyAlignment="1">
      <alignment horizontal="left" vertical="center"/>
    </xf>
    <xf numFmtId="0" fontId="29" fillId="5" borderId="22" xfId="0" applyFont="1" applyFill="1" applyBorder="1" applyAlignment="1">
      <alignment horizontal="right" vertical="center"/>
    </xf>
    <xf numFmtId="166" fontId="29" fillId="5" borderId="22" xfId="1" applyNumberFormat="1" applyFont="1" applyFill="1" applyBorder="1" applyAlignment="1">
      <alignment horizontal="right" vertical="center"/>
    </xf>
    <xf numFmtId="166" fontId="29" fillId="5" borderId="23" xfId="1" applyNumberFormat="1" applyFont="1" applyFill="1" applyBorder="1" applyAlignment="1">
      <alignment horizontal="right" vertical="center"/>
    </xf>
    <xf numFmtId="166" fontId="29" fillId="5" borderId="21" xfId="1" applyNumberFormat="1" applyFont="1" applyFill="1" applyBorder="1" applyAlignment="1">
      <alignment horizontal="right" vertical="center"/>
    </xf>
    <xf numFmtId="0" fontId="11" fillId="5" borderId="22" xfId="0" applyFont="1" applyFill="1" applyBorder="1" applyAlignment="1">
      <alignment horizontal="right" vertical="center"/>
    </xf>
    <xf numFmtId="166" fontId="11" fillId="5" borderId="21" xfId="1" applyNumberFormat="1" applyFont="1" applyFill="1" applyBorder="1" applyAlignment="1">
      <alignment horizontal="right" vertical="center"/>
    </xf>
    <xf numFmtId="0" fontId="29" fillId="5" borderId="21" xfId="0" applyFont="1" applyFill="1" applyBorder="1" applyAlignment="1">
      <alignment horizontal="left" vertical="center" wrapText="1"/>
    </xf>
    <xf numFmtId="0" fontId="29" fillId="5" borderId="22" xfId="0" applyFont="1" applyFill="1" applyBorder="1" applyAlignment="1">
      <alignment horizontal="right" vertical="center" wrapText="1"/>
    </xf>
    <xf numFmtId="0" fontId="11" fillId="5" borderId="24" xfId="0" applyFont="1" applyFill="1" applyBorder="1" applyAlignment="1">
      <alignment horizontal="left" vertical="center"/>
    </xf>
    <xf numFmtId="0" fontId="11" fillId="5" borderId="25" xfId="0" applyFont="1" applyFill="1" applyBorder="1" applyAlignment="1">
      <alignment horizontal="right" vertical="center"/>
    </xf>
    <xf numFmtId="166" fontId="11" fillId="5" borderId="25" xfId="1" applyNumberFormat="1" applyFont="1" applyFill="1" applyBorder="1" applyAlignment="1">
      <alignment horizontal="right" vertical="center"/>
    </xf>
    <xf numFmtId="166" fontId="11" fillId="5" borderId="26" xfId="1" applyNumberFormat="1" applyFont="1" applyFill="1" applyBorder="1" applyAlignment="1">
      <alignment horizontal="right" vertical="center"/>
    </xf>
    <xf numFmtId="166" fontId="11" fillId="5" borderId="24" xfId="1" applyNumberFormat="1" applyFont="1" applyFill="1" applyBorder="1" applyAlignment="1">
      <alignment horizontal="right" vertical="center"/>
    </xf>
    <xf numFmtId="0" fontId="0" fillId="5" borderId="0" xfId="0" applyFill="1" applyAlignment="1">
      <alignment horizontal="right"/>
    </xf>
    <xf numFmtId="0" fontId="11" fillId="5" borderId="19" xfId="0" applyFont="1" applyFill="1" applyBorder="1" applyAlignment="1">
      <alignment horizontal="right" wrapText="1"/>
    </xf>
    <xf numFmtId="3" fontId="30" fillId="5" borderId="0" xfId="0" applyNumberFormat="1" applyFont="1" applyFill="1" applyAlignment="1">
      <alignment horizontal="left" readingOrder="1"/>
    </xf>
    <xf numFmtId="43" fontId="30" fillId="5" borderId="0" xfId="0" applyNumberFormat="1" applyFont="1" applyFill="1" applyAlignment="1">
      <alignment horizontal="left" readingOrder="1"/>
    </xf>
    <xf numFmtId="0" fontId="11" fillId="5" borderId="18" xfId="0" applyFont="1" applyFill="1" applyBorder="1" applyAlignment="1">
      <alignment horizontal="left" wrapText="1"/>
    </xf>
    <xf numFmtId="168" fontId="9" fillId="5" borderId="13" xfId="0" applyNumberFormat="1" applyFont="1" applyFill="1" applyBorder="1" applyAlignment="1">
      <alignment horizontal="left" vertical="center"/>
    </xf>
    <xf numFmtId="0" fontId="23" fillId="5" borderId="13" xfId="0" applyFont="1" applyFill="1" applyBorder="1" applyAlignment="1">
      <alignment horizontal="left" vertical="center" wrapText="1"/>
    </xf>
    <xf numFmtId="0" fontId="23" fillId="5" borderId="13" xfId="0" applyFont="1" applyFill="1" applyBorder="1" applyAlignment="1">
      <alignment horizontal="left" vertical="center"/>
    </xf>
    <xf numFmtId="0" fontId="23" fillId="5" borderId="46" xfId="0" applyFont="1" applyFill="1" applyBorder="1" applyAlignment="1">
      <alignment horizontal="left" vertical="center" wrapText="1"/>
    </xf>
    <xf numFmtId="166" fontId="9" fillId="5" borderId="47" xfId="1" applyNumberFormat="1" applyFont="1" applyFill="1" applyBorder="1" applyAlignment="1">
      <alignment horizontal="right" vertical="center"/>
    </xf>
    <xf numFmtId="0" fontId="9" fillId="5" borderId="13" xfId="0" applyFont="1" applyFill="1" applyBorder="1" applyAlignment="1">
      <alignment horizontal="left" vertical="center" wrapText="1"/>
    </xf>
    <xf numFmtId="0" fontId="69" fillId="0" borderId="0" xfId="15" applyFont="1"/>
    <xf numFmtId="0" fontId="69" fillId="5" borderId="0" xfId="15" applyFont="1" applyFill="1"/>
    <xf numFmtId="0" fontId="34" fillId="5" borderId="57" xfId="15" applyFont="1" applyFill="1" applyBorder="1" applyAlignment="1" applyProtection="1">
      <alignment horizontal="left" readingOrder="1"/>
      <protection locked="0"/>
    </xf>
    <xf numFmtId="0" fontId="39" fillId="5" borderId="57" xfId="15" applyFont="1" applyFill="1" applyBorder="1" applyAlignment="1" applyProtection="1">
      <alignment horizontal="left" readingOrder="1"/>
      <protection locked="0"/>
    </xf>
    <xf numFmtId="0" fontId="21" fillId="5" borderId="0" xfId="15" applyFont="1" applyFill="1"/>
    <xf numFmtId="0" fontId="21" fillId="5" borderId="0" xfId="15" applyFont="1" applyFill="1" applyAlignment="1">
      <alignment horizontal="right"/>
    </xf>
    <xf numFmtId="0" fontId="21" fillId="5" borderId="0" xfId="15" applyFont="1" applyFill="1" applyAlignment="1">
      <alignment horizontal="left" readingOrder="1"/>
    </xf>
    <xf numFmtId="166" fontId="22" fillId="5" borderId="13" xfId="5" applyNumberFormat="1" applyFont="1" applyFill="1" applyBorder="1" applyAlignment="1">
      <alignment horizontal="left" vertical="center"/>
    </xf>
    <xf numFmtId="0" fontId="11" fillId="5" borderId="18" xfId="5" applyNumberFormat="1" applyFont="1" applyFill="1" applyBorder="1" applyAlignment="1">
      <alignment horizontal="left"/>
    </xf>
    <xf numFmtId="0" fontId="11" fillId="5" borderId="19" xfId="5" applyNumberFormat="1" applyFont="1" applyFill="1" applyBorder="1" applyAlignment="1">
      <alignment horizontal="center" wrapText="1"/>
    </xf>
    <xf numFmtId="0" fontId="11" fillId="5" borderId="19" xfId="15" applyFont="1" applyFill="1" applyBorder="1" applyAlignment="1">
      <alignment horizontal="center" wrapText="1"/>
    </xf>
    <xf numFmtId="0" fontId="11" fillId="12" borderId="20" xfId="15" applyFont="1" applyFill="1" applyBorder="1" applyAlignment="1">
      <alignment horizontal="center" wrapText="1"/>
    </xf>
    <xf numFmtId="0" fontId="27" fillId="5" borderId="13" xfId="15" applyFont="1" applyFill="1" applyBorder="1" applyAlignment="1">
      <alignment horizontal="left" vertical="center"/>
    </xf>
    <xf numFmtId="185" fontId="9" fillId="5" borderId="0" xfId="5" applyNumberFormat="1" applyFont="1" applyFill="1" applyBorder="1" applyAlignment="1">
      <alignment horizontal="left" vertical="center"/>
    </xf>
    <xf numFmtId="185" fontId="9" fillId="5" borderId="0" xfId="5" applyNumberFormat="1" applyFont="1" applyFill="1" applyBorder="1" applyAlignment="1">
      <alignment horizontal="right" vertical="center"/>
    </xf>
    <xf numFmtId="185" fontId="27" fillId="5" borderId="0" xfId="5" applyNumberFormat="1" applyFont="1" applyFill="1" applyBorder="1" applyAlignment="1">
      <alignment horizontal="right" vertical="center"/>
    </xf>
    <xf numFmtId="0" fontId="27" fillId="5" borderId="13" xfId="15" applyFont="1" applyFill="1" applyBorder="1" applyAlignment="1">
      <alignment horizontal="left" vertical="center" wrapText="1"/>
    </xf>
    <xf numFmtId="0" fontId="11" fillId="5" borderId="10" xfId="15" applyFont="1" applyFill="1" applyBorder="1" applyAlignment="1">
      <alignment horizontal="left" vertical="center"/>
    </xf>
    <xf numFmtId="0" fontId="11" fillId="5" borderId="21" xfId="15" applyFont="1" applyFill="1" applyBorder="1" applyAlignment="1">
      <alignment horizontal="left" vertical="center"/>
    </xf>
    <xf numFmtId="0" fontId="30" fillId="5" borderId="13" xfId="15" applyFont="1" applyFill="1" applyBorder="1" applyAlignment="1">
      <alignment horizontal="left" vertical="center"/>
    </xf>
    <xf numFmtId="0" fontId="29" fillId="5" borderId="10" xfId="15" applyFont="1" applyFill="1" applyBorder="1" applyAlignment="1">
      <alignment horizontal="left" vertical="center"/>
    </xf>
    <xf numFmtId="166" fontId="27" fillId="5" borderId="0" xfId="1" applyNumberFormat="1" applyFont="1" applyFill="1" applyBorder="1" applyAlignment="1">
      <alignment horizontal="left" vertical="center"/>
    </xf>
    <xf numFmtId="166" fontId="9" fillId="12" borderId="14" xfId="1" applyNumberFormat="1" applyFont="1" applyFill="1" applyBorder="1" applyAlignment="1">
      <alignment horizontal="right" vertical="center"/>
    </xf>
    <xf numFmtId="166" fontId="27" fillId="5" borderId="47" xfId="1" applyNumberFormat="1" applyFont="1" applyFill="1" applyBorder="1" applyAlignment="1">
      <alignment horizontal="left" vertical="center"/>
    </xf>
    <xf numFmtId="166" fontId="27" fillId="5" borderId="13" xfId="1" applyNumberFormat="1" applyFont="1" applyFill="1" applyBorder="1" applyAlignment="1">
      <alignment horizontal="left" vertical="center"/>
    </xf>
    <xf numFmtId="185" fontId="9" fillId="5" borderId="47" xfId="5" applyNumberFormat="1" applyFont="1" applyFill="1" applyBorder="1" applyAlignment="1">
      <alignment horizontal="left" vertical="center"/>
    </xf>
    <xf numFmtId="166" fontId="9" fillId="5" borderId="47" xfId="1" applyNumberFormat="1" applyFont="1" applyFill="1" applyBorder="1" applyAlignment="1">
      <alignment horizontal="left" vertical="center"/>
    </xf>
    <xf numFmtId="0" fontId="45" fillId="5" borderId="13" xfId="15" applyFont="1" applyFill="1" applyBorder="1" applyAlignment="1">
      <alignment horizontal="left" vertical="center"/>
    </xf>
    <xf numFmtId="0" fontId="11" fillId="5" borderId="0" xfId="5" applyNumberFormat="1" applyFont="1" applyFill="1" applyBorder="1" applyAlignment="1">
      <alignment horizontal="center" wrapText="1"/>
    </xf>
    <xf numFmtId="0" fontId="11" fillId="12" borderId="14" xfId="15" applyFont="1" applyFill="1" applyBorder="1" applyAlignment="1">
      <alignment horizontal="center" wrapText="1"/>
    </xf>
    <xf numFmtId="0" fontId="11" fillId="5" borderId="10" xfId="5" applyNumberFormat="1" applyFont="1" applyFill="1" applyBorder="1" applyAlignment="1">
      <alignment horizontal="left"/>
    </xf>
    <xf numFmtId="0" fontId="11" fillId="5" borderId="11" xfId="5" applyNumberFormat="1" applyFont="1" applyFill="1" applyBorder="1" applyAlignment="1">
      <alignment horizontal="center" wrapText="1"/>
    </xf>
    <xf numFmtId="0" fontId="11" fillId="5" borderId="11" xfId="15" applyFont="1" applyFill="1" applyBorder="1" applyAlignment="1">
      <alignment horizontal="center" wrapText="1"/>
    </xf>
    <xf numFmtId="0" fontId="11" fillId="5" borderId="13" xfId="15" applyFont="1" applyFill="1" applyBorder="1" applyAlignment="1">
      <alignment horizontal="left" vertical="center"/>
    </xf>
    <xf numFmtId="0" fontId="27" fillId="5" borderId="13" xfId="15" applyFont="1" applyFill="1" applyBorder="1" applyAlignment="1">
      <alignment horizontal="left" vertical="center" indent="1"/>
    </xf>
    <xf numFmtId="0" fontId="71" fillId="0" borderId="13" xfId="0" applyFont="1" applyBorder="1" applyAlignment="1">
      <alignment horizontal="left" vertical="center"/>
    </xf>
    <xf numFmtId="166" fontId="27" fillId="5" borderId="59" xfId="1" applyNumberFormat="1" applyFont="1" applyFill="1" applyBorder="1" applyAlignment="1">
      <alignment horizontal="left" vertical="center"/>
    </xf>
    <xf numFmtId="166" fontId="9" fillId="5" borderId="59" xfId="1" applyNumberFormat="1" applyFont="1" applyFill="1" applyBorder="1" applyAlignment="1">
      <alignment horizontal="left" vertical="center"/>
    </xf>
    <xf numFmtId="0" fontId="30" fillId="5" borderId="13" xfId="15" applyFont="1" applyFill="1" applyBorder="1" applyAlignment="1">
      <alignment horizontal="left" indent="1"/>
    </xf>
    <xf numFmtId="0" fontId="27" fillId="5" borderId="46" xfId="15" applyFont="1" applyFill="1" applyBorder="1" applyAlignment="1">
      <alignment horizontal="left" vertical="center" indent="1"/>
    </xf>
    <xf numFmtId="0" fontId="71" fillId="0" borderId="13" xfId="0" applyFont="1" applyBorder="1" applyAlignment="1">
      <alignment horizontal="left" vertical="center" indent="1"/>
    </xf>
    <xf numFmtId="0" fontId="45" fillId="5" borderId="13" xfId="15" applyFont="1" applyFill="1" applyBorder="1" applyAlignment="1">
      <alignment horizontal="left" vertical="center" indent="1"/>
    </xf>
    <xf numFmtId="0" fontId="27" fillId="5" borderId="13" xfId="15" applyFont="1" applyFill="1" applyBorder="1" applyAlignment="1">
      <alignment horizontal="left" vertical="center" indent="2"/>
    </xf>
    <xf numFmtId="0" fontId="27" fillId="5" borderId="13" xfId="15" applyFont="1" applyFill="1" applyBorder="1" applyAlignment="1">
      <alignment horizontal="left" vertical="center" wrapText="1" indent="2"/>
    </xf>
    <xf numFmtId="0" fontId="27" fillId="5" borderId="58" xfId="15" applyFont="1" applyFill="1" applyBorder="1" applyAlignment="1">
      <alignment horizontal="left" vertical="center" indent="2"/>
    </xf>
    <xf numFmtId="0" fontId="27" fillId="5" borderId="18" xfId="15" applyFont="1" applyFill="1" applyBorder="1" applyAlignment="1">
      <alignment horizontal="left" vertical="center"/>
    </xf>
    <xf numFmtId="166" fontId="29" fillId="5" borderId="59" xfId="1" applyNumberFormat="1" applyFont="1" applyFill="1" applyBorder="1" applyAlignment="1">
      <alignment horizontal="left" vertical="center"/>
    </xf>
    <xf numFmtId="166" fontId="27" fillId="5" borderId="0" xfId="1" applyNumberFormat="1" applyFont="1" applyFill="1" applyAlignment="1">
      <alignment horizontal="left" vertical="center"/>
    </xf>
    <xf numFmtId="166" fontId="26" fillId="5" borderId="59" xfId="1" applyNumberFormat="1" applyFont="1" applyFill="1" applyBorder="1" applyAlignment="1">
      <alignment horizontal="left" vertical="center"/>
    </xf>
    <xf numFmtId="166" fontId="9" fillId="5" borderId="19" xfId="1" applyNumberFormat="1" applyFont="1" applyFill="1" applyBorder="1" applyAlignment="1">
      <alignment horizontal="left" vertical="center"/>
    </xf>
    <xf numFmtId="166" fontId="9" fillId="5" borderId="59" xfId="1" applyNumberFormat="1" applyFont="1" applyFill="1" applyBorder="1" applyAlignment="1">
      <alignment horizontal="right" vertical="center"/>
    </xf>
    <xf numFmtId="0" fontId="69" fillId="5" borderId="0" xfId="15" applyFont="1" applyFill="1" applyAlignment="1">
      <alignment horizontal="center"/>
    </xf>
    <xf numFmtId="0" fontId="69" fillId="5" borderId="0" xfId="15" applyFont="1" applyFill="1" applyAlignment="1">
      <alignment wrapText="1"/>
    </xf>
    <xf numFmtId="0" fontId="4" fillId="5" borderId="0" xfId="15" applyFill="1" applyAlignment="1">
      <alignment horizontal="left" readingOrder="1"/>
    </xf>
    <xf numFmtId="0" fontId="26" fillId="5" borderId="10" xfId="15" applyFont="1" applyFill="1" applyBorder="1" applyAlignment="1">
      <alignment horizontal="left"/>
    </xf>
    <xf numFmtId="0" fontId="11" fillId="5" borderId="0" xfId="15" applyFont="1" applyFill="1" applyAlignment="1">
      <alignment horizontal="center" wrapText="1"/>
    </xf>
    <xf numFmtId="0" fontId="9" fillId="5" borderId="13" xfId="15" applyFont="1" applyFill="1" applyBorder="1" applyAlignment="1">
      <alignment horizontal="left" vertical="center"/>
    </xf>
    <xf numFmtId="185" fontId="29" fillId="5" borderId="0" xfId="5" applyNumberFormat="1" applyFont="1" applyFill="1" applyBorder="1" applyAlignment="1">
      <alignment horizontal="right" vertical="center"/>
    </xf>
    <xf numFmtId="166" fontId="34" fillId="5" borderId="57" xfId="15" applyNumberFormat="1" applyFont="1" applyFill="1" applyBorder="1" applyAlignment="1" applyProtection="1">
      <alignment horizontal="left" readingOrder="1"/>
      <protection locked="0"/>
    </xf>
    <xf numFmtId="0" fontId="11" fillId="5" borderId="19" xfId="5" applyNumberFormat="1" applyFont="1" applyFill="1" applyBorder="1" applyAlignment="1">
      <alignment horizontal="left"/>
    </xf>
    <xf numFmtId="0" fontId="26" fillId="5" borderId="0" xfId="15" applyFont="1" applyFill="1" applyAlignment="1">
      <alignment horizontal="left"/>
    </xf>
    <xf numFmtId="0" fontId="11" fillId="5" borderId="19" xfId="5" applyNumberFormat="1" applyFont="1" applyFill="1" applyBorder="1" applyAlignment="1">
      <alignment horizontal="left" wrapText="1"/>
    </xf>
    <xf numFmtId="166" fontId="27" fillId="5" borderId="0" xfId="1" applyNumberFormat="1" applyFont="1" applyFill="1" applyAlignment="1">
      <alignment horizontal="left"/>
    </xf>
    <xf numFmtId="166" fontId="27" fillId="5" borderId="47" xfId="1" applyNumberFormat="1" applyFont="1" applyFill="1" applyBorder="1" applyAlignment="1">
      <alignment horizontal="left"/>
    </xf>
    <xf numFmtId="0" fontId="27" fillId="5" borderId="46" xfId="15" applyFont="1" applyFill="1" applyBorder="1" applyAlignment="1">
      <alignment horizontal="left" vertical="center" wrapText="1"/>
    </xf>
    <xf numFmtId="0" fontId="11" fillId="5" borderId="13" xfId="15" applyFont="1" applyFill="1" applyBorder="1" applyAlignment="1">
      <alignment horizontal="left" vertical="center" wrapText="1"/>
    </xf>
    <xf numFmtId="0" fontId="27" fillId="5" borderId="46" xfId="15" applyFont="1" applyFill="1" applyBorder="1" applyAlignment="1">
      <alignment horizontal="left" vertical="center" wrapText="1" indent="2"/>
    </xf>
    <xf numFmtId="166" fontId="11" fillId="5" borderId="11" xfId="1" applyNumberFormat="1" applyFont="1" applyFill="1" applyBorder="1" applyAlignment="1">
      <alignment horizontal="left" vertical="center"/>
    </xf>
    <xf numFmtId="166" fontId="29" fillId="5" borderId="0" xfId="1" applyNumberFormat="1" applyFont="1" applyFill="1" applyBorder="1" applyAlignment="1">
      <alignment horizontal="left" vertical="center"/>
    </xf>
    <xf numFmtId="166" fontId="11" fillId="5" borderId="0" xfId="1" applyNumberFormat="1" applyFont="1" applyFill="1" applyAlignment="1">
      <alignment horizontal="left" vertical="center"/>
    </xf>
    <xf numFmtId="0" fontId="27" fillId="5" borderId="21" xfId="15" applyFont="1" applyFill="1" applyBorder="1" applyAlignment="1">
      <alignment horizontal="left" vertical="center"/>
    </xf>
    <xf numFmtId="166" fontId="27" fillId="5" borderId="22" xfId="1" applyNumberFormat="1" applyFont="1" applyFill="1" applyBorder="1" applyAlignment="1">
      <alignment horizontal="left" vertical="center"/>
    </xf>
    <xf numFmtId="166" fontId="11" fillId="5" borderId="0" xfId="1" applyNumberFormat="1" applyFont="1" applyFill="1" applyBorder="1" applyAlignment="1">
      <alignment horizontal="left" vertical="center"/>
    </xf>
    <xf numFmtId="0" fontId="70" fillId="5" borderId="13" xfId="15" applyFont="1" applyFill="1" applyBorder="1" applyAlignment="1">
      <alignment horizontal="left" vertical="center"/>
    </xf>
    <xf numFmtId="0" fontId="27" fillId="3" borderId="13" xfId="0" applyFont="1" applyFill="1" applyBorder="1" applyAlignment="1">
      <alignment horizontal="left" vertical="center" indent="2"/>
    </xf>
    <xf numFmtId="0" fontId="27" fillId="3" borderId="46" xfId="0" applyFont="1" applyFill="1" applyBorder="1" applyAlignment="1">
      <alignment horizontal="left" vertical="center" indent="2"/>
    </xf>
    <xf numFmtId="166" fontId="29" fillId="5" borderId="11" xfId="1" applyNumberFormat="1" applyFont="1" applyFill="1" applyBorder="1" applyAlignment="1">
      <alignment horizontal="left" vertical="center"/>
    </xf>
    <xf numFmtId="0" fontId="9" fillId="5" borderId="13" xfId="15" applyFont="1" applyFill="1" applyBorder="1" applyAlignment="1">
      <alignment horizontal="left" vertical="center" indent="2"/>
    </xf>
    <xf numFmtId="0" fontId="9" fillId="5" borderId="18" xfId="15" applyFont="1" applyFill="1" applyBorder="1" applyAlignment="1">
      <alignment horizontal="left" vertical="center" indent="2"/>
    </xf>
    <xf numFmtId="166" fontId="29" fillId="5" borderId="19" xfId="1" applyNumberFormat="1" applyFont="1" applyFill="1" applyBorder="1" applyAlignment="1">
      <alignment horizontal="left" vertical="center"/>
    </xf>
    <xf numFmtId="166" fontId="27" fillId="5" borderId="0" xfId="1" applyNumberFormat="1" applyFont="1" applyFill="1" applyBorder="1" applyAlignment="1">
      <alignment horizontal="right" vertical="center" wrapText="1"/>
    </xf>
    <xf numFmtId="0" fontId="44" fillId="11" borderId="13" xfId="0" applyFont="1" applyFill="1" applyBorder="1" applyAlignment="1">
      <alignment horizontal="left" readingOrder="1"/>
    </xf>
    <xf numFmtId="166" fontId="44" fillId="11" borderId="0" xfId="1" applyNumberFormat="1" applyFont="1" applyFill="1" applyBorder="1" applyAlignment="1">
      <alignment horizontal="left" readingOrder="1"/>
    </xf>
    <xf numFmtId="0" fontId="11" fillId="5" borderId="18" xfId="0" applyFont="1" applyFill="1" applyBorder="1" applyAlignment="1">
      <alignment horizontal="left" wrapText="1" readingOrder="1"/>
    </xf>
    <xf numFmtId="166" fontId="21" fillId="5" borderId="0" xfId="15" applyNumberFormat="1" applyFont="1" applyFill="1"/>
    <xf numFmtId="166" fontId="21" fillId="5" borderId="0" xfId="1" applyNumberFormat="1" applyFont="1" applyFill="1"/>
    <xf numFmtId="0" fontId="27" fillId="5" borderId="46" xfId="15" applyFont="1" applyFill="1" applyBorder="1" applyAlignment="1">
      <alignment horizontal="left" vertical="center" indent="2"/>
    </xf>
    <xf numFmtId="166" fontId="11" fillId="5" borderId="22" xfId="1" applyNumberFormat="1" applyFont="1" applyFill="1" applyBorder="1" applyAlignment="1">
      <alignment horizontal="right" vertical="center" wrapText="1"/>
    </xf>
    <xf numFmtId="166" fontId="29" fillId="5" borderId="22" xfId="1" applyNumberFormat="1" applyFont="1" applyFill="1" applyBorder="1" applyAlignment="1">
      <alignment horizontal="left" vertical="center"/>
    </xf>
    <xf numFmtId="17" fontId="11" fillId="5" borderId="23" xfId="0" applyNumberFormat="1" applyFont="1" applyFill="1" applyBorder="1" applyAlignment="1">
      <alignment horizontal="right" vertical="center" wrapText="1"/>
    </xf>
    <xf numFmtId="0" fontId="9" fillId="5" borderId="14" xfId="0" applyFont="1" applyFill="1" applyBorder="1" applyAlignment="1">
      <alignment horizontal="right" vertical="center"/>
    </xf>
    <xf numFmtId="166" fontId="9" fillId="5" borderId="48" xfId="1" applyNumberFormat="1" applyFont="1" applyFill="1" applyBorder="1" applyAlignment="1">
      <alignment horizontal="right" vertical="center"/>
    </xf>
    <xf numFmtId="0" fontId="44" fillId="5" borderId="0" xfId="0" applyFont="1" applyFill="1"/>
    <xf numFmtId="0" fontId="5" fillId="5" borderId="0" xfId="0" applyFont="1" applyFill="1"/>
    <xf numFmtId="0" fontId="44" fillId="5" borderId="14" xfId="0" applyFont="1" applyFill="1" applyBorder="1"/>
    <xf numFmtId="0" fontId="44" fillId="5" borderId="17" xfId="0" applyFont="1" applyFill="1" applyBorder="1"/>
    <xf numFmtId="0" fontId="44" fillId="5" borderId="13" xfId="0" applyFont="1" applyFill="1" applyBorder="1" applyAlignment="1">
      <alignment horizontal="left"/>
    </xf>
    <xf numFmtId="0" fontId="44" fillId="5" borderId="15" xfId="0" applyFont="1" applyFill="1" applyBorder="1" applyAlignment="1">
      <alignment horizontal="left"/>
    </xf>
    <xf numFmtId="0" fontId="73" fillId="6" borderId="10" xfId="0" applyFont="1" applyFill="1" applyBorder="1" applyAlignment="1">
      <alignment horizontal="left" vertical="center"/>
    </xf>
    <xf numFmtId="0" fontId="73" fillId="6" borderId="12" xfId="0" applyFont="1" applyFill="1" applyBorder="1" applyAlignment="1">
      <alignment horizontal="left" vertical="center"/>
    </xf>
    <xf numFmtId="0" fontId="11" fillId="3" borderId="19" xfId="0" applyFont="1" applyFill="1" applyBorder="1" applyAlignment="1">
      <alignment horizontal="left" wrapText="1" readingOrder="1"/>
    </xf>
    <xf numFmtId="0" fontId="35" fillId="2" borderId="0" xfId="0" applyFont="1" applyFill="1" applyAlignment="1" applyProtection="1">
      <alignment horizontal="left" readingOrder="1"/>
      <protection locked="0"/>
    </xf>
    <xf numFmtId="166" fontId="35" fillId="2" borderId="0" xfId="1" applyNumberFormat="1" applyFont="1" applyFill="1" applyAlignment="1" applyProtection="1">
      <alignment horizontal="left" readingOrder="1"/>
      <protection locked="0"/>
    </xf>
    <xf numFmtId="0" fontId="21" fillId="5" borderId="0" xfId="0" applyFont="1" applyFill="1" applyAlignment="1">
      <alignment horizontal="left" readingOrder="1"/>
    </xf>
    <xf numFmtId="166" fontId="21" fillId="5" borderId="0" xfId="1" applyNumberFormat="1" applyFont="1" applyFill="1" applyAlignment="1">
      <alignment horizontal="left" readingOrder="1"/>
    </xf>
    <xf numFmtId="0" fontId="21" fillId="0" borderId="0" xfId="0" applyFont="1"/>
    <xf numFmtId="0" fontId="30" fillId="5" borderId="13" xfId="0" applyFont="1" applyFill="1" applyBorder="1" applyAlignment="1">
      <alignment horizontal="left" readingOrder="1"/>
    </xf>
    <xf numFmtId="166" fontId="30" fillId="5" borderId="0" xfId="1" applyNumberFormat="1" applyFont="1" applyFill="1" applyBorder="1" applyAlignment="1">
      <alignment horizontal="left" readingOrder="1"/>
    </xf>
    <xf numFmtId="166" fontId="30" fillId="5" borderId="11" xfId="1" applyNumberFormat="1" applyFont="1" applyFill="1" applyBorder="1" applyAlignment="1">
      <alignment horizontal="left" readingOrder="1"/>
    </xf>
    <xf numFmtId="17" fontId="11" fillId="3" borderId="19" xfId="1" applyNumberFormat="1" applyFont="1" applyFill="1" applyBorder="1" applyAlignment="1">
      <alignment horizontal="right" wrapText="1" readingOrder="1"/>
    </xf>
    <xf numFmtId="166" fontId="43" fillId="5" borderId="64" xfId="1" applyNumberFormat="1" applyFont="1" applyFill="1" applyBorder="1" applyAlignment="1">
      <alignment horizontal="left" readingOrder="1"/>
    </xf>
    <xf numFmtId="166" fontId="30" fillId="5" borderId="65" xfId="1" applyNumberFormat="1" applyFont="1" applyFill="1" applyBorder="1" applyAlignment="1">
      <alignment horizontal="left" readingOrder="1"/>
    </xf>
    <xf numFmtId="166" fontId="43" fillId="5" borderId="66" xfId="1" applyNumberFormat="1" applyFont="1" applyFill="1" applyBorder="1" applyAlignment="1">
      <alignment horizontal="left" readingOrder="1"/>
    </xf>
    <xf numFmtId="166" fontId="30" fillId="5" borderId="63" xfId="1" applyNumberFormat="1" applyFont="1" applyFill="1" applyBorder="1" applyAlignment="1">
      <alignment horizontal="left" readingOrder="1"/>
    </xf>
    <xf numFmtId="166" fontId="30" fillId="5" borderId="13" xfId="1" applyNumberFormat="1" applyFont="1" applyFill="1" applyBorder="1" applyAlignment="1">
      <alignment horizontal="left" readingOrder="1"/>
    </xf>
    <xf numFmtId="0" fontId="51" fillId="5" borderId="24" xfId="0" applyFont="1" applyFill="1" applyBorder="1" applyAlignment="1">
      <alignment horizontal="left" readingOrder="1"/>
    </xf>
    <xf numFmtId="166" fontId="51" fillId="5" borderId="25" xfId="1" applyNumberFormat="1" applyFont="1" applyFill="1" applyBorder="1" applyAlignment="1">
      <alignment horizontal="left" readingOrder="1"/>
    </xf>
    <xf numFmtId="166" fontId="51" fillId="5" borderId="67" xfId="1" applyNumberFormat="1" applyFont="1" applyFill="1" applyBorder="1" applyAlignment="1">
      <alignment horizontal="left" readingOrder="1"/>
    </xf>
    <xf numFmtId="166" fontId="51" fillId="5" borderId="24" xfId="1" applyNumberFormat="1" applyFont="1" applyFill="1" applyBorder="1" applyAlignment="1">
      <alignment horizontal="left" readingOrder="1"/>
    </xf>
    <xf numFmtId="166" fontId="51" fillId="5" borderId="61" xfId="1" applyNumberFormat="1" applyFont="1" applyFill="1" applyBorder="1" applyAlignment="1">
      <alignment horizontal="left" readingOrder="1"/>
    </xf>
    <xf numFmtId="0" fontId="28" fillId="5" borderId="0" xfId="0" applyFont="1" applyFill="1" applyAlignment="1" applyProtection="1">
      <alignment horizontal="left" readingOrder="1"/>
      <protection locked="0"/>
    </xf>
    <xf numFmtId="0" fontId="30" fillId="0" borderId="0" xfId="0" applyFont="1"/>
    <xf numFmtId="166" fontId="30" fillId="0" borderId="0" xfId="1" applyNumberFormat="1" applyFont="1"/>
    <xf numFmtId="0" fontId="11" fillId="5" borderId="10" xfId="0" applyFont="1" applyFill="1" applyBorder="1" applyAlignment="1">
      <alignment horizontal="left" wrapText="1" readingOrder="1"/>
    </xf>
    <xf numFmtId="0" fontId="11" fillId="5" borderId="18" xfId="17" applyFont="1" applyFill="1" applyBorder="1"/>
    <xf numFmtId="0" fontId="30" fillId="5" borderId="13" xfId="0" applyFont="1" applyFill="1" applyBorder="1"/>
    <xf numFmtId="166" fontId="30" fillId="5" borderId="0" xfId="1" applyNumberFormat="1" applyFont="1" applyFill="1" applyBorder="1"/>
    <xf numFmtId="0" fontId="30" fillId="5" borderId="18" xfId="0" applyFont="1" applyFill="1" applyBorder="1"/>
    <xf numFmtId="166" fontId="30" fillId="5" borderId="19" xfId="1" applyNumberFormat="1" applyFont="1" applyFill="1" applyBorder="1"/>
    <xf numFmtId="0" fontId="51" fillId="5" borderId="24" xfId="0" applyFont="1" applyFill="1" applyBorder="1"/>
    <xf numFmtId="166" fontId="51" fillId="5" borderId="25" xfId="0" applyNumberFormat="1" applyFont="1" applyFill="1" applyBorder="1"/>
    <xf numFmtId="166" fontId="30" fillId="5" borderId="13" xfId="1" applyNumberFormat="1" applyFont="1" applyFill="1" applyBorder="1"/>
    <xf numFmtId="166" fontId="30" fillId="5" borderId="18" xfId="1" applyNumberFormat="1" applyFont="1" applyFill="1" applyBorder="1"/>
    <xf numFmtId="166" fontId="51" fillId="5" borderId="24" xfId="0" applyNumberFormat="1" applyFont="1" applyFill="1" applyBorder="1"/>
    <xf numFmtId="9" fontId="70" fillId="7" borderId="14" xfId="2" applyFont="1" applyFill="1" applyBorder="1"/>
    <xf numFmtId="0" fontId="11" fillId="5" borderId="19" xfId="0" applyFont="1" applyFill="1" applyBorder="1" applyAlignment="1">
      <alignment horizontal="right" wrapText="1" readingOrder="1"/>
    </xf>
    <xf numFmtId="0" fontId="24" fillId="7" borderId="20" xfId="0" applyFont="1" applyFill="1" applyBorder="1" applyAlignment="1">
      <alignment horizontal="right" wrapText="1" readingOrder="1"/>
    </xf>
    <xf numFmtId="0" fontId="11" fillId="5" borderId="18" xfId="0" applyFont="1" applyFill="1" applyBorder="1" applyAlignment="1">
      <alignment horizontal="right" wrapText="1" readingOrder="1"/>
    </xf>
    <xf numFmtId="9" fontId="70" fillId="7" borderId="14" xfId="2" applyFont="1" applyFill="1" applyBorder="1" applyAlignment="1">
      <alignment horizontal="right"/>
    </xf>
    <xf numFmtId="9" fontId="70" fillId="7" borderId="20" xfId="2" applyFont="1" applyFill="1" applyBorder="1" applyAlignment="1">
      <alignment horizontal="right"/>
    </xf>
    <xf numFmtId="9" fontId="76" fillId="7" borderId="26" xfId="2" applyFont="1" applyFill="1" applyBorder="1" applyAlignment="1">
      <alignment horizontal="right"/>
    </xf>
    <xf numFmtId="0" fontId="11" fillId="5" borderId="71" xfId="0" applyFont="1" applyFill="1" applyBorder="1" applyAlignment="1">
      <alignment horizontal="right" wrapText="1" readingOrder="1"/>
    </xf>
    <xf numFmtId="1" fontId="30" fillId="5" borderId="69" xfId="0" applyNumberFormat="1" applyFont="1" applyFill="1" applyBorder="1"/>
    <xf numFmtId="1" fontId="30" fillId="5" borderId="72" xfId="0" applyNumberFormat="1" applyFont="1" applyFill="1" applyBorder="1"/>
    <xf numFmtId="166" fontId="51" fillId="5" borderId="70" xfId="1" applyNumberFormat="1" applyFont="1" applyFill="1" applyBorder="1"/>
    <xf numFmtId="0" fontId="22" fillId="6" borderId="22" xfId="0" applyFont="1" applyFill="1" applyBorder="1" applyAlignment="1">
      <alignment horizontal="left" vertical="center" readingOrder="1"/>
    </xf>
    <xf numFmtId="0" fontId="22" fillId="6" borderId="23" xfId="0" applyFont="1" applyFill="1" applyBorder="1" applyAlignment="1">
      <alignment horizontal="left" vertical="center" readingOrder="1"/>
    </xf>
    <xf numFmtId="0" fontId="10" fillId="6" borderId="23" xfId="0" applyFont="1" applyFill="1" applyBorder="1" applyAlignment="1">
      <alignment horizontal="center" vertical="center" readingOrder="1"/>
    </xf>
    <xf numFmtId="0" fontId="59" fillId="5" borderId="0" xfId="0" applyFont="1" applyFill="1"/>
    <xf numFmtId="0" fontId="28" fillId="5" borderId="75" xfId="0" applyFont="1" applyFill="1" applyBorder="1" applyAlignment="1" applyProtection="1">
      <alignment horizontal="left" readingOrder="1"/>
      <protection locked="0"/>
    </xf>
    <xf numFmtId="166" fontId="30" fillId="5" borderId="10" xfId="1" applyNumberFormat="1" applyFont="1" applyFill="1" applyBorder="1" applyAlignment="1">
      <alignment horizontal="left" readingOrder="1"/>
    </xf>
    <xf numFmtId="166" fontId="43" fillId="5" borderId="65" xfId="1" applyNumberFormat="1" applyFont="1" applyFill="1" applyBorder="1" applyAlignment="1">
      <alignment horizontal="left" readingOrder="1"/>
    </xf>
    <xf numFmtId="166" fontId="30" fillId="0" borderId="0" xfId="0" applyNumberFormat="1" applyFont="1"/>
    <xf numFmtId="166" fontId="43" fillId="5" borderId="63" xfId="1" applyNumberFormat="1" applyFont="1" applyFill="1" applyBorder="1" applyAlignment="1">
      <alignment horizontal="left" readingOrder="1"/>
    </xf>
    <xf numFmtId="0" fontId="51" fillId="5" borderId="10" xfId="0" applyFont="1" applyFill="1" applyBorder="1" applyAlignment="1">
      <alignment horizontal="left" readingOrder="1"/>
    </xf>
    <xf numFmtId="166" fontId="51" fillId="5" borderId="11" xfId="1" applyNumberFormat="1" applyFont="1" applyFill="1" applyBorder="1" applyAlignment="1">
      <alignment horizontal="left" readingOrder="1"/>
    </xf>
    <xf numFmtId="0" fontId="51" fillId="5" borderId="21" xfId="0" applyFont="1" applyFill="1" applyBorder="1" applyAlignment="1">
      <alignment horizontal="left" readingOrder="1"/>
    </xf>
    <xf numFmtId="166" fontId="51" fillId="5" borderId="22" xfId="1" applyNumberFormat="1" applyFont="1" applyFill="1" applyBorder="1" applyAlignment="1">
      <alignment horizontal="left" readingOrder="1"/>
    </xf>
    <xf numFmtId="0" fontId="27" fillId="3" borderId="13" xfId="0" applyFont="1" applyFill="1" applyBorder="1" applyAlignment="1">
      <alignment horizontal="left" wrapText="1" indent="1" readingOrder="1"/>
    </xf>
    <xf numFmtId="166" fontId="27" fillId="3" borderId="0" xfId="1" applyNumberFormat="1" applyFont="1" applyFill="1" applyBorder="1" applyAlignment="1">
      <alignment horizontal="right" wrapText="1" readingOrder="1"/>
    </xf>
    <xf numFmtId="166" fontId="27" fillId="3" borderId="11" xfId="1" applyNumberFormat="1" applyFont="1" applyFill="1" applyBorder="1" applyAlignment="1">
      <alignment horizontal="right" wrapText="1" readingOrder="1"/>
    </xf>
    <xf numFmtId="0" fontId="27" fillId="3" borderId="18" xfId="0" applyFont="1" applyFill="1" applyBorder="1" applyAlignment="1">
      <alignment horizontal="left" wrapText="1" indent="1" readingOrder="1"/>
    </xf>
    <xf numFmtId="166" fontId="27" fillId="3" borderId="19" xfId="1" applyNumberFormat="1" applyFont="1" applyFill="1" applyBorder="1" applyAlignment="1">
      <alignment horizontal="right" wrapText="1" readingOrder="1"/>
    </xf>
    <xf numFmtId="166" fontId="27" fillId="5" borderId="0" xfId="1" applyNumberFormat="1" applyFont="1" applyFill="1" applyBorder="1" applyAlignment="1">
      <alignment horizontal="right" wrapText="1" readingOrder="1"/>
    </xf>
    <xf numFmtId="166" fontId="27" fillId="5" borderId="19" xfId="1" applyNumberFormat="1" applyFont="1" applyFill="1" applyBorder="1" applyAlignment="1">
      <alignment horizontal="right" wrapText="1" readingOrder="1"/>
    </xf>
    <xf numFmtId="3" fontId="30" fillId="0" borderId="0" xfId="0" applyNumberFormat="1" applyFont="1"/>
    <xf numFmtId="0" fontId="30" fillId="5" borderId="13" xfId="0" applyFont="1" applyFill="1" applyBorder="1" applyAlignment="1">
      <alignment horizontal="left" indent="1" readingOrder="1"/>
    </xf>
    <xf numFmtId="0" fontId="30" fillId="5" borderId="30" xfId="0" applyFont="1" applyFill="1" applyBorder="1" applyAlignment="1">
      <alignment horizontal="left" indent="1" readingOrder="1"/>
    </xf>
    <xf numFmtId="166" fontId="30" fillId="5" borderId="31" xfId="1" applyNumberFormat="1" applyFont="1" applyFill="1" applyBorder="1" applyAlignment="1">
      <alignment horizontal="left" readingOrder="1"/>
    </xf>
    <xf numFmtId="0" fontId="30" fillId="5" borderId="78" xfId="0" applyFont="1" applyFill="1" applyBorder="1" applyAlignment="1">
      <alignment horizontal="left" indent="1" readingOrder="1"/>
    </xf>
    <xf numFmtId="166" fontId="30" fillId="5" borderId="79" xfId="1" applyNumberFormat="1" applyFont="1" applyFill="1" applyBorder="1" applyAlignment="1">
      <alignment horizontal="left" readingOrder="1"/>
    </xf>
    <xf numFmtId="0" fontId="42" fillId="0" borderId="0" xfId="0" applyFont="1" applyAlignment="1">
      <alignment vertical="center"/>
    </xf>
    <xf numFmtId="0" fontId="11" fillId="14" borderId="19" xfId="0" applyFont="1" applyFill="1" applyBorder="1" applyAlignment="1">
      <alignment horizontal="left" wrapText="1" readingOrder="1"/>
    </xf>
    <xf numFmtId="17" fontId="11" fillId="14" borderId="19" xfId="1" applyNumberFormat="1" applyFont="1" applyFill="1" applyBorder="1" applyAlignment="1">
      <alignment horizontal="right" wrapText="1" readingOrder="1"/>
    </xf>
    <xf numFmtId="166" fontId="30" fillId="14" borderId="0" xfId="1" applyNumberFormat="1" applyFont="1" applyFill="1" applyBorder="1" applyAlignment="1">
      <alignment horizontal="left" readingOrder="1"/>
    </xf>
    <xf numFmtId="166" fontId="43" fillId="14" borderId="63" xfId="1" applyNumberFormat="1" applyFont="1" applyFill="1" applyBorder="1" applyAlignment="1">
      <alignment horizontal="left" readingOrder="1"/>
    </xf>
    <xf numFmtId="166" fontId="51" fillId="14" borderId="11" xfId="1" applyNumberFormat="1" applyFont="1" applyFill="1" applyBorder="1" applyAlignment="1">
      <alignment horizontal="left" readingOrder="1"/>
    </xf>
    <xf numFmtId="166" fontId="77" fillId="14" borderId="66" xfId="1" applyNumberFormat="1" applyFont="1" applyFill="1" applyBorder="1" applyAlignment="1">
      <alignment horizontal="left" readingOrder="1"/>
    </xf>
    <xf numFmtId="166" fontId="51" fillId="14" borderId="22" xfId="1" applyNumberFormat="1" applyFont="1" applyFill="1" applyBorder="1" applyAlignment="1">
      <alignment horizontal="left" readingOrder="1"/>
    </xf>
    <xf numFmtId="166" fontId="77" fillId="14" borderId="62" xfId="1" applyNumberFormat="1" applyFont="1" applyFill="1" applyBorder="1" applyAlignment="1">
      <alignment horizontal="left" readingOrder="1"/>
    </xf>
    <xf numFmtId="166" fontId="51" fillId="14" borderId="66" xfId="1" applyNumberFormat="1" applyFont="1" applyFill="1" applyBorder="1" applyAlignment="1">
      <alignment horizontal="left" readingOrder="1"/>
    </xf>
    <xf numFmtId="166" fontId="51" fillId="14" borderId="25" xfId="1" applyNumberFormat="1" applyFont="1" applyFill="1" applyBorder="1" applyAlignment="1">
      <alignment horizontal="left" readingOrder="1"/>
    </xf>
    <xf numFmtId="166" fontId="51" fillId="14" borderId="61" xfId="1" applyNumberFormat="1" applyFont="1" applyFill="1" applyBorder="1" applyAlignment="1">
      <alignment horizontal="left" readingOrder="1"/>
    </xf>
    <xf numFmtId="166" fontId="30" fillId="14" borderId="13" xfId="1" applyNumberFormat="1" applyFont="1" applyFill="1" applyBorder="1" applyAlignment="1">
      <alignment horizontal="left" readingOrder="1"/>
    </xf>
    <xf numFmtId="166" fontId="43" fillId="14" borderId="65" xfId="1" applyNumberFormat="1" applyFont="1" applyFill="1" applyBorder="1" applyAlignment="1">
      <alignment horizontal="left" readingOrder="1"/>
    </xf>
    <xf numFmtId="166" fontId="51" fillId="14" borderId="10" xfId="1" applyNumberFormat="1" applyFont="1" applyFill="1" applyBorder="1" applyAlignment="1">
      <alignment horizontal="left" readingOrder="1"/>
    </xf>
    <xf numFmtId="166" fontId="77" fillId="14" borderId="64" xfId="1" applyNumberFormat="1" applyFont="1" applyFill="1" applyBorder="1" applyAlignment="1">
      <alignment horizontal="left" readingOrder="1"/>
    </xf>
    <xf numFmtId="166" fontId="51" fillId="14" borderId="21" xfId="1" applyNumberFormat="1" applyFont="1" applyFill="1" applyBorder="1" applyAlignment="1">
      <alignment horizontal="left" readingOrder="1"/>
    </xf>
    <xf numFmtId="166" fontId="77" fillId="14" borderId="68" xfId="1" applyNumberFormat="1" applyFont="1" applyFill="1" applyBorder="1" applyAlignment="1">
      <alignment horizontal="left" readingOrder="1"/>
    </xf>
    <xf numFmtId="166" fontId="51" fillId="14" borderId="68" xfId="1" applyNumberFormat="1" applyFont="1" applyFill="1" applyBorder="1" applyAlignment="1">
      <alignment horizontal="left" readingOrder="1"/>
    </xf>
    <xf numFmtId="166" fontId="51" fillId="14" borderId="64" xfId="1" applyNumberFormat="1" applyFont="1" applyFill="1" applyBorder="1" applyAlignment="1">
      <alignment horizontal="left" readingOrder="1"/>
    </xf>
    <xf numFmtId="166" fontId="51" fillId="14" borderId="24" xfId="1" applyNumberFormat="1" applyFont="1" applyFill="1" applyBorder="1" applyAlignment="1">
      <alignment horizontal="left" readingOrder="1"/>
    </xf>
    <xf numFmtId="166" fontId="51" fillId="14" borderId="67" xfId="1" applyNumberFormat="1" applyFont="1" applyFill="1" applyBorder="1" applyAlignment="1">
      <alignment horizontal="left" readingOrder="1"/>
    </xf>
    <xf numFmtId="166" fontId="30" fillId="5" borderId="0" xfId="1" applyNumberFormat="1" applyFont="1" applyFill="1" applyAlignment="1">
      <alignment horizontal="left" readingOrder="1"/>
    </xf>
    <xf numFmtId="166" fontId="27" fillId="5" borderId="0" xfId="1" applyNumberFormat="1" applyFont="1" applyFill="1" applyAlignment="1">
      <alignment horizontal="right" wrapText="1" readingOrder="1"/>
    </xf>
    <xf numFmtId="166" fontId="30" fillId="14" borderId="65" xfId="1" applyNumberFormat="1" applyFont="1" applyFill="1" applyBorder="1" applyAlignment="1">
      <alignment horizontal="left" readingOrder="1"/>
    </xf>
    <xf numFmtId="187" fontId="51" fillId="5" borderId="25" xfId="1" applyNumberFormat="1" applyFont="1" applyFill="1" applyBorder="1" applyAlignment="1">
      <alignment horizontal="left" readingOrder="1"/>
    </xf>
    <xf numFmtId="166" fontId="30" fillId="5" borderId="0" xfId="1" applyNumberFormat="1" applyFont="1" applyFill="1" applyBorder="1" applyAlignment="1">
      <alignment horizontal="right" readingOrder="1"/>
    </xf>
    <xf numFmtId="166" fontId="30" fillId="5" borderId="0" xfId="1" applyNumberFormat="1" applyFont="1" applyFill="1" applyAlignment="1">
      <alignment horizontal="right" readingOrder="1"/>
    </xf>
    <xf numFmtId="166" fontId="30" fillId="14" borderId="10" xfId="1" applyNumberFormat="1" applyFont="1" applyFill="1" applyBorder="1" applyAlignment="1">
      <alignment horizontal="left" readingOrder="1"/>
    </xf>
    <xf numFmtId="9" fontId="30" fillId="0" borderId="0" xfId="2" applyFont="1" applyAlignment="1">
      <alignment horizontal="left"/>
    </xf>
    <xf numFmtId="17" fontId="24" fillId="7" borderId="19" xfId="1" applyNumberFormat="1" applyFont="1" applyFill="1" applyBorder="1" applyAlignment="1">
      <alignment horizontal="center" wrapText="1" readingOrder="1"/>
    </xf>
    <xf numFmtId="9" fontId="70" fillId="7" borderId="0" xfId="2" applyFont="1" applyFill="1" applyBorder="1" applyAlignment="1">
      <alignment horizontal="center" readingOrder="1"/>
    </xf>
    <xf numFmtId="9" fontId="76" fillId="7" borderId="25" xfId="2" applyFont="1" applyFill="1" applyBorder="1" applyAlignment="1">
      <alignment horizontal="center" readingOrder="1"/>
    </xf>
    <xf numFmtId="9" fontId="70" fillId="7" borderId="0" xfId="2" applyFont="1" applyFill="1" applyAlignment="1">
      <alignment horizontal="center" vertical="center" readingOrder="1"/>
    </xf>
    <xf numFmtId="9" fontId="30" fillId="7" borderId="0" xfId="2" applyFont="1" applyFill="1" applyBorder="1" applyAlignment="1">
      <alignment horizontal="center" vertical="center" readingOrder="1"/>
    </xf>
    <xf numFmtId="9" fontId="51" fillId="7" borderId="25" xfId="2" applyFont="1" applyFill="1" applyBorder="1" applyAlignment="1">
      <alignment horizontal="center" vertical="center" readingOrder="1"/>
    </xf>
    <xf numFmtId="0" fontId="11" fillId="3" borderId="76" xfId="0" applyFont="1" applyFill="1" applyBorder="1" applyAlignment="1">
      <alignment horizontal="left" wrapText="1" readingOrder="1"/>
    </xf>
    <xf numFmtId="17" fontId="11" fillId="3" borderId="18" xfId="1" applyNumberFormat="1" applyFont="1" applyFill="1" applyBorder="1" applyAlignment="1">
      <alignment horizontal="right" wrapText="1" readingOrder="1"/>
    </xf>
    <xf numFmtId="17" fontId="11" fillId="3" borderId="77" xfId="1" applyNumberFormat="1" applyFont="1" applyFill="1" applyBorder="1" applyAlignment="1">
      <alignment horizontal="right" wrapText="1" readingOrder="1"/>
    </xf>
    <xf numFmtId="17" fontId="11" fillId="14" borderId="18" xfId="1" applyNumberFormat="1" applyFont="1" applyFill="1" applyBorder="1" applyAlignment="1">
      <alignment horizontal="right" wrapText="1" readingOrder="1"/>
    </xf>
    <xf numFmtId="17" fontId="11" fillId="14" borderId="77" xfId="1" applyNumberFormat="1" applyFont="1" applyFill="1" applyBorder="1" applyAlignment="1">
      <alignment horizontal="right" wrapText="1" readingOrder="1"/>
    </xf>
    <xf numFmtId="0" fontId="10" fillId="6" borderId="22" xfId="0" applyFont="1" applyFill="1" applyBorder="1" applyAlignment="1">
      <alignment horizontal="center" vertical="center" readingOrder="1"/>
    </xf>
    <xf numFmtId="17" fontId="24" fillId="7" borderId="23" xfId="1" applyNumberFormat="1" applyFont="1" applyFill="1" applyBorder="1" applyAlignment="1">
      <alignment horizontal="center" wrapText="1" readingOrder="1"/>
    </xf>
    <xf numFmtId="9" fontId="70" fillId="7" borderId="14" xfId="2" applyFont="1" applyFill="1" applyBorder="1" applyAlignment="1">
      <alignment horizontal="center" vertical="center" readingOrder="1"/>
    </xf>
    <xf numFmtId="9" fontId="70" fillId="7" borderId="26" xfId="2" applyFont="1" applyFill="1" applyBorder="1" applyAlignment="1">
      <alignment horizontal="center" vertical="center" readingOrder="1"/>
    </xf>
    <xf numFmtId="17" fontId="24" fillId="7" borderId="20" xfId="1" applyNumberFormat="1" applyFont="1" applyFill="1" applyBorder="1" applyAlignment="1">
      <alignment horizontal="center" wrapText="1" readingOrder="1"/>
    </xf>
    <xf numFmtId="17" fontId="11" fillId="5" borderId="19" xfId="1" applyNumberFormat="1" applyFont="1" applyFill="1" applyBorder="1" applyAlignment="1">
      <alignment horizontal="center" wrapText="1" readingOrder="1"/>
    </xf>
    <xf numFmtId="17" fontId="11" fillId="3" borderId="19" xfId="1" applyNumberFormat="1" applyFont="1" applyFill="1" applyBorder="1" applyAlignment="1">
      <alignment horizontal="center" wrapText="1" readingOrder="1"/>
    </xf>
    <xf numFmtId="17" fontId="11" fillId="14" borderId="18" xfId="1" applyNumberFormat="1" applyFont="1" applyFill="1" applyBorder="1" applyAlignment="1">
      <alignment horizontal="center" wrapText="1" readingOrder="1"/>
    </xf>
    <xf numFmtId="17" fontId="11" fillId="14" borderId="77" xfId="1" applyNumberFormat="1" applyFont="1" applyFill="1" applyBorder="1" applyAlignment="1">
      <alignment horizontal="center" wrapText="1" readingOrder="1"/>
    </xf>
    <xf numFmtId="171" fontId="70" fillId="7" borderId="0" xfId="2" applyNumberFormat="1" applyFont="1" applyFill="1" applyAlignment="1">
      <alignment horizontal="center" readingOrder="1"/>
    </xf>
    <xf numFmtId="171" fontId="27" fillId="7" borderId="19" xfId="2" applyNumberFormat="1" applyFont="1" applyFill="1" applyBorder="1" applyAlignment="1">
      <alignment horizontal="center" wrapText="1" readingOrder="1"/>
    </xf>
    <xf numFmtId="171" fontId="30" fillId="7" borderId="0" xfId="2" applyNumberFormat="1" applyFont="1" applyFill="1" applyBorder="1" applyAlignment="1">
      <alignment horizontal="center" readingOrder="1"/>
    </xf>
    <xf numFmtId="171" fontId="51" fillId="7" borderId="11" xfId="2" applyNumberFormat="1" applyFont="1" applyFill="1" applyBorder="1" applyAlignment="1">
      <alignment horizontal="center" readingOrder="1"/>
    </xf>
    <xf numFmtId="171" fontId="30" fillId="7" borderId="31" xfId="2" applyNumberFormat="1" applyFont="1" applyFill="1" applyBorder="1" applyAlignment="1">
      <alignment horizontal="center" readingOrder="1"/>
    </xf>
    <xf numFmtId="171" fontId="30" fillId="7" borderId="79" xfId="2" applyNumberFormat="1" applyFont="1" applyFill="1" applyBorder="1" applyAlignment="1">
      <alignment horizontal="center" readingOrder="1"/>
    </xf>
    <xf numFmtId="171" fontId="51" fillId="7" borderId="22" xfId="2" applyNumberFormat="1" applyFont="1" applyFill="1" applyBorder="1" applyAlignment="1">
      <alignment horizontal="center" readingOrder="1"/>
    </xf>
    <xf numFmtId="171" fontId="51" fillId="7" borderId="25" xfId="2" applyNumberFormat="1" applyFont="1" applyFill="1" applyBorder="1" applyAlignment="1">
      <alignment horizontal="center" readingOrder="1"/>
    </xf>
    <xf numFmtId="171" fontId="30" fillId="7" borderId="0" xfId="2" applyNumberFormat="1" applyFont="1" applyFill="1" applyAlignment="1">
      <alignment horizontal="center" readingOrder="1"/>
    </xf>
    <xf numFmtId="171" fontId="70" fillId="7" borderId="14" xfId="2" applyNumberFormat="1" applyFont="1" applyFill="1" applyBorder="1" applyAlignment="1">
      <alignment horizontal="center" readingOrder="1"/>
    </xf>
    <xf numFmtId="171" fontId="27" fillId="7" borderId="20" xfId="2" applyNumberFormat="1" applyFont="1" applyFill="1" applyBorder="1" applyAlignment="1">
      <alignment horizontal="center" wrapText="1" readingOrder="1"/>
    </xf>
    <xf numFmtId="171" fontId="30" fillId="7" borderId="14" xfId="2" applyNumberFormat="1" applyFont="1" applyFill="1" applyBorder="1" applyAlignment="1">
      <alignment horizontal="center"/>
    </xf>
    <xf numFmtId="171" fontId="51" fillId="7" borderId="12" xfId="2" applyNumberFormat="1" applyFont="1" applyFill="1" applyBorder="1" applyAlignment="1">
      <alignment horizontal="center"/>
    </xf>
    <xf numFmtId="171" fontId="30" fillId="7" borderId="32" xfId="2" applyNumberFormat="1" applyFont="1" applyFill="1" applyBorder="1" applyAlignment="1">
      <alignment horizontal="center"/>
    </xf>
    <xf numFmtId="171" fontId="30" fillId="7" borderId="80" xfId="2" applyNumberFormat="1" applyFont="1" applyFill="1" applyBorder="1" applyAlignment="1">
      <alignment horizontal="center"/>
    </xf>
    <xf numFmtId="171" fontId="51" fillId="7" borderId="23" xfId="2" applyNumberFormat="1" applyFont="1" applyFill="1" applyBorder="1" applyAlignment="1">
      <alignment horizontal="center"/>
    </xf>
    <xf numFmtId="171" fontId="51" fillId="7" borderId="26" xfId="2" applyNumberFormat="1" applyFont="1" applyFill="1" applyBorder="1" applyAlignment="1">
      <alignment horizontal="center"/>
    </xf>
    <xf numFmtId="166" fontId="51" fillId="5" borderId="11" xfId="1" applyNumberFormat="1" applyFont="1" applyFill="1" applyBorder="1"/>
    <xf numFmtId="166" fontId="30" fillId="5" borderId="31" xfId="1" applyNumberFormat="1" applyFont="1" applyFill="1" applyBorder="1"/>
    <xf numFmtId="166" fontId="30" fillId="5" borderId="79" xfId="1" applyNumberFormat="1" applyFont="1" applyFill="1" applyBorder="1"/>
    <xf numFmtId="166" fontId="51" fillId="5" borderId="22" xfId="1" applyNumberFormat="1" applyFont="1" applyFill="1" applyBorder="1"/>
    <xf numFmtId="166" fontId="51" fillId="5" borderId="25" xfId="1" applyNumberFormat="1" applyFont="1" applyFill="1" applyBorder="1"/>
    <xf numFmtId="0" fontId="11" fillId="14" borderId="76" xfId="0" applyFont="1" applyFill="1" applyBorder="1" applyAlignment="1">
      <alignment horizontal="left" wrapText="1" readingOrder="1"/>
    </xf>
    <xf numFmtId="0" fontId="30" fillId="0" borderId="73" xfId="0" applyFont="1" applyBorder="1"/>
    <xf numFmtId="0" fontId="44" fillId="5" borderId="56" xfId="0" applyFont="1" applyFill="1" applyBorder="1"/>
    <xf numFmtId="0" fontId="44" fillId="5" borderId="81" xfId="0" applyFont="1" applyFill="1" applyBorder="1"/>
    <xf numFmtId="0" fontId="68" fillId="5" borderId="73" xfId="0" applyFont="1" applyFill="1" applyBorder="1" applyAlignment="1">
      <alignment vertical="center"/>
    </xf>
    <xf numFmtId="0" fontId="44" fillId="5" borderId="56" xfId="0" applyFont="1" applyFill="1" applyBorder="1" applyAlignment="1">
      <alignment horizontal="left"/>
    </xf>
    <xf numFmtId="0" fontId="0" fillId="5" borderId="81" xfId="0" applyFill="1" applyBorder="1"/>
    <xf numFmtId="0" fontId="0" fillId="5" borderId="11" xfId="0" applyFill="1" applyBorder="1"/>
    <xf numFmtId="166" fontId="69" fillId="5" borderId="0" xfId="1" applyNumberFormat="1" applyFont="1" applyFill="1" applyAlignment="1">
      <alignment horizontal="right" vertical="center"/>
    </xf>
    <xf numFmtId="0" fontId="69" fillId="5" borderId="0" xfId="15" applyFont="1" applyFill="1" applyAlignment="1">
      <alignment horizontal="right" vertical="center"/>
    </xf>
    <xf numFmtId="166" fontId="39" fillId="5" borderId="57" xfId="1" applyNumberFormat="1" applyFont="1" applyFill="1" applyBorder="1" applyAlignment="1" applyProtection="1">
      <alignment horizontal="right" vertical="center" readingOrder="1"/>
      <protection locked="0"/>
    </xf>
    <xf numFmtId="0" fontId="39" fillId="5" borderId="57" xfId="15" applyFont="1" applyFill="1" applyBorder="1" applyAlignment="1" applyProtection="1">
      <alignment horizontal="right" vertical="center" readingOrder="1"/>
      <protection locked="0"/>
    </xf>
    <xf numFmtId="166" fontId="29" fillId="5" borderId="19" xfId="1" applyNumberFormat="1" applyFont="1" applyFill="1" applyBorder="1" applyAlignment="1">
      <alignment horizontal="right" vertical="center" wrapText="1"/>
    </xf>
    <xf numFmtId="173" fontId="29" fillId="5" borderId="19" xfId="5" applyNumberFormat="1" applyFont="1" applyFill="1" applyBorder="1" applyAlignment="1">
      <alignment horizontal="right" vertical="center" wrapText="1"/>
    </xf>
    <xf numFmtId="166" fontId="11" fillId="5" borderId="11" xfId="1" applyNumberFormat="1" applyFont="1" applyFill="1" applyBorder="1" applyAlignment="1">
      <alignment horizontal="right" vertical="center" wrapText="1"/>
    </xf>
    <xf numFmtId="0" fontId="11" fillId="7" borderId="11" xfId="5" applyNumberFormat="1" applyFont="1" applyFill="1" applyBorder="1" applyAlignment="1">
      <alignment horizontal="right" vertical="center" wrapText="1"/>
    </xf>
    <xf numFmtId="0" fontId="11" fillId="5" borderId="11" xfId="5" applyNumberFormat="1" applyFont="1" applyFill="1" applyBorder="1" applyAlignment="1">
      <alignment horizontal="right" vertical="center" wrapText="1"/>
    </xf>
    <xf numFmtId="165" fontId="23" fillId="7" borderId="0" xfId="2" applyNumberFormat="1" applyFont="1" applyFill="1" applyBorder="1" applyAlignment="1">
      <alignment horizontal="right" vertical="center"/>
    </xf>
    <xf numFmtId="166" fontId="27" fillId="5" borderId="47" xfId="1" applyNumberFormat="1" applyFont="1" applyFill="1" applyBorder="1" applyAlignment="1">
      <alignment horizontal="right" vertical="center"/>
    </xf>
    <xf numFmtId="165" fontId="23" fillId="7" borderId="47" xfId="2" applyNumberFormat="1" applyFont="1" applyFill="1" applyBorder="1" applyAlignment="1">
      <alignment horizontal="right" vertical="center"/>
    </xf>
    <xf numFmtId="185" fontId="27" fillId="5" borderId="47" xfId="5" applyNumberFormat="1" applyFont="1" applyFill="1" applyBorder="1" applyAlignment="1">
      <alignment horizontal="right" vertical="center"/>
    </xf>
    <xf numFmtId="9" fontId="23" fillId="7" borderId="0" xfId="2" applyFont="1" applyFill="1" applyBorder="1" applyAlignment="1">
      <alignment horizontal="right" vertical="center"/>
    </xf>
    <xf numFmtId="166" fontId="27" fillId="5" borderId="59" xfId="1" applyNumberFormat="1" applyFont="1" applyFill="1" applyBorder="1" applyAlignment="1">
      <alignment horizontal="right" vertical="center"/>
    </xf>
    <xf numFmtId="165" fontId="23" fillId="7" borderId="59" xfId="2" applyNumberFormat="1" applyFont="1" applyFill="1" applyBorder="1" applyAlignment="1">
      <alignment horizontal="right" vertical="center"/>
    </xf>
    <xf numFmtId="166" fontId="27" fillId="5" borderId="0" xfId="1" applyNumberFormat="1" applyFont="1" applyFill="1" applyAlignment="1">
      <alignment horizontal="right" vertical="center"/>
    </xf>
    <xf numFmtId="165" fontId="23" fillId="7" borderId="19" xfId="2" applyNumberFormat="1" applyFont="1" applyFill="1" applyBorder="1" applyAlignment="1">
      <alignment horizontal="right" vertical="center"/>
    </xf>
    <xf numFmtId="166" fontId="9" fillId="5" borderId="19" xfId="1" applyNumberFormat="1" applyFont="1" applyFill="1" applyBorder="1" applyAlignment="1">
      <alignment horizontal="right" vertical="center"/>
    </xf>
    <xf numFmtId="166" fontId="11" fillId="5" borderId="0" xfId="1" applyNumberFormat="1" applyFont="1" applyFill="1" applyAlignment="1">
      <alignment horizontal="right" vertical="center"/>
    </xf>
    <xf numFmtId="165" fontId="48" fillId="7" borderId="0" xfId="2" applyNumberFormat="1" applyFont="1" applyFill="1" applyAlignment="1">
      <alignment horizontal="right" vertical="center"/>
    </xf>
    <xf numFmtId="166" fontId="29" fillId="5" borderId="0" xfId="1" applyNumberFormat="1" applyFont="1" applyFill="1" applyBorder="1" applyAlignment="1">
      <alignment horizontal="right" vertical="center"/>
    </xf>
    <xf numFmtId="165" fontId="48" fillId="7" borderId="0" xfId="2" applyNumberFormat="1" applyFont="1" applyFill="1" applyBorder="1" applyAlignment="1">
      <alignment horizontal="right" vertical="center"/>
    </xf>
    <xf numFmtId="166" fontId="11" fillId="5" borderId="0" xfId="1" applyNumberFormat="1" applyFont="1" applyFill="1" applyBorder="1" applyAlignment="1">
      <alignment horizontal="right" vertical="center"/>
    </xf>
    <xf numFmtId="165" fontId="23" fillId="7" borderId="0" xfId="2" applyNumberFormat="1" applyFont="1" applyFill="1" applyAlignment="1">
      <alignment horizontal="right" vertical="center"/>
    </xf>
    <xf numFmtId="165" fontId="48" fillId="7" borderId="11" xfId="2" applyNumberFormat="1" applyFont="1" applyFill="1" applyBorder="1" applyAlignment="1">
      <alignment horizontal="right" vertical="center"/>
    </xf>
    <xf numFmtId="166" fontId="27" fillId="5" borderId="22" xfId="1" applyNumberFormat="1" applyFont="1" applyFill="1" applyBorder="1" applyAlignment="1">
      <alignment horizontal="right" vertical="center"/>
    </xf>
    <xf numFmtId="165" fontId="23" fillId="7" borderId="22" xfId="2" applyNumberFormat="1" applyFont="1" applyFill="1" applyBorder="1" applyAlignment="1">
      <alignment horizontal="right" vertical="center"/>
    </xf>
    <xf numFmtId="166" fontId="29" fillId="5" borderId="11" xfId="1" applyNumberFormat="1" applyFont="1" applyFill="1" applyBorder="1" applyAlignment="1">
      <alignment horizontal="right" vertical="center"/>
    </xf>
    <xf numFmtId="166" fontId="29" fillId="5" borderId="19" xfId="1" applyNumberFormat="1" applyFont="1" applyFill="1" applyBorder="1" applyAlignment="1">
      <alignment horizontal="right" vertical="center"/>
    </xf>
    <xf numFmtId="165" fontId="23" fillId="7" borderId="0" xfId="2" applyNumberFormat="1" applyFont="1" applyFill="1" applyBorder="1" applyAlignment="1">
      <alignment horizontal="right" vertical="center" wrapText="1"/>
    </xf>
    <xf numFmtId="165" fontId="48" fillId="7" borderId="22" xfId="2" applyNumberFormat="1" applyFont="1" applyFill="1" applyBorder="1" applyAlignment="1">
      <alignment horizontal="right" vertical="center" wrapText="1"/>
    </xf>
    <xf numFmtId="166" fontId="30" fillId="5" borderId="0" xfId="1" applyNumberFormat="1" applyFont="1" applyFill="1" applyAlignment="1">
      <alignment horizontal="right" vertical="center"/>
    </xf>
    <xf numFmtId="165" fontId="11" fillId="7" borderId="25" xfId="2" applyNumberFormat="1" applyFont="1" applyFill="1" applyBorder="1" applyAlignment="1">
      <alignment horizontal="right" vertical="center"/>
    </xf>
    <xf numFmtId="166" fontId="21" fillId="5" borderId="0" xfId="1" applyNumberFormat="1" applyFont="1" applyFill="1" applyAlignment="1">
      <alignment horizontal="right" vertical="center"/>
    </xf>
    <xf numFmtId="0" fontId="21" fillId="5" borderId="0" xfId="15" applyFont="1" applyFill="1" applyAlignment="1">
      <alignment horizontal="right" vertical="center"/>
    </xf>
    <xf numFmtId="166" fontId="29" fillId="5" borderId="18" xfId="5" applyNumberFormat="1" applyFont="1" applyFill="1" applyBorder="1" applyAlignment="1">
      <alignment horizontal="left"/>
    </xf>
    <xf numFmtId="0" fontId="27" fillId="5" borderId="82" xfId="15" applyFont="1" applyFill="1" applyBorder="1" applyAlignment="1">
      <alignment horizontal="left" vertical="center" wrapText="1"/>
    </xf>
    <xf numFmtId="166" fontId="27" fillId="5" borderId="83" xfId="1" applyNumberFormat="1" applyFont="1" applyFill="1" applyBorder="1" applyAlignment="1">
      <alignment horizontal="right" vertical="center"/>
    </xf>
    <xf numFmtId="165" fontId="23" fillId="7" borderId="83" xfId="2" applyNumberFormat="1" applyFont="1" applyFill="1" applyBorder="1" applyAlignment="1">
      <alignment horizontal="right" vertical="center"/>
    </xf>
    <xf numFmtId="166" fontId="22" fillId="6" borderId="21" xfId="5" applyNumberFormat="1" applyFont="1" applyFill="1" applyBorder="1" applyAlignment="1">
      <alignment vertical="center"/>
    </xf>
    <xf numFmtId="166" fontId="22" fillId="6" borderId="22" xfId="5" applyNumberFormat="1" applyFont="1" applyFill="1" applyBorder="1" applyAlignment="1">
      <alignment vertical="center"/>
    </xf>
    <xf numFmtId="0" fontId="11" fillId="5" borderId="24" xfId="15" applyFont="1" applyFill="1" applyBorder="1" applyAlignment="1">
      <alignment horizontal="left" vertical="center"/>
    </xf>
    <xf numFmtId="165" fontId="48" fillId="7" borderId="25" xfId="2" applyNumberFormat="1" applyFont="1" applyFill="1" applyBorder="1" applyAlignment="1">
      <alignment horizontal="right" vertical="center"/>
    </xf>
    <xf numFmtId="166" fontId="0" fillId="5" borderId="0" xfId="0" applyNumberFormat="1" applyFill="1"/>
    <xf numFmtId="166" fontId="30" fillId="5" borderId="73" xfId="1" applyNumberFormat="1" applyFont="1" applyFill="1" applyBorder="1"/>
    <xf numFmtId="166" fontId="30" fillId="5" borderId="74" xfId="1" applyNumberFormat="1" applyFont="1" applyFill="1" applyBorder="1"/>
    <xf numFmtId="166" fontId="58" fillId="5" borderId="73" xfId="1" applyNumberFormat="1" applyFont="1" applyFill="1" applyBorder="1"/>
    <xf numFmtId="166" fontId="58" fillId="5" borderId="74" xfId="1" applyNumberFormat="1" applyFont="1" applyFill="1" applyBorder="1"/>
    <xf numFmtId="0" fontId="44" fillId="5" borderId="73" xfId="0" applyFont="1" applyFill="1" applyBorder="1"/>
    <xf numFmtId="0" fontId="0" fillId="5" borderId="74" xfId="0" applyFill="1" applyBorder="1"/>
    <xf numFmtId="0" fontId="0" fillId="0" borderId="73" xfId="0" applyBorder="1" applyAlignment="1">
      <alignment horizontal="left" readingOrder="1"/>
    </xf>
    <xf numFmtId="166" fontId="0" fillId="0" borderId="74" xfId="0" applyNumberFormat="1" applyBorder="1" applyAlignment="1">
      <alignment horizontal="left" readingOrder="1"/>
    </xf>
    <xf numFmtId="0" fontId="29" fillId="3" borderId="84" xfId="0" applyFont="1" applyFill="1" applyBorder="1" applyAlignment="1">
      <alignment horizontal="left" vertical="center"/>
    </xf>
    <xf numFmtId="166" fontId="29" fillId="7" borderId="85" xfId="1" applyNumberFormat="1" applyFont="1" applyFill="1" applyBorder="1" applyAlignment="1">
      <alignment horizontal="right" vertical="center"/>
    </xf>
    <xf numFmtId="43" fontId="4" fillId="0" borderId="74" xfId="1" applyFont="1" applyBorder="1" applyAlignment="1">
      <alignment horizontal="left" readingOrder="1"/>
    </xf>
    <xf numFmtId="166" fontId="0" fillId="0" borderId="86" xfId="0" applyNumberFormat="1" applyBorder="1" applyAlignment="1">
      <alignment horizontal="left" readingOrder="1"/>
    </xf>
    <xf numFmtId="0" fontId="68" fillId="5" borderId="73" xfId="0" applyFont="1" applyFill="1" applyBorder="1"/>
    <xf numFmtId="166" fontId="27" fillId="5" borderId="87" xfId="1" applyNumberFormat="1" applyFont="1" applyFill="1" applyBorder="1" applyAlignment="1">
      <alignment horizontal="right" vertical="center"/>
    </xf>
    <xf numFmtId="166" fontId="11" fillId="5" borderId="19" xfId="1" applyNumberFormat="1" applyFont="1" applyFill="1" applyBorder="1" applyAlignment="1">
      <alignment horizontal="right" vertical="center"/>
    </xf>
    <xf numFmtId="9" fontId="48" fillId="7" borderId="25" xfId="2" applyFont="1" applyFill="1" applyBorder="1" applyAlignment="1">
      <alignment horizontal="right" vertical="center"/>
    </xf>
    <xf numFmtId="166" fontId="30" fillId="11" borderId="0" xfId="1" applyNumberFormat="1" applyFont="1" applyFill="1" applyBorder="1"/>
    <xf numFmtId="166" fontId="30" fillId="11" borderId="0" xfId="1" applyNumberFormat="1" applyFont="1" applyFill="1" applyBorder="1" applyAlignment="1">
      <alignment horizontal="left" readingOrder="1"/>
    </xf>
    <xf numFmtId="166" fontId="51" fillId="11" borderId="25" xfId="1" applyNumberFormat="1" applyFont="1" applyFill="1" applyBorder="1" applyAlignment="1">
      <alignment horizontal="left" readingOrder="1"/>
    </xf>
    <xf numFmtId="166" fontId="51" fillId="11" borderId="25" xfId="1" applyNumberFormat="1" applyFont="1" applyFill="1" applyBorder="1"/>
    <xf numFmtId="166" fontId="30" fillId="11" borderId="0" xfId="0" applyNumberFormat="1" applyFont="1" applyFill="1"/>
    <xf numFmtId="9" fontId="30" fillId="11" borderId="0" xfId="2" applyFont="1" applyFill="1" applyAlignment="1">
      <alignment horizontal="left"/>
    </xf>
    <xf numFmtId="17" fontId="11" fillId="11" borderId="19" xfId="1" applyNumberFormat="1" applyFont="1" applyFill="1" applyBorder="1" applyAlignment="1">
      <alignment horizontal="center" wrapText="1" readingOrder="1"/>
    </xf>
    <xf numFmtId="173" fontId="29" fillId="5" borderId="23" xfId="5" applyNumberFormat="1" applyFont="1" applyFill="1" applyBorder="1" applyAlignment="1">
      <alignment horizontal="center" vertical="center"/>
    </xf>
    <xf numFmtId="0" fontId="11" fillId="5" borderId="13" xfId="1" applyNumberFormat="1" applyFont="1" applyFill="1" applyBorder="1" applyAlignment="1">
      <alignment horizontal="left"/>
    </xf>
    <xf numFmtId="0" fontId="11" fillId="5" borderId="20" xfId="0" applyFont="1" applyFill="1" applyBorder="1" applyAlignment="1">
      <alignment horizontal="center" vertical="center" wrapText="1"/>
    </xf>
    <xf numFmtId="0" fontId="26" fillId="5" borderId="10" xfId="0" applyFont="1" applyFill="1" applyBorder="1" applyAlignment="1">
      <alignment horizontal="left" vertical="center"/>
    </xf>
    <xf numFmtId="166" fontId="9" fillId="5" borderId="11" xfId="1" applyNumberFormat="1" applyFont="1" applyFill="1" applyBorder="1" applyAlignment="1">
      <alignment horizontal="right" vertical="center"/>
    </xf>
    <xf numFmtId="17" fontId="11" fillId="5" borderId="0" xfId="0" applyNumberFormat="1" applyFont="1" applyFill="1" applyAlignment="1">
      <alignment horizontal="right" vertical="center" wrapText="1"/>
    </xf>
    <xf numFmtId="17" fontId="11" fillId="5" borderId="14" xfId="0" applyNumberFormat="1" applyFont="1" applyFill="1" applyBorder="1" applyAlignment="1">
      <alignment horizontal="right" vertical="center" wrapText="1"/>
    </xf>
    <xf numFmtId="0" fontId="26" fillId="5" borderId="11" xfId="0" applyFont="1" applyFill="1" applyBorder="1" applyAlignment="1">
      <alignment horizontal="left" vertical="center"/>
    </xf>
    <xf numFmtId="0" fontId="78" fillId="5" borderId="0" xfId="0" applyFont="1" applyFill="1" applyAlignment="1">
      <alignment horizontal="left" readingOrder="1"/>
    </xf>
    <xf numFmtId="0" fontId="59" fillId="5" borderId="0" xfId="0" applyFont="1" applyFill="1" applyAlignment="1">
      <alignment horizontal="left"/>
    </xf>
    <xf numFmtId="166" fontId="11" fillId="5" borderId="13" xfId="1" applyNumberFormat="1" applyFont="1" applyFill="1" applyBorder="1" applyAlignment="1">
      <alignment horizontal="left" vertical="center"/>
    </xf>
    <xf numFmtId="166" fontId="21" fillId="5" borderId="0" xfId="1" applyNumberFormat="1" applyFont="1" applyFill="1" applyAlignment="1">
      <alignment horizontal="right" indent="2"/>
    </xf>
    <xf numFmtId="166" fontId="27" fillId="5" borderId="13" xfId="1" applyNumberFormat="1" applyFont="1" applyFill="1" applyBorder="1" applyAlignment="1">
      <alignment horizontal="left" vertical="center" wrapText="1"/>
    </xf>
    <xf numFmtId="166" fontId="11" fillId="5" borderId="10" xfId="1" applyNumberFormat="1" applyFont="1" applyFill="1" applyBorder="1" applyAlignment="1">
      <alignment horizontal="left" vertical="center"/>
    </xf>
    <xf numFmtId="166" fontId="27" fillId="5" borderId="21" xfId="1" applyNumberFormat="1" applyFont="1" applyFill="1" applyBorder="1" applyAlignment="1">
      <alignment horizontal="left" vertical="center"/>
    </xf>
    <xf numFmtId="166" fontId="29" fillId="5" borderId="10" xfId="1" applyNumberFormat="1" applyFont="1" applyFill="1" applyBorder="1" applyAlignment="1">
      <alignment horizontal="left" vertical="center"/>
    </xf>
    <xf numFmtId="166" fontId="9" fillId="5" borderId="13" xfId="1" applyNumberFormat="1" applyFont="1" applyFill="1" applyBorder="1" applyAlignment="1">
      <alignment horizontal="left" vertical="center" indent="2"/>
    </xf>
    <xf numFmtId="166" fontId="57" fillId="5" borderId="0" xfId="1" applyNumberFormat="1" applyFont="1" applyFill="1"/>
    <xf numFmtId="166" fontId="9" fillId="5" borderId="18" xfId="1" applyNumberFormat="1" applyFont="1" applyFill="1" applyBorder="1" applyAlignment="1">
      <alignment horizontal="left" vertical="center" indent="2"/>
    </xf>
    <xf numFmtId="166" fontId="11" fillId="5" borderId="21" xfId="1" applyNumberFormat="1" applyFont="1" applyFill="1" applyBorder="1" applyAlignment="1">
      <alignment horizontal="left" vertical="center"/>
    </xf>
    <xf numFmtId="166" fontId="22" fillId="6" borderId="21" xfId="5" applyNumberFormat="1" applyFont="1" applyFill="1" applyBorder="1" applyAlignment="1">
      <alignment horizontal="left" vertical="center"/>
    </xf>
    <xf numFmtId="166" fontId="22" fillId="6" borderId="23" xfId="5" applyNumberFormat="1" applyFont="1" applyFill="1" applyBorder="1" applyAlignment="1">
      <alignment horizontal="left" vertical="center"/>
    </xf>
    <xf numFmtId="166" fontId="10" fillId="5" borderId="0" xfId="1" applyNumberFormat="1" applyFont="1" applyFill="1" applyBorder="1" applyAlignment="1">
      <alignment horizontal="left" vertical="center"/>
    </xf>
    <xf numFmtId="0" fontId="25" fillId="5" borderId="0" xfId="0" applyFont="1" applyFill="1" applyAlignment="1">
      <alignment horizontal="left"/>
    </xf>
    <xf numFmtId="166" fontId="0" fillId="5" borderId="0" xfId="1" applyNumberFormat="1" applyFont="1" applyFill="1" applyBorder="1"/>
    <xf numFmtId="0" fontId="11" fillId="5" borderId="0" xfId="1" applyNumberFormat="1" applyFont="1" applyFill="1" applyBorder="1" applyAlignment="1">
      <alignment horizontal="center" wrapText="1"/>
    </xf>
    <xf numFmtId="0" fontId="11" fillId="5" borderId="0" xfId="1" applyNumberFormat="1" applyFont="1" applyFill="1" applyBorder="1" applyAlignment="1">
      <alignment horizontal="center"/>
    </xf>
    <xf numFmtId="175" fontId="9" fillId="5" borderId="42" xfId="0" applyNumberFormat="1" applyFont="1" applyFill="1" applyBorder="1" applyAlignment="1">
      <alignment horizontal="center" vertical="center"/>
    </xf>
    <xf numFmtId="0" fontId="11" fillId="3" borderId="23" xfId="0" applyFont="1" applyFill="1" applyBorder="1" applyAlignment="1">
      <alignment horizontal="center" vertical="center" wrapText="1"/>
    </xf>
    <xf numFmtId="17" fontId="11" fillId="3" borderId="0" xfId="1" applyNumberFormat="1" applyFont="1" applyFill="1" applyBorder="1" applyAlignment="1">
      <alignment horizontal="center" vertical="center" wrapText="1"/>
    </xf>
    <xf numFmtId="17" fontId="11" fillId="3" borderId="0" xfId="0" applyNumberFormat="1" applyFont="1" applyFill="1" applyAlignment="1">
      <alignment horizontal="center" vertical="center" wrapText="1"/>
    </xf>
    <xf numFmtId="17" fontId="11" fillId="3" borderId="23" xfId="0" applyNumberFormat="1" applyFont="1" applyFill="1" applyBorder="1" applyAlignment="1">
      <alignment horizontal="center" vertical="center" wrapText="1"/>
    </xf>
    <xf numFmtId="166" fontId="0" fillId="5" borderId="0" xfId="0" applyNumberFormat="1" applyFill="1" applyAlignment="1">
      <alignment horizontal="left"/>
    </xf>
    <xf numFmtId="37" fontId="55" fillId="5" borderId="0" xfId="0" applyNumberFormat="1" applyFont="1" applyFill="1" applyAlignment="1">
      <alignment horizontal="left"/>
    </xf>
    <xf numFmtId="0" fontId="26" fillId="5" borderId="0" xfId="0" applyFont="1" applyFill="1" applyAlignment="1">
      <alignment horizontal="right" vertical="center"/>
    </xf>
    <xf numFmtId="43" fontId="0" fillId="5" borderId="0" xfId="0" applyNumberFormat="1" applyFill="1" applyAlignment="1">
      <alignment horizontal="left" readingOrder="1"/>
    </xf>
    <xf numFmtId="166" fontId="76" fillId="7" borderId="21" xfId="1" applyNumberFormat="1" applyFont="1" applyFill="1" applyBorder="1" applyAlignment="1">
      <alignment horizontal="left"/>
    </xf>
    <xf numFmtId="165" fontId="76" fillId="7" borderId="22" xfId="2" applyNumberFormat="1" applyFont="1" applyFill="1" applyBorder="1"/>
    <xf numFmtId="166" fontId="9" fillId="13" borderId="14" xfId="1" applyNumberFormat="1" applyFont="1" applyFill="1" applyBorder="1" applyAlignment="1">
      <alignment horizontal="right" vertical="center"/>
    </xf>
    <xf numFmtId="166" fontId="9" fillId="13" borderId="48" xfId="1" applyNumberFormat="1" applyFont="1" applyFill="1" applyBorder="1" applyAlignment="1">
      <alignment horizontal="right" vertical="center"/>
    </xf>
    <xf numFmtId="166" fontId="9" fillId="13" borderId="60" xfId="1" applyNumberFormat="1" applyFont="1" applyFill="1" applyBorder="1" applyAlignment="1">
      <alignment horizontal="right" vertical="center"/>
    </xf>
    <xf numFmtId="166" fontId="29" fillId="13" borderId="14" xfId="1" applyNumberFormat="1" applyFont="1" applyFill="1" applyBorder="1" applyAlignment="1">
      <alignment horizontal="right" vertical="center"/>
    </xf>
    <xf numFmtId="166" fontId="9" fillId="13" borderId="14" xfId="1" applyNumberFormat="1" applyFont="1" applyFill="1" applyBorder="1" applyAlignment="1">
      <alignment horizontal="right"/>
    </xf>
    <xf numFmtId="166" fontId="9" fillId="13" borderId="48" xfId="1" applyNumberFormat="1" applyFont="1" applyFill="1" applyBorder="1" applyAlignment="1">
      <alignment horizontal="right"/>
    </xf>
    <xf numFmtId="166" fontId="29" fillId="13" borderId="12" xfId="1" applyNumberFormat="1" applyFont="1" applyFill="1" applyBorder="1" applyAlignment="1">
      <alignment horizontal="left" vertical="center"/>
    </xf>
    <xf numFmtId="166" fontId="29" fillId="13" borderId="14" xfId="1" applyNumberFormat="1" applyFont="1" applyFill="1" applyBorder="1" applyAlignment="1">
      <alignment horizontal="left" vertical="center"/>
    </xf>
    <xf numFmtId="166" fontId="9" fillId="13" borderId="14" xfId="1" applyNumberFormat="1" applyFont="1" applyFill="1" applyBorder="1" applyAlignment="1">
      <alignment horizontal="left" vertical="center"/>
    </xf>
    <xf numFmtId="166" fontId="9" fillId="13" borderId="20" xfId="1" applyNumberFormat="1" applyFont="1" applyFill="1" applyBorder="1" applyAlignment="1">
      <alignment horizontal="left" vertical="center"/>
    </xf>
    <xf numFmtId="166" fontId="29" fillId="13" borderId="23" xfId="1" applyNumberFormat="1" applyFont="1" applyFill="1" applyBorder="1" applyAlignment="1">
      <alignment horizontal="right" vertical="center"/>
    </xf>
    <xf numFmtId="166" fontId="22" fillId="6" borderId="22" xfId="1" applyNumberFormat="1" applyFont="1" applyFill="1" applyBorder="1" applyAlignment="1">
      <alignment horizontal="left" vertical="center"/>
    </xf>
    <xf numFmtId="166" fontId="11" fillId="12" borderId="14" xfId="1" applyNumberFormat="1" applyFont="1" applyFill="1" applyBorder="1" applyAlignment="1">
      <alignment horizontal="right" vertical="center"/>
    </xf>
    <xf numFmtId="166" fontId="11" fillId="12" borderId="23" xfId="1" applyNumberFormat="1" applyFont="1" applyFill="1" applyBorder="1" applyAlignment="1">
      <alignment horizontal="right" vertical="center"/>
    </xf>
    <xf numFmtId="166" fontId="11" fillId="12" borderId="14" xfId="1" applyNumberFormat="1" applyFont="1" applyFill="1" applyBorder="1" applyAlignment="1">
      <alignment horizontal="center" wrapText="1"/>
    </xf>
    <xf numFmtId="166" fontId="69" fillId="5" borderId="0" xfId="1" applyNumberFormat="1" applyFont="1" applyFill="1"/>
    <xf numFmtId="166" fontId="39" fillId="5" borderId="57" xfId="1" applyNumberFormat="1" applyFont="1" applyFill="1" applyBorder="1" applyAlignment="1" applyProtection="1">
      <alignment horizontal="left" readingOrder="1"/>
      <protection locked="0"/>
    </xf>
    <xf numFmtId="166" fontId="21" fillId="5" borderId="0" xfId="1" applyNumberFormat="1" applyFont="1" applyFill="1" applyAlignment="1">
      <alignment horizontal="right"/>
    </xf>
    <xf numFmtId="0" fontId="36" fillId="5" borderId="0" xfId="0" applyFont="1" applyFill="1" applyAlignment="1">
      <alignment horizontal="left" vertical="top" wrapText="1"/>
    </xf>
    <xf numFmtId="166" fontId="27" fillId="5" borderId="42" xfId="1" applyNumberFormat="1" applyFont="1" applyFill="1" applyBorder="1" applyAlignment="1">
      <alignment horizontal="right" vertical="center"/>
    </xf>
    <xf numFmtId="166" fontId="9" fillId="5" borderId="42" xfId="1" applyNumberFormat="1" applyFont="1" applyFill="1" applyBorder="1" applyAlignment="1">
      <alignment horizontal="right" vertical="center"/>
    </xf>
    <xf numFmtId="166" fontId="29" fillId="5" borderId="12" xfId="1" applyNumberFormat="1" applyFont="1" applyFill="1" applyBorder="1" applyAlignment="1">
      <alignment horizontal="right" vertical="center"/>
    </xf>
    <xf numFmtId="166" fontId="9" fillId="5" borderId="31" xfId="1" applyNumberFormat="1" applyFont="1" applyFill="1" applyBorder="1"/>
    <xf numFmtId="166" fontId="9" fillId="5" borderId="79" xfId="1" applyNumberFormat="1" applyFont="1" applyFill="1" applyBorder="1"/>
    <xf numFmtId="0" fontId="9" fillId="5" borderId="13" xfId="0" applyFont="1" applyFill="1" applyBorder="1" applyAlignment="1">
      <alignment horizontal="left" readingOrder="1"/>
    </xf>
    <xf numFmtId="166" fontId="9" fillId="5" borderId="0" xfId="1" applyNumberFormat="1" applyFont="1" applyFill="1" applyBorder="1"/>
    <xf numFmtId="0" fontId="9" fillId="5" borderId="13" xfId="0" applyFont="1" applyFill="1" applyBorder="1" applyAlignment="1">
      <alignment horizontal="left"/>
    </xf>
    <xf numFmtId="166" fontId="29" fillId="5" borderId="25" xfId="1" applyNumberFormat="1" applyFont="1" applyFill="1" applyBorder="1"/>
    <xf numFmtId="166" fontId="30" fillId="5" borderId="0" xfId="1" applyNumberFormat="1" applyFont="1" applyFill="1" applyBorder="1" applyAlignment="1">
      <alignment horizontal="right"/>
    </xf>
    <xf numFmtId="0" fontId="51" fillId="0" borderId="0" xfId="0" applyFont="1"/>
    <xf numFmtId="0" fontId="39" fillId="5" borderId="90" xfId="0" applyFont="1" applyFill="1" applyBorder="1" applyAlignment="1" applyProtection="1">
      <alignment horizontal="left" readingOrder="1"/>
      <protection locked="0"/>
    </xf>
    <xf numFmtId="166" fontId="9" fillId="5" borderId="0" xfId="1" applyNumberFormat="1" applyFont="1" applyFill="1" applyAlignment="1">
      <alignment horizontal="right" vertical="center"/>
    </xf>
    <xf numFmtId="166" fontId="27" fillId="5" borderId="0" xfId="1" applyNumberFormat="1" applyFont="1" applyFill="1" applyBorder="1" applyAlignment="1">
      <alignment horizontal="right" wrapText="1"/>
    </xf>
    <xf numFmtId="164" fontId="0" fillId="5" borderId="0" xfId="0" applyNumberFormat="1" applyFill="1"/>
    <xf numFmtId="0" fontId="11" fillId="5" borderId="19" xfId="0" applyFont="1" applyFill="1" applyBorder="1" applyAlignment="1">
      <alignment horizontal="left" vertical="center"/>
    </xf>
    <xf numFmtId="0" fontId="11" fillId="5" borderId="10" xfId="0" applyFont="1" applyFill="1" applyBorder="1" applyAlignment="1">
      <alignment horizontal="left" vertical="center" wrapText="1"/>
    </xf>
    <xf numFmtId="166" fontId="0" fillId="5" borderId="0" xfId="0" applyNumberFormat="1" applyFill="1" applyAlignment="1">
      <alignment horizontal="left" readingOrder="1"/>
    </xf>
    <xf numFmtId="0" fontId="34" fillId="5" borderId="92" xfId="0" applyFont="1" applyFill="1" applyBorder="1" applyAlignment="1" applyProtection="1">
      <alignment horizontal="left"/>
      <protection locked="0"/>
    </xf>
    <xf numFmtId="0" fontId="34" fillId="2" borderId="92" xfId="0" applyFont="1" applyFill="1" applyBorder="1" applyAlignment="1" applyProtection="1">
      <alignment horizontal="left" readingOrder="1"/>
      <protection locked="0"/>
    </xf>
    <xf numFmtId="166" fontId="34" fillId="2" borderId="92" xfId="1" applyNumberFormat="1" applyFont="1" applyFill="1" applyBorder="1" applyAlignment="1" applyProtection="1">
      <alignment horizontal="left" readingOrder="1"/>
      <protection locked="0"/>
    </xf>
    <xf numFmtId="0" fontId="39" fillId="2" borderId="92" xfId="0" applyFont="1" applyFill="1" applyBorder="1" applyAlignment="1" applyProtection="1">
      <alignment horizontal="left" readingOrder="1"/>
      <protection locked="0"/>
    </xf>
    <xf numFmtId="166" fontId="39" fillId="2" borderId="92" xfId="1" applyNumberFormat="1" applyFont="1" applyFill="1" applyBorder="1" applyAlignment="1" applyProtection="1">
      <alignment horizontal="left" readingOrder="1"/>
      <protection locked="0"/>
    </xf>
    <xf numFmtId="0" fontId="39" fillId="5" borderId="92" xfId="0" applyFont="1" applyFill="1" applyBorder="1" applyAlignment="1" applyProtection="1">
      <alignment horizontal="left" readingOrder="1"/>
      <protection locked="0"/>
    </xf>
    <xf numFmtId="0" fontId="28" fillId="5" borderId="92" xfId="0" applyFont="1" applyFill="1" applyBorder="1" applyAlignment="1" applyProtection="1">
      <alignment horizontal="left" readingOrder="1"/>
      <protection locked="0"/>
    </xf>
    <xf numFmtId="0" fontId="34" fillId="5" borderId="92" xfId="0" applyFont="1" applyFill="1" applyBorder="1" applyAlignment="1" applyProtection="1">
      <alignment horizontal="left" readingOrder="1"/>
      <protection locked="0"/>
    </xf>
    <xf numFmtId="0" fontId="44" fillId="5" borderId="91" xfId="0" applyFont="1" applyFill="1" applyBorder="1" applyAlignment="1">
      <alignment horizontal="left"/>
    </xf>
    <xf numFmtId="0" fontId="0" fillId="5" borderId="92" xfId="0" applyFill="1" applyBorder="1"/>
    <xf numFmtId="0" fontId="0" fillId="5" borderId="93" xfId="0" applyFill="1" applyBorder="1"/>
    <xf numFmtId="0" fontId="44" fillId="5" borderId="91" xfId="0" applyFont="1" applyFill="1" applyBorder="1"/>
    <xf numFmtId="0" fontId="44" fillId="5" borderId="93" xfId="0" applyFont="1" applyFill="1" applyBorder="1"/>
    <xf numFmtId="0" fontId="26" fillId="5" borderId="10" xfId="0" applyFont="1" applyFill="1" applyBorder="1" applyAlignment="1">
      <alignment horizontal="left" vertical="center" wrapText="1" readingOrder="1"/>
    </xf>
    <xf numFmtId="166" fontId="22" fillId="6" borderId="23" xfId="5" applyNumberFormat="1" applyFont="1" applyFill="1" applyBorder="1" applyAlignment="1">
      <alignment vertical="center"/>
    </xf>
    <xf numFmtId="166" fontId="9" fillId="5" borderId="14" xfId="1" applyNumberFormat="1" applyFont="1" applyFill="1" applyBorder="1" applyAlignment="1">
      <alignment horizontal="left" readingOrder="1"/>
    </xf>
    <xf numFmtId="43" fontId="9" fillId="5" borderId="0" xfId="1" applyFont="1" applyFill="1" applyBorder="1" applyAlignment="1">
      <alignment horizontal="left" readingOrder="1"/>
    </xf>
    <xf numFmtId="0" fontId="26" fillId="5" borderId="13" xfId="0" applyFont="1" applyFill="1" applyBorder="1" applyAlignment="1">
      <alignment horizontal="left" vertical="center" wrapText="1" readingOrder="1"/>
    </xf>
    <xf numFmtId="43" fontId="9" fillId="5" borderId="19" xfId="1" applyFont="1" applyFill="1" applyBorder="1" applyAlignment="1">
      <alignment horizontal="left" readingOrder="1"/>
    </xf>
    <xf numFmtId="43" fontId="9" fillId="5" borderId="19" xfId="1" applyFont="1" applyFill="1" applyBorder="1" applyAlignment="1">
      <alignment horizontal="right" readingOrder="1"/>
    </xf>
    <xf numFmtId="43" fontId="9" fillId="5" borderId="0" xfId="1" applyFont="1" applyFill="1" applyBorder="1" applyAlignment="1">
      <alignment horizontal="right" readingOrder="1"/>
    </xf>
    <xf numFmtId="0" fontId="9" fillId="5" borderId="18" xfId="0" applyFont="1" applyFill="1" applyBorder="1" applyAlignment="1">
      <alignment horizontal="left" readingOrder="1"/>
    </xf>
    <xf numFmtId="165" fontId="0" fillId="5" borderId="0" xfId="0" applyNumberFormat="1" applyFill="1"/>
    <xf numFmtId="166" fontId="39" fillId="5" borderId="57" xfId="15" applyNumberFormat="1" applyFont="1" applyFill="1" applyBorder="1" applyAlignment="1" applyProtection="1">
      <alignment horizontal="left" readingOrder="1"/>
      <protection locked="0"/>
    </xf>
    <xf numFmtId="185" fontId="39" fillId="5" borderId="57" xfId="15" applyNumberFormat="1" applyFont="1" applyFill="1" applyBorder="1" applyAlignment="1" applyProtection="1">
      <alignment horizontal="left" readingOrder="1"/>
      <protection locked="0"/>
    </xf>
    <xf numFmtId="166" fontId="82" fillId="5" borderId="57" xfId="15" applyNumberFormat="1" applyFont="1" applyFill="1" applyBorder="1" applyAlignment="1" applyProtection="1">
      <alignment horizontal="left" readingOrder="1"/>
      <protection locked="0"/>
    </xf>
    <xf numFmtId="0" fontId="30" fillId="5" borderId="0" xfId="0" applyFont="1" applyFill="1"/>
    <xf numFmtId="166" fontId="0" fillId="0" borderId="0" xfId="0" applyNumberFormat="1"/>
    <xf numFmtId="0" fontId="23" fillId="5" borderId="10" xfId="0" applyFont="1" applyFill="1" applyBorder="1" applyAlignment="1">
      <alignment horizontal="left" vertical="center" wrapText="1"/>
    </xf>
    <xf numFmtId="0" fontId="11" fillId="5" borderId="21" xfId="1" applyNumberFormat="1" applyFont="1" applyFill="1" applyBorder="1" applyAlignment="1">
      <alignment horizontal="left"/>
    </xf>
    <xf numFmtId="17" fontId="11" fillId="5" borderId="22" xfId="0" applyNumberFormat="1" applyFont="1" applyFill="1" applyBorder="1" applyAlignment="1">
      <alignment horizontal="right" vertical="center" wrapText="1"/>
    </xf>
    <xf numFmtId="0" fontId="36" fillId="5" borderId="0" xfId="0" applyFont="1" applyFill="1" applyAlignment="1">
      <alignment vertical="top" wrapText="1"/>
    </xf>
    <xf numFmtId="0" fontId="11" fillId="5" borderId="13" xfId="0" applyFont="1" applyFill="1" applyBorder="1" applyAlignment="1">
      <alignment horizontal="left" vertical="center"/>
    </xf>
    <xf numFmtId="175" fontId="9" fillId="5" borderId="20" xfId="0" applyNumberFormat="1" applyFont="1" applyFill="1" applyBorder="1" applyAlignment="1">
      <alignment horizontal="center" vertical="center"/>
    </xf>
    <xf numFmtId="0" fontId="27" fillId="5" borderId="18" xfId="0" applyFont="1" applyFill="1" applyBorder="1" applyAlignment="1">
      <alignment horizontal="left" vertical="center"/>
    </xf>
    <xf numFmtId="0" fontId="11" fillId="5" borderId="13" xfId="0" applyFont="1" applyFill="1" applyBorder="1" applyAlignment="1">
      <alignment horizontal="left" vertical="center" wrapText="1"/>
    </xf>
    <xf numFmtId="0" fontId="69" fillId="5" borderId="0" xfId="15" applyFont="1" applyFill="1" applyAlignment="1">
      <alignment horizontal="left"/>
    </xf>
    <xf numFmtId="0" fontId="21" fillId="5" borderId="0" xfId="15" applyFont="1" applyFill="1" applyAlignment="1">
      <alignment horizontal="left"/>
    </xf>
    <xf numFmtId="0" fontId="9" fillId="5" borderId="0" xfId="0" applyFont="1" applyFill="1"/>
    <xf numFmtId="0" fontId="9" fillId="5" borderId="0" xfId="0" applyFont="1" applyFill="1" applyAlignment="1">
      <alignment horizontal="right"/>
    </xf>
    <xf numFmtId="0" fontId="9" fillId="0" borderId="0" xfId="0" applyFont="1"/>
    <xf numFmtId="0" fontId="26" fillId="5" borderId="0" xfId="0" applyFont="1" applyFill="1"/>
    <xf numFmtId="0" fontId="9" fillId="5" borderId="31" xfId="0" applyFont="1" applyFill="1" applyBorder="1" applyAlignment="1">
      <alignment horizontal="right" indent="1"/>
    </xf>
    <xf numFmtId="166" fontId="9" fillId="5" borderId="31" xfId="1" applyNumberFormat="1" applyFont="1" applyFill="1" applyBorder="1" applyAlignment="1">
      <alignment horizontal="center"/>
    </xf>
    <xf numFmtId="0" fontId="9" fillId="5" borderId="0" xfId="0" applyFont="1" applyFill="1" applyAlignment="1">
      <alignment horizontal="right" indent="1"/>
    </xf>
    <xf numFmtId="166" fontId="9" fillId="5" borderId="0" xfId="1" applyNumberFormat="1" applyFont="1" applyFill="1" applyBorder="1" applyAlignment="1">
      <alignment horizontal="center"/>
    </xf>
    <xf numFmtId="0" fontId="9" fillId="5" borderId="79" xfId="0" applyFont="1" applyFill="1" applyBorder="1" applyAlignment="1">
      <alignment horizontal="right" indent="1"/>
    </xf>
    <xf numFmtId="166" fontId="9" fillId="5" borderId="79" xfId="1" applyNumberFormat="1" applyFont="1" applyFill="1" applyBorder="1" applyAlignment="1">
      <alignment horizontal="center"/>
    </xf>
    <xf numFmtId="0" fontId="29" fillId="5" borderId="11" xfId="0" applyFont="1" applyFill="1" applyBorder="1"/>
    <xf numFmtId="166" fontId="29" fillId="5" borderId="11" xfId="1" applyNumberFormat="1" applyFont="1" applyFill="1" applyBorder="1" applyAlignment="1">
      <alignment horizontal="center"/>
    </xf>
    <xf numFmtId="166" fontId="29" fillId="5" borderId="31" xfId="1" applyNumberFormat="1" applyFont="1" applyFill="1" applyBorder="1" applyAlignment="1">
      <alignment horizontal="center"/>
    </xf>
    <xf numFmtId="166" fontId="9" fillId="5" borderId="39" xfId="1" applyNumberFormat="1" applyFont="1" applyFill="1" applyBorder="1"/>
    <xf numFmtId="166" fontId="9" fillId="5" borderId="47" xfId="1" applyNumberFormat="1" applyFont="1" applyFill="1" applyBorder="1" applyAlignment="1">
      <alignment horizontal="center"/>
    </xf>
    <xf numFmtId="166" fontId="9" fillId="5" borderId="19" xfId="1" applyNumberFormat="1" applyFont="1" applyFill="1" applyBorder="1" applyAlignment="1">
      <alignment horizontal="center"/>
    </xf>
    <xf numFmtId="0" fontId="30" fillId="0" borderId="0" xfId="0" applyFont="1" applyAlignment="1">
      <alignment horizontal="left"/>
    </xf>
    <xf numFmtId="166" fontId="78" fillId="5" borderId="0" xfId="0" applyNumberFormat="1" applyFont="1" applyFill="1" applyAlignment="1">
      <alignment horizontal="left" readingOrder="1"/>
    </xf>
    <xf numFmtId="166" fontId="85" fillId="5" borderId="0" xfId="0" applyNumberFormat="1" applyFont="1" applyFill="1" applyAlignment="1">
      <alignment horizontal="left" readingOrder="1"/>
    </xf>
    <xf numFmtId="166" fontId="55" fillId="5" borderId="0" xfId="0" applyNumberFormat="1" applyFont="1" applyFill="1" applyAlignment="1">
      <alignment horizontal="left" readingOrder="1"/>
    </xf>
    <xf numFmtId="166" fontId="86" fillId="5" borderId="0" xfId="0" applyNumberFormat="1" applyFont="1" applyFill="1" applyAlignment="1">
      <alignment horizontal="left" readingOrder="1"/>
    </xf>
    <xf numFmtId="166" fontId="72" fillId="5" borderId="14" xfId="1" applyNumberFormat="1" applyFont="1" applyFill="1" applyBorder="1" applyAlignment="1">
      <alignment horizontal="left" readingOrder="1"/>
    </xf>
    <xf numFmtId="166" fontId="29" fillId="5" borderId="25" xfId="1" applyNumberFormat="1" applyFont="1" applyFill="1" applyBorder="1" applyAlignment="1">
      <alignment horizontal="right" vertical="center"/>
    </xf>
    <xf numFmtId="0" fontId="39" fillId="5" borderId="92" xfId="0" applyFont="1" applyFill="1" applyBorder="1" applyAlignment="1" applyProtection="1">
      <alignment horizontal="left"/>
      <protection locked="0"/>
    </xf>
    <xf numFmtId="166" fontId="30" fillId="5" borderId="94" xfId="1" applyNumberFormat="1" applyFont="1" applyFill="1" applyBorder="1"/>
    <xf numFmtId="0" fontId="39" fillId="5" borderId="92" xfId="0" applyFont="1" applyFill="1" applyBorder="1" applyAlignment="1" applyProtection="1">
      <alignment horizontal="right"/>
      <protection locked="0"/>
    </xf>
    <xf numFmtId="0" fontId="77" fillId="5" borderId="0" xfId="0" applyFont="1" applyFill="1" applyAlignment="1">
      <alignment horizontal="right" vertical="center"/>
    </xf>
    <xf numFmtId="0" fontId="0" fillId="5" borderId="11" xfId="0" applyFill="1" applyBorder="1" applyAlignment="1">
      <alignment horizontal="right"/>
    </xf>
    <xf numFmtId="166" fontId="9" fillId="5" borderId="39" xfId="1" applyNumberFormat="1" applyFont="1" applyFill="1" applyBorder="1" applyAlignment="1">
      <alignment horizontal="center"/>
    </xf>
    <xf numFmtId="0" fontId="29" fillId="5" borderId="25" xfId="0" applyFont="1" applyFill="1" applyBorder="1"/>
    <xf numFmtId="166" fontId="29" fillId="5" borderId="25" xfId="1" applyNumberFormat="1" applyFont="1" applyFill="1" applyBorder="1" applyAlignment="1">
      <alignment horizontal="center"/>
    </xf>
    <xf numFmtId="166" fontId="34" fillId="5" borderId="92" xfId="15" applyNumberFormat="1" applyFont="1" applyFill="1" applyBorder="1" applyAlignment="1" applyProtection="1">
      <alignment horizontal="left" readingOrder="1"/>
      <protection locked="0"/>
    </xf>
    <xf numFmtId="0" fontId="39" fillId="5" borderId="92" xfId="15" applyFont="1" applyFill="1" applyBorder="1" applyAlignment="1" applyProtection="1">
      <alignment horizontal="left" readingOrder="1"/>
      <protection locked="0"/>
    </xf>
    <xf numFmtId="166" fontId="82" fillId="5" borderId="92" xfId="15" applyNumberFormat="1" applyFont="1" applyFill="1" applyBorder="1" applyAlignment="1" applyProtection="1">
      <alignment horizontal="left" readingOrder="1"/>
      <protection locked="0"/>
    </xf>
    <xf numFmtId="166" fontId="39" fillId="5" borderId="92" xfId="15" applyNumberFormat="1" applyFont="1" applyFill="1" applyBorder="1" applyAlignment="1" applyProtection="1">
      <alignment horizontal="left" readingOrder="1"/>
      <protection locked="0"/>
    </xf>
    <xf numFmtId="185" fontId="39" fillId="5" borderId="92" xfId="15" applyNumberFormat="1" applyFont="1" applyFill="1" applyBorder="1" applyAlignment="1" applyProtection="1">
      <alignment horizontal="left" readingOrder="1"/>
      <protection locked="0"/>
    </xf>
    <xf numFmtId="173" fontId="29" fillId="5" borderId="22" xfId="5" applyNumberFormat="1" applyFont="1" applyFill="1" applyBorder="1" applyAlignment="1">
      <alignment horizontal="center" vertical="center"/>
    </xf>
    <xf numFmtId="166" fontId="9" fillId="15" borderId="0" xfId="1" applyNumberFormat="1" applyFont="1" applyFill="1" applyBorder="1" applyAlignment="1">
      <alignment horizontal="center"/>
    </xf>
    <xf numFmtId="37" fontId="29" fillId="5" borderId="0" xfId="0" applyNumberFormat="1" applyFont="1" applyFill="1" applyAlignment="1">
      <alignment horizontal="center"/>
    </xf>
    <xf numFmtId="0" fontId="9" fillId="5" borderId="79" xfId="0" applyFont="1" applyFill="1" applyBorder="1" applyAlignment="1">
      <alignment horizontal="right"/>
    </xf>
    <xf numFmtId="173" fontId="29" fillId="5" borderId="22" xfId="5" applyNumberFormat="1" applyFont="1" applyFill="1" applyBorder="1" applyAlignment="1">
      <alignment vertical="center"/>
    </xf>
    <xf numFmtId="173" fontId="29" fillId="5" borderId="23" xfId="5" applyNumberFormat="1" applyFont="1" applyFill="1" applyBorder="1" applyAlignment="1">
      <alignment vertical="center"/>
    </xf>
    <xf numFmtId="37" fontId="29" fillId="5" borderId="13" xfId="0" applyNumberFormat="1" applyFont="1" applyFill="1" applyBorder="1" applyAlignment="1">
      <alignment horizontal="center"/>
    </xf>
    <xf numFmtId="166" fontId="9" fillId="5" borderId="30" xfId="1" applyNumberFormat="1" applyFont="1" applyFill="1" applyBorder="1" applyAlignment="1">
      <alignment horizontal="center"/>
    </xf>
    <xf numFmtId="166" fontId="9" fillId="5" borderId="13" xfId="1" applyNumberFormat="1" applyFont="1" applyFill="1" applyBorder="1" applyAlignment="1">
      <alignment horizontal="center"/>
    </xf>
    <xf numFmtId="166" fontId="9" fillId="5" borderId="78" xfId="1" applyNumberFormat="1" applyFont="1" applyFill="1" applyBorder="1" applyAlignment="1">
      <alignment horizontal="center"/>
    </xf>
    <xf numFmtId="166" fontId="29" fillId="5" borderId="10" xfId="1" applyNumberFormat="1" applyFont="1" applyFill="1" applyBorder="1" applyAlignment="1">
      <alignment horizontal="center"/>
    </xf>
    <xf numFmtId="166" fontId="29" fillId="5" borderId="24" xfId="1" applyNumberFormat="1" applyFont="1" applyFill="1" applyBorder="1" applyAlignment="1">
      <alignment horizontal="center"/>
    </xf>
    <xf numFmtId="37" fontId="29" fillId="18" borderId="13" xfId="0" applyNumberFormat="1" applyFont="1" applyFill="1" applyBorder="1" applyAlignment="1">
      <alignment horizontal="center"/>
    </xf>
    <xf numFmtId="37" fontId="29" fillId="18" borderId="0" xfId="0" applyNumberFormat="1" applyFont="1" applyFill="1" applyAlignment="1">
      <alignment horizontal="center"/>
    </xf>
    <xf numFmtId="37" fontId="29" fillId="18" borderId="14" xfId="0" applyNumberFormat="1" applyFont="1" applyFill="1" applyBorder="1" applyAlignment="1">
      <alignment horizontal="center"/>
    </xf>
    <xf numFmtId="166" fontId="9" fillId="18" borderId="30" xfId="1" applyNumberFormat="1" applyFont="1" applyFill="1" applyBorder="1" applyAlignment="1">
      <alignment horizontal="center"/>
    </xf>
    <xf numFmtId="166" fontId="9" fillId="18" borderId="31" xfId="1" applyNumberFormat="1" applyFont="1" applyFill="1" applyBorder="1" applyAlignment="1">
      <alignment horizontal="center"/>
    </xf>
    <xf numFmtId="166" fontId="9" fillId="18" borderId="32" xfId="1" applyNumberFormat="1" applyFont="1" applyFill="1" applyBorder="1" applyAlignment="1">
      <alignment horizontal="center"/>
    </xf>
    <xf numFmtId="166" fontId="9" fillId="18" borderId="13" xfId="1" applyNumberFormat="1" applyFont="1" applyFill="1" applyBorder="1" applyAlignment="1">
      <alignment horizontal="center"/>
    </xf>
    <xf numFmtId="166" fontId="9" fillId="18" borderId="0" xfId="1" applyNumberFormat="1" applyFont="1" applyFill="1" applyBorder="1" applyAlignment="1">
      <alignment horizontal="center"/>
    </xf>
    <xf numFmtId="166" fontId="9" fillId="18" borderId="14" xfId="1" applyNumberFormat="1" applyFont="1" applyFill="1" applyBorder="1" applyAlignment="1">
      <alignment horizontal="center"/>
    </xf>
    <xf numFmtId="166" fontId="9" fillId="18" borderId="78" xfId="1" applyNumberFormat="1" applyFont="1" applyFill="1" applyBorder="1" applyAlignment="1">
      <alignment horizontal="center"/>
    </xf>
    <xf numFmtId="166" fontId="9" fillId="18" borderId="79" xfId="1" applyNumberFormat="1" applyFont="1" applyFill="1" applyBorder="1" applyAlignment="1">
      <alignment horizontal="center"/>
    </xf>
    <xf numFmtId="166" fontId="9" fillId="18" borderId="80" xfId="1" applyNumberFormat="1" applyFont="1" applyFill="1" applyBorder="1" applyAlignment="1">
      <alignment horizontal="center"/>
    </xf>
    <xf numFmtId="166" fontId="29" fillId="18" borderId="10" xfId="1" applyNumberFormat="1" applyFont="1" applyFill="1" applyBorder="1" applyAlignment="1">
      <alignment horizontal="center"/>
    </xf>
    <xf numFmtId="166" fontId="29" fillId="18" borderId="11" xfId="1" applyNumberFormat="1" applyFont="1" applyFill="1" applyBorder="1" applyAlignment="1">
      <alignment horizontal="center"/>
    </xf>
    <xf numFmtId="166" fontId="29" fillId="18" borderId="12" xfId="1" applyNumberFormat="1" applyFont="1" applyFill="1" applyBorder="1" applyAlignment="1">
      <alignment horizontal="center"/>
    </xf>
    <xf numFmtId="166" fontId="9" fillId="18" borderId="0" xfId="1" applyNumberFormat="1" applyFont="1" applyFill="1" applyAlignment="1">
      <alignment horizontal="center"/>
    </xf>
    <xf numFmtId="166" fontId="29" fillId="18" borderId="24" xfId="1" applyNumberFormat="1" applyFont="1" applyFill="1" applyBorder="1" applyAlignment="1">
      <alignment horizontal="center"/>
    </xf>
    <xf numFmtId="166" fontId="29" fillId="18" borderId="25" xfId="1" applyNumberFormat="1" applyFont="1" applyFill="1" applyBorder="1" applyAlignment="1">
      <alignment horizontal="center"/>
    </xf>
    <xf numFmtId="166" fontId="29" fillId="18" borderId="26" xfId="1" applyNumberFormat="1" applyFont="1" applyFill="1" applyBorder="1" applyAlignment="1">
      <alignment horizontal="center"/>
    </xf>
    <xf numFmtId="0" fontId="55" fillId="5" borderId="0" xfId="15" applyFont="1" applyFill="1"/>
    <xf numFmtId="0" fontId="87" fillId="5" borderId="92" xfId="15" applyFont="1" applyFill="1" applyBorder="1" applyAlignment="1" applyProtection="1">
      <alignment horizontal="left" readingOrder="1"/>
      <protection locked="0"/>
    </xf>
    <xf numFmtId="0" fontId="57" fillId="5" borderId="0" xfId="15" applyFont="1" applyFill="1"/>
    <xf numFmtId="166" fontId="88" fillId="6" borderId="22" xfId="5" applyNumberFormat="1" applyFont="1" applyFill="1" applyBorder="1" applyAlignment="1">
      <alignment vertical="center"/>
    </xf>
    <xf numFmtId="37" fontId="29" fillId="18" borderId="42" xfId="0" applyNumberFormat="1" applyFont="1" applyFill="1" applyBorder="1" applyAlignment="1">
      <alignment horizontal="center"/>
    </xf>
    <xf numFmtId="166" fontId="9" fillId="18" borderId="95" xfId="1" applyNumberFormat="1" applyFont="1" applyFill="1" applyBorder="1" applyAlignment="1">
      <alignment horizontal="center"/>
    </xf>
    <xf numFmtId="166" fontId="9" fillId="18" borderId="42" xfId="1" applyNumberFormat="1" applyFont="1" applyFill="1" applyBorder="1" applyAlignment="1">
      <alignment horizontal="center"/>
    </xf>
    <xf numFmtId="166" fontId="9" fillId="18" borderId="96" xfId="1" applyNumberFormat="1" applyFont="1" applyFill="1" applyBorder="1" applyAlignment="1">
      <alignment horizontal="center"/>
    </xf>
    <xf numFmtId="166" fontId="29" fillId="18" borderId="43" xfId="1" applyNumberFormat="1" applyFont="1" applyFill="1" applyBorder="1" applyAlignment="1">
      <alignment horizontal="center"/>
    </xf>
    <xf numFmtId="0" fontId="29" fillId="5" borderId="13" xfId="0" applyFont="1" applyFill="1" applyBorder="1" applyAlignment="1">
      <alignment horizontal="left" vertical="center"/>
    </xf>
    <xf numFmtId="0" fontId="30" fillId="5" borderId="0" xfId="15" applyFont="1" applyFill="1" applyAlignment="1">
      <alignment horizontal="left" vertical="top" readingOrder="1"/>
    </xf>
    <xf numFmtId="0" fontId="30" fillId="0" borderId="19" xfId="0" applyFont="1" applyBorder="1" applyAlignment="1">
      <alignment vertical="top"/>
    </xf>
    <xf numFmtId="0" fontId="11" fillId="15" borderId="19" xfId="5" applyNumberFormat="1" applyFont="1" applyFill="1" applyBorder="1" applyAlignment="1">
      <alignment horizontal="center" vertical="top" wrapText="1"/>
    </xf>
    <xf numFmtId="0" fontId="11" fillId="5" borderId="19" xfId="5" applyNumberFormat="1" applyFont="1" applyFill="1" applyBorder="1" applyAlignment="1">
      <alignment horizontal="center" vertical="top" wrapText="1"/>
    </xf>
    <xf numFmtId="0" fontId="11" fillId="5" borderId="19" xfId="15" applyFont="1" applyFill="1" applyBorder="1" applyAlignment="1">
      <alignment horizontal="center" vertical="top" wrapText="1"/>
    </xf>
    <xf numFmtId="166" fontId="11" fillId="5" borderId="19" xfId="1" applyNumberFormat="1" applyFont="1" applyFill="1" applyBorder="1" applyAlignment="1">
      <alignment horizontal="center" vertical="top" wrapText="1"/>
    </xf>
    <xf numFmtId="0" fontId="29" fillId="14" borderId="23" xfId="15" applyFont="1" applyFill="1" applyBorder="1" applyAlignment="1">
      <alignment horizontal="center" vertical="top" wrapText="1"/>
    </xf>
    <xf numFmtId="38" fontId="29" fillId="0" borderId="19" xfId="0" applyNumberFormat="1" applyFont="1" applyBorder="1" applyAlignment="1">
      <alignment horizontal="center" vertical="top"/>
    </xf>
    <xf numFmtId="0" fontId="29" fillId="14" borderId="29" xfId="15" applyFont="1" applyFill="1" applyBorder="1" applyAlignment="1">
      <alignment horizontal="center" vertical="top" wrapText="1"/>
    </xf>
    <xf numFmtId="0" fontId="83" fillId="14" borderId="19" xfId="0" applyFont="1" applyFill="1" applyBorder="1" applyAlignment="1">
      <alignment horizontal="center" vertical="top"/>
    </xf>
    <xf numFmtId="0" fontId="83" fillId="14" borderId="20" xfId="0" applyFont="1" applyFill="1" applyBorder="1" applyAlignment="1">
      <alignment horizontal="center" vertical="top"/>
    </xf>
    <xf numFmtId="0" fontId="30" fillId="0" borderId="0" xfId="0" applyFont="1" applyAlignment="1">
      <alignment vertical="top"/>
    </xf>
    <xf numFmtId="0" fontId="11" fillId="7" borderId="23" xfId="15" applyFont="1" applyFill="1" applyBorder="1" applyAlignment="1">
      <alignment horizontal="center" vertical="top" wrapText="1"/>
    </xf>
    <xf numFmtId="37" fontId="29" fillId="7" borderId="14" xfId="0" applyNumberFormat="1" applyFont="1" applyFill="1" applyBorder="1" applyAlignment="1">
      <alignment horizontal="center"/>
    </xf>
    <xf numFmtId="166" fontId="9" fillId="7" borderId="32" xfId="1" applyNumberFormat="1" applyFont="1" applyFill="1" applyBorder="1" applyAlignment="1">
      <alignment horizontal="center"/>
    </xf>
    <xf numFmtId="166" fontId="9" fillId="7" borderId="14" xfId="1" applyNumberFormat="1" applyFont="1" applyFill="1" applyBorder="1" applyAlignment="1">
      <alignment horizontal="center"/>
    </xf>
    <xf numFmtId="166" fontId="9" fillId="7" borderId="80" xfId="1" applyNumberFormat="1" applyFont="1" applyFill="1" applyBorder="1" applyAlignment="1">
      <alignment horizontal="center"/>
    </xf>
    <xf numFmtId="166" fontId="29" fillId="7" borderId="12" xfId="1" applyNumberFormat="1" applyFont="1" applyFill="1" applyBorder="1" applyAlignment="1">
      <alignment horizontal="center"/>
    </xf>
    <xf numFmtId="166" fontId="29" fillId="7" borderId="26" xfId="1" applyNumberFormat="1" applyFont="1" applyFill="1" applyBorder="1" applyAlignment="1">
      <alignment horizontal="center"/>
    </xf>
    <xf numFmtId="0" fontId="11" fillId="15" borderId="18" xfId="5" applyNumberFormat="1" applyFont="1" applyFill="1" applyBorder="1" applyAlignment="1">
      <alignment horizontal="center" vertical="top" wrapText="1"/>
    </xf>
    <xf numFmtId="166" fontId="9" fillId="15" borderId="13" xfId="1" applyNumberFormat="1" applyFont="1" applyFill="1" applyBorder="1" applyAlignment="1">
      <alignment horizontal="center"/>
    </xf>
    <xf numFmtId="166" fontId="9" fillId="5" borderId="30" xfId="1" applyNumberFormat="1" applyFont="1" applyFill="1" applyBorder="1"/>
    <xf numFmtId="0" fontId="11" fillId="7" borderId="20" xfId="15" applyFont="1" applyFill="1" applyBorder="1" applyAlignment="1">
      <alignment horizontal="center" vertical="top" wrapText="1"/>
    </xf>
    <xf numFmtId="166" fontId="9" fillId="19" borderId="0" xfId="1" applyNumberFormat="1" applyFont="1" applyFill="1" applyBorder="1" applyAlignment="1">
      <alignment horizontal="center"/>
    </xf>
    <xf numFmtId="166" fontId="9" fillId="0" borderId="0" xfId="0" applyNumberFormat="1" applyFont="1"/>
    <xf numFmtId="166" fontId="9" fillId="16" borderId="14" xfId="1" applyNumberFormat="1" applyFont="1" applyFill="1" applyBorder="1" applyAlignment="1">
      <alignment horizontal="center"/>
    </xf>
    <xf numFmtId="166" fontId="80" fillId="5" borderId="0" xfId="1" applyNumberFormat="1" applyFont="1" applyFill="1" applyBorder="1" applyAlignment="1">
      <alignment horizontal="center"/>
    </xf>
    <xf numFmtId="166" fontId="80" fillId="5" borderId="31" xfId="1" applyNumberFormat="1" applyFont="1" applyFill="1" applyBorder="1"/>
    <xf numFmtId="166" fontId="80" fillId="5" borderId="0" xfId="1" applyNumberFormat="1" applyFont="1" applyFill="1" applyBorder="1"/>
    <xf numFmtId="166" fontId="80" fillId="5" borderId="79" xfId="1" applyNumberFormat="1" applyFont="1" applyFill="1" applyBorder="1"/>
    <xf numFmtId="17" fontId="11" fillId="5" borderId="20" xfId="1" applyNumberFormat="1" applyFont="1" applyFill="1" applyBorder="1" applyAlignment="1">
      <alignment horizontal="center" wrapText="1" readingOrder="1"/>
    </xf>
    <xf numFmtId="166" fontId="30" fillId="0" borderId="0" xfId="1" applyNumberFormat="1" applyFont="1" applyFill="1" applyBorder="1"/>
    <xf numFmtId="166" fontId="22" fillId="6" borderId="21" xfId="1" applyNumberFormat="1" applyFont="1" applyFill="1" applyBorder="1" applyAlignment="1">
      <alignment horizontal="left" vertical="center"/>
    </xf>
    <xf numFmtId="166" fontId="30" fillId="5" borderId="94" xfId="1" applyNumberFormat="1" applyFont="1" applyFill="1" applyBorder="1" applyAlignment="1">
      <alignment horizontal="right"/>
    </xf>
    <xf numFmtId="0" fontId="0" fillId="5" borderId="42" xfId="0" applyFill="1" applyBorder="1"/>
    <xf numFmtId="0" fontId="0" fillId="0" borderId="0" xfId="0" applyAlignment="1">
      <alignment vertical="top"/>
    </xf>
    <xf numFmtId="0" fontId="11" fillId="5" borderId="0" xfId="1" applyNumberFormat="1" applyFont="1" applyFill="1" applyBorder="1" applyAlignment="1">
      <alignment horizontal="right" wrapText="1"/>
    </xf>
    <xf numFmtId="0" fontId="11" fillId="5" borderId="14" xfId="0" applyFont="1" applyFill="1" applyBorder="1" applyAlignment="1">
      <alignment horizontal="right" wrapText="1"/>
    </xf>
    <xf numFmtId="0" fontId="7" fillId="2" borderId="92" xfId="0" applyFont="1" applyFill="1" applyBorder="1" applyAlignment="1" applyProtection="1">
      <alignment horizontal="left" readingOrder="1"/>
      <protection locked="0"/>
    </xf>
    <xf numFmtId="0" fontId="7" fillId="5" borderId="92" xfId="0" applyFont="1" applyFill="1" applyBorder="1" applyAlignment="1" applyProtection="1">
      <alignment horizontal="left" readingOrder="1"/>
      <protection locked="0"/>
    </xf>
    <xf numFmtId="17" fontId="11" fillId="3" borderId="22" xfId="0" applyNumberFormat="1" applyFont="1" applyFill="1" applyBorder="1" applyAlignment="1">
      <alignment horizontal="right" vertical="center" wrapText="1"/>
    </xf>
    <xf numFmtId="17" fontId="24" fillId="7" borderId="20" xfId="0" applyNumberFormat="1" applyFont="1" applyFill="1" applyBorder="1" applyAlignment="1">
      <alignment horizontal="center" wrapText="1"/>
    </xf>
    <xf numFmtId="169" fontId="23" fillId="7" borderId="0" xfId="2" applyNumberFormat="1" applyFont="1" applyFill="1" applyAlignment="1">
      <alignment horizontal="right" vertical="center" wrapText="1"/>
    </xf>
    <xf numFmtId="166" fontId="9" fillId="3" borderId="0" xfId="1" applyNumberFormat="1" applyFont="1" applyFill="1" applyAlignment="1">
      <alignment horizontal="right" vertical="center"/>
    </xf>
    <xf numFmtId="169" fontId="23" fillId="7" borderId="14" xfId="2" applyNumberFormat="1" applyFont="1" applyFill="1" applyBorder="1" applyAlignment="1">
      <alignment horizontal="right" vertical="center" wrapText="1"/>
    </xf>
    <xf numFmtId="166" fontId="9" fillId="3" borderId="42" xfId="1" applyNumberFormat="1" applyFont="1" applyFill="1" applyBorder="1" applyAlignment="1">
      <alignment horizontal="center" vertical="center"/>
    </xf>
    <xf numFmtId="169" fontId="24" fillId="7" borderId="12" xfId="2" applyNumberFormat="1" applyFont="1" applyFill="1" applyBorder="1" applyAlignment="1">
      <alignment horizontal="right" vertical="center" wrapText="1"/>
    </xf>
    <xf numFmtId="166" fontId="29" fillId="3" borderId="43" xfId="1" applyNumberFormat="1" applyFont="1" applyFill="1" applyBorder="1" applyAlignment="1">
      <alignment horizontal="center" vertical="center"/>
    </xf>
    <xf numFmtId="166" fontId="27" fillId="3" borderId="0" xfId="1" applyNumberFormat="1" applyFont="1" applyFill="1" applyAlignment="1">
      <alignment horizontal="right" vertical="center"/>
    </xf>
    <xf numFmtId="169" fontId="45" fillId="7" borderId="0" xfId="2" applyNumberFormat="1" applyFont="1" applyFill="1" applyAlignment="1">
      <alignment horizontal="right" vertical="center" wrapText="1"/>
    </xf>
    <xf numFmtId="169" fontId="45" fillId="7" borderId="14" xfId="2" applyNumberFormat="1" applyFont="1" applyFill="1" applyBorder="1" applyAlignment="1">
      <alignment horizontal="right" vertical="center" wrapText="1"/>
    </xf>
    <xf numFmtId="166" fontId="9" fillId="5" borderId="42" xfId="1" applyNumberFormat="1" applyFont="1" applyFill="1" applyBorder="1" applyAlignment="1">
      <alignment horizontal="center" vertical="center"/>
    </xf>
    <xf numFmtId="166" fontId="11" fillId="5" borderId="43" xfId="1" applyNumberFormat="1" applyFont="1" applyFill="1" applyBorder="1" applyAlignment="1">
      <alignment horizontal="center" vertical="center"/>
    </xf>
    <xf numFmtId="169" fontId="24" fillId="7" borderId="0" xfId="2" applyNumberFormat="1" applyFont="1" applyFill="1" applyAlignment="1">
      <alignment horizontal="right" vertical="center" wrapText="1"/>
    </xf>
    <xf numFmtId="166" fontId="27" fillId="5" borderId="42" xfId="1" applyNumberFormat="1" applyFont="1" applyFill="1" applyBorder="1" applyAlignment="1">
      <alignment horizontal="center" vertical="center"/>
    </xf>
    <xf numFmtId="166" fontId="9" fillId="3" borderId="13" xfId="1" applyNumberFormat="1" applyFont="1" applyFill="1" applyBorder="1" applyAlignment="1">
      <alignment horizontal="left" vertical="center" wrapText="1"/>
    </xf>
    <xf numFmtId="169" fontId="24" fillId="7" borderId="26" xfId="2" applyNumberFormat="1" applyFont="1" applyFill="1" applyBorder="1" applyAlignment="1">
      <alignment horizontal="right" vertical="center" wrapText="1"/>
    </xf>
    <xf numFmtId="166" fontId="11" fillId="3" borderId="27" xfId="1" applyNumberFormat="1" applyFont="1" applyFill="1" applyBorder="1" applyAlignment="1">
      <alignment horizontal="center" vertical="center"/>
    </xf>
    <xf numFmtId="166" fontId="58" fillId="5" borderId="94" xfId="1" applyNumberFormat="1" applyFont="1" applyFill="1" applyBorder="1"/>
    <xf numFmtId="0" fontId="40" fillId="5" borderId="92" xfId="0" applyFont="1" applyFill="1" applyBorder="1"/>
    <xf numFmtId="0" fontId="40" fillId="5" borderId="92" xfId="0" applyFont="1" applyFill="1" applyBorder="1" applyAlignment="1">
      <alignment horizontal="center"/>
    </xf>
    <xf numFmtId="0" fontId="0" fillId="5" borderId="94" xfId="0" applyFill="1" applyBorder="1"/>
    <xf numFmtId="172" fontId="0" fillId="5" borderId="94" xfId="0" applyNumberFormat="1" applyFill="1" applyBorder="1"/>
    <xf numFmtId="172" fontId="44" fillId="5" borderId="94" xfId="0" applyNumberFormat="1" applyFont="1" applyFill="1" applyBorder="1"/>
    <xf numFmtId="0" fontId="34" fillId="0" borderId="92" xfId="0" applyFont="1" applyBorder="1" applyAlignment="1" applyProtection="1">
      <alignment horizontal="left" readingOrder="1"/>
      <protection locked="0"/>
    </xf>
    <xf numFmtId="0" fontId="39" fillId="0" borderId="92" xfId="0" applyFont="1" applyBorder="1" applyAlignment="1" applyProtection="1">
      <alignment horizontal="left" readingOrder="1"/>
      <protection locked="0"/>
    </xf>
    <xf numFmtId="166" fontId="0" fillId="0" borderId="94" xfId="0" applyNumberFormat="1" applyBorder="1" applyAlignment="1">
      <alignment horizontal="left" readingOrder="1"/>
    </xf>
    <xf numFmtId="166" fontId="29" fillId="3" borderId="101" xfId="1" applyNumberFormat="1" applyFont="1" applyFill="1" applyBorder="1" applyAlignment="1">
      <alignment horizontal="right" vertical="center"/>
    </xf>
    <xf numFmtId="0" fontId="47" fillId="0" borderId="92" xfId="0" applyFont="1" applyBorder="1" applyAlignment="1" applyProtection="1">
      <alignment horizontal="left" readingOrder="1"/>
      <protection locked="0"/>
    </xf>
    <xf numFmtId="43" fontId="4" fillId="0" borderId="94" xfId="1" applyFont="1" applyBorder="1" applyAlignment="1">
      <alignment horizontal="left" readingOrder="1"/>
    </xf>
    <xf numFmtId="166" fontId="0" fillId="5" borderId="102" xfId="1" applyNumberFormat="1" applyFont="1" applyFill="1" applyBorder="1"/>
    <xf numFmtId="166" fontId="0" fillId="0" borderId="103" xfId="0" applyNumberFormat="1" applyBorder="1" applyAlignment="1">
      <alignment horizontal="left" readingOrder="1"/>
    </xf>
    <xf numFmtId="166" fontId="0" fillId="0" borderId="104" xfId="0" applyNumberFormat="1" applyBorder="1" applyAlignment="1">
      <alignment horizontal="left" readingOrder="1"/>
    </xf>
    <xf numFmtId="17" fontId="11" fillId="5" borderId="11" xfId="1" applyNumberFormat="1" applyFont="1" applyFill="1" applyBorder="1" applyAlignment="1">
      <alignment horizontal="center" wrapText="1" readingOrder="1"/>
    </xf>
    <xf numFmtId="43" fontId="9" fillId="5" borderId="14" xfId="1" applyFont="1" applyFill="1" applyBorder="1" applyAlignment="1">
      <alignment horizontal="left" readingOrder="1"/>
    </xf>
    <xf numFmtId="17" fontId="11" fillId="5" borderId="0" xfId="1" applyNumberFormat="1" applyFont="1" applyFill="1" applyBorder="1" applyAlignment="1">
      <alignment horizontal="center" wrapText="1" readingOrder="1"/>
    </xf>
    <xf numFmtId="43" fontId="9" fillId="5" borderId="11" xfId="1" applyFont="1" applyFill="1" applyBorder="1" applyAlignment="1">
      <alignment horizontal="right" readingOrder="1"/>
    </xf>
    <xf numFmtId="43" fontId="9" fillId="5" borderId="11" xfId="1" applyFont="1" applyFill="1" applyBorder="1" applyAlignment="1">
      <alignment horizontal="left" readingOrder="1"/>
    </xf>
    <xf numFmtId="0" fontId="37" fillId="5" borderId="0" xfId="0" applyFont="1" applyFill="1" applyAlignment="1">
      <alignment horizontal="left" vertical="center" wrapText="1"/>
    </xf>
    <xf numFmtId="0" fontId="37" fillId="5" borderId="0" xfId="0" applyFont="1" applyFill="1" applyAlignment="1">
      <alignment horizontal="left" vertical="center"/>
    </xf>
    <xf numFmtId="0" fontId="9" fillId="5" borderId="15" xfId="0" applyFont="1" applyFill="1" applyBorder="1" applyAlignment="1">
      <alignment horizontal="left" readingOrder="1"/>
    </xf>
    <xf numFmtId="43" fontId="9" fillId="5" borderId="17" xfId="1" applyFont="1" applyFill="1" applyBorder="1" applyAlignment="1">
      <alignment horizontal="left" readingOrder="1"/>
    </xf>
    <xf numFmtId="0" fontId="37" fillId="5" borderId="33" xfId="15" applyFont="1" applyFill="1" applyBorder="1" applyAlignment="1">
      <alignment vertical="top" wrapText="1"/>
    </xf>
    <xf numFmtId="173" fontId="29" fillId="5" borderId="29" xfId="5" applyNumberFormat="1" applyFont="1" applyFill="1" applyBorder="1" applyAlignment="1">
      <alignment horizontal="right" vertical="center" wrapText="1"/>
    </xf>
    <xf numFmtId="166" fontId="27" fillId="5" borderId="98" xfId="1" applyNumberFormat="1" applyFont="1" applyFill="1" applyBorder="1" applyAlignment="1">
      <alignment horizontal="right" vertical="center"/>
    </xf>
    <xf numFmtId="175" fontId="9" fillId="5" borderId="28" xfId="0" applyNumberFormat="1" applyFont="1" applyFill="1" applyBorder="1" applyAlignment="1">
      <alignment horizontal="center" vertical="center"/>
    </xf>
    <xf numFmtId="166" fontId="11" fillId="5" borderId="42" xfId="1" applyNumberFormat="1" applyFont="1" applyFill="1" applyBorder="1" applyAlignment="1">
      <alignment horizontal="right" vertical="center"/>
    </xf>
    <xf numFmtId="166" fontId="9" fillId="5" borderId="98" xfId="1" applyNumberFormat="1" applyFont="1" applyFill="1" applyBorder="1" applyAlignment="1">
      <alignment horizontal="right" vertical="center"/>
    </xf>
    <xf numFmtId="166" fontId="27" fillId="5" borderId="99" xfId="1" applyNumberFormat="1" applyFont="1" applyFill="1" applyBorder="1" applyAlignment="1">
      <alignment horizontal="right" vertical="center"/>
    </xf>
    <xf numFmtId="166" fontId="27" fillId="5" borderId="97" xfId="1" applyNumberFormat="1" applyFont="1" applyFill="1" applyBorder="1" applyAlignment="1">
      <alignment horizontal="right" vertical="center"/>
    </xf>
    <xf numFmtId="185" fontId="27" fillId="5" borderId="42" xfId="5" applyNumberFormat="1" applyFont="1" applyFill="1" applyBorder="1" applyAlignment="1">
      <alignment horizontal="right" vertical="center"/>
    </xf>
    <xf numFmtId="166" fontId="27" fillId="5" borderId="100" xfId="1" applyNumberFormat="1" applyFont="1" applyFill="1" applyBorder="1" applyAlignment="1">
      <alignment horizontal="right" vertical="center"/>
    </xf>
    <xf numFmtId="166" fontId="11" fillId="5" borderId="43" xfId="1" applyNumberFormat="1" applyFont="1" applyFill="1" applyBorder="1" applyAlignment="1">
      <alignment horizontal="right" vertical="center"/>
    </xf>
    <xf numFmtId="166" fontId="27" fillId="5" borderId="29" xfId="1" applyNumberFormat="1" applyFont="1" applyFill="1" applyBorder="1" applyAlignment="1">
      <alignment horizontal="right" vertical="center"/>
    </xf>
    <xf numFmtId="166" fontId="29" fillId="5" borderId="43" xfId="1" applyNumberFormat="1" applyFont="1" applyFill="1" applyBorder="1" applyAlignment="1">
      <alignment horizontal="right" vertical="center"/>
    </xf>
    <xf numFmtId="166" fontId="29" fillId="5" borderId="42" xfId="1" applyNumberFormat="1" applyFont="1" applyFill="1" applyBorder="1" applyAlignment="1">
      <alignment horizontal="right" vertical="center"/>
    </xf>
    <xf numFmtId="166" fontId="29" fillId="5" borderId="28" xfId="1" applyNumberFormat="1" applyFont="1" applyFill="1" applyBorder="1" applyAlignment="1">
      <alignment horizontal="right" vertical="center"/>
    </xf>
    <xf numFmtId="166" fontId="27" fillId="5" borderId="42" xfId="1" applyNumberFormat="1" applyFont="1" applyFill="1" applyBorder="1" applyAlignment="1">
      <alignment horizontal="right" vertical="center" wrapText="1"/>
    </xf>
    <xf numFmtId="166" fontId="11" fillId="5" borderId="29" xfId="1" applyNumberFormat="1" applyFont="1" applyFill="1" applyBorder="1" applyAlignment="1">
      <alignment horizontal="right" vertical="center" wrapText="1"/>
    </xf>
    <xf numFmtId="166" fontId="11" fillId="5" borderId="27" xfId="1" applyNumberFormat="1" applyFont="1" applyFill="1" applyBorder="1" applyAlignment="1">
      <alignment horizontal="right" vertical="center"/>
    </xf>
    <xf numFmtId="0" fontId="30" fillId="0" borderId="103" xfId="0" applyFont="1" applyBorder="1"/>
    <xf numFmtId="166" fontId="30" fillId="0" borderId="103" xfId="0" applyNumberFormat="1" applyFont="1" applyBorder="1"/>
    <xf numFmtId="166" fontId="30" fillId="0" borderId="104" xfId="0" applyNumberFormat="1" applyFont="1" applyBorder="1"/>
    <xf numFmtId="166" fontId="9" fillId="5" borderId="0" xfId="1" applyNumberFormat="1" applyFont="1" applyFill="1"/>
    <xf numFmtId="0" fontId="68" fillId="5" borderId="103" xfId="0" applyFont="1" applyFill="1" applyBorder="1"/>
    <xf numFmtId="0" fontId="68" fillId="5" borderId="104" xfId="0" applyFont="1" applyFill="1" applyBorder="1"/>
    <xf numFmtId="0" fontId="68" fillId="5" borderId="104" xfId="0" applyFont="1" applyFill="1" applyBorder="1" applyAlignment="1">
      <alignment vertical="center"/>
    </xf>
    <xf numFmtId="0" fontId="54" fillId="6" borderId="22" xfId="1" applyNumberFormat="1" applyFont="1" applyFill="1" applyBorder="1" applyAlignment="1">
      <alignment horizontal="center" vertical="center" wrapText="1"/>
    </xf>
    <xf numFmtId="0" fontId="54" fillId="6" borderId="23" xfId="1" applyNumberFormat="1" applyFont="1" applyFill="1" applyBorder="1" applyAlignment="1">
      <alignment horizontal="center" vertical="center" wrapText="1"/>
    </xf>
    <xf numFmtId="166" fontId="22" fillId="6" borderId="23" xfId="1" applyNumberFormat="1" applyFont="1" applyFill="1" applyBorder="1" applyAlignment="1">
      <alignment horizontal="left" vertical="center"/>
    </xf>
    <xf numFmtId="0" fontId="37" fillId="5" borderId="0" xfId="0" applyFont="1" applyFill="1" applyAlignment="1">
      <alignment horizontal="left" vertical="top" wrapText="1"/>
    </xf>
    <xf numFmtId="0" fontId="37" fillId="5" borderId="33" xfId="0" applyFont="1" applyFill="1" applyBorder="1" applyAlignment="1">
      <alignment vertical="top" wrapText="1"/>
    </xf>
    <xf numFmtId="166" fontId="9" fillId="11" borderId="14" xfId="1" applyNumberFormat="1" applyFont="1" applyFill="1" applyBorder="1" applyAlignment="1">
      <alignment horizontal="right" vertical="center"/>
    </xf>
    <xf numFmtId="166" fontId="11" fillId="11" borderId="12" xfId="1" applyNumberFormat="1" applyFont="1" applyFill="1" applyBorder="1" applyAlignment="1">
      <alignment horizontal="right" vertical="center"/>
    </xf>
    <xf numFmtId="166" fontId="29" fillId="11" borderId="23" xfId="1" applyNumberFormat="1" applyFont="1" applyFill="1" applyBorder="1" applyAlignment="1">
      <alignment horizontal="right" vertical="center"/>
    </xf>
    <xf numFmtId="166" fontId="11" fillId="11" borderId="23" xfId="1" applyNumberFormat="1" applyFont="1" applyFill="1" applyBorder="1" applyAlignment="1">
      <alignment horizontal="right" vertical="center"/>
    </xf>
    <xf numFmtId="166" fontId="11" fillId="11" borderId="26" xfId="1" applyNumberFormat="1" applyFont="1" applyFill="1" applyBorder="1" applyAlignment="1">
      <alignment horizontal="right" vertical="center"/>
    </xf>
    <xf numFmtId="166" fontId="29" fillId="11" borderId="12" xfId="1" applyNumberFormat="1" applyFont="1" applyFill="1" applyBorder="1" applyAlignment="1">
      <alignment horizontal="right" vertical="center"/>
    </xf>
    <xf numFmtId="166" fontId="29" fillId="11" borderId="26" xfId="1" applyNumberFormat="1" applyFont="1" applyFill="1" applyBorder="1" applyAlignment="1">
      <alignment horizontal="right" vertical="center"/>
    </xf>
    <xf numFmtId="166" fontId="9" fillId="11" borderId="0" xfId="1" applyNumberFormat="1" applyFont="1" applyFill="1" applyBorder="1" applyAlignment="1">
      <alignment horizontal="right" vertical="center"/>
    </xf>
    <xf numFmtId="166" fontId="11" fillId="11" borderId="11" xfId="1" applyNumberFormat="1" applyFont="1" applyFill="1" applyBorder="1" applyAlignment="1">
      <alignment horizontal="right" vertical="center"/>
    </xf>
    <xf numFmtId="166" fontId="29" fillId="11" borderId="22" xfId="1" applyNumberFormat="1" applyFont="1" applyFill="1" applyBorder="1" applyAlignment="1">
      <alignment horizontal="right" vertical="center"/>
    </xf>
    <xf numFmtId="166" fontId="11" fillId="11" borderId="22" xfId="1" applyNumberFormat="1" applyFont="1" applyFill="1" applyBorder="1" applyAlignment="1">
      <alignment horizontal="right" vertical="center"/>
    </xf>
    <xf numFmtId="166" fontId="11" fillId="11" borderId="25" xfId="1" applyNumberFormat="1" applyFont="1" applyFill="1" applyBorder="1" applyAlignment="1">
      <alignment horizontal="right" vertical="center"/>
    </xf>
    <xf numFmtId="166" fontId="9" fillId="11" borderId="0" xfId="1" applyNumberFormat="1" applyFont="1" applyFill="1" applyAlignment="1">
      <alignment horizontal="right" vertical="center"/>
    </xf>
    <xf numFmtId="166" fontId="29" fillId="11" borderId="11" xfId="1" applyNumberFormat="1" applyFont="1" applyFill="1" applyBorder="1" applyAlignment="1">
      <alignment horizontal="right" vertical="center"/>
    </xf>
    <xf numFmtId="166" fontId="29" fillId="11" borderId="25" xfId="1" applyNumberFormat="1" applyFont="1" applyFill="1" applyBorder="1" applyAlignment="1">
      <alignment horizontal="right" vertical="center"/>
    </xf>
    <xf numFmtId="166" fontId="22" fillId="6" borderId="21" xfId="1" applyNumberFormat="1" applyFont="1" applyFill="1" applyBorder="1" applyAlignment="1">
      <alignment vertical="center"/>
    </xf>
    <xf numFmtId="166" fontId="22" fillId="6" borderId="22" xfId="1" applyNumberFormat="1" applyFont="1" applyFill="1" applyBorder="1" applyAlignment="1">
      <alignment vertical="center"/>
    </xf>
    <xf numFmtId="0" fontId="54" fillId="6" borderId="22" xfId="1" applyNumberFormat="1" applyFont="1" applyFill="1" applyBorder="1" applyAlignment="1">
      <alignment vertical="center" wrapText="1"/>
    </xf>
    <xf numFmtId="0" fontId="54" fillId="6" borderId="23" xfId="1" applyNumberFormat="1" applyFont="1" applyFill="1" applyBorder="1" applyAlignment="1">
      <alignment vertical="center" wrapText="1"/>
    </xf>
    <xf numFmtId="166" fontId="22" fillId="6" borderId="0" xfId="1" applyNumberFormat="1" applyFont="1" applyFill="1" applyBorder="1" applyAlignment="1">
      <alignment horizontal="left" vertical="center"/>
    </xf>
    <xf numFmtId="0" fontId="36" fillId="5" borderId="33" xfId="0" applyFont="1" applyFill="1" applyBorder="1" applyAlignment="1">
      <alignment vertical="top" wrapText="1"/>
    </xf>
    <xf numFmtId="166" fontId="22" fillId="6" borderId="23" xfId="1" applyNumberFormat="1" applyFont="1" applyFill="1" applyBorder="1" applyAlignment="1">
      <alignment vertical="center"/>
    </xf>
    <xf numFmtId="166" fontId="9" fillId="11" borderId="47" xfId="1" applyNumberFormat="1" applyFont="1" applyFill="1" applyBorder="1" applyAlignment="1">
      <alignment horizontal="right" vertical="center"/>
    </xf>
    <xf numFmtId="166" fontId="9" fillId="11" borderId="48" xfId="1" applyNumberFormat="1" applyFont="1" applyFill="1" applyBorder="1" applyAlignment="1">
      <alignment horizontal="right" vertical="center"/>
    </xf>
    <xf numFmtId="166" fontId="44" fillId="11" borderId="14" xfId="1" applyNumberFormat="1" applyFont="1" applyFill="1" applyBorder="1" applyAlignment="1">
      <alignment horizontal="left" readingOrder="1"/>
    </xf>
    <xf numFmtId="166" fontId="27" fillId="11" borderId="0" xfId="1" applyNumberFormat="1" applyFont="1" applyFill="1" applyAlignment="1">
      <alignment horizontal="right" vertical="center"/>
    </xf>
    <xf numFmtId="166" fontId="27" fillId="11" borderId="14" xfId="1" applyNumberFormat="1" applyFont="1" applyFill="1" applyBorder="1" applyAlignment="1">
      <alignment horizontal="right" vertical="center"/>
    </xf>
    <xf numFmtId="0" fontId="36" fillId="11" borderId="33" xfId="0" applyFont="1" applyFill="1" applyBorder="1" applyAlignment="1">
      <alignment vertical="top" wrapText="1"/>
    </xf>
    <xf numFmtId="0" fontId="37" fillId="11" borderId="33" xfId="0" applyFont="1" applyFill="1" applyBorder="1" applyAlignment="1">
      <alignment vertical="top" wrapText="1"/>
    </xf>
    <xf numFmtId="0" fontId="30" fillId="11" borderId="0" xfId="0" applyFont="1" applyFill="1"/>
    <xf numFmtId="0" fontId="0" fillId="11" borderId="0" xfId="0" applyFill="1"/>
    <xf numFmtId="166" fontId="11" fillId="11" borderId="0" xfId="1" applyNumberFormat="1" applyFont="1" applyFill="1" applyBorder="1" applyAlignment="1">
      <alignment horizontal="right" vertical="center"/>
    </xf>
    <xf numFmtId="166" fontId="22" fillId="6" borderId="10" xfId="1" applyNumberFormat="1" applyFont="1" applyFill="1" applyBorder="1" applyAlignment="1">
      <alignment vertical="center"/>
    </xf>
    <xf numFmtId="166" fontId="22" fillId="6" borderId="11" xfId="1" applyNumberFormat="1" applyFont="1" applyFill="1" applyBorder="1" applyAlignment="1">
      <alignment vertical="center"/>
    </xf>
    <xf numFmtId="0" fontId="36" fillId="0" borderId="33" xfId="0" applyFont="1" applyBorder="1" applyAlignment="1">
      <alignment vertical="top" wrapText="1"/>
    </xf>
    <xf numFmtId="0" fontId="37" fillId="5" borderId="33" xfId="0" applyFont="1" applyFill="1" applyBorder="1" applyAlignment="1">
      <alignment vertical="center" wrapText="1"/>
    </xf>
    <xf numFmtId="0" fontId="37" fillId="5" borderId="33" xfId="0" applyFont="1" applyFill="1" applyBorder="1" applyAlignment="1">
      <alignment vertical="center"/>
    </xf>
    <xf numFmtId="17" fontId="11" fillId="11" borderId="11" xfId="1" applyNumberFormat="1" applyFont="1" applyFill="1" applyBorder="1" applyAlignment="1">
      <alignment horizontal="center" wrapText="1" readingOrder="1"/>
    </xf>
    <xf numFmtId="17" fontId="11" fillId="11" borderId="12" xfId="1" applyNumberFormat="1" applyFont="1" applyFill="1" applyBorder="1" applyAlignment="1">
      <alignment horizontal="center" wrapText="1" readingOrder="1"/>
    </xf>
    <xf numFmtId="43" fontId="9" fillId="11" borderId="0" xfId="1" applyFont="1" applyFill="1" applyBorder="1" applyAlignment="1">
      <alignment horizontal="left" readingOrder="1"/>
    </xf>
    <xf numFmtId="43" fontId="9" fillId="11" borderId="14" xfId="1" applyFont="1" applyFill="1" applyBorder="1" applyAlignment="1">
      <alignment horizontal="left" readingOrder="1"/>
    </xf>
    <xf numFmtId="43" fontId="9" fillId="11" borderId="19" xfId="1" applyFont="1" applyFill="1" applyBorder="1" applyAlignment="1">
      <alignment horizontal="left" readingOrder="1"/>
    </xf>
    <xf numFmtId="43" fontId="9" fillId="11" borderId="20" xfId="1" applyFont="1" applyFill="1" applyBorder="1" applyAlignment="1">
      <alignment horizontal="left" readingOrder="1"/>
    </xf>
    <xf numFmtId="17" fontId="11" fillId="11" borderId="0" xfId="1" applyNumberFormat="1" applyFont="1" applyFill="1" applyBorder="1" applyAlignment="1">
      <alignment horizontal="center" wrapText="1" readingOrder="1"/>
    </xf>
    <xf numFmtId="17" fontId="11" fillId="11" borderId="14" xfId="1" applyNumberFormat="1" applyFont="1" applyFill="1" applyBorder="1" applyAlignment="1">
      <alignment horizontal="center" wrapText="1" readingOrder="1"/>
    </xf>
    <xf numFmtId="43" fontId="9" fillId="11" borderId="14" xfId="1" applyFont="1" applyFill="1" applyBorder="1" applyAlignment="1">
      <alignment horizontal="right" readingOrder="1"/>
    </xf>
    <xf numFmtId="43" fontId="9" fillId="11" borderId="20" xfId="1" applyFont="1" applyFill="1" applyBorder="1" applyAlignment="1">
      <alignment horizontal="right" readingOrder="1"/>
    </xf>
    <xf numFmtId="43" fontId="9" fillId="11" borderId="11" xfId="1" applyFont="1" applyFill="1" applyBorder="1" applyAlignment="1">
      <alignment horizontal="left" readingOrder="1"/>
    </xf>
    <xf numFmtId="43" fontId="9" fillId="11" borderId="12" xfId="1" applyFont="1" applyFill="1" applyBorder="1" applyAlignment="1">
      <alignment horizontal="left" readingOrder="1"/>
    </xf>
    <xf numFmtId="43" fontId="9" fillId="11" borderId="0" xfId="1" applyFont="1" applyFill="1" applyBorder="1" applyAlignment="1">
      <alignment horizontal="right" readingOrder="1"/>
    </xf>
    <xf numFmtId="43" fontId="9" fillId="11" borderId="19" xfId="1" applyFont="1" applyFill="1" applyBorder="1" applyAlignment="1">
      <alignment horizontal="right" readingOrder="1"/>
    </xf>
    <xf numFmtId="43" fontId="9" fillId="11" borderId="17" xfId="1" applyFont="1" applyFill="1" applyBorder="1" applyAlignment="1">
      <alignment horizontal="right" readingOrder="1"/>
    </xf>
    <xf numFmtId="166" fontId="11" fillId="11" borderId="0" xfId="1" applyNumberFormat="1" applyFont="1" applyFill="1" applyAlignment="1">
      <alignment horizontal="left" vertical="center"/>
    </xf>
    <xf numFmtId="166" fontId="9" fillId="11" borderId="0" xfId="1" applyNumberFormat="1" applyFont="1" applyFill="1" applyAlignment="1">
      <alignment horizontal="left" vertical="center"/>
    </xf>
    <xf numFmtId="166" fontId="11" fillId="11" borderId="22" xfId="1" applyNumberFormat="1" applyFont="1" applyFill="1" applyBorder="1" applyAlignment="1">
      <alignment horizontal="left" vertical="center"/>
    </xf>
    <xf numFmtId="0" fontId="4" fillId="11" borderId="0" xfId="15" applyFill="1" applyAlignment="1">
      <alignment horizontal="left" readingOrder="1"/>
    </xf>
    <xf numFmtId="166" fontId="26" fillId="11" borderId="0" xfId="1" applyNumberFormat="1" applyFont="1" applyFill="1" applyAlignment="1">
      <alignment horizontal="left"/>
    </xf>
    <xf numFmtId="166" fontId="11" fillId="11" borderId="0" xfId="1" applyNumberFormat="1" applyFont="1" applyFill="1" applyBorder="1" applyAlignment="1">
      <alignment horizontal="center" wrapText="1"/>
    </xf>
    <xf numFmtId="166" fontId="11" fillId="11" borderId="0" xfId="1" applyNumberFormat="1" applyFont="1" applyFill="1" applyAlignment="1">
      <alignment horizontal="center" wrapText="1"/>
    </xf>
    <xf numFmtId="165" fontId="9" fillId="5" borderId="0" xfId="2" applyNumberFormat="1" applyFont="1" applyFill="1" applyBorder="1" applyAlignment="1">
      <alignment vertical="center"/>
    </xf>
    <xf numFmtId="165" fontId="11" fillId="5" borderId="11" xfId="2" applyNumberFormat="1" applyFont="1" applyFill="1" applyBorder="1" applyAlignment="1">
      <alignment horizontal="left" vertical="center" indent="1"/>
    </xf>
    <xf numFmtId="165" fontId="9" fillId="5" borderId="0" xfId="2" applyNumberFormat="1" applyFont="1" applyFill="1" applyBorder="1" applyAlignment="1">
      <alignment horizontal="left" vertical="center" indent="1"/>
    </xf>
    <xf numFmtId="165" fontId="29" fillId="5" borderId="22" xfId="2" applyNumberFormat="1" applyFont="1" applyFill="1" applyBorder="1" applyAlignment="1">
      <alignment vertical="center"/>
    </xf>
    <xf numFmtId="165" fontId="11" fillId="5" borderId="22" xfId="2" applyNumberFormat="1" applyFont="1" applyFill="1" applyBorder="1" applyAlignment="1">
      <alignment vertical="center"/>
    </xf>
    <xf numFmtId="165" fontId="11" fillId="5" borderId="25" xfId="2" applyNumberFormat="1" applyFont="1" applyFill="1" applyBorder="1" applyAlignment="1">
      <alignment vertical="center"/>
    </xf>
    <xf numFmtId="166" fontId="30" fillId="5" borderId="105" xfId="1" applyNumberFormat="1" applyFont="1" applyFill="1" applyBorder="1"/>
    <xf numFmtId="166" fontId="29" fillId="5" borderId="26" xfId="1" applyNumberFormat="1" applyFont="1" applyFill="1" applyBorder="1" applyAlignment="1">
      <alignment horizontal="right" vertical="center"/>
    </xf>
    <xf numFmtId="0" fontId="0" fillId="5" borderId="0" xfId="0" applyFill="1" applyAlignment="1">
      <alignment horizontal="right" readingOrder="2"/>
    </xf>
    <xf numFmtId="17" fontId="11" fillId="3" borderId="28" xfId="0" applyNumberFormat="1" applyFont="1" applyFill="1" applyBorder="1" applyAlignment="1">
      <alignment horizontal="right" vertical="center"/>
    </xf>
    <xf numFmtId="166" fontId="58" fillId="5" borderId="105" xfId="1" applyNumberFormat="1" applyFont="1" applyFill="1" applyBorder="1"/>
    <xf numFmtId="166" fontId="44" fillId="5" borderId="14" xfId="1" applyNumberFormat="1" applyFont="1" applyFill="1" applyBorder="1" applyAlignment="1">
      <alignment horizontal="left" readingOrder="1"/>
    </xf>
    <xf numFmtId="0" fontId="0" fillId="5" borderId="107" xfId="0" applyFill="1" applyBorder="1" applyAlignment="1">
      <alignment horizontal="left" readingOrder="1"/>
    </xf>
    <xf numFmtId="0" fontId="0" fillId="5" borderId="105" xfId="0" applyFill="1" applyBorder="1" applyAlignment="1">
      <alignment horizontal="left" readingOrder="1"/>
    </xf>
    <xf numFmtId="0" fontId="0" fillId="5" borderId="106" xfId="0" applyFill="1" applyBorder="1" applyAlignment="1">
      <alignment horizontal="left" readingOrder="1"/>
    </xf>
    <xf numFmtId="166" fontId="0" fillId="5" borderId="105" xfId="0" applyNumberFormat="1" applyFill="1" applyBorder="1" applyAlignment="1">
      <alignment horizontal="left" readingOrder="1"/>
    </xf>
    <xf numFmtId="166" fontId="9" fillId="5" borderId="12" xfId="1" applyNumberFormat="1" applyFont="1" applyFill="1" applyBorder="1" applyAlignment="1">
      <alignment horizontal="right" vertical="center"/>
    </xf>
    <xf numFmtId="166" fontId="27" fillId="5" borderId="20" xfId="1" applyNumberFormat="1" applyFont="1" applyFill="1" applyBorder="1" applyAlignment="1">
      <alignment horizontal="right" vertical="center"/>
    </xf>
    <xf numFmtId="166" fontId="11" fillId="5" borderId="14" xfId="1" applyNumberFormat="1" applyFont="1" applyFill="1" applyBorder="1" applyAlignment="1">
      <alignment horizontal="right" vertical="center"/>
    </xf>
    <xf numFmtId="166" fontId="55" fillId="5" borderId="0" xfId="1" applyNumberFormat="1" applyFont="1" applyFill="1" applyAlignment="1">
      <alignment horizontal="left"/>
    </xf>
    <xf numFmtId="166" fontId="5" fillId="5" borderId="0" xfId="1" applyNumberFormat="1" applyFont="1" applyFill="1" applyAlignment="1">
      <alignment horizontal="left"/>
    </xf>
    <xf numFmtId="166" fontId="0" fillId="5" borderId="0" xfId="1" applyNumberFormat="1" applyFont="1" applyFill="1" applyAlignment="1">
      <alignment horizontal="left"/>
    </xf>
    <xf numFmtId="0" fontId="9" fillId="5" borderId="19" xfId="0" applyFont="1" applyFill="1" applyBorder="1" applyAlignment="1">
      <alignment horizontal="right" vertical="center"/>
    </xf>
    <xf numFmtId="166" fontId="9" fillId="5" borderId="20" xfId="1" applyNumberFormat="1" applyFont="1" applyFill="1" applyBorder="1" applyAlignment="1">
      <alignment horizontal="right" vertical="center"/>
    </xf>
    <xf numFmtId="166" fontId="9" fillId="5" borderId="25" xfId="1" applyNumberFormat="1" applyFont="1" applyFill="1" applyBorder="1" applyAlignment="1">
      <alignment horizontal="right" vertical="center"/>
    </xf>
    <xf numFmtId="166" fontId="22" fillId="6" borderId="22" xfId="5" applyNumberFormat="1" applyFont="1" applyFill="1" applyBorder="1" applyAlignment="1">
      <alignment horizontal="left" vertical="center"/>
    </xf>
    <xf numFmtId="0" fontId="30" fillId="5" borderId="13" xfId="15" applyFont="1" applyFill="1" applyBorder="1"/>
    <xf numFmtId="0" fontId="11" fillId="5" borderId="21" xfId="5" applyNumberFormat="1" applyFont="1" applyFill="1" applyBorder="1" applyAlignment="1">
      <alignment horizontal="center" wrapText="1"/>
    </xf>
    <xf numFmtId="0" fontId="11" fillId="5" borderId="22" xfId="5" applyNumberFormat="1" applyFont="1" applyFill="1" applyBorder="1" applyAlignment="1">
      <alignment horizontal="center" wrapText="1"/>
    </xf>
    <xf numFmtId="166" fontId="22" fillId="5" borderId="10" xfId="5" applyNumberFormat="1" applyFont="1" applyFill="1" applyBorder="1" applyAlignment="1">
      <alignment horizontal="left" vertical="center"/>
    </xf>
    <xf numFmtId="166" fontId="26" fillId="5" borderId="13" xfId="1" applyNumberFormat="1" applyFont="1" applyFill="1" applyBorder="1" applyAlignment="1">
      <alignment horizontal="left" vertical="center" wrapText="1"/>
    </xf>
    <xf numFmtId="166" fontId="27" fillId="5" borderId="0" xfId="1" applyNumberFormat="1" applyFont="1" applyFill="1" applyAlignment="1">
      <alignment horizontal="right"/>
    </xf>
    <xf numFmtId="0" fontId="11" fillId="5" borderId="21" xfId="1" applyNumberFormat="1" applyFont="1" applyFill="1" applyBorder="1" applyAlignment="1">
      <alignment horizontal="right" wrapText="1"/>
    </xf>
    <xf numFmtId="166" fontId="69" fillId="0" borderId="0" xfId="1" applyNumberFormat="1" applyFont="1"/>
    <xf numFmtId="0" fontId="30" fillId="0" borderId="7" xfId="0" applyFont="1" applyBorder="1" applyAlignment="1">
      <alignment horizontal="left"/>
    </xf>
    <xf numFmtId="0" fontId="30" fillId="0" borderId="8" xfId="0" applyFont="1" applyBorder="1"/>
    <xf numFmtId="0" fontId="9" fillId="0" borderId="8" xfId="0" applyFont="1" applyBorder="1"/>
    <xf numFmtId="0" fontId="30" fillId="0" borderId="9" xfId="0" applyFont="1" applyBorder="1"/>
    <xf numFmtId="0" fontId="30" fillId="0" borderId="2" xfId="0" applyFont="1" applyBorder="1" applyAlignment="1">
      <alignment horizontal="left"/>
    </xf>
    <xf numFmtId="0" fontId="30" fillId="0" borderId="3" xfId="0" applyFont="1" applyBorder="1"/>
    <xf numFmtId="166" fontId="22" fillId="6" borderId="108" xfId="1" applyNumberFormat="1" applyFont="1" applyFill="1" applyBorder="1" applyAlignment="1">
      <alignment vertical="center"/>
    </xf>
    <xf numFmtId="0" fontId="11" fillId="7" borderId="109" xfId="15" applyFont="1" applyFill="1" applyBorder="1" applyAlignment="1">
      <alignment horizontal="center" vertical="top" wrapText="1"/>
    </xf>
    <xf numFmtId="16" fontId="30" fillId="0" borderId="2" xfId="0" quotePrefix="1" applyNumberFormat="1" applyFont="1" applyBorder="1" applyAlignment="1">
      <alignment horizontal="left"/>
    </xf>
    <xf numFmtId="166" fontId="30" fillId="0" borderId="3" xfId="0" applyNumberFormat="1" applyFont="1" applyBorder="1"/>
    <xf numFmtId="0" fontId="30" fillId="0" borderId="2" xfId="0" quotePrefix="1" applyFont="1" applyBorder="1" applyAlignment="1">
      <alignment horizontal="left"/>
    </xf>
    <xf numFmtId="166" fontId="30" fillId="16" borderId="0" xfId="0" applyNumberFormat="1" applyFont="1" applyFill="1"/>
    <xf numFmtId="0" fontId="30" fillId="0" borderId="4" xfId="0" applyFont="1" applyBorder="1" applyAlignment="1">
      <alignment horizontal="left"/>
    </xf>
    <xf numFmtId="0" fontId="30" fillId="0" borderId="5" xfId="0" applyFont="1" applyBorder="1"/>
    <xf numFmtId="0" fontId="9" fillId="0" borderId="5" xfId="0" applyFont="1" applyBorder="1"/>
    <xf numFmtId="0" fontId="30" fillId="0" borderId="6" xfId="0" applyFont="1" applyBorder="1"/>
    <xf numFmtId="0" fontId="30" fillId="0" borderId="0" xfId="0" applyFont="1" applyAlignment="1">
      <alignment horizontal="right"/>
    </xf>
    <xf numFmtId="0" fontId="89" fillId="0" borderId="0" xfId="0" applyFont="1"/>
    <xf numFmtId="166" fontId="30" fillId="20" borderId="0" xfId="0" applyNumberFormat="1" applyFont="1" applyFill="1"/>
    <xf numFmtId="166" fontId="9" fillId="5" borderId="0" xfId="1" applyNumberFormat="1" applyFont="1" applyFill="1" applyAlignment="1">
      <alignment horizontal="left" vertical="center"/>
    </xf>
    <xf numFmtId="166" fontId="29" fillId="5" borderId="0" xfId="1" applyNumberFormat="1" applyFont="1" applyFill="1" applyAlignment="1">
      <alignment horizontal="left" vertical="center"/>
    </xf>
    <xf numFmtId="166" fontId="11" fillId="3" borderId="21" xfId="1" applyNumberFormat="1" applyFont="1" applyFill="1" applyBorder="1" applyAlignment="1">
      <alignment horizontal="left" vertical="center"/>
    </xf>
    <xf numFmtId="166" fontId="11" fillId="5" borderId="22" xfId="1" applyNumberFormat="1" applyFont="1" applyFill="1" applyBorder="1" applyAlignment="1">
      <alignment horizontal="left" vertical="center"/>
    </xf>
    <xf numFmtId="0" fontId="11" fillId="0" borderId="18" xfId="5" applyNumberFormat="1" applyFont="1" applyFill="1" applyBorder="1" applyAlignment="1">
      <alignment horizontal="center" vertical="top" wrapText="1"/>
    </xf>
    <xf numFmtId="0" fontId="11" fillId="0" borderId="19" xfId="5" applyNumberFormat="1" applyFont="1" applyFill="1" applyBorder="1" applyAlignment="1">
      <alignment horizontal="center" vertical="top" wrapText="1"/>
    </xf>
    <xf numFmtId="0" fontId="11" fillId="0" borderId="19" xfId="15" applyFont="1" applyBorder="1" applyAlignment="1">
      <alignment horizontal="center" vertical="top" wrapText="1"/>
    </xf>
    <xf numFmtId="9" fontId="21" fillId="5" borderId="0" xfId="2" applyFont="1" applyFill="1"/>
    <xf numFmtId="9" fontId="30" fillId="0" borderId="0" xfId="2" applyFont="1"/>
    <xf numFmtId="16" fontId="11" fillId="5" borderId="19" xfId="1" quotePrefix="1" applyNumberFormat="1" applyFont="1" applyFill="1" applyBorder="1" applyAlignment="1">
      <alignment horizontal="right" wrapText="1"/>
    </xf>
    <xf numFmtId="0" fontId="11" fillId="5" borderId="19" xfId="1" quotePrefix="1" applyNumberFormat="1" applyFont="1" applyFill="1" applyBorder="1" applyAlignment="1">
      <alignment horizontal="right" wrapText="1"/>
    </xf>
    <xf numFmtId="0" fontId="30" fillId="0" borderId="4" xfId="0" quotePrefix="1" applyFont="1" applyBorder="1" applyAlignment="1">
      <alignment horizontal="left"/>
    </xf>
    <xf numFmtId="166" fontId="30" fillId="0" borderId="5" xfId="0" applyNumberFormat="1" applyFont="1" applyBorder="1"/>
    <xf numFmtId="166" fontId="30" fillId="0" borderId="6" xfId="0" applyNumberFormat="1" applyFont="1" applyBorder="1"/>
    <xf numFmtId="173" fontId="29" fillId="5" borderId="20" xfId="5" applyNumberFormat="1" applyFont="1" applyFill="1" applyBorder="1" applyAlignment="1">
      <alignment vertical="center"/>
    </xf>
    <xf numFmtId="166" fontId="30" fillId="16" borderId="5" xfId="0" applyNumberFormat="1" applyFont="1" applyFill="1" applyBorder="1"/>
    <xf numFmtId="0" fontId="90" fillId="6" borderId="13" xfId="0" applyFont="1" applyFill="1" applyBorder="1" applyAlignment="1">
      <alignment vertical="center"/>
    </xf>
    <xf numFmtId="0" fontId="91" fillId="6" borderId="0" xfId="0" applyFont="1" applyFill="1" applyAlignment="1">
      <alignment vertical="center"/>
    </xf>
    <xf numFmtId="0" fontId="91" fillId="0" borderId="0" xfId="0" applyFont="1" applyAlignment="1">
      <alignment vertical="center"/>
    </xf>
    <xf numFmtId="0" fontId="91" fillId="6" borderId="13" xfId="0" applyFont="1" applyFill="1" applyBorder="1" applyAlignment="1">
      <alignment vertical="center"/>
    </xf>
    <xf numFmtId="0" fontId="91" fillId="6" borderId="14" xfId="0" applyFont="1" applyFill="1" applyBorder="1" applyAlignment="1">
      <alignment vertical="center"/>
    </xf>
    <xf numFmtId="0" fontId="30" fillId="0" borderId="10" xfId="0" applyFont="1" applyBorder="1"/>
    <xf numFmtId="0" fontId="11" fillId="0" borderId="0" xfId="5" applyNumberFormat="1" applyFont="1" applyFill="1" applyBorder="1" applyAlignment="1">
      <alignment horizontal="center" vertical="top" wrapText="1"/>
    </xf>
    <xf numFmtId="0" fontId="30" fillId="0" borderId="13" xfId="0" applyFont="1" applyBorder="1"/>
    <xf numFmtId="0" fontId="11" fillId="0" borderId="13" xfId="5" applyNumberFormat="1" applyFont="1" applyFill="1" applyBorder="1" applyAlignment="1">
      <alignment horizontal="center" vertical="top" wrapText="1"/>
    </xf>
    <xf numFmtId="0" fontId="11" fillId="0" borderId="111" xfId="5" applyNumberFormat="1" applyFont="1" applyFill="1" applyBorder="1" applyAlignment="1">
      <alignment horizontal="center" vertical="top" wrapText="1"/>
    </xf>
    <xf numFmtId="0" fontId="11" fillId="0" borderId="63" xfId="5" applyNumberFormat="1" applyFont="1" applyFill="1" applyBorder="1" applyAlignment="1">
      <alignment horizontal="center" vertical="top" wrapText="1"/>
    </xf>
    <xf numFmtId="0" fontId="11" fillId="0" borderId="14" xfId="5" applyNumberFormat="1" applyFont="1" applyFill="1" applyBorder="1" applyAlignment="1">
      <alignment horizontal="center" vertical="top" wrapText="1"/>
    </xf>
    <xf numFmtId="0" fontId="11" fillId="0" borderId="11" xfId="5" applyNumberFormat="1" applyFont="1" applyFill="1" applyBorder="1" applyAlignment="1">
      <alignment horizontal="center" vertical="center" wrapText="1"/>
    </xf>
    <xf numFmtId="0" fontId="51" fillId="0" borderId="11" xfId="0" applyFont="1" applyBorder="1" applyAlignment="1">
      <alignment horizontal="center" vertical="center"/>
    </xf>
    <xf numFmtId="0" fontId="11" fillId="0" borderId="110" xfId="5" applyNumberFormat="1" applyFont="1" applyFill="1" applyBorder="1" applyAlignment="1">
      <alignment horizontal="center" vertical="center" wrapText="1"/>
    </xf>
    <xf numFmtId="0" fontId="51" fillId="0" borderId="66" xfId="0" applyFont="1" applyBorder="1" applyAlignment="1">
      <alignment horizontal="center" vertical="center"/>
    </xf>
    <xf numFmtId="0" fontId="51" fillId="0" borderId="12" xfId="0" applyFont="1" applyBorder="1" applyAlignment="1">
      <alignment horizontal="center" vertical="center"/>
    </xf>
    <xf numFmtId="0" fontId="51" fillId="0" borderId="0" xfId="0" applyFont="1" applyAlignment="1">
      <alignment horizontal="center" vertical="center"/>
    </xf>
    <xf numFmtId="0" fontId="11" fillId="7" borderId="10" xfId="5" applyNumberFormat="1" applyFont="1" applyFill="1" applyBorder="1" applyAlignment="1">
      <alignment horizontal="center" vertical="center"/>
    </xf>
    <xf numFmtId="0" fontId="51" fillId="7" borderId="11" xfId="0" applyFont="1" applyFill="1" applyBorder="1" applyAlignment="1">
      <alignment vertical="center"/>
    </xf>
    <xf numFmtId="0" fontId="51" fillId="7" borderId="12" xfId="0" applyFont="1" applyFill="1" applyBorder="1" applyAlignment="1">
      <alignment vertical="center"/>
    </xf>
    <xf numFmtId="0" fontId="51" fillId="0" borderId="18" xfId="0" applyFont="1" applyBorder="1"/>
    <xf numFmtId="170" fontId="11" fillId="0" borderId="19" xfId="5" applyNumberFormat="1" applyFont="1" applyFill="1" applyBorder="1" applyAlignment="1">
      <alignment horizontal="center" vertical="center" wrapText="1"/>
    </xf>
    <xf numFmtId="170" fontId="51" fillId="0" borderId="19" xfId="0" applyNumberFormat="1" applyFont="1" applyBorder="1" applyAlignment="1">
      <alignment horizontal="center" vertical="center"/>
    </xf>
    <xf numFmtId="170" fontId="11" fillId="0" borderId="112" xfId="5" applyNumberFormat="1" applyFont="1" applyFill="1" applyBorder="1" applyAlignment="1">
      <alignment horizontal="center" vertical="center" wrapText="1"/>
    </xf>
    <xf numFmtId="170" fontId="51" fillId="0" borderId="76" xfId="0" applyNumberFormat="1" applyFont="1" applyBorder="1" applyAlignment="1">
      <alignment horizontal="center" vertical="center"/>
    </xf>
    <xf numFmtId="170" fontId="51" fillId="0" borderId="20" xfId="0" applyNumberFormat="1" applyFont="1" applyBorder="1" applyAlignment="1">
      <alignment horizontal="center" vertical="center"/>
    </xf>
    <xf numFmtId="170" fontId="51" fillId="0" borderId="0" xfId="0" applyNumberFormat="1" applyFont="1" applyAlignment="1">
      <alignment horizontal="center" vertical="center"/>
    </xf>
    <xf numFmtId="170" fontId="11" fillId="7" borderId="18" xfId="5" applyNumberFormat="1" applyFont="1" applyFill="1" applyBorder="1" applyAlignment="1">
      <alignment horizontal="center" vertical="top" wrapText="1"/>
    </xf>
    <xf numFmtId="170" fontId="51" fillId="7" borderId="19" xfId="0" applyNumberFormat="1" applyFont="1" applyFill="1" applyBorder="1"/>
    <xf numFmtId="170" fontId="51" fillId="7" borderId="20" xfId="0" applyNumberFormat="1" applyFont="1" applyFill="1" applyBorder="1"/>
    <xf numFmtId="9" fontId="11" fillId="0" borderId="0" xfId="2" applyFont="1" applyFill="1" applyBorder="1" applyAlignment="1">
      <alignment horizontal="center" vertical="center" wrapText="1"/>
    </xf>
    <xf numFmtId="9" fontId="51" fillId="0" borderId="0" xfId="2" applyFont="1" applyBorder="1" applyAlignment="1">
      <alignment horizontal="center" vertical="center"/>
    </xf>
    <xf numFmtId="9" fontId="51" fillId="0" borderId="0" xfId="2" applyFont="1" applyFill="1" applyBorder="1" applyAlignment="1">
      <alignment horizontal="center" vertical="center"/>
    </xf>
    <xf numFmtId="9" fontId="11" fillId="7" borderId="13" xfId="2" applyFont="1" applyFill="1" applyBorder="1" applyAlignment="1">
      <alignment horizontal="center" vertical="top" wrapText="1"/>
    </xf>
    <xf numFmtId="9" fontId="51" fillId="7" borderId="0" xfId="2" applyFont="1" applyFill="1" applyBorder="1"/>
    <xf numFmtId="9" fontId="51" fillId="7" borderId="14" xfId="2" applyFont="1" applyFill="1" applyBorder="1"/>
    <xf numFmtId="166" fontId="30" fillId="7" borderId="13" xfId="1" applyNumberFormat="1" applyFont="1" applyFill="1" applyBorder="1"/>
    <xf numFmtId="166" fontId="30" fillId="7" borderId="0" xfId="1" applyNumberFormat="1" applyFont="1" applyFill="1" applyBorder="1"/>
    <xf numFmtId="166" fontId="30" fillId="7" borderId="14" xfId="1" applyNumberFormat="1" applyFont="1" applyFill="1" applyBorder="1"/>
    <xf numFmtId="0" fontId="30" fillId="0" borderId="30" xfId="0" applyFont="1" applyBorder="1"/>
    <xf numFmtId="166" fontId="30" fillId="7" borderId="30" xfId="1" applyNumberFormat="1" applyFont="1" applyFill="1" applyBorder="1"/>
    <xf numFmtId="166" fontId="30" fillId="7" borderId="31" xfId="1" applyNumberFormat="1" applyFont="1" applyFill="1" applyBorder="1"/>
    <xf numFmtId="166" fontId="30" fillId="7" borderId="32" xfId="1" applyNumberFormat="1" applyFont="1" applyFill="1" applyBorder="1"/>
    <xf numFmtId="0" fontId="30" fillId="0" borderId="15" xfId="0" applyFont="1" applyBorder="1"/>
    <xf numFmtId="166" fontId="30" fillId="7" borderId="15" xfId="1" applyNumberFormat="1" applyFont="1" applyFill="1" applyBorder="1"/>
    <xf numFmtId="166" fontId="30" fillId="7" borderId="16" xfId="1" applyNumberFormat="1" applyFont="1" applyFill="1" applyBorder="1"/>
    <xf numFmtId="166" fontId="30" fillId="7" borderId="17" xfId="1" applyNumberFormat="1" applyFont="1" applyFill="1" applyBorder="1"/>
    <xf numFmtId="0" fontId="51" fillId="0" borderId="13" xfId="0" applyFont="1" applyBorder="1" applyAlignment="1">
      <alignment vertical="top"/>
    </xf>
    <xf numFmtId="9" fontId="93" fillId="0" borderId="0" xfId="2" applyFont="1" applyFill="1" applyBorder="1"/>
    <xf numFmtId="9" fontId="30" fillId="7" borderId="10" xfId="2" applyFont="1" applyFill="1" applyBorder="1"/>
    <xf numFmtId="9" fontId="30" fillId="7" borderId="11" xfId="2" applyFont="1" applyFill="1" applyBorder="1"/>
    <xf numFmtId="9" fontId="30" fillId="7" borderId="12" xfId="2" applyFont="1" applyFill="1" applyBorder="1"/>
    <xf numFmtId="9" fontId="30" fillId="0" borderId="0" xfId="2" applyFont="1" applyFill="1" applyBorder="1"/>
    <xf numFmtId="9" fontId="30" fillId="7" borderId="13" xfId="2" applyFont="1" applyFill="1" applyBorder="1"/>
    <xf numFmtId="9" fontId="30" fillId="7" borderId="0" xfId="2" applyFont="1" applyFill="1" applyBorder="1"/>
    <xf numFmtId="9" fontId="30" fillId="7" borderId="14" xfId="2" applyFont="1" applyFill="1" applyBorder="1"/>
    <xf numFmtId="166" fontId="30" fillId="0" borderId="15" xfId="0" applyNumberFormat="1" applyFont="1" applyBorder="1"/>
    <xf numFmtId="166" fontId="30" fillId="0" borderId="0" xfId="2" applyNumberFormat="1" applyFont="1" applyFill="1" applyBorder="1"/>
    <xf numFmtId="170" fontId="0" fillId="0" borderId="0" xfId="0" applyNumberFormat="1"/>
    <xf numFmtId="0" fontId="9" fillId="5" borderId="30" xfId="22" applyFont="1" applyFill="1" applyBorder="1" applyAlignment="1">
      <alignment horizontal="left" indent="1"/>
    </xf>
    <xf numFmtId="0" fontId="9" fillId="5" borderId="13" xfId="22" applyFont="1" applyFill="1" applyBorder="1" applyAlignment="1">
      <alignment horizontal="left" indent="1"/>
    </xf>
    <xf numFmtId="0" fontId="9" fillId="5" borderId="78" xfId="22" applyFont="1" applyFill="1" applyBorder="1" applyAlignment="1">
      <alignment horizontal="left" indent="1"/>
    </xf>
    <xf numFmtId="0" fontId="9" fillId="5" borderId="13" xfId="22" applyFont="1" applyFill="1" applyBorder="1" applyAlignment="1">
      <alignment horizontal="left"/>
    </xf>
    <xf numFmtId="0" fontId="9" fillId="17" borderId="13" xfId="22" applyFont="1" applyFill="1" applyBorder="1" applyAlignment="1">
      <alignment horizontal="left" indent="1"/>
    </xf>
    <xf numFmtId="0" fontId="29" fillId="5" borderId="10" xfId="22" applyFont="1" applyFill="1" applyBorder="1" applyAlignment="1">
      <alignment horizontal="left"/>
    </xf>
    <xf numFmtId="0" fontId="11" fillId="0" borderId="18" xfId="5" applyNumberFormat="1" applyFont="1" applyBorder="1" applyAlignment="1">
      <alignment horizontal="center" vertical="top" wrapText="1"/>
    </xf>
    <xf numFmtId="0" fontId="11" fillId="0" borderId="19" xfId="5" applyNumberFormat="1" applyFont="1" applyBorder="1" applyAlignment="1">
      <alignment horizontal="center" vertical="top" wrapText="1"/>
    </xf>
    <xf numFmtId="166" fontId="30" fillId="5" borderId="107" xfId="1" applyNumberFormat="1" applyFont="1" applyFill="1" applyBorder="1"/>
    <xf numFmtId="166" fontId="27" fillId="0" borderId="19" xfId="1" applyNumberFormat="1" applyFont="1" applyBorder="1" applyAlignment="1">
      <alignment horizontal="left" vertical="center" indent="2"/>
    </xf>
    <xf numFmtId="166" fontId="41" fillId="5" borderId="107" xfId="1" applyNumberFormat="1" applyFont="1" applyFill="1" applyBorder="1"/>
    <xf numFmtId="166" fontId="41" fillId="5" borderId="105" xfId="1" applyNumberFormat="1" applyFont="1" applyFill="1" applyBorder="1"/>
    <xf numFmtId="166" fontId="79" fillId="5" borderId="106" xfId="1" applyNumberFormat="1" applyFont="1" applyFill="1" applyBorder="1"/>
    <xf numFmtId="166" fontId="30" fillId="0" borderId="0" xfId="2" applyNumberFormat="1" applyFont="1"/>
    <xf numFmtId="9" fontId="76" fillId="0" borderId="0" xfId="2" applyFont="1"/>
    <xf numFmtId="0" fontId="94" fillId="5" borderId="18" xfId="5" applyNumberFormat="1" applyFont="1" applyFill="1" applyBorder="1" applyAlignment="1">
      <alignment horizontal="left"/>
    </xf>
    <xf numFmtId="0" fontId="94" fillId="5" borderId="19" xfId="5" applyNumberFormat="1" applyFont="1" applyFill="1" applyBorder="1" applyAlignment="1">
      <alignment horizontal="center" vertical="top" wrapText="1"/>
    </xf>
    <xf numFmtId="0" fontId="94" fillId="5" borderId="19" xfId="15" applyFont="1" applyFill="1" applyBorder="1" applyAlignment="1">
      <alignment horizontal="center" vertical="top" wrapText="1"/>
    </xf>
    <xf numFmtId="166" fontId="94" fillId="5" borderId="19" xfId="1" applyNumberFormat="1" applyFont="1" applyFill="1" applyBorder="1" applyAlignment="1">
      <alignment horizontal="center" vertical="top" wrapText="1"/>
    </xf>
    <xf numFmtId="0" fontId="94" fillId="7" borderId="23" xfId="15" applyFont="1" applyFill="1" applyBorder="1" applyAlignment="1">
      <alignment horizontal="center" vertical="top" wrapText="1"/>
    </xf>
    <xf numFmtId="0" fontId="94" fillId="12" borderId="23" xfId="15" applyFont="1" applyFill="1" applyBorder="1" applyAlignment="1">
      <alignment horizontal="center" wrapText="1"/>
    </xf>
    <xf numFmtId="0" fontId="94" fillId="7" borderId="20" xfId="15" applyFont="1" applyFill="1" applyBorder="1" applyAlignment="1">
      <alignment horizontal="center" vertical="top" wrapText="1"/>
    </xf>
    <xf numFmtId="0" fontId="94" fillId="5" borderId="13" xfId="0" applyFont="1" applyFill="1" applyBorder="1" applyAlignment="1">
      <alignment horizontal="left" vertical="center"/>
    </xf>
    <xf numFmtId="0" fontId="94" fillId="5" borderId="0" xfId="0" applyFont="1" applyFill="1"/>
    <xf numFmtId="37" fontId="94" fillId="5" borderId="0" xfId="0" applyNumberFormat="1" applyFont="1" applyFill="1" applyAlignment="1">
      <alignment horizontal="center"/>
    </xf>
    <xf numFmtId="0" fontId="95" fillId="5" borderId="0" xfId="0" applyFont="1" applyFill="1"/>
    <xf numFmtId="37" fontId="94" fillId="7" borderId="14" xfId="0" applyNumberFormat="1" applyFont="1" applyFill="1" applyBorder="1" applyAlignment="1">
      <alignment horizontal="center"/>
    </xf>
    <xf numFmtId="37" fontId="94" fillId="5" borderId="13" xfId="0" applyNumberFormat="1" applyFont="1" applyFill="1" applyBorder="1" applyAlignment="1">
      <alignment horizontal="center"/>
    </xf>
    <xf numFmtId="0" fontId="95" fillId="5" borderId="30" xfId="22" applyFont="1" applyFill="1" applyBorder="1" applyAlignment="1">
      <alignment horizontal="left" indent="1"/>
    </xf>
    <xf numFmtId="0" fontId="95" fillId="5" borderId="31" xfId="0" applyFont="1" applyFill="1" applyBorder="1" applyAlignment="1">
      <alignment horizontal="right" indent="1"/>
    </xf>
    <xf numFmtId="166" fontId="95" fillId="5" borderId="31" xfId="1" applyNumberFormat="1" applyFont="1" applyFill="1" applyBorder="1" applyAlignment="1">
      <alignment horizontal="center"/>
    </xf>
    <xf numFmtId="166" fontId="95" fillId="7" borderId="32" xfId="1" applyNumberFormat="1" applyFont="1" applyFill="1" applyBorder="1" applyAlignment="1">
      <alignment horizontal="center"/>
    </xf>
    <xf numFmtId="166" fontId="95" fillId="5" borderId="30" xfId="1" applyNumberFormat="1" applyFont="1" applyFill="1" applyBorder="1" applyAlignment="1">
      <alignment horizontal="center"/>
    </xf>
    <xf numFmtId="0" fontId="95" fillId="5" borderId="13" xfId="22" applyFont="1" applyFill="1" applyBorder="1" applyAlignment="1">
      <alignment horizontal="left" indent="1"/>
    </xf>
    <xf numFmtId="0" fontId="95" fillId="5" borderId="0" xfId="0" applyFont="1" applyFill="1" applyAlignment="1">
      <alignment horizontal="right" indent="1"/>
    </xf>
    <xf numFmtId="166" fontId="95" fillId="5" borderId="0" xfId="1" applyNumberFormat="1" applyFont="1" applyFill="1" applyBorder="1" applyAlignment="1">
      <alignment horizontal="center"/>
    </xf>
    <xf numFmtId="166" fontId="95" fillId="7" borderId="14" xfId="1" applyNumberFormat="1" applyFont="1" applyFill="1" applyBorder="1" applyAlignment="1">
      <alignment horizontal="center"/>
    </xf>
    <xf numFmtId="166" fontId="95" fillId="5" borderId="13" xfId="1" applyNumberFormat="1" applyFont="1" applyFill="1" applyBorder="1" applyAlignment="1">
      <alignment horizontal="center"/>
    </xf>
    <xf numFmtId="0" fontId="95" fillId="5" borderId="78" xfId="22" applyFont="1" applyFill="1" applyBorder="1" applyAlignment="1">
      <alignment horizontal="left" indent="1"/>
    </xf>
    <xf numFmtId="0" fontId="95" fillId="5" borderId="79" xfId="0" applyFont="1" applyFill="1" applyBorder="1" applyAlignment="1">
      <alignment horizontal="right" indent="1"/>
    </xf>
    <xf numFmtId="166" fontId="95" fillId="5" borderId="79" xfId="1" applyNumberFormat="1" applyFont="1" applyFill="1" applyBorder="1" applyAlignment="1">
      <alignment horizontal="center"/>
    </xf>
    <xf numFmtId="166" fontId="95" fillId="7" borderId="80" xfId="1" applyNumberFormat="1" applyFont="1" applyFill="1" applyBorder="1" applyAlignment="1">
      <alignment horizontal="center"/>
    </xf>
    <xf numFmtId="166" fontId="95" fillId="5" borderId="78" xfId="1" applyNumberFormat="1" applyFont="1" applyFill="1" applyBorder="1" applyAlignment="1">
      <alignment horizontal="center"/>
    </xf>
    <xf numFmtId="0" fontId="95" fillId="5" borderId="13" xfId="22" applyFont="1" applyFill="1" applyBorder="1" applyAlignment="1">
      <alignment horizontal="left"/>
    </xf>
    <xf numFmtId="166" fontId="95" fillId="5" borderId="31" xfId="1" applyNumberFormat="1" applyFont="1" applyFill="1" applyBorder="1"/>
    <xf numFmtId="166" fontId="95" fillId="5" borderId="0" xfId="1" applyNumberFormat="1" applyFont="1" applyFill="1" applyBorder="1"/>
    <xf numFmtId="166" fontId="95" fillId="5" borderId="79" xfId="1" applyNumberFormat="1" applyFont="1" applyFill="1" applyBorder="1"/>
    <xf numFmtId="0" fontId="95" fillId="5" borderId="0" xfId="0" applyFont="1" applyFill="1" applyAlignment="1">
      <alignment horizontal="right"/>
    </xf>
    <xf numFmtId="166" fontId="95" fillId="5" borderId="30" xfId="1" applyNumberFormat="1" applyFont="1" applyFill="1" applyBorder="1"/>
    <xf numFmtId="0" fontId="94" fillId="5" borderId="10" xfId="22" applyFont="1" applyFill="1" applyBorder="1" applyAlignment="1">
      <alignment horizontal="left"/>
    </xf>
    <xf numFmtId="0" fontId="94" fillId="5" borderId="11" xfId="0" applyFont="1" applyFill="1" applyBorder="1"/>
    <xf numFmtId="166" fontId="94" fillId="5" borderId="11" xfId="1" applyNumberFormat="1" applyFont="1" applyFill="1" applyBorder="1" applyAlignment="1">
      <alignment horizontal="center"/>
    </xf>
    <xf numFmtId="166" fontId="94" fillId="7" borderId="12" xfId="1" applyNumberFormat="1" applyFont="1" applyFill="1" applyBorder="1" applyAlignment="1">
      <alignment horizontal="center"/>
    </xf>
    <xf numFmtId="166" fontId="94" fillId="5" borderId="10" xfId="1" applyNumberFormat="1" applyFont="1" applyFill="1" applyBorder="1" applyAlignment="1">
      <alignment horizontal="center"/>
    </xf>
    <xf numFmtId="0" fontId="94" fillId="5" borderId="13" xfId="22" applyFont="1" applyFill="1" applyBorder="1" applyAlignment="1">
      <alignment horizontal="left"/>
    </xf>
    <xf numFmtId="166" fontId="94" fillId="5" borderId="0" xfId="1" applyNumberFormat="1" applyFont="1" applyFill="1" applyBorder="1" applyAlignment="1">
      <alignment horizontal="center"/>
    </xf>
    <xf numFmtId="166" fontId="94" fillId="7" borderId="14" xfId="1" applyNumberFormat="1" applyFont="1" applyFill="1" applyBorder="1" applyAlignment="1">
      <alignment horizontal="center"/>
    </xf>
    <xf numFmtId="166" fontId="94" fillId="5" borderId="13" xfId="1" applyNumberFormat="1" applyFont="1" applyFill="1" applyBorder="1" applyAlignment="1">
      <alignment horizontal="center"/>
    </xf>
    <xf numFmtId="0" fontId="96" fillId="5" borderId="30" xfId="23" applyFont="1" applyFill="1" applyBorder="1" applyAlignment="1">
      <alignment horizontal="left" indent="2"/>
    </xf>
    <xf numFmtId="0" fontId="95" fillId="5" borderId="13" xfId="23" applyFont="1" applyFill="1" applyBorder="1" applyAlignment="1">
      <alignment horizontal="left" indent="2"/>
    </xf>
    <xf numFmtId="0" fontId="96" fillId="5" borderId="31" xfId="0" applyFont="1" applyFill="1" applyBorder="1" applyAlignment="1">
      <alignment horizontal="right"/>
    </xf>
    <xf numFmtId="166" fontId="95" fillId="7" borderId="32" xfId="1" applyNumberFormat="1" applyFont="1" applyFill="1" applyBorder="1"/>
    <xf numFmtId="166" fontId="94" fillId="5" borderId="30" xfId="1" applyNumberFormat="1" applyFont="1" applyFill="1" applyBorder="1" applyAlignment="1">
      <alignment horizontal="center"/>
    </xf>
    <xf numFmtId="166" fontId="94" fillId="5" borderId="31" xfId="1" applyNumberFormat="1" applyFont="1" applyFill="1" applyBorder="1" applyAlignment="1">
      <alignment horizontal="center"/>
    </xf>
    <xf numFmtId="166" fontId="94" fillId="7" borderId="32" xfId="1" applyNumberFormat="1" applyFont="1" applyFill="1" applyBorder="1" applyAlignment="1">
      <alignment horizontal="center"/>
    </xf>
    <xf numFmtId="166" fontId="95" fillId="7" borderId="14" xfId="1" applyNumberFormat="1" applyFont="1" applyFill="1" applyBorder="1"/>
    <xf numFmtId="0" fontId="96" fillId="5" borderId="30" xfId="22" applyFont="1" applyFill="1" applyBorder="1" applyAlignment="1">
      <alignment horizontal="left" indent="2"/>
    </xf>
    <xf numFmtId="0" fontId="96" fillId="5" borderId="31" xfId="0" applyFont="1" applyFill="1" applyBorder="1" applyAlignment="1">
      <alignment horizontal="right" indent="1"/>
    </xf>
    <xf numFmtId="0" fontId="95" fillId="5" borderId="13" xfId="22" applyFont="1" applyFill="1" applyBorder="1" applyAlignment="1">
      <alignment horizontal="left" indent="2"/>
    </xf>
    <xf numFmtId="0" fontId="95" fillId="5" borderId="78" xfId="22" applyFont="1" applyFill="1" applyBorder="1" applyAlignment="1">
      <alignment horizontal="left" indent="2"/>
    </xf>
    <xf numFmtId="0" fontId="95" fillId="5" borderId="13" xfId="0" applyFont="1" applyFill="1" applyBorder="1" applyAlignment="1">
      <alignment horizontal="left" indent="1"/>
    </xf>
    <xf numFmtId="37" fontId="95" fillId="5" borderId="13" xfId="23" applyNumberFormat="1" applyFont="1" applyFill="1" applyBorder="1" applyAlignment="1">
      <alignment horizontal="left" indent="2"/>
    </xf>
    <xf numFmtId="37" fontId="95" fillId="5" borderId="0" xfId="0" applyNumberFormat="1" applyFont="1" applyFill="1" applyAlignment="1">
      <alignment horizontal="right" indent="1"/>
    </xf>
    <xf numFmtId="0" fontId="95" fillId="5" borderId="78" xfId="23" applyFont="1" applyFill="1" applyBorder="1" applyAlignment="1">
      <alignment horizontal="left" indent="2"/>
    </xf>
    <xf numFmtId="0" fontId="96" fillId="5" borderId="30" xfId="22" applyFont="1" applyFill="1" applyBorder="1" applyAlignment="1">
      <alignment horizontal="left" indent="2" readingOrder="2"/>
    </xf>
    <xf numFmtId="0" fontId="96" fillId="5" borderId="31" xfId="0" applyFont="1" applyFill="1" applyBorder="1" applyAlignment="1">
      <alignment horizontal="right" indent="1" readingOrder="2"/>
    </xf>
    <xf numFmtId="0" fontId="96" fillId="5" borderId="40" xfId="22" applyFont="1" applyFill="1" applyBorder="1" applyAlignment="1">
      <alignment horizontal="left" indent="2"/>
    </xf>
    <xf numFmtId="0" fontId="96" fillId="5" borderId="39" xfId="0" applyFont="1" applyFill="1" applyBorder="1" applyAlignment="1">
      <alignment horizontal="right" indent="1"/>
    </xf>
    <xf numFmtId="166" fontId="95" fillId="5" borderId="39" xfId="1" applyNumberFormat="1" applyFont="1" applyFill="1" applyBorder="1"/>
    <xf numFmtId="166" fontId="95" fillId="7" borderId="38" xfId="1" applyNumberFormat="1" applyFont="1" applyFill="1" applyBorder="1"/>
    <xf numFmtId="166" fontId="95" fillId="5" borderId="40" xfId="1" applyNumberFormat="1" applyFont="1" applyFill="1" applyBorder="1"/>
    <xf numFmtId="0" fontId="95" fillId="5" borderId="46" xfId="22" applyFont="1" applyFill="1" applyBorder="1" applyAlignment="1">
      <alignment horizontal="left" indent="2"/>
    </xf>
    <xf numFmtId="0" fontId="95" fillId="5" borderId="47" xfId="0" applyFont="1" applyFill="1" applyBorder="1" applyAlignment="1">
      <alignment horizontal="right" indent="1"/>
    </xf>
    <xf numFmtId="166" fontId="95" fillId="5" borderId="47" xfId="1" applyNumberFormat="1" applyFont="1" applyFill="1" applyBorder="1" applyAlignment="1">
      <alignment horizontal="center"/>
    </xf>
    <xf numFmtId="166" fontId="95" fillId="5" borderId="47" xfId="1" applyNumberFormat="1" applyFont="1" applyFill="1" applyBorder="1"/>
    <xf numFmtId="166" fontId="95" fillId="7" borderId="48" xfId="1" applyNumberFormat="1" applyFont="1" applyFill="1" applyBorder="1" applyAlignment="1">
      <alignment horizontal="center"/>
    </xf>
    <xf numFmtId="166" fontId="95" fillId="5" borderId="46" xfId="1" applyNumberFormat="1" applyFont="1" applyFill="1" applyBorder="1" applyAlignment="1">
      <alignment horizontal="center"/>
    </xf>
    <xf numFmtId="0" fontId="95" fillId="5" borderId="18" xfId="22" applyFont="1" applyFill="1" applyBorder="1" applyAlignment="1">
      <alignment horizontal="left" indent="1"/>
    </xf>
    <xf numFmtId="0" fontId="95" fillId="5" borderId="19" xfId="0" applyFont="1" applyFill="1" applyBorder="1"/>
    <xf numFmtId="166" fontId="95" fillId="5" borderId="19" xfId="1" applyNumberFormat="1" applyFont="1" applyFill="1" applyBorder="1" applyAlignment="1">
      <alignment horizontal="center"/>
    </xf>
    <xf numFmtId="166" fontId="95" fillId="5" borderId="19" xfId="1" applyNumberFormat="1" applyFont="1" applyFill="1" applyBorder="1"/>
    <xf numFmtId="166" fontId="95" fillId="7" borderId="20" xfId="1" applyNumberFormat="1" applyFont="1" applyFill="1" applyBorder="1" applyAlignment="1">
      <alignment horizontal="center"/>
    </xf>
    <xf numFmtId="166" fontId="95" fillId="5" borderId="18" xfId="1" applyNumberFormat="1" applyFont="1" applyFill="1" applyBorder="1" applyAlignment="1">
      <alignment horizontal="center"/>
    </xf>
    <xf numFmtId="0" fontId="96" fillId="5" borderId="30" xfId="22" applyFont="1" applyFill="1" applyBorder="1" applyAlignment="1">
      <alignment horizontal="left" indent="1"/>
    </xf>
    <xf numFmtId="0" fontId="95" fillId="5" borderId="79" xfId="0" applyFont="1" applyFill="1" applyBorder="1"/>
    <xf numFmtId="166" fontId="95" fillId="7" borderId="80" xfId="1" applyNumberFormat="1" applyFont="1" applyFill="1" applyBorder="1"/>
    <xf numFmtId="0" fontId="95" fillId="5" borderId="78" xfId="23" applyFont="1" applyFill="1" applyBorder="1" applyAlignment="1">
      <alignment horizontal="left" indent="1"/>
    </xf>
    <xf numFmtId="0" fontId="95" fillId="5" borderId="31" xfId="0" applyFont="1" applyFill="1" applyBorder="1"/>
    <xf numFmtId="166" fontId="95" fillId="5" borderId="13" xfId="1" applyNumberFormat="1" applyFont="1" applyFill="1" applyBorder="1"/>
    <xf numFmtId="0" fontId="95" fillId="5" borderId="13" xfId="23" applyFont="1" applyFill="1" applyBorder="1" applyAlignment="1">
      <alignment horizontal="left" indent="1"/>
    </xf>
    <xf numFmtId="0" fontId="95" fillId="5" borderId="30" xfId="23" applyFont="1" applyFill="1" applyBorder="1" applyAlignment="1">
      <alignment horizontal="left" indent="2"/>
    </xf>
    <xf numFmtId="166" fontId="94" fillId="5" borderId="11" xfId="1" applyNumberFormat="1" applyFont="1" applyFill="1" applyBorder="1"/>
    <xf numFmtId="0" fontId="94" fillId="5" borderId="10" xfId="0" applyFont="1" applyFill="1" applyBorder="1" applyAlignment="1">
      <alignment horizontal="left" vertical="center"/>
    </xf>
    <xf numFmtId="0" fontId="95" fillId="5" borderId="13" xfId="0" applyFont="1" applyFill="1" applyBorder="1" applyAlignment="1">
      <alignment horizontal="left"/>
    </xf>
    <xf numFmtId="0" fontId="95" fillId="5" borderId="40" xfId="22" applyFont="1" applyFill="1" applyBorder="1" applyAlignment="1">
      <alignment horizontal="left" indent="1"/>
    </xf>
    <xf numFmtId="0" fontId="95" fillId="5" borderId="39" xfId="0" applyFont="1" applyFill="1" applyBorder="1" applyAlignment="1">
      <alignment horizontal="right" indent="1"/>
    </xf>
    <xf numFmtId="166" fontId="95" fillId="5" borderId="39" xfId="1" applyNumberFormat="1" applyFont="1" applyFill="1" applyBorder="1" applyAlignment="1">
      <alignment horizontal="center"/>
    </xf>
    <xf numFmtId="166" fontId="95" fillId="7" borderId="38" xfId="1" applyNumberFormat="1" applyFont="1" applyFill="1" applyBorder="1" applyAlignment="1">
      <alignment horizontal="center"/>
    </xf>
    <xf numFmtId="166" fontId="95" fillId="5" borderId="40" xfId="1" applyNumberFormat="1" applyFont="1" applyFill="1" applyBorder="1" applyAlignment="1">
      <alignment horizontal="center"/>
    </xf>
    <xf numFmtId="0" fontId="95" fillId="5" borderId="46" xfId="22" applyFont="1" applyFill="1" applyBorder="1" applyAlignment="1">
      <alignment horizontal="left" indent="1"/>
    </xf>
    <xf numFmtId="166" fontId="94" fillId="7" borderId="80" xfId="1" applyNumberFormat="1" applyFont="1" applyFill="1" applyBorder="1" applyAlignment="1">
      <alignment horizontal="center"/>
    </xf>
    <xf numFmtId="0" fontId="95" fillId="5" borderId="79" xfId="0" applyFont="1" applyFill="1" applyBorder="1" applyAlignment="1">
      <alignment horizontal="right"/>
    </xf>
    <xf numFmtId="166" fontId="94" fillId="5" borderId="0" xfId="1" applyNumberFormat="1" applyFont="1" applyFill="1" applyBorder="1"/>
    <xf numFmtId="0" fontId="94" fillId="5" borderId="24" xfId="22" applyFont="1" applyFill="1" applyBorder="1" applyAlignment="1">
      <alignment horizontal="left"/>
    </xf>
    <xf numFmtId="0" fontId="94" fillId="5" borderId="25" xfId="0" applyFont="1" applyFill="1" applyBorder="1"/>
    <xf numFmtId="166" fontId="94" fillId="5" borderId="25" xfId="1" applyNumberFormat="1" applyFont="1" applyFill="1" applyBorder="1" applyAlignment="1">
      <alignment horizontal="center"/>
    </xf>
    <xf numFmtId="166" fontId="94" fillId="5" borderId="25" xfId="1" applyNumberFormat="1" applyFont="1" applyFill="1" applyBorder="1"/>
    <xf numFmtId="166" fontId="94" fillId="7" borderId="26" xfId="1" applyNumberFormat="1" applyFont="1" applyFill="1" applyBorder="1" applyAlignment="1">
      <alignment horizontal="center"/>
    </xf>
    <xf numFmtId="166" fontId="94" fillId="5" borderId="24" xfId="1" applyNumberFormat="1" applyFont="1" applyFill="1" applyBorder="1" applyAlignment="1">
      <alignment horizontal="center"/>
    </xf>
    <xf numFmtId="0" fontId="95" fillId="5" borderId="19" xfId="0" applyFont="1" applyFill="1" applyBorder="1" applyAlignment="1">
      <alignment vertical="top"/>
    </xf>
    <xf numFmtId="0" fontId="94" fillId="5" borderId="18" xfId="5" applyNumberFormat="1" applyFont="1" applyFill="1" applyBorder="1" applyAlignment="1">
      <alignment horizontal="center" vertical="top" wrapText="1"/>
    </xf>
    <xf numFmtId="38" fontId="94" fillId="5" borderId="19" xfId="0" applyNumberFormat="1" applyFont="1" applyFill="1" applyBorder="1" applyAlignment="1">
      <alignment horizontal="center" vertical="top"/>
    </xf>
    <xf numFmtId="0" fontId="98" fillId="5" borderId="0" xfId="15" applyFont="1" applyFill="1" applyAlignment="1">
      <alignment horizontal="left"/>
    </xf>
    <xf numFmtId="0" fontId="98" fillId="5" borderId="0" xfId="15" applyFont="1" applyFill="1"/>
    <xf numFmtId="166" fontId="99" fillId="0" borderId="19" xfId="1" applyNumberFormat="1" applyFont="1" applyFill="1" applyBorder="1" applyAlignment="1">
      <alignment horizontal="left" vertical="center" indent="2"/>
    </xf>
    <xf numFmtId="166" fontId="98" fillId="5" borderId="0" xfId="15" applyNumberFormat="1" applyFont="1" applyFill="1"/>
    <xf numFmtId="170" fontId="100" fillId="0" borderId="0" xfId="0" applyNumberFormat="1" applyFont="1"/>
    <xf numFmtId="0" fontId="100" fillId="0" borderId="0" xfId="0" applyFont="1"/>
    <xf numFmtId="166" fontId="39" fillId="5" borderId="92" xfId="1" applyNumberFormat="1" applyFont="1" applyFill="1" applyBorder="1" applyAlignment="1" applyProtection="1">
      <alignment horizontal="left" readingOrder="1"/>
      <protection locked="0"/>
    </xf>
    <xf numFmtId="166" fontId="69" fillId="5" borderId="0" xfId="1" applyNumberFormat="1" applyFont="1" applyFill="1" applyBorder="1"/>
    <xf numFmtId="166" fontId="88" fillId="5" borderId="13" xfId="5" applyNumberFormat="1" applyFont="1" applyFill="1" applyBorder="1" applyAlignment="1">
      <alignment horizontal="left" vertical="center"/>
    </xf>
    <xf numFmtId="0" fontId="29" fillId="5" borderId="18" xfId="5" applyNumberFormat="1" applyFont="1" applyFill="1" applyBorder="1" applyAlignment="1">
      <alignment horizontal="left"/>
    </xf>
    <xf numFmtId="0" fontId="29" fillId="5" borderId="19" xfId="5" applyNumberFormat="1" applyFont="1" applyFill="1" applyBorder="1" applyAlignment="1">
      <alignment horizontal="center" wrapText="1"/>
    </xf>
    <xf numFmtId="0" fontId="29" fillId="5" borderId="19" xfId="15" applyFont="1" applyFill="1" applyBorder="1" applyAlignment="1">
      <alignment horizontal="center" wrapText="1"/>
    </xf>
    <xf numFmtId="166" fontId="29" fillId="5" borderId="19" xfId="1" applyNumberFormat="1" applyFont="1" applyFill="1" applyBorder="1" applyAlignment="1">
      <alignment horizontal="center" wrapText="1"/>
    </xf>
    <xf numFmtId="0" fontId="29" fillId="13" borderId="20" xfId="15" applyFont="1" applyFill="1" applyBorder="1" applyAlignment="1">
      <alignment horizontal="center" wrapText="1"/>
    </xf>
    <xf numFmtId="0" fontId="29" fillId="13" borderId="23" xfId="15" applyFont="1" applyFill="1" applyBorder="1" applyAlignment="1">
      <alignment horizontal="center" wrapText="1"/>
    </xf>
    <xf numFmtId="0" fontId="29" fillId="5" borderId="10" xfId="5" applyNumberFormat="1" applyFont="1" applyFill="1" applyBorder="1" applyAlignment="1">
      <alignment horizontal="left"/>
    </xf>
    <xf numFmtId="0" fontId="29" fillId="5" borderId="11" xfId="5" applyNumberFormat="1" applyFont="1" applyFill="1" applyBorder="1" applyAlignment="1">
      <alignment horizontal="center" wrapText="1"/>
    </xf>
    <xf numFmtId="0" fontId="29" fillId="5" borderId="11" xfId="15" applyFont="1" applyFill="1" applyBorder="1" applyAlignment="1">
      <alignment horizontal="center" wrapText="1"/>
    </xf>
    <xf numFmtId="166" fontId="29" fillId="5" borderId="11" xfId="1" applyNumberFormat="1" applyFont="1" applyFill="1" applyBorder="1" applyAlignment="1">
      <alignment horizontal="center" wrapText="1"/>
    </xf>
    <xf numFmtId="0" fontId="29" fillId="13" borderId="14" xfId="15" applyFont="1" applyFill="1" applyBorder="1" applyAlignment="1">
      <alignment horizontal="center" wrapText="1"/>
    </xf>
    <xf numFmtId="0" fontId="29" fillId="13" borderId="12" xfId="15" applyFont="1" applyFill="1" applyBorder="1" applyAlignment="1">
      <alignment horizontal="center" wrapText="1"/>
    </xf>
    <xf numFmtId="0" fontId="9" fillId="5" borderId="13" xfId="15" applyFont="1" applyFill="1" applyBorder="1" applyAlignment="1">
      <alignment horizontal="left" indent="1"/>
    </xf>
    <xf numFmtId="0" fontId="9" fillId="5" borderId="13" xfId="15" applyFont="1" applyFill="1" applyBorder="1" applyAlignment="1">
      <alignment horizontal="left" vertical="center" indent="1"/>
    </xf>
    <xf numFmtId="0" fontId="9" fillId="5" borderId="46" xfId="15" applyFont="1" applyFill="1" applyBorder="1" applyAlignment="1">
      <alignment horizontal="left" vertical="center" indent="1"/>
    </xf>
    <xf numFmtId="0" fontId="57" fillId="5" borderId="47" xfId="15" applyFont="1" applyFill="1" applyBorder="1"/>
    <xf numFmtId="166" fontId="9" fillId="5" borderId="13" xfId="1" applyNumberFormat="1" applyFont="1" applyFill="1" applyBorder="1" applyAlignment="1">
      <alignment horizontal="left" vertical="center"/>
    </xf>
    <xf numFmtId="166" fontId="29" fillId="5" borderId="13" xfId="1" applyNumberFormat="1" applyFont="1" applyFill="1" applyBorder="1" applyAlignment="1">
      <alignment horizontal="left" vertical="center"/>
    </xf>
    <xf numFmtId="166" fontId="101" fillId="0" borderId="13" xfId="1" applyNumberFormat="1" applyFont="1" applyBorder="1" applyAlignment="1">
      <alignment horizontal="left" vertical="center" indent="1"/>
    </xf>
    <xf numFmtId="166" fontId="9" fillId="5" borderId="58" xfId="1" applyNumberFormat="1" applyFont="1" applyFill="1" applyBorder="1" applyAlignment="1">
      <alignment horizontal="left" vertical="center" indent="2"/>
    </xf>
    <xf numFmtId="166" fontId="9" fillId="5" borderId="13" xfId="1" applyNumberFormat="1" applyFont="1" applyFill="1" applyBorder="1" applyAlignment="1">
      <alignment horizontal="left" vertical="center" indent="1"/>
    </xf>
    <xf numFmtId="166" fontId="101" fillId="0" borderId="13" xfId="1" applyNumberFormat="1" applyFont="1" applyBorder="1" applyAlignment="1">
      <alignment horizontal="left" vertical="center"/>
    </xf>
    <xf numFmtId="166" fontId="23" fillId="5" borderId="13" xfId="1" applyNumberFormat="1" applyFont="1" applyFill="1" applyBorder="1" applyAlignment="1">
      <alignment horizontal="left" vertical="center" indent="1"/>
    </xf>
    <xf numFmtId="166" fontId="9" fillId="5" borderId="13" xfId="1" applyNumberFormat="1" applyFont="1" applyFill="1" applyBorder="1" applyAlignment="1">
      <alignment horizontal="left" vertical="center" wrapText="1" indent="2"/>
    </xf>
    <xf numFmtId="166" fontId="9" fillId="5" borderId="46" xfId="1" applyNumberFormat="1" applyFont="1" applyFill="1" applyBorder="1" applyAlignment="1">
      <alignment horizontal="left" vertical="center" indent="1"/>
    </xf>
    <xf numFmtId="166" fontId="9" fillId="5" borderId="18" xfId="1" applyNumberFormat="1" applyFont="1" applyFill="1" applyBorder="1" applyAlignment="1">
      <alignment horizontal="left" vertical="center"/>
    </xf>
    <xf numFmtId="166" fontId="9" fillId="13" borderId="20" xfId="1" applyNumberFormat="1" applyFont="1" applyFill="1" applyBorder="1" applyAlignment="1">
      <alignment horizontal="right" vertical="center"/>
    </xf>
    <xf numFmtId="166" fontId="48" fillId="7" borderId="21" xfId="1" applyNumberFormat="1" applyFont="1" applyFill="1" applyBorder="1" applyAlignment="1">
      <alignment horizontal="left"/>
    </xf>
    <xf numFmtId="166" fontId="48" fillId="7" borderId="22" xfId="1" applyNumberFormat="1" applyFont="1" applyFill="1" applyBorder="1"/>
    <xf numFmtId="165" fontId="48" fillId="7" borderId="22" xfId="2" applyNumberFormat="1" applyFont="1" applyFill="1" applyBorder="1"/>
    <xf numFmtId="9" fontId="48" fillId="7" borderId="22" xfId="2" applyFont="1" applyFill="1" applyBorder="1"/>
    <xf numFmtId="166" fontId="9" fillId="5" borderId="13" xfId="1" applyNumberFormat="1" applyFont="1" applyFill="1" applyBorder="1" applyAlignment="1">
      <alignment horizontal="left" vertical="center" wrapText="1"/>
    </xf>
    <xf numFmtId="166" fontId="9" fillId="5" borderId="0" xfId="1" applyNumberFormat="1" applyFont="1" applyFill="1" applyAlignment="1">
      <alignment horizontal="left"/>
    </xf>
    <xf numFmtId="166" fontId="9" fillId="5" borderId="46" xfId="1" applyNumberFormat="1" applyFont="1" applyFill="1" applyBorder="1" applyAlignment="1">
      <alignment horizontal="left" vertical="center" indent="2"/>
    </xf>
    <xf numFmtId="166" fontId="9" fillId="5" borderId="46" xfId="1" applyNumberFormat="1" applyFont="1" applyFill="1" applyBorder="1" applyAlignment="1">
      <alignment horizontal="left" vertical="center" wrapText="1"/>
    </xf>
    <xf numFmtId="166" fontId="9" fillId="5" borderId="47" xfId="1" applyNumberFormat="1" applyFont="1" applyFill="1" applyBorder="1" applyAlignment="1">
      <alignment horizontal="left"/>
    </xf>
    <xf numFmtId="166" fontId="29" fillId="13" borderId="12" xfId="1" applyNumberFormat="1" applyFont="1" applyFill="1" applyBorder="1" applyAlignment="1">
      <alignment horizontal="right" vertical="center"/>
    </xf>
    <xf numFmtId="166" fontId="9" fillId="5" borderId="21" xfId="1" applyNumberFormat="1" applyFont="1" applyFill="1" applyBorder="1" applyAlignment="1">
      <alignment horizontal="left" vertical="center"/>
    </xf>
    <xf numFmtId="166" fontId="9" fillId="5" borderId="22" xfId="1" applyNumberFormat="1" applyFont="1" applyFill="1" applyBorder="1" applyAlignment="1">
      <alignment horizontal="left" vertical="center"/>
    </xf>
    <xf numFmtId="166" fontId="9" fillId="13" borderId="23" xfId="1" applyNumberFormat="1" applyFont="1" applyFill="1" applyBorder="1" applyAlignment="1">
      <alignment horizontal="left" vertical="center"/>
    </xf>
    <xf numFmtId="166" fontId="29" fillId="3" borderId="10" xfId="1" applyNumberFormat="1" applyFont="1" applyFill="1" applyBorder="1" applyAlignment="1">
      <alignment horizontal="left" vertical="center"/>
    </xf>
    <xf numFmtId="166" fontId="29" fillId="5" borderId="13" xfId="1" applyNumberFormat="1" applyFont="1" applyFill="1" applyBorder="1" applyAlignment="1">
      <alignment horizontal="left" vertical="center" wrapText="1"/>
    </xf>
    <xf numFmtId="166" fontId="9" fillId="5" borderId="46" xfId="1" applyNumberFormat="1" applyFont="1" applyFill="1" applyBorder="1" applyAlignment="1">
      <alignment horizontal="left" vertical="center" wrapText="1" indent="2"/>
    </xf>
    <xf numFmtId="166" fontId="23" fillId="5" borderId="13" xfId="1" applyNumberFormat="1" applyFont="1" applyFill="1" applyBorder="1" applyAlignment="1">
      <alignment horizontal="left" vertical="center"/>
    </xf>
    <xf numFmtId="166" fontId="9" fillId="3" borderId="13" xfId="1" applyNumberFormat="1" applyFont="1" applyFill="1" applyBorder="1" applyAlignment="1">
      <alignment horizontal="left" vertical="center" indent="2"/>
    </xf>
    <xf numFmtId="166" fontId="9" fillId="3" borderId="46" xfId="1" applyNumberFormat="1" applyFont="1" applyFill="1" applyBorder="1" applyAlignment="1">
      <alignment horizontal="left" vertical="center" indent="2"/>
    </xf>
    <xf numFmtId="166" fontId="29" fillId="5" borderId="47" xfId="1" applyNumberFormat="1" applyFont="1" applyFill="1" applyBorder="1" applyAlignment="1">
      <alignment horizontal="left" vertical="center"/>
    </xf>
    <xf numFmtId="166" fontId="9" fillId="13" borderId="48" xfId="1" applyNumberFormat="1" applyFont="1" applyFill="1" applyBorder="1" applyAlignment="1">
      <alignment horizontal="left" vertical="center"/>
    </xf>
    <xf numFmtId="166" fontId="9" fillId="5" borderId="0" xfId="1" applyNumberFormat="1" applyFont="1" applyFill="1" applyBorder="1" applyAlignment="1">
      <alignment horizontal="right" vertical="center" wrapText="1"/>
    </xf>
    <xf numFmtId="166" fontId="29" fillId="5" borderId="21" xfId="1" applyNumberFormat="1" applyFont="1" applyFill="1" applyBorder="1" applyAlignment="1">
      <alignment horizontal="left" vertical="center"/>
    </xf>
    <xf numFmtId="166" fontId="29" fillId="5" borderId="22" xfId="1" applyNumberFormat="1" applyFont="1" applyFill="1" applyBorder="1" applyAlignment="1">
      <alignment horizontal="right" vertical="center" wrapText="1"/>
    </xf>
    <xf numFmtId="166" fontId="29" fillId="13" borderId="26" xfId="1" applyNumberFormat="1" applyFont="1" applyFill="1" applyBorder="1" applyAlignment="1">
      <alignment horizontal="right" vertical="center"/>
    </xf>
    <xf numFmtId="166" fontId="29" fillId="5" borderId="24" xfId="1" applyNumberFormat="1" applyFont="1" applyFill="1" applyBorder="1" applyAlignment="1">
      <alignment horizontal="left" vertical="center"/>
    </xf>
    <xf numFmtId="166" fontId="29" fillId="5" borderId="25" xfId="1" applyNumberFormat="1" applyFont="1" applyFill="1" applyBorder="1" applyAlignment="1">
      <alignment horizontal="left" vertical="center"/>
    </xf>
    <xf numFmtId="166" fontId="9" fillId="5" borderId="58" xfId="1" applyNumberFormat="1" applyFont="1" applyFill="1" applyBorder="1" applyAlignment="1">
      <alignment horizontal="right" vertical="center"/>
    </xf>
    <xf numFmtId="165" fontId="48" fillId="7" borderId="23" xfId="2" applyNumberFormat="1" applyFont="1" applyFill="1" applyBorder="1"/>
    <xf numFmtId="0" fontId="29" fillId="7" borderId="23" xfId="15" applyFont="1" applyFill="1" applyBorder="1" applyAlignment="1">
      <alignment horizontal="center" wrapText="1"/>
    </xf>
    <xf numFmtId="0" fontId="29" fillId="7" borderId="12" xfId="15" applyFont="1" applyFill="1" applyBorder="1" applyAlignment="1">
      <alignment horizontal="center" wrapText="1"/>
    </xf>
    <xf numFmtId="185" fontId="9" fillId="7" borderId="14" xfId="5" applyNumberFormat="1" applyFont="1" applyFill="1" applyBorder="1" applyAlignment="1">
      <alignment horizontal="right" vertical="center"/>
    </xf>
    <xf numFmtId="185" fontId="9" fillId="7" borderId="48" xfId="5" applyNumberFormat="1" applyFont="1" applyFill="1" applyBorder="1" applyAlignment="1">
      <alignment horizontal="right" vertical="center"/>
    </xf>
    <xf numFmtId="166" fontId="9" fillId="7" borderId="14" xfId="1" applyNumberFormat="1" applyFont="1" applyFill="1" applyBorder="1" applyAlignment="1">
      <alignment horizontal="right" vertical="center"/>
    </xf>
    <xf numFmtId="166" fontId="9" fillId="7" borderId="60" xfId="1" applyNumberFormat="1" applyFont="1" applyFill="1" applyBorder="1" applyAlignment="1">
      <alignment horizontal="right" vertical="center"/>
    </xf>
    <xf numFmtId="166" fontId="9" fillId="7" borderId="48" xfId="1" applyNumberFormat="1" applyFont="1" applyFill="1" applyBorder="1" applyAlignment="1">
      <alignment horizontal="right" vertical="center"/>
    </xf>
    <xf numFmtId="166" fontId="9" fillId="7" borderId="20" xfId="1" applyNumberFormat="1" applyFont="1" applyFill="1" applyBorder="1" applyAlignment="1">
      <alignment horizontal="right" vertical="center"/>
    </xf>
    <xf numFmtId="166" fontId="29" fillId="7" borderId="14" xfId="1" applyNumberFormat="1" applyFont="1" applyFill="1" applyBorder="1" applyAlignment="1">
      <alignment horizontal="right" vertical="center"/>
    </xf>
    <xf numFmtId="166" fontId="9" fillId="7" borderId="14" xfId="1" applyNumberFormat="1" applyFont="1" applyFill="1" applyBorder="1" applyAlignment="1">
      <alignment horizontal="right"/>
    </xf>
    <xf numFmtId="166" fontId="9" fillId="7" borderId="48" xfId="1" applyNumberFormat="1" applyFont="1" applyFill="1" applyBorder="1" applyAlignment="1">
      <alignment horizontal="right"/>
    </xf>
    <xf numFmtId="166" fontId="9" fillId="7" borderId="20" xfId="1" applyNumberFormat="1" applyFont="1" applyFill="1" applyBorder="1" applyAlignment="1">
      <alignment horizontal="left"/>
    </xf>
    <xf numFmtId="166" fontId="29" fillId="7" borderId="12" xfId="1" applyNumberFormat="1" applyFont="1" applyFill="1" applyBorder="1" applyAlignment="1">
      <alignment horizontal="right" vertical="center"/>
    </xf>
    <xf numFmtId="166" fontId="9" fillId="7" borderId="23" xfId="1" applyNumberFormat="1" applyFont="1" applyFill="1" applyBorder="1" applyAlignment="1">
      <alignment horizontal="left" vertical="center"/>
    </xf>
    <xf numFmtId="166" fontId="29" fillId="7" borderId="14" xfId="1" applyNumberFormat="1" applyFont="1" applyFill="1" applyBorder="1" applyAlignment="1">
      <alignment horizontal="left" vertical="center"/>
    </xf>
    <xf numFmtId="166" fontId="9" fillId="7" borderId="14" xfId="1" applyNumberFormat="1" applyFont="1" applyFill="1" applyBorder="1" applyAlignment="1">
      <alignment horizontal="left" vertical="center"/>
    </xf>
    <xf numFmtId="166" fontId="9" fillId="7" borderId="48" xfId="1" applyNumberFormat="1" applyFont="1" applyFill="1" applyBorder="1" applyAlignment="1">
      <alignment horizontal="left" vertical="center"/>
    </xf>
    <xf numFmtId="166" fontId="29" fillId="7" borderId="12" xfId="1" applyNumberFormat="1" applyFont="1" applyFill="1" applyBorder="1" applyAlignment="1">
      <alignment horizontal="left" vertical="center"/>
    </xf>
    <xf numFmtId="166" fontId="9" fillId="7" borderId="20" xfId="1" applyNumberFormat="1" applyFont="1" applyFill="1" applyBorder="1" applyAlignment="1">
      <alignment horizontal="left" vertical="center"/>
    </xf>
    <xf numFmtId="166" fontId="29" fillId="7" borderId="23" xfId="1" applyNumberFormat="1" applyFont="1" applyFill="1" applyBorder="1" applyAlignment="1">
      <alignment horizontal="right" vertical="center"/>
    </xf>
    <xf numFmtId="166" fontId="29" fillId="7" borderId="26" xfId="1" applyNumberFormat="1" applyFont="1" applyFill="1" applyBorder="1" applyAlignment="1">
      <alignment horizontal="right" vertical="center"/>
    </xf>
    <xf numFmtId="0" fontId="29" fillId="7" borderId="14" xfId="15" applyFont="1" applyFill="1" applyBorder="1" applyAlignment="1">
      <alignment horizontal="center" wrapText="1"/>
    </xf>
    <xf numFmtId="0" fontId="29" fillId="7" borderId="20" xfId="15" applyFont="1" applyFill="1" applyBorder="1" applyAlignment="1">
      <alignment horizontal="center" wrapText="1"/>
    </xf>
    <xf numFmtId="166" fontId="99" fillId="5" borderId="89" xfId="1" applyNumberFormat="1" applyFont="1" applyFill="1" applyBorder="1" applyAlignment="1">
      <alignment horizontal="left" vertical="center" indent="2"/>
    </xf>
    <xf numFmtId="166" fontId="98" fillId="5" borderId="0" xfId="1" applyNumberFormat="1" applyFont="1" applyFill="1"/>
    <xf numFmtId="189" fontId="98" fillId="5" borderId="0" xfId="15" applyNumberFormat="1" applyFont="1" applyFill="1"/>
    <xf numFmtId="166" fontId="41" fillId="5" borderId="106" xfId="1" applyNumberFormat="1" applyFont="1" applyFill="1" applyBorder="1"/>
    <xf numFmtId="165" fontId="76" fillId="7" borderId="23" xfId="2" applyNumberFormat="1" applyFont="1" applyFill="1" applyBorder="1"/>
    <xf numFmtId="0" fontId="11" fillId="7" borderId="23" xfId="15" applyFont="1" applyFill="1" applyBorder="1" applyAlignment="1">
      <alignment horizontal="center" wrapText="1"/>
    </xf>
    <xf numFmtId="0" fontId="11" fillId="7" borderId="12" xfId="15" applyFont="1" applyFill="1" applyBorder="1" applyAlignment="1">
      <alignment horizontal="center" wrapText="1"/>
    </xf>
    <xf numFmtId="166" fontId="27" fillId="7" borderId="60" xfId="1" applyNumberFormat="1" applyFont="1" applyFill="1" applyBorder="1" applyAlignment="1">
      <alignment horizontal="right" vertical="center"/>
    </xf>
    <xf numFmtId="166" fontId="27" fillId="7" borderId="48" xfId="1" applyNumberFormat="1" applyFont="1" applyFill="1" applyBorder="1" applyAlignment="1">
      <alignment horizontal="right" vertical="center"/>
    </xf>
    <xf numFmtId="166" fontId="27" fillId="7" borderId="20" xfId="1" applyNumberFormat="1" applyFont="1" applyFill="1" applyBorder="1" applyAlignment="1">
      <alignment horizontal="right" vertical="center"/>
    </xf>
    <xf numFmtId="166" fontId="11" fillId="7" borderId="12" xfId="1" applyNumberFormat="1" applyFont="1" applyFill="1" applyBorder="1" applyAlignment="1">
      <alignment horizontal="right" vertical="center"/>
    </xf>
    <xf numFmtId="166" fontId="27" fillId="7" borderId="23" xfId="1" applyNumberFormat="1" applyFont="1" applyFill="1" applyBorder="1" applyAlignment="1">
      <alignment horizontal="left" vertical="center"/>
    </xf>
    <xf numFmtId="166" fontId="11" fillId="7" borderId="14" xfId="1" applyNumberFormat="1" applyFont="1" applyFill="1" applyBorder="1" applyAlignment="1">
      <alignment horizontal="left" vertical="center"/>
    </xf>
    <xf numFmtId="166" fontId="11" fillId="7" borderId="23" xfId="1" applyNumberFormat="1" applyFont="1" applyFill="1" applyBorder="1" applyAlignment="1">
      <alignment horizontal="left" vertical="center"/>
    </xf>
    <xf numFmtId="166" fontId="101" fillId="5" borderId="13" xfId="1" applyNumberFormat="1" applyFont="1" applyFill="1" applyBorder="1" applyAlignment="1">
      <alignment horizontal="left" vertical="center" indent="1"/>
    </xf>
    <xf numFmtId="166" fontId="101" fillId="5" borderId="13" xfId="1" applyNumberFormat="1" applyFont="1" applyFill="1" applyBorder="1" applyAlignment="1">
      <alignment horizontal="left" vertical="center"/>
    </xf>
    <xf numFmtId="166" fontId="22" fillId="6" borderId="12" xfId="5" applyNumberFormat="1" applyFont="1" applyFill="1" applyBorder="1" applyAlignment="1">
      <alignment vertical="center"/>
    </xf>
    <xf numFmtId="0" fontId="41" fillId="5" borderId="105" xfId="15" applyFont="1" applyFill="1" applyBorder="1" applyAlignment="1">
      <alignment horizontal="right" vertical="center"/>
    </xf>
    <xf numFmtId="166" fontId="41" fillId="5" borderId="105" xfId="1" applyNumberFormat="1" applyFont="1" applyFill="1" applyBorder="1" applyAlignment="1">
      <alignment horizontal="right" vertical="center"/>
    </xf>
    <xf numFmtId="166" fontId="30" fillId="5" borderId="105" xfId="1" applyNumberFormat="1" applyFont="1" applyFill="1" applyBorder="1" applyAlignment="1">
      <alignment horizontal="right" vertical="center"/>
    </xf>
    <xf numFmtId="166" fontId="30" fillId="5" borderId="106" xfId="1" applyNumberFormat="1" applyFont="1" applyFill="1" applyBorder="1" applyAlignment="1">
      <alignment horizontal="right" vertical="center"/>
    </xf>
    <xf numFmtId="0" fontId="41" fillId="5" borderId="107" xfId="15" applyFont="1" applyFill="1" applyBorder="1"/>
    <xf numFmtId="43" fontId="41" fillId="5" borderId="105" xfId="15" applyNumberFormat="1" applyFont="1" applyFill="1" applyBorder="1" applyAlignment="1">
      <alignment horizontal="right" vertical="center"/>
    </xf>
    <xf numFmtId="166" fontId="41" fillId="5" borderId="105" xfId="15" applyNumberFormat="1" applyFont="1" applyFill="1" applyBorder="1" applyAlignment="1">
      <alignment horizontal="right" vertical="center"/>
    </xf>
    <xf numFmtId="0" fontId="103" fillId="0" borderId="0" xfId="0" applyFont="1"/>
    <xf numFmtId="166" fontId="102" fillId="5" borderId="11" xfId="1" applyNumberFormat="1" applyFont="1" applyFill="1" applyBorder="1" applyAlignment="1">
      <alignment horizontal="center"/>
    </xf>
    <xf numFmtId="37" fontId="102" fillId="5" borderId="0" xfId="0" applyNumberFormat="1" applyFont="1" applyFill="1" applyAlignment="1">
      <alignment horizontal="center"/>
    </xf>
    <xf numFmtId="166" fontId="104" fillId="5" borderId="31" xfId="1" applyNumberFormat="1" applyFont="1" applyFill="1" applyBorder="1" applyAlignment="1">
      <alignment horizontal="center"/>
    </xf>
    <xf numFmtId="166" fontId="104" fillId="5" borderId="0" xfId="1" applyNumberFormat="1" applyFont="1" applyFill="1" applyAlignment="1">
      <alignment horizontal="center"/>
    </xf>
    <xf numFmtId="166" fontId="104" fillId="5" borderId="79" xfId="1" applyNumberFormat="1" applyFont="1" applyFill="1" applyBorder="1" applyAlignment="1">
      <alignment horizontal="center"/>
    </xf>
    <xf numFmtId="166" fontId="104" fillId="5" borderId="31" xfId="1" applyNumberFormat="1" applyFont="1" applyFill="1" applyBorder="1"/>
    <xf numFmtId="166" fontId="102" fillId="5" borderId="0" xfId="1" applyNumberFormat="1" applyFont="1" applyFill="1" applyAlignment="1">
      <alignment horizontal="center"/>
    </xf>
    <xf numFmtId="166" fontId="102" fillId="5" borderId="31" xfId="1" applyNumberFormat="1" applyFont="1" applyFill="1" applyBorder="1" applyAlignment="1">
      <alignment horizontal="center"/>
    </xf>
    <xf numFmtId="166" fontId="104" fillId="5" borderId="0" xfId="1" applyNumberFormat="1" applyFont="1" applyFill="1"/>
    <xf numFmtId="166" fontId="104" fillId="5" borderId="39" xfId="1" applyNumberFormat="1" applyFont="1" applyFill="1" applyBorder="1"/>
    <xf numFmtId="166" fontId="104" fillId="5" borderId="47" xfId="1" applyNumberFormat="1" applyFont="1" applyFill="1" applyBorder="1" applyAlignment="1">
      <alignment horizontal="center"/>
    </xf>
    <xf numFmtId="166" fontId="104" fillId="5" borderId="19" xfId="1" applyNumberFormat="1" applyFont="1" applyFill="1" applyBorder="1" applyAlignment="1">
      <alignment horizontal="center"/>
    </xf>
    <xf numFmtId="166" fontId="104" fillId="5" borderId="39" xfId="1" applyNumberFormat="1" applyFont="1" applyFill="1" applyBorder="1" applyAlignment="1">
      <alignment horizontal="center"/>
    </xf>
    <xf numFmtId="166" fontId="29" fillId="5" borderId="19" xfId="1" applyNumberFormat="1" applyFont="1" applyFill="1" applyBorder="1" applyAlignment="1">
      <alignment horizontal="center" vertical="top" wrapText="1"/>
    </xf>
    <xf numFmtId="166" fontId="9" fillId="5" borderId="0" xfId="1" applyNumberFormat="1" applyFont="1" applyFill="1" applyAlignment="1">
      <alignment horizontal="center"/>
    </xf>
    <xf numFmtId="0" fontId="11" fillId="7" borderId="10" xfId="0" applyFont="1" applyFill="1" applyBorder="1" applyAlignment="1">
      <alignment horizontal="left" vertical="center"/>
    </xf>
    <xf numFmtId="166" fontId="11" fillId="7" borderId="0" xfId="1" applyNumberFormat="1" applyFont="1" applyFill="1" applyBorder="1" applyAlignment="1">
      <alignment horizontal="right" vertical="center"/>
    </xf>
    <xf numFmtId="166" fontId="11" fillId="7" borderId="42" xfId="1" applyNumberFormat="1" applyFont="1" applyFill="1" applyBorder="1" applyAlignment="1">
      <alignment horizontal="right" vertical="center"/>
    </xf>
    <xf numFmtId="166" fontId="29" fillId="5" borderId="0" xfId="1" applyNumberFormat="1" applyFont="1" applyFill="1" applyAlignment="1">
      <alignment horizontal="center"/>
    </xf>
    <xf numFmtId="165" fontId="105" fillId="7" borderId="23" xfId="2" applyNumberFormat="1" applyFont="1" applyFill="1" applyBorder="1"/>
    <xf numFmtId="0" fontId="106" fillId="7" borderId="23" xfId="15" applyFont="1" applyFill="1" applyBorder="1" applyAlignment="1">
      <alignment horizontal="center" wrapText="1"/>
    </xf>
    <xf numFmtId="0" fontId="106" fillId="7" borderId="12" xfId="15" applyFont="1" applyFill="1" applyBorder="1" applyAlignment="1">
      <alignment horizontal="center" wrapText="1"/>
    </xf>
    <xf numFmtId="166" fontId="107" fillId="7" borderId="14" xfId="1" applyNumberFormat="1" applyFont="1" applyFill="1" applyBorder="1" applyAlignment="1">
      <alignment horizontal="right" vertical="center"/>
    </xf>
    <xf numFmtId="166" fontId="107" fillId="7" borderId="48" xfId="1" applyNumberFormat="1" applyFont="1" applyFill="1" applyBorder="1" applyAlignment="1">
      <alignment horizontal="right" vertical="center"/>
    </xf>
    <xf numFmtId="166" fontId="107" fillId="7" borderId="60" xfId="1" applyNumberFormat="1" applyFont="1" applyFill="1" applyBorder="1" applyAlignment="1">
      <alignment horizontal="right" vertical="center"/>
    </xf>
    <xf numFmtId="166" fontId="107" fillId="7" borderId="20" xfId="1" applyNumberFormat="1" applyFont="1" applyFill="1" applyBorder="1" applyAlignment="1">
      <alignment horizontal="right" vertical="center"/>
    </xf>
    <xf numFmtId="166" fontId="107" fillId="7" borderId="14" xfId="1" applyNumberFormat="1" applyFont="1" applyFill="1" applyBorder="1" applyAlignment="1">
      <alignment horizontal="right"/>
    </xf>
    <xf numFmtId="166" fontId="107" fillId="7" borderId="48" xfId="1" applyNumberFormat="1" applyFont="1" applyFill="1" applyBorder="1" applyAlignment="1">
      <alignment horizontal="right"/>
    </xf>
    <xf numFmtId="166" fontId="106" fillId="7" borderId="12" xfId="1" applyNumberFormat="1" applyFont="1" applyFill="1" applyBorder="1" applyAlignment="1">
      <alignment horizontal="right" vertical="center"/>
    </xf>
    <xf numFmtId="166" fontId="107" fillId="7" borderId="23" xfId="1" applyNumberFormat="1" applyFont="1" applyFill="1" applyBorder="1" applyAlignment="1">
      <alignment horizontal="left" vertical="center"/>
    </xf>
    <xf numFmtId="166" fontId="106" fillId="7" borderId="14" xfId="1" applyNumberFormat="1" applyFont="1" applyFill="1" applyBorder="1" applyAlignment="1">
      <alignment horizontal="left" vertical="center"/>
    </xf>
    <xf numFmtId="166" fontId="107" fillId="7" borderId="14" xfId="1" applyNumberFormat="1" applyFont="1" applyFill="1" applyBorder="1" applyAlignment="1">
      <alignment horizontal="left" vertical="center"/>
    </xf>
    <xf numFmtId="166" fontId="107" fillId="7" borderId="48" xfId="1" applyNumberFormat="1" applyFont="1" applyFill="1" applyBorder="1" applyAlignment="1">
      <alignment horizontal="left" vertical="center"/>
    </xf>
    <xf numFmtId="166" fontId="106" fillId="7" borderId="12" xfId="1" applyNumberFormat="1" applyFont="1" applyFill="1" applyBorder="1" applyAlignment="1">
      <alignment horizontal="left" vertical="center"/>
    </xf>
    <xf numFmtId="166" fontId="107" fillId="7" borderId="20" xfId="1" applyNumberFormat="1" applyFont="1" applyFill="1" applyBorder="1" applyAlignment="1">
      <alignment horizontal="left" vertical="center"/>
    </xf>
    <xf numFmtId="166" fontId="106" fillId="7" borderId="23" xfId="1" applyNumberFormat="1" applyFont="1" applyFill="1" applyBorder="1" applyAlignment="1">
      <alignment horizontal="right" vertical="center"/>
    </xf>
    <xf numFmtId="166" fontId="106" fillId="7" borderId="26" xfId="1" applyNumberFormat="1" applyFont="1" applyFill="1" applyBorder="1" applyAlignment="1">
      <alignment horizontal="right" vertical="center"/>
    </xf>
    <xf numFmtId="0" fontId="109" fillId="5" borderId="21" xfId="1" applyNumberFormat="1" applyFont="1" applyFill="1" applyBorder="1" applyAlignment="1">
      <alignment horizontal="left"/>
    </xf>
    <xf numFmtId="17" fontId="109" fillId="5" borderId="22" xfId="0" applyNumberFormat="1" applyFont="1" applyFill="1" applyBorder="1" applyAlignment="1">
      <alignment horizontal="right" vertical="center" wrapText="1"/>
    </xf>
    <xf numFmtId="17" fontId="109" fillId="5" borderId="23" xfId="0" applyNumberFormat="1" applyFont="1" applyFill="1" applyBorder="1" applyAlignment="1">
      <alignment horizontal="right" vertical="center" wrapText="1"/>
    </xf>
    <xf numFmtId="0" fontId="107" fillId="5" borderId="13" xfId="0" applyFont="1" applyFill="1" applyBorder="1" applyAlignment="1">
      <alignment horizontal="left" vertical="center"/>
    </xf>
    <xf numFmtId="0" fontId="109" fillId="5" borderId="24" xfId="0" applyFont="1" applyFill="1" applyBorder="1" applyAlignment="1">
      <alignment horizontal="left" vertical="center"/>
    </xf>
    <xf numFmtId="166" fontId="109" fillId="5" borderId="25" xfId="1" applyNumberFormat="1" applyFont="1" applyFill="1" applyBorder="1" applyAlignment="1">
      <alignment horizontal="right" vertical="center"/>
    </xf>
    <xf numFmtId="175" fontId="29" fillId="5" borderId="27" xfId="0" applyNumberFormat="1" applyFont="1" applyFill="1" applyBorder="1" applyAlignment="1">
      <alignment horizontal="center" vertical="center"/>
    </xf>
    <xf numFmtId="166" fontId="44" fillId="5" borderId="107" xfId="1" applyNumberFormat="1" applyFont="1" applyFill="1" applyBorder="1"/>
    <xf numFmtId="166" fontId="44" fillId="5" borderId="105" xfId="1" applyNumberFormat="1" applyFont="1" applyFill="1" applyBorder="1"/>
    <xf numFmtId="9" fontId="44" fillId="5" borderId="105" xfId="2" applyFont="1" applyFill="1" applyBorder="1"/>
    <xf numFmtId="166" fontId="44" fillId="5" borderId="106" xfId="1" applyNumberFormat="1" applyFont="1" applyFill="1" applyBorder="1"/>
    <xf numFmtId="166" fontId="9" fillId="5" borderId="14" xfId="1" applyNumberFormat="1" applyFont="1" applyFill="1" applyBorder="1" applyAlignment="1">
      <alignment horizontal="left" vertical="center"/>
    </xf>
    <xf numFmtId="166" fontId="9" fillId="5" borderId="60" xfId="1" applyNumberFormat="1" applyFont="1" applyFill="1" applyBorder="1" applyAlignment="1">
      <alignment horizontal="left" vertical="center"/>
    </xf>
    <xf numFmtId="166" fontId="29" fillId="5" borderId="26" xfId="1" applyNumberFormat="1" applyFont="1" applyFill="1" applyBorder="1" applyAlignment="1">
      <alignment horizontal="left" vertical="center"/>
    </xf>
    <xf numFmtId="166" fontId="21" fillId="5" borderId="105" xfId="1" applyNumberFormat="1" applyFont="1" applyFill="1" applyBorder="1" applyAlignment="1">
      <alignment horizontal="right" vertical="center"/>
    </xf>
    <xf numFmtId="166" fontId="21" fillId="5" borderId="106" xfId="1" applyNumberFormat="1" applyFont="1" applyFill="1" applyBorder="1" applyAlignment="1">
      <alignment horizontal="right" vertical="center"/>
    </xf>
    <xf numFmtId="0" fontId="0" fillId="5" borderId="105" xfId="0" applyFill="1" applyBorder="1"/>
    <xf numFmtId="0" fontId="0" fillId="5" borderId="106" xfId="0" applyFill="1" applyBorder="1"/>
    <xf numFmtId="166" fontId="0" fillId="5" borderId="105" xfId="0" applyNumberFormat="1" applyFill="1" applyBorder="1"/>
    <xf numFmtId="166" fontId="0" fillId="5" borderId="106" xfId="0" applyNumberFormat="1" applyFill="1" applyBorder="1"/>
    <xf numFmtId="173" fontId="29" fillId="5" borderId="22" xfId="5" applyNumberFormat="1" applyFont="1" applyFill="1" applyBorder="1" applyAlignment="1">
      <alignment horizontal="center" vertical="center" wrapText="1"/>
    </xf>
    <xf numFmtId="173" fontId="29" fillId="5" borderId="23" xfId="5" applyNumberFormat="1" applyFont="1" applyFill="1" applyBorder="1" applyAlignment="1">
      <alignment horizontal="center" vertical="center" wrapText="1"/>
    </xf>
    <xf numFmtId="0" fontId="27" fillId="5" borderId="15" xfId="15" applyFont="1" applyFill="1" applyBorder="1" applyAlignment="1">
      <alignment horizontal="left" vertical="center" wrapText="1"/>
    </xf>
    <xf numFmtId="166" fontId="27" fillId="5" borderId="16" xfId="1" applyNumberFormat="1" applyFont="1" applyFill="1" applyBorder="1" applyAlignment="1">
      <alignment horizontal="right" vertical="center"/>
    </xf>
    <xf numFmtId="165" fontId="23" fillId="7" borderId="16" xfId="2" applyNumberFormat="1" applyFont="1" applyFill="1" applyBorder="1" applyAlignment="1">
      <alignment horizontal="right" vertical="center"/>
    </xf>
    <xf numFmtId="175" fontId="9" fillId="5" borderId="88" xfId="0" applyNumberFormat="1" applyFont="1" applyFill="1" applyBorder="1" applyAlignment="1">
      <alignment horizontal="center" vertical="center"/>
    </xf>
    <xf numFmtId="43" fontId="21" fillId="5" borderId="105" xfId="15" applyNumberFormat="1" applyFont="1" applyFill="1" applyBorder="1" applyAlignment="1">
      <alignment horizontal="right" vertical="center"/>
    </xf>
    <xf numFmtId="0" fontId="21" fillId="5" borderId="105" xfId="15" applyFont="1" applyFill="1" applyBorder="1" applyAlignment="1">
      <alignment horizontal="right" vertical="center"/>
    </xf>
    <xf numFmtId="0" fontId="11" fillId="5" borderId="24" xfId="15" applyFont="1" applyFill="1" applyBorder="1" applyAlignment="1">
      <alignment horizontal="left" vertical="center" wrapText="1"/>
    </xf>
    <xf numFmtId="0" fontId="27" fillId="5" borderId="18" xfId="15" applyFont="1" applyFill="1" applyBorder="1" applyAlignment="1">
      <alignment horizontal="left" vertical="center" wrapText="1"/>
    </xf>
    <xf numFmtId="166" fontId="27" fillId="5" borderId="28" xfId="1" applyNumberFormat="1" applyFont="1" applyFill="1" applyBorder="1" applyAlignment="1">
      <alignment horizontal="right" vertical="center"/>
    </xf>
    <xf numFmtId="166" fontId="106" fillId="5" borderId="25" xfId="1" applyNumberFormat="1" applyFont="1" applyFill="1" applyBorder="1" applyAlignment="1">
      <alignment horizontal="center"/>
    </xf>
    <xf numFmtId="166" fontId="107" fillId="5" borderId="79" xfId="1" applyNumberFormat="1" applyFont="1" applyFill="1" applyBorder="1" applyAlignment="1">
      <alignment horizontal="center"/>
    </xf>
    <xf numFmtId="166" fontId="107" fillId="5" borderId="31" xfId="1" applyNumberFormat="1" applyFont="1" applyFill="1" applyBorder="1" applyAlignment="1">
      <alignment horizontal="center"/>
    </xf>
    <xf numFmtId="166" fontId="109" fillId="5" borderId="19" xfId="1" applyNumberFormat="1" applyFont="1" applyFill="1" applyBorder="1" applyAlignment="1">
      <alignment horizontal="center" vertical="top" wrapText="1"/>
    </xf>
    <xf numFmtId="166" fontId="108" fillId="6" borderId="22" xfId="5" applyNumberFormat="1" applyFont="1" applyFill="1" applyBorder="1" applyAlignment="1">
      <alignment vertical="center"/>
    </xf>
    <xf numFmtId="166" fontId="107" fillId="5" borderId="0" xfId="1" applyNumberFormat="1" applyFont="1" applyFill="1" applyBorder="1" applyAlignment="1">
      <alignment horizontal="right" vertical="center"/>
    </xf>
    <xf numFmtId="0" fontId="111" fillId="5" borderId="0" xfId="0" applyFont="1" applyFill="1" applyAlignment="1">
      <alignment horizontal="left" vertical="top" wrapText="1"/>
    </xf>
    <xf numFmtId="166" fontId="110" fillId="5" borderId="0" xfId="1" applyNumberFormat="1" applyFont="1" applyFill="1" applyBorder="1" applyAlignment="1">
      <alignment horizontal="right" vertical="center"/>
    </xf>
    <xf numFmtId="37" fontId="94" fillId="5" borderId="14" xfId="0" applyNumberFormat="1" applyFont="1" applyFill="1" applyBorder="1" applyAlignment="1">
      <alignment horizontal="center"/>
    </xf>
    <xf numFmtId="166" fontId="95" fillId="5" borderId="32" xfId="1" applyNumberFormat="1" applyFont="1" applyFill="1" applyBorder="1" applyAlignment="1">
      <alignment horizontal="center"/>
    </xf>
    <xf numFmtId="166" fontId="95" fillId="5" borderId="14" xfId="1" applyNumberFormat="1" applyFont="1" applyFill="1" applyBorder="1" applyAlignment="1">
      <alignment horizontal="center"/>
    </xf>
    <xf numFmtId="166" fontId="95" fillId="5" borderId="80" xfId="1" applyNumberFormat="1" applyFont="1" applyFill="1" applyBorder="1" applyAlignment="1">
      <alignment horizontal="center"/>
    </xf>
    <xf numFmtId="166" fontId="95" fillId="5" borderId="32" xfId="1" applyNumberFormat="1" applyFont="1" applyFill="1" applyBorder="1"/>
    <xf numFmtId="166" fontId="94" fillId="5" borderId="12" xfId="1" applyNumberFormat="1" applyFont="1" applyFill="1" applyBorder="1" applyAlignment="1">
      <alignment horizontal="center"/>
    </xf>
    <xf numFmtId="166" fontId="94" fillId="5" borderId="14" xfId="1" applyNumberFormat="1" applyFont="1" applyFill="1" applyBorder="1" applyAlignment="1">
      <alignment horizontal="center"/>
    </xf>
    <xf numFmtId="166" fontId="94" fillId="5" borderId="32" xfId="1" applyNumberFormat="1" applyFont="1" applyFill="1" applyBorder="1" applyAlignment="1">
      <alignment horizontal="center"/>
    </xf>
    <xf numFmtId="166" fontId="95" fillId="5" borderId="38" xfId="1" applyNumberFormat="1" applyFont="1" applyFill="1" applyBorder="1"/>
    <xf numFmtId="166" fontId="95" fillId="5" borderId="48" xfId="1" applyNumberFormat="1" applyFont="1" applyFill="1" applyBorder="1" applyAlignment="1">
      <alignment horizontal="center"/>
    </xf>
    <xf numFmtId="166" fontId="95" fillId="5" borderId="20" xfId="1" applyNumberFormat="1" applyFont="1" applyFill="1" applyBorder="1" applyAlignment="1">
      <alignment horizontal="center"/>
    </xf>
    <xf numFmtId="166" fontId="95" fillId="5" borderId="14" xfId="1" applyNumberFormat="1" applyFont="1" applyFill="1" applyBorder="1"/>
    <xf numFmtId="166" fontId="95" fillId="5" borderId="38" xfId="1" applyNumberFormat="1" applyFont="1" applyFill="1" applyBorder="1" applyAlignment="1">
      <alignment horizontal="center"/>
    </xf>
    <xf numFmtId="166" fontId="94" fillId="5" borderId="26" xfId="1" applyNumberFormat="1" applyFont="1" applyFill="1" applyBorder="1" applyAlignment="1">
      <alignment horizontal="center"/>
    </xf>
    <xf numFmtId="0" fontId="30" fillId="0" borderId="13" xfId="0" applyFont="1" applyBorder="1" applyAlignment="1">
      <alignment vertical="top"/>
    </xf>
    <xf numFmtId="0" fontId="11" fillId="12" borderId="29" xfId="15" applyFont="1" applyFill="1" applyBorder="1" applyAlignment="1">
      <alignment horizontal="center" vertical="top" wrapText="1"/>
    </xf>
    <xf numFmtId="0" fontId="11" fillId="12" borderId="23" xfId="15" applyFont="1" applyFill="1" applyBorder="1" applyAlignment="1">
      <alignment horizontal="center" vertical="top" wrapText="1"/>
    </xf>
    <xf numFmtId="0" fontId="51" fillId="12" borderId="13" xfId="0" applyFont="1" applyFill="1" applyBorder="1"/>
    <xf numFmtId="9" fontId="11" fillId="12" borderId="0" xfId="2" applyFont="1" applyFill="1" applyBorder="1" applyAlignment="1">
      <alignment horizontal="center" vertical="center" wrapText="1"/>
    </xf>
    <xf numFmtId="9" fontId="51" fillId="12" borderId="0" xfId="2" applyFont="1" applyFill="1" applyBorder="1" applyAlignment="1">
      <alignment horizontal="center" vertical="center"/>
    </xf>
    <xf numFmtId="9" fontId="11" fillId="12" borderId="111" xfId="2" applyFont="1" applyFill="1" applyBorder="1" applyAlignment="1">
      <alignment horizontal="center" vertical="center" wrapText="1"/>
    </xf>
    <xf numFmtId="9" fontId="51" fillId="12" borderId="63" xfId="2" applyFont="1" applyFill="1" applyBorder="1" applyAlignment="1">
      <alignment horizontal="center" vertical="center"/>
    </xf>
    <xf numFmtId="9" fontId="51" fillId="12" borderId="14" xfId="2" applyFont="1" applyFill="1" applyBorder="1" applyAlignment="1">
      <alignment horizontal="center" vertical="center"/>
    </xf>
    <xf numFmtId="0" fontId="70" fillId="0" borderId="0" xfId="0" applyFont="1"/>
    <xf numFmtId="166" fontId="30" fillId="7" borderId="15" xfId="1" applyNumberFormat="1" applyFont="1" applyFill="1" applyBorder="1" applyAlignment="1">
      <alignment horizontal="right"/>
    </xf>
    <xf numFmtId="166" fontId="30" fillId="7" borderId="16" xfId="1" applyNumberFormat="1" applyFont="1" applyFill="1" applyBorder="1" applyAlignment="1">
      <alignment horizontal="right"/>
    </xf>
    <xf numFmtId="166" fontId="30" fillId="7" borderId="17" xfId="1" applyNumberFormat="1" applyFont="1" applyFill="1" applyBorder="1" applyAlignment="1">
      <alignment horizontal="right"/>
    </xf>
    <xf numFmtId="190" fontId="23" fillId="7" borderId="0" xfId="2" applyNumberFormat="1" applyFont="1" applyFill="1" applyBorder="1" applyAlignment="1">
      <alignment horizontal="right" vertical="center" wrapText="1"/>
    </xf>
    <xf numFmtId="190" fontId="24" fillId="7" borderId="11" xfId="2" applyNumberFormat="1" applyFont="1" applyFill="1" applyBorder="1" applyAlignment="1">
      <alignment horizontal="right" vertical="center" wrapText="1"/>
    </xf>
    <xf numFmtId="190" fontId="45" fillId="7" borderId="0" xfId="2" applyNumberFormat="1" applyFont="1" applyFill="1" applyBorder="1" applyAlignment="1">
      <alignment horizontal="right" vertical="center" wrapText="1"/>
    </xf>
    <xf numFmtId="190" fontId="24" fillId="7" borderId="25" xfId="2" applyNumberFormat="1" applyFont="1" applyFill="1" applyBorder="1" applyAlignment="1">
      <alignment horizontal="right" vertical="center" wrapText="1"/>
    </xf>
    <xf numFmtId="166" fontId="108" fillId="6" borderId="0" xfId="1" applyNumberFormat="1" applyFont="1" applyFill="1" applyBorder="1" applyAlignment="1">
      <alignment horizontal="left" vertical="center"/>
    </xf>
    <xf numFmtId="166" fontId="107" fillId="7" borderId="14" xfId="1" applyNumberFormat="1" applyFont="1" applyFill="1" applyBorder="1" applyAlignment="1">
      <alignment horizontal="center"/>
    </xf>
    <xf numFmtId="17" fontId="54" fillId="5" borderId="22" xfId="0" applyNumberFormat="1" applyFont="1" applyFill="1" applyBorder="1" applyAlignment="1">
      <alignment horizontal="right" vertical="center" wrapText="1"/>
    </xf>
    <xf numFmtId="166" fontId="11" fillId="5" borderId="62" xfId="1" applyNumberFormat="1" applyFont="1" applyFill="1" applyBorder="1" applyAlignment="1">
      <alignment horizontal="right" vertical="center"/>
    </xf>
    <xf numFmtId="171" fontId="27" fillId="5" borderId="63" xfId="2" applyNumberFormat="1" applyFont="1" applyFill="1" applyBorder="1" applyAlignment="1">
      <alignment horizontal="right" vertical="center"/>
    </xf>
    <xf numFmtId="171" fontId="27" fillId="5" borderId="76" xfId="2" applyNumberFormat="1" applyFont="1" applyFill="1" applyBorder="1" applyAlignment="1">
      <alignment horizontal="right" vertical="center"/>
    </xf>
    <xf numFmtId="171" fontId="11" fillId="5" borderId="61" xfId="2" applyNumberFormat="1" applyFont="1" applyFill="1" applyBorder="1" applyAlignment="1">
      <alignment horizontal="right" vertical="center"/>
    </xf>
    <xf numFmtId="166" fontId="11" fillId="5" borderId="63" xfId="1" applyNumberFormat="1" applyFont="1" applyFill="1" applyBorder="1" applyAlignment="1">
      <alignment horizontal="right" vertical="center"/>
    </xf>
    <xf numFmtId="166" fontId="11" fillId="5" borderId="118" xfId="1" applyNumberFormat="1" applyFont="1" applyFill="1" applyBorder="1" applyAlignment="1">
      <alignment horizontal="right" vertical="center"/>
    </xf>
    <xf numFmtId="166" fontId="11" fillId="5" borderId="111" xfId="1" applyNumberFormat="1" applyFont="1" applyFill="1" applyBorder="1" applyAlignment="1">
      <alignment horizontal="right" vertical="center"/>
    </xf>
    <xf numFmtId="166" fontId="27" fillId="5" borderId="111" xfId="1" applyNumberFormat="1" applyFont="1" applyFill="1" applyBorder="1" applyAlignment="1">
      <alignment horizontal="right" vertical="center"/>
    </xf>
    <xf numFmtId="166" fontId="27" fillId="5" borderId="112" xfId="1" applyNumberFormat="1" applyFont="1" applyFill="1" applyBorder="1" applyAlignment="1">
      <alignment horizontal="right" vertical="center"/>
    </xf>
    <xf numFmtId="166" fontId="11" fillId="5" borderId="117" xfId="1" applyNumberFormat="1" applyFont="1" applyFill="1" applyBorder="1" applyAlignment="1">
      <alignment horizontal="right" vertical="center"/>
    </xf>
    <xf numFmtId="171" fontId="27" fillId="5" borderId="14" xfId="2" applyNumberFormat="1" applyFont="1" applyFill="1" applyBorder="1" applyAlignment="1">
      <alignment horizontal="right" vertical="center"/>
    </xf>
    <xf numFmtId="171" fontId="27" fillId="5" borderId="20" xfId="2" applyNumberFormat="1" applyFont="1" applyFill="1" applyBorder="1" applyAlignment="1">
      <alignment horizontal="right" vertical="center"/>
    </xf>
    <xf numFmtId="171" fontId="11" fillId="5" borderId="26" xfId="2" applyNumberFormat="1" applyFont="1" applyFill="1" applyBorder="1" applyAlignment="1">
      <alignment horizontal="right" vertical="center"/>
    </xf>
    <xf numFmtId="166" fontId="29" fillId="5" borderId="10" xfId="5" applyNumberFormat="1" applyFont="1" applyFill="1" applyBorder="1" applyAlignment="1"/>
    <xf numFmtId="166" fontId="29" fillId="5" borderId="18" xfId="5" applyNumberFormat="1" applyFont="1" applyFill="1" applyBorder="1" applyAlignment="1"/>
    <xf numFmtId="166" fontId="29" fillId="5" borderId="13" xfId="5" applyNumberFormat="1" applyFont="1" applyFill="1" applyBorder="1" applyAlignment="1"/>
    <xf numFmtId="0" fontId="97" fillId="5" borderId="33" xfId="0" applyFont="1" applyFill="1" applyBorder="1" applyAlignment="1">
      <alignment vertical="center" wrapText="1"/>
    </xf>
    <xf numFmtId="166" fontId="29" fillId="5" borderId="11" xfId="5" applyNumberFormat="1" applyFont="1" applyFill="1" applyBorder="1" applyAlignment="1"/>
    <xf numFmtId="166" fontId="29" fillId="5" borderId="19" xfId="5" applyNumberFormat="1" applyFont="1" applyFill="1" applyBorder="1" applyAlignment="1"/>
    <xf numFmtId="0" fontId="11" fillId="5" borderId="25" xfId="15" applyFont="1" applyFill="1" applyBorder="1" applyAlignment="1">
      <alignment horizontal="left" vertical="center"/>
    </xf>
    <xf numFmtId="0" fontId="110" fillId="5" borderId="13" xfId="15" applyFont="1" applyFill="1" applyBorder="1" applyAlignment="1">
      <alignment horizontal="left" vertical="center"/>
    </xf>
    <xf numFmtId="0" fontId="109" fillId="5" borderId="24" xfId="15" applyFont="1" applyFill="1" applyBorder="1" applyAlignment="1">
      <alignment horizontal="left" vertical="center"/>
    </xf>
    <xf numFmtId="166" fontId="107" fillId="5" borderId="14" xfId="1" applyNumberFormat="1" applyFont="1" applyFill="1" applyBorder="1" applyAlignment="1">
      <alignment horizontal="right" vertical="center"/>
    </xf>
    <xf numFmtId="166" fontId="109" fillId="5" borderId="26" xfId="1" applyNumberFormat="1" applyFont="1" applyFill="1" applyBorder="1" applyAlignment="1">
      <alignment horizontal="right" vertical="center"/>
    </xf>
    <xf numFmtId="0" fontId="29" fillId="5" borderId="0" xfId="0" applyFont="1" applyFill="1"/>
    <xf numFmtId="166" fontId="29" fillId="5" borderId="0" xfId="1" applyNumberFormat="1" applyFont="1" applyFill="1" applyBorder="1" applyAlignment="1">
      <alignment horizontal="center"/>
    </xf>
    <xf numFmtId="166" fontId="29" fillId="5" borderId="0" xfId="1" applyNumberFormat="1" applyFont="1" applyFill="1" applyBorder="1"/>
    <xf numFmtId="166" fontId="29" fillId="7" borderId="0" xfId="1" applyNumberFormat="1" applyFont="1" applyFill="1" applyBorder="1" applyAlignment="1">
      <alignment horizontal="center"/>
    </xf>
    <xf numFmtId="166" fontId="29" fillId="18" borderId="0" xfId="1" applyNumberFormat="1" applyFont="1" applyFill="1" applyBorder="1" applyAlignment="1">
      <alignment horizontal="center"/>
    </xf>
    <xf numFmtId="166" fontId="106" fillId="5" borderId="0" xfId="1" applyNumberFormat="1" applyFont="1" applyFill="1" applyBorder="1" applyAlignment="1">
      <alignment horizontal="center"/>
    </xf>
    <xf numFmtId="0" fontId="29" fillId="5" borderId="19" xfId="0" applyFont="1" applyFill="1" applyBorder="1"/>
    <xf numFmtId="166" fontId="29" fillId="5" borderId="19" xfId="1" applyNumberFormat="1" applyFont="1" applyFill="1" applyBorder="1" applyAlignment="1">
      <alignment horizontal="center"/>
    </xf>
    <xf numFmtId="166" fontId="29" fillId="5" borderId="19" xfId="1" applyNumberFormat="1" applyFont="1" applyFill="1" applyBorder="1"/>
    <xf numFmtId="166" fontId="29" fillId="7" borderId="19" xfId="1" applyNumberFormat="1" applyFont="1" applyFill="1" applyBorder="1" applyAlignment="1">
      <alignment horizontal="center"/>
    </xf>
    <xf numFmtId="166" fontId="29" fillId="18" borderId="19" xfId="1" applyNumberFormat="1" applyFont="1" applyFill="1" applyBorder="1" applyAlignment="1">
      <alignment horizontal="center"/>
    </xf>
    <xf numFmtId="166" fontId="106" fillId="5" borderId="19" xfId="1" applyNumberFormat="1" applyFont="1" applyFill="1" applyBorder="1" applyAlignment="1">
      <alignment horizontal="center"/>
    </xf>
    <xf numFmtId="190" fontId="9" fillId="5" borderId="14" xfId="2" applyNumberFormat="1" applyFont="1" applyFill="1" applyBorder="1" applyAlignment="1">
      <alignment horizontal="right" vertical="center" readingOrder="1"/>
    </xf>
    <xf numFmtId="190" fontId="9" fillId="5" borderId="14" xfId="1" applyNumberFormat="1" applyFont="1" applyFill="1" applyBorder="1" applyAlignment="1">
      <alignment horizontal="right" vertical="center" readingOrder="1"/>
    </xf>
    <xf numFmtId="190" fontId="11" fillId="5" borderId="12" xfId="2" applyNumberFormat="1" applyFont="1" applyFill="1" applyBorder="1" applyAlignment="1">
      <alignment horizontal="right" vertical="center" indent="1" readingOrder="1"/>
    </xf>
    <xf numFmtId="190" fontId="9" fillId="5" borderId="14" xfId="2" applyNumberFormat="1" applyFont="1" applyFill="1" applyBorder="1" applyAlignment="1">
      <alignment horizontal="right" vertical="center" indent="1" readingOrder="1"/>
    </xf>
    <xf numFmtId="190" fontId="29" fillId="5" borderId="23" xfId="2" applyNumberFormat="1" applyFont="1" applyFill="1" applyBorder="1" applyAlignment="1">
      <alignment horizontal="right" vertical="center" readingOrder="1"/>
    </xf>
    <xf numFmtId="190" fontId="11" fillId="5" borderId="23" xfId="2" applyNumberFormat="1" applyFont="1" applyFill="1" applyBorder="1" applyAlignment="1">
      <alignment horizontal="right" vertical="center" readingOrder="1"/>
    </xf>
    <xf numFmtId="190" fontId="11" fillId="5" borderId="26" xfId="2" applyNumberFormat="1" applyFont="1" applyFill="1" applyBorder="1" applyAlignment="1">
      <alignment horizontal="right" vertical="center" readingOrder="1"/>
    </xf>
    <xf numFmtId="170" fontId="29" fillId="5" borderId="22" xfId="1" applyNumberFormat="1" applyFont="1" applyFill="1" applyBorder="1" applyAlignment="1">
      <alignment horizontal="center" vertical="center" wrapText="1"/>
    </xf>
    <xf numFmtId="170" fontId="29" fillId="5" borderId="0" xfId="1" applyNumberFormat="1" applyFont="1" applyFill="1" applyBorder="1" applyAlignment="1">
      <alignment horizontal="center" vertical="center" wrapText="1"/>
    </xf>
    <xf numFmtId="170" fontId="29" fillId="5" borderId="19" xfId="1" applyNumberFormat="1" applyFont="1" applyFill="1" applyBorder="1" applyAlignment="1">
      <alignment horizontal="center" vertical="center" wrapText="1"/>
    </xf>
    <xf numFmtId="170" fontId="29" fillId="5" borderId="20" xfId="1" applyNumberFormat="1" applyFont="1" applyFill="1" applyBorder="1" applyAlignment="1">
      <alignment horizontal="center" vertical="center" wrapText="1"/>
    </xf>
    <xf numFmtId="170" fontId="29" fillId="5" borderId="14" xfId="1" applyNumberFormat="1" applyFont="1" applyFill="1" applyBorder="1" applyAlignment="1">
      <alignment horizontal="center" vertical="center" wrapText="1"/>
    </xf>
    <xf numFmtId="0" fontId="27" fillId="5" borderId="0" xfId="15" applyFont="1" applyFill="1" applyAlignment="1">
      <alignment horizontal="left" vertical="center"/>
    </xf>
    <xf numFmtId="166" fontId="29" fillId="5" borderId="14" xfId="1" applyNumberFormat="1" applyFont="1" applyFill="1" applyBorder="1" applyAlignment="1">
      <alignment horizontal="right" vertical="center"/>
    </xf>
    <xf numFmtId="0" fontId="11" fillId="5" borderId="20" xfId="0" applyFont="1" applyFill="1" applyBorder="1" applyAlignment="1">
      <alignment horizontal="left" wrapText="1"/>
    </xf>
    <xf numFmtId="0" fontId="11" fillId="5" borderId="19" xfId="1" applyNumberFormat="1" applyFont="1" applyFill="1" applyBorder="1" applyAlignment="1">
      <alignment horizontal="left" wrapText="1"/>
    </xf>
    <xf numFmtId="17" fontId="11" fillId="3" borderId="23" xfId="0" applyNumberFormat="1" applyFont="1" applyFill="1" applyBorder="1" applyAlignment="1">
      <alignment horizontal="right" vertical="center" wrapText="1"/>
    </xf>
    <xf numFmtId="166" fontId="9" fillId="3" borderId="18" xfId="1" applyNumberFormat="1" applyFont="1" applyFill="1" applyBorder="1" applyAlignment="1">
      <alignment horizontal="left" vertical="center"/>
    </xf>
    <xf numFmtId="166" fontId="29" fillId="3" borderId="13" xfId="1" applyNumberFormat="1" applyFont="1" applyFill="1" applyBorder="1" applyAlignment="1">
      <alignment horizontal="left" vertical="center"/>
    </xf>
    <xf numFmtId="166" fontId="27" fillId="5" borderId="14" xfId="0" applyNumberFormat="1" applyFont="1" applyFill="1" applyBorder="1" applyAlignment="1">
      <alignment horizontal="right" wrapText="1"/>
    </xf>
    <xf numFmtId="9" fontId="41" fillId="5" borderId="105" xfId="2" applyFont="1" applyFill="1" applyBorder="1"/>
    <xf numFmtId="173" fontId="29" fillId="5" borderId="21" xfId="5" applyNumberFormat="1" applyFont="1" applyFill="1" applyBorder="1" applyAlignment="1">
      <alignment horizontal="center" vertical="center"/>
    </xf>
    <xf numFmtId="0" fontId="95" fillId="11" borderId="13" xfId="22" applyFont="1" applyFill="1" applyBorder="1" applyAlignment="1">
      <alignment horizontal="left" indent="1"/>
    </xf>
    <xf numFmtId="0" fontId="95" fillId="11" borderId="0" xfId="0" applyFont="1" applyFill="1" applyAlignment="1">
      <alignment horizontal="right" indent="1"/>
    </xf>
    <xf numFmtId="166" fontId="95" fillId="11" borderId="0" xfId="1" applyNumberFormat="1" applyFont="1" applyFill="1" applyBorder="1" applyAlignment="1">
      <alignment horizontal="center"/>
    </xf>
    <xf numFmtId="166" fontId="95" fillId="11" borderId="14" xfId="1" applyNumberFormat="1" applyFont="1" applyFill="1" applyBorder="1" applyAlignment="1">
      <alignment horizontal="center"/>
    </xf>
    <xf numFmtId="166" fontId="95" fillId="11" borderId="13" xfId="1" applyNumberFormat="1" applyFont="1" applyFill="1" applyBorder="1" applyAlignment="1">
      <alignment horizontal="center"/>
    </xf>
    <xf numFmtId="166" fontId="104" fillId="11" borderId="0" xfId="1" applyNumberFormat="1" applyFont="1" applyFill="1" applyAlignment="1">
      <alignment horizontal="center"/>
    </xf>
    <xf numFmtId="166" fontId="9" fillId="11" borderId="0" xfId="1" applyNumberFormat="1" applyFont="1" applyFill="1" applyAlignment="1">
      <alignment horizontal="center"/>
    </xf>
    <xf numFmtId="0" fontId="23" fillId="5" borderId="46" xfId="0" applyFont="1" applyFill="1" applyBorder="1" applyAlignment="1">
      <alignment horizontal="left" vertical="center"/>
    </xf>
    <xf numFmtId="37" fontId="94" fillId="7" borderId="0" xfId="0" applyNumberFormat="1" applyFont="1" applyFill="1" applyAlignment="1">
      <alignment horizontal="center"/>
    </xf>
    <xf numFmtId="166" fontId="95" fillId="7" borderId="31" xfId="1" applyNumberFormat="1" applyFont="1" applyFill="1" applyBorder="1" applyAlignment="1">
      <alignment horizontal="center"/>
    </xf>
    <xf numFmtId="166" fontId="95" fillId="7" borderId="0" xfId="1" applyNumberFormat="1" applyFont="1" applyFill="1" applyBorder="1" applyAlignment="1">
      <alignment horizontal="center"/>
    </xf>
    <xf numFmtId="166" fontId="95" fillId="7" borderId="79" xfId="1" applyNumberFormat="1" applyFont="1" applyFill="1" applyBorder="1" applyAlignment="1">
      <alignment horizontal="center"/>
    </xf>
    <xf numFmtId="166" fontId="94" fillId="7" borderId="11" xfId="1" applyNumberFormat="1" applyFont="1" applyFill="1" applyBorder="1" applyAlignment="1">
      <alignment horizontal="center"/>
    </xf>
    <xf numFmtId="166" fontId="94" fillId="7" borderId="0" xfId="1" applyNumberFormat="1" applyFont="1" applyFill="1" applyBorder="1" applyAlignment="1">
      <alignment horizontal="center"/>
    </xf>
    <xf numFmtId="166" fontId="95" fillId="7" borderId="39" xfId="1" applyNumberFormat="1" applyFont="1" applyFill="1" applyBorder="1"/>
    <xf numFmtId="166" fontId="95" fillId="7" borderId="47" xfId="1" applyNumberFormat="1" applyFont="1" applyFill="1" applyBorder="1" applyAlignment="1">
      <alignment horizontal="center"/>
    </xf>
    <xf numFmtId="166" fontId="95" fillId="7" borderId="19" xfId="1" applyNumberFormat="1" applyFont="1" applyFill="1" applyBorder="1" applyAlignment="1">
      <alignment horizontal="center"/>
    </xf>
    <xf numFmtId="166" fontId="95" fillId="7" borderId="39" xfId="1" applyNumberFormat="1" applyFont="1" applyFill="1" applyBorder="1" applyAlignment="1">
      <alignment horizontal="center"/>
    </xf>
    <xf numFmtId="166" fontId="94" fillId="7" borderId="25" xfId="1" applyNumberFormat="1" applyFont="1" applyFill="1" applyBorder="1" applyAlignment="1">
      <alignment horizontal="center"/>
    </xf>
    <xf numFmtId="166" fontId="94" fillId="7" borderId="31" xfId="1" applyNumberFormat="1" applyFont="1" applyFill="1" applyBorder="1" applyAlignment="1">
      <alignment horizontal="center"/>
    </xf>
    <xf numFmtId="0" fontId="94" fillId="12" borderId="22" xfId="15" applyFont="1" applyFill="1" applyBorder="1" applyAlignment="1">
      <alignment horizontal="center" wrapText="1"/>
    </xf>
    <xf numFmtId="166" fontId="94" fillId="7" borderId="79" xfId="1" applyNumberFormat="1" applyFont="1" applyFill="1" applyBorder="1" applyAlignment="1">
      <alignment horizontal="center"/>
    </xf>
    <xf numFmtId="0" fontId="23" fillId="5" borderId="33" xfId="0" applyFont="1" applyFill="1" applyBorder="1" applyAlignment="1">
      <alignment vertical="center" wrapText="1"/>
    </xf>
    <xf numFmtId="0" fontId="23" fillId="5" borderId="33" xfId="0" applyFont="1" applyFill="1" applyBorder="1" applyAlignment="1">
      <alignment vertical="center"/>
    </xf>
    <xf numFmtId="166" fontId="11" fillId="5" borderId="16" xfId="1" applyNumberFormat="1" applyFont="1" applyFill="1" applyBorder="1" applyAlignment="1">
      <alignment horizontal="left" vertical="center"/>
    </xf>
    <xf numFmtId="166" fontId="11" fillId="7" borderId="17" xfId="1" applyNumberFormat="1" applyFont="1" applyFill="1" applyBorder="1" applyAlignment="1">
      <alignment horizontal="left" vertical="center"/>
    </xf>
    <xf numFmtId="166" fontId="11" fillId="3" borderId="10" xfId="1" applyNumberFormat="1" applyFont="1" applyFill="1" applyBorder="1" applyAlignment="1">
      <alignment horizontal="left" vertical="center"/>
    </xf>
    <xf numFmtId="166" fontId="11" fillId="7" borderId="12" xfId="1" applyNumberFormat="1" applyFont="1" applyFill="1" applyBorder="1" applyAlignment="1">
      <alignment horizontal="left" vertical="center"/>
    </xf>
    <xf numFmtId="166" fontId="21" fillId="5" borderId="0" xfId="1" applyNumberFormat="1" applyFont="1" applyFill="1" applyBorder="1"/>
    <xf numFmtId="0" fontId="11" fillId="5" borderId="18" xfId="5" applyNumberFormat="1" applyFont="1" applyFill="1" applyBorder="1" applyAlignment="1">
      <alignment horizontal="center" wrapText="1"/>
    </xf>
    <xf numFmtId="0" fontId="11" fillId="5" borderId="10" xfId="5" applyNumberFormat="1" applyFont="1" applyFill="1" applyBorder="1" applyAlignment="1">
      <alignment horizontal="center" wrapText="1"/>
    </xf>
    <xf numFmtId="166" fontId="27" fillId="5" borderId="46" xfId="1" applyNumberFormat="1" applyFont="1" applyFill="1" applyBorder="1" applyAlignment="1">
      <alignment horizontal="left" vertical="center"/>
    </xf>
    <xf numFmtId="166" fontId="27" fillId="5" borderId="58" xfId="1" applyNumberFormat="1" applyFont="1" applyFill="1" applyBorder="1" applyAlignment="1">
      <alignment horizontal="left" vertical="center"/>
    </xf>
    <xf numFmtId="166" fontId="9" fillId="5" borderId="46" xfId="1" applyNumberFormat="1" applyFont="1" applyFill="1" applyBorder="1" applyAlignment="1">
      <alignment horizontal="left" vertical="center"/>
    </xf>
    <xf numFmtId="165" fontId="76" fillId="7" borderId="21" xfId="2" applyNumberFormat="1" applyFont="1" applyFill="1" applyBorder="1"/>
    <xf numFmtId="166" fontId="21" fillId="5" borderId="13" xfId="1" applyNumberFormat="1" applyFont="1" applyFill="1" applyBorder="1"/>
    <xf numFmtId="166" fontId="27" fillId="5" borderId="13" xfId="1" applyNumberFormat="1" applyFont="1" applyFill="1" applyBorder="1" applyAlignment="1">
      <alignment horizontal="left"/>
    </xf>
    <xf numFmtId="166" fontId="27" fillId="5" borderId="0" xfId="1" applyNumberFormat="1" applyFont="1" applyFill="1" applyBorder="1" applyAlignment="1">
      <alignment horizontal="left"/>
    </xf>
    <xf numFmtId="166" fontId="27" fillId="5" borderId="46" xfId="1" applyNumberFormat="1" applyFont="1" applyFill="1" applyBorder="1" applyAlignment="1">
      <alignment horizontal="left"/>
    </xf>
    <xf numFmtId="166" fontId="22" fillId="6" borderId="0" xfId="1" applyNumberFormat="1" applyFont="1" applyFill="1" applyAlignment="1">
      <alignment horizontal="left" vertical="center"/>
    </xf>
    <xf numFmtId="0" fontId="109" fillId="5" borderId="18" xfId="0" applyFont="1" applyFill="1" applyBorder="1" applyAlignment="1">
      <alignment horizontal="left" vertical="center"/>
    </xf>
    <xf numFmtId="0" fontId="109" fillId="5" borderId="18" xfId="0" applyFont="1" applyFill="1" applyBorder="1" applyAlignment="1">
      <alignment horizontal="left" vertical="center" wrapText="1"/>
    </xf>
    <xf numFmtId="0" fontId="11" fillId="5" borderId="18" xfId="5" applyNumberFormat="1" applyFont="1" applyFill="1" applyBorder="1" applyAlignment="1">
      <alignment horizontal="center" vertical="top" wrapText="1"/>
    </xf>
    <xf numFmtId="0" fontId="11" fillId="5" borderId="23" xfId="15" applyFont="1" applyFill="1" applyBorder="1" applyAlignment="1">
      <alignment horizontal="center" wrapText="1"/>
    </xf>
    <xf numFmtId="0" fontId="29" fillId="5" borderId="23" xfId="15" applyFont="1" applyFill="1" applyBorder="1" applyAlignment="1">
      <alignment horizontal="center" vertical="top" wrapText="1"/>
    </xf>
    <xf numFmtId="38" fontId="29" fillId="5" borderId="19" xfId="0" applyNumberFormat="1" applyFont="1" applyFill="1" applyBorder="1" applyAlignment="1">
      <alignment horizontal="center" vertical="top"/>
    </xf>
    <xf numFmtId="0" fontId="11" fillId="5" borderId="20" xfId="15" applyFont="1" applyFill="1" applyBorder="1" applyAlignment="1">
      <alignment horizontal="center" vertical="top" wrapText="1"/>
    </xf>
    <xf numFmtId="166" fontId="9" fillId="5" borderId="32" xfId="1" applyNumberFormat="1" applyFont="1" applyFill="1" applyBorder="1" applyAlignment="1">
      <alignment horizontal="center"/>
    </xf>
    <xf numFmtId="166" fontId="9" fillId="5" borderId="14" xfId="1" applyNumberFormat="1" applyFont="1" applyFill="1" applyBorder="1" applyAlignment="1">
      <alignment horizontal="center"/>
    </xf>
    <xf numFmtId="166" fontId="9" fillId="5" borderId="80" xfId="1" applyNumberFormat="1" applyFont="1" applyFill="1" applyBorder="1" applyAlignment="1">
      <alignment horizontal="center"/>
    </xf>
    <xf numFmtId="166" fontId="29" fillId="5" borderId="14" xfId="1" applyNumberFormat="1" applyFont="1" applyFill="1" applyBorder="1" applyAlignment="1">
      <alignment horizontal="center"/>
    </xf>
    <xf numFmtId="166" fontId="29" fillId="5" borderId="26" xfId="1" applyNumberFormat="1" applyFont="1" applyFill="1" applyBorder="1" applyAlignment="1">
      <alignment horizontal="center"/>
    </xf>
    <xf numFmtId="166" fontId="29" fillId="5" borderId="20" xfId="1" applyNumberFormat="1" applyFont="1" applyFill="1" applyBorder="1" applyAlignment="1">
      <alignment horizontal="center"/>
    </xf>
    <xf numFmtId="166" fontId="9" fillId="5" borderId="16" xfId="1" applyNumberFormat="1" applyFont="1" applyFill="1" applyBorder="1" applyAlignment="1">
      <alignment horizontal="center"/>
    </xf>
    <xf numFmtId="166" fontId="9" fillId="5" borderId="42" xfId="1" applyNumberFormat="1" applyFont="1" applyFill="1" applyBorder="1" applyAlignment="1">
      <alignment horizontal="center"/>
    </xf>
    <xf numFmtId="166" fontId="9" fillId="5" borderId="95" xfId="1" applyNumberFormat="1" applyFont="1" applyFill="1" applyBorder="1" applyAlignment="1">
      <alignment horizontal="center"/>
    </xf>
    <xf numFmtId="166" fontId="29" fillId="5" borderId="42" xfId="1" applyNumberFormat="1" applyFont="1" applyFill="1" applyBorder="1" applyAlignment="1">
      <alignment horizontal="center"/>
    </xf>
    <xf numFmtId="166" fontId="9" fillId="5" borderId="96" xfId="1" applyNumberFormat="1" applyFont="1" applyFill="1" applyBorder="1" applyAlignment="1">
      <alignment horizontal="center"/>
    </xf>
    <xf numFmtId="166" fontId="29" fillId="5" borderId="27" xfId="1" applyNumberFormat="1" applyFont="1" applyFill="1" applyBorder="1" applyAlignment="1">
      <alignment horizontal="center"/>
    </xf>
    <xf numFmtId="166" fontId="29" fillId="5" borderId="28" xfId="1" applyNumberFormat="1" applyFont="1" applyFill="1" applyBorder="1" applyAlignment="1">
      <alignment horizontal="center"/>
    </xf>
    <xf numFmtId="9" fontId="69" fillId="0" borderId="0" xfId="2" applyFont="1"/>
    <xf numFmtId="0" fontId="69" fillId="0" borderId="0" xfId="0" applyFont="1"/>
    <xf numFmtId="0" fontId="29" fillId="5" borderId="0" xfId="22" applyFont="1" applyFill="1" applyAlignment="1">
      <alignment horizontal="left"/>
    </xf>
    <xf numFmtId="166" fontId="30" fillId="0" borderId="111" xfId="1" applyNumberFormat="1" applyFont="1" applyFill="1" applyBorder="1"/>
    <xf numFmtId="166" fontId="30" fillId="0" borderId="63" xfId="1" applyNumberFormat="1" applyFont="1" applyFill="1" applyBorder="1"/>
    <xf numFmtId="166" fontId="30" fillId="0" borderId="14" xfId="1" applyNumberFormat="1" applyFont="1" applyFill="1" applyBorder="1"/>
    <xf numFmtId="166" fontId="30" fillId="0" borderId="31" xfId="1" applyNumberFormat="1" applyFont="1" applyFill="1" applyBorder="1"/>
    <xf numFmtId="166" fontId="30" fillId="0" borderId="113" xfId="1" applyNumberFormat="1" applyFont="1" applyFill="1" applyBorder="1"/>
    <xf numFmtId="166" fontId="30" fillId="0" borderId="114" xfId="1" applyNumberFormat="1" applyFont="1" applyFill="1" applyBorder="1"/>
    <xf numFmtId="166" fontId="30" fillId="0" borderId="32" xfId="1" applyNumberFormat="1" applyFont="1" applyFill="1" applyBorder="1"/>
    <xf numFmtId="166" fontId="30" fillId="0" borderId="16" xfId="1" applyNumberFormat="1" applyFont="1" applyFill="1" applyBorder="1"/>
    <xf numFmtId="166" fontId="30" fillId="0" borderId="115" xfId="1" applyNumberFormat="1" applyFont="1" applyFill="1" applyBorder="1"/>
    <xf numFmtId="166" fontId="30" fillId="0" borderId="116" xfId="1" applyNumberFormat="1" applyFont="1" applyFill="1" applyBorder="1"/>
    <xf numFmtId="166" fontId="30" fillId="0" borderId="17" xfId="1" applyNumberFormat="1" applyFont="1" applyFill="1" applyBorder="1"/>
    <xf numFmtId="9" fontId="92" fillId="0" borderId="11" xfId="2" applyFont="1" applyFill="1" applyBorder="1"/>
    <xf numFmtId="9" fontId="30" fillId="0" borderId="110" xfId="2" applyFont="1" applyFill="1" applyBorder="1"/>
    <xf numFmtId="9" fontId="30" fillId="0" borderId="11" xfId="2" applyFont="1" applyFill="1" applyBorder="1"/>
    <xf numFmtId="9" fontId="30" fillId="0" borderId="66" xfId="2" applyFont="1" applyFill="1" applyBorder="1"/>
    <xf numFmtId="9" fontId="9" fillId="0" borderId="11" xfId="2" applyFont="1" applyFill="1" applyBorder="1"/>
    <xf numFmtId="9" fontId="93" fillId="0" borderId="12" xfId="2" applyFont="1" applyFill="1" applyBorder="1"/>
    <xf numFmtId="9" fontId="43" fillId="0" borderId="0" xfId="2" applyFont="1" applyFill="1" applyBorder="1"/>
    <xf numFmtId="9" fontId="30" fillId="0" borderId="111" xfId="2" applyFont="1" applyFill="1" applyBorder="1"/>
    <xf numFmtId="9" fontId="30" fillId="0" borderId="63" xfId="2" applyFont="1" applyFill="1" applyBorder="1"/>
    <xf numFmtId="9" fontId="30" fillId="0" borderId="14" xfId="2" applyFont="1" applyFill="1" applyBorder="1"/>
    <xf numFmtId="0" fontId="11" fillId="5" borderId="0" xfId="1" applyNumberFormat="1" applyFont="1" applyFill="1" applyBorder="1" applyAlignment="1">
      <alignment horizontal="right"/>
    </xf>
    <xf numFmtId="0" fontId="11" fillId="5" borderId="0" xfId="0" applyFont="1" applyFill="1" applyAlignment="1">
      <alignment horizontal="right" wrapText="1"/>
    </xf>
    <xf numFmtId="0" fontId="11" fillId="5" borderId="13" xfId="1" applyNumberFormat="1" applyFont="1" applyFill="1" applyBorder="1" applyAlignment="1">
      <alignment horizontal="right" wrapText="1"/>
    </xf>
    <xf numFmtId="0" fontId="27" fillId="5" borderId="13" xfId="1" applyNumberFormat="1" applyFont="1" applyFill="1" applyBorder="1" applyAlignment="1">
      <alignment horizontal="left"/>
    </xf>
    <xf numFmtId="0" fontId="9" fillId="5" borderId="15" xfId="0" applyFont="1" applyFill="1" applyBorder="1" applyAlignment="1">
      <alignment horizontal="left" vertical="center"/>
    </xf>
    <xf numFmtId="0" fontId="9" fillId="5" borderId="16" xfId="0" applyFont="1" applyFill="1" applyBorder="1" applyAlignment="1">
      <alignment horizontal="right" vertical="center"/>
    </xf>
    <xf numFmtId="166" fontId="9" fillId="5" borderId="16" xfId="1" applyNumberFormat="1" applyFont="1" applyFill="1" applyBorder="1" applyAlignment="1">
      <alignment horizontal="right" vertical="center"/>
    </xf>
    <xf numFmtId="0" fontId="9" fillId="5" borderId="21" xfId="0" applyFont="1" applyFill="1" applyBorder="1" applyAlignment="1">
      <alignment horizontal="left" vertical="center"/>
    </xf>
    <xf numFmtId="0" fontId="9" fillId="5" borderId="22" xfId="0" applyFont="1" applyFill="1" applyBorder="1" applyAlignment="1">
      <alignment horizontal="right" vertical="center"/>
    </xf>
    <xf numFmtId="166" fontId="9" fillId="5" borderId="22" xfId="1" applyNumberFormat="1" applyFont="1" applyFill="1" applyBorder="1" applyAlignment="1">
      <alignment horizontal="right" vertical="center"/>
    </xf>
    <xf numFmtId="166" fontId="9" fillId="5" borderId="22" xfId="1" applyNumberFormat="1" applyFont="1" applyFill="1" applyBorder="1" applyAlignment="1">
      <alignment horizontal="center"/>
    </xf>
    <xf numFmtId="0" fontId="11" fillId="5" borderId="20" xfId="1" applyNumberFormat="1" applyFont="1" applyFill="1" applyBorder="1" applyAlignment="1">
      <alignment horizontal="right" wrapText="1"/>
    </xf>
    <xf numFmtId="0" fontId="29" fillId="5" borderId="21" xfId="22" applyFont="1" applyFill="1" applyBorder="1" applyAlignment="1">
      <alignment horizontal="left"/>
    </xf>
    <xf numFmtId="0" fontId="29" fillId="5" borderId="22" xfId="0" applyFont="1" applyFill="1" applyBorder="1"/>
    <xf numFmtId="166" fontId="29" fillId="5" borderId="22" xfId="1" applyNumberFormat="1" applyFont="1" applyFill="1" applyBorder="1" applyAlignment="1">
      <alignment horizontal="center"/>
    </xf>
    <xf numFmtId="166" fontId="29" fillId="7" borderId="23" xfId="1" applyNumberFormat="1" applyFont="1" applyFill="1" applyBorder="1" applyAlignment="1">
      <alignment horizontal="center"/>
    </xf>
    <xf numFmtId="166" fontId="29" fillId="18" borderId="23" xfId="1" applyNumberFormat="1" applyFont="1" applyFill="1" applyBorder="1" applyAlignment="1">
      <alignment horizontal="center"/>
    </xf>
    <xf numFmtId="166" fontId="29" fillId="5" borderId="21" xfId="1" applyNumberFormat="1" applyFont="1" applyFill="1" applyBorder="1" applyAlignment="1">
      <alignment horizontal="center"/>
    </xf>
    <xf numFmtId="0" fontId="29" fillId="5" borderId="24" xfId="22" applyFont="1" applyFill="1" applyBorder="1" applyAlignment="1">
      <alignment horizontal="left"/>
    </xf>
    <xf numFmtId="166" fontId="107" fillId="5" borderId="0" xfId="1" applyNumberFormat="1" applyFont="1" applyFill="1" applyBorder="1" applyAlignment="1">
      <alignment horizontal="center"/>
    </xf>
    <xf numFmtId="166" fontId="113" fillId="5" borderId="0" xfId="1" applyNumberFormat="1" applyFont="1" applyFill="1" applyBorder="1" applyAlignment="1">
      <alignment horizontal="center"/>
    </xf>
    <xf numFmtId="0" fontId="11" fillId="5" borderId="21" xfId="5" applyNumberFormat="1" applyFont="1" applyFill="1" applyBorder="1" applyAlignment="1">
      <alignment horizontal="left"/>
    </xf>
    <xf numFmtId="166" fontId="54" fillId="6" borderId="119" xfId="1" applyNumberFormat="1" applyFont="1" applyFill="1" applyBorder="1" applyAlignment="1">
      <alignment horizontal="center" vertical="center" wrapText="1"/>
    </xf>
    <xf numFmtId="164" fontId="69" fillId="0" borderId="0" xfId="2" applyNumberFormat="1" applyFont="1"/>
    <xf numFmtId="164" fontId="69" fillId="0" borderId="0" xfId="0" applyNumberFormat="1" applyFont="1"/>
    <xf numFmtId="9" fontId="21" fillId="0" borderId="0" xfId="2" applyFont="1" applyFill="1"/>
    <xf numFmtId="166" fontId="21" fillId="0" borderId="0" xfId="1" applyNumberFormat="1" applyFont="1" applyFill="1"/>
    <xf numFmtId="0" fontId="27" fillId="11" borderId="13" xfId="15" applyFont="1" applyFill="1" applyBorder="1" applyAlignment="1">
      <alignment horizontal="left" vertical="center"/>
    </xf>
    <xf numFmtId="166" fontId="27" fillId="11" borderId="0" xfId="1" applyNumberFormat="1" applyFont="1" applyFill="1" applyBorder="1" applyAlignment="1">
      <alignment horizontal="right" vertical="center"/>
    </xf>
    <xf numFmtId="171" fontId="27" fillId="11" borderId="63" xfId="2" applyNumberFormat="1" applyFont="1" applyFill="1" applyBorder="1" applyAlignment="1">
      <alignment horizontal="right" vertical="center"/>
    </xf>
    <xf numFmtId="166" fontId="27" fillId="11" borderId="111" xfId="1" applyNumberFormat="1" applyFont="1" applyFill="1" applyBorder="1" applyAlignment="1">
      <alignment horizontal="right" vertical="center"/>
    </xf>
    <xf numFmtId="171" fontId="27" fillId="11" borderId="14" xfId="2" applyNumberFormat="1" applyFont="1" applyFill="1" applyBorder="1" applyAlignment="1">
      <alignment horizontal="right" vertical="center"/>
    </xf>
    <xf numFmtId="166" fontId="9" fillId="11" borderId="14" xfId="1" applyNumberFormat="1" applyFont="1" applyFill="1" applyBorder="1" applyAlignment="1">
      <alignment horizontal="center"/>
    </xf>
    <xf numFmtId="0" fontId="9" fillId="11" borderId="13" xfId="22" applyFont="1" applyFill="1" applyBorder="1" applyAlignment="1">
      <alignment horizontal="left" indent="1"/>
    </xf>
    <xf numFmtId="0" fontId="115" fillId="0" borderId="0" xfId="0" applyFont="1"/>
    <xf numFmtId="0" fontId="116" fillId="3" borderId="49" xfId="0" applyFont="1" applyFill="1" applyBorder="1" applyAlignment="1">
      <alignment wrapText="1"/>
    </xf>
    <xf numFmtId="0" fontId="0" fillId="5" borderId="7" xfId="0" applyFill="1" applyBorder="1"/>
    <xf numFmtId="37" fontId="117" fillId="5" borderId="8" xfId="0" applyNumberFormat="1" applyFont="1" applyFill="1" applyBorder="1" applyAlignment="1">
      <alignment horizontal="center"/>
    </xf>
    <xf numFmtId="0" fontId="118" fillId="5" borderId="8" xfId="0" applyFont="1" applyFill="1" applyBorder="1"/>
    <xf numFmtId="0" fontId="0" fillId="5" borderId="8" xfId="0" applyFill="1" applyBorder="1"/>
    <xf numFmtId="0" fontId="0" fillId="5" borderId="9" xfId="0" applyFill="1" applyBorder="1"/>
    <xf numFmtId="0" fontId="59" fillId="0" borderId="0" xfId="0" applyFont="1"/>
    <xf numFmtId="0" fontId="0" fillId="5" borderId="2" xfId="0" applyFill="1" applyBorder="1"/>
    <xf numFmtId="37" fontId="119" fillId="5" borderId="0" xfId="0" applyNumberFormat="1" applyFont="1" applyFill="1" applyAlignment="1">
      <alignment horizontal="center"/>
    </xf>
    <xf numFmtId="0" fontId="118" fillId="5" borderId="0" xfId="0" applyFont="1" applyFill="1"/>
    <xf numFmtId="191" fontId="118" fillId="5" borderId="0" xfId="0" applyNumberFormat="1" applyFont="1" applyFill="1"/>
    <xf numFmtId="0" fontId="0" fillId="5" borderId="3" xfId="0" applyFill="1" applyBorder="1"/>
    <xf numFmtId="37" fontId="117" fillId="5" borderId="0" xfId="0" applyNumberFormat="1" applyFont="1" applyFill="1" applyAlignment="1">
      <alignment horizontal="right"/>
    </xf>
    <xf numFmtId="0" fontId="120" fillId="21" borderId="0" xfId="0" applyFont="1" applyFill="1"/>
    <xf numFmtId="191" fontId="120" fillId="21" borderId="0" xfId="0" applyNumberFormat="1" applyFont="1" applyFill="1"/>
    <xf numFmtId="37" fontId="121" fillId="21" borderId="0" xfId="0" applyNumberFormat="1" applyFont="1" applyFill="1" applyAlignment="1">
      <alignment horizontal="right"/>
    </xf>
    <xf numFmtId="0" fontId="122" fillId="21" borderId="5" xfId="0" applyFont="1" applyFill="1" applyBorder="1" applyAlignment="1">
      <alignment horizontal="center"/>
    </xf>
    <xf numFmtId="0" fontId="122" fillId="21" borderId="0" xfId="0" applyFont="1" applyFill="1" applyAlignment="1">
      <alignment horizontal="center"/>
    </xf>
    <xf numFmtId="37" fontId="123" fillId="5" borderId="0" xfId="0" applyNumberFormat="1" applyFont="1" applyFill="1" applyAlignment="1">
      <alignment horizontal="right"/>
    </xf>
    <xf numFmtId="0" fontId="124" fillId="5" borderId="0" xfId="0" applyFont="1" applyFill="1" applyAlignment="1">
      <alignment horizontal="center"/>
    </xf>
    <xf numFmtId="192" fontId="118" fillId="0" borderId="0" xfId="1" applyNumberFormat="1" applyFont="1" applyFill="1" applyBorder="1" applyAlignment="1">
      <alignment horizontal="center"/>
    </xf>
    <xf numFmtId="37" fontId="117" fillId="5" borderId="0" xfId="0" applyNumberFormat="1" applyFont="1" applyFill="1" applyAlignment="1">
      <alignment horizontal="center"/>
    </xf>
    <xf numFmtId="37" fontId="117" fillId="11" borderId="0" xfId="0" applyNumberFormat="1" applyFont="1" applyFill="1" applyAlignment="1">
      <alignment horizontal="center"/>
    </xf>
    <xf numFmtId="37" fontId="0" fillId="0" borderId="0" xfId="0" applyNumberFormat="1"/>
    <xf numFmtId="192" fontId="118" fillId="5" borderId="0" xfId="1" applyNumberFormat="1" applyFont="1" applyFill="1" applyBorder="1" applyAlignment="1">
      <alignment horizontal="center"/>
    </xf>
    <xf numFmtId="37" fontId="117" fillId="11" borderId="0" xfId="0" applyNumberFormat="1" applyFont="1" applyFill="1"/>
    <xf numFmtId="193" fontId="117" fillId="5" borderId="0" xfId="0" applyNumberFormat="1" applyFont="1" applyFill="1" applyAlignment="1">
      <alignment horizontal="right" readingOrder="1"/>
    </xf>
    <xf numFmtId="37" fontId="117" fillId="5" borderId="0" xfId="0" applyNumberFormat="1" applyFont="1" applyFill="1"/>
    <xf numFmtId="37" fontId="125" fillId="5" borderId="0" xfId="0" applyNumberFormat="1" applyFont="1" applyFill="1" applyAlignment="1">
      <alignment horizontal="center"/>
    </xf>
    <xf numFmtId="194" fontId="118" fillId="5" borderId="0" xfId="1" applyNumberFormat="1" applyFont="1" applyFill="1" applyBorder="1"/>
    <xf numFmtId="194" fontId="118" fillId="5" borderId="0" xfId="0" applyNumberFormat="1" applyFont="1" applyFill="1"/>
    <xf numFmtId="37" fontId="126" fillId="5" borderId="0" xfId="0" applyNumberFormat="1" applyFont="1" applyFill="1"/>
    <xf numFmtId="43" fontId="59" fillId="0" borderId="0" xfId="1" applyFont="1"/>
    <xf numFmtId="0" fontId="127" fillId="5" borderId="0" xfId="0" applyFont="1" applyFill="1"/>
    <xf numFmtId="37" fontId="117" fillId="5" borderId="120" xfId="0" applyNumberFormat="1" applyFont="1" applyFill="1" applyBorder="1" applyAlignment="1">
      <alignment horizontal="center"/>
    </xf>
    <xf numFmtId="191" fontId="118" fillId="5" borderId="0" xfId="0" applyNumberFormat="1" applyFont="1" applyFill="1" applyAlignment="1">
      <alignment horizontal="right"/>
    </xf>
    <xf numFmtId="0" fontId="115" fillId="5" borderId="0" xfId="0" applyFont="1" applyFill="1"/>
    <xf numFmtId="0" fontId="128" fillId="5" borderId="0" xfId="0" applyFont="1" applyFill="1"/>
    <xf numFmtId="166" fontId="59" fillId="5" borderId="0" xfId="1" applyNumberFormat="1" applyFont="1" applyFill="1"/>
    <xf numFmtId="166" fontId="55" fillId="5" borderId="0" xfId="1" applyNumberFormat="1" applyFont="1" applyFill="1"/>
    <xf numFmtId="0" fontId="129" fillId="5" borderId="0" xfId="0" applyFont="1" applyFill="1"/>
    <xf numFmtId="37" fontId="59" fillId="0" borderId="0" xfId="0" applyNumberFormat="1" applyFont="1"/>
    <xf numFmtId="192" fontId="129" fillId="5" borderId="0" xfId="1" applyNumberFormat="1" applyFont="1" applyFill="1" applyBorder="1" applyAlignment="1">
      <alignment horizontal="center"/>
    </xf>
    <xf numFmtId="37" fontId="130" fillId="5" borderId="0" xfId="0" applyNumberFormat="1" applyFont="1" applyFill="1" applyAlignment="1">
      <alignment horizontal="center"/>
    </xf>
    <xf numFmtId="188" fontId="131" fillId="11" borderId="49" xfId="0" applyNumberFormat="1" applyFont="1" applyFill="1" applyBorder="1" applyAlignment="1">
      <alignment wrapText="1"/>
    </xf>
    <xf numFmtId="188" fontId="131" fillId="3" borderId="0" xfId="0" applyNumberFormat="1" applyFont="1" applyFill="1" applyAlignment="1">
      <alignment wrapText="1"/>
    </xf>
    <xf numFmtId="192" fontId="127" fillId="5" borderId="0" xfId="1" applyNumberFormat="1" applyFont="1" applyFill="1" applyBorder="1" applyAlignment="1">
      <alignment horizontal="center"/>
    </xf>
    <xf numFmtId="37" fontId="125" fillId="0" borderId="0" xfId="0" applyNumberFormat="1" applyFont="1" applyAlignment="1">
      <alignment horizontal="center"/>
    </xf>
    <xf numFmtId="37" fontId="117" fillId="0" borderId="92" xfId="0" applyNumberFormat="1" applyFont="1" applyBorder="1" applyAlignment="1">
      <alignment horizontal="center"/>
    </xf>
    <xf numFmtId="0" fontId="118" fillId="5" borderId="0" xfId="0" applyFont="1" applyFill="1" applyAlignment="1">
      <alignment horizontal="right" readingOrder="2"/>
    </xf>
    <xf numFmtId="37" fontId="117" fillId="5" borderId="92" xfId="0" applyNumberFormat="1" applyFont="1" applyFill="1" applyBorder="1" applyAlignment="1">
      <alignment horizontal="center"/>
    </xf>
    <xf numFmtId="37" fontId="117" fillId="0" borderId="0" xfId="0" applyNumberFormat="1" applyFont="1" applyAlignment="1">
      <alignment horizontal="center"/>
    </xf>
    <xf numFmtId="0" fontId="127" fillId="5" borderId="0" xfId="0" applyFont="1" applyFill="1" applyAlignment="1">
      <alignment horizontal="right" readingOrder="2"/>
    </xf>
    <xf numFmtId="37" fontId="117" fillId="0" borderId="121" xfId="0" applyNumberFormat="1" applyFont="1" applyBorder="1" applyAlignment="1">
      <alignment horizontal="center"/>
    </xf>
    <xf numFmtId="37" fontId="132" fillId="5" borderId="0" xfId="0" applyNumberFormat="1" applyFont="1" applyFill="1" applyAlignment="1">
      <alignment horizontal="center"/>
    </xf>
    <xf numFmtId="0" fontId="55" fillId="5" borderId="0" xfId="0" applyFont="1" applyFill="1"/>
    <xf numFmtId="44" fontId="128" fillId="5" borderId="0" xfId="0" applyNumberFormat="1" applyFont="1" applyFill="1" applyAlignment="1">
      <alignment horizontal="right"/>
    </xf>
    <xf numFmtId="37" fontId="5" fillId="5" borderId="92" xfId="0" applyNumberFormat="1" applyFont="1" applyFill="1" applyBorder="1"/>
    <xf numFmtId="37" fontId="5" fillId="5" borderId="0" xfId="0" applyNumberFormat="1" applyFont="1" applyFill="1"/>
    <xf numFmtId="37" fontId="0" fillId="5" borderId="0" xfId="0" applyNumberFormat="1" applyFill="1"/>
    <xf numFmtId="4" fontId="133" fillId="0" borderId="0" xfId="0" applyNumberFormat="1" applyFont="1"/>
    <xf numFmtId="166" fontId="0" fillId="0" borderId="0" xfId="1" applyNumberFormat="1" applyFont="1" applyFill="1"/>
    <xf numFmtId="37" fontId="118" fillId="5" borderId="0" xfId="0" applyNumberFormat="1" applyFont="1" applyFill="1"/>
    <xf numFmtId="43" fontId="0" fillId="0" borderId="0" xfId="0" applyNumberFormat="1"/>
    <xf numFmtId="0" fontId="134" fillId="5" borderId="0" xfId="0" applyFont="1" applyFill="1"/>
    <xf numFmtId="37" fontId="5" fillId="5" borderId="122" xfId="0" applyNumberFormat="1" applyFont="1" applyFill="1" applyBorder="1"/>
    <xf numFmtId="37" fontId="5" fillId="11" borderId="0" xfId="0" applyNumberFormat="1" applyFont="1" applyFill="1"/>
    <xf numFmtId="37" fontId="5" fillId="11" borderId="121" xfId="0" applyNumberFormat="1" applyFont="1" applyFill="1" applyBorder="1"/>
    <xf numFmtId="37" fontId="5" fillId="5" borderId="121" xfId="0" applyNumberFormat="1" applyFont="1" applyFill="1" applyBorder="1"/>
    <xf numFmtId="37" fontId="5" fillId="11" borderId="123" xfId="0" applyNumberFormat="1" applyFont="1" applyFill="1" applyBorder="1"/>
    <xf numFmtId="0" fontId="0" fillId="5" borderId="4" xfId="0" applyFill="1" applyBorder="1"/>
    <xf numFmtId="0" fontId="115" fillId="11" borderId="5" xfId="0" applyFont="1" applyFill="1" applyBorder="1"/>
    <xf numFmtId="0" fontId="0" fillId="5" borderId="5" xfId="0" applyFill="1" applyBorder="1"/>
    <xf numFmtId="37" fontId="135" fillId="11" borderId="5" xfId="0" applyNumberFormat="1" applyFont="1" applyFill="1" applyBorder="1"/>
    <xf numFmtId="37" fontId="5" fillId="5" borderId="5" xfId="0" applyNumberFormat="1" applyFont="1" applyFill="1" applyBorder="1"/>
    <xf numFmtId="37" fontId="118" fillId="5" borderId="5" xfId="0" applyNumberFormat="1" applyFont="1" applyFill="1" applyBorder="1"/>
    <xf numFmtId="0" fontId="118" fillId="5" borderId="5" xfId="0" applyFont="1" applyFill="1" applyBorder="1"/>
    <xf numFmtId="0" fontId="0" fillId="5" borderId="6" xfId="0" applyFill="1" applyBorder="1"/>
    <xf numFmtId="192" fontId="118" fillId="22" borderId="0" xfId="1" applyNumberFormat="1" applyFont="1" applyFill="1" applyBorder="1" applyAlignment="1">
      <alignment horizontal="center"/>
    </xf>
    <xf numFmtId="192" fontId="118" fillId="11" borderId="0" xfId="1" applyNumberFormat="1" applyFont="1" applyFill="1" applyBorder="1" applyAlignment="1">
      <alignment horizontal="center"/>
    </xf>
    <xf numFmtId="0" fontId="118" fillId="11" borderId="0" xfId="0" applyFont="1" applyFill="1"/>
    <xf numFmtId="0" fontId="115" fillId="11" borderId="0" xfId="0" applyFont="1" applyFill="1"/>
    <xf numFmtId="37" fontId="135" fillId="11" borderId="0" xfId="0" applyNumberFormat="1" applyFont="1" applyFill="1"/>
    <xf numFmtId="166" fontId="0" fillId="23" borderId="0" xfId="1" applyNumberFormat="1" applyFont="1" applyFill="1"/>
    <xf numFmtId="166" fontId="0" fillId="0" borderId="0" xfId="1" applyNumberFormat="1" applyFont="1"/>
    <xf numFmtId="166" fontId="59" fillId="0" borderId="0" xfId="1" applyNumberFormat="1" applyFont="1"/>
    <xf numFmtId="166" fontId="0" fillId="0" borderId="124" xfId="1" applyNumberFormat="1" applyFont="1" applyBorder="1"/>
    <xf numFmtId="166" fontId="115" fillId="0" borderId="0" xfId="1" applyNumberFormat="1" applyFont="1"/>
    <xf numFmtId="0" fontId="128" fillId="5" borderId="0" xfId="0" applyFont="1" applyFill="1" applyAlignment="1">
      <alignment horizontal="right" readingOrder="2"/>
    </xf>
    <xf numFmtId="166" fontId="21" fillId="5" borderId="0" xfId="2" applyNumberFormat="1" applyFont="1" applyFill="1"/>
    <xf numFmtId="0" fontId="30" fillId="5" borderId="92" xfId="0" applyFont="1" applyFill="1" applyBorder="1"/>
    <xf numFmtId="16" fontId="30" fillId="5" borderId="13" xfId="0" quotePrefix="1" applyNumberFormat="1" applyFont="1" applyFill="1" applyBorder="1" applyAlignment="1">
      <alignment horizontal="left"/>
    </xf>
    <xf numFmtId="16" fontId="30" fillId="5" borderId="18" xfId="0" quotePrefix="1" applyNumberFormat="1" applyFont="1" applyFill="1" applyBorder="1" applyAlignment="1">
      <alignment horizontal="left"/>
    </xf>
    <xf numFmtId="0" fontId="30" fillId="5" borderId="19" xfId="0" applyFont="1" applyFill="1" applyBorder="1"/>
    <xf numFmtId="0" fontId="9" fillId="5" borderId="19" xfId="0" applyFont="1" applyFill="1" applyBorder="1"/>
    <xf numFmtId="0" fontId="30" fillId="0" borderId="24" xfId="0" applyFont="1" applyBorder="1" applyAlignment="1">
      <alignment horizontal="left"/>
    </xf>
    <xf numFmtId="0" fontId="30" fillId="0" borderId="25" xfId="0" applyFont="1" applyBorder="1"/>
    <xf numFmtId="0" fontId="9" fillId="0" borderId="25" xfId="0" applyFont="1" applyBorder="1"/>
    <xf numFmtId="0" fontId="30" fillId="5" borderId="0" xfId="15" applyFont="1" applyFill="1"/>
    <xf numFmtId="0" fontId="11" fillId="5" borderId="13" xfId="5" applyNumberFormat="1" applyFont="1" applyFill="1" applyBorder="1" applyAlignment="1">
      <alignment horizontal="left"/>
    </xf>
    <xf numFmtId="166" fontId="30" fillId="5" borderId="0" xfId="1" applyNumberFormat="1" applyFont="1" applyFill="1" applyBorder="1" applyAlignment="1">
      <alignment horizontal="left"/>
    </xf>
    <xf numFmtId="0" fontId="30" fillId="5" borderId="0" xfId="15" applyFont="1" applyFill="1" applyAlignment="1">
      <alignment horizontal="left"/>
    </xf>
    <xf numFmtId="166" fontId="30" fillId="5" borderId="14" xfId="1" applyNumberFormat="1" applyFont="1" applyFill="1" applyBorder="1" applyAlignment="1">
      <alignment horizontal="left"/>
    </xf>
    <xf numFmtId="166" fontId="30" fillId="5" borderId="26" xfId="1" applyNumberFormat="1" applyFont="1" applyFill="1" applyBorder="1" applyAlignment="1">
      <alignment horizontal="left"/>
    </xf>
    <xf numFmtId="0" fontId="30" fillId="5" borderId="0" xfId="15" applyFont="1" applyFill="1" applyAlignment="1">
      <alignment horizontal="right"/>
    </xf>
    <xf numFmtId="166" fontId="30" fillId="5" borderId="14" xfId="1" applyNumberFormat="1" applyFont="1" applyFill="1" applyBorder="1" applyAlignment="1">
      <alignment horizontal="right"/>
    </xf>
    <xf numFmtId="0" fontId="51" fillId="5" borderId="24" xfId="15" applyFont="1" applyFill="1" applyBorder="1"/>
    <xf numFmtId="166" fontId="51" fillId="5" borderId="25" xfId="1" applyNumberFormat="1" applyFont="1" applyFill="1" applyBorder="1" applyAlignment="1">
      <alignment horizontal="left"/>
    </xf>
    <xf numFmtId="0" fontId="51" fillId="5" borderId="25" xfId="15" applyFont="1" applyFill="1" applyBorder="1" applyAlignment="1">
      <alignment horizontal="left"/>
    </xf>
    <xf numFmtId="3" fontId="30" fillId="5" borderId="13" xfId="15" applyNumberFormat="1" applyFont="1" applyFill="1" applyBorder="1"/>
    <xf numFmtId="187" fontId="30" fillId="5" borderId="14" xfId="1" applyNumberFormat="1" applyFont="1" applyFill="1" applyBorder="1" applyAlignment="1">
      <alignment horizontal="left"/>
    </xf>
    <xf numFmtId="166" fontId="51" fillId="5" borderId="26" xfId="1" applyNumberFormat="1" applyFont="1" applyFill="1" applyBorder="1" applyAlignment="1">
      <alignment horizontal="left"/>
    </xf>
    <xf numFmtId="9" fontId="30" fillId="5" borderId="14" xfId="2" applyFont="1" applyFill="1" applyBorder="1" applyAlignment="1">
      <alignment horizontal="right"/>
    </xf>
    <xf numFmtId="9" fontId="30" fillId="5" borderId="0" xfId="2" applyFont="1" applyFill="1" applyBorder="1" applyAlignment="1">
      <alignment horizontal="right"/>
    </xf>
    <xf numFmtId="166" fontId="51" fillId="5" borderId="25" xfId="1" applyNumberFormat="1" applyFont="1" applyFill="1" applyBorder="1" applyAlignment="1">
      <alignment horizontal="right"/>
    </xf>
    <xf numFmtId="0" fontId="51" fillId="5" borderId="25" xfId="15" applyFont="1" applyFill="1" applyBorder="1" applyAlignment="1">
      <alignment horizontal="right"/>
    </xf>
    <xf numFmtId="166" fontId="51" fillId="5" borderId="26" xfId="1" applyNumberFormat="1" applyFont="1" applyFill="1" applyBorder="1" applyAlignment="1">
      <alignment horizontal="right"/>
    </xf>
    <xf numFmtId="0" fontId="27" fillId="5" borderId="13" xfId="5" applyNumberFormat="1" applyFont="1" applyFill="1" applyBorder="1" applyAlignment="1">
      <alignment horizontal="left"/>
    </xf>
    <xf numFmtId="0" fontId="11" fillId="5" borderId="22" xfId="5" applyNumberFormat="1" applyFont="1" applyFill="1" applyBorder="1" applyAlignment="1">
      <alignment horizontal="left"/>
    </xf>
    <xf numFmtId="0" fontId="11" fillId="5" borderId="23" xfId="5" applyNumberFormat="1" applyFont="1" applyFill="1" applyBorder="1" applyAlignment="1">
      <alignment horizontal="left"/>
    </xf>
    <xf numFmtId="0" fontId="39" fillId="5" borderId="57" xfId="15" applyFont="1" applyFill="1" applyBorder="1" applyAlignment="1" applyProtection="1">
      <alignment horizontal="center" readingOrder="1"/>
      <protection locked="0"/>
    </xf>
    <xf numFmtId="0" fontId="21" fillId="5" borderId="0" xfId="15" applyFont="1" applyFill="1" applyAlignment="1">
      <alignment horizontal="center"/>
    </xf>
    <xf numFmtId="166" fontId="22" fillId="6" borderId="22" xfId="5" applyNumberFormat="1" applyFont="1" applyFill="1" applyBorder="1" applyAlignment="1">
      <alignment horizontal="center" vertical="center"/>
    </xf>
    <xf numFmtId="0" fontId="11" fillId="5" borderId="19" xfId="5" applyNumberFormat="1" applyFont="1" applyFill="1" applyBorder="1" applyAlignment="1">
      <alignment horizontal="center"/>
    </xf>
    <xf numFmtId="0" fontId="29" fillId="5" borderId="11" xfId="5" applyNumberFormat="1" applyFont="1" applyFill="1" applyBorder="1" applyAlignment="1">
      <alignment horizontal="center"/>
    </xf>
    <xf numFmtId="0" fontId="9" fillId="5" borderId="0" xfId="15" applyFont="1" applyFill="1" applyAlignment="1">
      <alignment horizontal="center"/>
    </xf>
    <xf numFmtId="0" fontId="9" fillId="5" borderId="0" xfId="15" applyFont="1" applyFill="1" applyAlignment="1">
      <alignment horizontal="center" vertical="center"/>
    </xf>
    <xf numFmtId="0" fontId="9" fillId="5" borderId="47" xfId="15" applyFont="1" applyFill="1" applyBorder="1" applyAlignment="1">
      <alignment horizontal="center" vertical="center"/>
    </xf>
    <xf numFmtId="166" fontId="9" fillId="5" borderId="0" xfId="1" applyNumberFormat="1" applyFont="1" applyFill="1" applyBorder="1" applyAlignment="1">
      <alignment horizontal="center" vertical="center"/>
    </xf>
    <xf numFmtId="166" fontId="29" fillId="5" borderId="0" xfId="1" applyNumberFormat="1" applyFont="1" applyFill="1" applyBorder="1" applyAlignment="1">
      <alignment horizontal="center" vertical="center"/>
    </xf>
    <xf numFmtId="166" fontId="101" fillId="5" borderId="0" xfId="1" applyNumberFormat="1" applyFont="1" applyFill="1" applyBorder="1" applyAlignment="1">
      <alignment horizontal="center" vertical="center"/>
    </xf>
    <xf numFmtId="166" fontId="9" fillId="5" borderId="59" xfId="1" applyNumberFormat="1" applyFont="1" applyFill="1" applyBorder="1" applyAlignment="1">
      <alignment horizontal="center" vertical="center"/>
    </xf>
    <xf numFmtId="166" fontId="23" fillId="5" borderId="0" xfId="1" applyNumberFormat="1" applyFont="1" applyFill="1" applyBorder="1" applyAlignment="1">
      <alignment horizontal="center" vertical="center"/>
    </xf>
    <xf numFmtId="166" fontId="9" fillId="5" borderId="0" xfId="1" applyNumberFormat="1" applyFont="1" applyFill="1" applyBorder="1" applyAlignment="1">
      <alignment horizontal="center" vertical="center" wrapText="1"/>
    </xf>
    <xf numFmtId="166" fontId="9" fillId="5" borderId="47" xfId="1" applyNumberFormat="1" applyFont="1" applyFill="1" applyBorder="1" applyAlignment="1">
      <alignment horizontal="center" vertical="center"/>
    </xf>
    <xf numFmtId="166" fontId="9" fillId="5" borderId="19" xfId="1" applyNumberFormat="1" applyFont="1" applyFill="1" applyBorder="1" applyAlignment="1">
      <alignment horizontal="center" vertical="center"/>
    </xf>
    <xf numFmtId="166" fontId="76" fillId="7" borderId="22" xfId="1" applyNumberFormat="1" applyFont="1" applyFill="1" applyBorder="1" applyAlignment="1">
      <alignment horizontal="center"/>
    </xf>
    <xf numFmtId="166" fontId="9" fillId="5" borderId="47" xfId="1" applyNumberFormat="1" applyFont="1" applyFill="1" applyBorder="1" applyAlignment="1">
      <alignment horizontal="center" vertical="center" wrapText="1"/>
    </xf>
    <xf numFmtId="166" fontId="29" fillId="5" borderId="11" xfId="1" applyNumberFormat="1" applyFont="1" applyFill="1" applyBorder="1" applyAlignment="1">
      <alignment horizontal="center" vertical="center"/>
    </xf>
    <xf numFmtId="166" fontId="9" fillId="5" borderId="22" xfId="1" applyNumberFormat="1" applyFont="1" applyFill="1" applyBorder="1" applyAlignment="1">
      <alignment horizontal="center" vertical="center"/>
    </xf>
    <xf numFmtId="166" fontId="26" fillId="5" borderId="0" xfId="1" applyNumberFormat="1" applyFont="1" applyFill="1" applyBorder="1" applyAlignment="1">
      <alignment horizontal="center" vertical="center" wrapText="1"/>
    </xf>
    <xf numFmtId="166" fontId="11" fillId="3" borderId="22" xfId="1" applyNumberFormat="1" applyFont="1" applyFill="1" applyBorder="1" applyAlignment="1">
      <alignment horizontal="center" vertical="center"/>
    </xf>
    <xf numFmtId="166" fontId="11" fillId="3" borderId="11" xfId="1" applyNumberFormat="1" applyFont="1" applyFill="1" applyBorder="1" applyAlignment="1">
      <alignment horizontal="center" vertical="center"/>
    </xf>
    <xf numFmtId="166" fontId="22" fillId="5" borderId="0" xfId="5" applyNumberFormat="1" applyFont="1" applyFill="1" applyBorder="1" applyAlignment="1">
      <alignment horizontal="center" vertical="center"/>
    </xf>
    <xf numFmtId="166" fontId="51" fillId="5" borderId="26" xfId="1" applyNumberFormat="1" applyFont="1" applyFill="1" applyBorder="1" applyAlignment="1"/>
    <xf numFmtId="166" fontId="27" fillId="5" borderId="0" xfId="1" applyNumberFormat="1" applyFont="1" applyFill="1" applyBorder="1" applyAlignment="1"/>
    <xf numFmtId="166" fontId="27" fillId="5" borderId="14" xfId="1" applyNumberFormat="1" applyFont="1" applyFill="1" applyBorder="1" applyAlignment="1"/>
    <xf numFmtId="166" fontId="51" fillId="5" borderId="25" xfId="1" applyNumberFormat="1" applyFont="1" applyFill="1" applyBorder="1" applyAlignment="1"/>
    <xf numFmtId="0" fontId="11" fillId="5" borderId="23" xfId="5" applyNumberFormat="1" applyFont="1" applyFill="1" applyBorder="1" applyAlignment="1">
      <alignment horizontal="right"/>
    </xf>
    <xf numFmtId="164" fontId="0" fillId="5" borderId="0" xfId="0" applyNumberFormat="1" applyFill="1" applyAlignment="1">
      <alignment horizontal="left" readingOrder="1"/>
    </xf>
    <xf numFmtId="0" fontId="137" fillId="5" borderId="0" xfId="15" applyFont="1" applyFill="1"/>
    <xf numFmtId="170" fontId="21" fillId="5" borderId="0" xfId="15" applyNumberFormat="1" applyFont="1" applyFill="1"/>
    <xf numFmtId="166" fontId="27" fillId="5" borderId="14" xfId="1" applyNumberFormat="1" applyFont="1" applyFill="1" applyBorder="1" applyAlignment="1">
      <alignment horizontal="right"/>
    </xf>
    <xf numFmtId="43" fontId="9" fillId="5" borderId="0" xfId="1" applyFont="1" applyFill="1" applyAlignment="1">
      <alignment horizontal="right" vertical="center"/>
    </xf>
    <xf numFmtId="43" fontId="9" fillId="5" borderId="14" xfId="1" applyFont="1" applyFill="1" applyBorder="1" applyAlignment="1">
      <alignment horizontal="right" vertical="center"/>
    </xf>
    <xf numFmtId="43" fontId="9" fillId="5" borderId="19" xfId="1" applyFont="1" applyFill="1" applyBorder="1" applyAlignment="1">
      <alignment horizontal="right" vertical="center"/>
    </xf>
    <xf numFmtId="0" fontId="29" fillId="5" borderId="24" xfId="0" applyFont="1" applyFill="1" applyBorder="1" applyAlignment="1">
      <alignment horizontal="left" vertical="center"/>
    </xf>
    <xf numFmtId="9" fontId="27" fillId="5" borderId="0" xfId="2" applyFont="1" applyFill="1" applyAlignment="1">
      <alignment horizontal="right" vertical="center"/>
    </xf>
    <xf numFmtId="166" fontId="9" fillId="5" borderId="0" xfId="1" applyNumberFormat="1" applyFont="1" applyFill="1" applyBorder="1" applyAlignment="1">
      <alignment horizontal="right"/>
    </xf>
    <xf numFmtId="166" fontId="9" fillId="5" borderId="42" xfId="1" applyNumberFormat="1" applyFont="1" applyFill="1" applyBorder="1" applyAlignment="1">
      <alignment horizontal="right"/>
    </xf>
    <xf numFmtId="166" fontId="9" fillId="5" borderId="14" xfId="1" applyNumberFormat="1" applyFont="1" applyFill="1" applyBorder="1" applyAlignment="1">
      <alignment horizontal="right"/>
    </xf>
    <xf numFmtId="9" fontId="9" fillId="5" borderId="0" xfId="2" applyFont="1" applyFill="1" applyAlignment="1">
      <alignment horizontal="right" vertical="center"/>
    </xf>
    <xf numFmtId="9" fontId="27" fillId="5" borderId="19" xfId="2" applyFont="1" applyFill="1" applyBorder="1" applyAlignment="1">
      <alignment horizontal="right" vertical="center"/>
    </xf>
    <xf numFmtId="9" fontId="27" fillId="5" borderId="20" xfId="2" applyFont="1" applyFill="1" applyBorder="1" applyAlignment="1">
      <alignment horizontal="right" vertical="center"/>
    </xf>
    <xf numFmtId="9" fontId="9" fillId="5" borderId="14" xfId="2" applyFont="1" applyFill="1" applyBorder="1" applyAlignment="1">
      <alignment horizontal="right" vertical="center"/>
    </xf>
    <xf numFmtId="166" fontId="27" fillId="5" borderId="12" xfId="1" applyNumberFormat="1" applyFont="1" applyFill="1" applyBorder="1" applyAlignment="1">
      <alignment horizontal="right" vertical="center"/>
    </xf>
    <xf numFmtId="9" fontId="27" fillId="5" borderId="0" xfId="2" applyFont="1" applyFill="1" applyBorder="1" applyAlignment="1">
      <alignment horizontal="right" vertical="center"/>
    </xf>
    <xf numFmtId="9" fontId="9" fillId="5" borderId="0" xfId="2" applyFont="1" applyFill="1" applyBorder="1" applyAlignment="1">
      <alignment horizontal="right" vertical="center"/>
    </xf>
    <xf numFmtId="166" fontId="27" fillId="5" borderId="23" xfId="1" applyNumberFormat="1" applyFont="1" applyFill="1" applyBorder="1" applyAlignment="1">
      <alignment horizontal="right" vertical="center"/>
    </xf>
    <xf numFmtId="166" fontId="9" fillId="11" borderId="0" xfId="1" applyNumberFormat="1" applyFont="1" applyFill="1" applyBorder="1" applyAlignment="1">
      <alignment horizontal="left" vertical="center"/>
    </xf>
    <xf numFmtId="0" fontId="110" fillId="11" borderId="13" xfId="15" applyFont="1" applyFill="1" applyBorder="1" applyAlignment="1">
      <alignment horizontal="left" vertical="center"/>
    </xf>
    <xf numFmtId="0" fontId="124" fillId="24" borderId="125" xfId="0" applyFont="1" applyFill="1" applyBorder="1"/>
    <xf numFmtId="0" fontId="124" fillId="24" borderId="107" xfId="0" applyFont="1" applyFill="1" applyBorder="1"/>
    <xf numFmtId="0" fontId="124" fillId="24" borderId="126" xfId="0" applyFont="1" applyFill="1" applyBorder="1"/>
    <xf numFmtId="0" fontId="131" fillId="0" borderId="0" xfId="0" applyFont="1"/>
    <xf numFmtId="0" fontId="124" fillId="24" borderId="127" xfId="0" applyFont="1" applyFill="1" applyBorder="1"/>
    <xf numFmtId="10" fontId="124" fillId="24" borderId="126" xfId="0" applyNumberFormat="1" applyFont="1" applyFill="1" applyBorder="1"/>
    <xf numFmtId="4" fontId="124" fillId="24" borderId="126" xfId="0" applyNumberFormat="1" applyFont="1" applyFill="1" applyBorder="1"/>
    <xf numFmtId="10" fontId="124" fillId="24" borderId="106" xfId="0" applyNumberFormat="1" applyFont="1" applyFill="1" applyBorder="1"/>
    <xf numFmtId="0" fontId="124" fillId="5" borderId="128" xfId="0" applyFont="1" applyFill="1" applyBorder="1"/>
    <xf numFmtId="10" fontId="124" fillId="5" borderId="129" xfId="0" applyNumberFormat="1" applyFont="1" applyFill="1" applyBorder="1"/>
    <xf numFmtId="4" fontId="124" fillId="5" borderId="129" xfId="0" applyNumberFormat="1" applyFont="1" applyFill="1" applyBorder="1"/>
    <xf numFmtId="10" fontId="124" fillId="5" borderId="130" xfId="0" applyNumberFormat="1" applyFont="1" applyFill="1" applyBorder="1"/>
    <xf numFmtId="4" fontId="124" fillId="5" borderId="131" xfId="0" applyNumberFormat="1" applyFont="1" applyFill="1" applyBorder="1"/>
    <xf numFmtId="0" fontId="118" fillId="5" borderId="132" xfId="0" applyFont="1" applyFill="1" applyBorder="1"/>
    <xf numFmtId="10" fontId="118" fillId="5" borderId="0" xfId="0" applyNumberFormat="1" applyFont="1" applyFill="1"/>
    <xf numFmtId="4" fontId="118" fillId="5" borderId="0" xfId="0" applyNumberFormat="1" applyFont="1" applyFill="1"/>
    <xf numFmtId="10" fontId="118" fillId="5" borderId="133" xfId="0" applyNumberFormat="1" applyFont="1" applyFill="1" applyBorder="1"/>
    <xf numFmtId="4" fontId="118" fillId="5" borderId="81" xfId="0" applyNumberFormat="1" applyFont="1" applyFill="1" applyBorder="1"/>
    <xf numFmtId="0" fontId="118" fillId="5" borderId="86" xfId="0" applyFont="1" applyFill="1" applyBorder="1"/>
    <xf numFmtId="10" fontId="118" fillId="5" borderId="91" xfId="0" applyNumberFormat="1" applyFont="1" applyFill="1" applyBorder="1"/>
    <xf numFmtId="4" fontId="118" fillId="5" borderId="92" xfId="0" applyNumberFormat="1" applyFont="1" applyFill="1" applyBorder="1"/>
    <xf numFmtId="4" fontId="118" fillId="5" borderId="93" xfId="0" applyNumberFormat="1" applyFont="1" applyFill="1" applyBorder="1"/>
    <xf numFmtId="0" fontId="124" fillId="5" borderId="130" xfId="0" applyFont="1" applyFill="1" applyBorder="1"/>
    <xf numFmtId="0" fontId="118" fillId="5" borderId="133" xfId="0" applyFont="1" applyFill="1" applyBorder="1"/>
    <xf numFmtId="0" fontId="118" fillId="5" borderId="91" xfId="0" applyFont="1" applyFill="1" applyBorder="1"/>
    <xf numFmtId="10" fontId="118" fillId="5" borderId="92" xfId="0" applyNumberFormat="1" applyFont="1" applyFill="1" applyBorder="1"/>
    <xf numFmtId="0" fontId="118" fillId="0" borderId="0" xfId="0" applyFont="1"/>
    <xf numFmtId="10" fontId="118" fillId="0" borderId="0" xfId="0" applyNumberFormat="1" applyFont="1"/>
    <xf numFmtId="4" fontId="118" fillId="0" borderId="0" xfId="0" applyNumberFormat="1" applyFont="1"/>
    <xf numFmtId="4" fontId="131" fillId="0" borderId="0" xfId="0" applyNumberFormat="1" applyFont="1"/>
    <xf numFmtId="166" fontId="114" fillId="7" borderId="21" xfId="1" applyNumberFormat="1" applyFont="1" applyFill="1" applyBorder="1" applyAlignment="1">
      <alignment horizontal="left"/>
    </xf>
    <xf numFmtId="166" fontId="114" fillId="7" borderId="22" xfId="1" applyNumberFormat="1" applyFont="1" applyFill="1" applyBorder="1" applyAlignment="1">
      <alignment horizontal="center"/>
    </xf>
    <xf numFmtId="165" fontId="114" fillId="7" borderId="22" xfId="2" applyNumberFormat="1" applyFont="1" applyFill="1" applyBorder="1"/>
    <xf numFmtId="165" fontId="114" fillId="7" borderId="23" xfId="2" applyNumberFormat="1" applyFont="1" applyFill="1" applyBorder="1"/>
    <xf numFmtId="166" fontId="114" fillId="7" borderId="24" xfId="1" applyNumberFormat="1" applyFont="1" applyFill="1" applyBorder="1" applyAlignment="1">
      <alignment horizontal="left" vertical="center"/>
    </xf>
    <xf numFmtId="166" fontId="114" fillId="7" borderId="25" xfId="1" applyNumberFormat="1" applyFont="1" applyFill="1" applyBorder="1" applyAlignment="1">
      <alignment horizontal="center" vertical="center"/>
    </xf>
    <xf numFmtId="166" fontId="114" fillId="5" borderId="25" xfId="1" applyNumberFormat="1" applyFont="1" applyFill="1" applyBorder="1" applyAlignment="1">
      <alignment horizontal="left" vertical="center"/>
    </xf>
    <xf numFmtId="165" fontId="114" fillId="7" borderId="26" xfId="2" applyNumberFormat="1" applyFont="1" applyFill="1" applyBorder="1" applyAlignment="1">
      <alignment horizontal="right" vertical="center"/>
    </xf>
    <xf numFmtId="165" fontId="114" fillId="5" borderId="25" xfId="2" applyNumberFormat="1" applyFont="1" applyFill="1" applyBorder="1" applyAlignment="1">
      <alignment horizontal="left" vertical="center"/>
    </xf>
    <xf numFmtId="165" fontId="114" fillId="5" borderId="25" xfId="2" applyNumberFormat="1" applyFont="1" applyFill="1" applyBorder="1" applyAlignment="1">
      <alignment horizontal="right" vertical="center"/>
    </xf>
    <xf numFmtId="0" fontId="139" fillId="5" borderId="21" xfId="1" applyNumberFormat="1" applyFont="1" applyFill="1" applyBorder="1" applyAlignment="1">
      <alignment horizontal="left"/>
    </xf>
    <xf numFmtId="17" fontId="139" fillId="5" borderId="22" xfId="0" applyNumberFormat="1" applyFont="1" applyFill="1" applyBorder="1" applyAlignment="1">
      <alignment horizontal="right" vertical="center" wrapText="1"/>
    </xf>
    <xf numFmtId="166" fontId="140" fillId="5" borderId="13" xfId="1" applyNumberFormat="1" applyFont="1" applyFill="1" applyBorder="1" applyAlignment="1">
      <alignment horizontal="left" vertical="center"/>
    </xf>
    <xf numFmtId="166" fontId="140" fillId="5" borderId="46" xfId="1" applyNumberFormat="1" applyFont="1" applyFill="1" applyBorder="1" applyAlignment="1">
      <alignment horizontal="left" vertical="center"/>
    </xf>
    <xf numFmtId="9" fontId="0" fillId="0" borderId="0" xfId="2" applyFont="1"/>
    <xf numFmtId="166" fontId="140" fillId="5" borderId="0" xfId="1" applyNumberFormat="1" applyFont="1" applyFill="1" applyBorder="1" applyAlignment="1">
      <alignment horizontal="right" vertical="center"/>
    </xf>
    <xf numFmtId="0" fontId="142" fillId="5" borderId="0" xfId="0" applyFont="1" applyFill="1" applyAlignment="1">
      <alignment horizontal="left" vertical="top" wrapText="1"/>
    </xf>
    <xf numFmtId="166" fontId="141" fillId="5" borderId="0" xfId="1" applyNumberFormat="1" applyFont="1" applyFill="1" applyBorder="1" applyAlignment="1">
      <alignment horizontal="right" vertical="center"/>
    </xf>
    <xf numFmtId="0" fontId="139" fillId="5" borderId="24" xfId="0" applyFont="1" applyFill="1" applyBorder="1" applyAlignment="1">
      <alignment horizontal="left" vertical="center"/>
    </xf>
    <xf numFmtId="166" fontId="139" fillId="5" borderId="25" xfId="1" applyNumberFormat="1" applyFont="1" applyFill="1" applyBorder="1" applyAlignment="1">
      <alignment horizontal="right" vertical="center"/>
    </xf>
    <xf numFmtId="165" fontId="144" fillId="7" borderId="0" xfId="2" applyNumberFormat="1" applyFont="1" applyFill="1" applyAlignment="1">
      <alignment horizontal="right" vertical="center"/>
    </xf>
    <xf numFmtId="17" fontId="143" fillId="7" borderId="22" xfId="0" applyNumberFormat="1" applyFont="1" applyFill="1" applyBorder="1" applyAlignment="1">
      <alignment horizontal="right" vertical="center" wrapText="1"/>
    </xf>
    <xf numFmtId="166" fontId="138" fillId="6" borderId="14" xfId="1" applyNumberFormat="1" applyFont="1" applyFill="1" applyBorder="1" applyAlignment="1">
      <alignment horizontal="left" vertical="center"/>
    </xf>
    <xf numFmtId="17" fontId="143" fillId="7" borderId="23" xfId="0" applyNumberFormat="1" applyFont="1" applyFill="1" applyBorder="1" applyAlignment="1">
      <alignment horizontal="right" vertical="center" wrapText="1"/>
    </xf>
    <xf numFmtId="165" fontId="144" fillId="7" borderId="14" xfId="2" applyNumberFormat="1" applyFont="1" applyFill="1" applyBorder="1" applyAlignment="1">
      <alignment horizontal="right" vertical="center"/>
    </xf>
    <xf numFmtId="9" fontId="144" fillId="7" borderId="14" xfId="2" applyFont="1" applyFill="1" applyBorder="1" applyAlignment="1">
      <alignment horizontal="right" vertical="center"/>
    </xf>
    <xf numFmtId="10" fontId="143" fillId="7" borderId="26" xfId="0" applyNumberFormat="1" applyFont="1" applyFill="1" applyBorder="1" applyAlignment="1">
      <alignment horizontal="right" vertical="center" wrapText="1"/>
    </xf>
    <xf numFmtId="9" fontId="144" fillId="7" borderId="0" xfId="2" applyFont="1" applyFill="1" applyBorder="1" applyAlignment="1">
      <alignment horizontal="right" vertical="center"/>
    </xf>
    <xf numFmtId="10" fontId="143" fillId="7" borderId="25" xfId="0" applyNumberFormat="1" applyFont="1" applyFill="1" applyBorder="1" applyAlignment="1">
      <alignment horizontal="right" vertical="center" wrapText="1"/>
    </xf>
    <xf numFmtId="0" fontId="11" fillId="5" borderId="20" xfId="15" applyFont="1" applyFill="1" applyBorder="1" applyAlignment="1">
      <alignment horizontal="center" wrapText="1"/>
    </xf>
    <xf numFmtId="0" fontId="11" fillId="5" borderId="12" xfId="15" applyFont="1" applyFill="1" applyBorder="1" applyAlignment="1">
      <alignment horizontal="center" wrapText="1"/>
    </xf>
    <xf numFmtId="166" fontId="9" fillId="5" borderId="60" xfId="1" applyNumberFormat="1" applyFont="1" applyFill="1" applyBorder="1" applyAlignment="1">
      <alignment horizontal="right" vertical="center"/>
    </xf>
    <xf numFmtId="166" fontId="27" fillId="5" borderId="60" xfId="1" applyNumberFormat="1" applyFont="1" applyFill="1" applyBorder="1" applyAlignment="1">
      <alignment horizontal="right" vertical="center"/>
    </xf>
    <xf numFmtId="166" fontId="27" fillId="5" borderId="48" xfId="1" applyNumberFormat="1" applyFont="1" applyFill="1" applyBorder="1" applyAlignment="1">
      <alignment horizontal="right" vertical="center"/>
    </xf>
    <xf numFmtId="166" fontId="9" fillId="5" borderId="48" xfId="1" applyNumberFormat="1" applyFont="1" applyFill="1" applyBorder="1" applyAlignment="1">
      <alignment horizontal="right"/>
    </xf>
    <xf numFmtId="166" fontId="27" fillId="5" borderId="23" xfId="1" applyNumberFormat="1" applyFont="1" applyFill="1" applyBorder="1" applyAlignment="1">
      <alignment horizontal="left" vertical="center"/>
    </xf>
    <xf numFmtId="166" fontId="11" fillId="5" borderId="14" xfId="1" applyNumberFormat="1" applyFont="1" applyFill="1" applyBorder="1" applyAlignment="1">
      <alignment horizontal="left" vertical="center"/>
    </xf>
    <xf numFmtId="166" fontId="11" fillId="5" borderId="23" xfId="1" applyNumberFormat="1" applyFont="1" applyFill="1" applyBorder="1" applyAlignment="1">
      <alignment horizontal="left" vertical="center"/>
    </xf>
    <xf numFmtId="166" fontId="11" fillId="5" borderId="12" xfId="1" applyNumberFormat="1" applyFont="1" applyFill="1" applyBorder="1" applyAlignment="1">
      <alignment horizontal="left" vertical="center"/>
    </xf>
    <xf numFmtId="166" fontId="57" fillId="5" borderId="0" xfId="1" applyNumberFormat="1" applyFont="1" applyFill="1" applyBorder="1"/>
    <xf numFmtId="166" fontId="9" fillId="5" borderId="0" xfId="1" applyNumberFormat="1" applyFont="1" applyFill="1" applyBorder="1" applyAlignment="1">
      <alignment horizontal="left"/>
    </xf>
    <xf numFmtId="166" fontId="9" fillId="5" borderId="47" xfId="1" applyNumberFormat="1" applyFont="1" applyFill="1" applyBorder="1" applyAlignment="1">
      <alignment horizontal="right"/>
    </xf>
    <xf numFmtId="165" fontId="114" fillId="7" borderId="25" xfId="2" applyNumberFormat="1" applyFont="1" applyFill="1" applyBorder="1" applyAlignment="1">
      <alignment horizontal="right" vertical="center"/>
    </xf>
    <xf numFmtId="9" fontId="55" fillId="0" borderId="0" xfId="2" applyFont="1"/>
    <xf numFmtId="43" fontId="9" fillId="5" borderId="0" xfId="1" applyFont="1" applyFill="1" applyBorder="1" applyAlignment="1">
      <alignment horizontal="right" vertical="center"/>
    </xf>
    <xf numFmtId="0" fontId="124" fillId="24" borderId="130" xfId="0" applyFont="1" applyFill="1" applyBorder="1"/>
    <xf numFmtId="0" fontId="124" fillId="24" borderId="128" xfId="0" applyFont="1" applyFill="1" applyBorder="1"/>
    <xf numFmtId="10" fontId="124" fillId="24" borderId="131" xfId="0" applyNumberFormat="1" applyFont="1" applyFill="1" applyBorder="1"/>
    <xf numFmtId="4" fontId="124" fillId="24" borderId="128" xfId="0" applyNumberFormat="1" applyFont="1" applyFill="1" applyBorder="1"/>
    <xf numFmtId="10" fontId="124" fillId="24" borderId="128" xfId="0" applyNumberFormat="1" applyFont="1" applyFill="1" applyBorder="1"/>
    <xf numFmtId="0" fontId="124" fillId="0" borderId="128" xfId="0" applyFont="1" applyBorder="1"/>
    <xf numFmtId="10" fontId="124" fillId="0" borderId="129" xfId="0" applyNumberFormat="1" applyFont="1" applyBorder="1"/>
    <xf numFmtId="4" fontId="124" fillId="0" borderId="129" xfId="0" applyNumberFormat="1" applyFont="1" applyBorder="1"/>
    <xf numFmtId="4" fontId="124" fillId="0" borderId="131" xfId="0" applyNumberFormat="1" applyFont="1" applyBorder="1"/>
    <xf numFmtId="0" fontId="118" fillId="0" borderId="132" xfId="0" applyFont="1" applyBorder="1"/>
    <xf numFmtId="4" fontId="118" fillId="0" borderId="81" xfId="0" applyNumberFormat="1" applyFont="1" applyBorder="1"/>
    <xf numFmtId="0" fontId="118" fillId="0" borderId="86" xfId="0" applyFont="1" applyBorder="1"/>
    <xf numFmtId="10" fontId="118" fillId="0" borderId="92" xfId="0" applyNumberFormat="1" applyFont="1" applyBorder="1"/>
    <xf numFmtId="4" fontId="118" fillId="0" borderId="92" xfId="0" applyNumberFormat="1" applyFont="1" applyBorder="1"/>
    <xf numFmtId="4" fontId="118" fillId="0" borderId="93" xfId="0" applyNumberFormat="1" applyFont="1" applyBorder="1"/>
    <xf numFmtId="43" fontId="27" fillId="5" borderId="19" xfId="1" applyFont="1" applyFill="1" applyBorder="1" applyAlignment="1">
      <alignment horizontal="right" vertical="center"/>
    </xf>
    <xf numFmtId="43" fontId="9" fillId="5" borderId="20" xfId="1" applyFont="1" applyFill="1" applyBorder="1" applyAlignment="1">
      <alignment horizontal="right" vertical="center"/>
    </xf>
    <xf numFmtId="0" fontId="107" fillId="5" borderId="18" xfId="0" applyFont="1" applyFill="1" applyBorder="1" applyAlignment="1">
      <alignment horizontal="left" vertical="center"/>
    </xf>
    <xf numFmtId="166" fontId="9" fillId="5" borderId="19" xfId="1" applyNumberFormat="1" applyFont="1" applyFill="1" applyBorder="1" applyAlignment="1">
      <alignment horizontal="right"/>
    </xf>
    <xf numFmtId="166" fontId="9" fillId="5" borderId="28" xfId="1" applyNumberFormat="1" applyFont="1" applyFill="1" applyBorder="1" applyAlignment="1">
      <alignment horizontal="right"/>
    </xf>
    <xf numFmtId="166" fontId="9" fillId="5" borderId="20" xfId="1" applyNumberFormat="1" applyFont="1" applyFill="1" applyBorder="1" applyAlignment="1">
      <alignment horizontal="right"/>
    </xf>
    <xf numFmtId="0" fontId="29" fillId="5" borderId="15" xfId="0" applyFont="1" applyFill="1" applyBorder="1" applyAlignment="1">
      <alignment horizontal="left" vertical="center"/>
    </xf>
    <xf numFmtId="0" fontId="29" fillId="5" borderId="16" xfId="0" applyFont="1" applyFill="1" applyBorder="1" applyAlignment="1">
      <alignment horizontal="right" vertical="center"/>
    </xf>
    <xf numFmtId="166" fontId="29" fillId="5" borderId="16" xfId="1" applyNumberFormat="1" applyFont="1" applyFill="1" applyBorder="1" applyAlignment="1">
      <alignment horizontal="right" vertical="center"/>
    </xf>
    <xf numFmtId="166" fontId="29" fillId="5" borderId="16" xfId="1" applyNumberFormat="1" applyFont="1" applyFill="1" applyBorder="1" applyAlignment="1">
      <alignment horizontal="center"/>
    </xf>
    <xf numFmtId="9" fontId="9" fillId="5" borderId="0" xfId="2" applyFont="1" applyFill="1" applyBorder="1" applyAlignment="1">
      <alignment horizontal="left"/>
    </xf>
    <xf numFmtId="9" fontId="9" fillId="5" borderId="0" xfId="2" applyFont="1" applyFill="1" applyBorder="1" applyAlignment="1">
      <alignment horizontal="right"/>
    </xf>
    <xf numFmtId="9" fontId="9" fillId="5" borderId="0" xfId="2" applyFont="1" applyFill="1" applyAlignment="1">
      <alignment horizontal="left"/>
    </xf>
    <xf numFmtId="166" fontId="54" fillId="5" borderId="119" xfId="1" applyNumberFormat="1" applyFont="1" applyFill="1" applyBorder="1" applyAlignment="1">
      <alignment horizontal="center" vertical="center" wrapText="1"/>
    </xf>
    <xf numFmtId="0" fontId="11" fillId="7" borderId="22" xfId="15" applyFont="1" applyFill="1" applyBorder="1" applyAlignment="1">
      <alignment horizontal="center" vertical="top" wrapText="1"/>
    </xf>
    <xf numFmtId="166" fontId="30" fillId="0" borderId="25" xfId="1" applyNumberFormat="1" applyFont="1" applyBorder="1"/>
    <xf numFmtId="37" fontId="29" fillId="5" borderId="14" xfId="0" applyNumberFormat="1" applyFont="1" applyFill="1" applyBorder="1" applyAlignment="1">
      <alignment horizontal="center"/>
    </xf>
    <xf numFmtId="166" fontId="29" fillId="5" borderId="12" xfId="1" applyNumberFormat="1" applyFont="1" applyFill="1" applyBorder="1" applyAlignment="1">
      <alignment horizontal="center"/>
    </xf>
    <xf numFmtId="166" fontId="29" fillId="5" borderId="23" xfId="1" applyNumberFormat="1" applyFont="1" applyFill="1" applyBorder="1" applyAlignment="1">
      <alignment horizontal="center"/>
    </xf>
    <xf numFmtId="0" fontId="9" fillId="5" borderId="22" xfId="0" applyFont="1" applyFill="1" applyBorder="1"/>
    <xf numFmtId="0" fontId="30" fillId="5" borderId="22" xfId="0" applyFont="1" applyFill="1" applyBorder="1"/>
    <xf numFmtId="0" fontId="29" fillId="5" borderId="16" xfId="0" applyFont="1" applyFill="1" applyBorder="1"/>
    <xf numFmtId="0" fontId="51" fillId="5" borderId="16" xfId="0" applyFont="1" applyFill="1" applyBorder="1"/>
    <xf numFmtId="0" fontId="11" fillId="5" borderId="22" xfId="1" applyNumberFormat="1" applyFont="1" applyFill="1" applyBorder="1" applyAlignment="1">
      <alignment horizontal="right" wrapText="1"/>
    </xf>
    <xf numFmtId="0" fontId="11" fillId="5" borderId="23" xfId="1" applyNumberFormat="1" applyFont="1" applyFill="1" applyBorder="1" applyAlignment="1">
      <alignment horizontal="right" wrapText="1"/>
    </xf>
    <xf numFmtId="166" fontId="11" fillId="5" borderId="0" xfId="1" applyNumberFormat="1" applyFont="1" applyFill="1" applyBorder="1" applyAlignment="1">
      <alignment horizontal="right" wrapText="1"/>
    </xf>
    <xf numFmtId="166" fontId="11" fillId="5" borderId="14" xfId="1" applyNumberFormat="1" applyFont="1" applyFill="1" applyBorder="1" applyAlignment="1">
      <alignment horizontal="right" wrapText="1"/>
    </xf>
    <xf numFmtId="0" fontId="30" fillId="5" borderId="0" xfId="0" applyFont="1" applyFill="1" applyAlignment="1">
      <alignment horizontal="right"/>
    </xf>
    <xf numFmtId="166" fontId="9" fillId="5" borderId="23" xfId="1" applyNumberFormat="1" applyFont="1" applyFill="1" applyBorder="1" applyAlignment="1">
      <alignment horizontal="center"/>
    </xf>
    <xf numFmtId="166" fontId="29" fillId="5" borderId="17" xfId="1" applyNumberFormat="1" applyFont="1" applyFill="1" applyBorder="1" applyAlignment="1">
      <alignment horizontal="center"/>
    </xf>
    <xf numFmtId="166" fontId="9" fillId="5" borderId="15" xfId="1" applyNumberFormat="1" applyFont="1" applyFill="1" applyBorder="1" applyAlignment="1">
      <alignment horizontal="center"/>
    </xf>
    <xf numFmtId="166" fontId="9" fillId="5" borderId="16" xfId="1" applyNumberFormat="1" applyFont="1" applyFill="1" applyBorder="1" applyAlignment="1">
      <alignment horizontal="right"/>
    </xf>
    <xf numFmtId="0" fontId="9" fillId="5" borderId="16" xfId="0" applyFont="1" applyFill="1" applyBorder="1" applyAlignment="1">
      <alignment horizontal="right"/>
    </xf>
    <xf numFmtId="166" fontId="9" fillId="5" borderId="17" xfId="1" applyNumberFormat="1" applyFont="1" applyFill="1" applyBorder="1" applyAlignment="1">
      <alignment horizontal="right"/>
    </xf>
    <xf numFmtId="0" fontId="9" fillId="5" borderId="24" xfId="0" applyFont="1" applyFill="1" applyBorder="1" applyAlignment="1">
      <alignment horizontal="left" vertical="center"/>
    </xf>
    <xf numFmtId="0" fontId="9" fillId="5" borderId="25" xfId="0" applyFont="1" applyFill="1" applyBorder="1" applyAlignment="1">
      <alignment horizontal="right" vertical="center"/>
    </xf>
    <xf numFmtId="166" fontId="9" fillId="5" borderId="24" xfId="1" applyNumberFormat="1" applyFont="1" applyFill="1" applyBorder="1" applyAlignment="1">
      <alignment horizontal="center"/>
    </xf>
    <xf numFmtId="166" fontId="9" fillId="5" borderId="25" xfId="1" applyNumberFormat="1" applyFont="1" applyFill="1" applyBorder="1" applyAlignment="1">
      <alignment horizontal="center"/>
    </xf>
    <xf numFmtId="166" fontId="9" fillId="5" borderId="25" xfId="1" applyNumberFormat="1" applyFont="1" applyFill="1" applyBorder="1" applyAlignment="1">
      <alignment horizontal="right"/>
    </xf>
    <xf numFmtId="0" fontId="9" fillId="5" borderId="25" xfId="0" applyFont="1" applyFill="1" applyBorder="1" applyAlignment="1">
      <alignment horizontal="right"/>
    </xf>
    <xf numFmtId="166" fontId="9" fillId="5" borderId="26" xfId="1" applyNumberFormat="1" applyFont="1" applyFill="1" applyBorder="1" applyAlignment="1">
      <alignment horizontal="right"/>
    </xf>
    <xf numFmtId="0" fontId="94" fillId="5" borderId="112" xfId="5" applyNumberFormat="1" applyFont="1" applyFill="1" applyBorder="1" applyAlignment="1">
      <alignment horizontal="center" vertical="top" wrapText="1"/>
    </xf>
    <xf numFmtId="37" fontId="94" fillId="5" borderId="111" xfId="0" applyNumberFormat="1" applyFont="1" applyFill="1" applyBorder="1" applyAlignment="1">
      <alignment horizontal="center"/>
    </xf>
    <xf numFmtId="166" fontId="95" fillId="5" borderId="113" xfId="1" applyNumberFormat="1" applyFont="1" applyFill="1" applyBorder="1" applyAlignment="1">
      <alignment horizontal="center"/>
    </xf>
    <xf numFmtId="166" fontId="95" fillId="5" borderId="111" xfId="1" applyNumberFormat="1" applyFont="1" applyFill="1" applyBorder="1" applyAlignment="1">
      <alignment horizontal="center"/>
    </xf>
    <xf numFmtId="166" fontId="95" fillId="5" borderId="134" xfId="1" applyNumberFormat="1" applyFont="1" applyFill="1" applyBorder="1" applyAlignment="1">
      <alignment horizontal="center"/>
    </xf>
    <xf numFmtId="166" fontId="95" fillId="5" borderId="113" xfId="1" applyNumberFormat="1" applyFont="1" applyFill="1" applyBorder="1"/>
    <xf numFmtId="166" fontId="94" fillId="5" borderId="110" xfId="1" applyNumberFormat="1" applyFont="1" applyFill="1" applyBorder="1" applyAlignment="1">
      <alignment horizontal="center"/>
    </xf>
    <xf numFmtId="166" fontId="94" fillId="5" borderId="111" xfId="1" applyNumberFormat="1" applyFont="1" applyFill="1" applyBorder="1" applyAlignment="1">
      <alignment horizontal="center"/>
    </xf>
    <xf numFmtId="166" fontId="94" fillId="5" borderId="113" xfId="1" applyNumberFormat="1" applyFont="1" applyFill="1" applyBorder="1" applyAlignment="1">
      <alignment horizontal="center"/>
    </xf>
    <xf numFmtId="166" fontId="95" fillId="5" borderId="135" xfId="1" applyNumberFormat="1" applyFont="1" applyFill="1" applyBorder="1"/>
    <xf numFmtId="166" fontId="95" fillId="5" borderId="136" xfId="1" applyNumberFormat="1" applyFont="1" applyFill="1" applyBorder="1" applyAlignment="1">
      <alignment horizontal="center"/>
    </xf>
    <xf numFmtId="166" fontId="95" fillId="5" borderId="112" xfId="1" applyNumberFormat="1" applyFont="1" applyFill="1" applyBorder="1" applyAlignment="1">
      <alignment horizontal="center"/>
    </xf>
    <xf numFmtId="166" fontId="95" fillId="5" borderId="111" xfId="1" applyNumberFormat="1" applyFont="1" applyFill="1" applyBorder="1"/>
    <xf numFmtId="166" fontId="95" fillId="11" borderId="111" xfId="1" applyNumberFormat="1" applyFont="1" applyFill="1" applyBorder="1" applyAlignment="1">
      <alignment horizontal="center"/>
    </xf>
    <xf numFmtId="166" fontId="95" fillId="5" borderId="135" xfId="1" applyNumberFormat="1" applyFont="1" applyFill="1" applyBorder="1" applyAlignment="1">
      <alignment horizontal="center"/>
    </xf>
    <xf numFmtId="166" fontId="94" fillId="5" borderId="117" xfId="1" applyNumberFormat="1" applyFont="1" applyFill="1" applyBorder="1" applyAlignment="1">
      <alignment horizontal="center"/>
    </xf>
    <xf numFmtId="9" fontId="27" fillId="5" borderId="0" xfId="2" applyFont="1" applyFill="1" applyBorder="1" applyAlignment="1">
      <alignment horizontal="left"/>
    </xf>
    <xf numFmtId="9" fontId="27" fillId="5" borderId="0" xfId="2" applyFont="1" applyFill="1" applyBorder="1" applyAlignment="1">
      <alignment horizontal="right"/>
    </xf>
    <xf numFmtId="166" fontId="9" fillId="7" borderId="0" xfId="1" applyNumberFormat="1" applyFont="1" applyFill="1" applyBorder="1" applyAlignment="1">
      <alignment horizontal="center"/>
    </xf>
    <xf numFmtId="9" fontId="30" fillId="0" borderId="0" xfId="0" applyNumberFormat="1" applyFont="1"/>
    <xf numFmtId="0" fontId="81" fillId="6" borderId="0" xfId="0" applyFont="1" applyFill="1" applyAlignment="1">
      <alignment horizontal="left" vertical="center"/>
    </xf>
    <xf numFmtId="0" fontId="11" fillId="0" borderId="110" xfId="5" applyNumberFormat="1" applyFont="1" applyFill="1" applyBorder="1" applyAlignment="1">
      <alignment horizontal="center" vertical="top" wrapText="1"/>
    </xf>
    <xf numFmtId="0" fontId="11" fillId="0" borderId="11" xfId="5" applyNumberFormat="1" applyFont="1" applyFill="1" applyBorder="1" applyAlignment="1">
      <alignment horizontal="center" vertical="top" wrapText="1"/>
    </xf>
    <xf numFmtId="0" fontId="11" fillId="0" borderId="66" xfId="5" applyNumberFormat="1" applyFont="1" applyFill="1" applyBorder="1" applyAlignment="1">
      <alignment horizontal="center" vertical="top" wrapText="1"/>
    </xf>
    <xf numFmtId="0" fontId="11" fillId="0" borderId="12" xfId="5" applyNumberFormat="1" applyFont="1" applyFill="1" applyBorder="1" applyAlignment="1">
      <alignment horizontal="center" vertical="top" wrapText="1"/>
    </xf>
    <xf numFmtId="0" fontId="11" fillId="7" borderId="10" xfId="5" applyNumberFormat="1" applyFont="1" applyFill="1" applyBorder="1" applyAlignment="1">
      <alignment horizontal="center" vertical="top" wrapText="1"/>
    </xf>
    <xf numFmtId="0" fontId="11" fillId="7" borderId="11" xfId="5" applyNumberFormat="1" applyFont="1" applyFill="1" applyBorder="1" applyAlignment="1">
      <alignment horizontal="center" vertical="top" wrapText="1"/>
    </xf>
    <xf numFmtId="0" fontId="11" fillId="7" borderId="12" xfId="5" applyNumberFormat="1" applyFont="1" applyFill="1" applyBorder="1" applyAlignment="1">
      <alignment horizontal="center" vertical="top" wrapText="1"/>
    </xf>
    <xf numFmtId="0" fontId="109" fillId="0" borderId="13" xfId="5" applyNumberFormat="1" applyFont="1" applyBorder="1" applyAlignment="1">
      <alignment horizontal="center" vertical="top" wrapText="1"/>
    </xf>
    <xf numFmtId="0" fontId="109" fillId="0" borderId="0" xfId="5" applyNumberFormat="1" applyFont="1" applyAlignment="1">
      <alignment horizontal="center" vertical="top" wrapText="1"/>
    </xf>
    <xf numFmtId="0" fontId="17" fillId="4" borderId="7" xfId="0" applyFont="1" applyFill="1" applyBorder="1" applyAlignment="1">
      <alignment horizontal="center" vertical="center" wrapText="1"/>
    </xf>
    <xf numFmtId="0" fontId="17" fillId="4" borderId="8" xfId="0" applyFont="1" applyFill="1" applyBorder="1" applyAlignment="1">
      <alignment horizontal="center" vertical="center" wrapText="1"/>
    </xf>
    <xf numFmtId="0" fontId="17" fillId="4" borderId="9" xfId="0" applyFont="1" applyFill="1" applyBorder="1" applyAlignment="1">
      <alignment horizontal="center" vertical="center" wrapText="1"/>
    </xf>
    <xf numFmtId="0" fontId="17" fillId="4" borderId="2" xfId="0" applyFont="1" applyFill="1" applyBorder="1" applyAlignment="1">
      <alignment horizontal="center" vertical="center" wrapText="1"/>
    </xf>
    <xf numFmtId="0" fontId="17" fillId="4" borderId="0" xfId="0" applyFont="1" applyFill="1" applyAlignment="1">
      <alignment horizontal="center" vertical="center" wrapText="1"/>
    </xf>
    <xf numFmtId="0" fontId="17" fillId="4" borderId="3" xfId="0" applyFont="1" applyFill="1" applyBorder="1" applyAlignment="1">
      <alignment horizontal="center" vertical="center" wrapText="1"/>
    </xf>
    <xf numFmtId="0" fontId="17" fillId="4" borderId="4" xfId="0" applyFont="1" applyFill="1" applyBorder="1" applyAlignment="1">
      <alignment horizontal="center" vertical="center" wrapText="1"/>
    </xf>
    <xf numFmtId="0" fontId="17" fillId="4" borderId="5" xfId="0" applyFont="1" applyFill="1" applyBorder="1" applyAlignment="1">
      <alignment horizontal="center" vertical="center" wrapText="1"/>
    </xf>
    <xf numFmtId="0" fontId="17" fillId="4" borderId="6" xfId="0" applyFont="1" applyFill="1" applyBorder="1" applyAlignment="1">
      <alignment horizontal="center" vertical="center" wrapText="1"/>
    </xf>
    <xf numFmtId="0" fontId="37" fillId="5" borderId="33" xfId="0" applyFont="1" applyFill="1" applyBorder="1" applyAlignment="1">
      <alignment horizontal="left" vertical="top" wrapText="1"/>
    </xf>
    <xf numFmtId="0" fontId="36" fillId="5" borderId="33" xfId="0" applyFont="1" applyFill="1" applyBorder="1" applyAlignment="1">
      <alignment horizontal="left" vertical="top" wrapText="1"/>
    </xf>
    <xf numFmtId="0" fontId="42" fillId="5" borderId="33" xfId="0" applyFont="1" applyFill="1" applyBorder="1" applyAlignment="1">
      <alignment horizontal="left" vertical="top" wrapText="1"/>
    </xf>
    <xf numFmtId="166" fontId="22" fillId="6" borderId="21" xfId="1" applyNumberFormat="1" applyFont="1" applyFill="1" applyBorder="1" applyAlignment="1">
      <alignment horizontal="left" vertical="center"/>
    </xf>
    <xf numFmtId="166" fontId="22" fillId="6" borderId="22" xfId="1" applyNumberFormat="1" applyFont="1" applyFill="1" applyBorder="1" applyAlignment="1">
      <alignment horizontal="left" vertical="center"/>
    </xf>
    <xf numFmtId="166" fontId="22" fillId="6" borderId="23" xfId="1" applyNumberFormat="1" applyFont="1" applyFill="1" applyBorder="1" applyAlignment="1">
      <alignment horizontal="left" vertical="center"/>
    </xf>
    <xf numFmtId="0" fontId="11" fillId="5" borderId="21" xfId="1" applyNumberFormat="1" applyFont="1" applyFill="1" applyBorder="1" applyAlignment="1">
      <alignment horizontal="center" wrapText="1"/>
    </xf>
    <xf numFmtId="0" fontId="11" fillId="5" borderId="22" xfId="1" applyNumberFormat="1" applyFont="1" applyFill="1" applyBorder="1" applyAlignment="1">
      <alignment horizontal="center" wrapText="1"/>
    </xf>
    <xf numFmtId="0" fontId="11" fillId="5" borderId="23" xfId="1" applyNumberFormat="1" applyFont="1" applyFill="1" applyBorder="1" applyAlignment="1">
      <alignment horizontal="center" wrapText="1"/>
    </xf>
    <xf numFmtId="0" fontId="36" fillId="11" borderId="33" xfId="0" applyFont="1" applyFill="1" applyBorder="1" applyAlignment="1">
      <alignment horizontal="left" vertical="top" wrapText="1"/>
    </xf>
    <xf numFmtId="166" fontId="10" fillId="6" borderId="21" xfId="1" applyNumberFormat="1" applyFont="1" applyFill="1" applyBorder="1" applyAlignment="1">
      <alignment horizontal="center" vertical="center" wrapText="1"/>
    </xf>
    <xf numFmtId="166" fontId="10" fillId="6" borderId="22" xfId="1" applyNumberFormat="1" applyFont="1" applyFill="1" applyBorder="1" applyAlignment="1">
      <alignment horizontal="center" vertical="center" wrapText="1"/>
    </xf>
    <xf numFmtId="166" fontId="10" fillId="6" borderId="23" xfId="1" applyNumberFormat="1" applyFont="1" applyFill="1" applyBorder="1" applyAlignment="1">
      <alignment horizontal="center" vertical="center" wrapText="1"/>
    </xf>
    <xf numFmtId="0" fontId="17" fillId="4" borderId="7" xfId="0" applyFont="1" applyFill="1" applyBorder="1" applyAlignment="1">
      <alignment horizontal="center" vertical="center" wrapText="1" readingOrder="1"/>
    </xf>
    <xf numFmtId="0" fontId="17" fillId="4" borderId="8" xfId="0" applyFont="1" applyFill="1" applyBorder="1" applyAlignment="1">
      <alignment horizontal="center" vertical="center" wrapText="1" readingOrder="1"/>
    </xf>
    <xf numFmtId="0" fontId="17" fillId="4" borderId="9" xfId="0" applyFont="1" applyFill="1" applyBorder="1" applyAlignment="1">
      <alignment horizontal="center" vertical="center" wrapText="1" readingOrder="1"/>
    </xf>
    <xf numFmtId="0" fontId="17" fillId="4" borderId="2" xfId="0" applyFont="1" applyFill="1" applyBorder="1" applyAlignment="1">
      <alignment horizontal="center" vertical="center" wrapText="1" readingOrder="1"/>
    </xf>
    <xf numFmtId="0" fontId="17" fillId="4" borderId="0" xfId="0" applyFont="1" applyFill="1" applyAlignment="1">
      <alignment horizontal="center" vertical="center" wrapText="1" readingOrder="1"/>
    </xf>
    <xf numFmtId="0" fontId="17" fillId="4" borderId="3" xfId="0" applyFont="1" applyFill="1" applyBorder="1" applyAlignment="1">
      <alignment horizontal="center" vertical="center" wrapText="1" readingOrder="1"/>
    </xf>
    <xf numFmtId="0" fontId="17" fillId="4" borderId="4" xfId="0" applyFont="1" applyFill="1" applyBorder="1" applyAlignment="1">
      <alignment horizontal="center" vertical="center" wrapText="1" readingOrder="1"/>
    </xf>
    <xf numFmtId="0" fontId="17" fillId="4" borderId="5" xfId="0" applyFont="1" applyFill="1" applyBorder="1" applyAlignment="1">
      <alignment horizontal="center" vertical="center" wrapText="1" readingOrder="1"/>
    </xf>
    <xf numFmtId="0" fontId="17" fillId="4" borderId="6" xfId="0" applyFont="1" applyFill="1" applyBorder="1" applyAlignment="1">
      <alignment horizontal="center" vertical="center" wrapText="1" readingOrder="1"/>
    </xf>
    <xf numFmtId="0" fontId="97" fillId="5" borderId="33" xfId="0" applyFont="1" applyFill="1" applyBorder="1" applyAlignment="1">
      <alignment horizontal="left" vertical="center" wrapText="1"/>
    </xf>
    <xf numFmtId="173" fontId="29" fillId="5" borderId="22" xfId="5" applyNumberFormat="1" applyFont="1" applyFill="1" applyBorder="1" applyAlignment="1">
      <alignment horizontal="center" vertical="center"/>
    </xf>
    <xf numFmtId="173" fontId="29" fillId="5" borderId="23" xfId="5" applyNumberFormat="1" applyFont="1" applyFill="1" applyBorder="1" applyAlignment="1">
      <alignment horizontal="center" vertical="center"/>
    </xf>
    <xf numFmtId="173" fontId="29" fillId="5" borderId="21" xfId="5" applyNumberFormat="1" applyFont="1" applyFill="1" applyBorder="1" applyAlignment="1">
      <alignment horizontal="center" vertical="center"/>
    </xf>
    <xf numFmtId="173" fontId="29" fillId="5" borderId="118" xfId="5" applyNumberFormat="1" applyFont="1" applyFill="1" applyBorder="1" applyAlignment="1">
      <alignment horizontal="center" vertical="center"/>
    </xf>
    <xf numFmtId="166" fontId="22" fillId="6" borderId="10" xfId="1" applyNumberFormat="1" applyFont="1" applyFill="1" applyBorder="1" applyAlignment="1">
      <alignment horizontal="left" vertical="center"/>
    </xf>
    <xf numFmtId="166" fontId="22" fillId="6" borderId="11" xfId="1" applyNumberFormat="1" applyFont="1" applyFill="1" applyBorder="1" applyAlignment="1">
      <alignment horizontal="left" vertical="center"/>
    </xf>
    <xf numFmtId="0" fontId="36" fillId="5" borderId="0" xfId="0" applyFont="1" applyFill="1" applyAlignment="1">
      <alignment horizontal="left" vertical="top" wrapText="1"/>
    </xf>
    <xf numFmtId="166" fontId="108" fillId="6" borderId="10" xfId="1" applyNumberFormat="1" applyFont="1" applyFill="1" applyBorder="1" applyAlignment="1">
      <alignment horizontal="left" vertical="center"/>
    </xf>
    <xf numFmtId="166" fontId="108" fillId="6" borderId="11" xfId="1" applyNumberFormat="1" applyFont="1" applyFill="1" applyBorder="1" applyAlignment="1">
      <alignment horizontal="left" vertical="center"/>
    </xf>
    <xf numFmtId="166" fontId="108" fillId="6" borderId="12" xfId="1" applyNumberFormat="1" applyFont="1" applyFill="1" applyBorder="1" applyAlignment="1">
      <alignment horizontal="left" vertical="center"/>
    </xf>
    <xf numFmtId="0" fontId="111" fillId="5" borderId="0" xfId="0" applyFont="1" applyFill="1" applyAlignment="1">
      <alignment horizontal="left" vertical="top" wrapText="1"/>
    </xf>
    <xf numFmtId="0" fontId="70" fillId="5" borderId="33" xfId="0" applyFont="1" applyFill="1" applyBorder="1" applyAlignment="1">
      <alignment horizontal="left" vertical="center" wrapText="1"/>
    </xf>
    <xf numFmtId="0" fontId="112" fillId="5" borderId="33" xfId="0" applyFont="1" applyFill="1" applyBorder="1" applyAlignment="1">
      <alignment horizontal="left" vertical="center" wrapText="1"/>
    </xf>
    <xf numFmtId="0" fontId="70" fillId="5" borderId="0" xfId="0" applyFont="1" applyFill="1" applyAlignment="1">
      <alignment horizontal="left" vertical="center" wrapText="1"/>
    </xf>
    <xf numFmtId="173" fontId="106" fillId="5" borderId="22" xfId="5" applyNumberFormat="1" applyFont="1" applyFill="1" applyBorder="1" applyAlignment="1">
      <alignment horizontal="center" vertical="center"/>
    </xf>
    <xf numFmtId="173" fontId="29" fillId="5" borderId="22" xfId="5" applyNumberFormat="1" applyFont="1" applyFill="1" applyBorder="1" applyAlignment="1">
      <alignment horizontal="center" vertical="center" wrapText="1"/>
    </xf>
    <xf numFmtId="173" fontId="29" fillId="5" borderId="21" xfId="5" applyNumberFormat="1" applyFont="1" applyFill="1" applyBorder="1" applyAlignment="1">
      <alignment horizontal="center" vertical="center" wrapText="1"/>
    </xf>
    <xf numFmtId="166" fontId="22" fillId="6" borderId="21" xfId="5" applyNumberFormat="1" applyFont="1" applyFill="1" applyBorder="1" applyAlignment="1">
      <alignment horizontal="center" vertical="center"/>
    </xf>
    <xf numFmtId="166" fontId="22" fillId="6" borderId="23" xfId="5" applyNumberFormat="1" applyFont="1" applyFill="1" applyBorder="1" applyAlignment="1">
      <alignment horizontal="center" vertical="center"/>
    </xf>
    <xf numFmtId="166" fontId="22" fillId="6" borderId="12" xfId="1" applyNumberFormat="1" applyFont="1" applyFill="1" applyBorder="1" applyAlignment="1">
      <alignment horizontal="left" vertical="center"/>
    </xf>
    <xf numFmtId="166" fontId="138" fillId="6" borderId="10" xfId="1" applyNumberFormat="1" applyFont="1" applyFill="1" applyBorder="1" applyAlignment="1">
      <alignment horizontal="left" vertical="center"/>
    </xf>
    <xf numFmtId="166" fontId="138" fillId="6" borderId="11" xfId="1" applyNumberFormat="1" applyFont="1" applyFill="1" applyBorder="1" applyAlignment="1">
      <alignment horizontal="left" vertical="center"/>
    </xf>
    <xf numFmtId="0" fontId="142" fillId="5" borderId="0" xfId="0" applyFont="1" applyFill="1" applyAlignment="1">
      <alignment horizontal="left" vertical="top" wrapText="1"/>
    </xf>
    <xf numFmtId="0" fontId="30" fillId="5" borderId="33" xfId="15" applyFont="1" applyFill="1" applyBorder="1" applyAlignment="1">
      <alignment wrapText="1"/>
    </xf>
    <xf numFmtId="0" fontId="37" fillId="5" borderId="33" xfId="15" applyFont="1" applyFill="1" applyBorder="1" applyAlignment="1">
      <alignment horizontal="left" vertical="top" wrapText="1"/>
    </xf>
    <xf numFmtId="173" fontId="29" fillId="5" borderId="19" xfId="5" applyNumberFormat="1" applyFont="1" applyFill="1" applyBorder="1" applyAlignment="1">
      <alignment horizontal="center" vertical="center"/>
    </xf>
    <xf numFmtId="173" fontId="29" fillId="5" borderId="20" xfId="5" applyNumberFormat="1" applyFont="1" applyFill="1" applyBorder="1" applyAlignment="1">
      <alignment horizontal="center" vertical="center"/>
    </xf>
    <xf numFmtId="173" fontId="29" fillId="5" borderId="18" xfId="5" applyNumberFormat="1" applyFont="1" applyFill="1" applyBorder="1" applyAlignment="1">
      <alignment horizontal="center" vertical="center"/>
    </xf>
    <xf numFmtId="0" fontId="36" fillId="5" borderId="33" xfId="0" applyFont="1" applyFill="1" applyBorder="1" applyAlignment="1">
      <alignment horizontal="center" vertical="top" wrapText="1"/>
    </xf>
    <xf numFmtId="0" fontId="37" fillId="5" borderId="0" xfId="15" applyFont="1" applyFill="1" applyAlignment="1">
      <alignment horizontal="left" vertical="top" wrapText="1"/>
    </xf>
    <xf numFmtId="166" fontId="29" fillId="5" borderId="118" xfId="1" applyNumberFormat="1" applyFont="1" applyFill="1" applyBorder="1" applyAlignment="1">
      <alignment horizontal="center" vertical="center" wrapText="1"/>
    </xf>
    <xf numFmtId="166" fontId="29" fillId="5" borderId="22" xfId="1" applyNumberFormat="1" applyFont="1" applyFill="1" applyBorder="1" applyAlignment="1">
      <alignment horizontal="center" vertical="center" wrapText="1"/>
    </xf>
    <xf numFmtId="166" fontId="29" fillId="5" borderId="62" xfId="1" applyNumberFormat="1" applyFont="1" applyFill="1" applyBorder="1" applyAlignment="1">
      <alignment horizontal="center" vertical="center" wrapText="1"/>
    </xf>
    <xf numFmtId="166" fontId="29" fillId="5" borderId="23" xfId="1" applyNumberFormat="1" applyFont="1" applyFill="1" applyBorder="1" applyAlignment="1">
      <alignment horizontal="center" vertical="center" wrapText="1"/>
    </xf>
    <xf numFmtId="0" fontId="23" fillId="5" borderId="33" xfId="0" applyFont="1" applyFill="1" applyBorder="1" applyAlignment="1">
      <alignment horizontal="left" vertical="center" wrapText="1"/>
    </xf>
    <xf numFmtId="0" fontId="11" fillId="3" borderId="22" xfId="1" applyNumberFormat="1" applyFont="1" applyFill="1" applyBorder="1" applyAlignment="1">
      <alignment horizontal="center" wrapText="1"/>
    </xf>
    <xf numFmtId="0" fontId="11" fillId="3" borderId="23" xfId="1" applyNumberFormat="1" applyFont="1" applyFill="1" applyBorder="1" applyAlignment="1">
      <alignment horizontal="center" wrapText="1"/>
    </xf>
    <xf numFmtId="0" fontId="36" fillId="3" borderId="33" xfId="0" applyFont="1" applyFill="1" applyBorder="1" applyAlignment="1">
      <alignment horizontal="left" vertical="center" wrapText="1"/>
    </xf>
    <xf numFmtId="0" fontId="11" fillId="5" borderId="19" xfId="1" applyNumberFormat="1" applyFont="1" applyFill="1" applyBorder="1" applyAlignment="1">
      <alignment horizontal="center" wrapText="1"/>
    </xf>
    <xf numFmtId="49" fontId="11" fillId="5" borderId="19" xfId="1" applyNumberFormat="1" applyFont="1" applyFill="1" applyBorder="1" applyAlignment="1">
      <alignment horizontal="center" wrapText="1"/>
    </xf>
    <xf numFmtId="0" fontId="11" fillId="7" borderId="19" xfId="1" applyNumberFormat="1" applyFont="1" applyFill="1" applyBorder="1" applyAlignment="1">
      <alignment horizontal="center" wrapText="1"/>
    </xf>
    <xf numFmtId="49" fontId="11" fillId="7" borderId="19" xfId="1" applyNumberFormat="1" applyFont="1" applyFill="1" applyBorder="1" applyAlignment="1">
      <alignment horizontal="center" wrapText="1"/>
    </xf>
    <xf numFmtId="0" fontId="36" fillId="5" borderId="33" xfId="0" applyFont="1" applyFill="1" applyBorder="1" applyAlignment="1">
      <alignment vertical="top"/>
    </xf>
    <xf numFmtId="0" fontId="36" fillId="5" borderId="33" xfId="0" applyFont="1" applyFill="1" applyBorder="1" applyAlignment="1">
      <alignment horizontal="left" wrapText="1"/>
    </xf>
    <xf numFmtId="0" fontId="36" fillId="3" borderId="33" xfId="0" applyFont="1" applyFill="1" applyBorder="1" applyAlignment="1">
      <alignment horizontal="left" vertical="center" readingOrder="1"/>
    </xf>
    <xf numFmtId="0" fontId="22" fillId="6" borderId="21" xfId="8" applyFont="1" applyFill="1" applyBorder="1" applyAlignment="1">
      <alignment horizontal="left" vertical="center" readingOrder="1"/>
    </xf>
    <xf numFmtId="0" fontId="22" fillId="6" borderId="22" xfId="8" applyFont="1" applyFill="1" applyBorder="1" applyAlignment="1">
      <alignment horizontal="left" vertical="center" readingOrder="1"/>
    </xf>
    <xf numFmtId="0" fontId="22" fillId="6" borderId="23" xfId="8" applyFont="1" applyFill="1" applyBorder="1" applyAlignment="1">
      <alignment horizontal="left" vertical="center" readingOrder="1"/>
    </xf>
    <xf numFmtId="0" fontId="22" fillId="6" borderId="21" xfId="15" applyFont="1" applyFill="1" applyBorder="1" applyAlignment="1">
      <alignment horizontal="left" vertical="center"/>
    </xf>
    <xf numFmtId="0" fontId="22" fillId="6" borderId="22" xfId="15" applyFont="1" applyFill="1" applyBorder="1" applyAlignment="1">
      <alignment horizontal="left" vertical="center"/>
    </xf>
    <xf numFmtId="0" fontId="22" fillId="6" borderId="23" xfId="15" applyFont="1" applyFill="1" applyBorder="1" applyAlignment="1">
      <alignment horizontal="left" vertical="center"/>
    </xf>
    <xf numFmtId="0" fontId="37" fillId="11" borderId="33" xfId="15" applyFont="1" applyFill="1" applyBorder="1" applyAlignment="1">
      <alignment horizontal="left" vertical="top" wrapText="1"/>
    </xf>
    <xf numFmtId="0" fontId="124" fillId="0" borderId="126" xfId="0" applyFont="1" applyBorder="1"/>
    <xf numFmtId="0" fontId="118" fillId="0" borderId="126" xfId="0" applyFont="1" applyBorder="1"/>
    <xf numFmtId="0" fontId="124" fillId="24" borderId="126" xfId="0" applyFont="1" applyFill="1" applyBorder="1" applyAlignment="1">
      <alignment horizontal="center"/>
    </xf>
    <xf numFmtId="4" fontId="124" fillId="24" borderId="126" xfId="0" applyNumberFormat="1" applyFont="1" applyFill="1" applyBorder="1" applyAlignment="1">
      <alignment horizontal="center"/>
    </xf>
    <xf numFmtId="0" fontId="124" fillId="24" borderId="106" xfId="0" applyFont="1" applyFill="1" applyBorder="1"/>
    <xf numFmtId="0" fontId="124" fillId="24" borderId="126" xfId="0" applyFont="1" applyFill="1" applyBorder="1"/>
    <xf numFmtId="0" fontId="124" fillId="0" borderId="107" xfId="0" applyFont="1" applyBorder="1"/>
    <xf numFmtId="0" fontId="118" fillId="0" borderId="107" xfId="0" applyFont="1" applyBorder="1"/>
    <xf numFmtId="0" fontId="124" fillId="11" borderId="126" xfId="0" applyFont="1" applyFill="1" applyBorder="1"/>
    <xf numFmtId="0" fontId="118" fillId="11" borderId="126" xfId="0" applyFont="1" applyFill="1" applyBorder="1"/>
    <xf numFmtId="0" fontId="124" fillId="0" borderId="130" xfId="0" applyFont="1" applyBorder="1"/>
    <xf numFmtId="0" fontId="118" fillId="0" borderId="133" xfId="0" applyFont="1" applyBorder="1"/>
    <xf numFmtId="0" fontId="118" fillId="0" borderId="91" xfId="0" applyFont="1" applyBorder="1"/>
    <xf numFmtId="0" fontId="124" fillId="24" borderId="106" xfId="0" applyFont="1" applyFill="1" applyBorder="1" applyAlignment="1">
      <alignment horizontal="center"/>
    </xf>
    <xf numFmtId="10" fontId="124" fillId="24" borderId="126" xfId="0" applyNumberFormat="1" applyFont="1" applyFill="1" applyBorder="1" applyAlignment="1">
      <alignment horizontal="center"/>
    </xf>
    <xf numFmtId="4" fontId="124" fillId="24" borderId="107" xfId="0" applyNumberFormat="1" applyFont="1" applyFill="1" applyBorder="1" applyAlignment="1">
      <alignment horizontal="center"/>
    </xf>
    <xf numFmtId="4" fontId="124" fillId="24" borderId="105" xfId="0" applyNumberFormat="1" applyFont="1" applyFill="1" applyBorder="1" applyAlignment="1">
      <alignment horizontal="center"/>
    </xf>
    <xf numFmtId="4" fontId="124" fillId="24" borderId="106" xfId="0" applyNumberFormat="1" applyFont="1" applyFill="1" applyBorder="1" applyAlignment="1">
      <alignment horizontal="center"/>
    </xf>
    <xf numFmtId="0" fontId="124" fillId="24" borderId="107" xfId="0" applyFont="1" applyFill="1" applyBorder="1" applyAlignment="1">
      <alignment horizontal="center"/>
    </xf>
    <xf numFmtId="0" fontId="124" fillId="24" borderId="105" xfId="0" applyFont="1" applyFill="1" applyBorder="1" applyAlignment="1">
      <alignment horizontal="center"/>
    </xf>
    <xf numFmtId="0" fontId="10" fillId="6" borderId="22" xfId="0" applyFont="1" applyFill="1" applyBorder="1" applyAlignment="1">
      <alignment horizontal="center" vertical="center" readingOrder="1"/>
    </xf>
    <xf numFmtId="0" fontId="10" fillId="6" borderId="23" xfId="0" applyFont="1" applyFill="1" applyBorder="1" applyAlignment="1">
      <alignment horizontal="center" vertical="center" readingOrder="1"/>
    </xf>
    <xf numFmtId="0" fontId="50" fillId="5" borderId="33" xfId="0" applyFont="1" applyFill="1" applyBorder="1" applyAlignment="1">
      <alignment horizontal="left" vertical="top" readingOrder="1"/>
    </xf>
    <xf numFmtId="0" fontId="11" fillId="5" borderId="22" xfId="0" applyFont="1" applyFill="1" applyBorder="1" applyAlignment="1">
      <alignment horizontal="center" wrapText="1" readingOrder="1"/>
    </xf>
    <xf numFmtId="0" fontId="11" fillId="5" borderId="23" xfId="0" applyFont="1" applyFill="1" applyBorder="1" applyAlignment="1">
      <alignment horizontal="center" wrapText="1" readingOrder="1"/>
    </xf>
    <xf numFmtId="0" fontId="11" fillId="5" borderId="21" xfId="0" applyFont="1" applyFill="1" applyBorder="1" applyAlignment="1">
      <alignment horizontal="center" wrapText="1" readingOrder="1"/>
    </xf>
    <xf numFmtId="0" fontId="10" fillId="6" borderId="21" xfId="10" applyFont="1" applyFill="1" applyBorder="1" applyAlignment="1">
      <alignment horizontal="left" vertical="center"/>
    </xf>
    <xf numFmtId="0" fontId="10" fillId="6" borderId="22" xfId="10" applyFont="1" applyFill="1" applyBorder="1" applyAlignment="1">
      <alignment horizontal="left" vertical="center"/>
    </xf>
    <xf numFmtId="0" fontId="10" fillId="6" borderId="23" xfId="10" applyFont="1" applyFill="1" applyBorder="1" applyAlignment="1">
      <alignment horizontal="left" vertical="center"/>
    </xf>
    <xf numFmtId="0" fontId="37" fillId="5" borderId="0" xfId="0" applyFont="1" applyFill="1" applyAlignment="1">
      <alignment horizontal="left" wrapText="1"/>
    </xf>
    <xf numFmtId="0" fontId="61" fillId="0" borderId="50" xfId="12" applyFont="1" applyBorder="1" applyAlignment="1">
      <alignment horizontal="right" vertical="top" wrapText="1"/>
    </xf>
    <xf numFmtId="0" fontId="61" fillId="0" borderId="51" xfId="12" applyFont="1" applyBorder="1" applyAlignment="1">
      <alignment horizontal="right" vertical="top" wrapText="1"/>
    </xf>
    <xf numFmtId="0" fontId="61" fillId="0" borderId="52" xfId="12" applyFont="1" applyBorder="1" applyAlignment="1">
      <alignment horizontal="right" vertical="top" wrapText="1"/>
    </xf>
    <xf numFmtId="0" fontId="61" fillId="0" borderId="50" xfId="13" applyFont="1" applyBorder="1" applyAlignment="1">
      <alignment horizontal="right" vertical="top" wrapText="1"/>
    </xf>
    <xf numFmtId="0" fontId="61" fillId="0" borderId="52" xfId="13" applyFont="1" applyBorder="1" applyAlignment="1">
      <alignment horizontal="right" vertical="top" wrapText="1"/>
    </xf>
    <xf numFmtId="0" fontId="61" fillId="0" borderId="50" xfId="13" applyFont="1" applyBorder="1" applyAlignment="1">
      <alignment horizontal="left" vertical="top" wrapText="1" indent="2"/>
    </xf>
    <xf numFmtId="0" fontId="61" fillId="0" borderId="52" xfId="13" applyFont="1" applyBorder="1" applyAlignment="1">
      <alignment horizontal="left" vertical="top" wrapText="1" indent="2"/>
    </xf>
    <xf numFmtId="0" fontId="61" fillId="0" borderId="51" xfId="13" applyFont="1" applyBorder="1" applyAlignment="1">
      <alignment horizontal="right" vertical="top" wrapText="1"/>
    </xf>
    <xf numFmtId="0" fontId="62" fillId="0" borderId="50" xfId="13" applyFont="1" applyBorder="1" applyAlignment="1">
      <alignment horizontal="right" vertical="top" wrapText="1"/>
    </xf>
    <xf numFmtId="0" fontId="62" fillId="0" borderId="52" xfId="13" applyFont="1" applyBorder="1" applyAlignment="1">
      <alignment horizontal="right" vertical="top" wrapText="1"/>
    </xf>
    <xf numFmtId="0" fontId="61" fillId="0" borderId="50" xfId="13" applyFont="1" applyBorder="1" applyAlignment="1">
      <alignment horizontal="left" vertical="top" wrapText="1"/>
    </xf>
    <xf numFmtId="0" fontId="61" fillId="0" borderId="52" xfId="13" applyFont="1" applyBorder="1" applyAlignment="1">
      <alignment horizontal="left" vertical="top" wrapText="1"/>
    </xf>
    <xf numFmtId="0" fontId="61" fillId="0" borderId="50" xfId="13" applyFont="1" applyBorder="1" applyAlignment="1">
      <alignment horizontal="left" vertical="top" wrapText="1" indent="3"/>
    </xf>
    <xf numFmtId="0" fontId="61" fillId="0" borderId="52" xfId="13" applyFont="1" applyBorder="1" applyAlignment="1">
      <alignment horizontal="left" vertical="top" wrapText="1" indent="3"/>
    </xf>
    <xf numFmtId="0" fontId="61" fillId="0" borderId="50" xfId="13" applyFont="1" applyBorder="1" applyAlignment="1">
      <alignment horizontal="left" vertical="top" wrapText="1" indent="4"/>
    </xf>
    <xf numFmtId="0" fontId="61" fillId="0" borderId="52" xfId="13" applyFont="1" applyBorder="1" applyAlignment="1">
      <alignment horizontal="left" vertical="top" wrapText="1" indent="4"/>
    </xf>
    <xf numFmtId="0" fontId="61" fillId="0" borderId="50" xfId="13" applyFont="1" applyBorder="1" applyAlignment="1">
      <alignment horizontal="left" vertical="top" wrapText="1" indent="1"/>
    </xf>
    <xf numFmtId="0" fontId="61" fillId="0" borderId="52" xfId="13" applyFont="1" applyBorder="1" applyAlignment="1">
      <alignment horizontal="left" vertical="top" wrapText="1" indent="1"/>
    </xf>
    <xf numFmtId="0" fontId="61" fillId="0" borderId="54" xfId="13" applyFont="1" applyBorder="1" applyAlignment="1">
      <alignment horizontal="left" vertical="top" wrapText="1" indent="1"/>
    </xf>
    <xf numFmtId="0" fontId="61" fillId="0" borderId="55" xfId="13" applyFont="1" applyBorder="1" applyAlignment="1">
      <alignment horizontal="left" vertical="top" wrapText="1" indent="1"/>
    </xf>
    <xf numFmtId="0" fontId="62" fillId="0" borderId="54" xfId="13" applyFont="1" applyBorder="1" applyAlignment="1">
      <alignment horizontal="left" vertical="center" wrapText="1"/>
    </xf>
    <xf numFmtId="0" fontId="62" fillId="0" borderId="55" xfId="13" applyFont="1" applyBorder="1" applyAlignment="1">
      <alignment horizontal="left" vertical="center" wrapText="1"/>
    </xf>
    <xf numFmtId="0" fontId="61" fillId="0" borderId="54" xfId="13" applyFont="1" applyBorder="1" applyAlignment="1">
      <alignment horizontal="right" vertical="top" wrapText="1"/>
    </xf>
    <xf numFmtId="0" fontId="61" fillId="0" borderId="55" xfId="13" applyFont="1" applyBorder="1" applyAlignment="1">
      <alignment horizontal="right" vertical="top" wrapText="1"/>
    </xf>
    <xf numFmtId="0" fontId="62" fillId="0" borderId="50" xfId="13" applyFont="1" applyBorder="1" applyAlignment="1">
      <alignment horizontal="left" vertical="top" wrapText="1" indent="1"/>
    </xf>
    <xf numFmtId="0" fontId="62" fillId="0" borderId="52" xfId="13" applyFont="1" applyBorder="1" applyAlignment="1">
      <alignment horizontal="left" vertical="top" wrapText="1" indent="1"/>
    </xf>
    <xf numFmtId="0" fontId="62" fillId="0" borderId="50" xfId="13" applyFont="1" applyBorder="1" applyAlignment="1">
      <alignment horizontal="left" vertical="center" wrapText="1"/>
    </xf>
    <xf numFmtId="0" fontId="62" fillId="0" borderId="52" xfId="13" applyFont="1" applyBorder="1" applyAlignment="1">
      <alignment horizontal="left" vertical="center" wrapText="1"/>
    </xf>
    <xf numFmtId="0" fontId="61" fillId="0" borderId="50" xfId="13" applyFont="1" applyBorder="1" applyAlignment="1">
      <alignment horizontal="left" vertical="center" wrapText="1" indent="2"/>
    </xf>
    <xf numFmtId="0" fontId="61" fillId="0" borderId="52" xfId="13" applyFont="1" applyBorder="1" applyAlignment="1">
      <alignment horizontal="left" vertical="center" wrapText="1" indent="2"/>
    </xf>
    <xf numFmtId="0" fontId="62" fillId="0" borderId="50" xfId="13" applyFont="1" applyBorder="1" applyAlignment="1">
      <alignment horizontal="left" vertical="top" wrapText="1" indent="2"/>
    </xf>
    <xf numFmtId="0" fontId="62" fillId="0" borderId="52" xfId="13" applyFont="1" applyBorder="1" applyAlignment="1">
      <alignment horizontal="left" vertical="top" wrapText="1" indent="2"/>
    </xf>
  </cellXfs>
  <cellStyles count="24">
    <cellStyle name="Comma" xfId="1" builtinId="3"/>
    <cellStyle name="Comma 11" xfId="5" xr:uid="{00000000-0005-0000-0000-000001000000}"/>
    <cellStyle name="Comma 2" xfId="3" xr:uid="{00000000-0005-0000-0000-000002000000}"/>
    <cellStyle name="Comma 3" xfId="11" xr:uid="{2C8B623A-F22A-4D1B-A358-BF6AEAA2C957}"/>
    <cellStyle name="Currency 2" xfId="16" xr:uid="{3988C66A-11A6-47C0-B0DE-E1CA579707B8}"/>
    <cellStyle name="Normal" xfId="0" builtinId="0"/>
    <cellStyle name="Normal 126" xfId="20" xr:uid="{40058A80-3066-43D2-9ADC-28024332B906}"/>
    <cellStyle name="Normal 126 3" xfId="22" xr:uid="{8FEDAC4D-7FC0-4E87-839F-38DB866CAFA7}"/>
    <cellStyle name="Normal 131" xfId="21" xr:uid="{598D5072-A4AD-4168-AD12-16519D03C3AC}"/>
    <cellStyle name="Normal 131 2" xfId="23" xr:uid="{3C0A9472-67EB-4637-82DD-575242FE7146}"/>
    <cellStyle name="Normal 15" xfId="7" xr:uid="{00000000-0005-0000-0000-000004000000}"/>
    <cellStyle name="Normal 15 3" xfId="15" xr:uid="{DC66BC3C-0C7C-4C4D-A68D-F1DC03C950AB}"/>
    <cellStyle name="Normal 19" xfId="6" xr:uid="{00000000-0005-0000-0000-000005000000}"/>
    <cellStyle name="Normal 2" xfId="4" xr:uid="{00000000-0005-0000-0000-000006000000}"/>
    <cellStyle name="Normal 2 2" xfId="17" xr:uid="{7DD0FF0E-6392-44EE-8EB5-B7DBE70ACEAF}"/>
    <cellStyle name="Normal 2 3" xfId="8" xr:uid="{00000000-0005-0000-0000-000007000000}"/>
    <cellStyle name="Normal 21" xfId="9" xr:uid="{B81E5848-2AC8-4648-8685-CBCAB58BA670}"/>
    <cellStyle name="Normal 3" xfId="12" xr:uid="{39F56E43-12F4-4E6E-9669-9D9739B19835}"/>
    <cellStyle name="Normal 4" xfId="13" xr:uid="{35A45824-4393-4E0F-9E75-E4D5BE8C6239}"/>
    <cellStyle name="Normal 5" xfId="18" xr:uid="{7BA9E7D9-F119-4D80-85B7-58D6B500CF70}"/>
    <cellStyle name="Normal 6" xfId="10" xr:uid="{09C7FC4B-191D-421B-81D6-1796BD46185F}"/>
    <cellStyle name="Normal 7" xfId="19" xr:uid="{61BCC8CE-8041-4C61-8673-5F4F7A0AAB16}"/>
    <cellStyle name="Percent" xfId="2" builtinId="5"/>
    <cellStyle name="Percent 2" xfId="14" xr:uid="{FC3171C4-AE6B-4C2D-B6F7-6185DC807533}"/>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00338D"/>
      <rgbColor rgb="0000B8F5"/>
      <rgbColor rgb="001E49E2"/>
      <rgbColor rgb="0076D2FF"/>
      <rgbColor rgb="007213EA"/>
      <rgbColor rgb="00B497FF"/>
      <rgbColor rgb="00098E7E"/>
      <rgbColor rgb="0000C0AE"/>
      <rgbColor rgb="0000338D"/>
      <rgbColor rgb="000091DA"/>
      <rgbColor rgb="006D2077"/>
      <rgbColor rgb="00005EB8"/>
      <rgbColor rgb="0000A3A1"/>
      <rgbColor rgb="00EAAA00"/>
      <rgbColor rgb="0043B02A"/>
      <rgbColor rgb="00C6007E"/>
      <rgbColor rgb="00AB0D82"/>
      <rgbColor rgb="00FD349C"/>
      <rgbColor rgb="00FFA3DA"/>
      <rgbColor rgb="00666666"/>
      <rgbColor rgb="00510DBC"/>
      <rgbColor rgb="0063EBDA"/>
      <rgbColor rgb="00B6646B"/>
      <rgbColor rgb="00E7CBCE"/>
      <rgbColor rgb="003366FF"/>
      <rgbColor rgb="0033CCCC"/>
      <rgbColor rgb="0099CC00"/>
      <rgbColor rgb="00F5B36A"/>
      <rgbColor rgb="00FF9900"/>
      <rgbColor rgb="00FF6600"/>
      <rgbColor rgb="00666699"/>
      <rgbColor rgb="00969696"/>
      <rgbColor rgb="00003366"/>
      <rgbColor rgb="00339966"/>
      <rgbColor rgb="00003300"/>
      <rgbColor rgb="00333300"/>
      <rgbColor rgb="00993300"/>
      <rgbColor rgb="00E6E9EE"/>
      <rgbColor rgb="00333399"/>
      <rgbColor rgb="00333333"/>
    </indexedColors>
    <mruColors>
      <color rgb="FF00338D"/>
      <color rgb="FF43B02A"/>
      <color rgb="FF00FFFF"/>
      <color rgb="FFFFA3DA"/>
      <color rgb="FFC6007E"/>
      <color rgb="FF098E7E"/>
      <color rgb="FF00B8F5"/>
      <color rgb="FF005EB8"/>
      <color rgb="FF0091DA"/>
      <color rgb="FF753F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67"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145597256145175E-2"/>
          <c:y val="0.15212491052254831"/>
          <c:w val="0.66260106614766667"/>
          <c:h val="0.50489012168933434"/>
        </c:manualLayout>
      </c:layout>
      <c:barChart>
        <c:barDir val="col"/>
        <c:grouping val="stacked"/>
        <c:varyColors val="0"/>
        <c:ser>
          <c:idx val="0"/>
          <c:order val="0"/>
          <c:tx>
            <c:strRef>
              <c:f>'IS Conso'!$CH$128</c:f>
              <c:strCache>
                <c:ptCount val="1"/>
                <c:pt idx="0">
                  <c:v>Sales overseas</c:v>
                </c:pt>
              </c:strCache>
            </c:strRef>
          </c:tx>
          <c:spPr>
            <a:solidFill>
              <a:srgbClr val="00338D"/>
            </a:solidFill>
            <a:ln w="3175">
              <a:solidFill>
                <a:srgbClr val="FFFFFF"/>
              </a:solidFill>
              <a:prstDash val="solid"/>
            </a:ln>
          </c:spPr>
          <c:invertIfNegative val="0"/>
          <c:dLbls>
            <c:spPr>
              <a:noFill/>
              <a:ln>
                <a:noFill/>
              </a:ln>
              <a:effectLst/>
            </c:spPr>
            <c:txPr>
              <a:bodyPr wrap="square" lIns="38100" tIns="19050" rIns="38100" bIns="19050" anchor="ctr">
                <a:spAutoFit/>
              </a:bodyPr>
              <a:lstStyle/>
              <a:p>
                <a:pPr>
                  <a:defRPr b="1">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extLst>
                <c:ext xmlns:c15="http://schemas.microsoft.com/office/drawing/2012/chart" uri="{02D57815-91ED-43cb-92C2-25804820EDAC}">
                  <c15:fullRef>
                    <c15:sqref>'IS Conso'!$CI$127:$CL$127</c15:sqref>
                  </c15:fullRef>
                </c:ext>
              </c:extLst>
              <c:f>('IS Conso'!$CI$127:$CJ$127,'IS Conso'!$CL$127)</c:f>
              <c:strCache>
                <c:ptCount val="3"/>
                <c:pt idx="0">
                  <c:v>FY22</c:v>
                </c:pt>
                <c:pt idx="1">
                  <c:v>FY23</c:v>
                </c:pt>
                <c:pt idx="2">
                  <c:v>LTM Jun-24</c:v>
                </c:pt>
              </c:strCache>
            </c:strRef>
          </c:cat>
          <c:val>
            <c:numRef>
              <c:extLst>
                <c:ext xmlns:c15="http://schemas.microsoft.com/office/drawing/2012/chart" uri="{02D57815-91ED-43cb-92C2-25804820EDAC}">
                  <c15:fullRef>
                    <c15:sqref>'IS Conso'!$CI$128:$CL$128</c15:sqref>
                  </c15:fullRef>
                </c:ext>
              </c:extLst>
              <c:f>('IS Conso'!$CI$128:$CJ$128,'IS Conso'!$CL$128)</c:f>
              <c:numCache>
                <c:formatCode>_(* #,##0_);_(* \(#,##0\);_(* "-"??_);_(@_)</c:formatCode>
                <c:ptCount val="3"/>
                <c:pt idx="0">
                  <c:v>182435</c:v>
                </c:pt>
                <c:pt idx="1">
                  <c:v>267995.98677322053</c:v>
                </c:pt>
                <c:pt idx="2">
                  <c:v>261634.09987689607</c:v>
                </c:pt>
              </c:numCache>
            </c:numRef>
          </c:val>
          <c:extLst>
            <c:ext xmlns:c16="http://schemas.microsoft.com/office/drawing/2014/chart" uri="{C3380CC4-5D6E-409C-BE32-E72D297353CC}">
              <c16:uniqueId val="{00000000-2E01-4F36-9146-8E3C67C24211}"/>
            </c:ext>
          </c:extLst>
        </c:ser>
        <c:ser>
          <c:idx val="1"/>
          <c:order val="1"/>
          <c:tx>
            <c:strRef>
              <c:f>'IS Conso'!$CH$129</c:f>
              <c:strCache>
                <c:ptCount val="1"/>
                <c:pt idx="0">
                  <c:v>Sales in Israel</c:v>
                </c:pt>
              </c:strCache>
            </c:strRef>
          </c:tx>
          <c:spPr>
            <a:solidFill>
              <a:srgbClr val="00B8F5"/>
            </a:solidFill>
            <a:ln w="3175">
              <a:solidFill>
                <a:srgbClr val="FFFFFF"/>
              </a:solidFill>
              <a:prstDash val="solid"/>
            </a:ln>
          </c:spPr>
          <c:invertIfNegative val="0"/>
          <c:dLbls>
            <c:spPr>
              <a:noFill/>
              <a:ln>
                <a:noFill/>
              </a:ln>
              <a:effectLst/>
            </c:spPr>
            <c:txPr>
              <a:bodyPr wrap="square" lIns="38100" tIns="19050" rIns="38100" bIns="19050" anchor="ctr">
                <a:spAutoFit/>
              </a:bodyPr>
              <a:lstStyle/>
              <a:p>
                <a:pPr>
                  <a:defRPr b="1">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extLst>
                <c:ext xmlns:c15="http://schemas.microsoft.com/office/drawing/2012/chart" uri="{02D57815-91ED-43cb-92C2-25804820EDAC}">
                  <c15:fullRef>
                    <c15:sqref>'IS Conso'!$CI$127:$CL$127</c15:sqref>
                  </c15:fullRef>
                </c:ext>
              </c:extLst>
              <c:f>('IS Conso'!$CI$127:$CJ$127,'IS Conso'!$CL$127)</c:f>
              <c:strCache>
                <c:ptCount val="3"/>
                <c:pt idx="0">
                  <c:v>FY22</c:v>
                </c:pt>
                <c:pt idx="1">
                  <c:v>FY23</c:v>
                </c:pt>
                <c:pt idx="2">
                  <c:v>LTM Jun-24</c:v>
                </c:pt>
              </c:strCache>
            </c:strRef>
          </c:cat>
          <c:val>
            <c:numRef>
              <c:extLst>
                <c:ext xmlns:c15="http://schemas.microsoft.com/office/drawing/2012/chart" uri="{02D57815-91ED-43cb-92C2-25804820EDAC}">
                  <c15:fullRef>
                    <c15:sqref>'IS Conso'!$CI$129:$CL$129</c15:sqref>
                  </c15:fullRef>
                </c:ext>
              </c:extLst>
              <c:f>('IS Conso'!$CI$129:$CJ$129,'IS Conso'!$CL$129)</c:f>
              <c:numCache>
                <c:formatCode>_(* #,##0_);_(* \(#,##0\);_(* "-"??_);_(@_)</c:formatCode>
                <c:ptCount val="3"/>
                <c:pt idx="0">
                  <c:v>69083</c:v>
                </c:pt>
                <c:pt idx="1">
                  <c:v>83285.814010000002</c:v>
                </c:pt>
                <c:pt idx="2">
                  <c:v>87846.110010000004</c:v>
                </c:pt>
              </c:numCache>
            </c:numRef>
          </c:val>
          <c:extLst>
            <c:ext xmlns:c16="http://schemas.microsoft.com/office/drawing/2014/chart" uri="{C3380CC4-5D6E-409C-BE32-E72D297353CC}">
              <c16:uniqueId val="{00000001-2E01-4F36-9146-8E3C67C24211}"/>
            </c:ext>
          </c:extLst>
        </c:ser>
        <c:ser>
          <c:idx val="2"/>
          <c:order val="2"/>
          <c:tx>
            <c:strRef>
              <c:f>'IS Conso'!$CH$130</c:f>
              <c:strCache>
                <c:ptCount val="1"/>
                <c:pt idx="0">
                  <c:v>Special sales - Engineering</c:v>
                </c:pt>
              </c:strCache>
            </c:strRef>
          </c:tx>
          <c:spPr>
            <a:solidFill>
              <a:srgbClr val="1E49E2"/>
            </a:solidFill>
            <a:ln w="3175">
              <a:solidFill>
                <a:srgbClr val="FFFFFF"/>
              </a:solidFill>
              <a:prstDash val="solid"/>
            </a:ln>
          </c:spPr>
          <c:invertIfNegative val="0"/>
          <c:cat>
            <c:strRef>
              <c:extLst>
                <c:ext xmlns:c15="http://schemas.microsoft.com/office/drawing/2012/chart" uri="{02D57815-91ED-43cb-92C2-25804820EDAC}">
                  <c15:fullRef>
                    <c15:sqref>'IS Conso'!$CI$127:$CL$127</c15:sqref>
                  </c15:fullRef>
                </c:ext>
              </c:extLst>
              <c:f>('IS Conso'!$CI$127:$CJ$127,'IS Conso'!$CL$127)</c:f>
              <c:strCache>
                <c:ptCount val="3"/>
                <c:pt idx="0">
                  <c:v>FY22</c:v>
                </c:pt>
                <c:pt idx="1">
                  <c:v>FY23</c:v>
                </c:pt>
                <c:pt idx="2">
                  <c:v>LTM Jun-24</c:v>
                </c:pt>
              </c:strCache>
            </c:strRef>
          </c:cat>
          <c:val>
            <c:numRef>
              <c:extLst>
                <c:ext xmlns:c15="http://schemas.microsoft.com/office/drawing/2012/chart" uri="{02D57815-91ED-43cb-92C2-25804820EDAC}">
                  <c15:fullRef>
                    <c15:sqref>'IS Conso'!$CI$130:$CL$130</c15:sqref>
                  </c15:fullRef>
                </c:ext>
              </c:extLst>
              <c:f>('IS Conso'!$CI$130:$CJ$130,'IS Conso'!$CL$130)</c:f>
              <c:numCache>
                <c:formatCode>_(* #,##0_);_(* \(#,##0\);_(* "-"??_);_(@_)</c:formatCode>
                <c:ptCount val="3"/>
                <c:pt idx="0">
                  <c:v>8103</c:v>
                </c:pt>
                <c:pt idx="1">
                  <c:v>8033.7269786704019</c:v>
                </c:pt>
                <c:pt idx="2">
                  <c:v>13760.717528189032</c:v>
                </c:pt>
              </c:numCache>
            </c:numRef>
          </c:val>
          <c:extLst>
            <c:ext xmlns:c16="http://schemas.microsoft.com/office/drawing/2014/chart" uri="{C3380CC4-5D6E-409C-BE32-E72D297353CC}">
              <c16:uniqueId val="{00000002-2E01-4F36-9146-8E3C67C24211}"/>
            </c:ext>
          </c:extLst>
        </c:ser>
        <c:ser>
          <c:idx val="3"/>
          <c:order val="3"/>
          <c:tx>
            <c:strRef>
              <c:f>'IS Conso'!$CH$131</c:f>
              <c:strCache>
                <c:ptCount val="1"/>
                <c:pt idx="0">
                  <c:v>Discounts for customers</c:v>
                </c:pt>
              </c:strCache>
            </c:strRef>
          </c:tx>
          <c:spPr>
            <a:solidFill>
              <a:srgbClr val="76D2FF"/>
            </a:solidFill>
            <a:ln w="3175">
              <a:solidFill>
                <a:srgbClr val="FFFFFF"/>
              </a:solidFill>
              <a:prstDash val="solid"/>
            </a:ln>
          </c:spPr>
          <c:invertIfNegative val="0"/>
          <c:cat>
            <c:strRef>
              <c:extLst>
                <c:ext xmlns:c15="http://schemas.microsoft.com/office/drawing/2012/chart" uri="{02D57815-91ED-43cb-92C2-25804820EDAC}">
                  <c15:fullRef>
                    <c15:sqref>'IS Conso'!$CI$127:$CL$127</c15:sqref>
                  </c15:fullRef>
                </c:ext>
              </c:extLst>
              <c:f>('IS Conso'!$CI$127:$CJ$127,'IS Conso'!$CL$127)</c:f>
              <c:strCache>
                <c:ptCount val="3"/>
                <c:pt idx="0">
                  <c:v>FY22</c:v>
                </c:pt>
                <c:pt idx="1">
                  <c:v>FY23</c:v>
                </c:pt>
                <c:pt idx="2">
                  <c:v>LTM Jun-24</c:v>
                </c:pt>
              </c:strCache>
            </c:strRef>
          </c:cat>
          <c:val>
            <c:numRef>
              <c:extLst>
                <c:ext xmlns:c15="http://schemas.microsoft.com/office/drawing/2012/chart" uri="{02D57815-91ED-43cb-92C2-25804820EDAC}">
                  <c15:fullRef>
                    <c15:sqref>'IS Conso'!$CI$131:$CL$131</c15:sqref>
                  </c15:fullRef>
                </c:ext>
              </c:extLst>
              <c:f>('IS Conso'!$CI$131:$CJ$131,'IS Conso'!$CL$131)</c:f>
              <c:numCache>
                <c:formatCode>_(* #,##0_);_(* \(#,##0\);_(* "-"??_);_(@_)</c:formatCode>
                <c:ptCount val="3"/>
                <c:pt idx="0">
                  <c:v>-45</c:v>
                </c:pt>
                <c:pt idx="1">
                  <c:v>-3</c:v>
                </c:pt>
                <c:pt idx="2">
                  <c:v>-62</c:v>
                </c:pt>
              </c:numCache>
            </c:numRef>
          </c:val>
          <c:extLst>
            <c:ext xmlns:c16="http://schemas.microsoft.com/office/drawing/2014/chart" uri="{C3380CC4-5D6E-409C-BE32-E72D297353CC}">
              <c16:uniqueId val="{00000003-2E01-4F36-9146-8E3C67C24211}"/>
            </c:ext>
          </c:extLst>
        </c:ser>
        <c:ser>
          <c:idx val="5"/>
          <c:order val="5"/>
          <c:tx>
            <c:strRef>
              <c:f>'IS Conso'!$CH$132</c:f>
              <c:strCache>
                <c:ptCount val="1"/>
                <c:pt idx="0">
                  <c:v>Total</c:v>
                </c:pt>
              </c:strCache>
            </c:strRef>
          </c:tx>
          <c:spPr>
            <a:noFill/>
          </c:spPr>
          <c:invertIfNegative val="0"/>
          <c:dLbls>
            <c:spPr>
              <a:noFill/>
              <a:ln>
                <a:noFill/>
              </a:ln>
              <a:effectLst/>
            </c:spPr>
            <c:txPr>
              <a:bodyPr wrap="square" lIns="38100" tIns="19050" rIns="38100" bIns="19050" anchor="ctr">
                <a:spAutoFit/>
              </a:bodyPr>
              <a:lstStyle/>
              <a:p>
                <a:pPr>
                  <a:defRPr b="1">
                    <a:solidFill>
                      <a:srgbClr val="00338D"/>
                    </a:solidFill>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FY22</c:v>
              </c:pt>
              <c:pt idx="1">
                <c:v>FY23</c:v>
              </c:pt>
              <c:pt idx="2">
                <c:v>LTM Jun-24</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'IS Conso'!$CI$132:$CL$132</c15:sqref>
                  </c15:fullRef>
                </c:ext>
              </c:extLst>
              <c:f>('IS Conso'!$CI$132:$CJ$132,'IS Conso'!$CL$132)</c:f>
              <c:numCache>
                <c:formatCode>_(* #,##0_);_(* \(#,##0\);_(* "-"??_);_(@_)</c:formatCode>
                <c:ptCount val="3"/>
                <c:pt idx="0">
                  <c:v>259576</c:v>
                </c:pt>
                <c:pt idx="1">
                  <c:v>359312.52776189096</c:v>
                </c:pt>
                <c:pt idx="2">
                  <c:v>363178.92741508508</c:v>
                </c:pt>
              </c:numCache>
            </c:numRef>
          </c:val>
          <c:extLst>
            <c:ext xmlns:c16="http://schemas.microsoft.com/office/drawing/2014/chart" uri="{C3380CC4-5D6E-409C-BE32-E72D297353CC}">
              <c16:uniqueId val="{00000005-2E01-4F36-9146-8E3C67C24211}"/>
            </c:ext>
          </c:extLst>
        </c:ser>
        <c:dLbls>
          <c:showLegendKey val="0"/>
          <c:showVal val="0"/>
          <c:showCatName val="0"/>
          <c:showSerName val="0"/>
          <c:showPercent val="0"/>
          <c:showBubbleSize val="0"/>
        </c:dLbls>
        <c:gapWidth val="13"/>
        <c:overlap val="100"/>
        <c:axId val="855655296"/>
        <c:axId val="855655776"/>
      </c:barChart>
      <c:lineChart>
        <c:grouping val="standard"/>
        <c:varyColors val="0"/>
        <c:ser>
          <c:idx val="4"/>
          <c:order val="4"/>
          <c:tx>
            <c:strRef>
              <c:f>'IS Conso'!$CH$133</c:f>
              <c:strCache>
                <c:ptCount val="1"/>
                <c:pt idx="0">
                  <c:v> Gross margin % </c:v>
                </c:pt>
              </c:strCache>
            </c:strRef>
          </c:tx>
          <c:spPr>
            <a:ln w="12700">
              <a:solidFill>
                <a:srgbClr val="00338D"/>
              </a:solidFill>
              <a:prstDash val="solid"/>
            </a:ln>
          </c:spPr>
          <c:marker>
            <c:symbol val="diamond"/>
            <c:size val="3"/>
            <c:spPr>
              <a:solidFill>
                <a:srgbClr val="00338D"/>
              </a:solidFill>
              <a:ln>
                <a:solidFill>
                  <a:srgbClr val="00338D"/>
                </a:solidFill>
                <a:prstDash val="solid"/>
              </a:ln>
            </c:spPr>
          </c:marker>
          <c:dLbls>
            <c:spPr>
              <a:noFill/>
              <a:ln>
                <a:noFill/>
              </a:ln>
              <a:effectLst/>
            </c:spPr>
            <c:txPr>
              <a:bodyPr wrap="square" lIns="38100" tIns="19050" rIns="38100" bIns="19050" anchor="ctr">
                <a:spAutoFit/>
              </a:bodyPr>
              <a:lstStyle/>
              <a:p>
                <a:pPr>
                  <a:defRPr b="1">
                    <a:solidFill>
                      <a:srgbClr val="00338D"/>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extLst>
                <c:ext xmlns:c15="http://schemas.microsoft.com/office/drawing/2012/chart" uri="{02D57815-91ED-43cb-92C2-25804820EDAC}">
                  <c15:fullRef>
                    <c15:sqref>'IS Conso'!$CI$127:$CL$127</c15:sqref>
                  </c15:fullRef>
                </c:ext>
              </c:extLst>
              <c:f>('IS Conso'!$CI$127:$CJ$127,'IS Conso'!$CL$127)</c:f>
              <c:strCache>
                <c:ptCount val="3"/>
                <c:pt idx="0">
                  <c:v>FY22</c:v>
                </c:pt>
                <c:pt idx="1">
                  <c:v>FY23</c:v>
                </c:pt>
                <c:pt idx="2">
                  <c:v>LTM Jun-24</c:v>
                </c:pt>
              </c:strCache>
            </c:strRef>
          </c:cat>
          <c:val>
            <c:numRef>
              <c:extLst>
                <c:ext xmlns:c15="http://schemas.microsoft.com/office/drawing/2012/chart" uri="{02D57815-91ED-43cb-92C2-25804820EDAC}">
                  <c15:fullRef>
                    <c15:sqref>'IS Conso'!$CI$133:$CL$133</c15:sqref>
                  </c15:fullRef>
                </c:ext>
              </c:extLst>
              <c:f>('IS Conso'!$CI$133:$CJ$133,'IS Conso'!$CL$133)</c:f>
              <c:numCache>
                <c:formatCode>0.0%</c:formatCode>
                <c:ptCount val="3"/>
                <c:pt idx="0">
                  <c:v>0.23601729961761272</c:v>
                </c:pt>
                <c:pt idx="1">
                  <c:v>0.32321534255147799</c:v>
                </c:pt>
                <c:pt idx="2">
                  <c:v>0.32799376534974661</c:v>
                </c:pt>
              </c:numCache>
            </c:numRef>
          </c:val>
          <c:smooth val="0"/>
          <c:extLst>
            <c:ext xmlns:c16="http://schemas.microsoft.com/office/drawing/2014/chart" uri="{C3380CC4-5D6E-409C-BE32-E72D297353CC}">
              <c16:uniqueId val="{00000004-2E01-4F36-9146-8E3C67C24211}"/>
            </c:ext>
          </c:extLst>
        </c:ser>
        <c:dLbls>
          <c:showLegendKey val="0"/>
          <c:showVal val="0"/>
          <c:showCatName val="0"/>
          <c:showSerName val="0"/>
          <c:showPercent val="0"/>
          <c:showBubbleSize val="0"/>
        </c:dLbls>
        <c:marker val="1"/>
        <c:smooth val="0"/>
        <c:axId val="1003779728"/>
        <c:axId val="1003753328"/>
      </c:lineChart>
      <c:catAx>
        <c:axId val="855655296"/>
        <c:scaling>
          <c:orientation val="minMax"/>
        </c:scaling>
        <c:delete val="0"/>
        <c:axPos val="b"/>
        <c:numFmt formatCode="General"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855655776"/>
        <c:crosses val="autoZero"/>
        <c:auto val="1"/>
        <c:lblAlgn val="ctr"/>
        <c:lblOffset val="100"/>
        <c:noMultiLvlLbl val="0"/>
      </c:catAx>
      <c:valAx>
        <c:axId val="855655776"/>
        <c:scaling>
          <c:orientation val="minMax"/>
          <c:max val="440000"/>
          <c:min val="0"/>
        </c:scaling>
        <c:delete val="0"/>
        <c:axPos val="l"/>
        <c:numFmt formatCode="_(* #,##0_);_(* \(#,##0\);_(* &quot;-&quot;??_);_(@_)" sourceLinked="1"/>
        <c:majorTickMark val="none"/>
        <c:minorTickMark val="none"/>
        <c:tickLblPos val="none"/>
        <c:spPr>
          <a:noFill/>
          <a:ln w="3175">
            <a:noFill/>
            <a:prstDash val="solid"/>
          </a:ln>
        </c:spPr>
        <c:txPr>
          <a:bodyPr/>
          <a:lstStyle/>
          <a:p>
            <a:pPr>
              <a:defRPr>
                <a:solidFill>
                  <a:srgbClr val="000000"/>
                </a:solidFill>
              </a:defRPr>
            </a:pPr>
            <a:endParaRPr lang="en-US"/>
          </a:p>
        </c:txPr>
        <c:crossAx val="855655296"/>
        <c:crosses val="autoZero"/>
        <c:crossBetween val="between"/>
      </c:valAx>
      <c:valAx>
        <c:axId val="1003753328"/>
        <c:scaling>
          <c:orientation val="minMax"/>
          <c:max val="0.33000000000000007"/>
          <c:min val="0"/>
        </c:scaling>
        <c:delete val="0"/>
        <c:axPos val="r"/>
        <c:numFmt formatCode="0.0%" sourceLinked="1"/>
        <c:majorTickMark val="none"/>
        <c:minorTickMark val="none"/>
        <c:tickLblPos val="none"/>
        <c:spPr>
          <a:ln w="3175">
            <a:noFill/>
            <a:prstDash val="solid"/>
          </a:ln>
        </c:spPr>
        <c:crossAx val="1003779728"/>
        <c:crosses val="max"/>
        <c:crossBetween val="between"/>
      </c:valAx>
      <c:catAx>
        <c:axId val="1003779728"/>
        <c:scaling>
          <c:orientation val="minMax"/>
        </c:scaling>
        <c:delete val="1"/>
        <c:axPos val="b"/>
        <c:numFmt formatCode="General" sourceLinked="1"/>
        <c:majorTickMark val="out"/>
        <c:minorTickMark val="none"/>
        <c:tickLblPos val="nextTo"/>
        <c:crossAx val="1003753328"/>
        <c:crosses val="autoZero"/>
        <c:auto val="1"/>
        <c:lblAlgn val="ctr"/>
        <c:lblOffset val="100"/>
        <c:noMultiLvlLbl val="0"/>
      </c:catAx>
      <c:spPr>
        <a:noFill/>
        <a:ln w="25400">
          <a:noFill/>
        </a:ln>
      </c:spPr>
    </c:plotArea>
    <c:legend>
      <c:legendPos val="b"/>
      <c:legendEntry>
        <c:idx val="4"/>
        <c:delete val="1"/>
      </c:legendEntry>
      <c:layout>
        <c:manualLayout>
          <c:xMode val="edge"/>
          <c:yMode val="edge"/>
          <c:x val="0.6996538050786949"/>
          <c:y val="0.34074194702934862"/>
          <c:w val="0.30034619492130504"/>
          <c:h val="0.22814173228346457"/>
        </c:manualLayout>
      </c:layout>
      <c:overlay val="0"/>
      <c:spPr>
        <a:noFill/>
        <a:ln w="25400">
          <a:noFill/>
        </a:ln>
      </c:spPr>
      <c:txPr>
        <a:bodyPr/>
        <a:lstStyle/>
        <a:p>
          <a:pPr>
            <a:defRPr>
              <a:solidFill>
                <a:srgbClr val="000000"/>
              </a:solidFil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a:noFill/>
    </a:ln>
  </c:spPr>
  <c:txPr>
    <a:bodyPr/>
    <a:lstStyle/>
    <a:p>
      <a:pPr>
        <a:defRPr sz="800" b="0" i="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57049576186044"/>
          <c:y val="2.0306728704366502E-2"/>
          <c:w val="0.87158481953005384"/>
          <c:h val="0.69335614456004602"/>
        </c:manualLayout>
      </c:layout>
      <c:barChart>
        <c:barDir val="col"/>
        <c:grouping val="stacked"/>
        <c:varyColors val="0"/>
        <c:ser>
          <c:idx val="0"/>
          <c:order val="0"/>
          <c:tx>
            <c:strRef>
              <c:f>'NWC - Basic'!$B$7</c:f>
              <c:strCache>
                <c:ptCount val="1"/>
                <c:pt idx="0">
                  <c:v>Account receivables</c:v>
                </c:pt>
              </c:strCache>
            </c:strRef>
          </c:tx>
          <c:spPr>
            <a:solidFill>
              <a:srgbClr val="00338D"/>
            </a:solidFill>
            <a:ln w="3175">
              <a:solidFill>
                <a:srgbClr val="FFFFFF"/>
              </a:solidFill>
              <a:prstDash val="solid"/>
            </a:ln>
          </c:spPr>
          <c:invertIfNegative val="0"/>
          <c:dLbls>
            <c:dLbl>
              <c:idx val="0"/>
              <c:layout>
                <c:manualLayout>
                  <c:x val="-1.1428571428571481E-2"/>
                  <c:y val="-1.81818181818181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6B5-4E19-8E1E-61A890CD2DB2}"/>
                </c:ext>
              </c:extLst>
            </c:dLbl>
            <c:spPr>
              <a:noFill/>
              <a:ln>
                <a:noFill/>
              </a:ln>
              <a:effectLst/>
            </c:spPr>
            <c:txPr>
              <a:bodyPr wrap="square" lIns="38100" tIns="19050" rIns="38100" bIns="19050" anchor="ctr">
                <a:spAutoFit/>
              </a:bodyPr>
              <a:lstStyle/>
              <a:p>
                <a:pPr>
                  <a:defRPr>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Basic'!$C$7:$D$7</c:f>
              <c:numCache>
                <c:formatCode>_(* #,##0_);_(* \(#,##0\);_(* "-"??_);_(@_)</c:formatCode>
                <c:ptCount val="2"/>
                <c:pt idx="0">
                  <c:v>58470</c:v>
                </c:pt>
                <c:pt idx="1">
                  <c:v>82264</c:v>
                </c:pt>
              </c:numCache>
            </c:numRef>
          </c:val>
          <c:extLst>
            <c:ext xmlns:c16="http://schemas.microsoft.com/office/drawing/2014/chart" uri="{C3380CC4-5D6E-409C-BE32-E72D297353CC}">
              <c16:uniqueId val="{00000001-66B5-4E19-8E1E-61A890CD2DB2}"/>
            </c:ext>
          </c:extLst>
        </c:ser>
        <c:ser>
          <c:idx val="1"/>
          <c:order val="1"/>
          <c:tx>
            <c:strRef>
              <c:f>'NWC - Basic'!$B$8</c:f>
              <c:strCache>
                <c:ptCount val="1"/>
                <c:pt idx="0">
                  <c:v>Inventory</c:v>
                </c:pt>
              </c:strCache>
            </c:strRef>
          </c:tx>
          <c:spPr>
            <a:solidFill>
              <a:srgbClr val="00B8F5"/>
            </a:solidFill>
            <a:ln w="3175">
              <a:solidFill>
                <a:srgbClr val="FFFFFF"/>
              </a:solidFill>
              <a:prstDash val="solid"/>
            </a:ln>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Basic'!$C$8:$D$8</c:f>
              <c:numCache>
                <c:formatCode>_(* #,##0_);_(* \(#,##0\);_(* "-"??_);_(@_)</c:formatCode>
                <c:ptCount val="2"/>
                <c:pt idx="0">
                  <c:v>79312</c:v>
                </c:pt>
                <c:pt idx="1">
                  <c:v>98928</c:v>
                </c:pt>
              </c:numCache>
            </c:numRef>
          </c:val>
          <c:extLst>
            <c:ext xmlns:c16="http://schemas.microsoft.com/office/drawing/2014/chart" uri="{C3380CC4-5D6E-409C-BE32-E72D297353CC}">
              <c16:uniqueId val="{00000002-66B5-4E19-8E1E-61A890CD2DB2}"/>
            </c:ext>
          </c:extLst>
        </c:ser>
        <c:ser>
          <c:idx val="2"/>
          <c:order val="2"/>
          <c:tx>
            <c:strRef>
              <c:f>'NWC - Basic'!$B$9</c:f>
              <c:strCache>
                <c:ptCount val="1"/>
                <c:pt idx="0">
                  <c:v>Account payables</c:v>
                </c:pt>
              </c:strCache>
            </c:strRef>
          </c:tx>
          <c:spPr>
            <a:solidFill>
              <a:srgbClr val="1E49E2"/>
            </a:solidFill>
            <a:ln w="3175">
              <a:solidFill>
                <a:srgbClr val="FFFFFF"/>
              </a:solidFill>
              <a:prstDash val="solid"/>
            </a:ln>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Basic'!$C$9:$D$9</c:f>
              <c:numCache>
                <c:formatCode>_(* #,##0_);_(* \(#,##0\);_(* "-"??_);_(@_)</c:formatCode>
                <c:ptCount val="2"/>
                <c:pt idx="0">
                  <c:v>-34846</c:v>
                </c:pt>
                <c:pt idx="1">
                  <c:v>-49247</c:v>
                </c:pt>
              </c:numCache>
            </c:numRef>
          </c:val>
          <c:extLst>
            <c:ext xmlns:c16="http://schemas.microsoft.com/office/drawing/2014/chart" uri="{C3380CC4-5D6E-409C-BE32-E72D297353CC}">
              <c16:uniqueId val="{00000003-66B5-4E19-8E1E-61A890CD2DB2}"/>
            </c:ext>
          </c:extLst>
        </c:ser>
        <c:ser>
          <c:idx val="3"/>
          <c:order val="3"/>
          <c:tx>
            <c:strRef>
              <c:f>'NWC - Basic'!$B$12</c:f>
              <c:strCache>
                <c:ptCount val="1"/>
                <c:pt idx="0">
                  <c:v>Other receivables</c:v>
                </c:pt>
              </c:strCache>
            </c:strRef>
          </c:tx>
          <c:spPr>
            <a:solidFill>
              <a:srgbClr val="76D2FF"/>
            </a:solidFill>
            <a:ln w="3175">
              <a:solidFill>
                <a:srgbClr val="FFFFFF"/>
              </a:solidFill>
              <a:prstDash val="solid"/>
            </a:ln>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Basic'!$C$12:$D$12</c:f>
              <c:numCache>
                <c:formatCode>_(* #,##0_);_(* \(#,##0\);_(* "-"??_);_(@_)</c:formatCode>
                <c:ptCount val="2"/>
                <c:pt idx="0">
                  <c:v>14321</c:v>
                </c:pt>
                <c:pt idx="1">
                  <c:v>20802</c:v>
                </c:pt>
              </c:numCache>
            </c:numRef>
          </c:val>
          <c:extLst>
            <c:ext xmlns:c16="http://schemas.microsoft.com/office/drawing/2014/chart" uri="{C3380CC4-5D6E-409C-BE32-E72D297353CC}">
              <c16:uniqueId val="{00000004-66B5-4E19-8E1E-61A890CD2DB2}"/>
            </c:ext>
          </c:extLst>
        </c:ser>
        <c:ser>
          <c:idx val="4"/>
          <c:order val="4"/>
          <c:tx>
            <c:strRef>
              <c:f>'NWC - Basic'!$B$13</c:f>
              <c:strCache>
                <c:ptCount val="1"/>
                <c:pt idx="0">
                  <c:v>Other payables</c:v>
                </c:pt>
              </c:strCache>
            </c:strRef>
          </c:tx>
          <c:spPr>
            <a:solidFill>
              <a:srgbClr val="7213EA"/>
            </a:solidFill>
            <a:ln w="3175">
              <a:solidFill>
                <a:srgbClr val="FFFFFF"/>
              </a:solidFill>
              <a:prstDash val="solid"/>
            </a:ln>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Basic'!$C$13:$D$13</c:f>
              <c:numCache>
                <c:formatCode>_(* #,##0_);_(* \(#,##0\);_(* "-"??_);_(@_)</c:formatCode>
                <c:ptCount val="2"/>
                <c:pt idx="0">
                  <c:v>-19259</c:v>
                </c:pt>
                <c:pt idx="1">
                  <c:v>-34170</c:v>
                </c:pt>
              </c:numCache>
            </c:numRef>
          </c:val>
          <c:extLst>
            <c:ext xmlns:c16="http://schemas.microsoft.com/office/drawing/2014/chart" uri="{C3380CC4-5D6E-409C-BE32-E72D297353CC}">
              <c16:uniqueId val="{00000005-66B5-4E19-8E1E-61A890CD2DB2}"/>
            </c:ext>
          </c:extLst>
        </c:ser>
        <c:dLbls>
          <c:showLegendKey val="0"/>
          <c:showVal val="0"/>
          <c:showCatName val="0"/>
          <c:showSerName val="0"/>
          <c:showPercent val="0"/>
          <c:showBubbleSize val="0"/>
        </c:dLbls>
        <c:gapWidth val="40"/>
        <c:overlap val="100"/>
        <c:axId val="895545904"/>
        <c:axId val="895547568"/>
      </c:barChart>
      <c:lineChart>
        <c:grouping val="standard"/>
        <c:varyColors val="0"/>
        <c:ser>
          <c:idx val="5"/>
          <c:order val="5"/>
          <c:tx>
            <c:strRef>
              <c:f>'NWC - Basic'!$B$14</c:f>
              <c:strCache>
                <c:ptCount val="1"/>
                <c:pt idx="0">
                  <c:v>Total broad working capital</c:v>
                </c:pt>
              </c:strCache>
            </c:strRef>
          </c:tx>
          <c:spPr>
            <a:ln>
              <a:solidFill>
                <a:srgbClr val="FFA3DA"/>
              </a:solidFill>
              <a:prstDash val="solid"/>
            </a:ln>
          </c:spPr>
          <c:marker>
            <c:symbol val="none"/>
          </c:marker>
          <c:dLbls>
            <c:dLbl>
              <c:idx val="0"/>
              <c:layout>
                <c:manualLayout>
                  <c:x val="-8.6301845794121798E-2"/>
                  <c:y val="-3.4999985544894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B5-4E19-8E1E-61A890CD2DB2}"/>
                </c:ext>
              </c:extLst>
            </c:dLbl>
            <c:spPr>
              <a:noFill/>
              <a:ln>
                <a:noFill/>
              </a:ln>
              <a:effectLst/>
            </c:spPr>
            <c:txPr>
              <a:bodyPr wrap="square" lIns="38100" tIns="19050" rIns="38100" bIns="19050" anchor="ctr">
                <a:spAutoFit/>
              </a:bodyPr>
              <a:lstStyle/>
              <a:p>
                <a:pPr>
                  <a:defRPr>
                    <a:solidFill>
                      <a:srgbClr val="FFA3DA"/>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'NWC - Basic'!$C$14:$D$14</c:f>
              <c:numCache>
                <c:formatCode>_(* #,##0_);_(* \(#,##0\);_(* "-"??_);_(@_)</c:formatCode>
                <c:ptCount val="2"/>
                <c:pt idx="0">
                  <c:v>-4938</c:v>
                </c:pt>
                <c:pt idx="1">
                  <c:v>-13368</c:v>
                </c:pt>
              </c:numCache>
            </c:numRef>
          </c:val>
          <c:smooth val="0"/>
          <c:extLst>
            <c:ext xmlns:c16="http://schemas.microsoft.com/office/drawing/2014/chart" uri="{C3380CC4-5D6E-409C-BE32-E72D297353CC}">
              <c16:uniqueId val="{00000007-66B5-4E19-8E1E-61A890CD2DB2}"/>
            </c:ext>
          </c:extLst>
        </c:ser>
        <c:dLbls>
          <c:showLegendKey val="0"/>
          <c:showVal val="0"/>
          <c:showCatName val="0"/>
          <c:showSerName val="0"/>
          <c:showPercent val="0"/>
          <c:showBubbleSize val="0"/>
        </c:dLbls>
        <c:marker val="1"/>
        <c:smooth val="0"/>
        <c:axId val="895545904"/>
        <c:axId val="895547568"/>
      </c:lineChart>
      <c:catAx>
        <c:axId val="895545904"/>
        <c:scaling>
          <c:orientation val="minMax"/>
        </c:scaling>
        <c:delete val="0"/>
        <c:axPos val="b"/>
        <c:numFmt formatCode="General"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895547568"/>
        <c:crosses val="autoZero"/>
        <c:auto val="1"/>
        <c:lblAlgn val="ctr"/>
        <c:lblOffset val="100"/>
        <c:noMultiLvlLbl val="0"/>
      </c:catAx>
      <c:valAx>
        <c:axId val="895547568"/>
        <c:scaling>
          <c:orientation val="minMax"/>
        </c:scaling>
        <c:delete val="0"/>
        <c:axPos val="l"/>
        <c:numFmt formatCode="_(* #,##0_);_(* \(#,##0\);_(* &quot;-&quot;??_);_(@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895545904"/>
        <c:crosses val="autoZero"/>
        <c:crossBetween val="between"/>
      </c:valAx>
      <c:spPr>
        <a:noFill/>
        <a:ln w="25400">
          <a:noFill/>
        </a:ln>
      </c:spPr>
    </c:plotArea>
    <c:legend>
      <c:legendPos val="b"/>
      <c:layout>
        <c:manualLayout>
          <c:xMode val="edge"/>
          <c:yMode val="edge"/>
          <c:x val="7.249718785151852E-3"/>
          <c:y val="0.81818181818181823"/>
          <c:w val="0.9927502812148481"/>
          <c:h val="0.16905082319255549"/>
        </c:manualLayout>
      </c:layout>
      <c:overlay val="0"/>
      <c:spPr>
        <a:noFill/>
        <a:ln w="25400">
          <a:noFill/>
        </a:ln>
      </c:spPr>
      <c:txPr>
        <a:bodyPr/>
        <a:lstStyle/>
        <a:p>
          <a:pPr>
            <a:defRPr>
              <a:solidFill>
                <a:srgbClr val="000000"/>
              </a:solidFil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a:noFill/>
    </a:ln>
  </c:spPr>
  <c:txPr>
    <a:bodyPr/>
    <a:lstStyle/>
    <a:p>
      <a:pPr>
        <a:defRPr sz="800" b="0" i="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2310461192351E-2"/>
          <c:y val="3.3943092340730147E-2"/>
          <c:w val="0.81879730033745779"/>
          <c:h val="0.73670830350751615"/>
        </c:manualLayout>
      </c:layout>
      <c:lineChart>
        <c:grouping val="standard"/>
        <c:varyColors val="0"/>
        <c:ser>
          <c:idx val="0"/>
          <c:order val="0"/>
          <c:tx>
            <c:strRef>
              <c:f>'NWC - Basic'!$B$20</c:f>
              <c:strCache>
                <c:ptCount val="1"/>
                <c:pt idx="0">
                  <c:v>DSO</c:v>
                </c:pt>
              </c:strCache>
            </c:strRef>
          </c:tx>
          <c:spPr>
            <a:ln w="12700">
              <a:solidFill>
                <a:srgbClr val="00338D"/>
              </a:solidFill>
              <a:prstDash val="solid"/>
            </a:ln>
          </c:spPr>
          <c:marker>
            <c:symbol val="diamond"/>
            <c:size val="3"/>
            <c:spPr>
              <a:solidFill>
                <a:srgbClr val="00338D"/>
              </a:solidFill>
              <a:ln>
                <a:solidFill>
                  <a:srgbClr val="00338D"/>
                </a:solidFill>
                <a:prstDash val="solid"/>
              </a:ln>
            </c:spPr>
          </c:marker>
          <c:dLbls>
            <c:spPr>
              <a:noFill/>
              <a:ln>
                <a:noFill/>
              </a:ln>
              <a:effectLst/>
            </c:spPr>
            <c:txPr>
              <a:bodyPr wrap="square" lIns="38100" tIns="19050" rIns="38100" bIns="19050" anchor="ctr">
                <a:spAutoFit/>
              </a:bodyPr>
              <a:lstStyle/>
              <a:p>
                <a:pPr>
                  <a:defRPr>
                    <a:solidFill>
                      <a:srgbClr val="00338D"/>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Basic'!$C$20:$D$20</c:f>
              <c:numCache>
                <c:formatCode>_(* #,##0_);_(* \(#,##0\);_(* "-"??_);_(@_)</c:formatCode>
                <c:ptCount val="2"/>
                <c:pt idx="0">
                  <c:v>80.808056712685286</c:v>
                </c:pt>
                <c:pt idx="1">
                  <c:v>84.568734096619863</c:v>
                </c:pt>
              </c:numCache>
            </c:numRef>
          </c:val>
          <c:smooth val="0"/>
          <c:extLst>
            <c:ext xmlns:c16="http://schemas.microsoft.com/office/drawing/2014/chart" uri="{C3380CC4-5D6E-409C-BE32-E72D297353CC}">
              <c16:uniqueId val="{00000000-E3E7-48D8-B990-943C01531604}"/>
            </c:ext>
          </c:extLst>
        </c:ser>
        <c:ser>
          <c:idx val="1"/>
          <c:order val="1"/>
          <c:tx>
            <c:strRef>
              <c:f>'NWC - Basic'!$B$21</c:f>
              <c:strCache>
                <c:ptCount val="1"/>
                <c:pt idx="0">
                  <c:v>DIO</c:v>
                </c:pt>
              </c:strCache>
            </c:strRef>
          </c:tx>
          <c:spPr>
            <a:ln w="12700">
              <a:solidFill>
                <a:srgbClr val="0091DA"/>
              </a:solidFill>
              <a:prstDash val="solid"/>
            </a:ln>
          </c:spPr>
          <c:marker>
            <c:symbol val="square"/>
            <c:size val="3"/>
            <c:spPr>
              <a:solidFill>
                <a:srgbClr val="0091DA"/>
              </a:solidFill>
              <a:ln>
                <a:solidFill>
                  <a:srgbClr val="0091DA"/>
                </a:solidFill>
                <a:prstDash val="solid"/>
              </a:ln>
            </c:spPr>
          </c:marker>
          <c:dLbls>
            <c:spPr>
              <a:noFill/>
              <a:ln>
                <a:noFill/>
              </a:ln>
              <a:effectLst/>
            </c:spPr>
            <c:txPr>
              <a:bodyPr wrap="square" lIns="38100" tIns="19050" rIns="38100" bIns="19050" anchor="ctr">
                <a:spAutoFit/>
              </a:bodyPr>
              <a:lstStyle/>
              <a:p>
                <a:pPr>
                  <a:defRPr>
                    <a:solidFill>
                      <a:srgbClr val="00B8F5"/>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Basic'!$C$21:$D$21</c:f>
              <c:numCache>
                <c:formatCode>_(* #,##0_);_(* \(#,##0\);_(* "-"??_);_(@_)</c:formatCode>
                <c:ptCount val="2"/>
                <c:pt idx="0">
                  <c:v>149.96443710911257</c:v>
                </c:pt>
                <c:pt idx="1">
                  <c:v>140.19521341317301</c:v>
                </c:pt>
              </c:numCache>
            </c:numRef>
          </c:val>
          <c:smooth val="0"/>
          <c:extLst>
            <c:ext xmlns:c16="http://schemas.microsoft.com/office/drawing/2014/chart" uri="{C3380CC4-5D6E-409C-BE32-E72D297353CC}">
              <c16:uniqueId val="{00000001-E3E7-48D8-B990-943C01531604}"/>
            </c:ext>
          </c:extLst>
        </c:ser>
        <c:ser>
          <c:idx val="2"/>
          <c:order val="2"/>
          <c:tx>
            <c:strRef>
              <c:f>'NWC - Basic'!$B$22</c:f>
              <c:strCache>
                <c:ptCount val="1"/>
                <c:pt idx="0">
                  <c:v>DPO</c:v>
                </c:pt>
              </c:strCache>
            </c:strRef>
          </c:tx>
          <c:spPr>
            <a:ln w="12700">
              <a:solidFill>
                <a:srgbClr val="6D2077"/>
              </a:solidFill>
              <a:prstDash val="solid"/>
            </a:ln>
          </c:spPr>
          <c:marker>
            <c:symbol val="triangle"/>
            <c:size val="3"/>
            <c:spPr>
              <a:solidFill>
                <a:srgbClr val="6D2077"/>
              </a:solidFill>
              <a:ln>
                <a:solidFill>
                  <a:srgbClr val="6D2077"/>
                </a:solidFill>
                <a:prstDash val="solid"/>
              </a:ln>
            </c:spPr>
          </c:marker>
          <c:dLbls>
            <c:spPr>
              <a:noFill/>
              <a:ln>
                <a:noFill/>
              </a:ln>
              <a:effectLst/>
            </c:spPr>
            <c:txPr>
              <a:bodyPr wrap="square" lIns="38100" tIns="19050" rIns="38100" bIns="19050" anchor="ctr">
                <a:spAutoFit/>
              </a:bodyPr>
              <a:lstStyle/>
              <a:p>
                <a:pPr>
                  <a:defRPr>
                    <a:solidFill>
                      <a:srgbClr val="7213EA"/>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'NWC - Basic'!$C$5:$D$5</c:f>
              <c:strCache>
                <c:ptCount val="2"/>
                <c:pt idx="0">
                  <c:v>Dec-21
(Audited)</c:v>
                </c:pt>
                <c:pt idx="1">
                  <c:v>Dec-22
(Audited)</c:v>
                </c:pt>
              </c:strCache>
            </c:strRef>
          </c:cat>
          <c:val>
            <c:numRef>
              <c:f>'NWC - Basic'!$C$22:$D$22</c:f>
              <c:numCache>
                <c:formatCode>_(* #,##0_);_(* \(#,##0\);_(* "-"??_);_(@_)</c:formatCode>
                <c:ptCount val="2"/>
                <c:pt idx="0">
                  <c:v>0</c:v>
                </c:pt>
                <c:pt idx="1">
                  <c:v>0</c:v>
                </c:pt>
              </c:numCache>
            </c:numRef>
          </c:val>
          <c:smooth val="0"/>
          <c:extLst>
            <c:ext xmlns:c16="http://schemas.microsoft.com/office/drawing/2014/chart" uri="{C3380CC4-5D6E-409C-BE32-E72D297353CC}">
              <c16:uniqueId val="{00000002-E3E7-48D8-B990-943C01531604}"/>
            </c:ext>
          </c:extLst>
        </c:ser>
        <c:dLbls>
          <c:dLblPos val="t"/>
          <c:showLegendKey val="0"/>
          <c:showVal val="1"/>
          <c:showCatName val="0"/>
          <c:showSerName val="0"/>
          <c:showPercent val="0"/>
          <c:showBubbleSize val="0"/>
        </c:dLbls>
        <c:marker val="1"/>
        <c:smooth val="0"/>
        <c:axId val="846039168"/>
        <c:axId val="895545488"/>
      </c:lineChart>
      <c:catAx>
        <c:axId val="846039168"/>
        <c:scaling>
          <c:orientation val="minMax"/>
        </c:scaling>
        <c:delete val="0"/>
        <c:axPos val="b"/>
        <c:numFmt formatCode="General"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895545488"/>
        <c:crosses val="autoZero"/>
        <c:auto val="1"/>
        <c:lblAlgn val="ctr"/>
        <c:lblOffset val="100"/>
        <c:noMultiLvlLbl val="0"/>
      </c:catAx>
      <c:valAx>
        <c:axId val="895545488"/>
        <c:scaling>
          <c:orientation val="minMax"/>
        </c:scaling>
        <c:delete val="0"/>
        <c:axPos val="l"/>
        <c:numFmt formatCode="_(* #,##0_);_(* \(#,##0\);_(* &quot;-&quot;??_);_(@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846039168"/>
        <c:crosses val="autoZero"/>
        <c:crossBetween val="midCat"/>
      </c:valAx>
      <c:spPr>
        <a:noFill/>
        <a:ln w="25400">
          <a:noFill/>
        </a:ln>
      </c:spPr>
    </c:plotArea>
    <c:legend>
      <c:legendPos val="b"/>
      <c:layout>
        <c:manualLayout>
          <c:xMode val="edge"/>
          <c:yMode val="edge"/>
          <c:x val="0.30560809898762653"/>
          <c:y val="0.91818181818181821"/>
          <c:w val="0.47294021010209902"/>
          <c:h val="7.717004555160667E-2"/>
        </c:manualLayout>
      </c:layout>
      <c:overlay val="0"/>
      <c:spPr>
        <a:noFill/>
        <a:ln w="25400">
          <a:noFill/>
        </a:ln>
      </c:spPr>
      <c:txPr>
        <a:bodyPr/>
        <a:lstStyle/>
        <a:p>
          <a:pPr>
            <a:defRPr>
              <a:solidFill>
                <a:srgbClr val="000000"/>
              </a:solidFil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a:noFill/>
    </a:ln>
  </c:spPr>
  <c:txPr>
    <a:bodyPr/>
    <a:lstStyle/>
    <a:p>
      <a:pPr>
        <a:defRPr sz="800" b="0" i="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900" b="1">
                <a:solidFill>
                  <a:srgbClr val="00338D"/>
                </a:solidFill>
                <a:latin typeface="Arial"/>
                <a:ea typeface="Arial"/>
                <a:cs typeface="Arial"/>
              </a:defRPr>
            </a:pPr>
            <a:r>
              <a:rPr lang="en-US"/>
              <a:t>Quarterly</a:t>
            </a:r>
            <a:r>
              <a:rPr lang="en-US" baseline="0"/>
              <a:t> net working capital trends (NIS '000)</a:t>
            </a:r>
            <a:endParaRPr lang="en-US"/>
          </a:p>
        </c:rich>
      </c:tx>
      <c:layout>
        <c:manualLayout>
          <c:xMode val="edge"/>
          <c:yMode val="edge"/>
          <c:x val="5.9572996461984724E-3"/>
          <c:y val="1.0226092236957677E-2"/>
        </c:manualLayout>
      </c:layout>
      <c:overlay val="0"/>
    </c:title>
    <c:autoTitleDeleted val="0"/>
    <c:plotArea>
      <c:layout>
        <c:manualLayout>
          <c:layoutTarget val="inner"/>
          <c:xMode val="edge"/>
          <c:yMode val="edge"/>
          <c:x val="6.4697991292187743E-2"/>
          <c:y val="0.14456502126562701"/>
          <c:w val="0.92468995806923271"/>
          <c:h val="0.62699316922283799"/>
        </c:manualLayout>
      </c:layout>
      <c:barChart>
        <c:barDir val="col"/>
        <c:grouping val="stacked"/>
        <c:varyColors val="0"/>
        <c:ser>
          <c:idx val="1"/>
          <c:order val="1"/>
          <c:tx>
            <c:strRef>
              <c:f>'NWC  - Advanced '!$B$9</c:f>
              <c:strCache>
                <c:ptCount val="1"/>
                <c:pt idx="0">
                  <c:v>Trade receivables</c:v>
                </c:pt>
              </c:strCache>
            </c:strRef>
          </c:tx>
          <c:spPr>
            <a:solidFill>
              <a:srgbClr val="00338D"/>
            </a:solidFill>
            <a:ln>
              <a:solidFill>
                <a:schemeClr val="bg1"/>
              </a:solidFill>
            </a:ln>
          </c:spPr>
          <c:invertIfNegative val="0"/>
          <c:dLbls>
            <c:spPr>
              <a:noFill/>
              <a:ln>
                <a:noFill/>
              </a:ln>
              <a:effectLst/>
            </c:spPr>
            <c:txPr>
              <a:bodyPr wrap="square" lIns="38100" tIns="19050" rIns="38100" bIns="19050" anchor="ctr">
                <a:spAutoFit/>
              </a:bodyPr>
              <a:lstStyle/>
              <a:p>
                <a:pPr>
                  <a:defRPr sz="700">
                    <a:solidFill>
                      <a:schemeClr val="bg1"/>
                    </a:solidFill>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'!$F$7:$R$7</c:f>
              <c:numCache>
                <c:formatCode>B1mmm\-yy</c:formatCode>
                <c:ptCount val="13"/>
                <c:pt idx="0">
                  <c:v>44166</c:v>
                </c:pt>
                <c:pt idx="1">
                  <c:v>44256</c:v>
                </c:pt>
                <c:pt idx="2">
                  <c:v>44348</c:v>
                </c:pt>
                <c:pt idx="3">
                  <c:v>44440</c:v>
                </c:pt>
                <c:pt idx="4">
                  <c:v>44531</c:v>
                </c:pt>
                <c:pt idx="5">
                  <c:v>44621</c:v>
                </c:pt>
                <c:pt idx="6">
                  <c:v>44713</c:v>
                </c:pt>
                <c:pt idx="7">
                  <c:v>44805</c:v>
                </c:pt>
                <c:pt idx="8">
                  <c:v>44896</c:v>
                </c:pt>
                <c:pt idx="9">
                  <c:v>44986</c:v>
                </c:pt>
                <c:pt idx="10">
                  <c:v>45078</c:v>
                </c:pt>
                <c:pt idx="11">
                  <c:v>45170</c:v>
                </c:pt>
                <c:pt idx="12">
                  <c:v>45261</c:v>
                </c:pt>
              </c:numCache>
            </c:numRef>
          </c:cat>
          <c:val>
            <c:numRef>
              <c:f>'NWC  - Advanced '!$F$9:$R$9</c:f>
              <c:numCache>
                <c:formatCode>_(* #,##0_);_(* \(#,##0\);_(* "-"??_);_(@_)</c:formatCode>
                <c:ptCount val="13"/>
                <c:pt idx="0">
                  <c:v>121429.66973011599</c:v>
                </c:pt>
                <c:pt idx="1">
                  <c:v>130549.351618192</c:v>
                </c:pt>
                <c:pt idx="2">
                  <c:v>137096.24193913201</c:v>
                </c:pt>
                <c:pt idx="3">
                  <c:v>129368.23151301799</c:v>
                </c:pt>
                <c:pt idx="4">
                  <c:v>110107.17814666334</c:v>
                </c:pt>
                <c:pt idx="5">
                  <c:v>59570.038218940324</c:v>
                </c:pt>
                <c:pt idx="6">
                  <c:v>83061.720973447998</c:v>
                </c:pt>
                <c:pt idx="7">
                  <c:v>81099.113384354016</c:v>
                </c:pt>
                <c:pt idx="8">
                  <c:v>80348.126481240994</c:v>
                </c:pt>
                <c:pt idx="9">
                  <c:v>97887.478663552014</c:v>
                </c:pt>
                <c:pt idx="10">
                  <c:v>121901.37502294402</c:v>
                </c:pt>
              </c:numCache>
            </c:numRef>
          </c:val>
          <c:extLst>
            <c:ext xmlns:c16="http://schemas.microsoft.com/office/drawing/2014/chart" uri="{C3380CC4-5D6E-409C-BE32-E72D297353CC}">
              <c16:uniqueId val="{00000000-05DF-46F7-AFE6-B1BDA1644D55}"/>
            </c:ext>
          </c:extLst>
        </c:ser>
        <c:ser>
          <c:idx val="2"/>
          <c:order val="2"/>
          <c:tx>
            <c:strRef>
              <c:f>'NWC  - Advanced '!$B$10</c:f>
              <c:strCache>
                <c:ptCount val="1"/>
                <c:pt idx="0">
                  <c:v>Inventory</c:v>
                </c:pt>
              </c:strCache>
            </c:strRef>
          </c:tx>
          <c:spPr>
            <a:solidFill>
              <a:srgbClr val="1E49E2"/>
            </a:solidFill>
            <a:ln w="3175">
              <a:solidFill>
                <a:schemeClr val="bg1"/>
              </a:solidFill>
              <a:prstDash val="solid"/>
            </a:ln>
          </c:spPr>
          <c:invertIfNegative val="0"/>
          <c:dLbls>
            <c:spPr>
              <a:noFill/>
              <a:ln>
                <a:noFill/>
              </a:ln>
              <a:effectLst/>
            </c:spPr>
            <c:txPr>
              <a:bodyPr wrap="square" lIns="38100" tIns="19050" rIns="38100" bIns="19050" anchor="ctr">
                <a:spAutoFit/>
              </a:bodyPr>
              <a:lstStyle/>
              <a:p>
                <a:pPr>
                  <a:defRPr sz="700">
                    <a:solidFill>
                      <a:schemeClr val="bg1"/>
                    </a:solidFill>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'!$F$7:$R$7</c:f>
              <c:numCache>
                <c:formatCode>B1mmm\-yy</c:formatCode>
                <c:ptCount val="13"/>
                <c:pt idx="0">
                  <c:v>44166</c:v>
                </c:pt>
                <c:pt idx="1">
                  <c:v>44256</c:v>
                </c:pt>
                <c:pt idx="2">
                  <c:v>44348</c:v>
                </c:pt>
                <c:pt idx="3">
                  <c:v>44440</c:v>
                </c:pt>
                <c:pt idx="4">
                  <c:v>44531</c:v>
                </c:pt>
                <c:pt idx="5">
                  <c:v>44621</c:v>
                </c:pt>
                <c:pt idx="6">
                  <c:v>44713</c:v>
                </c:pt>
                <c:pt idx="7">
                  <c:v>44805</c:v>
                </c:pt>
                <c:pt idx="8">
                  <c:v>44896</c:v>
                </c:pt>
                <c:pt idx="9">
                  <c:v>44986</c:v>
                </c:pt>
                <c:pt idx="10">
                  <c:v>45078</c:v>
                </c:pt>
                <c:pt idx="11">
                  <c:v>45170</c:v>
                </c:pt>
                <c:pt idx="12">
                  <c:v>45261</c:v>
                </c:pt>
              </c:numCache>
            </c:numRef>
          </c:cat>
          <c:val>
            <c:numRef>
              <c:f>'NWC  - Advanced '!$F$10:$R$10</c:f>
              <c:numCache>
                <c:formatCode>_(* #,##0_);_(* \(#,##0\);_(* "-"??_);_(@_)</c:formatCode>
                <c:ptCount val="13"/>
                <c:pt idx="0">
                  <c:v>79019.803871131095</c:v>
                </c:pt>
                <c:pt idx="1">
                  <c:v>85101.538363951986</c:v>
                </c:pt>
                <c:pt idx="2">
                  <c:v>79511.407610151</c:v>
                </c:pt>
                <c:pt idx="3">
                  <c:v>88298.473388308004</c:v>
                </c:pt>
                <c:pt idx="4">
                  <c:v>98369.33338190199</c:v>
                </c:pt>
                <c:pt idx="5">
                  <c:v>85870.082167275003</c:v>
                </c:pt>
                <c:pt idx="6">
                  <c:v>85657.403147295001</c:v>
                </c:pt>
                <c:pt idx="7">
                  <c:v>99452.079884737002</c:v>
                </c:pt>
                <c:pt idx="8">
                  <c:v>98927.619486039999</c:v>
                </c:pt>
                <c:pt idx="9">
                  <c:v>111921.61785118002</c:v>
                </c:pt>
                <c:pt idx="10">
                  <c:v>108879.49517736101</c:v>
                </c:pt>
              </c:numCache>
            </c:numRef>
          </c:val>
          <c:extLst>
            <c:ext xmlns:c16="http://schemas.microsoft.com/office/drawing/2014/chart" uri="{C3380CC4-5D6E-409C-BE32-E72D297353CC}">
              <c16:uniqueId val="{00000001-05DF-46F7-AFE6-B1BDA1644D55}"/>
            </c:ext>
          </c:extLst>
        </c:ser>
        <c:ser>
          <c:idx val="3"/>
          <c:order val="3"/>
          <c:tx>
            <c:strRef>
              <c:f>'NWC  - Advanced '!$B$11</c:f>
              <c:strCache>
                <c:ptCount val="1"/>
                <c:pt idx="0">
                  <c:v>Trade payables</c:v>
                </c:pt>
              </c:strCache>
            </c:strRef>
          </c:tx>
          <c:spPr>
            <a:solidFill>
              <a:srgbClr val="00B8F5"/>
            </a:solidFill>
            <a:ln>
              <a:solidFill>
                <a:schemeClr val="bg1"/>
              </a:solidFill>
            </a:ln>
          </c:spPr>
          <c:invertIfNegative val="0"/>
          <c:dLbls>
            <c:spPr>
              <a:noFill/>
              <a:ln>
                <a:noFill/>
              </a:ln>
              <a:effectLst/>
            </c:spPr>
            <c:txPr>
              <a:bodyPr wrap="square" lIns="38100" tIns="19050" rIns="38100" bIns="19050" anchor="ctr">
                <a:spAutoFit/>
              </a:bodyPr>
              <a:lstStyle/>
              <a:p>
                <a:pPr>
                  <a:defRPr sz="700">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'!$F$7:$R$7</c:f>
              <c:numCache>
                <c:formatCode>B1mmm\-yy</c:formatCode>
                <c:ptCount val="13"/>
                <c:pt idx="0">
                  <c:v>44166</c:v>
                </c:pt>
                <c:pt idx="1">
                  <c:v>44256</c:v>
                </c:pt>
                <c:pt idx="2">
                  <c:v>44348</c:v>
                </c:pt>
                <c:pt idx="3">
                  <c:v>44440</c:v>
                </c:pt>
                <c:pt idx="4">
                  <c:v>44531</c:v>
                </c:pt>
                <c:pt idx="5">
                  <c:v>44621</c:v>
                </c:pt>
                <c:pt idx="6">
                  <c:v>44713</c:v>
                </c:pt>
                <c:pt idx="7">
                  <c:v>44805</c:v>
                </c:pt>
                <c:pt idx="8">
                  <c:v>44896</c:v>
                </c:pt>
                <c:pt idx="9">
                  <c:v>44986</c:v>
                </c:pt>
                <c:pt idx="10">
                  <c:v>45078</c:v>
                </c:pt>
                <c:pt idx="11">
                  <c:v>45170</c:v>
                </c:pt>
                <c:pt idx="12">
                  <c:v>45261</c:v>
                </c:pt>
              </c:numCache>
            </c:numRef>
          </c:cat>
          <c:val>
            <c:numRef>
              <c:f>'NWC  - Advanced '!$F$11:$R$11</c:f>
              <c:numCache>
                <c:formatCode>_(* #,##0_);_(* \(#,##0\);_(* "-"??_);_(@_)</c:formatCode>
                <c:ptCount val="13"/>
                <c:pt idx="0">
                  <c:v>-59544.650821659998</c:v>
                </c:pt>
                <c:pt idx="1">
                  <c:v>-67862.868749205008</c:v>
                </c:pt>
                <c:pt idx="2">
                  <c:v>-67145.959366773997</c:v>
                </c:pt>
                <c:pt idx="3">
                  <c:v>-55112.722765910999</c:v>
                </c:pt>
                <c:pt idx="4">
                  <c:v>-57549.981920455</c:v>
                </c:pt>
                <c:pt idx="5">
                  <c:v>-49548.773877124695</c:v>
                </c:pt>
                <c:pt idx="6">
                  <c:v>-50144.683004633996</c:v>
                </c:pt>
                <c:pt idx="7">
                  <c:v>-52476.943709728002</c:v>
                </c:pt>
                <c:pt idx="8">
                  <c:v>-49247.035108876007</c:v>
                </c:pt>
                <c:pt idx="9">
                  <c:v>-55756.88071302</c:v>
                </c:pt>
                <c:pt idx="10">
                  <c:v>-60398.578486650003</c:v>
                </c:pt>
              </c:numCache>
            </c:numRef>
          </c:val>
          <c:extLst>
            <c:ext xmlns:c16="http://schemas.microsoft.com/office/drawing/2014/chart" uri="{C3380CC4-5D6E-409C-BE32-E72D297353CC}">
              <c16:uniqueId val="{00000002-05DF-46F7-AFE6-B1BDA1644D55}"/>
            </c:ext>
          </c:extLst>
        </c:ser>
        <c:ser>
          <c:idx val="6"/>
          <c:order val="6"/>
          <c:tx>
            <c:strRef>
              <c:f>'NWC  - Advanced '!$B$14</c:f>
              <c:strCache>
                <c:ptCount val="1"/>
                <c:pt idx="0">
                  <c:v>Other receivables</c:v>
                </c:pt>
              </c:strCache>
            </c:strRef>
          </c:tx>
          <c:spPr>
            <a:solidFill>
              <a:srgbClr val="7213EA"/>
            </a:solidFill>
            <a:ln>
              <a:solidFill>
                <a:schemeClr val="bg1"/>
              </a:solidFill>
            </a:ln>
          </c:spPr>
          <c:invertIfNegative val="0"/>
          <c:dLbls>
            <c:dLbl>
              <c:idx val="9"/>
              <c:layout>
                <c:manualLayout>
                  <c:x val="0"/>
                  <c:y val="-4.876723947131445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EC-4576-BD16-E876F8076B44}"/>
                </c:ext>
              </c:extLst>
            </c:dLbl>
            <c:dLbl>
              <c:idx val="10"/>
              <c:layout>
                <c:manualLayout>
                  <c:x val="0"/>
                  <c:y val="-4.361964454179726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FEC-4576-BD16-E876F8076B44}"/>
                </c:ext>
              </c:extLst>
            </c:dLbl>
            <c:spPr>
              <a:noFill/>
              <a:ln>
                <a:noFill/>
              </a:ln>
              <a:effectLst/>
            </c:spPr>
            <c:txPr>
              <a:bodyPr wrap="square" lIns="38100" tIns="19050" rIns="38100" bIns="19050" anchor="ctr">
                <a:spAutoFit/>
              </a:bodyPr>
              <a:lstStyle/>
              <a:p>
                <a:pPr>
                  <a:defRPr sz="700" b="0">
                    <a:solidFill>
                      <a:srgbClr val="7213EA"/>
                    </a:solidFill>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'!$F$7:$R$7</c:f>
              <c:numCache>
                <c:formatCode>B1mmm\-yy</c:formatCode>
                <c:ptCount val="13"/>
                <c:pt idx="0">
                  <c:v>44166</c:v>
                </c:pt>
                <c:pt idx="1">
                  <c:v>44256</c:v>
                </c:pt>
                <c:pt idx="2">
                  <c:v>44348</c:v>
                </c:pt>
                <c:pt idx="3">
                  <c:v>44440</c:v>
                </c:pt>
                <c:pt idx="4">
                  <c:v>44531</c:v>
                </c:pt>
                <c:pt idx="5">
                  <c:v>44621</c:v>
                </c:pt>
                <c:pt idx="6">
                  <c:v>44713</c:v>
                </c:pt>
                <c:pt idx="7">
                  <c:v>44805</c:v>
                </c:pt>
                <c:pt idx="8">
                  <c:v>44896</c:v>
                </c:pt>
                <c:pt idx="9">
                  <c:v>44986</c:v>
                </c:pt>
                <c:pt idx="10">
                  <c:v>45078</c:v>
                </c:pt>
                <c:pt idx="11">
                  <c:v>45170</c:v>
                </c:pt>
                <c:pt idx="12">
                  <c:v>45261</c:v>
                </c:pt>
              </c:numCache>
            </c:numRef>
          </c:cat>
          <c:val>
            <c:numRef>
              <c:f>'NWC  - Advanced '!$F$14:$R$14</c:f>
              <c:numCache>
                <c:formatCode>_(* #,##0_);_(* \(#,##0\);_(* "-"??_);_(@_)</c:formatCode>
                <c:ptCount val="13"/>
                <c:pt idx="0">
                  <c:v>13493.928503933999</c:v>
                </c:pt>
                <c:pt idx="1">
                  <c:v>13122.223122803</c:v>
                </c:pt>
                <c:pt idx="2">
                  <c:v>13934.784273473</c:v>
                </c:pt>
                <c:pt idx="3">
                  <c:v>14313.606041641</c:v>
                </c:pt>
                <c:pt idx="4">
                  <c:v>14321</c:v>
                </c:pt>
                <c:pt idx="5">
                  <c:v>18600.347991735998</c:v>
                </c:pt>
                <c:pt idx="6">
                  <c:v>19482.536900045001</c:v>
                </c:pt>
                <c:pt idx="7">
                  <c:v>21596.930457565599</c:v>
                </c:pt>
                <c:pt idx="8">
                  <c:v>20801.623429137999</c:v>
                </c:pt>
                <c:pt idx="9">
                  <c:v>34139.726825051999</c:v>
                </c:pt>
                <c:pt idx="10">
                  <c:v>26931.681356965</c:v>
                </c:pt>
              </c:numCache>
            </c:numRef>
          </c:val>
          <c:extLst>
            <c:ext xmlns:c16="http://schemas.microsoft.com/office/drawing/2014/chart" uri="{C3380CC4-5D6E-409C-BE32-E72D297353CC}">
              <c16:uniqueId val="{00000003-05DF-46F7-AFE6-B1BDA1644D55}"/>
            </c:ext>
          </c:extLst>
        </c:ser>
        <c:ser>
          <c:idx val="7"/>
          <c:order val="7"/>
          <c:tx>
            <c:strRef>
              <c:f>'NWC  - Advanced '!$B$15</c:f>
              <c:strCache>
                <c:ptCount val="1"/>
                <c:pt idx="0">
                  <c:v>Other payables</c:v>
                </c:pt>
              </c:strCache>
            </c:strRef>
          </c:tx>
          <c:spPr>
            <a:solidFill>
              <a:srgbClr val="098E7E"/>
            </a:solidFill>
            <a:ln>
              <a:solidFill>
                <a:schemeClr val="bg1"/>
              </a:solidFill>
            </a:ln>
          </c:spPr>
          <c:invertIfNegative val="0"/>
          <c:dLbls>
            <c:dLbl>
              <c:idx val="0"/>
              <c:layout>
                <c:manualLayout>
                  <c:x val="0"/>
                  <c:y val="-3.630017600214004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FEC-4576-BD16-E876F8076B44}"/>
                </c:ext>
              </c:extLst>
            </c:dLbl>
            <c:dLbl>
              <c:idx val="1"/>
              <c:layout>
                <c:manualLayout>
                  <c:x val="0"/>
                  <c:y val="-3.414144287785791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FEC-4576-BD16-E876F8076B44}"/>
                </c:ext>
              </c:extLst>
            </c:dLbl>
            <c:dLbl>
              <c:idx val="5"/>
              <c:layout>
                <c:manualLayout>
                  <c:x val="0"/>
                  <c:y val="-3.78562993023959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DF-46F7-AFE6-B1BDA1644D55}"/>
                </c:ext>
              </c:extLst>
            </c:dLbl>
            <c:dLbl>
              <c:idx val="6"/>
              <c:layout>
                <c:manualLayout>
                  <c:x val="0"/>
                  <c:y val="-4.070779191157711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EC-4576-BD16-E876F8076B44}"/>
                </c:ext>
              </c:extLst>
            </c:dLbl>
            <c:dLbl>
              <c:idx val="7"/>
              <c:layout>
                <c:manualLayout>
                  <c:x val="-1.9520775715663149E-3"/>
                  <c:y val="-3.928860317143542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EC-4576-BD16-E876F8076B44}"/>
                </c:ext>
              </c:extLst>
            </c:dLbl>
            <c:dLbl>
              <c:idx val="8"/>
              <c:layout>
                <c:manualLayout>
                  <c:x val="0"/>
                  <c:y val="-4.338230697620982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EC-4576-BD16-E876F8076B44}"/>
                </c:ext>
              </c:extLst>
            </c:dLbl>
            <c:dLbl>
              <c:idx val="9"/>
              <c:layout>
                <c:manualLayout>
                  <c:x val="-1.4315070155907648E-16"/>
                  <c:y val="-4.365914606054558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EC-4576-BD16-E876F8076B44}"/>
                </c:ext>
              </c:extLst>
            </c:dLbl>
            <c:dLbl>
              <c:idx val="10"/>
              <c:layout>
                <c:manualLayout>
                  <c:x val="0"/>
                  <c:y val="-4.803733198589425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EC-4576-BD16-E876F8076B44}"/>
                </c:ext>
              </c:extLst>
            </c:dLbl>
            <c:spPr>
              <a:noFill/>
              <a:ln>
                <a:noFill/>
              </a:ln>
              <a:effectLst/>
            </c:spPr>
            <c:txPr>
              <a:bodyPr wrap="square" lIns="38100" tIns="19050" rIns="38100" bIns="19050" anchor="ctr">
                <a:spAutoFit/>
              </a:bodyPr>
              <a:lstStyle/>
              <a:p>
                <a:pPr>
                  <a:defRPr sz="700" baseline="0">
                    <a:solidFill>
                      <a:srgbClr val="098E7E"/>
                    </a:solidFill>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'!$F$7:$R$7</c:f>
              <c:numCache>
                <c:formatCode>B1mmm\-yy</c:formatCode>
                <c:ptCount val="13"/>
                <c:pt idx="0">
                  <c:v>44166</c:v>
                </c:pt>
                <c:pt idx="1">
                  <c:v>44256</c:v>
                </c:pt>
                <c:pt idx="2">
                  <c:v>44348</c:v>
                </c:pt>
                <c:pt idx="3">
                  <c:v>44440</c:v>
                </c:pt>
                <c:pt idx="4">
                  <c:v>44531</c:v>
                </c:pt>
                <c:pt idx="5">
                  <c:v>44621</c:v>
                </c:pt>
                <c:pt idx="6">
                  <c:v>44713</c:v>
                </c:pt>
                <c:pt idx="7">
                  <c:v>44805</c:v>
                </c:pt>
                <c:pt idx="8">
                  <c:v>44896</c:v>
                </c:pt>
                <c:pt idx="9">
                  <c:v>44986</c:v>
                </c:pt>
                <c:pt idx="10">
                  <c:v>45078</c:v>
                </c:pt>
                <c:pt idx="11">
                  <c:v>45170</c:v>
                </c:pt>
                <c:pt idx="12">
                  <c:v>45261</c:v>
                </c:pt>
              </c:numCache>
            </c:numRef>
          </c:cat>
          <c:val>
            <c:numRef>
              <c:f>'NWC  - Advanced '!$F$15:$R$15</c:f>
              <c:numCache>
                <c:formatCode>_(* #,##0_);_(* \(#,##0\);_(* "-"??_);_(@_)</c:formatCode>
                <c:ptCount val="13"/>
                <c:pt idx="0">
                  <c:v>-21623.340947230001</c:v>
                </c:pt>
                <c:pt idx="1">
                  <c:v>-24722.719608647996</c:v>
                </c:pt>
                <c:pt idx="2">
                  <c:v>-16337.401172841997</c:v>
                </c:pt>
                <c:pt idx="3">
                  <c:v>-16801.458130817999</c:v>
                </c:pt>
                <c:pt idx="4">
                  <c:v>-19258.999999999996</c:v>
                </c:pt>
                <c:pt idx="5">
                  <c:v>-26702.035583609999</c:v>
                </c:pt>
                <c:pt idx="6">
                  <c:v>-30308.471783420999</c:v>
                </c:pt>
                <c:pt idx="7">
                  <c:v>-32385.670731294202</c:v>
                </c:pt>
                <c:pt idx="8">
                  <c:v>-34170.365215654005</c:v>
                </c:pt>
                <c:pt idx="9">
                  <c:v>-41512.702508216003</c:v>
                </c:pt>
                <c:pt idx="10">
                  <c:v>-35268.420699360999</c:v>
                </c:pt>
              </c:numCache>
            </c:numRef>
          </c:val>
          <c:extLst>
            <c:ext xmlns:c16="http://schemas.microsoft.com/office/drawing/2014/chart" uri="{C3380CC4-5D6E-409C-BE32-E72D297353CC}">
              <c16:uniqueId val="{00000005-05DF-46F7-AFE6-B1BDA1644D55}"/>
            </c:ext>
          </c:extLst>
        </c:ser>
        <c:dLbls>
          <c:dLblPos val="ctr"/>
          <c:showLegendKey val="0"/>
          <c:showVal val="1"/>
          <c:showCatName val="0"/>
          <c:showSerName val="0"/>
          <c:showPercent val="0"/>
          <c:showBubbleSize val="0"/>
        </c:dLbls>
        <c:gapWidth val="30"/>
        <c:overlap val="100"/>
        <c:axId val="1198051320"/>
        <c:axId val="1198052496"/>
        <c:extLst>
          <c:ext xmlns:c15="http://schemas.microsoft.com/office/drawing/2012/chart" uri="{02D57815-91ED-43cb-92C2-25804820EDAC}">
            <c15:filteredBarSeries>
              <c15:ser>
                <c:idx val="5"/>
                <c:order val="5"/>
                <c:tx>
                  <c:v>Broad working capital</c:v>
                </c:tx>
                <c:spPr>
                  <a:solidFill>
                    <a:srgbClr val="EAAA00"/>
                  </a:solidFill>
                  <a:ln w="3175">
                    <a:solidFill>
                      <a:srgbClr val="FFFFFF"/>
                    </a:solidFill>
                    <a:prstDash val="solid"/>
                  </a:ln>
                </c:spPr>
                <c:invertIfNegative val="0"/>
                <c:dLbls>
                  <c:spPr>
                    <a:noFill/>
                    <a:ln>
                      <a:noFill/>
                    </a:ln>
                    <a:effectLst/>
                  </c:spPr>
                  <c:dLblPos val="ctr"/>
                  <c:showLegendKey val="0"/>
                  <c:showVal val="1"/>
                  <c:showCatName val="0"/>
                  <c:showSerName val="0"/>
                  <c:showPercent val="0"/>
                  <c:showBubbleSize val="0"/>
                  <c:showLeaderLines val="0"/>
                  <c:extLst>
                    <c:ext uri="{CE6537A1-D6FC-4f65-9D91-7224C49458BB}">
                      <c15:showLeaderLines val="1"/>
                    </c:ext>
                  </c:extLst>
                </c:dLbls>
                <c:cat>
                  <c:numRef>
                    <c:extLst>
                      <c:ext uri="{02D57815-91ED-43cb-92C2-25804820EDAC}">
                        <c15:formulaRef>
                          <c15:sqref>'NWC  - Advanced '!$F$7:$R$7</c15:sqref>
                        </c15:formulaRef>
                      </c:ext>
                    </c:extLst>
                    <c:numCache>
                      <c:formatCode>B1mmm\-yy</c:formatCode>
                      <c:ptCount val="13"/>
                      <c:pt idx="0">
                        <c:v>44166</c:v>
                      </c:pt>
                      <c:pt idx="1">
                        <c:v>44256</c:v>
                      </c:pt>
                      <c:pt idx="2">
                        <c:v>44348</c:v>
                      </c:pt>
                      <c:pt idx="3">
                        <c:v>44440</c:v>
                      </c:pt>
                      <c:pt idx="4">
                        <c:v>44531</c:v>
                      </c:pt>
                      <c:pt idx="5">
                        <c:v>44621</c:v>
                      </c:pt>
                      <c:pt idx="6">
                        <c:v>44713</c:v>
                      </c:pt>
                      <c:pt idx="7">
                        <c:v>44805</c:v>
                      </c:pt>
                      <c:pt idx="8">
                        <c:v>44896</c:v>
                      </c:pt>
                      <c:pt idx="9">
                        <c:v>44986</c:v>
                      </c:pt>
                      <c:pt idx="10">
                        <c:v>45078</c:v>
                      </c:pt>
                      <c:pt idx="11">
                        <c:v>45170</c:v>
                      </c:pt>
                      <c:pt idx="12">
                        <c:v>45261</c:v>
                      </c:pt>
                    </c:numCache>
                  </c:numRef>
                </c:cat>
                <c:val>
                  <c:numLit>
                    <c:formatCode>General</c:formatCode>
                    <c:ptCount val="5"/>
                  </c:numLit>
                </c:val>
                <c:extLst>
                  <c:ext xmlns:c16="http://schemas.microsoft.com/office/drawing/2014/chart" uri="{C3380CC4-5D6E-409C-BE32-E72D297353CC}">
                    <c16:uniqueId val="{00000008-05DF-46F7-AFE6-B1BDA1644D55}"/>
                  </c:ext>
                </c:extLst>
              </c15:ser>
            </c15:filteredBarSeries>
          </c:ext>
        </c:extLst>
      </c:barChart>
      <c:lineChart>
        <c:grouping val="standard"/>
        <c:varyColors val="0"/>
        <c:ser>
          <c:idx val="0"/>
          <c:order val="0"/>
          <c:tx>
            <c:strRef>
              <c:f>'NWC  - Advanced '!$B$16</c:f>
              <c:strCache>
                <c:ptCount val="1"/>
                <c:pt idx="0">
                  <c:v>Total broad working capital</c:v>
                </c:pt>
              </c:strCache>
            </c:strRef>
          </c:tx>
          <c:spPr>
            <a:ln>
              <a:solidFill>
                <a:srgbClr val="FFA3DA"/>
              </a:solidFill>
              <a:prstDash val="solid"/>
            </a:ln>
          </c:spPr>
          <c:marker>
            <c:spPr>
              <a:solidFill>
                <a:srgbClr val="FFA3DA"/>
              </a:solidFill>
              <a:ln>
                <a:solidFill>
                  <a:srgbClr val="FFA3DA"/>
                </a:solidFill>
              </a:ln>
            </c:spPr>
          </c:marker>
          <c:dLbls>
            <c:dLbl>
              <c:idx val="4"/>
              <c:layout>
                <c:manualLayout>
                  <c:x val="-4.4175515444545704E-2"/>
                  <c:y val="7.29349471462813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FEC-4576-BD16-E876F8076B44}"/>
                </c:ext>
              </c:extLst>
            </c:dLbl>
            <c:dLbl>
              <c:idx val="5"/>
              <c:layout>
                <c:manualLayout>
                  <c:x val="-4.0373882800644155E-2"/>
                  <c:y val="2.9794253710587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EC-4576-BD16-E876F8076B44}"/>
                </c:ext>
              </c:extLst>
            </c:dLbl>
            <c:dLbl>
              <c:idx val="6"/>
              <c:layout>
                <c:manualLayout>
                  <c:x val="-4.4175515444545704E-2"/>
                  <c:y val="4.05794270695112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EC-4576-BD16-E876F8076B44}"/>
                </c:ext>
              </c:extLst>
            </c:dLbl>
            <c:dLbl>
              <c:idx val="7"/>
              <c:layout>
                <c:manualLayout>
                  <c:x val="-4.4175515444545635E-2"/>
                  <c:y val="3.51868403900496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EC-4576-BD16-E876F8076B44}"/>
                </c:ext>
              </c:extLst>
            </c:dLbl>
            <c:dLbl>
              <c:idx val="8"/>
              <c:layout>
                <c:manualLayout>
                  <c:x val="-4.6127593016112016E-2"/>
                  <c:y val="2.9794253710587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EC-4576-BD16-E876F8076B44}"/>
                </c:ext>
              </c:extLst>
            </c:dLbl>
            <c:dLbl>
              <c:idx val="9"/>
              <c:layout>
                <c:manualLayout>
                  <c:x val="-4.4175515444545843E-2"/>
                  <c:y val="5.13646004284346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FEC-4576-BD16-E876F8076B44}"/>
                </c:ext>
              </c:extLst>
            </c:dLbl>
            <c:dLbl>
              <c:idx val="10"/>
              <c:layout>
                <c:manualLayout>
                  <c:x val="-4.6127593016112016E-2"/>
                  <c:y val="8.9112707184666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FEC-4576-BD16-E876F8076B44}"/>
                </c:ext>
              </c:extLst>
            </c:dLbl>
            <c:spPr>
              <a:noFill/>
              <a:ln>
                <a:noFill/>
              </a:ln>
              <a:effectLst/>
            </c:spPr>
            <c:txPr>
              <a:bodyPr wrap="square" lIns="38100" tIns="19050" rIns="38100" bIns="19050" anchor="ctr">
                <a:spAutoFit/>
              </a:bodyPr>
              <a:lstStyle/>
              <a:p>
                <a:pPr>
                  <a:defRPr sz="700" baseline="0">
                    <a:solidFill>
                      <a:srgbClr val="FFA3DA"/>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'NWC  - Advanced '!$F$7:$R$7</c:f>
              <c:numCache>
                <c:formatCode>B1mmm\-yy</c:formatCode>
                <c:ptCount val="13"/>
                <c:pt idx="0">
                  <c:v>44166</c:v>
                </c:pt>
                <c:pt idx="1">
                  <c:v>44256</c:v>
                </c:pt>
                <c:pt idx="2">
                  <c:v>44348</c:v>
                </c:pt>
                <c:pt idx="3">
                  <c:v>44440</c:v>
                </c:pt>
                <c:pt idx="4">
                  <c:v>44531</c:v>
                </c:pt>
                <c:pt idx="5">
                  <c:v>44621</c:v>
                </c:pt>
                <c:pt idx="6">
                  <c:v>44713</c:v>
                </c:pt>
                <c:pt idx="7">
                  <c:v>44805</c:v>
                </c:pt>
                <c:pt idx="8">
                  <c:v>44896</c:v>
                </c:pt>
                <c:pt idx="9">
                  <c:v>44986</c:v>
                </c:pt>
                <c:pt idx="10">
                  <c:v>45078</c:v>
                </c:pt>
                <c:pt idx="11">
                  <c:v>45170</c:v>
                </c:pt>
                <c:pt idx="12">
                  <c:v>45261</c:v>
                </c:pt>
              </c:numCache>
            </c:numRef>
          </c:cat>
          <c:val>
            <c:numRef>
              <c:f>'NWC  - Advanced '!$F$16:$R$16</c:f>
              <c:numCache>
                <c:formatCode>_(* #,##0_);_(* \(#,##0\);_(* "-"??_);_(@_)</c:formatCode>
                <c:ptCount val="13"/>
                <c:pt idx="0">
                  <c:v>132775.41033629107</c:v>
                </c:pt>
                <c:pt idx="1">
                  <c:v>136187.52474709396</c:v>
                </c:pt>
                <c:pt idx="2">
                  <c:v>147059.07328314002</c:v>
                </c:pt>
                <c:pt idx="3">
                  <c:v>160066.13004623799</c:v>
                </c:pt>
                <c:pt idx="4">
                  <c:v>145988.52960811032</c:v>
                </c:pt>
                <c:pt idx="5">
                  <c:v>87789.658917216642</c:v>
                </c:pt>
                <c:pt idx="6">
                  <c:v>107748.50623273302</c:v>
                </c:pt>
                <c:pt idx="7">
                  <c:v>117285.50928563441</c:v>
                </c:pt>
                <c:pt idx="8">
                  <c:v>116659.96907188899</c:v>
                </c:pt>
                <c:pt idx="9">
                  <c:v>146679.24011854807</c:v>
                </c:pt>
                <c:pt idx="10">
                  <c:v>162045.55237125902</c:v>
                </c:pt>
                <c:pt idx="11">
                  <c:v>0</c:v>
                </c:pt>
                <c:pt idx="12">
                  <c:v>0</c:v>
                </c:pt>
              </c:numCache>
            </c:numRef>
          </c:val>
          <c:smooth val="0"/>
          <c:extLst>
            <c:ext xmlns:c16="http://schemas.microsoft.com/office/drawing/2014/chart" uri="{C3380CC4-5D6E-409C-BE32-E72D297353CC}">
              <c16:uniqueId val="{00000006-05DF-46F7-AFE6-B1BDA1644D55}"/>
            </c:ext>
          </c:extLst>
        </c:ser>
        <c:dLbls>
          <c:showLegendKey val="0"/>
          <c:showVal val="0"/>
          <c:showCatName val="0"/>
          <c:showSerName val="0"/>
          <c:showPercent val="0"/>
          <c:showBubbleSize val="0"/>
        </c:dLbls>
        <c:marker val="1"/>
        <c:smooth val="0"/>
        <c:axId val="1198051320"/>
        <c:axId val="1198052496"/>
      </c:lineChart>
      <c:lineChart>
        <c:grouping val="standard"/>
        <c:varyColors val="0"/>
        <c:dLbls>
          <c:showLegendKey val="0"/>
          <c:showVal val="0"/>
          <c:showCatName val="0"/>
          <c:showSerName val="0"/>
          <c:showPercent val="0"/>
          <c:showBubbleSize val="0"/>
        </c:dLbls>
        <c:marker val="1"/>
        <c:smooth val="0"/>
        <c:axId val="1198052888"/>
        <c:axId val="1198046616"/>
        <c:extLst>
          <c:ext xmlns:c15="http://schemas.microsoft.com/office/drawing/2012/chart" uri="{02D57815-91ED-43cb-92C2-25804820EDAC}">
            <c15:filteredLineSeries>
              <c15:ser>
                <c:idx val="4"/>
                <c:order val="4"/>
                <c:tx>
                  <c:v>Total narrow working capital</c:v>
                </c:tx>
                <c:spPr>
                  <a:ln w="3175">
                    <a:solidFill>
                      <a:srgbClr val="EAAA00"/>
                    </a:solidFill>
                    <a:prstDash val="solid"/>
                  </a:ln>
                </c:spPr>
                <c:marker>
                  <c:symbol val="none"/>
                </c:marker>
                <c:dLbls>
                  <c:spPr>
                    <a:noFill/>
                    <a:ln>
                      <a:noFill/>
                    </a:ln>
                    <a:effectLst/>
                  </c:spPr>
                  <c:txPr>
                    <a:bodyPr wrap="square" lIns="38100" tIns="19050" rIns="38100" bIns="19050" anchor="ctr">
                      <a:spAutoFit/>
                    </a:bodyPr>
                    <a:lstStyle/>
                    <a:p>
                      <a:pPr>
                        <a:defRPr>
                          <a:solidFill>
                            <a:schemeClr val="bg1"/>
                          </a:solidFill>
                        </a:defRPr>
                      </a:pPr>
                      <a:endParaRPr lang="en-US"/>
                    </a:p>
                  </c:txPr>
                  <c:dLblPos val="b"/>
                  <c:showLegendKey val="0"/>
                  <c:showVal val="1"/>
                  <c:showCatName val="0"/>
                  <c:showSerName val="0"/>
                  <c:showPercent val="0"/>
                  <c:showBubbleSize val="0"/>
                  <c:showLeaderLines val="0"/>
                  <c:extLst>
                    <c:ext uri="{CE6537A1-D6FC-4f65-9D91-7224C49458BB}">
                      <c15:showLeaderLines val="1"/>
                    </c:ext>
                  </c:extLst>
                </c:dLbls>
                <c:cat>
                  <c:numLit>
                    <c:formatCode>General</c:formatCode>
                    <c:ptCount val="5"/>
                    <c:pt idx="0">
                      <c:v>43800</c:v>
                    </c:pt>
                    <c:pt idx="1">
                      <c:v>43891</c:v>
                    </c:pt>
                    <c:pt idx="2">
                      <c:v>43983</c:v>
                    </c:pt>
                    <c:pt idx="3">
                      <c:v>44075</c:v>
                    </c:pt>
                    <c:pt idx="4">
                      <c:v>44166</c:v>
                    </c:pt>
                  </c:numLit>
                </c:cat>
                <c:val>
                  <c:numLit>
                    <c:formatCode>General</c:formatCode>
                    <c:ptCount val="5"/>
                    <c:pt idx="0">
                      <c:v>2730.5582800000011</c:v>
                    </c:pt>
                    <c:pt idx="1">
                      <c:v>2902.5777900000003</c:v>
                    </c:pt>
                    <c:pt idx="2">
                      <c:v>2467.1944399999948</c:v>
                    </c:pt>
                    <c:pt idx="3">
                      <c:v>2652.2695600000015</c:v>
                    </c:pt>
                    <c:pt idx="4">
                      <c:v>3124.1341800000032</c:v>
                    </c:pt>
                  </c:numLit>
                </c:val>
                <c:smooth val="0"/>
                <c:extLst>
                  <c:ext xmlns:c16="http://schemas.microsoft.com/office/drawing/2014/chart" uri="{C3380CC4-5D6E-409C-BE32-E72D297353CC}">
                    <c16:uniqueId val="{00000007-05DF-46F7-AFE6-B1BDA1644D55}"/>
                  </c:ext>
                </c:extLst>
              </c15:ser>
            </c15:filteredLineSeries>
            <c15:filteredLineSeries>
              <c15:ser>
                <c:idx val="8"/>
                <c:order val="8"/>
                <c:tx>
                  <c:v>Total broad working capital</c:v>
                </c:tx>
                <c:spPr>
                  <a:ln>
                    <a:solidFill>
                      <a:srgbClr val="EAAA00"/>
                    </a:solidFill>
                    <a:prstDash val="solid"/>
                  </a:ln>
                </c:spPr>
                <c:marker>
                  <c:spPr>
                    <a:solidFill>
                      <a:srgbClr val="EAAA00"/>
                    </a:solidFill>
                    <a:ln>
                      <a:solidFill>
                        <a:srgbClr val="FFC000"/>
                      </a:solidFill>
                    </a:ln>
                  </c:spPr>
                </c:marker>
                <c:dLbls>
                  <c:dLbl>
                    <c:idx val="0"/>
                    <c:layout>
                      <c:manualLayout>
                        <c:x val="-3.0178618802505604E-2"/>
                        <c:y val="-3.8455107299230615E-2"/>
                      </c:manualLayout>
                    </c:layout>
                    <c:dLblPos val="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05DF-46F7-AFE6-B1BDA1644D55}"/>
                      </c:ext>
                    </c:extLst>
                  </c:dLbl>
                  <c:dLbl>
                    <c:idx val="1"/>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A-05DF-46F7-AFE6-B1BDA1644D55}"/>
                      </c:ext>
                    </c:extLst>
                  </c:dLbl>
                  <c:dLbl>
                    <c:idx val="2"/>
                    <c:dLblPos val="b"/>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B-05DF-46F7-AFE6-B1BDA1644D55}"/>
                      </c:ext>
                    </c:extLst>
                  </c:dLbl>
                  <c:dLbl>
                    <c:idx val="4"/>
                    <c:layout>
                      <c:manualLayout>
                        <c:x val="-3.6870508386317981E-2"/>
                        <c:y val="3.0235862562634216E-2"/>
                      </c:manualLayout>
                    </c:layout>
                    <c:dLblPos val="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C-05DF-46F7-AFE6-B1BDA1644D55}"/>
                      </c:ext>
                    </c:extLst>
                  </c:dLbl>
                  <c:spPr>
                    <a:noFill/>
                    <a:ln>
                      <a:noFill/>
                    </a:ln>
                    <a:effectLst/>
                  </c:spPr>
                  <c:txPr>
                    <a:bodyPr wrap="square" lIns="38100" tIns="19050" rIns="38100" bIns="19050" anchor="ctr">
                      <a:spAutoFit/>
                    </a:bodyPr>
                    <a:lstStyle/>
                    <a:p>
                      <a:pPr>
                        <a:defRPr b="1">
                          <a:solidFill>
                            <a:schemeClr val="bg1"/>
                          </a:solidFill>
                        </a:defRPr>
                      </a:pPr>
                      <a:endParaRPr lang="en-US"/>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ext>
                  </c:extLst>
                </c:dLbls>
                <c:cat>
                  <c:numLit>
                    <c:formatCode>General</c:formatCode>
                    <c:ptCount val="5"/>
                    <c:pt idx="0">
                      <c:v>43800</c:v>
                    </c:pt>
                    <c:pt idx="1">
                      <c:v>43891</c:v>
                    </c:pt>
                    <c:pt idx="2">
                      <c:v>43983</c:v>
                    </c:pt>
                    <c:pt idx="3">
                      <c:v>44075</c:v>
                    </c:pt>
                    <c:pt idx="4">
                      <c:v>44166</c:v>
                    </c:pt>
                  </c:numLit>
                </c:cat>
                <c:val>
                  <c:numLit>
                    <c:formatCode>General</c:formatCode>
                    <c:ptCount val="5"/>
                    <c:pt idx="0">
                      <c:v>2745.7235300000011</c:v>
                    </c:pt>
                    <c:pt idx="1">
                      <c:v>3042.2066500000001</c:v>
                    </c:pt>
                    <c:pt idx="2">
                      <c:v>2554.7694299999948</c:v>
                    </c:pt>
                    <c:pt idx="3">
                      <c:v>2690.4012300000018</c:v>
                    </c:pt>
                    <c:pt idx="4">
                      <c:v>3038.2838700000034</c:v>
                    </c:pt>
                  </c:numLit>
                </c:val>
                <c:smooth val="0"/>
                <c:extLst xmlns:c15="http://schemas.microsoft.com/office/drawing/2012/chart">
                  <c:ext xmlns:c16="http://schemas.microsoft.com/office/drawing/2014/chart" uri="{C3380CC4-5D6E-409C-BE32-E72D297353CC}">
                    <c16:uniqueId val="{0000000D-05DF-46F7-AFE6-B1BDA1644D55}"/>
                  </c:ext>
                </c:extLst>
              </c15:ser>
            </c15:filteredLineSeries>
            <c15:filteredLineSeries>
              <c15:ser>
                <c:idx val="9"/>
                <c:order val="9"/>
                <c:tx>
                  <c:v>Narrow WC as % of LTM sales</c:v>
                </c:tx>
                <c:marker>
                  <c:symbol val="none"/>
                </c:marker>
                <c:dLbls>
                  <c:dLbl>
                    <c:idx val="4"/>
                    <c:layout>
                      <c:manualLayout>
                        <c:x val="-2.9681486621350898E-2"/>
                        <c:y val="4.1674387025133167E-2"/>
                      </c:manualLayout>
                    </c:layout>
                    <c:dLblPos val="r"/>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E-05DF-46F7-AFE6-B1BDA1644D55}"/>
                      </c:ext>
                    </c:extLst>
                  </c:dLbl>
                  <c:spPr>
                    <a:noFill/>
                    <a:ln>
                      <a:noFill/>
                    </a:ln>
                    <a:effectLst/>
                  </c:spPr>
                  <c:txPr>
                    <a:bodyPr wrap="square" lIns="38100" tIns="19050" rIns="38100" bIns="19050" anchor="ctr">
                      <a:spAutoFit/>
                    </a:bodyPr>
                    <a:lstStyle/>
                    <a:p>
                      <a:pPr>
                        <a:defRPr>
                          <a:solidFill>
                            <a:schemeClr val="bg1"/>
                          </a:solidFill>
                        </a:defRPr>
                      </a:pPr>
                      <a:endParaRPr lang="en-US"/>
                    </a:p>
                  </c:txPr>
                  <c:dLblPos val="b"/>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numLit>
                    <c:formatCode>General</c:formatCode>
                    <c:ptCount val="5"/>
                    <c:pt idx="0">
                      <c:v>43800</c:v>
                    </c:pt>
                    <c:pt idx="1">
                      <c:v>43891</c:v>
                    </c:pt>
                    <c:pt idx="2">
                      <c:v>43983</c:v>
                    </c:pt>
                    <c:pt idx="3">
                      <c:v>44075</c:v>
                    </c:pt>
                    <c:pt idx="4">
                      <c:v>44166</c:v>
                    </c:pt>
                  </c:numLit>
                </c:cat>
                <c:val>
                  <c:numLit>
                    <c:formatCode>General</c:formatCode>
                    <c:ptCount val="5"/>
                    <c:pt idx="1">
                      <c:v>1.1328141209369702</c:v>
                    </c:pt>
                    <c:pt idx="2">
                      <c:v>1.5309762992457752</c:v>
                    </c:pt>
                    <c:pt idx="3">
                      <c:v>0.95934794986983252</c:v>
                    </c:pt>
                    <c:pt idx="4">
                      <c:v>1.0178159531706454</c:v>
                    </c:pt>
                  </c:numLit>
                </c:val>
                <c:smooth val="0"/>
                <c:extLst xmlns:c15="http://schemas.microsoft.com/office/drawing/2012/chart">
                  <c:ext xmlns:c16="http://schemas.microsoft.com/office/drawing/2014/chart" uri="{C3380CC4-5D6E-409C-BE32-E72D297353CC}">
                    <c16:uniqueId val="{0000000F-05DF-46F7-AFE6-B1BDA1644D55}"/>
                  </c:ext>
                </c:extLst>
              </c15:ser>
            </c15:filteredLineSeries>
          </c:ext>
        </c:extLst>
      </c:lineChart>
      <c:catAx>
        <c:axId val="1198051320"/>
        <c:scaling>
          <c:orientation val="minMax"/>
        </c:scaling>
        <c:delete val="0"/>
        <c:axPos val="b"/>
        <c:numFmt formatCode="B1mmm\-yy" sourceLinked="1"/>
        <c:majorTickMark val="out"/>
        <c:minorTickMark val="none"/>
        <c:tickLblPos val="low"/>
        <c:spPr>
          <a:ln w="3175">
            <a:solidFill>
              <a:srgbClr val="000000"/>
            </a:solidFill>
            <a:prstDash val="solid"/>
          </a:ln>
        </c:spPr>
        <c:txPr>
          <a:bodyPr rot="0" vert="horz"/>
          <a:lstStyle/>
          <a:p>
            <a:pPr>
              <a:defRPr>
                <a:solidFill>
                  <a:srgbClr val="000000"/>
                </a:solidFill>
              </a:defRPr>
            </a:pPr>
            <a:endParaRPr lang="en-US"/>
          </a:p>
        </c:txPr>
        <c:crossAx val="1198052496"/>
        <c:crosses val="autoZero"/>
        <c:auto val="0"/>
        <c:lblAlgn val="ctr"/>
        <c:lblOffset val="100"/>
        <c:noMultiLvlLbl val="0"/>
      </c:catAx>
      <c:valAx>
        <c:axId val="1198052496"/>
        <c:scaling>
          <c:orientation val="minMax"/>
        </c:scaling>
        <c:delete val="0"/>
        <c:axPos val="l"/>
        <c:numFmt formatCode="_(* #,##0_);_(* \(#,##0\);_(* &quot;-&quot;??_);_(@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1198051320"/>
        <c:crosses val="autoZero"/>
        <c:crossBetween val="between"/>
      </c:valAx>
      <c:valAx>
        <c:axId val="1198046616"/>
        <c:scaling>
          <c:orientation val="minMax"/>
          <c:max val="1"/>
        </c:scaling>
        <c:delete val="1"/>
        <c:axPos val="r"/>
        <c:numFmt formatCode="_(* #,##0_);_(* \(#,##0\);_(* &quot;-&quot;??_);_(@_)" sourceLinked="1"/>
        <c:majorTickMark val="out"/>
        <c:minorTickMark val="none"/>
        <c:tickLblPos val="nextTo"/>
        <c:crossAx val="1198052888"/>
        <c:crosses val="max"/>
        <c:crossBetween val="between"/>
      </c:valAx>
      <c:catAx>
        <c:axId val="1198052888"/>
        <c:scaling>
          <c:orientation val="minMax"/>
        </c:scaling>
        <c:delete val="1"/>
        <c:axPos val="b"/>
        <c:numFmt formatCode="General" sourceLinked="1"/>
        <c:majorTickMark val="out"/>
        <c:minorTickMark val="none"/>
        <c:tickLblPos val="nextTo"/>
        <c:crossAx val="1198046616"/>
        <c:crosses val="autoZero"/>
        <c:auto val="0"/>
        <c:lblAlgn val="ctr"/>
        <c:lblOffset val="100"/>
        <c:noMultiLvlLbl val="0"/>
      </c:catAx>
      <c:spPr>
        <a:noFill/>
        <a:ln w="25400">
          <a:noFill/>
        </a:ln>
      </c:spPr>
    </c:plotArea>
    <c:legend>
      <c:legendPos val="b"/>
      <c:layout>
        <c:manualLayout>
          <c:xMode val="edge"/>
          <c:yMode val="edge"/>
          <c:x val="4.2239793507498589E-2"/>
          <c:y val="0.85919534304248835"/>
          <c:w val="0.91276413288075098"/>
          <c:h val="8.6821057291323486E-2"/>
        </c:manualLayout>
      </c:layout>
      <c:overlay val="0"/>
    </c:legend>
    <c:plotVisOnly val="1"/>
    <c:dispBlanksAs val="gap"/>
    <c:showDLblsOverMax val="0"/>
  </c:chart>
  <c:spPr>
    <a:noFill/>
    <a:ln w="6350">
      <a:solidFill>
        <a:srgbClr val="00338D"/>
      </a:solidFill>
    </a:ln>
  </c:spPr>
  <c:txPr>
    <a:bodyPr/>
    <a:lstStyle/>
    <a:p>
      <a:pPr>
        <a:defRPr sz="800" b="0" i="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900" b="1">
                <a:solidFill>
                  <a:srgbClr val="00338D"/>
                </a:solidFill>
                <a:latin typeface="Arial"/>
                <a:ea typeface="Arial"/>
                <a:cs typeface="Arial"/>
              </a:defRPr>
            </a:pPr>
            <a:r>
              <a:rPr lang="en-US"/>
              <a:t>Total broad working capital (NIS '000)</a:t>
            </a:r>
          </a:p>
        </c:rich>
      </c:tx>
      <c:layout>
        <c:manualLayout>
          <c:xMode val="edge"/>
          <c:yMode val="edge"/>
          <c:x val="2.2924586009278592E-2"/>
          <c:y val="3.6395185805304382E-2"/>
        </c:manualLayout>
      </c:layout>
      <c:overlay val="0"/>
    </c:title>
    <c:autoTitleDeleted val="0"/>
    <c:plotArea>
      <c:layout>
        <c:manualLayout>
          <c:layoutTarget val="inner"/>
          <c:xMode val="edge"/>
          <c:yMode val="edge"/>
          <c:x val="0.13573226309004821"/>
          <c:y val="0.15225689556229488"/>
          <c:w val="0.82080350200696717"/>
          <c:h val="0.58427686872957607"/>
        </c:manualLayout>
      </c:layout>
      <c:lineChart>
        <c:grouping val="standard"/>
        <c:varyColors val="0"/>
        <c:ser>
          <c:idx val="2"/>
          <c:order val="0"/>
          <c:tx>
            <c:strRef>
              <c:f>'NWC  - Advanced '!$O$5:$R$5</c:f>
              <c:strCache>
                <c:ptCount val="4"/>
                <c:pt idx="0">
                  <c:v>2023</c:v>
                </c:pt>
              </c:strCache>
            </c:strRef>
          </c:tx>
          <c:spPr>
            <a:ln>
              <a:solidFill>
                <a:srgbClr val="6D2077"/>
              </a:solidFill>
              <a:prstDash val="solid"/>
            </a:ln>
          </c:spPr>
          <c:marker>
            <c:symbol val="triangle"/>
            <c:size val="3"/>
            <c:spPr>
              <a:solidFill>
                <a:srgbClr val="6D2077"/>
              </a:solidFill>
              <a:ln>
                <a:solidFill>
                  <a:srgbClr val="6D2077"/>
                </a:solidFill>
                <a:prstDash val="solid"/>
              </a:ln>
            </c:spPr>
          </c:marker>
          <c:cat>
            <c:strRef>
              <c:f>'NWC  - Advanced '!$G$6:$J$6</c:f>
              <c:strCache>
                <c:ptCount val="4"/>
                <c:pt idx="0">
                  <c:v>Mar</c:v>
                </c:pt>
                <c:pt idx="1">
                  <c:v>Jun</c:v>
                </c:pt>
                <c:pt idx="2">
                  <c:v>Sep</c:v>
                </c:pt>
                <c:pt idx="3">
                  <c:v>Dec</c:v>
                </c:pt>
              </c:strCache>
            </c:strRef>
          </c:cat>
          <c:val>
            <c:numRef>
              <c:f>'NWC  - Advanced '!$O$16:$R$16</c:f>
              <c:numCache>
                <c:formatCode>_(* #,##0_);_(* \(#,##0\);_(* "-"??_);_(@_)</c:formatCode>
                <c:ptCount val="4"/>
                <c:pt idx="0">
                  <c:v>146679.24011854807</c:v>
                </c:pt>
                <c:pt idx="1">
                  <c:v>162045.55237125902</c:v>
                </c:pt>
                <c:pt idx="2">
                  <c:v>0</c:v>
                </c:pt>
                <c:pt idx="3">
                  <c:v>0</c:v>
                </c:pt>
              </c:numCache>
            </c:numRef>
          </c:val>
          <c:smooth val="0"/>
          <c:extLst>
            <c:ext xmlns:c16="http://schemas.microsoft.com/office/drawing/2014/chart" uri="{C3380CC4-5D6E-409C-BE32-E72D297353CC}">
              <c16:uniqueId val="{00000000-5F97-498D-99ED-5CCF6329D3D6}"/>
            </c:ext>
          </c:extLst>
        </c:ser>
        <c:ser>
          <c:idx val="3"/>
          <c:order val="1"/>
          <c:tx>
            <c:strRef>
              <c:f>'NWC  - Advanced '!$K$5:$N$5</c:f>
              <c:strCache>
                <c:ptCount val="4"/>
                <c:pt idx="0">
                  <c:v>2022</c:v>
                </c:pt>
              </c:strCache>
            </c:strRef>
          </c:tx>
          <c:spPr>
            <a:ln>
              <a:solidFill>
                <a:srgbClr val="0091DA"/>
              </a:solidFill>
              <a:prstDash val="solid"/>
            </a:ln>
          </c:spPr>
          <c:marker>
            <c:symbol val="circle"/>
            <c:size val="3"/>
            <c:spPr>
              <a:solidFill>
                <a:srgbClr val="005EB8"/>
              </a:solidFill>
              <a:ln>
                <a:solidFill>
                  <a:srgbClr val="0091DA"/>
                </a:solidFill>
                <a:prstDash val="solid"/>
              </a:ln>
            </c:spPr>
          </c:marker>
          <c:cat>
            <c:strRef>
              <c:f>'NWC  - Advanced '!$G$6:$J$6</c:f>
              <c:strCache>
                <c:ptCount val="4"/>
                <c:pt idx="0">
                  <c:v>Mar</c:v>
                </c:pt>
                <c:pt idx="1">
                  <c:v>Jun</c:v>
                </c:pt>
                <c:pt idx="2">
                  <c:v>Sep</c:v>
                </c:pt>
                <c:pt idx="3">
                  <c:v>Dec</c:v>
                </c:pt>
              </c:strCache>
            </c:strRef>
          </c:cat>
          <c:val>
            <c:numRef>
              <c:f>'NWC  - Advanced '!$K$16:$N$16</c:f>
              <c:numCache>
                <c:formatCode>_(* #,##0_);_(* \(#,##0\);_(* "-"??_);_(@_)</c:formatCode>
                <c:ptCount val="4"/>
                <c:pt idx="0">
                  <c:v>87789.658917216642</c:v>
                </c:pt>
                <c:pt idx="1">
                  <c:v>107748.50623273302</c:v>
                </c:pt>
                <c:pt idx="2">
                  <c:v>117285.50928563441</c:v>
                </c:pt>
                <c:pt idx="3">
                  <c:v>116659.96907188899</c:v>
                </c:pt>
              </c:numCache>
            </c:numRef>
          </c:val>
          <c:smooth val="0"/>
          <c:extLst>
            <c:ext xmlns:c16="http://schemas.microsoft.com/office/drawing/2014/chart" uri="{C3380CC4-5D6E-409C-BE32-E72D297353CC}">
              <c16:uniqueId val="{00000001-5F97-498D-99ED-5CCF6329D3D6}"/>
            </c:ext>
          </c:extLst>
        </c:ser>
        <c:ser>
          <c:idx val="4"/>
          <c:order val="2"/>
          <c:tx>
            <c:strRef>
              <c:f>'NWC  - Advanced '!$G$5:$J$5</c:f>
              <c:strCache>
                <c:ptCount val="4"/>
                <c:pt idx="0">
                  <c:v>2021</c:v>
                </c:pt>
              </c:strCache>
            </c:strRef>
          </c:tx>
          <c:spPr>
            <a:ln>
              <a:solidFill>
                <a:srgbClr val="00338D"/>
              </a:solidFill>
              <a:prstDash val="solid"/>
            </a:ln>
          </c:spPr>
          <c:marker>
            <c:symbol val="diamond"/>
            <c:size val="3"/>
            <c:spPr>
              <a:solidFill>
                <a:srgbClr val="00A3A1"/>
              </a:solidFill>
              <a:ln>
                <a:solidFill>
                  <a:srgbClr val="00338D"/>
                </a:solidFill>
                <a:prstDash val="solid"/>
              </a:ln>
            </c:spPr>
          </c:marker>
          <c:cat>
            <c:strRef>
              <c:f>'NWC  - Advanced '!$G$6:$J$6</c:f>
              <c:strCache>
                <c:ptCount val="4"/>
                <c:pt idx="0">
                  <c:v>Mar</c:v>
                </c:pt>
                <c:pt idx="1">
                  <c:v>Jun</c:v>
                </c:pt>
                <c:pt idx="2">
                  <c:v>Sep</c:v>
                </c:pt>
                <c:pt idx="3">
                  <c:v>Dec</c:v>
                </c:pt>
              </c:strCache>
            </c:strRef>
          </c:cat>
          <c:val>
            <c:numRef>
              <c:f>'NWC  - Advanced '!$G$16:$J$16</c:f>
              <c:numCache>
                <c:formatCode>_(* #,##0_);_(* \(#,##0\);_(* "-"??_);_(@_)</c:formatCode>
                <c:ptCount val="4"/>
                <c:pt idx="0">
                  <c:v>136187.52474709396</c:v>
                </c:pt>
                <c:pt idx="1">
                  <c:v>147059.07328314002</c:v>
                </c:pt>
                <c:pt idx="2">
                  <c:v>160066.13004623799</c:v>
                </c:pt>
                <c:pt idx="3">
                  <c:v>145988.52960811032</c:v>
                </c:pt>
              </c:numCache>
            </c:numRef>
          </c:val>
          <c:smooth val="0"/>
          <c:extLst>
            <c:ext xmlns:c16="http://schemas.microsoft.com/office/drawing/2014/chart" uri="{C3380CC4-5D6E-409C-BE32-E72D297353CC}">
              <c16:uniqueId val="{00000002-5F97-498D-99ED-5CCF6329D3D6}"/>
            </c:ext>
          </c:extLst>
        </c:ser>
        <c:dLbls>
          <c:showLegendKey val="0"/>
          <c:showVal val="0"/>
          <c:showCatName val="0"/>
          <c:showSerName val="0"/>
          <c:showPercent val="0"/>
          <c:showBubbleSize val="0"/>
        </c:dLbls>
        <c:marker val="1"/>
        <c:smooth val="0"/>
        <c:axId val="1494934992"/>
        <c:axId val="1348676944"/>
      </c:lineChart>
      <c:catAx>
        <c:axId val="1494934992"/>
        <c:scaling>
          <c:orientation val="minMax"/>
        </c:scaling>
        <c:delete val="0"/>
        <c:axPos val="b"/>
        <c:numFmt formatCode="General"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1348676944"/>
        <c:crosses val="autoZero"/>
        <c:auto val="1"/>
        <c:lblAlgn val="ctr"/>
        <c:lblOffset val="100"/>
        <c:noMultiLvlLbl val="0"/>
      </c:catAx>
      <c:valAx>
        <c:axId val="1348676944"/>
        <c:scaling>
          <c:orientation val="minMax"/>
        </c:scaling>
        <c:delete val="0"/>
        <c:axPos val="l"/>
        <c:numFmt formatCode="_(* #,##0_);_(* \(#,##0\);_(* &quot;-&quot;??_);_(@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1494934992"/>
        <c:crosses val="autoZero"/>
        <c:crossBetween val="midCat"/>
      </c:valAx>
      <c:spPr>
        <a:noFill/>
        <a:ln w="25400">
          <a:noFill/>
        </a:ln>
      </c:spPr>
    </c:plotArea>
    <c:legend>
      <c:legendPos val="b"/>
      <c:layout>
        <c:manualLayout>
          <c:xMode val="edge"/>
          <c:yMode val="edge"/>
          <c:x val="0.24546125792562143"/>
          <c:y val="0.81957656486468333"/>
          <c:w val="0.56204317667499648"/>
          <c:h val="7.3700155187847657E-2"/>
        </c:manualLayout>
      </c:layout>
      <c:overlay val="0"/>
      <c:spPr>
        <a:noFill/>
        <a:ln w="25400">
          <a:noFill/>
        </a:ln>
      </c:spPr>
      <c:txPr>
        <a:bodyPr/>
        <a:lstStyle/>
        <a:p>
          <a:pPr>
            <a:defRPr>
              <a:solidFill>
                <a:srgbClr val="000000"/>
              </a:solidFil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a:solidFill>
        <a:srgbClr val="00338D"/>
      </a:solidFill>
    </a:ln>
  </c:spPr>
  <c:txPr>
    <a:bodyPr/>
    <a:lstStyle/>
    <a:p>
      <a:pPr>
        <a:defRPr sz="800" b="0" i="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900" b="1">
                <a:solidFill>
                  <a:srgbClr val="00338D"/>
                </a:solidFill>
                <a:latin typeface="Arial"/>
                <a:ea typeface="Arial"/>
                <a:cs typeface="Arial"/>
              </a:defRPr>
            </a:pPr>
            <a:r>
              <a:rPr lang="en-US"/>
              <a:t>DSO, DIO</a:t>
            </a:r>
            <a:r>
              <a:rPr lang="en-US" baseline="0"/>
              <a:t> and DPO ratios (quarterly calculation)</a:t>
            </a:r>
            <a:endParaRPr lang="en-US"/>
          </a:p>
        </c:rich>
      </c:tx>
      <c:layout>
        <c:manualLayout>
          <c:xMode val="edge"/>
          <c:yMode val="edge"/>
          <c:x val="2.2222324311580714E-2"/>
          <c:y val="2.9417913935383899E-2"/>
        </c:manualLayout>
      </c:layout>
      <c:overlay val="0"/>
    </c:title>
    <c:autoTitleDeleted val="0"/>
    <c:plotArea>
      <c:layout>
        <c:manualLayout>
          <c:layoutTarget val="inner"/>
          <c:xMode val="edge"/>
          <c:yMode val="edge"/>
          <c:x val="8.0067794341828188E-2"/>
          <c:y val="0.11982332907620263"/>
          <c:w val="0.88172041211933649"/>
          <c:h val="0.59934794948204906"/>
        </c:manualLayout>
      </c:layout>
      <c:lineChart>
        <c:grouping val="standard"/>
        <c:varyColors val="0"/>
        <c:ser>
          <c:idx val="0"/>
          <c:order val="0"/>
          <c:tx>
            <c:strRef>
              <c:f>'NWC  - Advanced '!$B$27</c:f>
              <c:strCache>
                <c:ptCount val="1"/>
                <c:pt idx="0">
                  <c:v>DSO</c:v>
                </c:pt>
              </c:strCache>
            </c:strRef>
          </c:tx>
          <c:spPr>
            <a:ln>
              <a:solidFill>
                <a:srgbClr val="00338D"/>
              </a:solidFill>
              <a:prstDash val="solid"/>
            </a:ln>
          </c:spPr>
          <c:marker>
            <c:symbol val="square"/>
            <c:size val="3"/>
            <c:spPr>
              <a:solidFill>
                <a:srgbClr val="00338D"/>
              </a:solidFill>
              <a:ln>
                <a:solidFill>
                  <a:srgbClr val="00338D"/>
                </a:solidFill>
                <a:prstDash val="solid"/>
              </a:ln>
            </c:spPr>
          </c:marker>
          <c:dLbls>
            <c:dLbl>
              <c:idx val="0"/>
              <c:layout>
                <c:manualLayout>
                  <c:x val="-2.2743281012140792E-2"/>
                  <c:y val="-3.83131019819788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46C-4F00-B32E-EF8372B08595}"/>
                </c:ext>
              </c:extLst>
            </c:dLbl>
            <c:dLbl>
              <c:idx val="9"/>
              <c:layout>
                <c:manualLayout>
                  <c:x val="-3.7436020542840807E-2"/>
                  <c:y val="3.3542824057338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6C-4F00-B32E-EF8372B08595}"/>
                </c:ext>
              </c:extLst>
            </c:dLbl>
            <c:dLbl>
              <c:idx val="10"/>
              <c:layout>
                <c:manualLayout>
                  <c:x val="-4.9682748435924906E-2"/>
                  <c:y val="2.94388101869744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46C-4F00-B32E-EF8372B08595}"/>
                </c:ext>
              </c:extLst>
            </c:dLbl>
            <c:spPr>
              <a:noFill/>
              <a:ln>
                <a:noFill/>
              </a:ln>
              <a:effectLst/>
            </c:spPr>
            <c:txPr>
              <a:bodyPr wrap="square" lIns="38100" tIns="19050" rIns="38100" bIns="19050" anchor="ctr">
                <a:spAutoFit/>
              </a:bodyPr>
              <a:lstStyle/>
              <a:p>
                <a:pPr>
                  <a:defRPr>
                    <a:solidFill>
                      <a:srgbClr val="00338D"/>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'!$G$27:$R$27</c:f>
              <c:numCache>
                <c:formatCode>_(* #,##0_);_(* \(#,##0\);_(* "-"_);_(@_)</c:formatCode>
                <c:ptCount val="12"/>
                <c:pt idx="0">
                  <c:v>64.908526458493043</c:v>
                </c:pt>
                <c:pt idx="1">
                  <c:v>65.016337372898946</c:v>
                </c:pt>
                <c:pt idx="2">
                  <c:v>60.998906284595087</c:v>
                </c:pt>
                <c:pt idx="3">
                  <c:v>52.240140903010584</c:v>
                </c:pt>
                <c:pt idx="4">
                  <c:v>37.847262794073018</c:v>
                </c:pt>
                <c:pt idx="5">
                  <c:v>33.888858079187358</c:v>
                </c:pt>
                <c:pt idx="6">
                  <c:v>42.369843884263133</c:v>
                </c:pt>
                <c:pt idx="7">
                  <c:v>45.842114077036591</c:v>
                </c:pt>
                <c:pt idx="8">
                  <c:v>48.356868729064601</c:v>
                </c:pt>
                <c:pt idx="9">
                  <c:v>54.305680887951901</c:v>
                </c:pt>
                <c:pt idx="10">
                  <c:v>81.273185609279736</c:v>
                </c:pt>
                <c:pt idx="11">
                  <c:v>0</c:v>
                </c:pt>
              </c:numCache>
            </c:numRef>
          </c:val>
          <c:smooth val="0"/>
          <c:extLst>
            <c:ext xmlns:c16="http://schemas.microsoft.com/office/drawing/2014/chart" uri="{C3380CC4-5D6E-409C-BE32-E72D297353CC}">
              <c16:uniqueId val="{00000003-246C-4F00-B32E-EF8372B08595}"/>
            </c:ext>
          </c:extLst>
        </c:ser>
        <c:ser>
          <c:idx val="1"/>
          <c:order val="1"/>
          <c:tx>
            <c:strRef>
              <c:f>'NWC  - Advanced '!$B$28</c:f>
              <c:strCache>
                <c:ptCount val="1"/>
                <c:pt idx="0">
                  <c:v>DIO</c:v>
                </c:pt>
              </c:strCache>
            </c:strRef>
          </c:tx>
          <c:spPr>
            <a:ln>
              <a:solidFill>
                <a:srgbClr val="6D2077"/>
              </a:solidFill>
              <a:prstDash val="solid"/>
            </a:ln>
          </c:spPr>
          <c:marker>
            <c:symbol val="triangle"/>
            <c:size val="3"/>
            <c:spPr>
              <a:solidFill>
                <a:srgbClr val="6D2077"/>
              </a:solidFill>
              <a:ln>
                <a:solidFill>
                  <a:srgbClr val="6D2077"/>
                </a:solidFill>
                <a:prstDash val="solid"/>
              </a:ln>
            </c:spPr>
          </c:marker>
          <c:dLbls>
            <c:spPr>
              <a:noFill/>
              <a:ln>
                <a:noFill/>
              </a:ln>
              <a:effectLst/>
            </c:spPr>
            <c:txPr>
              <a:bodyPr wrap="square" lIns="38100" tIns="19050" rIns="38100" bIns="19050" anchor="ctr">
                <a:spAutoFit/>
              </a:bodyPr>
              <a:lstStyle/>
              <a:p>
                <a:pPr>
                  <a:defRPr>
                    <a:solidFill>
                      <a:srgbClr val="6D2077"/>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'!$G$28:$R$28</c:f>
              <c:numCache>
                <c:formatCode>_(* #,##0_);_(* \(#,##0\);_(* "-"_);_(@_)</c:formatCode>
                <c:ptCount val="12"/>
                <c:pt idx="0">
                  <c:v>-64.635755136842562</c:v>
                </c:pt>
                <c:pt idx="1">
                  <c:v>-60.699427581781698</c:v>
                </c:pt>
                <c:pt idx="2">
                  <c:v>-57.919753673034862</c:v>
                </c:pt>
                <c:pt idx="3">
                  <c:v>-61.038619856416247</c:v>
                </c:pt>
                <c:pt idx="4">
                  <c:v>-61.049454383222788</c:v>
                </c:pt>
                <c:pt idx="5">
                  <c:v>-59.265588672988045</c:v>
                </c:pt>
                <c:pt idx="6">
                  <c:v>-67.068647230937657</c:v>
                </c:pt>
                <c:pt idx="7">
                  <c:v>-74.594825616673305</c:v>
                </c:pt>
                <c:pt idx="8">
                  <c:v>-76.516554723519349</c:v>
                </c:pt>
                <c:pt idx="9">
                  <c:v>-74.176229288071795</c:v>
                </c:pt>
                <c:pt idx="10">
                  <c:v>-99.252647031082319</c:v>
                </c:pt>
                <c:pt idx="11">
                  <c:v>0</c:v>
                </c:pt>
              </c:numCache>
            </c:numRef>
          </c:val>
          <c:smooth val="0"/>
          <c:extLst>
            <c:ext xmlns:c16="http://schemas.microsoft.com/office/drawing/2014/chart" uri="{C3380CC4-5D6E-409C-BE32-E72D297353CC}">
              <c16:uniqueId val="{00000006-246C-4F00-B32E-EF8372B08595}"/>
            </c:ext>
          </c:extLst>
        </c:ser>
        <c:ser>
          <c:idx val="2"/>
          <c:order val="2"/>
          <c:tx>
            <c:strRef>
              <c:f>'NWC  - Advanced '!$B$29</c:f>
              <c:strCache>
                <c:ptCount val="1"/>
                <c:pt idx="0">
                  <c:v>DPO</c:v>
                </c:pt>
              </c:strCache>
            </c:strRef>
          </c:tx>
          <c:spPr>
            <a:ln>
              <a:solidFill>
                <a:srgbClr val="0091DA"/>
              </a:solidFill>
              <a:prstDash val="solid"/>
            </a:ln>
          </c:spPr>
          <c:marker>
            <c:symbol val="diamond"/>
            <c:size val="3"/>
            <c:spPr>
              <a:solidFill>
                <a:srgbClr val="0091DA"/>
              </a:solidFill>
              <a:ln>
                <a:solidFill>
                  <a:srgbClr val="0091DA"/>
                </a:solidFill>
                <a:prstDash val="solid"/>
              </a:ln>
            </c:spPr>
          </c:marker>
          <c:dLbls>
            <c:dLbl>
              <c:idx val="0"/>
              <c:layout>
                <c:manualLayout>
                  <c:x val="-1.9743416948904177E-2"/>
                  <c:y val="4.6297408094510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6C-4F00-B32E-EF8372B08595}"/>
                </c:ext>
              </c:extLst>
            </c:dLbl>
            <c:spPr>
              <a:noFill/>
              <a:ln>
                <a:noFill/>
              </a:ln>
              <a:effectLst/>
            </c:spPr>
            <c:txPr>
              <a:bodyPr wrap="square" lIns="38100" tIns="19050" rIns="38100" bIns="19050" anchor="ctr">
                <a:spAutoFit/>
              </a:bodyPr>
              <a:lstStyle/>
              <a:p>
                <a:pPr>
                  <a:defRPr>
                    <a:solidFill>
                      <a:srgbClr val="0091DA"/>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'!$G$29:$R$29</c:f>
              <c:numCache>
                <c:formatCode>_(* #,##0_);_(* \(#,##0\);_(* "-"_);_(@_)</c:formatCode>
                <c:ptCount val="12"/>
                <c:pt idx="0">
                  <c:v>-107.53791513016121</c:v>
                </c:pt>
                <c:pt idx="1">
                  <c:v>-104.08424976916713</c:v>
                </c:pt>
                <c:pt idx="2">
                  <c:v>-88.774096643434859</c:v>
                </c:pt>
                <c:pt idx="3">
                  <c:v>-76.491685519492123</c:v>
                </c:pt>
                <c:pt idx="4">
                  <c:v>-74.003623195650917</c:v>
                </c:pt>
                <c:pt idx="5">
                  <c:v>-75.561405212377238</c:v>
                </c:pt>
                <c:pt idx="6">
                  <c:v>-87.01407080894613</c:v>
                </c:pt>
                <c:pt idx="7">
                  <c:v>-94.004139519820257</c:v>
                </c:pt>
                <c:pt idx="8">
                  <c:v>-89.546786009066963</c:v>
                </c:pt>
                <c:pt idx="9">
                  <c:v>-85.984474905965939</c:v>
                </c:pt>
                <c:pt idx="10">
                  <c:v>-115.62303533226762</c:v>
                </c:pt>
                <c:pt idx="11">
                  <c:v>0</c:v>
                </c:pt>
              </c:numCache>
            </c:numRef>
          </c:val>
          <c:smooth val="0"/>
          <c:extLst>
            <c:ext xmlns:c16="http://schemas.microsoft.com/office/drawing/2014/chart" uri="{C3380CC4-5D6E-409C-BE32-E72D297353CC}">
              <c16:uniqueId val="{00000008-246C-4F00-B32E-EF8372B08595}"/>
            </c:ext>
          </c:extLst>
        </c:ser>
        <c:ser>
          <c:idx val="3"/>
          <c:order val="3"/>
          <c:tx>
            <c:strRef>
              <c:f>'NWC  - Advanced '!$B$30</c:f>
              <c:strCache>
                <c:ptCount val="1"/>
                <c:pt idx="0">
                  <c:v>CCC</c:v>
                </c:pt>
              </c:strCache>
            </c:strRef>
          </c:tx>
          <c:spPr>
            <a:ln>
              <a:solidFill>
                <a:srgbClr val="EAAA00"/>
              </a:solidFill>
              <a:prstDash val="sysDash"/>
            </a:ln>
          </c:spPr>
          <c:marker>
            <c:symbol val="diamond"/>
            <c:size val="3"/>
            <c:spPr>
              <a:solidFill>
                <a:srgbClr val="EAAA00"/>
              </a:solidFill>
              <a:ln>
                <a:solidFill>
                  <a:srgbClr val="EAAA00"/>
                </a:solidFill>
                <a:prstDash val="sysDash"/>
              </a:ln>
            </c:spPr>
          </c:marker>
          <c:dLbls>
            <c:dLbl>
              <c:idx val="0"/>
              <c:layout>
                <c:manualLayout>
                  <c:x val="-2.5192070933924116E-2"/>
                  <c:y val="-4.23050978730520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46C-4F00-B32E-EF8372B08595}"/>
                </c:ext>
              </c:extLst>
            </c:dLbl>
            <c:spPr>
              <a:noFill/>
              <a:ln>
                <a:noFill/>
              </a:ln>
              <a:effectLst/>
            </c:spPr>
            <c:txPr>
              <a:bodyPr wrap="square" lIns="38100" tIns="19050" rIns="38100" bIns="19050" anchor="ctr">
                <a:spAutoFit/>
              </a:bodyPr>
              <a:lstStyle/>
              <a:p>
                <a:pPr>
                  <a:defRPr>
                    <a:solidFill>
                      <a:srgbClr val="EAAA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'!$G$30:$R$30</c:f>
              <c:numCache>
                <c:formatCode>_(* #,##0_);_(* \(#,##0\);_(* "-"_);_(@_)</c:formatCode>
                <c:ptCount val="12"/>
                <c:pt idx="0">
                  <c:v>107.81068645181169</c:v>
                </c:pt>
                <c:pt idx="1">
                  <c:v>108.40115956028438</c:v>
                </c:pt>
                <c:pt idx="2">
                  <c:v>91.853249254995092</c:v>
                </c:pt>
                <c:pt idx="3">
                  <c:v>67.693206566086459</c:v>
                </c:pt>
                <c:pt idx="4">
                  <c:v>50.801431606501147</c:v>
                </c:pt>
                <c:pt idx="5">
                  <c:v>50.184674618576551</c:v>
                </c:pt>
                <c:pt idx="6">
                  <c:v>62.315267462271606</c:v>
                </c:pt>
                <c:pt idx="7">
                  <c:v>65.251427980183536</c:v>
                </c:pt>
                <c:pt idx="8">
                  <c:v>61.387100014612216</c:v>
                </c:pt>
                <c:pt idx="9">
                  <c:v>66.113926505846052</c:v>
                </c:pt>
                <c:pt idx="10">
                  <c:v>97.643573910465037</c:v>
                </c:pt>
                <c:pt idx="11">
                  <c:v>0</c:v>
                </c:pt>
              </c:numCache>
            </c:numRef>
          </c:val>
          <c:smooth val="0"/>
          <c:extLst>
            <c:ext xmlns:c16="http://schemas.microsoft.com/office/drawing/2014/chart" uri="{C3380CC4-5D6E-409C-BE32-E72D297353CC}">
              <c16:uniqueId val="{0000000A-246C-4F00-B32E-EF8372B08595}"/>
            </c:ext>
          </c:extLst>
        </c:ser>
        <c:dLbls>
          <c:dLblPos val="t"/>
          <c:showLegendKey val="0"/>
          <c:showVal val="1"/>
          <c:showCatName val="0"/>
          <c:showSerName val="0"/>
          <c:showPercent val="0"/>
          <c:showBubbleSize val="0"/>
        </c:dLbls>
        <c:marker val="1"/>
        <c:smooth val="0"/>
        <c:axId val="1198054848"/>
        <c:axId val="1198050536"/>
      </c:lineChart>
      <c:dateAx>
        <c:axId val="1198054848"/>
        <c:scaling>
          <c:orientation val="minMax"/>
        </c:scaling>
        <c:delete val="0"/>
        <c:axPos val="b"/>
        <c:numFmt formatCode="B1mmm\-yy"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1198050536"/>
        <c:crosses val="autoZero"/>
        <c:auto val="1"/>
        <c:lblOffset val="100"/>
        <c:baseTimeUnit val="months"/>
        <c:majorUnit val="3"/>
        <c:majorTimeUnit val="months"/>
      </c:dateAx>
      <c:valAx>
        <c:axId val="1198050536"/>
        <c:scaling>
          <c:orientation val="minMax"/>
        </c:scaling>
        <c:delete val="0"/>
        <c:axPos val="l"/>
        <c:numFmt formatCode="_(* #,##0_);_(* \(#,##0\);_(* &quot;-&quot;_);_(@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1198054848"/>
        <c:crosses val="autoZero"/>
        <c:crossBetween val="midCat"/>
      </c:valAx>
      <c:spPr>
        <a:noFill/>
        <a:ln w="25400">
          <a:noFill/>
        </a:ln>
      </c:spPr>
    </c:plotArea>
    <c:legend>
      <c:legendPos val="b"/>
      <c:layout>
        <c:manualLayout>
          <c:xMode val="edge"/>
          <c:yMode val="edge"/>
          <c:x val="6.5261423761423756E-2"/>
          <c:y val="0.84719951752518807"/>
          <c:w val="0.86756758917886057"/>
          <c:h val="8.1123445634869409E-2"/>
        </c:manualLayout>
      </c:layout>
      <c:overlay val="0"/>
      <c:spPr>
        <a:noFill/>
        <a:ln w="25400">
          <a:noFill/>
        </a:ln>
      </c:spPr>
      <c:txPr>
        <a:bodyPr/>
        <a:lstStyle/>
        <a:p>
          <a:pPr>
            <a:defRPr>
              <a:solidFill>
                <a:srgbClr val="000000"/>
              </a:solidFill>
            </a:defRPr>
          </a:pPr>
          <a:endParaRPr lang="en-US"/>
        </a:p>
      </c:txPr>
    </c:legend>
    <c:plotVisOnly val="1"/>
    <c:dispBlanksAs val="gap"/>
    <c:showDLblsOverMax val="0"/>
  </c:chart>
  <c:spPr>
    <a:noFill/>
    <a:ln>
      <a:solidFill>
        <a:srgbClr val="00338D"/>
      </a:solidFill>
      <a:prstDash val="solid"/>
    </a:ln>
  </c:spPr>
  <c:txPr>
    <a:bodyPr/>
    <a:lstStyle/>
    <a:p>
      <a:pPr>
        <a:defRPr sz="800" b="0" i="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900" b="1">
                <a:solidFill>
                  <a:srgbClr val="00338D"/>
                </a:solidFill>
                <a:latin typeface="Arial"/>
                <a:ea typeface="Arial"/>
                <a:cs typeface="Arial"/>
              </a:defRPr>
            </a:pPr>
            <a:r>
              <a:rPr lang="en-US"/>
              <a:t>DSO, DIO</a:t>
            </a:r>
            <a:r>
              <a:rPr lang="en-US" baseline="0"/>
              <a:t> and DPO ratios (quarterly calculation)</a:t>
            </a:r>
            <a:endParaRPr lang="en-US"/>
          </a:p>
        </c:rich>
      </c:tx>
      <c:layout>
        <c:manualLayout>
          <c:xMode val="edge"/>
          <c:yMode val="edge"/>
          <c:x val="2.2222324311580714E-2"/>
          <c:y val="2.9417913935383899E-2"/>
        </c:manualLayout>
      </c:layout>
      <c:overlay val="0"/>
    </c:title>
    <c:autoTitleDeleted val="0"/>
    <c:plotArea>
      <c:layout>
        <c:manualLayout>
          <c:layoutTarget val="inner"/>
          <c:xMode val="edge"/>
          <c:yMode val="edge"/>
          <c:x val="8.0067794341828188E-2"/>
          <c:y val="0.11982332907620263"/>
          <c:w val="0.88172041211933649"/>
          <c:h val="0.59934794948204906"/>
        </c:manualLayout>
      </c:layout>
      <c:lineChart>
        <c:grouping val="standard"/>
        <c:varyColors val="0"/>
        <c:ser>
          <c:idx val="0"/>
          <c:order val="0"/>
          <c:tx>
            <c:strRef>
              <c:f>'NWC  - Advanced '!$B$22</c:f>
              <c:strCache>
                <c:ptCount val="1"/>
                <c:pt idx="0">
                  <c:v>DSO</c:v>
                </c:pt>
              </c:strCache>
            </c:strRef>
          </c:tx>
          <c:spPr>
            <a:ln>
              <a:solidFill>
                <a:srgbClr val="00338D"/>
              </a:solidFill>
              <a:prstDash val="solid"/>
            </a:ln>
          </c:spPr>
          <c:marker>
            <c:symbol val="square"/>
            <c:size val="3"/>
            <c:spPr>
              <a:solidFill>
                <a:srgbClr val="00338D"/>
              </a:solidFill>
              <a:ln>
                <a:solidFill>
                  <a:srgbClr val="00338D"/>
                </a:solidFill>
                <a:prstDash val="solid"/>
              </a:ln>
            </c:spPr>
          </c:marker>
          <c:dLbls>
            <c:dLbl>
              <c:idx val="4"/>
              <c:layout>
                <c:manualLayout>
                  <c:x val="-3.5130213075942503E-2"/>
                  <c:y val="3.77055086798988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5C-4C3F-8B4B-21F1C45D1FA2}"/>
                </c:ext>
              </c:extLst>
            </c:dLbl>
            <c:dLbl>
              <c:idx val="5"/>
              <c:layout>
                <c:manualLayout>
                  <c:x val="-3.5130213075942454E-2"/>
                  <c:y val="4.26683537734816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5C-4C3F-8B4B-21F1C45D1FA2}"/>
                </c:ext>
              </c:extLst>
            </c:dLbl>
            <c:dLbl>
              <c:idx val="6"/>
              <c:layout>
                <c:manualLayout>
                  <c:x val="-3.5130213075942454E-2"/>
                  <c:y val="3.77055086798988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15C-4C3F-8B4B-21F1C45D1FA2}"/>
                </c:ext>
              </c:extLst>
            </c:dLbl>
            <c:dLbl>
              <c:idx val="7"/>
              <c:layout>
                <c:manualLayout>
                  <c:x val="-3.5130213075942454E-2"/>
                  <c:y val="3.77055086798987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5C-4C3F-8B4B-21F1C45D1FA2}"/>
                </c:ext>
              </c:extLst>
            </c:dLbl>
            <c:dLbl>
              <c:idx val="8"/>
              <c:layout>
                <c:manualLayout>
                  <c:x val="-3.5130213075942551E-2"/>
                  <c:y val="3.27426635863159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15C-4C3F-8B4B-21F1C45D1FA2}"/>
                </c:ext>
              </c:extLst>
            </c:dLbl>
            <c:dLbl>
              <c:idx val="9"/>
              <c:layout>
                <c:manualLayout>
                  <c:x val="-3.7819603325526335E-2"/>
                  <c:y val="3.77055086798988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15C-4C3F-8B4B-21F1C45D1FA2}"/>
                </c:ext>
              </c:extLst>
            </c:dLbl>
            <c:dLbl>
              <c:idx val="11"/>
              <c:layout>
                <c:manualLayout>
                  <c:x val="-9.2000440467064504E-3"/>
                  <c:y val="-6.65142382853409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5C-4C3F-8B4B-21F1C45D1FA2}"/>
                </c:ext>
              </c:extLst>
            </c:dLbl>
            <c:spPr>
              <a:noFill/>
              <a:ln>
                <a:noFill/>
              </a:ln>
              <a:effectLst/>
            </c:spPr>
            <c:txPr>
              <a:bodyPr wrap="square" lIns="38100" tIns="19050" rIns="38100" bIns="19050" anchor="ctr">
                <a:spAutoFit/>
              </a:bodyPr>
              <a:lstStyle/>
              <a:p>
                <a:pPr>
                  <a:defRPr>
                    <a:solidFill>
                      <a:srgbClr val="00338D"/>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'!$G$22:$R$22</c:f>
              <c:numCache>
                <c:formatCode>_(* #,##0_);_(* \(#,##0\);_(* "-"_);_(@_)</c:formatCode>
                <c:ptCount val="12"/>
                <c:pt idx="0">
                  <c:v>64.908526458493043</c:v>
                </c:pt>
                <c:pt idx="1">
                  <c:v>63.00931577745245</c:v>
                </c:pt>
                <c:pt idx="2">
                  <c:v>59.34090526869057</c:v>
                </c:pt>
                <c:pt idx="3">
                  <c:v>55.312720209102785</c:v>
                </c:pt>
                <c:pt idx="4">
                  <c:v>48.641678309999058</c:v>
                </c:pt>
                <c:pt idx="5">
                  <c:v>45.393731696183529</c:v>
                </c:pt>
                <c:pt idx="6">
                  <c:v>43.081731848864614</c:v>
                </c:pt>
                <c:pt idx="7">
                  <c:v>43.170834555152283</c:v>
                </c:pt>
                <c:pt idx="8">
                  <c:v>46.447564909591243</c:v>
                </c:pt>
                <c:pt idx="9">
                  <c:v>47.098124614044643</c:v>
                </c:pt>
                <c:pt idx="10">
                  <c:v>66.701704534478495</c:v>
                </c:pt>
                <c:pt idx="11">
                  <c:v>139.33146446495331</c:v>
                </c:pt>
              </c:numCache>
            </c:numRef>
          </c:val>
          <c:smooth val="0"/>
          <c:extLst>
            <c:ext xmlns:c16="http://schemas.microsoft.com/office/drawing/2014/chart" uri="{C3380CC4-5D6E-409C-BE32-E72D297353CC}">
              <c16:uniqueId val="{00000001-C2D0-4170-9226-331FBC99DDF1}"/>
            </c:ext>
          </c:extLst>
        </c:ser>
        <c:ser>
          <c:idx val="1"/>
          <c:order val="1"/>
          <c:tx>
            <c:strRef>
              <c:f>'NWC  - Advanced '!$B$23</c:f>
              <c:strCache>
                <c:ptCount val="1"/>
                <c:pt idx="0">
                  <c:v>DIO</c:v>
                </c:pt>
              </c:strCache>
            </c:strRef>
          </c:tx>
          <c:spPr>
            <a:ln>
              <a:solidFill>
                <a:srgbClr val="6D2077"/>
              </a:solidFill>
              <a:prstDash val="solid"/>
            </a:ln>
          </c:spPr>
          <c:marker>
            <c:symbol val="triangle"/>
            <c:size val="3"/>
            <c:spPr>
              <a:solidFill>
                <a:srgbClr val="6D2077"/>
              </a:solidFill>
              <a:ln>
                <a:solidFill>
                  <a:srgbClr val="6D2077"/>
                </a:solidFill>
                <a:prstDash val="solid"/>
              </a:ln>
            </c:spPr>
          </c:marker>
          <c:dLbls>
            <c:spPr>
              <a:noFill/>
              <a:ln>
                <a:noFill/>
              </a:ln>
              <a:effectLst/>
            </c:spPr>
            <c:txPr>
              <a:bodyPr wrap="square" lIns="38100" tIns="19050" rIns="38100" bIns="19050" anchor="ctr">
                <a:spAutoFit/>
              </a:bodyPr>
              <a:lstStyle/>
              <a:p>
                <a:pPr>
                  <a:defRPr>
                    <a:solidFill>
                      <a:srgbClr val="6D2077"/>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'!$G$23:$R$23</c:f>
              <c:numCache>
                <c:formatCode>_(* #,##0_);_(* \(#,##0\);_(* "-"_);_(@_)</c:formatCode>
                <c:ptCount val="12"/>
                <c:pt idx="0">
                  <c:v>-64.635755136842562</c:v>
                </c:pt>
                <c:pt idx="1">
                  <c:v>-59.891476004597422</c:v>
                </c:pt>
                <c:pt idx="2">
                  <c:v>-57.283202191927103</c:v>
                </c:pt>
                <c:pt idx="3">
                  <c:v>-57.432753672492694</c:v>
                </c:pt>
                <c:pt idx="4">
                  <c:v>-58.327414375926104</c:v>
                </c:pt>
                <c:pt idx="5">
                  <c:v>-61.881204654651818</c:v>
                </c:pt>
                <c:pt idx="6">
                  <c:v>-66.911026324329072</c:v>
                </c:pt>
                <c:pt idx="7">
                  <c:v>-69.546334689180227</c:v>
                </c:pt>
                <c:pt idx="8">
                  <c:v>-71.846114972976324</c:v>
                </c:pt>
                <c:pt idx="9">
                  <c:v>-70.410089032641935</c:v>
                </c:pt>
                <c:pt idx="10">
                  <c:v>-97.153043623354932</c:v>
                </c:pt>
                <c:pt idx="11">
                  <c:v>-199.39694347865827</c:v>
                </c:pt>
              </c:numCache>
            </c:numRef>
          </c:val>
          <c:smooth val="0"/>
          <c:extLst>
            <c:ext xmlns:c16="http://schemas.microsoft.com/office/drawing/2014/chart" uri="{C3380CC4-5D6E-409C-BE32-E72D297353CC}">
              <c16:uniqueId val="{00000003-C2D0-4170-9226-331FBC99DDF1}"/>
            </c:ext>
          </c:extLst>
        </c:ser>
        <c:ser>
          <c:idx val="2"/>
          <c:order val="2"/>
          <c:tx>
            <c:strRef>
              <c:f>'NWC  - Advanced '!$B$24</c:f>
              <c:strCache>
                <c:ptCount val="1"/>
                <c:pt idx="0">
                  <c:v>DPO</c:v>
                </c:pt>
              </c:strCache>
            </c:strRef>
          </c:tx>
          <c:spPr>
            <a:ln>
              <a:solidFill>
                <a:srgbClr val="0091DA"/>
              </a:solidFill>
              <a:prstDash val="solid"/>
            </a:ln>
          </c:spPr>
          <c:marker>
            <c:symbol val="diamond"/>
            <c:size val="3"/>
            <c:spPr>
              <a:solidFill>
                <a:srgbClr val="0091DA"/>
              </a:solidFill>
              <a:ln>
                <a:solidFill>
                  <a:srgbClr val="0091DA"/>
                </a:solidFill>
                <a:prstDash val="solid"/>
              </a:ln>
            </c:spPr>
          </c:marker>
          <c:dLbls>
            <c:dLbl>
              <c:idx val="0"/>
              <c:layout>
                <c:manualLayout>
                  <c:x val="-2.1440065629634304E-2"/>
                  <c:y val="4.78875965613468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D0-4170-9226-331FBC99DDF1}"/>
                </c:ext>
              </c:extLst>
            </c:dLbl>
            <c:spPr>
              <a:noFill/>
              <a:ln>
                <a:noFill/>
              </a:ln>
              <a:effectLst/>
            </c:spPr>
            <c:txPr>
              <a:bodyPr wrap="square" lIns="38100" tIns="19050" rIns="38100" bIns="19050" anchor="ctr">
                <a:spAutoFit/>
              </a:bodyPr>
              <a:lstStyle/>
              <a:p>
                <a:pPr>
                  <a:defRPr>
                    <a:solidFill>
                      <a:srgbClr val="0091DA"/>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'!$G$24:$R$24</c:f>
              <c:numCache>
                <c:formatCode>_(* #,##0_);_(* \(#,##0\);_(* "-"_);_(@_)</c:formatCode>
                <c:ptCount val="12"/>
                <c:pt idx="0">
                  <c:v>-107.53791513016121</c:v>
                </c:pt>
                <c:pt idx="1">
                  <c:v>-99.993228481374771</c:v>
                </c:pt>
                <c:pt idx="2">
                  <c:v>-90.64342561199949</c:v>
                </c:pt>
                <c:pt idx="3">
                  <c:v>-84.077570532265852</c:v>
                </c:pt>
                <c:pt idx="4">
                  <c:v>-79.241263296238856</c:v>
                </c:pt>
                <c:pt idx="5">
                  <c:v>-80.476344564043828</c:v>
                </c:pt>
                <c:pt idx="6">
                  <c:v>-88.912175718899661</c:v>
                </c:pt>
                <c:pt idx="7">
                  <c:v>-93.065926771626252</c:v>
                </c:pt>
                <c:pt idx="8">
                  <c:v>-88.530984211322988</c:v>
                </c:pt>
                <c:pt idx="9">
                  <c:v>-80.642998615348191</c:v>
                </c:pt>
                <c:pt idx="10">
                  <c:v>-105.54519064666006</c:v>
                </c:pt>
                <c:pt idx="11">
                  <c:v>-192.79699294666122</c:v>
                </c:pt>
              </c:numCache>
            </c:numRef>
          </c:val>
          <c:smooth val="0"/>
          <c:extLst>
            <c:ext xmlns:c16="http://schemas.microsoft.com/office/drawing/2014/chart" uri="{C3380CC4-5D6E-409C-BE32-E72D297353CC}">
              <c16:uniqueId val="{00000005-C2D0-4170-9226-331FBC99DDF1}"/>
            </c:ext>
          </c:extLst>
        </c:ser>
        <c:ser>
          <c:idx val="3"/>
          <c:order val="3"/>
          <c:tx>
            <c:strRef>
              <c:f>'NWC  - Advanced '!$B$25</c:f>
              <c:strCache>
                <c:ptCount val="1"/>
                <c:pt idx="0">
                  <c:v>CCC</c:v>
                </c:pt>
              </c:strCache>
            </c:strRef>
          </c:tx>
          <c:spPr>
            <a:ln>
              <a:solidFill>
                <a:srgbClr val="EAAA00"/>
              </a:solidFill>
              <a:prstDash val="sysDash"/>
            </a:ln>
          </c:spPr>
          <c:marker>
            <c:symbol val="diamond"/>
            <c:size val="3"/>
            <c:spPr>
              <a:solidFill>
                <a:srgbClr val="EAAA00"/>
              </a:solidFill>
              <a:ln>
                <a:solidFill>
                  <a:srgbClr val="EAAA00"/>
                </a:solidFill>
                <a:prstDash val="sysDash"/>
              </a:ln>
            </c:spPr>
          </c:marker>
          <c:dLbls>
            <c:dLbl>
              <c:idx val="0"/>
              <c:layout>
                <c:manualLayout>
                  <c:x val="-2.5158982625931164E-2"/>
                  <c:y val="-5.2405979109196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2D0-4170-9226-331FBC99DDF1}"/>
                </c:ext>
              </c:extLst>
            </c:dLbl>
            <c:dLbl>
              <c:idx val="11"/>
              <c:layout>
                <c:manualLayout>
                  <c:x val="-1.1318732979547928E-3"/>
                  <c:y val="-3.2742272811111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15C-4C3F-8B4B-21F1C45D1FA2}"/>
                </c:ext>
              </c:extLst>
            </c:dLbl>
            <c:spPr>
              <a:noFill/>
              <a:ln>
                <a:noFill/>
              </a:ln>
              <a:effectLst/>
            </c:spPr>
            <c:txPr>
              <a:bodyPr wrap="square" lIns="38100" tIns="19050" rIns="38100" bIns="19050" anchor="ctr">
                <a:spAutoFit/>
              </a:bodyPr>
              <a:lstStyle/>
              <a:p>
                <a:pPr>
                  <a:defRPr>
                    <a:solidFill>
                      <a:srgbClr val="EAAA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'NWC  - Advanced '!$G$7:$R$7</c:f>
              <c:numCache>
                <c:formatCode>B1mmm\-yy</c:formatCode>
                <c:ptCount val="12"/>
                <c:pt idx="0">
                  <c:v>44256</c:v>
                </c:pt>
                <c:pt idx="1">
                  <c:v>44348</c:v>
                </c:pt>
                <c:pt idx="2">
                  <c:v>44440</c:v>
                </c:pt>
                <c:pt idx="3">
                  <c:v>44531</c:v>
                </c:pt>
                <c:pt idx="4">
                  <c:v>44621</c:v>
                </c:pt>
                <c:pt idx="5">
                  <c:v>44713</c:v>
                </c:pt>
                <c:pt idx="6">
                  <c:v>44805</c:v>
                </c:pt>
                <c:pt idx="7">
                  <c:v>44896</c:v>
                </c:pt>
                <c:pt idx="8">
                  <c:v>44986</c:v>
                </c:pt>
                <c:pt idx="9">
                  <c:v>45078</c:v>
                </c:pt>
                <c:pt idx="10">
                  <c:v>45170</c:v>
                </c:pt>
                <c:pt idx="11">
                  <c:v>45261</c:v>
                </c:pt>
              </c:numCache>
            </c:numRef>
          </c:cat>
          <c:val>
            <c:numRef>
              <c:f>'NWC  - Advanced '!$G$25:$R$25</c:f>
              <c:numCache>
                <c:formatCode>_(* #,##0_);_(* \(#,##0\);_(* "-"_);_(@_)</c:formatCode>
                <c:ptCount val="12"/>
                <c:pt idx="0">
                  <c:v>107.81068645181169</c:v>
                </c:pt>
                <c:pt idx="1">
                  <c:v>103.11106825422979</c:v>
                </c:pt>
                <c:pt idx="2">
                  <c:v>92.701128688762964</c:v>
                </c:pt>
                <c:pt idx="3">
                  <c:v>81.957537068875951</c:v>
                </c:pt>
                <c:pt idx="4">
                  <c:v>69.55552723031181</c:v>
                </c:pt>
                <c:pt idx="5">
                  <c:v>63.98887160557554</c:v>
                </c:pt>
                <c:pt idx="6">
                  <c:v>65.082881243435196</c:v>
                </c:pt>
                <c:pt idx="7">
                  <c:v>66.690426637598307</c:v>
                </c:pt>
                <c:pt idx="8">
                  <c:v>63.132434147937907</c:v>
                </c:pt>
                <c:pt idx="9">
                  <c:v>57.331034196750899</c:v>
                </c:pt>
                <c:pt idx="10">
                  <c:v>75.093851557783623</c:v>
                </c:pt>
                <c:pt idx="11">
                  <c:v>132.73151393295626</c:v>
                </c:pt>
              </c:numCache>
            </c:numRef>
          </c:val>
          <c:smooth val="0"/>
          <c:extLst>
            <c:ext xmlns:c16="http://schemas.microsoft.com/office/drawing/2014/chart" uri="{C3380CC4-5D6E-409C-BE32-E72D297353CC}">
              <c16:uniqueId val="{00000007-C2D0-4170-9226-331FBC99DDF1}"/>
            </c:ext>
          </c:extLst>
        </c:ser>
        <c:dLbls>
          <c:dLblPos val="t"/>
          <c:showLegendKey val="0"/>
          <c:showVal val="1"/>
          <c:showCatName val="0"/>
          <c:showSerName val="0"/>
          <c:showPercent val="0"/>
          <c:showBubbleSize val="0"/>
        </c:dLbls>
        <c:marker val="1"/>
        <c:smooth val="0"/>
        <c:axId val="1198054848"/>
        <c:axId val="1198050536"/>
      </c:lineChart>
      <c:dateAx>
        <c:axId val="1198054848"/>
        <c:scaling>
          <c:orientation val="minMax"/>
        </c:scaling>
        <c:delete val="0"/>
        <c:axPos val="b"/>
        <c:numFmt formatCode="B1mmm\-yy"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1198050536"/>
        <c:crosses val="autoZero"/>
        <c:auto val="1"/>
        <c:lblOffset val="100"/>
        <c:baseTimeUnit val="months"/>
        <c:majorUnit val="3"/>
        <c:majorTimeUnit val="months"/>
      </c:dateAx>
      <c:valAx>
        <c:axId val="1198050536"/>
        <c:scaling>
          <c:orientation val="minMax"/>
        </c:scaling>
        <c:delete val="0"/>
        <c:axPos val="l"/>
        <c:numFmt formatCode="_(* #,##0_);_(* \(#,##0\);_(* &quot;-&quot;_);_(@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1198054848"/>
        <c:crosses val="autoZero"/>
        <c:crossBetween val="midCat"/>
      </c:valAx>
      <c:spPr>
        <a:noFill/>
        <a:ln w="25400">
          <a:noFill/>
        </a:ln>
      </c:spPr>
    </c:plotArea>
    <c:legend>
      <c:legendPos val="b"/>
      <c:layout>
        <c:manualLayout>
          <c:xMode val="edge"/>
          <c:yMode val="edge"/>
          <c:x val="6.5261423761423756E-2"/>
          <c:y val="0.84719951752518807"/>
          <c:w val="0.86756758917886057"/>
          <c:h val="8.1123445634869409E-2"/>
        </c:manualLayout>
      </c:layout>
      <c:overlay val="0"/>
      <c:spPr>
        <a:noFill/>
        <a:ln w="25400">
          <a:noFill/>
        </a:ln>
      </c:spPr>
      <c:txPr>
        <a:bodyPr/>
        <a:lstStyle/>
        <a:p>
          <a:pPr>
            <a:defRPr>
              <a:solidFill>
                <a:srgbClr val="000000"/>
              </a:solidFill>
            </a:defRPr>
          </a:pPr>
          <a:endParaRPr lang="en-US"/>
        </a:p>
      </c:txPr>
    </c:legend>
    <c:plotVisOnly val="1"/>
    <c:dispBlanksAs val="gap"/>
    <c:showDLblsOverMax val="0"/>
  </c:chart>
  <c:spPr>
    <a:noFill/>
    <a:ln>
      <a:solidFill>
        <a:srgbClr val="00338D"/>
      </a:solidFill>
      <a:prstDash val="solid"/>
    </a:ln>
  </c:spPr>
  <c:txPr>
    <a:bodyPr/>
    <a:lstStyle/>
    <a:p>
      <a:pPr>
        <a:defRPr sz="800" b="0" i="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absolute">
    <xdr:from>
      <xdr:col>0</xdr:col>
      <xdr:colOff>19050</xdr:colOff>
      <xdr:row>0</xdr:row>
      <xdr:rowOff>66675</xdr:rowOff>
    </xdr:from>
    <xdr:to>
      <xdr:col>2</xdr:col>
      <xdr:colOff>432054</xdr:colOff>
      <xdr:row>4</xdr:row>
      <xdr:rowOff>28575</xdr:rowOff>
    </xdr:to>
    <xdr:pic>
      <xdr:nvPicPr>
        <xdr:cNvPr id="3" name="Picture 2" descr="Blue logo">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66675"/>
          <a:ext cx="1632204" cy="6477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312420</xdr:colOff>
      <xdr:row>18</xdr:row>
      <xdr:rowOff>152400</xdr:rowOff>
    </xdr:from>
    <xdr:to>
      <xdr:col>12</xdr:col>
      <xdr:colOff>274320</xdr:colOff>
      <xdr:row>59</xdr:row>
      <xdr:rowOff>68580</xdr:rowOff>
    </xdr:to>
    <xdr:sp macro="" textlink="">
      <xdr:nvSpPr>
        <xdr:cNvPr id="2" name="TextBox 1">
          <a:extLst>
            <a:ext uri="{FF2B5EF4-FFF2-40B4-BE49-F238E27FC236}">
              <a16:creationId xmlns:a16="http://schemas.microsoft.com/office/drawing/2014/main" id="{1B401B56-40CB-41E4-BDAC-5717BF8F9778}"/>
            </a:ext>
          </a:extLst>
        </xdr:cNvPr>
        <xdr:cNvSpPr txBox="1"/>
      </xdr:nvSpPr>
      <xdr:spPr>
        <a:xfrm>
          <a:off x="312420" y="3756660"/>
          <a:ext cx="7223760" cy="7414260"/>
        </a:xfrm>
        <a:prstGeom prst="rect">
          <a:avLst/>
        </a:prstGeom>
        <a:solidFill>
          <a:srgbClr val="00338D"/>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bg1"/>
              </a:solidFill>
              <a:effectLst/>
              <a:latin typeface="+mn-lt"/>
              <a:ea typeface="+mn-ea"/>
              <a:cs typeface="+mn-cs"/>
            </a:rPr>
            <a:t>Revenues and EBITDA trends in LTM Jun-24 VS FY23</a:t>
          </a:r>
          <a:endParaRPr lang="en-US" sz="1100">
            <a:solidFill>
              <a:schemeClr val="bg1"/>
            </a:solidFill>
            <a:effectLst/>
            <a:latin typeface="+mn-lt"/>
            <a:ea typeface="+mn-ea"/>
            <a:cs typeface="+mn-cs"/>
          </a:endParaRPr>
        </a:p>
        <a:p>
          <a:pPr lvl="0"/>
          <a:r>
            <a:rPr lang="en-US" sz="1100">
              <a:solidFill>
                <a:schemeClr val="bg1"/>
              </a:solidFill>
              <a:effectLst/>
              <a:latin typeface="+mn-lt"/>
              <a:ea typeface="+mn-ea"/>
              <a:cs typeface="+mn-cs"/>
            </a:rPr>
            <a:t>Adjusted Revenues (Metzer portion of Group revenues) in LTM Jun-24 was approx. at the level of FY23 (NIS 316M) mainly driven by higher revenues in Romania, Argentina, Thailand and Israel. This growth was off-set by lower revenues generated in India (NIS 1.3M lower YoY) and Kazakhstan (NIS 6M lower YoY).</a:t>
          </a:r>
        </a:p>
        <a:p>
          <a:pPr lvl="0"/>
          <a:r>
            <a:rPr lang="en-US" sz="1100">
              <a:solidFill>
                <a:schemeClr val="bg1"/>
              </a:solidFill>
              <a:effectLst/>
              <a:latin typeface="+mn-lt"/>
              <a:ea typeface="+mn-ea"/>
              <a:cs typeface="+mn-cs"/>
            </a:rPr>
            <a:t>Gross Profit – mostly stable (33% in both periods). There was an increase in the GP in Thailand and a decrease in Argentina and Ukraine.</a:t>
          </a:r>
        </a:p>
        <a:p>
          <a:pPr lvl="0"/>
          <a:r>
            <a:rPr lang="en-US" sz="1100">
              <a:solidFill>
                <a:schemeClr val="bg1"/>
              </a:solidFill>
              <a:effectLst/>
              <a:latin typeface="+mn-lt"/>
              <a:ea typeface="+mn-ea"/>
              <a:cs typeface="+mn-cs"/>
            </a:rPr>
            <a:t>Adjusted EBITDA (Metzer portion of Group revenues) in LTM Jun-24 increased by approx. NIS 3.4M YoY driven by:</a:t>
          </a:r>
        </a:p>
        <a:p>
          <a:pPr lvl="1"/>
          <a:r>
            <a:rPr lang="en-US" sz="1100">
              <a:solidFill>
                <a:schemeClr val="bg1"/>
              </a:solidFill>
              <a:effectLst/>
              <a:latin typeface="+mn-lt"/>
              <a:ea typeface="+mn-ea"/>
              <a:cs typeface="+mn-cs"/>
            </a:rPr>
            <a:t>Israel - NIS 4.3M YoY increase in EBITDA mainly driven by an improvement in the gross profit (revenues increased by NIS 1M YOY only). To be further discussed with Management.</a:t>
          </a:r>
        </a:p>
        <a:p>
          <a:pPr lvl="1"/>
          <a:r>
            <a:rPr lang="en-US" sz="1100">
              <a:solidFill>
                <a:schemeClr val="bg1"/>
              </a:solidFill>
              <a:effectLst/>
              <a:latin typeface="+mn-lt"/>
              <a:ea typeface="+mn-ea"/>
              <a:cs typeface="+mn-cs"/>
            </a:rPr>
            <a:t>Kazakhstan – decreased by NIS 1.4M YoY</a:t>
          </a:r>
        </a:p>
        <a:p>
          <a:pPr lvl="1"/>
          <a:r>
            <a:rPr lang="en-US" sz="1100">
              <a:solidFill>
                <a:schemeClr val="bg1"/>
              </a:solidFill>
              <a:effectLst/>
              <a:latin typeface="+mn-lt"/>
              <a:ea typeface="+mn-ea"/>
              <a:cs typeface="+mn-cs"/>
            </a:rPr>
            <a:t>India – decreased by approx. NIS 0.7M YoY.</a:t>
          </a:r>
        </a:p>
        <a:p>
          <a:pPr lvl="1"/>
          <a:r>
            <a:rPr lang="en-US" sz="1100">
              <a:solidFill>
                <a:schemeClr val="bg1"/>
              </a:solidFill>
              <a:effectLst/>
              <a:latin typeface="+mn-lt"/>
              <a:ea typeface="+mn-ea"/>
              <a:cs typeface="+mn-cs"/>
            </a:rPr>
            <a:t>Thailand – recorded negative EBITDA both in FY23 and LTM Jun-24 (negative 2.8 million and 1.4 million, accordingly).</a:t>
          </a:r>
        </a:p>
        <a:p>
          <a:r>
            <a:rPr lang="en-US" sz="1100">
              <a:solidFill>
                <a:schemeClr val="bg1"/>
              </a:solidFill>
              <a:effectLst/>
              <a:latin typeface="+mn-lt"/>
              <a:ea typeface="+mn-ea"/>
              <a:cs typeface="+mn-cs"/>
            </a:rPr>
            <a:t> </a:t>
          </a:r>
        </a:p>
        <a:p>
          <a:r>
            <a:rPr lang="en-US" sz="1100">
              <a:solidFill>
                <a:schemeClr val="bg1"/>
              </a:solidFill>
              <a:effectLst/>
              <a:latin typeface="+mn-lt"/>
              <a:ea typeface="+mn-ea"/>
              <a:cs typeface="+mn-cs"/>
            </a:rPr>
            <a:t> </a:t>
          </a:r>
          <a:endParaRPr lang="en-US" sz="1050">
            <a:solidFill>
              <a:schemeClr val="bg1"/>
            </a:solidFill>
            <a:effectLst/>
            <a:latin typeface="+mn-lt"/>
            <a:ea typeface="+mn-ea"/>
            <a:cs typeface="+mn-cs"/>
          </a:endParaRPr>
        </a:p>
        <a:p>
          <a:r>
            <a:rPr lang="en-US" sz="1100" b="1" u="sng">
              <a:solidFill>
                <a:schemeClr val="bg1"/>
              </a:solidFill>
              <a:effectLst/>
              <a:latin typeface="+mn-lt"/>
              <a:ea typeface="+mn-ea"/>
              <a:cs typeface="+mn-cs"/>
            </a:rPr>
            <a:t>NWC trends</a:t>
          </a:r>
          <a:endParaRPr lang="en-US" sz="1050">
            <a:solidFill>
              <a:schemeClr val="bg1"/>
            </a:solidFill>
            <a:effectLst/>
            <a:latin typeface="+mn-lt"/>
            <a:ea typeface="+mn-ea"/>
            <a:cs typeface="+mn-cs"/>
          </a:endParaRPr>
        </a:p>
        <a:p>
          <a:pPr lvl="0"/>
          <a:r>
            <a:rPr lang="en-US" sz="1100">
              <a:solidFill>
                <a:schemeClr val="bg1"/>
              </a:solidFill>
              <a:effectLst/>
              <a:latin typeface="+mn-lt"/>
              <a:ea typeface="+mn-ea"/>
              <a:cs typeface="+mn-cs"/>
            </a:rPr>
            <a:t>Accounts receivables and DSO</a:t>
          </a:r>
        </a:p>
        <a:p>
          <a:pPr lvl="1"/>
          <a:r>
            <a:rPr lang="en-US" sz="1100" b="1">
              <a:solidFill>
                <a:schemeClr val="bg1"/>
              </a:solidFill>
              <a:effectLst/>
              <a:latin typeface="+mn-lt"/>
              <a:ea typeface="+mn-ea"/>
              <a:cs typeface="+mn-cs"/>
            </a:rPr>
            <a:t>India</a:t>
          </a:r>
          <a:r>
            <a:rPr lang="en-US" sz="1100">
              <a:solidFill>
                <a:schemeClr val="bg1"/>
              </a:solidFill>
              <a:effectLst/>
              <a:latin typeface="+mn-lt"/>
              <a:ea typeface="+mn-ea"/>
              <a:cs typeface="+mn-cs"/>
            </a:rPr>
            <a:t> has the longest DSO of 126 days (compared to the average group level of 70 days).</a:t>
          </a:r>
        </a:p>
        <a:p>
          <a:pPr lvl="1"/>
          <a:r>
            <a:rPr lang="en-US" sz="1100" b="1">
              <a:solidFill>
                <a:schemeClr val="bg1"/>
              </a:solidFill>
              <a:effectLst/>
              <a:latin typeface="+mn-lt"/>
              <a:ea typeface="+mn-ea"/>
              <a:cs typeface="+mn-cs"/>
            </a:rPr>
            <a:t>India - </a:t>
          </a:r>
          <a:r>
            <a:rPr lang="en-US" sz="1100">
              <a:solidFill>
                <a:schemeClr val="bg1"/>
              </a:solidFill>
              <a:effectLst/>
              <a:latin typeface="+mn-lt"/>
              <a:ea typeface="+mn-ea"/>
              <a:cs typeface="+mn-cs"/>
            </a:rPr>
            <a:t>revenues decreased by 4% in LTM Jun-24 vs Dec-23 while AR increased by 39%</a:t>
          </a:r>
        </a:p>
        <a:p>
          <a:pPr lvl="1"/>
          <a:r>
            <a:rPr lang="en-US" sz="1100" b="1">
              <a:solidFill>
                <a:schemeClr val="bg1"/>
              </a:solidFill>
              <a:effectLst/>
              <a:latin typeface="+mn-lt"/>
              <a:ea typeface="+mn-ea"/>
              <a:cs typeface="+mn-cs"/>
            </a:rPr>
            <a:t>Ukraine - </a:t>
          </a:r>
          <a:r>
            <a:rPr lang="en-US" sz="1100">
              <a:solidFill>
                <a:schemeClr val="bg1"/>
              </a:solidFill>
              <a:effectLst/>
              <a:latin typeface="+mn-lt"/>
              <a:ea typeface="+mn-ea"/>
              <a:cs typeface="+mn-cs"/>
            </a:rPr>
            <a:t>although the revenues in LTM Jun-24 are somewhere in line with FY23, the level of AR increase by approx. 42%</a:t>
          </a:r>
        </a:p>
        <a:p>
          <a:pPr lvl="1"/>
          <a:r>
            <a:rPr lang="en-US" sz="1100" b="1">
              <a:solidFill>
                <a:schemeClr val="bg1"/>
              </a:solidFill>
              <a:effectLst/>
              <a:latin typeface="+mn-lt"/>
              <a:ea typeface="+mn-ea"/>
              <a:cs typeface="+mn-cs"/>
            </a:rPr>
            <a:t>Ukraine</a:t>
          </a:r>
          <a:r>
            <a:rPr lang="en-US" sz="1100">
              <a:solidFill>
                <a:schemeClr val="bg1"/>
              </a:solidFill>
              <a:effectLst/>
              <a:latin typeface="+mn-lt"/>
              <a:ea typeface="+mn-ea"/>
              <a:cs typeface="+mn-cs"/>
            </a:rPr>
            <a:t> recorded an increasing trend in DSO, which grew from 54 days in FY22 to 66 days in LTM Jun-24</a:t>
          </a:r>
        </a:p>
        <a:p>
          <a:r>
            <a:rPr lang="en-US" sz="1100">
              <a:solidFill>
                <a:schemeClr val="bg1"/>
              </a:solidFill>
              <a:effectLst/>
              <a:latin typeface="+mn-lt"/>
              <a:ea typeface="+mn-ea"/>
              <a:cs typeface="+mn-cs"/>
            </a:rPr>
            <a:t> </a:t>
          </a:r>
        </a:p>
        <a:p>
          <a:pPr lvl="0"/>
          <a:r>
            <a:rPr lang="en-US" sz="1100">
              <a:solidFill>
                <a:schemeClr val="bg1"/>
              </a:solidFill>
              <a:effectLst/>
              <a:latin typeface="+mn-lt"/>
              <a:ea typeface="+mn-ea"/>
              <a:cs typeface="+mn-cs"/>
            </a:rPr>
            <a:t>Inventory and DIO</a:t>
          </a:r>
        </a:p>
        <a:p>
          <a:pPr lvl="1"/>
          <a:r>
            <a:rPr lang="en-US" sz="1100" b="1">
              <a:solidFill>
                <a:schemeClr val="bg1"/>
              </a:solidFill>
              <a:effectLst/>
              <a:latin typeface="+mn-lt"/>
              <a:ea typeface="+mn-ea"/>
              <a:cs typeface="+mn-cs"/>
            </a:rPr>
            <a:t>Israel  - </a:t>
          </a:r>
          <a:r>
            <a:rPr lang="en-US" sz="1100">
              <a:solidFill>
                <a:schemeClr val="bg1"/>
              </a:solidFill>
              <a:effectLst/>
              <a:latin typeface="+mn-lt"/>
              <a:ea typeface="+mn-ea"/>
              <a:cs typeface="+mn-cs"/>
            </a:rPr>
            <a:t>approx. 50% of inventory balances are concentrated in Israel during the analyzed period</a:t>
          </a:r>
        </a:p>
        <a:p>
          <a:pPr lvl="1"/>
          <a:r>
            <a:rPr lang="en-US" sz="1100" b="1">
              <a:solidFill>
                <a:schemeClr val="bg1"/>
              </a:solidFill>
              <a:effectLst/>
              <a:latin typeface="+mn-lt"/>
              <a:ea typeface="+mn-ea"/>
              <a:cs typeface="+mn-cs"/>
            </a:rPr>
            <a:t>Kazakhstan </a:t>
          </a:r>
          <a:r>
            <a:rPr lang="en-US" sz="1100">
              <a:solidFill>
                <a:schemeClr val="bg1"/>
              </a:solidFill>
              <a:effectLst/>
              <a:latin typeface="+mn-lt"/>
              <a:ea typeface="+mn-ea"/>
              <a:cs typeface="+mn-cs"/>
            </a:rPr>
            <a:t>(average of 110 days during FY22 to YTD Jun-24)</a:t>
          </a:r>
          <a:r>
            <a:rPr lang="en-US" sz="1100" b="1">
              <a:solidFill>
                <a:schemeClr val="bg1"/>
              </a:solidFill>
              <a:effectLst/>
              <a:latin typeface="+mn-lt"/>
              <a:ea typeface="+mn-ea"/>
              <a:cs typeface="+mn-cs"/>
            </a:rPr>
            <a:t>, Mexico </a:t>
          </a:r>
          <a:r>
            <a:rPr lang="en-US" sz="1100">
              <a:solidFill>
                <a:schemeClr val="bg1"/>
              </a:solidFill>
              <a:effectLst/>
              <a:latin typeface="+mn-lt"/>
              <a:ea typeface="+mn-ea"/>
              <a:cs typeface="+mn-cs"/>
            </a:rPr>
            <a:t>(average of 93 days during FY22 to YTD Jun-24)</a:t>
          </a:r>
          <a:r>
            <a:rPr lang="en-US" sz="1100" b="1">
              <a:solidFill>
                <a:schemeClr val="bg1"/>
              </a:solidFill>
              <a:effectLst/>
              <a:latin typeface="+mn-lt"/>
              <a:ea typeface="+mn-ea"/>
              <a:cs typeface="+mn-cs"/>
            </a:rPr>
            <a:t> and Argentina </a:t>
          </a:r>
          <a:r>
            <a:rPr lang="en-US" sz="1100">
              <a:solidFill>
                <a:schemeClr val="bg1"/>
              </a:solidFill>
              <a:effectLst/>
              <a:latin typeface="+mn-lt"/>
              <a:ea typeface="+mn-ea"/>
              <a:cs typeface="+mn-cs"/>
            </a:rPr>
            <a:t>(average of 100 days during FY22 to YTD Jun-24) have the longest DIO days compared to other subs (on average 65 days)</a:t>
          </a:r>
        </a:p>
        <a:p>
          <a:r>
            <a:rPr lang="en-US" sz="1100">
              <a:solidFill>
                <a:schemeClr val="bg1"/>
              </a:solidFill>
              <a:effectLst/>
              <a:latin typeface="+mn-lt"/>
              <a:ea typeface="+mn-ea"/>
              <a:cs typeface="+mn-cs"/>
            </a:rPr>
            <a:t> </a:t>
          </a:r>
        </a:p>
        <a:p>
          <a:pPr lvl="0"/>
          <a:r>
            <a:rPr lang="en-US" sz="1100">
              <a:solidFill>
                <a:schemeClr val="bg1"/>
              </a:solidFill>
              <a:effectLst/>
              <a:latin typeface="+mn-lt"/>
              <a:ea typeface="+mn-ea"/>
              <a:cs typeface="+mn-cs"/>
            </a:rPr>
            <a:t>Accounts payables and DPO</a:t>
          </a:r>
        </a:p>
        <a:p>
          <a:pPr lvl="1"/>
          <a:r>
            <a:rPr lang="en-US" sz="1100" b="1">
              <a:solidFill>
                <a:schemeClr val="bg1"/>
              </a:solidFill>
              <a:effectLst/>
              <a:latin typeface="+mn-lt"/>
              <a:ea typeface="+mn-ea"/>
              <a:cs typeface="+mn-cs"/>
            </a:rPr>
            <a:t>Kazakhstan </a:t>
          </a:r>
          <a:r>
            <a:rPr lang="en-US" sz="1100">
              <a:solidFill>
                <a:schemeClr val="bg1"/>
              </a:solidFill>
              <a:effectLst/>
              <a:latin typeface="+mn-lt"/>
              <a:ea typeface="+mn-ea"/>
              <a:cs typeface="+mn-cs"/>
            </a:rPr>
            <a:t>(average of 25 days during FY22 to YTD Jun-24)</a:t>
          </a:r>
          <a:r>
            <a:rPr lang="en-US" sz="1100" b="1">
              <a:solidFill>
                <a:schemeClr val="bg1"/>
              </a:solidFill>
              <a:effectLst/>
              <a:latin typeface="+mn-lt"/>
              <a:ea typeface="+mn-ea"/>
              <a:cs typeface="+mn-cs"/>
            </a:rPr>
            <a:t>, Mexico </a:t>
          </a:r>
          <a:r>
            <a:rPr lang="en-US" sz="1100">
              <a:solidFill>
                <a:schemeClr val="bg1"/>
              </a:solidFill>
              <a:effectLst/>
              <a:latin typeface="+mn-lt"/>
              <a:ea typeface="+mn-ea"/>
              <a:cs typeface="+mn-cs"/>
            </a:rPr>
            <a:t>(average of 18 days during FY22 to YTD Jun-24)</a:t>
          </a:r>
          <a:r>
            <a:rPr lang="en-US" sz="1100" b="1">
              <a:solidFill>
                <a:schemeClr val="bg1"/>
              </a:solidFill>
              <a:effectLst/>
              <a:latin typeface="+mn-lt"/>
              <a:ea typeface="+mn-ea"/>
              <a:cs typeface="+mn-cs"/>
            </a:rPr>
            <a:t> and Argentina </a:t>
          </a:r>
          <a:r>
            <a:rPr lang="en-US" sz="1100">
              <a:solidFill>
                <a:schemeClr val="bg1"/>
              </a:solidFill>
              <a:effectLst/>
              <a:latin typeface="+mn-lt"/>
              <a:ea typeface="+mn-ea"/>
              <a:cs typeface="+mn-cs"/>
            </a:rPr>
            <a:t>(average of 32 days during FY22 to YTD Jun-24) have the shortest DIO days compared to other subs (on average 65 days).</a:t>
          </a:r>
        </a:p>
        <a:p>
          <a:pPr lvl="1"/>
          <a:r>
            <a:rPr lang="en-US" sz="1100" b="1">
              <a:solidFill>
                <a:schemeClr val="bg1"/>
              </a:solidFill>
              <a:effectLst/>
              <a:latin typeface="+mn-lt"/>
              <a:ea typeface="+mn-ea"/>
              <a:cs typeface="+mn-cs"/>
            </a:rPr>
            <a:t>Kazakhstan – </a:t>
          </a:r>
          <a:r>
            <a:rPr lang="en-US" sz="1100">
              <a:solidFill>
                <a:schemeClr val="bg1"/>
              </a:solidFill>
              <a:effectLst/>
              <a:latin typeface="+mn-lt"/>
              <a:ea typeface="+mn-ea"/>
              <a:cs typeface="+mn-cs"/>
            </a:rPr>
            <a:t>there is significant increase in trade payables as at Jun-24 vs Dec-23 (5.8M vs 1.9M)</a:t>
          </a:r>
        </a:p>
        <a:p>
          <a:r>
            <a:rPr lang="en-US" sz="1100">
              <a:solidFill>
                <a:schemeClr val="bg1"/>
              </a:solidFill>
              <a:effectLst/>
              <a:latin typeface="+mn-lt"/>
              <a:ea typeface="+mn-ea"/>
              <a:cs typeface="+mn-cs"/>
            </a:rPr>
            <a:t> </a:t>
          </a:r>
        </a:p>
        <a:p>
          <a:pPr lvl="0"/>
          <a:r>
            <a:rPr lang="en-US" sz="1100">
              <a:solidFill>
                <a:schemeClr val="bg1"/>
              </a:solidFill>
              <a:effectLst/>
              <a:latin typeface="+mn-lt"/>
              <a:ea typeface="+mn-ea"/>
              <a:cs typeface="+mn-cs"/>
            </a:rPr>
            <a:t>Other receivables</a:t>
          </a:r>
        </a:p>
        <a:p>
          <a:pPr lvl="1"/>
          <a:r>
            <a:rPr lang="en-US" sz="1100" b="1">
              <a:solidFill>
                <a:schemeClr val="bg1"/>
              </a:solidFill>
              <a:effectLst/>
              <a:latin typeface="+mn-lt"/>
              <a:ea typeface="+mn-ea"/>
              <a:cs typeface="+mn-cs"/>
            </a:rPr>
            <a:t>Kazakhstan</a:t>
          </a:r>
          <a:r>
            <a:rPr lang="en-US" sz="1100">
              <a:solidFill>
                <a:schemeClr val="bg1"/>
              </a:solidFill>
              <a:effectLst/>
              <a:latin typeface="+mn-lt"/>
              <a:ea typeface="+mn-ea"/>
              <a:cs typeface="+mn-cs"/>
            </a:rPr>
            <a:t> have significant amounts of VAT receivable (3.3M as at Jun-24) which is accumulating from one period-end to another. </a:t>
          </a:r>
        </a:p>
        <a:p>
          <a:r>
            <a:rPr lang="en-US" sz="1100">
              <a:solidFill>
                <a:schemeClr val="bg1"/>
              </a:solidFill>
              <a:effectLst/>
              <a:latin typeface="+mn-lt"/>
              <a:ea typeface="+mn-ea"/>
              <a:cs typeface="+mn-cs"/>
            </a:rPr>
            <a:t> </a:t>
          </a:r>
        </a:p>
        <a:p>
          <a:pPr lvl="0"/>
          <a:r>
            <a:rPr lang="en-US" sz="1100">
              <a:solidFill>
                <a:schemeClr val="bg1"/>
              </a:solidFill>
              <a:effectLst/>
              <a:latin typeface="+mn-lt"/>
              <a:ea typeface="+mn-ea"/>
              <a:cs typeface="+mn-cs"/>
            </a:rPr>
            <a:t>Other payables</a:t>
          </a:r>
        </a:p>
        <a:p>
          <a:pPr lvl="1"/>
          <a:r>
            <a:rPr lang="en-US" sz="1100" b="1">
              <a:solidFill>
                <a:schemeClr val="bg1"/>
              </a:solidFill>
              <a:effectLst/>
              <a:latin typeface="+mn-lt"/>
              <a:ea typeface="+mn-ea"/>
              <a:cs typeface="+mn-cs"/>
            </a:rPr>
            <a:t>Ukraine</a:t>
          </a:r>
          <a:r>
            <a:rPr lang="en-US" sz="1100">
              <a:solidFill>
                <a:schemeClr val="bg1"/>
              </a:solidFill>
              <a:effectLst/>
              <a:latin typeface="+mn-lt"/>
              <a:ea typeface="+mn-ea"/>
              <a:cs typeface="+mn-cs"/>
            </a:rPr>
            <a:t> have significant amounts in other creditors as at Jun-24 vs Dec-23 (2.1M vs 0.5M as at Dec-23). </a:t>
          </a:r>
        </a:p>
        <a:p>
          <a:endParaRPr lang="en-US" sz="11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47</xdr:col>
      <xdr:colOff>448235</xdr:colOff>
      <xdr:row>140</xdr:row>
      <xdr:rowOff>134471</xdr:rowOff>
    </xdr:from>
    <xdr:to>
      <xdr:col>55</xdr:col>
      <xdr:colOff>358588</xdr:colOff>
      <xdr:row>181</xdr:row>
      <xdr:rowOff>107576</xdr:rowOff>
    </xdr:to>
    <xdr:sp macro="" textlink="">
      <xdr:nvSpPr>
        <xdr:cNvPr id="2" name="TextBox 1">
          <a:extLst>
            <a:ext uri="{FF2B5EF4-FFF2-40B4-BE49-F238E27FC236}">
              <a16:creationId xmlns:a16="http://schemas.microsoft.com/office/drawing/2014/main" id="{D7A7C185-02F6-73A1-FF2D-52BDAAA36FFC}"/>
            </a:ext>
          </a:extLst>
        </xdr:cNvPr>
        <xdr:cNvSpPr txBox="1"/>
      </xdr:nvSpPr>
      <xdr:spPr>
        <a:xfrm>
          <a:off x="12828494" y="5988424"/>
          <a:ext cx="6858000" cy="6221505"/>
        </a:xfrm>
        <a:prstGeom prst="rect">
          <a:avLst/>
        </a:prstGeom>
        <a:solidFill>
          <a:srgbClr val="00338D"/>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bg1"/>
              </a:solidFill>
            </a:rPr>
            <a:t>Notes:</a:t>
          </a:r>
          <a:endParaRPr lang="he-IL" sz="1100" b="1" u="sng">
            <a:solidFill>
              <a:schemeClr val="bg1"/>
            </a:solidFill>
          </a:endParaRPr>
        </a:p>
        <a:p>
          <a:r>
            <a:rPr lang="en-US" sz="1100">
              <a:solidFill>
                <a:schemeClr val="bg1"/>
              </a:solidFill>
            </a:rPr>
            <a:t> For the DSO calculation of ISrael, the AR related to ISrael should be neutralized of VAT. Most of the local customers receive 120-150 days+ EOM. We should reach approx. 115 days in Israel. Customers abroad receive payment terms - it  very much deffers from one client to another. EOM+60/90 days or even payment in advance of approx. 30% if there is no client insurance from the insurance company, 20-30% is paid when the goods are delivered.</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83</xdr:col>
      <xdr:colOff>99392</xdr:colOff>
      <xdr:row>136</xdr:row>
      <xdr:rowOff>53175</xdr:rowOff>
    </xdr:from>
    <xdr:to>
      <xdr:col>92</xdr:col>
      <xdr:colOff>23387</xdr:colOff>
      <xdr:row>154</xdr:row>
      <xdr:rowOff>103975</xdr:rowOff>
    </xdr:to>
    <xdr:graphicFrame macro="">
      <xdr:nvGraphicFramePr>
        <xdr:cNvPr id="2" name="Chart1">
          <a:extLst>
            <a:ext uri="{FF2B5EF4-FFF2-40B4-BE49-F238E27FC236}">
              <a16:creationId xmlns:a16="http://schemas.microsoft.com/office/drawing/2014/main" id="{7EF4A937-C593-0B0A-A4E2-71B2E223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23</xdr:col>
      <xdr:colOff>548640</xdr:colOff>
      <xdr:row>3</xdr:row>
      <xdr:rowOff>68580</xdr:rowOff>
    </xdr:from>
    <xdr:to>
      <xdr:col>41</xdr:col>
      <xdr:colOff>182880</xdr:colOff>
      <xdr:row>157</xdr:row>
      <xdr:rowOff>76200</xdr:rowOff>
    </xdr:to>
    <xdr:sp macro="" textlink="">
      <xdr:nvSpPr>
        <xdr:cNvPr id="2" name="TextBox 1">
          <a:extLst>
            <a:ext uri="{FF2B5EF4-FFF2-40B4-BE49-F238E27FC236}">
              <a16:creationId xmlns:a16="http://schemas.microsoft.com/office/drawing/2014/main" id="{055AA52A-60BE-3721-5E6A-A0FE34FA0452}"/>
            </a:ext>
          </a:extLst>
        </xdr:cNvPr>
        <xdr:cNvSpPr txBox="1"/>
      </xdr:nvSpPr>
      <xdr:spPr>
        <a:xfrm>
          <a:off x="6934200" y="655320"/>
          <a:ext cx="10744200" cy="10218420"/>
        </a:xfrm>
        <a:prstGeom prst="rect">
          <a:avLst/>
        </a:prstGeom>
        <a:solidFill>
          <a:srgbClr val="00338D"/>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bg1"/>
              </a:solidFill>
            </a:rPr>
            <a:t>Notes</a:t>
          </a:r>
          <a:r>
            <a:rPr lang="en-US" sz="1100" b="0" u="none">
              <a:solidFill>
                <a:schemeClr val="bg1"/>
              </a:solidFill>
            </a:rPr>
            <a:t>:</a:t>
          </a:r>
        </a:p>
        <a:p>
          <a:r>
            <a:rPr lang="en-US" sz="1100" b="0" u="sng">
              <a:solidFill>
                <a:schemeClr val="bg1"/>
              </a:solidFill>
            </a:rPr>
            <a:t>Revenues</a:t>
          </a:r>
          <a:r>
            <a:rPr lang="en-US" sz="1100" b="0" u="none">
              <a:solidFill>
                <a:schemeClr val="bg1"/>
              </a:solidFill>
            </a:rPr>
            <a:t>:</a:t>
          </a:r>
          <a:endParaRPr lang="en-US" sz="1100" b="0" u="sng">
            <a:solidFill>
              <a:schemeClr val="bg1"/>
            </a:solidFill>
          </a:endParaRPr>
        </a:p>
        <a:p>
          <a:r>
            <a:rPr lang="en-US" sz="1100" b="0" u="none">
              <a:solidFill>
                <a:schemeClr val="bg1"/>
              </a:solidFill>
            </a:rPr>
            <a:t>1. increase in revenues in </a:t>
          </a:r>
          <a:r>
            <a:rPr lang="en-US" sz="1100" b="1" u="none">
              <a:solidFill>
                <a:schemeClr val="bg1"/>
              </a:solidFill>
            </a:rPr>
            <a:t>FY23 compared to FY22</a:t>
          </a:r>
          <a:r>
            <a:rPr lang="en-US" sz="1100" b="0" u="none">
              <a:solidFill>
                <a:schemeClr val="bg1"/>
              </a:solidFill>
            </a:rPr>
            <a:t>:</a:t>
          </a:r>
        </a:p>
        <a:p>
          <a:r>
            <a:rPr lang="en-US" sz="1100" b="0" u="none">
              <a:solidFill>
                <a:schemeClr val="bg1"/>
              </a:solidFill>
            </a:rPr>
            <a:t>a.</a:t>
          </a:r>
          <a:r>
            <a:rPr lang="en-US" sz="1100" b="0" u="none" baseline="0">
              <a:solidFill>
                <a:schemeClr val="bg1"/>
              </a:solidFill>
            </a:rPr>
            <a:t> </a:t>
          </a:r>
          <a:r>
            <a:rPr lang="en-US" sz="1100" b="0" u="none">
              <a:solidFill>
                <a:schemeClr val="bg1"/>
              </a:solidFill>
            </a:rPr>
            <a:t>At the beginning of FY23 the SP business was sold, an activity that was part of manufacturing and Mezter Agriculture</a:t>
          </a:r>
          <a:r>
            <a:rPr lang="en-US" sz="1100" b="0" u="none" baseline="0">
              <a:solidFill>
                <a:schemeClr val="bg1"/>
              </a:solidFill>
            </a:rPr>
            <a:t> (</a:t>
          </a:r>
          <a:r>
            <a:rPr lang="en-US" sz="1100" b="0" u="none">
              <a:solidFill>
                <a:schemeClr val="bg1"/>
              </a:solidFill>
            </a:rPr>
            <a:t>buying the accessories). This activity was very profitable (about 45%).</a:t>
          </a:r>
        </a:p>
        <a:p>
          <a:r>
            <a:rPr lang="en-US" sz="1100" b="0" u="none">
              <a:solidFill>
                <a:schemeClr val="bg1"/>
              </a:solidFill>
            </a:rPr>
            <a:t>b.</a:t>
          </a:r>
          <a:r>
            <a:rPr lang="en-US" sz="1100" b="0" u="none" baseline="0">
              <a:solidFill>
                <a:schemeClr val="bg1"/>
              </a:solidFill>
            </a:rPr>
            <a:t> </a:t>
          </a:r>
          <a:r>
            <a:rPr lang="en-US" sz="1100" b="0" u="none">
              <a:solidFill>
                <a:schemeClr val="bg1"/>
              </a:solidFill>
            </a:rPr>
            <a:t>FY22 was supposed to be the year of key changes in employees and business. It didn't materialize and the change moved into FY23. In FY23 were changes done:</a:t>
          </a:r>
        </a:p>
        <a:p>
          <a:r>
            <a:rPr lang="en-US" sz="1100" b="0" u="none">
              <a:solidFill>
                <a:schemeClr val="bg1"/>
              </a:solidFill>
            </a:rPr>
            <a:t>I) decrease in Employees</a:t>
          </a:r>
        </a:p>
        <a:p>
          <a:r>
            <a:rPr lang="en-US" sz="1100" b="0" u="none">
              <a:solidFill>
                <a:schemeClr val="bg1"/>
              </a:solidFill>
            </a:rPr>
            <a:t>II)</a:t>
          </a:r>
          <a:r>
            <a:rPr lang="en-US" sz="1100" b="0" u="none" baseline="0">
              <a:solidFill>
                <a:schemeClr val="bg1"/>
              </a:solidFill>
            </a:rPr>
            <a:t> </a:t>
          </a:r>
          <a:r>
            <a:rPr lang="en-US" sz="1100" b="0" u="none">
              <a:solidFill>
                <a:schemeClr val="bg1"/>
              </a:solidFill>
            </a:rPr>
            <a:t>decrease in external professionals expenses.</a:t>
          </a:r>
        </a:p>
        <a:p>
          <a:r>
            <a:rPr lang="en-US" sz="1100" b="0" u="none">
              <a:solidFill>
                <a:schemeClr val="bg1"/>
              </a:solidFill>
            </a:rPr>
            <a:t>2.</a:t>
          </a:r>
          <a:r>
            <a:rPr lang="en-US" sz="1100" b="0" u="none" baseline="0">
              <a:solidFill>
                <a:schemeClr val="bg1"/>
              </a:solidFill>
            </a:rPr>
            <a:t> </a:t>
          </a:r>
          <a:r>
            <a:rPr lang="en-US" sz="1100" b="0" u="none">
              <a:solidFill>
                <a:schemeClr val="bg1"/>
              </a:solidFill>
            </a:rPr>
            <a:t>Increase in</a:t>
          </a:r>
          <a:r>
            <a:rPr lang="en-US" sz="1100" b="0" u="none" baseline="0">
              <a:solidFill>
                <a:schemeClr val="bg1"/>
              </a:solidFill>
            </a:rPr>
            <a:t> revenues in </a:t>
          </a:r>
          <a:r>
            <a:rPr lang="en-US" sz="1100" b="1" u="none" baseline="0">
              <a:solidFill>
                <a:schemeClr val="bg1"/>
              </a:solidFill>
            </a:rPr>
            <a:t>LTM Jun-24 compared to FY23</a:t>
          </a:r>
          <a:r>
            <a:rPr lang="en-US" sz="1100" b="0" u="none" baseline="0">
              <a:solidFill>
                <a:schemeClr val="bg1"/>
              </a:solidFill>
            </a:rPr>
            <a:t>:</a:t>
          </a:r>
        </a:p>
        <a:p>
          <a:r>
            <a:rPr lang="en-US" sz="1100" b="0" u="none" baseline="0">
              <a:solidFill>
                <a:schemeClr val="bg1"/>
              </a:solidFill>
            </a:rPr>
            <a:t>a.</a:t>
          </a:r>
          <a:r>
            <a:rPr lang="en-US" sz="1100" b="0" u="none">
              <a:solidFill>
                <a:schemeClr val="bg1"/>
              </a:solidFill>
            </a:rPr>
            <a:t> FY24 changed the the product mix -</a:t>
          </a:r>
          <a:r>
            <a:rPr lang="en-US" sz="1100" b="0" u="none" baseline="0">
              <a:solidFill>
                <a:schemeClr val="bg1"/>
              </a:solidFill>
            </a:rPr>
            <a:t> </a:t>
          </a:r>
          <a:r>
            <a:rPr lang="en-US" sz="1100" b="0" u="none">
              <a:solidFill>
                <a:schemeClr val="bg1"/>
              </a:solidFill>
            </a:rPr>
            <a:t>selling more drippers that are stand alone (not a part of a</a:t>
          </a:r>
          <a:r>
            <a:rPr lang="en-US" sz="1100" b="0" u="none" baseline="0">
              <a:solidFill>
                <a:schemeClr val="bg1"/>
              </a:solidFill>
            </a:rPr>
            <a:t> </a:t>
          </a:r>
          <a:r>
            <a:rPr lang="en-US" sz="1100" b="0" u="none">
              <a:solidFill>
                <a:schemeClr val="bg1"/>
              </a:solidFill>
            </a:rPr>
            <a:t>dripline).</a:t>
          </a:r>
          <a:br>
            <a:rPr lang="en-US" sz="1100" b="0" u="none">
              <a:solidFill>
                <a:schemeClr val="bg1"/>
              </a:solidFill>
            </a:rPr>
          </a:br>
          <a:r>
            <a:rPr lang="en-US" sz="1100" b="0" u="none">
              <a:solidFill>
                <a:schemeClr val="bg1"/>
              </a:solidFill>
            </a:rPr>
            <a:t>b.</a:t>
          </a:r>
          <a:r>
            <a:rPr lang="en-US" sz="1100" b="0" u="none" baseline="0">
              <a:solidFill>
                <a:schemeClr val="bg1"/>
              </a:solidFill>
            </a:rPr>
            <a:t> </a:t>
          </a:r>
          <a:r>
            <a:rPr lang="en-US" sz="1100" b="0" u="none">
              <a:solidFill>
                <a:schemeClr val="bg1"/>
              </a:solidFill>
            </a:rPr>
            <a:t>Increase in sales of infrastructure pipes. Since Oct-23 there was a huge demand for infrastructure pipes - the light railway in TLV and in Jerusalem, demand from the kibbutzim in the North,</a:t>
          </a:r>
          <a:r>
            <a:rPr lang="en-US" sz="1100" b="0" u="none" baseline="0">
              <a:solidFill>
                <a:schemeClr val="bg1"/>
              </a:solidFill>
            </a:rPr>
            <a:t> and </a:t>
          </a:r>
          <a:r>
            <a:rPr lang="en-US" sz="1100" b="0" u="none">
              <a:solidFill>
                <a:schemeClr val="bg1"/>
              </a:solidFill>
            </a:rPr>
            <a:t>due to the subsidies from the goverment for the kibbutzim. </a:t>
          </a:r>
        </a:p>
        <a:p>
          <a:r>
            <a:rPr lang="en-US" sz="1100" b="0" u="none">
              <a:solidFill>
                <a:schemeClr val="bg1"/>
              </a:solidFill>
            </a:rPr>
            <a:t>3. There is a plan to </a:t>
          </a:r>
          <a:r>
            <a:rPr lang="en-US" sz="1100" b="1" u="none">
              <a:solidFill>
                <a:schemeClr val="bg1"/>
              </a:solidFill>
            </a:rPr>
            <a:t>establish a factory in Argentina</a:t>
          </a:r>
          <a:r>
            <a:rPr lang="en-US" sz="1100" b="0" u="none">
              <a:solidFill>
                <a:schemeClr val="bg1"/>
              </a:solidFill>
            </a:rPr>
            <a:t>, move 2 production line to Argentina and with the space that will be freed buy production line for the large radios pipes for infrastructure (up to 400mm) - they are much more profitable and new business line to Metzer.</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bg1"/>
              </a:solidFill>
              <a:effectLst/>
              <a:latin typeface="+mn-lt"/>
              <a:ea typeface="+mn-ea"/>
              <a:cs typeface="+mn-cs"/>
            </a:rPr>
            <a:t>4. until Aug-24 there was a </a:t>
          </a:r>
          <a:r>
            <a:rPr lang="en-US" sz="1100" b="1">
              <a:solidFill>
                <a:schemeClr val="bg1"/>
              </a:solidFill>
              <a:effectLst/>
              <a:latin typeface="+mn-lt"/>
              <a:ea typeface="+mn-ea"/>
              <a:cs typeface="+mn-cs"/>
            </a:rPr>
            <a:t>decrease in the projects department</a:t>
          </a:r>
          <a:r>
            <a:rPr lang="en-US" sz="1100" b="0">
              <a:solidFill>
                <a:schemeClr val="bg1"/>
              </a:solidFill>
              <a:effectLst/>
              <a:latin typeface="+mn-lt"/>
              <a:ea typeface="+mn-ea"/>
              <a:cs typeface="+mn-cs"/>
            </a:rPr>
            <a:t>, most of which are abroad. This is driven by the head of project was in the milluim, as well as, higher interest rates abroad/financing issues abroad/very competitive market abraod. A lot of the projects are in Africa, where the market is very competitive. In Q4-24 there was an improvement in the projects and received advances from project clients. By the end of the year from projects should be recognized approx. USD 2M additional. Projects have a profitability of approx. 30% GM. The pipes are less profitable than irrigation/drippers abroad.</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bg1"/>
              </a:solidFill>
              <a:effectLst/>
              <a:latin typeface="+mn-lt"/>
              <a:ea typeface="+mn-ea"/>
              <a:cs typeface="+mn-cs"/>
            </a:rPr>
            <a:t>5. </a:t>
          </a:r>
          <a:r>
            <a:rPr lang="en-US" sz="1100" b="1">
              <a:solidFill>
                <a:schemeClr val="bg1"/>
              </a:solidFill>
              <a:effectLst/>
              <a:latin typeface="+mn-lt"/>
              <a:ea typeface="+mn-ea"/>
              <a:cs typeface="+mn-cs"/>
            </a:rPr>
            <a:t>Special sales </a:t>
          </a:r>
          <a:r>
            <a:rPr lang="en-US" sz="1100" b="0">
              <a:solidFill>
                <a:schemeClr val="bg1"/>
              </a:solidFill>
              <a:effectLst/>
              <a:latin typeface="+mn-lt"/>
              <a:ea typeface="+mn-ea"/>
              <a:cs typeface="+mn-cs"/>
            </a:rPr>
            <a:t>- Engineering - production/assembly of production machines/lines for special customer requests. includes</a:t>
          </a:r>
          <a:r>
            <a:rPr lang="en-US" sz="1100" b="0" baseline="0">
              <a:solidFill>
                <a:schemeClr val="bg1"/>
              </a:solidFill>
              <a:effectLst/>
              <a:latin typeface="+mn-lt"/>
              <a:ea typeface="+mn-ea"/>
              <a:cs typeface="+mn-cs"/>
            </a:rPr>
            <a:t> </a:t>
          </a:r>
          <a:r>
            <a:rPr lang="en-US" sz="1100" b="0">
              <a:solidFill>
                <a:schemeClr val="bg1"/>
              </a:solidFill>
              <a:effectLst/>
              <a:latin typeface="+mn-lt"/>
              <a:ea typeface="+mn-ea"/>
              <a:cs typeface="+mn-cs"/>
            </a:rPr>
            <a:t>the sale of spare parts for the machines. In FY23 there was one sale of production line to a Turkish customer. In Q1-24 additional 2 production lines were sold to the Turkish client (USD 1.6M). During the assembly period the machine is under inventory. The expenses are recognized only when the revenues are recognized, and this comes only when the machine is accepted by the customer. in H1-23 there 2 machines for the Turkish client - Sanika (approx. NIS 3.3M). In H1-24 - 2 machines sold to the Indian subs (which is cancelled in the conso) + NIS 5.6M from the Turkish client and NIS 0.5M from an Indian client + NIS 2.5M sales to Abu Dhabi. In general the GM is approx. 30-40%.</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bg1"/>
              </a:solidFill>
              <a:effectLst/>
              <a:latin typeface="+mn-lt"/>
              <a:ea typeface="+mn-ea"/>
              <a:cs typeface="+mn-cs"/>
            </a:rPr>
            <a:t>6. </a:t>
          </a:r>
          <a:r>
            <a:rPr lang="en-US" sz="1100" b="1">
              <a:solidFill>
                <a:schemeClr val="bg1"/>
              </a:solidFill>
              <a:effectLst/>
              <a:latin typeface="+mn-lt"/>
              <a:ea typeface="+mn-ea"/>
              <a:cs typeface="+mn-cs"/>
            </a:rPr>
            <a:t>Seasonality </a:t>
          </a:r>
          <a:r>
            <a:rPr lang="en-US" sz="1100" b="0">
              <a:solidFill>
                <a:schemeClr val="bg1"/>
              </a:solidFill>
              <a:effectLst/>
              <a:latin typeface="+mn-lt"/>
              <a:ea typeface="+mn-ea"/>
              <a:cs typeface="+mn-cs"/>
            </a:rPr>
            <a:t>- in Israel there is almost no seasonality. In the subs in Europe H2 is significantly lower. In Nov and Dec are received the advances for pre-season orders. </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bg1"/>
              </a:solidFill>
              <a:effectLst/>
              <a:latin typeface="+mn-lt"/>
              <a:ea typeface="+mn-ea"/>
              <a:cs typeface="+mn-cs"/>
            </a:rPr>
            <a:t>7. </a:t>
          </a:r>
          <a:r>
            <a:rPr lang="en-US" sz="1100" b="1">
              <a:solidFill>
                <a:schemeClr val="bg1"/>
              </a:solidFill>
              <a:effectLst/>
              <a:latin typeface="+mn-lt"/>
              <a:ea typeface="+mn-ea"/>
              <a:cs typeface="+mn-cs"/>
            </a:rPr>
            <a:t>Pricing </a:t>
          </a:r>
          <a:r>
            <a:rPr lang="en-US" sz="1100" b="0">
              <a:solidFill>
                <a:schemeClr val="bg1"/>
              </a:solidFill>
              <a:effectLst/>
              <a:latin typeface="+mn-lt"/>
              <a:ea typeface="+mn-ea"/>
              <a:cs typeface="+mn-cs"/>
            </a:rPr>
            <a:t>- the sale of drippers the prices are depending on the FX rate. The price of the drippers were reduced, it happend during Q1-24. Doron to check the % of reduction in the prices. The infrastructure products - the prices remained almost the same. Higher diameter pipes are more profitable. The sale of production lines - the incomes and pricing are in USD. The exposure to the currencies is very limited.</a:t>
          </a:r>
          <a:endParaRPr lang="en-US">
            <a:solidFill>
              <a:schemeClr val="bg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bg1"/>
              </a:solidFill>
              <a:effectLst/>
              <a:latin typeface="+mn-lt"/>
              <a:ea typeface="+mn-ea"/>
              <a:cs typeface="+mn-cs"/>
            </a:rPr>
            <a:t>8.</a:t>
          </a:r>
          <a:r>
            <a:rPr lang="en-US" sz="1100" b="0" baseline="0">
              <a:solidFill>
                <a:schemeClr val="bg1"/>
              </a:solidFill>
              <a:effectLst/>
              <a:latin typeface="+mn-lt"/>
              <a:ea typeface="+mn-ea"/>
              <a:cs typeface="+mn-cs"/>
            </a:rPr>
            <a:t> </a:t>
          </a:r>
          <a:r>
            <a:rPr lang="en-US" sz="1100" b="1">
              <a:solidFill>
                <a:schemeClr val="bg1"/>
              </a:solidFill>
              <a:effectLst/>
              <a:latin typeface="+mn-lt"/>
              <a:ea typeface="+mn-ea"/>
              <a:cs typeface="+mn-cs"/>
            </a:rPr>
            <a:t>Win/lost customers </a:t>
          </a:r>
          <a:r>
            <a:rPr lang="en-US" sz="1100" b="0">
              <a:solidFill>
                <a:schemeClr val="bg1"/>
              </a:solidFill>
              <a:effectLst/>
              <a:latin typeface="+mn-lt"/>
              <a:ea typeface="+mn-ea"/>
              <a:cs typeface="+mn-cs"/>
            </a:rPr>
            <a:t>- drippers - there was a large customer - Extruline systems (from Spain), he was also a distributor of drippers and at the beginning of FY23 he stopped buying from Metzer. He was a client of approx. USD 1-1.5M per year. In FY24 the extrution machines are at full capacity. The lost customer volumes were replaced by the exsting customers. There is a customer (Torro) in the US that increased its volumes of purchases. There are new customers from Japan. There was another customer - Hunter, which stopped buying because he moved out of the micro-irrigation activity. Lost during FY23/FY24. Agripast - another client in Africa that increased a lot his volumes of purchases. </a:t>
          </a:r>
          <a:endParaRPr lang="en-US">
            <a:solidFill>
              <a:schemeClr val="bg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br>
            <a:rPr lang="en-US">
              <a:solidFill>
                <a:schemeClr val="bg1"/>
              </a:solidFill>
              <a:effectLst/>
            </a:rPr>
          </a:br>
          <a:r>
            <a:rPr lang="en-US" sz="1100" b="0" u="sng">
              <a:solidFill>
                <a:schemeClr val="bg1"/>
              </a:solidFill>
            </a:rPr>
            <a:t>COGS:</a:t>
          </a:r>
        </a:p>
        <a:p>
          <a:r>
            <a:rPr lang="en-US" sz="1100" b="0" u="none">
              <a:solidFill>
                <a:schemeClr val="bg1"/>
              </a:solidFill>
            </a:rPr>
            <a:t>1.</a:t>
          </a:r>
          <a:r>
            <a:rPr lang="en-US" sz="1100" b="1" u="none">
              <a:solidFill>
                <a:schemeClr val="bg1"/>
              </a:solidFill>
            </a:rPr>
            <a:t> Changes in HC in FY23 </a:t>
          </a:r>
          <a:r>
            <a:rPr lang="en-US" sz="1100" b="0" u="none">
              <a:solidFill>
                <a:schemeClr val="bg1"/>
              </a:solidFill>
            </a:rPr>
            <a:t>- mostly relatd to Marketing:</a:t>
          </a:r>
        </a:p>
        <a:p>
          <a:r>
            <a:rPr lang="en-US" sz="1100" b="0" u="none">
              <a:solidFill>
                <a:schemeClr val="bg1"/>
              </a:solidFill>
            </a:rPr>
            <a:t>a.</a:t>
          </a:r>
          <a:r>
            <a:rPr lang="en-US" sz="1100" b="0" u="none" baseline="0">
              <a:solidFill>
                <a:schemeClr val="bg1"/>
              </a:solidFill>
            </a:rPr>
            <a:t> </a:t>
          </a:r>
          <a:r>
            <a:rPr lang="en-US" sz="1100" b="0" u="none">
              <a:solidFill>
                <a:schemeClr val="bg1"/>
              </a:solidFill>
            </a:rPr>
            <a:t>Chief Marketing Officer (Jun-23/Jul-23 was terminated - due to loss</a:t>
          </a:r>
          <a:r>
            <a:rPr lang="en-US" sz="1100" b="0" u="none" baseline="0">
              <a:solidFill>
                <a:schemeClr val="bg1"/>
              </a:solidFill>
            </a:rPr>
            <a:t> of major client --&gt;</a:t>
          </a:r>
          <a:r>
            <a:rPr lang="en-US" sz="1100" b="0" u="none">
              <a:solidFill>
                <a:schemeClr val="bg1"/>
              </a:solidFill>
            </a:rPr>
            <a:t> received 3 months salary as a severance pay). </a:t>
          </a:r>
          <a:r>
            <a:rPr lang="en-US" sz="1100" b="0">
              <a:solidFill>
                <a:schemeClr val="bg1"/>
              </a:solidFill>
              <a:effectLst/>
              <a:latin typeface="+mn-lt"/>
              <a:ea typeface="+mn-ea"/>
              <a:cs typeface="+mn-cs"/>
            </a:rPr>
            <a:t>His salary was approx. 50k/month</a:t>
          </a:r>
          <a:endParaRPr lang="en-US" sz="1100" b="0" u="none">
            <a:solidFill>
              <a:schemeClr val="bg1"/>
            </a:solidFill>
          </a:endParaRPr>
        </a:p>
        <a:p>
          <a:r>
            <a:rPr lang="en-US" sz="1100" b="0" u="none">
              <a:solidFill>
                <a:schemeClr val="bg1"/>
              </a:solidFill>
            </a:rPr>
            <a:t>b.</a:t>
          </a:r>
          <a:r>
            <a:rPr lang="en-US" sz="1100" b="0" u="none" baseline="0">
              <a:solidFill>
                <a:schemeClr val="bg1"/>
              </a:solidFill>
            </a:rPr>
            <a:t> </a:t>
          </a:r>
          <a:r>
            <a:rPr lang="en-US" sz="1100" b="0" u="none">
              <a:solidFill>
                <a:schemeClr val="bg1"/>
              </a:solidFill>
            </a:rPr>
            <a:t>manager of the local sales - he took over additional responsibilities of the chief</a:t>
          </a:r>
          <a:r>
            <a:rPr lang="en-US" sz="1100" b="0" u="none" baseline="0">
              <a:solidFill>
                <a:schemeClr val="bg1"/>
              </a:solidFill>
            </a:rPr>
            <a:t> marketing officer</a:t>
          </a:r>
          <a:r>
            <a:rPr lang="en-US" sz="1100" b="0" u="none">
              <a:solidFill>
                <a:schemeClr val="bg1"/>
              </a:solidFill>
            </a:rPr>
            <a:t>.</a:t>
          </a:r>
        </a:p>
        <a:p>
          <a:r>
            <a:rPr lang="en-US" sz="1100" b="0" u="none">
              <a:solidFill>
                <a:schemeClr val="bg1"/>
              </a:solidFill>
            </a:rPr>
            <a:t>c. Doron was promoted to CFO and there is now a controller position</a:t>
          </a:r>
          <a:r>
            <a:rPr lang="en-US" sz="1100" b="0" u="none" baseline="0">
              <a:solidFill>
                <a:schemeClr val="bg1"/>
              </a:solidFill>
            </a:rPr>
            <a:t> open</a:t>
          </a:r>
          <a:r>
            <a:rPr lang="en-US" sz="1100" b="0" u="none">
              <a:solidFill>
                <a:schemeClr val="bg1"/>
              </a:solidFill>
            </a:rPr>
            <a:t>. for now Doron is covering both. Approx.</a:t>
          </a:r>
        </a:p>
        <a:p>
          <a:r>
            <a:rPr lang="en-US" sz="1100" b="0" u="none">
              <a:solidFill>
                <a:schemeClr val="bg1"/>
              </a:solidFill>
            </a:rPr>
            <a:t>d.</a:t>
          </a:r>
          <a:r>
            <a:rPr lang="en-US" sz="1100" b="0" u="none" baseline="0">
              <a:solidFill>
                <a:schemeClr val="bg1"/>
              </a:solidFill>
            </a:rPr>
            <a:t> </a:t>
          </a:r>
          <a:r>
            <a:rPr lang="en-US" sz="1100" b="0" u="none">
              <a:solidFill>
                <a:schemeClr val="bg1"/>
              </a:solidFill>
            </a:rPr>
            <a:t>15-20 employees were terminated in FY23.</a:t>
          </a:r>
        </a:p>
        <a:p>
          <a:r>
            <a:rPr lang="en-US" sz="1100" b="0" u="none">
              <a:solidFill>
                <a:schemeClr val="bg1"/>
              </a:solidFill>
            </a:rPr>
            <a:t>e.</a:t>
          </a:r>
          <a:r>
            <a:rPr lang="en-US" sz="1100" b="0" u="none" baseline="0">
              <a:solidFill>
                <a:schemeClr val="bg1"/>
              </a:solidFill>
            </a:rPr>
            <a:t> </a:t>
          </a:r>
          <a:r>
            <a:rPr lang="en-US" sz="1100" b="0" u="none">
              <a:solidFill>
                <a:schemeClr val="bg1"/>
              </a:solidFill>
            </a:rPr>
            <a:t>The CEO was terminated in beginning of Mar-23 and he was paid additional 6 months of salaries. There was a provision in the books for the CEO for 3 months</a:t>
          </a:r>
          <a:r>
            <a:rPr lang="en-US" sz="1100" b="0" u="none" baseline="0">
              <a:solidFill>
                <a:schemeClr val="bg1"/>
              </a:solidFill>
            </a:rPr>
            <a:t> only.</a:t>
          </a:r>
          <a:endParaRPr lang="en-US" sz="1100" b="0" u="none">
            <a:solidFill>
              <a:schemeClr val="bg1"/>
            </a:solidFill>
          </a:endParaRPr>
        </a:p>
        <a:p>
          <a:r>
            <a:rPr lang="en-US" sz="1100" b="0" u="none">
              <a:solidFill>
                <a:schemeClr val="bg1"/>
              </a:solidFill>
            </a:rPr>
            <a:t>2. </a:t>
          </a:r>
          <a:r>
            <a:rPr lang="en-US" sz="1100" b="1" u="none">
              <a:solidFill>
                <a:schemeClr val="bg1"/>
              </a:solidFill>
            </a:rPr>
            <a:t>changes in external providers </a:t>
          </a:r>
          <a:r>
            <a:rPr lang="en-US" sz="1100" b="0" u="none">
              <a:solidFill>
                <a:schemeClr val="bg1"/>
              </a:solidFill>
            </a:rPr>
            <a:t>-</a:t>
          </a:r>
        </a:p>
        <a:p>
          <a:r>
            <a:rPr lang="en-US" sz="1100" b="0" u="none">
              <a:solidFill>
                <a:schemeClr val="bg1"/>
              </a:solidFill>
            </a:rPr>
            <a:t>a.</a:t>
          </a:r>
          <a:r>
            <a:rPr lang="en-US" sz="1100" b="0" u="none" baseline="0">
              <a:solidFill>
                <a:schemeClr val="bg1"/>
              </a:solidFill>
            </a:rPr>
            <a:t> </a:t>
          </a:r>
          <a:r>
            <a:rPr lang="en-US" sz="1100" b="0" u="none">
              <a:solidFill>
                <a:schemeClr val="bg1"/>
              </a:solidFill>
            </a:rPr>
            <a:t>cut the services of security's external officer by half,</a:t>
          </a:r>
        </a:p>
        <a:p>
          <a:r>
            <a:rPr lang="en-US" sz="1100" b="0" u="none">
              <a:solidFill>
                <a:schemeClr val="bg1"/>
              </a:solidFill>
            </a:rPr>
            <a:t>b.</a:t>
          </a:r>
          <a:r>
            <a:rPr lang="en-US" sz="1100" b="0" u="none" baseline="0">
              <a:solidFill>
                <a:schemeClr val="bg1"/>
              </a:solidFill>
            </a:rPr>
            <a:t> </a:t>
          </a:r>
          <a:r>
            <a:rPr lang="en-US" sz="1100" b="0" u="none">
              <a:solidFill>
                <a:schemeClr val="bg1"/>
              </a:solidFill>
            </a:rPr>
            <a:t>insurer was cut by 50%,</a:t>
          </a:r>
        </a:p>
        <a:p>
          <a:r>
            <a:rPr lang="en-US" sz="1100" b="0" u="none">
              <a:solidFill>
                <a:schemeClr val="bg1"/>
              </a:solidFill>
            </a:rPr>
            <a:t>c.</a:t>
          </a:r>
          <a:r>
            <a:rPr lang="en-US" sz="1100" b="0" u="none" baseline="0">
              <a:solidFill>
                <a:schemeClr val="bg1"/>
              </a:solidFill>
            </a:rPr>
            <a:t> </a:t>
          </a:r>
          <a:r>
            <a:rPr lang="en-US" sz="1100" b="0" u="none">
              <a:solidFill>
                <a:schemeClr val="bg1"/>
              </a:solidFill>
            </a:rPr>
            <a:t>the R&amp;D expenses were decreased by 20% where he receieved royalties and fees from sales. There is a provision in the books for the payments to the delevoper of drippers because according to the agreement although Metzer stopped the production of the drippers Metzer has to pay to the developer 150k USD per year. In the books there is a provision of approx. NIS 500k as of Sep-24. Overall: in FY22 there were payments of USD 100k in relation to the ZZ drippers that are already terminated. In FY23 there was 150k expense with the ZZ drippers (according to the termination agreement). And it will be in FY24 until Jun-25. </a:t>
          </a:r>
        </a:p>
        <a:p>
          <a:r>
            <a:rPr lang="en-US" sz="1100" b="0" u="none">
              <a:solidFill>
                <a:schemeClr val="bg1"/>
              </a:solidFill>
            </a:rPr>
            <a:t>d. Since the beginning of the war there was an income from social security for the miluim (it is a decrease in the salary expenses) - FY23 the impact was 360k NIS (received starting with Nov-24), H1-24 the impact was NIS 850k (in the normal times the impact would be approx. 700k).</a:t>
          </a:r>
        </a:p>
        <a:p>
          <a:r>
            <a:rPr lang="en-US" sz="1100" b="0" u="none">
              <a:solidFill>
                <a:schemeClr val="bg1"/>
              </a:solidFill>
            </a:rPr>
            <a:t>3. </a:t>
          </a:r>
          <a:r>
            <a:rPr lang="en-US" sz="1100" b="1" u="none">
              <a:solidFill>
                <a:schemeClr val="bg1"/>
              </a:solidFill>
            </a:rPr>
            <a:t>Salaries </a:t>
          </a:r>
          <a:r>
            <a:rPr lang="en-US" sz="1100" b="0" u="none">
              <a:solidFill>
                <a:schemeClr val="bg1"/>
              </a:solidFill>
            </a:rPr>
            <a:t>-</a:t>
          </a:r>
        </a:p>
        <a:p>
          <a:r>
            <a:rPr lang="en-US" sz="1100" b="0" u="none">
              <a:solidFill>
                <a:schemeClr val="bg1"/>
              </a:solidFill>
            </a:rPr>
            <a:t>a.</a:t>
          </a:r>
          <a:r>
            <a:rPr lang="en-US" sz="1100" b="0" u="none" baseline="0">
              <a:solidFill>
                <a:schemeClr val="bg1"/>
              </a:solidFill>
            </a:rPr>
            <a:t> </a:t>
          </a:r>
          <a:r>
            <a:rPr lang="en-US" sz="1100" b="0" u="none">
              <a:solidFill>
                <a:schemeClr val="bg1"/>
              </a:solidFill>
            </a:rPr>
            <a:t>in FY22 there were no bonuses paid to employees - each year there is a provision of approx. NIS 1.6M for bonuses and approx. 60% goes to COGS. In FY22 there were no bonus payments because of the results. In FY23 there was a change in the bonus structure for marketing and sales employees. The bonus in FY23 was approx. NIS 2m (1.6M provision plus 400k for the marketing).</a:t>
          </a:r>
        </a:p>
        <a:p>
          <a:r>
            <a:rPr lang="en-US" sz="1100" b="0" u="none">
              <a:solidFill>
                <a:schemeClr val="bg1"/>
              </a:solidFill>
            </a:rPr>
            <a:t>b. Kibbutz employees - there was a decrease in the number of employees in FY23 and FY24 compared to FY22. There were 27 kibbutz members (Jun-24), Dec-23 there were 27, Dec-22 there were 31 employees. Most of the kibbutz employees were mostly no replaced. There were no additional termination payments. </a:t>
          </a:r>
        </a:p>
        <a:p>
          <a:endParaRPr lang="en-US" sz="1100" b="0" u="none">
            <a:solidFill>
              <a:schemeClr val="bg1"/>
            </a:solidFill>
          </a:endParaRPr>
        </a:p>
        <a:p>
          <a:r>
            <a:rPr lang="en-US" sz="1100" b="0" u="sng">
              <a:solidFill>
                <a:schemeClr val="bg1"/>
              </a:solidFill>
            </a:rPr>
            <a:t>G&amp;A</a:t>
          </a:r>
          <a:r>
            <a:rPr lang="en-US" sz="1100" b="0" u="none">
              <a:solidFill>
                <a:schemeClr val="bg1"/>
              </a:solidFill>
            </a:rPr>
            <a:t>:</a:t>
          </a:r>
        </a:p>
        <a:p>
          <a:r>
            <a:rPr lang="en-US" sz="1100" b="0" u="none">
              <a:solidFill>
                <a:schemeClr val="bg1"/>
              </a:solidFill>
            </a:rPr>
            <a:t>1. </a:t>
          </a:r>
          <a:r>
            <a:rPr lang="en-US" sz="1100" b="1" u="none">
              <a:solidFill>
                <a:schemeClr val="bg1"/>
              </a:solidFill>
            </a:rPr>
            <a:t>salaries</a:t>
          </a:r>
          <a:r>
            <a:rPr lang="en-US" sz="1100" b="0" u="none">
              <a:solidFill>
                <a:schemeClr val="bg1"/>
              </a:solidFill>
            </a:rPr>
            <a:t>: Doron was not part of salary expenses because he was on an invoice and was part of professional services. There is addition NIS 600k/year expenses with Doron. There was a global raise in salaries of approx. 3-4% starting in Sep-23. The workers that didn't receive an increase in FY23 received the increase in FY24 (abou 20% of employees). Also the minimum wage went up so it has an impact on salaries. </a:t>
          </a:r>
        </a:p>
        <a:p>
          <a:endParaRPr lang="en-US" sz="1100" b="0" u="none">
            <a:solidFill>
              <a:schemeClr val="bg1"/>
            </a:solidFill>
          </a:endParaRPr>
        </a:p>
        <a:p>
          <a:endParaRPr lang="en-US" sz="1100" b="0" u="none">
            <a:solidFill>
              <a:schemeClr val="bg1"/>
            </a:solidFill>
          </a:endParaRPr>
        </a:p>
        <a:p>
          <a:endParaRPr lang="en-US" sz="1100" b="0" u="none">
            <a:solidFill>
              <a:schemeClr val="bg1"/>
            </a:solidFill>
          </a:endParaRPr>
        </a:p>
        <a:p>
          <a:endParaRPr lang="en-US" sz="1100" b="0" u="none">
            <a:solidFill>
              <a:schemeClr val="bg1"/>
            </a:solidFill>
          </a:endParaRPr>
        </a:p>
        <a:p>
          <a:endParaRPr lang="en-US" sz="1100" b="0" u="none">
            <a:solidFill>
              <a:schemeClr val="bg1"/>
            </a:solidFill>
          </a:endParaRPr>
        </a:p>
        <a:p>
          <a:endParaRPr lang="en-US" sz="1100" b="0" u="none">
            <a:solidFill>
              <a:schemeClr val="bg1"/>
            </a:solidFill>
          </a:endParaRPr>
        </a:p>
        <a:p>
          <a:endParaRPr lang="en-US" sz="1100" b="0" u="none">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3</xdr:row>
      <xdr:rowOff>0</xdr:rowOff>
    </xdr:from>
    <xdr:to>
      <xdr:col>19</xdr:col>
      <xdr:colOff>533400</xdr:colOff>
      <xdr:row>182</xdr:row>
      <xdr:rowOff>95250</xdr:rowOff>
    </xdr:to>
    <xdr:sp macro="" textlink="">
      <xdr:nvSpPr>
        <xdr:cNvPr id="4" name="TextBox 2">
          <a:extLst>
            <a:ext uri="{FF2B5EF4-FFF2-40B4-BE49-F238E27FC236}">
              <a16:creationId xmlns:a16="http://schemas.microsoft.com/office/drawing/2014/main" id="{3513E026-BE26-4655-B217-3495DB1AA4A6}"/>
            </a:ext>
          </a:extLst>
        </xdr:cNvPr>
        <xdr:cNvSpPr txBox="1"/>
      </xdr:nvSpPr>
      <xdr:spPr>
        <a:xfrm>
          <a:off x="6705600" y="609600"/>
          <a:ext cx="7505700" cy="3238500"/>
        </a:xfrm>
        <a:prstGeom prst="rect">
          <a:avLst/>
        </a:prstGeom>
        <a:solidFill>
          <a:srgbClr val="00338D"/>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bg1"/>
              </a:solidFill>
            </a:rPr>
            <a:t>Notes</a:t>
          </a:r>
          <a:r>
            <a:rPr lang="en-US" sz="1100" b="0" u="none">
              <a:solidFill>
                <a:schemeClr val="bg1"/>
              </a:solidFill>
            </a:rPr>
            <a:t>:</a:t>
          </a:r>
        </a:p>
        <a:p>
          <a:r>
            <a:rPr lang="en-US" sz="1100" b="0" u="none">
              <a:solidFill>
                <a:schemeClr val="bg1"/>
              </a:solidFill>
            </a:rPr>
            <a:t>1. </a:t>
          </a:r>
          <a:r>
            <a:rPr lang="en-US" sz="1100" b="1" u="none">
              <a:solidFill>
                <a:schemeClr val="bg1"/>
              </a:solidFill>
            </a:rPr>
            <a:t>Factoring</a:t>
          </a:r>
          <a:r>
            <a:rPr lang="en-US" sz="1100" b="0" u="none">
              <a:solidFill>
                <a:schemeClr val="bg1"/>
              </a:solidFill>
            </a:rPr>
            <a:t>: Mezter is only factoring only 6 specific customers in the local market. The sales to these customers are significant and consistant from one period to another. There is a client insurance on these customers. The facturing is non-recourse. The interest is prime-0.2%. It reduces the customer balance. The company is - Harel Insurance. </a:t>
          </a:r>
        </a:p>
        <a:p>
          <a:r>
            <a:rPr lang="en-US" sz="1100" b="0" u="none">
              <a:solidFill>
                <a:schemeClr val="bg1"/>
              </a:solidFill>
            </a:rPr>
            <a:t>2. </a:t>
          </a:r>
          <a:r>
            <a:rPr lang="en-US" sz="1100" b="1" u="none">
              <a:solidFill>
                <a:schemeClr val="bg1"/>
              </a:solidFill>
            </a:rPr>
            <a:t>employees</a:t>
          </a:r>
          <a:r>
            <a:rPr lang="en-US" sz="1100" b="0" u="none">
              <a:solidFill>
                <a:schemeClr val="bg1"/>
              </a:solidFill>
            </a:rPr>
            <a:t>: Employees receive vacation, subsidizied meals which are included in the salaries. Every employee is on section 14. Metzer pays 8.3%</a:t>
          </a:r>
        </a:p>
        <a:p>
          <a:r>
            <a:rPr lang="en-US" sz="1100" b="0" u="none">
              <a:solidFill>
                <a:schemeClr val="bg1"/>
              </a:solidFill>
            </a:rPr>
            <a:t>3. </a:t>
          </a:r>
          <a:r>
            <a:rPr lang="en-US" sz="1100" b="1" u="none">
              <a:solidFill>
                <a:schemeClr val="bg1"/>
              </a:solidFill>
            </a:rPr>
            <a:t>doubtful debts</a:t>
          </a:r>
          <a:r>
            <a:rPr lang="en-US" sz="1100" b="0" u="none">
              <a:solidFill>
                <a:schemeClr val="bg1"/>
              </a:solidFill>
            </a:rPr>
            <a:t>: There is a specific provision for customers that there is a risk of collection. There was a decrease because there was a client AAS that owned a few k of USD, there was a legal procedure and the money were collected. There was a company in Russia (SP Slide Russia), there were balances with this company that were provisioned for and which were written off. </a:t>
          </a:r>
        </a:p>
        <a:p>
          <a:r>
            <a:rPr lang="en-US" sz="1100" b="0" u="none">
              <a:solidFill>
                <a:schemeClr val="bg1"/>
              </a:solidFill>
            </a:rPr>
            <a:t>4. </a:t>
          </a:r>
          <a:r>
            <a:rPr lang="en-US" sz="1100" b="1" u="none">
              <a:solidFill>
                <a:schemeClr val="bg1"/>
              </a:solidFill>
            </a:rPr>
            <a:t>Inventory</a:t>
          </a:r>
          <a:r>
            <a:rPr lang="en-US" sz="1100" b="0" u="none">
              <a:solidFill>
                <a:schemeClr val="bg1"/>
              </a:solidFill>
            </a:rPr>
            <a:t>: As of Sep-24 the inventory solo is a bit lower than 40M NIS, in Jun-24 it was approx. 36M. In Jun-24 there was an increase in the raw materials because it was a management decision to increase the stock on hand and spare materials because of the geo-political situation and potential delays in deliveries from suppliers abroad. During Dec-23 there were the production lines in the inventory that were delivered to the customer in Jan-24, which lead to the decrease in the finished goods. The production lines stay in inventory until they are delievred to the customer (approx. NIS 5M). There is also a significant increase in the demand for the infrastructure pipes that are sold very quickly.</a:t>
          </a:r>
        </a:p>
        <a:p>
          <a:endParaRPr lang="en-US" sz="1100" b="0" u="none">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381000</xdr:colOff>
      <xdr:row>3</xdr:row>
      <xdr:rowOff>9525</xdr:rowOff>
    </xdr:from>
    <xdr:to>
      <xdr:col>15</xdr:col>
      <xdr:colOff>77787</xdr:colOff>
      <xdr:row>21</xdr:row>
      <xdr:rowOff>141287</xdr:rowOff>
    </xdr:to>
    <xdr:graphicFrame macro="">
      <xdr:nvGraphicFramePr>
        <xdr:cNvPr id="2" name="Chart1">
          <a:extLst>
            <a:ext uri="{FF2B5EF4-FFF2-40B4-BE49-F238E27FC236}">
              <a16:creationId xmlns:a16="http://schemas.microsoft.com/office/drawing/2014/main" id="{65169845-6281-42AB-877E-BD908B0EF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561974</xdr:colOff>
      <xdr:row>27</xdr:row>
      <xdr:rowOff>71436</xdr:rowOff>
    </xdr:from>
    <xdr:to>
      <xdr:col>14</xdr:col>
      <xdr:colOff>104774</xdr:colOff>
      <xdr:row>40</xdr:row>
      <xdr:rowOff>47624</xdr:rowOff>
    </xdr:to>
    <xdr:graphicFrame macro="">
      <xdr:nvGraphicFramePr>
        <xdr:cNvPr id="3" name="Chart2">
          <a:extLst>
            <a:ext uri="{FF2B5EF4-FFF2-40B4-BE49-F238E27FC236}">
              <a16:creationId xmlns:a16="http://schemas.microsoft.com/office/drawing/2014/main" id="{13D329DB-607D-41FB-869D-46A50D30F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58533</xdr:colOff>
      <xdr:row>35</xdr:row>
      <xdr:rowOff>38810</xdr:rowOff>
    </xdr:from>
    <xdr:to>
      <xdr:col>13</xdr:col>
      <xdr:colOff>164813</xdr:colOff>
      <xdr:row>48</xdr:row>
      <xdr:rowOff>137660</xdr:rowOff>
    </xdr:to>
    <xdr:graphicFrame macro="">
      <xdr:nvGraphicFramePr>
        <xdr:cNvPr id="2" name="Chart1">
          <a:extLst>
            <a:ext uri="{FF2B5EF4-FFF2-40B4-BE49-F238E27FC236}">
              <a16:creationId xmlns:a16="http://schemas.microsoft.com/office/drawing/2014/main" id="{6EA53CE6-785C-4EB3-B567-15E1F9C4E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184816</xdr:colOff>
      <xdr:row>35</xdr:row>
      <xdr:rowOff>42263</xdr:rowOff>
    </xdr:from>
    <xdr:to>
      <xdr:col>21</xdr:col>
      <xdr:colOff>138693</xdr:colOff>
      <xdr:row>48</xdr:row>
      <xdr:rowOff>81146</xdr:rowOff>
    </xdr:to>
    <xdr:graphicFrame macro="">
      <xdr:nvGraphicFramePr>
        <xdr:cNvPr id="3" name="Chart2">
          <a:extLst>
            <a:ext uri="{FF2B5EF4-FFF2-40B4-BE49-F238E27FC236}">
              <a16:creationId xmlns:a16="http://schemas.microsoft.com/office/drawing/2014/main" id="{B4D9FD4B-E5C9-45E1-8508-B73DC3D28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502890</xdr:colOff>
      <xdr:row>21</xdr:row>
      <xdr:rowOff>68252</xdr:rowOff>
    </xdr:from>
    <xdr:to>
      <xdr:col>30</xdr:col>
      <xdr:colOff>762000</xdr:colOff>
      <xdr:row>37</xdr:row>
      <xdr:rowOff>103910</xdr:rowOff>
    </xdr:to>
    <xdr:graphicFrame macro="">
      <xdr:nvGraphicFramePr>
        <xdr:cNvPr id="4" name="Chart1">
          <a:extLst>
            <a:ext uri="{FF2B5EF4-FFF2-40B4-BE49-F238E27FC236}">
              <a16:creationId xmlns:a16="http://schemas.microsoft.com/office/drawing/2014/main" id="{251F6767-5D2F-4657-B7A4-B19E7D639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481853</xdr:colOff>
      <xdr:row>3</xdr:row>
      <xdr:rowOff>56030</xdr:rowOff>
    </xdr:from>
    <xdr:to>
      <xdr:col>30</xdr:col>
      <xdr:colOff>762000</xdr:colOff>
      <xdr:row>19</xdr:row>
      <xdr:rowOff>25977</xdr:rowOff>
    </xdr:to>
    <xdr:graphicFrame macro="">
      <xdr:nvGraphicFramePr>
        <xdr:cNvPr id="5" name="Chart1">
          <a:extLst>
            <a:ext uri="{FF2B5EF4-FFF2-40B4-BE49-F238E27FC236}">
              <a16:creationId xmlns:a16="http://schemas.microsoft.com/office/drawing/2014/main" id="{3A8D5EDA-C56A-4E6C-90CD-62A6972D1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cdr:x>
      <cdr:y>0.94832</cdr:y>
    </cdr:from>
    <cdr:to>
      <cdr:x>1</cdr:x>
      <cdr:y>1</cdr:y>
    </cdr:to>
    <cdr:sp macro="" textlink="">
      <cdr:nvSpPr>
        <cdr:cNvPr id="4" name="TextBox 1">
          <a:extLst xmlns:a="http://schemas.openxmlformats.org/drawingml/2006/main">
            <a:ext uri="{FF2B5EF4-FFF2-40B4-BE49-F238E27FC236}">
              <a16:creationId xmlns:a16="http://schemas.microsoft.com/office/drawing/2014/main" id="{904ABC8F-5419-487A-88CA-A0AA232E12CC}"/>
            </a:ext>
          </a:extLst>
        </cdr:cNvPr>
        <cdr:cNvSpPr txBox="1"/>
      </cdr:nvSpPr>
      <cdr:spPr>
        <a:xfrm xmlns:a="http://schemas.openxmlformats.org/drawingml/2006/main">
          <a:off x="0" y="2207410"/>
          <a:ext cx="7432328" cy="12029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val="00A3A1"/>
              </a:solidFill>
            </a14:hiddenFill>
          </a:ext>
        </a:extLst>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700" b="0" i="1">
              <a:solidFill>
                <a:sysClr val="windowText" lastClr="000000"/>
              </a:solidFill>
              <a:latin typeface="Arial" panose="020B0604020202020204" pitchFamily="34" charset="0"/>
              <a:cs typeface="Arial" panose="020B0604020202020204" pitchFamily="34" charset="0"/>
            </a:rPr>
            <a:t>Source: Audited financial statements for FY21 and FY22, and unaudited financial statements for Jun-23, provided by Management.</a:t>
          </a:r>
        </a:p>
      </cdr:txBody>
    </cdr:sp>
  </cdr:relSizeAnchor>
</c:userShapes>
</file>

<file path=xl/drawings/drawing10.xml><?xml version="1.0" encoding="utf-8"?>
<c:userShapes xmlns:c="http://schemas.openxmlformats.org/drawingml/2006/chart">
  <cdr:relSizeAnchor xmlns:cdr="http://schemas.openxmlformats.org/drawingml/2006/chartDrawing">
    <cdr:from>
      <cdr:x>0</cdr:x>
      <cdr:y>0.88236</cdr:y>
    </cdr:from>
    <cdr:to>
      <cdr:x>1</cdr:x>
      <cdr:y>1</cdr:y>
    </cdr:to>
    <cdr:sp macro="" textlink="">
      <cdr:nvSpPr>
        <cdr:cNvPr id="3" name="TextBox 1">
          <a:extLst xmlns:a="http://schemas.openxmlformats.org/drawingml/2006/main">
            <a:ext uri="{FF2B5EF4-FFF2-40B4-BE49-F238E27FC236}">
              <a16:creationId xmlns:a16="http://schemas.microsoft.com/office/drawing/2014/main" id="{4F0ED315-1A5A-4AC5-92E6-6EB9ACD216C0}"/>
            </a:ext>
          </a:extLst>
        </cdr:cNvPr>
        <cdr:cNvSpPr txBox="1"/>
      </cdr:nvSpPr>
      <cdr:spPr>
        <a:xfrm xmlns:a="http://schemas.openxmlformats.org/drawingml/2006/main">
          <a:off x="0" y="1997699"/>
          <a:ext cx="3414954" cy="266336"/>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val="00A3A1"/>
              </a:solidFill>
            </a14:hiddenFill>
          </a:ext>
        </a:extLst>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r>
            <a:rPr lang="en-US" sz="700" b="0" i="1">
              <a:solidFill>
                <a:sysClr val="windowText" lastClr="000000"/>
              </a:solidFill>
              <a:latin typeface="Arial" panose="020B0604020202020204" pitchFamily="34" charset="0"/>
              <a:cs typeface="Arial" panose="020B0604020202020204" pitchFamily="34" charset="0"/>
            </a:rPr>
            <a:t>Source: Audited financial statements for FY21 and FY22, and unaudited financial statements for Jun-23, provided by Management.</a:t>
          </a: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0.91404</cdr:y>
    </cdr:from>
    <cdr:to>
      <cdr:x>1</cdr:x>
      <cdr:y>1</cdr:y>
    </cdr:to>
    <cdr:sp macro="" textlink="">
      <cdr:nvSpPr>
        <cdr:cNvPr id="2" name="TextBox 1"/>
        <cdr:cNvSpPr txBox="1"/>
      </cdr:nvSpPr>
      <cdr:spPr>
        <a:xfrm xmlns:a="http://schemas.openxmlformats.org/drawingml/2006/main">
          <a:off x="0" y="2961155"/>
          <a:ext cx="4782110" cy="278467"/>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val="00A3A1"/>
              </a:solidFill>
            </a14:hiddenFill>
          </a:ext>
        </a:extLst>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r>
            <a:rPr lang="en-US" sz="700" b="0" i="1">
              <a:solidFill>
                <a:sysClr val="windowText" lastClr="000000"/>
              </a:solidFill>
              <a:latin typeface="Arial" panose="020B0604020202020204" pitchFamily="34" charset="0"/>
              <a:cs typeface="Arial" panose="020B0604020202020204" pitchFamily="34" charset="0"/>
            </a:rPr>
            <a:t>Source: Audited financial statements for FY21 and FY22, and unaudited financial statements for Jun-23, provided by Management.</a:t>
          </a:r>
        </a:p>
      </cdr:txBody>
    </cdr:sp>
  </cdr:relSizeAnchor>
</c:userShapes>
</file>

<file path=xl/drawings/drawing12.xml><?xml version="1.0" encoding="utf-8"?>
<c:userShapes xmlns:c="http://schemas.openxmlformats.org/drawingml/2006/chart">
  <cdr:relSizeAnchor xmlns:cdr="http://schemas.openxmlformats.org/drawingml/2006/chartDrawing">
    <cdr:from>
      <cdr:x>0</cdr:x>
      <cdr:y>0.91404</cdr:y>
    </cdr:from>
    <cdr:to>
      <cdr:x>1</cdr:x>
      <cdr:y>1</cdr:y>
    </cdr:to>
    <cdr:sp macro="" textlink="">
      <cdr:nvSpPr>
        <cdr:cNvPr id="2" name="TextBox 1"/>
        <cdr:cNvSpPr txBox="1"/>
      </cdr:nvSpPr>
      <cdr:spPr>
        <a:xfrm xmlns:a="http://schemas.openxmlformats.org/drawingml/2006/main">
          <a:off x="0" y="2961155"/>
          <a:ext cx="4782110" cy="278467"/>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val="00A3A1"/>
              </a:solidFill>
            </a14:hiddenFill>
          </a:ext>
        </a:extLst>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r>
            <a:rPr lang="en-US" sz="700" b="0" i="1">
              <a:solidFill>
                <a:sysClr val="windowText" lastClr="000000"/>
              </a:solidFill>
              <a:latin typeface="Arial" panose="020B0604020202020204" pitchFamily="34" charset="0"/>
              <a:cs typeface="Arial" panose="020B0604020202020204" pitchFamily="34" charset="0"/>
            </a:rPr>
            <a:t>Source: Audited financial statements for FY21 and FY22, and unaudited financial statements for Jun-23, provided by Management.</a:t>
          </a:r>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0</xdr:col>
      <xdr:colOff>4762</xdr:colOff>
      <xdr:row>89</xdr:row>
      <xdr:rowOff>0</xdr:rowOff>
    </xdr:from>
    <xdr:to>
      <xdr:col>0</xdr:col>
      <xdr:colOff>4762</xdr:colOff>
      <xdr:row>90</xdr:row>
      <xdr:rowOff>0</xdr:rowOff>
    </xdr:to>
    <xdr:sp macro="" textlink="">
      <xdr:nvSpPr>
        <xdr:cNvPr id="2" name="Shape 2">
          <a:extLst>
            <a:ext uri="{FF2B5EF4-FFF2-40B4-BE49-F238E27FC236}">
              <a16:creationId xmlns:a16="http://schemas.microsoft.com/office/drawing/2014/main" id="{574B09D6-FC01-4B6F-BC17-DB2F2ECDBDE2}"/>
            </a:ext>
          </a:extLst>
        </xdr:cNvPr>
        <xdr:cNvSpPr/>
      </xdr:nvSpPr>
      <xdr:spPr>
        <a:xfrm>
          <a:off x="4762" y="16897350"/>
          <a:ext cx="0" cy="285750"/>
        </a:xfrm>
        <a:custGeom>
          <a:avLst/>
          <a:gdLst/>
          <a:ahLst/>
          <a:cxnLst/>
          <a:rect l="0" t="0" r="0" b="0"/>
          <a:pathLst>
            <a:path h="285750">
              <a:moveTo>
                <a:pt x="0" y="0"/>
              </a:moveTo>
              <a:lnTo>
                <a:pt x="0" y="285749"/>
              </a:lnTo>
            </a:path>
          </a:pathLst>
        </a:custGeom>
        <a:ln w="9525">
          <a:solidFill>
            <a:srgbClr val="000000"/>
          </a:solidFill>
        </a:ln>
      </xdr:spPr>
    </xdr:sp>
    <xdr:clientData/>
  </xdr:twoCellAnchor>
  <xdr:twoCellAnchor editAs="oneCell">
    <xdr:from>
      <xdr:col>0</xdr:col>
      <xdr:colOff>4762</xdr:colOff>
      <xdr:row>89</xdr:row>
      <xdr:rowOff>0</xdr:rowOff>
    </xdr:from>
    <xdr:to>
      <xdr:col>0</xdr:col>
      <xdr:colOff>4762</xdr:colOff>
      <xdr:row>90</xdr:row>
      <xdr:rowOff>0</xdr:rowOff>
    </xdr:to>
    <xdr:sp macro="" textlink="">
      <xdr:nvSpPr>
        <xdr:cNvPr id="3" name="Shape 3">
          <a:extLst>
            <a:ext uri="{FF2B5EF4-FFF2-40B4-BE49-F238E27FC236}">
              <a16:creationId xmlns:a16="http://schemas.microsoft.com/office/drawing/2014/main" id="{EAAD2A9D-1C69-4C81-A7C9-891B9EF170F9}"/>
            </a:ext>
          </a:extLst>
        </xdr:cNvPr>
        <xdr:cNvSpPr/>
      </xdr:nvSpPr>
      <xdr:spPr>
        <a:xfrm>
          <a:off x="4762" y="16897350"/>
          <a:ext cx="0" cy="285750"/>
        </a:xfrm>
        <a:custGeom>
          <a:avLst/>
          <a:gdLst/>
          <a:ahLst/>
          <a:cxnLst/>
          <a:rect l="0" t="0" r="0" b="0"/>
          <a:pathLst>
            <a:path h="285750">
              <a:moveTo>
                <a:pt x="0" y="0"/>
              </a:moveTo>
              <a:lnTo>
                <a:pt x="0" y="285749"/>
              </a:lnTo>
            </a:path>
          </a:pathLst>
        </a:custGeom>
        <a:ln w="9525">
          <a:solidFill>
            <a:srgbClr val="000000"/>
          </a:solidFill>
        </a:ln>
      </xdr:spPr>
    </xdr:sp>
    <xdr:clientData/>
  </xdr:twoCellAnchor>
  <xdr:twoCellAnchor editAs="oneCell">
    <xdr:from>
      <xdr:col>0</xdr:col>
      <xdr:colOff>4763</xdr:colOff>
      <xdr:row>89</xdr:row>
      <xdr:rowOff>0</xdr:rowOff>
    </xdr:from>
    <xdr:to>
      <xdr:col>0</xdr:col>
      <xdr:colOff>4763</xdr:colOff>
      <xdr:row>90</xdr:row>
      <xdr:rowOff>0</xdr:rowOff>
    </xdr:to>
    <xdr:sp macro="" textlink="">
      <xdr:nvSpPr>
        <xdr:cNvPr id="4" name="Shape 4">
          <a:extLst>
            <a:ext uri="{FF2B5EF4-FFF2-40B4-BE49-F238E27FC236}">
              <a16:creationId xmlns:a16="http://schemas.microsoft.com/office/drawing/2014/main" id="{88C2A4F1-A8D8-42AB-B7BD-4CD823B6B4FE}"/>
            </a:ext>
          </a:extLst>
        </xdr:cNvPr>
        <xdr:cNvSpPr/>
      </xdr:nvSpPr>
      <xdr:spPr>
        <a:xfrm>
          <a:off x="4763" y="16897350"/>
          <a:ext cx="0" cy="285750"/>
        </a:xfrm>
        <a:custGeom>
          <a:avLst/>
          <a:gdLst/>
          <a:ahLst/>
          <a:cxnLst/>
          <a:rect l="0" t="0" r="0" b="0"/>
          <a:pathLst>
            <a:path h="285750">
              <a:moveTo>
                <a:pt x="0" y="0"/>
              </a:moveTo>
              <a:lnTo>
                <a:pt x="0" y="285749"/>
              </a:lnTo>
            </a:path>
          </a:pathLst>
        </a:custGeom>
        <a:ln w="9526">
          <a:solidFill>
            <a:srgbClr val="000000"/>
          </a:solidFill>
        </a:ln>
      </xdr:spPr>
    </xdr:sp>
    <xdr:clientData/>
  </xdr:twoCellAnchor>
  <xdr:twoCellAnchor editAs="oneCell">
    <xdr:from>
      <xdr:col>0</xdr:col>
      <xdr:colOff>4763</xdr:colOff>
      <xdr:row>89</xdr:row>
      <xdr:rowOff>0</xdr:rowOff>
    </xdr:from>
    <xdr:to>
      <xdr:col>0</xdr:col>
      <xdr:colOff>4763</xdr:colOff>
      <xdr:row>90</xdr:row>
      <xdr:rowOff>0</xdr:rowOff>
    </xdr:to>
    <xdr:sp macro="" textlink="">
      <xdr:nvSpPr>
        <xdr:cNvPr id="5" name="Shape 5">
          <a:extLst>
            <a:ext uri="{FF2B5EF4-FFF2-40B4-BE49-F238E27FC236}">
              <a16:creationId xmlns:a16="http://schemas.microsoft.com/office/drawing/2014/main" id="{65B8F506-B2DA-4416-8D42-A82CE6F0F151}"/>
            </a:ext>
          </a:extLst>
        </xdr:cNvPr>
        <xdr:cNvSpPr/>
      </xdr:nvSpPr>
      <xdr:spPr>
        <a:xfrm>
          <a:off x="4763" y="16897350"/>
          <a:ext cx="0" cy="285750"/>
        </a:xfrm>
        <a:custGeom>
          <a:avLst/>
          <a:gdLst/>
          <a:ahLst/>
          <a:cxnLst/>
          <a:rect l="0" t="0" r="0" b="0"/>
          <a:pathLst>
            <a:path h="285750">
              <a:moveTo>
                <a:pt x="0" y="0"/>
              </a:moveTo>
              <a:lnTo>
                <a:pt x="0" y="285749"/>
              </a:lnTo>
            </a:path>
          </a:pathLst>
        </a:custGeom>
        <a:ln w="9526">
          <a:solidFill>
            <a:srgbClr val="000000"/>
          </a:solidFill>
        </a:ln>
      </xdr:spPr>
    </xdr:sp>
    <xdr:clientData/>
  </xdr:twoCellAnchor>
  <xdr:twoCellAnchor editAs="oneCell">
    <xdr:from>
      <xdr:col>0</xdr:col>
      <xdr:colOff>4760</xdr:colOff>
      <xdr:row>89</xdr:row>
      <xdr:rowOff>0</xdr:rowOff>
    </xdr:from>
    <xdr:to>
      <xdr:col>0</xdr:col>
      <xdr:colOff>4760</xdr:colOff>
      <xdr:row>90</xdr:row>
      <xdr:rowOff>0</xdr:rowOff>
    </xdr:to>
    <xdr:sp macro="" textlink="">
      <xdr:nvSpPr>
        <xdr:cNvPr id="6" name="Shape 6">
          <a:extLst>
            <a:ext uri="{FF2B5EF4-FFF2-40B4-BE49-F238E27FC236}">
              <a16:creationId xmlns:a16="http://schemas.microsoft.com/office/drawing/2014/main" id="{71EBBE48-2801-4633-AB8D-89A5846EFC2F}"/>
            </a:ext>
          </a:extLst>
        </xdr:cNvPr>
        <xdr:cNvSpPr/>
      </xdr:nvSpPr>
      <xdr:spPr>
        <a:xfrm>
          <a:off x="4760" y="16897350"/>
          <a:ext cx="0" cy="285750"/>
        </a:xfrm>
        <a:custGeom>
          <a:avLst/>
          <a:gdLst/>
          <a:ahLst/>
          <a:cxnLst/>
          <a:rect l="0" t="0" r="0" b="0"/>
          <a:pathLst>
            <a:path h="285750">
              <a:moveTo>
                <a:pt x="0" y="0"/>
              </a:moveTo>
              <a:lnTo>
                <a:pt x="0" y="285749"/>
              </a:lnTo>
            </a:path>
          </a:pathLst>
        </a:custGeom>
        <a:ln w="9521">
          <a:solidFill>
            <a:srgbClr val="000000"/>
          </a:solidFill>
        </a:ln>
      </xdr:spPr>
    </xdr:sp>
    <xdr:clientData/>
  </xdr:twoCellAnchor>
  <xdr:twoCellAnchor editAs="oneCell">
    <xdr:from>
      <xdr:col>0</xdr:col>
      <xdr:colOff>4763</xdr:colOff>
      <xdr:row>89</xdr:row>
      <xdr:rowOff>0</xdr:rowOff>
    </xdr:from>
    <xdr:to>
      <xdr:col>0</xdr:col>
      <xdr:colOff>4763</xdr:colOff>
      <xdr:row>90</xdr:row>
      <xdr:rowOff>0</xdr:rowOff>
    </xdr:to>
    <xdr:sp macro="" textlink="">
      <xdr:nvSpPr>
        <xdr:cNvPr id="7" name="Shape 7">
          <a:extLst>
            <a:ext uri="{FF2B5EF4-FFF2-40B4-BE49-F238E27FC236}">
              <a16:creationId xmlns:a16="http://schemas.microsoft.com/office/drawing/2014/main" id="{661DFE8E-FC30-452F-82A2-AAD96A135FBF}"/>
            </a:ext>
          </a:extLst>
        </xdr:cNvPr>
        <xdr:cNvSpPr/>
      </xdr:nvSpPr>
      <xdr:spPr>
        <a:xfrm>
          <a:off x="4763" y="16897350"/>
          <a:ext cx="0" cy="285750"/>
        </a:xfrm>
        <a:custGeom>
          <a:avLst/>
          <a:gdLst/>
          <a:ahLst/>
          <a:cxnLst/>
          <a:rect l="0" t="0" r="0" b="0"/>
          <a:pathLst>
            <a:path h="285750">
              <a:moveTo>
                <a:pt x="0" y="0"/>
              </a:moveTo>
              <a:lnTo>
                <a:pt x="0" y="285749"/>
              </a:lnTo>
            </a:path>
          </a:pathLst>
        </a:custGeom>
        <a:ln w="9526">
          <a:solidFill>
            <a:srgbClr val="000000"/>
          </a:solidFill>
        </a:ln>
      </xdr:spPr>
    </xdr:sp>
    <xdr:clientData/>
  </xdr:twoCellAnchor>
  <xdr:twoCellAnchor editAs="oneCell">
    <xdr:from>
      <xdr:col>0</xdr:col>
      <xdr:colOff>4760</xdr:colOff>
      <xdr:row>89</xdr:row>
      <xdr:rowOff>0</xdr:rowOff>
    </xdr:from>
    <xdr:to>
      <xdr:col>0</xdr:col>
      <xdr:colOff>4760</xdr:colOff>
      <xdr:row>90</xdr:row>
      <xdr:rowOff>0</xdr:rowOff>
    </xdr:to>
    <xdr:sp macro="" textlink="">
      <xdr:nvSpPr>
        <xdr:cNvPr id="8" name="Shape 8">
          <a:extLst>
            <a:ext uri="{FF2B5EF4-FFF2-40B4-BE49-F238E27FC236}">
              <a16:creationId xmlns:a16="http://schemas.microsoft.com/office/drawing/2014/main" id="{304D09CF-E5FA-4611-AB66-DBFAD02E99F6}"/>
            </a:ext>
          </a:extLst>
        </xdr:cNvPr>
        <xdr:cNvSpPr/>
      </xdr:nvSpPr>
      <xdr:spPr>
        <a:xfrm>
          <a:off x="4760" y="16897350"/>
          <a:ext cx="0" cy="285750"/>
        </a:xfrm>
        <a:custGeom>
          <a:avLst/>
          <a:gdLst/>
          <a:ahLst/>
          <a:cxnLst/>
          <a:rect l="0" t="0" r="0" b="0"/>
          <a:pathLst>
            <a:path h="285750">
              <a:moveTo>
                <a:pt x="0" y="0"/>
              </a:moveTo>
              <a:lnTo>
                <a:pt x="0" y="285749"/>
              </a:lnTo>
            </a:path>
          </a:pathLst>
        </a:custGeom>
        <a:ln w="9521">
          <a:solidFill>
            <a:srgbClr val="000000"/>
          </a:solidFill>
        </a:ln>
      </xdr:spPr>
    </xdr:sp>
    <xdr:clientData/>
  </xdr:twoCellAnchor>
  <xdr:twoCellAnchor editAs="oneCell">
    <xdr:from>
      <xdr:col>0</xdr:col>
      <xdr:colOff>4760</xdr:colOff>
      <xdr:row>89</xdr:row>
      <xdr:rowOff>0</xdr:rowOff>
    </xdr:from>
    <xdr:to>
      <xdr:col>0</xdr:col>
      <xdr:colOff>4760</xdr:colOff>
      <xdr:row>90</xdr:row>
      <xdr:rowOff>0</xdr:rowOff>
    </xdr:to>
    <xdr:sp macro="" textlink="">
      <xdr:nvSpPr>
        <xdr:cNvPr id="9" name="Shape 9">
          <a:extLst>
            <a:ext uri="{FF2B5EF4-FFF2-40B4-BE49-F238E27FC236}">
              <a16:creationId xmlns:a16="http://schemas.microsoft.com/office/drawing/2014/main" id="{5F196F09-24C9-47D1-BFE2-B552EB81085E}"/>
            </a:ext>
          </a:extLst>
        </xdr:cNvPr>
        <xdr:cNvSpPr/>
      </xdr:nvSpPr>
      <xdr:spPr>
        <a:xfrm>
          <a:off x="4760" y="16897350"/>
          <a:ext cx="0" cy="285750"/>
        </a:xfrm>
        <a:custGeom>
          <a:avLst/>
          <a:gdLst/>
          <a:ahLst/>
          <a:cxnLst/>
          <a:rect l="0" t="0" r="0" b="0"/>
          <a:pathLst>
            <a:path h="285750">
              <a:moveTo>
                <a:pt x="0" y="0"/>
              </a:moveTo>
              <a:lnTo>
                <a:pt x="0" y="285749"/>
              </a:lnTo>
            </a:path>
          </a:pathLst>
        </a:custGeom>
        <a:ln w="9521">
          <a:solidFill>
            <a:srgbClr val="000000"/>
          </a:solidFill>
        </a:ln>
      </xdr:spPr>
    </xdr:sp>
    <xdr:clientData/>
  </xdr:twoCellAnchor>
  <xdr:twoCellAnchor editAs="oneCell">
    <xdr:from>
      <xdr:col>0</xdr:col>
      <xdr:colOff>4760</xdr:colOff>
      <xdr:row>89</xdr:row>
      <xdr:rowOff>0</xdr:rowOff>
    </xdr:from>
    <xdr:to>
      <xdr:col>0</xdr:col>
      <xdr:colOff>4760</xdr:colOff>
      <xdr:row>90</xdr:row>
      <xdr:rowOff>0</xdr:rowOff>
    </xdr:to>
    <xdr:sp macro="" textlink="">
      <xdr:nvSpPr>
        <xdr:cNvPr id="10" name="Shape 10">
          <a:extLst>
            <a:ext uri="{FF2B5EF4-FFF2-40B4-BE49-F238E27FC236}">
              <a16:creationId xmlns:a16="http://schemas.microsoft.com/office/drawing/2014/main" id="{13F514FC-B4B5-483A-A4D9-D88AC2DD6746}"/>
            </a:ext>
          </a:extLst>
        </xdr:cNvPr>
        <xdr:cNvSpPr/>
      </xdr:nvSpPr>
      <xdr:spPr>
        <a:xfrm>
          <a:off x="4760" y="16897350"/>
          <a:ext cx="0" cy="285750"/>
        </a:xfrm>
        <a:custGeom>
          <a:avLst/>
          <a:gdLst/>
          <a:ahLst/>
          <a:cxnLst/>
          <a:rect l="0" t="0" r="0" b="0"/>
          <a:pathLst>
            <a:path h="285750">
              <a:moveTo>
                <a:pt x="0" y="0"/>
              </a:moveTo>
              <a:lnTo>
                <a:pt x="0" y="285749"/>
              </a:lnTo>
            </a:path>
          </a:pathLst>
        </a:custGeom>
        <a:ln w="9521">
          <a:solidFill>
            <a:srgbClr val="000000"/>
          </a:solidFill>
        </a:ln>
      </xdr:spPr>
    </xdr:sp>
    <xdr:clientData/>
  </xdr:twoCellAnchor>
  <xdr:twoCellAnchor editAs="oneCell">
    <xdr:from>
      <xdr:col>0</xdr:col>
      <xdr:colOff>4763</xdr:colOff>
      <xdr:row>89</xdr:row>
      <xdr:rowOff>0</xdr:rowOff>
    </xdr:from>
    <xdr:to>
      <xdr:col>0</xdr:col>
      <xdr:colOff>4763</xdr:colOff>
      <xdr:row>90</xdr:row>
      <xdr:rowOff>0</xdr:rowOff>
    </xdr:to>
    <xdr:sp macro="" textlink="">
      <xdr:nvSpPr>
        <xdr:cNvPr id="11" name="Shape 11">
          <a:extLst>
            <a:ext uri="{FF2B5EF4-FFF2-40B4-BE49-F238E27FC236}">
              <a16:creationId xmlns:a16="http://schemas.microsoft.com/office/drawing/2014/main" id="{17103C17-CE40-491C-987B-2F5B5FB91312}"/>
            </a:ext>
          </a:extLst>
        </xdr:cNvPr>
        <xdr:cNvSpPr/>
      </xdr:nvSpPr>
      <xdr:spPr>
        <a:xfrm>
          <a:off x="4763" y="16897350"/>
          <a:ext cx="0" cy="285750"/>
        </a:xfrm>
        <a:custGeom>
          <a:avLst/>
          <a:gdLst/>
          <a:ahLst/>
          <a:cxnLst/>
          <a:rect l="0" t="0" r="0" b="0"/>
          <a:pathLst>
            <a:path h="285750">
              <a:moveTo>
                <a:pt x="0" y="0"/>
              </a:moveTo>
              <a:lnTo>
                <a:pt x="0" y="285749"/>
              </a:lnTo>
            </a:path>
          </a:pathLst>
        </a:custGeom>
        <a:ln w="9526">
          <a:solidFill>
            <a:srgbClr val="000000"/>
          </a:solidFill>
        </a:ln>
      </xdr:spPr>
    </xdr:sp>
    <xdr:clientData/>
  </xdr:twoCellAnchor>
  <xdr:twoCellAnchor editAs="oneCell">
    <xdr:from>
      <xdr:col>0</xdr:col>
      <xdr:colOff>4760</xdr:colOff>
      <xdr:row>89</xdr:row>
      <xdr:rowOff>0</xdr:rowOff>
    </xdr:from>
    <xdr:to>
      <xdr:col>0</xdr:col>
      <xdr:colOff>4760</xdr:colOff>
      <xdr:row>90</xdr:row>
      <xdr:rowOff>0</xdr:rowOff>
    </xdr:to>
    <xdr:sp macro="" textlink="">
      <xdr:nvSpPr>
        <xdr:cNvPr id="12" name="Shape 12">
          <a:extLst>
            <a:ext uri="{FF2B5EF4-FFF2-40B4-BE49-F238E27FC236}">
              <a16:creationId xmlns:a16="http://schemas.microsoft.com/office/drawing/2014/main" id="{2A2BB71B-ECF7-45EE-9AF6-334BF0076017}"/>
            </a:ext>
          </a:extLst>
        </xdr:cNvPr>
        <xdr:cNvSpPr/>
      </xdr:nvSpPr>
      <xdr:spPr>
        <a:xfrm>
          <a:off x="4760" y="16897350"/>
          <a:ext cx="0" cy="285750"/>
        </a:xfrm>
        <a:custGeom>
          <a:avLst/>
          <a:gdLst/>
          <a:ahLst/>
          <a:cxnLst/>
          <a:rect l="0" t="0" r="0" b="0"/>
          <a:pathLst>
            <a:path h="285750">
              <a:moveTo>
                <a:pt x="0" y="0"/>
              </a:moveTo>
              <a:lnTo>
                <a:pt x="0" y="285749"/>
              </a:lnTo>
            </a:path>
          </a:pathLst>
        </a:custGeom>
        <a:ln w="9521">
          <a:solidFill>
            <a:srgbClr val="000000"/>
          </a:solidFill>
        </a:ln>
      </xdr:spPr>
    </xdr:sp>
    <xdr:clientData/>
  </xdr:twoCellAnchor>
  <xdr:twoCellAnchor editAs="oneCell">
    <xdr:from>
      <xdr:col>0</xdr:col>
      <xdr:colOff>4743</xdr:colOff>
      <xdr:row>89</xdr:row>
      <xdr:rowOff>0</xdr:rowOff>
    </xdr:from>
    <xdr:to>
      <xdr:col>0</xdr:col>
      <xdr:colOff>4743</xdr:colOff>
      <xdr:row>90</xdr:row>
      <xdr:rowOff>18688</xdr:rowOff>
    </xdr:to>
    <xdr:sp macro="" textlink="">
      <xdr:nvSpPr>
        <xdr:cNvPr id="13" name="Shape 13">
          <a:extLst>
            <a:ext uri="{FF2B5EF4-FFF2-40B4-BE49-F238E27FC236}">
              <a16:creationId xmlns:a16="http://schemas.microsoft.com/office/drawing/2014/main" id="{F89F61DE-A759-4D81-BBEC-486888F26CF3}"/>
            </a:ext>
          </a:extLst>
        </xdr:cNvPr>
        <xdr:cNvSpPr/>
      </xdr:nvSpPr>
      <xdr:spPr>
        <a:xfrm>
          <a:off x="4743" y="16897350"/>
          <a:ext cx="0" cy="304438"/>
        </a:xfrm>
        <a:custGeom>
          <a:avLst/>
          <a:gdLst/>
          <a:ahLst/>
          <a:cxnLst/>
          <a:rect l="0" t="0" r="0" b="0"/>
          <a:pathLst>
            <a:path h="285750">
              <a:moveTo>
                <a:pt x="0" y="0"/>
              </a:moveTo>
              <a:lnTo>
                <a:pt x="0" y="285749"/>
              </a:lnTo>
            </a:path>
          </a:pathLst>
        </a:custGeom>
        <a:ln w="9486">
          <a:solidFill>
            <a:srgbClr val="000000"/>
          </a:solidFill>
        </a:ln>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xdr:colOff>
      <xdr:row>113</xdr:row>
      <xdr:rowOff>0</xdr:rowOff>
    </xdr:from>
    <xdr:to>
      <xdr:col>0</xdr:col>
      <xdr:colOff>4762</xdr:colOff>
      <xdr:row>113</xdr:row>
      <xdr:rowOff>104775</xdr:rowOff>
    </xdr:to>
    <xdr:sp macro="" textlink="">
      <xdr:nvSpPr>
        <xdr:cNvPr id="2" name="Shape 2">
          <a:extLst>
            <a:ext uri="{FF2B5EF4-FFF2-40B4-BE49-F238E27FC236}">
              <a16:creationId xmlns:a16="http://schemas.microsoft.com/office/drawing/2014/main" id="{1DBF6074-D80B-4944-A599-9B0998BC685E}"/>
            </a:ext>
          </a:extLst>
        </xdr:cNvPr>
        <xdr:cNvSpPr/>
      </xdr:nvSpPr>
      <xdr:spPr>
        <a:xfrm>
          <a:off x="4762" y="25012650"/>
          <a:ext cx="0" cy="104775"/>
        </a:xfrm>
        <a:custGeom>
          <a:avLst/>
          <a:gdLst/>
          <a:ahLst/>
          <a:cxnLst/>
          <a:rect l="0" t="0" r="0" b="0"/>
          <a:pathLst>
            <a:path h="104775">
              <a:moveTo>
                <a:pt x="0" y="0"/>
              </a:moveTo>
              <a:lnTo>
                <a:pt x="0" y="104762"/>
              </a:lnTo>
            </a:path>
          </a:pathLst>
        </a:custGeom>
        <a:ln w="9525">
          <a:solidFill>
            <a:srgbClr val="000000"/>
          </a:solidFill>
        </a:ln>
      </xdr:spPr>
    </xdr:sp>
    <xdr:clientData/>
  </xdr:twoCellAnchor>
  <xdr:twoCellAnchor editAs="oneCell">
    <xdr:from>
      <xdr:col>0</xdr:col>
      <xdr:colOff>4762</xdr:colOff>
      <xdr:row>113</xdr:row>
      <xdr:rowOff>0</xdr:rowOff>
    </xdr:from>
    <xdr:to>
      <xdr:col>0</xdr:col>
      <xdr:colOff>4762</xdr:colOff>
      <xdr:row>113</xdr:row>
      <xdr:rowOff>104775</xdr:rowOff>
    </xdr:to>
    <xdr:sp macro="" textlink="">
      <xdr:nvSpPr>
        <xdr:cNvPr id="3" name="Shape 3">
          <a:extLst>
            <a:ext uri="{FF2B5EF4-FFF2-40B4-BE49-F238E27FC236}">
              <a16:creationId xmlns:a16="http://schemas.microsoft.com/office/drawing/2014/main" id="{13441E0E-BC67-41F6-9657-2307A91ED703}"/>
            </a:ext>
          </a:extLst>
        </xdr:cNvPr>
        <xdr:cNvSpPr/>
      </xdr:nvSpPr>
      <xdr:spPr>
        <a:xfrm>
          <a:off x="4762" y="25012650"/>
          <a:ext cx="0" cy="104775"/>
        </a:xfrm>
        <a:custGeom>
          <a:avLst/>
          <a:gdLst/>
          <a:ahLst/>
          <a:cxnLst/>
          <a:rect l="0" t="0" r="0" b="0"/>
          <a:pathLst>
            <a:path h="104775">
              <a:moveTo>
                <a:pt x="0" y="0"/>
              </a:moveTo>
              <a:lnTo>
                <a:pt x="0" y="104762"/>
              </a:lnTo>
            </a:path>
          </a:pathLst>
        </a:custGeom>
        <a:ln w="9525">
          <a:solidFill>
            <a:srgbClr val="000000"/>
          </a:solidFill>
        </a:ln>
      </xdr:spPr>
    </xdr:sp>
    <xdr:clientData/>
  </xdr:twoCellAnchor>
  <xdr:twoCellAnchor editAs="oneCell">
    <xdr:from>
      <xdr:col>0</xdr:col>
      <xdr:colOff>4761</xdr:colOff>
      <xdr:row>113</xdr:row>
      <xdr:rowOff>0</xdr:rowOff>
    </xdr:from>
    <xdr:to>
      <xdr:col>0</xdr:col>
      <xdr:colOff>4761</xdr:colOff>
      <xdr:row>113</xdr:row>
      <xdr:rowOff>104775</xdr:rowOff>
    </xdr:to>
    <xdr:sp macro="" textlink="">
      <xdr:nvSpPr>
        <xdr:cNvPr id="4" name="Shape 4">
          <a:extLst>
            <a:ext uri="{FF2B5EF4-FFF2-40B4-BE49-F238E27FC236}">
              <a16:creationId xmlns:a16="http://schemas.microsoft.com/office/drawing/2014/main" id="{5A924C60-5C19-4D05-A2FF-465C597E17AF}"/>
            </a:ext>
          </a:extLst>
        </xdr:cNvPr>
        <xdr:cNvSpPr/>
      </xdr:nvSpPr>
      <xdr:spPr>
        <a:xfrm>
          <a:off x="4761" y="25012650"/>
          <a:ext cx="0" cy="104775"/>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113</xdr:row>
      <xdr:rowOff>0</xdr:rowOff>
    </xdr:from>
    <xdr:to>
      <xdr:col>0</xdr:col>
      <xdr:colOff>4761</xdr:colOff>
      <xdr:row>113</xdr:row>
      <xdr:rowOff>104775</xdr:rowOff>
    </xdr:to>
    <xdr:sp macro="" textlink="">
      <xdr:nvSpPr>
        <xdr:cNvPr id="5" name="Shape 5">
          <a:extLst>
            <a:ext uri="{FF2B5EF4-FFF2-40B4-BE49-F238E27FC236}">
              <a16:creationId xmlns:a16="http://schemas.microsoft.com/office/drawing/2014/main" id="{725B2B61-D18A-4DD7-8E46-46405FCDDEB5}"/>
            </a:ext>
          </a:extLst>
        </xdr:cNvPr>
        <xdr:cNvSpPr/>
      </xdr:nvSpPr>
      <xdr:spPr>
        <a:xfrm>
          <a:off x="4761" y="25012650"/>
          <a:ext cx="0" cy="104775"/>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113</xdr:row>
      <xdr:rowOff>0</xdr:rowOff>
    </xdr:from>
    <xdr:to>
      <xdr:col>0</xdr:col>
      <xdr:colOff>4761</xdr:colOff>
      <xdr:row>113</xdr:row>
      <xdr:rowOff>104775</xdr:rowOff>
    </xdr:to>
    <xdr:sp macro="" textlink="">
      <xdr:nvSpPr>
        <xdr:cNvPr id="6" name="Shape 6">
          <a:extLst>
            <a:ext uri="{FF2B5EF4-FFF2-40B4-BE49-F238E27FC236}">
              <a16:creationId xmlns:a16="http://schemas.microsoft.com/office/drawing/2014/main" id="{FA9B1E4A-E4E6-4126-96AB-110FCEA18038}"/>
            </a:ext>
          </a:extLst>
        </xdr:cNvPr>
        <xdr:cNvSpPr/>
      </xdr:nvSpPr>
      <xdr:spPr>
        <a:xfrm>
          <a:off x="4761" y="25012650"/>
          <a:ext cx="0" cy="104775"/>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113</xdr:row>
      <xdr:rowOff>0</xdr:rowOff>
    </xdr:from>
    <xdr:to>
      <xdr:col>0</xdr:col>
      <xdr:colOff>4761</xdr:colOff>
      <xdr:row>113</xdr:row>
      <xdr:rowOff>104775</xdr:rowOff>
    </xdr:to>
    <xdr:sp macro="" textlink="">
      <xdr:nvSpPr>
        <xdr:cNvPr id="7" name="Shape 7">
          <a:extLst>
            <a:ext uri="{FF2B5EF4-FFF2-40B4-BE49-F238E27FC236}">
              <a16:creationId xmlns:a16="http://schemas.microsoft.com/office/drawing/2014/main" id="{9ECB9288-1C2A-401D-A8FD-9DCC0D868735}"/>
            </a:ext>
          </a:extLst>
        </xdr:cNvPr>
        <xdr:cNvSpPr/>
      </xdr:nvSpPr>
      <xdr:spPr>
        <a:xfrm>
          <a:off x="4761" y="25012650"/>
          <a:ext cx="0" cy="104775"/>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113</xdr:row>
      <xdr:rowOff>0</xdr:rowOff>
    </xdr:from>
    <xdr:to>
      <xdr:col>0</xdr:col>
      <xdr:colOff>4761</xdr:colOff>
      <xdr:row>113</xdr:row>
      <xdr:rowOff>104775</xdr:rowOff>
    </xdr:to>
    <xdr:sp macro="" textlink="">
      <xdr:nvSpPr>
        <xdr:cNvPr id="8" name="Shape 8">
          <a:extLst>
            <a:ext uri="{FF2B5EF4-FFF2-40B4-BE49-F238E27FC236}">
              <a16:creationId xmlns:a16="http://schemas.microsoft.com/office/drawing/2014/main" id="{DB262CF4-5991-4697-BB3D-6F863FD080CF}"/>
            </a:ext>
          </a:extLst>
        </xdr:cNvPr>
        <xdr:cNvSpPr/>
      </xdr:nvSpPr>
      <xdr:spPr>
        <a:xfrm>
          <a:off x="4761" y="25012650"/>
          <a:ext cx="0" cy="104775"/>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4764</xdr:colOff>
      <xdr:row>113</xdr:row>
      <xdr:rowOff>0</xdr:rowOff>
    </xdr:from>
    <xdr:to>
      <xdr:col>0</xdr:col>
      <xdr:colOff>4764</xdr:colOff>
      <xdr:row>113</xdr:row>
      <xdr:rowOff>104775</xdr:rowOff>
    </xdr:to>
    <xdr:sp macro="" textlink="">
      <xdr:nvSpPr>
        <xdr:cNvPr id="9" name="Shape 9">
          <a:extLst>
            <a:ext uri="{FF2B5EF4-FFF2-40B4-BE49-F238E27FC236}">
              <a16:creationId xmlns:a16="http://schemas.microsoft.com/office/drawing/2014/main" id="{0185FEB0-AF70-43A8-9B43-489FE397C4E7}"/>
            </a:ext>
          </a:extLst>
        </xdr:cNvPr>
        <xdr:cNvSpPr/>
      </xdr:nvSpPr>
      <xdr:spPr>
        <a:xfrm>
          <a:off x="4764" y="25012650"/>
          <a:ext cx="0" cy="104775"/>
        </a:xfrm>
        <a:custGeom>
          <a:avLst/>
          <a:gdLst/>
          <a:ahLst/>
          <a:cxnLst/>
          <a:rect l="0" t="0" r="0" b="0"/>
          <a:pathLst>
            <a:path h="104775">
              <a:moveTo>
                <a:pt x="0" y="0"/>
              </a:moveTo>
              <a:lnTo>
                <a:pt x="0" y="104762"/>
              </a:lnTo>
            </a:path>
          </a:pathLst>
        </a:custGeom>
        <a:ln w="9529">
          <a:solidFill>
            <a:srgbClr val="000000"/>
          </a:solidFill>
        </a:ln>
      </xdr:spPr>
    </xdr:sp>
    <xdr:clientData/>
  </xdr:twoCellAnchor>
  <xdr:twoCellAnchor editAs="oneCell">
    <xdr:from>
      <xdr:col>0</xdr:col>
      <xdr:colOff>4761</xdr:colOff>
      <xdr:row>113</xdr:row>
      <xdr:rowOff>0</xdr:rowOff>
    </xdr:from>
    <xdr:to>
      <xdr:col>0</xdr:col>
      <xdr:colOff>4761</xdr:colOff>
      <xdr:row>113</xdr:row>
      <xdr:rowOff>104775</xdr:rowOff>
    </xdr:to>
    <xdr:sp macro="" textlink="">
      <xdr:nvSpPr>
        <xdr:cNvPr id="10" name="Shape 10">
          <a:extLst>
            <a:ext uri="{FF2B5EF4-FFF2-40B4-BE49-F238E27FC236}">
              <a16:creationId xmlns:a16="http://schemas.microsoft.com/office/drawing/2014/main" id="{07230BC7-B709-4C74-9550-C9556E3CCC74}"/>
            </a:ext>
          </a:extLst>
        </xdr:cNvPr>
        <xdr:cNvSpPr/>
      </xdr:nvSpPr>
      <xdr:spPr>
        <a:xfrm>
          <a:off x="4761" y="25012650"/>
          <a:ext cx="0" cy="104775"/>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4764</xdr:colOff>
      <xdr:row>113</xdr:row>
      <xdr:rowOff>0</xdr:rowOff>
    </xdr:from>
    <xdr:to>
      <xdr:col>0</xdr:col>
      <xdr:colOff>4764</xdr:colOff>
      <xdr:row>113</xdr:row>
      <xdr:rowOff>104775</xdr:rowOff>
    </xdr:to>
    <xdr:sp macro="" textlink="">
      <xdr:nvSpPr>
        <xdr:cNvPr id="11" name="Shape 11">
          <a:extLst>
            <a:ext uri="{FF2B5EF4-FFF2-40B4-BE49-F238E27FC236}">
              <a16:creationId xmlns:a16="http://schemas.microsoft.com/office/drawing/2014/main" id="{CF0F6463-7BD8-4DC8-BC4F-79A38B62FA4D}"/>
            </a:ext>
          </a:extLst>
        </xdr:cNvPr>
        <xdr:cNvSpPr/>
      </xdr:nvSpPr>
      <xdr:spPr>
        <a:xfrm>
          <a:off x="4764" y="25012650"/>
          <a:ext cx="0" cy="104775"/>
        </a:xfrm>
        <a:custGeom>
          <a:avLst/>
          <a:gdLst/>
          <a:ahLst/>
          <a:cxnLst/>
          <a:rect l="0" t="0" r="0" b="0"/>
          <a:pathLst>
            <a:path h="104775">
              <a:moveTo>
                <a:pt x="0" y="0"/>
              </a:moveTo>
              <a:lnTo>
                <a:pt x="0" y="104762"/>
              </a:lnTo>
            </a:path>
          </a:pathLst>
        </a:custGeom>
        <a:ln w="9529">
          <a:solidFill>
            <a:srgbClr val="000000"/>
          </a:solidFill>
        </a:ln>
      </xdr:spPr>
    </xdr:sp>
    <xdr:clientData/>
  </xdr:twoCellAnchor>
  <xdr:twoCellAnchor editAs="oneCell">
    <xdr:from>
      <xdr:col>0</xdr:col>
      <xdr:colOff>4764</xdr:colOff>
      <xdr:row>113</xdr:row>
      <xdr:rowOff>0</xdr:rowOff>
    </xdr:from>
    <xdr:to>
      <xdr:col>0</xdr:col>
      <xdr:colOff>4764</xdr:colOff>
      <xdr:row>113</xdr:row>
      <xdr:rowOff>104775</xdr:rowOff>
    </xdr:to>
    <xdr:sp macro="" textlink="">
      <xdr:nvSpPr>
        <xdr:cNvPr id="12" name="Shape 12">
          <a:extLst>
            <a:ext uri="{FF2B5EF4-FFF2-40B4-BE49-F238E27FC236}">
              <a16:creationId xmlns:a16="http://schemas.microsoft.com/office/drawing/2014/main" id="{63890AF8-8102-4227-BBC8-BC25DCA8AD95}"/>
            </a:ext>
          </a:extLst>
        </xdr:cNvPr>
        <xdr:cNvSpPr/>
      </xdr:nvSpPr>
      <xdr:spPr>
        <a:xfrm>
          <a:off x="4764" y="25012650"/>
          <a:ext cx="0" cy="104775"/>
        </a:xfrm>
        <a:custGeom>
          <a:avLst/>
          <a:gdLst/>
          <a:ahLst/>
          <a:cxnLst/>
          <a:rect l="0" t="0" r="0" b="0"/>
          <a:pathLst>
            <a:path h="104775">
              <a:moveTo>
                <a:pt x="0" y="0"/>
              </a:moveTo>
              <a:lnTo>
                <a:pt x="0" y="104762"/>
              </a:lnTo>
            </a:path>
          </a:pathLst>
        </a:custGeom>
        <a:ln w="9529">
          <a:solidFill>
            <a:srgbClr val="000000"/>
          </a:solidFill>
        </a:ln>
      </xdr:spPr>
    </xdr:sp>
    <xdr:clientData/>
  </xdr:twoCellAnchor>
  <xdr:twoCellAnchor editAs="oneCell">
    <xdr:from>
      <xdr:col>0</xdr:col>
      <xdr:colOff>4761</xdr:colOff>
      <xdr:row>113</xdr:row>
      <xdr:rowOff>0</xdr:rowOff>
    </xdr:from>
    <xdr:to>
      <xdr:col>0</xdr:col>
      <xdr:colOff>4761</xdr:colOff>
      <xdr:row>113</xdr:row>
      <xdr:rowOff>130663</xdr:rowOff>
    </xdr:to>
    <xdr:sp macro="" textlink="">
      <xdr:nvSpPr>
        <xdr:cNvPr id="13" name="Shape 13">
          <a:extLst>
            <a:ext uri="{FF2B5EF4-FFF2-40B4-BE49-F238E27FC236}">
              <a16:creationId xmlns:a16="http://schemas.microsoft.com/office/drawing/2014/main" id="{A5AA162D-5622-44F3-85A5-88E034EE60D0}"/>
            </a:ext>
          </a:extLst>
        </xdr:cNvPr>
        <xdr:cNvSpPr/>
      </xdr:nvSpPr>
      <xdr:spPr>
        <a:xfrm>
          <a:off x="4761" y="25012650"/>
          <a:ext cx="0" cy="130663"/>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4762</xdr:colOff>
      <xdr:row>349</xdr:row>
      <xdr:rowOff>0</xdr:rowOff>
    </xdr:from>
    <xdr:to>
      <xdr:col>0</xdr:col>
      <xdr:colOff>4762</xdr:colOff>
      <xdr:row>349</xdr:row>
      <xdr:rowOff>104774</xdr:rowOff>
    </xdr:to>
    <xdr:sp macro="" textlink="">
      <xdr:nvSpPr>
        <xdr:cNvPr id="14" name="Shape 14">
          <a:extLst>
            <a:ext uri="{FF2B5EF4-FFF2-40B4-BE49-F238E27FC236}">
              <a16:creationId xmlns:a16="http://schemas.microsoft.com/office/drawing/2014/main" id="{290A4165-F124-4D7F-B06D-B9720592D7F8}"/>
            </a:ext>
          </a:extLst>
        </xdr:cNvPr>
        <xdr:cNvSpPr/>
      </xdr:nvSpPr>
      <xdr:spPr>
        <a:xfrm>
          <a:off x="4762" y="73961625"/>
          <a:ext cx="0" cy="104774"/>
        </a:xfrm>
        <a:custGeom>
          <a:avLst/>
          <a:gdLst/>
          <a:ahLst/>
          <a:cxnLst/>
          <a:rect l="0" t="0" r="0" b="0"/>
          <a:pathLst>
            <a:path h="104775">
              <a:moveTo>
                <a:pt x="0" y="0"/>
              </a:moveTo>
              <a:lnTo>
                <a:pt x="0" y="104762"/>
              </a:lnTo>
            </a:path>
          </a:pathLst>
        </a:custGeom>
        <a:ln w="9525">
          <a:solidFill>
            <a:srgbClr val="000000"/>
          </a:solidFill>
        </a:ln>
      </xdr:spPr>
    </xdr:sp>
    <xdr:clientData/>
  </xdr:twoCellAnchor>
  <xdr:twoCellAnchor editAs="oneCell">
    <xdr:from>
      <xdr:col>0</xdr:col>
      <xdr:colOff>4762</xdr:colOff>
      <xdr:row>349</xdr:row>
      <xdr:rowOff>0</xdr:rowOff>
    </xdr:from>
    <xdr:to>
      <xdr:col>0</xdr:col>
      <xdr:colOff>4762</xdr:colOff>
      <xdr:row>349</xdr:row>
      <xdr:rowOff>104774</xdr:rowOff>
    </xdr:to>
    <xdr:sp macro="" textlink="">
      <xdr:nvSpPr>
        <xdr:cNvPr id="15" name="Shape 15">
          <a:extLst>
            <a:ext uri="{FF2B5EF4-FFF2-40B4-BE49-F238E27FC236}">
              <a16:creationId xmlns:a16="http://schemas.microsoft.com/office/drawing/2014/main" id="{FC2822A2-AA23-47CF-A214-B03DB013EB3D}"/>
            </a:ext>
          </a:extLst>
        </xdr:cNvPr>
        <xdr:cNvSpPr/>
      </xdr:nvSpPr>
      <xdr:spPr>
        <a:xfrm>
          <a:off x="4762" y="73961625"/>
          <a:ext cx="0" cy="104774"/>
        </a:xfrm>
        <a:custGeom>
          <a:avLst/>
          <a:gdLst/>
          <a:ahLst/>
          <a:cxnLst/>
          <a:rect l="0" t="0" r="0" b="0"/>
          <a:pathLst>
            <a:path h="104775">
              <a:moveTo>
                <a:pt x="0" y="0"/>
              </a:moveTo>
              <a:lnTo>
                <a:pt x="0" y="104762"/>
              </a:lnTo>
            </a:path>
          </a:pathLst>
        </a:custGeom>
        <a:ln w="9525">
          <a:solidFill>
            <a:srgbClr val="000000"/>
          </a:solidFill>
        </a:ln>
      </xdr:spPr>
    </xdr:sp>
    <xdr:clientData/>
  </xdr:twoCellAnchor>
  <xdr:twoCellAnchor editAs="oneCell">
    <xdr:from>
      <xdr:col>0</xdr:col>
      <xdr:colOff>4761</xdr:colOff>
      <xdr:row>349</xdr:row>
      <xdr:rowOff>0</xdr:rowOff>
    </xdr:from>
    <xdr:to>
      <xdr:col>0</xdr:col>
      <xdr:colOff>4761</xdr:colOff>
      <xdr:row>349</xdr:row>
      <xdr:rowOff>104774</xdr:rowOff>
    </xdr:to>
    <xdr:sp macro="" textlink="">
      <xdr:nvSpPr>
        <xdr:cNvPr id="16" name="Shape 16">
          <a:extLst>
            <a:ext uri="{FF2B5EF4-FFF2-40B4-BE49-F238E27FC236}">
              <a16:creationId xmlns:a16="http://schemas.microsoft.com/office/drawing/2014/main" id="{CFEC28D6-3AB9-4DD6-9B53-CF3378BB3091}"/>
            </a:ext>
          </a:extLst>
        </xdr:cNvPr>
        <xdr:cNvSpPr/>
      </xdr:nvSpPr>
      <xdr:spPr>
        <a:xfrm>
          <a:off x="4761" y="73961625"/>
          <a:ext cx="0" cy="104774"/>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349</xdr:row>
      <xdr:rowOff>0</xdr:rowOff>
    </xdr:from>
    <xdr:to>
      <xdr:col>0</xdr:col>
      <xdr:colOff>4761</xdr:colOff>
      <xdr:row>349</xdr:row>
      <xdr:rowOff>104774</xdr:rowOff>
    </xdr:to>
    <xdr:sp macro="" textlink="">
      <xdr:nvSpPr>
        <xdr:cNvPr id="17" name="Shape 17">
          <a:extLst>
            <a:ext uri="{FF2B5EF4-FFF2-40B4-BE49-F238E27FC236}">
              <a16:creationId xmlns:a16="http://schemas.microsoft.com/office/drawing/2014/main" id="{D9B57E4C-44B5-44B4-B1FA-85050839D625}"/>
            </a:ext>
          </a:extLst>
        </xdr:cNvPr>
        <xdr:cNvSpPr/>
      </xdr:nvSpPr>
      <xdr:spPr>
        <a:xfrm>
          <a:off x="4761" y="73961625"/>
          <a:ext cx="0" cy="104774"/>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349</xdr:row>
      <xdr:rowOff>0</xdr:rowOff>
    </xdr:from>
    <xdr:to>
      <xdr:col>0</xdr:col>
      <xdr:colOff>4761</xdr:colOff>
      <xdr:row>349</xdr:row>
      <xdr:rowOff>104774</xdr:rowOff>
    </xdr:to>
    <xdr:sp macro="" textlink="">
      <xdr:nvSpPr>
        <xdr:cNvPr id="18" name="Shape 18">
          <a:extLst>
            <a:ext uri="{FF2B5EF4-FFF2-40B4-BE49-F238E27FC236}">
              <a16:creationId xmlns:a16="http://schemas.microsoft.com/office/drawing/2014/main" id="{B2FC7077-D7EE-4049-A7F3-20E7530DFBAD}"/>
            </a:ext>
          </a:extLst>
        </xdr:cNvPr>
        <xdr:cNvSpPr/>
      </xdr:nvSpPr>
      <xdr:spPr>
        <a:xfrm>
          <a:off x="4761" y="73961625"/>
          <a:ext cx="0" cy="104774"/>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349</xdr:row>
      <xdr:rowOff>0</xdr:rowOff>
    </xdr:from>
    <xdr:to>
      <xdr:col>0</xdr:col>
      <xdr:colOff>4761</xdr:colOff>
      <xdr:row>349</xdr:row>
      <xdr:rowOff>104774</xdr:rowOff>
    </xdr:to>
    <xdr:sp macro="" textlink="">
      <xdr:nvSpPr>
        <xdr:cNvPr id="19" name="Shape 19">
          <a:extLst>
            <a:ext uri="{FF2B5EF4-FFF2-40B4-BE49-F238E27FC236}">
              <a16:creationId xmlns:a16="http://schemas.microsoft.com/office/drawing/2014/main" id="{9C55F585-FFE7-481E-9633-CB4978B07EC3}"/>
            </a:ext>
          </a:extLst>
        </xdr:cNvPr>
        <xdr:cNvSpPr/>
      </xdr:nvSpPr>
      <xdr:spPr>
        <a:xfrm>
          <a:off x="4761" y="73961625"/>
          <a:ext cx="0" cy="104774"/>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4761</xdr:colOff>
      <xdr:row>349</xdr:row>
      <xdr:rowOff>0</xdr:rowOff>
    </xdr:from>
    <xdr:to>
      <xdr:col>0</xdr:col>
      <xdr:colOff>4761</xdr:colOff>
      <xdr:row>349</xdr:row>
      <xdr:rowOff>104774</xdr:rowOff>
    </xdr:to>
    <xdr:sp macro="" textlink="">
      <xdr:nvSpPr>
        <xdr:cNvPr id="20" name="Shape 20">
          <a:extLst>
            <a:ext uri="{FF2B5EF4-FFF2-40B4-BE49-F238E27FC236}">
              <a16:creationId xmlns:a16="http://schemas.microsoft.com/office/drawing/2014/main" id="{5BFBD714-ABB9-4B36-8EE7-963E05E1F749}"/>
            </a:ext>
          </a:extLst>
        </xdr:cNvPr>
        <xdr:cNvSpPr/>
      </xdr:nvSpPr>
      <xdr:spPr>
        <a:xfrm>
          <a:off x="4761" y="73961625"/>
          <a:ext cx="0" cy="104774"/>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4764</xdr:colOff>
      <xdr:row>349</xdr:row>
      <xdr:rowOff>0</xdr:rowOff>
    </xdr:from>
    <xdr:to>
      <xdr:col>0</xdr:col>
      <xdr:colOff>4764</xdr:colOff>
      <xdr:row>349</xdr:row>
      <xdr:rowOff>104774</xdr:rowOff>
    </xdr:to>
    <xdr:sp macro="" textlink="">
      <xdr:nvSpPr>
        <xdr:cNvPr id="21" name="Shape 21">
          <a:extLst>
            <a:ext uri="{FF2B5EF4-FFF2-40B4-BE49-F238E27FC236}">
              <a16:creationId xmlns:a16="http://schemas.microsoft.com/office/drawing/2014/main" id="{2E2CC3F0-E95E-4B37-AEAA-324BF9FED8BD}"/>
            </a:ext>
          </a:extLst>
        </xdr:cNvPr>
        <xdr:cNvSpPr/>
      </xdr:nvSpPr>
      <xdr:spPr>
        <a:xfrm>
          <a:off x="4764" y="73961625"/>
          <a:ext cx="0" cy="104774"/>
        </a:xfrm>
        <a:custGeom>
          <a:avLst/>
          <a:gdLst/>
          <a:ahLst/>
          <a:cxnLst/>
          <a:rect l="0" t="0" r="0" b="0"/>
          <a:pathLst>
            <a:path h="104775">
              <a:moveTo>
                <a:pt x="0" y="0"/>
              </a:moveTo>
              <a:lnTo>
                <a:pt x="0" y="104762"/>
              </a:lnTo>
            </a:path>
          </a:pathLst>
        </a:custGeom>
        <a:ln w="9529">
          <a:solidFill>
            <a:srgbClr val="000000"/>
          </a:solidFill>
        </a:ln>
      </xdr:spPr>
    </xdr:sp>
    <xdr:clientData/>
  </xdr:twoCellAnchor>
  <xdr:twoCellAnchor editAs="oneCell">
    <xdr:from>
      <xdr:col>0</xdr:col>
      <xdr:colOff>4761</xdr:colOff>
      <xdr:row>349</xdr:row>
      <xdr:rowOff>0</xdr:rowOff>
    </xdr:from>
    <xdr:to>
      <xdr:col>0</xdr:col>
      <xdr:colOff>4761</xdr:colOff>
      <xdr:row>349</xdr:row>
      <xdr:rowOff>104774</xdr:rowOff>
    </xdr:to>
    <xdr:sp macro="" textlink="">
      <xdr:nvSpPr>
        <xdr:cNvPr id="22" name="Shape 22">
          <a:extLst>
            <a:ext uri="{FF2B5EF4-FFF2-40B4-BE49-F238E27FC236}">
              <a16:creationId xmlns:a16="http://schemas.microsoft.com/office/drawing/2014/main" id="{8C215EEF-0752-4D19-B814-7B1CF10FBD4B}"/>
            </a:ext>
          </a:extLst>
        </xdr:cNvPr>
        <xdr:cNvSpPr/>
      </xdr:nvSpPr>
      <xdr:spPr>
        <a:xfrm>
          <a:off x="4761" y="73961625"/>
          <a:ext cx="0" cy="104774"/>
        </a:xfrm>
        <a:custGeom>
          <a:avLst/>
          <a:gdLst/>
          <a:ahLst/>
          <a:cxnLst/>
          <a:rect l="0" t="0" r="0" b="0"/>
          <a:pathLst>
            <a:path h="104775">
              <a:moveTo>
                <a:pt x="0" y="0"/>
              </a:moveTo>
              <a:lnTo>
                <a:pt x="0" y="104762"/>
              </a:lnTo>
            </a:path>
          </a:pathLst>
        </a:custGeom>
        <a:ln w="9523">
          <a:solidFill>
            <a:srgbClr val="000000"/>
          </a:solidFill>
        </a:ln>
      </xdr:spPr>
    </xdr:sp>
    <xdr:clientData/>
  </xdr:twoCellAnchor>
  <xdr:twoCellAnchor editAs="oneCell">
    <xdr:from>
      <xdr:col>0</xdr:col>
      <xdr:colOff>4764</xdr:colOff>
      <xdr:row>349</xdr:row>
      <xdr:rowOff>0</xdr:rowOff>
    </xdr:from>
    <xdr:to>
      <xdr:col>0</xdr:col>
      <xdr:colOff>4764</xdr:colOff>
      <xdr:row>349</xdr:row>
      <xdr:rowOff>104774</xdr:rowOff>
    </xdr:to>
    <xdr:sp macro="" textlink="">
      <xdr:nvSpPr>
        <xdr:cNvPr id="23" name="Shape 23">
          <a:extLst>
            <a:ext uri="{FF2B5EF4-FFF2-40B4-BE49-F238E27FC236}">
              <a16:creationId xmlns:a16="http://schemas.microsoft.com/office/drawing/2014/main" id="{6CA2003C-A10B-4AAF-B442-924296A92773}"/>
            </a:ext>
          </a:extLst>
        </xdr:cNvPr>
        <xdr:cNvSpPr/>
      </xdr:nvSpPr>
      <xdr:spPr>
        <a:xfrm>
          <a:off x="4764" y="73961625"/>
          <a:ext cx="0" cy="104774"/>
        </a:xfrm>
        <a:custGeom>
          <a:avLst/>
          <a:gdLst/>
          <a:ahLst/>
          <a:cxnLst/>
          <a:rect l="0" t="0" r="0" b="0"/>
          <a:pathLst>
            <a:path h="104775">
              <a:moveTo>
                <a:pt x="0" y="0"/>
              </a:moveTo>
              <a:lnTo>
                <a:pt x="0" y="104762"/>
              </a:lnTo>
            </a:path>
          </a:pathLst>
        </a:custGeom>
        <a:ln w="9529">
          <a:solidFill>
            <a:srgbClr val="000000"/>
          </a:solidFill>
        </a:ln>
      </xdr:spPr>
    </xdr:sp>
    <xdr:clientData/>
  </xdr:twoCellAnchor>
  <xdr:twoCellAnchor editAs="oneCell">
    <xdr:from>
      <xdr:col>0</xdr:col>
      <xdr:colOff>4764</xdr:colOff>
      <xdr:row>349</xdr:row>
      <xdr:rowOff>0</xdr:rowOff>
    </xdr:from>
    <xdr:to>
      <xdr:col>0</xdr:col>
      <xdr:colOff>4764</xdr:colOff>
      <xdr:row>349</xdr:row>
      <xdr:rowOff>104774</xdr:rowOff>
    </xdr:to>
    <xdr:sp macro="" textlink="">
      <xdr:nvSpPr>
        <xdr:cNvPr id="24" name="Shape 24">
          <a:extLst>
            <a:ext uri="{FF2B5EF4-FFF2-40B4-BE49-F238E27FC236}">
              <a16:creationId xmlns:a16="http://schemas.microsoft.com/office/drawing/2014/main" id="{6EBDA837-A8C0-4148-91CA-347647F81B36}"/>
            </a:ext>
          </a:extLst>
        </xdr:cNvPr>
        <xdr:cNvSpPr/>
      </xdr:nvSpPr>
      <xdr:spPr>
        <a:xfrm>
          <a:off x="4764" y="73961625"/>
          <a:ext cx="0" cy="104774"/>
        </a:xfrm>
        <a:custGeom>
          <a:avLst/>
          <a:gdLst/>
          <a:ahLst/>
          <a:cxnLst/>
          <a:rect l="0" t="0" r="0" b="0"/>
          <a:pathLst>
            <a:path h="104775">
              <a:moveTo>
                <a:pt x="0" y="0"/>
              </a:moveTo>
              <a:lnTo>
                <a:pt x="0" y="104762"/>
              </a:lnTo>
            </a:path>
          </a:pathLst>
        </a:custGeom>
        <a:ln w="9529">
          <a:solidFill>
            <a:srgbClr val="000000"/>
          </a:solidFill>
        </a:ln>
      </xdr:spPr>
    </xdr:sp>
    <xdr:clientData/>
  </xdr:twoCellAnchor>
  <xdr:twoCellAnchor editAs="oneCell">
    <xdr:from>
      <xdr:col>0</xdr:col>
      <xdr:colOff>4761</xdr:colOff>
      <xdr:row>349</xdr:row>
      <xdr:rowOff>0</xdr:rowOff>
    </xdr:from>
    <xdr:to>
      <xdr:col>0</xdr:col>
      <xdr:colOff>4761</xdr:colOff>
      <xdr:row>349</xdr:row>
      <xdr:rowOff>130662</xdr:rowOff>
    </xdr:to>
    <xdr:sp macro="" textlink="">
      <xdr:nvSpPr>
        <xdr:cNvPr id="25" name="Shape 25">
          <a:extLst>
            <a:ext uri="{FF2B5EF4-FFF2-40B4-BE49-F238E27FC236}">
              <a16:creationId xmlns:a16="http://schemas.microsoft.com/office/drawing/2014/main" id="{79CC62AD-9F11-40E6-9A3C-0DA6378740E4}"/>
            </a:ext>
          </a:extLst>
        </xdr:cNvPr>
        <xdr:cNvSpPr/>
      </xdr:nvSpPr>
      <xdr:spPr>
        <a:xfrm>
          <a:off x="4761" y="73961625"/>
          <a:ext cx="0" cy="130662"/>
        </a:xfrm>
        <a:custGeom>
          <a:avLst/>
          <a:gdLst/>
          <a:ahLst/>
          <a:cxnLst/>
          <a:rect l="0" t="0" r="0" b="0"/>
          <a:pathLst>
            <a:path h="104775">
              <a:moveTo>
                <a:pt x="0" y="0"/>
              </a:moveTo>
              <a:lnTo>
                <a:pt x="0" y="104762"/>
              </a:lnTo>
            </a:path>
          </a:pathLst>
        </a:custGeom>
        <a:ln w="9523">
          <a:solidFill>
            <a:srgbClr val="000000"/>
          </a:solidFill>
        </a:ln>
      </xdr:spPr>
    </xdr:sp>
    <xdr:clientData/>
  </xdr:twoCellAnchor>
</xdr:wsDr>
</file>

<file path=xl/persons/person.xml><?xml version="1.0" encoding="utf-8"?>
<personList xmlns="http://schemas.microsoft.com/office/spreadsheetml/2018/threadedcomments" xmlns:x="http://schemas.openxmlformats.org/spreadsheetml/2006/main">
  <person displayName="Wachtel, Shira" id="{7E512D61-FF24-4586-8F4D-5886620CD8D3}" userId="S::swachtel@kpmg.com::6a994b52-3832-4113-8452-8bec1f2d5b5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S203" dT="2024-01-15T13:29:56.91" personId="{7E512D61-FF24-4586-8F4D-5886620CD8D3}" id="{44E76DED-D9E1-45FB-89C9-FC15554DCDF6}">
    <text>74.9% kibbutz:
התחייבות למיסים שוטפים לרשויות המיסים ולבעלי מניות</text>
  </threadedComment>
</ThreadedComments>
</file>

<file path=xl/threadedComments/threadedComment2.xml><?xml version="1.0" encoding="utf-8"?>
<ThreadedComments xmlns="http://schemas.microsoft.com/office/spreadsheetml/2018/threadedcomments" xmlns:x="http://schemas.openxmlformats.org/spreadsheetml/2006/main">
  <threadedComment ref="H55" dT="2024-01-14T14:02:02.18" personId="{7E512D61-FF24-4586-8F4D-5886620CD8D3}" id="{E3CB3554-BFCF-4EC8-B4F6-2C060D17BE0C}">
    <text>Doron writes this as part of marketing exp.</text>
  </threadedComment>
</ThreadedComment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0.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1"/>
  <sheetViews>
    <sheetView workbookViewId="0"/>
  </sheetViews>
  <sheetFormatPr defaultRowHeight="15"/>
  <sheetData>
    <row r="1" spans="1:5">
      <c r="A1" s="1" t="s">
        <v>4</v>
      </c>
      <c r="B1" s="1" t="s">
        <v>5</v>
      </c>
      <c r="C1" s="1" t="s">
        <v>6</v>
      </c>
      <c r="D1" s="1" t="s">
        <v>7</v>
      </c>
      <c r="E1" s="1"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tabColor theme="8" tint="-0.499984740745262"/>
  </sheetPr>
  <dimension ref="B5:AF36"/>
  <sheetViews>
    <sheetView workbookViewId="0"/>
  </sheetViews>
  <sheetFormatPr defaultRowHeight="13.5"/>
  <cols>
    <col min="1" max="3" width="9.140625" style="5"/>
    <col min="4" max="4" width="12" style="5" customWidth="1"/>
    <col min="5" max="5" width="90.140625" style="5" customWidth="1"/>
    <col min="6" max="259" width="9.140625" style="5"/>
    <col min="260" max="260" width="12" style="5" customWidth="1"/>
    <col min="261" max="261" width="90.140625" style="5" bestFit="1" customWidth="1"/>
    <col min="262" max="515" width="9.140625" style="5"/>
    <col min="516" max="516" width="12" style="5" customWidth="1"/>
    <col min="517" max="517" width="90.140625" style="5" bestFit="1" customWidth="1"/>
    <col min="518" max="771" width="9.140625" style="5"/>
    <col min="772" max="772" width="12" style="5" customWidth="1"/>
    <col min="773" max="773" width="90.140625" style="5" bestFit="1" customWidth="1"/>
    <col min="774" max="1027" width="9.140625" style="5"/>
    <col min="1028" max="1028" width="12" style="5" customWidth="1"/>
    <col min="1029" max="1029" width="90.140625" style="5" bestFit="1" customWidth="1"/>
    <col min="1030" max="1283" width="9.140625" style="5"/>
    <col min="1284" max="1284" width="12" style="5" customWidth="1"/>
    <col min="1285" max="1285" width="90.140625" style="5" bestFit="1" customWidth="1"/>
    <col min="1286" max="1539" width="9.140625" style="5"/>
    <col min="1540" max="1540" width="12" style="5" customWidth="1"/>
    <col min="1541" max="1541" width="90.140625" style="5" bestFit="1" customWidth="1"/>
    <col min="1542" max="1795" width="9.140625" style="5"/>
    <col min="1796" max="1796" width="12" style="5" customWidth="1"/>
    <col min="1797" max="1797" width="90.140625" style="5" bestFit="1" customWidth="1"/>
    <col min="1798" max="2051" width="9.140625" style="5"/>
    <col min="2052" max="2052" width="12" style="5" customWidth="1"/>
    <col min="2053" max="2053" width="90.140625" style="5" bestFit="1" customWidth="1"/>
    <col min="2054" max="2307" width="9.140625" style="5"/>
    <col min="2308" max="2308" width="12" style="5" customWidth="1"/>
    <col min="2309" max="2309" width="90.140625" style="5" bestFit="1" customWidth="1"/>
    <col min="2310" max="2563" width="9.140625" style="5"/>
    <col min="2564" max="2564" width="12" style="5" customWidth="1"/>
    <col min="2565" max="2565" width="90.140625" style="5" bestFit="1" customWidth="1"/>
    <col min="2566" max="2819" width="9.140625" style="5"/>
    <col min="2820" max="2820" width="12" style="5" customWidth="1"/>
    <col min="2821" max="2821" width="90.140625" style="5" bestFit="1" customWidth="1"/>
    <col min="2822" max="3075" width="9.140625" style="5"/>
    <col min="3076" max="3076" width="12" style="5" customWidth="1"/>
    <col min="3077" max="3077" width="90.140625" style="5" bestFit="1" customWidth="1"/>
    <col min="3078" max="3331" width="9.140625" style="5"/>
    <col min="3332" max="3332" width="12" style="5" customWidth="1"/>
    <col min="3333" max="3333" width="90.140625" style="5" bestFit="1" customWidth="1"/>
    <col min="3334" max="3587" width="9.140625" style="5"/>
    <col min="3588" max="3588" width="12" style="5" customWidth="1"/>
    <col min="3589" max="3589" width="90.140625" style="5" bestFit="1" customWidth="1"/>
    <col min="3590" max="3843" width="9.140625" style="5"/>
    <col min="3844" max="3844" width="12" style="5" customWidth="1"/>
    <col min="3845" max="3845" width="90.140625" style="5" bestFit="1" customWidth="1"/>
    <col min="3846" max="4099" width="9.140625" style="5"/>
    <col min="4100" max="4100" width="12" style="5" customWidth="1"/>
    <col min="4101" max="4101" width="90.140625" style="5" bestFit="1" customWidth="1"/>
    <col min="4102" max="4355" width="9.140625" style="5"/>
    <col min="4356" max="4356" width="12" style="5" customWidth="1"/>
    <col min="4357" max="4357" width="90.140625" style="5" bestFit="1" customWidth="1"/>
    <col min="4358" max="4611" width="9.140625" style="5"/>
    <col min="4612" max="4612" width="12" style="5" customWidth="1"/>
    <col min="4613" max="4613" width="90.140625" style="5" bestFit="1" customWidth="1"/>
    <col min="4614" max="4867" width="9.140625" style="5"/>
    <col min="4868" max="4868" width="12" style="5" customWidth="1"/>
    <col min="4869" max="4869" width="90.140625" style="5" bestFit="1" customWidth="1"/>
    <col min="4870" max="5123" width="9.140625" style="5"/>
    <col min="5124" max="5124" width="12" style="5" customWidth="1"/>
    <col min="5125" max="5125" width="90.140625" style="5" bestFit="1" customWidth="1"/>
    <col min="5126" max="5379" width="9.140625" style="5"/>
    <col min="5380" max="5380" width="12" style="5" customWidth="1"/>
    <col min="5381" max="5381" width="90.140625" style="5" bestFit="1" customWidth="1"/>
    <col min="5382" max="5635" width="9.140625" style="5"/>
    <col min="5636" max="5636" width="12" style="5" customWidth="1"/>
    <col min="5637" max="5637" width="90.140625" style="5" bestFit="1" customWidth="1"/>
    <col min="5638" max="5891" width="9.140625" style="5"/>
    <col min="5892" max="5892" width="12" style="5" customWidth="1"/>
    <col min="5893" max="5893" width="90.140625" style="5" bestFit="1" customWidth="1"/>
    <col min="5894" max="6147" width="9.140625" style="5"/>
    <col min="6148" max="6148" width="12" style="5" customWidth="1"/>
    <col min="6149" max="6149" width="90.140625" style="5" bestFit="1" customWidth="1"/>
    <col min="6150" max="6403" width="9.140625" style="5"/>
    <col min="6404" max="6404" width="12" style="5" customWidth="1"/>
    <col min="6405" max="6405" width="90.140625" style="5" bestFit="1" customWidth="1"/>
    <col min="6406" max="6659" width="9.140625" style="5"/>
    <col min="6660" max="6660" width="12" style="5" customWidth="1"/>
    <col min="6661" max="6661" width="90.140625" style="5" bestFit="1" customWidth="1"/>
    <col min="6662" max="6915" width="9.140625" style="5"/>
    <col min="6916" max="6916" width="12" style="5" customWidth="1"/>
    <col min="6917" max="6917" width="90.140625" style="5" bestFit="1" customWidth="1"/>
    <col min="6918" max="7171" width="9.140625" style="5"/>
    <col min="7172" max="7172" width="12" style="5" customWidth="1"/>
    <col min="7173" max="7173" width="90.140625" style="5" bestFit="1" customWidth="1"/>
    <col min="7174" max="7427" width="9.140625" style="5"/>
    <col min="7428" max="7428" width="12" style="5" customWidth="1"/>
    <col min="7429" max="7429" width="90.140625" style="5" bestFit="1" customWidth="1"/>
    <col min="7430" max="7683" width="9.140625" style="5"/>
    <col min="7684" max="7684" width="12" style="5" customWidth="1"/>
    <col min="7685" max="7685" width="90.140625" style="5" bestFit="1" customWidth="1"/>
    <col min="7686" max="7939" width="9.140625" style="5"/>
    <col min="7940" max="7940" width="12" style="5" customWidth="1"/>
    <col min="7941" max="7941" width="90.140625" style="5" bestFit="1" customWidth="1"/>
    <col min="7942" max="8195" width="9.140625" style="5"/>
    <col min="8196" max="8196" width="12" style="5" customWidth="1"/>
    <col min="8197" max="8197" width="90.140625" style="5" bestFit="1" customWidth="1"/>
    <col min="8198" max="8451" width="9.140625" style="5"/>
    <col min="8452" max="8452" width="12" style="5" customWidth="1"/>
    <col min="8453" max="8453" width="90.140625" style="5" bestFit="1" customWidth="1"/>
    <col min="8454" max="8707" width="9.140625" style="5"/>
    <col min="8708" max="8708" width="12" style="5" customWidth="1"/>
    <col min="8709" max="8709" width="90.140625" style="5" bestFit="1" customWidth="1"/>
    <col min="8710" max="8963" width="9.140625" style="5"/>
    <col min="8964" max="8964" width="12" style="5" customWidth="1"/>
    <col min="8965" max="8965" width="90.140625" style="5" bestFit="1" customWidth="1"/>
    <col min="8966" max="9219" width="9.140625" style="5"/>
    <col min="9220" max="9220" width="12" style="5" customWidth="1"/>
    <col min="9221" max="9221" width="90.140625" style="5" bestFit="1" customWidth="1"/>
    <col min="9222" max="9475" width="9.140625" style="5"/>
    <col min="9476" max="9476" width="12" style="5" customWidth="1"/>
    <col min="9477" max="9477" width="90.140625" style="5" bestFit="1" customWidth="1"/>
    <col min="9478" max="9731" width="9.140625" style="5"/>
    <col min="9732" max="9732" width="12" style="5" customWidth="1"/>
    <col min="9733" max="9733" width="90.140625" style="5" bestFit="1" customWidth="1"/>
    <col min="9734" max="9987" width="9.140625" style="5"/>
    <col min="9988" max="9988" width="12" style="5" customWidth="1"/>
    <col min="9989" max="9989" width="90.140625" style="5" bestFit="1" customWidth="1"/>
    <col min="9990" max="10243" width="9.140625" style="5"/>
    <col min="10244" max="10244" width="12" style="5" customWidth="1"/>
    <col min="10245" max="10245" width="90.140625" style="5" bestFit="1" customWidth="1"/>
    <col min="10246" max="10499" width="9.140625" style="5"/>
    <col min="10500" max="10500" width="12" style="5" customWidth="1"/>
    <col min="10501" max="10501" width="90.140625" style="5" bestFit="1" customWidth="1"/>
    <col min="10502" max="10755" width="9.140625" style="5"/>
    <col min="10756" max="10756" width="12" style="5" customWidth="1"/>
    <col min="10757" max="10757" width="90.140625" style="5" bestFit="1" customWidth="1"/>
    <col min="10758" max="11011" width="9.140625" style="5"/>
    <col min="11012" max="11012" width="12" style="5" customWidth="1"/>
    <col min="11013" max="11013" width="90.140625" style="5" bestFit="1" customWidth="1"/>
    <col min="11014" max="11267" width="9.140625" style="5"/>
    <col min="11268" max="11268" width="12" style="5" customWidth="1"/>
    <col min="11269" max="11269" width="90.140625" style="5" bestFit="1" customWidth="1"/>
    <col min="11270" max="11523" width="9.140625" style="5"/>
    <col min="11524" max="11524" width="12" style="5" customWidth="1"/>
    <col min="11525" max="11525" width="90.140625" style="5" bestFit="1" customWidth="1"/>
    <col min="11526" max="11779" width="9.140625" style="5"/>
    <col min="11780" max="11780" width="12" style="5" customWidth="1"/>
    <col min="11781" max="11781" width="90.140625" style="5" bestFit="1" customWidth="1"/>
    <col min="11782" max="12035" width="9.140625" style="5"/>
    <col min="12036" max="12036" width="12" style="5" customWidth="1"/>
    <col min="12037" max="12037" width="90.140625" style="5" bestFit="1" customWidth="1"/>
    <col min="12038" max="12291" width="9.140625" style="5"/>
    <col min="12292" max="12292" width="12" style="5" customWidth="1"/>
    <col min="12293" max="12293" width="90.140625" style="5" bestFit="1" customWidth="1"/>
    <col min="12294" max="12547" width="9.140625" style="5"/>
    <col min="12548" max="12548" width="12" style="5" customWidth="1"/>
    <col min="12549" max="12549" width="90.140625" style="5" bestFit="1" customWidth="1"/>
    <col min="12550" max="12803" width="9.140625" style="5"/>
    <col min="12804" max="12804" width="12" style="5" customWidth="1"/>
    <col min="12805" max="12805" width="90.140625" style="5" bestFit="1" customWidth="1"/>
    <col min="12806" max="13059" width="9.140625" style="5"/>
    <col min="13060" max="13060" width="12" style="5" customWidth="1"/>
    <col min="13061" max="13061" width="90.140625" style="5" bestFit="1" customWidth="1"/>
    <col min="13062" max="13315" width="9.140625" style="5"/>
    <col min="13316" max="13316" width="12" style="5" customWidth="1"/>
    <col min="13317" max="13317" width="90.140625" style="5" bestFit="1" customWidth="1"/>
    <col min="13318" max="13571" width="9.140625" style="5"/>
    <col min="13572" max="13572" width="12" style="5" customWidth="1"/>
    <col min="13573" max="13573" width="90.140625" style="5" bestFit="1" customWidth="1"/>
    <col min="13574" max="13827" width="9.140625" style="5"/>
    <col min="13828" max="13828" width="12" style="5" customWidth="1"/>
    <col min="13829" max="13829" width="90.140625" style="5" bestFit="1" customWidth="1"/>
    <col min="13830" max="14083" width="9.140625" style="5"/>
    <col min="14084" max="14084" width="12" style="5" customWidth="1"/>
    <col min="14085" max="14085" width="90.140625" style="5" bestFit="1" customWidth="1"/>
    <col min="14086" max="14339" width="9.140625" style="5"/>
    <col min="14340" max="14340" width="12" style="5" customWidth="1"/>
    <col min="14341" max="14341" width="90.140625" style="5" bestFit="1" customWidth="1"/>
    <col min="14342" max="14595" width="9.140625" style="5"/>
    <col min="14596" max="14596" width="12" style="5" customWidth="1"/>
    <col min="14597" max="14597" width="90.140625" style="5" bestFit="1" customWidth="1"/>
    <col min="14598" max="14851" width="9.140625" style="5"/>
    <col min="14852" max="14852" width="12" style="5" customWidth="1"/>
    <col min="14853" max="14853" width="90.140625" style="5" bestFit="1" customWidth="1"/>
    <col min="14854" max="15107" width="9.140625" style="5"/>
    <col min="15108" max="15108" width="12" style="5" customWidth="1"/>
    <col min="15109" max="15109" width="90.140625" style="5" bestFit="1" customWidth="1"/>
    <col min="15110" max="15363" width="9.140625" style="5"/>
    <col min="15364" max="15364" width="12" style="5" customWidth="1"/>
    <col min="15365" max="15365" width="90.140625" style="5" bestFit="1" customWidth="1"/>
    <col min="15366" max="15619" width="9.140625" style="5"/>
    <col min="15620" max="15620" width="12" style="5" customWidth="1"/>
    <col min="15621" max="15621" width="90.140625" style="5" bestFit="1" customWidth="1"/>
    <col min="15622" max="15875" width="9.140625" style="5"/>
    <col min="15876" max="15876" width="12" style="5" customWidth="1"/>
    <col min="15877" max="15877" width="90.140625" style="5" bestFit="1" customWidth="1"/>
    <col min="15878" max="16131" width="9.140625" style="5"/>
    <col min="16132" max="16132" width="12" style="5" customWidth="1"/>
    <col min="16133" max="16133" width="90.140625" style="5" bestFit="1" customWidth="1"/>
    <col min="16134" max="16384" width="9.140625" style="5"/>
  </cols>
  <sheetData>
    <row r="5" spans="2:32">
      <c r="B5" s="3"/>
      <c r="C5" s="3"/>
      <c r="D5" s="3"/>
      <c r="E5" s="3"/>
      <c r="F5" s="3"/>
      <c r="G5" s="3"/>
      <c r="H5" s="3"/>
      <c r="I5" s="3"/>
      <c r="J5" s="3"/>
      <c r="K5" s="3"/>
      <c r="L5" s="3"/>
      <c r="M5" s="3"/>
      <c r="N5" s="3"/>
      <c r="O5" s="3"/>
      <c r="P5" s="3"/>
    </row>
    <row r="6" spans="2:32">
      <c r="B6" s="3"/>
      <c r="C6" s="3"/>
      <c r="D6" s="3"/>
      <c r="E6" s="3"/>
      <c r="F6" s="3"/>
      <c r="G6" s="3"/>
      <c r="H6" s="3"/>
      <c r="I6" s="3"/>
      <c r="J6" s="3"/>
      <c r="K6" s="3"/>
      <c r="L6" s="3"/>
      <c r="M6" s="3"/>
      <c r="N6" s="3"/>
      <c r="O6" s="3"/>
      <c r="P6" s="3"/>
    </row>
    <row r="7" spans="2:32">
      <c r="B7" s="3"/>
      <c r="C7" s="3"/>
      <c r="D7" s="3"/>
      <c r="E7" s="3"/>
      <c r="G7" s="3"/>
      <c r="H7" s="3"/>
      <c r="I7" s="3"/>
      <c r="J7" s="3"/>
      <c r="K7" s="3"/>
      <c r="L7" s="3"/>
      <c r="M7" s="3"/>
      <c r="N7" s="3"/>
      <c r="O7" s="3"/>
      <c r="P7" s="3"/>
    </row>
    <row r="8" spans="2:32">
      <c r="B8" s="3"/>
      <c r="C8" s="3"/>
      <c r="D8" s="3"/>
      <c r="E8" s="3"/>
      <c r="F8" s="3"/>
      <c r="G8" s="3"/>
      <c r="H8" s="3"/>
      <c r="I8" s="3"/>
      <c r="J8" s="3"/>
      <c r="K8" s="3"/>
      <c r="L8" s="3"/>
      <c r="M8" s="3"/>
      <c r="N8" s="3"/>
      <c r="O8" s="3"/>
      <c r="P8" s="3"/>
    </row>
    <row r="9" spans="2:32">
      <c r="B9" s="3"/>
      <c r="C9" s="3"/>
      <c r="D9" s="3"/>
      <c r="E9" s="3"/>
      <c r="F9" s="3"/>
      <c r="G9" s="3"/>
      <c r="H9" s="3"/>
      <c r="I9" s="3"/>
      <c r="J9" s="3"/>
      <c r="K9" s="3"/>
      <c r="L9" s="3"/>
      <c r="M9" s="3"/>
      <c r="N9" s="3"/>
      <c r="O9" s="3"/>
      <c r="P9" s="3"/>
      <c r="AD9" s="5">
        <f>'NWC CONSO'!V83</f>
        <v>23835.475980000003</v>
      </c>
      <c r="AE9" s="5">
        <f>'NWC CONSO'!BE83</f>
        <v>150846.90184123698</v>
      </c>
      <c r="AF9" s="5">
        <f>'NWC CONSO'!BQ81</f>
        <v>118641.713652142</v>
      </c>
    </row>
    <row r="10" spans="2:32">
      <c r="B10" s="3"/>
      <c r="C10" s="3"/>
      <c r="D10" s="3"/>
      <c r="E10" s="3"/>
      <c r="F10" s="3"/>
      <c r="G10" s="3"/>
      <c r="H10" s="3"/>
      <c r="I10" s="3"/>
      <c r="J10" s="3"/>
      <c r="K10" s="3"/>
      <c r="L10" s="3"/>
      <c r="M10" s="3"/>
      <c r="N10" s="3"/>
      <c r="O10" s="3"/>
      <c r="P10" s="3"/>
    </row>
    <row r="11" spans="2:32">
      <c r="B11" s="3"/>
      <c r="C11" s="3"/>
      <c r="D11" s="3"/>
      <c r="E11" s="3"/>
      <c r="F11" s="3"/>
      <c r="G11" s="3"/>
      <c r="H11" s="3"/>
      <c r="I11" s="3"/>
      <c r="J11" s="3"/>
      <c r="K11" s="3"/>
      <c r="L11" s="3"/>
      <c r="M11" s="3"/>
      <c r="N11" s="3"/>
      <c r="O11" s="3"/>
      <c r="P11" s="3"/>
    </row>
    <row r="12" spans="2:32">
      <c r="B12" s="3"/>
      <c r="C12" s="3"/>
      <c r="D12" s="3"/>
      <c r="E12" s="6" t="s">
        <v>0</v>
      </c>
      <c r="F12" s="3"/>
      <c r="G12" s="3"/>
      <c r="H12" s="3"/>
      <c r="I12" s="3"/>
      <c r="J12" s="3"/>
      <c r="K12" s="3"/>
      <c r="L12" s="3"/>
      <c r="M12" s="3"/>
      <c r="N12" s="3"/>
      <c r="O12" s="3"/>
      <c r="P12" s="3"/>
    </row>
    <row r="13" spans="2:32">
      <c r="B13" s="3"/>
      <c r="C13" s="3"/>
      <c r="D13" s="3"/>
      <c r="E13" s="6"/>
      <c r="F13" s="3"/>
      <c r="G13" s="3"/>
      <c r="H13" s="3"/>
      <c r="I13" s="3"/>
      <c r="J13" s="3"/>
      <c r="K13" s="3"/>
      <c r="L13" s="3"/>
      <c r="M13" s="3"/>
      <c r="N13" s="3"/>
      <c r="O13" s="3"/>
      <c r="P13" s="3"/>
    </row>
    <row r="14" spans="2:32">
      <c r="B14" s="3"/>
      <c r="C14" s="3"/>
      <c r="D14" s="3"/>
      <c r="E14" s="6"/>
      <c r="F14" s="3"/>
      <c r="G14" s="3"/>
      <c r="H14" s="3"/>
      <c r="I14" s="3"/>
      <c r="J14" s="3"/>
      <c r="K14" s="3"/>
      <c r="L14" s="3"/>
      <c r="M14" s="3"/>
      <c r="N14" s="3"/>
      <c r="O14" s="3"/>
      <c r="P14" s="3"/>
    </row>
    <row r="15" spans="2:32">
      <c r="B15" s="3"/>
      <c r="C15" s="3"/>
      <c r="D15" s="3"/>
      <c r="E15" s="6"/>
      <c r="F15" s="3"/>
      <c r="G15" s="3"/>
      <c r="H15" s="3"/>
      <c r="I15" s="3"/>
      <c r="J15" s="3"/>
      <c r="K15" s="3"/>
      <c r="L15" s="3"/>
      <c r="M15" s="3"/>
      <c r="N15" s="3"/>
      <c r="O15" s="3"/>
      <c r="P15" s="3"/>
    </row>
    <row r="16" spans="2:32" ht="30.75">
      <c r="B16" s="3"/>
      <c r="C16" s="3"/>
      <c r="D16" s="3"/>
      <c r="E16" s="7" t="s">
        <v>4557</v>
      </c>
      <c r="F16" s="3"/>
      <c r="G16" s="3"/>
      <c r="H16" s="3"/>
      <c r="I16" s="3"/>
      <c r="J16" s="3"/>
      <c r="K16" s="3"/>
      <c r="L16" s="3"/>
      <c r="M16" s="3"/>
      <c r="N16" s="3"/>
      <c r="O16" s="3"/>
      <c r="P16" s="3"/>
    </row>
    <row r="17" spans="2:16">
      <c r="B17" s="3"/>
      <c r="C17" s="3"/>
      <c r="D17" s="3"/>
      <c r="E17" s="6"/>
      <c r="F17" s="3"/>
      <c r="G17" s="3"/>
      <c r="H17" s="3"/>
      <c r="I17" s="3"/>
      <c r="J17" s="3"/>
      <c r="K17" s="3"/>
      <c r="L17" s="3"/>
      <c r="M17" s="3"/>
      <c r="N17" s="3"/>
      <c r="O17" s="3"/>
      <c r="P17" s="3"/>
    </row>
    <row r="18" spans="2:16" ht="21.75" customHeight="1">
      <c r="B18" s="3"/>
      <c r="C18" s="3"/>
      <c r="D18" s="3"/>
      <c r="E18" s="8"/>
      <c r="F18" s="3"/>
      <c r="G18" s="3"/>
      <c r="H18" s="3"/>
      <c r="I18" s="3"/>
      <c r="J18" s="3"/>
      <c r="K18" s="3"/>
      <c r="L18" s="3"/>
      <c r="M18" s="3"/>
      <c r="N18" s="3"/>
      <c r="O18" s="3"/>
      <c r="P18" s="3"/>
    </row>
    <row r="19" spans="2:16" ht="18.75">
      <c r="B19" s="3"/>
      <c r="C19" s="3"/>
      <c r="D19" s="3"/>
      <c r="E19" s="9" t="s">
        <v>2</v>
      </c>
      <c r="F19" s="3"/>
      <c r="G19" s="3"/>
      <c r="H19" s="3"/>
      <c r="I19" s="3"/>
      <c r="J19" s="3"/>
      <c r="K19" s="3"/>
      <c r="L19" s="3"/>
      <c r="M19" s="3"/>
      <c r="N19" s="3"/>
      <c r="O19" s="3"/>
      <c r="P19" s="3"/>
    </row>
    <row r="20" spans="2:16" ht="18.75">
      <c r="B20" s="3"/>
      <c r="C20" s="3"/>
      <c r="D20" s="3"/>
      <c r="E20" s="10">
        <f ca="1">NOW()</f>
        <v>45669.732021180556</v>
      </c>
      <c r="F20" s="3"/>
      <c r="G20" s="3"/>
      <c r="H20" s="3"/>
      <c r="I20" s="3"/>
      <c r="J20" s="3"/>
      <c r="K20" s="3"/>
      <c r="L20" s="3"/>
      <c r="M20" s="3"/>
      <c r="N20" s="3"/>
      <c r="O20" s="3"/>
      <c r="P20" s="3"/>
    </row>
    <row r="21" spans="2:16">
      <c r="B21" s="3"/>
      <c r="C21" s="3"/>
      <c r="D21" s="3"/>
      <c r="E21" s="6"/>
      <c r="F21" s="3"/>
      <c r="G21" s="3"/>
      <c r="H21" s="3"/>
      <c r="I21" s="3"/>
      <c r="J21" s="3"/>
      <c r="K21" s="3"/>
      <c r="L21" s="3"/>
      <c r="M21" s="3"/>
      <c r="N21" s="3"/>
      <c r="O21" s="3"/>
      <c r="P21" s="3"/>
    </row>
    <row r="22" spans="2:16">
      <c r="B22" s="3"/>
      <c r="C22" s="3"/>
      <c r="D22" s="3"/>
      <c r="E22" s="6" t="s">
        <v>3</v>
      </c>
      <c r="F22" s="3"/>
      <c r="G22" s="3"/>
      <c r="H22" s="3"/>
      <c r="I22" s="3"/>
      <c r="J22" s="3"/>
      <c r="K22" s="3"/>
      <c r="L22" s="3"/>
      <c r="M22" s="3"/>
      <c r="N22" s="3"/>
      <c r="O22" s="3"/>
      <c r="P22" s="3"/>
    </row>
    <row r="23" spans="2:16">
      <c r="B23" s="3"/>
      <c r="C23" s="3"/>
      <c r="D23" s="3"/>
      <c r="E23" s="3"/>
      <c r="F23" s="3"/>
      <c r="G23" s="3"/>
      <c r="H23" s="3"/>
      <c r="I23" s="3"/>
      <c r="J23" s="3"/>
      <c r="K23" s="3"/>
      <c r="L23" s="3"/>
      <c r="M23" s="3"/>
      <c r="N23" s="3"/>
      <c r="O23" s="3"/>
      <c r="P23" s="3"/>
    </row>
    <row r="24" spans="2:16" ht="15">
      <c r="B24" s="3"/>
      <c r="C24" s="3"/>
      <c r="D24" s="3"/>
      <c r="E24" s="11"/>
      <c r="F24" s="3"/>
      <c r="G24" s="3"/>
      <c r="H24" s="3"/>
      <c r="I24" s="3"/>
      <c r="J24" s="3"/>
      <c r="K24" s="3"/>
      <c r="L24" s="3"/>
      <c r="M24" s="3"/>
      <c r="N24" s="3"/>
      <c r="O24" s="3"/>
      <c r="P24" s="3"/>
    </row>
    <row r="25" spans="2:16">
      <c r="B25" s="3"/>
      <c r="C25" s="3"/>
      <c r="D25" s="3"/>
      <c r="E25" s="3"/>
      <c r="F25" s="3"/>
      <c r="G25" s="3"/>
      <c r="H25" s="3"/>
      <c r="I25" s="3"/>
      <c r="J25" s="3"/>
      <c r="K25" s="3"/>
      <c r="L25" s="3"/>
      <c r="M25" s="3"/>
      <c r="N25" s="3"/>
      <c r="O25" s="3"/>
      <c r="P25" s="3"/>
    </row>
    <row r="26" spans="2:16">
      <c r="B26" s="3"/>
      <c r="C26" s="3"/>
      <c r="D26" s="3"/>
      <c r="E26" s="3"/>
      <c r="F26" s="3"/>
      <c r="G26" s="3"/>
      <c r="H26" s="3"/>
      <c r="I26" s="3"/>
      <c r="J26" s="3"/>
      <c r="K26" s="3"/>
      <c r="L26" s="3"/>
      <c r="M26" s="3"/>
      <c r="N26" s="3"/>
      <c r="O26" s="3"/>
      <c r="P26" s="3"/>
    </row>
    <row r="27" spans="2:16">
      <c r="B27" s="3"/>
      <c r="C27" s="3"/>
      <c r="D27" s="3"/>
      <c r="E27" s="3"/>
      <c r="F27" s="3"/>
      <c r="G27" s="3"/>
      <c r="H27" s="3"/>
      <c r="I27" s="3"/>
      <c r="J27" s="3"/>
      <c r="K27" s="3"/>
      <c r="L27" s="3"/>
      <c r="M27" s="3"/>
      <c r="N27" s="3"/>
      <c r="O27" s="3"/>
      <c r="P27" s="3"/>
    </row>
    <row r="28" spans="2:16">
      <c r="B28" s="3"/>
      <c r="C28" s="3"/>
      <c r="D28" s="3"/>
      <c r="E28" s="3"/>
      <c r="F28" s="3"/>
      <c r="G28" s="3"/>
      <c r="H28" s="3"/>
      <c r="I28" s="3"/>
      <c r="J28" s="3"/>
      <c r="K28" s="3"/>
      <c r="L28" s="3"/>
      <c r="M28" s="3"/>
      <c r="N28" s="3"/>
      <c r="O28" s="3"/>
      <c r="P28" s="3"/>
    </row>
    <row r="29" spans="2:16">
      <c r="B29" s="3"/>
      <c r="C29" s="3"/>
      <c r="D29" s="3"/>
      <c r="E29" s="3"/>
      <c r="F29" s="3"/>
      <c r="G29" s="3"/>
      <c r="H29" s="3"/>
      <c r="I29" s="3"/>
      <c r="J29" s="3"/>
      <c r="K29" s="3"/>
      <c r="L29" s="3"/>
      <c r="M29" s="3"/>
      <c r="N29" s="3"/>
      <c r="O29" s="3"/>
      <c r="P29" s="3"/>
    </row>
    <row r="30" spans="2:16">
      <c r="B30" s="3"/>
      <c r="C30" s="3"/>
      <c r="D30" s="3"/>
      <c r="E30" s="3"/>
      <c r="F30" s="3"/>
      <c r="G30" s="3"/>
      <c r="H30" s="3"/>
      <c r="I30" s="3"/>
      <c r="J30" s="3"/>
      <c r="K30" s="3"/>
      <c r="L30" s="3"/>
      <c r="M30" s="3"/>
      <c r="N30" s="3"/>
      <c r="O30" s="3"/>
      <c r="P30" s="3"/>
    </row>
    <row r="31" spans="2:16">
      <c r="B31" s="3"/>
      <c r="C31" s="3"/>
      <c r="D31" s="3"/>
      <c r="E31" s="3"/>
      <c r="F31" s="3"/>
      <c r="G31" s="3"/>
      <c r="H31" s="3"/>
      <c r="I31" s="3"/>
      <c r="J31" s="3"/>
      <c r="K31" s="3"/>
      <c r="L31" s="3"/>
      <c r="M31" s="3"/>
      <c r="N31" s="3"/>
      <c r="O31" s="3"/>
      <c r="P31" s="3"/>
    </row>
    <row r="32" spans="2:16">
      <c r="B32" s="3"/>
      <c r="C32" s="3"/>
      <c r="D32" s="3"/>
      <c r="E32" s="3"/>
      <c r="F32" s="3"/>
      <c r="G32" s="3"/>
      <c r="H32" s="3"/>
      <c r="I32" s="3"/>
      <c r="J32" s="3"/>
      <c r="K32" s="3"/>
      <c r="L32" s="3"/>
      <c r="M32" s="3"/>
      <c r="N32" s="3"/>
      <c r="O32" s="3"/>
      <c r="P32" s="3"/>
    </row>
    <row r="33" spans="2:16">
      <c r="B33" s="3"/>
      <c r="C33" s="3"/>
      <c r="D33" s="3"/>
      <c r="E33" s="3"/>
      <c r="F33" s="3"/>
      <c r="G33" s="3"/>
      <c r="H33" s="3"/>
      <c r="I33" s="3"/>
      <c r="J33" s="3"/>
      <c r="K33" s="3"/>
      <c r="L33" s="3"/>
      <c r="M33" s="3"/>
      <c r="N33" s="3"/>
      <c r="O33" s="3"/>
      <c r="P33" s="3"/>
    </row>
    <row r="34" spans="2:16">
      <c r="B34" s="3"/>
      <c r="C34" s="3"/>
      <c r="D34" s="3"/>
      <c r="E34" s="3"/>
      <c r="F34" s="3"/>
      <c r="G34" s="3"/>
      <c r="H34" s="3"/>
      <c r="I34" s="3"/>
      <c r="J34" s="3"/>
      <c r="K34" s="3"/>
      <c r="L34" s="3"/>
      <c r="M34" s="3"/>
      <c r="N34" s="3"/>
      <c r="O34" s="3"/>
      <c r="P34" s="3"/>
    </row>
    <row r="35" spans="2:16">
      <c r="B35" s="3"/>
      <c r="C35" s="3"/>
      <c r="D35" s="3"/>
      <c r="E35" s="3"/>
      <c r="F35" s="3"/>
      <c r="G35" s="3"/>
      <c r="H35" s="3"/>
      <c r="I35" s="3"/>
      <c r="J35" s="3"/>
      <c r="K35" s="3"/>
      <c r="L35" s="3"/>
      <c r="M35" s="3"/>
      <c r="N35" s="3"/>
      <c r="O35" s="3"/>
      <c r="P35" s="3"/>
    </row>
    <row r="36" spans="2:16">
      <c r="B36" s="3"/>
      <c r="C36" s="3"/>
      <c r="D36" s="3"/>
      <c r="E36" s="3"/>
      <c r="F36" s="3"/>
      <c r="G36" s="3"/>
      <c r="H36" s="3"/>
      <c r="I36" s="3"/>
      <c r="J36" s="3"/>
      <c r="K36" s="3"/>
      <c r="L36" s="3"/>
      <c r="M36" s="3"/>
      <c r="N36" s="3"/>
      <c r="O36" s="3"/>
      <c r="P36" s="3"/>
    </row>
  </sheetData>
  <pageMargins left="0.7" right="0.7" top="0.75" bottom="0.75" header="0.3" footer="0.3"/>
  <pageSetup paperSize="9" orientation="portrait" r:id="rId1"/>
  <ignoredErrors>
    <ignoredError sqref="E20" unlocked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8" tint="0.59999389629810485"/>
  </sheetPr>
  <dimension ref="A1:AF51"/>
  <sheetViews>
    <sheetView topLeftCell="A13" workbookViewId="0">
      <selection activeCell="G33" sqref="G33"/>
    </sheetView>
  </sheetViews>
  <sheetFormatPr defaultColWidth="9.140625" defaultRowHeight="15"/>
  <cols>
    <col min="1" max="1" width="2.85546875" style="425" customWidth="1"/>
    <col min="2" max="2" width="15.85546875" style="425" bestFit="1" customWidth="1"/>
    <col min="3" max="3" width="44.140625" style="425" bestFit="1" customWidth="1"/>
    <col min="4" max="4" width="2.85546875" style="425" customWidth="1"/>
    <col min="5" max="5" width="4.7109375" style="425" customWidth="1"/>
    <col min="6" max="16384" width="9.140625" style="425"/>
  </cols>
  <sheetData>
    <row r="1" spans="1:32" s="441" customFormat="1" ht="15.75">
      <c r="A1" s="36" t="str">
        <f>'Cover page'!$E$16</f>
        <v>Project M</v>
      </c>
    </row>
    <row r="2" spans="1:32" s="443" customFormat="1" ht="18.75">
      <c r="A2" s="885" t="s">
        <v>9</v>
      </c>
      <c r="B2" s="946"/>
      <c r="C2" s="946"/>
      <c r="D2" s="946"/>
      <c r="E2" s="946"/>
      <c r="F2" s="946"/>
    </row>
    <row r="3" spans="1:32" s="444" customFormat="1" ht="15.75"/>
    <row r="4" spans="1:32" ht="15" customHeight="1">
      <c r="B4" s="17" t="s">
        <v>10</v>
      </c>
      <c r="C4" s="17" t="s">
        <v>11</v>
      </c>
      <c r="D4" s="832"/>
      <c r="E4" s="832"/>
    </row>
    <row r="5" spans="1:32" ht="19.5" customHeight="1">
      <c r="B5" s="2144" t="s">
        <v>12</v>
      </c>
      <c r="C5" s="2144"/>
      <c r="D5" s="832"/>
      <c r="E5" s="832"/>
    </row>
    <row r="6" spans="1:32" ht="12" customHeight="1">
      <c r="B6" s="18" t="s">
        <v>13</v>
      </c>
      <c r="C6" s="19" t="s">
        <v>14</v>
      </c>
      <c r="D6" s="101"/>
      <c r="E6" s="101"/>
    </row>
    <row r="7" spans="1:32" ht="12" customHeight="1">
      <c r="B7" s="18" t="s">
        <v>15</v>
      </c>
      <c r="C7" s="19" t="s">
        <v>16</v>
      </c>
      <c r="D7" s="101"/>
      <c r="E7" s="101"/>
    </row>
    <row r="8" spans="1:32" ht="12" customHeight="1">
      <c r="B8" s="18" t="s">
        <v>17</v>
      </c>
      <c r="C8" s="19" t="s">
        <v>18</v>
      </c>
      <c r="D8" s="101"/>
      <c r="E8" s="101"/>
    </row>
    <row r="9" spans="1:32" ht="12" customHeight="1">
      <c r="B9" s="18" t="s">
        <v>19</v>
      </c>
      <c r="C9" s="19" t="s">
        <v>20</v>
      </c>
      <c r="D9" s="101"/>
      <c r="E9" s="101"/>
      <c r="AD9" s="425">
        <f>'NWC CONSO'!V83</f>
        <v>23835.475980000003</v>
      </c>
      <c r="AE9" s="425">
        <f>'NWC CONSO'!BE83</f>
        <v>150846.90184123698</v>
      </c>
      <c r="AF9" s="425">
        <f>'NWC CONSO'!BQ81</f>
        <v>118641.713652142</v>
      </c>
    </row>
    <row r="10" spans="1:32" ht="12" customHeight="1">
      <c r="B10" s="18" t="s">
        <v>21</v>
      </c>
      <c r="C10" s="19" t="s">
        <v>22</v>
      </c>
      <c r="D10" s="101"/>
      <c r="E10" s="101"/>
    </row>
    <row r="11" spans="1:32" ht="12" customHeight="1">
      <c r="B11" s="18" t="s">
        <v>23</v>
      </c>
      <c r="C11" s="19" t="s">
        <v>24</v>
      </c>
      <c r="D11" s="101"/>
      <c r="E11" s="101"/>
    </row>
    <row r="12" spans="1:32" ht="12" customHeight="1">
      <c r="B12" s="18" t="s">
        <v>25</v>
      </c>
      <c r="C12" s="19" t="s">
        <v>26</v>
      </c>
      <c r="D12" s="101"/>
      <c r="E12" s="101"/>
    </row>
    <row r="13" spans="1:32" ht="12" customHeight="1">
      <c r="B13" s="18" t="s">
        <v>27</v>
      </c>
      <c r="C13" s="19" t="s">
        <v>28</v>
      </c>
      <c r="D13" s="101"/>
      <c r="E13" s="101"/>
    </row>
    <row r="14" spans="1:32" ht="12" customHeight="1">
      <c r="B14" s="18"/>
      <c r="C14" s="19"/>
      <c r="D14" s="101"/>
      <c r="E14" s="101"/>
    </row>
    <row r="15" spans="1:32" ht="19.5" customHeight="1">
      <c r="B15" s="2144" t="s">
        <v>29</v>
      </c>
      <c r="C15" s="2144"/>
      <c r="D15" s="101"/>
      <c r="E15" s="101"/>
    </row>
    <row r="16" spans="1:32" ht="12" customHeight="1">
      <c r="B16" s="18" t="s">
        <v>30</v>
      </c>
      <c r="C16" s="19" t="s">
        <v>31</v>
      </c>
      <c r="D16" s="450"/>
      <c r="E16" s="101"/>
    </row>
    <row r="17" spans="2:6" s="456" customFormat="1" ht="12" customHeight="1">
      <c r="B17" s="20" t="s">
        <v>32</v>
      </c>
      <c r="C17" s="19" t="s">
        <v>33</v>
      </c>
      <c r="D17" s="101"/>
      <c r="E17" s="101"/>
    </row>
    <row r="18" spans="2:6" s="456" customFormat="1" ht="12" customHeight="1">
      <c r="B18" s="20" t="s">
        <v>34</v>
      </c>
      <c r="C18" s="19" t="s">
        <v>35</v>
      </c>
      <c r="D18" s="101"/>
      <c r="E18" s="101"/>
    </row>
    <row r="19" spans="2:6" ht="12" customHeight="1">
      <c r="B19" s="18" t="s">
        <v>36</v>
      </c>
      <c r="C19" s="19" t="s">
        <v>37</v>
      </c>
      <c r="D19" s="101"/>
      <c r="E19" s="101"/>
    </row>
    <row r="20" spans="2:6" ht="12" customHeight="1">
      <c r="B20" s="18" t="s">
        <v>38</v>
      </c>
      <c r="C20" s="19" t="s">
        <v>39</v>
      </c>
      <c r="D20" s="835"/>
      <c r="E20" s="836"/>
      <c r="F20" s="131"/>
    </row>
    <row r="21" spans="2:6" ht="12" customHeight="1">
      <c r="B21" s="18" t="s">
        <v>40</v>
      </c>
      <c r="C21" s="19" t="s">
        <v>41</v>
      </c>
      <c r="D21" s="835"/>
      <c r="E21" s="836"/>
      <c r="F21" s="131"/>
    </row>
    <row r="22" spans="2:6" ht="12" customHeight="1">
      <c r="B22" s="18" t="s">
        <v>42</v>
      </c>
      <c r="C22" s="19" t="s">
        <v>43</v>
      </c>
      <c r="D22" s="835"/>
      <c r="E22" s="836"/>
      <c r="F22" s="131"/>
    </row>
    <row r="23" spans="2:6" ht="12" customHeight="1">
      <c r="B23" s="18"/>
      <c r="C23" s="19"/>
      <c r="D23" s="835"/>
      <c r="E23" s="836"/>
      <c r="F23" s="131"/>
    </row>
    <row r="24" spans="2:6" ht="19.5" customHeight="1">
      <c r="B24" s="2144" t="s">
        <v>44</v>
      </c>
      <c r="C24" s="2144"/>
    </row>
    <row r="25" spans="2:6">
      <c r="B25" s="18" t="s">
        <v>45</v>
      </c>
      <c r="C25" s="19" t="s">
        <v>46</v>
      </c>
    </row>
    <row r="26" spans="2:6">
      <c r="B26" s="18" t="s">
        <v>47</v>
      </c>
      <c r="C26" s="19" t="s">
        <v>48</v>
      </c>
    </row>
    <row r="27" spans="2:6" ht="12" customHeight="1">
      <c r="B27" s="18" t="s">
        <v>49</v>
      </c>
      <c r="C27" s="19" t="s">
        <v>50</v>
      </c>
      <c r="D27" s="101"/>
      <c r="E27" s="101"/>
    </row>
    <row r="28" spans="2:6">
      <c r="B28" s="18" t="s">
        <v>51</v>
      </c>
      <c r="C28" s="19" t="s">
        <v>52</v>
      </c>
    </row>
    <row r="29" spans="2:6" s="456" customFormat="1" ht="12" customHeight="1">
      <c r="B29" s="18" t="s">
        <v>53</v>
      </c>
      <c r="C29" s="19" t="s">
        <v>54</v>
      </c>
      <c r="D29" s="101"/>
      <c r="E29" s="101"/>
    </row>
    <row r="30" spans="2:6" ht="12" customHeight="1">
      <c r="B30" s="18" t="s">
        <v>55</v>
      </c>
      <c r="C30" s="19" t="s">
        <v>56</v>
      </c>
      <c r="D30" s="101"/>
      <c r="E30" s="101"/>
    </row>
    <row r="31" spans="2:6" ht="12" customHeight="1">
      <c r="B31" s="18" t="s">
        <v>57</v>
      </c>
      <c r="C31" s="19" t="s">
        <v>58</v>
      </c>
      <c r="D31" s="101"/>
      <c r="E31" s="101"/>
    </row>
    <row r="32" spans="2:6" ht="12" customHeight="1">
      <c r="B32" s="18" t="s">
        <v>59</v>
      </c>
      <c r="C32" s="19" t="s">
        <v>60</v>
      </c>
      <c r="D32" s="101"/>
      <c r="E32" s="101"/>
    </row>
    <row r="33" spans="2:5">
      <c r="B33" s="18" t="s">
        <v>61</v>
      </c>
      <c r="C33" s="19" t="s">
        <v>62</v>
      </c>
    </row>
    <row r="34" spans="2:5" ht="12" customHeight="1">
      <c r="B34" s="18" t="s">
        <v>63</v>
      </c>
      <c r="C34" s="19" t="s">
        <v>64</v>
      </c>
      <c r="D34" s="101"/>
      <c r="E34" s="101"/>
    </row>
    <row r="35" spans="2:5" s="456" customFormat="1" ht="12" customHeight="1">
      <c r="B35" s="20" t="s">
        <v>65</v>
      </c>
      <c r="C35" s="19" t="s">
        <v>66</v>
      </c>
      <c r="D35" s="101"/>
      <c r="E35" s="101"/>
    </row>
    <row r="36" spans="2:5" s="456" customFormat="1" ht="12" customHeight="1">
      <c r="B36" s="20" t="s">
        <v>67</v>
      </c>
      <c r="C36" s="19" t="s">
        <v>68</v>
      </c>
      <c r="D36" s="101"/>
      <c r="E36" s="101"/>
    </row>
    <row r="37" spans="2:5" s="456" customFormat="1" ht="12" customHeight="1">
      <c r="B37" s="21" t="s">
        <v>69</v>
      </c>
      <c r="C37" s="19" t="s">
        <v>70</v>
      </c>
      <c r="D37" s="116"/>
      <c r="E37" s="116"/>
    </row>
    <row r="38" spans="2:5" ht="12" customHeight="1">
      <c r="B38" s="18" t="s">
        <v>71</v>
      </c>
      <c r="C38" s="19" t="s">
        <v>72</v>
      </c>
      <c r="D38" s="116"/>
      <c r="E38" s="116"/>
    </row>
    <row r="39" spans="2:5" ht="12" customHeight="1">
      <c r="B39" s="18" t="s">
        <v>73</v>
      </c>
      <c r="C39" s="19" t="s">
        <v>74</v>
      </c>
      <c r="D39" s="116"/>
      <c r="E39" s="116"/>
    </row>
    <row r="40" spans="2:5" ht="12" customHeight="1">
      <c r="B40" s="18" t="s">
        <v>75</v>
      </c>
      <c r="C40" s="19" t="s">
        <v>76</v>
      </c>
      <c r="D40" s="116"/>
      <c r="E40" s="116"/>
    </row>
    <row r="41" spans="2:5" ht="12" customHeight="1">
      <c r="B41" s="18" t="s">
        <v>77</v>
      </c>
      <c r="C41" s="19" t="s">
        <v>78</v>
      </c>
      <c r="D41" s="101"/>
      <c r="E41" s="101"/>
    </row>
    <row r="42" spans="2:5" ht="12" customHeight="1">
      <c r="B42" s="18" t="s">
        <v>79</v>
      </c>
      <c r="C42" s="19" t="s">
        <v>80</v>
      </c>
      <c r="D42" s="101"/>
      <c r="E42" s="101"/>
    </row>
    <row r="43" spans="2:5" ht="12" customHeight="1">
      <c r="B43" s="21" t="s">
        <v>81</v>
      </c>
      <c r="C43" s="19" t="s">
        <v>82</v>
      </c>
      <c r="D43" s="833"/>
      <c r="E43" s="834"/>
    </row>
    <row r="44" spans="2:5" ht="12" customHeight="1">
      <c r="B44" s="18" t="s">
        <v>83</v>
      </c>
      <c r="C44" s="19" t="s">
        <v>84</v>
      </c>
      <c r="D44" s="834"/>
    </row>
    <row r="45" spans="2:5" ht="12" customHeight="1">
      <c r="B45" s="18" t="s">
        <v>85</v>
      </c>
      <c r="C45" s="19" t="s">
        <v>86</v>
      </c>
    </row>
    <row r="46" spans="2:5" ht="12" customHeight="1">
      <c r="B46" s="18" t="s">
        <v>87</v>
      </c>
      <c r="C46" s="19" t="s">
        <v>88</v>
      </c>
    </row>
    <row r="47" spans="2:5" ht="12" customHeight="1">
      <c r="B47" s="18" t="s">
        <v>89</v>
      </c>
      <c r="C47" s="19" t="s">
        <v>90</v>
      </c>
    </row>
    <row r="48" spans="2:5" ht="12" customHeight="1">
      <c r="B48" s="18" t="s">
        <v>91</v>
      </c>
      <c r="C48" s="19" t="s">
        <v>92</v>
      </c>
    </row>
    <row r="49" spans="2:3" ht="12" customHeight="1">
      <c r="B49" s="18" t="s">
        <v>93</v>
      </c>
      <c r="C49" s="19" t="s">
        <v>94</v>
      </c>
    </row>
    <row r="50" spans="2:3" ht="12" customHeight="1">
      <c r="B50" s="18" t="s">
        <v>95</v>
      </c>
      <c r="C50" s="19" t="s">
        <v>96</v>
      </c>
    </row>
    <row r="51" spans="2:3" ht="12" customHeight="1">
      <c r="B51" s="18" t="s">
        <v>97</v>
      </c>
      <c r="C51" s="19" t="s">
        <v>98</v>
      </c>
    </row>
  </sheetData>
  <mergeCells count="3">
    <mergeCell ref="B5:C5"/>
    <mergeCell ref="B15:C15"/>
    <mergeCell ref="B24:C24"/>
  </mergeCells>
  <conditionalFormatting sqref="D44">
    <cfRule type="cellIs" dxfId="29" priority="3" operator="notEqual">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054D-2ED4-4A57-8489-08AF01CCD3F7}">
  <sheetPr>
    <tabColor theme="8" tint="0.59999389629810485"/>
  </sheetPr>
  <dimension ref="B2:AO117"/>
  <sheetViews>
    <sheetView workbookViewId="0">
      <selection activeCell="P25" sqref="P25"/>
    </sheetView>
  </sheetViews>
  <sheetFormatPr defaultRowHeight="15"/>
  <cols>
    <col min="1" max="1" width="4.7109375" customWidth="1"/>
    <col min="2" max="2" width="29.5703125" bestFit="1" customWidth="1"/>
    <col min="3" max="3" width="8.7109375" customWidth="1"/>
    <col min="4" max="5" width="12" bestFit="1" customWidth="1"/>
    <col min="6" max="6" width="8.42578125" bestFit="1" customWidth="1"/>
    <col min="7" max="8" width="12" bestFit="1" customWidth="1"/>
    <col min="9" max="9" width="7.28515625" bestFit="1" customWidth="1"/>
    <col min="10" max="11" width="12.7109375" bestFit="1" customWidth="1"/>
    <col min="12" max="12" width="7.28515625" bestFit="1" customWidth="1"/>
    <col min="13" max="13" width="7.42578125" bestFit="1" customWidth="1"/>
    <col min="14" max="14" width="12" bestFit="1" customWidth="1"/>
    <col min="15" max="17" width="10.42578125" customWidth="1"/>
    <col min="18" max="18" width="7.28515625" bestFit="1" customWidth="1"/>
    <col min="19" max="20" width="12" bestFit="1" customWidth="1"/>
    <col min="21" max="21" width="7.28515625" bestFit="1" customWidth="1"/>
    <col min="22" max="23" width="12" bestFit="1" customWidth="1"/>
    <col min="24" max="24" width="7.28515625" bestFit="1" customWidth="1"/>
    <col min="25" max="26" width="12" bestFit="1" customWidth="1"/>
    <col min="27" max="27" width="7.7109375" bestFit="1" customWidth="1"/>
    <col min="28" max="28" width="12" bestFit="1" customWidth="1"/>
    <col min="29" max="29" width="11" bestFit="1" customWidth="1"/>
    <col min="30" max="32" width="11.7109375" bestFit="1" customWidth="1"/>
    <col min="33" max="33" width="2.85546875" customWidth="1"/>
    <col min="34" max="36" width="8.28515625" bestFit="1" customWidth="1"/>
    <col min="37" max="37" width="2.5703125" customWidth="1"/>
    <col min="38" max="40" width="9.28515625" bestFit="1" customWidth="1"/>
    <col min="41" max="41" width="25" bestFit="1" customWidth="1"/>
  </cols>
  <sheetData>
    <row r="2" spans="2:41" ht="19.5" customHeight="1">
      <c r="B2" s="1240" t="s">
        <v>4666</v>
      </c>
      <c r="C2" s="1241"/>
      <c r="D2" s="1241"/>
      <c r="E2" s="1241"/>
      <c r="F2" s="1241"/>
      <c r="G2" s="1241"/>
      <c r="H2" s="1241"/>
      <c r="I2" s="1241"/>
      <c r="J2" s="1241"/>
      <c r="K2" s="1241"/>
      <c r="L2" s="1241"/>
      <c r="M2" s="1241"/>
      <c r="N2" s="1241"/>
      <c r="O2" s="1241"/>
      <c r="P2" s="1241"/>
      <c r="Q2" s="1241"/>
      <c r="R2" s="1241"/>
      <c r="S2" s="1241"/>
      <c r="T2" s="1241"/>
      <c r="U2" s="1241"/>
      <c r="V2" s="1241"/>
      <c r="W2" s="1241"/>
      <c r="X2" s="1241"/>
      <c r="Y2" s="1241"/>
      <c r="Z2" s="1241"/>
      <c r="AA2" s="1241"/>
      <c r="AB2" s="1241"/>
      <c r="AC2" s="1241"/>
      <c r="AD2" s="1241"/>
      <c r="AE2" s="1241"/>
      <c r="AF2" s="1241"/>
      <c r="AG2" s="1242"/>
      <c r="AH2" s="1243"/>
      <c r="AI2" s="1241"/>
      <c r="AJ2" s="1244"/>
      <c r="AL2" s="1243"/>
      <c r="AM2" s="1241"/>
      <c r="AN2" s="1241"/>
    </row>
    <row r="3" spans="2:41" ht="30.6" customHeight="1">
      <c r="B3" s="1245"/>
      <c r="C3" s="2146" t="s">
        <v>968</v>
      </c>
      <c r="D3" s="2146"/>
      <c r="E3" s="2146"/>
      <c r="F3" s="2145" t="s">
        <v>273</v>
      </c>
      <c r="G3" s="2146"/>
      <c r="H3" s="2147"/>
      <c r="I3" s="2145" t="s">
        <v>282</v>
      </c>
      <c r="J3" s="2146"/>
      <c r="K3" s="2147"/>
      <c r="L3" s="2145" t="s">
        <v>285</v>
      </c>
      <c r="M3" s="2146"/>
      <c r="N3" s="2147"/>
      <c r="O3" s="2145" t="s">
        <v>275</v>
      </c>
      <c r="P3" s="2146"/>
      <c r="Q3" s="2147"/>
      <c r="R3" s="2145" t="s">
        <v>276</v>
      </c>
      <c r="S3" s="2146"/>
      <c r="T3" s="2147"/>
      <c r="U3" s="2145" t="s">
        <v>277</v>
      </c>
      <c r="V3" s="2146"/>
      <c r="W3" s="2147"/>
      <c r="X3" s="2145" t="s">
        <v>283</v>
      </c>
      <c r="Y3" s="2146"/>
      <c r="Z3" s="2147"/>
      <c r="AA3" s="2146" t="s">
        <v>278</v>
      </c>
      <c r="AB3" s="2146"/>
      <c r="AC3" s="2148"/>
      <c r="AD3" s="2152" t="s">
        <v>4702</v>
      </c>
      <c r="AE3" s="2153"/>
      <c r="AF3" s="2153"/>
      <c r="AG3" s="1246"/>
      <c r="AH3" s="2149" t="s">
        <v>4667</v>
      </c>
      <c r="AI3" s="2150"/>
      <c r="AJ3" s="2151"/>
      <c r="AL3" s="2149" t="s">
        <v>4668</v>
      </c>
      <c r="AM3" s="2150"/>
      <c r="AN3" s="2151"/>
    </row>
    <row r="4" spans="2:41" s="1035" customFormat="1" ht="14.25" customHeight="1">
      <c r="B4" s="1625"/>
      <c r="C4" s="1248" t="s">
        <v>272</v>
      </c>
      <c r="D4" s="1246" t="str">
        <f>C4</f>
        <v>Metzer Israel (Consolidtaed &amp; Solo)</v>
      </c>
      <c r="E4" s="1246" t="str">
        <f>D4</f>
        <v>Metzer Israel (Consolidtaed &amp; Solo)</v>
      </c>
      <c r="F4" s="1249" t="s">
        <v>273</v>
      </c>
      <c r="G4" s="1246" t="str">
        <f>F4</f>
        <v xml:space="preserve">Metzerplas SP Marketing </v>
      </c>
      <c r="H4" s="1250" t="str">
        <f>G4</f>
        <v xml:space="preserve">Metzerplas SP Marketing </v>
      </c>
      <c r="I4" s="1249" t="s">
        <v>282</v>
      </c>
      <c r="J4" s="1246" t="str">
        <f>I4</f>
        <v>Thailand</v>
      </c>
      <c r="K4" s="1250" t="str">
        <f>J4</f>
        <v>Thailand</v>
      </c>
      <c r="L4" s="1249" t="s">
        <v>285</v>
      </c>
      <c r="M4" s="1246" t="str">
        <f>L4</f>
        <v>India</v>
      </c>
      <c r="N4" s="1250" t="str">
        <f>M4</f>
        <v>India</v>
      </c>
      <c r="O4" s="1249" t="s">
        <v>275</v>
      </c>
      <c r="P4" s="1246" t="str">
        <f>O4</f>
        <v>Kazakhstan</v>
      </c>
      <c r="Q4" s="1250" t="str">
        <f>P4</f>
        <v>Kazakhstan</v>
      </c>
      <c r="R4" s="1249" t="s">
        <v>276</v>
      </c>
      <c r="S4" s="1246" t="str">
        <f>R4</f>
        <v>Ukraine</v>
      </c>
      <c r="T4" s="1250" t="str">
        <f>S4</f>
        <v>Ukraine</v>
      </c>
      <c r="U4" s="1249" t="s">
        <v>277</v>
      </c>
      <c r="V4" s="1246" t="str">
        <f>U4</f>
        <v>Mexico</v>
      </c>
      <c r="W4" s="1250" t="str">
        <f>V4</f>
        <v>Mexico</v>
      </c>
      <c r="X4" s="1249" t="s">
        <v>283</v>
      </c>
      <c r="Y4" s="1246" t="str">
        <f>X4</f>
        <v>Romania</v>
      </c>
      <c r="Z4" s="1250" t="str">
        <f>Y4</f>
        <v>Romania</v>
      </c>
      <c r="AA4" s="1246" t="s">
        <v>278</v>
      </c>
      <c r="AB4" s="1246" t="str">
        <f>AA4</f>
        <v>Argentina</v>
      </c>
      <c r="AC4" s="1251" t="str">
        <f>AB4</f>
        <v>Argentina</v>
      </c>
      <c r="AD4" s="1004" t="s">
        <v>279</v>
      </c>
      <c r="AE4" s="1003" t="s">
        <v>279</v>
      </c>
      <c r="AF4" s="1003" t="s">
        <v>279</v>
      </c>
      <c r="AG4" s="1246"/>
      <c r="AH4" s="1626" t="s">
        <v>876</v>
      </c>
      <c r="AI4" s="1627" t="s">
        <v>876</v>
      </c>
      <c r="AJ4" s="1627" t="s">
        <v>876</v>
      </c>
      <c r="AL4" s="1627" t="s">
        <v>876</v>
      </c>
      <c r="AM4" s="1627" t="s">
        <v>876</v>
      </c>
      <c r="AN4" s="1627" t="s">
        <v>876</v>
      </c>
    </row>
    <row r="5" spans="2:41">
      <c r="B5" s="1245"/>
      <c r="C5" s="1252" t="s">
        <v>854</v>
      </c>
      <c r="D5" s="1253" t="s">
        <v>4563</v>
      </c>
      <c r="E5" s="1253" t="s">
        <v>4669</v>
      </c>
      <c r="F5" s="1254" t="s">
        <v>854</v>
      </c>
      <c r="G5" s="1253" t="s">
        <v>4563</v>
      </c>
      <c r="H5" s="1255" t="s">
        <v>4669</v>
      </c>
      <c r="I5" s="1254" t="s">
        <v>854</v>
      </c>
      <c r="J5" s="1253" t="s">
        <v>4563</v>
      </c>
      <c r="K5" s="1255" t="s">
        <v>4669</v>
      </c>
      <c r="L5" s="1254" t="s">
        <v>854</v>
      </c>
      <c r="M5" s="1253" t="s">
        <v>4563</v>
      </c>
      <c r="N5" s="1255" t="s">
        <v>4669</v>
      </c>
      <c r="O5" s="1254" t="s">
        <v>854</v>
      </c>
      <c r="P5" s="1253" t="s">
        <v>4563</v>
      </c>
      <c r="Q5" s="1255" t="s">
        <v>4669</v>
      </c>
      <c r="R5" s="1254" t="s">
        <v>854</v>
      </c>
      <c r="S5" s="1253" t="s">
        <v>4563</v>
      </c>
      <c r="T5" s="1255" t="s">
        <v>4669</v>
      </c>
      <c r="U5" s="1254" t="s">
        <v>854</v>
      </c>
      <c r="V5" s="1253" t="s">
        <v>4563</v>
      </c>
      <c r="W5" s="1255" t="s">
        <v>4669</v>
      </c>
      <c r="X5" s="1254" t="s">
        <v>854</v>
      </c>
      <c r="Y5" s="1253" t="s">
        <v>4563</v>
      </c>
      <c r="Z5" s="1255" t="s">
        <v>4669</v>
      </c>
      <c r="AA5" s="1252" t="s">
        <v>854</v>
      </c>
      <c r="AB5" s="1253" t="s">
        <v>4563</v>
      </c>
      <c r="AC5" s="1256" t="s">
        <v>4669</v>
      </c>
      <c r="AD5" s="1252" t="s">
        <v>854</v>
      </c>
      <c r="AE5" s="1253" t="s">
        <v>4563</v>
      </c>
      <c r="AF5" s="1253" t="s">
        <v>4669</v>
      </c>
      <c r="AG5" s="1257"/>
      <c r="AH5" s="1258" t="s">
        <v>854</v>
      </c>
      <c r="AI5" s="1259" t="s">
        <v>4563</v>
      </c>
      <c r="AJ5" s="1260" t="s">
        <v>4669</v>
      </c>
      <c r="AL5" s="1258" t="s">
        <v>854</v>
      </c>
      <c r="AM5" s="1259" t="s">
        <v>4563</v>
      </c>
      <c r="AN5" s="1260" t="s">
        <v>4669</v>
      </c>
    </row>
    <row r="6" spans="2:41">
      <c r="B6" s="1261" t="s">
        <v>4670</v>
      </c>
      <c r="C6" s="1262">
        <v>44896</v>
      </c>
      <c r="D6" s="1263">
        <v>45261</v>
      </c>
      <c r="E6" s="1263">
        <v>45444</v>
      </c>
      <c r="F6" s="1264">
        <v>44896</v>
      </c>
      <c r="G6" s="1263">
        <v>45261</v>
      </c>
      <c r="H6" s="1265">
        <v>45444</v>
      </c>
      <c r="I6" s="1264">
        <v>44896</v>
      </c>
      <c r="J6" s="1263">
        <v>45261</v>
      </c>
      <c r="K6" s="1265">
        <v>45444</v>
      </c>
      <c r="L6" s="1264">
        <v>44896</v>
      </c>
      <c r="M6" s="1263">
        <v>45261</v>
      </c>
      <c r="N6" s="1265">
        <v>45444</v>
      </c>
      <c r="O6" s="1264">
        <v>44896</v>
      </c>
      <c r="P6" s="1263">
        <v>45261</v>
      </c>
      <c r="Q6" s="1265">
        <v>45444</v>
      </c>
      <c r="R6" s="1264">
        <v>44896</v>
      </c>
      <c r="S6" s="1263">
        <v>45261</v>
      </c>
      <c r="T6" s="1265">
        <v>45444</v>
      </c>
      <c r="U6" s="1264">
        <v>44896</v>
      </c>
      <c r="V6" s="1263">
        <v>45261</v>
      </c>
      <c r="W6" s="1265">
        <v>45444</v>
      </c>
      <c r="X6" s="1264">
        <v>44896</v>
      </c>
      <c r="Y6" s="1263">
        <v>45261</v>
      </c>
      <c r="Z6" s="1265">
        <v>45444</v>
      </c>
      <c r="AA6" s="1262">
        <v>44896</v>
      </c>
      <c r="AB6" s="1263">
        <v>45261</v>
      </c>
      <c r="AC6" s="1266">
        <v>45444</v>
      </c>
      <c r="AD6" s="1262">
        <v>44896</v>
      </c>
      <c r="AE6" s="1263">
        <v>45261</v>
      </c>
      <c r="AF6" s="1263">
        <v>45444</v>
      </c>
      <c r="AG6" s="1267"/>
      <c r="AH6" s="1268">
        <v>44896</v>
      </c>
      <c r="AI6" s="1269">
        <v>45261</v>
      </c>
      <c r="AJ6" s="1270">
        <v>45444</v>
      </c>
      <c r="AL6" s="1268">
        <v>44896</v>
      </c>
      <c r="AM6" s="1269">
        <v>45261</v>
      </c>
      <c r="AN6" s="1270">
        <v>45444</v>
      </c>
    </row>
    <row r="7" spans="2:41" ht="12" customHeight="1">
      <c r="B7" s="1247" t="s">
        <v>4704</v>
      </c>
      <c r="C7" s="1031">
        <v>171625</v>
      </c>
      <c r="D7" s="1031">
        <v>178379.81900000002</v>
      </c>
      <c r="E7" s="1031">
        <v>179352.73960000003</v>
      </c>
      <c r="F7" s="1766">
        <v>0</v>
      </c>
      <c r="G7" s="1031">
        <v>9.9999999983992898E-6</v>
      </c>
      <c r="H7" s="1767">
        <v>9.9999999983992898E-6</v>
      </c>
      <c r="I7" s="1766">
        <v>19845</v>
      </c>
      <c r="J7" s="1031">
        <v>6673.8183650049996</v>
      </c>
      <c r="K7" s="1767">
        <v>8703.5276188855005</v>
      </c>
      <c r="L7" s="1766">
        <f>'IS Conso'!CC12</f>
        <v>24876.14</v>
      </c>
      <c r="M7" s="1031">
        <v>32016.887539581297</v>
      </c>
      <c r="N7" s="1767">
        <v>30734.946329921902</v>
      </c>
      <c r="O7" s="1766">
        <v>20781</v>
      </c>
      <c r="P7" s="1031">
        <v>29531.347306083004</v>
      </c>
      <c r="Q7" s="1767">
        <v>23544.132397987505</v>
      </c>
      <c r="R7" s="1766">
        <v>13987.26</v>
      </c>
      <c r="S7" s="1031">
        <v>21966.541937888902</v>
      </c>
      <c r="T7" s="1767">
        <v>21527.6883774985</v>
      </c>
      <c r="U7" s="1766">
        <v>21909.09</v>
      </c>
      <c r="V7" s="1031">
        <v>23523.973245857564</v>
      </c>
      <c r="W7" s="1767">
        <v>22342.136142481104</v>
      </c>
      <c r="X7" s="1766">
        <v>0</v>
      </c>
      <c r="Y7" s="1031">
        <v>7330.8997592539026</v>
      </c>
      <c r="Z7" s="1767">
        <v>10162.283113236905</v>
      </c>
      <c r="AA7" s="1031">
        <v>15089</v>
      </c>
      <c r="AB7" s="1031">
        <v>16815.2783621626</v>
      </c>
      <c r="AC7" s="1768">
        <v>20097.279404553512</v>
      </c>
      <c r="AD7" s="1768">
        <f>SUMIFS('IS Conso'!$12:$12,'IS Conso'!$6:$6,AD$4,'IS Conso'!$3:$3,AD$5)</f>
        <v>0</v>
      </c>
      <c r="AE7" s="1768">
        <f>SUMIFS('IS Conso'!$12:$12,'IS Conso'!$6:$6,AE$4,'IS Conso'!$3:$3,AE$5)</f>
        <v>-42974.173021329625</v>
      </c>
      <c r="AF7" s="1031">
        <f>SUMIFS('IS Conso'!$12:$12,'IS Conso'!$6:$6,AF$4,'IS Conso'!$3:$3,AF$5)</f>
        <v>-38549.968071810996</v>
      </c>
      <c r="AG7" s="1031"/>
      <c r="AH7" s="1277">
        <f>C7+F7+I7+L7+O7+R7+U7+X7+AA7</f>
        <v>288112.49000000005</v>
      </c>
      <c r="AI7" s="1278">
        <f t="shared" ref="AI7:AJ11" si="0">D7+G7+J7+M7+P7+S7+V7+Y7+AB7</f>
        <v>316238.56552583229</v>
      </c>
      <c r="AJ7" s="1279">
        <f t="shared" si="0"/>
        <v>316464.73299456493</v>
      </c>
      <c r="AL7" s="1277">
        <f>SUMIFS('IS Conso'!$12:$12,'IS Conso'!$6:$6,AL$4,'IS Conso'!$3:$3,AL$5)*AL17</f>
        <v>0</v>
      </c>
      <c r="AM7" s="1278">
        <f>SUMIFS('IS Conso'!$12:$12,'IS Conso'!$6:$6,AM$4,'IS Conso'!$3:$3,AM$5)*AM17</f>
        <v>359312.52776189096</v>
      </c>
      <c r="AN7" s="1279">
        <f>SUMIFS('IS Conso'!$12:$12,'IS Conso'!$6:$6,AN$4,'IS Conso'!$3:$3,AN$5)*AN17</f>
        <v>363178.92741508508</v>
      </c>
      <c r="AO7" s="1" t="s">
        <v>4711</v>
      </c>
    </row>
    <row r="8" spans="2:41" ht="12" customHeight="1">
      <c r="B8" s="1247" t="s">
        <v>4705</v>
      </c>
      <c r="C8" s="1031">
        <v>3988.5896425613792</v>
      </c>
      <c r="D8" s="1031">
        <v>18213.400000000009</v>
      </c>
      <c r="E8" s="1031">
        <v>22471.185600000004</v>
      </c>
      <c r="F8" s="1766">
        <v>-167.36758</v>
      </c>
      <c r="G8" s="1031">
        <v>3.3999999999839931E-4</v>
      </c>
      <c r="H8" s="1767">
        <v>3.3999999999839931E-4</v>
      </c>
      <c r="I8" s="1766">
        <v>1762.7518034566961</v>
      </c>
      <c r="J8" s="1031">
        <v>-2823.1697007469998</v>
      </c>
      <c r="K8" s="1767">
        <v>-1433.0014739229994</v>
      </c>
      <c r="L8" s="1766">
        <f>'IS Conso'!CC100</f>
        <v>2193.0660000000025</v>
      </c>
      <c r="M8" s="1031">
        <v>7212.1554933272337</v>
      </c>
      <c r="N8" s="1767">
        <v>6598.9263014738262</v>
      </c>
      <c r="O8" s="1766">
        <v>1839.4513106960524</v>
      </c>
      <c r="P8" s="1031">
        <v>1586.3780263050039</v>
      </c>
      <c r="Q8" s="1767">
        <v>150.48626771250539</v>
      </c>
      <c r="R8" s="1766">
        <v>-815.22065648111027</v>
      </c>
      <c r="S8" s="1031">
        <v>3544.2452367954861</v>
      </c>
      <c r="T8" s="1767">
        <v>2921.4664853797849</v>
      </c>
      <c r="U8" s="1766">
        <v>3393.1793053645456</v>
      </c>
      <c r="V8" s="1031">
        <v>3196.8114940815876</v>
      </c>
      <c r="W8" s="1767">
        <v>3140.8530590715595</v>
      </c>
      <c r="X8" s="1766">
        <v>-222.32975478481706</v>
      </c>
      <c r="Y8" s="1031">
        <v>32.085684686098375</v>
      </c>
      <c r="Z8" s="1767">
        <v>705.66320951175931</v>
      </c>
      <c r="AA8" s="1031">
        <v>2817.1619788277267</v>
      </c>
      <c r="AB8" s="1031">
        <v>4612.6219816178855</v>
      </c>
      <c r="AC8" s="1768">
        <v>4414.2401085173342</v>
      </c>
      <c r="AD8" s="1768">
        <f>SUMIFS('IS Conso'!$100:$100,'IS Conso'!$6:$6,AD$4,'IS Conso'!$3:$3,AD$5)</f>
        <v>0</v>
      </c>
      <c r="AE8" s="1768">
        <f>SUMIFS('IS Conso'!$100:$100,'IS Conso'!$6:$6,AE$4,'IS Conso'!$3:$3,AE$5)</f>
        <v>-28.604350699927181</v>
      </c>
      <c r="AF8" s="1031">
        <f>SUMIFS('IS Conso'!$100:$100,'IS Conso'!$6:$6,AF$4,'IS Conso'!$3:$3,AF$5)</f>
        <v>-13.763487811017058</v>
      </c>
      <c r="AG8" s="1031"/>
      <c r="AH8" s="1277">
        <f t="shared" ref="AH8:AH11" si="1">C8+F8+I8+L8+O8+R8+U8+X8+AA8</f>
        <v>14789.282049640475</v>
      </c>
      <c r="AI8" s="1278">
        <f t="shared" si="0"/>
        <v>35574.528556066303</v>
      </c>
      <c r="AJ8" s="1279">
        <f t="shared" si="0"/>
        <v>38969.819897743771</v>
      </c>
      <c r="AL8" s="1277">
        <f>SUMIFS('IS Conso'!$100:$100,'IS Conso'!$6:$6,AL$4,'IS Conso'!$3:$3,AL$5)*AL17</f>
        <v>0</v>
      </c>
      <c r="AM8" s="1278">
        <f>SUMIFS('IS Conso'!$100:$100,'IS Conso'!$6:$6,AM$4,'IS Conso'!$3:$3,AM$5)*AM17</f>
        <v>49441.872911340484</v>
      </c>
      <c r="AN8" s="1279">
        <f>SUMIFS('IS Conso'!$100:$100,'IS Conso'!$6:$6,AN$4,'IS Conso'!$3:$3,AN$5)*AN17</f>
        <v>52074.275073391458</v>
      </c>
    </row>
    <row r="9" spans="2:41" ht="12" customHeight="1">
      <c r="B9" s="1280" t="s">
        <v>4706</v>
      </c>
      <c r="C9" s="1769">
        <v>54682.722165260995</v>
      </c>
      <c r="D9" s="1769">
        <v>57281</v>
      </c>
      <c r="E9" s="1769">
        <v>53432.385599999994</v>
      </c>
      <c r="F9" s="1770">
        <v>-306.59332000000001</v>
      </c>
      <c r="G9" s="1769">
        <v>-306.59332000000001</v>
      </c>
      <c r="H9" s="1771">
        <v>-306.59332000000001</v>
      </c>
      <c r="I9" s="1770">
        <v>2651.3706898440014</v>
      </c>
      <c r="J9" s="1769">
        <v>242.6581595370003</v>
      </c>
      <c r="K9" s="1771">
        <v>1542.4717686559998</v>
      </c>
      <c r="L9" s="1770">
        <v>0</v>
      </c>
      <c r="M9" s="1769">
        <v>17680.790789999999</v>
      </c>
      <c r="N9" s="1771">
        <v>25262.438439000001</v>
      </c>
      <c r="O9" s="1770">
        <v>1739.4603300000006</v>
      </c>
      <c r="P9" s="1769">
        <v>4723.6933572299977</v>
      </c>
      <c r="Q9" s="1771">
        <v>3931.465646969998</v>
      </c>
      <c r="R9" s="1770">
        <v>11246.692293810003</v>
      </c>
      <c r="S9" s="1769">
        <v>13527.588132629999</v>
      </c>
      <c r="T9" s="1771">
        <v>14524.5064797</v>
      </c>
      <c r="U9" s="1770">
        <v>8487.6328010699999</v>
      </c>
      <c r="V9" s="1769">
        <v>7712.2830563999987</v>
      </c>
      <c r="W9" s="1771">
        <v>8918.9564076900006</v>
      </c>
      <c r="X9" s="1770">
        <v>-1788.38158662</v>
      </c>
      <c r="Y9" s="1769">
        <v>4160.7986471999993</v>
      </c>
      <c r="Z9" s="1771">
        <v>3628.9248420599997</v>
      </c>
      <c r="AA9" s="1769">
        <v>2964.7011960000018</v>
      </c>
      <c r="AB9" s="1769">
        <v>3214.4722739999997</v>
      </c>
      <c r="AC9" s="1772">
        <v>2806.5408209999987</v>
      </c>
      <c r="AD9" s="1772">
        <f>'NWC CONSO'!V83</f>
        <v>23835.475980000003</v>
      </c>
      <c r="AE9" s="1772">
        <f>'NWC CONSO'!BE83</f>
        <v>150846.90184123698</v>
      </c>
      <c r="AF9" s="1769">
        <f>'NWC CONSO'!BQ81</f>
        <v>118641.713652142</v>
      </c>
      <c r="AG9" s="1031"/>
      <c r="AH9" s="1281">
        <f t="shared" si="1"/>
        <v>79677.604569365009</v>
      </c>
      <c r="AI9" s="1282">
        <f t="shared" si="0"/>
        <v>108236.691096997</v>
      </c>
      <c r="AJ9" s="1283">
        <f t="shared" si="0"/>
        <v>113741.096685076</v>
      </c>
      <c r="AL9" s="1281">
        <f>SUMIFS('NWC CONSO'!$83:$83,'NWC CONSO'!$6:$6,AL$4,'NWC CONSO'!$3:$3,AL$6)*AL17</f>
        <v>123734.23957710501</v>
      </c>
      <c r="AM9" s="1282">
        <f>SUMIFS('NWC CONSO'!$83:$83,'NWC CONSO'!$6:$6,AM$4,'NWC CONSO'!$3:$3,AM$6)*AM17</f>
        <v>174986.79903427701</v>
      </c>
      <c r="AN9" s="1283">
        <f>SUMIFS('NWC CONSO'!$83:$83,'NWC CONSO'!$6:$6,AN$4,'NWC CONSO'!$3:$3,AN$6)*AN17</f>
        <v>193459.31360928799</v>
      </c>
    </row>
    <row r="10" spans="2:41" ht="12" customHeight="1">
      <c r="B10" s="1247" t="s">
        <v>4707</v>
      </c>
      <c r="C10" s="1031">
        <v>-19603.495112000004</v>
      </c>
      <c r="D10" s="1031">
        <v>-35533.147980000002</v>
      </c>
      <c r="E10" s="1031">
        <v>-36231.9</v>
      </c>
      <c r="F10" s="1766">
        <v>781.32866999999999</v>
      </c>
      <c r="G10" s="1031">
        <v>781.32866999999999</v>
      </c>
      <c r="H10" s="1767">
        <v>781.32866999999999</v>
      </c>
      <c r="I10" s="1766">
        <v>-2998.7384281319992</v>
      </c>
      <c r="J10" s="1031">
        <v>-4205.4741932359993</v>
      </c>
      <c r="K10" s="1767">
        <v>-4693.0548355600013</v>
      </c>
      <c r="L10" s="1766">
        <f>'NFD CONSO'!BV76</f>
        <v>-11738.085489000001</v>
      </c>
      <c r="M10" s="1031">
        <v>-16255.557513</v>
      </c>
      <c r="N10" s="1767">
        <v>-22522.619868000002</v>
      </c>
      <c r="O10" s="1766">
        <v>-2270.914182</v>
      </c>
      <c r="P10" s="1031">
        <v>-16497.450361548003</v>
      </c>
      <c r="Q10" s="1767">
        <v>-17490.846698414996</v>
      </c>
      <c r="R10" s="1766">
        <v>-9447.3558413999999</v>
      </c>
      <c r="S10" s="1031">
        <v>-9606.1552727399994</v>
      </c>
      <c r="T10" s="1767">
        <v>-8068.2822278100011</v>
      </c>
      <c r="U10" s="1766">
        <v>31.367591819999991</v>
      </c>
      <c r="V10" s="1031">
        <v>1536.8407095600003</v>
      </c>
      <c r="W10" s="1767">
        <v>2273.7320039700003</v>
      </c>
      <c r="X10" s="1766">
        <v>-2188.3715052000002</v>
      </c>
      <c r="Y10" s="1031">
        <v>-5531.2100005499997</v>
      </c>
      <c r="Z10" s="1767">
        <v>-5043.2407357499997</v>
      </c>
      <c r="AA10" s="1031">
        <v>1447.0866990000002</v>
      </c>
      <c r="AB10" s="1031">
        <v>2450.9996549999996</v>
      </c>
      <c r="AC10" s="1768">
        <v>3528.8965739999994</v>
      </c>
      <c r="AD10" s="1768">
        <f>SUMIFS('NFD CONSO'!$44:$44,'NFD CONSO'!$6:$6,AD$4,'NFD CONSO'!$3:$3,AD$6)</f>
        <v>17843.266176999998</v>
      </c>
      <c r="AE10" s="1031">
        <f>SUMIFS('NFD CONSO'!$44:$44,'NFD CONSO'!$6:$6,AE$4,'NFD CONSO'!$3:$3,AE$6)</f>
        <v>29249.29797344</v>
      </c>
      <c r="AF10" s="1031">
        <f>SUMIFS('NFD CONSO'!$44:$44,'NFD CONSO'!$6:$6,AF$4,'NFD CONSO'!$3:$3,AF$6)</f>
        <v>32281.097536729998</v>
      </c>
      <c r="AG10" s="1031"/>
      <c r="AH10" s="1277">
        <f t="shared" si="1"/>
        <v>-45987.177596911999</v>
      </c>
      <c r="AI10" s="1278">
        <f t="shared" si="0"/>
        <v>-82859.826286513999</v>
      </c>
      <c r="AJ10" s="1279">
        <f t="shared" si="0"/>
        <v>-87465.987117565019</v>
      </c>
      <c r="AL10" s="1277" t="e">
        <f>'NFD CONSO'!#REF!</f>
        <v>#REF!</v>
      </c>
      <c r="AM10" s="1278" t="e">
        <f>'NFD CONSO'!#REF!</f>
        <v>#REF!</v>
      </c>
      <c r="AN10" s="1279" t="e">
        <f>'NFD CONSO'!#REF!</f>
        <v>#REF!</v>
      </c>
    </row>
    <row r="11" spans="2:41" ht="12" customHeight="1" thickBot="1">
      <c r="B11" s="1284" t="s">
        <v>4708</v>
      </c>
      <c r="C11" s="1773">
        <v>166836.33674194672</v>
      </c>
      <c r="D11" s="1773">
        <v>176726.64034679811</v>
      </c>
      <c r="E11" s="1773">
        <v>183864.87682719599</v>
      </c>
      <c r="F11" s="1774">
        <v>3532.5693500000002</v>
      </c>
      <c r="G11" s="1773">
        <v>3532.21675</v>
      </c>
      <c r="H11" s="1775">
        <v>3532.21675</v>
      </c>
      <c r="I11" s="1774">
        <v>1029.0186970639979</v>
      </c>
      <c r="J11" s="1773">
        <v>-2287.5054241490002</v>
      </c>
      <c r="K11" s="1775">
        <v>-1994.9812505474993</v>
      </c>
      <c r="L11" s="1774">
        <f>'BS Conso KPMG'!BI262</f>
        <v>5890.75</v>
      </c>
      <c r="M11" s="1773">
        <v>6759.3061204146306</v>
      </c>
      <c r="N11" s="1775">
        <v>7932.8585046791013</v>
      </c>
      <c r="O11" s="1774">
        <v>3594.8462017500033</v>
      </c>
      <c r="P11" s="1773">
        <v>4590.5821035480094</v>
      </c>
      <c r="Q11" s="1775">
        <v>3268.6100577900042</v>
      </c>
      <c r="R11" s="1774">
        <v>4975.1067571376925</v>
      </c>
      <c r="S11" s="1773">
        <v>7124.2633557013505</v>
      </c>
      <c r="T11" s="1775">
        <v>9418.5903758021759</v>
      </c>
      <c r="U11" s="1774">
        <v>12255.013709328941</v>
      </c>
      <c r="V11" s="1773">
        <v>14182.458462472601</v>
      </c>
      <c r="W11" s="1775">
        <v>15949.674854609793</v>
      </c>
      <c r="X11" s="1774">
        <v>-255.91526256608532</v>
      </c>
      <c r="Y11" s="1773">
        <v>1592.1266039514762</v>
      </c>
      <c r="Z11" s="1775">
        <v>1462.3086081947811</v>
      </c>
      <c r="AA11" s="1773">
        <v>4730.6586601413819</v>
      </c>
      <c r="AB11" s="1773">
        <v>6052.8244910722733</v>
      </c>
      <c r="AC11" s="1776">
        <v>7195.6356512706243</v>
      </c>
      <c r="AD11" s="1776">
        <f>SUMIFS('BS Conso KPMG'!$262:$262,'BS Conso KPMG'!$6:$6,AD$4,'BS Conso KPMG'!$3:$3,AD$6)</f>
        <v>-36075.684014312901</v>
      </c>
      <c r="AE11" s="1776">
        <f>SUMIFS('BS Conso KPMG'!$262:$262,'BS Conso KPMG'!$6:$6,AE$4,'BS Conso KPMG'!$3:$3,AE$6)</f>
        <v>0</v>
      </c>
      <c r="AF11" s="1773">
        <f>SUMIFS('BS Conso KPMG'!$262:$262,'BS Conso KPMG'!$6:$6,AF$4,'BS Conso KPMG'!$3:$3,AF$6)</f>
        <v>0</v>
      </c>
      <c r="AG11" s="1031"/>
      <c r="AH11" s="1285">
        <f t="shared" si="1"/>
        <v>202588.38485480266</v>
      </c>
      <c r="AI11" s="1286">
        <f t="shared" si="0"/>
        <v>218272.91280980944</v>
      </c>
      <c r="AJ11" s="1287">
        <f t="shared" si="0"/>
        <v>230629.79037899498</v>
      </c>
      <c r="AL11" s="1285">
        <f>SUMIFS('BS Conso KPMG'!$262:$262,'BS Conso KPMG'!$6:$6,AL$4,'BS Conso KPMG'!$3:$3,AL$6)*AL17</f>
        <v>177329.92829410499</v>
      </c>
      <c r="AM11" s="1286">
        <f>SUMIFS('BS Conso KPMG'!$262:$262,'BS Conso KPMG'!$6:$6,AM$4,'BS Conso KPMG'!$3:$3,AM$6)*AM17</f>
        <v>199949.71516263322</v>
      </c>
      <c r="AN11" s="1287">
        <f>SUMIFS('BS Conso KPMG'!$262:$262,'BS Conso KPMG'!$6:$6,AN$4,'BS Conso KPMG'!$3:$3,AN$6)*AN17</f>
        <v>213040.80683619058</v>
      </c>
    </row>
    <row r="12" spans="2:41" ht="15" customHeight="1">
      <c r="B12" s="1288"/>
    </row>
    <row r="13" spans="2:41" ht="12" customHeight="1">
      <c r="B13" s="1245" t="s">
        <v>4630</v>
      </c>
      <c r="C13" s="1777">
        <f>SUMIFS('IS Conso'!$101:$101,'IS Conso'!$6:$6,C$4,'IS Conso'!$3:$3,C$5)</f>
        <v>2.3240143583751663E-2</v>
      </c>
      <c r="D13" s="1777">
        <f>SUMIFS('IS Conso'!$101:$101,'IS Conso'!$6:$6,D$4,'IS Conso'!$3:$3,D$5)</f>
        <v>0.10210459962401916</v>
      </c>
      <c r="E13" s="1777">
        <f>SUMIFS('IS Conso'!$101:$101,'IS Conso'!$6:$6,E$4,'IS Conso'!$3:$3,E$5)</f>
        <v>0.12529045081840501</v>
      </c>
      <c r="F13" s="1778">
        <f>SUMIFS('IS Conso'!$101:$101,'IS Conso'!$6:$6,F$4,'IS Conso'!$3:$3,F$5)</f>
        <v>0</v>
      </c>
      <c r="G13" s="1779">
        <f>SUMIFS('IS Conso'!$101:$101,'IS Conso'!$6:$6,G$4,'IS Conso'!$3:$3,G$5)</f>
        <v>34.000000005282345</v>
      </c>
      <c r="H13" s="1780">
        <f>SUMIFS('IS Conso'!$101:$101,'IS Conso'!$6:$6,H$4,'IS Conso'!$3:$3,H$5)</f>
        <v>34.000000005282345</v>
      </c>
      <c r="I13" s="1778">
        <f>SUMIFS('IS Conso'!$101:$101,'IS Conso'!$6:$6,I$4,'IS Conso'!$3:$3,I$5)</f>
        <v>8.882599160779521E-2</v>
      </c>
      <c r="J13" s="1779">
        <f>SUMIFS('IS Conso'!$101:$101,'IS Conso'!$6:$6,J$4,'IS Conso'!$3:$3,J$5)</f>
        <v>-0.42302165662024049</v>
      </c>
      <c r="K13" s="1780">
        <f>SUMIFS('IS Conso'!$101:$101,'IS Conso'!$6:$6,K$4,'IS Conso'!$3:$3,K$5)</f>
        <v>-0.16464605349370939</v>
      </c>
      <c r="L13" s="1778">
        <f>SUMIFS('IS Conso'!$101:$101,'IS Conso'!$6:$6,L$4,'IS Conso'!$3:$3,L$5)</f>
        <v>0</v>
      </c>
      <c r="M13" s="1779">
        <f>SUMIFS('IS Conso'!$101:$101,'IS Conso'!$6:$6,M$4,'IS Conso'!$3:$3,M$5)</f>
        <v>0</v>
      </c>
      <c r="N13" s="1780">
        <f>SUMIFS('IS Conso'!$101:$101,'IS Conso'!$6:$6,N$4,'IS Conso'!$3:$3,N$5)</f>
        <v>0.21470433787774226</v>
      </c>
      <c r="O13" s="1778">
        <f>SUMIFS('IS Conso'!$101:$101,'IS Conso'!$6:$6,O$4,'IS Conso'!$3:$3,O$5)</f>
        <v>0</v>
      </c>
      <c r="P13" s="1779">
        <f>SUMIFS('IS Conso'!$101:$101,'IS Conso'!$6:$6,P$4,'IS Conso'!$3:$3,P$5)</f>
        <v>5.371844399318125E-2</v>
      </c>
      <c r="Q13" s="1780">
        <f>SUMIFS('IS Conso'!$101:$101,'IS Conso'!$6:$6,Q$4,'IS Conso'!$3:$3,Q$5)</f>
        <v>6.3916675785160209E-3</v>
      </c>
      <c r="R13" s="1778">
        <f>SUMIFS('IS Conso'!$101:$101,'IS Conso'!$6:$6,R$4,'IS Conso'!$3:$3,R$5)</f>
        <v>0</v>
      </c>
      <c r="S13" s="1779">
        <f>SUMIFS('IS Conso'!$101:$101,'IS Conso'!$6:$6,S$4,'IS Conso'!$3:$3,S$5)</f>
        <v>0.16134743678895624</v>
      </c>
      <c r="T13" s="1780">
        <f>SUMIFS('IS Conso'!$101:$101,'IS Conso'!$6:$6,T$4,'IS Conso'!$3:$3,T$5)</f>
        <v>0.13570739385253294</v>
      </c>
      <c r="U13" s="1778">
        <f>SUMIFS('IS Conso'!$101:$101,'IS Conso'!$6:$6,U$4,'IS Conso'!$3:$3,U$5)</f>
        <v>0</v>
      </c>
      <c r="V13" s="1779">
        <f>SUMIFS('IS Conso'!$101:$101,'IS Conso'!$6:$6,V$4,'IS Conso'!$3:$3,V$5)</f>
        <v>0.13589589907583013</v>
      </c>
      <c r="W13" s="1780">
        <f>SUMIFS('IS Conso'!$101:$101,'IS Conso'!$6:$6,W$4,'IS Conso'!$3:$3,W$5)</f>
        <v>0.14057980127959091</v>
      </c>
      <c r="X13" s="1778">
        <f>SUMIFS('IS Conso'!$101:$101,'IS Conso'!$6:$6,X$4,'IS Conso'!$3:$3,X$5)</f>
        <v>0</v>
      </c>
      <c r="Y13" s="1779">
        <f>SUMIFS('IS Conso'!$101:$101,'IS Conso'!$6:$6,Y$4,'IS Conso'!$3:$3,Y$5)</f>
        <v>4.3767730755827272E-3</v>
      </c>
      <c r="Z13" s="1780">
        <f>SUMIFS('IS Conso'!$101:$101,'IS Conso'!$6:$6,Z$4,'IS Conso'!$3:$3,Z$5)</f>
        <v>6.9439436162981538E-2</v>
      </c>
      <c r="AA13" s="1781">
        <f>SUMIFS('IS Conso'!$101:$101,'IS Conso'!$6:$6,AA$4,'IS Conso'!$3:$3,AA$5)</f>
        <v>0</v>
      </c>
      <c r="AB13" s="1777">
        <f>SUMIFS('IS Conso'!$101:$101,'IS Conso'!$6:$6,AB$4,'IS Conso'!$3:$3,AB$5)</f>
        <v>0.27431136626302388</v>
      </c>
      <c r="AC13" s="1782">
        <f>SUMIFS('IS Conso'!$101:$101,'IS Conso'!$6:$6,AC$4,'IS Conso'!$3:$3,AC$5)</f>
        <v>0.21964366517774461</v>
      </c>
      <c r="AD13" s="1289"/>
      <c r="AE13" s="1289"/>
      <c r="AF13" s="1289"/>
      <c r="AG13" s="1289"/>
      <c r="AH13" s="1290">
        <f>AH8/AH7</f>
        <v>5.1331624150138276E-2</v>
      </c>
      <c r="AI13" s="1291">
        <f t="shared" ref="AI13:AJ13" si="2">AI8/AI7</f>
        <v>0.11249269518065898</v>
      </c>
      <c r="AJ13" s="1292">
        <f t="shared" si="2"/>
        <v>0.12314111442684215</v>
      </c>
      <c r="AL13" s="1290" t="e">
        <f>AL8/AL7</f>
        <v>#DIV/0!</v>
      </c>
      <c r="AM13" s="1291">
        <f t="shared" ref="AM13:AN13" si="3">AM8/AM7</f>
        <v>0.13760130552448926</v>
      </c>
      <c r="AN13" s="1292">
        <f t="shared" si="3"/>
        <v>0.14338462708733823</v>
      </c>
    </row>
    <row r="14" spans="2:41" ht="12" customHeight="1">
      <c r="B14" s="1247" t="s">
        <v>4671</v>
      </c>
      <c r="C14" s="1783">
        <f>C10/C11</f>
        <v>-0.11750135189267319</v>
      </c>
      <c r="D14" s="1783">
        <f t="shared" ref="D14:AN14" si="4">D10/D11</f>
        <v>-0.20106277078697254</v>
      </c>
      <c r="E14" s="1293">
        <f t="shared" si="4"/>
        <v>-0.19705721193315393</v>
      </c>
      <c r="F14" s="1784">
        <f t="shared" si="4"/>
        <v>0.221178579268373</v>
      </c>
      <c r="G14" s="1293">
        <f t="shared" si="4"/>
        <v>0.2212006581985661</v>
      </c>
      <c r="H14" s="1785">
        <f t="shared" si="4"/>
        <v>0.2212006581985661</v>
      </c>
      <c r="I14" s="1784">
        <f t="shared" si="4"/>
        <v>-2.9141729267777321</v>
      </c>
      <c r="J14" s="1293">
        <f t="shared" si="4"/>
        <v>1.8384543043435726</v>
      </c>
      <c r="K14" s="1785">
        <f t="shared" si="4"/>
        <v>2.3524305475412599</v>
      </c>
      <c r="L14" s="1784">
        <f>L10/L11</f>
        <v>-1.992630053728303</v>
      </c>
      <c r="M14" s="1293">
        <f t="shared" si="4"/>
        <v>-2.4049151234480335</v>
      </c>
      <c r="N14" s="1785">
        <f>N10/N11</f>
        <v>-2.839155627787298</v>
      </c>
      <c r="O14" s="1784">
        <f t="shared" si="4"/>
        <v>-0.63171386327862888</v>
      </c>
      <c r="P14" s="1293">
        <f t="shared" si="4"/>
        <v>-3.593760004596652</v>
      </c>
      <c r="Q14" s="1785">
        <f t="shared" si="4"/>
        <v>-5.3511573387989362</v>
      </c>
      <c r="R14" s="1784">
        <f t="shared" si="4"/>
        <v>-1.8989252497639484</v>
      </c>
      <c r="S14" s="1293">
        <f>S10/S11</f>
        <v>-1.3483717253451137</v>
      </c>
      <c r="T14" s="1785">
        <f t="shared" si="4"/>
        <v>-0.85663373242546714</v>
      </c>
      <c r="U14" s="1784">
        <f t="shared" si="4"/>
        <v>2.559572152589425E-3</v>
      </c>
      <c r="V14" s="1293">
        <f t="shared" si="4"/>
        <v>0.10836208077933367</v>
      </c>
      <c r="W14" s="1785">
        <f t="shared" si="4"/>
        <v>0.14255663671493865</v>
      </c>
      <c r="X14" s="1784">
        <f t="shared" si="4"/>
        <v>8.5511566729432342</v>
      </c>
      <c r="Y14" s="1293">
        <f t="shared" si="4"/>
        <v>-3.4741018627678031</v>
      </c>
      <c r="Z14" s="1785">
        <f t="shared" si="4"/>
        <v>-3.4488210679248321</v>
      </c>
      <c r="AA14" s="1293">
        <f t="shared" si="4"/>
        <v>0.30589539490400519</v>
      </c>
      <c r="AB14" s="1293">
        <f t="shared" si="4"/>
        <v>0.40493486282563579</v>
      </c>
      <c r="AC14" s="1786">
        <f t="shared" si="4"/>
        <v>0.49042179802097924</v>
      </c>
      <c r="AD14" s="1293"/>
      <c r="AE14" s="1293"/>
      <c r="AF14" s="1293"/>
      <c r="AG14" s="1293"/>
      <c r="AH14" s="1294">
        <f t="shared" ref="AH14:AJ14" si="5">AH10/AH11</f>
        <v>-0.22699809581813646</v>
      </c>
      <c r="AI14" s="1295">
        <f t="shared" si="5"/>
        <v>-0.37961570778465453</v>
      </c>
      <c r="AJ14" s="1296">
        <f t="shared" si="5"/>
        <v>-0.3792484352252663</v>
      </c>
      <c r="AL14" s="1294" t="e">
        <f t="shared" si="4"/>
        <v>#REF!</v>
      </c>
      <c r="AM14" s="1295" t="e">
        <f t="shared" si="4"/>
        <v>#REF!</v>
      </c>
      <c r="AN14" s="1296" t="e">
        <f t="shared" si="4"/>
        <v>#REF!</v>
      </c>
    </row>
    <row r="15" spans="2:41" s="912" customFormat="1" ht="12" customHeight="1" thickBot="1">
      <c r="B15" s="1297" t="s">
        <v>763</v>
      </c>
      <c r="C15" s="1773">
        <f>SUMIFS('NWC CONSO'!$N$165:$V$165,'NWC CONSO'!$N$164:$V$164,C4)</f>
        <v>-90.443959293729733</v>
      </c>
      <c r="D15" s="1773">
        <f>SUMIFS('NWC CONSO'!$N$166:$V$166,'NWC CONSO'!$N$164:$V$164,D4)</f>
        <v>-125.88108053445008</v>
      </c>
      <c r="E15" s="1773">
        <f>SUMIFS('NWC CONSO'!$N$167:$V$167,'NWC CONSO'!$N$164:$V$164,E4)</f>
        <v>-123.7473739421618</v>
      </c>
      <c r="F15" s="1773">
        <f>SUMIFS('NWC CONSO'!$N$165:$V$165,'NWC CONSO'!$N$164:$V$164,F4)</f>
        <v>0</v>
      </c>
      <c r="G15" s="1773">
        <f>SUMIFS('NWC CONSO'!$N$166:$V$166,'NWC CONSO'!$N$164:$V$164,G4)</f>
        <v>0</v>
      </c>
      <c r="H15" s="1773">
        <f>SUMIFS('NWC CONSO'!$N$167:$V$167,'NWC CONSO'!$N$164:$V$164,H4)</f>
        <v>0</v>
      </c>
      <c r="I15" s="1773">
        <f>SUMIFS('NWC CONSO'!$N$165:$V$165,'NWC CONSO'!$N$164:$V$164,I4)</f>
        <v>0</v>
      </c>
      <c r="J15" s="1773">
        <f>SUMIFS('NWC CONSO'!$N$166:$V$166,'NWC CONSO'!$N$164:$V$164,J4)</f>
        <v>47.003342843230129</v>
      </c>
      <c r="K15" s="1773">
        <f>SUMIFS('NWC CONSO'!$N$167:$V$167,'NWC CONSO'!$N$164:$V$164,K4)</f>
        <v>26.447576229029593</v>
      </c>
      <c r="L15" s="1773">
        <f>SUMIFS('NWC CONSO'!$N$165:$V$165,'NWC CONSO'!$N$164:$V$164,L4)</f>
        <v>0</v>
      </c>
      <c r="M15" s="1773">
        <f>SUMIFS('NWC CONSO'!$N$166:$V$166,'NWC CONSO'!$N$164:$V$164,M4)</f>
        <v>0</v>
      </c>
      <c r="N15" s="1773">
        <f>SUMIFS('NWC CONSO'!$N$167:$V$167,'NWC CONSO'!$N$164:$V$164,N4)</f>
        <v>100.99539488753166</v>
      </c>
      <c r="O15" s="1773">
        <f>SUMIFS('NWC CONSO'!$N$165:$V$165,'NWC CONSO'!$N$164:$V$164,O4)</f>
        <v>100.90264441823372</v>
      </c>
      <c r="P15" s="1773">
        <f>SUMIFS('NWC CONSO'!$N$166:$V$166,'NWC CONSO'!$N$164:$V$164,P4)</f>
        <v>104.62665700871912</v>
      </c>
      <c r="Q15" s="1773">
        <f>SUMIFS('NWC CONSO'!$N$167:$V$167,'NWC CONSO'!$N$164:$V$164,Q4)</f>
        <v>93.826733583845481</v>
      </c>
      <c r="R15" s="1773">
        <f>SUMIFS('NWC CONSO'!$N$165:$V$165,'NWC CONSO'!$N$164:$V$164,R4)</f>
        <v>154.06568156385316</v>
      </c>
      <c r="S15" s="1773">
        <f>SUMIFS('NWC CONSO'!$N$166:$V$166,'NWC CONSO'!$N$164:$V$164,S4)</f>
        <v>105.30393804050587</v>
      </c>
      <c r="T15" s="1773">
        <f>SUMIFS('NWC CONSO'!$N$167:$V$167,'NWC CONSO'!$N$164:$V$164,T4)</f>
        <v>119.38771652867044</v>
      </c>
      <c r="U15" s="1773">
        <f>SUMIFS('NWC CONSO'!$N$165:$V$165,'NWC CONSO'!$N$164:$V$164,U4)</f>
        <v>99.515367509039038</v>
      </c>
      <c r="V15" s="1773">
        <f>SUMIFS('NWC CONSO'!$N$166:$V$166,'NWC CONSO'!$N$164:$V$164,V4)</f>
        <v>91.614585790105139</v>
      </c>
      <c r="W15" s="1773">
        <f>SUMIFS('NWC CONSO'!$N$167:$V$167,'NWC CONSO'!$N$164:$V$164,W4)</f>
        <v>103.42950966628344</v>
      </c>
      <c r="X15" s="1773">
        <f>SUMIFS('NWC CONSO'!$N$165:$V$165,'NWC CONSO'!$N$164:$V$164,X4)</f>
        <v>0</v>
      </c>
      <c r="Y15" s="1773">
        <f>SUMIFS('NWC CONSO'!$N$166:$V$166,'NWC CONSO'!$N$164:$V$164,Y4)</f>
        <v>62.502291865074085</v>
      </c>
      <c r="Z15" s="1773">
        <f>SUMIFS('NWC CONSO'!$N$167:$V$167,'NWC CONSO'!$N$164:$V$164,Z4)</f>
        <v>-7.7043738075400086</v>
      </c>
      <c r="AA15" s="1773">
        <f>SUMIFS('NWC CONSO'!$N$165:$V$165,'NWC CONSO'!$N$164:$V$164,AA4)</f>
        <v>108.4500362787259</v>
      </c>
      <c r="AB15" s="1773">
        <f>SUMIFS('NWC CONSO'!$N$166:$V$166,'NWC CONSO'!$N$164:$V$164,AB4)</f>
        <v>147.71045361833001</v>
      </c>
      <c r="AC15" s="1776">
        <f>SUMIFS('NWC CONSO'!$N$167:$V$167,'NWC CONSO'!$N$164:$V$164,AC4)</f>
        <v>114.80231164944368</v>
      </c>
      <c r="AD15" s="1298"/>
      <c r="AE15" s="1298"/>
      <c r="AF15" s="1298"/>
      <c r="AG15" s="1298"/>
      <c r="AH15" s="1635" t="s">
        <v>45</v>
      </c>
      <c r="AI15" s="1636" t="s">
        <v>45</v>
      </c>
      <c r="AJ15" s="1637" t="s">
        <v>45</v>
      </c>
      <c r="AL15" s="1285">
        <f>SUMIFS('NWC CONSO'!$N$165:$V$165,'NWC CONSO'!$N$164:$V$164,AL4)</f>
        <v>36.419059250540116</v>
      </c>
      <c r="AM15" s="1286">
        <f>SUMIFS('NWC CONSO'!$N$166:$V$166,'NWC CONSO'!$N$164:$V$164,AM4)</f>
        <v>55.835206442131323</v>
      </c>
      <c r="AN15" s="1287">
        <f>SUMIFS('NWC CONSO'!$N$167:$V$167,'NWC CONSO'!$N$164:$V$164,AN4)</f>
        <v>61.223964287122698</v>
      </c>
    </row>
    <row r="16" spans="2:41">
      <c r="B16" s="1634" t="s">
        <v>4709</v>
      </c>
    </row>
    <row r="17" spans="2:40" ht="12" customHeight="1">
      <c r="B17" s="1628" t="s">
        <v>4703</v>
      </c>
      <c r="C17" s="1629">
        <v>1</v>
      </c>
      <c r="D17" s="1630">
        <v>1</v>
      </c>
      <c r="E17" s="1630">
        <v>1</v>
      </c>
      <c r="F17" s="1631">
        <v>1</v>
      </c>
      <c r="G17" s="1630">
        <v>1</v>
      </c>
      <c r="H17" s="1632">
        <v>1</v>
      </c>
      <c r="I17" s="1631">
        <v>1</v>
      </c>
      <c r="J17" s="1630">
        <v>1</v>
      </c>
      <c r="K17" s="1632">
        <v>1</v>
      </c>
      <c r="L17" s="1631">
        <v>0.5</v>
      </c>
      <c r="M17" s="1630">
        <v>0.5</v>
      </c>
      <c r="N17" s="1632">
        <v>0.5</v>
      </c>
      <c r="O17" s="1631">
        <v>0.9</v>
      </c>
      <c r="P17" s="1630">
        <v>0.9</v>
      </c>
      <c r="Q17" s="1632">
        <v>0.9</v>
      </c>
      <c r="R17" s="1631">
        <v>0.51</v>
      </c>
      <c r="S17" s="1630">
        <v>0.51</v>
      </c>
      <c r="T17" s="1632">
        <v>0.51</v>
      </c>
      <c r="U17" s="1631">
        <v>0.51</v>
      </c>
      <c r="V17" s="1630">
        <v>0.51</v>
      </c>
      <c r="W17" s="1632">
        <v>0.51</v>
      </c>
      <c r="X17" s="1631">
        <v>0.51</v>
      </c>
      <c r="Y17" s="1630">
        <v>0.51</v>
      </c>
      <c r="Z17" s="1632">
        <v>0.51</v>
      </c>
      <c r="AA17" s="1629">
        <v>1</v>
      </c>
      <c r="AB17" s="1630">
        <v>1</v>
      </c>
      <c r="AC17" s="1633">
        <v>1</v>
      </c>
      <c r="AD17" s="1271"/>
      <c r="AE17" s="1272"/>
      <c r="AF17" s="1272"/>
      <c r="AG17" s="1273"/>
      <c r="AH17" s="1274">
        <v>1</v>
      </c>
      <c r="AI17" s="1275">
        <v>1</v>
      </c>
      <c r="AJ17" s="1276">
        <v>1</v>
      </c>
      <c r="AL17" s="1274">
        <v>1</v>
      </c>
      <c r="AM17" s="1275">
        <v>1</v>
      </c>
      <c r="AN17" s="1276">
        <v>1</v>
      </c>
    </row>
    <row r="117" spans="3:29">
      <c r="C117" t="e">
        <f>C7/$AL7*C13</f>
        <v>#DIV/0!</v>
      </c>
      <c r="D117">
        <f>D7/$AM7*D13</f>
        <v>5.0689576880185085E-2</v>
      </c>
      <c r="E117">
        <f>E7/$AN7*E13</f>
        <v>6.1873594263681483E-2</v>
      </c>
      <c r="F117" t="e">
        <f>F7/$AL7*F13</f>
        <v>#DIV/0!</v>
      </c>
      <c r="G117">
        <f>G7/$AM7*G13</f>
        <v>9.4625144888827914E-10</v>
      </c>
      <c r="H117">
        <f>H7/$AN7*H13</f>
        <v>9.3617766432193338E-10</v>
      </c>
      <c r="I117" t="e">
        <f>I7/$AL7*I13</f>
        <v>#DIV/0!</v>
      </c>
      <c r="J117">
        <f>J7/$AM7*J13</f>
        <v>-7.8571424111821015E-3</v>
      </c>
      <c r="K117">
        <f>K7/$AN7*K13</f>
        <v>-3.9457175671571681E-3</v>
      </c>
      <c r="L117" t="e">
        <f>L7/$AL7*L13</f>
        <v>#DIV/0!</v>
      </c>
      <c r="M117">
        <f>M7/$AM7*M13</f>
        <v>0</v>
      </c>
      <c r="N117">
        <f>N7/$AN7*N13</f>
        <v>1.8169904152868899E-2</v>
      </c>
      <c r="O117" t="e">
        <f>O7/$AL7*O13</f>
        <v>#DIV/0!</v>
      </c>
      <c r="P117">
        <f>P7/$AM7*P13</f>
        <v>4.4150367820079573E-3</v>
      </c>
      <c r="Q117">
        <f>Q7/$AN7*Q13</f>
        <v>4.1435847829494627E-4</v>
      </c>
      <c r="R117" t="e">
        <f>R7/$AL7*R13</f>
        <v>#DIV/0!</v>
      </c>
      <c r="S117">
        <f>S7/$AM7*S13</f>
        <v>9.863962325143822E-3</v>
      </c>
      <c r="T117">
        <f>T7/$AN7*T13</f>
        <v>8.0441519726192085E-3</v>
      </c>
      <c r="U117" t="e">
        <f>U7/$AL7*U13</f>
        <v>#DIV/0!</v>
      </c>
      <c r="V117">
        <f>V7/$AM7*V13</f>
        <v>8.8970220826813176E-3</v>
      </c>
      <c r="W117">
        <f>W7/$AN7*W13</f>
        <v>8.6482249436289852E-3</v>
      </c>
      <c r="X117" t="e">
        <f>X7/$AL7*X13</f>
        <v>#DIV/0!</v>
      </c>
      <c r="Y117">
        <f>Y7/$AM7*Y13</f>
        <v>8.9297428302752933E-5</v>
      </c>
      <c r="Z117">
        <f>Z7/$AN7*Z13</f>
        <v>1.9430180449463181E-3</v>
      </c>
      <c r="AA117" t="e">
        <f>AA7/$AL7*AA13</f>
        <v>#DIV/0!</v>
      </c>
      <c r="AB117">
        <f>AB7/$AM7*AB13</f>
        <v>1.2837353627354111E-2</v>
      </c>
      <c r="AC117">
        <f>AC7/$AN7*AC13</f>
        <v>1.2154449984021798E-2</v>
      </c>
    </row>
  </sheetData>
  <mergeCells count="12">
    <mergeCell ref="R3:T3"/>
    <mergeCell ref="C3:E3"/>
    <mergeCell ref="F3:H3"/>
    <mergeCell ref="I3:K3"/>
    <mergeCell ref="L3:N3"/>
    <mergeCell ref="O3:Q3"/>
    <mergeCell ref="U3:W3"/>
    <mergeCell ref="X3:Z3"/>
    <mergeCell ref="AA3:AC3"/>
    <mergeCell ref="AH3:AJ3"/>
    <mergeCell ref="AL3:AN3"/>
    <mergeCell ref="AD3:AF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8" tint="-0.499984740745262"/>
  </sheetPr>
  <dimension ref="B5:AF21"/>
  <sheetViews>
    <sheetView workbookViewId="0"/>
  </sheetViews>
  <sheetFormatPr defaultColWidth="9.140625" defaultRowHeight="15"/>
  <cols>
    <col min="1" max="16384" width="9.140625" style="2"/>
  </cols>
  <sheetData>
    <row r="5" spans="2:32" ht="15.75" thickBot="1"/>
    <row r="6" spans="2:32">
      <c r="B6" s="2154" t="s">
        <v>100</v>
      </c>
      <c r="C6" s="2155"/>
      <c r="D6" s="2155"/>
      <c r="E6" s="2155"/>
      <c r="F6" s="2155"/>
      <c r="G6" s="2155"/>
      <c r="H6" s="2155"/>
      <c r="I6" s="2155"/>
      <c r="J6" s="2155"/>
      <c r="K6" s="2155"/>
      <c r="L6" s="2155"/>
      <c r="M6" s="2156"/>
    </row>
    <row r="7" spans="2:32" ht="15" customHeight="1">
      <c r="B7" s="2157"/>
      <c r="C7" s="2158"/>
      <c r="D7" s="2158"/>
      <c r="E7" s="2158"/>
      <c r="F7" s="2158"/>
      <c r="G7" s="2158"/>
      <c r="H7" s="2158"/>
      <c r="I7" s="2158"/>
      <c r="J7" s="2158"/>
      <c r="K7" s="2158"/>
      <c r="L7" s="2158"/>
      <c r="M7" s="2159"/>
    </row>
    <row r="8" spans="2:32" ht="15" customHeight="1">
      <c r="B8" s="2157"/>
      <c r="C8" s="2158"/>
      <c r="D8" s="2158"/>
      <c r="E8" s="2158"/>
      <c r="F8" s="2158"/>
      <c r="G8" s="2158"/>
      <c r="H8" s="2158"/>
      <c r="I8" s="2158"/>
      <c r="J8" s="2158"/>
      <c r="K8" s="2158"/>
      <c r="L8" s="2158"/>
      <c r="M8" s="2159"/>
    </row>
    <row r="9" spans="2:32" ht="15" customHeight="1">
      <c r="B9" s="2157"/>
      <c r="C9" s="2158"/>
      <c r="D9" s="2158"/>
      <c r="E9" s="2158"/>
      <c r="F9" s="2158"/>
      <c r="G9" s="2158"/>
      <c r="H9" s="2158"/>
      <c r="I9" s="2158"/>
      <c r="J9" s="2158"/>
      <c r="K9" s="2158"/>
      <c r="L9" s="2158"/>
      <c r="M9" s="2159"/>
      <c r="AD9" s="2">
        <f>'NWC CONSO'!V83</f>
        <v>23835.475980000003</v>
      </c>
      <c r="AE9" s="2">
        <f>'NWC CONSO'!BE83</f>
        <v>150846.90184123698</v>
      </c>
      <c r="AF9" s="2">
        <f>'NWC CONSO'!BQ81</f>
        <v>118641.713652142</v>
      </c>
    </row>
    <row r="10" spans="2:32" ht="15" customHeight="1">
      <c r="B10" s="2157"/>
      <c r="C10" s="2158"/>
      <c r="D10" s="2158"/>
      <c r="E10" s="2158"/>
      <c r="F10" s="2158"/>
      <c r="G10" s="2158"/>
      <c r="H10" s="2158"/>
      <c r="I10" s="2158"/>
      <c r="J10" s="2158"/>
      <c r="K10" s="2158"/>
      <c r="L10" s="2158"/>
      <c r="M10" s="2159"/>
    </row>
    <row r="11" spans="2:32" ht="15" customHeight="1">
      <c r="B11" s="2157"/>
      <c r="C11" s="2158"/>
      <c r="D11" s="2158"/>
      <c r="E11" s="2158"/>
      <c r="F11" s="2158"/>
      <c r="G11" s="2158"/>
      <c r="H11" s="2158"/>
      <c r="I11" s="2158"/>
      <c r="J11" s="2158"/>
      <c r="K11" s="2158"/>
      <c r="L11" s="2158"/>
      <c r="M11" s="2159"/>
    </row>
    <row r="12" spans="2:32" ht="15" customHeight="1">
      <c r="B12" s="2157"/>
      <c r="C12" s="2158"/>
      <c r="D12" s="2158"/>
      <c r="E12" s="2158"/>
      <c r="F12" s="2158"/>
      <c r="G12" s="2158"/>
      <c r="H12" s="2158"/>
      <c r="I12" s="2158"/>
      <c r="J12" s="2158"/>
      <c r="K12" s="2158"/>
      <c r="L12" s="2158"/>
      <c r="M12" s="2159"/>
    </row>
    <row r="13" spans="2:32" ht="15" customHeight="1">
      <c r="B13" s="2157"/>
      <c r="C13" s="2158"/>
      <c r="D13" s="2158"/>
      <c r="E13" s="2158"/>
      <c r="F13" s="2158"/>
      <c r="G13" s="2158"/>
      <c r="H13" s="2158"/>
      <c r="I13" s="2158"/>
      <c r="J13" s="2158"/>
      <c r="K13" s="2158"/>
      <c r="L13" s="2158"/>
      <c r="M13" s="2159"/>
    </row>
    <row r="14" spans="2:32" ht="15" customHeight="1">
      <c r="B14" s="2157"/>
      <c r="C14" s="2158"/>
      <c r="D14" s="2158"/>
      <c r="E14" s="2158"/>
      <c r="F14" s="2158"/>
      <c r="G14" s="2158"/>
      <c r="H14" s="2158"/>
      <c r="I14" s="2158"/>
      <c r="J14" s="2158"/>
      <c r="K14" s="2158"/>
      <c r="L14" s="2158"/>
      <c r="M14" s="2159"/>
    </row>
    <row r="15" spans="2:32" ht="15" customHeight="1">
      <c r="B15" s="2157"/>
      <c r="C15" s="2158"/>
      <c r="D15" s="2158"/>
      <c r="E15" s="2158"/>
      <c r="F15" s="2158"/>
      <c r="G15" s="2158"/>
      <c r="H15" s="2158"/>
      <c r="I15" s="2158"/>
      <c r="J15" s="2158"/>
      <c r="K15" s="2158"/>
      <c r="L15" s="2158"/>
      <c r="M15" s="2159"/>
    </row>
    <row r="16" spans="2:32" ht="15" customHeight="1">
      <c r="B16" s="2157"/>
      <c r="C16" s="2158"/>
      <c r="D16" s="2158"/>
      <c r="E16" s="2158"/>
      <c r="F16" s="2158"/>
      <c r="G16" s="2158"/>
      <c r="H16" s="2158"/>
      <c r="I16" s="2158"/>
      <c r="J16" s="2158"/>
      <c r="K16" s="2158"/>
      <c r="L16" s="2158"/>
      <c r="M16" s="2159"/>
    </row>
    <row r="17" spans="2:13" ht="15" customHeight="1">
      <c r="B17" s="2157"/>
      <c r="C17" s="2158"/>
      <c r="D17" s="2158"/>
      <c r="E17" s="2158"/>
      <c r="F17" s="2158"/>
      <c r="G17" s="2158"/>
      <c r="H17" s="2158"/>
      <c r="I17" s="2158"/>
      <c r="J17" s="2158"/>
      <c r="K17" s="2158"/>
      <c r="L17" s="2158"/>
      <c r="M17" s="2159"/>
    </row>
    <row r="18" spans="2:13" ht="15" customHeight="1">
      <c r="B18" s="2157"/>
      <c r="C18" s="2158"/>
      <c r="D18" s="2158"/>
      <c r="E18" s="2158"/>
      <c r="F18" s="2158"/>
      <c r="G18" s="2158"/>
      <c r="H18" s="2158"/>
      <c r="I18" s="2158"/>
      <c r="J18" s="2158"/>
      <c r="K18" s="2158"/>
      <c r="L18" s="2158"/>
      <c r="M18" s="2159"/>
    </row>
    <row r="19" spans="2:13" ht="15" customHeight="1">
      <c r="B19" s="2157"/>
      <c r="C19" s="2158"/>
      <c r="D19" s="2158"/>
      <c r="E19" s="2158"/>
      <c r="F19" s="2158"/>
      <c r="G19" s="2158"/>
      <c r="H19" s="2158"/>
      <c r="I19" s="2158"/>
      <c r="J19" s="2158"/>
      <c r="K19" s="2158"/>
      <c r="L19" s="2158"/>
      <c r="M19" s="2159"/>
    </row>
    <row r="20" spans="2:13" ht="15" customHeight="1" thickBot="1">
      <c r="B20" s="2160"/>
      <c r="C20" s="2161"/>
      <c r="D20" s="2161"/>
      <c r="E20" s="2161"/>
      <c r="F20" s="2161"/>
      <c r="G20" s="2161"/>
      <c r="H20" s="2161"/>
      <c r="I20" s="2161"/>
      <c r="J20" s="2161"/>
      <c r="K20" s="2161"/>
      <c r="L20" s="2161"/>
      <c r="M20" s="2162"/>
    </row>
    <row r="21" spans="2:13" ht="15.75" customHeight="1"/>
  </sheetData>
  <mergeCells count="1">
    <mergeCell ref="B6:M2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8" tint="0.59999389629810485"/>
  </sheetPr>
  <dimension ref="A1:AW104"/>
  <sheetViews>
    <sheetView topLeftCell="A31" workbookViewId="0">
      <selection activeCell="AF29" sqref="AF29"/>
    </sheetView>
  </sheetViews>
  <sheetFormatPr defaultColWidth="9.140625" defaultRowHeight="15" outlineLevelRow="1" outlineLevelCol="2"/>
  <cols>
    <col min="1" max="1" width="2.42578125" style="425" customWidth="1"/>
    <col min="2" max="2" width="45" style="425" hidden="1" customWidth="1" outlineLevel="1"/>
    <col min="3" max="3" width="37.7109375" style="425" hidden="1" customWidth="1" outlineLevel="2"/>
    <col min="4" max="4" width="11.140625" style="425" hidden="1" customWidth="1" outlineLevel="2"/>
    <col min="5" max="5" width="8.28515625" style="425" hidden="1" customWidth="1" outlineLevel="1"/>
    <col min="6" max="7" width="11.42578125" style="425" hidden="1" customWidth="1" outlineLevel="2"/>
    <col min="8" max="8" width="8.28515625" style="425" hidden="1" customWidth="1" outlineLevel="1"/>
    <col min="9" max="10" width="11.42578125" style="425" hidden="1" customWidth="1" outlineLevel="2"/>
    <col min="11" max="11" width="8.7109375" style="425" hidden="1" customWidth="1" outlineLevel="1" collapsed="1"/>
    <col min="12" max="12" width="11.42578125" style="425" hidden="1" customWidth="1" outlineLevel="1" collapsed="1"/>
    <col min="13" max="13" width="2.42578125" style="425" customWidth="1" collapsed="1"/>
    <col min="14" max="14" width="30.42578125" style="425" bestFit="1" customWidth="1"/>
    <col min="15" max="15" width="37.7109375" style="480" hidden="1" customWidth="1" outlineLevel="1"/>
    <col min="16" max="16" width="10.140625" style="480" hidden="1" customWidth="1" outlineLevel="1"/>
    <col min="17" max="17" width="7.42578125" style="425" hidden="1" customWidth="1" outlineLevel="1" collapsed="1"/>
    <col min="18" max="18" width="10" style="425" hidden="1" customWidth="1" outlineLevel="1"/>
    <col min="19" max="19" width="10.140625" style="425" hidden="1" customWidth="1" outlineLevel="1"/>
    <col min="20" max="20" width="8.28515625" style="425" bestFit="1" customWidth="1" collapsed="1"/>
    <col min="21" max="22" width="11.42578125" style="425" hidden="1" customWidth="1" outlineLevel="1"/>
    <col min="23" max="23" width="8.7109375" style="425" bestFit="1" customWidth="1" collapsed="1"/>
    <col min="24" max="24" width="11.42578125" style="425" bestFit="1" customWidth="1" collapsed="1"/>
    <col min="25" max="25" width="3.5703125" style="425" customWidth="1"/>
    <col min="26" max="27" width="6.7109375" style="425" hidden="1" customWidth="1" outlineLevel="1"/>
    <col min="28" max="28" width="9" style="425" bestFit="1" customWidth="1" collapsed="1"/>
    <col min="29" max="29" width="6.7109375" style="425" customWidth="1"/>
    <col min="30" max="30" width="6" style="425" bestFit="1" customWidth="1"/>
    <col min="31" max="31" width="6.5703125" style="425" bestFit="1" customWidth="1"/>
    <col min="32" max="32" width="9.140625" style="425"/>
    <col min="33" max="33" width="26" style="425" bestFit="1" customWidth="1"/>
    <col min="34" max="34" width="7.5703125" style="425" hidden="1" customWidth="1" outlineLevel="1"/>
    <col min="35" max="35" width="8.28515625" style="425" bestFit="1" customWidth="1" collapsed="1"/>
    <col min="36" max="36" width="10" style="425" customWidth="1"/>
    <col min="37" max="37" width="11.42578125" style="425" bestFit="1" customWidth="1"/>
    <col min="38" max="38" width="9.140625" style="425"/>
    <col min="39" max="39" width="28.28515625" style="425" bestFit="1" customWidth="1"/>
    <col min="40" max="40" width="7.28515625" style="425" hidden="1" customWidth="1" outlineLevel="1"/>
    <col min="41" max="41" width="8.28515625" style="425" bestFit="1" customWidth="1" collapsed="1"/>
    <col min="42" max="42" width="8.28515625" style="425" bestFit="1" customWidth="1"/>
    <col min="43" max="43" width="11.42578125" style="425" bestFit="1" customWidth="1"/>
    <col min="44" max="44" width="9.28515625" style="425" customWidth="1"/>
    <col min="45" max="45" width="19.28515625" style="425" bestFit="1" customWidth="1"/>
    <col min="46" max="47" width="7.140625" style="425" bestFit="1" customWidth="1"/>
    <col min="48" max="48" width="10.140625" style="425" bestFit="1" customWidth="1"/>
    <col min="49" max="49" width="6" style="425" customWidth="1"/>
    <col min="50" max="50" width="6" style="425" bestFit="1" customWidth="1"/>
    <col min="51" max="16384" width="9.140625" style="425"/>
  </cols>
  <sheetData>
    <row r="1" spans="1:49" s="441" customFormat="1" ht="15.75">
      <c r="A1" s="36" t="str">
        <f>'Cover page'!$E$16</f>
        <v>Project M</v>
      </c>
      <c r="B1" s="36"/>
      <c r="C1" s="36"/>
      <c r="D1" s="36"/>
      <c r="E1" s="36"/>
      <c r="F1" s="36"/>
      <c r="G1" s="36"/>
      <c r="H1" s="36"/>
      <c r="I1" s="36"/>
      <c r="J1" s="36"/>
      <c r="K1" s="36"/>
      <c r="L1" s="36"/>
      <c r="M1" s="36"/>
      <c r="O1" s="442"/>
      <c r="P1" s="442"/>
    </row>
    <row r="2" spans="1:49" s="443" customFormat="1" ht="18.75">
      <c r="A2" s="885" t="s">
        <v>101</v>
      </c>
      <c r="B2" s="885"/>
      <c r="C2" s="885"/>
      <c r="D2" s="885"/>
      <c r="E2" s="885"/>
      <c r="F2" s="885"/>
      <c r="G2" s="885"/>
      <c r="H2" s="885"/>
      <c r="I2" s="885"/>
      <c r="J2" s="885"/>
      <c r="K2" s="885"/>
      <c r="L2" s="885"/>
      <c r="M2" s="885"/>
      <c r="N2" s="946"/>
      <c r="O2" s="948"/>
      <c r="P2" s="948"/>
      <c r="Q2" s="946"/>
      <c r="R2" s="946"/>
      <c r="S2" s="946"/>
      <c r="T2" s="946"/>
      <c r="U2" s="946"/>
      <c r="V2" s="946"/>
      <c r="W2" s="946"/>
      <c r="X2" s="946"/>
      <c r="Y2" s="946"/>
      <c r="Z2" s="946"/>
      <c r="AA2" s="946"/>
      <c r="AB2" s="946"/>
      <c r="AC2" s="946"/>
      <c r="AD2" s="946"/>
      <c r="AE2" s="946"/>
      <c r="AF2" s="946"/>
      <c r="AG2" s="946"/>
      <c r="AH2" s="946"/>
      <c r="AI2" s="946"/>
      <c r="AJ2" s="946"/>
      <c r="AK2" s="946"/>
      <c r="AL2" s="946"/>
      <c r="AM2" s="946"/>
      <c r="AN2" s="946"/>
      <c r="AO2" s="946"/>
      <c r="AP2" s="946"/>
      <c r="AQ2" s="946"/>
      <c r="AR2" s="946"/>
      <c r="AS2" s="946"/>
      <c r="AT2" s="946"/>
      <c r="AU2" s="946"/>
      <c r="AV2" s="946"/>
      <c r="AW2" s="946"/>
    </row>
    <row r="3" spans="1:49" s="444" customFormat="1" ht="15.75">
      <c r="O3" s="445"/>
      <c r="P3" s="445"/>
    </row>
    <row r="4" spans="1:49" ht="19.5" customHeight="1">
      <c r="B4" s="1127" t="str">
        <f>N4</f>
        <v>Consolidated Balance sheet</v>
      </c>
      <c r="C4" s="1128"/>
      <c r="D4" s="1128"/>
      <c r="E4" s="1128"/>
      <c r="F4" s="1128"/>
      <c r="G4" s="1128"/>
      <c r="H4" s="1128"/>
      <c r="I4" s="1128"/>
      <c r="J4" s="1128"/>
      <c r="K4" s="1128"/>
      <c r="L4" s="1109"/>
      <c r="N4" s="1127" t="s">
        <v>4595</v>
      </c>
      <c r="O4" s="1128"/>
      <c r="P4" s="1128"/>
      <c r="Q4" s="1128"/>
      <c r="R4" s="1128"/>
      <c r="S4" s="1128"/>
      <c r="T4" s="1128"/>
      <c r="U4" s="1128"/>
      <c r="V4" s="1128"/>
      <c r="W4" s="1128"/>
      <c r="X4" s="1109"/>
      <c r="Z4" s="1127" t="s">
        <v>102</v>
      </c>
      <c r="AA4" s="1129"/>
      <c r="AB4" s="1127"/>
      <c r="AC4" s="1130"/>
      <c r="AD4" s="1107"/>
      <c r="AE4" s="1108"/>
    </row>
    <row r="5" spans="1:49" ht="24" customHeight="1">
      <c r="B5" s="446" t="s">
        <v>103</v>
      </c>
      <c r="C5" s="447"/>
      <c r="D5" s="448" t="str">
        <f t="shared" ref="D5:J5" si="0">P5</f>
        <v>Dec-20*
(Audited)</v>
      </c>
      <c r="E5" s="448" t="str">
        <f t="shared" si="0"/>
        <v>Dec-21
(Audited)</v>
      </c>
      <c r="F5" s="448" t="str">
        <f t="shared" si="0"/>
        <v>Jun-22
(Non audited)</v>
      </c>
      <c r="G5" s="448" t="str">
        <f t="shared" si="0"/>
        <v>Sep-22
(Non audited)</v>
      </c>
      <c r="H5" s="448" t="str">
        <f t="shared" si="0"/>
        <v>Dec-22
(Audited)</v>
      </c>
      <c r="I5" s="481" t="str">
        <f t="shared" si="0"/>
        <v>Jun-23
(Non audited)</v>
      </c>
      <c r="J5" s="481" t="str">
        <f t="shared" si="0"/>
        <v>Sep-23
(Non audited)</v>
      </c>
      <c r="K5" s="448" t="s">
        <v>4558</v>
      </c>
      <c r="L5" s="449" t="s">
        <v>4566</v>
      </c>
      <c r="N5" s="446" t="s">
        <v>104</v>
      </c>
      <c r="O5" s="447"/>
      <c r="P5" s="448" t="s">
        <v>105</v>
      </c>
      <c r="Q5" s="448" t="s">
        <v>106</v>
      </c>
      <c r="R5" s="448" t="s">
        <v>107</v>
      </c>
      <c r="S5" s="448" t="s">
        <v>108</v>
      </c>
      <c r="T5" s="448" t="s">
        <v>109</v>
      </c>
      <c r="U5" s="481" t="s">
        <v>110</v>
      </c>
      <c r="V5" s="481" t="s">
        <v>111</v>
      </c>
      <c r="W5" s="448" t="s">
        <v>4558</v>
      </c>
      <c r="X5" s="449" t="s">
        <v>4566</v>
      </c>
      <c r="Z5" s="2169" t="s">
        <v>112</v>
      </c>
      <c r="AA5" s="2170"/>
      <c r="AB5" s="2169" t="s">
        <v>4559</v>
      </c>
      <c r="AC5" s="2171"/>
      <c r="AD5" s="2170" t="s">
        <v>4567</v>
      </c>
      <c r="AE5" s="2171"/>
    </row>
    <row r="6" spans="1:49" ht="12" customHeight="1">
      <c r="B6" s="419" t="str">
        <f t="shared" ref="B6:B44" si="1">N6</f>
        <v>Current assets</v>
      </c>
      <c r="C6" s="844" t="s">
        <v>113</v>
      </c>
      <c r="D6" s="949" t="str">
        <f>P6</f>
        <v>including SP*</v>
      </c>
      <c r="E6" s="450"/>
      <c r="F6" s="450"/>
      <c r="G6" s="450"/>
      <c r="H6" s="879"/>
      <c r="I6" s="879"/>
      <c r="J6" s="879"/>
      <c r="K6" s="879"/>
      <c r="L6" s="421"/>
      <c r="N6" s="419" t="s">
        <v>114</v>
      </c>
      <c r="O6" s="844" t="s">
        <v>113</v>
      </c>
      <c r="P6" s="949" t="s">
        <v>115</v>
      </c>
      <c r="Q6" s="450"/>
      <c r="R6" s="450"/>
      <c r="S6" s="450"/>
      <c r="T6" s="101"/>
      <c r="U6" s="101"/>
      <c r="V6" s="101"/>
      <c r="W6" s="101"/>
      <c r="X6" s="421"/>
      <c r="Z6" s="451"/>
      <c r="AB6" s="451"/>
      <c r="AC6" s="452"/>
      <c r="AE6" s="452"/>
    </row>
    <row r="7" spans="1:49" ht="12" customHeight="1">
      <c r="B7" s="196" t="str">
        <f t="shared" si="1"/>
        <v>Cash and cash equivalents</v>
      </c>
      <c r="C7" s="450" t="str">
        <f t="shared" ref="C7:C24" si="2">O7</f>
        <v xml:space="preserve">מזומנים ושווי מזומנים         </v>
      </c>
      <c r="D7" s="879">
        <f>IFERROR(P7/'FX rates'!$C$7,"[ ]")</f>
        <v>12969.206842923795</v>
      </c>
      <c r="E7" s="879">
        <f>Q7/'FX rates'!$G$7</f>
        <v>5975.8842443729909</v>
      </c>
      <c r="F7" s="879">
        <f>R7/'FX rates'!$I$7</f>
        <v>12751.428571428571</v>
      </c>
      <c r="G7" s="879">
        <f>S7/'FX rates'!$J$7</f>
        <v>7671.7471069714929</v>
      </c>
      <c r="H7" s="879">
        <f>T7/'FX rates'!$K$7</f>
        <v>9559.8181301506102</v>
      </c>
      <c r="I7" s="879">
        <f>U7/'FX rates'!$M$7</f>
        <v>8501.8918918918916</v>
      </c>
      <c r="J7" s="879">
        <f>V7/'FX rates'!$N$7</f>
        <v>6044.7175732217574</v>
      </c>
      <c r="K7" s="1124"/>
      <c r="L7" s="1112"/>
      <c r="N7" s="196" t="s">
        <v>116</v>
      </c>
      <c r="O7" s="450" t="s">
        <v>117</v>
      </c>
      <c r="P7" s="101">
        <v>41696</v>
      </c>
      <c r="Q7" s="101">
        <v>18585</v>
      </c>
      <c r="R7" s="101">
        <v>44630</v>
      </c>
      <c r="S7" s="101">
        <v>27181</v>
      </c>
      <c r="T7" s="101">
        <v>33641</v>
      </c>
      <c r="U7" s="101">
        <v>31457</v>
      </c>
      <c r="V7" s="101">
        <v>23115</v>
      </c>
      <c r="W7" s="101">
        <v>39767</v>
      </c>
      <c r="X7" s="421">
        <v>39980</v>
      </c>
      <c r="Z7" s="454">
        <f t="shared" ref="Z7:Z13" si="3">T7-Q7</f>
        <v>15056</v>
      </c>
      <c r="AA7" s="1171">
        <f t="shared" ref="AA7:AA13" si="4">Z7/Q7</f>
        <v>0.81011568469195583</v>
      </c>
      <c r="AB7" s="454">
        <f t="shared" ref="AB7:AB13" si="5">V7-T7</f>
        <v>-10526</v>
      </c>
      <c r="AC7" s="1681">
        <f>AB7/T7</f>
        <v>-0.31289200677744416</v>
      </c>
      <c r="AD7" s="101">
        <f>X7-W7</f>
        <v>213</v>
      </c>
      <c r="AE7" s="1681">
        <f>AD7/W7</f>
        <v>5.3561998642090176E-3</v>
      </c>
    </row>
    <row r="8" spans="1:49" ht="11.25" customHeight="1">
      <c r="B8" s="196" t="str">
        <f t="shared" si="1"/>
        <v>Accounts receivable</v>
      </c>
      <c r="C8" s="450" t="str">
        <f t="shared" si="2"/>
        <v>לקוחות</v>
      </c>
      <c r="D8" s="879">
        <f>IFERROR(P8/'FX rates'!$C$7,"[ ]")</f>
        <v>39375.116640746499</v>
      </c>
      <c r="E8" s="879">
        <f>Q8/'FX rates'!$G$7</f>
        <v>18800.643086816723</v>
      </c>
      <c r="F8" s="879">
        <f>R8/'FX rates'!$I$7</f>
        <v>24038.571428571428</v>
      </c>
      <c r="G8" s="879">
        <f>S8/'FX rates'!$J$7</f>
        <v>23303.979678238778</v>
      </c>
      <c r="H8" s="879">
        <f>T8/'FX rates'!$K$7</f>
        <v>23377.095765842569</v>
      </c>
      <c r="I8" s="879">
        <f>U8/'FX rates'!$M$7</f>
        <v>32946.216216216213</v>
      </c>
      <c r="J8" s="879">
        <f>V8/'FX rates'!$N$7</f>
        <v>35995.292887029289</v>
      </c>
      <c r="K8" s="1124"/>
      <c r="L8" s="1112"/>
      <c r="N8" s="196" t="s">
        <v>52</v>
      </c>
      <c r="O8" s="450" t="s">
        <v>118</v>
      </c>
      <c r="P8" s="101">
        <v>126591</v>
      </c>
      <c r="Q8" s="101">
        <v>58470</v>
      </c>
      <c r="R8" s="101">
        <v>84135</v>
      </c>
      <c r="S8" s="101">
        <v>82566</v>
      </c>
      <c r="T8" s="101">
        <v>82264</v>
      </c>
      <c r="U8" s="101">
        <v>121901</v>
      </c>
      <c r="V8" s="101">
        <v>137646</v>
      </c>
      <c r="W8" s="101">
        <v>129769</v>
      </c>
      <c r="X8" s="421">
        <v>152851</v>
      </c>
      <c r="Z8" s="454">
        <f t="shared" si="3"/>
        <v>23794</v>
      </c>
      <c r="AA8" s="1171">
        <f t="shared" si="4"/>
        <v>0.40694373182828802</v>
      </c>
      <c r="AB8" s="454">
        <f t="shared" si="5"/>
        <v>55382</v>
      </c>
      <c r="AC8" s="1681">
        <f>AB8/T8</f>
        <v>0.67322279490421089</v>
      </c>
      <c r="AD8" s="101">
        <f t="shared" ref="AD8:AD43" si="6">X8-W8</f>
        <v>23082</v>
      </c>
      <c r="AE8" s="1681">
        <f t="shared" ref="AE8:AE43" si="7">AD8/W8</f>
        <v>0.17786990729681204</v>
      </c>
      <c r="AF8" s="842"/>
      <c r="AG8" s="842"/>
    </row>
    <row r="9" spans="1:49" ht="12" customHeight="1">
      <c r="B9" s="196" t="str">
        <f t="shared" si="1"/>
        <v>Marketable securities available for sale</v>
      </c>
      <c r="C9" s="450" t="str">
        <f t="shared" si="2"/>
        <v>נכסים פיננסיים בשווי הוגן דרך רווח והפסד</v>
      </c>
      <c r="D9" s="879">
        <f>IFERROR(P9/'FX rates'!$C$7,"[ ]")</f>
        <v>3235.4587869362367</v>
      </c>
      <c r="E9" s="879">
        <f>Q9/'FX rates'!$G$7</f>
        <v>3533.7620578778137</v>
      </c>
      <c r="F9" s="879">
        <f>R9/'FX rates'!$I$7</f>
        <v>10976.285714285714</v>
      </c>
      <c r="G9" s="879">
        <f>S9/'FX rates'!$J$7</f>
        <v>11822.466836014677</v>
      </c>
      <c r="H9" s="879">
        <f>T9/'FX rates'!$K$7</f>
        <v>3285.308326229042</v>
      </c>
      <c r="I9" s="879">
        <f>U9/'FX rates'!$M$7</f>
        <v>304.86486486486484</v>
      </c>
      <c r="J9" s="879">
        <f>V9/'FX rates'!$N$7</f>
        <v>230.91004184100419</v>
      </c>
      <c r="K9" s="1124"/>
      <c r="L9" s="1112"/>
      <c r="N9" s="196" t="s">
        <v>119</v>
      </c>
      <c r="O9" s="450" t="s">
        <v>120</v>
      </c>
      <c r="P9" s="101">
        <v>10402</v>
      </c>
      <c r="Q9" s="101">
        <v>10990</v>
      </c>
      <c r="R9" s="101">
        <v>38417</v>
      </c>
      <c r="S9" s="101">
        <v>41887</v>
      </c>
      <c r="T9" s="101">
        <v>11561</v>
      </c>
      <c r="U9" s="101">
        <v>1128</v>
      </c>
      <c r="V9" s="101">
        <v>883</v>
      </c>
      <c r="W9" s="101">
        <v>2712</v>
      </c>
      <c r="X9" s="421">
        <v>3770</v>
      </c>
      <c r="Y9" s="819"/>
      <c r="Z9" s="454">
        <f t="shared" si="3"/>
        <v>571</v>
      </c>
      <c r="AA9" s="1171">
        <f t="shared" si="4"/>
        <v>5.1956323930846225E-2</v>
      </c>
      <c r="AB9" s="454">
        <f t="shared" si="5"/>
        <v>-10678</v>
      </c>
      <c r="AC9" s="1681">
        <f>AB9/T9</f>
        <v>-0.92362252400311395</v>
      </c>
      <c r="AD9" s="101">
        <f t="shared" si="6"/>
        <v>1058</v>
      </c>
      <c r="AE9" s="1681">
        <f t="shared" si="7"/>
        <v>0.39011799410029496</v>
      </c>
    </row>
    <row r="10" spans="1:49" s="455" customFormat="1" ht="12" customHeight="1">
      <c r="B10" s="196" t="str">
        <f t="shared" si="1"/>
        <v>Other receivables</v>
      </c>
      <c r="C10" s="450" t="str">
        <f t="shared" si="2"/>
        <v>חייבים ויתרות חובה</v>
      </c>
      <c r="D10" s="879">
        <f>IFERROR(P10/'FX rates'!$C$7,"[ ]")</f>
        <v>4343.0570774289272</v>
      </c>
      <c r="E10" s="879">
        <f>Q10/'FX rates'!$G$7</f>
        <v>4604.8231511254025</v>
      </c>
      <c r="F10" s="879">
        <f>R10/'FX rates'!$I$7</f>
        <v>5569.4285714285716</v>
      </c>
      <c r="G10" s="879">
        <f>S10/'FX rates'!$J$7</f>
        <v>5857.7476714648601</v>
      </c>
      <c r="H10" s="879">
        <f>T10/'FX rates'!$K$7</f>
        <v>5911.3384484228473</v>
      </c>
      <c r="I10" s="879">
        <f>U10/'FX rates'!$M$7</f>
        <v>7278.9189189189183</v>
      </c>
      <c r="J10" s="879">
        <f>V10/'FX rates'!$N$7</f>
        <v>6767.5209205020919</v>
      </c>
      <c r="K10" s="1124"/>
      <c r="L10" s="1112"/>
      <c r="N10" s="196" t="s">
        <v>121</v>
      </c>
      <c r="O10" s="450" t="s">
        <v>122</v>
      </c>
      <c r="P10" s="101">
        <v>13962.928503933999</v>
      </c>
      <c r="Q10" s="101">
        <v>14321</v>
      </c>
      <c r="R10" s="101">
        <v>19493</v>
      </c>
      <c r="S10" s="101">
        <v>20754</v>
      </c>
      <c r="T10" s="101">
        <v>20802</v>
      </c>
      <c r="U10" s="101">
        <v>26932</v>
      </c>
      <c r="V10" s="101">
        <v>25879</v>
      </c>
      <c r="W10" s="101">
        <v>22920</v>
      </c>
      <c r="X10" s="421">
        <v>27729</v>
      </c>
      <c r="Z10" s="454">
        <f t="shared" si="3"/>
        <v>6481</v>
      </c>
      <c r="AA10" s="1171">
        <f t="shared" si="4"/>
        <v>0.45255219607569303</v>
      </c>
      <c r="AB10" s="454">
        <f t="shared" si="5"/>
        <v>5077</v>
      </c>
      <c r="AC10" s="1681">
        <f>AB10/T10</f>
        <v>0.24406307085857129</v>
      </c>
      <c r="AD10" s="101">
        <f t="shared" si="6"/>
        <v>4809</v>
      </c>
      <c r="AE10" s="1681">
        <v>0</v>
      </c>
    </row>
    <row r="11" spans="1:49" ht="12" customHeight="1">
      <c r="B11" s="196" t="str">
        <f t="shared" si="1"/>
        <v>Inventory</v>
      </c>
      <c r="C11" s="450" t="str">
        <f t="shared" si="2"/>
        <v>מלאי</v>
      </c>
      <c r="D11" s="879">
        <f>IFERROR(P11/'FX rates'!$C$7,"[ ]")</f>
        <v>24578.477098330048</v>
      </c>
      <c r="E11" s="879">
        <f>Q11/'FX rates'!$G$7</f>
        <v>25502.250803858522</v>
      </c>
      <c r="F11" s="879">
        <f>R11/'FX rates'!$I$7</f>
        <v>24473.428571428572</v>
      </c>
      <c r="G11" s="879">
        <f>S11/'FX rates'!$J$7</f>
        <v>28069.997177533161</v>
      </c>
      <c r="H11" s="879">
        <f>T11/'FX rates'!$K$7</f>
        <v>28112.531969309461</v>
      </c>
      <c r="I11" s="879">
        <f>U11/'FX rates'!$M$7</f>
        <v>29426.756756756757</v>
      </c>
      <c r="J11" s="879">
        <f>V11/'FX rates'!$N$7</f>
        <v>29148.535564853559</v>
      </c>
      <c r="K11" s="1124"/>
      <c r="L11" s="1112"/>
      <c r="N11" s="196" t="s">
        <v>123</v>
      </c>
      <c r="O11" s="450" t="s">
        <v>124</v>
      </c>
      <c r="P11" s="101">
        <v>79019.803871131095</v>
      </c>
      <c r="Q11" s="101">
        <v>79312</v>
      </c>
      <c r="R11" s="101">
        <v>85657</v>
      </c>
      <c r="S11" s="101">
        <v>99452</v>
      </c>
      <c r="T11" s="101">
        <v>98928</v>
      </c>
      <c r="U11" s="101">
        <v>108879</v>
      </c>
      <c r="V11" s="101">
        <v>111464</v>
      </c>
      <c r="W11" s="101">
        <v>106340</v>
      </c>
      <c r="X11" s="421">
        <v>99856</v>
      </c>
      <c r="Z11" s="454">
        <f t="shared" si="3"/>
        <v>19616</v>
      </c>
      <c r="AA11" s="1171">
        <f t="shared" si="4"/>
        <v>0.24732701230583015</v>
      </c>
      <c r="AB11" s="454">
        <f t="shared" si="5"/>
        <v>12536</v>
      </c>
      <c r="AC11" s="1681">
        <f>AB11/T11</f>
        <v>0.1267184214782468</v>
      </c>
      <c r="AD11" s="101">
        <f t="shared" si="6"/>
        <v>-6484</v>
      </c>
      <c r="AE11" s="1681">
        <f t="shared" si="7"/>
        <v>-6.0974233590370512E-2</v>
      </c>
      <c r="AF11" s="842"/>
      <c r="AG11" s="842"/>
      <c r="AH11" s="842"/>
    </row>
    <row r="12" spans="1:49" ht="12" hidden="1" customHeight="1" outlineLevel="1">
      <c r="B12" s="196" t="str">
        <f t="shared" si="1"/>
        <v>Discontinued operations</v>
      </c>
      <c r="C12" s="450" t="str">
        <f t="shared" si="2"/>
        <v>נכסים המיוחסים לפעילות מופסקת</v>
      </c>
      <c r="D12" s="879">
        <f>IFERROR(P12/'FX rates'!$C$7,"[ ]")</f>
        <v>0</v>
      </c>
      <c r="E12" s="879">
        <f>Q12/'FX rates'!$G$7</f>
        <v>28240.836012861739</v>
      </c>
      <c r="F12" s="879">
        <f>R12/'FX rates'!$I$7</f>
        <v>350.85714285714283</v>
      </c>
      <c r="G12" s="879">
        <f>S12/'FX rates'!$J$7</f>
        <v>356.75980807225511</v>
      </c>
      <c r="H12" s="879">
        <f>T12/'FX rates'!$K$7</f>
        <v>0</v>
      </c>
      <c r="I12" s="879">
        <f>U12/'FX rates'!$M$7</f>
        <v>0</v>
      </c>
      <c r="J12" s="879">
        <f>V12/'FX rates'!$N$7</f>
        <v>0</v>
      </c>
      <c r="K12" s="1124"/>
      <c r="L12" s="1112"/>
      <c r="N12" s="196" t="s">
        <v>125</v>
      </c>
      <c r="O12" s="450" t="s">
        <v>126</v>
      </c>
      <c r="P12" s="101">
        <v>0</v>
      </c>
      <c r="Q12" s="101">
        <v>87829</v>
      </c>
      <c r="R12" s="101">
        <v>1228</v>
      </c>
      <c r="S12" s="101">
        <v>1264</v>
      </c>
      <c r="T12" s="101">
        <v>0</v>
      </c>
      <c r="U12" s="101">
        <v>0</v>
      </c>
      <c r="V12" s="101">
        <v>0</v>
      </c>
      <c r="W12" s="101">
        <v>0</v>
      </c>
      <c r="X12" s="421">
        <v>0</v>
      </c>
      <c r="Z12" s="454">
        <f t="shared" si="3"/>
        <v>-87829</v>
      </c>
      <c r="AA12" s="1171">
        <f t="shared" si="4"/>
        <v>-1</v>
      </c>
      <c r="AB12" s="454">
        <f t="shared" si="5"/>
        <v>0</v>
      </c>
      <c r="AC12" s="1682">
        <v>0</v>
      </c>
      <c r="AD12" s="101">
        <f t="shared" si="6"/>
        <v>0</v>
      </c>
      <c r="AE12" s="1682">
        <v>0</v>
      </c>
    </row>
    <row r="13" spans="1:49" s="456" customFormat="1" ht="12" customHeight="1" collapsed="1">
      <c r="B13" s="457" t="str">
        <f t="shared" si="1"/>
        <v>Total current assets</v>
      </c>
      <c r="C13" s="458" t="str">
        <f t="shared" si="2"/>
        <v xml:space="preserve">   סה"כ נכסים שוטפים</v>
      </c>
      <c r="D13" s="770">
        <f>IFERROR(P13/'FX rates'!$C$7,"[ ]")</f>
        <v>84501.316446365512</v>
      </c>
      <c r="E13" s="770">
        <f>Q13/'FX rates'!$G$7</f>
        <v>86658.199356913188</v>
      </c>
      <c r="F13" s="770">
        <f>R13/'FX rates'!$I$7</f>
        <v>78160</v>
      </c>
      <c r="G13" s="770">
        <f>S13/'FX rates'!$J$7</f>
        <v>77082.698278295225</v>
      </c>
      <c r="H13" s="770">
        <f>T13/'FX rates'!$K$7</f>
        <v>70246.092639954528</v>
      </c>
      <c r="I13" s="770">
        <f>U13/'FX rates'!$M$7</f>
        <v>78458.648648648639</v>
      </c>
      <c r="J13" s="770">
        <f>V13/'FX rates'!$N$7</f>
        <v>78186.976987447706</v>
      </c>
      <c r="K13" s="1125"/>
      <c r="L13" s="1117"/>
      <c r="N13" s="457" t="s">
        <v>127</v>
      </c>
      <c r="O13" s="458" t="s">
        <v>128</v>
      </c>
      <c r="P13" s="770">
        <f t="shared" ref="P13:V13" si="8">SUM(P7:P12)</f>
        <v>271671.7323750651</v>
      </c>
      <c r="Q13" s="770">
        <f t="shared" si="8"/>
        <v>269507</v>
      </c>
      <c r="R13" s="770">
        <f t="shared" si="8"/>
        <v>273560</v>
      </c>
      <c r="S13" s="770">
        <f t="shared" si="8"/>
        <v>273104</v>
      </c>
      <c r="T13" s="770">
        <f t="shared" si="8"/>
        <v>247196</v>
      </c>
      <c r="U13" s="770">
        <f t="shared" si="8"/>
        <v>290297</v>
      </c>
      <c r="V13" s="770">
        <f t="shared" si="8"/>
        <v>298987</v>
      </c>
      <c r="W13" s="770">
        <f>SUM(W7:W12)</f>
        <v>301508</v>
      </c>
      <c r="X13" s="869">
        <f>SUM(X7:X12)</f>
        <v>324186</v>
      </c>
      <c r="Y13" s="460"/>
      <c r="Z13" s="461">
        <f t="shared" si="3"/>
        <v>-22311</v>
      </c>
      <c r="AA13" s="1172">
        <f t="shared" si="4"/>
        <v>-8.2784491682961855E-2</v>
      </c>
      <c r="AB13" s="461">
        <f t="shared" si="5"/>
        <v>51791</v>
      </c>
      <c r="AC13" s="1683">
        <f>AB13/T13</f>
        <v>0.2095139079920387</v>
      </c>
      <c r="AD13" s="111">
        <f t="shared" si="6"/>
        <v>22678</v>
      </c>
      <c r="AE13" s="1683">
        <f t="shared" si="7"/>
        <v>7.5215251336614622E-2</v>
      </c>
    </row>
    <row r="14" spans="1:49" ht="12" customHeight="1">
      <c r="B14" s="419" t="str">
        <f t="shared" si="1"/>
        <v>Non current assets</v>
      </c>
      <c r="C14" s="844" t="str">
        <f t="shared" si="2"/>
        <v>נכסים לא שוטפים</v>
      </c>
      <c r="D14" s="879"/>
      <c r="E14" s="879"/>
      <c r="F14" s="879"/>
      <c r="G14" s="879"/>
      <c r="H14" s="879"/>
      <c r="I14" s="879"/>
      <c r="J14" s="879"/>
      <c r="K14" s="1124"/>
      <c r="L14" s="1112"/>
      <c r="N14" s="419" t="s">
        <v>129</v>
      </c>
      <c r="O14" s="844" t="s">
        <v>130</v>
      </c>
      <c r="P14" s="101"/>
      <c r="Q14" s="101"/>
      <c r="R14" s="101"/>
      <c r="S14" s="101"/>
      <c r="T14" s="101"/>
      <c r="U14" s="101"/>
      <c r="V14" s="101"/>
      <c r="W14" s="101"/>
      <c r="X14" s="421"/>
      <c r="Z14" s="454"/>
      <c r="AA14" s="1173"/>
      <c r="AB14" s="454"/>
      <c r="AC14" s="1684"/>
      <c r="AD14" s="101"/>
      <c r="AE14" s="1684"/>
    </row>
    <row r="15" spans="1:49" s="455" customFormat="1" ht="12" customHeight="1">
      <c r="B15" s="196" t="str">
        <f t="shared" si="1"/>
        <v>Investments in associates</v>
      </c>
      <c r="C15" s="450" t="str">
        <f t="shared" si="2"/>
        <v>השקעות המטופלות לפי שיטת השווי המאזני</v>
      </c>
      <c r="D15" s="879">
        <f>IFERROR(P15/'FX rates'!$C$7,"[ ]")</f>
        <v>2026.1275272161743</v>
      </c>
      <c r="E15" s="879">
        <f>Q15/'FX rates'!$G$7</f>
        <v>1516.0771704180065</v>
      </c>
      <c r="F15" s="879">
        <f>R15/'FX rates'!$I$7</f>
        <v>1453.1428571428571</v>
      </c>
      <c r="G15" s="879">
        <f>S15/'FX rates'!$J$7</f>
        <v>1054.1913632514818</v>
      </c>
      <c r="H15" s="879">
        <f>T15/'FX rates'!$K$7</f>
        <v>1287.8658709860756</v>
      </c>
      <c r="I15" s="879">
        <f>U15/'FX rates'!$M$7</f>
        <v>562.97297297297291</v>
      </c>
      <c r="J15" s="879">
        <f>V15/'FX rates'!$N$7</f>
        <v>516.4748953974896</v>
      </c>
      <c r="K15" s="1124"/>
      <c r="L15" s="1112"/>
      <c r="N15" s="196" t="s">
        <v>131</v>
      </c>
      <c r="O15" s="450" t="s">
        <v>132</v>
      </c>
      <c r="P15" s="101">
        <v>6514</v>
      </c>
      <c r="Q15" s="101">
        <v>4715</v>
      </c>
      <c r="R15" s="101">
        <v>5086</v>
      </c>
      <c r="S15" s="101">
        <v>3735</v>
      </c>
      <c r="T15" s="101">
        <v>4532</v>
      </c>
      <c r="U15" s="101">
        <v>2083</v>
      </c>
      <c r="V15" s="101">
        <v>1975</v>
      </c>
      <c r="W15" s="101">
        <v>2248</v>
      </c>
      <c r="X15" s="421">
        <v>2457</v>
      </c>
      <c r="Z15" s="454">
        <f t="shared" ref="Z15:Z25" si="9">T15-Q15</f>
        <v>-183</v>
      </c>
      <c r="AA15" s="1171">
        <f t="shared" ref="AA15:AA25" si="10">Z15/Q15</f>
        <v>-3.8812301166489926E-2</v>
      </c>
      <c r="AB15" s="454">
        <f t="shared" ref="AB15:AB25" si="11">V15-T15</f>
        <v>-2557</v>
      </c>
      <c r="AC15" s="1681">
        <f t="shared" ref="AC15:AC25" si="12">AB15/T15</f>
        <v>-0.56421006178287736</v>
      </c>
      <c r="AD15" s="101">
        <f t="shared" si="6"/>
        <v>209</v>
      </c>
      <c r="AE15" s="1681">
        <f t="shared" si="7"/>
        <v>9.2971530249110326E-2</v>
      </c>
    </row>
    <row r="16" spans="1:49" s="455" customFormat="1" ht="12" customHeight="1">
      <c r="B16" s="196" t="str">
        <f t="shared" si="1"/>
        <v>Other investments</v>
      </c>
      <c r="C16" s="450" t="str">
        <f t="shared" si="2"/>
        <v>השקעות אחרות</v>
      </c>
      <c r="D16" s="879">
        <f>IFERROR(P16/'FX rates'!$C$7,"[ ]")</f>
        <v>784.44790046656306</v>
      </c>
      <c r="E16" s="879">
        <f>Q16/'FX rates'!$G$7</f>
        <v>810.93247588424435</v>
      </c>
      <c r="F16" s="879">
        <f>R16/'FX rates'!$I$7</f>
        <v>720.57142857142856</v>
      </c>
      <c r="G16" s="879">
        <f>S16/'FX rates'!$J$7</f>
        <v>762.34829240756414</v>
      </c>
      <c r="H16" s="879">
        <f>T16/'FX rates'!$K$7</f>
        <v>638.24950269963051</v>
      </c>
      <c r="I16" s="879">
        <f>U16/'FX rates'!$M$7</f>
        <v>607.02702702702697</v>
      </c>
      <c r="J16" s="879">
        <f>V16/'FX rates'!$N$7</f>
        <v>587.34309623430966</v>
      </c>
      <c r="K16" s="1124"/>
      <c r="L16" s="1112"/>
      <c r="N16" s="196" t="s">
        <v>133</v>
      </c>
      <c r="O16" s="450" t="s">
        <v>134</v>
      </c>
      <c r="P16" s="101">
        <v>2522</v>
      </c>
      <c r="Q16" s="101">
        <v>2522</v>
      </c>
      <c r="R16" s="101">
        <v>2522</v>
      </c>
      <c r="S16" s="101">
        <v>2701</v>
      </c>
      <c r="T16" s="101">
        <v>2246</v>
      </c>
      <c r="U16" s="101">
        <v>2246</v>
      </c>
      <c r="V16" s="101">
        <v>2246</v>
      </c>
      <c r="W16" s="101">
        <v>2349</v>
      </c>
      <c r="X16" s="421">
        <v>2349</v>
      </c>
      <c r="Z16" s="454">
        <f t="shared" si="9"/>
        <v>-276</v>
      </c>
      <c r="AA16" s="1171">
        <f t="shared" si="10"/>
        <v>-0.10943695479777954</v>
      </c>
      <c r="AB16" s="454">
        <f t="shared" si="11"/>
        <v>0</v>
      </c>
      <c r="AC16" s="1681">
        <f t="shared" si="12"/>
        <v>0</v>
      </c>
      <c r="AD16" s="101">
        <f t="shared" si="6"/>
        <v>0</v>
      </c>
      <c r="AE16" s="1681">
        <f t="shared" si="7"/>
        <v>0</v>
      </c>
    </row>
    <row r="17" spans="2:33" s="455" customFormat="1" ht="12" customHeight="1">
      <c r="B17" s="196" t="str">
        <f t="shared" si="1"/>
        <v>Long-term receivables</v>
      </c>
      <c r="C17" s="450" t="str">
        <f t="shared" si="2"/>
        <v>חייבים ויתרות-חובה לזמן ארוך</v>
      </c>
      <c r="D17" s="879">
        <f>IFERROR(P17/'FX rates'!$C$7,"[ ]")</f>
        <v>315.74201306376403</v>
      </c>
      <c r="E17" s="879">
        <f>Q17/'FX rates'!$G$7</f>
        <v>772.0257234726688</v>
      </c>
      <c r="F17" s="879">
        <f>R17/'FX rates'!$I$7</f>
        <v>552</v>
      </c>
      <c r="G17" s="879">
        <f>S17/'FX rates'!$J$7</f>
        <v>900.36692068868183</v>
      </c>
      <c r="H17" s="879">
        <f>T17/'FX rates'!$K$7</f>
        <v>556.69224211423693</v>
      </c>
      <c r="I17" s="879">
        <f>U17/'FX rates'!$M$7</f>
        <v>296.75675675675672</v>
      </c>
      <c r="J17" s="879">
        <f>V17/'FX rates'!$N$7</f>
        <v>303.60878661087867</v>
      </c>
      <c r="K17" s="1124"/>
      <c r="L17" s="1112"/>
      <c r="N17" s="196" t="s">
        <v>135</v>
      </c>
      <c r="O17" s="450" t="s">
        <v>136</v>
      </c>
      <c r="P17" s="101">
        <v>1015.1105720000014</v>
      </c>
      <c r="Q17" s="101">
        <v>2401</v>
      </c>
      <c r="R17" s="101">
        <v>1932</v>
      </c>
      <c r="S17" s="101">
        <v>3190</v>
      </c>
      <c r="T17" s="101">
        <v>1959</v>
      </c>
      <c r="U17" s="101">
        <v>1098</v>
      </c>
      <c r="V17" s="101">
        <v>1161</v>
      </c>
      <c r="W17" s="101">
        <v>1077</v>
      </c>
      <c r="X17" s="421">
        <v>1118</v>
      </c>
      <c r="Z17" s="454">
        <f t="shared" si="9"/>
        <v>-442</v>
      </c>
      <c r="AA17" s="1171">
        <f t="shared" si="10"/>
        <v>-0.18408996251561849</v>
      </c>
      <c r="AB17" s="454">
        <f t="shared" si="11"/>
        <v>-798</v>
      </c>
      <c r="AC17" s="1681">
        <f t="shared" si="12"/>
        <v>-0.40735068912710565</v>
      </c>
      <c r="AD17" s="101">
        <f t="shared" si="6"/>
        <v>41</v>
      </c>
      <c r="AE17" s="1681">
        <f t="shared" si="7"/>
        <v>3.8068709377901577E-2</v>
      </c>
    </row>
    <row r="18" spans="2:33" s="455" customFormat="1" ht="12" customHeight="1">
      <c r="B18" s="196" t="str">
        <f t="shared" si="1"/>
        <v>Restricted deposits</v>
      </c>
      <c r="C18" s="450" t="str">
        <f t="shared" si="2"/>
        <v>פקדון משועבד</v>
      </c>
      <c r="D18" s="879" t="str">
        <f>IFERROR(P18/'FX rates'!$C$7,"[ ]")</f>
        <v>[ ]</v>
      </c>
      <c r="E18" s="879">
        <f>Q18/'FX rates'!$G$7</f>
        <v>17.363344051446948</v>
      </c>
      <c r="F18" s="879">
        <f>R18/'FX rates'!$I$7</f>
        <v>415.71428571428572</v>
      </c>
      <c r="G18" s="879">
        <f>S18/'FX rates'!$J$7</f>
        <v>392.04064352243859</v>
      </c>
      <c r="H18" s="879">
        <f>T18/'FX rates'!$K$7</f>
        <v>425.40494458653023</v>
      </c>
      <c r="I18" s="879">
        <f>U18/'FX rates'!$M$7</f>
        <v>430.54054054054052</v>
      </c>
      <c r="J18" s="879">
        <f>V18/'FX rates'!$N$7</f>
        <v>418.93305439330544</v>
      </c>
      <c r="K18" s="1124"/>
      <c r="L18" s="1112"/>
      <c r="N18" s="196" t="s">
        <v>137</v>
      </c>
      <c r="O18" s="450" t="s">
        <v>138</v>
      </c>
      <c r="P18" s="101" t="s">
        <v>45</v>
      </c>
      <c r="Q18" s="101">
        <v>54</v>
      </c>
      <c r="R18" s="101">
        <v>1455</v>
      </c>
      <c r="S18" s="101">
        <v>1389</v>
      </c>
      <c r="T18" s="101">
        <v>1497</v>
      </c>
      <c r="U18" s="101">
        <v>1593</v>
      </c>
      <c r="V18" s="101">
        <v>1602</v>
      </c>
      <c r="W18" s="101">
        <v>1520</v>
      </c>
      <c r="X18" s="421">
        <v>983</v>
      </c>
      <c r="Z18" s="454">
        <f t="shared" si="9"/>
        <v>1443</v>
      </c>
      <c r="AA18" s="1171">
        <f t="shared" si="10"/>
        <v>26.722222222222221</v>
      </c>
      <c r="AB18" s="454">
        <f t="shared" si="11"/>
        <v>105</v>
      </c>
      <c r="AC18" s="1681">
        <f t="shared" si="12"/>
        <v>7.0140280561122245E-2</v>
      </c>
      <c r="AD18" s="101">
        <f t="shared" si="6"/>
        <v>-537</v>
      </c>
      <c r="AE18" s="1681">
        <f t="shared" si="7"/>
        <v>-0.35328947368421054</v>
      </c>
    </row>
    <row r="19" spans="2:33" s="455" customFormat="1" ht="12" customHeight="1">
      <c r="B19" s="196" t="str">
        <f t="shared" si="1"/>
        <v>Fixed assets, net</v>
      </c>
      <c r="C19" s="450" t="str">
        <f t="shared" si="2"/>
        <v>רכוש קבוע, נטו</v>
      </c>
      <c r="D19" s="879">
        <f>IFERROR(P19/'FX rates'!$C$7,"[ ]")</f>
        <v>22156.661269718737</v>
      </c>
      <c r="E19" s="879">
        <f>Q19/'FX rates'!$G$7</f>
        <v>20784.887459807076</v>
      </c>
      <c r="F19" s="879">
        <f>R19/'FX rates'!$I$7</f>
        <v>20634.285714285714</v>
      </c>
      <c r="G19" s="879">
        <f>S19/'FX rates'!$J$7</f>
        <v>20403.612757550098</v>
      </c>
      <c r="H19" s="879">
        <f>T19/'FX rates'!$K$7</f>
        <v>22832.907075873827</v>
      </c>
      <c r="I19" s="879">
        <f>U19/'FX rates'!$M$7</f>
        <v>27671.35135135135</v>
      </c>
      <c r="J19" s="879">
        <f>V19/'FX rates'!$N$7</f>
        <v>27426.516736401674</v>
      </c>
      <c r="K19" s="1124"/>
      <c r="L19" s="1112"/>
      <c r="N19" s="196" t="s">
        <v>139</v>
      </c>
      <c r="O19" s="450" t="s">
        <v>140</v>
      </c>
      <c r="P19" s="101">
        <v>71233.665982145743</v>
      </c>
      <c r="Q19" s="101">
        <v>64641</v>
      </c>
      <c r="R19" s="101">
        <v>72220</v>
      </c>
      <c r="S19" s="101">
        <v>72290</v>
      </c>
      <c r="T19" s="101">
        <v>80349</v>
      </c>
      <c r="U19" s="101">
        <v>102384</v>
      </c>
      <c r="V19" s="101">
        <v>104879</v>
      </c>
      <c r="W19" s="101">
        <v>105961</v>
      </c>
      <c r="X19" s="421">
        <v>106708</v>
      </c>
      <c r="Z19" s="454">
        <f t="shared" si="9"/>
        <v>15708</v>
      </c>
      <c r="AA19" s="1171">
        <f t="shared" si="10"/>
        <v>0.24300366640367568</v>
      </c>
      <c r="AB19" s="454">
        <f t="shared" si="11"/>
        <v>24530</v>
      </c>
      <c r="AC19" s="1681">
        <f t="shared" si="12"/>
        <v>0.30529315859562656</v>
      </c>
      <c r="AD19" s="101">
        <f t="shared" si="6"/>
        <v>747</v>
      </c>
      <c r="AE19" s="1681">
        <f t="shared" si="7"/>
        <v>7.0497635922650787E-3</v>
      </c>
    </row>
    <row r="20" spans="2:33" s="455" customFormat="1" ht="12" customHeight="1">
      <c r="B20" s="196" t="str">
        <f t="shared" si="1"/>
        <v>Investment assets</v>
      </c>
      <c r="C20" s="450"/>
      <c r="D20" s="879"/>
      <c r="E20" s="879"/>
      <c r="F20" s="879"/>
      <c r="G20" s="879"/>
      <c r="H20" s="879"/>
      <c r="I20" s="879"/>
      <c r="J20" s="879"/>
      <c r="K20" s="1124"/>
      <c r="L20" s="1112"/>
      <c r="N20" s="196" t="s">
        <v>4587</v>
      </c>
      <c r="O20" s="450"/>
      <c r="P20" s="101"/>
      <c r="Q20" s="101"/>
      <c r="R20" s="101"/>
      <c r="S20" s="101"/>
      <c r="T20" s="101">
        <v>0</v>
      </c>
      <c r="U20" s="101">
        <v>0</v>
      </c>
      <c r="V20" s="101">
        <v>0</v>
      </c>
      <c r="W20" s="101">
        <v>0</v>
      </c>
      <c r="X20" s="421">
        <v>1153</v>
      </c>
      <c r="Z20" s="454"/>
      <c r="AA20" s="1171"/>
      <c r="AB20" s="454">
        <f t="shared" si="11"/>
        <v>0</v>
      </c>
      <c r="AC20" s="1681">
        <v>0</v>
      </c>
      <c r="AD20" s="101">
        <f t="shared" si="6"/>
        <v>1153</v>
      </c>
      <c r="AE20" s="1681">
        <v>1</v>
      </c>
    </row>
    <row r="21" spans="2:33" s="455" customFormat="1" ht="12" customHeight="1">
      <c r="B21" s="196" t="str">
        <f t="shared" si="1"/>
        <v>Right-of-use assets</v>
      </c>
      <c r="C21" s="450" t="str">
        <f t="shared" si="2"/>
        <v>נכסי זכות שימוש</v>
      </c>
      <c r="D21" s="879">
        <f>IFERROR(P21/'FX rates'!$C$7,"[ ]")</f>
        <v>8871.670026438569</v>
      </c>
      <c r="E21" s="879">
        <f>Q21/'FX rates'!$G$7</f>
        <v>7886.8167202572349</v>
      </c>
      <c r="F21" s="879">
        <f>R21/'FX rates'!$I$7</f>
        <v>7204</v>
      </c>
      <c r="G21" s="879">
        <f>S21/'FX rates'!$J$7</f>
        <v>6850.1270110076202</v>
      </c>
      <c r="H21" s="879">
        <f>T21/'FX rates'!$K$7</f>
        <v>7225.9164535379368</v>
      </c>
      <c r="I21" s="879">
        <f>U21/'FX rates'!$M$7</f>
        <v>7204.5945945945941</v>
      </c>
      <c r="J21" s="879">
        <f>V21/'FX rates'!$N$7</f>
        <v>6620.5543933054396</v>
      </c>
      <c r="K21" s="1124"/>
      <c r="L21" s="1112"/>
      <c r="N21" s="196" t="s">
        <v>141</v>
      </c>
      <c r="O21" s="450" t="s">
        <v>142</v>
      </c>
      <c r="P21" s="101">
        <v>28522.419135</v>
      </c>
      <c r="Q21" s="101">
        <v>24528</v>
      </c>
      <c r="R21" s="101">
        <v>25214</v>
      </c>
      <c r="S21" s="101">
        <v>24270</v>
      </c>
      <c r="T21" s="101">
        <v>25428</v>
      </c>
      <c r="U21" s="101">
        <v>26657</v>
      </c>
      <c r="V21" s="101">
        <v>25317</v>
      </c>
      <c r="W21" s="101">
        <v>23909</v>
      </c>
      <c r="X21" s="421">
        <v>21359</v>
      </c>
      <c r="Y21" s="462"/>
      <c r="Z21" s="454">
        <f t="shared" si="9"/>
        <v>900</v>
      </c>
      <c r="AA21" s="1171">
        <f t="shared" si="10"/>
        <v>3.6692759295499019E-2</v>
      </c>
      <c r="AB21" s="454">
        <f t="shared" si="11"/>
        <v>-111</v>
      </c>
      <c r="AC21" s="1681">
        <f t="shared" si="12"/>
        <v>-4.3652666352052855E-3</v>
      </c>
      <c r="AD21" s="101">
        <f t="shared" si="6"/>
        <v>-2550</v>
      </c>
      <c r="AE21" s="1681">
        <f t="shared" si="7"/>
        <v>-0.1066543979254674</v>
      </c>
    </row>
    <row r="22" spans="2:33" s="455" customFormat="1" ht="12" customHeight="1">
      <c r="B22" s="196" t="str">
        <f t="shared" si="1"/>
        <v>Intangible assets, net</v>
      </c>
      <c r="C22" s="450" t="str">
        <f t="shared" si="2"/>
        <v>נכסים בלתי מוחשיי ם</v>
      </c>
      <c r="D22" s="879">
        <f>IFERROR(P22/'FX rates'!$C$7,"[ ]")</f>
        <v>258.46525944012461</v>
      </c>
      <c r="E22" s="879">
        <f>Q22/'FX rates'!$G$7</f>
        <v>267.20257234726688</v>
      </c>
      <c r="F22" s="879">
        <f>R22/'FX rates'!$I$7</f>
        <v>1431.4285714285713</v>
      </c>
      <c r="G22" s="879">
        <f>S22/'FX rates'!$J$7</f>
        <v>1414.0558848433529</v>
      </c>
      <c r="H22" s="879">
        <f>T22/'FX rates'!$K$7</f>
        <v>1378.2324524012504</v>
      </c>
      <c r="I22" s="879">
        <f>U22/'FX rates'!$M$7</f>
        <v>1713.7837837837837</v>
      </c>
      <c r="J22" s="879">
        <f>V22/'FX rates'!$N$7</f>
        <v>1658.2112970711298</v>
      </c>
      <c r="K22" s="1124"/>
      <c r="L22" s="1112"/>
      <c r="N22" s="196" t="s">
        <v>143</v>
      </c>
      <c r="O22" s="450" t="s">
        <v>144</v>
      </c>
      <c r="P22" s="101">
        <v>830.96580910000057</v>
      </c>
      <c r="Q22" s="101">
        <v>831</v>
      </c>
      <c r="R22" s="101">
        <v>5010</v>
      </c>
      <c r="S22" s="101">
        <v>5010</v>
      </c>
      <c r="T22" s="101">
        <v>4850</v>
      </c>
      <c r="U22" s="101">
        <v>6341</v>
      </c>
      <c r="V22" s="101">
        <v>6341</v>
      </c>
      <c r="W22" s="101">
        <v>8651</v>
      </c>
      <c r="X22" s="421">
        <v>8651</v>
      </c>
      <c r="Z22" s="454">
        <f t="shared" si="9"/>
        <v>4019</v>
      </c>
      <c r="AA22" s="1171">
        <f t="shared" si="10"/>
        <v>4.8363417569193743</v>
      </c>
      <c r="AB22" s="454">
        <f t="shared" si="11"/>
        <v>1491</v>
      </c>
      <c r="AC22" s="1681">
        <f t="shared" si="12"/>
        <v>0.30742268041237114</v>
      </c>
      <c r="AD22" s="101">
        <f t="shared" si="6"/>
        <v>0</v>
      </c>
      <c r="AE22" s="1681">
        <f t="shared" si="7"/>
        <v>0</v>
      </c>
      <c r="AG22" s="843"/>
    </row>
    <row r="23" spans="2:33" s="463" customFormat="1" ht="12" customHeight="1">
      <c r="B23" s="196" t="str">
        <f t="shared" si="1"/>
        <v>Deferred tax asset</v>
      </c>
      <c r="C23" s="450" t="str">
        <f t="shared" si="2"/>
        <v>מסים נדחי ם</v>
      </c>
      <c r="D23" s="879">
        <f>IFERROR(P23/'FX rates'!$C$7,"[ ]")</f>
        <v>701.67968655405764</v>
      </c>
      <c r="E23" s="879">
        <f>Q23/'FX rates'!$G$7</f>
        <v>564.95176848874598</v>
      </c>
      <c r="F23" s="879">
        <f>R23/'FX rates'!$I$7</f>
        <v>636.85714285714289</v>
      </c>
      <c r="G23" s="879">
        <f>S23/'FX rates'!$J$7</f>
        <v>715.21309624611911</v>
      </c>
      <c r="H23" s="879">
        <f>T23/'FX rates'!$K$7</f>
        <v>617.22080136402383</v>
      </c>
      <c r="I23" s="879">
        <f>U23/'FX rates'!$M$7</f>
        <v>493.51351351351349</v>
      </c>
      <c r="J23" s="879">
        <f>V23/'FX rates'!$N$7</f>
        <v>560.93096234309621</v>
      </c>
      <c r="K23" s="1124"/>
      <c r="L23" s="1112"/>
      <c r="N23" s="196" t="s">
        <v>145</v>
      </c>
      <c r="O23" s="450" t="s">
        <v>146</v>
      </c>
      <c r="P23" s="101">
        <v>2255.9001922712951</v>
      </c>
      <c r="Q23" s="101">
        <v>1757</v>
      </c>
      <c r="R23" s="101">
        <v>2229</v>
      </c>
      <c r="S23" s="101">
        <v>2534</v>
      </c>
      <c r="T23" s="101">
        <v>2172</v>
      </c>
      <c r="U23" s="101">
        <v>1826</v>
      </c>
      <c r="V23" s="101">
        <v>2145</v>
      </c>
      <c r="W23" s="101">
        <v>1700</v>
      </c>
      <c r="X23" s="421">
        <v>1578</v>
      </c>
      <c r="Z23" s="454">
        <f t="shared" si="9"/>
        <v>415</v>
      </c>
      <c r="AA23" s="1171">
        <f t="shared" si="10"/>
        <v>0.23619806488332384</v>
      </c>
      <c r="AB23" s="454">
        <f t="shared" si="11"/>
        <v>-27</v>
      </c>
      <c r="AC23" s="1681">
        <f t="shared" si="12"/>
        <v>-1.2430939226519336E-2</v>
      </c>
      <c r="AD23" s="101">
        <f t="shared" si="6"/>
        <v>-122</v>
      </c>
      <c r="AE23" s="1681">
        <f t="shared" si="7"/>
        <v>-7.1764705882352939E-2</v>
      </c>
    </row>
    <row r="24" spans="2:33" s="456" customFormat="1" ht="12" customHeight="1">
      <c r="B24" s="457" t="str">
        <f t="shared" si="1"/>
        <v>Total non-current assets</v>
      </c>
      <c r="C24" s="458" t="str">
        <f t="shared" si="2"/>
        <v>סה"כ נכסים לא שוטפים</v>
      </c>
      <c r="D24" s="770">
        <f>IFERROR(P24/'FX rates'!$C$7,"[ ]")</f>
        <v>35114.793682897995</v>
      </c>
      <c r="E24" s="770">
        <f>Q24/'FX rates'!$G$7</f>
        <v>32620.257234726691</v>
      </c>
      <c r="F24" s="770">
        <f>R24/'FX rates'!$I$7</f>
        <v>33048</v>
      </c>
      <c r="G24" s="770">
        <f>S24/'FX rates'!$J$7</f>
        <v>32491.955969517356</v>
      </c>
      <c r="H24" s="770">
        <f>T24/'FX rates'!$K$7</f>
        <v>34962.489343563509</v>
      </c>
      <c r="I24" s="770">
        <f>U24/'FX rates'!$M$7</f>
        <v>38980.54054054054</v>
      </c>
      <c r="J24" s="770">
        <f>V24/'FX rates'!$N$7</f>
        <v>38092.573221757324</v>
      </c>
      <c r="K24" s="1125"/>
      <c r="L24" s="1117"/>
      <c r="N24" s="457" t="s">
        <v>147</v>
      </c>
      <c r="O24" s="458" t="s">
        <v>148</v>
      </c>
      <c r="P24" s="770">
        <f>SUM(P15:P23)</f>
        <v>112894.06169051705</v>
      </c>
      <c r="Q24" s="770">
        <f>SUM(Q15:Q23)</f>
        <v>101449</v>
      </c>
      <c r="R24" s="770">
        <f>SUM(R15:R23)</f>
        <v>115668</v>
      </c>
      <c r="S24" s="770">
        <f t="shared" ref="S24" si="13">SUM(S15:S23)</f>
        <v>115119</v>
      </c>
      <c r="T24" s="770">
        <f>SUM(T15:T23)</f>
        <v>123033</v>
      </c>
      <c r="U24" s="770">
        <f t="shared" ref="U24:W24" si="14">SUM(U15:U23)</f>
        <v>144228</v>
      </c>
      <c r="V24" s="770">
        <f t="shared" si="14"/>
        <v>145666</v>
      </c>
      <c r="W24" s="770">
        <f t="shared" si="14"/>
        <v>147415</v>
      </c>
      <c r="X24" s="869">
        <f>SUM(X15:X23)</f>
        <v>146356</v>
      </c>
      <c r="Y24" s="460"/>
      <c r="Z24" s="461">
        <f t="shared" si="9"/>
        <v>21584</v>
      </c>
      <c r="AA24" s="1172">
        <f t="shared" si="10"/>
        <v>0.21275714891226133</v>
      </c>
      <c r="AB24" s="461">
        <f t="shared" si="11"/>
        <v>22633</v>
      </c>
      <c r="AC24" s="1683">
        <f t="shared" si="12"/>
        <v>0.18395877528793089</v>
      </c>
      <c r="AD24" s="111">
        <f t="shared" si="6"/>
        <v>-1059</v>
      </c>
      <c r="AE24" s="1683">
        <f t="shared" si="7"/>
        <v>-7.1838008343791341E-3</v>
      </c>
    </row>
    <row r="25" spans="2:33" ht="12" customHeight="1">
      <c r="B25" s="457" t="str">
        <f t="shared" si="1"/>
        <v>Total assets</v>
      </c>
      <c r="C25" s="458"/>
      <c r="D25" s="770">
        <f>IFERROR(P25/'FX rates'!$C$7,"[ ]")</f>
        <v>119616.11012926351</v>
      </c>
      <c r="E25" s="770">
        <f>Q25/'FX rates'!$G$7</f>
        <v>119278.45659163987</v>
      </c>
      <c r="F25" s="770">
        <f>R25/'FX rates'!$I$7</f>
        <v>111208</v>
      </c>
      <c r="G25" s="770">
        <f>S25/'FX rates'!$J$7</f>
        <v>109574.65424781258</v>
      </c>
      <c r="H25" s="770">
        <f>T25/'FX rates'!$K$7</f>
        <v>105208.58198351804</v>
      </c>
      <c r="I25" s="770">
        <f>U25/'FX rates'!$M$7</f>
        <v>117439.18918918919</v>
      </c>
      <c r="J25" s="770">
        <f>V25/'FX rates'!$N$7</f>
        <v>116279.55020920503</v>
      </c>
      <c r="K25" s="1125"/>
      <c r="L25" s="1117"/>
      <c r="N25" s="457" t="s">
        <v>149</v>
      </c>
      <c r="O25" s="458"/>
      <c r="P25" s="770">
        <f t="shared" ref="P25:X25" si="15">P13+P24</f>
        <v>384565.79406558216</v>
      </c>
      <c r="Q25" s="770">
        <f t="shared" si="15"/>
        <v>370956</v>
      </c>
      <c r="R25" s="770">
        <f t="shared" si="15"/>
        <v>389228</v>
      </c>
      <c r="S25" s="770">
        <f t="shared" si="15"/>
        <v>388223</v>
      </c>
      <c r="T25" s="770">
        <f t="shared" si="15"/>
        <v>370229</v>
      </c>
      <c r="U25" s="770">
        <f t="shared" si="15"/>
        <v>434525</v>
      </c>
      <c r="V25" s="770">
        <f t="shared" si="15"/>
        <v>444653</v>
      </c>
      <c r="W25" s="770">
        <f t="shared" si="15"/>
        <v>448923</v>
      </c>
      <c r="X25" s="869">
        <f t="shared" si="15"/>
        <v>470542</v>
      </c>
      <c r="Y25" s="460"/>
      <c r="Z25" s="461">
        <f t="shared" si="9"/>
        <v>-727</v>
      </c>
      <c r="AA25" s="1172">
        <f t="shared" si="10"/>
        <v>-1.95980116240201E-3</v>
      </c>
      <c r="AB25" s="461">
        <f t="shared" si="11"/>
        <v>74424</v>
      </c>
      <c r="AC25" s="1683">
        <f t="shared" si="12"/>
        <v>0.20102152991796968</v>
      </c>
      <c r="AD25" s="111">
        <f t="shared" si="6"/>
        <v>21619</v>
      </c>
      <c r="AE25" s="1683">
        <f t="shared" si="7"/>
        <v>4.815747912225482E-2</v>
      </c>
    </row>
    <row r="26" spans="2:33" ht="12" customHeight="1">
      <c r="B26" s="419" t="str">
        <f t="shared" si="1"/>
        <v>Current liabilities</v>
      </c>
      <c r="C26" s="844" t="str">
        <f t="shared" ref="C26:C40" si="16">O26</f>
        <v>התחייבויות שוטפות</v>
      </c>
      <c r="D26" s="879"/>
      <c r="E26" s="879"/>
      <c r="F26" s="879"/>
      <c r="G26" s="879"/>
      <c r="H26" s="879"/>
      <c r="I26" s="879"/>
      <c r="J26" s="879"/>
      <c r="K26" s="1124"/>
      <c r="L26" s="1112"/>
      <c r="N26" s="419" t="s">
        <v>150</v>
      </c>
      <c r="O26" s="844" t="s">
        <v>151</v>
      </c>
      <c r="P26" s="101"/>
      <c r="Q26" s="101"/>
      <c r="R26" s="101"/>
      <c r="S26" s="101"/>
      <c r="T26" s="101"/>
      <c r="U26" s="101"/>
      <c r="V26" s="101"/>
      <c r="W26" s="101"/>
      <c r="X26" s="421"/>
      <c r="Y26" s="460"/>
      <c r="Z26" s="454"/>
      <c r="AA26" s="1173"/>
      <c r="AB26" s="454"/>
      <c r="AC26" s="1684"/>
      <c r="AD26" s="101"/>
      <c r="AE26" s="1684"/>
    </row>
    <row r="27" spans="2:33" s="455" customFormat="1" ht="12" customHeight="1">
      <c r="B27" s="196" t="str">
        <f t="shared" si="1"/>
        <v>Short term loans from financial institutions</v>
      </c>
      <c r="C27" s="450" t="str">
        <f t="shared" si="16"/>
        <v>הלוואות מתאגידים בנקאיים ואחרים</v>
      </c>
      <c r="D27" s="879">
        <f>IFERROR(P27/'FX rates'!$C$7,"[ ]")</f>
        <v>10264.38569206843</v>
      </c>
      <c r="E27" s="879">
        <f>Q27/'FX rates'!$G$7</f>
        <v>9366.2379421221867</v>
      </c>
      <c r="F27" s="879">
        <f>R27/'FX rates'!$I$7</f>
        <v>6930.2857142857147</v>
      </c>
      <c r="G27" s="879">
        <f>S27/'FX rates'!$J$7</f>
        <v>7780.9765735252604</v>
      </c>
      <c r="H27" s="879">
        <f>T27/'FX rates'!$K$7</f>
        <v>7013.9244103438477</v>
      </c>
      <c r="I27" s="879">
        <f>U27/'FX rates'!$M$7</f>
        <v>8896.4864864864867</v>
      </c>
      <c r="J27" s="879">
        <f>V27/'FX rates'!$N$7</f>
        <v>11297.332635983264</v>
      </c>
      <c r="K27" s="1124"/>
      <c r="L27" s="1112"/>
      <c r="N27" s="196" t="s">
        <v>152</v>
      </c>
      <c r="O27" s="450" t="s">
        <v>153</v>
      </c>
      <c r="P27" s="101">
        <v>33000</v>
      </c>
      <c r="Q27" s="101">
        <v>29129</v>
      </c>
      <c r="R27" s="101">
        <v>24256</v>
      </c>
      <c r="S27" s="101">
        <v>27568</v>
      </c>
      <c r="T27" s="101">
        <v>24682</v>
      </c>
      <c r="U27" s="101">
        <v>32917</v>
      </c>
      <c r="V27" s="101">
        <v>43201</v>
      </c>
      <c r="W27" s="101">
        <v>52916</v>
      </c>
      <c r="X27" s="421">
        <v>61679</v>
      </c>
      <c r="Y27" s="465"/>
      <c r="Z27" s="454">
        <f t="shared" ref="Z27:Z33" si="17">T27-Q27</f>
        <v>-4447</v>
      </c>
      <c r="AA27" s="1171">
        <f t="shared" ref="AA27:AA33" si="18">Z27/Q27</f>
        <v>-0.15266572831199149</v>
      </c>
      <c r="AB27" s="454">
        <f t="shared" ref="AB27:AB43" si="19">V27-T27</f>
        <v>18519</v>
      </c>
      <c r="AC27" s="1681">
        <f>AB27/T27</f>
        <v>0.75030386516489744</v>
      </c>
      <c r="AD27" s="101">
        <f t="shared" si="6"/>
        <v>8763</v>
      </c>
      <c r="AE27" s="1681">
        <f t="shared" si="7"/>
        <v>0.16560208632549703</v>
      </c>
    </row>
    <row r="28" spans="2:33" s="455" customFormat="1" ht="12" customHeight="1">
      <c r="B28" s="196" t="str">
        <f t="shared" si="1"/>
        <v>Accounts payables</v>
      </c>
      <c r="C28" s="450" t="str">
        <f t="shared" si="16"/>
        <v>התחייבויות לספקים ולנותני שירותים</v>
      </c>
      <c r="D28" s="879">
        <f>IFERROR(P28/'FX rates'!$C$7,"[ ]")</f>
        <v>18520.886725244167</v>
      </c>
      <c r="E28" s="879">
        <f>Q28/'FX rates'!$G$7</f>
        <v>11204.501607717042</v>
      </c>
      <c r="F28" s="879">
        <f>R28/'FX rates'!$I$7</f>
        <v>14327.142857142857</v>
      </c>
      <c r="G28" s="879">
        <f>S28/'FX rates'!$J$7</f>
        <v>14811.45921535422</v>
      </c>
      <c r="H28" s="879">
        <f>T28/'FX rates'!$K$7</f>
        <v>13994.600738846262</v>
      </c>
      <c r="I28" s="879">
        <f>U28/'FX rates'!$M$7</f>
        <v>16324.054054054053</v>
      </c>
      <c r="J28" s="879">
        <f>V28/'FX rates'!$N$7</f>
        <v>15697.698744769876</v>
      </c>
      <c r="K28" s="1124"/>
      <c r="L28" s="1112"/>
      <c r="N28" s="196" t="s">
        <v>154</v>
      </c>
      <c r="O28" s="450" t="s">
        <v>155</v>
      </c>
      <c r="P28" s="101">
        <v>59544.650821659998</v>
      </c>
      <c r="Q28" s="101">
        <v>34846</v>
      </c>
      <c r="R28" s="101">
        <v>50145</v>
      </c>
      <c r="S28" s="101">
        <v>52477</v>
      </c>
      <c r="T28" s="101">
        <v>49247</v>
      </c>
      <c r="U28" s="101">
        <v>60399</v>
      </c>
      <c r="V28" s="101">
        <v>60028</v>
      </c>
      <c r="W28" s="101">
        <v>52950</v>
      </c>
      <c r="X28" s="421">
        <v>60648</v>
      </c>
      <c r="Z28" s="454">
        <f t="shared" si="17"/>
        <v>14401</v>
      </c>
      <c r="AA28" s="1171">
        <f t="shared" si="18"/>
        <v>0.41327555530046489</v>
      </c>
      <c r="AB28" s="454">
        <f t="shared" si="19"/>
        <v>10781</v>
      </c>
      <c r="AC28" s="1681">
        <f>AB28/T28</f>
        <v>0.21891688833837594</v>
      </c>
      <c r="AD28" s="101">
        <f t="shared" si="6"/>
        <v>7698</v>
      </c>
      <c r="AE28" s="1681">
        <f t="shared" si="7"/>
        <v>0.14538243626062322</v>
      </c>
    </row>
    <row r="29" spans="2:33" s="455" customFormat="1" ht="12" customHeight="1">
      <c r="B29" s="196" t="str">
        <f t="shared" si="1"/>
        <v>Other payable</v>
      </c>
      <c r="C29" s="450" t="str">
        <f t="shared" si="16"/>
        <v>זכאים ויתרות זכות</v>
      </c>
      <c r="D29" s="879">
        <f>IFERROR(P29/'FX rates'!$C$7,"[ ]")</f>
        <v>5881.6575152603427</v>
      </c>
      <c r="E29" s="879">
        <f>Q29/'FX rates'!$G$7</f>
        <v>4613.5048231511255</v>
      </c>
      <c r="F29" s="879">
        <f>R29/'FX rates'!$I$7</f>
        <v>7314.2857142857147</v>
      </c>
      <c r="G29" s="879">
        <f>S29/'FX rates'!$J$7</f>
        <v>8109.5117132373689</v>
      </c>
      <c r="H29" s="879">
        <f>T29/'FX rates'!$K$7</f>
        <v>8386.4734299516913</v>
      </c>
      <c r="I29" s="879">
        <f>U29/'FX rates'!$M$7</f>
        <v>8138.3783783783783</v>
      </c>
      <c r="J29" s="879">
        <f>V29/'FX rates'!$N$7</f>
        <v>7103.5564853556489</v>
      </c>
      <c r="K29" s="1124"/>
      <c r="L29" s="1112"/>
      <c r="N29" s="196" t="s">
        <v>156</v>
      </c>
      <c r="O29" s="450" t="s">
        <v>157</v>
      </c>
      <c r="P29" s="101">
        <v>18909.528911562</v>
      </c>
      <c r="Q29" s="101">
        <v>14348</v>
      </c>
      <c r="R29" s="101">
        <v>25600</v>
      </c>
      <c r="S29" s="101">
        <v>28732</v>
      </c>
      <c r="T29" s="101">
        <v>29512</v>
      </c>
      <c r="U29" s="101">
        <v>30112</v>
      </c>
      <c r="V29" s="101">
        <v>27164</v>
      </c>
      <c r="W29" s="101">
        <v>27611</v>
      </c>
      <c r="X29" s="421">
        <v>22363</v>
      </c>
      <c r="Z29" s="454">
        <f t="shared" si="17"/>
        <v>15164</v>
      </c>
      <c r="AA29" s="1171">
        <f t="shared" si="18"/>
        <v>1.0568720379146919</v>
      </c>
      <c r="AB29" s="454">
        <f t="shared" si="19"/>
        <v>-2348</v>
      </c>
      <c r="AC29" s="1681">
        <f>AB29/T29</f>
        <v>-7.9560856600704805E-2</v>
      </c>
      <c r="AD29" s="101">
        <f t="shared" si="6"/>
        <v>-5248</v>
      </c>
      <c r="AE29" s="1681">
        <f t="shared" si="7"/>
        <v>-0.19006917532867335</v>
      </c>
    </row>
    <row r="30" spans="2:33" s="455" customFormat="1" ht="12" customHeight="1">
      <c r="B30" s="196" t="str">
        <f t="shared" si="1"/>
        <v>Taxes payable</v>
      </c>
      <c r="C30" s="450" t="str">
        <f t="shared" si="16"/>
        <v>התחייבות למיסים שוטפים לרשויות המיסים ולבעלי מניות</v>
      </c>
      <c r="D30" s="879">
        <f>IFERROR(P30/'FX rates'!$C$7,"[ ]")</f>
        <v>2593.4096533959569</v>
      </c>
      <c r="E30" s="879">
        <f>Q30/'FX rates'!$G$7</f>
        <v>1579.0996784565916</v>
      </c>
      <c r="F30" s="879">
        <f>R30/'FX rates'!$I$7</f>
        <v>1680.5714285714287</v>
      </c>
      <c r="G30" s="879">
        <f>S30/'FX rates'!$J$7</f>
        <v>1532.8817386395708</v>
      </c>
      <c r="H30" s="879">
        <f>T30/'FX rates'!$K$7</f>
        <v>1323.6714975845409</v>
      </c>
      <c r="I30" s="879">
        <f>U30/'FX rates'!$M$7</f>
        <v>1393.7837837837837</v>
      </c>
      <c r="J30" s="879">
        <f>V30/'FX rates'!$N$7</f>
        <v>1531.1192468619247</v>
      </c>
      <c r="K30" s="1124"/>
      <c r="L30" s="1112"/>
      <c r="N30" s="196" t="s">
        <v>158</v>
      </c>
      <c r="O30" s="450" t="s">
        <v>159</v>
      </c>
      <c r="P30" s="101">
        <v>8337.812035668001</v>
      </c>
      <c r="Q30" s="101">
        <v>4911</v>
      </c>
      <c r="R30" s="101">
        <v>5882</v>
      </c>
      <c r="S30" s="101">
        <v>5431</v>
      </c>
      <c r="T30" s="101">
        <v>4658</v>
      </c>
      <c r="U30" s="101">
        <v>5157</v>
      </c>
      <c r="V30" s="101">
        <v>5855</v>
      </c>
      <c r="W30" s="101">
        <v>4870</v>
      </c>
      <c r="X30" s="421">
        <v>5720</v>
      </c>
      <c r="Z30" s="454">
        <f t="shared" si="17"/>
        <v>-253</v>
      </c>
      <c r="AA30" s="1171">
        <f t="shared" si="18"/>
        <v>-5.1517002647118712E-2</v>
      </c>
      <c r="AB30" s="454">
        <f t="shared" si="19"/>
        <v>1197</v>
      </c>
      <c r="AC30" s="1681">
        <f>AB30/T30</f>
        <v>0.25697724345212536</v>
      </c>
      <c r="AD30" s="101">
        <f t="shared" si="6"/>
        <v>850</v>
      </c>
      <c r="AE30" s="1681">
        <f t="shared" si="7"/>
        <v>0.17453798767967146</v>
      </c>
    </row>
    <row r="31" spans="2:33" s="455" customFormat="1" ht="12" customHeight="1">
      <c r="B31" s="196" t="str">
        <f t="shared" si="1"/>
        <v>Current lease liability</v>
      </c>
      <c r="C31" s="450" t="str">
        <f t="shared" si="16"/>
        <v>חלויות שוטפות של התחייבויות בגין חכירה</v>
      </c>
      <c r="D31" s="879">
        <f>IFERROR(P31/'FX rates'!$C$7,"[ ]")</f>
        <v>1242.6127527216174</v>
      </c>
      <c r="E31" s="879">
        <f>Q31/'FX rates'!$G$7</f>
        <v>1181.3504823151127</v>
      </c>
      <c r="F31" s="879">
        <f>R31/'FX rates'!$I$7</f>
        <v>970.57142857142856</v>
      </c>
      <c r="G31" s="879">
        <f>S31/'FX rates'!$J$7</f>
        <v>893.02850691504375</v>
      </c>
      <c r="H31" s="879">
        <f>T31/'FX rates'!$K$7</f>
        <v>1022.1653878942881</v>
      </c>
      <c r="I31" s="879">
        <f>U31/'FX rates'!$M$7</f>
        <v>996.48648648648646</v>
      </c>
      <c r="J31" s="879">
        <f>V31/'FX rates'!$N$7</f>
        <v>986.40167364016736</v>
      </c>
      <c r="K31" s="1124"/>
      <c r="L31" s="1112"/>
      <c r="N31" s="196" t="s">
        <v>160</v>
      </c>
      <c r="O31" s="450" t="s">
        <v>161</v>
      </c>
      <c r="P31" s="101">
        <v>3995</v>
      </c>
      <c r="Q31" s="101">
        <v>3674</v>
      </c>
      <c r="R31" s="101">
        <v>3397</v>
      </c>
      <c r="S31" s="101">
        <v>3164</v>
      </c>
      <c r="T31" s="101">
        <v>3597</v>
      </c>
      <c r="U31" s="101">
        <v>3687</v>
      </c>
      <c r="V31" s="101">
        <v>3772</v>
      </c>
      <c r="W31" s="101">
        <v>4002</v>
      </c>
      <c r="X31" s="421">
        <v>3826</v>
      </c>
      <c r="Z31" s="454">
        <f t="shared" si="17"/>
        <v>-77</v>
      </c>
      <c r="AA31" s="1171">
        <f t="shared" si="18"/>
        <v>-2.0958083832335328E-2</v>
      </c>
      <c r="AB31" s="454">
        <f t="shared" si="19"/>
        <v>175</v>
      </c>
      <c r="AC31" s="1681">
        <f>AB31/T31</f>
        <v>4.8651654156241314E-2</v>
      </c>
      <c r="AD31" s="101">
        <f t="shared" si="6"/>
        <v>-176</v>
      </c>
      <c r="AE31" s="1681">
        <f t="shared" si="7"/>
        <v>-4.3978010994502749E-2</v>
      </c>
    </row>
    <row r="32" spans="2:33" s="455" customFormat="1" ht="12" hidden="1" customHeight="1" outlineLevel="1">
      <c r="B32" s="196" t="str">
        <f t="shared" si="1"/>
        <v>Discontinued operations</v>
      </c>
      <c r="C32" s="450" t="str">
        <f t="shared" si="16"/>
        <v>התחייבויות המיוחסות לפעילויות שהופסקו</v>
      </c>
      <c r="D32" s="879" t="str">
        <f>IFERROR(P32/'FX rates'!$C$7,"[ ]")</f>
        <v>[ ]</v>
      </c>
      <c r="E32" s="879">
        <f>Q32/'FX rates'!$G$7</f>
        <v>10135.691318327974</v>
      </c>
      <c r="F32" s="879">
        <f>R32/'FX rates'!$I$7</f>
        <v>0</v>
      </c>
      <c r="G32" s="879">
        <f>S32/'FX rates'!$J$7</f>
        <v>0</v>
      </c>
      <c r="H32" s="879">
        <f>T32/'FX rates'!$K$7</f>
        <v>0</v>
      </c>
      <c r="I32" s="879">
        <f>U32/'FX rates'!$M$7</f>
        <v>0</v>
      </c>
      <c r="J32" s="879">
        <f>V32/'FX rates'!$N$7</f>
        <v>0</v>
      </c>
      <c r="K32" s="1124"/>
      <c r="L32" s="1112"/>
      <c r="N32" s="196" t="s">
        <v>125</v>
      </c>
      <c r="O32" s="450" t="s">
        <v>162</v>
      </c>
      <c r="P32" s="101" t="s">
        <v>45</v>
      </c>
      <c r="Q32" s="101">
        <v>31522</v>
      </c>
      <c r="R32" s="101">
        <v>0</v>
      </c>
      <c r="S32" s="101">
        <v>0</v>
      </c>
      <c r="T32" s="101">
        <v>0</v>
      </c>
      <c r="U32" s="101">
        <v>0</v>
      </c>
      <c r="V32" s="101">
        <v>0</v>
      </c>
      <c r="W32" s="101">
        <v>0</v>
      </c>
      <c r="X32" s="421">
        <v>0</v>
      </c>
      <c r="Z32" s="454">
        <f t="shared" si="17"/>
        <v>-31522</v>
      </c>
      <c r="AA32" s="1171">
        <f t="shared" si="18"/>
        <v>-1</v>
      </c>
      <c r="AB32" s="454">
        <f t="shared" si="19"/>
        <v>0</v>
      </c>
      <c r="AC32" s="1682">
        <f>AB32-T32</f>
        <v>0</v>
      </c>
      <c r="AD32" s="101">
        <f t="shared" si="6"/>
        <v>0</v>
      </c>
      <c r="AE32" s="1682">
        <v>0</v>
      </c>
    </row>
    <row r="33" spans="2:37" ht="12" customHeight="1" collapsed="1">
      <c r="B33" s="457" t="str">
        <f t="shared" si="1"/>
        <v>Total current liabilities</v>
      </c>
      <c r="C33" s="458" t="str">
        <f t="shared" si="16"/>
        <v xml:space="preserve">    סה"כ התחייבויות שוטפות</v>
      </c>
      <c r="D33" s="770">
        <f>IFERROR(P33/'FX rates'!$C$7,"[ ]")</f>
        <v>38502.952338690513</v>
      </c>
      <c r="E33" s="770">
        <f>Q33/'FX rates'!$G$7</f>
        <v>38080.385852090032</v>
      </c>
      <c r="F33" s="770">
        <f>R33/'FX rates'!$I$7</f>
        <v>31222.857142857141</v>
      </c>
      <c r="G33" s="770">
        <f>S33/'FX rates'!$J$7</f>
        <v>33127.857747671464</v>
      </c>
      <c r="H33" s="770">
        <f>T33/'FX rates'!$K$7</f>
        <v>31740.835464620628</v>
      </c>
      <c r="I33" s="770">
        <f>U33/'FX rates'!$M$7</f>
        <v>35749.189189189186</v>
      </c>
      <c r="J33" s="770">
        <f>V33/'FX rates'!$N$7</f>
        <v>36616.108786610879</v>
      </c>
      <c r="K33" s="1125"/>
      <c r="L33" s="1117"/>
      <c r="N33" s="457" t="s">
        <v>163</v>
      </c>
      <c r="O33" s="458" t="s">
        <v>164</v>
      </c>
      <c r="P33" s="770">
        <f t="shared" ref="P33:V33" si="20">SUM(P27:P32)</f>
        <v>123786.99176889</v>
      </c>
      <c r="Q33" s="770">
        <f t="shared" si="20"/>
        <v>118430</v>
      </c>
      <c r="R33" s="770">
        <f t="shared" si="20"/>
        <v>109280</v>
      </c>
      <c r="S33" s="770">
        <f t="shared" si="20"/>
        <v>117372</v>
      </c>
      <c r="T33" s="770">
        <f t="shared" si="20"/>
        <v>111696</v>
      </c>
      <c r="U33" s="770">
        <f t="shared" si="20"/>
        <v>132272</v>
      </c>
      <c r="V33" s="770">
        <f t="shared" si="20"/>
        <v>140020</v>
      </c>
      <c r="W33" s="770">
        <f>SUM(W27:W32)</f>
        <v>142349</v>
      </c>
      <c r="X33" s="869">
        <f>SUM(X27:X32)</f>
        <v>154236</v>
      </c>
      <c r="Z33" s="461">
        <f t="shared" si="17"/>
        <v>-6734</v>
      </c>
      <c r="AA33" s="1172">
        <f t="shared" si="18"/>
        <v>-5.6860592755214052E-2</v>
      </c>
      <c r="AB33" s="461">
        <f t="shared" si="19"/>
        <v>28324</v>
      </c>
      <c r="AC33" s="1683">
        <f>AB33/T33</f>
        <v>0.25358114883254546</v>
      </c>
      <c r="AD33" s="111">
        <f t="shared" si="6"/>
        <v>11887</v>
      </c>
      <c r="AE33" s="1683">
        <f t="shared" si="7"/>
        <v>8.3506030952096605E-2</v>
      </c>
    </row>
    <row r="34" spans="2:37" ht="12" customHeight="1">
      <c r="B34" s="419" t="str">
        <f t="shared" si="1"/>
        <v>Long term liabilities</v>
      </c>
      <c r="C34" s="844" t="str">
        <f t="shared" si="16"/>
        <v>התחייבויות לא שוטפות</v>
      </c>
      <c r="D34" s="879"/>
      <c r="E34" s="879"/>
      <c r="F34" s="879"/>
      <c r="G34" s="879"/>
      <c r="H34" s="879"/>
      <c r="I34" s="879"/>
      <c r="J34" s="879"/>
      <c r="K34" s="1124"/>
      <c r="L34" s="1112"/>
      <c r="N34" s="419" t="s">
        <v>4942</v>
      </c>
      <c r="O34" s="844" t="s">
        <v>165</v>
      </c>
      <c r="P34" s="101"/>
      <c r="Q34" s="101"/>
      <c r="R34" s="101"/>
      <c r="S34" s="101"/>
      <c r="T34" s="101"/>
      <c r="U34" s="101"/>
      <c r="V34" s="101"/>
      <c r="W34" s="101"/>
      <c r="X34" s="421"/>
      <c r="Z34" s="454"/>
      <c r="AA34" s="1173"/>
      <c r="AB34" s="454">
        <f t="shared" si="19"/>
        <v>0</v>
      </c>
      <c r="AC34" s="1684"/>
      <c r="AD34" s="101">
        <f t="shared" si="6"/>
        <v>0</v>
      </c>
      <c r="AE34" s="1684"/>
    </row>
    <row r="35" spans="2:37" s="455" customFormat="1" ht="12" customHeight="1">
      <c r="B35" s="196" t="str">
        <f t="shared" si="1"/>
        <v>Long term loans from financial institutions</v>
      </c>
      <c r="C35" s="450" t="str">
        <f t="shared" si="16"/>
        <v>התחייבויות לתאגידים בנקאיים</v>
      </c>
      <c r="D35" s="879">
        <f>IFERROR(P35/'FX rates'!$C$7,"[ ]")</f>
        <v>24177.728426127531</v>
      </c>
      <c r="E35" s="879">
        <f>Q35/'FX rates'!$G$7</f>
        <v>19451.125401929261</v>
      </c>
      <c r="F35" s="879">
        <f>R35/'FX rates'!$I$7</f>
        <v>15246.285714285714</v>
      </c>
      <c r="G35" s="879">
        <f>S35/'FX rates'!$J$7</f>
        <v>13988.145639288738</v>
      </c>
      <c r="H35" s="879">
        <f>T35/'FX rates'!$K$7</f>
        <v>12855.072463768116</v>
      </c>
      <c r="I35" s="879">
        <f>U35/'FX rates'!$M$7</f>
        <v>16592.16216216216</v>
      </c>
      <c r="J35" s="879">
        <f>V35/'FX rates'!$N$7</f>
        <v>15301.255230125524</v>
      </c>
      <c r="K35" s="1124"/>
      <c r="L35" s="1112"/>
      <c r="N35" s="196" t="s">
        <v>166</v>
      </c>
      <c r="O35" s="450" t="s">
        <v>167</v>
      </c>
      <c r="P35" s="101">
        <v>77731.396890000004</v>
      </c>
      <c r="Q35" s="101">
        <v>60493</v>
      </c>
      <c r="R35" s="101">
        <v>53362</v>
      </c>
      <c r="S35" s="101">
        <v>49560</v>
      </c>
      <c r="T35" s="101">
        <v>45237</v>
      </c>
      <c r="U35" s="101">
        <v>61391</v>
      </c>
      <c r="V35" s="101">
        <v>58512</v>
      </c>
      <c r="W35" s="101">
        <v>61098</v>
      </c>
      <c r="X35" s="421">
        <v>53111</v>
      </c>
      <c r="Z35" s="454">
        <f t="shared" ref="Z35:Z43" si="21">T35-Q35</f>
        <v>-15256</v>
      </c>
      <c r="AA35" s="1171">
        <f t="shared" ref="AA35:AA43" si="22">Z35/Q35</f>
        <v>-0.25219446878151192</v>
      </c>
      <c r="AB35" s="454">
        <f t="shared" si="19"/>
        <v>13275</v>
      </c>
      <c r="AC35" s="1681">
        <f t="shared" ref="AC35:AC43" si="23">AB35/T35</f>
        <v>0.29345447310829631</v>
      </c>
      <c r="AD35" s="101">
        <f t="shared" si="6"/>
        <v>-7987</v>
      </c>
      <c r="AE35" s="1681">
        <f t="shared" si="7"/>
        <v>-0.13072440996431961</v>
      </c>
    </row>
    <row r="36" spans="2:37" s="455" customFormat="1" ht="12" customHeight="1">
      <c r="B36" s="196" t="str">
        <f t="shared" si="1"/>
        <v>Non-current lease liability</v>
      </c>
      <c r="C36" s="450" t="str">
        <f t="shared" si="16"/>
        <v>התחייבויות בגין חכירה</v>
      </c>
      <c r="D36" s="879">
        <f>IFERROR(P36/'FX rates'!$C$7,"[ ]")</f>
        <v>8071.5396578538102</v>
      </c>
      <c r="E36" s="879">
        <f>Q36/'FX rates'!$G$7</f>
        <v>7270.7395498392289</v>
      </c>
      <c r="F36" s="879">
        <f>R36/'FX rates'!$I$7</f>
        <v>6792</v>
      </c>
      <c r="G36" s="879">
        <f>S36/'FX rates'!$J$7</f>
        <v>6561.9531470505217</v>
      </c>
      <c r="H36" s="879">
        <f>T36/'FX rates'!$K$7</f>
        <v>6858.4825234441596</v>
      </c>
      <c r="I36" s="879">
        <f>U36/'FX rates'!$M$7</f>
        <v>6972.7027027027025</v>
      </c>
      <c r="J36" s="879">
        <f>V36/'FX rates'!$N$7</f>
        <v>6467.5732217573222</v>
      </c>
      <c r="K36" s="1124"/>
      <c r="L36" s="1112"/>
      <c r="N36" s="196" t="s">
        <v>168</v>
      </c>
      <c r="O36" s="450" t="s">
        <v>169</v>
      </c>
      <c r="P36" s="101">
        <v>25950</v>
      </c>
      <c r="Q36" s="101">
        <v>22612</v>
      </c>
      <c r="R36" s="101">
        <v>23772</v>
      </c>
      <c r="S36" s="101">
        <v>23249</v>
      </c>
      <c r="T36" s="101">
        <v>24135</v>
      </c>
      <c r="U36" s="101">
        <v>25799</v>
      </c>
      <c r="V36" s="101">
        <v>24732</v>
      </c>
      <c r="W36" s="101">
        <v>23206</v>
      </c>
      <c r="X36" s="421">
        <v>20956</v>
      </c>
      <c r="Z36" s="454">
        <f t="shared" si="21"/>
        <v>1523</v>
      </c>
      <c r="AA36" s="1171">
        <f t="shared" si="22"/>
        <v>6.7353617548204486E-2</v>
      </c>
      <c r="AB36" s="454">
        <f t="shared" si="19"/>
        <v>597</v>
      </c>
      <c r="AC36" s="1681">
        <f t="shared" si="23"/>
        <v>2.4735860783095091E-2</v>
      </c>
      <c r="AD36" s="101">
        <f t="shared" si="6"/>
        <v>-2250</v>
      </c>
      <c r="AE36" s="1681">
        <f t="shared" si="7"/>
        <v>-9.6957683357752303E-2</v>
      </c>
    </row>
    <row r="37" spans="2:37" s="455" customFormat="1" ht="12" customHeight="1">
      <c r="B37" s="196" t="str">
        <f t="shared" si="1"/>
        <v>Deferred tax liability</v>
      </c>
      <c r="C37" s="450" t="str">
        <f t="shared" si="16"/>
        <v>מסים נדחים</v>
      </c>
      <c r="D37" s="879">
        <f>IFERROR(P37/'FX rates'!$C$7,"[ ]")</f>
        <v>1387.8693623639192</v>
      </c>
      <c r="E37" s="879">
        <f>Q37/'FX rates'!$G$7</f>
        <v>1713.5048231511255</v>
      </c>
      <c r="F37" s="879">
        <f>R37/'FX rates'!$I$7</f>
        <v>1622</v>
      </c>
      <c r="G37" s="879">
        <f>S37/'FX rates'!$J$7</f>
        <v>1647.1916454981654</v>
      </c>
      <c r="H37" s="879">
        <f>T37/'FX rates'!$K$7</f>
        <v>1558.1131003125888</v>
      </c>
      <c r="I37" s="879">
        <f>U37/'FX rates'!$M$7</f>
        <v>1458.1081081081081</v>
      </c>
      <c r="J37" s="879">
        <f>V37/'FX rates'!$N$7</f>
        <v>1536.3493723849374</v>
      </c>
      <c r="K37" s="1124"/>
      <c r="L37" s="1112"/>
      <c r="N37" s="196" t="s">
        <v>170</v>
      </c>
      <c r="O37" s="450" t="s">
        <v>171</v>
      </c>
      <c r="P37" s="101">
        <v>4462</v>
      </c>
      <c r="Q37" s="101">
        <v>5329</v>
      </c>
      <c r="R37" s="101">
        <v>5677</v>
      </c>
      <c r="S37" s="101">
        <v>5836</v>
      </c>
      <c r="T37" s="101">
        <v>5483</v>
      </c>
      <c r="U37" s="101">
        <v>5395</v>
      </c>
      <c r="V37" s="101">
        <v>5875</v>
      </c>
      <c r="W37" s="101">
        <v>6619</v>
      </c>
      <c r="X37" s="421">
        <v>7051</v>
      </c>
      <c r="Z37" s="454">
        <f t="shared" si="21"/>
        <v>154</v>
      </c>
      <c r="AA37" s="1171">
        <f t="shared" si="22"/>
        <v>2.8898480015012197E-2</v>
      </c>
      <c r="AB37" s="454">
        <f t="shared" si="19"/>
        <v>392</v>
      </c>
      <c r="AC37" s="1681">
        <f t="shared" si="23"/>
        <v>7.1493707824183836E-2</v>
      </c>
      <c r="AD37" s="101">
        <f t="shared" si="6"/>
        <v>432</v>
      </c>
      <c r="AE37" s="1681">
        <f t="shared" si="7"/>
        <v>6.5266656594651765E-2</v>
      </c>
    </row>
    <row r="38" spans="2:37" s="455" customFormat="1" ht="12" customHeight="1">
      <c r="B38" s="196" t="str">
        <f t="shared" si="1"/>
        <v>Employee benefit obligations, net</v>
      </c>
      <c r="C38" s="450" t="str">
        <f t="shared" si="16"/>
        <v>התחייבויות בגין הטבות לעובדים, נטו</v>
      </c>
      <c r="D38" s="879">
        <f>IFERROR(P38/'FX rates'!$C$7,"[ ]")</f>
        <v>57.024466562986007</v>
      </c>
      <c r="E38" s="879">
        <f>Q38/'FX rates'!$G$7</f>
        <v>61.414790996784568</v>
      </c>
      <c r="F38" s="879">
        <f>R38/'FX rates'!$I$7</f>
        <v>116.28571428571429</v>
      </c>
      <c r="G38" s="879">
        <f>S38/'FX rates'!$J$7</f>
        <v>112.89867344058707</v>
      </c>
      <c r="H38" s="879">
        <f>T38/'FX rates'!$K$7</f>
        <v>137.82324524012503</v>
      </c>
      <c r="I38" s="879">
        <f>U38/'FX rates'!$M$7</f>
        <v>194.86486486486484</v>
      </c>
      <c r="J38" s="879">
        <f>V38/'FX rates'!$N$7</f>
        <v>176.51673640167365</v>
      </c>
      <c r="K38" s="1124"/>
      <c r="L38" s="1112"/>
      <c r="N38" s="196" t="s">
        <v>172</v>
      </c>
      <c r="O38" s="450" t="s">
        <v>173</v>
      </c>
      <c r="P38" s="101">
        <v>183.33366000000001</v>
      </c>
      <c r="Q38" s="101">
        <v>191</v>
      </c>
      <c r="R38" s="101">
        <v>407</v>
      </c>
      <c r="S38" s="101">
        <v>400</v>
      </c>
      <c r="T38" s="101">
        <v>485</v>
      </c>
      <c r="U38" s="101">
        <v>721</v>
      </c>
      <c r="V38" s="101">
        <v>675</v>
      </c>
      <c r="W38" s="101">
        <v>722</v>
      </c>
      <c r="X38" s="421">
        <v>800</v>
      </c>
      <c r="Z38" s="454">
        <f t="shared" si="21"/>
        <v>294</v>
      </c>
      <c r="AA38" s="1171">
        <f t="shared" si="22"/>
        <v>1.5392670157068062</v>
      </c>
      <c r="AB38" s="454">
        <f t="shared" si="19"/>
        <v>190</v>
      </c>
      <c r="AC38" s="1681">
        <f t="shared" si="23"/>
        <v>0.39175257731958762</v>
      </c>
      <c r="AD38" s="101">
        <f t="shared" si="6"/>
        <v>78</v>
      </c>
      <c r="AE38" s="1681">
        <f t="shared" si="7"/>
        <v>0.10803324099722991</v>
      </c>
    </row>
    <row r="39" spans="2:37" s="455" customFormat="1" ht="12" customHeight="1">
      <c r="B39" s="196" t="str">
        <f t="shared" si="1"/>
        <v>Other long-term financial liabilities</v>
      </c>
      <c r="C39" s="450" t="str">
        <f t="shared" si="16"/>
        <v>התחייבויות פיננסיות אחרות לזמן ארוך</v>
      </c>
      <c r="D39" s="879">
        <f>IFERROR(P39/'FX rates'!$C$7,"[ ]")</f>
        <v>2056.1050889580092</v>
      </c>
      <c r="E39" s="879">
        <f>Q39/'FX rates'!$G$7</f>
        <v>1765.9163987138265</v>
      </c>
      <c r="F39" s="879">
        <f>R39/'FX rates'!$I$7</f>
        <v>1762.8571428571429</v>
      </c>
      <c r="G39" s="879">
        <f>S39/'FX rates'!$J$7</f>
        <v>1666.948913350268</v>
      </c>
      <c r="H39" s="879">
        <f>T39/'FX rates'!$K$7</f>
        <v>1666.098323387326</v>
      </c>
      <c r="I39" s="879">
        <f>U39/'FX rates'!$M$7</f>
        <v>1748.6486486486485</v>
      </c>
      <c r="J39" s="879">
        <f>V39/'FX rates'!$N$7</f>
        <v>1766.2133891213389</v>
      </c>
      <c r="K39" s="1124"/>
      <c r="L39" s="1112"/>
      <c r="N39" s="196" t="s">
        <v>174</v>
      </c>
      <c r="O39" s="450" t="s">
        <v>175</v>
      </c>
      <c r="P39" s="101">
        <f>5494.377861+1116</f>
        <v>6610.3778609999999</v>
      </c>
      <c r="Q39" s="101">
        <v>5492</v>
      </c>
      <c r="R39" s="101">
        <v>6170</v>
      </c>
      <c r="S39" s="101">
        <v>5906</v>
      </c>
      <c r="T39" s="101">
        <v>5863</v>
      </c>
      <c r="U39" s="101">
        <v>6470</v>
      </c>
      <c r="V39" s="101">
        <v>6754</v>
      </c>
      <c r="W39" s="101">
        <v>14981</v>
      </c>
      <c r="X39" s="421">
        <v>21346</v>
      </c>
      <c r="Z39" s="454">
        <f t="shared" si="21"/>
        <v>371</v>
      </c>
      <c r="AA39" s="1171">
        <f t="shared" si="22"/>
        <v>6.7552804078659864E-2</v>
      </c>
      <c r="AB39" s="454">
        <f t="shared" si="19"/>
        <v>891</v>
      </c>
      <c r="AC39" s="1681">
        <f t="shared" si="23"/>
        <v>0.15196998123827393</v>
      </c>
      <c r="AD39" s="101">
        <f t="shared" si="6"/>
        <v>6365</v>
      </c>
      <c r="AE39" s="1681">
        <f t="shared" si="7"/>
        <v>0.42487150390494627</v>
      </c>
    </row>
    <row r="40" spans="2:37" ht="12" customHeight="1">
      <c r="B40" s="466" t="str">
        <f t="shared" si="1"/>
        <v>Total long term  liabilities</v>
      </c>
      <c r="C40" s="467" t="str">
        <f t="shared" si="16"/>
        <v xml:space="preserve">     סה"כ התחייבויות לא שוטפות</v>
      </c>
      <c r="D40" s="468">
        <f>IFERROR(P40/'FX rates'!$C$7,"[ ]")</f>
        <v>35750.267001866254</v>
      </c>
      <c r="E40" s="468">
        <f>Q40/'FX rates'!$G$7</f>
        <v>30262.700964630225</v>
      </c>
      <c r="F40" s="468">
        <f>R40/'FX rates'!$I$7</f>
        <v>25539.428571428572</v>
      </c>
      <c r="G40" s="468">
        <f>S40/'FX rates'!$J$7</f>
        <v>23977.13801862828</v>
      </c>
      <c r="H40" s="468">
        <f>T40/'FX rates'!$K$7</f>
        <v>23075.589656152315</v>
      </c>
      <c r="I40" s="468">
        <f>U40/'FX rates'!$M$7</f>
        <v>26966.486486486487</v>
      </c>
      <c r="J40" s="468">
        <f>V40/'FX rates'!$N$7</f>
        <v>25247.907949790795</v>
      </c>
      <c r="K40" s="1121"/>
      <c r="L40" s="1114"/>
      <c r="N40" s="466" t="s">
        <v>4943</v>
      </c>
      <c r="O40" s="467" t="s">
        <v>176</v>
      </c>
      <c r="P40" s="468">
        <f t="shared" ref="P40" si="24">SUM(P35:P39)</f>
        <v>114937.10841100001</v>
      </c>
      <c r="Q40" s="468">
        <f t="shared" ref="Q40:V40" si="25">SUM(Q35:Q39)</f>
        <v>94117</v>
      </c>
      <c r="R40" s="468">
        <f t="shared" si="25"/>
        <v>89388</v>
      </c>
      <c r="S40" s="468">
        <f t="shared" si="25"/>
        <v>84951</v>
      </c>
      <c r="T40" s="468">
        <f t="shared" si="25"/>
        <v>81203</v>
      </c>
      <c r="U40" s="468">
        <f t="shared" si="25"/>
        <v>99776</v>
      </c>
      <c r="V40" s="468">
        <f t="shared" si="25"/>
        <v>96548</v>
      </c>
      <c r="W40" s="468">
        <f>SUM(W35:W39)</f>
        <v>106626</v>
      </c>
      <c r="X40" s="469">
        <f>SUM(X35:X39)</f>
        <v>103264</v>
      </c>
      <c r="Z40" s="470">
        <f t="shared" si="21"/>
        <v>-12914</v>
      </c>
      <c r="AA40" s="1174">
        <f t="shared" si="22"/>
        <v>-0.13721219333382917</v>
      </c>
      <c r="AB40" s="470">
        <f t="shared" si="19"/>
        <v>15345</v>
      </c>
      <c r="AC40" s="1685">
        <f t="shared" si="23"/>
        <v>0.18897085083063433</v>
      </c>
      <c r="AD40" s="468">
        <f t="shared" si="6"/>
        <v>-3362</v>
      </c>
      <c r="AE40" s="1685">
        <f t="shared" si="7"/>
        <v>-3.1530771106484348E-2</v>
      </c>
    </row>
    <row r="41" spans="2:37" s="456" customFormat="1" ht="12" customHeight="1">
      <c r="B41" s="416" t="str">
        <f t="shared" si="1"/>
        <v>Total liabilities</v>
      </c>
      <c r="C41" s="471"/>
      <c r="D41" s="468">
        <f>IFERROR(P41/'FX rates'!$C$7,"[ ]")</f>
        <v>74253.219340556767</v>
      </c>
      <c r="E41" s="468">
        <f>Q41/'FX rates'!$G$7</f>
        <v>68343.086816720257</v>
      </c>
      <c r="F41" s="468">
        <f>R41/'FX rates'!$I$7</f>
        <v>56762.285714285717</v>
      </c>
      <c r="G41" s="468">
        <f>S41/'FX rates'!$J$7</f>
        <v>57104.99576629974</v>
      </c>
      <c r="H41" s="468">
        <f>T41/'FX rates'!$K$7</f>
        <v>54816.425120772947</v>
      </c>
      <c r="I41" s="468">
        <f>U41/'FX rates'!$M$7</f>
        <v>62715.675675675673</v>
      </c>
      <c r="J41" s="468">
        <f>V41/'FX rates'!$N$7</f>
        <v>61864.016736401674</v>
      </c>
      <c r="K41" s="1121"/>
      <c r="L41" s="1114"/>
      <c r="N41" s="416" t="s">
        <v>177</v>
      </c>
      <c r="O41" s="471"/>
      <c r="P41" s="468">
        <f t="shared" ref="P41" si="26">P33+P40</f>
        <v>238724.10017989</v>
      </c>
      <c r="Q41" s="468">
        <f t="shared" ref="Q41:V41" si="27">Q33+Q40</f>
        <v>212547</v>
      </c>
      <c r="R41" s="468">
        <f t="shared" si="27"/>
        <v>198668</v>
      </c>
      <c r="S41" s="468">
        <f t="shared" si="27"/>
        <v>202323</v>
      </c>
      <c r="T41" s="468">
        <f t="shared" si="27"/>
        <v>192899</v>
      </c>
      <c r="U41" s="468">
        <f t="shared" si="27"/>
        <v>232048</v>
      </c>
      <c r="V41" s="468">
        <f t="shared" si="27"/>
        <v>236568</v>
      </c>
      <c r="W41" s="468">
        <f>W40+W33</f>
        <v>248975</v>
      </c>
      <c r="X41" s="469">
        <f>X40+X33</f>
        <v>257500</v>
      </c>
      <c r="Z41" s="472">
        <f t="shared" si="21"/>
        <v>-19648</v>
      </c>
      <c r="AA41" s="1175">
        <f t="shared" si="22"/>
        <v>-9.2440730756021022E-2</v>
      </c>
      <c r="AB41" s="472">
        <f t="shared" si="19"/>
        <v>43669</v>
      </c>
      <c r="AC41" s="1686">
        <f t="shared" si="23"/>
        <v>0.22638271841741014</v>
      </c>
      <c r="AD41" s="417">
        <f t="shared" si="6"/>
        <v>8525</v>
      </c>
      <c r="AE41" s="1686">
        <f t="shared" si="7"/>
        <v>3.4240385580881612E-2</v>
      </c>
    </row>
    <row r="42" spans="2:37" s="455" customFormat="1" ht="12" customHeight="1">
      <c r="B42" s="473" t="str">
        <f t="shared" si="1"/>
        <v>Total equity</v>
      </c>
      <c r="C42" s="474"/>
      <c r="D42" s="468">
        <f>IFERROR(P42/'FX rates'!$C$7,"[ ]")</f>
        <v>45363.109643262818</v>
      </c>
      <c r="E42" s="468">
        <f>Q42/'FX rates'!$G$7</f>
        <v>50935.369774919614</v>
      </c>
      <c r="F42" s="468">
        <f>R42/'FX rates'!$I$7</f>
        <v>54445.714285714283</v>
      </c>
      <c r="G42" s="468">
        <f>S42/'FX rates'!$J$7</f>
        <v>52469.658481512837</v>
      </c>
      <c r="H42" s="468">
        <f>T42/'FX rates'!$K$7</f>
        <v>50392.156862745098</v>
      </c>
      <c r="I42" s="468">
        <f>U42/'FX rates'!$M$7</f>
        <v>54723.513513513513</v>
      </c>
      <c r="J42" s="468">
        <f>V42/'FX rates'!$N$7</f>
        <v>54415.533472803349</v>
      </c>
      <c r="K42" s="1121"/>
      <c r="L42" s="1114"/>
      <c r="N42" s="473" t="s">
        <v>178</v>
      </c>
      <c r="O42" s="474"/>
      <c r="P42" s="468">
        <v>145842.39750308995</v>
      </c>
      <c r="Q42" s="468">
        <v>158409</v>
      </c>
      <c r="R42" s="468">
        <v>190560</v>
      </c>
      <c r="S42" s="468">
        <v>185900</v>
      </c>
      <c r="T42" s="468">
        <v>177330</v>
      </c>
      <c r="U42" s="468">
        <v>202477</v>
      </c>
      <c r="V42" s="468">
        <v>208085</v>
      </c>
      <c r="W42" s="468">
        <v>199949</v>
      </c>
      <c r="X42" s="469">
        <v>213042</v>
      </c>
      <c r="Z42" s="470">
        <f t="shared" si="21"/>
        <v>18921</v>
      </c>
      <c r="AA42" s="1174">
        <f t="shared" si="22"/>
        <v>0.11944397098649698</v>
      </c>
      <c r="AB42" s="470">
        <f t="shared" si="19"/>
        <v>30755</v>
      </c>
      <c r="AC42" s="1685">
        <f t="shared" si="23"/>
        <v>0.17343371115998421</v>
      </c>
      <c r="AD42" s="468">
        <f t="shared" si="6"/>
        <v>13093</v>
      </c>
      <c r="AE42" s="1685">
        <f t="shared" si="7"/>
        <v>6.5481697832947397E-2</v>
      </c>
    </row>
    <row r="43" spans="2:37" ht="12" customHeight="1" thickBot="1">
      <c r="B43" s="475" t="str">
        <f t="shared" si="1"/>
        <v>Total liabilities and equity</v>
      </c>
      <c r="C43" s="476"/>
      <c r="D43" s="945">
        <f>IFERROR(P43/'FX rates'!$C$7,"[ ]")</f>
        <v>119616.32898381958</v>
      </c>
      <c r="E43" s="945">
        <f>Q43/'FX rates'!$G$7</f>
        <v>119278.45659163987</v>
      </c>
      <c r="F43" s="945">
        <f>R43/'FX rates'!$I$7</f>
        <v>111208</v>
      </c>
      <c r="G43" s="945">
        <f>S43/'FX rates'!$J$7</f>
        <v>109574.65424781258</v>
      </c>
      <c r="H43" s="945">
        <f>T43/'FX rates'!$K$7</f>
        <v>105208.58198351804</v>
      </c>
      <c r="I43" s="945">
        <f>U43/'FX rates'!$M$7</f>
        <v>117439.18918918919</v>
      </c>
      <c r="J43" s="945">
        <f>V43/'FX rates'!$N$7</f>
        <v>116279.55020920503</v>
      </c>
      <c r="K43" s="1126"/>
      <c r="L43" s="1118"/>
      <c r="N43" s="475" t="s">
        <v>179</v>
      </c>
      <c r="O43" s="476"/>
      <c r="P43" s="945">
        <f t="shared" ref="P43" si="28">P41+P42</f>
        <v>384566.49768297991</v>
      </c>
      <c r="Q43" s="945">
        <f t="shared" ref="Q43:V43" si="29">Q41+Q42</f>
        <v>370956</v>
      </c>
      <c r="R43" s="945">
        <f t="shared" si="29"/>
        <v>389228</v>
      </c>
      <c r="S43" s="945">
        <f t="shared" si="29"/>
        <v>388223</v>
      </c>
      <c r="T43" s="945">
        <f t="shared" si="29"/>
        <v>370229</v>
      </c>
      <c r="U43" s="945">
        <f t="shared" si="29"/>
        <v>434525</v>
      </c>
      <c r="V43" s="945">
        <f t="shared" si="29"/>
        <v>444653</v>
      </c>
      <c r="W43" s="945">
        <f>W41+W42</f>
        <v>448924</v>
      </c>
      <c r="X43" s="1178">
        <f>X41+X42</f>
        <v>470542</v>
      </c>
      <c r="Z43" s="479">
        <f t="shared" si="21"/>
        <v>-727</v>
      </c>
      <c r="AA43" s="1176">
        <f t="shared" si="22"/>
        <v>-1.95980116240201E-3</v>
      </c>
      <c r="AB43" s="479">
        <f t="shared" si="19"/>
        <v>74424</v>
      </c>
      <c r="AC43" s="1687">
        <f t="shared" si="23"/>
        <v>0.20102152991796968</v>
      </c>
      <c r="AD43" s="477">
        <f t="shared" si="6"/>
        <v>21618</v>
      </c>
      <c r="AE43" s="1687">
        <f t="shared" si="7"/>
        <v>4.815514430059431E-2</v>
      </c>
    </row>
    <row r="44" spans="2:37" ht="19.5">
      <c r="B44" s="1140" t="str">
        <f t="shared" si="1"/>
        <v>Source: Audited financial statements as of Dec-22, and Dec-23 , and unaudited financial statements as of Jun-24, provided by Management.</v>
      </c>
      <c r="C44" s="1111"/>
      <c r="D44" s="1111"/>
      <c r="E44" s="1111"/>
      <c r="F44" s="1111"/>
      <c r="G44" s="1111"/>
      <c r="H44" s="1111"/>
      <c r="I44" s="1111"/>
      <c r="J44" s="1111"/>
      <c r="K44" s="1111"/>
      <c r="L44" s="1110"/>
      <c r="N44" s="2164" t="s">
        <v>4679</v>
      </c>
      <c r="O44" s="2164"/>
      <c r="P44" s="2164"/>
      <c r="Q44" s="2164"/>
      <c r="R44" s="2164"/>
      <c r="S44" s="2164"/>
      <c r="T44" s="2164"/>
      <c r="U44" s="2164"/>
      <c r="V44" s="2164"/>
      <c r="W44" s="2164"/>
      <c r="X44" s="2164"/>
      <c r="Y44" s="1132"/>
      <c r="Z44" s="1132"/>
      <c r="AA44" s="1132"/>
      <c r="AB44" s="1132"/>
      <c r="AC44" s="1132"/>
      <c r="AD44" s="1132"/>
      <c r="AE44" s="1132"/>
    </row>
    <row r="45" spans="2:37">
      <c r="C45" s="480"/>
      <c r="D45" s="480"/>
    </row>
    <row r="46" spans="2:37" ht="15" hidden="1" customHeight="1" outlineLevel="1">
      <c r="B46" s="787" t="s">
        <v>180</v>
      </c>
      <c r="C46" s="1033"/>
      <c r="D46" s="1033"/>
      <c r="E46" s="947">
        <f>E25-E43</f>
        <v>0</v>
      </c>
      <c r="F46" s="947"/>
      <c r="G46" s="947"/>
      <c r="H46" s="947">
        <f>H25-H43</f>
        <v>0</v>
      </c>
      <c r="I46" s="947">
        <f>I25-I43</f>
        <v>0</v>
      </c>
      <c r="J46" s="947">
        <f>J25-J43</f>
        <v>0</v>
      </c>
      <c r="K46" s="947"/>
      <c r="L46" s="788"/>
      <c r="N46" s="787" t="s">
        <v>180</v>
      </c>
      <c r="O46" s="1033"/>
      <c r="P46" s="947">
        <f>ROUNDDOWN(P25-P43,0)</f>
        <v>0</v>
      </c>
      <c r="Q46" s="947">
        <f>Q25-Q43</f>
        <v>0</v>
      </c>
      <c r="R46" s="947">
        <f t="shared" ref="R46:X46" si="30">R25-R43</f>
        <v>0</v>
      </c>
      <c r="S46" s="947">
        <f t="shared" si="30"/>
        <v>0</v>
      </c>
      <c r="T46" s="947">
        <f t="shared" si="30"/>
        <v>0</v>
      </c>
      <c r="U46" s="947">
        <f t="shared" si="30"/>
        <v>0</v>
      </c>
      <c r="V46" s="947">
        <f t="shared" si="30"/>
        <v>0</v>
      </c>
      <c r="W46" s="947">
        <f t="shared" si="30"/>
        <v>-1</v>
      </c>
      <c r="X46" s="788">
        <f t="shared" si="30"/>
        <v>0</v>
      </c>
    </row>
    <row r="47" spans="2:37" ht="19.5" customHeight="1" collapsed="1">
      <c r="AG47" s="2166" t="s">
        <v>4680</v>
      </c>
      <c r="AH47" s="2167"/>
      <c r="AI47" s="2167"/>
      <c r="AJ47" s="2167"/>
      <c r="AK47" s="2168"/>
    </row>
    <row r="48" spans="2:37" ht="24" customHeight="1">
      <c r="AG48" s="446" t="s">
        <v>104</v>
      </c>
      <c r="AH48" s="448" t="s">
        <v>106</v>
      </c>
      <c r="AI48" s="448" t="s">
        <v>109</v>
      </c>
      <c r="AJ48" s="448" t="s">
        <v>4560</v>
      </c>
      <c r="AK48" s="449" t="str">
        <f>L5</f>
        <v>Jun-24
(non audited)</v>
      </c>
    </row>
    <row r="49" spans="33:37" ht="12" customHeight="1">
      <c r="AG49" s="419" t="s">
        <v>114</v>
      </c>
      <c r="AH49" s="450"/>
      <c r="AI49" s="101"/>
      <c r="AJ49" s="101"/>
      <c r="AK49" s="421"/>
    </row>
    <row r="50" spans="33:37" ht="12" customHeight="1">
      <c r="AG50" s="196" t="s">
        <v>116</v>
      </c>
      <c r="AH50" s="101">
        <v>18585</v>
      </c>
      <c r="AI50" s="101">
        <v>33641</v>
      </c>
      <c r="AJ50" s="101">
        <f>W7</f>
        <v>39767</v>
      </c>
      <c r="AK50" s="421">
        <f t="shared" ref="AJ50:AK55" si="31">X7</f>
        <v>39980</v>
      </c>
    </row>
    <row r="51" spans="33:37" ht="12" customHeight="1">
      <c r="AG51" s="196" t="s">
        <v>52</v>
      </c>
      <c r="AH51" s="101">
        <v>58470</v>
      </c>
      <c r="AI51" s="101">
        <v>82264</v>
      </c>
      <c r="AJ51" s="101">
        <f t="shared" si="31"/>
        <v>129769</v>
      </c>
      <c r="AK51" s="421">
        <f t="shared" si="31"/>
        <v>152851</v>
      </c>
    </row>
    <row r="52" spans="33:37" ht="12" customHeight="1">
      <c r="AG52" s="196" t="str">
        <f>N9</f>
        <v>Marketable securities available for sale</v>
      </c>
      <c r="AH52" s="101">
        <v>10990</v>
      </c>
      <c r="AI52" s="101">
        <v>11561</v>
      </c>
      <c r="AJ52" s="101">
        <f t="shared" si="31"/>
        <v>2712</v>
      </c>
      <c r="AK52" s="421">
        <f t="shared" si="31"/>
        <v>3770</v>
      </c>
    </row>
    <row r="53" spans="33:37" ht="12" customHeight="1">
      <c r="AG53" s="196" t="s">
        <v>121</v>
      </c>
      <c r="AH53" s="101">
        <v>14321</v>
      </c>
      <c r="AI53" s="101">
        <v>20802</v>
      </c>
      <c r="AJ53" s="101">
        <f t="shared" si="31"/>
        <v>22920</v>
      </c>
      <c r="AK53" s="421">
        <f t="shared" si="31"/>
        <v>27729</v>
      </c>
    </row>
    <row r="54" spans="33:37" ht="12" customHeight="1">
      <c r="AG54" s="196" t="s">
        <v>123</v>
      </c>
      <c r="AH54" s="101">
        <v>79312</v>
      </c>
      <c r="AI54" s="101">
        <v>98928</v>
      </c>
      <c r="AJ54" s="101">
        <f t="shared" si="31"/>
        <v>106340</v>
      </c>
      <c r="AK54" s="421">
        <f t="shared" si="31"/>
        <v>99856</v>
      </c>
    </row>
    <row r="55" spans="33:37" ht="12" hidden="1" customHeight="1" outlineLevel="1">
      <c r="AG55" s="196" t="s">
        <v>125</v>
      </c>
      <c r="AH55" s="101">
        <v>87829</v>
      </c>
      <c r="AI55" s="101">
        <v>0</v>
      </c>
      <c r="AJ55" s="101">
        <f t="shared" si="31"/>
        <v>0</v>
      </c>
      <c r="AK55" s="421">
        <f t="shared" si="31"/>
        <v>0</v>
      </c>
    </row>
    <row r="56" spans="33:37" ht="12" customHeight="1" collapsed="1">
      <c r="AG56" s="457" t="s">
        <v>127</v>
      </c>
      <c r="AH56" s="111">
        <f>SUM(AH50:AH55)</f>
        <v>269507</v>
      </c>
      <c r="AI56" s="111">
        <f>SUM(AI50:AI55)</f>
        <v>247196</v>
      </c>
      <c r="AJ56" s="111">
        <f>SUM(AJ50:AJ55)</f>
        <v>301508</v>
      </c>
      <c r="AK56" s="430">
        <f>SUM(AK50:AK55)</f>
        <v>324186</v>
      </c>
    </row>
    <row r="57" spans="33:37" ht="12" customHeight="1">
      <c r="AG57" s="419" t="s">
        <v>129</v>
      </c>
      <c r="AH57" s="101"/>
      <c r="AI57" s="101"/>
      <c r="AJ57" s="101"/>
      <c r="AK57" s="421"/>
    </row>
    <row r="58" spans="33:37" ht="12" customHeight="1">
      <c r="AG58" s="196" t="s">
        <v>131</v>
      </c>
      <c r="AH58" s="101">
        <v>4715</v>
      </c>
      <c r="AI58" s="101">
        <v>4532</v>
      </c>
      <c r="AJ58" s="101">
        <f t="shared" ref="AJ58:AK62" si="32">W15</f>
        <v>2248</v>
      </c>
      <c r="AK58" s="421">
        <f t="shared" si="32"/>
        <v>2457</v>
      </c>
    </row>
    <row r="59" spans="33:37" ht="12" customHeight="1">
      <c r="AG59" s="196" t="s">
        <v>133</v>
      </c>
      <c r="AH59" s="101">
        <v>2522</v>
      </c>
      <c r="AI59" s="101">
        <v>2246</v>
      </c>
      <c r="AJ59" s="101">
        <f t="shared" si="32"/>
        <v>2349</v>
      </c>
      <c r="AK59" s="421">
        <f t="shared" si="32"/>
        <v>2349</v>
      </c>
    </row>
    <row r="60" spans="33:37" ht="12" customHeight="1">
      <c r="AG60" s="196" t="s">
        <v>135</v>
      </c>
      <c r="AH60" s="101">
        <v>2401</v>
      </c>
      <c r="AI60" s="101">
        <v>1959</v>
      </c>
      <c r="AJ60" s="101">
        <f t="shared" si="32"/>
        <v>1077</v>
      </c>
      <c r="AK60" s="421">
        <f t="shared" si="32"/>
        <v>1118</v>
      </c>
    </row>
    <row r="61" spans="33:37" ht="12" customHeight="1">
      <c r="AG61" s="196" t="s">
        <v>137</v>
      </c>
      <c r="AH61" s="101">
        <v>54</v>
      </c>
      <c r="AI61" s="101">
        <v>1497</v>
      </c>
      <c r="AJ61" s="101">
        <f t="shared" si="32"/>
        <v>1520</v>
      </c>
      <c r="AK61" s="421">
        <f>X18</f>
        <v>983</v>
      </c>
    </row>
    <row r="62" spans="33:37" ht="12" customHeight="1">
      <c r="AG62" s="196" t="s">
        <v>139</v>
      </c>
      <c r="AH62" s="101">
        <v>64641</v>
      </c>
      <c r="AI62" s="101">
        <v>80349</v>
      </c>
      <c r="AJ62" s="101">
        <f t="shared" si="32"/>
        <v>105961</v>
      </c>
      <c r="AK62" s="421">
        <f t="shared" si="32"/>
        <v>106708</v>
      </c>
    </row>
    <row r="63" spans="33:37" ht="12" customHeight="1">
      <c r="AG63" s="196" t="s">
        <v>4587</v>
      </c>
      <c r="AH63" s="101"/>
      <c r="AI63" s="101">
        <v>0</v>
      </c>
      <c r="AJ63" s="101">
        <v>0</v>
      </c>
      <c r="AK63" s="421">
        <f>X20</f>
        <v>1153</v>
      </c>
    </row>
    <row r="64" spans="33:37" ht="12" customHeight="1">
      <c r="AG64" s="196" t="s">
        <v>141</v>
      </c>
      <c r="AH64" s="101">
        <v>24528</v>
      </c>
      <c r="AI64" s="101">
        <v>25428</v>
      </c>
      <c r="AJ64" s="101">
        <f t="shared" ref="AJ64:AK66" si="33">W21</f>
        <v>23909</v>
      </c>
      <c r="AK64" s="421">
        <f t="shared" si="33"/>
        <v>21359</v>
      </c>
    </row>
    <row r="65" spans="33:43" ht="12" customHeight="1">
      <c r="AG65" s="196" t="s">
        <v>143</v>
      </c>
      <c r="AH65" s="101">
        <v>831</v>
      </c>
      <c r="AI65" s="101">
        <v>4850</v>
      </c>
      <c r="AJ65" s="101">
        <f t="shared" si="33"/>
        <v>8651</v>
      </c>
      <c r="AK65" s="421">
        <f t="shared" si="33"/>
        <v>8651</v>
      </c>
    </row>
    <row r="66" spans="33:43" ht="12" customHeight="1">
      <c r="AG66" s="196" t="s">
        <v>145</v>
      </c>
      <c r="AH66" s="101">
        <v>1757</v>
      </c>
      <c r="AI66" s="101">
        <v>2172</v>
      </c>
      <c r="AJ66" s="101">
        <f t="shared" si="33"/>
        <v>1700</v>
      </c>
      <c r="AK66" s="421">
        <f t="shared" si="33"/>
        <v>1578</v>
      </c>
    </row>
    <row r="67" spans="33:43" ht="12" customHeight="1">
      <c r="AG67" s="457" t="s">
        <v>147</v>
      </c>
      <c r="AH67" s="111">
        <f>SUM(AH58:AH66)</f>
        <v>101449</v>
      </c>
      <c r="AI67" s="111">
        <f>SUM(AI58:AI66)</f>
        <v>123033</v>
      </c>
      <c r="AJ67" s="111">
        <f>SUM(AJ58:AJ66)</f>
        <v>147415</v>
      </c>
      <c r="AK67" s="430">
        <f>SUM(AK58:AK66)</f>
        <v>146356</v>
      </c>
    </row>
    <row r="68" spans="33:43" ht="12" customHeight="1" thickBot="1">
      <c r="AG68" s="475" t="s">
        <v>149</v>
      </c>
      <c r="AH68" s="477">
        <f>AH56+AH67</f>
        <v>370956</v>
      </c>
      <c r="AI68" s="477">
        <f>AI56+AI67</f>
        <v>370229</v>
      </c>
      <c r="AJ68" s="477">
        <f>AJ67+AJ56</f>
        <v>448923</v>
      </c>
      <c r="AK68" s="478">
        <f>AK67+AK56</f>
        <v>470542</v>
      </c>
    </row>
    <row r="69" spans="33:43" ht="24" customHeight="1">
      <c r="AG69" s="2165" t="s">
        <v>4679</v>
      </c>
      <c r="AH69" s="2165"/>
      <c r="AI69" s="2165"/>
      <c r="AJ69" s="2165"/>
      <c r="AK69" s="2165"/>
    </row>
    <row r="70" spans="33:43" ht="19.5" customHeight="1">
      <c r="AM70" s="2166" t="s">
        <v>4681</v>
      </c>
      <c r="AN70" s="2167"/>
      <c r="AO70" s="2167"/>
      <c r="AP70" s="2167"/>
      <c r="AQ70" s="2168"/>
    </row>
    <row r="71" spans="33:43" ht="24" customHeight="1">
      <c r="AM71" s="446" t="s">
        <v>104</v>
      </c>
      <c r="AN71" s="448" t="s">
        <v>106</v>
      </c>
      <c r="AO71" s="448" t="s">
        <v>109</v>
      </c>
      <c r="AP71" s="448" t="s">
        <v>4560</v>
      </c>
      <c r="AQ71" s="449" t="str">
        <f>AK48</f>
        <v>Jun-24
(non audited)</v>
      </c>
    </row>
    <row r="72" spans="33:43" ht="12" customHeight="1">
      <c r="AM72" s="419" t="s">
        <v>150</v>
      </c>
      <c r="AN72" s="101"/>
      <c r="AO72" s="101"/>
      <c r="AP72" s="101"/>
      <c r="AQ72" s="1187"/>
    </row>
    <row r="73" spans="33:43" ht="12" customHeight="1">
      <c r="AM73" s="196" t="s">
        <v>152</v>
      </c>
      <c r="AN73" s="101">
        <v>29129</v>
      </c>
      <c r="AO73" s="101">
        <v>24682</v>
      </c>
      <c r="AP73" s="101">
        <f>W27</f>
        <v>52916</v>
      </c>
      <c r="AQ73" s="421">
        <f>X27</f>
        <v>61679</v>
      </c>
    </row>
    <row r="74" spans="33:43" ht="12" customHeight="1">
      <c r="AM74" s="196" t="s">
        <v>154</v>
      </c>
      <c r="AN74" s="101">
        <v>34846</v>
      </c>
      <c r="AO74" s="101">
        <v>49247</v>
      </c>
      <c r="AP74" s="101">
        <f t="shared" ref="AP74:AP78" si="34">W28</f>
        <v>52950</v>
      </c>
      <c r="AQ74" s="421">
        <f t="shared" ref="AQ74:AQ78" si="35">X28</f>
        <v>60648</v>
      </c>
    </row>
    <row r="75" spans="33:43" ht="12" customHeight="1">
      <c r="AM75" s="196" t="s">
        <v>156</v>
      </c>
      <c r="AN75" s="101">
        <v>14348</v>
      </c>
      <c r="AO75" s="101">
        <v>29512</v>
      </c>
      <c r="AP75" s="101">
        <f t="shared" si="34"/>
        <v>27611</v>
      </c>
      <c r="AQ75" s="421">
        <f t="shared" si="35"/>
        <v>22363</v>
      </c>
    </row>
    <row r="76" spans="33:43" ht="12" customHeight="1">
      <c r="AM76" s="196" t="s">
        <v>158</v>
      </c>
      <c r="AN76" s="101">
        <v>4911</v>
      </c>
      <c r="AO76" s="101">
        <v>4658</v>
      </c>
      <c r="AP76" s="101">
        <f t="shared" si="34"/>
        <v>4870</v>
      </c>
      <c r="AQ76" s="421">
        <f t="shared" si="35"/>
        <v>5720</v>
      </c>
    </row>
    <row r="77" spans="33:43" ht="12" customHeight="1">
      <c r="AM77" s="196" t="s">
        <v>160</v>
      </c>
      <c r="AN77" s="101">
        <v>3674</v>
      </c>
      <c r="AO77" s="101">
        <v>3597</v>
      </c>
      <c r="AP77" s="101">
        <f t="shared" si="34"/>
        <v>4002</v>
      </c>
      <c r="AQ77" s="421">
        <f t="shared" si="35"/>
        <v>3826</v>
      </c>
    </row>
    <row r="78" spans="33:43" ht="12" hidden="1" customHeight="1" outlineLevel="1">
      <c r="AM78" s="196" t="s">
        <v>125</v>
      </c>
      <c r="AN78" s="101">
        <v>31522</v>
      </c>
      <c r="AO78" s="101">
        <v>0</v>
      </c>
      <c r="AP78" s="101">
        <f t="shared" si="34"/>
        <v>0</v>
      </c>
      <c r="AQ78" s="421">
        <f t="shared" si="35"/>
        <v>0</v>
      </c>
    </row>
    <row r="79" spans="33:43" ht="12" customHeight="1" collapsed="1">
      <c r="AM79" s="457" t="s">
        <v>163</v>
      </c>
      <c r="AN79" s="111">
        <f>SUM(AN73:AN78)</f>
        <v>118430</v>
      </c>
      <c r="AO79" s="111">
        <f>SUM(AO73:AO78)</f>
        <v>111696</v>
      </c>
      <c r="AP79" s="111">
        <f>SUM(AP73:AP78)</f>
        <v>142349</v>
      </c>
      <c r="AQ79" s="430">
        <f>SUM(AQ73:AQ78)</f>
        <v>154236</v>
      </c>
    </row>
    <row r="80" spans="33:43" ht="12" customHeight="1">
      <c r="AM80" s="419" t="s">
        <v>4942</v>
      </c>
      <c r="AN80" s="101"/>
      <c r="AO80" s="101"/>
      <c r="AP80" s="101"/>
      <c r="AQ80" s="421"/>
    </row>
    <row r="81" spans="39:48" ht="12" customHeight="1">
      <c r="AM81" s="196" t="s">
        <v>166</v>
      </c>
      <c r="AN81" s="101">
        <v>60493</v>
      </c>
      <c r="AO81" s="101">
        <v>45237</v>
      </c>
      <c r="AP81" s="101">
        <f t="shared" ref="AP81:AP85" si="36">W35</f>
        <v>61098</v>
      </c>
      <c r="AQ81" s="421">
        <f t="shared" ref="AQ81:AQ85" si="37">X35</f>
        <v>53111</v>
      </c>
    </row>
    <row r="82" spans="39:48" ht="12" customHeight="1">
      <c r="AM82" s="196" t="s">
        <v>168</v>
      </c>
      <c r="AN82" s="101">
        <v>22612</v>
      </c>
      <c r="AO82" s="101">
        <v>24135</v>
      </c>
      <c r="AP82" s="101">
        <f t="shared" si="36"/>
        <v>23206</v>
      </c>
      <c r="AQ82" s="421">
        <f t="shared" si="37"/>
        <v>20956</v>
      </c>
    </row>
    <row r="83" spans="39:48" ht="12" customHeight="1">
      <c r="AM83" s="196" t="s">
        <v>170</v>
      </c>
      <c r="AN83" s="101">
        <v>5329</v>
      </c>
      <c r="AO83" s="101">
        <v>5483</v>
      </c>
      <c r="AP83" s="101">
        <f t="shared" si="36"/>
        <v>6619</v>
      </c>
      <c r="AQ83" s="421">
        <f t="shared" si="37"/>
        <v>7051</v>
      </c>
    </row>
    <row r="84" spans="39:48" ht="12" customHeight="1">
      <c r="AM84" s="196" t="s">
        <v>172</v>
      </c>
      <c r="AN84" s="101">
        <v>191</v>
      </c>
      <c r="AO84" s="101">
        <v>485</v>
      </c>
      <c r="AP84" s="101">
        <f t="shared" si="36"/>
        <v>722</v>
      </c>
      <c r="AQ84" s="421">
        <f t="shared" si="37"/>
        <v>800</v>
      </c>
    </row>
    <row r="85" spans="39:48" ht="12" customHeight="1">
      <c r="AM85" s="196" t="s">
        <v>174</v>
      </c>
      <c r="AN85" s="101">
        <v>5492</v>
      </c>
      <c r="AO85" s="101">
        <v>5863</v>
      </c>
      <c r="AP85" s="101">
        <f t="shared" si="36"/>
        <v>14981</v>
      </c>
      <c r="AQ85" s="421">
        <f t="shared" si="37"/>
        <v>21346</v>
      </c>
    </row>
    <row r="86" spans="39:48" ht="12" customHeight="1">
      <c r="AM86" s="466" t="s">
        <v>4944</v>
      </c>
      <c r="AN86" s="468">
        <f>SUM(AN81:AN85)</f>
        <v>94117</v>
      </c>
      <c r="AO86" s="468">
        <f>SUM(AO81:AO85)</f>
        <v>81203</v>
      </c>
      <c r="AP86" s="468">
        <f>SUM(AP81:AP85)</f>
        <v>106626</v>
      </c>
      <c r="AQ86" s="469">
        <f>SUM(AQ81:AQ85)</f>
        <v>103264</v>
      </c>
    </row>
    <row r="87" spans="39:48" ht="12" customHeight="1">
      <c r="AM87" s="416" t="s">
        <v>177</v>
      </c>
      <c r="AN87" s="417">
        <f>AN79+AN86</f>
        <v>212547</v>
      </c>
      <c r="AO87" s="417">
        <f>AO79+AO86</f>
        <v>192899</v>
      </c>
      <c r="AP87" s="417">
        <f>AP79+AP86</f>
        <v>248975</v>
      </c>
      <c r="AQ87" s="418">
        <f>AQ79+AQ86</f>
        <v>257500</v>
      </c>
    </row>
    <row r="88" spans="39:48" ht="12" customHeight="1">
      <c r="AM88" s="473" t="s">
        <v>4950</v>
      </c>
      <c r="AN88" s="468">
        <v>158409</v>
      </c>
      <c r="AO88" s="468">
        <v>177330</v>
      </c>
      <c r="AP88" s="468">
        <f>W42</f>
        <v>199949</v>
      </c>
      <c r="AQ88" s="469">
        <f>X42</f>
        <v>213042</v>
      </c>
    </row>
    <row r="89" spans="39:48" ht="12" customHeight="1" thickBot="1">
      <c r="AM89" s="475" t="s">
        <v>179</v>
      </c>
      <c r="AN89" s="477">
        <f>AN87+AN88</f>
        <v>370956</v>
      </c>
      <c r="AO89" s="477">
        <f>AO87+AO88</f>
        <v>370229</v>
      </c>
      <c r="AP89" s="477">
        <f>AP87+AP88</f>
        <v>448924</v>
      </c>
      <c r="AQ89" s="478">
        <f>AQ87+AQ88</f>
        <v>470542</v>
      </c>
    </row>
    <row r="90" spans="39:48" ht="24" customHeight="1">
      <c r="AM90" s="2163" t="s">
        <v>4679</v>
      </c>
      <c r="AN90" s="2163"/>
      <c r="AO90" s="2163"/>
      <c r="AP90" s="2163"/>
      <c r="AQ90" s="2163"/>
    </row>
    <row r="92" spans="39:48" ht="19.5" customHeight="1"/>
    <row r="93" spans="39:48" ht="19.5" customHeight="1">
      <c r="AS93" s="2166" t="s">
        <v>4945</v>
      </c>
      <c r="AT93" s="2167"/>
      <c r="AU93" s="2167"/>
      <c r="AV93" s="2168"/>
    </row>
    <row r="94" spans="39:48" ht="24" customHeight="1">
      <c r="AS94" s="446" t="s">
        <v>104</v>
      </c>
      <c r="AT94" s="1696" t="s">
        <v>109</v>
      </c>
      <c r="AU94" s="1696" t="s">
        <v>4560</v>
      </c>
      <c r="AV94" s="1695" t="str">
        <f>AQ71</f>
        <v>Jun-24
(non audited)</v>
      </c>
    </row>
    <row r="95" spans="39:48" ht="12" customHeight="1">
      <c r="AS95" s="419" t="s">
        <v>4940</v>
      </c>
      <c r="AT95" s="1036"/>
      <c r="AU95" s="1036"/>
      <c r="AV95" s="1037"/>
    </row>
    <row r="96" spans="39:48" ht="12" customHeight="1">
      <c r="AS96" s="196" t="s">
        <v>114</v>
      </c>
      <c r="AT96" s="101">
        <f>AI56</f>
        <v>247196</v>
      </c>
      <c r="AU96" s="101">
        <f>AJ56</f>
        <v>301508</v>
      </c>
      <c r="AV96" s="421">
        <f>AK56</f>
        <v>324186</v>
      </c>
    </row>
    <row r="97" spans="45:48" ht="12" customHeight="1">
      <c r="AS97" s="233" t="s">
        <v>129</v>
      </c>
      <c r="AT97" s="760">
        <f t="shared" ref="AT97:AV98" si="38">AI67</f>
        <v>123033</v>
      </c>
      <c r="AU97" s="760">
        <f t="shared" si="38"/>
        <v>147415</v>
      </c>
      <c r="AV97" s="1194">
        <f t="shared" si="38"/>
        <v>146356</v>
      </c>
    </row>
    <row r="98" spans="45:48" ht="12" customHeight="1">
      <c r="AS98" s="999" t="s">
        <v>4939</v>
      </c>
      <c r="AT98" s="763">
        <f t="shared" si="38"/>
        <v>370229</v>
      </c>
      <c r="AU98" s="763">
        <f t="shared" si="38"/>
        <v>448923</v>
      </c>
      <c r="AV98" s="1694">
        <f t="shared" si="38"/>
        <v>470542</v>
      </c>
    </row>
    <row r="99" spans="45:48" ht="12" customHeight="1">
      <c r="AS99" s="419" t="s">
        <v>4941</v>
      </c>
      <c r="AT99" s="101"/>
      <c r="AU99" s="101"/>
      <c r="AV99" s="421"/>
    </row>
    <row r="100" spans="45:48" ht="12" customHeight="1">
      <c r="AS100" s="196" t="s">
        <v>150</v>
      </c>
      <c r="AT100" s="101">
        <f>AO79</f>
        <v>111696</v>
      </c>
      <c r="AU100" s="101">
        <f>AP79</f>
        <v>142349</v>
      </c>
      <c r="AV100" s="421">
        <f>AQ79</f>
        <v>154236</v>
      </c>
    </row>
    <row r="101" spans="45:48" ht="12" customHeight="1">
      <c r="AS101" s="196" t="s">
        <v>4942</v>
      </c>
      <c r="AT101" s="101">
        <f>AO86</f>
        <v>81203</v>
      </c>
      <c r="AU101" s="101">
        <f>AP86</f>
        <v>106626</v>
      </c>
      <c r="AV101" s="421">
        <f>AQ86</f>
        <v>103264</v>
      </c>
    </row>
    <row r="102" spans="45:48" ht="12" customHeight="1">
      <c r="AS102" s="919" t="s">
        <v>468</v>
      </c>
      <c r="AT102" s="423">
        <f t="shared" ref="AT102:AV103" si="39">AO88</f>
        <v>177330</v>
      </c>
      <c r="AU102" s="423">
        <f t="shared" si="39"/>
        <v>199949</v>
      </c>
      <c r="AV102" s="1188">
        <f t="shared" si="39"/>
        <v>213042</v>
      </c>
    </row>
    <row r="103" spans="45:48" ht="12" customHeight="1" thickBot="1">
      <c r="AS103" s="475" t="s">
        <v>179</v>
      </c>
      <c r="AT103" s="477">
        <f t="shared" si="39"/>
        <v>370229</v>
      </c>
      <c r="AU103" s="477">
        <f t="shared" si="39"/>
        <v>448924</v>
      </c>
      <c r="AV103" s="478">
        <f t="shared" si="39"/>
        <v>470542</v>
      </c>
    </row>
    <row r="104" spans="45:48" ht="22.15" customHeight="1">
      <c r="AS104" s="2163" t="s">
        <v>4679</v>
      </c>
      <c r="AT104" s="2163"/>
      <c r="AU104" s="2163"/>
      <c r="AV104" s="2163"/>
    </row>
  </sheetData>
  <mergeCells count="10">
    <mergeCell ref="Z5:AA5"/>
    <mergeCell ref="AB5:AC5"/>
    <mergeCell ref="AG47:AK47"/>
    <mergeCell ref="AD5:AE5"/>
    <mergeCell ref="AS93:AV93"/>
    <mergeCell ref="AS104:AV104"/>
    <mergeCell ref="N44:X44"/>
    <mergeCell ref="AG69:AK69"/>
    <mergeCell ref="AM90:AQ90"/>
    <mergeCell ref="AM70:AQ70"/>
  </mergeCells>
  <conditionalFormatting sqref="E46:L46">
    <cfRule type="cellIs" dxfId="28" priority="4" operator="lessThan">
      <formula>0</formula>
    </cfRule>
    <cfRule type="cellIs" dxfId="27" priority="5" operator="greaterThan">
      <formula>0</formula>
    </cfRule>
    <cfRule type="cellIs" dxfId="26" priority="6" operator="notEqual">
      <formula>0</formula>
    </cfRule>
  </conditionalFormatting>
  <conditionalFormatting sqref="P46:X46">
    <cfRule type="cellIs" dxfId="25" priority="1" operator="lessThan">
      <formula>0</formula>
    </cfRule>
    <cfRule type="cellIs" dxfId="24" priority="2" operator="greaterThan">
      <formula>0</formula>
    </cfRule>
    <cfRule type="cellIs" dxfId="23" priority="3" operator="notEqual">
      <formula>0</formula>
    </cfRule>
  </conditionalFormatting>
  <pageMargins left="0.7" right="0.7" top="0.75" bottom="0.75" header="0.3" footer="0.3"/>
  <pageSetup paperSize="9" orientation="portrait" r:id="rId1"/>
  <ignoredErrors>
    <ignoredError sqref="A1" unlockedFormula="1"/>
    <ignoredError sqref="AC32 AD21:AD43 AD8:AD19"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23940-5759-48FB-BAA3-DA6BF2148BD8}">
  <sheetPr codeName="Sheet7">
    <tabColor theme="8" tint="0.59999389629810485"/>
  </sheetPr>
  <dimension ref="A1:BE42"/>
  <sheetViews>
    <sheetView workbookViewId="0"/>
  </sheetViews>
  <sheetFormatPr defaultColWidth="9.140625" defaultRowHeight="15" outlineLevelCol="2"/>
  <cols>
    <col min="1" max="1" width="4.140625" style="15" customWidth="1"/>
    <col min="2" max="2" width="31.28515625" style="15" hidden="1" customWidth="1" outlineLevel="1"/>
    <col min="3" max="3" width="8.28515625" style="15" hidden="1" customWidth="1" outlineLevel="1"/>
    <col min="4" max="4" width="6.42578125" style="15" hidden="1" customWidth="1" outlineLevel="1"/>
    <col min="5" max="5" width="11.42578125" style="15" hidden="1" customWidth="1" outlineLevel="2"/>
    <col min="6" max="6" width="6.42578125" style="15" hidden="1" customWidth="1" outlineLevel="2"/>
    <col min="7" max="7" width="11.42578125" style="15" hidden="1" customWidth="1" outlineLevel="2"/>
    <col min="8" max="8" width="6.42578125" style="15" hidden="1" customWidth="1" outlineLevel="2"/>
    <col min="9" max="9" width="11.42578125" style="15" hidden="1" customWidth="1" outlineLevel="2"/>
    <col min="10" max="10" width="6.42578125" style="15" hidden="1" customWidth="1" outlineLevel="2"/>
    <col min="11" max="11" width="8.28515625" style="15" hidden="1" customWidth="1" outlineLevel="1" collapsed="1"/>
    <col min="12" max="12" width="6.42578125" style="15" hidden="1" customWidth="1" outlineLevel="1"/>
    <col min="13" max="13" width="11.42578125" style="15" hidden="1" customWidth="1" outlineLevel="2"/>
    <col min="14" max="14" width="6.42578125" style="15" hidden="1" customWidth="1" outlineLevel="2"/>
    <col min="15" max="15" width="11.42578125" style="15" hidden="1" customWidth="1" outlineLevel="2"/>
    <col min="16" max="16" width="6.42578125" style="15" hidden="1" customWidth="1" outlineLevel="2"/>
    <col min="17" max="17" width="11.42578125" style="15" hidden="1" customWidth="1" outlineLevel="1" collapsed="1"/>
    <col min="18" max="18" width="6.42578125" style="15" hidden="1" customWidth="1" outlineLevel="1"/>
    <col min="19" max="19" width="11.42578125" style="15" hidden="1" customWidth="1" outlineLevel="1"/>
    <col min="20" max="20" width="6.42578125" style="15" hidden="1" customWidth="1" outlineLevel="1"/>
    <col min="21" max="21" width="2.85546875" style="15" customWidth="1" collapsed="1"/>
    <col min="22" max="22" width="28.28515625" style="15" bestFit="1" customWidth="1"/>
    <col min="23" max="23" width="7.28515625" style="15" hidden="1" customWidth="1" outlineLevel="1"/>
    <col min="24" max="24" width="5.7109375" style="15" hidden="1" customWidth="1" outlineLevel="1"/>
    <col min="25" max="25" width="10.28515625" style="15" hidden="1" customWidth="1" outlineLevel="1"/>
    <col min="26" max="26" width="5.7109375" style="15" hidden="1" customWidth="1" outlineLevel="1"/>
    <col min="27" max="27" width="10.28515625" style="15" hidden="1" customWidth="1" outlineLevel="1"/>
    <col min="28" max="28" width="5.7109375" style="15" hidden="1" customWidth="1" outlineLevel="1"/>
    <col min="29" max="29" width="10.28515625" style="15" hidden="1" customWidth="1" outlineLevel="1"/>
    <col min="30" max="30" width="5.7109375" style="15" hidden="1" customWidth="1" outlineLevel="1"/>
    <col min="31" max="31" width="7.28515625" style="15" bestFit="1" customWidth="1" collapsed="1"/>
    <col min="32" max="32" width="7" style="15" bestFit="1" customWidth="1"/>
    <col min="33" max="33" width="10.28515625" style="15" hidden="1" customWidth="1" outlineLevel="1"/>
    <col min="34" max="34" width="5.7109375" style="15" hidden="1" customWidth="1" outlineLevel="1"/>
    <col min="35" max="35" width="10.28515625" style="15" hidden="1" customWidth="1" outlineLevel="1"/>
    <col min="36" max="36" width="5.7109375" style="15" hidden="1" customWidth="1" outlineLevel="1"/>
    <col min="37" max="37" width="10.28515625" style="15" hidden="1" customWidth="1" outlineLevel="1" collapsed="1"/>
    <col min="38" max="38" width="5.28515625" style="15" hidden="1" customWidth="1" outlineLevel="1"/>
    <col min="39" max="39" width="10.28515625" style="15" hidden="1" customWidth="1" outlineLevel="1"/>
    <col min="40" max="40" width="5.28515625" style="15" hidden="1" customWidth="1" outlineLevel="1"/>
    <col min="41" max="41" width="7.28515625" style="15" bestFit="1" customWidth="1" collapsed="1"/>
    <col min="42" max="42" width="7" style="15" bestFit="1" customWidth="1"/>
    <col min="43" max="43" width="8.7109375" style="15" hidden="1" customWidth="1" outlineLevel="2" collapsed="1"/>
    <col min="44" max="44" width="5.7109375" style="15" hidden="1" customWidth="1" outlineLevel="2"/>
    <col min="45" max="45" width="8.7109375" style="15" hidden="1" customWidth="1" outlineLevel="1"/>
    <col min="46" max="46" width="5.7109375" style="15" hidden="1" customWidth="1" outlineLevel="1"/>
    <col min="47" max="47" width="8.7109375" style="15" hidden="1" customWidth="1" outlineLevel="1" collapsed="1"/>
    <col min="48" max="48" width="5.7109375" style="15" hidden="1" customWidth="1" outlineLevel="1"/>
    <col min="49" max="49" width="8.7109375" style="15" bestFit="1" customWidth="1" collapsed="1"/>
    <col min="50" max="50" width="7" style="15" bestFit="1" customWidth="1"/>
    <col min="51" max="51" width="4.7109375" style="15" bestFit="1" customWidth="1"/>
    <col min="52" max="52" width="9.140625" style="15"/>
    <col min="53" max="53" width="26.5703125" style="15" customWidth="1"/>
    <col min="54" max="55" width="7.140625" style="15" bestFit="1" customWidth="1"/>
    <col min="56" max="56" width="8.7109375" style="15" bestFit="1" customWidth="1"/>
    <col min="57" max="16384" width="9.140625" style="15"/>
  </cols>
  <sheetData>
    <row r="1" spans="1:56" s="426" customFormat="1" ht="15.75">
      <c r="A1" s="22" t="str">
        <f>'Cover page'!$E$16</f>
        <v>Project M</v>
      </c>
      <c r="B1" s="22"/>
      <c r="C1" s="22"/>
      <c r="D1" s="22"/>
      <c r="E1" s="22"/>
      <c r="F1" s="22"/>
      <c r="G1" s="22"/>
      <c r="H1" s="22"/>
      <c r="I1" s="22"/>
      <c r="J1" s="22"/>
      <c r="K1" s="22"/>
      <c r="L1" s="22"/>
      <c r="M1" s="22"/>
      <c r="N1" s="22"/>
      <c r="O1" s="22"/>
      <c r="P1" s="22"/>
      <c r="Q1" s="22"/>
      <c r="R1" s="22"/>
      <c r="S1" s="22"/>
      <c r="T1" s="22"/>
      <c r="U1" s="22"/>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row>
    <row r="2" spans="1:56" s="427" customFormat="1" ht="18.75">
      <c r="A2" s="885" t="s">
        <v>182</v>
      </c>
      <c r="B2" s="885"/>
      <c r="C2" s="885"/>
      <c r="D2" s="885"/>
      <c r="E2" s="885"/>
      <c r="F2" s="885"/>
      <c r="G2" s="885"/>
      <c r="H2" s="885"/>
      <c r="I2" s="885"/>
      <c r="J2" s="885"/>
      <c r="K2" s="885"/>
      <c r="L2" s="885"/>
      <c r="M2" s="885"/>
      <c r="N2" s="885"/>
      <c r="O2" s="885"/>
      <c r="P2" s="885"/>
      <c r="Q2" s="885"/>
      <c r="R2" s="885"/>
      <c r="S2" s="885"/>
      <c r="T2" s="885"/>
      <c r="U2" s="885"/>
      <c r="V2" s="1038"/>
      <c r="W2" s="1038"/>
      <c r="X2" s="1038"/>
      <c r="Y2" s="1038"/>
      <c r="Z2" s="1038"/>
      <c r="AA2" s="1038"/>
      <c r="AB2" s="1038"/>
      <c r="AC2" s="1038"/>
      <c r="AD2" s="1038"/>
      <c r="AE2" s="1038"/>
      <c r="AF2" s="1038"/>
      <c r="AG2" s="1038"/>
      <c r="AH2" s="1038"/>
      <c r="AI2" s="1038"/>
      <c r="AJ2" s="1038"/>
      <c r="AK2" s="1038"/>
      <c r="AL2" s="1038"/>
      <c r="AM2" s="1038"/>
      <c r="AN2" s="1038"/>
      <c r="AO2" s="1038"/>
      <c r="AP2" s="1038"/>
      <c r="AQ2" s="1038"/>
      <c r="AR2" s="1038"/>
      <c r="AS2" s="1038"/>
      <c r="AT2" s="1038"/>
      <c r="AU2" s="1038"/>
      <c r="AV2" s="1038"/>
      <c r="AW2" s="1038"/>
      <c r="AX2" s="1038"/>
      <c r="AY2" s="1039"/>
      <c r="AZ2" s="1039"/>
      <c r="BA2" s="1039"/>
      <c r="BB2" s="1039"/>
      <c r="BC2" s="1039"/>
      <c r="BD2" s="1039"/>
    </row>
    <row r="3" spans="1:56">
      <c r="AC3" s="420"/>
      <c r="BA3" s="1179"/>
    </row>
    <row r="4" spans="1:56" ht="19.5" customHeight="1">
      <c r="B4" s="1032" t="str">
        <f>V4</f>
        <v>Consolidated Income statement</v>
      </c>
      <c r="C4" s="320"/>
      <c r="D4" s="321"/>
      <c r="E4" s="321"/>
      <c r="F4" s="321"/>
      <c r="G4" s="321"/>
      <c r="H4" s="321"/>
      <c r="I4" s="321"/>
      <c r="J4" s="321"/>
      <c r="K4" s="320"/>
      <c r="L4" s="321"/>
      <c r="M4" s="321"/>
      <c r="N4" s="321"/>
      <c r="O4" s="321"/>
      <c r="P4" s="322"/>
      <c r="Q4" s="322"/>
      <c r="R4" s="322"/>
      <c r="S4" s="322"/>
      <c r="T4" s="322"/>
      <c r="V4" s="1032" t="s">
        <v>4594</v>
      </c>
      <c r="W4" s="320"/>
      <c r="X4" s="321"/>
      <c r="Y4" s="321"/>
      <c r="Z4" s="321"/>
      <c r="AA4" s="321"/>
      <c r="AB4" s="321"/>
      <c r="AC4" s="321"/>
      <c r="AD4" s="321"/>
      <c r="AE4" s="320"/>
      <c r="AF4" s="321"/>
      <c r="AG4" s="321"/>
      <c r="AH4" s="321"/>
      <c r="AI4" s="321"/>
      <c r="AJ4" s="322"/>
      <c r="AK4" s="322"/>
      <c r="AL4" s="322"/>
      <c r="AM4" s="2173"/>
      <c r="AN4" s="2174"/>
      <c r="AO4" s="2174"/>
      <c r="AP4" s="2174"/>
      <c r="AQ4" s="2174"/>
      <c r="AR4" s="2174"/>
      <c r="AS4" s="2174"/>
      <c r="AT4" s="2174"/>
      <c r="AU4" s="2174"/>
      <c r="AV4" s="2174"/>
      <c r="AW4" s="2174"/>
      <c r="AX4" s="2174"/>
      <c r="AY4" s="2175"/>
      <c r="AZ4" s="428"/>
      <c r="BA4" s="428"/>
      <c r="BB4" s="428"/>
      <c r="BC4" s="428"/>
      <c r="BD4" s="428"/>
    </row>
    <row r="5" spans="1:56" ht="24" customHeight="1">
      <c r="B5" s="37" t="s">
        <v>103</v>
      </c>
      <c r="C5" s="296" t="str">
        <f t="shared" ref="C5:T5" si="0">W5</f>
        <v>FY21
(Audited)</v>
      </c>
      <c r="D5" s="298" t="str">
        <f t="shared" si="0"/>
        <v>% of sales</v>
      </c>
      <c r="E5" s="296" t="str">
        <f t="shared" si="0"/>
        <v>YTD Mar-22
(Non audited)</v>
      </c>
      <c r="F5" s="298" t="str">
        <f t="shared" si="0"/>
        <v>% of sales</v>
      </c>
      <c r="G5" s="296" t="str">
        <f t="shared" si="0"/>
        <v>YTD Jun-22
(Non audited)</v>
      </c>
      <c r="H5" s="298" t="str">
        <f t="shared" si="0"/>
        <v>% of sales</v>
      </c>
      <c r="I5" s="296" t="str">
        <f t="shared" si="0"/>
        <v>YTD Sep-22
(Non audited)</v>
      </c>
      <c r="J5" s="298" t="str">
        <f t="shared" si="0"/>
        <v>% of sales</v>
      </c>
      <c r="K5" s="296" t="str">
        <f t="shared" si="0"/>
        <v>FY22
(Audited)</v>
      </c>
      <c r="L5" s="298" t="str">
        <f t="shared" si="0"/>
        <v>% of sales</v>
      </c>
      <c r="M5" s="296" t="str">
        <f t="shared" si="0"/>
        <v>YTD Mar-23
(Non audited)</v>
      </c>
      <c r="N5" s="298" t="str">
        <f t="shared" si="0"/>
        <v>% of sales</v>
      </c>
      <c r="O5" s="296" t="str">
        <f t="shared" si="0"/>
        <v>YTD Jun-23
(Non audited)</v>
      </c>
      <c r="P5" s="145" t="str">
        <f t="shared" si="0"/>
        <v>% of sales</v>
      </c>
      <c r="Q5" s="1040" t="str">
        <f t="shared" si="0"/>
        <v>YTD Sep-23
(Non audited)</v>
      </c>
      <c r="R5" s="145" t="str">
        <f t="shared" si="0"/>
        <v>% of sales</v>
      </c>
      <c r="S5" s="296" t="str">
        <f t="shared" si="0"/>
        <v>LTM Sep-23
(Non audited)</v>
      </c>
      <c r="T5" s="1041" t="str">
        <f t="shared" si="0"/>
        <v>% of sales</v>
      </c>
      <c r="V5" s="37" t="s">
        <v>104</v>
      </c>
      <c r="W5" s="296" t="s">
        <v>183</v>
      </c>
      <c r="X5" s="298" t="s">
        <v>184</v>
      </c>
      <c r="Y5" s="296" t="s">
        <v>185</v>
      </c>
      <c r="Z5" s="298" t="s">
        <v>184</v>
      </c>
      <c r="AA5" s="296" t="s">
        <v>186</v>
      </c>
      <c r="AB5" s="298" t="s">
        <v>184</v>
      </c>
      <c r="AC5" s="296" t="s">
        <v>187</v>
      </c>
      <c r="AD5" s="298" t="s">
        <v>184</v>
      </c>
      <c r="AE5" s="296" t="s">
        <v>188</v>
      </c>
      <c r="AF5" s="298" t="s">
        <v>184</v>
      </c>
      <c r="AG5" s="296" t="s">
        <v>189</v>
      </c>
      <c r="AH5" s="298" t="s">
        <v>184</v>
      </c>
      <c r="AI5" s="296" t="s">
        <v>190</v>
      </c>
      <c r="AJ5" s="145" t="s">
        <v>184</v>
      </c>
      <c r="AK5" s="296" t="s">
        <v>191</v>
      </c>
      <c r="AL5" s="145" t="s">
        <v>184</v>
      </c>
      <c r="AM5" s="296" t="s">
        <v>192</v>
      </c>
      <c r="AN5" s="145" t="s">
        <v>184</v>
      </c>
      <c r="AO5" s="296" t="s">
        <v>4565</v>
      </c>
      <c r="AP5" s="298" t="s">
        <v>184</v>
      </c>
      <c r="AQ5" s="296" t="s">
        <v>4582</v>
      </c>
      <c r="AR5" s="298" t="s">
        <v>184</v>
      </c>
      <c r="AS5" s="296" t="s">
        <v>4593</v>
      </c>
      <c r="AT5" s="298" t="s">
        <v>184</v>
      </c>
      <c r="AU5" s="296" t="s">
        <v>4583</v>
      </c>
      <c r="AV5" s="298" t="s">
        <v>184</v>
      </c>
      <c r="AW5" s="296" t="s">
        <v>4586</v>
      </c>
      <c r="AX5" s="298" t="s">
        <v>184</v>
      </c>
      <c r="AY5" s="1180" t="s">
        <v>193</v>
      </c>
      <c r="AZ5" s="428"/>
      <c r="BA5" s="428"/>
      <c r="BB5" s="428"/>
      <c r="BC5" s="428"/>
      <c r="BD5" s="428"/>
    </row>
    <row r="6" spans="1:56" ht="12" customHeight="1">
      <c r="B6" s="26" t="str">
        <f t="shared" ref="B6:B24" si="1">V6</f>
        <v>Sales</v>
      </c>
      <c r="C6" s="260">
        <f>W6/'FX rates'!$G$8</f>
        <v>69900.224696470919</v>
      </c>
      <c r="D6" s="1042">
        <f t="shared" ref="D6:D23" si="2">X6</f>
        <v>1</v>
      </c>
      <c r="E6" s="1043">
        <f>Y6/'FX rates'!$H$8</f>
        <v>18897.778131007319</v>
      </c>
      <c r="F6" s="1042">
        <f t="shared" ref="F6:F23" si="3">Z6</f>
        <v>1</v>
      </c>
      <c r="G6" s="1043">
        <f>AA6/'FX rates'!$I$8</f>
        <v>40227.468600426451</v>
      </c>
      <c r="H6" s="1042">
        <f t="shared" ref="H6:H23" si="4">AB6</f>
        <v>1</v>
      </c>
      <c r="I6" s="1043">
        <f>AC6/'FX rates'!$J$8</f>
        <v>57484.745533640256</v>
      </c>
      <c r="J6" s="1042">
        <f t="shared" ref="J6:J23" si="5">AD6</f>
        <v>1</v>
      </c>
      <c r="K6" s="1043">
        <f>AE6/'FX rates'!$K$8</f>
        <v>77330.279162367588</v>
      </c>
      <c r="L6" s="1042">
        <f t="shared" ref="L6:L23" si="6">AF6</f>
        <v>1</v>
      </c>
      <c r="M6" s="1043">
        <f>AG6/'FX rates'!$L$8</f>
        <v>25545.669623617297</v>
      </c>
      <c r="N6" s="1042">
        <f t="shared" ref="N6:N23" si="7">AH6</f>
        <v>1</v>
      </c>
      <c r="O6" s="1043">
        <f>AI6/'FX rates'!$M$8</f>
        <v>55039.757808201379</v>
      </c>
      <c r="P6" s="1042">
        <f t="shared" ref="P6:P23" si="8">AJ6</f>
        <v>1</v>
      </c>
      <c r="Q6" s="1043" t="e">
        <f>AK6/'FX rates'!$N$8</f>
        <v>#REF!</v>
      </c>
      <c r="R6" s="1042" t="e">
        <f t="shared" ref="R6:R23" si="9">AL6</f>
        <v>#REF!</v>
      </c>
      <c r="S6" s="1043" t="e">
        <f>AM6/'FX rates'!$O$8</f>
        <v>#REF!</v>
      </c>
      <c r="T6" s="1044" t="e">
        <f t="shared" ref="T6:T23" si="10">AN6</f>
        <v>#REF!</v>
      </c>
      <c r="V6" s="26" t="s">
        <v>194</v>
      </c>
      <c r="W6" s="260">
        <v>225728</v>
      </c>
      <c r="X6" s="146">
        <f t="shared" ref="X6:X23" si="11">W6/W$6</f>
        <v>1</v>
      </c>
      <c r="Y6" s="4">
        <v>60388</v>
      </c>
      <c r="Z6" s="146">
        <f t="shared" ref="Z6:Z12" si="12">Y6/Y$6</f>
        <v>1</v>
      </c>
      <c r="AA6" s="4">
        <v>131604</v>
      </c>
      <c r="AB6" s="146">
        <f>AA6/AA$6</f>
        <v>1</v>
      </c>
      <c r="AC6" s="4">
        <v>191161</v>
      </c>
      <c r="AD6" s="146">
        <f t="shared" ref="AD6:AD23" si="13">AC6/AC$6</f>
        <v>1</v>
      </c>
      <c r="AE6" s="4">
        <v>259577</v>
      </c>
      <c r="AF6" s="1638">
        <f>AE6/AE$6</f>
        <v>1</v>
      </c>
      <c r="AG6" s="4">
        <v>90323</v>
      </c>
      <c r="AH6" s="146">
        <f t="shared" ref="AH6:AJ23" si="14">AG6/AG$6</f>
        <v>1</v>
      </c>
      <c r="AI6" s="4">
        <v>197562</v>
      </c>
      <c r="AJ6" s="146">
        <f>AI6/AI$6</f>
        <v>1</v>
      </c>
      <c r="AK6" s="4" t="e">
        <f>#REF!</f>
        <v>#REF!</v>
      </c>
      <c r="AL6" s="146" t="e">
        <f>AK6/AK$6</f>
        <v>#REF!</v>
      </c>
      <c r="AM6" s="4" t="e">
        <f>AK6+(AE6-AC6)</f>
        <v>#REF!</v>
      </c>
      <c r="AN6" s="146" t="e">
        <f>AM6/AM$6</f>
        <v>#REF!</v>
      </c>
      <c r="AO6" s="4">
        <v>359313</v>
      </c>
      <c r="AP6" s="1638">
        <f>AO6/$AO$6</f>
        <v>1</v>
      </c>
      <c r="AQ6" s="4">
        <v>197562</v>
      </c>
      <c r="AR6" s="146">
        <f>AQ6/$AQ$6</f>
        <v>1</v>
      </c>
      <c r="AS6" s="4">
        <f>AO6-AQ6</f>
        <v>161751</v>
      </c>
      <c r="AT6" s="146">
        <f>AS6/$AS$6</f>
        <v>1</v>
      </c>
      <c r="AU6" s="4">
        <v>201428</v>
      </c>
      <c r="AV6" s="146">
        <f>AU6/$AU$6</f>
        <v>1</v>
      </c>
      <c r="AW6" s="4">
        <f>AU6+AS6</f>
        <v>363179</v>
      </c>
      <c r="AX6" s="1638">
        <f>AW6/$AW$6</f>
        <v>1</v>
      </c>
      <c r="AY6" s="1045" t="s">
        <v>195</v>
      </c>
      <c r="AZ6" s="482"/>
      <c r="BA6" s="428"/>
      <c r="BB6" s="428"/>
      <c r="BC6" s="428"/>
      <c r="BD6" s="428"/>
    </row>
    <row r="7" spans="1:56" ht="12" customHeight="1">
      <c r="B7" s="26" t="str">
        <f t="shared" si="1"/>
        <v>Cost of sales</v>
      </c>
      <c r="C7" s="1043">
        <f>W7/'FX rates'!$G$8</f>
        <v>-51091.747911959246</v>
      </c>
      <c r="D7" s="1042">
        <f t="shared" si="2"/>
        <v>-0.73092394386163884</v>
      </c>
      <c r="E7" s="1043">
        <f>Y7/'FX rates'!$H$8</f>
        <v>-14412.732158734732</v>
      </c>
      <c r="F7" s="1042">
        <f t="shared" si="3"/>
        <v>-0.76266807975094386</v>
      </c>
      <c r="G7" s="1043">
        <f>AA7/'FX rates'!$I$8</f>
        <v>-29995.757889034132</v>
      </c>
      <c r="H7" s="1042">
        <f t="shared" si="4"/>
        <v>-0.74565362754931463</v>
      </c>
      <c r="I7" s="1043">
        <f>AC7/'FX rates'!$J$8</f>
        <v>-42956.060311694906</v>
      </c>
      <c r="J7" s="1042">
        <f t="shared" si="5"/>
        <v>-0.74726016289933617</v>
      </c>
      <c r="K7" s="1043">
        <f>AE7/'FX rates'!$K$8</f>
        <v>-59078.894976239972</v>
      </c>
      <c r="L7" s="1042">
        <f t="shared" si="6"/>
        <v>-0.76398140050929009</v>
      </c>
      <c r="M7" s="1043">
        <f>AG7/'FX rates'!$L$8</f>
        <v>-17989.979887947135</v>
      </c>
      <c r="N7" s="1042">
        <f t="shared" si="7"/>
        <v>-0.70422815894069068</v>
      </c>
      <c r="O7" s="1043">
        <f>AI7/'FX rates'!$M$8</f>
        <v>-38580.652051270743</v>
      </c>
      <c r="P7" s="1042">
        <f t="shared" si="8"/>
        <v>-0.70095969872748809</v>
      </c>
      <c r="Q7" s="1043" t="e">
        <f>AK7/'FX rates'!$N$8</f>
        <v>#REF!</v>
      </c>
      <c r="R7" s="1042" t="e">
        <f t="shared" si="9"/>
        <v>#REF!</v>
      </c>
      <c r="S7" s="1043" t="e">
        <f>AM7/'FX rates'!$O$8</f>
        <v>#REF!</v>
      </c>
      <c r="T7" s="1044" t="e">
        <f t="shared" si="10"/>
        <v>#REF!</v>
      </c>
      <c r="V7" s="26" t="s">
        <v>196</v>
      </c>
      <c r="W7" s="4">
        <v>-164990</v>
      </c>
      <c r="X7" s="146">
        <f t="shared" si="11"/>
        <v>-0.73092394386163884</v>
      </c>
      <c r="Y7" s="4">
        <v>-46056</v>
      </c>
      <c r="Z7" s="146">
        <f t="shared" si="12"/>
        <v>-0.76266807975094386</v>
      </c>
      <c r="AA7" s="4">
        <v>-98131</v>
      </c>
      <c r="AB7" s="146">
        <f t="shared" ref="AB7:AB23" si="15">AA7/AA$6</f>
        <v>-0.74565362754931463</v>
      </c>
      <c r="AC7" s="4">
        <v>-142847</v>
      </c>
      <c r="AD7" s="146">
        <f t="shared" si="13"/>
        <v>-0.74726016289933617</v>
      </c>
      <c r="AE7" s="4">
        <v>-198312</v>
      </c>
      <c r="AF7" s="1638">
        <f t="shared" ref="AF7:AF23" si="16">AE7/AE$6</f>
        <v>-0.76398140050929009</v>
      </c>
      <c r="AG7" s="4">
        <v>-63608</v>
      </c>
      <c r="AH7" s="146">
        <f t="shared" si="14"/>
        <v>-0.70422815894069068</v>
      </c>
      <c r="AI7" s="4">
        <v>-138483</v>
      </c>
      <c r="AJ7" s="146">
        <f t="shared" ref="AJ7:AJ22" si="17">AI7/AI$6</f>
        <v>-0.70095969872748809</v>
      </c>
      <c r="AK7" s="4" t="e">
        <f>#REF!</f>
        <v>#REF!</v>
      </c>
      <c r="AL7" s="146" t="e">
        <f t="shared" ref="AL7:AL22" si="18">AK7/AK$6</f>
        <v>#REF!</v>
      </c>
      <c r="AM7" s="4" t="e">
        <f>AK7+(AE7-AC7)</f>
        <v>#REF!</v>
      </c>
      <c r="AN7" s="146" t="e">
        <f t="shared" ref="AN7:AN22" si="19">AM7/AM$6</f>
        <v>#REF!</v>
      </c>
      <c r="AO7" s="4">
        <v>-243177</v>
      </c>
      <c r="AP7" s="1638">
        <f t="shared" ref="AP7:AP23" si="20">AO7/$AO$6</f>
        <v>-0.67678319459635472</v>
      </c>
      <c r="AQ7" s="4">
        <v>-138483</v>
      </c>
      <c r="AR7" s="146">
        <f t="shared" ref="AR7:AR23" si="21">AQ7/$AQ$6</f>
        <v>-0.70095969872748809</v>
      </c>
      <c r="AS7" s="4">
        <f t="shared" ref="AS7:AS23" si="22">AO7-AQ7</f>
        <v>-104694</v>
      </c>
      <c r="AT7" s="146">
        <f t="shared" ref="AT7:AT23" si="23">AS7/$AS$6</f>
        <v>-0.64725411280301204</v>
      </c>
      <c r="AU7" s="4">
        <v>-139364</v>
      </c>
      <c r="AV7" s="146">
        <f t="shared" ref="AV7:AV23" si="24">AU7/$AU$6</f>
        <v>-0.69187997696447368</v>
      </c>
      <c r="AW7" s="4">
        <f t="shared" ref="AW7:AW23" si="25">AU7+AS7</f>
        <v>-244058</v>
      </c>
      <c r="AX7" s="1638">
        <f t="shared" ref="AX7:AX23" si="26">AW7/$AW$6</f>
        <v>-0.67200471392894412</v>
      </c>
      <c r="AY7" s="1045" t="s">
        <v>197</v>
      </c>
      <c r="AZ7" s="482"/>
      <c r="BA7" s="428"/>
      <c r="BB7" s="428"/>
      <c r="BC7" s="428"/>
      <c r="BD7" s="428"/>
    </row>
    <row r="8" spans="1:56" ht="12" customHeight="1">
      <c r="B8" s="32" t="str">
        <f t="shared" si="1"/>
        <v>Gross profit</v>
      </c>
      <c r="C8" s="33">
        <f>W8/'FX rates'!$G$8</f>
        <v>18808.476784511673</v>
      </c>
      <c r="D8" s="147">
        <f t="shared" si="2"/>
        <v>0.26907605613836122</v>
      </c>
      <c r="E8" s="299">
        <f>Y8/'FX rates'!$H$8</f>
        <v>4485.0459722725855</v>
      </c>
      <c r="F8" s="147">
        <f t="shared" si="3"/>
        <v>0.23733192024905611</v>
      </c>
      <c r="G8" s="299">
        <f>AA8/'FX rates'!$I$8</f>
        <v>10231.710711392318</v>
      </c>
      <c r="H8" s="147">
        <f t="shared" si="4"/>
        <v>0.25434637245068537</v>
      </c>
      <c r="I8" s="299">
        <f>AC8/'FX rates'!$J$8</f>
        <v>14528.68522194535</v>
      </c>
      <c r="J8" s="147">
        <f t="shared" si="5"/>
        <v>0.25273983710066383</v>
      </c>
      <c r="K8" s="299">
        <f>AE8/'FX rates'!$K$8</f>
        <v>18251.384186127627</v>
      </c>
      <c r="L8" s="147">
        <f t="shared" si="6"/>
        <v>0.23601859949070988</v>
      </c>
      <c r="M8" s="33">
        <f>AG8/'FX rates'!$L$8</f>
        <v>7555.6897356701629</v>
      </c>
      <c r="N8" s="147">
        <f t="shared" si="7"/>
        <v>0.29577184105930937</v>
      </c>
      <c r="O8" s="299">
        <f>AI8/'FX rates'!$M$8</f>
        <v>16459.105756930629</v>
      </c>
      <c r="P8" s="147">
        <f t="shared" si="8"/>
        <v>0.29904030127251191</v>
      </c>
      <c r="Q8" s="299" t="e">
        <f>AK8/'FX rates'!$N$8</f>
        <v>#REF!</v>
      </c>
      <c r="R8" s="147" t="e">
        <f t="shared" si="9"/>
        <v>#REF!</v>
      </c>
      <c r="S8" s="299" t="e">
        <f>AM8/'FX rates'!$O$8</f>
        <v>#REF!</v>
      </c>
      <c r="T8" s="1046" t="e">
        <f t="shared" si="10"/>
        <v>#REF!</v>
      </c>
      <c r="V8" s="32" t="s">
        <v>198</v>
      </c>
      <c r="W8" s="33">
        <f>SUM(W6:W7)</f>
        <v>60738</v>
      </c>
      <c r="X8" s="147">
        <f t="shared" si="11"/>
        <v>0.26907605613836122</v>
      </c>
      <c r="Y8" s="299">
        <f>SUM(Y6:Y7)</f>
        <v>14332</v>
      </c>
      <c r="Z8" s="147">
        <f t="shared" si="12"/>
        <v>0.23733192024905611</v>
      </c>
      <c r="AA8" s="299">
        <f>SUM(AA6:AA7)</f>
        <v>33473</v>
      </c>
      <c r="AB8" s="147">
        <f t="shared" si="15"/>
        <v>0.25434637245068537</v>
      </c>
      <c r="AC8" s="299">
        <f>SUM(AC6:AC7)</f>
        <v>48314</v>
      </c>
      <c r="AD8" s="147">
        <f t="shared" si="13"/>
        <v>0.25273983710066383</v>
      </c>
      <c r="AE8" s="299">
        <f>SUM(AE6:AE7)</f>
        <v>61265</v>
      </c>
      <c r="AF8" s="1639">
        <f t="shared" si="16"/>
        <v>0.23601859949070988</v>
      </c>
      <c r="AG8" s="33">
        <v>26715</v>
      </c>
      <c r="AH8" s="147">
        <f t="shared" si="14"/>
        <v>0.29577184105930937</v>
      </c>
      <c r="AI8" s="299">
        <f>SUM(AI6:AI7)</f>
        <v>59079</v>
      </c>
      <c r="AJ8" s="147">
        <f t="shared" si="17"/>
        <v>0.29904030127251191</v>
      </c>
      <c r="AK8" s="299" t="e">
        <f>SUM(AK6:AK7)</f>
        <v>#REF!</v>
      </c>
      <c r="AL8" s="147" t="e">
        <f t="shared" si="18"/>
        <v>#REF!</v>
      </c>
      <c r="AM8" s="299" t="e">
        <f>SUM(AM6:AM7)</f>
        <v>#REF!</v>
      </c>
      <c r="AN8" s="147" t="e">
        <f t="shared" si="19"/>
        <v>#REF!</v>
      </c>
      <c r="AO8" s="299">
        <f>SUM(AO6:AO7)</f>
        <v>116136</v>
      </c>
      <c r="AP8" s="1639">
        <f t="shared" si="20"/>
        <v>0.32321680540364528</v>
      </c>
      <c r="AQ8" s="299">
        <f>SUM(AQ6:AQ7)</f>
        <v>59079</v>
      </c>
      <c r="AR8" s="147">
        <f t="shared" si="21"/>
        <v>0.29904030127251191</v>
      </c>
      <c r="AS8" s="299">
        <f t="shared" si="22"/>
        <v>57057</v>
      </c>
      <c r="AT8" s="147">
        <f t="shared" si="23"/>
        <v>0.35274588719698796</v>
      </c>
      <c r="AU8" s="299">
        <f>SUM(AU6:AU7)</f>
        <v>62064</v>
      </c>
      <c r="AV8" s="147">
        <f t="shared" si="24"/>
        <v>0.30812002303552632</v>
      </c>
      <c r="AW8" s="299">
        <f t="shared" si="25"/>
        <v>119121</v>
      </c>
      <c r="AX8" s="1639">
        <f t="shared" si="26"/>
        <v>0.32799528607105588</v>
      </c>
      <c r="AY8" s="1047"/>
      <c r="AZ8" s="482"/>
      <c r="BA8" s="428"/>
      <c r="BB8" s="428"/>
      <c r="BC8" s="428"/>
      <c r="BD8" s="428"/>
    </row>
    <row r="9" spans="1:56" ht="12" customHeight="1">
      <c r="B9" s="26" t="str">
        <f t="shared" si="1"/>
        <v>Research and development</v>
      </c>
      <c r="C9" s="1048">
        <f>W9/'FX rates'!$G$8</f>
        <v>-930.85516833353233</v>
      </c>
      <c r="D9" s="1049">
        <f t="shared" si="2"/>
        <v>-1.3316912390133257E-2</v>
      </c>
      <c r="E9" s="1048">
        <f>Y9/'FX rates'!$H$8</f>
        <v>-277.26421514328155</v>
      </c>
      <c r="F9" s="1049">
        <f t="shared" si="3"/>
        <v>-1.4671789097171624E-2</v>
      </c>
      <c r="G9" s="1048">
        <f>AA9/'FX rates'!$I$8</f>
        <v>-545.92762317529593</v>
      </c>
      <c r="H9" s="1049">
        <f t="shared" si="4"/>
        <v>-1.3571016078538646E-2</v>
      </c>
      <c r="I9" s="1048">
        <f>AC9/'FX rates'!$J$8</f>
        <v>-833.57857836719199</v>
      </c>
      <c r="J9" s="1049">
        <f t="shared" si="5"/>
        <v>-1.4500865762367848E-2</v>
      </c>
      <c r="K9" s="1043">
        <f>AE9/'FX rates'!$K$8</f>
        <v>-1041.7871623094477</v>
      </c>
      <c r="L9" s="1049">
        <f t="shared" si="6"/>
        <v>-1.3471917773916795E-2</v>
      </c>
      <c r="M9" s="1048">
        <f>AG9/'FX rates'!$L$8</f>
        <v>-262.17946415744865</v>
      </c>
      <c r="N9" s="1049">
        <f t="shared" si="7"/>
        <v>-1.0263166635297765E-2</v>
      </c>
      <c r="O9" s="1043">
        <f>AI9/'FX rates'!$M$8</f>
        <v>-471.38250377844287</v>
      </c>
      <c r="P9" s="1049">
        <f t="shared" si="8"/>
        <v>-8.5644000364442554E-3</v>
      </c>
      <c r="Q9" s="1043" t="e">
        <f>AK9/'FX rates'!$N$8</f>
        <v>#REF!</v>
      </c>
      <c r="R9" s="1049" t="e">
        <f t="shared" si="9"/>
        <v>#REF!</v>
      </c>
      <c r="S9" s="1043" t="e">
        <f>AM9/'FX rates'!$O$8</f>
        <v>#REF!</v>
      </c>
      <c r="T9" s="1050" t="e">
        <f t="shared" si="10"/>
        <v>#REF!</v>
      </c>
      <c r="V9" s="26" t="s">
        <v>199</v>
      </c>
      <c r="W9" s="13">
        <v>-3006</v>
      </c>
      <c r="X9" s="148">
        <f t="shared" si="11"/>
        <v>-1.3316912390133257E-2</v>
      </c>
      <c r="Y9" s="13">
        <v>-886</v>
      </c>
      <c r="Z9" s="148">
        <f t="shared" si="12"/>
        <v>-1.4671789097171624E-2</v>
      </c>
      <c r="AA9" s="13">
        <v>-1786</v>
      </c>
      <c r="AB9" s="148">
        <f t="shared" si="15"/>
        <v>-1.3571016078538646E-2</v>
      </c>
      <c r="AC9" s="13">
        <v>-2772</v>
      </c>
      <c r="AD9" s="148">
        <f t="shared" si="13"/>
        <v>-1.4500865762367848E-2</v>
      </c>
      <c r="AE9" s="4">
        <v>-3497</v>
      </c>
      <c r="AF9" s="1640">
        <f t="shared" si="16"/>
        <v>-1.3471917773916795E-2</v>
      </c>
      <c r="AG9" s="13">
        <v>-927</v>
      </c>
      <c r="AH9" s="148">
        <f t="shared" si="14"/>
        <v>-1.0263166635297765E-2</v>
      </c>
      <c r="AI9" s="4">
        <v>-1692</v>
      </c>
      <c r="AJ9" s="148">
        <f t="shared" si="17"/>
        <v>-8.5644000364442554E-3</v>
      </c>
      <c r="AK9" s="4" t="e">
        <f>#REF!</f>
        <v>#REF!</v>
      </c>
      <c r="AL9" s="148" t="e">
        <f t="shared" si="18"/>
        <v>#REF!</v>
      </c>
      <c r="AM9" s="4" t="e">
        <f t="shared" ref="AM9:AM22" si="27">AK9+(AE9-AC9)</f>
        <v>#REF!</v>
      </c>
      <c r="AN9" s="148" t="e">
        <f t="shared" si="19"/>
        <v>#REF!</v>
      </c>
      <c r="AO9" s="4">
        <v>-3190</v>
      </c>
      <c r="AP9" s="1640">
        <f t="shared" si="20"/>
        <v>-8.8780533963424644E-3</v>
      </c>
      <c r="AQ9" s="4">
        <v>-1692</v>
      </c>
      <c r="AR9" s="148">
        <f t="shared" si="21"/>
        <v>-8.5644000364442554E-3</v>
      </c>
      <c r="AS9" s="4">
        <f t="shared" si="22"/>
        <v>-1498</v>
      </c>
      <c r="AT9" s="148">
        <f t="shared" si="23"/>
        <v>-9.2611483082021134E-3</v>
      </c>
      <c r="AU9" s="4">
        <v>-1248</v>
      </c>
      <c r="AV9" s="148">
        <f t="shared" si="24"/>
        <v>-6.1957622574815817E-3</v>
      </c>
      <c r="AW9" s="4">
        <f t="shared" si="25"/>
        <v>-2746</v>
      </c>
      <c r="AX9" s="1640">
        <f t="shared" si="26"/>
        <v>-7.5610098601516058E-3</v>
      </c>
      <c r="AY9" s="1045" t="s">
        <v>200</v>
      </c>
      <c r="AZ9" s="482"/>
      <c r="BA9" s="428"/>
      <c r="BB9" s="428"/>
      <c r="BC9" s="428"/>
      <c r="BD9" s="428"/>
    </row>
    <row r="10" spans="1:56" ht="12" customHeight="1">
      <c r="B10" s="26" t="str">
        <f t="shared" si="1"/>
        <v>Selling and marketing</v>
      </c>
      <c r="C10" s="1048">
        <f>W10/'FX rates'!$G$8</f>
        <v>-10386.807736607898</v>
      </c>
      <c r="D10" s="1049">
        <f t="shared" si="2"/>
        <v>-0.14859476892543239</v>
      </c>
      <c r="E10" s="1048">
        <f>Y10/'FX rates'!$H$8</f>
        <v>-2988.883204100995</v>
      </c>
      <c r="F10" s="1049">
        <f t="shared" si="3"/>
        <v>-0.15816056170100021</v>
      </c>
      <c r="G10" s="1048">
        <f>AA10/'FX rates'!$I$8</f>
        <v>-5739.8818073828143</v>
      </c>
      <c r="H10" s="1049">
        <f t="shared" si="4"/>
        <v>-0.14268563265554238</v>
      </c>
      <c r="I10" s="1048">
        <f>AC10/'FX rates'!$J$8</f>
        <v>-8489.1498078303866</v>
      </c>
      <c r="J10" s="1049">
        <f t="shared" si="5"/>
        <v>-0.14767656582671151</v>
      </c>
      <c r="K10" s="1043">
        <f>AE10/'FX rates'!$K$8</f>
        <v>-11602.059203929493</v>
      </c>
      <c r="L10" s="1049">
        <f t="shared" si="6"/>
        <v>-0.15003255296116375</v>
      </c>
      <c r="M10" s="1048">
        <f>AG10/'FX rates'!$L$8</f>
        <v>-4027.4385864099986</v>
      </c>
      <c r="N10" s="1049">
        <f t="shared" si="7"/>
        <v>-0.15765641088094948</v>
      </c>
      <c r="O10" s="1043">
        <f>AI10/'FX rates'!$M$8</f>
        <v>-8057.2419573146253</v>
      </c>
      <c r="P10" s="1049">
        <f t="shared" si="8"/>
        <v>-0.14638948785697656</v>
      </c>
      <c r="Q10" s="1043" t="e">
        <f>AK10/'FX rates'!$N$8</f>
        <v>#REF!</v>
      </c>
      <c r="R10" s="1049" t="e">
        <f t="shared" si="9"/>
        <v>#REF!</v>
      </c>
      <c r="S10" s="1043" t="e">
        <f>AM10/'FX rates'!$O$8</f>
        <v>#REF!</v>
      </c>
      <c r="T10" s="1050" t="e">
        <f t="shared" si="10"/>
        <v>#REF!</v>
      </c>
      <c r="V10" s="26" t="s">
        <v>201</v>
      </c>
      <c r="W10" s="13">
        <v>-33542</v>
      </c>
      <c r="X10" s="148">
        <f t="shared" si="11"/>
        <v>-0.14859476892543239</v>
      </c>
      <c r="Y10" s="13">
        <v>-9551</v>
      </c>
      <c r="Z10" s="148">
        <f t="shared" si="12"/>
        <v>-0.15816056170100021</v>
      </c>
      <c r="AA10" s="13">
        <v>-18778</v>
      </c>
      <c r="AB10" s="148">
        <f t="shared" si="15"/>
        <v>-0.14268563265554238</v>
      </c>
      <c r="AC10" s="13">
        <v>-28230</v>
      </c>
      <c r="AD10" s="148">
        <f t="shared" si="13"/>
        <v>-0.14767656582671151</v>
      </c>
      <c r="AE10" s="4">
        <v>-38945</v>
      </c>
      <c r="AF10" s="1640">
        <f t="shared" si="16"/>
        <v>-0.15003255296116375</v>
      </c>
      <c r="AG10" s="13">
        <v>-14240</v>
      </c>
      <c r="AH10" s="148">
        <f t="shared" si="14"/>
        <v>-0.15765641088094948</v>
      </c>
      <c r="AI10" s="4">
        <v>-28921</v>
      </c>
      <c r="AJ10" s="148">
        <f t="shared" si="17"/>
        <v>-0.14638948785697656</v>
      </c>
      <c r="AK10" s="4" t="e">
        <f>#REF!</f>
        <v>#REF!</v>
      </c>
      <c r="AL10" s="148" t="e">
        <f t="shared" si="18"/>
        <v>#REF!</v>
      </c>
      <c r="AM10" s="4" t="e">
        <f t="shared" si="27"/>
        <v>#REF!</v>
      </c>
      <c r="AN10" s="148" t="e">
        <f t="shared" si="19"/>
        <v>#REF!</v>
      </c>
      <c r="AO10" s="4">
        <v>-60843</v>
      </c>
      <c r="AP10" s="1640">
        <f t="shared" si="20"/>
        <v>-0.1693314742299889</v>
      </c>
      <c r="AQ10" s="4">
        <v>-28921</v>
      </c>
      <c r="AR10" s="148">
        <f t="shared" si="21"/>
        <v>-0.14638948785697656</v>
      </c>
      <c r="AS10" s="4">
        <f t="shared" si="22"/>
        <v>-31922</v>
      </c>
      <c r="AT10" s="148">
        <f t="shared" si="23"/>
        <v>-0.19735272115782901</v>
      </c>
      <c r="AU10" s="4">
        <v>-29578</v>
      </c>
      <c r="AV10" s="148">
        <f t="shared" si="24"/>
        <v>-0.14684155132354984</v>
      </c>
      <c r="AW10" s="4">
        <f t="shared" si="25"/>
        <v>-61500</v>
      </c>
      <c r="AX10" s="1640">
        <f t="shared" si="26"/>
        <v>-0.16933798485044566</v>
      </c>
      <c r="AY10" s="1045" t="s">
        <v>202</v>
      </c>
      <c r="AZ10" s="482"/>
      <c r="BA10" s="428"/>
      <c r="BB10" s="428"/>
      <c r="BC10" s="428"/>
      <c r="BD10" s="428"/>
    </row>
    <row r="11" spans="1:56" ht="12" customHeight="1">
      <c r="B11" s="26" t="str">
        <f t="shared" si="1"/>
        <v>General and administrative</v>
      </c>
      <c r="C11" s="1048">
        <f>W11/'FX rates'!$G$8</f>
        <v>-3005.6155235679526</v>
      </c>
      <c r="D11" s="1049">
        <f t="shared" si="2"/>
        <v>-4.2998653246385028E-2</v>
      </c>
      <c r="E11" s="1048">
        <f>Y11/'FX rates'!$H$8</f>
        <v>-1929.8966306869268</v>
      </c>
      <c r="F11" s="1049">
        <f t="shared" si="3"/>
        <v>-0.10212293833211897</v>
      </c>
      <c r="G11" s="1048">
        <f>AA11/'FX rates'!$I$8</f>
        <v>-3014.8287499316593</v>
      </c>
      <c r="H11" s="1049">
        <f t="shared" si="4"/>
        <v>-7.4944530561381117E-2</v>
      </c>
      <c r="I11" s="1048">
        <f>AC11/'FX rates'!$J$8</f>
        <v>-4180.2221565232094</v>
      </c>
      <c r="J11" s="1049">
        <f t="shared" si="5"/>
        <v>-7.2718807706592878E-2</v>
      </c>
      <c r="K11" s="1043">
        <f>AE11/'FX rates'!$K$8</f>
        <v>-5759.4713208260082</v>
      </c>
      <c r="L11" s="1049">
        <f t="shared" si="6"/>
        <v>-7.4478863689772204E-2</v>
      </c>
      <c r="M11" s="1048">
        <f>AG11/'FX rates'!$L$8</f>
        <v>-1435.3406478954173</v>
      </c>
      <c r="N11" s="1049">
        <f t="shared" si="7"/>
        <v>-5.6187239130675463E-2</v>
      </c>
      <c r="O11" s="1043">
        <f>AI11/'FX rates'!$M$8</f>
        <v>-2711.2851813072139</v>
      </c>
      <c r="P11" s="1049">
        <f t="shared" si="8"/>
        <v>-4.9260485316002064E-2</v>
      </c>
      <c r="Q11" s="1043" t="e">
        <f>AK11/'FX rates'!$N$8</f>
        <v>#REF!</v>
      </c>
      <c r="R11" s="1049" t="e">
        <f t="shared" si="9"/>
        <v>#REF!</v>
      </c>
      <c r="S11" s="1043" t="e">
        <f>AM11/'FX rates'!$O$8</f>
        <v>#REF!</v>
      </c>
      <c r="T11" s="1050" t="e">
        <f t="shared" si="10"/>
        <v>#REF!</v>
      </c>
      <c r="V11" s="26" t="s">
        <v>74</v>
      </c>
      <c r="W11" s="13">
        <v>-9706</v>
      </c>
      <c r="X11" s="148">
        <f t="shared" si="11"/>
        <v>-4.2998653246385028E-2</v>
      </c>
      <c r="Y11" s="13">
        <v>-6167</v>
      </c>
      <c r="Z11" s="148">
        <f t="shared" si="12"/>
        <v>-0.10212293833211897</v>
      </c>
      <c r="AA11" s="13">
        <v>-9863</v>
      </c>
      <c r="AB11" s="148">
        <f t="shared" si="15"/>
        <v>-7.4944530561381117E-2</v>
      </c>
      <c r="AC11" s="13">
        <v>-13901</v>
      </c>
      <c r="AD11" s="148">
        <f t="shared" si="13"/>
        <v>-7.2718807706592878E-2</v>
      </c>
      <c r="AE11" s="4">
        <v>-19333</v>
      </c>
      <c r="AF11" s="1640">
        <f t="shared" si="16"/>
        <v>-7.4478863689772204E-2</v>
      </c>
      <c r="AG11" s="13">
        <v>-5075</v>
      </c>
      <c r="AH11" s="148">
        <f t="shared" si="14"/>
        <v>-5.6187239130675463E-2</v>
      </c>
      <c r="AI11" s="4">
        <v>-9732</v>
      </c>
      <c r="AJ11" s="148">
        <f t="shared" si="17"/>
        <v>-4.9260485316002064E-2</v>
      </c>
      <c r="AK11" s="4" t="e">
        <f>#REF!</f>
        <v>#REF!</v>
      </c>
      <c r="AL11" s="148" t="e">
        <f t="shared" si="18"/>
        <v>#REF!</v>
      </c>
      <c r="AM11" s="4" t="e">
        <f t="shared" si="27"/>
        <v>#REF!</v>
      </c>
      <c r="AN11" s="148" t="e">
        <f t="shared" si="19"/>
        <v>#REF!</v>
      </c>
      <c r="AO11" s="4">
        <v>-18479</v>
      </c>
      <c r="AP11" s="1640">
        <f t="shared" si="20"/>
        <v>-5.1428698655489782E-2</v>
      </c>
      <c r="AQ11" s="4">
        <v>-9732</v>
      </c>
      <c r="AR11" s="148">
        <f t="shared" si="21"/>
        <v>-4.9260485316002064E-2</v>
      </c>
      <c r="AS11" s="4">
        <f t="shared" si="22"/>
        <v>-8747</v>
      </c>
      <c r="AT11" s="148">
        <f t="shared" si="23"/>
        <v>-5.4076945428467214E-2</v>
      </c>
      <c r="AU11" s="4">
        <v>-10188</v>
      </c>
      <c r="AV11" s="148">
        <f t="shared" si="24"/>
        <v>-5.0578866890402523E-2</v>
      </c>
      <c r="AW11" s="4">
        <f t="shared" si="25"/>
        <v>-18935</v>
      </c>
      <c r="AX11" s="1640">
        <f t="shared" si="26"/>
        <v>-5.2136825091759161E-2</v>
      </c>
      <c r="AY11" s="1045" t="s">
        <v>203</v>
      </c>
      <c r="AZ11" s="482"/>
      <c r="BA11" s="428"/>
      <c r="BB11" s="428"/>
      <c r="BC11" s="428"/>
      <c r="BD11" s="428"/>
    </row>
    <row r="12" spans="1:56" ht="12" customHeight="1">
      <c r="B12" s="32" t="str">
        <f t="shared" si="1"/>
        <v>Income from operations</v>
      </c>
      <c r="C12" s="299">
        <f>W12/'FX rates'!$G$8</f>
        <v>4485.19835600229</v>
      </c>
      <c r="D12" s="147">
        <f t="shared" si="2"/>
        <v>6.4165721576410553E-2</v>
      </c>
      <c r="E12" s="299">
        <f>Y12/'FX rates'!$H$8</f>
        <v>-710.99807765861806</v>
      </c>
      <c r="F12" s="147">
        <f t="shared" si="3"/>
        <v>-3.762336888123468E-2</v>
      </c>
      <c r="G12" s="299">
        <f>AA12/'FX rates'!$I$8</f>
        <v>931.07253090254835</v>
      </c>
      <c r="H12" s="147">
        <f t="shared" si="4"/>
        <v>2.3145193155223245E-2</v>
      </c>
      <c r="I12" s="299">
        <f>AC12/'FX rates'!$J$8</f>
        <v>1025.7346792245642</v>
      </c>
      <c r="J12" s="147">
        <f t="shared" si="5"/>
        <v>1.7843597804991604E-2</v>
      </c>
      <c r="K12" s="299">
        <f>AE12/'FX rates'!$K$8</f>
        <v>-151.93350093732292</v>
      </c>
      <c r="L12" s="147">
        <f t="shared" si="6"/>
        <v>-1.9647349341428556E-3</v>
      </c>
      <c r="M12" s="299">
        <f>AG12/'FX rates'!$L$8</f>
        <v>1830.731037207298</v>
      </c>
      <c r="N12" s="147">
        <f t="shared" si="7"/>
        <v>7.166502441238666E-2</v>
      </c>
      <c r="O12" s="299">
        <f>AI12/'FX rates'!$M$8</f>
        <v>5219.1961145303476</v>
      </c>
      <c r="P12" s="147">
        <f t="shared" si="8"/>
        <v>9.4825928063089052E-2</v>
      </c>
      <c r="Q12" s="299" t="e">
        <f>AK12/'FX rates'!$N$8</f>
        <v>#REF!</v>
      </c>
      <c r="R12" s="147" t="e">
        <f t="shared" si="9"/>
        <v>#REF!</v>
      </c>
      <c r="S12" s="299" t="e">
        <f>AM12/'FX rates'!$O$8</f>
        <v>#REF!</v>
      </c>
      <c r="T12" s="1046" t="e">
        <f t="shared" si="10"/>
        <v>#REF!</v>
      </c>
      <c r="V12" s="32" t="s">
        <v>204</v>
      </c>
      <c r="W12" s="299">
        <f>SUM(W8:W11)</f>
        <v>14484</v>
      </c>
      <c r="X12" s="147">
        <f>W12/W$6</f>
        <v>6.4165721576410553E-2</v>
      </c>
      <c r="Y12" s="299">
        <f>SUM(Y8:Y11)</f>
        <v>-2272</v>
      </c>
      <c r="Z12" s="147">
        <f t="shared" si="12"/>
        <v>-3.762336888123468E-2</v>
      </c>
      <c r="AA12" s="299">
        <f>SUM(AA8:AA11)</f>
        <v>3046</v>
      </c>
      <c r="AB12" s="147">
        <f t="shared" si="15"/>
        <v>2.3145193155223245E-2</v>
      </c>
      <c r="AC12" s="299">
        <f>SUM(AC8:AC11)</f>
        <v>3411</v>
      </c>
      <c r="AD12" s="147">
        <f t="shared" si="13"/>
        <v>1.7843597804991604E-2</v>
      </c>
      <c r="AE12" s="299">
        <f>SUM(AE8:AE11)</f>
        <v>-510</v>
      </c>
      <c r="AF12" s="1639">
        <f t="shared" si="16"/>
        <v>-1.9647349341428556E-3</v>
      </c>
      <c r="AG12" s="299">
        <f>SUM(AG8:AG11)</f>
        <v>6473</v>
      </c>
      <c r="AH12" s="147">
        <f t="shared" si="14"/>
        <v>7.166502441238666E-2</v>
      </c>
      <c r="AI12" s="299">
        <f>SUM(AI8:AI11)</f>
        <v>18734</v>
      </c>
      <c r="AJ12" s="147">
        <f t="shared" si="17"/>
        <v>9.4825928063089052E-2</v>
      </c>
      <c r="AK12" s="299" t="e">
        <f>SUM(AK8:AK11)</f>
        <v>#REF!</v>
      </c>
      <c r="AL12" s="147" t="e">
        <f t="shared" si="18"/>
        <v>#REF!</v>
      </c>
      <c r="AM12" s="299" t="e">
        <f>SUM(AM8:AM11)</f>
        <v>#REF!</v>
      </c>
      <c r="AN12" s="147" t="e">
        <f t="shared" si="19"/>
        <v>#REF!</v>
      </c>
      <c r="AO12" s="299">
        <f>SUM(AO8:AO11)</f>
        <v>33624</v>
      </c>
      <c r="AP12" s="1639">
        <f t="shared" si="20"/>
        <v>9.3578579121824143E-2</v>
      </c>
      <c r="AQ12" s="299">
        <f>SUM(AQ8:AQ11)</f>
        <v>18734</v>
      </c>
      <c r="AR12" s="147">
        <f t="shared" si="21"/>
        <v>9.4825928063089052E-2</v>
      </c>
      <c r="AS12" s="299">
        <f t="shared" si="22"/>
        <v>14890</v>
      </c>
      <c r="AT12" s="147">
        <f t="shared" si="23"/>
        <v>9.2055072302489632E-2</v>
      </c>
      <c r="AU12" s="299">
        <f>SUM(AU8:AU11)</f>
        <v>21050</v>
      </c>
      <c r="AV12" s="147">
        <f t="shared" si="24"/>
        <v>0.10450384256409238</v>
      </c>
      <c r="AW12" s="299">
        <f t="shared" si="25"/>
        <v>35940</v>
      </c>
      <c r="AX12" s="1639">
        <f t="shared" si="26"/>
        <v>9.8959466268699461E-2</v>
      </c>
      <c r="AY12" s="1047"/>
      <c r="AZ12" s="482"/>
      <c r="BA12" s="483"/>
      <c r="BB12" s="428"/>
      <c r="BC12" s="428"/>
      <c r="BD12" s="428"/>
    </row>
    <row r="13" spans="1:56" ht="12" customHeight="1">
      <c r="B13" s="31" t="str">
        <f t="shared" si="1"/>
        <v>Depreciation and amortization</v>
      </c>
      <c r="C13" s="758">
        <f>W13/'FX rates'!$G$8</f>
        <v>4021.9384319081564</v>
      </c>
      <c r="D13" s="1049">
        <f t="shared" si="2"/>
        <v>5.7538276155372839E-2</v>
      </c>
      <c r="E13" s="758">
        <f>Y13/'FX rates'!$H$8</f>
        <v>1002.0316217706404</v>
      </c>
      <c r="F13" s="1049">
        <f t="shared" si="3"/>
        <v>5.3023779558852749E-2</v>
      </c>
      <c r="G13" s="758">
        <f>AA13/'FX rates'!$I$8</f>
        <v>2043.1020343245677</v>
      </c>
      <c r="H13" s="1049">
        <f t="shared" si="4"/>
        <v>5.0788729825841157E-2</v>
      </c>
      <c r="I13" s="758">
        <f>AC13/'FX rates'!$J$8</f>
        <v>3026.3834100603967</v>
      </c>
      <c r="J13" s="1049">
        <f t="shared" si="5"/>
        <v>5.2646721873185427E-2</v>
      </c>
      <c r="K13" s="879">
        <f>AE13/'FX rates'!$K$8</f>
        <v>4046.4955749640339</v>
      </c>
      <c r="L13" s="1049">
        <f t="shared" si="6"/>
        <v>5.2327440412671386E-2</v>
      </c>
      <c r="M13" s="758">
        <f>AG13/'FX rates'!$L$8</f>
        <v>1017.0413733658958</v>
      </c>
      <c r="N13" s="1049">
        <f t="shared" si="7"/>
        <v>3.9812672298307185E-2</v>
      </c>
      <c r="O13" s="879">
        <f>AI13/'FX rates'!$M$8</f>
        <v>2154.6526502496909</v>
      </c>
      <c r="P13" s="1049">
        <f t="shared" si="8"/>
        <v>3.9147204421902997E-2</v>
      </c>
      <c r="Q13" s="879" t="e">
        <f>AK13/'FX rates'!$N$8</f>
        <v>#REF!</v>
      </c>
      <c r="R13" s="1049" t="e">
        <f t="shared" si="9"/>
        <v>#REF!</v>
      </c>
      <c r="S13" s="879" t="e">
        <f>AM13/'FX rates'!$O$8</f>
        <v>#REF!</v>
      </c>
      <c r="T13" s="1050" t="e">
        <f t="shared" si="10"/>
        <v>#REF!</v>
      </c>
      <c r="V13" s="31" t="s">
        <v>205</v>
      </c>
      <c r="W13" s="116">
        <v>12988</v>
      </c>
      <c r="X13" s="148">
        <f t="shared" ref="X13:X14" si="28">W13/W$6</f>
        <v>5.7538276155372839E-2</v>
      </c>
      <c r="Y13" s="116">
        <v>3202</v>
      </c>
      <c r="Z13" s="148">
        <f>Y13/Y$6</f>
        <v>5.3023779558852749E-2</v>
      </c>
      <c r="AA13" s="116">
        <v>6684</v>
      </c>
      <c r="AB13" s="148">
        <f t="shared" si="15"/>
        <v>5.0788729825841157E-2</v>
      </c>
      <c r="AC13" s="116">
        <v>10064</v>
      </c>
      <c r="AD13" s="148">
        <f t="shared" si="13"/>
        <v>5.2646721873185427E-2</v>
      </c>
      <c r="AE13" s="101">
        <v>13583</v>
      </c>
      <c r="AF13" s="1640">
        <f>AE13/AE$6</f>
        <v>5.2327440412671386E-2</v>
      </c>
      <c r="AG13" s="116">
        <v>3596</v>
      </c>
      <c r="AH13" s="148">
        <f t="shared" si="14"/>
        <v>3.9812672298307185E-2</v>
      </c>
      <c r="AI13" s="101">
        <v>7734</v>
      </c>
      <c r="AJ13" s="148">
        <f t="shared" si="14"/>
        <v>3.9147204421902997E-2</v>
      </c>
      <c r="AK13" s="101" t="e">
        <f>#REF!</f>
        <v>#REF!</v>
      </c>
      <c r="AL13" s="148" t="e">
        <f t="shared" si="18"/>
        <v>#REF!</v>
      </c>
      <c r="AM13" s="101" t="e">
        <f t="shared" si="27"/>
        <v>#REF!</v>
      </c>
      <c r="AN13" s="148" t="e">
        <f t="shared" si="19"/>
        <v>#REF!</v>
      </c>
      <c r="AO13" s="101">
        <v>15818.146048369254</v>
      </c>
      <c r="AP13" s="1640">
        <f t="shared" si="20"/>
        <v>4.4023305720553539E-2</v>
      </c>
      <c r="AQ13" s="101">
        <v>7734</v>
      </c>
      <c r="AR13" s="148">
        <f t="shared" si="21"/>
        <v>3.9147204421902997E-2</v>
      </c>
      <c r="AS13" s="101">
        <f t="shared" si="22"/>
        <v>8084.1460483692535</v>
      </c>
      <c r="AT13" s="148">
        <f t="shared" si="23"/>
        <v>4.9978955606884985E-2</v>
      </c>
      <c r="AU13" s="101">
        <v>8004</v>
      </c>
      <c r="AV13" s="148">
        <f t="shared" si="24"/>
        <v>3.9736282939809756E-2</v>
      </c>
      <c r="AW13" s="101">
        <f t="shared" si="25"/>
        <v>16088.146048369254</v>
      </c>
      <c r="AX13" s="1640">
        <f t="shared" si="26"/>
        <v>4.4298117590414791E-2</v>
      </c>
      <c r="AY13" s="1051"/>
      <c r="AZ13" s="428"/>
      <c r="BA13" s="428"/>
      <c r="BB13" s="428"/>
      <c r="BC13" s="428"/>
      <c r="BD13" s="428"/>
    </row>
    <row r="14" spans="1:56" ht="12" customHeight="1">
      <c r="B14" s="32" t="str">
        <f t="shared" si="1"/>
        <v>EBITDA</v>
      </c>
      <c r="C14" s="111">
        <f>W14/'FX rates'!$G$8</f>
        <v>8507.1367879104455</v>
      </c>
      <c r="D14" s="147">
        <f t="shared" si="2"/>
        <v>0.12170399773178339</v>
      </c>
      <c r="E14" s="111">
        <f>Y14/'FX rates'!$H$8</f>
        <v>291.03354411202235</v>
      </c>
      <c r="F14" s="147">
        <f t="shared" si="3"/>
        <v>1.5400410677618069E-2</v>
      </c>
      <c r="G14" s="111">
        <f>AA14/'FX rates'!$I$8</f>
        <v>2974.1745652271161</v>
      </c>
      <c r="H14" s="147">
        <f t="shared" si="4"/>
        <v>7.3933922981064409E-2</v>
      </c>
      <c r="I14" s="111">
        <f>AC14/'FX rates'!$J$8</f>
        <v>4052.1180892849611</v>
      </c>
      <c r="J14" s="147">
        <f t="shared" si="5"/>
        <v>7.0490319678177038E-2</v>
      </c>
      <c r="K14" s="111">
        <f>AE14/'FX rates'!$K$8</f>
        <v>3894.5620740267109</v>
      </c>
      <c r="L14" s="147">
        <f t="shared" si="6"/>
        <v>5.036270547852853E-2</v>
      </c>
      <c r="M14" s="111">
        <f>AG14/'FX rates'!$L$8</f>
        <v>2847.7724105731936</v>
      </c>
      <c r="N14" s="147">
        <f t="shared" si="7"/>
        <v>0.11147769671069384</v>
      </c>
      <c r="O14" s="111">
        <f>AI14/'FX rates'!$M$8</f>
        <v>7373.8487647800384</v>
      </c>
      <c r="P14" s="147">
        <f t="shared" si="8"/>
        <v>0.13397313248499204</v>
      </c>
      <c r="Q14" s="111" t="e">
        <f>AK14/'FX rates'!$N$8</f>
        <v>#REF!</v>
      </c>
      <c r="R14" s="147" t="e">
        <f t="shared" si="9"/>
        <v>#REF!</v>
      </c>
      <c r="S14" s="111" t="e">
        <f>AM14/'FX rates'!$O$8</f>
        <v>#REF!</v>
      </c>
      <c r="T14" s="1046" t="e">
        <f t="shared" si="10"/>
        <v>#REF!</v>
      </c>
      <c r="V14" s="32" t="s">
        <v>65</v>
      </c>
      <c r="W14" s="111">
        <f>SUM(W12:W13)</f>
        <v>27472</v>
      </c>
      <c r="X14" s="147">
        <f t="shared" si="28"/>
        <v>0.12170399773178339</v>
      </c>
      <c r="Y14" s="111">
        <f>SUM(Y12:Y13)</f>
        <v>930</v>
      </c>
      <c r="Z14" s="147">
        <f t="shared" ref="Z14:Z23" si="29">Y14/Y$6</f>
        <v>1.5400410677618069E-2</v>
      </c>
      <c r="AA14" s="111">
        <f>SUM(AA12:AA13)</f>
        <v>9730</v>
      </c>
      <c r="AB14" s="147">
        <f t="shared" si="15"/>
        <v>7.3933922981064409E-2</v>
      </c>
      <c r="AC14" s="111">
        <f>SUM(AC12:AC13)</f>
        <v>13475</v>
      </c>
      <c r="AD14" s="147">
        <f t="shared" si="13"/>
        <v>7.0490319678177038E-2</v>
      </c>
      <c r="AE14" s="111">
        <f>SUM(AE12:AE13)</f>
        <v>13073</v>
      </c>
      <c r="AF14" s="1639">
        <f t="shared" si="16"/>
        <v>5.036270547852853E-2</v>
      </c>
      <c r="AG14" s="111">
        <f>SUM(AG12:AG13)</f>
        <v>10069</v>
      </c>
      <c r="AH14" s="147">
        <f t="shared" si="14"/>
        <v>0.11147769671069384</v>
      </c>
      <c r="AI14" s="111">
        <f>SUM(AI12:AI13)</f>
        <v>26468</v>
      </c>
      <c r="AJ14" s="147">
        <f t="shared" si="14"/>
        <v>0.13397313248499204</v>
      </c>
      <c r="AK14" s="111" t="e">
        <f>SUM(AK12:AK13)</f>
        <v>#REF!</v>
      </c>
      <c r="AL14" s="147" t="e">
        <f t="shared" si="18"/>
        <v>#REF!</v>
      </c>
      <c r="AM14" s="111" t="e">
        <f>SUM(AM12:AM13)</f>
        <v>#REF!</v>
      </c>
      <c r="AN14" s="147" t="e">
        <f t="shared" si="19"/>
        <v>#REF!</v>
      </c>
      <c r="AO14" s="111">
        <f>SUM(AO12:AO13)</f>
        <v>49442.14604836925</v>
      </c>
      <c r="AP14" s="1639">
        <f t="shared" si="20"/>
        <v>0.13760188484237768</v>
      </c>
      <c r="AQ14" s="111">
        <f>SUM(AQ12:AQ13)</f>
        <v>26468</v>
      </c>
      <c r="AR14" s="147">
        <f t="shared" si="21"/>
        <v>0.13397313248499204</v>
      </c>
      <c r="AS14" s="111">
        <f t="shared" si="22"/>
        <v>22974.14604836925</v>
      </c>
      <c r="AT14" s="147">
        <f t="shared" si="23"/>
        <v>0.14203402790937458</v>
      </c>
      <c r="AU14" s="111">
        <f>SUM(AU12:AU13)</f>
        <v>29054</v>
      </c>
      <c r="AV14" s="147">
        <f t="shared" si="24"/>
        <v>0.14424012550390214</v>
      </c>
      <c r="AW14" s="111">
        <f t="shared" si="25"/>
        <v>52028.14604836925</v>
      </c>
      <c r="AX14" s="1639">
        <f t="shared" si="26"/>
        <v>0.14325758385911425</v>
      </c>
      <c r="AY14" s="1052"/>
      <c r="AZ14" s="428"/>
      <c r="BA14" s="428"/>
      <c r="BB14" s="428"/>
      <c r="BC14" s="428"/>
      <c r="BD14" s="428"/>
    </row>
    <row r="15" spans="1:56" ht="12" customHeight="1">
      <c r="B15" s="26" t="str">
        <f t="shared" si="1"/>
        <v>Depreciation and amortization</v>
      </c>
      <c r="C15" s="758">
        <f>W15/'FX rates'!$G$8</f>
        <v>-4021.9384319081564</v>
      </c>
      <c r="D15" s="1049">
        <f t="shared" si="2"/>
        <v>-5.7538276155372839E-2</v>
      </c>
      <c r="E15" s="758">
        <f>Y15/'FX rates'!$H$8</f>
        <v>-1002.0316217706404</v>
      </c>
      <c r="F15" s="1049">
        <f t="shared" si="3"/>
        <v>-5.3023779558852749E-2</v>
      </c>
      <c r="G15" s="758">
        <f>AA15/'FX rates'!$I$8</f>
        <v>-2043.1020343245677</v>
      </c>
      <c r="H15" s="1049">
        <f t="shared" si="4"/>
        <v>-5.0788729825841157E-2</v>
      </c>
      <c r="I15" s="758">
        <f>AC15/'FX rates'!$J$8</f>
        <v>-3026.3834100603967</v>
      </c>
      <c r="J15" s="1049">
        <f t="shared" si="5"/>
        <v>-5.2646721873185427E-2</v>
      </c>
      <c r="K15" s="758">
        <f>AE15/'FX rates'!$K$8</f>
        <v>-4046.4955749640339</v>
      </c>
      <c r="L15" s="1049">
        <f t="shared" si="6"/>
        <v>-5.2327440412671386E-2</v>
      </c>
      <c r="M15" s="758">
        <f>AG15/'FX rates'!$L$8</f>
        <v>-1017.0413733658958</v>
      </c>
      <c r="N15" s="1053">
        <f t="shared" si="7"/>
        <v>-3.9812672298307185E-2</v>
      </c>
      <c r="O15" s="758">
        <f>AI15/'FX rates'!$M$8</f>
        <v>-2154.6526502496909</v>
      </c>
      <c r="P15" s="1053">
        <f t="shared" si="8"/>
        <v>-3.9147204421902997E-2</v>
      </c>
      <c r="Q15" s="758" t="e">
        <f>AK15/'FX rates'!$N$8</f>
        <v>#REF!</v>
      </c>
      <c r="R15" s="1049" t="e">
        <f t="shared" si="9"/>
        <v>#REF!</v>
      </c>
      <c r="S15" s="758" t="e">
        <f>AM15/'FX rates'!$O$8</f>
        <v>#REF!</v>
      </c>
      <c r="T15" s="1050" t="e">
        <f t="shared" si="10"/>
        <v>#REF!</v>
      </c>
      <c r="V15" s="26" t="s">
        <v>205</v>
      </c>
      <c r="W15" s="116">
        <f>-W13</f>
        <v>-12988</v>
      </c>
      <c r="X15" s="148">
        <f>W15/W$6</f>
        <v>-5.7538276155372839E-2</v>
      </c>
      <c r="Y15" s="116">
        <f>-Y13</f>
        <v>-3202</v>
      </c>
      <c r="Z15" s="148">
        <f t="shared" si="29"/>
        <v>-5.3023779558852749E-2</v>
      </c>
      <c r="AA15" s="116">
        <f>-AA13</f>
        <v>-6684</v>
      </c>
      <c r="AB15" s="148">
        <f t="shared" si="15"/>
        <v>-5.0788729825841157E-2</v>
      </c>
      <c r="AC15" s="116">
        <f>-AC13</f>
        <v>-10064</v>
      </c>
      <c r="AD15" s="148">
        <f t="shared" si="13"/>
        <v>-5.2646721873185427E-2</v>
      </c>
      <c r="AE15" s="116">
        <f>-AE13</f>
        <v>-13583</v>
      </c>
      <c r="AF15" s="1640">
        <f t="shared" si="16"/>
        <v>-5.2327440412671386E-2</v>
      </c>
      <c r="AG15" s="116">
        <v>-3596</v>
      </c>
      <c r="AH15" s="261">
        <f t="shared" si="14"/>
        <v>-3.9812672298307185E-2</v>
      </c>
      <c r="AI15" s="116">
        <f>-AI13</f>
        <v>-7734</v>
      </c>
      <c r="AJ15" s="261">
        <f t="shared" si="14"/>
        <v>-3.9147204421902997E-2</v>
      </c>
      <c r="AK15" s="116" t="e">
        <f>-AK13</f>
        <v>#REF!</v>
      </c>
      <c r="AL15" s="148" t="e">
        <f t="shared" si="18"/>
        <v>#REF!</v>
      </c>
      <c r="AM15" s="116" t="e">
        <f t="shared" si="27"/>
        <v>#REF!</v>
      </c>
      <c r="AN15" s="148" t="e">
        <f t="shared" si="19"/>
        <v>#REF!</v>
      </c>
      <c r="AO15" s="116">
        <f>-AO13</f>
        <v>-15818.146048369254</v>
      </c>
      <c r="AP15" s="1640">
        <f t="shared" si="20"/>
        <v>-4.4023305720553539E-2</v>
      </c>
      <c r="AQ15" s="116">
        <f>-AQ13</f>
        <v>-7734</v>
      </c>
      <c r="AR15" s="148">
        <f t="shared" si="21"/>
        <v>-3.9147204421902997E-2</v>
      </c>
      <c r="AS15" s="116">
        <f t="shared" si="22"/>
        <v>-8084.1460483692535</v>
      </c>
      <c r="AT15" s="148">
        <f t="shared" si="23"/>
        <v>-4.9978955606884985E-2</v>
      </c>
      <c r="AU15" s="116">
        <f>-AU13</f>
        <v>-8004</v>
      </c>
      <c r="AV15" s="148">
        <f t="shared" si="24"/>
        <v>-3.9736282939809756E-2</v>
      </c>
      <c r="AW15" s="116">
        <f t="shared" si="25"/>
        <v>-16088.146048369254</v>
      </c>
      <c r="AX15" s="1640">
        <f t="shared" si="26"/>
        <v>-4.4298117590414791E-2</v>
      </c>
      <c r="AY15" s="1054"/>
      <c r="AZ15" s="428"/>
      <c r="BA15" s="428"/>
      <c r="BB15" s="428"/>
      <c r="BC15" s="428"/>
      <c r="BD15" s="428"/>
    </row>
    <row r="16" spans="1:56" ht="12" customHeight="1">
      <c r="B16" s="26" t="str">
        <f t="shared" si="1"/>
        <v>Other income</v>
      </c>
      <c r="C16" s="1048">
        <f>W16/'FX rates'!$G$8</f>
        <v>1.5483286233092688</v>
      </c>
      <c r="D16" s="1049">
        <f t="shared" si="2"/>
        <v>2.215055287779983E-5</v>
      </c>
      <c r="E16" s="1048">
        <f>Y16/'FX rates'!$H$8</f>
        <v>30555.392738814906</v>
      </c>
      <c r="F16" s="1049">
        <f t="shared" si="3"/>
        <v>1.6168775253361596</v>
      </c>
      <c r="G16" s="1048">
        <f>AA16/'FX rates'!$I$8</f>
        <v>29825.499386173753</v>
      </c>
      <c r="H16" s="1049">
        <f t="shared" si="4"/>
        <v>0.74142123339716115</v>
      </c>
      <c r="I16" s="1048">
        <f>AC16/'FX rates'!$J$8</f>
        <v>29343.950669426031</v>
      </c>
      <c r="J16" s="1049">
        <f t="shared" si="5"/>
        <v>0.51046500070621104</v>
      </c>
      <c r="K16" s="1043">
        <f>AE16/'FX rates'!$K$8</f>
        <v>29040.450205629757</v>
      </c>
      <c r="L16" s="1049">
        <f t="shared" si="6"/>
        <v>0.37553789434348961</v>
      </c>
      <c r="M16" s="1048">
        <f>AG16/'FX rates'!$L$8</f>
        <v>0</v>
      </c>
      <c r="N16" s="1049">
        <f t="shared" si="7"/>
        <v>0</v>
      </c>
      <c r="O16" s="1043">
        <f>AI16/'FX rates'!$M$8</f>
        <v>0</v>
      </c>
      <c r="P16" s="1049">
        <f t="shared" si="8"/>
        <v>0</v>
      </c>
      <c r="Q16" s="1043">
        <f>AK16/'FX rates'!$N$8</f>
        <v>-9.3356144336926938</v>
      </c>
      <c r="R16" s="1049" t="e">
        <f t="shared" si="9"/>
        <v>#REF!</v>
      </c>
      <c r="S16" s="1043">
        <f>AM16/'FX rates'!$O$8</f>
        <v>-37.282900445036056</v>
      </c>
      <c r="T16" s="1050" t="e">
        <f t="shared" si="10"/>
        <v>#REF!</v>
      </c>
      <c r="V16" s="26" t="s">
        <v>206</v>
      </c>
      <c r="W16" s="13">
        <v>5</v>
      </c>
      <c r="X16" s="148">
        <f>W16/W$6</f>
        <v>2.215055287779983E-5</v>
      </c>
      <c r="Y16" s="13">
        <v>97640</v>
      </c>
      <c r="Z16" s="148">
        <f>Y16/Y$6</f>
        <v>1.6168775253361596</v>
      </c>
      <c r="AA16" s="13">
        <v>97574</v>
      </c>
      <c r="AB16" s="148">
        <f>AA16/AA$6</f>
        <v>0.74142123339716115</v>
      </c>
      <c r="AC16" s="13">
        <v>97581</v>
      </c>
      <c r="AD16" s="148">
        <f>AC16/AC$6</f>
        <v>0.51046500070621104</v>
      </c>
      <c r="AE16" s="4">
        <v>97481</v>
      </c>
      <c r="AF16" s="1640">
        <f>AE16/AE$6</f>
        <v>0.37553789434348961</v>
      </c>
      <c r="AG16" s="13">
        <v>0</v>
      </c>
      <c r="AH16" s="148">
        <f>AG16/AG$6</f>
        <v>0</v>
      </c>
      <c r="AI16" s="4">
        <v>0</v>
      </c>
      <c r="AJ16" s="148">
        <f>AI16/AI$6</f>
        <v>0</v>
      </c>
      <c r="AK16" s="4">
        <v>-34</v>
      </c>
      <c r="AL16" s="148" t="e">
        <f>AK16/AK$6</f>
        <v>#REF!</v>
      </c>
      <c r="AM16" s="4">
        <f>AK16+(AE16-AC16)</f>
        <v>-134</v>
      </c>
      <c r="AN16" s="148" t="e">
        <f>AM16/AM$6</f>
        <v>#REF!</v>
      </c>
      <c r="AO16" s="4">
        <v>20</v>
      </c>
      <c r="AP16" s="1640">
        <f t="shared" si="20"/>
        <v>5.5661776779576582E-5</v>
      </c>
      <c r="AQ16" s="4">
        <v>0</v>
      </c>
      <c r="AR16" s="148">
        <f t="shared" si="21"/>
        <v>0</v>
      </c>
      <c r="AS16" s="4">
        <f t="shared" si="22"/>
        <v>20</v>
      </c>
      <c r="AT16" s="148">
        <f t="shared" si="23"/>
        <v>1.2364683989588937E-4</v>
      </c>
      <c r="AU16" s="4">
        <v>953</v>
      </c>
      <c r="AV16" s="148">
        <f t="shared" si="24"/>
        <v>4.7312190956570093E-3</v>
      </c>
      <c r="AW16" s="4">
        <f t="shared" si="25"/>
        <v>973</v>
      </c>
      <c r="AX16" s="1640">
        <f t="shared" si="26"/>
        <v>2.6791196627558313E-3</v>
      </c>
      <c r="AY16" s="1045" t="s">
        <v>207</v>
      </c>
      <c r="AZ16" s="428"/>
      <c r="BA16" s="428"/>
      <c r="BB16" s="428"/>
      <c r="BC16" s="428"/>
      <c r="BD16" s="428"/>
    </row>
    <row r="17" spans="2:57" ht="12" customHeight="1">
      <c r="B17" s="26" t="str">
        <f t="shared" si="1"/>
        <v>Financial income (expenses), net</v>
      </c>
      <c r="C17" s="1048">
        <f>W17/'FX rates'!$G$8</f>
        <v>-1216.9862979210852</v>
      </c>
      <c r="D17" s="1049">
        <f t="shared" si="2"/>
        <v>-1.7410334561950666E-2</v>
      </c>
      <c r="E17" s="758">
        <f>Y17/'FX rates'!$H$8</f>
        <v>-359.56724966098244</v>
      </c>
      <c r="F17" s="1049">
        <f t="shared" si="3"/>
        <v>-1.9026958998476517E-2</v>
      </c>
      <c r="G17" s="758">
        <f>AA17/'FX rates'!$I$8</f>
        <v>-935.35191876618444</v>
      </c>
      <c r="H17" s="1049">
        <f t="shared" si="4"/>
        <v>-2.325157290051974E-2</v>
      </c>
      <c r="I17" s="758">
        <f>AC17/'FX rates'!$J$8</f>
        <v>-1126.4737931325762</v>
      </c>
      <c r="J17" s="1049">
        <f t="shared" si="5"/>
        <v>-1.9596047310905466E-2</v>
      </c>
      <c r="K17" s="1043">
        <f>AE17/'FX rates'!$K$8</f>
        <v>-1521.1224623254332</v>
      </c>
      <c r="L17" s="1049">
        <f t="shared" si="6"/>
        <v>-1.9670463870065529E-2</v>
      </c>
      <c r="M17" s="758">
        <f>AG17/'FX rates'!$L$8</f>
        <v>-418.01644878609397</v>
      </c>
      <c r="N17" s="1049">
        <f t="shared" si="7"/>
        <v>-1.6363495455199672E-2</v>
      </c>
      <c r="O17" s="1043">
        <f>AI17/'FX rates'!$M$8</f>
        <v>-795.10973155063584</v>
      </c>
      <c r="P17" s="1049">
        <f t="shared" si="8"/>
        <v>-1.4446097933813183E-2</v>
      </c>
      <c r="Q17" s="1043" t="e">
        <f>AK17/'FX rates'!$N$8</f>
        <v>#REF!</v>
      </c>
      <c r="R17" s="1049" t="e">
        <f t="shared" si="9"/>
        <v>#REF!</v>
      </c>
      <c r="S17" s="1043" t="e">
        <f>AM17/'FX rates'!$O$8</f>
        <v>#REF!</v>
      </c>
      <c r="T17" s="1050" t="e">
        <f t="shared" si="10"/>
        <v>#REF!</v>
      </c>
      <c r="V17" s="26" t="s">
        <v>208</v>
      </c>
      <c r="W17" s="13">
        <f>-5333+1403</f>
        <v>-3930</v>
      </c>
      <c r="X17" s="148">
        <f>W17/W$6</f>
        <v>-1.7410334561950666E-2</v>
      </c>
      <c r="Y17" s="116">
        <v>-1149</v>
      </c>
      <c r="Z17" s="148">
        <f t="shared" si="29"/>
        <v>-1.9026958998476517E-2</v>
      </c>
      <c r="AA17" s="116">
        <v>-3060</v>
      </c>
      <c r="AB17" s="148">
        <f t="shared" si="15"/>
        <v>-2.325157290051974E-2</v>
      </c>
      <c r="AC17" s="116">
        <f>-4184+438</f>
        <v>-3746</v>
      </c>
      <c r="AD17" s="148">
        <f t="shared" si="13"/>
        <v>-1.9596047310905466E-2</v>
      </c>
      <c r="AE17" s="4">
        <f>-5705+599</f>
        <v>-5106</v>
      </c>
      <c r="AF17" s="1640">
        <f t="shared" si="16"/>
        <v>-1.9670463870065529E-2</v>
      </c>
      <c r="AG17" s="116">
        <v>-1478</v>
      </c>
      <c r="AH17" s="148">
        <f t="shared" si="14"/>
        <v>-1.6363495455199672E-2</v>
      </c>
      <c r="AI17" s="4">
        <f>-3287+433</f>
        <v>-2854</v>
      </c>
      <c r="AJ17" s="148">
        <f t="shared" si="17"/>
        <v>-1.4446097933813183E-2</v>
      </c>
      <c r="AK17" s="4" t="e">
        <f>#REF!</f>
        <v>#REF!</v>
      </c>
      <c r="AL17" s="148" t="e">
        <f t="shared" si="18"/>
        <v>#REF!</v>
      </c>
      <c r="AM17" s="4" t="e">
        <f t="shared" si="27"/>
        <v>#REF!</v>
      </c>
      <c r="AN17" s="148" t="e">
        <f t="shared" si="19"/>
        <v>#REF!</v>
      </c>
      <c r="AO17" s="4">
        <f>-7611+2825</f>
        <v>-4786</v>
      </c>
      <c r="AP17" s="1640">
        <f t="shared" si="20"/>
        <v>-1.3319863183352676E-2</v>
      </c>
      <c r="AQ17" s="4">
        <f>-3287+433</f>
        <v>-2854</v>
      </c>
      <c r="AR17" s="148">
        <f t="shared" si="21"/>
        <v>-1.4446097933813183E-2</v>
      </c>
      <c r="AS17" s="4">
        <f t="shared" si="22"/>
        <v>-1932</v>
      </c>
      <c r="AT17" s="148">
        <f t="shared" si="23"/>
        <v>-1.1944284733942913E-2</v>
      </c>
      <c r="AU17" s="4">
        <f>-5476+1639</f>
        <v>-3837</v>
      </c>
      <c r="AV17" s="148">
        <f t="shared" si="24"/>
        <v>-1.9048990209901303E-2</v>
      </c>
      <c r="AW17" s="4">
        <f t="shared" si="25"/>
        <v>-5769</v>
      </c>
      <c r="AX17" s="1640">
        <f t="shared" si="26"/>
        <v>-1.5884729017922292E-2</v>
      </c>
      <c r="AY17" s="1045" t="s">
        <v>209</v>
      </c>
      <c r="AZ17" s="429"/>
      <c r="BA17" s="428"/>
      <c r="BB17" s="428"/>
      <c r="BC17" s="428"/>
      <c r="BD17" s="428"/>
    </row>
    <row r="18" spans="2:57" ht="12" customHeight="1">
      <c r="B18" s="26" t="str">
        <f t="shared" si="1"/>
        <v>Foreign exchange gains (losses)</v>
      </c>
      <c r="C18" s="1048">
        <f>W18/'FX rates'!$G$8</f>
        <v>-813.49185868668974</v>
      </c>
      <c r="D18" s="1049">
        <f t="shared" si="2"/>
        <v>-1.1637900481996031E-2</v>
      </c>
      <c r="E18" s="1048">
        <f>Y18/'FX rates'!$H$8</f>
        <v>-177.12364082516629</v>
      </c>
      <c r="F18" s="1049">
        <f t="shared" si="3"/>
        <v>-9.3727230575611047E-3</v>
      </c>
      <c r="G18" s="1048">
        <f>AA18/'FX rates'!$I$8</f>
        <v>1478.8341774479741</v>
      </c>
      <c r="H18" s="1049">
        <f t="shared" si="4"/>
        <v>3.6761800553174677E-2</v>
      </c>
      <c r="I18" s="758">
        <f>AC18/'FX rates'!$J$8</f>
        <v>724.41947881910733</v>
      </c>
      <c r="J18" s="1049">
        <f t="shared" si="5"/>
        <v>1.2601942864914915E-2</v>
      </c>
      <c r="K18" s="1043">
        <f>AE18/'FX rates'!$K$8</f>
        <v>421.83889672009661</v>
      </c>
      <c r="L18" s="1049">
        <f t="shared" si="6"/>
        <v>5.4550287583260458E-3</v>
      </c>
      <c r="M18" s="1048">
        <f>AG18/'FX rates'!$L$8</f>
        <v>478.54115787961501</v>
      </c>
      <c r="N18" s="1049">
        <f t="shared" si="7"/>
        <v>1.8732770169281356E-2</v>
      </c>
      <c r="O18" s="1043">
        <f>AI18/'FX rates'!$M$8</f>
        <v>589.7853194438319</v>
      </c>
      <c r="P18" s="1049">
        <f t="shared" si="8"/>
        <v>1.0715623449853717E-2</v>
      </c>
      <c r="Q18" s="1043" t="e">
        <f>AK18/'FX rates'!$N$8</f>
        <v>#REF!</v>
      </c>
      <c r="R18" s="1049" t="e">
        <f t="shared" si="9"/>
        <v>#REF!</v>
      </c>
      <c r="S18" s="1043" t="e">
        <f>AM18/'FX rates'!$O$8</f>
        <v>#REF!</v>
      </c>
      <c r="T18" s="1050" t="e">
        <f t="shared" si="10"/>
        <v>#REF!</v>
      </c>
      <c r="V18" s="26" t="s">
        <v>210</v>
      </c>
      <c r="W18" s="13">
        <v>-2627</v>
      </c>
      <c r="X18" s="148">
        <f t="shared" ref="X18" si="30">W18/W$6</f>
        <v>-1.1637900481996031E-2</v>
      </c>
      <c r="Y18" s="13">
        <v>-566</v>
      </c>
      <c r="Z18" s="148">
        <f t="shared" si="29"/>
        <v>-9.3727230575611047E-3</v>
      </c>
      <c r="AA18" s="13">
        <v>4838</v>
      </c>
      <c r="AB18" s="148">
        <f t="shared" si="15"/>
        <v>3.6761800553174677E-2</v>
      </c>
      <c r="AC18" s="116">
        <v>2409</v>
      </c>
      <c r="AD18" s="148">
        <f t="shared" si="13"/>
        <v>1.2601942864914915E-2</v>
      </c>
      <c r="AE18" s="4">
        <v>1416</v>
      </c>
      <c r="AF18" s="1640">
        <f t="shared" si="16"/>
        <v>5.4550287583260458E-3</v>
      </c>
      <c r="AG18" s="13">
        <v>1692</v>
      </c>
      <c r="AH18" s="148">
        <f t="shared" si="14"/>
        <v>1.8732770169281356E-2</v>
      </c>
      <c r="AI18" s="4">
        <v>2117</v>
      </c>
      <c r="AJ18" s="148">
        <f t="shared" si="17"/>
        <v>1.0715623449853717E-2</v>
      </c>
      <c r="AK18" s="4" t="e">
        <f>#REF!</f>
        <v>#REF!</v>
      </c>
      <c r="AL18" s="148" t="e">
        <f t="shared" si="18"/>
        <v>#REF!</v>
      </c>
      <c r="AM18" s="4" t="e">
        <f t="shared" si="27"/>
        <v>#REF!</v>
      </c>
      <c r="AN18" s="148" t="e">
        <f t="shared" si="19"/>
        <v>#REF!</v>
      </c>
      <c r="AO18" s="4">
        <v>-3695</v>
      </c>
      <c r="AP18" s="1640">
        <f t="shared" si="20"/>
        <v>-1.0283513260026774E-2</v>
      </c>
      <c r="AQ18" s="4">
        <v>2117</v>
      </c>
      <c r="AR18" s="148">
        <f t="shared" si="21"/>
        <v>1.0715623449853717E-2</v>
      </c>
      <c r="AS18" s="4">
        <f t="shared" si="22"/>
        <v>-5812</v>
      </c>
      <c r="AT18" s="148">
        <f t="shared" si="23"/>
        <v>-3.593177167374545E-2</v>
      </c>
      <c r="AU18" s="4">
        <v>171</v>
      </c>
      <c r="AV18" s="148">
        <f t="shared" si="24"/>
        <v>8.4893857854915903E-4</v>
      </c>
      <c r="AW18" s="4">
        <f t="shared" si="25"/>
        <v>-5641</v>
      </c>
      <c r="AX18" s="1640">
        <f t="shared" si="26"/>
        <v>-1.5532285732379901E-2</v>
      </c>
      <c r="AY18" s="1045"/>
      <c r="AZ18" s="429"/>
      <c r="BA18" s="428"/>
      <c r="BB18" s="428"/>
      <c r="BC18" s="428"/>
      <c r="BD18" s="428"/>
    </row>
    <row r="19" spans="2:57" ht="12" customHeight="1">
      <c r="B19" s="1055" t="str">
        <f t="shared" si="1"/>
        <v>Gain (loss) on investment in associates</v>
      </c>
      <c r="C19" s="1048">
        <f>W19/'FX rates'!$G$8</f>
        <v>-363.23789502835444</v>
      </c>
      <c r="D19" s="1049">
        <f t="shared" si="2"/>
        <v>-5.1965197051318402E-3</v>
      </c>
      <c r="E19" s="1048">
        <f>Y19/'FX rates'!$H$8</f>
        <v>-156.15670807731092</v>
      </c>
      <c r="F19" s="1049">
        <f t="shared" si="3"/>
        <v>-8.263231105517653E-3</v>
      </c>
      <c r="G19" s="1048">
        <f>AA19/'FX rates'!$I$8</f>
        <v>-254.31790732466192</v>
      </c>
      <c r="H19" s="1049">
        <f t="shared" si="4"/>
        <v>-6.3219962919060209E-3</v>
      </c>
      <c r="I19" s="1048">
        <f>AC19/'FX rates'!$J$8</f>
        <v>-655.74072994889559</v>
      </c>
      <c r="J19" s="1049">
        <f t="shared" si="5"/>
        <v>-1.1407212885114959E-2</v>
      </c>
      <c r="K19" s="1043">
        <f>AE19/'FX rates'!$K$8</f>
        <v>-423.92425849766767</v>
      </c>
      <c r="L19" s="1049">
        <f t="shared" si="6"/>
        <v>-5.4819957084025163E-3</v>
      </c>
      <c r="M19" s="1048">
        <f>AG19/'FX rates'!$L$8</f>
        <v>17.535196092515445</v>
      </c>
      <c r="N19" s="1049">
        <f t="shared" si="7"/>
        <v>6.8642538445357222E-4</v>
      </c>
      <c r="O19" s="1043">
        <f>AI19/'FX rates'!$M$8</f>
        <v>-31.202624363584871</v>
      </c>
      <c r="P19" s="1049">
        <f t="shared" si="8"/>
        <v>-5.6691064071025807E-4</v>
      </c>
      <c r="Q19" s="1043" t="e">
        <f>AK19/'FX rates'!$N$8</f>
        <v>#REF!</v>
      </c>
      <c r="R19" s="1049" t="e">
        <f t="shared" si="9"/>
        <v>#REF!</v>
      </c>
      <c r="S19" s="1043" t="e">
        <f>AM19/'FX rates'!$O$8</f>
        <v>#REF!</v>
      </c>
      <c r="T19" s="1050" t="e">
        <f t="shared" si="10"/>
        <v>#REF!</v>
      </c>
      <c r="V19" s="26" t="s">
        <v>211</v>
      </c>
      <c r="W19" s="13">
        <v>-1173</v>
      </c>
      <c r="X19" s="148">
        <f>W19/W$6</f>
        <v>-5.1965197051318402E-3</v>
      </c>
      <c r="Y19" s="13">
        <v>-499</v>
      </c>
      <c r="Z19" s="148">
        <f t="shared" si="29"/>
        <v>-8.263231105517653E-3</v>
      </c>
      <c r="AA19" s="13">
        <v>-832</v>
      </c>
      <c r="AB19" s="148">
        <f t="shared" si="15"/>
        <v>-6.3219962919060209E-3</v>
      </c>
      <c r="AC19" s="13">
        <v>-2180.6142223314605</v>
      </c>
      <c r="AD19" s="148">
        <f t="shared" si="13"/>
        <v>-1.1407212885114959E-2</v>
      </c>
      <c r="AE19" s="4">
        <v>-1423</v>
      </c>
      <c r="AF19" s="1640">
        <f t="shared" si="16"/>
        <v>-5.4819957084025163E-3</v>
      </c>
      <c r="AG19" s="13">
        <v>62</v>
      </c>
      <c r="AH19" s="148">
        <f t="shared" si="14"/>
        <v>6.8642538445357222E-4</v>
      </c>
      <c r="AI19" s="4">
        <v>-112</v>
      </c>
      <c r="AJ19" s="148">
        <f t="shared" si="17"/>
        <v>-5.6691064071025807E-4</v>
      </c>
      <c r="AK19" s="4" t="e">
        <f>#REF!</f>
        <v>#REF!</v>
      </c>
      <c r="AL19" s="148" t="e">
        <f t="shared" si="18"/>
        <v>#REF!</v>
      </c>
      <c r="AM19" s="4" t="e">
        <f t="shared" si="27"/>
        <v>#REF!</v>
      </c>
      <c r="AN19" s="148" t="e">
        <f t="shared" si="19"/>
        <v>#REF!</v>
      </c>
      <c r="AO19" s="4">
        <v>-2</v>
      </c>
      <c r="AP19" s="1640">
        <f t="shared" si="20"/>
        <v>-5.5661776779576584E-6</v>
      </c>
      <c r="AQ19" s="4">
        <v>-112</v>
      </c>
      <c r="AR19" s="148">
        <f t="shared" si="21"/>
        <v>-5.6691064071025807E-4</v>
      </c>
      <c r="AS19" s="4">
        <f t="shared" si="22"/>
        <v>110</v>
      </c>
      <c r="AT19" s="148">
        <f t="shared" si="23"/>
        <v>6.8005761942739151E-4</v>
      </c>
      <c r="AU19" s="4">
        <v>92</v>
      </c>
      <c r="AV19" s="148">
        <f t="shared" si="24"/>
        <v>4.5673888436562938E-4</v>
      </c>
      <c r="AW19" s="4">
        <f t="shared" si="25"/>
        <v>202</v>
      </c>
      <c r="AX19" s="1640">
        <f t="shared" si="26"/>
        <v>5.5619955999658573E-4</v>
      </c>
      <c r="AY19" s="1045"/>
      <c r="AZ19" s="428"/>
      <c r="BA19" s="428"/>
      <c r="BB19" s="428"/>
      <c r="BC19" s="428"/>
      <c r="BD19" s="428"/>
    </row>
    <row r="20" spans="2:57" ht="12" customHeight="1">
      <c r="B20" s="32" t="str">
        <f t="shared" si="1"/>
        <v>Income before taxes</v>
      </c>
      <c r="C20" s="111">
        <f>W20/'FX rates'!$G$8</f>
        <v>2093.0306329894693</v>
      </c>
      <c r="D20" s="147">
        <f t="shared" si="2"/>
        <v>2.994311738020981E-2</v>
      </c>
      <c r="E20" s="111">
        <f>Y20/'FX rates'!$H$8</f>
        <v>29151.547062592828</v>
      </c>
      <c r="F20" s="147">
        <f t="shared" si="3"/>
        <v>1.5425912432933695</v>
      </c>
      <c r="G20" s="111">
        <f>AA20/'FX rates'!$I$8</f>
        <v>31045.736268433429</v>
      </c>
      <c r="H20" s="147">
        <f t="shared" si="4"/>
        <v>0.77175465791313336</v>
      </c>
      <c r="I20" s="111">
        <f>AC20/'FX rates'!$J$8</f>
        <v>29311.890304388231</v>
      </c>
      <c r="J20" s="147">
        <f t="shared" si="5"/>
        <v>0.50990728118009709</v>
      </c>
      <c r="K20" s="111">
        <f>AE20/'FX rates'!$K$8</f>
        <v>27365.308880589429</v>
      </c>
      <c r="L20" s="147">
        <f t="shared" si="6"/>
        <v>0.35387572858920474</v>
      </c>
      <c r="M20" s="111">
        <f>AG20/'FX rates'!$L$8</f>
        <v>1908.7909423933343</v>
      </c>
      <c r="N20" s="147">
        <f t="shared" si="7"/>
        <v>7.4720724510921918E-2</v>
      </c>
      <c r="O20" s="111">
        <f>AI20/'FX rates'!$M$8</f>
        <v>4982.6690780599592</v>
      </c>
      <c r="P20" s="147">
        <f t="shared" si="8"/>
        <v>9.0528542938419332E-2</v>
      </c>
      <c r="Q20" s="111" t="e">
        <f>AK20/'FX rates'!$N$8</f>
        <v>#REF!</v>
      </c>
      <c r="R20" s="147" t="e">
        <f t="shared" si="9"/>
        <v>#REF!</v>
      </c>
      <c r="S20" s="111" t="e">
        <f>AM20/'FX rates'!$O$8</f>
        <v>#REF!</v>
      </c>
      <c r="T20" s="1046" t="e">
        <f t="shared" si="10"/>
        <v>#REF!</v>
      </c>
      <c r="V20" s="32" t="s">
        <v>212</v>
      </c>
      <c r="W20" s="111">
        <f>SUM(W14:W19)</f>
        <v>6759</v>
      </c>
      <c r="X20" s="147">
        <f t="shared" si="11"/>
        <v>2.994311738020981E-2</v>
      </c>
      <c r="Y20" s="111">
        <f>SUM(Y14:Y19)</f>
        <v>93154</v>
      </c>
      <c r="Z20" s="147">
        <f t="shared" si="29"/>
        <v>1.5425912432933695</v>
      </c>
      <c r="AA20" s="111">
        <f>SUM(AA14:AA19)</f>
        <v>101566</v>
      </c>
      <c r="AB20" s="147">
        <f t="shared" si="15"/>
        <v>0.77175465791313336</v>
      </c>
      <c r="AC20" s="111">
        <f>SUM(AC14:AC19)</f>
        <v>97474.385777668533</v>
      </c>
      <c r="AD20" s="147">
        <f t="shared" si="13"/>
        <v>0.50990728118009709</v>
      </c>
      <c r="AE20" s="111">
        <f>SUM(AE14:AE19)</f>
        <v>91858</v>
      </c>
      <c r="AF20" s="1639">
        <f t="shared" si="16"/>
        <v>0.35387572858920474</v>
      </c>
      <c r="AG20" s="111">
        <f>SUM(AG14:AG19)</f>
        <v>6749</v>
      </c>
      <c r="AH20" s="147">
        <f t="shared" si="14"/>
        <v>7.4720724510921918E-2</v>
      </c>
      <c r="AI20" s="111">
        <f>SUM(AI14:AI19)</f>
        <v>17885</v>
      </c>
      <c r="AJ20" s="147">
        <f t="shared" si="17"/>
        <v>9.0528542938419332E-2</v>
      </c>
      <c r="AK20" s="111" t="e">
        <f>SUM(AK14:AK19)</f>
        <v>#REF!</v>
      </c>
      <c r="AL20" s="147" t="e">
        <f t="shared" si="18"/>
        <v>#REF!</v>
      </c>
      <c r="AM20" s="111" t="e">
        <f>SUM(AM14:AM19)</f>
        <v>#REF!</v>
      </c>
      <c r="AN20" s="147" t="e">
        <f t="shared" si="19"/>
        <v>#REF!</v>
      </c>
      <c r="AO20" s="111">
        <f>SUM(AO14:AO19)</f>
        <v>25161</v>
      </c>
      <c r="AP20" s="1639">
        <f t="shared" si="20"/>
        <v>7.0025298277546319E-2</v>
      </c>
      <c r="AQ20" s="111">
        <f>SUM(AQ14:AQ19)</f>
        <v>17885</v>
      </c>
      <c r="AR20" s="147">
        <f t="shared" si="21"/>
        <v>9.0528542938419332E-2</v>
      </c>
      <c r="AS20" s="111">
        <f t="shared" si="22"/>
        <v>7276</v>
      </c>
      <c r="AT20" s="147">
        <f t="shared" si="23"/>
        <v>4.4982720354124546E-2</v>
      </c>
      <c r="AU20" s="111">
        <f>SUM(AU14:AU19)</f>
        <v>18429</v>
      </c>
      <c r="AV20" s="147">
        <f t="shared" si="24"/>
        <v>9.1491748912762877E-2</v>
      </c>
      <c r="AW20" s="111">
        <f t="shared" si="25"/>
        <v>25705</v>
      </c>
      <c r="AX20" s="1639">
        <f t="shared" si="26"/>
        <v>7.0777770741149687E-2</v>
      </c>
      <c r="AY20" s="1052"/>
      <c r="AZ20" s="428"/>
      <c r="BA20" s="428"/>
      <c r="BB20" s="428"/>
      <c r="BC20" s="428"/>
      <c r="BD20" s="428"/>
    </row>
    <row r="21" spans="2:57" ht="12" customHeight="1">
      <c r="B21" s="26" t="str">
        <f t="shared" si="1"/>
        <v>Taxes on income</v>
      </c>
      <c r="C21" s="1048">
        <f>W21/'FX rates'!$G$8</f>
        <v>-850.03241419678852</v>
      </c>
      <c r="D21" s="1049">
        <f t="shared" si="2"/>
        <v>-1.2160653529912106E-2</v>
      </c>
      <c r="E21" s="1048">
        <f>Y21/'FX rates'!$H$8</f>
        <v>-7145.6558561870097</v>
      </c>
      <c r="F21" s="1049">
        <f t="shared" si="3"/>
        <v>-0.37812148108895804</v>
      </c>
      <c r="G21" s="1048">
        <f>AA21/'FX rates'!$I$8</f>
        <v>-7472.7282215937621</v>
      </c>
      <c r="H21" s="1049">
        <f t="shared" si="4"/>
        <v>-0.18576183094738763</v>
      </c>
      <c r="I21" s="1048">
        <f>AC21/'FX rates'!$J$8</f>
        <v>-7347.3396122819631</v>
      </c>
      <c r="J21" s="1049">
        <f t="shared" si="5"/>
        <v>-0.12781372769550275</v>
      </c>
      <c r="K21" s="879">
        <f>AE21/'FX rates'!$K$8</f>
        <v>-7573.1402496621295</v>
      </c>
      <c r="L21" s="1049">
        <f t="shared" si="6"/>
        <v>-9.7932405413422602E-2</v>
      </c>
      <c r="M21" s="1048">
        <f>AG21/'FX rates'!$L$8</f>
        <v>-683.87264760810228</v>
      </c>
      <c r="N21" s="1049">
        <f t="shared" si="7"/>
        <v>-2.6770589993689316E-2</v>
      </c>
      <c r="O21" s="1043">
        <f>AI21/'FX rates'!$M$8</f>
        <v>-1212.4448324135835</v>
      </c>
      <c r="P21" s="1049">
        <f t="shared" si="8"/>
        <v>-2.2028527753312883E-2</v>
      </c>
      <c r="Q21" s="1043" t="e">
        <f>AK21/'FX rates'!$N$8</f>
        <v>#REF!</v>
      </c>
      <c r="R21" s="1049" t="e">
        <f t="shared" si="9"/>
        <v>#REF!</v>
      </c>
      <c r="S21" s="1043" t="e">
        <f>AM21/'FX rates'!$O$8</f>
        <v>#REF!</v>
      </c>
      <c r="T21" s="1050" t="e">
        <f t="shared" si="10"/>
        <v>#REF!</v>
      </c>
      <c r="V21" s="26" t="s">
        <v>213</v>
      </c>
      <c r="W21" s="13">
        <v>-2745</v>
      </c>
      <c r="X21" s="148">
        <f t="shared" si="11"/>
        <v>-1.2160653529912106E-2</v>
      </c>
      <c r="Y21" s="13">
        <v>-22834</v>
      </c>
      <c r="Z21" s="148">
        <f t="shared" si="29"/>
        <v>-0.37812148108895804</v>
      </c>
      <c r="AA21" s="13">
        <v>-24447</v>
      </c>
      <c r="AB21" s="148">
        <f t="shared" si="15"/>
        <v>-0.18576183094738763</v>
      </c>
      <c r="AC21" s="13">
        <v>-24433</v>
      </c>
      <c r="AD21" s="148">
        <f t="shared" si="13"/>
        <v>-0.12781372769550275</v>
      </c>
      <c r="AE21" s="101">
        <v>-25421</v>
      </c>
      <c r="AF21" s="1640">
        <f t="shared" si="16"/>
        <v>-9.7932405413422602E-2</v>
      </c>
      <c r="AG21" s="13">
        <v>-2418</v>
      </c>
      <c r="AH21" s="148">
        <f t="shared" si="14"/>
        <v>-2.6770589993689316E-2</v>
      </c>
      <c r="AI21" s="4">
        <v>-4352</v>
      </c>
      <c r="AJ21" s="148">
        <f t="shared" si="17"/>
        <v>-2.2028527753312883E-2</v>
      </c>
      <c r="AK21" s="4" t="e">
        <f>#REF!</f>
        <v>#REF!</v>
      </c>
      <c r="AL21" s="148" t="e">
        <f t="shared" si="18"/>
        <v>#REF!</v>
      </c>
      <c r="AM21" s="4" t="e">
        <f t="shared" si="27"/>
        <v>#REF!</v>
      </c>
      <c r="AN21" s="148" t="e">
        <f t="shared" si="19"/>
        <v>#REF!</v>
      </c>
      <c r="AO21" s="101">
        <v>-7951</v>
      </c>
      <c r="AP21" s="1640">
        <f t="shared" si="20"/>
        <v>-2.2128339358720668E-2</v>
      </c>
      <c r="AQ21" s="101">
        <v>-4352</v>
      </c>
      <c r="AR21" s="148">
        <f t="shared" si="21"/>
        <v>-2.2028527753312883E-2</v>
      </c>
      <c r="AS21" s="101">
        <f t="shared" si="22"/>
        <v>-3599</v>
      </c>
      <c r="AT21" s="148">
        <f t="shared" si="23"/>
        <v>-2.2250248839265289E-2</v>
      </c>
      <c r="AU21" s="101">
        <v>-4775</v>
      </c>
      <c r="AV21" s="148">
        <f t="shared" si="24"/>
        <v>-2.3705741009194353E-2</v>
      </c>
      <c r="AW21" s="101">
        <f t="shared" si="25"/>
        <v>-8374</v>
      </c>
      <c r="AX21" s="1640">
        <f t="shared" si="26"/>
        <v>-2.3057500571343606E-2</v>
      </c>
      <c r="AY21" s="1045"/>
      <c r="AZ21" s="428"/>
      <c r="BA21" s="428"/>
      <c r="BB21" s="428"/>
      <c r="BC21" s="428"/>
      <c r="BD21" s="428"/>
    </row>
    <row r="22" spans="2:57" ht="12" customHeight="1">
      <c r="B22" s="26" t="str">
        <f t="shared" si="1"/>
        <v>Profit (loss) from discontinued operations</v>
      </c>
      <c r="C22" s="1048">
        <f>W22/'FX rates'!$G$8</f>
        <v>5379.2033031010615</v>
      </c>
      <c r="D22" s="1049">
        <f t="shared" si="2"/>
        <v>7.6955450808052175E-2</v>
      </c>
      <c r="E22" s="1048">
        <f>Y22/'FX rates'!$H$8</f>
        <v>0</v>
      </c>
      <c r="F22" s="1049">
        <f t="shared" si="3"/>
        <v>0</v>
      </c>
      <c r="G22" s="1048">
        <f>AA22/'FX rates'!$I$8</f>
        <v>0</v>
      </c>
      <c r="H22" s="1049">
        <f t="shared" si="4"/>
        <v>0</v>
      </c>
      <c r="I22" s="1048">
        <f>AC22/'FX rates'!$J$8</f>
        <v>0</v>
      </c>
      <c r="J22" s="1049">
        <f t="shared" si="5"/>
        <v>0</v>
      </c>
      <c r="K22" s="879">
        <f>AE22/'FX rates'!$K$8</f>
        <v>-366.12994637641151</v>
      </c>
      <c r="L22" s="1049">
        <f t="shared" si="6"/>
        <v>-4.7346259491403324E-3</v>
      </c>
      <c r="M22" s="1048">
        <f>AG22/'FX rates'!$L$8</f>
        <v>0</v>
      </c>
      <c r="N22" s="1049">
        <f t="shared" si="7"/>
        <v>0</v>
      </c>
      <c r="O22" s="1043">
        <f>AI22/'FX rates'!$M$8</f>
        <v>-2.5073537435023554</v>
      </c>
      <c r="P22" s="1049">
        <f t="shared" si="8"/>
        <v>-4.5555319342788595E-5</v>
      </c>
      <c r="Q22" s="1043">
        <f>AK22/'FX rates'!$N$8</f>
        <v>0</v>
      </c>
      <c r="R22" s="1049" t="e">
        <f t="shared" si="9"/>
        <v>#REF!</v>
      </c>
      <c r="S22" s="1043">
        <f>AM22/'FX rates'!$O$8</f>
        <v>-341.9454078130546</v>
      </c>
      <c r="T22" s="1050" t="e">
        <f t="shared" si="10"/>
        <v>#REF!</v>
      </c>
      <c r="V22" s="26" t="s">
        <v>214</v>
      </c>
      <c r="W22" s="13">
        <v>17371</v>
      </c>
      <c r="X22" s="148">
        <f t="shared" si="11"/>
        <v>7.6955450808052175E-2</v>
      </c>
      <c r="Y22" s="13">
        <v>0</v>
      </c>
      <c r="Z22" s="148">
        <f t="shared" si="29"/>
        <v>0</v>
      </c>
      <c r="AA22" s="13">
        <v>0</v>
      </c>
      <c r="AB22" s="148">
        <f t="shared" si="15"/>
        <v>0</v>
      </c>
      <c r="AC22" s="13">
        <v>0</v>
      </c>
      <c r="AD22" s="148">
        <f t="shared" si="13"/>
        <v>0</v>
      </c>
      <c r="AE22" s="101">
        <v>-1229</v>
      </c>
      <c r="AF22" s="1640">
        <f t="shared" si="16"/>
        <v>-4.7346259491403324E-3</v>
      </c>
      <c r="AG22" s="13">
        <v>0</v>
      </c>
      <c r="AH22" s="148">
        <f t="shared" si="14"/>
        <v>0</v>
      </c>
      <c r="AI22" s="4">
        <v>-9</v>
      </c>
      <c r="AJ22" s="148">
        <f t="shared" si="17"/>
        <v>-4.5555319342788595E-5</v>
      </c>
      <c r="AK22" s="4">
        <v>0</v>
      </c>
      <c r="AL22" s="148" t="e">
        <f t="shared" si="18"/>
        <v>#REF!</v>
      </c>
      <c r="AM22" s="4">
        <f t="shared" si="27"/>
        <v>-1229</v>
      </c>
      <c r="AN22" s="148" t="e">
        <f t="shared" si="19"/>
        <v>#REF!</v>
      </c>
      <c r="AO22" s="101">
        <v>0</v>
      </c>
      <c r="AP22" s="1640">
        <f t="shared" si="20"/>
        <v>0</v>
      </c>
      <c r="AQ22" s="101">
        <v>-9</v>
      </c>
      <c r="AR22" s="148">
        <f t="shared" si="21"/>
        <v>-4.5555319342788595E-5</v>
      </c>
      <c r="AS22" s="101">
        <f t="shared" si="22"/>
        <v>9</v>
      </c>
      <c r="AT22" s="148">
        <f t="shared" si="23"/>
        <v>5.5641077953150213E-5</v>
      </c>
      <c r="AU22" s="101">
        <v>0</v>
      </c>
      <c r="AV22" s="148">
        <f t="shared" si="24"/>
        <v>0</v>
      </c>
      <c r="AW22" s="101">
        <f t="shared" si="25"/>
        <v>9</v>
      </c>
      <c r="AX22" s="1640">
        <f t="shared" si="26"/>
        <v>2.4781168514699362E-5</v>
      </c>
      <c r="AY22" s="1045"/>
      <c r="AZ22" s="428"/>
      <c r="BA22" s="428"/>
      <c r="BB22" s="428"/>
      <c r="BC22" s="428"/>
      <c r="BD22" s="428"/>
    </row>
    <row r="23" spans="2:57" ht="12" customHeight="1" thickBot="1">
      <c r="B23" s="34" t="str">
        <f t="shared" si="1"/>
        <v>Net income (loss) for the period</v>
      </c>
      <c r="C23" s="35">
        <f>W23/'FX rates'!$G$8</f>
        <v>6622.2015218937422</v>
      </c>
      <c r="D23" s="149">
        <f t="shared" si="2"/>
        <v>9.4737914658349867E-2</v>
      </c>
      <c r="E23" s="35">
        <f>Y23/'FX rates'!$H$8</f>
        <v>22005.89120640582</v>
      </c>
      <c r="F23" s="149">
        <f t="shared" si="3"/>
        <v>1.1644697622044116</v>
      </c>
      <c r="G23" s="35">
        <f>AA23/'FX rates'!$I$8</f>
        <v>23573.008046839666</v>
      </c>
      <c r="H23" s="149">
        <f t="shared" si="4"/>
        <v>0.58599282696574573</v>
      </c>
      <c r="I23" s="35">
        <f>AC23/'FX rates'!$J$8</f>
        <v>21964.550692106266</v>
      </c>
      <c r="J23" s="149">
        <f t="shared" si="5"/>
        <v>0.38209355348459428</v>
      </c>
      <c r="K23" s="35">
        <f>AE23/'FX rates'!$K$8</f>
        <v>19426.038684550887</v>
      </c>
      <c r="L23" s="149">
        <f t="shared" si="6"/>
        <v>0.2512086972266418</v>
      </c>
      <c r="M23" s="35">
        <f>AG23/'FX rates'!$L$8</f>
        <v>1224.9182947852321</v>
      </c>
      <c r="N23" s="149">
        <f t="shared" si="7"/>
        <v>4.7950134517232595E-2</v>
      </c>
      <c r="O23" s="35">
        <f>AI23/'FX rates'!$M$8</f>
        <v>3767.7168919028732</v>
      </c>
      <c r="P23" s="149">
        <f t="shared" si="8"/>
        <v>6.8454459865763664E-2</v>
      </c>
      <c r="Q23" s="35" t="e">
        <f>AK23/'FX rates'!$N$8</f>
        <v>#REF!</v>
      </c>
      <c r="R23" s="149" t="e">
        <f t="shared" si="9"/>
        <v>#REF!</v>
      </c>
      <c r="S23" s="35" t="e">
        <f>AM23/'FX rates'!$O$8</f>
        <v>#REF!</v>
      </c>
      <c r="T23" s="1056" t="e">
        <f t="shared" si="10"/>
        <v>#REF!</v>
      </c>
      <c r="V23" s="34" t="s">
        <v>215</v>
      </c>
      <c r="W23" s="35">
        <f>SUM(W20:W22)</f>
        <v>21385</v>
      </c>
      <c r="X23" s="149">
        <f t="shared" si="11"/>
        <v>9.4737914658349867E-2</v>
      </c>
      <c r="Y23" s="35">
        <f>SUM(Y20:Y22)</f>
        <v>70320</v>
      </c>
      <c r="Z23" s="149">
        <f t="shared" si="29"/>
        <v>1.1644697622044116</v>
      </c>
      <c r="AA23" s="35">
        <f>SUM(AA20:AA22)</f>
        <v>77119</v>
      </c>
      <c r="AB23" s="149">
        <f t="shared" si="15"/>
        <v>0.58599282696574573</v>
      </c>
      <c r="AC23" s="35">
        <f>SUM(AC20:AC22)</f>
        <v>73041.385777668533</v>
      </c>
      <c r="AD23" s="149">
        <f t="shared" si="13"/>
        <v>0.38209355348459428</v>
      </c>
      <c r="AE23" s="35">
        <f>SUM(AE20:AE22)</f>
        <v>65208</v>
      </c>
      <c r="AF23" s="1641">
        <f t="shared" si="16"/>
        <v>0.2512086972266418</v>
      </c>
      <c r="AG23" s="35">
        <v>4331</v>
      </c>
      <c r="AH23" s="149">
        <f t="shared" si="14"/>
        <v>4.7950134517232595E-2</v>
      </c>
      <c r="AI23" s="35">
        <f>SUM(AI20:AI22)</f>
        <v>13524</v>
      </c>
      <c r="AJ23" s="149">
        <f>AI23/AI$6</f>
        <v>6.8454459865763664E-2</v>
      </c>
      <c r="AK23" s="35" t="e">
        <f>SUM(AK20:AK22)-1</f>
        <v>#REF!</v>
      </c>
      <c r="AL23" s="149" t="e">
        <f>AK23/AK$6</f>
        <v>#REF!</v>
      </c>
      <c r="AM23" s="35" t="e">
        <f>SUM(AM20:AM22)</f>
        <v>#REF!</v>
      </c>
      <c r="AN23" s="149" t="e">
        <f>AM23/AM$6</f>
        <v>#REF!</v>
      </c>
      <c r="AO23" s="35">
        <f>SUM(AO20:AO22)</f>
        <v>17210</v>
      </c>
      <c r="AP23" s="1641">
        <f t="shared" si="20"/>
        <v>4.7896958918825651E-2</v>
      </c>
      <c r="AQ23" s="35">
        <f>SUM(AQ20:AQ22)</f>
        <v>13524</v>
      </c>
      <c r="AR23" s="149">
        <f t="shared" si="21"/>
        <v>6.8454459865763664E-2</v>
      </c>
      <c r="AS23" s="35">
        <f t="shared" si="22"/>
        <v>3686</v>
      </c>
      <c r="AT23" s="149">
        <f t="shared" si="23"/>
        <v>2.278811259281241E-2</v>
      </c>
      <c r="AU23" s="35">
        <f>SUM(AU20:AU22)</f>
        <v>13654</v>
      </c>
      <c r="AV23" s="149">
        <f t="shared" si="24"/>
        <v>6.7786007903568521E-2</v>
      </c>
      <c r="AW23" s="35">
        <f t="shared" si="25"/>
        <v>17340</v>
      </c>
      <c r="AX23" s="1641">
        <f t="shared" si="26"/>
        <v>4.7745051338320771E-2</v>
      </c>
      <c r="AY23" s="1057"/>
      <c r="AZ23" s="428"/>
      <c r="BA23" s="428"/>
      <c r="BB23" s="428"/>
      <c r="BC23" s="428"/>
      <c r="BD23" s="428"/>
    </row>
    <row r="24" spans="2:57" ht="21.6" customHeight="1">
      <c r="B24" s="2172" t="str">
        <f t="shared" si="1"/>
        <v>Source: Audited financial statements for FY22 and FY23, and unaudited financial statements for H1-24, provided by Management.</v>
      </c>
      <c r="C24" s="2172"/>
      <c r="D24" s="2172"/>
      <c r="E24" s="2172"/>
      <c r="F24" s="2172"/>
      <c r="G24" s="2172"/>
      <c r="H24" s="2172"/>
      <c r="I24" s="2172"/>
      <c r="J24" s="2172"/>
      <c r="K24" s="2172"/>
      <c r="L24" s="2172"/>
      <c r="M24" s="2172"/>
      <c r="N24" s="2172"/>
      <c r="O24" s="2172"/>
      <c r="P24" s="2172"/>
      <c r="Q24" s="2172"/>
      <c r="R24" s="2172"/>
      <c r="S24" s="2172"/>
      <c r="T24" s="2172"/>
      <c r="V24" s="2164" t="s">
        <v>4585</v>
      </c>
      <c r="W24" s="2164"/>
      <c r="X24" s="2164"/>
      <c r="Y24" s="2164"/>
      <c r="Z24" s="2164"/>
      <c r="AA24" s="2164"/>
      <c r="AB24" s="2164"/>
      <c r="AC24" s="2164"/>
      <c r="AD24" s="2164"/>
      <c r="AE24" s="2164"/>
      <c r="AF24" s="2164"/>
      <c r="AG24" s="2164"/>
      <c r="AH24" s="2164"/>
      <c r="AI24" s="2164"/>
      <c r="AJ24" s="2164"/>
      <c r="AK24" s="2164"/>
      <c r="AL24" s="2164"/>
      <c r="AM24" s="2164"/>
      <c r="AN24" s="2164"/>
      <c r="AO24" s="2164"/>
      <c r="AP24" s="2164"/>
      <c r="AQ24" s="2164"/>
      <c r="AR24" s="2164"/>
      <c r="AS24" s="2164"/>
      <c r="AT24" s="2164"/>
      <c r="AU24" s="2164"/>
      <c r="AV24" s="2164"/>
      <c r="AW24" s="2164"/>
      <c r="AX24" s="2164"/>
      <c r="AY24" s="2164"/>
      <c r="AZ24" s="428"/>
      <c r="BA24" s="428"/>
      <c r="BB24" s="428"/>
      <c r="BC24" s="428"/>
      <c r="BD24" s="428"/>
    </row>
    <row r="25" spans="2:57">
      <c r="AE25" s="845"/>
      <c r="AO25" s="845"/>
      <c r="AQ25" s="845"/>
      <c r="AS25" s="845"/>
      <c r="AU25" s="845"/>
      <c r="AW25" s="845"/>
      <c r="AZ25" s="428"/>
      <c r="BA25" s="428"/>
      <c r="BB25" s="428"/>
      <c r="BC25" s="428"/>
      <c r="BD25" s="428"/>
    </row>
    <row r="26" spans="2:57" ht="12" customHeight="1"/>
    <row r="27" spans="2:57" ht="19.5" customHeight="1">
      <c r="BA27" s="2166" t="s">
        <v>4949</v>
      </c>
      <c r="BB27" s="2167"/>
      <c r="BC27" s="2167"/>
      <c r="BD27" s="2168"/>
    </row>
    <row r="28" spans="2:57" ht="24" customHeight="1">
      <c r="BA28" s="446" t="s">
        <v>104</v>
      </c>
      <c r="BB28" s="296" t="s">
        <v>188</v>
      </c>
      <c r="BC28" s="296" t="s">
        <v>4565</v>
      </c>
      <c r="BD28" s="1697" t="s">
        <v>4586</v>
      </c>
    </row>
    <row r="29" spans="2:57" ht="12" customHeight="1">
      <c r="BA29" s="26" t="s">
        <v>194</v>
      </c>
      <c r="BB29" s="880">
        <f>AE6</f>
        <v>259577</v>
      </c>
      <c r="BC29" s="880">
        <f>AO6</f>
        <v>359313</v>
      </c>
      <c r="BD29" s="1700">
        <f>AW6</f>
        <v>363179</v>
      </c>
    </row>
    <row r="30" spans="2:57" ht="12" customHeight="1">
      <c r="BA30" s="1698" t="s">
        <v>196</v>
      </c>
      <c r="BB30" s="760">
        <f>-AE7</f>
        <v>198312</v>
      </c>
      <c r="BC30" s="760">
        <f>-AO7</f>
        <v>243177</v>
      </c>
      <c r="BD30" s="1194">
        <f>-AW7</f>
        <v>244058</v>
      </c>
    </row>
    <row r="31" spans="2:57" ht="12" customHeight="1">
      <c r="BA31" s="1699" t="s">
        <v>198</v>
      </c>
      <c r="BB31" s="763">
        <f>AE8</f>
        <v>61265</v>
      </c>
      <c r="BC31" s="763">
        <f>AO8</f>
        <v>116136</v>
      </c>
      <c r="BD31" s="1694">
        <f>AW8</f>
        <v>119121</v>
      </c>
      <c r="BE31" s="884"/>
    </row>
    <row r="32" spans="2:57" ht="12" customHeight="1">
      <c r="BA32" s="26" t="s">
        <v>83</v>
      </c>
      <c r="BB32" s="101">
        <f>-(AE9+AE10+AE11)</f>
        <v>61775</v>
      </c>
      <c r="BC32" s="101">
        <f>-(AO9+AO10+AO11)</f>
        <v>82512</v>
      </c>
      <c r="BD32" s="421">
        <f>-(AW9+AW10+AW11)</f>
        <v>83181</v>
      </c>
    </row>
    <row r="33" spans="53:57" ht="12" customHeight="1">
      <c r="BA33" s="1698" t="s">
        <v>205</v>
      </c>
      <c r="BB33" s="760">
        <f>-AE13</f>
        <v>-13583</v>
      </c>
      <c r="BC33" s="760">
        <f>-AO13</f>
        <v>-15818.146048369254</v>
      </c>
      <c r="BD33" s="1194">
        <f>-AW13</f>
        <v>-16088.146048369254</v>
      </c>
    </row>
    <row r="34" spans="53:57" ht="12" customHeight="1">
      <c r="BA34" s="1699" t="s">
        <v>4946</v>
      </c>
      <c r="BB34" s="763">
        <f>AE14</f>
        <v>13073</v>
      </c>
      <c r="BC34" s="763">
        <f>AO14</f>
        <v>49442.14604836925</v>
      </c>
      <c r="BD34" s="1694">
        <f>AW14</f>
        <v>52028.14604836925</v>
      </c>
      <c r="BE34" s="884"/>
    </row>
    <row r="35" spans="53:57" ht="12" customHeight="1">
      <c r="BA35" s="26" t="s">
        <v>4947</v>
      </c>
      <c r="BB35" s="101">
        <f>-(AE15+AE17+AE16+AE18+AE19+AE21)</f>
        <v>-53364</v>
      </c>
      <c r="BC35" s="101">
        <f>-(AO15+AO17+AO16+AO18+AO19+AO21)</f>
        <v>32232.146048369254</v>
      </c>
      <c r="BD35" s="421">
        <f>-(AW15+AW17+AW16+AW18+AW19+AW21)</f>
        <v>34697.14604836925</v>
      </c>
    </row>
    <row r="36" spans="53:57" ht="12" customHeight="1">
      <c r="BA36" s="26" t="s">
        <v>4948</v>
      </c>
      <c r="BB36" s="101">
        <f>AE22</f>
        <v>-1229</v>
      </c>
      <c r="BC36" s="101">
        <f>AO22</f>
        <v>0</v>
      </c>
      <c r="BD36" s="421">
        <f>AW22</f>
        <v>9</v>
      </c>
    </row>
    <row r="37" spans="53:57" ht="12" customHeight="1" thickBot="1">
      <c r="BA37" s="475" t="s">
        <v>179</v>
      </c>
      <c r="BB37" s="477">
        <f>AE23</f>
        <v>65208</v>
      </c>
      <c r="BC37" s="477">
        <f>AO23</f>
        <v>17210</v>
      </c>
      <c r="BD37" s="478">
        <f>AW23</f>
        <v>17340</v>
      </c>
      <c r="BE37" s="884"/>
    </row>
    <row r="38" spans="53:57" ht="23.45" customHeight="1">
      <c r="BA38" s="2163" t="s">
        <v>4585</v>
      </c>
      <c r="BB38" s="2163"/>
      <c r="BC38" s="2163"/>
      <c r="BD38" s="2163"/>
    </row>
    <row r="39" spans="53:57" ht="12" customHeight="1"/>
    <row r="40" spans="53:57" ht="12" customHeight="1"/>
    <row r="41" spans="53:57" ht="12" customHeight="1"/>
    <row r="42" spans="53:57" ht="21.75" customHeight="1"/>
  </sheetData>
  <mergeCells count="5">
    <mergeCell ref="B24:T24"/>
    <mergeCell ref="AM4:AY4"/>
    <mergeCell ref="V24:AY24"/>
    <mergeCell ref="BA27:BD27"/>
    <mergeCell ref="BA38:BD38"/>
  </mergeCells>
  <pageMargins left="0.7" right="0.7" top="0.75" bottom="0.75" header="0.3" footer="0.3"/>
  <ignoredErrors>
    <ignoredError sqref="AU8:AV23 X8:AR19 AX8:AY23 X23:AN23 AP23:AR23 X21:AR22 X20:AN20 AP20:AR20 BB30:BD30"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6C562-E41F-44A8-8457-E9B424582C49}">
  <sheetPr codeName="Sheet9">
    <tabColor theme="8" tint="0.59999389629810485"/>
  </sheetPr>
  <dimension ref="A1:AA75"/>
  <sheetViews>
    <sheetView topLeftCell="A9" workbookViewId="0">
      <selection activeCell="T16" sqref="T16"/>
    </sheetView>
  </sheetViews>
  <sheetFormatPr defaultColWidth="9.140625" defaultRowHeight="15" outlineLevelRow="2" outlineLevelCol="2"/>
  <cols>
    <col min="1" max="1" width="2.85546875" style="15" customWidth="1"/>
    <col min="2" max="2" width="35.42578125" style="15" hidden="1" customWidth="1" outlineLevel="1"/>
    <col min="3" max="3" width="7.28515625" style="15" hidden="1" customWidth="1" outlineLevel="2"/>
    <col min="4" max="4" width="7.28515625" style="15" hidden="1" customWidth="1" outlineLevel="1" collapsed="1"/>
    <col min="5" max="6" width="10.28515625" style="15" hidden="1" customWidth="1" outlineLevel="2"/>
    <col min="7" max="7" width="7.140625" style="15" hidden="1" customWidth="1" outlineLevel="1" collapsed="1"/>
    <col min="8" max="8" width="10.140625" style="15" hidden="1" customWidth="1" outlineLevel="1"/>
    <col min="9" max="9" width="2.85546875" style="15" customWidth="1" collapsed="1"/>
    <col min="10" max="10" width="47.7109375" style="15" customWidth="1"/>
    <col min="11" max="11" width="7.28515625" style="15" hidden="1" customWidth="1" outlineLevel="1"/>
    <col min="12" max="12" width="8.28515625" style="15" bestFit="1" customWidth="1" collapsed="1"/>
    <col min="13" max="14" width="10.28515625" style="15" hidden="1" customWidth="1" outlineLevel="1"/>
    <col min="15" max="15" width="8.28515625" style="15" bestFit="1" customWidth="1" collapsed="1"/>
    <col min="16" max="16" width="9.85546875" style="15" hidden="1" customWidth="1" outlineLevel="1"/>
    <col min="17" max="17" width="9.85546875" style="15" bestFit="1" customWidth="1" collapsed="1"/>
    <col min="18" max="18" width="10.140625" style="15" bestFit="1" customWidth="1"/>
    <col min="19" max="19" width="9.140625" style="15"/>
    <col min="20" max="20" width="33.28515625" style="15" customWidth="1"/>
    <col min="21" max="21" width="0" style="15" hidden="1" customWidth="1" outlineLevel="1"/>
    <col min="22" max="22" width="9.140625" style="15" collapsed="1"/>
    <col min="23" max="24" width="10.28515625" style="15" hidden="1" customWidth="1" outlineLevel="1"/>
    <col min="25" max="26" width="9.140625" style="15" customWidth="1" collapsed="1"/>
    <col min="27" max="27" width="9.140625" style="15" collapsed="1"/>
    <col min="28" max="16384" width="9.140625" style="15"/>
  </cols>
  <sheetData>
    <row r="1" spans="1:19" s="411" customFormat="1" ht="15.75">
      <c r="A1" s="22" t="str">
        <f>'Cover page'!$E$16</f>
        <v>Project M</v>
      </c>
      <c r="B1" s="22"/>
      <c r="C1" s="22"/>
      <c r="D1" s="22"/>
      <c r="E1" s="22"/>
      <c r="F1" s="22"/>
      <c r="G1" s="22"/>
      <c r="H1" s="22"/>
      <c r="I1" s="22"/>
      <c r="O1" s="22"/>
      <c r="P1" s="22"/>
      <c r="Q1" s="22"/>
    </row>
    <row r="2" spans="1:19" s="412" customFormat="1" ht="18.75">
      <c r="A2" s="892" t="s">
        <v>217</v>
      </c>
      <c r="B2" s="892"/>
      <c r="C2" s="892"/>
      <c r="D2" s="892"/>
      <c r="E2" s="892"/>
      <c r="F2" s="892"/>
      <c r="G2" s="892"/>
      <c r="H2" s="892"/>
      <c r="I2" s="892"/>
      <c r="J2" s="890"/>
      <c r="K2" s="890"/>
      <c r="L2" s="890"/>
      <c r="M2" s="890"/>
      <c r="N2" s="890"/>
      <c r="O2" s="892"/>
      <c r="P2" s="892"/>
      <c r="Q2" s="892"/>
      <c r="R2" s="890"/>
      <c r="S2" s="890"/>
    </row>
    <row r="4" spans="1:19" ht="19.5" customHeight="1">
      <c r="B4" s="1127" t="str">
        <f>J4</f>
        <v>Cash flow statement</v>
      </c>
      <c r="C4" s="1128"/>
      <c r="D4" s="1128"/>
      <c r="E4" s="1128"/>
      <c r="F4" s="1128"/>
      <c r="G4" s="859"/>
      <c r="H4" s="1109"/>
      <c r="J4" s="2166" t="s">
        <v>217</v>
      </c>
      <c r="K4" s="2167"/>
      <c r="L4" s="2167"/>
      <c r="M4" s="2167"/>
      <c r="N4" s="2168"/>
      <c r="O4" s="859"/>
      <c r="P4" s="859"/>
      <c r="Q4" s="1109"/>
    </row>
    <row r="5" spans="1:19" ht="24" customHeight="1">
      <c r="B5" s="484" t="s">
        <v>103</v>
      </c>
      <c r="C5" s="413" t="str">
        <f>K5</f>
        <v>FY21
(Audited)</v>
      </c>
      <c r="D5" s="413" t="str">
        <f>L5</f>
        <v>FY22 (Audited)</v>
      </c>
      <c r="E5" s="413" t="str">
        <f>M5</f>
        <v>YTD Jun-23
(Non audited)</v>
      </c>
      <c r="F5" s="413" t="str">
        <f>N5</f>
        <v>YTD Sep-23
(Non audited)</v>
      </c>
      <c r="G5" s="413" t="str">
        <f t="shared" ref="G5" si="0">O5</f>
        <v>FY23 (Audited)</v>
      </c>
      <c r="H5" s="414" t="str">
        <f>Q5</f>
        <v>Jun-24
(Reviewed)</v>
      </c>
      <c r="J5" s="484" t="str">
        <f>BS!N5</f>
        <v>NIS '000</v>
      </c>
      <c r="K5" s="413" t="s">
        <v>183</v>
      </c>
      <c r="L5" s="413" t="s">
        <v>218</v>
      </c>
      <c r="M5" s="413" t="s">
        <v>190</v>
      </c>
      <c r="N5" s="414" t="s">
        <v>191</v>
      </c>
      <c r="O5" s="413" t="s">
        <v>4561</v>
      </c>
      <c r="P5" s="413" t="s">
        <v>4590</v>
      </c>
      <c r="Q5" s="580" t="s">
        <v>4591</v>
      </c>
      <c r="S5" s="420"/>
    </row>
    <row r="6" spans="1:19" ht="12" customHeight="1">
      <c r="B6" s="419" t="str">
        <f t="shared" ref="B6:B39" si="1">J6</f>
        <v>Cash flows - operating activity</v>
      </c>
      <c r="C6" s="450"/>
      <c r="D6" s="450"/>
      <c r="E6" s="450"/>
      <c r="F6" s="450"/>
      <c r="G6" s="450"/>
      <c r="H6" s="581"/>
      <c r="J6" s="419" t="s">
        <v>219</v>
      </c>
      <c r="K6" s="450"/>
      <c r="L6" s="450"/>
      <c r="M6" s="450"/>
      <c r="N6" s="581"/>
      <c r="O6" s="450"/>
      <c r="P6" s="450"/>
      <c r="Q6" s="581"/>
    </row>
    <row r="7" spans="1:19" ht="12" customHeight="1">
      <c r="B7" s="485" t="str">
        <f t="shared" si="1"/>
        <v>Net income for the year</v>
      </c>
      <c r="C7" s="879">
        <f>K7/'FX rates'!$G$8</f>
        <v>6622.2015218937422</v>
      </c>
      <c r="D7" s="879">
        <f>L7/'FX rates'!$K$8</f>
        <v>19426.038684550887</v>
      </c>
      <c r="E7" s="879">
        <f>M7/'FX rates'!$M$8</f>
        <v>3767.7168919028732</v>
      </c>
      <c r="F7" s="879" t="e">
        <f>N7/'FX rates'!$N$8</f>
        <v>#REF!</v>
      </c>
      <c r="G7" s="1124"/>
      <c r="H7" s="1112"/>
      <c r="J7" s="485" t="s">
        <v>220</v>
      </c>
      <c r="K7" s="101">
        <f>IS!W23</f>
        <v>21385</v>
      </c>
      <c r="L7" s="101">
        <f>IS!AE23</f>
        <v>65208</v>
      </c>
      <c r="M7" s="101">
        <f>IS!AI23</f>
        <v>13524</v>
      </c>
      <c r="N7" s="421" t="e">
        <f>IS!AK23</f>
        <v>#REF!</v>
      </c>
      <c r="O7" s="879">
        <f>IS!AO23</f>
        <v>17210</v>
      </c>
      <c r="P7" s="879">
        <f>IS!AQ23</f>
        <v>13524</v>
      </c>
      <c r="Q7" s="421">
        <f>IS!AU23</f>
        <v>13654</v>
      </c>
    </row>
    <row r="8" spans="1:19" ht="12" customHeight="1">
      <c r="B8" s="486" t="str">
        <f t="shared" si="1"/>
        <v>Adjustments:</v>
      </c>
      <c r="C8" s="879">
        <f>K8/'FX rates'!$G$8</f>
        <v>0</v>
      </c>
      <c r="D8" s="879">
        <f>L8/'FX rates'!$K$8</f>
        <v>0</v>
      </c>
      <c r="E8" s="879">
        <f>M8/'FX rates'!$M$8</f>
        <v>0</v>
      </c>
      <c r="F8" s="879">
        <f>N8/'FX rates'!$N$8</f>
        <v>0</v>
      </c>
      <c r="G8" s="1124"/>
      <c r="H8" s="1112"/>
      <c r="J8" s="487" t="s">
        <v>221</v>
      </c>
      <c r="K8" s="101"/>
      <c r="L8" s="101"/>
      <c r="M8" s="101"/>
      <c r="N8" s="421"/>
      <c r="O8" s="879"/>
      <c r="P8" s="879"/>
      <c r="Q8" s="421"/>
    </row>
    <row r="9" spans="1:19" ht="12" customHeight="1">
      <c r="B9" s="487" t="str">
        <f t="shared" si="1"/>
        <v>Depreciation and amortization</v>
      </c>
      <c r="C9" s="879">
        <f>K9/'FX rates'!$G$8</f>
        <v>4021.9384319081564</v>
      </c>
      <c r="D9" s="879">
        <f>L9/'FX rates'!$K$8</f>
        <v>4046.4955749640339</v>
      </c>
      <c r="E9" s="879">
        <f>M9/'FX rates'!$M$8</f>
        <v>2154.6526502496909</v>
      </c>
      <c r="F9" s="879">
        <f>N9/'FX rates'!$N$8</f>
        <v>3224.9056330506087</v>
      </c>
      <c r="G9" s="1124"/>
      <c r="H9" s="1112"/>
      <c r="J9" s="487" t="s">
        <v>205</v>
      </c>
      <c r="K9" s="101">
        <v>12988</v>
      </c>
      <c r="L9" s="101">
        <v>13583</v>
      </c>
      <c r="M9" s="101">
        <v>7734</v>
      </c>
      <c r="N9" s="421">
        <v>11745</v>
      </c>
      <c r="O9" s="879">
        <v>15818</v>
      </c>
      <c r="P9" s="879">
        <v>7734</v>
      </c>
      <c r="Q9" s="421">
        <v>8004</v>
      </c>
      <c r="R9" s="433"/>
      <c r="S9" s="942"/>
    </row>
    <row r="10" spans="1:19" ht="24" customHeight="1">
      <c r="B10" s="486" t="str">
        <f t="shared" si="1"/>
        <v>The association's share in the losses (profits) of companies treated according to the balance sheet value method, net</v>
      </c>
      <c r="C10" s="879">
        <f>K10/'FX rates'!$G$8</f>
        <v>363.23789502835444</v>
      </c>
      <c r="D10" s="879">
        <f>L10/'FX rates'!$K$8</f>
        <v>423.92425849766767</v>
      </c>
      <c r="E10" s="879">
        <f>M10/'FX rates'!$M$8</f>
        <v>31.202624363584871</v>
      </c>
      <c r="F10" s="879">
        <f>N10/'FX rates'!$N$8</f>
        <v>72.488300308672677</v>
      </c>
      <c r="G10" s="1124"/>
      <c r="H10" s="1112"/>
      <c r="J10" s="486" t="s">
        <v>222</v>
      </c>
      <c r="K10" s="101">
        <v>1173</v>
      </c>
      <c r="L10" s="101">
        <v>1423</v>
      </c>
      <c r="M10" s="101">
        <v>112</v>
      </c>
      <c r="N10" s="421">
        <v>264</v>
      </c>
      <c r="O10" s="879">
        <v>2</v>
      </c>
      <c r="P10" s="879">
        <v>112</v>
      </c>
      <c r="Q10" s="421">
        <v>-92</v>
      </c>
      <c r="R10" s="884"/>
      <c r="S10" s="942"/>
    </row>
    <row r="11" spans="1:19" ht="12" customHeight="1">
      <c r="B11" s="486" t="str">
        <f t="shared" si="1"/>
        <v>Profit from the sale of fixed assets</v>
      </c>
      <c r="C11" s="879">
        <f>K11/'FX rates'!$G$8</f>
        <v>-1.5483286233092688</v>
      </c>
      <c r="D11" s="879">
        <f>L11/'FX rates'!$K$8</f>
        <v>-7.4477206341824962</v>
      </c>
      <c r="E11" s="879">
        <f>M11/'FX rates'!$M$8</f>
        <v>0</v>
      </c>
      <c r="F11" s="879">
        <f>N11/'FX rates'!$N$8</f>
        <v>9.3356144336926938</v>
      </c>
      <c r="G11" s="1124"/>
      <c r="H11" s="1112"/>
      <c r="J11" s="487" t="s">
        <v>223</v>
      </c>
      <c r="K11" s="101">
        <v>-5</v>
      </c>
      <c r="L11" s="101">
        <v>-25</v>
      </c>
      <c r="M11" s="101">
        <v>0</v>
      </c>
      <c r="N11" s="421">
        <v>34</v>
      </c>
      <c r="O11" s="879">
        <v>-20</v>
      </c>
      <c r="P11" s="879">
        <v>0</v>
      </c>
      <c r="Q11" s="421">
        <v>-23</v>
      </c>
      <c r="R11" s="884"/>
      <c r="S11" s="941"/>
    </row>
    <row r="12" spans="1:19" ht="12" customHeight="1">
      <c r="B12" s="486" t="str">
        <f t="shared" si="1"/>
        <v>Investments assets</v>
      </c>
      <c r="C12" s="879"/>
      <c r="D12" s="879"/>
      <c r="E12" s="879"/>
      <c r="F12" s="879"/>
      <c r="G12" s="1124"/>
      <c r="H12" s="1112"/>
      <c r="J12" s="487" t="s">
        <v>4592</v>
      </c>
      <c r="K12" s="101"/>
      <c r="L12" s="101">
        <v>0</v>
      </c>
      <c r="M12" s="101"/>
      <c r="N12" s="421"/>
      <c r="O12" s="879">
        <v>0</v>
      </c>
      <c r="P12" s="879">
        <v>0</v>
      </c>
      <c r="Q12" s="421">
        <v>-930</v>
      </c>
      <c r="R12" s="884"/>
      <c r="S12" s="941"/>
    </row>
    <row r="13" spans="1:19" ht="12" customHeight="1">
      <c r="B13" s="487" t="str">
        <f t="shared" si="1"/>
        <v>Deferred taxes, net</v>
      </c>
      <c r="C13" s="879">
        <f>K13/'FX rates'!$G$8</f>
        <v>394.82379894386349</v>
      </c>
      <c r="D13" s="879">
        <f>L13/'FX rates'!$K$8</f>
        <v>15.491258919099593</v>
      </c>
      <c r="E13" s="879">
        <f>M13/'FX rates'!$M$8</f>
        <v>71.877473980400865</v>
      </c>
      <c r="F13" s="879">
        <f>N13/'FX rates'!$N$8</f>
        <v>115.04771905050703</v>
      </c>
      <c r="G13" s="1124"/>
      <c r="H13" s="1112"/>
      <c r="J13" s="487" t="s">
        <v>224</v>
      </c>
      <c r="K13" s="101">
        <v>1275</v>
      </c>
      <c r="L13" s="101">
        <v>52</v>
      </c>
      <c r="M13" s="101">
        <v>258</v>
      </c>
      <c r="N13" s="421">
        <v>419</v>
      </c>
      <c r="O13" s="879">
        <v>2095</v>
      </c>
      <c r="P13" s="879">
        <v>258</v>
      </c>
      <c r="Q13" s="421">
        <v>554</v>
      </c>
      <c r="R13" s="884"/>
      <c r="S13" s="942"/>
    </row>
    <row r="14" spans="1:19" ht="12" hidden="1" customHeight="1" outlineLevel="1">
      <c r="B14" s="487" t="str">
        <f t="shared" si="1"/>
        <v>Warrants interest expenses</v>
      </c>
      <c r="C14" s="879">
        <f>K14/'FX rates'!$G$8</f>
        <v>0</v>
      </c>
      <c r="D14" s="879">
        <f>L14/'FX rates'!$K$8</f>
        <v>0</v>
      </c>
      <c r="E14" s="879">
        <f>M14/'FX rates'!$M$8</f>
        <v>0</v>
      </c>
      <c r="F14" s="879">
        <f>N14/'FX rates'!$N$8</f>
        <v>0</v>
      </c>
      <c r="G14" s="1124"/>
      <c r="H14" s="1112"/>
      <c r="J14" s="487" t="s">
        <v>225</v>
      </c>
      <c r="K14" s="101"/>
      <c r="L14" s="101"/>
      <c r="M14" s="101"/>
      <c r="N14" s="421"/>
      <c r="O14" s="879"/>
      <c r="P14" s="879"/>
      <c r="Q14" s="421"/>
      <c r="R14" s="884"/>
      <c r="S14" s="941"/>
    </row>
    <row r="15" spans="1:19" ht="12" customHeight="1" collapsed="1">
      <c r="B15" s="487" t="str">
        <f t="shared" si="1"/>
        <v>Financial expenses (income), net</v>
      </c>
      <c r="C15" s="879">
        <f>K15/'FX rates'!$G$8</f>
        <v>-85.777405731333488</v>
      </c>
      <c r="D15" s="879">
        <f>L15/'FX rates'!$K$8</f>
        <v>319.35826079374544</v>
      </c>
      <c r="E15" s="879">
        <f>M15/'FX rates'!$M$8</f>
        <v>70.763094538844257</v>
      </c>
      <c r="F15" s="879">
        <f>N15/'FX rates'!$N$8</f>
        <v>115.32229594561564</v>
      </c>
      <c r="G15" s="1124"/>
      <c r="H15" s="1112"/>
      <c r="J15" s="487" t="s">
        <v>226</v>
      </c>
      <c r="K15" s="101">
        <v>-277</v>
      </c>
      <c r="L15" s="101">
        <v>1072</v>
      </c>
      <c r="M15" s="101">
        <v>254</v>
      </c>
      <c r="N15" s="421">
        <v>420</v>
      </c>
      <c r="O15" s="879">
        <v>2055</v>
      </c>
      <c r="P15" s="879">
        <v>254</v>
      </c>
      <c r="Q15" s="421">
        <v>-378</v>
      </c>
      <c r="R15" s="884"/>
      <c r="S15" s="942"/>
    </row>
    <row r="16" spans="1:19" ht="12" customHeight="1">
      <c r="B16" s="487" t="str">
        <f t="shared" si="1"/>
        <v>Change in liabilities due to employee benefits, net</v>
      </c>
      <c r="C16" s="879">
        <f>K16/'FX rates'!$G$8</f>
        <v>-8.9803060151937579</v>
      </c>
      <c r="D16" s="879">
        <f>L16/'FX rates'!$K$8</f>
        <v>28.003429584526188</v>
      </c>
      <c r="E16" s="879">
        <f>M16/'FX rates'!$M$8</f>
        <v>14.208337879846681</v>
      </c>
      <c r="F16" s="879">
        <f>N16/'FX rates'!$N$8</f>
        <v>1.3728844755430432</v>
      </c>
      <c r="G16" s="1124"/>
      <c r="H16" s="1112"/>
      <c r="J16" s="487" t="s">
        <v>227</v>
      </c>
      <c r="K16" s="101">
        <v>-29</v>
      </c>
      <c r="L16" s="101">
        <v>94</v>
      </c>
      <c r="M16" s="101">
        <v>51</v>
      </c>
      <c r="N16" s="421">
        <v>5</v>
      </c>
      <c r="O16" s="879">
        <v>104</v>
      </c>
      <c r="P16" s="879">
        <v>51</v>
      </c>
      <c r="Q16" s="421">
        <v>78</v>
      </c>
      <c r="R16" s="884"/>
      <c r="S16" s="941"/>
    </row>
    <row r="17" spans="2:20" ht="24" customHeight="1">
      <c r="B17" s="488" t="str">
        <f t="shared" si="1"/>
        <v>Decrease (increase) in the value of financial assets measured at fair value through P&amp;L</v>
      </c>
      <c r="C17" s="489">
        <f>K17/'FX rates'!$G$8</f>
        <v>-182.08344610117001</v>
      </c>
      <c r="D17" s="489">
        <f>L17/'FX rates'!$K$8</f>
        <v>1029.5729004693883</v>
      </c>
      <c r="E17" s="489">
        <f>M17/'FX rates'!$M$8</f>
        <v>123.69611801278288</v>
      </c>
      <c r="F17" s="489">
        <f>N17/'FX rates'!$N$8</f>
        <v>189.18348072983136</v>
      </c>
      <c r="G17" s="1134"/>
      <c r="H17" s="1135"/>
      <c r="J17" s="488" t="s">
        <v>228</v>
      </c>
      <c r="K17" s="489">
        <v>-588</v>
      </c>
      <c r="L17" s="489">
        <v>3456</v>
      </c>
      <c r="M17" s="489">
        <v>444</v>
      </c>
      <c r="N17" s="582">
        <v>689</v>
      </c>
      <c r="O17" s="489">
        <v>-1140</v>
      </c>
      <c r="P17" s="489">
        <v>444</v>
      </c>
      <c r="Q17" s="582">
        <v>-1058</v>
      </c>
      <c r="R17" s="884"/>
      <c r="S17" s="941"/>
    </row>
    <row r="18" spans="2:20" ht="12" customHeight="1">
      <c r="B18" s="486" t="str">
        <f t="shared" si="1"/>
        <v>Total adjustments</v>
      </c>
      <c r="C18" s="879">
        <f>K18/'FX rates'!$G$8</f>
        <v>4501.6106394093676</v>
      </c>
      <c r="D18" s="879">
        <f>L18/'FX rates'!$K$8</f>
        <v>5855.3979625942784</v>
      </c>
      <c r="E18" s="879">
        <f>M18/'FX rates'!$M$8</f>
        <v>2466.4002990251506</v>
      </c>
      <c r="F18" s="879">
        <f>N18/'FX rates'!$N$8</f>
        <v>3727.6559279944709</v>
      </c>
      <c r="G18" s="1124"/>
      <c r="H18" s="1112"/>
      <c r="J18" s="487" t="s">
        <v>229</v>
      </c>
      <c r="K18" s="101">
        <f>SUBTOTAL(9,K9:K17)</f>
        <v>14537</v>
      </c>
      <c r="L18" s="101">
        <f t="shared" ref="L18:Q18" si="2">SUBTOTAL(9,L9:L17)</f>
        <v>19655</v>
      </c>
      <c r="M18" s="101">
        <f t="shared" si="2"/>
        <v>8853</v>
      </c>
      <c r="N18" s="421">
        <f t="shared" si="2"/>
        <v>13576</v>
      </c>
      <c r="O18" s="101">
        <f t="shared" si="2"/>
        <v>18914</v>
      </c>
      <c r="P18" s="101">
        <f t="shared" si="2"/>
        <v>8853</v>
      </c>
      <c r="Q18" s="421">
        <f t="shared" si="2"/>
        <v>6155</v>
      </c>
      <c r="R18" s="943"/>
      <c r="S18" s="943"/>
    </row>
    <row r="19" spans="2:20" ht="12" hidden="1" customHeight="1" outlineLevel="1">
      <c r="B19" s="486" t="str">
        <f t="shared" si="1"/>
        <v>Changes in assets and liabilities:</v>
      </c>
      <c r="C19" s="879"/>
      <c r="D19" s="879"/>
      <c r="E19" s="879"/>
      <c r="F19" s="879"/>
      <c r="G19" s="1124"/>
      <c r="H19" s="1136"/>
      <c r="J19" s="487" t="s">
        <v>230</v>
      </c>
      <c r="K19" s="101"/>
      <c r="L19" s="101"/>
      <c r="M19" s="101"/>
      <c r="N19" s="944"/>
      <c r="O19" s="879"/>
      <c r="P19" s="879"/>
      <c r="Q19" s="1182"/>
      <c r="R19" s="884"/>
      <c r="S19" s="884"/>
    </row>
    <row r="20" spans="2:20" ht="12" hidden="1" customHeight="1" outlineLevel="1">
      <c r="B20" s="486" t="str">
        <f t="shared" si="1"/>
        <v>Decrease (increase) in trade receivables</v>
      </c>
      <c r="C20" s="879">
        <f>K20/'FX rates'!$G$8</f>
        <v>1570.9342212095839</v>
      </c>
      <c r="D20" s="879">
        <f>L20/'FX rates'!$K$8</f>
        <v>-3947.8877537674575</v>
      </c>
      <c r="E20" s="879">
        <f>M20/'FX rates'!$M$8</f>
        <v>-4971.803878504782</v>
      </c>
      <c r="F20" s="879">
        <f>N20/'FX rates'!$N$8</f>
        <v>-8603.0432775429254</v>
      </c>
      <c r="G20" s="1124"/>
      <c r="H20" s="1136"/>
      <c r="J20" s="487" t="s">
        <v>231</v>
      </c>
      <c r="K20" s="101">
        <v>5073</v>
      </c>
      <c r="L20" s="101">
        <v>-13252</v>
      </c>
      <c r="M20" s="101">
        <v>-17846</v>
      </c>
      <c r="N20" s="900">
        <v>-31332</v>
      </c>
      <c r="O20" s="879">
        <v>-36124</v>
      </c>
      <c r="P20" s="879">
        <v>-17846</v>
      </c>
      <c r="Q20" s="1182">
        <v>-24123</v>
      </c>
      <c r="R20" s="884"/>
      <c r="S20" s="884"/>
    </row>
    <row r="21" spans="2:20" ht="12" hidden="1" customHeight="1" outlineLevel="1">
      <c r="B21" s="487" t="str">
        <f t="shared" si="1"/>
        <v>Decrease (increase) in other receivables</v>
      </c>
      <c r="C21" s="879">
        <f>K21/'FX rates'!$G$8</f>
        <v>-333.50998546081649</v>
      </c>
      <c r="D21" s="879">
        <f>L21/'FX rates'!$K$8</f>
        <v>-1205.0411986107279</v>
      </c>
      <c r="E21" s="879">
        <f>M21/'FX rates'!$M$8</f>
        <v>-949.4512842062253</v>
      </c>
      <c r="F21" s="879">
        <f>N21/'FX rates'!$N$8</f>
        <v>-606.2657843998079</v>
      </c>
      <c r="G21" s="1124"/>
      <c r="H21" s="1112"/>
      <c r="J21" s="487" t="s">
        <v>232</v>
      </c>
      <c r="K21" s="101">
        <v>-1077</v>
      </c>
      <c r="L21" s="101">
        <v>-4045</v>
      </c>
      <c r="M21" s="101">
        <v>-3408</v>
      </c>
      <c r="N21" s="421">
        <v>-2208</v>
      </c>
      <c r="O21" s="879">
        <v>257</v>
      </c>
      <c r="P21" s="879">
        <v>-3408</v>
      </c>
      <c r="Q21" s="421">
        <v>-4087</v>
      </c>
      <c r="R21" s="884"/>
      <c r="S21" s="884"/>
    </row>
    <row r="22" spans="2:20" ht="12" hidden="1" customHeight="1" outlineLevel="1">
      <c r="B22" s="487" t="str">
        <f t="shared" si="1"/>
        <v>Decrease (increase) in  inventories</v>
      </c>
      <c r="C22" s="879">
        <f>K22/'FX rates'!$G$8</f>
        <v>-6425.8734524581268</v>
      </c>
      <c r="D22" s="879">
        <f>L22/'FX rates'!$K$8</f>
        <v>-4151.9552991440578</v>
      </c>
      <c r="E22" s="879">
        <f>M22/'FX rates'!$M$8</f>
        <v>121.74595399005882</v>
      </c>
      <c r="F22" s="879">
        <f>N22/'FX rates'!$N$8</f>
        <v>-340.74992682978336</v>
      </c>
      <c r="G22" s="1124"/>
      <c r="H22" s="1112"/>
      <c r="J22" s="487" t="s">
        <v>233</v>
      </c>
      <c r="K22" s="101">
        <v>-20751</v>
      </c>
      <c r="L22" s="101">
        <v>-13937</v>
      </c>
      <c r="M22" s="101">
        <v>437</v>
      </c>
      <c r="N22" s="421">
        <v>-1241</v>
      </c>
      <c r="O22" s="879">
        <v>-4626</v>
      </c>
      <c r="P22" s="879">
        <v>437</v>
      </c>
      <c r="Q22" s="421">
        <v>7471</v>
      </c>
      <c r="R22" s="884"/>
      <c r="S22" s="884"/>
    </row>
    <row r="23" spans="2:20" ht="12" hidden="1" customHeight="1" outlineLevel="1">
      <c r="B23" s="487" t="str">
        <f t="shared" si="1"/>
        <v>Increase (decrease) in trade payables</v>
      </c>
      <c r="C23" s="879">
        <f>K23/'FX rates'!$G$8</f>
        <v>-336.91630843209686</v>
      </c>
      <c r="D23" s="879">
        <f>L23/'FX rates'!$K$8</f>
        <v>3431.6117594059269</v>
      </c>
      <c r="E23" s="879">
        <f>M23/'FX rates'!$M$8</f>
        <v>539.08105485300644</v>
      </c>
      <c r="F23" s="879">
        <f>N23/'FX rates'!$N$8</f>
        <v>375.07203871835941</v>
      </c>
      <c r="G23" s="1124"/>
      <c r="H23" s="1112"/>
      <c r="J23" s="487" t="s">
        <v>234</v>
      </c>
      <c r="K23" s="101">
        <v>-1088</v>
      </c>
      <c r="L23" s="101">
        <v>11519</v>
      </c>
      <c r="M23" s="101">
        <v>1935</v>
      </c>
      <c r="N23" s="421">
        <v>1366</v>
      </c>
      <c r="O23" s="879">
        <v>-3312</v>
      </c>
      <c r="P23" s="879">
        <v>1935</v>
      </c>
      <c r="Q23" s="421">
        <v>7482</v>
      </c>
      <c r="R23" s="884"/>
      <c r="S23" s="884"/>
    </row>
    <row r="24" spans="2:20" ht="12" hidden="1" customHeight="1" outlineLevel="1">
      <c r="B24" s="486" t="str">
        <f t="shared" si="1"/>
        <v>Increase (decrease) in current tax liabilities for the holder of controlling interest and tax authorities</v>
      </c>
      <c r="C24" s="879">
        <f>K24/'FX rates'!$G$8</f>
        <v>676.00027693682671</v>
      </c>
      <c r="D24" s="879">
        <f>L24/'FX rates'!$K$8</f>
        <v>-1746.6394431284791</v>
      </c>
      <c r="E24" s="879">
        <f>M24/'FX rates'!$M$8</f>
        <v>139.01883533418615</v>
      </c>
      <c r="F24" s="879">
        <f>N24/'FX rates'!$N$8</f>
        <v>328.66854344500456</v>
      </c>
      <c r="G24" s="1124"/>
      <c r="H24" s="1112"/>
      <c r="J24" s="487" t="s">
        <v>235</v>
      </c>
      <c r="K24" s="101">
        <v>2183</v>
      </c>
      <c r="L24" s="101">
        <v>-5863</v>
      </c>
      <c r="M24" s="101">
        <v>499</v>
      </c>
      <c r="N24" s="421">
        <v>1197</v>
      </c>
      <c r="O24" s="879">
        <v>212</v>
      </c>
      <c r="P24" s="879">
        <v>499</v>
      </c>
      <c r="Q24" s="421">
        <v>850</v>
      </c>
      <c r="R24" s="884"/>
      <c r="S24" s="884"/>
    </row>
    <row r="25" spans="2:20" ht="12" hidden="1" customHeight="1" outlineLevel="1">
      <c r="B25" s="488" t="str">
        <f t="shared" si="1"/>
        <v>Increase (decrease) in other payables (include changes in holder of controlling interest)</v>
      </c>
      <c r="C25" s="489">
        <f>K25/'FX rates'!$G$8</f>
        <v>0.61933144932370743</v>
      </c>
      <c r="D25" s="489">
        <f>L25/'FX rates'!$K$8</f>
        <v>2119.9192013137058</v>
      </c>
      <c r="E25" s="489">
        <f>M25/'FX rates'!$M$8</f>
        <v>-534.90213194716921</v>
      </c>
      <c r="F25" s="489">
        <f>N25/'FX rates'!$N$8</f>
        <v>-943.99536538339657</v>
      </c>
      <c r="G25" s="1134"/>
      <c r="H25" s="1135"/>
      <c r="J25" s="1710" t="s">
        <v>236</v>
      </c>
      <c r="K25" s="489">
        <v>2</v>
      </c>
      <c r="L25" s="489">
        <v>7116</v>
      </c>
      <c r="M25" s="489">
        <v>-1920</v>
      </c>
      <c r="N25" s="582">
        <v>-3438</v>
      </c>
      <c r="O25" s="489">
        <v>-3538</v>
      </c>
      <c r="P25" s="489">
        <v>-1920</v>
      </c>
      <c r="Q25" s="582">
        <v>-4635</v>
      </c>
      <c r="R25" s="884"/>
      <c r="S25" s="884"/>
    </row>
    <row r="26" spans="2:20" ht="12" customHeight="1" collapsed="1">
      <c r="B26" s="422" t="str">
        <f t="shared" si="1"/>
        <v>Changes in assets and liabilities - Total adjustments</v>
      </c>
      <c r="C26" s="758">
        <f>K26/'FX rates'!$G$8</f>
        <v>-4848.7459167553061</v>
      </c>
      <c r="D26" s="758">
        <f>L26/'FX rates'!$K$8</f>
        <v>-5499.9927339310898</v>
      </c>
      <c r="E26" s="758">
        <f>M26/'FX rates'!$M$8</f>
        <v>-5656.3114504809255</v>
      </c>
      <c r="F26" s="758">
        <f>N26/'FX rates'!$N$8</f>
        <v>-9790.3137719925508</v>
      </c>
      <c r="G26" s="1137"/>
      <c r="H26" s="1138"/>
      <c r="J26" s="422" t="s">
        <v>237</v>
      </c>
      <c r="K26" s="101">
        <f t="shared" ref="K26:P26" si="3">SUBTOTAL(9,K20:K25)</f>
        <v>-15658</v>
      </c>
      <c r="L26" s="101">
        <f t="shared" si="3"/>
        <v>-18462</v>
      </c>
      <c r="M26" s="101">
        <f t="shared" si="3"/>
        <v>-20303</v>
      </c>
      <c r="N26" s="421">
        <f t="shared" si="3"/>
        <v>-35656</v>
      </c>
      <c r="O26" s="101">
        <f t="shared" si="3"/>
        <v>-47131</v>
      </c>
      <c r="P26" s="101">
        <f t="shared" si="3"/>
        <v>-20303</v>
      </c>
      <c r="Q26" s="424">
        <f t="shared" ref="Q26" si="4">SUBTOTAL(9,Q20:Q25)</f>
        <v>-17042</v>
      </c>
      <c r="R26" s="884"/>
      <c r="S26" s="884"/>
    </row>
    <row r="27" spans="2:20" ht="12" customHeight="1">
      <c r="B27" s="416" t="str">
        <f t="shared" si="1"/>
        <v>Cash flows - operating activity</v>
      </c>
      <c r="C27" s="417">
        <f>K27/'FX rates'!$G$8</f>
        <v>6275.0662445478038</v>
      </c>
      <c r="D27" s="417">
        <f>L27/'FX rates'!$K$8</f>
        <v>19781.443913214076</v>
      </c>
      <c r="E27" s="417">
        <f>M27/'FX rates'!$M$8</f>
        <v>577.8057404470984</v>
      </c>
      <c r="F27" s="417" t="e">
        <f>N27/'FX rates'!$N$8</f>
        <v>#REF!</v>
      </c>
      <c r="G27" s="1122"/>
      <c r="H27" s="1115"/>
      <c r="J27" s="416" t="s">
        <v>219</v>
      </c>
      <c r="K27" s="417">
        <f>K7+K26+K18</f>
        <v>20264</v>
      </c>
      <c r="L27" s="417">
        <f>L7+L26+L18</f>
        <v>66401</v>
      </c>
      <c r="M27" s="417">
        <f>M7+M26+M18</f>
        <v>2074</v>
      </c>
      <c r="N27" s="418" t="e">
        <f>N7+N26+N18</f>
        <v>#REF!</v>
      </c>
      <c r="O27" s="417">
        <f>O7+O26+O18</f>
        <v>-11007</v>
      </c>
      <c r="P27" s="417">
        <f t="shared" ref="P27:Q27" si="5">P7+P26+P18</f>
        <v>2074</v>
      </c>
      <c r="Q27" s="418">
        <f t="shared" si="5"/>
        <v>2767</v>
      </c>
      <c r="R27" s="884"/>
      <c r="S27" s="884"/>
    </row>
    <row r="28" spans="2:20" ht="12" customHeight="1">
      <c r="B28" s="419" t="str">
        <f t="shared" si="1"/>
        <v>Cash flows - investing activity</v>
      </c>
      <c r="C28" s="879"/>
      <c r="D28" s="879"/>
      <c r="E28" s="879"/>
      <c r="F28" s="879"/>
      <c r="G28" s="1124"/>
      <c r="H28" s="1112"/>
      <c r="J28" s="419" t="s">
        <v>238</v>
      </c>
      <c r="K28" s="101"/>
      <c r="L28" s="101"/>
      <c r="M28" s="101"/>
      <c r="N28" s="421"/>
      <c r="O28" s="879"/>
      <c r="P28" s="879"/>
      <c r="Q28" s="421"/>
      <c r="R28" s="884"/>
      <c r="S28" s="884"/>
    </row>
    <row r="29" spans="2:20" ht="12" customHeight="1">
      <c r="B29" s="196" t="str">
        <f t="shared" si="1"/>
        <v>Selling SP activity</v>
      </c>
      <c r="C29" s="879">
        <f>K29/'FX rates'!$G$8</f>
        <v>0</v>
      </c>
      <c r="D29" s="879">
        <f>L29/'FX rates'!$K$8</f>
        <v>14045.507389592087</v>
      </c>
      <c r="E29" s="879">
        <f>M29/'FX rates'!$M$8</f>
        <v>0</v>
      </c>
      <c r="F29" s="879">
        <f>N29/'FX rates'!$N$8</f>
        <v>0</v>
      </c>
      <c r="G29" s="1124"/>
      <c r="H29" s="1112"/>
      <c r="J29" s="196" t="s">
        <v>239</v>
      </c>
      <c r="K29" s="101">
        <v>0</v>
      </c>
      <c r="L29" s="101">
        <v>47147</v>
      </c>
      <c r="M29" s="101">
        <v>0</v>
      </c>
      <c r="N29" s="421">
        <v>0</v>
      </c>
      <c r="O29" s="879">
        <v>0</v>
      </c>
      <c r="P29" s="879">
        <v>0</v>
      </c>
      <c r="Q29" s="421">
        <v>0</v>
      </c>
      <c r="R29" s="940"/>
      <c r="S29" s="884"/>
      <c r="T29" s="845"/>
    </row>
    <row r="30" spans="2:20" ht="12" customHeight="1">
      <c r="B30" s="490" t="str">
        <f t="shared" si="1"/>
        <v>Acquisition of a subsidiary that was consolidated for the first time</v>
      </c>
      <c r="C30" s="879">
        <f>K30/'FX rates'!$G$8</f>
        <v>0</v>
      </c>
      <c r="D30" s="879">
        <f>L30/'FX rates'!$K$8</f>
        <v>32.472061965035685</v>
      </c>
      <c r="E30" s="879">
        <f>M30/'FX rates'!$M$8</f>
        <v>0</v>
      </c>
      <c r="F30" s="879">
        <f>N30/'FX rates'!$N$8</f>
        <v>0</v>
      </c>
      <c r="G30" s="1124"/>
      <c r="H30" s="1112"/>
      <c r="J30" s="196" t="s">
        <v>240</v>
      </c>
      <c r="K30" s="101">
        <v>0</v>
      </c>
      <c r="L30" s="101">
        <v>109</v>
      </c>
      <c r="M30" s="101">
        <v>0</v>
      </c>
      <c r="N30" s="421">
        <v>0</v>
      </c>
      <c r="O30" s="879">
        <v>0</v>
      </c>
      <c r="P30" s="879">
        <v>0</v>
      </c>
      <c r="Q30" s="421">
        <v>0</v>
      </c>
      <c r="R30" s="884"/>
      <c r="S30" s="884"/>
    </row>
    <row r="31" spans="2:20" ht="12" customHeight="1">
      <c r="B31" s="196" t="str">
        <f t="shared" si="1"/>
        <v>Purchase of fixed assets</v>
      </c>
      <c r="C31" s="879">
        <f>K31/'FX rates'!$G$8</f>
        <v>-3127.314153360061</v>
      </c>
      <c r="D31" s="879">
        <f>L31/'FX rates'!$K$8</f>
        <v>-6068.1048639065311</v>
      </c>
      <c r="E31" s="879">
        <f>M31/'FX rates'!$M$8</f>
        <v>-4519.644420093191</v>
      </c>
      <c r="F31" s="879">
        <f>N31/'FX rates'!$N$8</f>
        <v>-6584.353944704435</v>
      </c>
      <c r="G31" s="1124"/>
      <c r="H31" s="1112"/>
      <c r="J31" s="196" t="s">
        <v>241</v>
      </c>
      <c r="K31" s="101">
        <v>-10099</v>
      </c>
      <c r="L31" s="101">
        <v>-20369</v>
      </c>
      <c r="M31" s="101">
        <v>-16223</v>
      </c>
      <c r="N31" s="421">
        <v>-23980</v>
      </c>
      <c r="O31" s="879">
        <v>-22440</v>
      </c>
      <c r="P31" s="879">
        <v>-16223</v>
      </c>
      <c r="Q31" s="421">
        <v>-5643</v>
      </c>
    </row>
    <row r="32" spans="2:20" ht="12" customHeight="1">
      <c r="B32" s="196" t="str">
        <f t="shared" si="1"/>
        <v>Receiving an investment grant</v>
      </c>
      <c r="C32" s="879">
        <f>K32/'FX rates'!$G$8</f>
        <v>34.68256116212762</v>
      </c>
      <c r="D32" s="879">
        <f>L32/'FX rates'!$K$8</f>
        <v>0</v>
      </c>
      <c r="E32" s="879">
        <f>M32/'FX rates'!$M$8</f>
        <v>0</v>
      </c>
      <c r="F32" s="879">
        <f>N32/'FX rates'!$N$8</f>
        <v>0</v>
      </c>
      <c r="G32" s="1124"/>
      <c r="H32" s="1112"/>
      <c r="J32" s="196" t="s">
        <v>242</v>
      </c>
      <c r="K32" s="101">
        <v>112</v>
      </c>
      <c r="L32" s="101">
        <v>0</v>
      </c>
      <c r="M32" s="101">
        <v>0</v>
      </c>
      <c r="N32" s="421">
        <v>0</v>
      </c>
      <c r="O32" s="879">
        <v>0</v>
      </c>
      <c r="P32" s="879"/>
      <c r="Q32" s="421"/>
    </row>
    <row r="33" spans="2:17" ht="12" customHeight="1">
      <c r="B33" s="196" t="str">
        <f t="shared" si="1"/>
        <v>Proceeds from the sale of fixed assets</v>
      </c>
      <c r="C33" s="879">
        <f>K33/'FX rates'!$G$8</f>
        <v>17.960612030387516</v>
      </c>
      <c r="D33" s="879">
        <f>L33/'FX rates'!$K$8</f>
        <v>107.54508595759525</v>
      </c>
      <c r="E33" s="879">
        <f>M33/'FX rates'!$M$8</f>
        <v>0</v>
      </c>
      <c r="F33" s="879">
        <f>N33/'FX rates'!$N$8</f>
        <v>44.481457007594599</v>
      </c>
      <c r="G33" s="1124"/>
      <c r="H33" s="1112"/>
      <c r="J33" s="196" t="s">
        <v>243</v>
      </c>
      <c r="K33" s="101">
        <v>58</v>
      </c>
      <c r="L33" s="101">
        <v>361</v>
      </c>
      <c r="M33" s="101">
        <v>0</v>
      </c>
      <c r="N33" s="421">
        <v>162</v>
      </c>
      <c r="O33" s="879">
        <v>283</v>
      </c>
      <c r="P33" s="879">
        <v>0</v>
      </c>
      <c r="Q33" s="421">
        <v>197</v>
      </c>
    </row>
    <row r="34" spans="2:17" ht="12" customHeight="1">
      <c r="B34" s="196" t="str">
        <f t="shared" si="1"/>
        <v>Purchase of non-intangible assets</v>
      </c>
      <c r="C34" s="879">
        <f>K34/'FX rates'!$G$8</f>
        <v>0</v>
      </c>
      <c r="D34" s="879">
        <f>L34/'FX rates'!$K$8</f>
        <v>-1244.9609812099461</v>
      </c>
      <c r="E34" s="879">
        <f>M34/'FX rates'!$M$8</f>
        <v>-415.10634197983444</v>
      </c>
      <c r="F34" s="879">
        <f>N34/'FX rates'!$N$8</f>
        <v>-409.11957371182689</v>
      </c>
      <c r="G34" s="1124"/>
      <c r="H34" s="1112"/>
      <c r="J34" s="196" t="s">
        <v>244</v>
      </c>
      <c r="K34" s="101">
        <v>0</v>
      </c>
      <c r="L34" s="101">
        <v>-4179</v>
      </c>
      <c r="M34" s="101">
        <v>-1490</v>
      </c>
      <c r="N34" s="421">
        <v>-1490</v>
      </c>
      <c r="O34" s="879">
        <v>-1490</v>
      </c>
      <c r="P34" s="879">
        <v>-1490</v>
      </c>
      <c r="Q34" s="421">
        <v>0</v>
      </c>
    </row>
    <row r="35" spans="2:17" ht="24" customHeight="1">
      <c r="B35" s="490" t="str">
        <f t="shared" si="1"/>
        <v>Investment in the company treated according to the balance sheet value method</v>
      </c>
      <c r="C35" s="879">
        <f>K35/'FX rates'!$G$8</f>
        <v>0</v>
      </c>
      <c r="D35" s="879">
        <f>L35/'FX rates'!$K$8</f>
        <v>-90.564282911659149</v>
      </c>
      <c r="E35" s="879">
        <f>M35/'FX rates'!$M$8</f>
        <v>-59.897894983667385</v>
      </c>
      <c r="F35" s="879">
        <f>N35/'FX rates'!$N$8</f>
        <v>-59.034032448350857</v>
      </c>
      <c r="G35" s="1124"/>
      <c r="H35" s="1112"/>
      <c r="J35" s="490" t="s">
        <v>245</v>
      </c>
      <c r="K35" s="101">
        <v>0</v>
      </c>
      <c r="L35" s="101">
        <v>-304</v>
      </c>
      <c r="M35" s="101">
        <v>-215</v>
      </c>
      <c r="N35" s="421">
        <v>-215</v>
      </c>
      <c r="O35" s="879">
        <v>-299</v>
      </c>
      <c r="P35" s="879">
        <v>-215</v>
      </c>
      <c r="Q35" s="421">
        <v>-58</v>
      </c>
    </row>
    <row r="36" spans="2:17" ht="12" customHeight="1">
      <c r="B36" s="196" t="str">
        <f t="shared" si="1"/>
        <v>Providing long-term loans</v>
      </c>
      <c r="C36" s="879">
        <f>K36/'FX rates'!$G$8</f>
        <v>0</v>
      </c>
      <c r="D36" s="879">
        <f>L36/'FX rates'!$K$8</f>
        <v>-30.684609012831885</v>
      </c>
      <c r="E36" s="879">
        <f>M36/'FX rates'!$M$8</f>
        <v>0</v>
      </c>
      <c r="F36" s="879">
        <f>N36/'FX rates'!$N$8</f>
        <v>0</v>
      </c>
      <c r="G36" s="1124"/>
      <c r="H36" s="1112"/>
      <c r="J36" s="196" t="s">
        <v>246</v>
      </c>
      <c r="K36" s="101">
        <v>0</v>
      </c>
      <c r="L36" s="101">
        <v>-103</v>
      </c>
      <c r="M36" s="101">
        <v>0</v>
      </c>
      <c r="N36" s="421">
        <v>0</v>
      </c>
      <c r="O36" s="879">
        <v>0</v>
      </c>
      <c r="P36" s="879">
        <v>0</v>
      </c>
      <c r="Q36" s="421">
        <v>0</v>
      </c>
    </row>
    <row r="37" spans="2:17" ht="12" customHeight="1">
      <c r="B37" s="490" t="str">
        <f t="shared" si="1"/>
        <v>Purchase of financial assets measured at fair value through P&amp;L, net</v>
      </c>
      <c r="C37" s="879">
        <f>K37/'FX rates'!$G$8</f>
        <v>0</v>
      </c>
      <c r="D37" s="879">
        <f>L37/'FX rates'!$K$8</f>
        <v>-1199.6788397541166</v>
      </c>
      <c r="E37" s="879">
        <f>M37/'FX rates'!$M$8</f>
        <v>2782.8840604272254</v>
      </c>
      <c r="F37" s="879">
        <f>N37/'FX rates'!$N$8</f>
        <v>2742.7486052398917</v>
      </c>
      <c r="G37" s="1124"/>
      <c r="H37" s="1112"/>
      <c r="J37" s="196" t="s">
        <v>247</v>
      </c>
      <c r="K37" s="101">
        <v>0</v>
      </c>
      <c r="L37" s="101">
        <v>-4027</v>
      </c>
      <c r="M37" s="101">
        <v>9989</v>
      </c>
      <c r="N37" s="421">
        <v>9989</v>
      </c>
      <c r="O37" s="879">
        <v>9989</v>
      </c>
      <c r="P37" s="879">
        <v>9989</v>
      </c>
      <c r="Q37" s="421">
        <v>0</v>
      </c>
    </row>
    <row r="38" spans="2:17" ht="12" customHeight="1">
      <c r="B38" s="457" t="str">
        <f t="shared" si="1"/>
        <v>Cash flows - investing activity</v>
      </c>
      <c r="C38" s="111">
        <f>K38/'FX rates'!$G$8</f>
        <v>-3074.6709801675456</v>
      </c>
      <c r="D38" s="111">
        <f>L38/'FX rates'!$K$8</f>
        <v>5551.5309607196332</v>
      </c>
      <c r="E38" s="111">
        <f>M38/'FX rates'!$M$8</f>
        <v>-2211.7645966294667</v>
      </c>
      <c r="F38" s="111">
        <f>N38/'FX rates'!$N$8</f>
        <v>-4265.2774886171264</v>
      </c>
      <c r="G38" s="1120"/>
      <c r="H38" s="1113"/>
      <c r="J38" s="457" t="s">
        <v>238</v>
      </c>
      <c r="K38" s="111">
        <f t="shared" ref="K38:P38" si="6">SUM(K29:K37)</f>
        <v>-9929</v>
      </c>
      <c r="L38" s="111">
        <f t="shared" si="6"/>
        <v>18635</v>
      </c>
      <c r="M38" s="111">
        <f t="shared" si="6"/>
        <v>-7939</v>
      </c>
      <c r="N38" s="430">
        <f t="shared" si="6"/>
        <v>-15534</v>
      </c>
      <c r="O38" s="111">
        <f t="shared" si="6"/>
        <v>-13957</v>
      </c>
      <c r="P38" s="111">
        <f t="shared" si="6"/>
        <v>-7939</v>
      </c>
      <c r="Q38" s="430">
        <f t="shared" ref="Q38" si="7">SUM(Q29:Q37)</f>
        <v>-5504</v>
      </c>
    </row>
    <row r="39" spans="2:17" ht="24" hidden="1" customHeight="1" outlineLevel="1">
      <c r="B39" s="1139" t="str">
        <f t="shared" si="1"/>
        <v>Source: Audited financial statements for the period ending 31 December 2022, 31 December 2023, and unaudited financial statements for Jun-24, provided by Management.</v>
      </c>
      <c r="C39" s="1132"/>
      <c r="D39" s="1132"/>
      <c r="E39" s="1132"/>
      <c r="F39" s="1132"/>
      <c r="G39" s="1132"/>
      <c r="H39" s="1132"/>
      <c r="J39" s="2164" t="s">
        <v>4584</v>
      </c>
      <c r="K39" s="2164"/>
      <c r="L39" s="2164"/>
      <c r="M39" s="2164"/>
      <c r="N39" s="2164"/>
      <c r="O39" s="2164"/>
      <c r="P39" s="2164"/>
      <c r="Q39" s="2164"/>
    </row>
    <row r="40" spans="2:17" ht="12" hidden="1" customHeight="1" outlineLevel="1">
      <c r="B40" s="882"/>
      <c r="C40" s="801"/>
      <c r="D40" s="801"/>
      <c r="E40" s="801"/>
      <c r="F40" s="801"/>
      <c r="G40" s="801"/>
      <c r="H40" s="801"/>
      <c r="J40" s="882"/>
      <c r="K40" s="801"/>
      <c r="L40" s="801"/>
      <c r="M40" s="801"/>
      <c r="N40" s="801"/>
      <c r="O40" s="801"/>
      <c r="P40" s="801"/>
      <c r="Q40" s="801"/>
    </row>
    <row r="41" spans="2:17" ht="19.5" hidden="1" customHeight="1" outlineLevel="2">
      <c r="B41" s="1127" t="str">
        <f>J41</f>
        <v>Cash flow statement (cont.)</v>
      </c>
      <c r="C41" s="1128"/>
      <c r="D41" s="1128"/>
      <c r="E41" s="1128"/>
      <c r="F41" s="1128"/>
      <c r="G41" s="859"/>
      <c r="H41" s="1109"/>
      <c r="J41" s="2166" t="s">
        <v>248</v>
      </c>
      <c r="K41" s="2167"/>
      <c r="L41" s="2167"/>
      <c r="M41" s="2167"/>
      <c r="N41" s="2168"/>
      <c r="O41" s="859"/>
      <c r="P41" s="859"/>
      <c r="Q41" s="1109"/>
    </row>
    <row r="42" spans="2:17" ht="24" hidden="1" customHeight="1" outlineLevel="2">
      <c r="B42" s="484" t="s">
        <v>103</v>
      </c>
      <c r="C42" s="413" t="str">
        <f>K42</f>
        <v>FY21
(Audited)</v>
      </c>
      <c r="D42" s="413" t="str">
        <f>L42</f>
        <v>FY22 (Audited)</v>
      </c>
      <c r="E42" s="413" t="str">
        <f>M42</f>
        <v>YTD Jun-23
(Non audited)</v>
      </c>
      <c r="F42" s="413" t="str">
        <f>N42</f>
        <v>YTD Sep-23
(Non audited)</v>
      </c>
      <c r="G42" s="413" t="str">
        <f t="shared" ref="G42" si="8">O42</f>
        <v>FY23 (Audited)</v>
      </c>
      <c r="H42" s="414" t="str">
        <f t="shared" ref="H42" si="9">Q42</f>
        <v>Jun-24
(Reviewed)</v>
      </c>
      <c r="J42" s="484" t="str">
        <f>J5</f>
        <v>NIS '000</v>
      </c>
      <c r="K42" s="413" t="s">
        <v>183</v>
      </c>
      <c r="L42" s="413" t="s">
        <v>218</v>
      </c>
      <c r="M42" s="413" t="s">
        <v>190</v>
      </c>
      <c r="N42" s="414" t="s">
        <v>191</v>
      </c>
      <c r="O42" s="413" t="s">
        <v>4561</v>
      </c>
      <c r="P42" s="413" t="s">
        <v>4590</v>
      </c>
      <c r="Q42" s="580" t="s">
        <v>4591</v>
      </c>
    </row>
    <row r="43" spans="2:17" ht="12" customHeight="1" collapsed="1">
      <c r="B43" s="419" t="str">
        <f t="shared" ref="B43:B59" si="10">J43</f>
        <v>Cash flows - financing activity</v>
      </c>
      <c r="C43" s="879"/>
      <c r="D43" s="879"/>
      <c r="E43" s="879"/>
      <c r="F43" s="879"/>
      <c r="G43" s="879"/>
      <c r="H43" s="421"/>
      <c r="J43" s="419" t="s">
        <v>249</v>
      </c>
      <c r="K43" s="101"/>
      <c r="L43" s="101"/>
      <c r="M43" s="101"/>
      <c r="N43" s="421"/>
      <c r="O43" s="879"/>
      <c r="P43" s="879"/>
      <c r="Q43" s="421"/>
    </row>
    <row r="44" spans="2:17" ht="12" customHeight="1">
      <c r="B44" s="196" t="str">
        <f t="shared" si="10"/>
        <v>Dividend paid</v>
      </c>
      <c r="C44" s="879">
        <f>K44/'FX rates'!$G$8</f>
        <v>-2167.6600726329762</v>
      </c>
      <c r="D44" s="879">
        <f>L44/'FX rates'!$K$8</f>
        <v>-15193.350093732293</v>
      </c>
      <c r="E44" s="879">
        <f>M44/'FX rates'!$M$8</f>
        <v>0</v>
      </c>
      <c r="F44" s="879">
        <f>N44/'FX rates'!$N$8</f>
        <v>0</v>
      </c>
      <c r="G44" s="1124"/>
      <c r="H44" s="1112"/>
      <c r="J44" s="196" t="s">
        <v>250</v>
      </c>
      <c r="K44" s="101">
        <v>-7000</v>
      </c>
      <c r="L44" s="101">
        <v>-51000</v>
      </c>
      <c r="M44" s="101">
        <v>0</v>
      </c>
      <c r="N44" s="421">
        <v>0</v>
      </c>
      <c r="O44" s="879">
        <v>0</v>
      </c>
      <c r="P44" s="879">
        <v>0</v>
      </c>
      <c r="Q44" s="421">
        <v>-3000</v>
      </c>
    </row>
    <row r="45" spans="2:17" ht="12" customHeight="1">
      <c r="B45" s="196" t="str">
        <f t="shared" si="10"/>
        <v>Dividends paid to minority shareholders</v>
      </c>
      <c r="C45" s="879">
        <f>K45/'FX rates'!$G$8</f>
        <v>-269.40918045581276</v>
      </c>
      <c r="D45" s="879">
        <f>L45/'FX rates'!$K$8</f>
        <v>0</v>
      </c>
      <c r="E45" s="879">
        <f>M45/'FX rates'!$M$8</f>
        <v>0</v>
      </c>
      <c r="F45" s="879">
        <f>N45/'FX rates'!$N$8</f>
        <v>0</v>
      </c>
      <c r="G45" s="1124"/>
      <c r="H45" s="1112"/>
      <c r="J45" s="196" t="s">
        <v>251</v>
      </c>
      <c r="K45" s="101">
        <v>-870</v>
      </c>
      <c r="L45" s="101">
        <v>0</v>
      </c>
      <c r="M45" s="101">
        <v>0</v>
      </c>
      <c r="N45" s="421">
        <v>0</v>
      </c>
      <c r="O45" s="879">
        <v>0</v>
      </c>
      <c r="P45" s="879"/>
      <c r="Q45" s="421">
        <v>-80</v>
      </c>
    </row>
    <row r="46" spans="2:17" ht="12" customHeight="1">
      <c r="B46" s="196" t="str">
        <f t="shared" si="10"/>
        <v>Long term bank borrowings</v>
      </c>
      <c r="C46" s="879">
        <f>K46/'FX rates'!$G$8</f>
        <v>0</v>
      </c>
      <c r="D46" s="879">
        <f>L46/'FX rates'!$K$8</f>
        <v>0</v>
      </c>
      <c r="E46" s="879">
        <f>M46/'FX rates'!$M$8</f>
        <v>3473.242124471541</v>
      </c>
      <c r="F46" s="879">
        <f>N46/'FX rates'!$N$8</f>
        <v>3646.1065901472143</v>
      </c>
      <c r="G46" s="1124"/>
      <c r="H46" s="1112"/>
      <c r="J46" s="196" t="s">
        <v>252</v>
      </c>
      <c r="K46" s="101">
        <v>0</v>
      </c>
      <c r="L46" s="101">
        <v>0</v>
      </c>
      <c r="M46" s="101">
        <v>12467</v>
      </c>
      <c r="N46" s="421">
        <v>13279</v>
      </c>
      <c r="O46" s="879">
        <v>37910</v>
      </c>
      <c r="P46" s="879">
        <v>12467</v>
      </c>
      <c r="Q46" s="421">
        <v>6559</v>
      </c>
    </row>
    <row r="47" spans="2:17" ht="12" customHeight="1">
      <c r="B47" s="196" t="str">
        <f t="shared" si="10"/>
        <v>Repayment of minority shareholders loan</v>
      </c>
      <c r="C47" s="879">
        <f>K47/'FX rates'!$G$8</f>
        <v>-5935.6726103184128</v>
      </c>
      <c r="D47" s="879">
        <f>L47/'FX rates'!$K$8</f>
        <v>-5441.0067865083647</v>
      </c>
      <c r="E47" s="879">
        <f>M47/'FX rates'!$M$8</f>
        <v>-2294.2286753046556</v>
      </c>
      <c r="F47" s="879">
        <f>N47/'FX rates'!$N$8</f>
        <v>-3259.2277449391845</v>
      </c>
      <c r="G47" s="1124"/>
      <c r="H47" s="1112"/>
      <c r="J47" s="196" t="s">
        <v>253</v>
      </c>
      <c r="K47" s="101">
        <v>-19168</v>
      </c>
      <c r="L47" s="101">
        <v>-18264</v>
      </c>
      <c r="M47" s="101">
        <v>-8235</v>
      </c>
      <c r="N47" s="421">
        <v>-11870</v>
      </c>
      <c r="O47" s="879">
        <v>-19212</v>
      </c>
      <c r="P47" s="879">
        <v>-8235</v>
      </c>
      <c r="Q47" s="421">
        <v>-9867</v>
      </c>
    </row>
    <row r="48" spans="2:17" ht="12" customHeight="1">
      <c r="B48" s="196" t="str">
        <f t="shared" si="10"/>
        <v xml:space="preserve">Repayment of bank loan </v>
      </c>
      <c r="C48" s="879">
        <f>K48/'FX rates'!$G$8</f>
        <v>-2286.8813766277899</v>
      </c>
      <c r="D48" s="879">
        <f>L48/'FX rates'!$K$8</f>
        <v>0</v>
      </c>
      <c r="E48" s="879">
        <f>M48/'FX rates'!$M$8</f>
        <v>0</v>
      </c>
      <c r="F48" s="879">
        <f>N48/'FX rates'!$N$8</f>
        <v>0</v>
      </c>
      <c r="G48" s="1124"/>
      <c r="H48" s="1112"/>
      <c r="J48" s="196" t="s">
        <v>254</v>
      </c>
      <c r="K48" s="101">
        <v>-7385</v>
      </c>
      <c r="L48" s="101">
        <v>0</v>
      </c>
      <c r="M48" s="101">
        <v>0</v>
      </c>
      <c r="N48" s="421">
        <v>0</v>
      </c>
      <c r="O48" s="879">
        <v>0</v>
      </c>
      <c r="P48" s="879">
        <v>0</v>
      </c>
      <c r="Q48" s="421">
        <v>0</v>
      </c>
    </row>
    <row r="49" spans="2:18" ht="12" customHeight="1">
      <c r="B49" s="196" t="str">
        <f t="shared" si="10"/>
        <v>Payment of lease obligations</v>
      </c>
      <c r="C49" s="879">
        <f>K49/'FX rates'!$G$8</f>
        <v>-1133.0668865377229</v>
      </c>
      <c r="D49" s="879">
        <f>L49/'FX rates'!$K$8</f>
        <v>-918.7508174327528</v>
      </c>
      <c r="E49" s="879">
        <f>M49/'FX rates'!$M$8</f>
        <v>-471.10390891805372</v>
      </c>
      <c r="F49" s="879">
        <f>N49/'FX rates'!$N$8</f>
        <v>-697.97446736608322</v>
      </c>
      <c r="G49" s="1124"/>
      <c r="H49" s="1112"/>
      <c r="J49" s="196" t="s">
        <v>255</v>
      </c>
      <c r="K49" s="101">
        <v>-3659</v>
      </c>
      <c r="L49" s="101">
        <v>-3084</v>
      </c>
      <c r="M49" s="101">
        <v>-1691</v>
      </c>
      <c r="N49" s="421">
        <v>-2542</v>
      </c>
      <c r="O49" s="879">
        <v>-3398</v>
      </c>
      <c r="P49" s="879">
        <v>-1691</v>
      </c>
      <c r="Q49" s="421">
        <v>-1474</v>
      </c>
    </row>
    <row r="50" spans="2:18" ht="24" customHeight="1">
      <c r="B50" s="490" t="str">
        <f t="shared" si="10"/>
        <v>Credit from banking corporations and other credit providers for a short time</v>
      </c>
      <c r="C50" s="879">
        <f>K50/'FX rates'!$G$8</f>
        <v>1452.0225829394321</v>
      </c>
      <c r="D50" s="879">
        <f>L50/'FX rates'!$K$8</f>
        <v>-2096.3844041096891</v>
      </c>
      <c r="E50" s="879">
        <f>M50/'FX rates'!$M$8</f>
        <v>285.83832675926857</v>
      </c>
      <c r="F50" s="879">
        <f>N50/'FX rates'!$N$8</f>
        <v>3097.7765306153228</v>
      </c>
      <c r="G50" s="1124"/>
      <c r="H50" s="1112"/>
      <c r="J50" s="490" t="s">
        <v>256</v>
      </c>
      <c r="K50" s="101">
        <v>4689</v>
      </c>
      <c r="L50" s="101">
        <v>-7037</v>
      </c>
      <c r="M50" s="101">
        <v>1026</v>
      </c>
      <c r="N50" s="421">
        <v>11282</v>
      </c>
      <c r="O50" s="879">
        <v>15681</v>
      </c>
      <c r="P50" s="879">
        <v>1026</v>
      </c>
      <c r="Q50" s="421">
        <v>10731</v>
      </c>
    </row>
    <row r="51" spans="2:18" ht="12" customHeight="1">
      <c r="B51" s="196" t="str">
        <f t="shared" si="10"/>
        <v>Issuance of share capital - Consolidated company</v>
      </c>
      <c r="C51" s="879">
        <f>K51/'FX rates'!$G$8</f>
        <v>20.747603552344202</v>
      </c>
      <c r="D51" s="879">
        <f>L51/'FX rates'!$K$8</f>
        <v>141.80460087483473</v>
      </c>
      <c r="E51" s="879">
        <f>M51/'FX rates'!$M$8</f>
        <v>0</v>
      </c>
      <c r="F51" s="879">
        <f>N51/'FX rates'!$N$8</f>
        <v>0</v>
      </c>
      <c r="G51" s="1124"/>
      <c r="H51" s="1112"/>
      <c r="J51" s="196" t="s">
        <v>257</v>
      </c>
      <c r="K51" s="101">
        <v>67</v>
      </c>
      <c r="L51" s="101">
        <v>476</v>
      </c>
      <c r="M51" s="101">
        <v>0</v>
      </c>
      <c r="N51" s="421">
        <v>0</v>
      </c>
      <c r="O51" s="879">
        <v>0</v>
      </c>
      <c r="P51" s="879">
        <v>0</v>
      </c>
      <c r="Q51" s="421">
        <v>0</v>
      </c>
    </row>
    <row r="52" spans="2:18" ht="12" customHeight="1">
      <c r="B52" s="196" t="str">
        <f t="shared" si="10"/>
        <v>Issuance of share capital to minority shareholders</v>
      </c>
      <c r="C52" s="879">
        <f>K52/'FX rates'!$G$8</f>
        <v>0</v>
      </c>
      <c r="D52" s="879">
        <f>L52/'FX rates'!$K$8</f>
        <v>136.14433319285604</v>
      </c>
      <c r="E52" s="879">
        <f>M52/'FX rates'!$M$8</f>
        <v>0</v>
      </c>
      <c r="F52" s="879">
        <f>N52/'FX rates'!$N$8</f>
        <v>0</v>
      </c>
      <c r="G52" s="1124"/>
      <c r="H52" s="1112"/>
      <c r="J52" s="196" t="s">
        <v>258</v>
      </c>
      <c r="K52" s="101">
        <v>0</v>
      </c>
      <c r="L52" s="101">
        <v>457</v>
      </c>
      <c r="M52" s="101">
        <v>0</v>
      </c>
      <c r="N52" s="421">
        <v>0</v>
      </c>
      <c r="O52" s="879">
        <v>0</v>
      </c>
      <c r="P52" s="879">
        <v>0</v>
      </c>
      <c r="Q52" s="421">
        <v>0</v>
      </c>
    </row>
    <row r="53" spans="2:18" ht="12" customHeight="1">
      <c r="B53" s="457" t="str">
        <f t="shared" si="10"/>
        <v>Cash flows - financing activity</v>
      </c>
      <c r="C53" s="111">
        <f>K53/'FX rates'!$G$8</f>
        <v>-10319.919940080938</v>
      </c>
      <c r="D53" s="111">
        <f>L53/'FX rates'!$K$8</f>
        <v>-23371.543167715408</v>
      </c>
      <c r="E53" s="111">
        <f>M53/'FX rates'!$M$8</f>
        <v>993.74786700810023</v>
      </c>
      <c r="F53" s="111">
        <f>N53/'FX rates'!$N$8</f>
        <v>2786.6809084572692</v>
      </c>
      <c r="G53" s="1120"/>
      <c r="H53" s="1113"/>
      <c r="J53" s="457" t="s">
        <v>249</v>
      </c>
      <c r="K53" s="111">
        <f>SUBTOTAL(9,K44:K52)</f>
        <v>-33326</v>
      </c>
      <c r="L53" s="111">
        <f t="shared" ref="L53:Q53" si="11">SUBTOTAL(9,L44:L52)</f>
        <v>-78452</v>
      </c>
      <c r="M53" s="111">
        <f t="shared" si="11"/>
        <v>3567</v>
      </c>
      <c r="N53" s="430">
        <f>SUBTOTAL(9,N44:N52)</f>
        <v>10149</v>
      </c>
      <c r="O53" s="111">
        <f t="shared" si="11"/>
        <v>30981</v>
      </c>
      <c r="P53" s="111">
        <f t="shared" si="11"/>
        <v>3567</v>
      </c>
      <c r="Q53" s="430">
        <f t="shared" si="11"/>
        <v>2869</v>
      </c>
    </row>
    <row r="54" spans="2:18" ht="12" customHeight="1">
      <c r="B54" s="419" t="str">
        <f t="shared" si="10"/>
        <v>Summary of cash flows</v>
      </c>
      <c r="C54" s="758"/>
      <c r="D54" s="758"/>
      <c r="E54" s="758"/>
      <c r="F54" s="758"/>
      <c r="G54" s="1137"/>
      <c r="H54" s="1138"/>
      <c r="J54" s="419" t="s">
        <v>259</v>
      </c>
      <c r="K54" s="116"/>
      <c r="L54" s="116"/>
      <c r="M54" s="116"/>
      <c r="N54" s="424"/>
      <c r="O54" s="758"/>
      <c r="P54" s="758"/>
      <c r="Q54" s="424"/>
    </row>
    <row r="55" spans="2:18" ht="12" customHeight="1">
      <c r="B55" s="196" t="str">
        <f t="shared" si="10"/>
        <v>Total change in cash</v>
      </c>
      <c r="C55" s="879">
        <f>K55/'FX rates'!$G$8</f>
        <v>-7119.5246757006789</v>
      </c>
      <c r="D55" s="879">
        <f>L55/'FX rates'!$K$8</f>
        <v>1961.4317062183022</v>
      </c>
      <c r="E55" s="879">
        <f>M55/'FX rates'!$M$8</f>
        <v>-640.21098917426809</v>
      </c>
      <c r="F55" s="879" t="e">
        <f>N55/'FX rates'!$N$8</f>
        <v>#REF!</v>
      </c>
      <c r="G55" s="1124"/>
      <c r="H55" s="1112"/>
      <c r="J55" s="196" t="s">
        <v>260</v>
      </c>
      <c r="K55" s="101">
        <f>K53+K38+K27</f>
        <v>-22991</v>
      </c>
      <c r="L55" s="101">
        <f>L53+L38+L27</f>
        <v>6584</v>
      </c>
      <c r="M55" s="101">
        <f>M53+M38+M27</f>
        <v>-2298</v>
      </c>
      <c r="N55" s="421" t="e">
        <f>N53+N38+N27</f>
        <v>#REF!</v>
      </c>
      <c r="O55" s="101">
        <f>O53+O38+O27</f>
        <v>6017</v>
      </c>
      <c r="P55" s="879">
        <f t="shared" ref="P55:Q55" si="12">P53+P38+P27</f>
        <v>-2298</v>
      </c>
      <c r="Q55" s="421">
        <f t="shared" si="12"/>
        <v>132</v>
      </c>
      <c r="R55" s="884"/>
    </row>
    <row r="56" spans="2:18" ht="12" customHeight="1">
      <c r="B56" s="196" t="str">
        <f t="shared" si="10"/>
        <v>Cash opening balance</v>
      </c>
      <c r="C56" s="879">
        <f>K56/'FX rates'!$G$8</f>
        <v>12911.822055500654</v>
      </c>
      <c r="D56" s="879">
        <f>L56/'FX rates'!$K$8</f>
        <v>7974.4234374318821</v>
      </c>
      <c r="E56" s="879">
        <f>M56/'FX rates'!$M$8</f>
        <v>9372.2096983514166</v>
      </c>
      <c r="F56" s="879">
        <f>N56/'FX rates'!$N$8</f>
        <v>9237.0413283487032</v>
      </c>
      <c r="G56" s="1124"/>
      <c r="H56" s="1112"/>
      <c r="J56" s="196" t="s">
        <v>261</v>
      </c>
      <c r="K56" s="101">
        <v>41696</v>
      </c>
      <c r="L56" s="101">
        <f>K58+8183</f>
        <v>26768</v>
      </c>
      <c r="M56" s="101">
        <f>L58</f>
        <v>33641</v>
      </c>
      <c r="N56" s="421">
        <f>L58</f>
        <v>33641</v>
      </c>
      <c r="O56" s="879">
        <f>L58</f>
        <v>33641</v>
      </c>
      <c r="P56" s="879">
        <f>O58</f>
        <v>39767</v>
      </c>
      <c r="Q56" s="421">
        <f>O58</f>
        <v>39767</v>
      </c>
    </row>
    <row r="57" spans="2:18" ht="12" customHeight="1">
      <c r="B57" s="490" t="str">
        <f t="shared" si="10"/>
        <v>Rate differences in respect of cash balances and cash equivalents</v>
      </c>
      <c r="C57" s="879">
        <f>K57/'FX rates'!$G$8</f>
        <v>-37.159886959422451</v>
      </c>
      <c r="D57" s="879">
        <f>L57/'FX rates'!$K$8</f>
        <v>86.095650531149658</v>
      </c>
      <c r="E57" s="879">
        <f>M57/'FX rates'!$M$8</f>
        <v>31.759814084363171</v>
      </c>
      <c r="F57" s="879">
        <f>N57/'FX rates'!$N$8</f>
        <v>51.620456280418423</v>
      </c>
      <c r="G57" s="1124"/>
      <c r="H57" s="1112"/>
      <c r="J57" s="490" t="s">
        <v>262</v>
      </c>
      <c r="K57" s="101">
        <v>-120</v>
      </c>
      <c r="L57" s="101">
        <v>289</v>
      </c>
      <c r="M57" s="101">
        <v>114</v>
      </c>
      <c r="N57" s="421">
        <v>188</v>
      </c>
      <c r="O57" s="879">
        <v>109</v>
      </c>
      <c r="P57" s="879">
        <v>114</v>
      </c>
      <c r="Q57" s="421">
        <v>81</v>
      </c>
    </row>
    <row r="58" spans="2:18" ht="12" customHeight="1" thickBot="1">
      <c r="B58" s="475" t="str">
        <f t="shared" si="10"/>
        <v>Cash closing balance</v>
      </c>
      <c r="C58" s="477">
        <f>K58/'FX rates'!$G$8</f>
        <v>5755.1374928405521</v>
      </c>
      <c r="D58" s="477">
        <f>L58/'FX rates'!$K$8</f>
        <v>10021.950794181334</v>
      </c>
      <c r="E58" s="477">
        <f>M58/'FX rates'!$M$8</f>
        <v>8763.7585232615111</v>
      </c>
      <c r="F58" s="477" t="e">
        <f>N58/'FX rates'!$N$8</f>
        <v>#REF!</v>
      </c>
      <c r="G58" s="1123"/>
      <c r="H58" s="1116"/>
      <c r="J58" s="475" t="s">
        <v>263</v>
      </c>
      <c r="K58" s="477">
        <f>K56+K55+K57</f>
        <v>18585</v>
      </c>
      <c r="L58" s="477">
        <f t="shared" ref="L58:Q58" si="13">L56+L55+L57</f>
        <v>33641</v>
      </c>
      <c r="M58" s="477">
        <f t="shared" si="13"/>
        <v>31457</v>
      </c>
      <c r="N58" s="478" t="e">
        <f>N56+N55+N57</f>
        <v>#REF!</v>
      </c>
      <c r="O58" s="477">
        <f t="shared" si="13"/>
        <v>39767</v>
      </c>
      <c r="P58" s="477">
        <f t="shared" si="13"/>
        <v>37583</v>
      </c>
      <c r="Q58" s="478">
        <f t="shared" si="13"/>
        <v>39980</v>
      </c>
    </row>
    <row r="59" spans="2:18" ht="21.75" customHeight="1">
      <c r="B59" s="1139" t="str">
        <f t="shared" si="10"/>
        <v>Source: Audited financial statements for the period ending 31 December 2022, 31 December 2023, and unaudited financial statements for Jun-24, provided by Management.</v>
      </c>
      <c r="C59" s="1132"/>
      <c r="D59" s="1132"/>
      <c r="E59" s="1132"/>
      <c r="F59" s="1132"/>
      <c r="G59" s="866"/>
      <c r="H59" s="866"/>
      <c r="J59" s="2164" t="s">
        <v>4584</v>
      </c>
      <c r="K59" s="2164"/>
      <c r="L59" s="2164"/>
      <c r="M59" s="2164"/>
      <c r="N59" s="2164"/>
      <c r="O59" s="2164"/>
      <c r="P59" s="2164"/>
      <c r="Q59" s="2164"/>
    </row>
    <row r="61" spans="2:18" ht="12" hidden="1" customHeight="1" outlineLevel="1">
      <c r="B61" s="789" t="s">
        <v>264</v>
      </c>
      <c r="C61" s="1058">
        <f>ROUND(C58,0)-ROUND(BS!H7,0)</f>
        <v>-3805</v>
      </c>
      <c r="D61" s="1058">
        <f>ROUND(D58,0)-ROUND(BS!H7,0)</f>
        <v>462</v>
      </c>
      <c r="E61" s="1058">
        <f>ROUND(E58,0)-ROUND(BS!I7,0)</f>
        <v>262</v>
      </c>
      <c r="F61" s="1058" t="e">
        <f>ROUND(F58,0)-ROUND(BS!J7,0)</f>
        <v>#REF!</v>
      </c>
      <c r="G61" s="1058"/>
      <c r="H61" s="790"/>
      <c r="J61" s="789" t="s">
        <v>264</v>
      </c>
      <c r="K61" s="1058">
        <f>ROUND(K58,0)-ROUND(BS!Q7,0)</f>
        <v>0</v>
      </c>
      <c r="L61" s="1058">
        <f>ROUND(L58,0)-ROUND(BS!T7,0)</f>
        <v>0</v>
      </c>
      <c r="M61" s="1058">
        <f>ROUND(M58,0)-ROUND(BS!U7,0)</f>
        <v>0</v>
      </c>
      <c r="N61" s="790" t="e">
        <f>ROUND(N58,0)-ROUND(BS!V7,0)</f>
        <v>#REF!</v>
      </c>
      <c r="O61" s="1058">
        <f>O58-BS!W7</f>
        <v>0</v>
      </c>
      <c r="P61" s="1181"/>
      <c r="Q61" s="790">
        <f>Q58-BS!X7</f>
        <v>0</v>
      </c>
    </row>
    <row r="62" spans="2:18" collapsed="1"/>
    <row r="63" spans="2:18" ht="19.5" customHeight="1">
      <c r="J63" s="1127" t="s">
        <v>265</v>
      </c>
      <c r="K63" s="1128"/>
      <c r="L63" s="1128"/>
      <c r="M63" s="1128"/>
      <c r="N63" s="1128"/>
      <c r="O63" s="859"/>
      <c r="P63" s="859"/>
      <c r="Q63" s="1109"/>
    </row>
    <row r="64" spans="2:18" ht="24" customHeight="1">
      <c r="J64" s="484" t="str">
        <f>J42</f>
        <v>NIS '000</v>
      </c>
      <c r="K64" s="413" t="s">
        <v>183</v>
      </c>
      <c r="L64" s="413" t="s">
        <v>218</v>
      </c>
      <c r="M64" s="413" t="s">
        <v>190</v>
      </c>
      <c r="N64" s="414" t="s">
        <v>191</v>
      </c>
      <c r="O64" s="413" t="s">
        <v>4561</v>
      </c>
      <c r="P64" s="413" t="s">
        <v>4590</v>
      </c>
      <c r="Q64" s="580" t="s">
        <v>4591</v>
      </c>
    </row>
    <row r="65" spans="10:17" ht="12" customHeight="1">
      <c r="J65" s="913" t="s">
        <v>231</v>
      </c>
      <c r="K65" s="814">
        <v>5073</v>
      </c>
      <c r="L65" s="814">
        <v>-13252</v>
      </c>
      <c r="M65" s="814">
        <v>-17846</v>
      </c>
      <c r="N65" s="814">
        <v>-31332</v>
      </c>
      <c r="O65" s="814">
        <v>-36124</v>
      </c>
      <c r="P65" s="814">
        <v>-17846</v>
      </c>
      <c r="Q65" s="1187">
        <v>-24123</v>
      </c>
    </row>
    <row r="66" spans="10:17" ht="12" customHeight="1">
      <c r="J66" s="487" t="s">
        <v>232</v>
      </c>
      <c r="K66" s="101">
        <v>-1077</v>
      </c>
      <c r="L66" s="101">
        <v>-4045</v>
      </c>
      <c r="M66" s="101">
        <v>-3408</v>
      </c>
      <c r="N66" s="101">
        <v>-2208</v>
      </c>
      <c r="O66" s="101">
        <v>257</v>
      </c>
      <c r="P66" s="101">
        <v>-3408</v>
      </c>
      <c r="Q66" s="421">
        <v>-4087</v>
      </c>
    </row>
    <row r="67" spans="10:17" ht="12" customHeight="1">
      <c r="J67" s="487" t="s">
        <v>233</v>
      </c>
      <c r="K67" s="101">
        <v>-20751</v>
      </c>
      <c r="L67" s="101">
        <v>-13937</v>
      </c>
      <c r="M67" s="101">
        <v>437</v>
      </c>
      <c r="N67" s="101">
        <v>-1241</v>
      </c>
      <c r="O67" s="101">
        <v>-4626</v>
      </c>
      <c r="P67" s="101">
        <v>437</v>
      </c>
      <c r="Q67" s="421">
        <v>7471</v>
      </c>
    </row>
    <row r="68" spans="10:17" ht="12.6" customHeight="1">
      <c r="J68" s="487" t="s">
        <v>234</v>
      </c>
      <c r="K68" s="101">
        <v>-1088</v>
      </c>
      <c r="L68" s="101">
        <v>11519</v>
      </c>
      <c r="M68" s="101">
        <v>1935</v>
      </c>
      <c r="N68" s="101">
        <v>1366</v>
      </c>
      <c r="O68" s="101">
        <v>-3312</v>
      </c>
      <c r="P68" s="101">
        <v>1935</v>
      </c>
      <c r="Q68" s="421">
        <v>7482</v>
      </c>
    </row>
    <row r="69" spans="10:17" ht="24" customHeight="1">
      <c r="J69" s="486" t="s">
        <v>235</v>
      </c>
      <c r="K69" s="101">
        <v>2183</v>
      </c>
      <c r="L69" s="101">
        <v>-5863</v>
      </c>
      <c r="M69" s="101">
        <v>499</v>
      </c>
      <c r="N69" s="101">
        <v>1197</v>
      </c>
      <c r="O69" s="101">
        <v>212</v>
      </c>
      <c r="P69" s="101">
        <v>499</v>
      </c>
      <c r="Q69" s="421">
        <v>850</v>
      </c>
    </row>
    <row r="70" spans="10:17" ht="24" customHeight="1">
      <c r="J70" s="486" t="s">
        <v>236</v>
      </c>
      <c r="K70" s="101">
        <v>2</v>
      </c>
      <c r="L70" s="101">
        <v>7116</v>
      </c>
      <c r="M70" s="101">
        <v>-1920</v>
      </c>
      <c r="N70" s="101">
        <v>-3438</v>
      </c>
      <c r="O70" s="101">
        <v>-3538</v>
      </c>
      <c r="P70" s="101">
        <v>-1920</v>
      </c>
      <c r="Q70" s="421">
        <v>-4635</v>
      </c>
    </row>
    <row r="71" spans="10:17" ht="12" customHeight="1" thickBot="1">
      <c r="J71" s="475" t="s">
        <v>229</v>
      </c>
      <c r="K71" s="477">
        <f>SUBTOTAL(9,K65:K70)</f>
        <v>-15658</v>
      </c>
      <c r="L71" s="477">
        <f>SUBTOTAL(9,L65:L70)</f>
        <v>-18462</v>
      </c>
      <c r="M71" s="477">
        <f>SUBTOTAL(9,M65:M70)</f>
        <v>-20303</v>
      </c>
      <c r="N71" s="477">
        <f>SUBTOTAL(9,N65:N70)</f>
        <v>-35656</v>
      </c>
      <c r="O71" s="477">
        <f t="shared" ref="O71:Q71" si="14">SUBTOTAL(9,O65:O70)</f>
        <v>-47131</v>
      </c>
      <c r="P71" s="477">
        <f t="shared" si="14"/>
        <v>-20303</v>
      </c>
      <c r="Q71" s="478">
        <f t="shared" si="14"/>
        <v>-17042</v>
      </c>
    </row>
    <row r="72" spans="10:17" ht="21" customHeight="1">
      <c r="J72" s="2164" t="s">
        <v>4584</v>
      </c>
      <c r="K72" s="2164"/>
      <c r="L72" s="2164"/>
      <c r="M72" s="2164"/>
      <c r="N72" s="2164"/>
      <c r="O72" s="2164"/>
      <c r="P72" s="2164"/>
      <c r="Q72" s="2164"/>
    </row>
    <row r="74" spans="10:17" hidden="1" outlineLevel="1"/>
    <row r="75" spans="10:17" collapsed="1">
      <c r="J75" s="1183" t="s">
        <v>969</v>
      </c>
      <c r="K75" s="1184"/>
      <c r="L75" s="1186">
        <f>L71-L26</f>
        <v>0</v>
      </c>
      <c r="M75" s="1184"/>
      <c r="N75" s="1184"/>
      <c r="O75" s="1184">
        <f>O71-O26</f>
        <v>0</v>
      </c>
      <c r="P75" s="1184">
        <f>P71-P26</f>
        <v>0</v>
      </c>
      <c r="Q75" s="1185">
        <f>Q71-Q26</f>
        <v>0</v>
      </c>
    </row>
  </sheetData>
  <mergeCells count="5">
    <mergeCell ref="J72:Q72"/>
    <mergeCell ref="J4:N4"/>
    <mergeCell ref="J41:N41"/>
    <mergeCell ref="J39:Q39"/>
    <mergeCell ref="J59:Q59"/>
  </mergeCells>
  <conditionalFormatting sqref="C61:H61">
    <cfRule type="cellIs" dxfId="22" priority="3" operator="lessThan">
      <formula>0</formula>
    </cfRule>
    <cfRule type="cellIs" dxfId="21" priority="4" operator="greaterThan">
      <formula>0</formula>
    </cfRule>
  </conditionalFormatting>
  <conditionalFormatting sqref="K61:Q61">
    <cfRule type="cellIs" dxfId="20" priority="1" operator="lessThan">
      <formula>0</formula>
    </cfRule>
    <cfRule type="cellIs" dxfId="19" priority="2" operator="greaterThan">
      <formula>0</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theme="8" tint="-0.499984740745262"/>
  </sheetPr>
  <dimension ref="B5:M21"/>
  <sheetViews>
    <sheetView workbookViewId="0"/>
  </sheetViews>
  <sheetFormatPr defaultColWidth="9.140625" defaultRowHeight="15"/>
  <cols>
    <col min="1" max="16384" width="9.140625" style="16"/>
  </cols>
  <sheetData>
    <row r="5" spans="2:13" ht="15.75" thickBot="1"/>
    <row r="6" spans="2:13">
      <c r="B6" s="2176" t="s">
        <v>101</v>
      </c>
      <c r="C6" s="2177"/>
      <c r="D6" s="2177"/>
      <c r="E6" s="2177"/>
      <c r="F6" s="2177"/>
      <c r="G6" s="2177"/>
      <c r="H6" s="2177"/>
      <c r="I6" s="2177"/>
      <c r="J6" s="2177"/>
      <c r="K6" s="2177"/>
      <c r="L6" s="2177"/>
      <c r="M6" s="2178"/>
    </row>
    <row r="7" spans="2:13" ht="15" customHeight="1">
      <c r="B7" s="2179"/>
      <c r="C7" s="2180"/>
      <c r="D7" s="2180"/>
      <c r="E7" s="2180"/>
      <c r="F7" s="2180"/>
      <c r="G7" s="2180"/>
      <c r="H7" s="2180"/>
      <c r="I7" s="2180"/>
      <c r="J7" s="2180"/>
      <c r="K7" s="2180"/>
      <c r="L7" s="2180"/>
      <c r="M7" s="2181"/>
    </row>
    <row r="8" spans="2:13" ht="15" customHeight="1">
      <c r="B8" s="2179"/>
      <c r="C8" s="2180"/>
      <c r="D8" s="2180"/>
      <c r="E8" s="2180"/>
      <c r="F8" s="2180"/>
      <c r="G8" s="2180"/>
      <c r="H8" s="2180"/>
      <c r="I8" s="2180"/>
      <c r="J8" s="2180"/>
      <c r="K8" s="2180"/>
      <c r="L8" s="2180"/>
      <c r="M8" s="2181"/>
    </row>
    <row r="9" spans="2:13" ht="15" customHeight="1">
      <c r="B9" s="2179"/>
      <c r="C9" s="2180"/>
      <c r="D9" s="2180"/>
      <c r="E9" s="2180"/>
      <c r="F9" s="2180"/>
      <c r="G9" s="2180"/>
      <c r="H9" s="2180"/>
      <c r="I9" s="2180"/>
      <c r="J9" s="2180"/>
      <c r="K9" s="2180"/>
      <c r="L9" s="2180"/>
      <c r="M9" s="2181"/>
    </row>
    <row r="10" spans="2:13" ht="15" customHeight="1">
      <c r="B10" s="2179"/>
      <c r="C10" s="2180"/>
      <c r="D10" s="2180"/>
      <c r="E10" s="2180"/>
      <c r="F10" s="2180"/>
      <c r="G10" s="2180"/>
      <c r="H10" s="2180"/>
      <c r="I10" s="2180"/>
      <c r="J10" s="2180"/>
      <c r="K10" s="2180"/>
      <c r="L10" s="2180"/>
      <c r="M10" s="2181"/>
    </row>
    <row r="11" spans="2:13" ht="15" customHeight="1">
      <c r="B11" s="2179"/>
      <c r="C11" s="2180"/>
      <c r="D11" s="2180"/>
      <c r="E11" s="2180"/>
      <c r="F11" s="2180"/>
      <c r="G11" s="2180"/>
      <c r="H11" s="2180"/>
      <c r="I11" s="2180"/>
      <c r="J11" s="2180"/>
      <c r="K11" s="2180"/>
      <c r="L11" s="2180"/>
      <c r="M11" s="2181"/>
    </row>
    <row r="12" spans="2:13" ht="15" customHeight="1">
      <c r="B12" s="2179"/>
      <c r="C12" s="2180"/>
      <c r="D12" s="2180"/>
      <c r="E12" s="2180"/>
      <c r="F12" s="2180"/>
      <c r="G12" s="2180"/>
      <c r="H12" s="2180"/>
      <c r="I12" s="2180"/>
      <c r="J12" s="2180"/>
      <c r="K12" s="2180"/>
      <c r="L12" s="2180"/>
      <c r="M12" s="2181"/>
    </row>
    <row r="13" spans="2:13" ht="15" customHeight="1">
      <c r="B13" s="2179"/>
      <c r="C13" s="2180"/>
      <c r="D13" s="2180"/>
      <c r="E13" s="2180"/>
      <c r="F13" s="2180"/>
      <c r="G13" s="2180"/>
      <c r="H13" s="2180"/>
      <c r="I13" s="2180"/>
      <c r="J13" s="2180"/>
      <c r="K13" s="2180"/>
      <c r="L13" s="2180"/>
      <c r="M13" s="2181"/>
    </row>
    <row r="14" spans="2:13" ht="15" customHeight="1">
      <c r="B14" s="2179"/>
      <c r="C14" s="2180"/>
      <c r="D14" s="2180"/>
      <c r="E14" s="2180"/>
      <c r="F14" s="2180"/>
      <c r="G14" s="2180"/>
      <c r="H14" s="2180"/>
      <c r="I14" s="2180"/>
      <c r="J14" s="2180"/>
      <c r="K14" s="2180"/>
      <c r="L14" s="2180"/>
      <c r="M14" s="2181"/>
    </row>
    <row r="15" spans="2:13" ht="15" customHeight="1">
      <c r="B15" s="2179"/>
      <c r="C15" s="2180"/>
      <c r="D15" s="2180"/>
      <c r="E15" s="2180"/>
      <c r="F15" s="2180"/>
      <c r="G15" s="2180"/>
      <c r="H15" s="2180"/>
      <c r="I15" s="2180"/>
      <c r="J15" s="2180"/>
      <c r="K15" s="2180"/>
      <c r="L15" s="2180"/>
      <c r="M15" s="2181"/>
    </row>
    <row r="16" spans="2:13" ht="15" customHeight="1">
      <c r="B16" s="2179"/>
      <c r="C16" s="2180"/>
      <c r="D16" s="2180"/>
      <c r="E16" s="2180"/>
      <c r="F16" s="2180"/>
      <c r="G16" s="2180"/>
      <c r="H16" s="2180"/>
      <c r="I16" s="2180"/>
      <c r="J16" s="2180"/>
      <c r="K16" s="2180"/>
      <c r="L16" s="2180"/>
      <c r="M16" s="2181"/>
    </row>
    <row r="17" spans="2:13" ht="15" customHeight="1">
      <c r="B17" s="2179"/>
      <c r="C17" s="2180"/>
      <c r="D17" s="2180"/>
      <c r="E17" s="2180"/>
      <c r="F17" s="2180"/>
      <c r="G17" s="2180"/>
      <c r="H17" s="2180"/>
      <c r="I17" s="2180"/>
      <c r="J17" s="2180"/>
      <c r="K17" s="2180"/>
      <c r="L17" s="2180"/>
      <c r="M17" s="2181"/>
    </row>
    <row r="18" spans="2:13" ht="15" customHeight="1">
      <c r="B18" s="2179"/>
      <c r="C18" s="2180"/>
      <c r="D18" s="2180"/>
      <c r="E18" s="2180"/>
      <c r="F18" s="2180"/>
      <c r="G18" s="2180"/>
      <c r="H18" s="2180"/>
      <c r="I18" s="2180"/>
      <c r="J18" s="2180"/>
      <c r="K18" s="2180"/>
      <c r="L18" s="2180"/>
      <c r="M18" s="2181"/>
    </row>
    <row r="19" spans="2:13" ht="15" customHeight="1">
      <c r="B19" s="2179"/>
      <c r="C19" s="2180"/>
      <c r="D19" s="2180"/>
      <c r="E19" s="2180"/>
      <c r="F19" s="2180"/>
      <c r="G19" s="2180"/>
      <c r="H19" s="2180"/>
      <c r="I19" s="2180"/>
      <c r="J19" s="2180"/>
      <c r="K19" s="2180"/>
      <c r="L19" s="2180"/>
      <c r="M19" s="2181"/>
    </row>
    <row r="20" spans="2:13" ht="15" customHeight="1" thickBot="1">
      <c r="B20" s="2182"/>
      <c r="C20" s="2183"/>
      <c r="D20" s="2183"/>
      <c r="E20" s="2183"/>
      <c r="F20" s="2183"/>
      <c r="G20" s="2183"/>
      <c r="H20" s="2183"/>
      <c r="I20" s="2183"/>
      <c r="J20" s="2183"/>
      <c r="K20" s="2183"/>
      <c r="L20" s="2183"/>
      <c r="M20" s="2184"/>
    </row>
    <row r="21" spans="2:13" ht="15.75" customHeight="1"/>
  </sheetData>
  <mergeCells count="1">
    <mergeCell ref="B6:M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2E63-90DF-4060-8383-A384EE578CDC}">
  <sheetPr>
    <tabColor theme="8" tint="0.59999389629810485"/>
  </sheetPr>
  <dimension ref="A1:BU272"/>
  <sheetViews>
    <sheetView workbookViewId="0">
      <selection activeCell="B264" sqref="B264:BF264"/>
    </sheetView>
  </sheetViews>
  <sheetFormatPr defaultColWidth="8.7109375" defaultRowHeight="12" customHeight="1" outlineLevelRow="3" outlineLevelCol="2"/>
  <cols>
    <col min="1" max="1" width="8.7109375" style="612"/>
    <col min="2" max="2" width="57" style="939" bestFit="1" customWidth="1"/>
    <col min="3" max="3" width="33.28515625" style="612" hidden="1" customWidth="1" outlineLevel="2"/>
    <col min="4" max="4" width="16.140625" style="612" hidden="1" customWidth="1" outlineLevel="2" collapsed="1"/>
    <col min="5" max="5" width="10.28515625" style="612" hidden="1" customWidth="1" outlineLevel="2"/>
    <col min="6" max="6" width="16.7109375" style="612" hidden="1" customWidth="1" outlineLevel="2"/>
    <col min="7" max="7" width="8" style="612" hidden="1" customWidth="1" outlineLevel="2"/>
    <col min="8" max="8" width="6.28515625" style="612" hidden="1" customWidth="1" outlineLevel="2"/>
    <col min="9" max="9" width="6" style="612" hidden="1" customWidth="1" outlineLevel="2"/>
    <col min="10" max="10" width="7.7109375" style="612" hidden="1" customWidth="1" outlineLevel="2"/>
    <col min="11" max="11" width="6.42578125" style="612" hidden="1" customWidth="1" outlineLevel="2"/>
    <col min="12" max="12" width="8.28515625" style="612" hidden="1" customWidth="1" outlineLevel="2" collapsed="1"/>
    <col min="13" max="13" width="16.140625" style="612" hidden="1" customWidth="1" outlineLevel="1"/>
    <col min="14" max="14" width="10.28515625" style="612" hidden="1" customWidth="1" outlineLevel="1"/>
    <col min="15" max="15" width="7" style="612" hidden="1" customWidth="1" outlineLevel="1"/>
    <col min="16" max="16" width="8" style="612" hidden="1" customWidth="1" outlineLevel="1"/>
    <col min="17" max="17" width="6.28515625" style="612" hidden="1" customWidth="1" outlineLevel="1"/>
    <col min="18" max="18" width="6.7109375" style="612" hidden="1" customWidth="1" outlineLevel="1"/>
    <col min="19" max="19" width="7.140625" style="612" hidden="1" customWidth="1" outlineLevel="1"/>
    <col min="20" max="20" width="7.7109375" style="612" hidden="1" customWidth="1" outlineLevel="1"/>
    <col min="21" max="21" width="6.7109375" style="612" hidden="1" customWidth="1" outlineLevel="1"/>
    <col min="22" max="22" width="13.7109375" style="612" hidden="1" customWidth="1" outlineLevel="1"/>
    <col min="23" max="23" width="17.42578125" style="612" customWidth="1" collapsed="1"/>
    <col min="24" max="24" width="16.140625" style="612" customWidth="1" outlineLevel="2"/>
    <col min="25" max="25" width="10.28515625" style="612" customWidth="1" outlineLevel="2"/>
    <col min="26" max="26" width="7" style="612" customWidth="1" outlineLevel="2"/>
    <col min="27" max="27" width="6" style="612" customWidth="1" outlineLevel="2"/>
    <col min="28" max="28" width="8" style="612" customWidth="1" outlineLevel="2"/>
    <col min="29" max="29" width="6.28515625" style="612" customWidth="1" outlineLevel="2"/>
    <col min="30" max="30" width="6" style="612" customWidth="1" outlineLevel="2"/>
    <col min="31" max="31" width="7.140625" style="612" customWidth="1" outlineLevel="2"/>
    <col min="32" max="32" width="7.7109375" style="612" customWidth="1" outlineLevel="2"/>
    <col min="33" max="33" width="7.28515625" style="612" customWidth="1" outlineLevel="2"/>
    <col min="34" max="34" width="8.28515625" style="612" customWidth="1" outlineLevel="2" collapsed="1"/>
    <col min="35" max="35" width="16.140625" style="612" customWidth="1" outlineLevel="1"/>
    <col min="36" max="36" width="10.28515625" style="612" customWidth="1" outlineLevel="1"/>
    <col min="37" max="37" width="7" style="612" customWidth="1" outlineLevel="1"/>
    <col min="38" max="38" width="7.140625" style="612" customWidth="1" outlineLevel="1"/>
    <col min="39" max="39" width="8" style="612" customWidth="1" outlineLevel="1"/>
    <col min="40" max="40" width="6.28515625" style="612" customWidth="1" outlineLevel="1"/>
    <col min="41" max="41" width="6.7109375" style="612" customWidth="1" outlineLevel="1"/>
    <col min="42" max="42" width="7.140625" style="612" customWidth="1" outlineLevel="1"/>
    <col min="43" max="43" width="7.7109375" style="612" customWidth="1" outlineLevel="1"/>
    <col min="44" max="44" width="7.28515625" style="612" customWidth="1" outlineLevel="1"/>
    <col min="45" max="45" width="13.7109375" style="612" customWidth="1" outlineLevel="1"/>
    <col min="46" max="46" width="16.85546875" style="612" customWidth="1"/>
    <col min="47" max="47" width="16.140625" style="612" customWidth="1" outlineLevel="1" collapsed="1"/>
    <col min="48" max="48" width="10.28515625" style="612" customWidth="1" outlineLevel="1"/>
    <col min="49" max="49" width="7" style="612" customWidth="1" outlineLevel="1"/>
    <col min="50" max="50" width="8.28515625" style="612" customWidth="1" outlineLevel="1"/>
    <col min="51" max="51" width="8" style="612" customWidth="1" outlineLevel="1"/>
    <col min="52" max="52" width="6.28515625" style="612" customWidth="1" outlineLevel="1"/>
    <col min="53" max="54" width="12" style="612" customWidth="1" outlineLevel="1"/>
    <col min="55" max="55" width="7.7109375" style="612" customWidth="1" outlineLevel="1"/>
    <col min="56" max="56" width="7.28515625" style="612" customWidth="1" outlineLevel="1"/>
    <col min="57" max="57" width="13.7109375" style="612" customWidth="1" outlineLevel="1"/>
    <col min="58" max="58" width="17.28515625" style="612" customWidth="1"/>
    <col min="59" max="59" width="8.7109375" style="612" customWidth="1"/>
    <col min="60" max="16384" width="8.7109375" style="612"/>
  </cols>
  <sheetData>
    <row r="1" spans="1:73" s="2" customFormat="1" ht="15">
      <c r="A1" s="492" t="s">
        <v>1</v>
      </c>
      <c r="B1" s="921"/>
      <c r="C1" s="492"/>
      <c r="D1" s="492"/>
      <c r="E1" s="492"/>
      <c r="F1" s="1429"/>
      <c r="G1" s="492"/>
      <c r="H1" s="492"/>
      <c r="I1" s="492"/>
      <c r="J1" s="492"/>
      <c r="K1" s="492"/>
      <c r="L1" s="492"/>
      <c r="W1" s="921"/>
      <c r="X1" s="921"/>
      <c r="Y1" s="921"/>
      <c r="Z1" s="921"/>
      <c r="AA1" s="921"/>
      <c r="AB1" s="921"/>
      <c r="AC1" s="921"/>
      <c r="AD1" s="921"/>
      <c r="AE1" s="921"/>
      <c r="AF1" s="921"/>
      <c r="AG1" s="921"/>
      <c r="AH1" s="921"/>
      <c r="AI1" s="921"/>
      <c r="AJ1" s="921"/>
      <c r="AK1" s="921"/>
      <c r="AL1" s="921"/>
      <c r="AM1" s="921"/>
      <c r="AN1" s="921"/>
      <c r="AO1" s="921"/>
      <c r="AP1" s="921"/>
      <c r="AQ1" s="921"/>
      <c r="AR1" s="921"/>
      <c r="AS1" s="921"/>
      <c r="AT1" s="921"/>
      <c r="AU1" s="921"/>
      <c r="AV1" s="921"/>
      <c r="AW1" s="921"/>
      <c r="AX1" s="921"/>
      <c r="AY1" s="921"/>
      <c r="AZ1" s="921"/>
      <c r="BA1" s="921"/>
      <c r="BB1" s="921"/>
      <c r="BC1" s="921"/>
      <c r="BD1" s="921"/>
      <c r="BE1" s="921"/>
      <c r="BF1" s="921"/>
      <c r="BG1" s="921"/>
      <c r="BH1" s="921"/>
      <c r="BI1" s="921"/>
      <c r="BJ1" s="921"/>
      <c r="BK1" s="921"/>
      <c r="BL1" s="921"/>
      <c r="BM1" s="921"/>
      <c r="BN1" s="921"/>
      <c r="BO1" s="921"/>
      <c r="BP1" s="921"/>
      <c r="BQ1" s="921"/>
      <c r="BR1" s="921"/>
      <c r="BS1" s="921"/>
      <c r="BT1" s="921"/>
      <c r="BU1" s="921"/>
    </row>
    <row r="2" spans="1:73" s="894" customFormat="1" ht="18.75">
      <c r="A2" s="954" t="str">
        <f>B4</f>
        <v>Balance sheet consolidation - The Group</v>
      </c>
      <c r="B2" s="955"/>
      <c r="C2" s="955"/>
      <c r="D2" s="955"/>
      <c r="E2" s="955"/>
      <c r="F2" s="1428"/>
      <c r="G2" s="956"/>
      <c r="H2" s="957"/>
      <c r="I2" s="958"/>
      <c r="J2" s="955"/>
      <c r="K2" s="955"/>
      <c r="L2" s="955"/>
      <c r="W2" s="955"/>
      <c r="X2" s="955"/>
      <c r="Y2" s="955"/>
      <c r="Z2" s="955"/>
      <c r="AA2" s="955"/>
      <c r="AB2" s="955"/>
      <c r="AC2" s="955"/>
      <c r="AD2" s="955"/>
      <c r="AE2" s="955"/>
      <c r="AF2" s="955"/>
      <c r="AG2" s="955"/>
      <c r="AH2" s="955"/>
      <c r="AI2" s="955"/>
      <c r="AJ2" s="955"/>
      <c r="AK2" s="955"/>
      <c r="AL2" s="955"/>
      <c r="AM2" s="955"/>
      <c r="AN2" s="955"/>
      <c r="AO2" s="955"/>
      <c r="AP2" s="955"/>
      <c r="AQ2" s="955"/>
      <c r="AR2" s="955"/>
      <c r="AS2" s="955"/>
      <c r="AT2" s="955"/>
      <c r="AU2" s="955"/>
      <c r="AV2" s="955"/>
      <c r="AW2" s="955"/>
      <c r="AX2" s="955"/>
      <c r="AY2" s="955"/>
      <c r="AZ2" s="955"/>
      <c r="BA2" s="955"/>
      <c r="BB2" s="955"/>
      <c r="BC2" s="955"/>
      <c r="BD2" s="955"/>
      <c r="BE2" s="955"/>
      <c r="BF2" s="955"/>
      <c r="BG2" s="955"/>
      <c r="BH2" s="955"/>
      <c r="BI2" s="955"/>
      <c r="BJ2" s="955"/>
      <c r="BK2" s="955"/>
      <c r="BL2" s="955"/>
      <c r="BM2" s="955"/>
      <c r="BN2" s="955"/>
      <c r="BO2" s="955"/>
      <c r="BP2" s="955"/>
      <c r="BQ2" s="955"/>
      <c r="BR2" s="955"/>
      <c r="BS2" s="955"/>
      <c r="BT2" s="955"/>
      <c r="BU2" s="955"/>
    </row>
    <row r="3" spans="1:73" customFormat="1" ht="33.75">
      <c r="A3" s="495"/>
      <c r="B3" s="1422"/>
      <c r="C3" s="1423"/>
      <c r="D3" s="1423"/>
      <c r="E3" s="1423"/>
      <c r="F3" s="1424"/>
      <c r="G3" s="1423"/>
      <c r="H3" s="1423"/>
      <c r="I3" s="1425"/>
      <c r="J3" s="1423"/>
      <c r="K3" s="1423"/>
      <c r="L3" s="1423"/>
      <c r="M3" s="1426">
        <v>44896</v>
      </c>
      <c r="N3" s="2066">
        <f>P41/P202</f>
        <v>0.85294360385144419</v>
      </c>
      <c r="O3" s="1426">
        <v>44896</v>
      </c>
      <c r="P3" s="1763">
        <f>P26/P19</f>
        <v>-0.33547634710842655</v>
      </c>
      <c r="Q3" s="1763">
        <f>Q26/Q19</f>
        <v>-0.20092021458278914</v>
      </c>
      <c r="R3" s="1426">
        <v>44896</v>
      </c>
      <c r="S3" s="612"/>
      <c r="T3" s="1426">
        <v>44896</v>
      </c>
      <c r="U3" s="1426">
        <v>44896</v>
      </c>
      <c r="V3" s="1426">
        <v>44896</v>
      </c>
      <c r="W3" s="1426">
        <v>44896</v>
      </c>
      <c r="X3" s="1427"/>
      <c r="Y3" s="1427"/>
      <c r="Z3" s="1427"/>
      <c r="AA3" s="1427"/>
      <c r="AB3" s="1427"/>
      <c r="AC3" s="1427"/>
      <c r="AD3" s="1427"/>
      <c r="AE3" s="1427"/>
      <c r="AF3" s="1427"/>
      <c r="AG3" s="1427"/>
      <c r="AH3" s="1427"/>
      <c r="AI3" s="1426">
        <v>45261</v>
      </c>
      <c r="AJ3" s="1426">
        <v>45261</v>
      </c>
      <c r="AK3" s="1426">
        <v>45261</v>
      </c>
      <c r="AL3" s="1573" t="s">
        <v>4560</v>
      </c>
      <c r="AM3" s="1763">
        <f>AM26/AM19</f>
        <v>-8.9336594548562881E-2</v>
      </c>
      <c r="AN3" s="1763">
        <f>AN26/AN19</f>
        <v>-0.13627617183880164</v>
      </c>
      <c r="AO3" s="1426">
        <v>45261</v>
      </c>
      <c r="AP3" s="1204">
        <f>AN19*20%+AN26</f>
        <v>763.20639720000008</v>
      </c>
      <c r="AQ3" s="1763">
        <v>45261</v>
      </c>
      <c r="AR3" s="1810">
        <f>(24%+AM3)*AM19</f>
        <v>369.64376101359989</v>
      </c>
      <c r="AS3" s="1426">
        <v>45261</v>
      </c>
      <c r="AT3" s="1426">
        <v>45261</v>
      </c>
      <c r="AU3" s="1426">
        <v>45444</v>
      </c>
      <c r="AV3" s="1426">
        <v>45444</v>
      </c>
      <c r="AW3" s="1426">
        <v>45444</v>
      </c>
      <c r="AX3" s="1644" t="s">
        <v>4616</v>
      </c>
      <c r="AY3" s="1763">
        <f>AY26/AY19</f>
        <v>-8.1915519234279005E-2</v>
      </c>
      <c r="AZ3" s="1763">
        <f>AZ26/AZ19</f>
        <v>-0.1029846319466567</v>
      </c>
      <c r="BA3" s="1764">
        <f>20%*AZ19</f>
        <v>3285.0532512</v>
      </c>
      <c r="BB3" s="1764">
        <f>BA3+AZ26</f>
        <v>1593.5032512</v>
      </c>
      <c r="BC3" s="1426">
        <v>45444</v>
      </c>
      <c r="BD3" s="1811">
        <f>(24%+AY3)*AY19</f>
        <v>494.16559909919994</v>
      </c>
      <c r="BE3" s="1426">
        <v>45444</v>
      </c>
      <c r="BF3" s="1426">
        <v>45444</v>
      </c>
      <c r="BI3" s="1314" t="s">
        <v>4678</v>
      </c>
    </row>
    <row r="4" spans="1:73" customFormat="1" ht="19.5" customHeight="1">
      <c r="A4" s="497"/>
      <c r="B4" s="830" t="s">
        <v>268</v>
      </c>
      <c r="C4" s="783"/>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783"/>
      <c r="AE4" s="783"/>
      <c r="AF4" s="783"/>
      <c r="AG4" s="783"/>
      <c r="AH4" s="783"/>
      <c r="AI4" s="783"/>
      <c r="AJ4" s="783"/>
      <c r="AK4" s="783"/>
      <c r="AL4" s="783"/>
      <c r="AM4" s="783"/>
      <c r="AN4" s="783"/>
      <c r="AO4" s="783"/>
      <c r="AP4" s="783"/>
      <c r="AQ4" s="783"/>
      <c r="AR4" s="783"/>
      <c r="AS4" s="783"/>
      <c r="AT4" s="783"/>
      <c r="AU4" s="783"/>
      <c r="AV4" s="783"/>
      <c r="AW4" s="783"/>
      <c r="AX4" s="783"/>
      <c r="AY4" s="783"/>
      <c r="AZ4" s="783"/>
      <c r="BA4" s="783"/>
      <c r="BB4" s="783"/>
      <c r="BC4" s="783"/>
      <c r="BD4" s="783"/>
      <c r="BE4" s="783"/>
      <c r="BF4" s="899"/>
    </row>
    <row r="5" spans="1:73" customFormat="1" ht="12" customHeight="1">
      <c r="A5" s="497"/>
      <c r="B5" s="498"/>
      <c r="D5" s="2186" t="s">
        <v>269</v>
      </c>
      <c r="E5" s="2186"/>
      <c r="F5" s="2186"/>
      <c r="G5" s="2186"/>
      <c r="H5" s="2186"/>
      <c r="I5" s="2186"/>
      <c r="J5" s="2186"/>
      <c r="K5" s="2186"/>
      <c r="L5" s="2187"/>
      <c r="M5" s="2188" t="s">
        <v>270</v>
      </c>
      <c r="N5" s="2186"/>
      <c r="O5" s="2186"/>
      <c r="P5" s="2186"/>
      <c r="Q5" s="2186"/>
      <c r="R5" s="2186"/>
      <c r="S5" s="2186"/>
      <c r="T5" s="2186"/>
      <c r="U5" s="2186"/>
      <c r="V5" s="2186"/>
      <c r="W5" s="2187"/>
      <c r="X5" s="2188" t="s">
        <v>271</v>
      </c>
      <c r="Y5" s="2186"/>
      <c r="Z5" s="2186"/>
      <c r="AA5" s="2186"/>
      <c r="AB5" s="2186"/>
      <c r="AC5" s="2186"/>
      <c r="AD5" s="2186"/>
      <c r="AE5" s="2186"/>
      <c r="AF5" s="2186"/>
      <c r="AG5" s="2186"/>
      <c r="AH5" s="2187"/>
      <c r="AI5" s="2188" t="s">
        <v>4562</v>
      </c>
      <c r="AJ5" s="2186"/>
      <c r="AK5" s="2186"/>
      <c r="AL5" s="2186"/>
      <c r="AM5" s="2186"/>
      <c r="AN5" s="2186"/>
      <c r="AO5" s="2186"/>
      <c r="AP5" s="2186"/>
      <c r="AQ5" s="2186"/>
      <c r="AR5" s="2186"/>
      <c r="AS5" s="2186"/>
      <c r="AT5" s="2186"/>
      <c r="AU5" s="2189" t="s">
        <v>4605</v>
      </c>
      <c r="AV5" s="2186"/>
      <c r="AW5" s="2186"/>
      <c r="AX5" s="2186"/>
      <c r="AY5" s="2186"/>
      <c r="AZ5" s="2186"/>
      <c r="BA5" s="2186"/>
      <c r="BB5" s="2186"/>
      <c r="BC5" s="2186"/>
      <c r="BD5" s="2186"/>
      <c r="BE5" s="2186"/>
      <c r="BF5" s="2187"/>
    </row>
    <row r="6" spans="1:73" s="1011" customFormat="1" ht="24" customHeight="1">
      <c r="A6" s="1000"/>
      <c r="B6" s="1315" t="s">
        <v>104</v>
      </c>
      <c r="C6" s="1419"/>
      <c r="D6" s="1316" t="s">
        <v>272</v>
      </c>
      <c r="E6" s="1316" t="s">
        <v>273</v>
      </c>
      <c r="F6" s="1316" t="s">
        <v>274</v>
      </c>
      <c r="G6" s="1317" t="s">
        <v>275</v>
      </c>
      <c r="H6" s="1317" t="s">
        <v>276</v>
      </c>
      <c r="I6" s="1317" t="s">
        <v>277</v>
      </c>
      <c r="J6" s="1317" t="s">
        <v>278</v>
      </c>
      <c r="K6" s="1318" t="s">
        <v>279</v>
      </c>
      <c r="L6" s="1319" t="s">
        <v>280</v>
      </c>
      <c r="M6" s="1420" t="s">
        <v>272</v>
      </c>
      <c r="N6" s="1316" t="s">
        <v>273</v>
      </c>
      <c r="O6" s="1316" t="s">
        <v>282</v>
      </c>
      <c r="P6" s="1317" t="s">
        <v>275</v>
      </c>
      <c r="Q6" s="1317" t="s">
        <v>276</v>
      </c>
      <c r="R6" s="1317" t="s">
        <v>277</v>
      </c>
      <c r="S6" s="1317" t="s">
        <v>283</v>
      </c>
      <c r="T6" s="1317" t="s">
        <v>278</v>
      </c>
      <c r="U6" s="1318" t="s">
        <v>279</v>
      </c>
      <c r="V6" s="1318" t="s">
        <v>284</v>
      </c>
      <c r="W6" s="1320" t="s">
        <v>876</v>
      </c>
      <c r="X6" s="1420" t="s">
        <v>272</v>
      </c>
      <c r="Y6" s="1316" t="s">
        <v>273</v>
      </c>
      <c r="Z6" s="1421" t="s">
        <v>282</v>
      </c>
      <c r="AA6" s="1421" t="s">
        <v>285</v>
      </c>
      <c r="AB6" s="1317" t="s">
        <v>275</v>
      </c>
      <c r="AC6" s="1317" t="s">
        <v>276</v>
      </c>
      <c r="AD6" s="1317" t="s">
        <v>277</v>
      </c>
      <c r="AE6" s="1317" t="s">
        <v>283</v>
      </c>
      <c r="AF6" s="1317" t="s">
        <v>278</v>
      </c>
      <c r="AG6" s="1318" t="s">
        <v>279</v>
      </c>
      <c r="AH6" s="1321" t="s">
        <v>286</v>
      </c>
      <c r="AI6" s="1420" t="s">
        <v>272</v>
      </c>
      <c r="AJ6" s="1316" t="s">
        <v>273</v>
      </c>
      <c r="AK6" s="1316" t="s">
        <v>282</v>
      </c>
      <c r="AL6" s="1316" t="s">
        <v>285</v>
      </c>
      <c r="AM6" s="1317" t="s">
        <v>275</v>
      </c>
      <c r="AN6" s="1317" t="s">
        <v>276</v>
      </c>
      <c r="AO6" s="1317" t="s">
        <v>277</v>
      </c>
      <c r="AP6" s="1317" t="s">
        <v>283</v>
      </c>
      <c r="AQ6" s="1317" t="s">
        <v>278</v>
      </c>
      <c r="AR6" s="1318" t="s">
        <v>279</v>
      </c>
      <c r="AS6" s="1318" t="s">
        <v>284</v>
      </c>
      <c r="AT6" s="1723" t="s">
        <v>876</v>
      </c>
      <c r="AU6" s="2124" t="s">
        <v>272</v>
      </c>
      <c r="AV6" s="1316" t="s">
        <v>273</v>
      </c>
      <c r="AW6" s="1316" t="s">
        <v>282</v>
      </c>
      <c r="AX6" s="1316" t="s">
        <v>285</v>
      </c>
      <c r="AY6" s="1317" t="s">
        <v>275</v>
      </c>
      <c r="AZ6" s="1317" t="s">
        <v>276</v>
      </c>
      <c r="BA6" s="1317" t="s">
        <v>277</v>
      </c>
      <c r="BB6" s="1317" t="s">
        <v>283</v>
      </c>
      <c r="BC6" s="1317" t="s">
        <v>278</v>
      </c>
      <c r="BD6" s="1318" t="s">
        <v>279</v>
      </c>
      <c r="BE6" s="1318" t="s">
        <v>284</v>
      </c>
      <c r="BF6" s="1320" t="s">
        <v>876</v>
      </c>
      <c r="BI6" s="1548" t="s">
        <v>4689</v>
      </c>
      <c r="BJ6" s="1548" t="s">
        <v>4690</v>
      </c>
    </row>
    <row r="7" spans="1:73" ht="12" customHeight="1">
      <c r="B7" s="1322" t="s">
        <v>114</v>
      </c>
      <c r="C7" s="1323" t="s">
        <v>291</v>
      </c>
      <c r="D7" s="1324"/>
      <c r="E7" s="1324"/>
      <c r="F7" s="1325"/>
      <c r="G7" s="1324"/>
      <c r="H7" s="1324"/>
      <c r="I7" s="1324"/>
      <c r="J7" s="1324"/>
      <c r="K7" s="1324"/>
      <c r="L7" s="1326"/>
      <c r="M7" s="1327"/>
      <c r="N7" s="1324"/>
      <c r="O7" s="1324"/>
      <c r="P7" s="1324"/>
      <c r="Q7" s="1324"/>
      <c r="R7" s="1324"/>
      <c r="S7" s="1324"/>
      <c r="T7" s="1324"/>
      <c r="U7" s="1324"/>
      <c r="V7" s="1324"/>
      <c r="W7" s="1326"/>
      <c r="X7" s="1327"/>
      <c r="Y7" s="1324"/>
      <c r="Z7" s="1324"/>
      <c r="AA7" s="1324"/>
      <c r="AB7" s="1324"/>
      <c r="AC7" s="1324"/>
      <c r="AD7" s="1324"/>
      <c r="AE7" s="1324"/>
      <c r="AF7" s="1324"/>
      <c r="AG7" s="1324"/>
      <c r="AH7" s="1326"/>
      <c r="AI7" s="1327"/>
      <c r="AJ7" s="1324"/>
      <c r="AK7" s="1324"/>
      <c r="AL7" s="1324"/>
      <c r="AM7" s="1324"/>
      <c r="AN7" s="1324"/>
      <c r="AO7" s="1324"/>
      <c r="AP7" s="1324"/>
      <c r="AQ7" s="1324"/>
      <c r="AR7" s="1324"/>
      <c r="AS7" s="1324"/>
      <c r="AT7" s="1711"/>
      <c r="AU7" s="2125"/>
      <c r="AV7" s="1324"/>
      <c r="AW7" s="1324"/>
      <c r="AX7" s="1324"/>
      <c r="AY7" s="1324"/>
      <c r="AZ7" s="1324"/>
      <c r="BA7" s="1324"/>
      <c r="BB7" s="1324"/>
      <c r="BC7" s="1324"/>
      <c r="BD7" s="1324"/>
      <c r="BE7" s="1324"/>
      <c r="BF7" s="1326"/>
      <c r="BI7" s="1536"/>
      <c r="BJ7" s="961"/>
    </row>
    <row r="8" spans="1:73" ht="12" hidden="1" customHeight="1" outlineLevel="1">
      <c r="B8" s="1328" t="s">
        <v>292</v>
      </c>
      <c r="C8" s="1329" t="s">
        <v>293</v>
      </c>
      <c r="D8" s="1330">
        <v>3497</v>
      </c>
      <c r="E8" s="1330">
        <v>8182.94661</v>
      </c>
      <c r="F8" s="1330">
        <v>3497</v>
      </c>
      <c r="G8" s="1330"/>
      <c r="H8" s="1330">
        <v>0</v>
      </c>
      <c r="I8" s="1330">
        <v>0</v>
      </c>
      <c r="J8" s="1330">
        <v>0</v>
      </c>
      <c r="K8" s="1330">
        <v>0</v>
      </c>
      <c r="L8" s="1331">
        <f t="shared" ref="L8:L74" si="0">SUM(F8:J8,K8)</f>
        <v>3497</v>
      </c>
      <c r="M8" s="1332">
        <v>4926</v>
      </c>
      <c r="N8" s="1330">
        <v>781.32866999999999</v>
      </c>
      <c r="O8" s="1330">
        <v>0</v>
      </c>
      <c r="P8" s="1330"/>
      <c r="Q8" s="1330">
        <v>0</v>
      </c>
      <c r="R8" s="1330">
        <v>0</v>
      </c>
      <c r="S8" s="1330"/>
      <c r="T8" s="1330">
        <v>0</v>
      </c>
      <c r="U8" s="1330">
        <v>0</v>
      </c>
      <c r="V8" s="1330">
        <v>0</v>
      </c>
      <c r="W8" s="1331">
        <f t="shared" ref="W8:W41" si="1">SUM(M8:T8,U8,V8)</f>
        <v>5707.3286699999999</v>
      </c>
      <c r="X8" s="1332">
        <v>0</v>
      </c>
      <c r="Y8" s="1330">
        <v>781.32866999999999</v>
      </c>
      <c r="Z8" s="1330">
        <v>0</v>
      </c>
      <c r="AA8" s="1330"/>
      <c r="AB8" s="1330"/>
      <c r="AC8" s="1330">
        <v>0</v>
      </c>
      <c r="AD8" s="1330">
        <v>0</v>
      </c>
      <c r="AE8" s="1330"/>
      <c r="AF8" s="1330">
        <v>0</v>
      </c>
      <c r="AG8" s="1330">
        <v>0</v>
      </c>
      <c r="AH8" s="1331">
        <f t="shared" ref="AH8:AH15" si="2">SUM(X8:AF8,AG8)</f>
        <v>781.32866999999999</v>
      </c>
      <c r="AI8" s="1332">
        <v>2521</v>
      </c>
      <c r="AJ8" s="1330">
        <v>781.32866999999999</v>
      </c>
      <c r="AK8" s="1330">
        <v>0</v>
      </c>
      <c r="AL8" s="1330"/>
      <c r="AM8" s="1330"/>
      <c r="AN8" s="1330">
        <v>0</v>
      </c>
      <c r="AO8" s="1330">
        <v>0</v>
      </c>
      <c r="AP8" s="1330"/>
      <c r="AQ8" s="1330">
        <v>0</v>
      </c>
      <c r="AR8" s="1330">
        <v>3302.3286699999999</v>
      </c>
      <c r="AS8" s="1330">
        <v>0</v>
      </c>
      <c r="AT8" s="1712">
        <v>3302.3286699999999</v>
      </c>
      <c r="AU8" s="2126">
        <v>2386</v>
      </c>
      <c r="AV8" s="1330">
        <v>781.32866999999999</v>
      </c>
      <c r="AW8" s="1330">
        <v>0</v>
      </c>
      <c r="AX8" s="1330"/>
      <c r="AY8" s="1330"/>
      <c r="AZ8" s="1330">
        <v>0</v>
      </c>
      <c r="BA8" s="1330">
        <v>0</v>
      </c>
      <c r="BB8" s="1330"/>
      <c r="BC8" s="1330">
        <v>0</v>
      </c>
      <c r="BD8" s="1330">
        <v>3167.3286699999999</v>
      </c>
      <c r="BE8" s="1330">
        <v>0</v>
      </c>
      <c r="BF8" s="1331">
        <v>3167.3286699999999</v>
      </c>
      <c r="BH8" s="643"/>
      <c r="BI8" s="1537"/>
      <c r="BJ8" s="928"/>
    </row>
    <row r="9" spans="1:73" ht="12" hidden="1" customHeight="1" outlineLevel="1">
      <c r="B9" s="1333" t="s">
        <v>294</v>
      </c>
      <c r="C9" s="1334" t="s">
        <v>295</v>
      </c>
      <c r="D9" s="1335">
        <v>0</v>
      </c>
      <c r="E9" s="1335">
        <v>0</v>
      </c>
      <c r="F9" s="1335">
        <v>0</v>
      </c>
      <c r="G9" s="1335"/>
      <c r="H9" s="1335">
        <v>0</v>
      </c>
      <c r="I9" s="1335">
        <v>0</v>
      </c>
      <c r="J9" s="1335">
        <v>0</v>
      </c>
      <c r="K9" s="1335">
        <v>0</v>
      </c>
      <c r="L9" s="1336">
        <f t="shared" si="0"/>
        <v>0</v>
      </c>
      <c r="M9" s="1337">
        <v>0</v>
      </c>
      <c r="N9" s="1335">
        <v>0</v>
      </c>
      <c r="O9" s="1335">
        <v>0</v>
      </c>
      <c r="P9" s="1335"/>
      <c r="Q9" s="1335">
        <v>0</v>
      </c>
      <c r="R9" s="1335">
        <v>0</v>
      </c>
      <c r="S9" s="1335"/>
      <c r="T9" s="1335">
        <v>0</v>
      </c>
      <c r="U9" s="1335">
        <v>0</v>
      </c>
      <c r="V9" s="1335">
        <v>0</v>
      </c>
      <c r="W9" s="1336">
        <f t="shared" si="1"/>
        <v>0</v>
      </c>
      <c r="X9" s="1337">
        <v>0</v>
      </c>
      <c r="Y9" s="1335">
        <v>0</v>
      </c>
      <c r="Z9" s="1335">
        <v>0</v>
      </c>
      <c r="AA9" s="1335"/>
      <c r="AB9" s="1335"/>
      <c r="AC9" s="1335">
        <v>0</v>
      </c>
      <c r="AD9" s="1335">
        <v>0</v>
      </c>
      <c r="AE9" s="1335"/>
      <c r="AF9" s="1335">
        <v>0</v>
      </c>
      <c r="AG9" s="1335">
        <v>0</v>
      </c>
      <c r="AH9" s="1336">
        <f t="shared" si="2"/>
        <v>0</v>
      </c>
      <c r="AI9" s="1337">
        <v>0</v>
      </c>
      <c r="AJ9" s="1335">
        <v>0</v>
      </c>
      <c r="AK9" s="1335">
        <v>0</v>
      </c>
      <c r="AL9" s="1335"/>
      <c r="AM9" s="1335"/>
      <c r="AN9" s="1335">
        <v>0</v>
      </c>
      <c r="AO9" s="1335">
        <v>0</v>
      </c>
      <c r="AP9" s="1335"/>
      <c r="AQ9" s="1335">
        <v>0</v>
      </c>
      <c r="AR9" s="1335">
        <v>0</v>
      </c>
      <c r="AS9" s="1335">
        <v>0</v>
      </c>
      <c r="AT9" s="1713">
        <v>0</v>
      </c>
      <c r="AU9" s="2127">
        <v>0</v>
      </c>
      <c r="AV9" s="1335">
        <v>0</v>
      </c>
      <c r="AW9" s="1335">
        <v>0</v>
      </c>
      <c r="AX9" s="1335"/>
      <c r="AY9" s="1335"/>
      <c r="AZ9" s="1335">
        <v>0</v>
      </c>
      <c r="BA9" s="1335">
        <v>0</v>
      </c>
      <c r="BB9" s="1335"/>
      <c r="BC9" s="1335">
        <v>0</v>
      </c>
      <c r="BD9" s="1335">
        <v>0</v>
      </c>
      <c r="BE9" s="1335">
        <v>0</v>
      </c>
      <c r="BF9" s="1336">
        <v>0</v>
      </c>
      <c r="BH9" s="643"/>
      <c r="BI9" s="1538"/>
      <c r="BJ9" s="1549"/>
    </row>
    <row r="10" spans="1:73" ht="12" hidden="1" customHeight="1" outlineLevel="1">
      <c r="B10" s="1333" t="s">
        <v>296</v>
      </c>
      <c r="C10" s="1334" t="s">
        <v>297</v>
      </c>
      <c r="D10" s="1335">
        <v>7378</v>
      </c>
      <c r="E10" s="1335">
        <v>0</v>
      </c>
      <c r="F10" s="1335">
        <v>7378</v>
      </c>
      <c r="G10" s="1335">
        <v>61.100090999999999</v>
      </c>
      <c r="H10" s="1335">
        <v>277.01080999999999</v>
      </c>
      <c r="I10" s="1335">
        <v>709.00846999999999</v>
      </c>
      <c r="J10" s="1335">
        <v>0</v>
      </c>
      <c r="K10" s="1335">
        <v>0</v>
      </c>
      <c r="L10" s="1336">
        <f t="shared" si="0"/>
        <v>8425.1193710000007</v>
      </c>
      <c r="M10" s="1337">
        <v>8205</v>
      </c>
      <c r="N10" s="1335">
        <v>0</v>
      </c>
      <c r="O10" s="1335">
        <v>0</v>
      </c>
      <c r="P10" s="1335">
        <v>359.36021999999997</v>
      </c>
      <c r="Q10" s="1335">
        <v>18.094698000000001</v>
      </c>
      <c r="R10" s="1335">
        <v>371.79642600000005</v>
      </c>
      <c r="S10" s="1335"/>
      <c r="T10" s="1335">
        <v>0</v>
      </c>
      <c r="U10" s="1335">
        <v>0</v>
      </c>
      <c r="V10" s="1335">
        <v>0</v>
      </c>
      <c r="W10" s="1336">
        <f t="shared" si="1"/>
        <v>8954.2513440000021</v>
      </c>
      <c r="X10" s="1337">
        <v>2157</v>
      </c>
      <c r="Y10" s="1335">
        <v>0</v>
      </c>
      <c r="Z10" s="1335">
        <v>0</v>
      </c>
      <c r="AA10" s="1335">
        <v>0</v>
      </c>
      <c r="AB10" s="1335">
        <v>751.72631699999988</v>
      </c>
      <c r="AC10" s="1335">
        <v>0</v>
      </c>
      <c r="AD10" s="1335">
        <v>1198.992256</v>
      </c>
      <c r="AE10" s="1335">
        <v>191.417968</v>
      </c>
      <c r="AF10" s="1335">
        <v>0</v>
      </c>
      <c r="AG10" s="1335">
        <v>0</v>
      </c>
      <c r="AH10" s="1336">
        <f t="shared" si="2"/>
        <v>4299.1365409999999</v>
      </c>
      <c r="AI10" s="1337">
        <v>890</v>
      </c>
      <c r="AJ10" s="1335">
        <v>0</v>
      </c>
      <c r="AK10" s="1335">
        <v>0</v>
      </c>
      <c r="AL10" s="1335">
        <v>0</v>
      </c>
      <c r="AM10" s="1335">
        <v>0</v>
      </c>
      <c r="AN10" s="1335">
        <v>0</v>
      </c>
      <c r="AO10" s="1335">
        <v>1626.9343739999999</v>
      </c>
      <c r="AP10" s="1335">
        <v>0.92488499999999996</v>
      </c>
      <c r="AQ10" s="1335">
        <v>0</v>
      </c>
      <c r="AR10" s="1335">
        <v>2517.8592589999998</v>
      </c>
      <c r="AS10" s="1335">
        <v>0</v>
      </c>
      <c r="AT10" s="1713">
        <v>2517.8592589999998</v>
      </c>
      <c r="AU10" s="2127">
        <v>2123</v>
      </c>
      <c r="AV10" s="1335">
        <v>0</v>
      </c>
      <c r="AW10" s="1335">
        <v>0</v>
      </c>
      <c r="AX10" s="1335">
        <v>0</v>
      </c>
      <c r="AY10" s="1335">
        <v>0</v>
      </c>
      <c r="AZ10" s="1335">
        <v>0</v>
      </c>
      <c r="BA10" s="1335">
        <v>4462.9103399999995</v>
      </c>
      <c r="BB10" s="1335">
        <v>85.427034000000006</v>
      </c>
      <c r="BC10" s="1335">
        <v>0</v>
      </c>
      <c r="BD10" s="1335">
        <v>6671.3373739999997</v>
      </c>
      <c r="BE10" s="1335">
        <v>0</v>
      </c>
      <c r="BF10" s="1336">
        <v>6671.3373739999997</v>
      </c>
      <c r="BH10" s="643"/>
      <c r="BI10" s="1538"/>
      <c r="BJ10" s="1549"/>
    </row>
    <row r="11" spans="1:73" ht="12" hidden="1" customHeight="1" outlineLevel="1">
      <c r="B11" s="1333" t="s">
        <v>298</v>
      </c>
      <c r="C11" s="1334" t="s">
        <v>299</v>
      </c>
      <c r="D11" s="1335">
        <v>4486</v>
      </c>
      <c r="E11" s="1335">
        <v>0</v>
      </c>
      <c r="F11" s="1335">
        <v>4486</v>
      </c>
      <c r="G11" s="1335">
        <v>321.48614999999995</v>
      </c>
      <c r="H11" s="1335">
        <v>1048.6298000000002</v>
      </c>
      <c r="I11" s="1335">
        <v>0</v>
      </c>
      <c r="J11" s="1335">
        <v>38.636811993000002</v>
      </c>
      <c r="K11" s="1335">
        <v>0</v>
      </c>
      <c r="L11" s="1336">
        <f t="shared" si="0"/>
        <v>5894.7527619929997</v>
      </c>
      <c r="M11" s="1337">
        <v>1121</v>
      </c>
      <c r="N11" s="1335">
        <v>0</v>
      </c>
      <c r="O11" s="1335">
        <v>0.11160819999999999</v>
      </c>
      <c r="P11" s="1335">
        <v>204.68274</v>
      </c>
      <c r="Q11" s="1335">
        <v>1422.2988630000002</v>
      </c>
      <c r="R11" s="1335">
        <v>0</v>
      </c>
      <c r="S11" s="1335">
        <v>282.07547999999997</v>
      </c>
      <c r="T11" s="1335">
        <v>233.81995500000002</v>
      </c>
      <c r="U11" s="1335">
        <v>0</v>
      </c>
      <c r="V11" s="1335">
        <v>0</v>
      </c>
      <c r="W11" s="1336">
        <f t="shared" si="1"/>
        <v>3263.9886461999999</v>
      </c>
      <c r="X11" s="1337">
        <v>46</v>
      </c>
      <c r="Y11" s="1335">
        <v>0</v>
      </c>
      <c r="Z11" s="1335">
        <v>12.552535241999999</v>
      </c>
      <c r="AA11" s="1335">
        <v>0.68831999999999993</v>
      </c>
      <c r="AB11" s="1335">
        <v>348.07323599999995</v>
      </c>
      <c r="AC11" s="1335">
        <v>281.480816</v>
      </c>
      <c r="AD11" s="1335">
        <v>0</v>
      </c>
      <c r="AE11" s="1335">
        <v>311.43420800000001</v>
      </c>
      <c r="AF11" s="1335">
        <v>2.8909440000000002</v>
      </c>
      <c r="AG11" s="1335">
        <v>0</v>
      </c>
      <c r="AH11" s="1336">
        <f t="shared" si="2"/>
        <v>1003.1200592419999</v>
      </c>
      <c r="AI11" s="1337">
        <v>183</v>
      </c>
      <c r="AJ11" s="1335">
        <v>0</v>
      </c>
      <c r="AK11" s="1335">
        <v>19.942501</v>
      </c>
      <c r="AL11" s="1335">
        <v>0</v>
      </c>
      <c r="AM11" s="1335">
        <v>1235.1798324800002</v>
      </c>
      <c r="AN11" s="1335">
        <v>656.13155400000005</v>
      </c>
      <c r="AO11" s="1335">
        <v>0</v>
      </c>
      <c r="AP11" s="1335">
        <v>131.81968799999999</v>
      </c>
      <c r="AQ11" s="1335">
        <v>11.156651999999999</v>
      </c>
      <c r="AR11" s="1335">
        <v>2237.2302274800004</v>
      </c>
      <c r="AS11" s="1335">
        <v>0</v>
      </c>
      <c r="AT11" s="1713">
        <v>2237.2302274800004</v>
      </c>
      <c r="AU11" s="2127">
        <v>190</v>
      </c>
      <c r="AV11" s="1335">
        <v>0</v>
      </c>
      <c r="AW11" s="1335">
        <v>6.5834073760000003</v>
      </c>
      <c r="AX11" s="1335">
        <v>9.7997130000000006</v>
      </c>
      <c r="AY11" s="1335">
        <v>917.4854045300001</v>
      </c>
      <c r="AZ11" s="1335">
        <v>897.61536899999999</v>
      </c>
      <c r="BA11" s="1335">
        <v>0</v>
      </c>
      <c r="BB11" s="1335">
        <v>1470.7989660000001</v>
      </c>
      <c r="BC11" s="1335">
        <v>157.336704</v>
      </c>
      <c r="BD11" s="1335">
        <v>3649.6195639060002</v>
      </c>
      <c r="BE11" s="1335">
        <v>0</v>
      </c>
      <c r="BF11" s="1336">
        <v>3649.6195639060002</v>
      </c>
      <c r="BH11" s="643"/>
      <c r="BI11" s="1538"/>
      <c r="BJ11" s="1549"/>
    </row>
    <row r="12" spans="1:73" ht="12" hidden="1" customHeight="1" outlineLevel="1">
      <c r="B12" s="1333" t="s">
        <v>300</v>
      </c>
      <c r="C12" s="1334" t="s">
        <v>301</v>
      </c>
      <c r="D12" s="1335">
        <v>0</v>
      </c>
      <c r="E12" s="1335">
        <v>0</v>
      </c>
      <c r="F12" s="1335">
        <v>0</v>
      </c>
      <c r="G12" s="1335"/>
      <c r="H12" s="1335">
        <v>0</v>
      </c>
      <c r="I12" s="1335">
        <v>0</v>
      </c>
      <c r="J12" s="1335">
        <v>622.68127433200004</v>
      </c>
      <c r="K12" s="1335">
        <v>0</v>
      </c>
      <c r="L12" s="1336">
        <f t="shared" si="0"/>
        <v>622.68127433200004</v>
      </c>
      <c r="M12" s="1337">
        <v>14029</v>
      </c>
      <c r="N12" s="1335">
        <v>0</v>
      </c>
      <c r="O12" s="1335">
        <v>39.000572331999997</v>
      </c>
      <c r="P12" s="1335"/>
      <c r="Q12" s="1335">
        <v>0</v>
      </c>
      <c r="R12" s="1335">
        <v>1515.545325</v>
      </c>
      <c r="S12" s="1335"/>
      <c r="T12" s="1335">
        <v>0</v>
      </c>
      <c r="U12" s="1335">
        <v>0</v>
      </c>
      <c r="V12" s="1335">
        <v>0</v>
      </c>
      <c r="W12" s="1336">
        <f t="shared" si="1"/>
        <v>15583.545897331998</v>
      </c>
      <c r="X12" s="1337">
        <v>14407</v>
      </c>
      <c r="Y12" s="1335">
        <v>0</v>
      </c>
      <c r="Z12" s="1335">
        <v>107.78639999400001</v>
      </c>
      <c r="AA12" s="1335"/>
      <c r="AB12" s="1335"/>
      <c r="AC12" s="1335">
        <v>0</v>
      </c>
      <c r="AD12" s="1335">
        <v>2273.3947679999997</v>
      </c>
      <c r="AE12" s="1335"/>
      <c r="AF12" s="1335">
        <v>0</v>
      </c>
      <c r="AG12" s="1335">
        <v>0</v>
      </c>
      <c r="AH12" s="1336">
        <f t="shared" si="2"/>
        <v>16788.181167994</v>
      </c>
      <c r="AI12" s="1337">
        <v>29571</v>
      </c>
      <c r="AJ12" s="1335">
        <v>0</v>
      </c>
      <c r="AK12" s="1335">
        <v>157.620307354</v>
      </c>
      <c r="AL12" s="1335"/>
      <c r="AM12" s="1335"/>
      <c r="AN12" s="1335">
        <v>0</v>
      </c>
      <c r="AO12" s="1335">
        <v>1727.7613469999999</v>
      </c>
      <c r="AP12" s="1335"/>
      <c r="AQ12" s="1335">
        <v>0</v>
      </c>
      <c r="AR12" s="1335">
        <v>31456.381654353998</v>
      </c>
      <c r="AS12" s="1335">
        <v>0</v>
      </c>
      <c r="AT12" s="1713">
        <v>31456.381654353998</v>
      </c>
      <c r="AU12" s="2127">
        <v>26160</v>
      </c>
      <c r="AV12" s="1335">
        <v>0</v>
      </c>
      <c r="AW12" s="1335">
        <v>175.38422683599998</v>
      </c>
      <c r="AX12" s="1335"/>
      <c r="AY12" s="1335"/>
      <c r="AZ12" s="1335">
        <v>0</v>
      </c>
      <c r="BA12" s="1335">
        <v>0</v>
      </c>
      <c r="BB12" s="1335"/>
      <c r="BC12" s="1335">
        <v>0</v>
      </c>
      <c r="BD12" s="1335">
        <v>26335.384226835999</v>
      </c>
      <c r="BE12" s="1335">
        <v>0</v>
      </c>
      <c r="BF12" s="1336">
        <v>26335.384226835999</v>
      </c>
      <c r="BH12" s="643"/>
      <c r="BI12" s="1538"/>
      <c r="BJ12" s="1549"/>
    </row>
    <row r="13" spans="1:73" ht="12" hidden="1" customHeight="1" outlineLevel="1">
      <c r="B13" s="1333" t="s">
        <v>302</v>
      </c>
      <c r="C13" s="1334" t="s">
        <v>303</v>
      </c>
      <c r="D13" s="1335">
        <v>36</v>
      </c>
      <c r="E13" s="1335">
        <v>0</v>
      </c>
      <c r="F13" s="1335">
        <v>36</v>
      </c>
      <c r="G13" s="1335"/>
      <c r="H13" s="1335">
        <v>0</v>
      </c>
      <c r="I13" s="1335">
        <v>0</v>
      </c>
      <c r="J13" s="1335">
        <v>0</v>
      </c>
      <c r="K13" s="1335">
        <v>0</v>
      </c>
      <c r="L13" s="1336">
        <f t="shared" si="0"/>
        <v>36</v>
      </c>
      <c r="M13" s="1337">
        <v>10</v>
      </c>
      <c r="N13" s="1335">
        <v>0</v>
      </c>
      <c r="O13" s="1335">
        <v>0</v>
      </c>
      <c r="P13" s="1335"/>
      <c r="Q13" s="1335">
        <v>0</v>
      </c>
      <c r="R13" s="1335">
        <v>0</v>
      </c>
      <c r="S13" s="1335"/>
      <c r="T13" s="1335">
        <v>0</v>
      </c>
      <c r="U13" s="1335">
        <v>0</v>
      </c>
      <c r="V13" s="1335">
        <v>0</v>
      </c>
      <c r="W13" s="1336">
        <f t="shared" si="1"/>
        <v>10</v>
      </c>
      <c r="X13" s="1337">
        <v>22</v>
      </c>
      <c r="Y13" s="1335">
        <v>0</v>
      </c>
      <c r="Z13" s="1335">
        <v>0</v>
      </c>
      <c r="AA13" s="1335"/>
      <c r="AB13" s="1335"/>
      <c r="AC13" s="1335">
        <v>0</v>
      </c>
      <c r="AD13" s="1335">
        <v>0</v>
      </c>
      <c r="AE13" s="1335"/>
      <c r="AF13" s="1335">
        <v>0</v>
      </c>
      <c r="AG13" s="1335">
        <v>0</v>
      </c>
      <c r="AH13" s="1336">
        <f t="shared" si="2"/>
        <v>22</v>
      </c>
      <c r="AI13" s="1337">
        <v>58.752020000000002</v>
      </c>
      <c r="AJ13" s="1335">
        <v>0</v>
      </c>
      <c r="AK13" s="1335">
        <v>0</v>
      </c>
      <c r="AL13" s="1335"/>
      <c r="AM13" s="1335"/>
      <c r="AN13" s="1335">
        <v>0</v>
      </c>
      <c r="AO13" s="1335">
        <v>0</v>
      </c>
      <c r="AP13" s="1335"/>
      <c r="AQ13" s="1335">
        <v>0</v>
      </c>
      <c r="AR13" s="1335">
        <v>58.752020000000002</v>
      </c>
      <c r="AS13" s="1335">
        <v>0</v>
      </c>
      <c r="AT13" s="1713">
        <v>58.752020000000002</v>
      </c>
      <c r="AU13" s="2127">
        <v>18</v>
      </c>
      <c r="AV13" s="1335">
        <v>0</v>
      </c>
      <c r="AW13" s="1335">
        <v>0</v>
      </c>
      <c r="AX13" s="1335"/>
      <c r="AY13" s="1335"/>
      <c r="AZ13" s="1335">
        <v>0</v>
      </c>
      <c r="BA13" s="1335">
        <v>0</v>
      </c>
      <c r="BB13" s="1335"/>
      <c r="BC13" s="1335">
        <v>0</v>
      </c>
      <c r="BD13" s="1335">
        <v>18</v>
      </c>
      <c r="BE13" s="1335">
        <v>0</v>
      </c>
      <c r="BF13" s="1336">
        <v>18</v>
      </c>
      <c r="BH13" s="643"/>
      <c r="BI13" s="1538"/>
      <c r="BJ13" s="1549"/>
    </row>
    <row r="14" spans="1:73" ht="12" hidden="1" customHeight="1" outlineLevel="1">
      <c r="B14" s="1333" t="s">
        <v>304</v>
      </c>
      <c r="C14" s="1334" t="s">
        <v>305</v>
      </c>
      <c r="D14" s="1335">
        <v>0</v>
      </c>
      <c r="E14" s="1335">
        <v>0</v>
      </c>
      <c r="F14" s="1335">
        <v>0</v>
      </c>
      <c r="G14" s="1335"/>
      <c r="H14" s="1335">
        <v>0</v>
      </c>
      <c r="I14" s="1335">
        <v>24.345079999999999</v>
      </c>
      <c r="J14" s="1335">
        <v>0</v>
      </c>
      <c r="K14" s="1335">
        <v>0</v>
      </c>
      <c r="L14" s="1336">
        <f t="shared" si="0"/>
        <v>24.345079999999999</v>
      </c>
      <c r="M14" s="1337">
        <v>0</v>
      </c>
      <c r="N14" s="1335">
        <v>0</v>
      </c>
      <c r="O14" s="1335">
        <v>0</v>
      </c>
      <c r="P14" s="1335"/>
      <c r="Q14" s="1335">
        <v>0</v>
      </c>
      <c r="R14" s="1335">
        <v>28.803014999999998</v>
      </c>
      <c r="S14" s="1335"/>
      <c r="T14" s="1335">
        <v>0</v>
      </c>
      <c r="U14" s="1335">
        <v>0</v>
      </c>
      <c r="V14" s="1335">
        <v>0</v>
      </c>
      <c r="W14" s="1336">
        <f t="shared" si="1"/>
        <v>28.803014999999998</v>
      </c>
      <c r="X14" s="1337">
        <v>0</v>
      </c>
      <c r="Y14" s="1335">
        <v>0</v>
      </c>
      <c r="Z14" s="1335">
        <v>0</v>
      </c>
      <c r="AA14" s="1335">
        <v>0.97894399999999993</v>
      </c>
      <c r="AB14" s="1335"/>
      <c r="AC14" s="1335">
        <v>0</v>
      </c>
      <c r="AD14" s="1335">
        <v>40.863263999999994</v>
      </c>
      <c r="AE14" s="1335"/>
      <c r="AF14" s="1335">
        <v>0</v>
      </c>
      <c r="AG14" s="1335">
        <v>0</v>
      </c>
      <c r="AH14" s="1336">
        <f t="shared" si="2"/>
        <v>41.842207999999992</v>
      </c>
      <c r="AI14" s="1337">
        <v>0</v>
      </c>
      <c r="AJ14" s="1335">
        <v>0</v>
      </c>
      <c r="AK14" s="1335">
        <v>0</v>
      </c>
      <c r="AL14" s="1335">
        <v>0.15958800000000001</v>
      </c>
      <c r="AM14" s="1335"/>
      <c r="AN14" s="1335">
        <v>0</v>
      </c>
      <c r="AO14" s="1335">
        <v>34.960653000000001</v>
      </c>
      <c r="AP14" s="1335"/>
      <c r="AQ14" s="1335">
        <v>0</v>
      </c>
      <c r="AR14" s="1335">
        <v>35.120241</v>
      </c>
      <c r="AS14" s="1335">
        <v>0</v>
      </c>
      <c r="AT14" s="1713">
        <v>35.120241</v>
      </c>
      <c r="AU14" s="2127">
        <v>0</v>
      </c>
      <c r="AV14" s="1335">
        <v>0</v>
      </c>
      <c r="AW14" s="1335">
        <v>0</v>
      </c>
      <c r="AX14" s="1335">
        <v>3.8717700000000002</v>
      </c>
      <c r="AY14" s="1335"/>
      <c r="AZ14" s="1335">
        <v>0</v>
      </c>
      <c r="BA14" s="1335">
        <v>0</v>
      </c>
      <c r="BB14" s="1335"/>
      <c r="BC14" s="1335">
        <v>0</v>
      </c>
      <c r="BD14" s="1335">
        <v>3.8717700000000002</v>
      </c>
      <c r="BE14" s="1335">
        <v>0</v>
      </c>
      <c r="BF14" s="1336">
        <v>3.8717700000000002</v>
      </c>
      <c r="BH14" s="643"/>
      <c r="BI14" s="1538"/>
      <c r="BJ14" s="1549"/>
    </row>
    <row r="15" spans="1:73" ht="12" hidden="1" customHeight="1" outlineLevel="1">
      <c r="B15" s="1338" t="s">
        <v>306</v>
      </c>
      <c r="C15" s="1339" t="s">
        <v>307</v>
      </c>
      <c r="D15" s="1340">
        <v>11</v>
      </c>
      <c r="E15" s="1340">
        <v>0</v>
      </c>
      <c r="F15" s="1340">
        <v>11</v>
      </c>
      <c r="G15" s="1340">
        <v>13.213895999999998</v>
      </c>
      <c r="H15" s="1340">
        <v>0</v>
      </c>
      <c r="I15" s="1340">
        <v>0</v>
      </c>
      <c r="J15" s="1340">
        <v>60.480322473999998</v>
      </c>
      <c r="K15" s="1340">
        <v>0</v>
      </c>
      <c r="L15" s="1341">
        <f t="shared" si="0"/>
        <v>84.694218473999996</v>
      </c>
      <c r="M15" s="1342">
        <v>3</v>
      </c>
      <c r="N15" s="1340">
        <v>0</v>
      </c>
      <c r="O15" s="1340">
        <v>16.313263283999998</v>
      </c>
      <c r="P15" s="1340">
        <v>52.658259999999999</v>
      </c>
      <c r="Q15" s="1340">
        <v>0</v>
      </c>
      <c r="R15" s="1340">
        <v>0</v>
      </c>
      <c r="S15" s="1340"/>
      <c r="T15" s="1340">
        <v>21.180861</v>
      </c>
      <c r="U15" s="1340">
        <v>0</v>
      </c>
      <c r="V15" s="1340">
        <v>0</v>
      </c>
      <c r="W15" s="1341">
        <f t="shared" si="1"/>
        <v>93.152384283999993</v>
      </c>
      <c r="X15" s="1342">
        <v>3</v>
      </c>
      <c r="Y15" s="1340">
        <v>0</v>
      </c>
      <c r="Z15" s="1340">
        <v>11.813736168000002</v>
      </c>
      <c r="AA15" s="1340">
        <v>0</v>
      </c>
      <c r="AB15" s="1340">
        <v>82.628966999999989</v>
      </c>
      <c r="AC15" s="1340">
        <v>0</v>
      </c>
      <c r="AD15" s="1340">
        <v>0</v>
      </c>
      <c r="AE15" s="1340"/>
      <c r="AF15" s="1340">
        <v>82.384255999999993</v>
      </c>
      <c r="AG15" s="1340">
        <v>0</v>
      </c>
      <c r="AH15" s="1341">
        <f t="shared" si="2"/>
        <v>179.82695916799997</v>
      </c>
      <c r="AI15" s="1342">
        <v>0</v>
      </c>
      <c r="AJ15" s="1340">
        <v>0</v>
      </c>
      <c r="AK15" s="1340">
        <v>11.614784051000001</v>
      </c>
      <c r="AL15" s="1340">
        <v>0</v>
      </c>
      <c r="AM15" s="1340">
        <v>57.4562527</v>
      </c>
      <c r="AN15" s="1340">
        <v>0</v>
      </c>
      <c r="AO15" s="1340">
        <v>0</v>
      </c>
      <c r="AP15" s="1340"/>
      <c r="AQ15" s="1340">
        <v>90.188981999999996</v>
      </c>
      <c r="AR15" s="1340">
        <v>159.26001875100002</v>
      </c>
      <c r="AS15" s="1340">
        <v>0</v>
      </c>
      <c r="AT15" s="1714">
        <v>159.26001875100002</v>
      </c>
      <c r="AU15" s="2128">
        <v>0</v>
      </c>
      <c r="AV15" s="1340">
        <v>0</v>
      </c>
      <c r="AW15" s="1340">
        <v>19.720048347999999</v>
      </c>
      <c r="AX15" s="1340">
        <v>0</v>
      </c>
      <c r="AY15" s="1340">
        <v>8.7478420799999999</v>
      </c>
      <c r="AZ15" s="1340">
        <v>0</v>
      </c>
      <c r="BA15" s="1340">
        <v>0</v>
      </c>
      <c r="BB15" s="1340"/>
      <c r="BC15" s="1340">
        <v>105.541443</v>
      </c>
      <c r="BD15" s="1340">
        <v>134.00933342799999</v>
      </c>
      <c r="BE15" s="1340">
        <v>0</v>
      </c>
      <c r="BF15" s="1341">
        <v>134.00933342799999</v>
      </c>
      <c r="BH15" s="643"/>
      <c r="BI15" s="1539"/>
      <c r="BJ15" s="932"/>
    </row>
    <row r="16" spans="1:73" ht="12" customHeight="1" collapsed="1">
      <c r="B16" s="1343" t="s">
        <v>116</v>
      </c>
      <c r="C16" s="1325" t="s">
        <v>308</v>
      </c>
      <c r="D16" s="1335">
        <f>SUM(D8:D15)</f>
        <v>15408</v>
      </c>
      <c r="E16" s="1335">
        <f t="shared" ref="E16:AH16" si="3">SUM(E8:E15)</f>
        <v>8182.94661</v>
      </c>
      <c r="F16" s="1335">
        <f t="shared" si="3"/>
        <v>15408</v>
      </c>
      <c r="G16" s="1335">
        <f>SUM(G8:G15)</f>
        <v>395.80013699999995</v>
      </c>
      <c r="H16" s="1335">
        <f t="shared" si="3"/>
        <v>1325.6406100000002</v>
      </c>
      <c r="I16" s="1335">
        <f t="shared" si="3"/>
        <v>733.35355000000004</v>
      </c>
      <c r="J16" s="1335">
        <f t="shared" si="3"/>
        <v>721.79840879900007</v>
      </c>
      <c r="K16" s="1335">
        <f t="shared" si="3"/>
        <v>0</v>
      </c>
      <c r="L16" s="1336">
        <f t="shared" si="0"/>
        <v>18584.592705799001</v>
      </c>
      <c r="M16" s="1337">
        <f t="shared" si="3"/>
        <v>28294</v>
      </c>
      <c r="N16" s="1335">
        <f t="shared" si="3"/>
        <v>781.32866999999999</v>
      </c>
      <c r="O16" s="1335">
        <f t="shared" si="3"/>
        <v>55.425443815999998</v>
      </c>
      <c r="P16" s="1335">
        <f t="shared" si="3"/>
        <v>616.70122000000003</v>
      </c>
      <c r="Q16" s="1335">
        <f t="shared" si="3"/>
        <v>1440.3935610000003</v>
      </c>
      <c r="R16" s="1335">
        <f t="shared" si="3"/>
        <v>1916.1447660000001</v>
      </c>
      <c r="S16" s="1335">
        <f t="shared" si="3"/>
        <v>282.07547999999997</v>
      </c>
      <c r="T16" s="1335">
        <f t="shared" si="3"/>
        <v>255.00081600000001</v>
      </c>
      <c r="U16" s="1335">
        <f t="shared" si="3"/>
        <v>0</v>
      </c>
      <c r="V16" s="1335">
        <f t="shared" si="3"/>
        <v>0</v>
      </c>
      <c r="W16" s="1336">
        <f t="shared" si="1"/>
        <v>33641.069956815998</v>
      </c>
      <c r="X16" s="1337">
        <f t="shared" si="3"/>
        <v>16635</v>
      </c>
      <c r="Y16" s="1335">
        <f t="shared" si="3"/>
        <v>781.32866999999999</v>
      </c>
      <c r="Z16" s="1335">
        <f t="shared" si="3"/>
        <v>132.15267140400002</v>
      </c>
      <c r="AA16" s="1335">
        <f t="shared" si="3"/>
        <v>1.6672639999999999</v>
      </c>
      <c r="AB16" s="1335">
        <f t="shared" si="3"/>
        <v>1182.4285199999999</v>
      </c>
      <c r="AC16" s="1335">
        <f t="shared" si="3"/>
        <v>281.480816</v>
      </c>
      <c r="AD16" s="1335">
        <f t="shared" si="3"/>
        <v>3513.2502879999997</v>
      </c>
      <c r="AE16" s="1335">
        <f t="shared" si="3"/>
        <v>502.85217599999999</v>
      </c>
      <c r="AF16" s="1335">
        <f t="shared" si="3"/>
        <v>85.275199999999998</v>
      </c>
      <c r="AG16" s="1335">
        <f t="shared" si="3"/>
        <v>0</v>
      </c>
      <c r="AH16" s="1336">
        <f t="shared" si="3"/>
        <v>23115.435605404</v>
      </c>
      <c r="AI16" s="1337">
        <v>33223.75202</v>
      </c>
      <c r="AJ16" s="1335">
        <v>781.32866999999999</v>
      </c>
      <c r="AK16" s="1335">
        <v>189.17759240499998</v>
      </c>
      <c r="AL16" s="1335">
        <v>0.15958800000000001</v>
      </c>
      <c r="AM16" s="1335">
        <v>1292.6360851800002</v>
      </c>
      <c r="AN16" s="1335">
        <v>656.13155400000005</v>
      </c>
      <c r="AO16" s="1335">
        <v>3389.6563740000001</v>
      </c>
      <c r="AP16" s="1335">
        <v>132.74457299999997</v>
      </c>
      <c r="AQ16" s="1335">
        <v>101.34563399999999</v>
      </c>
      <c r="AR16" s="1335">
        <v>39766.932090584996</v>
      </c>
      <c r="AS16" s="1335">
        <v>0</v>
      </c>
      <c r="AT16" s="1713">
        <v>39766.932090584996</v>
      </c>
      <c r="AU16" s="2127">
        <v>30877</v>
      </c>
      <c r="AV16" s="1335">
        <v>781.32866999999999</v>
      </c>
      <c r="AW16" s="1335">
        <v>201.68768255999998</v>
      </c>
      <c r="AX16" s="1335">
        <v>13.671483</v>
      </c>
      <c r="AY16" s="1335">
        <v>926.23324661000015</v>
      </c>
      <c r="AZ16" s="1335">
        <v>897.61536899999999</v>
      </c>
      <c r="BA16" s="1335">
        <v>4462.9103399999995</v>
      </c>
      <c r="BB16" s="1335">
        <v>1556.2260000000001</v>
      </c>
      <c r="BC16" s="1335">
        <v>262.87814700000001</v>
      </c>
      <c r="BD16" s="1335">
        <v>39979.550938170003</v>
      </c>
      <c r="BE16" s="1335">
        <v>0</v>
      </c>
      <c r="BF16" s="1336">
        <v>39979.550938170003</v>
      </c>
      <c r="BG16" s="643"/>
      <c r="BH16" s="643"/>
      <c r="BI16" s="1538">
        <f>4357/1000</f>
        <v>4.3570000000000002</v>
      </c>
      <c r="BJ16" s="1549">
        <f>W16+BI16</f>
        <v>33645.426956816002</v>
      </c>
    </row>
    <row r="17" spans="2:64" ht="12" hidden="1" customHeight="1" outlineLevel="1">
      <c r="B17" s="1328" t="s">
        <v>309</v>
      </c>
      <c r="C17" s="1329" t="s">
        <v>310</v>
      </c>
      <c r="D17" s="1330">
        <v>65654</v>
      </c>
      <c r="E17" s="1330">
        <v>45105.206919999997</v>
      </c>
      <c r="F17" s="1344">
        <v>23049</v>
      </c>
      <c r="G17" s="1330"/>
      <c r="H17" s="1330">
        <v>0</v>
      </c>
      <c r="I17" s="1330">
        <v>0</v>
      </c>
      <c r="J17" s="1330">
        <v>0</v>
      </c>
      <c r="K17" s="1330">
        <f>-42605+42605</f>
        <v>0</v>
      </c>
      <c r="L17" s="1331">
        <f t="shared" si="0"/>
        <v>23049</v>
      </c>
      <c r="M17" s="1332">
        <v>35809</v>
      </c>
      <c r="N17" s="1330">
        <v>49.576260000000019</v>
      </c>
      <c r="O17" s="1330">
        <v>0</v>
      </c>
      <c r="P17" s="1330"/>
      <c r="Q17" s="1330">
        <v>0</v>
      </c>
      <c r="R17" s="1330">
        <v>0</v>
      </c>
      <c r="S17" s="1330"/>
      <c r="T17" s="1330">
        <v>0</v>
      </c>
      <c r="U17" s="1330">
        <v>0</v>
      </c>
      <c r="V17" s="1330">
        <v>0</v>
      </c>
      <c r="W17" s="1331">
        <f t="shared" si="1"/>
        <v>35858.576260000002</v>
      </c>
      <c r="X17" s="1332">
        <v>46844</v>
      </c>
      <c r="Y17" s="1330">
        <v>49.576260000000019</v>
      </c>
      <c r="Z17" s="1330">
        <v>0</v>
      </c>
      <c r="AA17" s="1330"/>
      <c r="AB17" s="1330"/>
      <c r="AC17" s="1330">
        <v>0</v>
      </c>
      <c r="AD17" s="1330">
        <v>0</v>
      </c>
      <c r="AE17" s="1330"/>
      <c r="AF17" s="1330">
        <v>0</v>
      </c>
      <c r="AG17" s="1330">
        <v>0</v>
      </c>
      <c r="AH17" s="1331">
        <f t="shared" ref="AH17:AH27" si="4">SUM(X17:AF17,AG17)</f>
        <v>46893.576260000002</v>
      </c>
      <c r="AI17" s="1332">
        <v>46504</v>
      </c>
      <c r="AJ17" s="1330">
        <v>49.576260000000019</v>
      </c>
      <c r="AK17" s="1330">
        <v>0</v>
      </c>
      <c r="AL17" s="1330"/>
      <c r="AM17" s="1330"/>
      <c r="AN17" s="1330">
        <v>0</v>
      </c>
      <c r="AO17" s="1330">
        <v>0</v>
      </c>
      <c r="AP17" s="1330"/>
      <c r="AQ17" s="1330">
        <v>0</v>
      </c>
      <c r="AR17" s="1330">
        <v>46553.576260000002</v>
      </c>
      <c r="AS17" s="1330">
        <v>0</v>
      </c>
      <c r="AT17" s="1712">
        <v>46553.576260000002</v>
      </c>
      <c r="AU17" s="2126">
        <v>38146</v>
      </c>
      <c r="AV17" s="1330">
        <v>49.576260000000019</v>
      </c>
      <c r="AW17" s="1330">
        <v>0</v>
      </c>
      <c r="AX17" s="1330"/>
      <c r="AY17" s="1330"/>
      <c r="AZ17" s="1330">
        <v>0</v>
      </c>
      <c r="BA17" s="1330">
        <v>0</v>
      </c>
      <c r="BB17" s="1330"/>
      <c r="BC17" s="1330">
        <v>0</v>
      </c>
      <c r="BD17" s="1330">
        <v>38195.576260000002</v>
      </c>
      <c r="BE17" s="1330">
        <v>0</v>
      </c>
      <c r="BF17" s="1331">
        <v>38195.576260000002</v>
      </c>
      <c r="BH17" s="643"/>
      <c r="BI17" s="1537"/>
      <c r="BJ17" s="928"/>
    </row>
    <row r="18" spans="2:64" ht="12" hidden="1" customHeight="1" outlineLevel="1">
      <c r="B18" s="1333" t="s">
        <v>311</v>
      </c>
      <c r="C18" s="1334" t="s">
        <v>312</v>
      </c>
      <c r="D18" s="1335"/>
      <c r="E18" s="1335">
        <v>0</v>
      </c>
      <c r="F18" s="1345">
        <v>0</v>
      </c>
      <c r="G18" s="1335"/>
      <c r="H18" s="1335">
        <v>0</v>
      </c>
      <c r="I18" s="1335">
        <v>4860.7247400000006</v>
      </c>
      <c r="J18" s="1335">
        <v>0</v>
      </c>
      <c r="K18" s="1335">
        <v>0</v>
      </c>
      <c r="L18" s="1336">
        <f t="shared" si="0"/>
        <v>4860.7247400000006</v>
      </c>
      <c r="M18" s="1337"/>
      <c r="N18" s="1335">
        <v>0</v>
      </c>
      <c r="O18" s="1335">
        <v>0</v>
      </c>
      <c r="P18" s="1335"/>
      <c r="Q18" s="1335">
        <v>0</v>
      </c>
      <c r="R18" s="1335">
        <v>5449.2278040000001</v>
      </c>
      <c r="S18" s="1335"/>
      <c r="T18" s="1335">
        <v>0</v>
      </c>
      <c r="U18" s="1335">
        <v>0</v>
      </c>
      <c r="V18" s="1335">
        <v>0</v>
      </c>
      <c r="W18" s="1336">
        <f t="shared" si="1"/>
        <v>5449.2278040000001</v>
      </c>
      <c r="X18" s="1337"/>
      <c r="Y18" s="1335">
        <v>0</v>
      </c>
      <c r="Z18" s="1335">
        <v>0</v>
      </c>
      <c r="AA18" s="1335"/>
      <c r="AB18" s="1335"/>
      <c r="AC18" s="1335">
        <v>0</v>
      </c>
      <c r="AD18" s="1335">
        <v>7161.6789760000001</v>
      </c>
      <c r="AE18" s="1335"/>
      <c r="AF18" s="1335">
        <v>0</v>
      </c>
      <c r="AG18" s="1335">
        <v>0</v>
      </c>
      <c r="AH18" s="1336">
        <f t="shared" si="4"/>
        <v>7161.6789760000001</v>
      </c>
      <c r="AI18" s="1337"/>
      <c r="AJ18" s="1335">
        <v>0</v>
      </c>
      <c r="AK18" s="1335">
        <v>0</v>
      </c>
      <c r="AL18" s="1335"/>
      <c r="AM18" s="1335"/>
      <c r="AN18" s="1335">
        <v>0</v>
      </c>
      <c r="AO18" s="1335">
        <v>8313.4865969999992</v>
      </c>
      <c r="AP18" s="1335"/>
      <c r="AQ18" s="1335">
        <v>0</v>
      </c>
      <c r="AR18" s="1335">
        <v>8313.4865969999992</v>
      </c>
      <c r="AS18" s="1335">
        <v>0</v>
      </c>
      <c r="AT18" s="1713">
        <v>8313.4865969999992</v>
      </c>
      <c r="AU18" s="2127"/>
      <c r="AV18" s="1335">
        <v>0</v>
      </c>
      <c r="AW18" s="1335">
        <v>0</v>
      </c>
      <c r="AX18" s="1335"/>
      <c r="AY18" s="1335"/>
      <c r="AZ18" s="1335">
        <v>0</v>
      </c>
      <c r="BA18" s="1335">
        <v>6373.1476830000001</v>
      </c>
      <c r="BB18" s="1335"/>
      <c r="BC18" s="1335">
        <v>0</v>
      </c>
      <c r="BD18" s="1335">
        <v>6373.1476830000001</v>
      </c>
      <c r="BE18" s="1335">
        <v>0</v>
      </c>
      <c r="BF18" s="1336">
        <v>6373.1476830000001</v>
      </c>
      <c r="BH18" s="643"/>
      <c r="BI18" s="1538"/>
      <c r="BJ18" s="1549"/>
    </row>
    <row r="19" spans="2:64" ht="12" hidden="1" customHeight="1" outlineLevel="1">
      <c r="B19" s="1333" t="s">
        <v>313</v>
      </c>
      <c r="C19" s="1334" t="s">
        <v>314</v>
      </c>
      <c r="D19" s="1335"/>
      <c r="E19" s="1335">
        <v>0</v>
      </c>
      <c r="F19" s="1345">
        <v>0</v>
      </c>
      <c r="G19" s="1335">
        <v>1280.4293580000001</v>
      </c>
      <c r="H19" s="1335">
        <v>9771.4520599999996</v>
      </c>
      <c r="I19" s="1335">
        <v>0</v>
      </c>
      <c r="J19" s="1335">
        <v>1783.0208638190002</v>
      </c>
      <c r="K19" s="1335">
        <v>0</v>
      </c>
      <c r="L19" s="1336">
        <f t="shared" si="0"/>
        <v>12834.902281818999</v>
      </c>
      <c r="M19" s="1337"/>
      <c r="N19" s="1335">
        <v>0</v>
      </c>
      <c r="O19" s="1335">
        <v>6089.7165692360004</v>
      </c>
      <c r="P19" s="1335">
        <v>1520.9421599999998</v>
      </c>
      <c r="Q19" s="1335">
        <v>8757.2074500000017</v>
      </c>
      <c r="R19" s="1335">
        <v>0</v>
      </c>
      <c r="S19" s="1335">
        <v>850.38101100000006</v>
      </c>
      <c r="T19" s="1335">
        <v>3883.339665</v>
      </c>
      <c r="U19" s="1335">
        <v>0</v>
      </c>
      <c r="V19" s="1335">
        <v>0</v>
      </c>
      <c r="W19" s="1336">
        <f t="shared" si="1"/>
        <v>21101.586855236001</v>
      </c>
      <c r="X19" s="1337"/>
      <c r="Y19" s="1335">
        <v>0</v>
      </c>
      <c r="Z19" s="1335">
        <v>1147.26208077</v>
      </c>
      <c r="AA19" s="1335">
        <v>32599.886799999997</v>
      </c>
      <c r="AB19" s="1335">
        <v>937.7108189999999</v>
      </c>
      <c r="AC19" s="1335">
        <v>16996.678112000001</v>
      </c>
      <c r="AD19" s="1335">
        <v>0</v>
      </c>
      <c r="AE19" s="1335">
        <v>1794.1596159999999</v>
      </c>
      <c r="AF19" s="1335">
        <v>6669.3963359999998</v>
      </c>
      <c r="AG19" s="1335">
        <v>0</v>
      </c>
      <c r="AH19" s="1336">
        <f t="shared" si="4"/>
        <v>60145.09376376999</v>
      </c>
      <c r="AI19" s="1337"/>
      <c r="AJ19" s="1335">
        <v>0</v>
      </c>
      <c r="AK19" s="1335">
        <v>1004.068694733</v>
      </c>
      <c r="AL19" s="1335">
        <v>41750.542079999999</v>
      </c>
      <c r="AM19" s="1335">
        <v>2453.4408996399998</v>
      </c>
      <c r="AN19" s="1335">
        <v>11976.781986</v>
      </c>
      <c r="AO19" s="1335">
        <v>0</v>
      </c>
      <c r="AP19" s="1335">
        <v>2881.7312939999997</v>
      </c>
      <c r="AQ19" s="1335">
        <v>5353.6115879999998</v>
      </c>
      <c r="AR19" s="1335">
        <v>65420.176542373003</v>
      </c>
      <c r="AS19" s="1335">
        <v>0</v>
      </c>
      <c r="AT19" s="1713">
        <v>65420.176542373003</v>
      </c>
      <c r="AU19" s="2127"/>
      <c r="AV19" s="1335">
        <v>0</v>
      </c>
      <c r="AW19" s="1335">
        <v>1964.7401137000002</v>
      </c>
      <c r="AX19" s="1335">
        <v>57926.949317999999</v>
      </c>
      <c r="AY19" s="1335">
        <v>3125.95896008</v>
      </c>
      <c r="AZ19" s="1335">
        <v>16425.266255999999</v>
      </c>
      <c r="BA19" s="1335">
        <v>0</v>
      </c>
      <c r="BB19" s="1335">
        <v>6337.674</v>
      </c>
      <c r="BC19" s="1335">
        <v>6652.3774799999992</v>
      </c>
      <c r="BD19" s="1335">
        <v>92432.96612777999</v>
      </c>
      <c r="BE19" s="1335">
        <v>0</v>
      </c>
      <c r="BF19" s="1336">
        <v>92432.96612777999</v>
      </c>
      <c r="BH19" s="643"/>
      <c r="BI19" s="1538"/>
      <c r="BJ19" s="1549"/>
    </row>
    <row r="20" spans="2:64" ht="12" hidden="1" customHeight="1" outlineLevel="1">
      <c r="B20" s="1333" t="s">
        <v>315</v>
      </c>
      <c r="C20" s="1334" t="s">
        <v>316</v>
      </c>
      <c r="D20" s="1335">
        <v>0</v>
      </c>
      <c r="E20" s="1335">
        <v>0</v>
      </c>
      <c r="F20" s="1345">
        <v>0</v>
      </c>
      <c r="G20" s="1335"/>
      <c r="H20" s="1335"/>
      <c r="I20" s="1335">
        <v>0</v>
      </c>
      <c r="J20" s="1335"/>
      <c r="K20" s="1335">
        <v>0</v>
      </c>
      <c r="L20" s="1336">
        <f t="shared" si="0"/>
        <v>0</v>
      </c>
      <c r="M20" s="1337">
        <v>0</v>
      </c>
      <c r="N20" s="1335">
        <v>0</v>
      </c>
      <c r="O20" s="1335"/>
      <c r="P20" s="1335"/>
      <c r="Q20" s="1335"/>
      <c r="R20" s="1335">
        <v>0</v>
      </c>
      <c r="S20" s="1335"/>
      <c r="T20" s="1335"/>
      <c r="U20" s="1335">
        <v>0</v>
      </c>
      <c r="V20" s="1335">
        <v>0</v>
      </c>
      <c r="W20" s="1336">
        <f t="shared" si="1"/>
        <v>0</v>
      </c>
      <c r="X20" s="1337">
        <v>0</v>
      </c>
      <c r="Y20" s="1335">
        <v>0</v>
      </c>
      <c r="Z20" s="1335"/>
      <c r="AA20" s="1335"/>
      <c r="AB20" s="1335"/>
      <c r="AC20" s="1335"/>
      <c r="AD20" s="1335">
        <v>0</v>
      </c>
      <c r="AE20" s="1335"/>
      <c r="AF20" s="1335"/>
      <c r="AG20" s="1335">
        <v>0</v>
      </c>
      <c r="AH20" s="1336">
        <f t="shared" si="4"/>
        <v>0</v>
      </c>
      <c r="AI20" s="1337">
        <v>0</v>
      </c>
      <c r="AJ20" s="1335">
        <v>0</v>
      </c>
      <c r="AK20" s="1335"/>
      <c r="AL20" s="1335"/>
      <c r="AM20" s="1335"/>
      <c r="AN20" s="1335"/>
      <c r="AO20" s="1335">
        <v>0</v>
      </c>
      <c r="AP20" s="1335"/>
      <c r="AQ20" s="1335"/>
      <c r="AR20" s="1335">
        <v>0</v>
      </c>
      <c r="AS20" s="1335">
        <v>0</v>
      </c>
      <c r="AT20" s="1713">
        <v>0</v>
      </c>
      <c r="AU20" s="2127">
        <v>0</v>
      </c>
      <c r="AV20" s="1335">
        <v>0</v>
      </c>
      <c r="AW20" s="1335"/>
      <c r="AX20" s="1335"/>
      <c r="AY20" s="1335"/>
      <c r="AZ20" s="1335"/>
      <c r="BA20" s="1335">
        <v>0</v>
      </c>
      <c r="BB20" s="1335"/>
      <c r="BC20" s="1335"/>
      <c r="BD20" s="1335">
        <v>0</v>
      </c>
      <c r="BE20" s="1335">
        <v>0</v>
      </c>
      <c r="BF20" s="1336">
        <v>0</v>
      </c>
      <c r="BH20" s="643"/>
      <c r="BI20" s="1538"/>
      <c r="BJ20" s="1549"/>
    </row>
    <row r="21" spans="2:64" ht="12" hidden="1" customHeight="1" outlineLevel="1">
      <c r="B21" s="1333" t="s">
        <v>317</v>
      </c>
      <c r="C21" s="1334" t="s">
        <v>318</v>
      </c>
      <c r="D21" s="1335">
        <v>0</v>
      </c>
      <c r="E21" s="1335">
        <v>0</v>
      </c>
      <c r="F21" s="1335">
        <v>0</v>
      </c>
      <c r="G21" s="1335"/>
      <c r="H21" s="1335">
        <v>0</v>
      </c>
      <c r="I21" s="1335">
        <v>0</v>
      </c>
      <c r="J21" s="1335">
        <v>0</v>
      </c>
      <c r="K21" s="1335">
        <v>0</v>
      </c>
      <c r="L21" s="1336">
        <f t="shared" si="0"/>
        <v>0</v>
      </c>
      <c r="M21" s="1337">
        <v>0</v>
      </c>
      <c r="N21" s="1335">
        <v>0</v>
      </c>
      <c r="O21" s="1335">
        <v>0</v>
      </c>
      <c r="P21" s="1335"/>
      <c r="Q21" s="1335">
        <v>0</v>
      </c>
      <c r="R21" s="1335">
        <v>0</v>
      </c>
      <c r="S21" s="1335"/>
      <c r="T21" s="1335">
        <v>0</v>
      </c>
      <c r="U21" s="1335">
        <v>0</v>
      </c>
      <c r="V21" s="1335">
        <v>0</v>
      </c>
      <c r="W21" s="1336">
        <f t="shared" si="1"/>
        <v>0</v>
      </c>
      <c r="X21" s="1337">
        <v>0</v>
      </c>
      <c r="Y21" s="1335">
        <v>0</v>
      </c>
      <c r="Z21" s="1335">
        <v>0</v>
      </c>
      <c r="AA21" s="1335"/>
      <c r="AB21" s="1335"/>
      <c r="AC21" s="1335">
        <v>0</v>
      </c>
      <c r="AD21" s="1335">
        <v>0</v>
      </c>
      <c r="AE21" s="1335"/>
      <c r="AF21" s="1335">
        <v>0</v>
      </c>
      <c r="AG21" s="1335">
        <v>0</v>
      </c>
      <c r="AH21" s="1336">
        <f t="shared" si="4"/>
        <v>0</v>
      </c>
      <c r="AI21" s="1337">
        <v>0</v>
      </c>
      <c r="AJ21" s="1335">
        <v>0</v>
      </c>
      <c r="AK21" s="1335">
        <v>0</v>
      </c>
      <c r="AL21" s="1335"/>
      <c r="AM21" s="1335"/>
      <c r="AN21" s="1335">
        <v>0</v>
      </c>
      <c r="AO21" s="1335">
        <v>0</v>
      </c>
      <c r="AP21" s="1335"/>
      <c r="AQ21" s="1335">
        <v>0</v>
      </c>
      <c r="AR21" s="1335">
        <v>0</v>
      </c>
      <c r="AS21" s="1335">
        <v>0</v>
      </c>
      <c r="AT21" s="1713">
        <v>0</v>
      </c>
      <c r="AU21" s="2127">
        <v>0</v>
      </c>
      <c r="AV21" s="1335">
        <v>0</v>
      </c>
      <c r="AW21" s="1335">
        <v>0</v>
      </c>
      <c r="AX21" s="1335"/>
      <c r="AY21" s="1335"/>
      <c r="AZ21" s="1335">
        <v>0</v>
      </c>
      <c r="BA21" s="1335">
        <v>0</v>
      </c>
      <c r="BB21" s="1335"/>
      <c r="BC21" s="1335">
        <v>0</v>
      </c>
      <c r="BD21" s="1335">
        <v>0</v>
      </c>
      <c r="BE21" s="1335">
        <v>0</v>
      </c>
      <c r="BF21" s="1336">
        <v>0</v>
      </c>
      <c r="BH21" s="643"/>
      <c r="BI21" s="1538"/>
      <c r="BJ21" s="1549"/>
    </row>
    <row r="22" spans="2:64" ht="12" hidden="1" customHeight="1" outlineLevel="1">
      <c r="B22" s="1333" t="s">
        <v>319</v>
      </c>
      <c r="C22" s="1334" t="s">
        <v>320</v>
      </c>
      <c r="D22" s="1335">
        <v>11249.333333333334</v>
      </c>
      <c r="E22" s="1335">
        <v>0</v>
      </c>
      <c r="F22" s="1335">
        <v>11075.333333333299</v>
      </c>
      <c r="G22" s="1335"/>
      <c r="H22" s="1335">
        <v>0</v>
      </c>
      <c r="I22" s="1335">
        <v>0</v>
      </c>
      <c r="J22" s="1335">
        <v>0</v>
      </c>
      <c r="K22" s="1335">
        <v>0</v>
      </c>
      <c r="L22" s="1336">
        <f t="shared" si="0"/>
        <v>11075.333333333299</v>
      </c>
      <c r="M22" s="1337">
        <v>17753</v>
      </c>
      <c r="N22" s="1335">
        <v>0</v>
      </c>
      <c r="O22" s="1335">
        <v>0</v>
      </c>
      <c r="P22" s="1335"/>
      <c r="Q22" s="1335">
        <v>0</v>
      </c>
      <c r="R22" s="1335">
        <v>0</v>
      </c>
      <c r="S22" s="1335"/>
      <c r="T22" s="1335">
        <v>0</v>
      </c>
      <c r="U22" s="1335">
        <v>0</v>
      </c>
      <c r="V22" s="1335">
        <v>0</v>
      </c>
      <c r="W22" s="1336">
        <f t="shared" si="1"/>
        <v>17753</v>
      </c>
      <c r="X22" s="1337">
        <v>18238</v>
      </c>
      <c r="Y22" s="1335">
        <v>0</v>
      </c>
      <c r="Z22" s="1335">
        <v>0</v>
      </c>
      <c r="AA22" s="1335"/>
      <c r="AB22" s="1335"/>
      <c r="AC22" s="1335">
        <v>0</v>
      </c>
      <c r="AD22" s="1335">
        <v>0</v>
      </c>
      <c r="AE22" s="1335"/>
      <c r="AF22" s="1335">
        <v>0</v>
      </c>
      <c r="AG22" s="1335">
        <v>0</v>
      </c>
      <c r="AH22" s="1336">
        <f t="shared" si="4"/>
        <v>18238</v>
      </c>
      <c r="AI22" s="1337">
        <v>16896</v>
      </c>
      <c r="AJ22" s="1335">
        <v>0</v>
      </c>
      <c r="AK22" s="1335">
        <v>0</v>
      </c>
      <c r="AL22" s="1335"/>
      <c r="AM22" s="1335"/>
      <c r="AN22" s="1335">
        <v>0</v>
      </c>
      <c r="AO22" s="1335">
        <v>0</v>
      </c>
      <c r="AP22" s="1335"/>
      <c r="AQ22" s="1335">
        <v>0</v>
      </c>
      <c r="AR22" s="1335">
        <v>16896</v>
      </c>
      <c r="AS22" s="1335">
        <v>-401</v>
      </c>
      <c r="AT22" s="1713">
        <v>16495</v>
      </c>
      <c r="AU22" s="2127">
        <v>25267</v>
      </c>
      <c r="AV22" s="1335">
        <v>0</v>
      </c>
      <c r="AW22" s="1335">
        <v>0</v>
      </c>
      <c r="AX22" s="1335"/>
      <c r="AY22" s="1335"/>
      <c r="AZ22" s="1335">
        <v>0</v>
      </c>
      <c r="BA22" s="1335">
        <v>0</v>
      </c>
      <c r="BB22" s="1335"/>
      <c r="BC22" s="1335">
        <v>0</v>
      </c>
      <c r="BD22" s="1335">
        <v>25267</v>
      </c>
      <c r="BE22" s="1335">
        <v>0</v>
      </c>
      <c r="BF22" s="1336">
        <v>25267</v>
      </c>
      <c r="BH22" s="643"/>
      <c r="BI22" s="1538"/>
      <c r="BJ22" s="1549"/>
    </row>
    <row r="23" spans="2:64" ht="12" hidden="1" customHeight="1" outlineLevel="1">
      <c r="B23" s="1333" t="s">
        <v>321</v>
      </c>
      <c r="C23" s="1334" t="s">
        <v>322</v>
      </c>
      <c r="D23" s="1335">
        <v>1642</v>
      </c>
      <c r="E23" s="1335">
        <v>0</v>
      </c>
      <c r="F23" s="1335">
        <v>1642</v>
      </c>
      <c r="G23" s="1335"/>
      <c r="H23" s="1335">
        <v>0</v>
      </c>
      <c r="I23" s="1335">
        <v>0</v>
      </c>
      <c r="J23" s="1335">
        <v>0</v>
      </c>
      <c r="K23" s="1335">
        <v>0</v>
      </c>
      <c r="L23" s="1336">
        <f t="shared" si="0"/>
        <v>1642</v>
      </c>
      <c r="M23" s="1337">
        <v>598</v>
      </c>
      <c r="N23" s="1335">
        <v>0</v>
      </c>
      <c r="O23" s="1335">
        <v>-1089.4368612559999</v>
      </c>
      <c r="P23" s="1335"/>
      <c r="Q23" s="1335">
        <v>0</v>
      </c>
      <c r="R23" s="1335">
        <v>0</v>
      </c>
      <c r="S23" s="1335"/>
      <c r="T23" s="1335">
        <v>0</v>
      </c>
      <c r="U23" s="1335">
        <v>0</v>
      </c>
      <c r="V23" s="1335">
        <v>0</v>
      </c>
      <c r="W23" s="1336">
        <f t="shared" si="1"/>
        <v>-491.43686125599993</v>
      </c>
      <c r="X23" s="1337">
        <v>598</v>
      </c>
      <c r="Y23" s="1335">
        <v>0</v>
      </c>
      <c r="Z23" s="1335">
        <v>-1023.0359241960001</v>
      </c>
      <c r="AA23" s="1335"/>
      <c r="AB23" s="1335"/>
      <c r="AC23" s="1335">
        <v>0</v>
      </c>
      <c r="AD23" s="1335">
        <v>0</v>
      </c>
      <c r="AE23" s="1335"/>
      <c r="AF23" s="1335">
        <v>0</v>
      </c>
      <c r="AG23" s="1335">
        <v>0</v>
      </c>
      <c r="AH23" s="1336">
        <f t="shared" si="4"/>
        <v>-425.03592419600011</v>
      </c>
      <c r="AI23" s="1337">
        <v>668</v>
      </c>
      <c r="AJ23" s="1335">
        <v>0</v>
      </c>
      <c r="AK23" s="1335">
        <v>-1004.00364668</v>
      </c>
      <c r="AL23" s="1335"/>
      <c r="AM23" s="1335"/>
      <c r="AN23" s="1335">
        <v>0</v>
      </c>
      <c r="AO23" s="1335">
        <v>0</v>
      </c>
      <c r="AP23" s="1335"/>
      <c r="AQ23" s="1335">
        <v>0</v>
      </c>
      <c r="AR23" s="1335">
        <v>-336.00364667999997</v>
      </c>
      <c r="AS23" s="1335">
        <v>0</v>
      </c>
      <c r="AT23" s="1713">
        <v>-336.00364667999997</v>
      </c>
      <c r="AU23" s="2127">
        <v>647</v>
      </c>
      <c r="AV23" s="1335">
        <v>0</v>
      </c>
      <c r="AW23" s="1335">
        <v>-983.55066992000002</v>
      </c>
      <c r="AX23" s="1335"/>
      <c r="AY23" s="1335"/>
      <c r="AZ23" s="1335">
        <v>0</v>
      </c>
      <c r="BA23" s="1335">
        <v>0</v>
      </c>
      <c r="BB23" s="1335"/>
      <c r="BC23" s="1335">
        <v>0</v>
      </c>
      <c r="BD23" s="1335">
        <v>-336.55066992000002</v>
      </c>
      <c r="BE23" s="1335">
        <v>0</v>
      </c>
      <c r="BF23" s="1336">
        <v>-336.55066992000002</v>
      </c>
      <c r="BH23" s="643"/>
      <c r="BI23" s="1538"/>
      <c r="BJ23" s="1549"/>
    </row>
    <row r="24" spans="2:64" ht="12" hidden="1" customHeight="1" outlineLevel="1">
      <c r="B24" s="1333" t="s">
        <v>4675</v>
      </c>
      <c r="C24" s="1334" t="s">
        <v>324</v>
      </c>
      <c r="D24" s="1335">
        <v>0</v>
      </c>
      <c r="E24" s="1335">
        <v>0</v>
      </c>
      <c r="F24" s="1335">
        <v>0</v>
      </c>
      <c r="G24" s="1335"/>
      <c r="H24" s="1335">
        <v>0</v>
      </c>
      <c r="I24" s="1335">
        <v>0</v>
      </c>
      <c r="J24" s="1335">
        <v>0</v>
      </c>
      <c r="K24" s="1335">
        <v>0</v>
      </c>
      <c r="L24" s="1336">
        <f t="shared" si="0"/>
        <v>0</v>
      </c>
      <c r="M24" s="1337">
        <v>0</v>
      </c>
      <c r="N24" s="1335">
        <v>0</v>
      </c>
      <c r="O24" s="1335">
        <v>0</v>
      </c>
      <c r="P24" s="1335"/>
      <c r="Q24" s="1335">
        <v>0</v>
      </c>
      <c r="R24" s="1335">
        <v>0</v>
      </c>
      <c r="S24" s="1335"/>
      <c r="T24" s="1335">
        <v>0</v>
      </c>
      <c r="U24" s="1335">
        <v>0</v>
      </c>
      <c r="V24" s="1335">
        <v>0</v>
      </c>
      <c r="W24" s="1336">
        <f t="shared" si="1"/>
        <v>0</v>
      </c>
      <c r="X24" s="1337">
        <v>0</v>
      </c>
      <c r="Y24" s="1335">
        <v>0</v>
      </c>
      <c r="Z24" s="1335">
        <v>0</v>
      </c>
      <c r="AA24" s="1335"/>
      <c r="AB24" s="1335"/>
      <c r="AC24" s="1335">
        <v>0</v>
      </c>
      <c r="AD24" s="1335">
        <v>0</v>
      </c>
      <c r="AE24" s="1335"/>
      <c r="AF24" s="1335">
        <v>0</v>
      </c>
      <c r="AG24" s="1335">
        <v>0</v>
      </c>
      <c r="AH24" s="1336">
        <f t="shared" si="4"/>
        <v>0</v>
      </c>
      <c r="AI24" s="1337">
        <v>-8300</v>
      </c>
      <c r="AJ24" s="1335">
        <v>0</v>
      </c>
      <c r="AK24" s="1335">
        <v>0</v>
      </c>
      <c r="AL24" s="1335"/>
      <c r="AM24" s="1335"/>
      <c r="AN24" s="1335">
        <v>0</v>
      </c>
      <c r="AO24" s="1335">
        <v>0</v>
      </c>
      <c r="AP24" s="1335"/>
      <c r="AQ24" s="1335">
        <v>0</v>
      </c>
      <c r="AR24" s="1335">
        <v>-8300</v>
      </c>
      <c r="AS24" s="1335">
        <v>0</v>
      </c>
      <c r="AT24" s="1713">
        <v>-8300</v>
      </c>
      <c r="AU24" s="2127">
        <v>-9592</v>
      </c>
      <c r="AV24" s="1335">
        <v>0</v>
      </c>
      <c r="AW24" s="1335">
        <v>0</v>
      </c>
      <c r="AX24" s="1335"/>
      <c r="AY24" s="1335"/>
      <c r="AZ24" s="1335">
        <v>0</v>
      </c>
      <c r="BA24" s="1335">
        <v>0</v>
      </c>
      <c r="BB24" s="1335"/>
      <c r="BC24" s="1335">
        <v>0</v>
      </c>
      <c r="BD24" s="1335">
        <v>-9592</v>
      </c>
      <c r="BE24" s="1335">
        <v>0</v>
      </c>
      <c r="BF24" s="1336">
        <v>-9592</v>
      </c>
      <c r="BH24" s="643"/>
      <c r="BI24" s="1538"/>
      <c r="BJ24" s="1549"/>
    </row>
    <row r="25" spans="2:64" ht="12" hidden="1" customHeight="1" outlineLevel="1">
      <c r="B25" s="1333" t="s">
        <v>325</v>
      </c>
      <c r="C25" s="1334" t="s">
        <v>326</v>
      </c>
      <c r="D25" s="1335">
        <v>9870</v>
      </c>
      <c r="E25" s="1335">
        <v>7142.9485000000004</v>
      </c>
      <c r="F25" s="1335">
        <v>9870</v>
      </c>
      <c r="G25" s="1335"/>
      <c r="H25" s="1335">
        <v>0</v>
      </c>
      <c r="I25" s="1335">
        <v>0</v>
      </c>
      <c r="J25" s="1335">
        <v>539.36286751099999</v>
      </c>
      <c r="K25" s="1335">
        <v>0</v>
      </c>
      <c r="L25" s="1336">
        <f t="shared" si="0"/>
        <v>10409.362867510999</v>
      </c>
      <c r="M25" s="1337">
        <v>7893</v>
      </c>
      <c r="N25" s="1335">
        <v>48.284999999999997</v>
      </c>
      <c r="O25" s="1335">
        <v>0</v>
      </c>
      <c r="P25" s="1335"/>
      <c r="Q25" s="1335">
        <v>0</v>
      </c>
      <c r="R25" s="1335">
        <v>0</v>
      </c>
      <c r="S25" s="1335"/>
      <c r="T25" s="1335">
        <v>0</v>
      </c>
      <c r="U25" s="1335">
        <v>0</v>
      </c>
      <c r="V25" s="1335">
        <v>0</v>
      </c>
      <c r="W25" s="1336">
        <f t="shared" si="1"/>
        <v>7941.2849999999999</v>
      </c>
      <c r="X25" s="1337">
        <v>11425</v>
      </c>
      <c r="Y25" s="1335">
        <v>48.284999999999997</v>
      </c>
      <c r="Z25" s="1335">
        <v>0</v>
      </c>
      <c r="AA25" s="1335"/>
      <c r="AB25" s="1335"/>
      <c r="AC25" s="1335">
        <v>0</v>
      </c>
      <c r="AD25" s="1335">
        <v>0</v>
      </c>
      <c r="AE25" s="1335"/>
      <c r="AF25" s="1335">
        <v>76.713263999999995</v>
      </c>
      <c r="AG25" s="1335">
        <v>0</v>
      </c>
      <c r="AH25" s="1336">
        <f t="shared" si="4"/>
        <v>11549.998264</v>
      </c>
      <c r="AI25" s="1337">
        <v>7098</v>
      </c>
      <c r="AJ25" s="1335">
        <v>48.284999999999997</v>
      </c>
      <c r="AK25" s="1335">
        <v>0</v>
      </c>
      <c r="AL25" s="1335"/>
      <c r="AM25" s="1335"/>
      <c r="AN25" s="1335">
        <v>0</v>
      </c>
      <c r="AO25" s="1335">
        <v>0</v>
      </c>
      <c r="AP25" s="1335"/>
      <c r="AQ25" s="1335">
        <v>62.362637999999997</v>
      </c>
      <c r="AR25" s="1335">
        <v>7208.6476379999995</v>
      </c>
      <c r="AS25" s="1335">
        <v>0</v>
      </c>
      <c r="AT25" s="1713">
        <v>7208.6476379999995</v>
      </c>
      <c r="AU25" s="2127">
        <v>3901</v>
      </c>
      <c r="AV25" s="1335">
        <v>48.284999999999997</v>
      </c>
      <c r="AW25" s="1335">
        <v>0</v>
      </c>
      <c r="AX25" s="1335"/>
      <c r="AY25" s="1335"/>
      <c r="AZ25" s="1335">
        <v>0</v>
      </c>
      <c r="BA25" s="1335">
        <v>0</v>
      </c>
      <c r="BB25" s="1335"/>
      <c r="BC25" s="1335">
        <v>963.52567499999998</v>
      </c>
      <c r="BD25" s="1335">
        <v>4912.8106749999997</v>
      </c>
      <c r="BE25" s="1335">
        <v>0</v>
      </c>
      <c r="BF25" s="1336">
        <v>4912.8106749999997</v>
      </c>
      <c r="BH25" s="643"/>
      <c r="BI25" s="1538"/>
      <c r="BJ25" s="1549"/>
    </row>
    <row r="26" spans="2:64" ht="12" hidden="1" customHeight="1" outlineLevel="1">
      <c r="B26" s="1333" t="s">
        <v>4676</v>
      </c>
      <c r="C26" s="1334" t="s">
        <v>328</v>
      </c>
      <c r="D26" s="1335">
        <v>-5130</v>
      </c>
      <c r="E26" s="1335"/>
      <c r="F26" s="1335">
        <v>-5130</v>
      </c>
      <c r="G26" s="1335">
        <v>-434.30049600000001</v>
      </c>
      <c r="H26" s="1335">
        <v>-622</v>
      </c>
      <c r="I26" s="1335">
        <v>0</v>
      </c>
      <c r="J26" s="1335">
        <v>0</v>
      </c>
      <c r="K26" s="1335">
        <v>0</v>
      </c>
      <c r="L26" s="1336">
        <f t="shared" si="0"/>
        <v>-6186.3004959999998</v>
      </c>
      <c r="M26" s="1337">
        <v>-4943.353994739</v>
      </c>
      <c r="N26" s="1335"/>
      <c r="O26" s="1335">
        <v>0</v>
      </c>
      <c r="P26" s="1335">
        <v>-510.24011999999999</v>
      </c>
      <c r="Q26" s="1335">
        <v>-1759.5</v>
      </c>
      <c r="R26" s="1335">
        <v>0</v>
      </c>
      <c r="S26" s="1335"/>
      <c r="T26" s="1335">
        <v>-51.018462</v>
      </c>
      <c r="U26" s="1335">
        <v>0</v>
      </c>
      <c r="V26" s="1335">
        <v>0</v>
      </c>
      <c r="W26" s="1336">
        <f t="shared" si="1"/>
        <v>-7264.1125767390004</v>
      </c>
      <c r="X26" s="1337">
        <v>-3944</v>
      </c>
      <c r="Y26" s="1335"/>
      <c r="Z26" s="1335">
        <v>0</v>
      </c>
      <c r="AA26" s="1335">
        <v>0</v>
      </c>
      <c r="AB26" s="1335">
        <v>-165.64616100000001</v>
      </c>
      <c r="AC26" s="1335">
        <v>-1720.8</v>
      </c>
      <c r="AD26" s="1335">
        <v>0</v>
      </c>
      <c r="AE26" s="1335"/>
      <c r="AF26" s="1335">
        <v>-86.942463999999987</v>
      </c>
      <c r="AG26" s="1335">
        <v>0</v>
      </c>
      <c r="AH26" s="1336">
        <f t="shared" si="4"/>
        <v>-5917.3886249999996</v>
      </c>
      <c r="AI26" s="1337">
        <v>-3639</v>
      </c>
      <c r="AJ26" s="1335"/>
      <c r="AK26" s="1335">
        <v>0</v>
      </c>
      <c r="AL26" s="1335">
        <v>0</v>
      </c>
      <c r="AM26" s="1335">
        <v>-219.1820549</v>
      </c>
      <c r="AN26" s="1335">
        <v>-1632.15</v>
      </c>
      <c r="AO26" s="1335">
        <v>0</v>
      </c>
      <c r="AP26" s="1335"/>
      <c r="AQ26" s="1335">
        <v>-92.811302999999995</v>
      </c>
      <c r="AR26" s="1335">
        <v>-5583.1433579000004</v>
      </c>
      <c r="AS26" s="1335">
        <v>0</v>
      </c>
      <c r="AT26" s="1713">
        <v>-5583.1433579000004</v>
      </c>
      <c r="AU26" s="2127">
        <v>-2372</v>
      </c>
      <c r="AV26" s="1335"/>
      <c r="AW26" s="1335">
        <v>0</v>
      </c>
      <c r="AX26" s="1335">
        <v>0</v>
      </c>
      <c r="AY26" s="1335">
        <v>-256.06455132000002</v>
      </c>
      <c r="AZ26" s="1335">
        <v>-1691.55</v>
      </c>
      <c r="BA26" s="1335">
        <v>0</v>
      </c>
      <c r="BB26" s="1335"/>
      <c r="BC26" s="1335">
        <v>-82.325858999999994</v>
      </c>
      <c r="BD26" s="1335">
        <v>-4401.9404103199995</v>
      </c>
      <c r="BE26" s="1335">
        <v>0</v>
      </c>
      <c r="BF26" s="1336">
        <v>-4401.9404103199995</v>
      </c>
      <c r="BH26" s="643"/>
      <c r="BI26" s="1538"/>
      <c r="BJ26" s="1549"/>
      <c r="BK26" s="1232"/>
      <c r="BL26" s="1232"/>
    </row>
    <row r="27" spans="2:64" ht="12" hidden="1" customHeight="1" outlineLevel="3">
      <c r="B27" s="1338" t="s">
        <v>329</v>
      </c>
      <c r="C27" s="1339" t="s">
        <v>330</v>
      </c>
      <c r="D27" s="1340">
        <v>785</v>
      </c>
      <c r="E27" s="1340"/>
      <c r="F27" s="1346">
        <v>785</v>
      </c>
      <c r="G27" s="1340"/>
      <c r="H27" s="1340"/>
      <c r="I27" s="1340"/>
      <c r="J27" s="1340"/>
      <c r="K27" s="1340">
        <v>0</v>
      </c>
      <c r="L27" s="1341">
        <f t="shared" si="0"/>
        <v>785</v>
      </c>
      <c r="M27" s="1342">
        <v>1916</v>
      </c>
      <c r="N27" s="1340"/>
      <c r="O27" s="1340"/>
      <c r="P27" s="1340"/>
      <c r="Q27" s="1340"/>
      <c r="R27" s="1340"/>
      <c r="S27" s="1340"/>
      <c r="T27" s="1340"/>
      <c r="U27" s="1340">
        <v>0</v>
      </c>
      <c r="V27" s="1340">
        <v>0</v>
      </c>
      <c r="W27" s="1341">
        <f t="shared" si="1"/>
        <v>1916</v>
      </c>
      <c r="X27" s="1342">
        <v>1132</v>
      </c>
      <c r="Y27" s="1340"/>
      <c r="Z27" s="1340"/>
      <c r="AA27" s="1340"/>
      <c r="AB27" s="1340"/>
      <c r="AC27" s="1340"/>
      <c r="AD27" s="1340"/>
      <c r="AE27" s="1340"/>
      <c r="AF27" s="1340"/>
      <c r="AG27" s="1340">
        <v>-1132</v>
      </c>
      <c r="AH27" s="1341">
        <f t="shared" si="4"/>
        <v>0</v>
      </c>
      <c r="AI27" s="1342"/>
      <c r="AJ27" s="1340"/>
      <c r="AK27" s="1340"/>
      <c r="AL27" s="1340"/>
      <c r="AM27" s="1340"/>
      <c r="AN27" s="1340"/>
      <c r="AO27" s="1340"/>
      <c r="AP27" s="1340"/>
      <c r="AQ27" s="1340"/>
      <c r="AR27" s="1340"/>
      <c r="AS27" s="1340"/>
      <c r="AT27" s="1714"/>
      <c r="AU27" s="2128">
        <v>0</v>
      </c>
      <c r="AV27" s="1340">
        <v>0</v>
      </c>
      <c r="AW27" s="1340">
        <v>0</v>
      </c>
      <c r="AX27" s="1340">
        <v>0</v>
      </c>
      <c r="AY27" s="1340">
        <v>0</v>
      </c>
      <c r="AZ27" s="1340">
        <v>0</v>
      </c>
      <c r="BA27" s="1340">
        <v>0</v>
      </c>
      <c r="BB27" s="1340">
        <v>0</v>
      </c>
      <c r="BC27" s="1340">
        <v>0</v>
      </c>
      <c r="BD27" s="1340">
        <v>0</v>
      </c>
      <c r="BE27" s="1340">
        <v>0</v>
      </c>
      <c r="BF27" s="1341">
        <v>0</v>
      </c>
      <c r="BH27" s="643"/>
      <c r="BI27" s="1539"/>
      <c r="BJ27" s="932"/>
    </row>
    <row r="28" spans="2:64" ht="12" customHeight="1" collapsed="1">
      <c r="B28" s="1343" t="s">
        <v>52</v>
      </c>
      <c r="C28" s="1325" t="s">
        <v>118</v>
      </c>
      <c r="D28" s="1335">
        <f>SUM(D17:D27)</f>
        <v>84070.333333333328</v>
      </c>
      <c r="E28" s="1335">
        <f t="shared" ref="E28:AH28" si="5">SUM(E17:E27)</f>
        <v>52248.155419999996</v>
      </c>
      <c r="F28" s="1345">
        <f>SUM(F17:F27)</f>
        <v>41291.333333333299</v>
      </c>
      <c r="G28" s="1335">
        <f t="shared" si="5"/>
        <v>846.12886200000003</v>
      </c>
      <c r="H28" s="1335">
        <f t="shared" si="5"/>
        <v>9149.4520599999996</v>
      </c>
      <c r="I28" s="1335">
        <f t="shared" si="5"/>
        <v>4860.7247400000006</v>
      </c>
      <c r="J28" s="1335">
        <f t="shared" si="5"/>
        <v>2322.38373133</v>
      </c>
      <c r="K28" s="1335">
        <f t="shared" si="5"/>
        <v>0</v>
      </c>
      <c r="L28" s="1336">
        <f t="shared" si="0"/>
        <v>58470.022726663294</v>
      </c>
      <c r="M28" s="1337">
        <f t="shared" si="5"/>
        <v>59025.646005260998</v>
      </c>
      <c r="N28" s="1335">
        <f t="shared" si="5"/>
        <v>97.861260000000016</v>
      </c>
      <c r="O28" s="1335">
        <f t="shared" si="5"/>
        <v>5000.2797079800002</v>
      </c>
      <c r="P28" s="1335">
        <f t="shared" si="5"/>
        <v>1010.7020399999999</v>
      </c>
      <c r="Q28" s="1335">
        <f t="shared" si="5"/>
        <v>6997.7074500000017</v>
      </c>
      <c r="R28" s="1335">
        <f t="shared" si="5"/>
        <v>5449.2278040000001</v>
      </c>
      <c r="S28" s="1335">
        <f t="shared" si="5"/>
        <v>850.38101100000006</v>
      </c>
      <c r="T28" s="1335">
        <f t="shared" si="5"/>
        <v>3832.321203</v>
      </c>
      <c r="U28" s="1335">
        <f t="shared" si="5"/>
        <v>0</v>
      </c>
      <c r="V28" s="1335">
        <f t="shared" si="5"/>
        <v>0</v>
      </c>
      <c r="W28" s="1336">
        <f t="shared" si="1"/>
        <v>82264.126481240994</v>
      </c>
      <c r="X28" s="1337">
        <f t="shared" si="5"/>
        <v>74293</v>
      </c>
      <c r="Y28" s="1335">
        <f t="shared" si="5"/>
        <v>97.861260000000016</v>
      </c>
      <c r="Z28" s="1335">
        <f t="shared" si="5"/>
        <v>124.2261565739999</v>
      </c>
      <c r="AA28" s="1335">
        <f t="shared" si="5"/>
        <v>32599.886799999997</v>
      </c>
      <c r="AB28" s="1335">
        <f t="shared" si="5"/>
        <v>772.06465799999989</v>
      </c>
      <c r="AC28" s="1335">
        <f t="shared" si="5"/>
        <v>15275.878112000002</v>
      </c>
      <c r="AD28" s="1335">
        <f t="shared" si="5"/>
        <v>7161.6789760000001</v>
      </c>
      <c r="AE28" s="1335">
        <f t="shared" si="5"/>
        <v>1794.1596159999999</v>
      </c>
      <c r="AF28" s="1335">
        <f t="shared" si="5"/>
        <v>6659.167136</v>
      </c>
      <c r="AG28" s="1335">
        <f t="shared" si="5"/>
        <v>-1132</v>
      </c>
      <c r="AH28" s="1336">
        <f t="shared" si="5"/>
        <v>137645.922714574</v>
      </c>
      <c r="AI28" s="1337">
        <v>59227</v>
      </c>
      <c r="AJ28" s="1335">
        <v>97.861260000000016</v>
      </c>
      <c r="AK28" s="1335">
        <v>6.5048053000055006E-2</v>
      </c>
      <c r="AL28" s="1335">
        <v>41750.542079999999</v>
      </c>
      <c r="AM28" s="1335">
        <v>2234.2588447399999</v>
      </c>
      <c r="AN28" s="1335">
        <v>10344.631986</v>
      </c>
      <c r="AO28" s="1335">
        <v>8313.4865969999992</v>
      </c>
      <c r="AP28" s="1335">
        <v>2881.7312939999997</v>
      </c>
      <c r="AQ28" s="1335">
        <v>5323.162922999999</v>
      </c>
      <c r="AR28" s="1335">
        <v>130172.74003279299</v>
      </c>
      <c r="AS28" s="1335">
        <v>-401</v>
      </c>
      <c r="AT28" s="1713">
        <v>129771.74003279299</v>
      </c>
      <c r="AU28" s="2127">
        <v>55997</v>
      </c>
      <c r="AV28" s="1335">
        <v>97.861260000000016</v>
      </c>
      <c r="AW28" s="1335">
        <v>981.18944378000015</v>
      </c>
      <c r="AX28" s="1335">
        <v>57926.949317999999</v>
      </c>
      <c r="AY28" s="1335">
        <v>2869.8944087599998</v>
      </c>
      <c r="AZ28" s="1335">
        <v>14733.716256</v>
      </c>
      <c r="BA28" s="1335">
        <v>6373.1476830000001</v>
      </c>
      <c r="BB28" s="1335">
        <v>6337.674</v>
      </c>
      <c r="BC28" s="1335">
        <v>7533.5772959999995</v>
      </c>
      <c r="BD28" s="1335">
        <v>152851.00966553998</v>
      </c>
      <c r="BE28" s="1335">
        <v>0</v>
      </c>
      <c r="BF28" s="1336">
        <v>152851.00966553998</v>
      </c>
      <c r="BG28" s="643"/>
      <c r="BH28" s="643"/>
      <c r="BI28" s="1538">
        <f>12198152.511/1000</f>
        <v>12198.152511</v>
      </c>
      <c r="BJ28" s="1549">
        <f t="shared" ref="BJ28:BJ91" si="6">W28+BI28</f>
        <v>94462.278992240987</v>
      </c>
    </row>
    <row r="29" spans="2:64" ht="12" customHeight="1">
      <c r="B29" s="1343" t="s">
        <v>119</v>
      </c>
      <c r="C29" s="1347" t="s">
        <v>331</v>
      </c>
      <c r="D29" s="1335">
        <v>10990</v>
      </c>
      <c r="E29" s="1335"/>
      <c r="F29" s="1335">
        <v>10990</v>
      </c>
      <c r="G29" s="1335"/>
      <c r="H29" s="1335">
        <v>0</v>
      </c>
      <c r="I29" s="1335">
        <v>0</v>
      </c>
      <c r="J29" s="1335"/>
      <c r="K29" s="1335">
        <v>0</v>
      </c>
      <c r="L29" s="1336">
        <f t="shared" si="0"/>
        <v>10990</v>
      </c>
      <c r="M29" s="1337">
        <v>10019</v>
      </c>
      <c r="N29" s="1335"/>
      <c r="O29" s="1335"/>
      <c r="P29" s="1335"/>
      <c r="Q29" s="1335">
        <v>0</v>
      </c>
      <c r="R29" s="1335">
        <v>0</v>
      </c>
      <c r="S29" s="1335"/>
      <c r="T29" s="1335">
        <v>1541.6739000000002</v>
      </c>
      <c r="U29" s="1335">
        <v>0</v>
      </c>
      <c r="V29" s="1335">
        <v>0</v>
      </c>
      <c r="W29" s="1336">
        <f>SUM(M29:T29,U29,V29)</f>
        <v>11560.6739</v>
      </c>
      <c r="X29" s="1337">
        <v>29</v>
      </c>
      <c r="Y29" s="1335"/>
      <c r="Z29" s="1335"/>
      <c r="AA29" s="1335"/>
      <c r="AB29" s="1335"/>
      <c r="AC29" s="1335">
        <v>0</v>
      </c>
      <c r="AD29" s="1335">
        <v>0</v>
      </c>
      <c r="AE29" s="1335"/>
      <c r="AF29" s="1335">
        <v>854.07127999999989</v>
      </c>
      <c r="AG29" s="1335">
        <v>0</v>
      </c>
      <c r="AH29" s="1336">
        <f t="shared" ref="AH29:AH47" si="7">SUM(X29:AF29,AG29)</f>
        <v>883.07127999999989</v>
      </c>
      <c r="AI29" s="1337">
        <v>29</v>
      </c>
      <c r="AJ29" s="1335"/>
      <c r="AK29" s="1335"/>
      <c r="AL29" s="1335"/>
      <c r="AM29" s="1335"/>
      <c r="AN29" s="1335">
        <v>0</v>
      </c>
      <c r="AO29" s="1335">
        <v>0</v>
      </c>
      <c r="AP29" s="1335"/>
      <c r="AQ29" s="1335">
        <v>2683.3307669999999</v>
      </c>
      <c r="AR29" s="1335">
        <v>2712.3307669999999</v>
      </c>
      <c r="AS29" s="1335">
        <v>0</v>
      </c>
      <c r="AT29" s="1713">
        <v>2712.3307669999999</v>
      </c>
      <c r="AU29" s="2127">
        <v>29</v>
      </c>
      <c r="AV29" s="1335"/>
      <c r="AW29" s="1335"/>
      <c r="AX29" s="1335"/>
      <c r="AY29" s="1335"/>
      <c r="AZ29" s="1335">
        <v>0</v>
      </c>
      <c r="BA29" s="1335">
        <v>0</v>
      </c>
      <c r="BB29" s="1335"/>
      <c r="BC29" s="1335">
        <v>3741.1109189999997</v>
      </c>
      <c r="BD29" s="1335">
        <v>3770.1109189999997</v>
      </c>
      <c r="BE29" s="1335">
        <v>0</v>
      </c>
      <c r="BF29" s="1336">
        <v>3770.1109189999997</v>
      </c>
      <c r="BG29" s="643"/>
      <c r="BH29" s="643"/>
      <c r="BI29" s="1538">
        <v>0</v>
      </c>
      <c r="BJ29" s="1549">
        <f t="shared" si="6"/>
        <v>11560.6739</v>
      </c>
    </row>
    <row r="30" spans="2:64" ht="12" customHeight="1" outlineLevel="1">
      <c r="B30" s="1328" t="s">
        <v>332</v>
      </c>
      <c r="C30" s="1329" t="s">
        <v>333</v>
      </c>
      <c r="D30" s="1330">
        <v>1717</v>
      </c>
      <c r="E30" s="1330">
        <v>12.704499999999999</v>
      </c>
      <c r="F30" s="1330">
        <v>1717</v>
      </c>
      <c r="G30" s="1330">
        <v>0</v>
      </c>
      <c r="H30" s="1330">
        <v>34.116699999999994</v>
      </c>
      <c r="I30" s="1330">
        <v>1178.0493399999998</v>
      </c>
      <c r="J30" s="1330">
        <v>0</v>
      </c>
      <c r="K30" s="1330">
        <v>0</v>
      </c>
      <c r="L30" s="1331">
        <f t="shared" si="0"/>
        <v>2929.1660400000001</v>
      </c>
      <c r="M30" s="1332">
        <v>855</v>
      </c>
      <c r="N30" s="1330">
        <v>12.704499999999999</v>
      </c>
      <c r="O30" s="1330">
        <v>46.197069067999998</v>
      </c>
      <c r="P30" s="1330">
        <v>9.9601200000000016</v>
      </c>
      <c r="Q30" s="1330">
        <v>60.762573000000003</v>
      </c>
      <c r="R30" s="1330">
        <v>1065.7221119999999</v>
      </c>
      <c r="S30" s="1330"/>
      <c r="T30" s="1330">
        <v>0</v>
      </c>
      <c r="U30" s="1330">
        <v>0</v>
      </c>
      <c r="V30" s="1330">
        <v>0</v>
      </c>
      <c r="W30" s="1331">
        <f t="shared" si="1"/>
        <v>2050.3463740679999</v>
      </c>
      <c r="X30" s="1332">
        <v>664</v>
      </c>
      <c r="Y30" s="1330">
        <v>12.704499999999999</v>
      </c>
      <c r="Z30" s="1330">
        <v>44.76954456</v>
      </c>
      <c r="AA30" s="1330">
        <v>109.88646399999999</v>
      </c>
      <c r="AB30" s="1330">
        <v>7.0197779999999996</v>
      </c>
      <c r="AC30" s="1330">
        <v>44.446351999999997</v>
      </c>
      <c r="AD30" s="1330">
        <v>992.72951999999987</v>
      </c>
      <c r="AE30" s="1330">
        <v>48.744527999999995</v>
      </c>
      <c r="AF30" s="1330">
        <v>0</v>
      </c>
      <c r="AG30" s="1330">
        <v>0</v>
      </c>
      <c r="AH30" s="1331">
        <f t="shared" si="7"/>
        <v>1924.3006865599998</v>
      </c>
      <c r="AI30" s="1332">
        <v>431</v>
      </c>
      <c r="AJ30" s="1330">
        <v>12.704499999999999</v>
      </c>
      <c r="AK30" s="1330">
        <v>81.356633556000006</v>
      </c>
      <c r="AL30" s="1330">
        <v>81.661905000000004</v>
      </c>
      <c r="AM30" s="1330">
        <v>14.530972999999999</v>
      </c>
      <c r="AN30" s="1330">
        <v>35.472059999999999</v>
      </c>
      <c r="AO30" s="1330">
        <v>903.97534499999995</v>
      </c>
      <c r="AP30" s="1330">
        <v>41.960763</v>
      </c>
      <c r="AQ30" s="1330">
        <v>0</v>
      </c>
      <c r="AR30" s="1330">
        <v>1602.662179556</v>
      </c>
      <c r="AS30" s="1330">
        <v>0</v>
      </c>
      <c r="AT30" s="1712">
        <v>1602.662179556</v>
      </c>
      <c r="AU30" s="2126">
        <v>509</v>
      </c>
      <c r="AV30" s="1330">
        <v>12.704499999999999</v>
      </c>
      <c r="AW30" s="1330">
        <v>69.352745643999995</v>
      </c>
      <c r="AX30" s="1330">
        <v>96.189050999999992</v>
      </c>
      <c r="AY30" s="1330">
        <v>8.5259765200000004</v>
      </c>
      <c r="AZ30" s="1330">
        <v>88.795097999999996</v>
      </c>
      <c r="BA30" s="1330">
        <v>826.75445999999999</v>
      </c>
      <c r="BB30" s="1330">
        <v>56.384999999999998</v>
      </c>
      <c r="BC30" s="1330">
        <v>0</v>
      </c>
      <c r="BD30" s="1330">
        <v>1667.7068311639998</v>
      </c>
      <c r="BE30" s="1330">
        <v>0</v>
      </c>
      <c r="BF30" s="1331">
        <v>1667.7068311639998</v>
      </c>
      <c r="BG30" s="643"/>
      <c r="BH30" s="643"/>
      <c r="BI30" s="1537"/>
      <c r="BJ30" s="928">
        <f t="shared" si="6"/>
        <v>2050.3463740679999</v>
      </c>
    </row>
    <row r="31" spans="2:64" ht="12" customHeight="1" outlineLevel="1">
      <c r="B31" s="1333" t="s">
        <v>334</v>
      </c>
      <c r="C31" s="1334" t="s">
        <v>335</v>
      </c>
      <c r="D31" s="1335">
        <v>0</v>
      </c>
      <c r="E31" s="1335">
        <v>0</v>
      </c>
      <c r="F31" s="1335">
        <v>0</v>
      </c>
      <c r="G31" s="1335"/>
      <c r="H31" s="1335">
        <v>0</v>
      </c>
      <c r="I31" s="1335">
        <v>0</v>
      </c>
      <c r="J31" s="1335">
        <v>0</v>
      </c>
      <c r="K31" s="1335">
        <v>0</v>
      </c>
      <c r="L31" s="1336">
        <f t="shared" si="0"/>
        <v>0</v>
      </c>
      <c r="M31" s="1337">
        <v>0</v>
      </c>
      <c r="N31" s="1335">
        <v>0</v>
      </c>
      <c r="O31" s="1335">
        <v>0</v>
      </c>
      <c r="P31" s="1335"/>
      <c r="Q31" s="1335">
        <v>0</v>
      </c>
      <c r="R31" s="1335">
        <v>0</v>
      </c>
      <c r="S31" s="1335"/>
      <c r="T31" s="1335">
        <v>0</v>
      </c>
      <c r="U31" s="1335">
        <v>0</v>
      </c>
      <c r="V31" s="1335">
        <v>0</v>
      </c>
      <c r="W31" s="1336">
        <f t="shared" si="1"/>
        <v>0</v>
      </c>
      <c r="X31" s="1337">
        <v>0</v>
      </c>
      <c r="Y31" s="1335">
        <v>0</v>
      </c>
      <c r="Z31" s="1335">
        <v>0</v>
      </c>
      <c r="AA31" s="1335"/>
      <c r="AB31" s="1335"/>
      <c r="AC31" s="1335">
        <v>0</v>
      </c>
      <c r="AD31" s="1335">
        <v>0</v>
      </c>
      <c r="AE31" s="1335"/>
      <c r="AF31" s="1335">
        <v>0</v>
      </c>
      <c r="AG31" s="1335">
        <v>0</v>
      </c>
      <c r="AH31" s="1336">
        <f t="shared" si="7"/>
        <v>0</v>
      </c>
      <c r="AI31" s="1337">
        <v>0</v>
      </c>
      <c r="AJ31" s="1335">
        <v>0</v>
      </c>
      <c r="AK31" s="1335">
        <v>0</v>
      </c>
      <c r="AL31" s="1335"/>
      <c r="AM31" s="1335"/>
      <c r="AN31" s="1335">
        <v>0</v>
      </c>
      <c r="AO31" s="1335">
        <v>0</v>
      </c>
      <c r="AP31" s="1335"/>
      <c r="AQ31" s="1335">
        <v>0</v>
      </c>
      <c r="AR31" s="1335">
        <v>0</v>
      </c>
      <c r="AS31" s="1335">
        <v>0</v>
      </c>
      <c r="AT31" s="1713">
        <v>0</v>
      </c>
      <c r="AU31" s="2127">
        <v>0</v>
      </c>
      <c r="AV31" s="1335">
        <v>0</v>
      </c>
      <c r="AW31" s="1335">
        <v>0</v>
      </c>
      <c r="AX31" s="1335"/>
      <c r="AY31" s="1335"/>
      <c r="AZ31" s="1335">
        <v>0</v>
      </c>
      <c r="BA31" s="1335">
        <v>0</v>
      </c>
      <c r="BB31" s="1335"/>
      <c r="BC31" s="1335">
        <v>0</v>
      </c>
      <c r="BD31" s="1335">
        <v>0</v>
      </c>
      <c r="BE31" s="1335">
        <v>0</v>
      </c>
      <c r="BF31" s="1336">
        <v>0</v>
      </c>
      <c r="BG31" s="643"/>
      <c r="BH31" s="643"/>
      <c r="BI31" s="1538"/>
      <c r="BJ31" s="1549">
        <f t="shared" si="6"/>
        <v>0</v>
      </c>
    </row>
    <row r="32" spans="2:64" ht="12" customHeight="1" outlineLevel="1">
      <c r="B32" s="1333" t="s">
        <v>336</v>
      </c>
      <c r="C32" s="1334" t="s">
        <v>337</v>
      </c>
      <c r="D32" s="1335">
        <v>0</v>
      </c>
      <c r="E32" s="1335">
        <v>0</v>
      </c>
      <c r="F32" s="1335">
        <v>0</v>
      </c>
      <c r="G32" s="1335"/>
      <c r="H32" s="1335">
        <v>0</v>
      </c>
      <c r="I32" s="1335">
        <v>0</v>
      </c>
      <c r="J32" s="1335">
        <v>0</v>
      </c>
      <c r="K32" s="1335">
        <v>0</v>
      </c>
      <c r="L32" s="1336">
        <f t="shared" si="0"/>
        <v>0</v>
      </c>
      <c r="M32" s="1337">
        <v>0</v>
      </c>
      <c r="N32" s="1335">
        <v>0</v>
      </c>
      <c r="O32" s="1335">
        <v>0</v>
      </c>
      <c r="P32" s="1335"/>
      <c r="Q32" s="1335">
        <v>0</v>
      </c>
      <c r="R32" s="1335">
        <v>0</v>
      </c>
      <c r="S32" s="1335"/>
      <c r="T32" s="1335">
        <v>0</v>
      </c>
      <c r="U32" s="1335">
        <v>0</v>
      </c>
      <c r="V32" s="1335">
        <v>0</v>
      </c>
      <c r="W32" s="1336">
        <f t="shared" si="1"/>
        <v>0</v>
      </c>
      <c r="X32" s="1337">
        <v>0</v>
      </c>
      <c r="Y32" s="1335">
        <v>0</v>
      </c>
      <c r="Z32" s="1335">
        <v>0</v>
      </c>
      <c r="AA32" s="1335"/>
      <c r="AB32" s="1335"/>
      <c r="AC32" s="1335">
        <v>0</v>
      </c>
      <c r="AD32" s="1335">
        <v>0</v>
      </c>
      <c r="AE32" s="1335"/>
      <c r="AF32" s="1335">
        <v>0</v>
      </c>
      <c r="AG32" s="1335">
        <v>0</v>
      </c>
      <c r="AH32" s="1336">
        <f t="shared" si="7"/>
        <v>0</v>
      </c>
      <c r="AI32" s="1337">
        <v>0</v>
      </c>
      <c r="AJ32" s="1335">
        <v>0</v>
      </c>
      <c r="AK32" s="1335">
        <v>0</v>
      </c>
      <c r="AL32" s="1335"/>
      <c r="AM32" s="1335"/>
      <c r="AN32" s="1335">
        <v>0</v>
      </c>
      <c r="AO32" s="1335">
        <v>0</v>
      </c>
      <c r="AP32" s="1335"/>
      <c r="AQ32" s="1335">
        <v>0</v>
      </c>
      <c r="AR32" s="1335">
        <v>0</v>
      </c>
      <c r="AS32" s="1335">
        <v>0</v>
      </c>
      <c r="AT32" s="1713">
        <v>0</v>
      </c>
      <c r="AU32" s="2127">
        <v>0</v>
      </c>
      <c r="AV32" s="1335">
        <v>0</v>
      </c>
      <c r="AW32" s="1335">
        <v>0</v>
      </c>
      <c r="AX32" s="1335"/>
      <c r="AY32" s="1335"/>
      <c r="AZ32" s="1335">
        <v>0</v>
      </c>
      <c r="BA32" s="1335">
        <v>0</v>
      </c>
      <c r="BB32" s="1335"/>
      <c r="BC32" s="1335">
        <v>0</v>
      </c>
      <c r="BD32" s="1335">
        <v>0</v>
      </c>
      <c r="BE32" s="1335">
        <v>0</v>
      </c>
      <c r="BF32" s="1336">
        <v>0</v>
      </c>
      <c r="BG32" s="643"/>
      <c r="BH32" s="643"/>
      <c r="BI32" s="1538"/>
      <c r="BJ32" s="1549">
        <f t="shared" si="6"/>
        <v>0</v>
      </c>
    </row>
    <row r="33" spans="2:62" ht="12" customHeight="1" outlineLevel="1">
      <c r="B33" s="1333" t="s">
        <v>338</v>
      </c>
      <c r="C33" s="1334" t="s">
        <v>339</v>
      </c>
      <c r="D33" s="1335">
        <v>0</v>
      </c>
      <c r="E33" s="1335">
        <v>0</v>
      </c>
      <c r="F33" s="1335">
        <v>0</v>
      </c>
      <c r="G33" s="1335"/>
      <c r="H33" s="1335">
        <v>0</v>
      </c>
      <c r="I33" s="1335">
        <v>0</v>
      </c>
      <c r="J33" s="1335">
        <v>0</v>
      </c>
      <c r="K33" s="1335">
        <v>0</v>
      </c>
      <c r="L33" s="1336">
        <f t="shared" si="0"/>
        <v>0</v>
      </c>
      <c r="M33" s="1337">
        <v>0</v>
      </c>
      <c r="N33" s="1335">
        <v>0</v>
      </c>
      <c r="O33" s="1335">
        <v>0</v>
      </c>
      <c r="P33" s="1335"/>
      <c r="Q33" s="1335">
        <v>0</v>
      </c>
      <c r="R33" s="1335">
        <v>0</v>
      </c>
      <c r="S33" s="1335"/>
      <c r="T33" s="1335">
        <v>0</v>
      </c>
      <c r="U33" s="1335">
        <v>0</v>
      </c>
      <c r="V33" s="1335">
        <v>0</v>
      </c>
      <c r="W33" s="1336">
        <f t="shared" si="1"/>
        <v>0</v>
      </c>
      <c r="X33" s="1337">
        <v>0</v>
      </c>
      <c r="Y33" s="1335">
        <v>0</v>
      </c>
      <c r="Z33" s="1335">
        <v>0</v>
      </c>
      <c r="AA33" s="1335"/>
      <c r="AB33" s="1335"/>
      <c r="AC33" s="1335">
        <v>0</v>
      </c>
      <c r="AD33" s="1335">
        <v>0</v>
      </c>
      <c r="AE33" s="1335"/>
      <c r="AF33" s="1335">
        <v>0</v>
      </c>
      <c r="AG33" s="1335">
        <v>0</v>
      </c>
      <c r="AH33" s="1336">
        <f t="shared" si="7"/>
        <v>0</v>
      </c>
      <c r="AI33" s="1337">
        <v>0</v>
      </c>
      <c r="AJ33" s="1335">
        <v>0</v>
      </c>
      <c r="AK33" s="1335">
        <v>0</v>
      </c>
      <c r="AL33" s="1335"/>
      <c r="AM33" s="1335"/>
      <c r="AN33" s="1335">
        <v>0</v>
      </c>
      <c r="AO33" s="1335">
        <v>0</v>
      </c>
      <c r="AP33" s="1335"/>
      <c r="AQ33" s="1335">
        <v>0</v>
      </c>
      <c r="AR33" s="1335">
        <v>0</v>
      </c>
      <c r="AS33" s="1335">
        <v>0</v>
      </c>
      <c r="AT33" s="1713">
        <v>0</v>
      </c>
      <c r="AU33" s="2127">
        <v>0</v>
      </c>
      <c r="AV33" s="1335">
        <v>0</v>
      </c>
      <c r="AW33" s="1335">
        <v>0</v>
      </c>
      <c r="AX33" s="1335"/>
      <c r="AY33" s="1335"/>
      <c r="AZ33" s="1335">
        <v>0</v>
      </c>
      <c r="BA33" s="1335">
        <v>0</v>
      </c>
      <c r="BB33" s="1335"/>
      <c r="BC33" s="1335">
        <v>0</v>
      </c>
      <c r="BD33" s="1335">
        <v>0</v>
      </c>
      <c r="BE33" s="1335">
        <v>0</v>
      </c>
      <c r="BF33" s="1336">
        <v>0</v>
      </c>
      <c r="BG33" s="643"/>
      <c r="BH33" s="643"/>
      <c r="BI33" s="1538"/>
      <c r="BJ33" s="1549">
        <f t="shared" si="6"/>
        <v>0</v>
      </c>
    </row>
    <row r="34" spans="2:62" ht="12" customHeight="1" outlineLevel="1">
      <c r="B34" s="1333" t="s">
        <v>340</v>
      </c>
      <c r="C34" s="1334" t="s">
        <v>341</v>
      </c>
      <c r="D34" s="1335">
        <v>0</v>
      </c>
      <c r="E34" s="1335">
        <v>0</v>
      </c>
      <c r="F34" s="1335">
        <v>0</v>
      </c>
      <c r="G34" s="1335"/>
      <c r="H34" s="1335">
        <v>0</v>
      </c>
      <c r="I34" s="1335">
        <v>0</v>
      </c>
      <c r="J34" s="1335">
        <v>0</v>
      </c>
      <c r="K34" s="1335">
        <v>0</v>
      </c>
      <c r="L34" s="1336">
        <f t="shared" si="0"/>
        <v>0</v>
      </c>
      <c r="M34" s="1337">
        <v>0</v>
      </c>
      <c r="N34" s="1335">
        <v>0</v>
      </c>
      <c r="O34" s="1335">
        <v>0</v>
      </c>
      <c r="P34" s="1335"/>
      <c r="Q34" s="1335">
        <v>0</v>
      </c>
      <c r="R34" s="1335">
        <v>0</v>
      </c>
      <c r="S34" s="1335"/>
      <c r="T34" s="1335">
        <v>0</v>
      </c>
      <c r="U34" s="1335">
        <v>0</v>
      </c>
      <c r="V34" s="1335">
        <v>0</v>
      </c>
      <c r="W34" s="1336">
        <f t="shared" si="1"/>
        <v>0</v>
      </c>
      <c r="X34" s="1337">
        <v>0</v>
      </c>
      <c r="Y34" s="1335">
        <v>0</v>
      </c>
      <c r="Z34" s="1335">
        <v>0</v>
      </c>
      <c r="AA34" s="1335"/>
      <c r="AB34" s="1335"/>
      <c r="AC34" s="1335">
        <v>0</v>
      </c>
      <c r="AD34" s="1335">
        <v>0</v>
      </c>
      <c r="AE34" s="1335"/>
      <c r="AF34" s="1335">
        <v>0</v>
      </c>
      <c r="AG34" s="1335">
        <v>0</v>
      </c>
      <c r="AH34" s="1336">
        <f t="shared" si="7"/>
        <v>0</v>
      </c>
      <c r="AI34" s="1337">
        <v>0</v>
      </c>
      <c r="AJ34" s="1335">
        <v>0</v>
      </c>
      <c r="AK34" s="1335">
        <v>0</v>
      </c>
      <c r="AL34" s="1335"/>
      <c r="AM34" s="1335"/>
      <c r="AN34" s="1335">
        <v>0</v>
      </c>
      <c r="AO34" s="1335">
        <v>0</v>
      </c>
      <c r="AP34" s="1335"/>
      <c r="AQ34" s="1335">
        <v>0</v>
      </c>
      <c r="AR34" s="1335">
        <v>0</v>
      </c>
      <c r="AS34" s="1335">
        <v>0</v>
      </c>
      <c r="AT34" s="1713">
        <v>0</v>
      </c>
      <c r="AU34" s="2127">
        <v>0</v>
      </c>
      <c r="AV34" s="1335">
        <v>0</v>
      </c>
      <c r="AW34" s="1335">
        <v>0</v>
      </c>
      <c r="AX34" s="1335"/>
      <c r="AY34" s="1335"/>
      <c r="AZ34" s="1335">
        <v>0</v>
      </c>
      <c r="BA34" s="1335">
        <v>0</v>
      </c>
      <c r="BB34" s="1335"/>
      <c r="BC34" s="1335">
        <v>0</v>
      </c>
      <c r="BD34" s="1335">
        <v>0</v>
      </c>
      <c r="BE34" s="1335">
        <v>0</v>
      </c>
      <c r="BF34" s="1336">
        <v>0</v>
      </c>
      <c r="BG34" s="643"/>
      <c r="BH34" s="643"/>
      <c r="BI34" s="1538"/>
      <c r="BJ34" s="1549">
        <f t="shared" si="6"/>
        <v>0</v>
      </c>
    </row>
    <row r="35" spans="2:62" ht="12" customHeight="1" outlineLevel="1">
      <c r="B35" s="1333" t="s">
        <v>342</v>
      </c>
      <c r="C35" s="1334" t="s">
        <v>343</v>
      </c>
      <c r="D35" s="1335">
        <v>489</v>
      </c>
      <c r="E35" s="1335">
        <v>0</v>
      </c>
      <c r="F35" s="1335">
        <v>489</v>
      </c>
      <c r="G35" s="1335"/>
      <c r="H35" s="1335">
        <v>0</v>
      </c>
      <c r="I35" s="1335">
        <v>0</v>
      </c>
      <c r="J35" s="1335">
        <v>0</v>
      </c>
      <c r="K35" s="1335">
        <v>0</v>
      </c>
      <c r="L35" s="1336">
        <f t="shared" si="0"/>
        <v>489</v>
      </c>
      <c r="M35" s="1337">
        <v>406</v>
      </c>
      <c r="N35" s="1335">
        <v>0</v>
      </c>
      <c r="O35" s="1335">
        <v>0</v>
      </c>
      <c r="P35" s="1335"/>
      <c r="Q35" s="1335">
        <v>0</v>
      </c>
      <c r="R35" s="1335">
        <v>0</v>
      </c>
      <c r="S35" s="1335"/>
      <c r="T35" s="1335">
        <v>0</v>
      </c>
      <c r="U35" s="1335">
        <v>0</v>
      </c>
      <c r="V35" s="1335">
        <v>0</v>
      </c>
      <c r="W35" s="1336">
        <f t="shared" si="1"/>
        <v>406</v>
      </c>
      <c r="X35" s="1337">
        <v>873</v>
      </c>
      <c r="Y35" s="1335">
        <v>0</v>
      </c>
      <c r="Z35" s="1335">
        <v>0</v>
      </c>
      <c r="AA35" s="1335"/>
      <c r="AB35" s="1335"/>
      <c r="AC35" s="1335">
        <v>0</v>
      </c>
      <c r="AD35" s="1335">
        <v>0</v>
      </c>
      <c r="AE35" s="1335"/>
      <c r="AF35" s="1335">
        <v>0</v>
      </c>
      <c r="AG35" s="1335">
        <v>0</v>
      </c>
      <c r="AH35" s="1336">
        <f t="shared" si="7"/>
        <v>873</v>
      </c>
      <c r="AI35" s="1337">
        <v>528</v>
      </c>
      <c r="AJ35" s="1335">
        <v>0</v>
      </c>
      <c r="AK35" s="1335">
        <v>0</v>
      </c>
      <c r="AL35" s="1335"/>
      <c r="AM35" s="1335"/>
      <c r="AN35" s="1335">
        <v>0</v>
      </c>
      <c r="AO35" s="1335">
        <v>0</v>
      </c>
      <c r="AP35" s="1335"/>
      <c r="AQ35" s="1335">
        <v>0</v>
      </c>
      <c r="AR35" s="1335">
        <v>528</v>
      </c>
      <c r="AS35" s="1335">
        <v>0</v>
      </c>
      <c r="AT35" s="1713">
        <v>528</v>
      </c>
      <c r="AU35" s="2127">
        <v>599</v>
      </c>
      <c r="AV35" s="1335">
        <v>0</v>
      </c>
      <c r="AW35" s="1335">
        <v>0</v>
      </c>
      <c r="AX35" s="1335"/>
      <c r="AY35" s="1335"/>
      <c r="AZ35" s="1335">
        <v>0</v>
      </c>
      <c r="BA35" s="1335">
        <v>0</v>
      </c>
      <c r="BB35" s="1335"/>
      <c r="BC35" s="1335">
        <v>0</v>
      </c>
      <c r="BD35" s="1335">
        <v>599</v>
      </c>
      <c r="BE35" s="1335">
        <v>0</v>
      </c>
      <c r="BF35" s="1336">
        <v>599</v>
      </c>
      <c r="BG35" s="643"/>
      <c r="BH35" s="643"/>
      <c r="BI35" s="1538"/>
      <c r="BJ35" s="1549">
        <f t="shared" si="6"/>
        <v>406</v>
      </c>
    </row>
    <row r="36" spans="2:62" ht="12" customHeight="1" outlineLevel="1">
      <c r="B36" s="1333" t="s">
        <v>344</v>
      </c>
      <c r="C36" s="1334" t="s">
        <v>345</v>
      </c>
      <c r="D36" s="1335">
        <v>975</v>
      </c>
      <c r="E36" s="1335">
        <v>0</v>
      </c>
      <c r="F36" s="1335">
        <v>975</v>
      </c>
      <c r="G36" s="1335"/>
      <c r="H36" s="1335">
        <v>0</v>
      </c>
      <c r="I36" s="1335">
        <v>0</v>
      </c>
      <c r="J36" s="1335">
        <v>0</v>
      </c>
      <c r="K36" s="1335">
        <v>0</v>
      </c>
      <c r="L36" s="1336">
        <f t="shared" si="0"/>
        <v>975</v>
      </c>
      <c r="M36" s="1337">
        <v>56</v>
      </c>
      <c r="N36" s="1335">
        <v>0</v>
      </c>
      <c r="O36" s="1335">
        <v>0</v>
      </c>
      <c r="P36" s="1335"/>
      <c r="Q36" s="1335">
        <v>0</v>
      </c>
      <c r="R36" s="1335">
        <v>0</v>
      </c>
      <c r="S36" s="1335"/>
      <c r="T36" s="1335">
        <v>0</v>
      </c>
      <c r="U36" s="1335">
        <v>0</v>
      </c>
      <c r="V36" s="1335">
        <v>0</v>
      </c>
      <c r="W36" s="1336">
        <f t="shared" si="1"/>
        <v>56</v>
      </c>
      <c r="X36" s="1337">
        <v>422</v>
      </c>
      <c r="Y36" s="1335">
        <v>0</v>
      </c>
      <c r="Z36" s="1335">
        <v>0</v>
      </c>
      <c r="AA36" s="1335"/>
      <c r="AB36" s="1335"/>
      <c r="AC36" s="1335">
        <v>0</v>
      </c>
      <c r="AD36" s="1335">
        <v>0</v>
      </c>
      <c r="AE36" s="1335"/>
      <c r="AF36" s="1335">
        <v>0</v>
      </c>
      <c r="AG36" s="1335">
        <v>0</v>
      </c>
      <c r="AH36" s="1336">
        <f t="shared" si="7"/>
        <v>422</v>
      </c>
      <c r="AI36" s="1337">
        <v>311</v>
      </c>
      <c r="AJ36" s="1335">
        <v>0</v>
      </c>
      <c r="AK36" s="1335">
        <v>0</v>
      </c>
      <c r="AL36" s="1335"/>
      <c r="AM36" s="1335"/>
      <c r="AN36" s="1335">
        <v>0</v>
      </c>
      <c r="AO36" s="1335">
        <v>0</v>
      </c>
      <c r="AP36" s="1335"/>
      <c r="AQ36" s="1335">
        <v>0</v>
      </c>
      <c r="AR36" s="1335">
        <v>311</v>
      </c>
      <c r="AS36" s="1335">
        <v>0</v>
      </c>
      <c r="AT36" s="1713">
        <v>311</v>
      </c>
      <c r="AU36" s="2127">
        <v>239</v>
      </c>
      <c r="AV36" s="1335">
        <v>0</v>
      </c>
      <c r="AW36" s="1335">
        <v>0</v>
      </c>
      <c r="AX36" s="1335"/>
      <c r="AY36" s="1335"/>
      <c r="AZ36" s="1335">
        <v>0</v>
      </c>
      <c r="BA36" s="1335">
        <v>0</v>
      </c>
      <c r="BB36" s="1335"/>
      <c r="BC36" s="1335">
        <v>0</v>
      </c>
      <c r="BD36" s="1335">
        <v>239</v>
      </c>
      <c r="BE36" s="1335">
        <v>0</v>
      </c>
      <c r="BF36" s="1336">
        <v>239</v>
      </c>
      <c r="BG36" s="643"/>
      <c r="BH36" s="643"/>
      <c r="BI36" s="1538"/>
      <c r="BJ36" s="1549">
        <f t="shared" si="6"/>
        <v>56</v>
      </c>
    </row>
    <row r="37" spans="2:62" ht="12" customHeight="1" outlineLevel="1">
      <c r="B37" s="1333" t="s">
        <v>346</v>
      </c>
      <c r="C37" s="1334" t="s">
        <v>347</v>
      </c>
      <c r="D37" s="1335">
        <v>823</v>
      </c>
      <c r="E37" s="1335">
        <v>0</v>
      </c>
      <c r="F37" s="1335">
        <v>823</v>
      </c>
      <c r="G37" s="1335">
        <v>496.19455499999998</v>
      </c>
      <c r="H37" s="1335">
        <v>1098.69147</v>
      </c>
      <c r="I37" s="1335">
        <v>65.757840000000002</v>
      </c>
      <c r="J37" s="1335">
        <v>0</v>
      </c>
      <c r="K37" s="1335">
        <v>0</v>
      </c>
      <c r="L37" s="1336">
        <f t="shared" si="0"/>
        <v>2483.643865</v>
      </c>
      <c r="M37" s="1337">
        <v>17</v>
      </c>
      <c r="N37" s="1335">
        <v>0</v>
      </c>
      <c r="O37" s="1335">
        <v>61.978062699999995</v>
      </c>
      <c r="P37" s="1335">
        <v>2094.22514</v>
      </c>
      <c r="Q37" s="1335">
        <v>2902.115781</v>
      </c>
      <c r="R37" s="1335">
        <v>117.038421</v>
      </c>
      <c r="S37" s="1335"/>
      <c r="T37" s="1335">
        <v>2.6638830000000002</v>
      </c>
      <c r="U37" s="1335">
        <v>0</v>
      </c>
      <c r="V37" s="1335">
        <v>0</v>
      </c>
      <c r="W37" s="1336">
        <f t="shared" si="1"/>
        <v>5195.0212877000004</v>
      </c>
      <c r="X37" s="1337">
        <v>410</v>
      </c>
      <c r="Y37" s="1335">
        <v>0</v>
      </c>
      <c r="Z37" s="1335">
        <v>75.497449248000009</v>
      </c>
      <c r="AA37" s="1335">
        <v>7.108816</v>
      </c>
      <c r="AB37" s="1335">
        <v>419.67338699999999</v>
      </c>
      <c r="AC37" s="1335">
        <v>2043.518832</v>
      </c>
      <c r="AD37" s="1335">
        <v>233.48196799999999</v>
      </c>
      <c r="AE37" s="1335">
        <v>15.632511999999998</v>
      </c>
      <c r="AF37" s="1335">
        <v>0</v>
      </c>
      <c r="AG37" s="1335">
        <v>0</v>
      </c>
      <c r="AH37" s="1336">
        <f t="shared" si="7"/>
        <v>3204.9129642480002</v>
      </c>
      <c r="AI37" s="1337">
        <v>50</v>
      </c>
      <c r="AJ37" s="1335">
        <v>0</v>
      </c>
      <c r="AK37" s="1335">
        <v>105.89259209000001</v>
      </c>
      <c r="AL37" s="1335">
        <v>9.6224309999999988</v>
      </c>
      <c r="AM37" s="1335">
        <v>608.25082062000001</v>
      </c>
      <c r="AN37" s="1335">
        <v>0</v>
      </c>
      <c r="AO37" s="1335">
        <v>37.952928</v>
      </c>
      <c r="AP37" s="1335">
        <v>534.25709999999992</v>
      </c>
      <c r="AQ37" s="1335">
        <v>0</v>
      </c>
      <c r="AR37" s="1335">
        <v>1345.9758717099999</v>
      </c>
      <c r="AS37" s="1335">
        <v>0</v>
      </c>
      <c r="AT37" s="1713">
        <v>1345.9758717099999</v>
      </c>
      <c r="AU37" s="2127">
        <v>90</v>
      </c>
      <c r="AV37" s="1335">
        <v>0</v>
      </c>
      <c r="AW37" s="1335">
        <v>302.93513650400001</v>
      </c>
      <c r="AX37" s="1335">
        <v>31.616949000000002</v>
      </c>
      <c r="AY37" s="1335">
        <v>448.33483036999996</v>
      </c>
      <c r="AZ37" s="1335">
        <v>1838.455479</v>
      </c>
      <c r="BA37" s="1335">
        <v>66.902681999999999</v>
      </c>
      <c r="BB37" s="1335">
        <v>248.81572800000001</v>
      </c>
      <c r="BC37" s="1335">
        <v>0</v>
      </c>
      <c r="BD37" s="1335">
        <v>3027.060804874</v>
      </c>
      <c r="BE37" s="1335">
        <v>0</v>
      </c>
      <c r="BF37" s="1336">
        <v>3027.060804874</v>
      </c>
      <c r="BG37" s="643"/>
      <c r="BH37" s="643"/>
      <c r="BI37" s="1538"/>
      <c r="BJ37" s="1549">
        <f t="shared" si="6"/>
        <v>5195.0212877000004</v>
      </c>
    </row>
    <row r="38" spans="2:62" ht="12" customHeight="1" outlineLevel="1">
      <c r="B38" s="1333" t="s">
        <v>348</v>
      </c>
      <c r="C38" s="1334" t="s">
        <v>349</v>
      </c>
      <c r="D38" s="1335">
        <v>3016</v>
      </c>
      <c r="E38" s="1335">
        <v>419.53553999999997</v>
      </c>
      <c r="F38" s="1335">
        <v>791</v>
      </c>
      <c r="G38" s="1335"/>
      <c r="H38" s="1335">
        <v>0</v>
      </c>
      <c r="I38" s="1335">
        <v>0</v>
      </c>
      <c r="J38" s="1335">
        <v>0</v>
      </c>
      <c r="K38" s="1335">
        <f>-2815+1933</f>
        <v>-882</v>
      </c>
      <c r="L38" s="1336">
        <f t="shared" si="0"/>
        <v>-91</v>
      </c>
      <c r="M38" s="1337">
        <v>391</v>
      </c>
      <c r="N38" s="1335">
        <v>0</v>
      </c>
      <c r="O38" s="1335">
        <v>1082.351262486</v>
      </c>
      <c r="P38" s="1335"/>
      <c r="Q38" s="1335">
        <v>0</v>
      </c>
      <c r="R38" s="1335">
        <v>0</v>
      </c>
      <c r="S38" s="1335"/>
      <c r="T38" s="1335">
        <v>0</v>
      </c>
      <c r="U38" s="1335">
        <v>-190</v>
      </c>
      <c r="V38" s="1335">
        <v>0</v>
      </c>
      <c r="W38" s="1336">
        <f t="shared" si="1"/>
        <v>1283.351262486</v>
      </c>
      <c r="X38" s="1337">
        <v>391</v>
      </c>
      <c r="Y38" s="1335">
        <v>0</v>
      </c>
      <c r="Z38" s="1335">
        <v>967.00588756200011</v>
      </c>
      <c r="AA38" s="1335"/>
      <c r="AB38" s="1335"/>
      <c r="AC38" s="1335">
        <v>0</v>
      </c>
      <c r="AD38" s="1335">
        <v>0</v>
      </c>
      <c r="AE38" s="1335"/>
      <c r="AF38" s="1335">
        <v>0</v>
      </c>
      <c r="AG38" s="1335">
        <v>-390</v>
      </c>
      <c r="AH38" s="1336">
        <f t="shared" si="7"/>
        <v>968.00588756200023</v>
      </c>
      <c r="AI38" s="1337">
        <v>391</v>
      </c>
      <c r="AJ38" s="1335">
        <v>0</v>
      </c>
      <c r="AK38" s="1335">
        <v>1262.6432671100001</v>
      </c>
      <c r="AL38" s="1335"/>
      <c r="AM38" s="1335"/>
      <c r="AN38" s="1335">
        <v>0</v>
      </c>
      <c r="AO38" s="1335">
        <v>0</v>
      </c>
      <c r="AP38" s="1335"/>
      <c r="AQ38" s="1335">
        <v>0</v>
      </c>
      <c r="AR38" s="1335">
        <v>1653.6432671100001</v>
      </c>
      <c r="AS38" s="1335">
        <v>-390</v>
      </c>
      <c r="AT38" s="1713">
        <v>1263.6432671100001</v>
      </c>
      <c r="AU38" s="2127">
        <v>1189.7856000000002</v>
      </c>
      <c r="AV38" s="1335">
        <v>0</v>
      </c>
      <c r="AW38" s="1335">
        <v>1390.7313066920001</v>
      </c>
      <c r="AX38" s="1335"/>
      <c r="AY38" s="1335"/>
      <c r="AZ38" s="1335">
        <v>0</v>
      </c>
      <c r="BA38" s="1335">
        <v>0</v>
      </c>
      <c r="BB38" s="1335"/>
      <c r="BC38" s="1335">
        <v>0</v>
      </c>
      <c r="BD38" s="1335">
        <v>2580.5169066920002</v>
      </c>
      <c r="BE38" s="1335">
        <v>-390</v>
      </c>
      <c r="BF38" s="1336">
        <v>2190.5169066920002</v>
      </c>
      <c r="BG38" s="643"/>
      <c r="BH38" s="643"/>
      <c r="BI38" s="1538"/>
      <c r="BJ38" s="1549">
        <f t="shared" si="6"/>
        <v>1283.351262486</v>
      </c>
    </row>
    <row r="39" spans="2:62" ht="12" customHeight="1" outlineLevel="1">
      <c r="B39" s="1333" t="s">
        <v>350</v>
      </c>
      <c r="C39" s="1334" t="s">
        <v>351</v>
      </c>
      <c r="D39" s="1335">
        <v>0</v>
      </c>
      <c r="E39" s="1335">
        <v>0</v>
      </c>
      <c r="F39" s="1335">
        <v>0</v>
      </c>
      <c r="G39" s="1335"/>
      <c r="H39" s="1335">
        <v>0</v>
      </c>
      <c r="I39" s="1335">
        <v>0</v>
      </c>
      <c r="J39" s="1335">
        <v>0</v>
      </c>
      <c r="K39" s="1335">
        <v>0</v>
      </c>
      <c r="L39" s="1336">
        <f t="shared" si="0"/>
        <v>0</v>
      </c>
      <c r="M39" s="1337">
        <v>0</v>
      </c>
      <c r="N39" s="1335">
        <v>0</v>
      </c>
      <c r="O39" s="1335">
        <v>0</v>
      </c>
      <c r="P39" s="1335"/>
      <c r="Q39" s="1335">
        <v>0</v>
      </c>
      <c r="R39" s="1335">
        <v>0</v>
      </c>
      <c r="S39" s="1335"/>
      <c r="T39" s="1335">
        <v>0</v>
      </c>
      <c r="U39" s="1335">
        <v>0</v>
      </c>
      <c r="V39" s="1335">
        <v>0</v>
      </c>
      <c r="W39" s="1336">
        <f t="shared" si="1"/>
        <v>0</v>
      </c>
      <c r="X39" s="1337">
        <v>0</v>
      </c>
      <c r="Y39" s="1335">
        <v>0</v>
      </c>
      <c r="Z39" s="1335">
        <v>0</v>
      </c>
      <c r="AA39" s="1335"/>
      <c r="AB39" s="1335"/>
      <c r="AC39" s="1335">
        <v>0</v>
      </c>
      <c r="AD39" s="1335">
        <v>0</v>
      </c>
      <c r="AE39" s="1335"/>
      <c r="AF39" s="1335">
        <v>0</v>
      </c>
      <c r="AG39" s="1335">
        <v>0</v>
      </c>
      <c r="AH39" s="1336">
        <f t="shared" si="7"/>
        <v>0</v>
      </c>
      <c r="AI39" s="1337">
        <v>0</v>
      </c>
      <c r="AJ39" s="1335">
        <v>0</v>
      </c>
      <c r="AK39" s="1335">
        <v>0</v>
      </c>
      <c r="AL39" s="1335"/>
      <c r="AM39" s="1335"/>
      <c r="AN39" s="1335">
        <v>0</v>
      </c>
      <c r="AO39" s="1335">
        <v>0</v>
      </c>
      <c r="AP39" s="1335"/>
      <c r="AQ39" s="1335">
        <v>0</v>
      </c>
      <c r="AR39" s="1335">
        <v>0</v>
      </c>
      <c r="AS39" s="1335">
        <v>0</v>
      </c>
      <c r="AT39" s="1713">
        <v>0</v>
      </c>
      <c r="AU39" s="2127">
        <v>0</v>
      </c>
      <c r="AV39" s="1335">
        <v>0</v>
      </c>
      <c r="AW39" s="1335">
        <v>0</v>
      </c>
      <c r="AX39" s="1335"/>
      <c r="AY39" s="1335"/>
      <c r="AZ39" s="1335">
        <v>0</v>
      </c>
      <c r="BA39" s="1335">
        <v>0</v>
      </c>
      <c r="BB39" s="1335"/>
      <c r="BC39" s="1335">
        <v>0</v>
      </c>
      <c r="BD39" s="1335">
        <v>0</v>
      </c>
      <c r="BE39" s="1335">
        <v>0</v>
      </c>
      <c r="BF39" s="1336">
        <v>0</v>
      </c>
      <c r="BG39" s="643"/>
      <c r="BH39" s="643"/>
      <c r="BI39" s="1538"/>
      <c r="BJ39" s="1549">
        <f t="shared" si="6"/>
        <v>0</v>
      </c>
    </row>
    <row r="40" spans="2:62" ht="12" customHeight="1" outlineLevel="1">
      <c r="B40" s="1333" t="s">
        <v>352</v>
      </c>
      <c r="C40" s="1334" t="s">
        <v>353</v>
      </c>
      <c r="D40" s="1335">
        <v>0</v>
      </c>
      <c r="E40" s="1335">
        <v>0</v>
      </c>
      <c r="F40" s="1335">
        <v>0</v>
      </c>
      <c r="G40" s="1335">
        <v>1.6162919999999998</v>
      </c>
      <c r="H40" s="1335">
        <v>0</v>
      </c>
      <c r="I40" s="1335">
        <v>0</v>
      </c>
      <c r="J40" s="1335">
        <v>0</v>
      </c>
      <c r="K40" s="1335">
        <v>0</v>
      </c>
      <c r="L40" s="1336">
        <f t="shared" si="0"/>
        <v>1.6162919999999998</v>
      </c>
      <c r="M40" s="1337">
        <v>415.28079999999977</v>
      </c>
      <c r="N40" s="1335">
        <v>0</v>
      </c>
      <c r="O40" s="1335">
        <v>0</v>
      </c>
      <c r="P40" s="1335">
        <v>18.65438</v>
      </c>
      <c r="Q40" s="1335">
        <v>403.46390700000001</v>
      </c>
      <c r="R40" s="1335">
        <v>0</v>
      </c>
      <c r="S40" s="1335"/>
      <c r="T40" s="1335">
        <v>401.66569800000002</v>
      </c>
      <c r="U40" s="1335">
        <v>0</v>
      </c>
      <c r="V40" s="1335">
        <v>0</v>
      </c>
      <c r="W40" s="1336">
        <f t="shared" si="1"/>
        <v>1239.0647849999998</v>
      </c>
      <c r="X40" s="1337">
        <v>2666.4</v>
      </c>
      <c r="Y40" s="1335">
        <v>0</v>
      </c>
      <c r="Z40" s="1335">
        <v>0</v>
      </c>
      <c r="AA40" s="1335">
        <v>0</v>
      </c>
      <c r="AB40" s="1335">
        <v>25.916132999999999</v>
      </c>
      <c r="AC40" s="1335">
        <v>0</v>
      </c>
      <c r="AD40" s="1335">
        <v>0</v>
      </c>
      <c r="AE40" s="1335"/>
      <c r="AF40" s="1335">
        <v>967.81233599999996</v>
      </c>
      <c r="AG40" s="1335">
        <v>0</v>
      </c>
      <c r="AH40" s="1336">
        <f t="shared" si="7"/>
        <v>3660.1284690000002</v>
      </c>
      <c r="AI40" s="1337">
        <v>2878</v>
      </c>
      <c r="AJ40" s="1335">
        <v>0</v>
      </c>
      <c r="AK40" s="1335">
        <v>0</v>
      </c>
      <c r="AL40" s="1335">
        <v>0</v>
      </c>
      <c r="AM40" s="1335">
        <v>308.01735469999994</v>
      </c>
      <c r="AN40" s="1335">
        <v>0</v>
      </c>
      <c r="AO40" s="1335">
        <v>70.131671999999995</v>
      </c>
      <c r="AP40" s="1335"/>
      <c r="AQ40" s="1335">
        <v>401.72651999999994</v>
      </c>
      <c r="AR40" s="1335">
        <v>3657.8755467000001</v>
      </c>
      <c r="AS40" s="1335">
        <v>0</v>
      </c>
      <c r="AT40" s="1713">
        <v>3657.8755467000001</v>
      </c>
      <c r="AU40" s="2127">
        <v>3352.3</v>
      </c>
      <c r="AV40" s="1335">
        <v>0</v>
      </c>
      <c r="AW40" s="1335">
        <v>0</v>
      </c>
      <c r="AX40" s="1335">
        <v>0</v>
      </c>
      <c r="AY40" s="1335">
        <v>294.70085383999998</v>
      </c>
      <c r="AZ40" s="1335">
        <v>0</v>
      </c>
      <c r="BA40" s="1335">
        <v>72.684024000000008</v>
      </c>
      <c r="BB40" s="1335"/>
      <c r="BC40" s="1335">
        <v>304.65191399999998</v>
      </c>
      <c r="BD40" s="1335">
        <v>4024.3367918400004</v>
      </c>
      <c r="BE40" s="1335">
        <v>0</v>
      </c>
      <c r="BF40" s="1336">
        <v>4024.3367918400004</v>
      </c>
      <c r="BG40" s="643"/>
      <c r="BH40" s="643"/>
      <c r="BI40" s="1538"/>
      <c r="BJ40" s="1549">
        <f t="shared" si="6"/>
        <v>1239.0647849999998</v>
      </c>
    </row>
    <row r="41" spans="2:62" ht="12" customHeight="1" outlineLevel="1">
      <c r="B41" s="1333" t="s">
        <v>354</v>
      </c>
      <c r="C41" s="1334" t="s">
        <v>355</v>
      </c>
      <c r="D41" s="1335">
        <v>523</v>
      </c>
      <c r="E41" s="1335">
        <v>0</v>
      </c>
      <c r="F41" s="1335">
        <v>906</v>
      </c>
      <c r="G41" s="1335">
        <v>73.406594999999996</v>
      </c>
      <c r="H41" s="1335">
        <v>0</v>
      </c>
      <c r="I41" s="1335">
        <v>1239.9570000000001</v>
      </c>
      <c r="J41" s="1335">
        <v>0</v>
      </c>
      <c r="K41" s="1335">
        <v>0</v>
      </c>
      <c r="L41" s="1336">
        <f t="shared" si="0"/>
        <v>2219.3635950000003</v>
      </c>
      <c r="M41" s="1337">
        <v>606</v>
      </c>
      <c r="N41" s="1335">
        <v>0</v>
      </c>
      <c r="O41" s="1335">
        <v>0</v>
      </c>
      <c r="P41" s="1335">
        <v>1410.08466</v>
      </c>
      <c r="Q41" s="1335">
        <v>612.95701500000007</v>
      </c>
      <c r="R41" s="1335">
        <v>1554.7117950000002</v>
      </c>
      <c r="S41" s="1335"/>
      <c r="T41" s="1335">
        <v>617.02849800000001</v>
      </c>
      <c r="U41" s="1335">
        <v>0</v>
      </c>
      <c r="V41" s="1335">
        <v>0</v>
      </c>
      <c r="W41" s="1336">
        <f t="shared" si="1"/>
        <v>4800.7819679999993</v>
      </c>
      <c r="X41" s="1337">
        <v>787</v>
      </c>
      <c r="Y41" s="1335">
        <v>0</v>
      </c>
      <c r="Z41" s="1335">
        <v>0</v>
      </c>
      <c r="AA41" s="1335">
        <v>1864.8615519999998</v>
      </c>
      <c r="AB41" s="1335">
        <v>2654.1336929999998</v>
      </c>
      <c r="AC41" s="1335">
        <v>651.08953599999995</v>
      </c>
      <c r="AD41" s="1335">
        <v>1067.2057439999999</v>
      </c>
      <c r="AE41" s="1335">
        <v>1998.0897119999997</v>
      </c>
      <c r="AF41" s="1335">
        <v>50.606816000000002</v>
      </c>
      <c r="AG41" s="1335">
        <v>0</v>
      </c>
      <c r="AH41" s="1336">
        <f t="shared" si="7"/>
        <v>9072.9870529999989</v>
      </c>
      <c r="AI41" s="1337">
        <v>711</v>
      </c>
      <c r="AJ41" s="1335">
        <v>0</v>
      </c>
      <c r="AK41" s="1335">
        <v>0</v>
      </c>
      <c r="AL41" s="1335">
        <v>1118.8750949999999</v>
      </c>
      <c r="AM41" s="1335">
        <v>2844.3240733400003</v>
      </c>
      <c r="AN41" s="1335">
        <v>802.10379599999999</v>
      </c>
      <c r="AO41" s="1335">
        <v>1427.815701</v>
      </c>
      <c r="AP41" s="1335">
        <v>997.08768899999984</v>
      </c>
      <c r="AQ41" s="1335">
        <v>352.37393099999997</v>
      </c>
      <c r="AR41" s="1335">
        <v>8253.58028534</v>
      </c>
      <c r="AS41" s="1335">
        <v>0</v>
      </c>
      <c r="AT41" s="1713">
        <v>8253.58028534</v>
      </c>
      <c r="AU41" s="2127">
        <v>647</v>
      </c>
      <c r="AV41" s="1335">
        <v>0</v>
      </c>
      <c r="AW41" s="1335">
        <v>0</v>
      </c>
      <c r="AX41" s="1335">
        <v>1253.9234609999999</v>
      </c>
      <c r="AY41" s="1335">
        <v>3303.20577121</v>
      </c>
      <c r="AZ41" s="1335">
        <v>279.850032</v>
      </c>
      <c r="BA41" s="1335">
        <v>804.49366199999997</v>
      </c>
      <c r="BB41" s="1335">
        <v>1159.222974</v>
      </c>
      <c r="BC41" s="1335">
        <v>178.59760800000001</v>
      </c>
      <c r="BD41" s="1335">
        <v>7626.2935082100003</v>
      </c>
      <c r="BE41" s="1335">
        <v>0</v>
      </c>
      <c r="BF41" s="1336">
        <v>7626.2935082100003</v>
      </c>
      <c r="BG41" s="643"/>
      <c r="BH41" s="643"/>
      <c r="BI41" s="1538"/>
      <c r="BJ41" s="1549">
        <f t="shared" si="6"/>
        <v>4800.7819679999993</v>
      </c>
    </row>
    <row r="42" spans="2:62" ht="12" customHeight="1" outlineLevel="1">
      <c r="B42" s="1333" t="s">
        <v>356</v>
      </c>
      <c r="C42" s="1334" t="s">
        <v>357</v>
      </c>
      <c r="D42" s="1335">
        <v>0</v>
      </c>
      <c r="E42" s="1335">
        <v>0</v>
      </c>
      <c r="F42" s="1335">
        <v>0</v>
      </c>
      <c r="G42" s="1335">
        <v>0</v>
      </c>
      <c r="H42" s="1335">
        <v>2367.7394099999997</v>
      </c>
      <c r="I42" s="1335">
        <v>1868.1552300000001</v>
      </c>
      <c r="J42" s="1335">
        <v>1078.4800057590001</v>
      </c>
      <c r="K42" s="1335">
        <v>0</v>
      </c>
      <c r="L42" s="1336">
        <f t="shared" si="0"/>
        <v>5314.3746457589996</v>
      </c>
      <c r="M42" s="1337">
        <v>0</v>
      </c>
      <c r="N42" s="1335">
        <v>0</v>
      </c>
      <c r="O42" s="1335">
        <v>592.59713088399997</v>
      </c>
      <c r="P42" s="1335">
        <v>37.990960000000001</v>
      </c>
      <c r="Q42" s="1335">
        <v>1101.633507</v>
      </c>
      <c r="R42" s="1335">
        <v>3010.1103720000001</v>
      </c>
      <c r="S42" s="1335"/>
      <c r="T42" s="1335">
        <v>185.72578200000001</v>
      </c>
      <c r="U42" s="1335">
        <v>0</v>
      </c>
      <c r="V42" s="1335">
        <v>843</v>
      </c>
      <c r="W42" s="1336">
        <f>SUM(M42:T42,U42,V42)</f>
        <v>5771.0577518840009</v>
      </c>
      <c r="X42" s="1337">
        <v>0</v>
      </c>
      <c r="Y42" s="1335">
        <v>0</v>
      </c>
      <c r="Z42" s="1335">
        <v>595.73908695600005</v>
      </c>
      <c r="AA42" s="1335">
        <v>0</v>
      </c>
      <c r="AB42" s="1335">
        <v>27.405656999999998</v>
      </c>
      <c r="AC42" s="1335">
        <v>2957.0800800000002</v>
      </c>
      <c r="AD42" s="1335">
        <v>2384.8414240000002</v>
      </c>
      <c r="AE42" s="1335">
        <v>35.972367999999996</v>
      </c>
      <c r="AF42" s="1335">
        <v>171.88497599999999</v>
      </c>
      <c r="AG42" s="1335">
        <v>0</v>
      </c>
      <c r="AH42" s="1336">
        <f t="shared" si="7"/>
        <v>6172.9235919560006</v>
      </c>
      <c r="AI42" s="1337">
        <v>113</v>
      </c>
      <c r="AJ42" s="1335">
        <v>0</v>
      </c>
      <c r="AK42" s="1335">
        <v>540.46297253300008</v>
      </c>
      <c r="AL42" s="1335">
        <v>34.793810999999998</v>
      </c>
      <c r="AM42" s="1335">
        <v>5.9694808000000004</v>
      </c>
      <c r="AN42" s="1335">
        <v>2038.6351439999999</v>
      </c>
      <c r="AO42" s="1335">
        <v>3190.1205959999998</v>
      </c>
      <c r="AP42" s="1335">
        <v>15.690401999999999</v>
      </c>
      <c r="AQ42" s="1335">
        <v>18.621017999999999</v>
      </c>
      <c r="AR42" s="1335">
        <v>5957.2934243330001</v>
      </c>
      <c r="AS42" s="1335">
        <v>0</v>
      </c>
      <c r="AT42" s="1713">
        <v>5957.2934243330001</v>
      </c>
      <c r="AU42" s="2127">
        <v>0</v>
      </c>
      <c r="AV42" s="1335">
        <v>0</v>
      </c>
      <c r="AW42" s="1335">
        <v>1247.7141356679999</v>
      </c>
      <c r="AX42" s="1335">
        <v>0</v>
      </c>
      <c r="AY42" s="1335">
        <v>6.4024061600000008</v>
      </c>
      <c r="AZ42" s="1335">
        <v>2034.1678139999999</v>
      </c>
      <c r="BA42" s="1335">
        <v>4182.8422860000001</v>
      </c>
      <c r="BB42" s="1335">
        <v>14.626269000000001</v>
      </c>
      <c r="BC42" s="1335">
        <v>109.488393</v>
      </c>
      <c r="BD42" s="1335">
        <v>7595.2413038280001</v>
      </c>
      <c r="BE42" s="1335">
        <v>0</v>
      </c>
      <c r="BF42" s="1336">
        <v>7595.2413038280001</v>
      </c>
      <c r="BG42" s="643"/>
      <c r="BH42" s="643"/>
      <c r="BI42" s="1538"/>
      <c r="BJ42" s="1549">
        <f t="shared" si="6"/>
        <v>5771.0577518840009</v>
      </c>
    </row>
    <row r="43" spans="2:62" ht="12" customHeight="1" outlineLevel="1">
      <c r="B43" s="1333" t="s">
        <v>4942</v>
      </c>
      <c r="C43" s="1334" t="s">
        <v>359</v>
      </c>
      <c r="D43" s="1335">
        <v>0</v>
      </c>
      <c r="E43" s="1335">
        <v>0</v>
      </c>
      <c r="F43" s="1335">
        <v>0</v>
      </c>
      <c r="G43" s="1335"/>
      <c r="H43" s="1335">
        <v>0</v>
      </c>
      <c r="I43" s="1335">
        <v>0</v>
      </c>
      <c r="J43" s="1335">
        <v>0</v>
      </c>
      <c r="K43" s="1335">
        <v>0</v>
      </c>
      <c r="L43" s="1336">
        <f t="shared" si="0"/>
        <v>0</v>
      </c>
      <c r="M43" s="1337">
        <v>0</v>
      </c>
      <c r="N43" s="1335">
        <v>0</v>
      </c>
      <c r="O43" s="1335">
        <v>0</v>
      </c>
      <c r="P43" s="1335"/>
      <c r="Q43" s="1335">
        <v>0</v>
      </c>
      <c r="R43" s="1335">
        <v>0</v>
      </c>
      <c r="S43" s="1335"/>
      <c r="T43" s="1335">
        <v>0</v>
      </c>
      <c r="U43" s="1335">
        <v>0</v>
      </c>
      <c r="V43" s="1335">
        <v>0</v>
      </c>
      <c r="W43" s="1336">
        <f t="shared" ref="W43:W108" si="8">SUM(M43:T43,U43,V43)</f>
        <v>0</v>
      </c>
      <c r="X43" s="1337">
        <v>0</v>
      </c>
      <c r="Y43" s="1335">
        <v>0</v>
      </c>
      <c r="Z43" s="1335">
        <v>0</v>
      </c>
      <c r="AA43" s="1335"/>
      <c r="AB43" s="1335"/>
      <c r="AC43" s="1335">
        <v>0</v>
      </c>
      <c r="AD43" s="1335">
        <v>0</v>
      </c>
      <c r="AE43" s="1335"/>
      <c r="AF43" s="1335">
        <v>0</v>
      </c>
      <c r="AG43" s="1335">
        <v>0</v>
      </c>
      <c r="AH43" s="1336">
        <f t="shared" si="7"/>
        <v>0</v>
      </c>
      <c r="AI43" s="1337">
        <v>0</v>
      </c>
      <c r="AJ43" s="1335">
        <v>0</v>
      </c>
      <c r="AK43" s="1335">
        <v>0</v>
      </c>
      <c r="AL43" s="1335"/>
      <c r="AM43" s="1335"/>
      <c r="AN43" s="1335">
        <v>0</v>
      </c>
      <c r="AO43" s="1335">
        <v>0</v>
      </c>
      <c r="AP43" s="1335"/>
      <c r="AQ43" s="1335">
        <v>0</v>
      </c>
      <c r="AR43" s="1335">
        <v>0</v>
      </c>
      <c r="AS43" s="1335">
        <v>0</v>
      </c>
      <c r="AT43" s="1713">
        <v>0</v>
      </c>
      <c r="AU43" s="2127">
        <v>0</v>
      </c>
      <c r="AV43" s="1335">
        <v>0</v>
      </c>
      <c r="AW43" s="1335">
        <v>0</v>
      </c>
      <c r="AX43" s="1335"/>
      <c r="AY43" s="1335"/>
      <c r="AZ43" s="1335">
        <v>0</v>
      </c>
      <c r="BA43" s="1335">
        <v>0</v>
      </c>
      <c r="BB43" s="1335"/>
      <c r="BC43" s="1335">
        <v>0</v>
      </c>
      <c r="BD43" s="1335">
        <v>0</v>
      </c>
      <c r="BE43" s="1335">
        <v>0</v>
      </c>
      <c r="BF43" s="1336">
        <v>0</v>
      </c>
      <c r="BG43" s="643"/>
      <c r="BH43" s="643"/>
      <c r="BI43" s="1538"/>
      <c r="BJ43" s="1549">
        <f t="shared" si="6"/>
        <v>0</v>
      </c>
    </row>
    <row r="44" spans="2:62" ht="12" customHeight="1" outlineLevel="1">
      <c r="B44" s="1333" t="s">
        <v>360</v>
      </c>
      <c r="C44" s="1334" t="s">
        <v>361</v>
      </c>
      <c r="D44" s="1335">
        <v>0</v>
      </c>
      <c r="E44" s="1335">
        <v>91.299000000000007</v>
      </c>
      <c r="F44" s="1335">
        <v>0</v>
      </c>
      <c r="G44" s="1335"/>
      <c r="H44" s="1335">
        <v>0</v>
      </c>
      <c r="I44" s="1335">
        <v>0</v>
      </c>
      <c r="J44" s="1335">
        <v>0</v>
      </c>
      <c r="K44" s="1335">
        <v>0</v>
      </c>
      <c r="L44" s="1336">
        <f t="shared" si="0"/>
        <v>0</v>
      </c>
      <c r="M44" s="1337">
        <v>0</v>
      </c>
      <c r="N44" s="1335">
        <v>0</v>
      </c>
      <c r="O44" s="1335">
        <v>0</v>
      </c>
      <c r="P44" s="1335"/>
      <c r="Q44" s="1335">
        <v>0</v>
      </c>
      <c r="R44" s="1335">
        <v>0</v>
      </c>
      <c r="S44" s="1335"/>
      <c r="T44" s="1335">
        <v>0</v>
      </c>
      <c r="U44" s="1335">
        <v>0</v>
      </c>
      <c r="V44" s="1335">
        <v>0</v>
      </c>
      <c r="W44" s="1336">
        <f t="shared" si="8"/>
        <v>0</v>
      </c>
      <c r="X44" s="1337">
        <v>0</v>
      </c>
      <c r="Y44" s="1335">
        <v>0</v>
      </c>
      <c r="Z44" s="1335">
        <v>0</v>
      </c>
      <c r="AA44" s="1335"/>
      <c r="AB44" s="1335"/>
      <c r="AC44" s="1335">
        <v>0</v>
      </c>
      <c r="AD44" s="1335">
        <v>0</v>
      </c>
      <c r="AE44" s="1335"/>
      <c r="AF44" s="1335">
        <v>0</v>
      </c>
      <c r="AG44" s="1335">
        <v>0</v>
      </c>
      <c r="AH44" s="1336">
        <f t="shared" si="7"/>
        <v>0</v>
      </c>
      <c r="AI44" s="1337">
        <v>0</v>
      </c>
      <c r="AJ44" s="1335">
        <v>0</v>
      </c>
      <c r="AK44" s="1335">
        <v>0</v>
      </c>
      <c r="AL44" s="1335"/>
      <c r="AM44" s="1335"/>
      <c r="AN44" s="1335">
        <v>0</v>
      </c>
      <c r="AO44" s="1335">
        <v>0</v>
      </c>
      <c r="AP44" s="1335"/>
      <c r="AQ44" s="1335">
        <v>0</v>
      </c>
      <c r="AR44" s="1335">
        <v>0</v>
      </c>
      <c r="AS44" s="1335">
        <v>0</v>
      </c>
      <c r="AT44" s="1713">
        <v>0</v>
      </c>
      <c r="AU44" s="2127">
        <v>0</v>
      </c>
      <c r="AV44" s="1335">
        <v>0</v>
      </c>
      <c r="AW44" s="1335">
        <v>0</v>
      </c>
      <c r="AX44" s="1335"/>
      <c r="AY44" s="1335"/>
      <c r="AZ44" s="1335">
        <v>0</v>
      </c>
      <c r="BA44" s="1335">
        <v>0</v>
      </c>
      <c r="BB44" s="1335"/>
      <c r="BC44" s="1335">
        <v>0</v>
      </c>
      <c r="BD44" s="1335">
        <v>0</v>
      </c>
      <c r="BE44" s="1335">
        <v>0</v>
      </c>
      <c r="BF44" s="1336">
        <v>0</v>
      </c>
      <c r="BG44" s="643"/>
      <c r="BH44" s="643"/>
      <c r="BI44" s="1538"/>
      <c r="BJ44" s="1549">
        <f t="shared" si="6"/>
        <v>0</v>
      </c>
    </row>
    <row r="45" spans="2:62" ht="12" customHeight="1" outlineLevel="1">
      <c r="B45" s="1333" t="s">
        <v>362</v>
      </c>
      <c r="C45" s="1334" t="s">
        <v>363</v>
      </c>
      <c r="D45" s="1335">
        <v>0</v>
      </c>
      <c r="E45" s="1335">
        <v>0</v>
      </c>
      <c r="F45" s="1335">
        <v>0</v>
      </c>
      <c r="G45" s="1335"/>
      <c r="H45" s="1335">
        <v>0</v>
      </c>
      <c r="I45" s="1335">
        <v>0</v>
      </c>
      <c r="J45" s="1335">
        <v>0</v>
      </c>
      <c r="K45" s="1335">
        <v>0</v>
      </c>
      <c r="L45" s="1336">
        <f t="shared" si="0"/>
        <v>0</v>
      </c>
      <c r="M45" s="1337">
        <v>0</v>
      </c>
      <c r="N45" s="1335">
        <v>0</v>
      </c>
      <c r="O45" s="1335">
        <v>0</v>
      </c>
      <c r="P45" s="1335"/>
      <c r="Q45" s="1335">
        <v>0</v>
      </c>
      <c r="R45" s="1335">
        <v>0</v>
      </c>
      <c r="S45" s="1335"/>
      <c r="T45" s="1335">
        <v>0</v>
      </c>
      <c r="U45" s="1335">
        <v>0</v>
      </c>
      <c r="V45" s="1335">
        <v>0</v>
      </c>
      <c r="W45" s="1336">
        <f t="shared" si="8"/>
        <v>0</v>
      </c>
      <c r="X45" s="1337">
        <v>0</v>
      </c>
      <c r="Y45" s="1335">
        <v>0</v>
      </c>
      <c r="Z45" s="1335">
        <v>0</v>
      </c>
      <c r="AA45" s="1335"/>
      <c r="AB45" s="1335"/>
      <c r="AC45" s="1335">
        <v>0</v>
      </c>
      <c r="AD45" s="1335">
        <v>0</v>
      </c>
      <c r="AE45" s="1335"/>
      <c r="AF45" s="1335">
        <v>0</v>
      </c>
      <c r="AG45" s="1335">
        <v>0</v>
      </c>
      <c r="AH45" s="1336">
        <f t="shared" si="7"/>
        <v>0</v>
      </c>
      <c r="AI45" s="1337">
        <v>0</v>
      </c>
      <c r="AJ45" s="1335">
        <v>0</v>
      </c>
      <c r="AK45" s="1335">
        <v>0</v>
      </c>
      <c r="AL45" s="1335"/>
      <c r="AM45" s="1335"/>
      <c r="AN45" s="1335">
        <v>0</v>
      </c>
      <c r="AO45" s="1335">
        <v>0</v>
      </c>
      <c r="AP45" s="1335"/>
      <c r="AQ45" s="1335">
        <v>0</v>
      </c>
      <c r="AR45" s="1335">
        <v>0</v>
      </c>
      <c r="AS45" s="1335">
        <v>0</v>
      </c>
      <c r="AT45" s="1713">
        <v>0</v>
      </c>
      <c r="AU45" s="2127">
        <v>0</v>
      </c>
      <c r="AV45" s="1335">
        <v>0</v>
      </c>
      <c r="AW45" s="1335">
        <v>0</v>
      </c>
      <c r="AX45" s="1335"/>
      <c r="AY45" s="1335"/>
      <c r="AZ45" s="1335">
        <v>0</v>
      </c>
      <c r="BA45" s="1335">
        <v>0</v>
      </c>
      <c r="BB45" s="1335"/>
      <c r="BC45" s="1335">
        <v>0</v>
      </c>
      <c r="BD45" s="1335">
        <v>0</v>
      </c>
      <c r="BE45" s="1335">
        <v>0</v>
      </c>
      <c r="BF45" s="1336">
        <v>0</v>
      </c>
      <c r="BG45" s="643"/>
      <c r="BH45" s="643"/>
      <c r="BI45" s="1538"/>
      <c r="BJ45" s="1549">
        <f t="shared" si="6"/>
        <v>0</v>
      </c>
    </row>
    <row r="46" spans="2:62" ht="12" customHeight="1" outlineLevel="1">
      <c r="B46" s="1333" t="s">
        <v>364</v>
      </c>
      <c r="C46" s="1334" t="s">
        <v>365</v>
      </c>
      <c r="D46" s="1335"/>
      <c r="E46" s="1335"/>
      <c r="F46" s="1335">
        <v>0</v>
      </c>
      <c r="G46" s="1335"/>
      <c r="H46" s="1335"/>
      <c r="I46" s="1335"/>
      <c r="J46" s="1335"/>
      <c r="K46" s="1335">
        <v>0</v>
      </c>
      <c r="L46" s="1336">
        <f t="shared" si="0"/>
        <v>0</v>
      </c>
      <c r="M46" s="1337"/>
      <c r="N46" s="1335"/>
      <c r="O46" s="1335"/>
      <c r="P46" s="1335"/>
      <c r="Q46" s="1335"/>
      <c r="R46" s="1335"/>
      <c r="S46" s="1335"/>
      <c r="T46" s="1335"/>
      <c r="U46" s="1335">
        <v>0</v>
      </c>
      <c r="V46" s="1335">
        <v>0</v>
      </c>
      <c r="W46" s="1336">
        <f t="shared" si="8"/>
        <v>0</v>
      </c>
      <c r="X46" s="1337">
        <v>0</v>
      </c>
      <c r="Y46" s="1335">
        <v>0</v>
      </c>
      <c r="Z46" s="1335">
        <v>0</v>
      </c>
      <c r="AA46" s="1335"/>
      <c r="AB46" s="1335"/>
      <c r="AC46" s="1335">
        <v>0</v>
      </c>
      <c r="AD46" s="1335">
        <v>0</v>
      </c>
      <c r="AE46" s="1335"/>
      <c r="AF46" s="1335">
        <v>0</v>
      </c>
      <c r="AG46" s="1335">
        <v>0</v>
      </c>
      <c r="AH46" s="1336">
        <f t="shared" si="7"/>
        <v>0</v>
      </c>
      <c r="AI46" s="1337">
        <v>0</v>
      </c>
      <c r="AJ46" s="1335">
        <v>0</v>
      </c>
      <c r="AK46" s="1335">
        <v>0</v>
      </c>
      <c r="AL46" s="1335"/>
      <c r="AM46" s="1335"/>
      <c r="AN46" s="1335">
        <v>0</v>
      </c>
      <c r="AO46" s="1335">
        <v>0</v>
      </c>
      <c r="AP46" s="1335"/>
      <c r="AQ46" s="1335">
        <v>0</v>
      </c>
      <c r="AR46" s="1335">
        <v>0</v>
      </c>
      <c r="AS46" s="1335">
        <v>0</v>
      </c>
      <c r="AT46" s="1713">
        <v>0</v>
      </c>
      <c r="AU46" s="2127">
        <v>0</v>
      </c>
      <c r="AV46" s="1335">
        <v>0</v>
      </c>
      <c r="AW46" s="1335">
        <v>0</v>
      </c>
      <c r="AX46" s="1335"/>
      <c r="AY46" s="1335"/>
      <c r="AZ46" s="1335">
        <v>0</v>
      </c>
      <c r="BA46" s="1335">
        <v>0</v>
      </c>
      <c r="BB46" s="1335"/>
      <c r="BC46" s="1335">
        <v>0</v>
      </c>
      <c r="BD46" s="1335">
        <v>0</v>
      </c>
      <c r="BE46" s="1335">
        <v>0</v>
      </c>
      <c r="BF46" s="1336">
        <v>0</v>
      </c>
      <c r="BG46" s="643"/>
      <c r="BH46" s="643"/>
      <c r="BI46" s="1538"/>
      <c r="BJ46" s="1549">
        <f t="shared" si="6"/>
        <v>0</v>
      </c>
    </row>
    <row r="47" spans="2:62" ht="12" customHeight="1" outlineLevel="1">
      <c r="B47" s="1338" t="s">
        <v>366</v>
      </c>
      <c r="C47" s="1339" t="s">
        <v>367</v>
      </c>
      <c r="D47" s="1340">
        <v>0</v>
      </c>
      <c r="E47" s="1340">
        <v>0</v>
      </c>
      <c r="F47" s="1340">
        <v>0</v>
      </c>
      <c r="G47" s="1340"/>
      <c r="H47" s="1340">
        <v>0</v>
      </c>
      <c r="I47" s="1340">
        <v>0</v>
      </c>
      <c r="J47" s="1340">
        <v>0</v>
      </c>
      <c r="K47" s="1340">
        <v>0</v>
      </c>
      <c r="L47" s="1341">
        <f t="shared" si="0"/>
        <v>0</v>
      </c>
      <c r="M47" s="1342"/>
      <c r="N47" s="1340"/>
      <c r="O47" s="1340"/>
      <c r="P47" s="1340"/>
      <c r="Q47" s="1340"/>
      <c r="R47" s="1340"/>
      <c r="S47" s="1340"/>
      <c r="T47" s="1340"/>
      <c r="U47" s="1340">
        <v>0</v>
      </c>
      <c r="V47" s="1340">
        <v>0</v>
      </c>
      <c r="W47" s="1341">
        <f t="shared" si="8"/>
        <v>0</v>
      </c>
      <c r="X47" s="1342"/>
      <c r="Y47" s="1340"/>
      <c r="Z47" s="1340"/>
      <c r="AA47" s="1340"/>
      <c r="AB47" s="1340"/>
      <c r="AC47" s="1340"/>
      <c r="AD47" s="1340"/>
      <c r="AE47" s="1340"/>
      <c r="AF47" s="1340"/>
      <c r="AG47" s="1340">
        <v>0</v>
      </c>
      <c r="AH47" s="1341">
        <f t="shared" si="7"/>
        <v>0</v>
      </c>
      <c r="AI47" s="1342"/>
      <c r="AJ47" s="1340"/>
      <c r="AK47" s="1340"/>
      <c r="AL47" s="1340"/>
      <c r="AM47" s="1340"/>
      <c r="AN47" s="1340"/>
      <c r="AO47" s="1340"/>
      <c r="AP47" s="1340"/>
      <c r="AQ47" s="1340"/>
      <c r="AR47" s="1340"/>
      <c r="AS47" s="1340"/>
      <c r="AT47" s="1714"/>
      <c r="AU47" s="2128">
        <v>0</v>
      </c>
      <c r="AV47" s="1340">
        <v>0</v>
      </c>
      <c r="AW47" s="1340">
        <v>0</v>
      </c>
      <c r="AX47" s="1340">
        <v>0</v>
      </c>
      <c r="AY47" s="1340">
        <v>0</v>
      </c>
      <c r="AZ47" s="1340">
        <v>0</v>
      </c>
      <c r="BA47" s="1340">
        <v>0</v>
      </c>
      <c r="BB47" s="1340">
        <v>0</v>
      </c>
      <c r="BC47" s="1340">
        <v>0</v>
      </c>
      <c r="BD47" s="1340">
        <v>0</v>
      </c>
      <c r="BE47" s="1340">
        <v>0</v>
      </c>
      <c r="BF47" s="1341">
        <v>0</v>
      </c>
      <c r="BG47" s="643"/>
      <c r="BH47" s="643"/>
      <c r="BI47" s="1539"/>
      <c r="BJ47" s="932">
        <f t="shared" si="6"/>
        <v>0</v>
      </c>
    </row>
    <row r="48" spans="2:62" ht="12" customHeight="1">
      <c r="B48" s="1343" t="s">
        <v>121</v>
      </c>
      <c r="C48" s="1325" t="s">
        <v>122</v>
      </c>
      <c r="D48" s="1335">
        <f>SUM(D30:D47)</f>
        <v>7543</v>
      </c>
      <c r="E48" s="1335">
        <f t="shared" ref="E48:AH48" si="9">SUM(E30:E47)</f>
        <v>523.53904</v>
      </c>
      <c r="F48" s="1345">
        <f t="shared" si="9"/>
        <v>5701</v>
      </c>
      <c r="G48" s="1335">
        <f t="shared" si="9"/>
        <v>571.21744200000001</v>
      </c>
      <c r="H48" s="1335">
        <f t="shared" si="9"/>
        <v>3500.5475799999995</v>
      </c>
      <c r="I48" s="1335">
        <f t="shared" si="9"/>
        <v>4351.9194100000004</v>
      </c>
      <c r="J48" s="1335">
        <f t="shared" si="9"/>
        <v>1078.4800057590001</v>
      </c>
      <c r="K48" s="1335">
        <f t="shared" si="9"/>
        <v>-882</v>
      </c>
      <c r="L48" s="1336">
        <f t="shared" si="0"/>
        <v>14321.164437759</v>
      </c>
      <c r="M48" s="1337">
        <f t="shared" si="9"/>
        <v>2746.2807999999995</v>
      </c>
      <c r="N48" s="1335">
        <f t="shared" si="9"/>
        <v>12.704499999999999</v>
      </c>
      <c r="O48" s="1335">
        <f t="shared" si="9"/>
        <v>1783.1235251379999</v>
      </c>
      <c r="P48" s="1335">
        <f t="shared" si="9"/>
        <v>3570.9152600000002</v>
      </c>
      <c r="Q48" s="1335">
        <f t="shared" si="9"/>
        <v>5080.9327830000002</v>
      </c>
      <c r="R48" s="1335">
        <f t="shared" si="9"/>
        <v>5747.5826999999999</v>
      </c>
      <c r="S48" s="1335">
        <f t="shared" si="9"/>
        <v>0</v>
      </c>
      <c r="T48" s="1335">
        <f t="shared" si="9"/>
        <v>1207.0838610000001</v>
      </c>
      <c r="U48" s="1335">
        <f t="shared" si="9"/>
        <v>-190</v>
      </c>
      <c r="V48" s="1335">
        <f t="shared" si="9"/>
        <v>843</v>
      </c>
      <c r="W48" s="1336">
        <f t="shared" si="8"/>
        <v>20801.623429137999</v>
      </c>
      <c r="X48" s="1337">
        <f t="shared" si="9"/>
        <v>6213.4</v>
      </c>
      <c r="Y48" s="1335">
        <f t="shared" si="9"/>
        <v>12.704499999999999</v>
      </c>
      <c r="Z48" s="1335">
        <f t="shared" si="9"/>
        <v>1683.011968326</v>
      </c>
      <c r="AA48" s="1335">
        <f t="shared" si="9"/>
        <v>1981.8568319999999</v>
      </c>
      <c r="AB48" s="1335">
        <f t="shared" si="9"/>
        <v>3134.1486479999994</v>
      </c>
      <c r="AC48" s="1335">
        <f t="shared" si="9"/>
        <v>5696.1347999999998</v>
      </c>
      <c r="AD48" s="1335">
        <f t="shared" si="9"/>
        <v>4678.258656</v>
      </c>
      <c r="AE48" s="1335">
        <f t="shared" si="9"/>
        <v>2098.43912</v>
      </c>
      <c r="AF48" s="1335">
        <f t="shared" si="9"/>
        <v>1190.304128</v>
      </c>
      <c r="AG48" s="1335">
        <f t="shared" si="9"/>
        <v>-390</v>
      </c>
      <c r="AH48" s="1336">
        <f t="shared" si="9"/>
        <v>26298.258652326003</v>
      </c>
      <c r="AI48" s="1337">
        <v>5413</v>
      </c>
      <c r="AJ48" s="1335">
        <v>12.704499999999999</v>
      </c>
      <c r="AK48" s="1335">
        <v>1990.3554652890002</v>
      </c>
      <c r="AL48" s="1335">
        <v>1244.9532419999998</v>
      </c>
      <c r="AM48" s="1335">
        <v>3781.0927024600001</v>
      </c>
      <c r="AN48" s="1335">
        <v>2876.2109999999998</v>
      </c>
      <c r="AO48" s="1335">
        <v>5629.9962419999993</v>
      </c>
      <c r="AP48" s="1335">
        <v>1588.9959539999998</v>
      </c>
      <c r="AQ48" s="1335">
        <v>772.72146899999996</v>
      </c>
      <c r="AR48" s="1335">
        <v>23310.030574748998</v>
      </c>
      <c r="AS48" s="1335">
        <v>-390</v>
      </c>
      <c r="AT48" s="1713">
        <v>22920.030574748998</v>
      </c>
      <c r="AU48" s="2127">
        <v>6626.0856000000003</v>
      </c>
      <c r="AV48" s="1335">
        <v>12.704499999999999</v>
      </c>
      <c r="AW48" s="1335">
        <v>3010.7333245079999</v>
      </c>
      <c r="AX48" s="1335">
        <v>1381.7294609999999</v>
      </c>
      <c r="AY48" s="1335">
        <v>4061.1698380999997</v>
      </c>
      <c r="AZ48" s="1335">
        <v>4241.2684229999995</v>
      </c>
      <c r="BA48" s="1335">
        <v>5953.6771140000001</v>
      </c>
      <c r="BB48" s="1335">
        <v>1479.0499710000001</v>
      </c>
      <c r="BC48" s="1335">
        <v>592.73791499999993</v>
      </c>
      <c r="BD48" s="1335">
        <v>27359.156146607998</v>
      </c>
      <c r="BE48" s="1335">
        <v>-390</v>
      </c>
      <c r="BF48" s="1336">
        <v>26969.156146607998</v>
      </c>
      <c r="BG48" s="643"/>
      <c r="BH48" s="643"/>
      <c r="BI48" s="1538">
        <v>2338.21</v>
      </c>
      <c r="BJ48" s="1549">
        <f t="shared" si="6"/>
        <v>23139.833429137998</v>
      </c>
    </row>
    <row r="49" spans="2:62" ht="12" hidden="1" customHeight="1" outlineLevel="1">
      <c r="B49" s="1343" t="s">
        <v>368</v>
      </c>
      <c r="C49" s="1325" t="s">
        <v>369</v>
      </c>
      <c r="D49" s="1335">
        <v>1191</v>
      </c>
      <c r="E49" s="1335"/>
      <c r="F49" s="1345">
        <f>1191+86638</f>
        <v>87829</v>
      </c>
      <c r="G49" s="1335"/>
      <c r="H49" s="1335"/>
      <c r="I49" s="1335"/>
      <c r="J49" s="1335"/>
      <c r="K49" s="1335">
        <v>0</v>
      </c>
      <c r="L49" s="1336">
        <f t="shared" si="0"/>
        <v>87829</v>
      </c>
      <c r="M49" s="1337">
        <v>0</v>
      </c>
      <c r="N49" s="1335"/>
      <c r="O49" s="1335"/>
      <c r="P49" s="1335"/>
      <c r="Q49" s="1335"/>
      <c r="R49" s="1335"/>
      <c r="S49" s="1335"/>
      <c r="T49" s="1335"/>
      <c r="U49" s="1335">
        <v>0</v>
      </c>
      <c r="V49" s="1335">
        <v>0</v>
      </c>
      <c r="W49" s="1336">
        <f t="shared" si="8"/>
        <v>0</v>
      </c>
      <c r="X49" s="1337">
        <v>0</v>
      </c>
      <c r="Y49" s="1335"/>
      <c r="Z49" s="1335"/>
      <c r="AA49" s="1335"/>
      <c r="AB49" s="1335"/>
      <c r="AC49" s="1335"/>
      <c r="AD49" s="1335"/>
      <c r="AE49" s="1335"/>
      <c r="AF49" s="1335"/>
      <c r="AG49" s="1335">
        <v>0</v>
      </c>
      <c r="AH49" s="1336">
        <f t="shared" ref="AH49:AH61" si="10">SUM(X49:AF49,AG49)</f>
        <v>0</v>
      </c>
      <c r="AI49" s="1337"/>
      <c r="AJ49" s="1335"/>
      <c r="AK49" s="1335"/>
      <c r="AL49" s="1335"/>
      <c r="AM49" s="1335"/>
      <c r="AN49" s="1335"/>
      <c r="AO49" s="1335"/>
      <c r="AP49" s="1335"/>
      <c r="AQ49" s="1335"/>
      <c r="AR49" s="1335"/>
      <c r="AS49" s="1335"/>
      <c r="AT49" s="1713">
        <v>0</v>
      </c>
      <c r="AU49" s="2127">
        <v>0</v>
      </c>
      <c r="AV49" s="1335">
        <v>0</v>
      </c>
      <c r="AW49" s="1335">
        <v>0</v>
      </c>
      <c r="AX49" s="1335">
        <v>0</v>
      </c>
      <c r="AY49" s="1335">
        <v>0</v>
      </c>
      <c r="AZ49" s="1335">
        <v>0</v>
      </c>
      <c r="BA49" s="1335">
        <v>0</v>
      </c>
      <c r="BB49" s="1335">
        <v>0</v>
      </c>
      <c r="BC49" s="1335">
        <v>0</v>
      </c>
      <c r="BD49" s="1335">
        <v>0</v>
      </c>
      <c r="BE49" s="1335">
        <v>0</v>
      </c>
      <c r="BF49" s="1336">
        <v>0</v>
      </c>
      <c r="BG49" s="643"/>
      <c r="BH49" s="643"/>
      <c r="BI49" s="1538">
        <v>0</v>
      </c>
      <c r="BJ49" s="1549">
        <f t="shared" si="6"/>
        <v>0</v>
      </c>
    </row>
    <row r="50" spans="2:62" ht="12" hidden="1" customHeight="1" outlineLevel="1">
      <c r="B50" s="1328" t="s">
        <v>370</v>
      </c>
      <c r="C50" s="1329" t="s">
        <v>371</v>
      </c>
      <c r="D50" s="1344"/>
      <c r="E50" s="1344"/>
      <c r="F50" s="1344">
        <v>0</v>
      </c>
      <c r="G50" s="1344"/>
      <c r="H50" s="1344"/>
      <c r="I50" s="1344"/>
      <c r="J50" s="1344"/>
      <c r="K50" s="1330">
        <v>-3064</v>
      </c>
      <c r="L50" s="1331">
        <f t="shared" si="0"/>
        <v>-3064</v>
      </c>
      <c r="M50" s="1348"/>
      <c r="N50" s="1344"/>
      <c r="O50" s="1344"/>
      <c r="P50" s="1344"/>
      <c r="Q50" s="1344"/>
      <c r="R50" s="1344"/>
      <c r="S50" s="1344"/>
      <c r="T50" s="1344"/>
      <c r="U50" s="1330">
        <v>-4784</v>
      </c>
      <c r="V50" s="1330">
        <v>0</v>
      </c>
      <c r="W50" s="1331">
        <f t="shared" si="8"/>
        <v>-4784</v>
      </c>
      <c r="X50" s="1348"/>
      <c r="Y50" s="1344"/>
      <c r="Z50" s="1344"/>
      <c r="AA50" s="1344"/>
      <c r="AB50" s="1344"/>
      <c r="AC50" s="1344"/>
      <c r="AD50" s="1344"/>
      <c r="AE50" s="1344"/>
      <c r="AF50" s="1344"/>
      <c r="AG50" s="1330">
        <v>-4432</v>
      </c>
      <c r="AH50" s="1331">
        <f t="shared" si="10"/>
        <v>-4432</v>
      </c>
      <c r="AI50" s="1348"/>
      <c r="AJ50" s="1344"/>
      <c r="AK50" s="1344"/>
      <c r="AL50" s="1344"/>
      <c r="AM50" s="1344"/>
      <c r="AN50" s="1344"/>
      <c r="AO50" s="1344"/>
      <c r="AP50" s="1344"/>
      <c r="AQ50" s="1344"/>
      <c r="AR50" s="1330">
        <v>0</v>
      </c>
      <c r="AS50" s="1330">
        <v>-4432</v>
      </c>
      <c r="AT50" s="1712">
        <v>-4432</v>
      </c>
      <c r="AU50" s="2129"/>
      <c r="AV50" s="1344"/>
      <c r="AW50" s="1344"/>
      <c r="AX50" s="1344"/>
      <c r="AY50" s="1344"/>
      <c r="AZ50" s="1344"/>
      <c r="BA50" s="1344"/>
      <c r="BB50" s="1344"/>
      <c r="BC50" s="1344"/>
      <c r="BD50" s="1330">
        <v>0</v>
      </c>
      <c r="BE50" s="1330">
        <v>-4077</v>
      </c>
      <c r="BF50" s="1331">
        <v>-4077</v>
      </c>
      <c r="BG50" s="643"/>
      <c r="BH50" s="643"/>
      <c r="BI50" s="928"/>
      <c r="BJ50" s="928">
        <f t="shared" si="6"/>
        <v>-4784</v>
      </c>
    </row>
    <row r="51" spans="2:62" ht="12" hidden="1" customHeight="1" outlineLevel="1">
      <c r="B51" s="1333" t="s">
        <v>372</v>
      </c>
      <c r="C51" s="1334" t="s">
        <v>373</v>
      </c>
      <c r="D51" s="1335">
        <v>14526</v>
      </c>
      <c r="E51" s="1335">
        <v>0</v>
      </c>
      <c r="F51" s="1335">
        <v>10584</v>
      </c>
      <c r="G51" s="1335"/>
      <c r="H51" s="1335">
        <v>5678.2784299999994</v>
      </c>
      <c r="I51" s="1335">
        <v>94.985619999999997</v>
      </c>
      <c r="J51" s="1335">
        <v>4338.1980259020002</v>
      </c>
      <c r="K51" s="1335">
        <v>0</v>
      </c>
      <c r="L51" s="1336">
        <f t="shared" si="0"/>
        <v>20695.462075901996</v>
      </c>
      <c r="M51" s="1337">
        <v>14302</v>
      </c>
      <c r="N51" s="1335">
        <v>0</v>
      </c>
      <c r="O51" s="1335">
        <v>0</v>
      </c>
      <c r="P51" s="1335"/>
      <c r="Q51" s="1335">
        <v>3909.4295310000002</v>
      </c>
      <c r="R51" s="1335">
        <v>9947.9033280000003</v>
      </c>
      <c r="S51" s="1335"/>
      <c r="T51" s="1335">
        <v>6115.6243530000002</v>
      </c>
      <c r="U51" s="1335">
        <v>0</v>
      </c>
      <c r="V51" s="1335">
        <v>0</v>
      </c>
      <c r="W51" s="1336">
        <f t="shared" si="8"/>
        <v>34274.957212000001</v>
      </c>
      <c r="X51" s="1337">
        <v>13603</v>
      </c>
      <c r="Y51" s="1335">
        <v>0</v>
      </c>
      <c r="Z51" s="1335">
        <v>0</v>
      </c>
      <c r="AA51" s="1335">
        <v>1504.0480319999999</v>
      </c>
      <c r="AB51" s="1335"/>
      <c r="AC51" s="1335">
        <v>0</v>
      </c>
      <c r="AD51" s="1335">
        <v>9414.427968</v>
      </c>
      <c r="AE51" s="1335">
        <v>2834.2837919999997</v>
      </c>
      <c r="AF51" s="1335">
        <v>8031.4668959999999</v>
      </c>
      <c r="AG51" s="1335">
        <v>0</v>
      </c>
      <c r="AH51" s="1336">
        <f t="shared" si="10"/>
        <v>35387.226688000002</v>
      </c>
      <c r="AI51" s="1337">
        <v>11205</v>
      </c>
      <c r="AJ51" s="1335">
        <v>0</v>
      </c>
      <c r="AK51" s="1335">
        <v>0</v>
      </c>
      <c r="AL51" s="1335">
        <v>1425.6793979999998</v>
      </c>
      <c r="AM51" s="1335"/>
      <c r="AN51" s="1335">
        <v>0</v>
      </c>
      <c r="AO51" s="1335">
        <v>6055.4324609999994</v>
      </c>
      <c r="AP51" s="1335">
        <v>2778.5540249999999</v>
      </c>
      <c r="AQ51" s="1335">
        <v>9168.2979569999989</v>
      </c>
      <c r="AR51" s="1335">
        <v>30632.963841000001</v>
      </c>
      <c r="AS51" s="1335">
        <v>0</v>
      </c>
      <c r="AT51" s="1713">
        <v>30632.963841000001</v>
      </c>
      <c r="AU51" s="2127">
        <v>14249</v>
      </c>
      <c r="AV51" s="1335">
        <v>0</v>
      </c>
      <c r="AW51" s="1335">
        <v>0</v>
      </c>
      <c r="AX51" s="1335">
        <v>1403.9752229999999</v>
      </c>
      <c r="AY51" s="1335"/>
      <c r="AZ51" s="1335">
        <v>0</v>
      </c>
      <c r="BA51" s="1335">
        <v>5807.4106650000003</v>
      </c>
      <c r="BB51" s="1335">
        <v>2442.1959869999996</v>
      </c>
      <c r="BC51" s="1335">
        <v>7795.0458179999996</v>
      </c>
      <c r="BD51" s="1335">
        <v>31697.627692999999</v>
      </c>
      <c r="BE51" s="1335">
        <v>0</v>
      </c>
      <c r="BF51" s="1336">
        <v>31697.627692999999</v>
      </c>
      <c r="BG51" s="643"/>
      <c r="BH51" s="643"/>
      <c r="BI51" s="1538"/>
      <c r="BJ51" s="1549">
        <f t="shared" si="6"/>
        <v>34274.957212000001</v>
      </c>
    </row>
    <row r="52" spans="2:62" ht="12" hidden="1" customHeight="1" outlineLevel="1">
      <c r="B52" s="1333" t="s">
        <v>374</v>
      </c>
      <c r="C52" s="1334" t="s">
        <v>375</v>
      </c>
      <c r="D52" s="1335">
        <v>0</v>
      </c>
      <c r="E52" s="1335">
        <v>0</v>
      </c>
      <c r="F52" s="1335">
        <v>0</v>
      </c>
      <c r="G52" s="1335"/>
      <c r="H52" s="1335">
        <v>0</v>
      </c>
      <c r="I52" s="1335">
        <v>0</v>
      </c>
      <c r="J52" s="1335">
        <v>0</v>
      </c>
      <c r="K52" s="1335">
        <v>0</v>
      </c>
      <c r="L52" s="1336">
        <f t="shared" si="0"/>
        <v>0</v>
      </c>
      <c r="M52" s="1337">
        <v>0</v>
      </c>
      <c r="N52" s="1335">
        <v>0</v>
      </c>
      <c r="O52" s="1335">
        <v>0</v>
      </c>
      <c r="P52" s="1335"/>
      <c r="Q52" s="1335">
        <v>0</v>
      </c>
      <c r="R52" s="1335">
        <v>0</v>
      </c>
      <c r="S52" s="1335"/>
      <c r="T52" s="1335">
        <v>0</v>
      </c>
      <c r="U52" s="1335">
        <v>0</v>
      </c>
      <c r="V52" s="1335">
        <v>0</v>
      </c>
      <c r="W52" s="1336">
        <f t="shared" si="8"/>
        <v>0</v>
      </c>
      <c r="X52" s="1337">
        <v>0</v>
      </c>
      <c r="Y52" s="1335">
        <v>0</v>
      </c>
      <c r="Z52" s="1335">
        <v>0</v>
      </c>
      <c r="AA52" s="1335"/>
      <c r="AB52" s="1335"/>
      <c r="AC52" s="1335">
        <v>0</v>
      </c>
      <c r="AD52" s="1335">
        <v>0</v>
      </c>
      <c r="AE52" s="1335"/>
      <c r="AF52" s="1335">
        <v>0</v>
      </c>
      <c r="AG52" s="1335">
        <v>0</v>
      </c>
      <c r="AH52" s="1336">
        <f t="shared" si="10"/>
        <v>0</v>
      </c>
      <c r="AI52" s="1337">
        <v>0</v>
      </c>
      <c r="AJ52" s="1335">
        <v>0</v>
      </c>
      <c r="AK52" s="1335">
        <v>0</v>
      </c>
      <c r="AL52" s="1335"/>
      <c r="AM52" s="1335"/>
      <c r="AN52" s="1335">
        <v>0</v>
      </c>
      <c r="AO52" s="1335">
        <v>0</v>
      </c>
      <c r="AP52" s="1335"/>
      <c r="AQ52" s="1335">
        <v>0</v>
      </c>
      <c r="AR52" s="1335">
        <v>0</v>
      </c>
      <c r="AS52" s="1335">
        <v>0</v>
      </c>
      <c r="AT52" s="1713">
        <v>0</v>
      </c>
      <c r="AU52" s="2127">
        <v>0</v>
      </c>
      <c r="AV52" s="1335">
        <v>0</v>
      </c>
      <c r="AW52" s="1335">
        <v>0</v>
      </c>
      <c r="AX52" s="1335"/>
      <c r="AY52" s="1335"/>
      <c r="AZ52" s="1335">
        <v>0</v>
      </c>
      <c r="BA52" s="1335">
        <v>0</v>
      </c>
      <c r="BB52" s="1335"/>
      <c r="BC52" s="1335">
        <v>0</v>
      </c>
      <c r="BD52" s="1335">
        <v>0</v>
      </c>
      <c r="BE52" s="1335">
        <v>0</v>
      </c>
      <c r="BF52" s="1336">
        <v>0</v>
      </c>
      <c r="BG52" s="643"/>
      <c r="BH52" s="643"/>
      <c r="BI52" s="1538"/>
      <c r="BJ52" s="1549">
        <f t="shared" si="6"/>
        <v>0</v>
      </c>
    </row>
    <row r="53" spans="2:62" ht="12" hidden="1" customHeight="1" outlineLevel="1">
      <c r="B53" s="1333" t="s">
        <v>376</v>
      </c>
      <c r="C53" s="1334" t="s">
        <v>377</v>
      </c>
      <c r="D53" s="1335">
        <v>2667</v>
      </c>
      <c r="E53" s="1335">
        <v>0</v>
      </c>
      <c r="F53" s="1335">
        <v>2667</v>
      </c>
      <c r="G53" s="1335"/>
      <c r="H53" s="1335">
        <v>6478.1206700000002</v>
      </c>
      <c r="I53" s="1335">
        <v>0</v>
      </c>
      <c r="J53" s="1335">
        <v>0</v>
      </c>
      <c r="K53" s="1335">
        <v>0</v>
      </c>
      <c r="L53" s="1336">
        <f t="shared" si="0"/>
        <v>9145.1206700000002</v>
      </c>
      <c r="M53" s="1337">
        <v>2504</v>
      </c>
      <c r="N53" s="1335">
        <v>0</v>
      </c>
      <c r="O53" s="1335">
        <v>0</v>
      </c>
      <c r="P53" s="1335"/>
      <c r="Q53" s="1335">
        <v>3984.9613469999999</v>
      </c>
      <c r="R53" s="1335">
        <v>0</v>
      </c>
      <c r="S53" s="1335"/>
      <c r="T53" s="1335">
        <v>0</v>
      </c>
      <c r="U53" s="1335">
        <v>0</v>
      </c>
      <c r="V53" s="1335">
        <v>0</v>
      </c>
      <c r="W53" s="1336">
        <f t="shared" si="8"/>
        <v>6488.9613470000004</v>
      </c>
      <c r="X53" s="1337">
        <v>2739</v>
      </c>
      <c r="Y53" s="1335">
        <v>0</v>
      </c>
      <c r="Z53" s="1335">
        <v>0</v>
      </c>
      <c r="AA53" s="1335"/>
      <c r="AB53" s="1335"/>
      <c r="AC53" s="1335">
        <v>0</v>
      </c>
      <c r="AD53" s="1335">
        <v>0</v>
      </c>
      <c r="AE53" s="1335">
        <v>1593.3996159999999</v>
      </c>
      <c r="AF53" s="1335">
        <v>0</v>
      </c>
      <c r="AG53" s="1335">
        <v>0</v>
      </c>
      <c r="AH53" s="1336">
        <f t="shared" si="10"/>
        <v>4332.3996159999997</v>
      </c>
      <c r="AI53" s="1337">
        <v>2530</v>
      </c>
      <c r="AJ53" s="1335">
        <v>0</v>
      </c>
      <c r="AK53" s="1335">
        <v>0</v>
      </c>
      <c r="AL53" s="1335"/>
      <c r="AM53" s="1335"/>
      <c r="AN53" s="1335">
        <v>0</v>
      </c>
      <c r="AO53" s="1335">
        <v>0</v>
      </c>
      <c r="AP53" s="1335">
        <v>1976.0149889999998</v>
      </c>
      <c r="AQ53" s="1335">
        <v>0</v>
      </c>
      <c r="AR53" s="1335">
        <v>4506.0149889999993</v>
      </c>
      <c r="AS53" s="1335">
        <v>0</v>
      </c>
      <c r="AT53" s="1713">
        <v>4506.0149889999993</v>
      </c>
      <c r="AU53" s="2127">
        <v>2593</v>
      </c>
      <c r="AV53" s="1335">
        <v>0</v>
      </c>
      <c r="AW53" s="1335">
        <v>0</v>
      </c>
      <c r="AX53" s="1335"/>
      <c r="AY53" s="1335"/>
      <c r="AZ53" s="1335">
        <v>0</v>
      </c>
      <c r="BA53" s="1335">
        <v>0</v>
      </c>
      <c r="BB53" s="1335">
        <v>1685.8513559999999</v>
      </c>
      <c r="BC53" s="1335">
        <v>0</v>
      </c>
      <c r="BD53" s="1335">
        <v>4278.8513560000001</v>
      </c>
      <c r="BE53" s="1335">
        <v>0</v>
      </c>
      <c r="BF53" s="1336">
        <v>4278.8513560000001</v>
      </c>
      <c r="BG53" s="643"/>
      <c r="BH53" s="643"/>
      <c r="BI53" s="1538"/>
      <c r="BJ53" s="1549">
        <f t="shared" si="6"/>
        <v>6488.9613470000004</v>
      </c>
    </row>
    <row r="54" spans="2:62" ht="12" hidden="1" customHeight="1" outlineLevel="1">
      <c r="B54" s="1333" t="s">
        <v>378</v>
      </c>
      <c r="C54" s="1334" t="s">
        <v>379</v>
      </c>
      <c r="D54" s="1335">
        <v>8222</v>
      </c>
      <c r="E54" s="1335">
        <v>0</v>
      </c>
      <c r="F54" s="1335">
        <v>8222</v>
      </c>
      <c r="G54" s="1335"/>
      <c r="H54" s="1335">
        <v>0</v>
      </c>
      <c r="I54" s="1335">
        <v>0</v>
      </c>
      <c r="J54" s="1335">
        <v>0</v>
      </c>
      <c r="K54" s="1335">
        <v>0</v>
      </c>
      <c r="L54" s="1336">
        <f t="shared" si="0"/>
        <v>8222</v>
      </c>
      <c r="M54" s="1337">
        <v>5927</v>
      </c>
      <c r="N54" s="1335">
        <v>0</v>
      </c>
      <c r="O54" s="1335">
        <v>0</v>
      </c>
      <c r="P54" s="1335"/>
      <c r="Q54" s="1335">
        <v>0</v>
      </c>
      <c r="R54" s="1335">
        <v>0</v>
      </c>
      <c r="S54" s="1335"/>
      <c r="T54" s="1335">
        <v>0</v>
      </c>
      <c r="U54" s="1335">
        <v>0</v>
      </c>
      <c r="V54" s="1335">
        <v>0</v>
      </c>
      <c r="W54" s="1336">
        <f t="shared" si="8"/>
        <v>5927</v>
      </c>
      <c r="X54" s="1337">
        <v>929</v>
      </c>
      <c r="Y54" s="1335">
        <v>0</v>
      </c>
      <c r="Z54" s="1335">
        <v>0</v>
      </c>
      <c r="AA54" s="1335"/>
      <c r="AB54" s="1335"/>
      <c r="AC54" s="1335">
        <v>0</v>
      </c>
      <c r="AD54" s="1335">
        <v>0</v>
      </c>
      <c r="AE54" s="1335"/>
      <c r="AF54" s="1335">
        <v>0</v>
      </c>
      <c r="AG54" s="1335">
        <v>0</v>
      </c>
      <c r="AH54" s="1336">
        <f t="shared" si="10"/>
        <v>929</v>
      </c>
      <c r="AI54" s="1337">
        <v>2879</v>
      </c>
      <c r="AJ54" s="1335">
        <v>0</v>
      </c>
      <c r="AK54" s="1335">
        <v>0</v>
      </c>
      <c r="AL54" s="1335"/>
      <c r="AM54" s="1335"/>
      <c r="AN54" s="1335">
        <v>0</v>
      </c>
      <c r="AO54" s="1335">
        <v>0</v>
      </c>
      <c r="AP54" s="1335"/>
      <c r="AQ54" s="1335">
        <v>0</v>
      </c>
      <c r="AR54" s="1335">
        <v>2879</v>
      </c>
      <c r="AS54" s="1335">
        <v>0</v>
      </c>
      <c r="AT54" s="1713">
        <v>2879</v>
      </c>
      <c r="AU54" s="2127">
        <v>2067</v>
      </c>
      <c r="AV54" s="1335">
        <v>0</v>
      </c>
      <c r="AW54" s="1335">
        <v>0</v>
      </c>
      <c r="AX54" s="1335"/>
      <c r="AY54" s="1335"/>
      <c r="AZ54" s="1335">
        <v>0</v>
      </c>
      <c r="BA54" s="1335">
        <v>0</v>
      </c>
      <c r="BB54" s="1335"/>
      <c r="BC54" s="1335">
        <v>0</v>
      </c>
      <c r="BD54" s="1335">
        <v>2067</v>
      </c>
      <c r="BE54" s="1335">
        <v>0</v>
      </c>
      <c r="BF54" s="1336">
        <v>2067</v>
      </c>
      <c r="BG54" s="643"/>
      <c r="BH54" s="643"/>
      <c r="BI54" s="1538"/>
      <c r="BJ54" s="1549">
        <f t="shared" si="6"/>
        <v>5927</v>
      </c>
    </row>
    <row r="55" spans="2:62" ht="12" hidden="1" customHeight="1" outlineLevel="1">
      <c r="B55" s="1333" t="s">
        <v>4673</v>
      </c>
      <c r="C55" s="1334" t="s">
        <v>381</v>
      </c>
      <c r="D55" s="1335">
        <v>19057</v>
      </c>
      <c r="E55" s="1335">
        <v>0</v>
      </c>
      <c r="F55" s="1335">
        <v>16334</v>
      </c>
      <c r="G55" s="1335">
        <v>8446.2882960000006</v>
      </c>
      <c r="H55" s="1335">
        <v>5318.6784600000001</v>
      </c>
      <c r="I55" s="1335">
        <v>11932.783879999999</v>
      </c>
      <c r="J55" s="1335">
        <v>0</v>
      </c>
      <c r="K55" s="1335">
        <v>0</v>
      </c>
      <c r="L55" s="1336">
        <f t="shared" si="0"/>
        <v>42031.750635999997</v>
      </c>
      <c r="M55" s="1337">
        <v>21705</v>
      </c>
      <c r="N55" s="1335">
        <v>0</v>
      </c>
      <c r="O55" s="1335">
        <v>0</v>
      </c>
      <c r="P55" s="1335">
        <v>15561.15634</v>
      </c>
      <c r="Q55" s="1335">
        <v>5561.5507650000009</v>
      </c>
      <c r="R55" s="1335">
        <v>9686.2480830000004</v>
      </c>
      <c r="S55" s="1335">
        <v>1406.6018819999999</v>
      </c>
      <c r="T55" s="1335">
        <v>0</v>
      </c>
      <c r="U55" s="1335">
        <v>0</v>
      </c>
      <c r="V55" s="1335">
        <v>0</v>
      </c>
      <c r="W55" s="1336">
        <f t="shared" si="8"/>
        <v>53920.557070000003</v>
      </c>
      <c r="X55" s="1337">
        <v>20883</v>
      </c>
      <c r="Y55" s="1335">
        <v>0</v>
      </c>
      <c r="Z55" s="1335">
        <v>0</v>
      </c>
      <c r="AA55" s="1335">
        <v>8440.1645439999993</v>
      </c>
      <c r="AB55" s="1335">
        <v>12762.883394999999</v>
      </c>
      <c r="AC55" s="1335">
        <v>15623.368816</v>
      </c>
      <c r="AD55" s="1335">
        <v>7961.6597759999995</v>
      </c>
      <c r="AE55" s="1335">
        <v>1159.7733119999998</v>
      </c>
      <c r="AF55" s="1335">
        <v>0</v>
      </c>
      <c r="AG55" s="1335">
        <v>0</v>
      </c>
      <c r="AH55" s="1336">
        <f t="shared" si="10"/>
        <v>66830.849843000004</v>
      </c>
      <c r="AI55" s="1337">
        <v>19996</v>
      </c>
      <c r="AJ55" s="1335">
        <v>0</v>
      </c>
      <c r="AK55" s="1335">
        <v>0</v>
      </c>
      <c r="AL55" s="1335">
        <v>6265.2798000000003</v>
      </c>
      <c r="AM55" s="1335">
        <v>13009.7764914</v>
      </c>
      <c r="AN55" s="1335">
        <v>18007.706807999999</v>
      </c>
      <c r="AO55" s="1335">
        <v>7008.2090909999997</v>
      </c>
      <c r="AP55" s="1335">
        <v>1603.9391939999998</v>
      </c>
      <c r="AQ55" s="1335">
        <v>0</v>
      </c>
      <c r="AR55" s="1335">
        <v>65890.911384400009</v>
      </c>
      <c r="AS55" s="1335">
        <v>0</v>
      </c>
      <c r="AT55" s="1713">
        <v>65890.911384400009</v>
      </c>
      <c r="AU55" s="2127">
        <v>16198</v>
      </c>
      <c r="AV55" s="1335">
        <v>0</v>
      </c>
      <c r="AW55" s="1335">
        <v>0</v>
      </c>
      <c r="AX55" s="1335">
        <v>5919.1469399999996</v>
      </c>
      <c r="AY55" s="1335">
        <v>16019.27186721</v>
      </c>
      <c r="AZ55" s="1335">
        <v>14460.249006</v>
      </c>
      <c r="BA55" s="1335">
        <v>8139.2198580000004</v>
      </c>
      <c r="BB55" s="1335">
        <v>2006.6406569999999</v>
      </c>
      <c r="BC55" s="1335">
        <v>0</v>
      </c>
      <c r="BD55" s="1335">
        <v>62742.528328209999</v>
      </c>
      <c r="BE55" s="1335">
        <v>0</v>
      </c>
      <c r="BF55" s="1336">
        <v>62742.528328209999</v>
      </c>
      <c r="BG55" s="643"/>
      <c r="BH55" s="643"/>
      <c r="BI55" s="1538"/>
      <c r="BJ55" s="1549">
        <f t="shared" si="6"/>
        <v>53920.557070000003</v>
      </c>
    </row>
    <row r="56" spans="2:62" ht="12" hidden="1" customHeight="1" outlineLevel="1">
      <c r="B56" s="1333" t="s">
        <v>382</v>
      </c>
      <c r="C56" s="1334" t="s">
        <v>383</v>
      </c>
      <c r="D56" s="1335">
        <v>0</v>
      </c>
      <c r="E56" s="1335">
        <v>0</v>
      </c>
      <c r="F56" s="1335">
        <v>0</v>
      </c>
      <c r="G56" s="1335"/>
      <c r="H56" s="1335">
        <v>0</v>
      </c>
      <c r="I56" s="1335">
        <v>0</v>
      </c>
      <c r="J56" s="1335">
        <v>0</v>
      </c>
      <c r="K56" s="1335">
        <v>0</v>
      </c>
      <c r="L56" s="1336">
        <f t="shared" si="0"/>
        <v>0</v>
      </c>
      <c r="M56" s="1337">
        <v>-500</v>
      </c>
      <c r="N56" s="1335">
        <v>0</v>
      </c>
      <c r="O56" s="1335">
        <v>0</v>
      </c>
      <c r="P56" s="1335"/>
      <c r="Q56" s="1335">
        <v>0</v>
      </c>
      <c r="R56" s="1335">
        <v>0</v>
      </c>
      <c r="S56" s="1335"/>
      <c r="T56" s="1335">
        <v>0</v>
      </c>
      <c r="U56" s="1335">
        <v>0</v>
      </c>
      <c r="V56" s="1335">
        <v>0</v>
      </c>
      <c r="W56" s="1336">
        <f t="shared" si="8"/>
        <v>-500</v>
      </c>
      <c r="X56" s="1337">
        <v>0</v>
      </c>
      <c r="Y56" s="1335">
        <v>0</v>
      </c>
      <c r="Z56" s="1335">
        <v>0</v>
      </c>
      <c r="AA56" s="1335"/>
      <c r="AB56" s="1335"/>
      <c r="AC56" s="1335">
        <v>0</v>
      </c>
      <c r="AD56" s="1335">
        <v>0</v>
      </c>
      <c r="AE56" s="1335"/>
      <c r="AF56" s="1335">
        <v>0</v>
      </c>
      <c r="AG56" s="1335">
        <v>0</v>
      </c>
      <c r="AH56" s="1336">
        <f t="shared" si="10"/>
        <v>0</v>
      </c>
      <c r="AI56" s="1337">
        <v>0</v>
      </c>
      <c r="AJ56" s="1335">
        <v>0</v>
      </c>
      <c r="AK56" s="1335">
        <v>0</v>
      </c>
      <c r="AL56" s="1335"/>
      <c r="AM56" s="1335"/>
      <c r="AN56" s="1335">
        <v>0</v>
      </c>
      <c r="AO56" s="1335">
        <v>0</v>
      </c>
      <c r="AP56" s="1335"/>
      <c r="AQ56" s="1335">
        <v>0</v>
      </c>
      <c r="AR56" s="1335">
        <v>0</v>
      </c>
      <c r="AS56" s="1335">
        <v>0</v>
      </c>
      <c r="AT56" s="1713">
        <v>0</v>
      </c>
      <c r="AU56" s="2127">
        <v>0</v>
      </c>
      <c r="AV56" s="1335">
        <v>0</v>
      </c>
      <c r="AW56" s="1335">
        <v>0</v>
      </c>
      <c r="AX56" s="1335"/>
      <c r="AY56" s="1335"/>
      <c r="AZ56" s="1335">
        <v>0</v>
      </c>
      <c r="BA56" s="1335">
        <v>0</v>
      </c>
      <c r="BB56" s="1335"/>
      <c r="BC56" s="1335">
        <v>0</v>
      </c>
      <c r="BD56" s="1335">
        <v>0</v>
      </c>
      <c r="BE56" s="1335">
        <v>0</v>
      </c>
      <c r="BF56" s="1336">
        <v>0</v>
      </c>
      <c r="BG56" s="643"/>
      <c r="BH56" s="643"/>
      <c r="BI56" s="1538"/>
      <c r="BJ56" s="1549">
        <f t="shared" si="6"/>
        <v>-500</v>
      </c>
    </row>
    <row r="57" spans="2:62" ht="12" hidden="1" customHeight="1" outlineLevel="1">
      <c r="B57" s="1333" t="s">
        <v>384</v>
      </c>
      <c r="C57" s="1334" t="s">
        <v>385</v>
      </c>
      <c r="D57" s="1335">
        <v>0</v>
      </c>
      <c r="E57" s="1335">
        <v>0</v>
      </c>
      <c r="F57" s="1335">
        <v>0</v>
      </c>
      <c r="G57" s="1335"/>
      <c r="H57" s="1335">
        <v>0</v>
      </c>
      <c r="I57" s="1335">
        <v>0</v>
      </c>
      <c r="J57" s="1335">
        <v>0</v>
      </c>
      <c r="K57" s="1335">
        <v>0</v>
      </c>
      <c r="L57" s="1336">
        <f t="shared" si="0"/>
        <v>0</v>
      </c>
      <c r="M57" s="1337">
        <v>0</v>
      </c>
      <c r="N57" s="1335">
        <v>0</v>
      </c>
      <c r="O57" s="1335">
        <v>1905.1438570399998</v>
      </c>
      <c r="P57" s="1335"/>
      <c r="Q57" s="1335">
        <v>0</v>
      </c>
      <c r="R57" s="1335">
        <v>0</v>
      </c>
      <c r="S57" s="1335"/>
      <c r="T57" s="1335">
        <v>0</v>
      </c>
      <c r="U57" s="1335">
        <v>0</v>
      </c>
      <c r="V57" s="1335">
        <v>0</v>
      </c>
      <c r="W57" s="1336">
        <f t="shared" si="8"/>
        <v>1905.1438570399998</v>
      </c>
      <c r="X57" s="1337">
        <v>0</v>
      </c>
      <c r="Y57" s="1335">
        <v>0</v>
      </c>
      <c r="Z57" s="1335">
        <v>1821.8522899980001</v>
      </c>
      <c r="AA57" s="1335"/>
      <c r="AB57" s="1335"/>
      <c r="AC57" s="1335">
        <v>0</v>
      </c>
      <c r="AD57" s="1335">
        <v>0</v>
      </c>
      <c r="AE57" s="1335"/>
      <c r="AF57" s="1335">
        <v>0</v>
      </c>
      <c r="AG57" s="1335">
        <v>0</v>
      </c>
      <c r="AH57" s="1336">
        <f t="shared" si="10"/>
        <v>1821.8522899980001</v>
      </c>
      <c r="AI57" s="1337">
        <v>0</v>
      </c>
      <c r="AJ57" s="1335">
        <v>0</v>
      </c>
      <c r="AK57" s="1335">
        <v>1802.028926945</v>
      </c>
      <c r="AL57" s="1335"/>
      <c r="AM57" s="1335"/>
      <c r="AN57" s="1335">
        <v>0</v>
      </c>
      <c r="AO57" s="1335">
        <v>0</v>
      </c>
      <c r="AP57" s="1335"/>
      <c r="AQ57" s="1335">
        <v>0</v>
      </c>
      <c r="AR57" s="1335">
        <v>1802.028926945</v>
      </c>
      <c r="AS57" s="1335">
        <v>0</v>
      </c>
      <c r="AT57" s="1713">
        <v>1802.028926945</v>
      </c>
      <c r="AU57" s="2127">
        <v>0</v>
      </c>
      <c r="AV57" s="1335">
        <v>0</v>
      </c>
      <c r="AW57" s="1335">
        <v>1894.6305687399999</v>
      </c>
      <c r="AX57" s="1335"/>
      <c r="AY57" s="1335"/>
      <c r="AZ57" s="1335">
        <v>0</v>
      </c>
      <c r="BA57" s="1335">
        <v>0</v>
      </c>
      <c r="BB57" s="1335"/>
      <c r="BC57" s="1335">
        <v>0</v>
      </c>
      <c r="BD57" s="1335">
        <v>1894.6305687399999</v>
      </c>
      <c r="BE57" s="1335">
        <v>0</v>
      </c>
      <c r="BF57" s="1336">
        <v>1894.6305687399999</v>
      </c>
      <c r="BG57" s="643"/>
      <c r="BH57" s="643"/>
      <c r="BI57" s="1538"/>
      <c r="BJ57" s="1549">
        <f t="shared" si="6"/>
        <v>1905.1438570399998</v>
      </c>
    </row>
    <row r="58" spans="2:62" ht="12" hidden="1" customHeight="1" outlineLevel="1">
      <c r="B58" s="1333" t="s">
        <v>386</v>
      </c>
      <c r="C58" s="1334" t="s">
        <v>387</v>
      </c>
      <c r="D58" s="1335">
        <v>-439</v>
      </c>
      <c r="E58" s="1335">
        <v>0</v>
      </c>
      <c r="F58" s="1335">
        <v>-439</v>
      </c>
      <c r="G58" s="1335"/>
      <c r="H58" s="1335">
        <v>0</v>
      </c>
      <c r="I58" s="1335">
        <v>0</v>
      </c>
      <c r="J58" s="1335">
        <v>0</v>
      </c>
      <c r="K58" s="1335">
        <v>0</v>
      </c>
      <c r="L58" s="1336">
        <f t="shared" si="0"/>
        <v>-439</v>
      </c>
      <c r="M58" s="1337">
        <v>-1439</v>
      </c>
      <c r="N58" s="1335">
        <v>0</v>
      </c>
      <c r="O58" s="1335">
        <v>0</v>
      </c>
      <c r="P58" s="1335"/>
      <c r="Q58" s="1335">
        <v>0</v>
      </c>
      <c r="R58" s="1335">
        <v>0</v>
      </c>
      <c r="S58" s="1335"/>
      <c r="T58" s="1335">
        <v>0</v>
      </c>
      <c r="U58" s="1335">
        <v>0</v>
      </c>
      <c r="V58" s="1335">
        <v>0</v>
      </c>
      <c r="W58" s="1336">
        <f t="shared" si="8"/>
        <v>-1439</v>
      </c>
      <c r="X58" s="1337">
        <v>-1439</v>
      </c>
      <c r="Y58" s="1335">
        <v>0</v>
      </c>
      <c r="Z58" s="1335">
        <v>0</v>
      </c>
      <c r="AA58" s="1335"/>
      <c r="AB58" s="1335"/>
      <c r="AC58" s="1335">
        <v>0</v>
      </c>
      <c r="AD58" s="1335">
        <v>0</v>
      </c>
      <c r="AE58" s="1335"/>
      <c r="AF58" s="1335">
        <v>0</v>
      </c>
      <c r="AG58" s="1335">
        <v>0</v>
      </c>
      <c r="AH58" s="1336">
        <f t="shared" si="10"/>
        <v>-1439</v>
      </c>
      <c r="AI58" s="1337">
        <v>-1439</v>
      </c>
      <c r="AJ58" s="1335">
        <v>0</v>
      </c>
      <c r="AK58" s="1335">
        <v>0</v>
      </c>
      <c r="AL58" s="1335"/>
      <c r="AM58" s="1335"/>
      <c r="AN58" s="1335">
        <v>0</v>
      </c>
      <c r="AO58" s="1335">
        <v>0</v>
      </c>
      <c r="AP58" s="1335"/>
      <c r="AQ58" s="1335">
        <v>0</v>
      </c>
      <c r="AR58" s="1335">
        <v>-1439</v>
      </c>
      <c r="AS58" s="1335">
        <v>0</v>
      </c>
      <c r="AT58" s="1713">
        <v>-1439</v>
      </c>
      <c r="AU58" s="2127">
        <v>-1439</v>
      </c>
      <c r="AV58" s="1335">
        <v>0</v>
      </c>
      <c r="AW58" s="1335">
        <v>0</v>
      </c>
      <c r="AX58" s="1335"/>
      <c r="AY58" s="1335"/>
      <c r="AZ58" s="1335">
        <v>0</v>
      </c>
      <c r="BA58" s="1335">
        <v>0</v>
      </c>
      <c r="BB58" s="1335"/>
      <c r="BC58" s="1335">
        <v>0</v>
      </c>
      <c r="BD58" s="1335">
        <v>-1439</v>
      </c>
      <c r="BE58" s="1335">
        <v>0</v>
      </c>
      <c r="BF58" s="1336">
        <v>-1439</v>
      </c>
      <c r="BG58" s="643"/>
      <c r="BH58" s="643"/>
      <c r="BI58" s="1538"/>
      <c r="BJ58" s="1549">
        <f t="shared" si="6"/>
        <v>-1439</v>
      </c>
    </row>
    <row r="59" spans="2:62" ht="12" hidden="1" customHeight="1" outlineLevel="1">
      <c r="B59" s="1333" t="s">
        <v>388</v>
      </c>
      <c r="C59" s="1334" t="s">
        <v>389</v>
      </c>
      <c r="D59" s="1335">
        <v>2721</v>
      </c>
      <c r="E59" s="1335">
        <v>0</v>
      </c>
      <c r="F59" s="1335">
        <v>2721</v>
      </c>
      <c r="G59" s="1335"/>
      <c r="H59" s="1335">
        <v>0</v>
      </c>
      <c r="I59" s="1335">
        <v>0</v>
      </c>
      <c r="J59" s="1335">
        <v>0</v>
      </c>
      <c r="K59" s="1335">
        <v>0</v>
      </c>
      <c r="L59" s="1336">
        <f t="shared" si="0"/>
        <v>2721</v>
      </c>
      <c r="M59" s="1337">
        <v>3634</v>
      </c>
      <c r="N59" s="1335">
        <v>0</v>
      </c>
      <c r="O59" s="1335">
        <v>0</v>
      </c>
      <c r="P59" s="1335"/>
      <c r="Q59" s="1335">
        <v>0</v>
      </c>
      <c r="R59" s="1335">
        <v>0</v>
      </c>
      <c r="S59" s="1335"/>
      <c r="T59" s="1335">
        <v>0</v>
      </c>
      <c r="U59" s="1335">
        <v>0</v>
      </c>
      <c r="V59" s="1335">
        <v>0</v>
      </c>
      <c r="W59" s="1336">
        <f t="shared" si="8"/>
        <v>3634</v>
      </c>
      <c r="X59" s="1337">
        <v>9033.6620000000003</v>
      </c>
      <c r="Y59" s="1335">
        <v>0</v>
      </c>
      <c r="Z59" s="1335">
        <v>0</v>
      </c>
      <c r="AA59" s="1335"/>
      <c r="AB59" s="1335"/>
      <c r="AC59" s="1335">
        <v>0</v>
      </c>
      <c r="AD59" s="1335">
        <v>0</v>
      </c>
      <c r="AE59" s="1335"/>
      <c r="AF59" s="1335">
        <v>0</v>
      </c>
      <c r="AG59" s="1335">
        <v>0</v>
      </c>
      <c r="AH59" s="1336">
        <f t="shared" si="10"/>
        <v>9033.6620000000003</v>
      </c>
      <c r="AI59" s="1337">
        <v>7000</v>
      </c>
      <c r="AJ59" s="1335">
        <v>0</v>
      </c>
      <c r="AK59" s="1335">
        <v>0</v>
      </c>
      <c r="AL59" s="1335"/>
      <c r="AM59" s="1335"/>
      <c r="AN59" s="1335">
        <v>0</v>
      </c>
      <c r="AO59" s="1335">
        <v>0</v>
      </c>
      <c r="AP59" s="1335"/>
      <c r="AQ59" s="1335">
        <v>0</v>
      </c>
      <c r="AR59" s="1335">
        <v>7000</v>
      </c>
      <c r="AS59" s="1335">
        <v>0</v>
      </c>
      <c r="AT59" s="1713">
        <v>7000</v>
      </c>
      <c r="AU59" s="2127">
        <v>3191</v>
      </c>
      <c r="AV59" s="1335">
        <v>0</v>
      </c>
      <c r="AW59" s="1335">
        <v>0</v>
      </c>
      <c r="AX59" s="1335"/>
      <c r="AY59" s="1335"/>
      <c r="AZ59" s="1335">
        <v>0</v>
      </c>
      <c r="BA59" s="1335">
        <v>0</v>
      </c>
      <c r="BB59" s="1335"/>
      <c r="BC59" s="1335">
        <v>0</v>
      </c>
      <c r="BD59" s="1335">
        <v>3191</v>
      </c>
      <c r="BE59" s="1335">
        <v>0</v>
      </c>
      <c r="BF59" s="1336">
        <v>3191</v>
      </c>
      <c r="BG59" s="643"/>
      <c r="BH59" s="643"/>
      <c r="BI59" s="1538"/>
      <c r="BJ59" s="1549">
        <f t="shared" si="6"/>
        <v>3634</v>
      </c>
    </row>
    <row r="60" spans="2:62" ht="12" hidden="1" customHeight="1" outlineLevel="1">
      <c r="B60" s="1333" t="s">
        <v>390</v>
      </c>
      <c r="C60" s="1334" t="s">
        <v>391</v>
      </c>
      <c r="D60" s="1335">
        <v>12392</v>
      </c>
      <c r="E60" s="1335">
        <v>0</v>
      </c>
      <c r="F60" s="1335">
        <v>0</v>
      </c>
      <c r="G60" s="1335"/>
      <c r="H60" s="1335">
        <v>0</v>
      </c>
      <c r="I60" s="1335">
        <v>0</v>
      </c>
      <c r="J60" s="1335">
        <v>0</v>
      </c>
      <c r="K60" s="1335">
        <v>0</v>
      </c>
      <c r="L60" s="1336">
        <f t="shared" si="0"/>
        <v>0</v>
      </c>
      <c r="M60" s="1337">
        <v>-500</v>
      </c>
      <c r="N60" s="1335">
        <v>0</v>
      </c>
      <c r="O60" s="1335">
        <v>0</v>
      </c>
      <c r="P60" s="1335"/>
      <c r="Q60" s="1335">
        <v>0</v>
      </c>
      <c r="R60" s="1335">
        <v>0</v>
      </c>
      <c r="S60" s="1335"/>
      <c r="T60" s="1335">
        <v>0</v>
      </c>
      <c r="U60" s="1335">
        <v>0</v>
      </c>
      <c r="V60" s="1335">
        <v>0</v>
      </c>
      <c r="W60" s="1336">
        <f t="shared" si="8"/>
        <v>-500</v>
      </c>
      <c r="X60" s="1337">
        <v>-1000</v>
      </c>
      <c r="Y60" s="1335">
        <v>0</v>
      </c>
      <c r="Z60" s="1335">
        <v>0</v>
      </c>
      <c r="AA60" s="1335"/>
      <c r="AB60" s="1335"/>
      <c r="AC60" s="1335">
        <v>0</v>
      </c>
      <c r="AD60" s="1335">
        <v>0</v>
      </c>
      <c r="AE60" s="1335"/>
      <c r="AF60" s="1335">
        <v>0</v>
      </c>
      <c r="AG60" s="1335">
        <v>0</v>
      </c>
      <c r="AH60" s="1336">
        <f t="shared" si="10"/>
        <v>-1000</v>
      </c>
      <c r="AI60" s="1337">
        <v>-500</v>
      </c>
      <c r="AJ60" s="1335">
        <v>0</v>
      </c>
      <c r="AK60" s="1335">
        <v>0</v>
      </c>
      <c r="AL60" s="1335"/>
      <c r="AM60" s="1335"/>
      <c r="AN60" s="1335">
        <v>0</v>
      </c>
      <c r="AO60" s="1335">
        <v>0</v>
      </c>
      <c r="AP60" s="1335"/>
      <c r="AQ60" s="1335">
        <v>0</v>
      </c>
      <c r="AR60" s="1335">
        <v>-500</v>
      </c>
      <c r="AS60" s="1335">
        <v>0</v>
      </c>
      <c r="AT60" s="1713">
        <v>-500</v>
      </c>
      <c r="AU60" s="2127">
        <v>-500</v>
      </c>
      <c r="AV60" s="1335">
        <v>0</v>
      </c>
      <c r="AW60" s="1335">
        <v>0</v>
      </c>
      <c r="AX60" s="1335"/>
      <c r="AY60" s="1335"/>
      <c r="AZ60" s="1335">
        <v>0</v>
      </c>
      <c r="BA60" s="1335">
        <v>0</v>
      </c>
      <c r="BB60" s="1335"/>
      <c r="BC60" s="1335">
        <v>0</v>
      </c>
      <c r="BD60" s="1335">
        <v>-500</v>
      </c>
      <c r="BE60" s="1335">
        <v>0</v>
      </c>
      <c r="BF60" s="1336">
        <v>-500</v>
      </c>
      <c r="BG60" s="643"/>
      <c r="BH60" s="643"/>
      <c r="BI60" s="1538"/>
      <c r="BJ60" s="1549">
        <f t="shared" si="6"/>
        <v>-500</v>
      </c>
    </row>
    <row r="61" spans="2:62" ht="12" hidden="1" customHeight="1" outlineLevel="1">
      <c r="B61" s="1338" t="s">
        <v>392</v>
      </c>
      <c r="C61" s="1339" t="s">
        <v>393</v>
      </c>
      <c r="D61" s="1340">
        <v>0</v>
      </c>
      <c r="E61" s="1340">
        <v>0</v>
      </c>
      <c r="F61" s="1340">
        <v>0</v>
      </c>
      <c r="G61" s="1340"/>
      <c r="H61" s="1340">
        <v>0</v>
      </c>
      <c r="I61" s="1340">
        <v>0</v>
      </c>
      <c r="J61" s="1340">
        <v>0</v>
      </c>
      <c r="K61" s="1340">
        <v>0</v>
      </c>
      <c r="L61" s="1341">
        <f t="shared" si="0"/>
        <v>0</v>
      </c>
      <c r="M61" s="1342">
        <v>0</v>
      </c>
      <c r="N61" s="1340">
        <v>0</v>
      </c>
      <c r="O61" s="1340">
        <v>0</v>
      </c>
      <c r="P61" s="1340"/>
      <c r="Q61" s="1340">
        <v>0</v>
      </c>
      <c r="R61" s="1340">
        <v>0</v>
      </c>
      <c r="S61" s="1340"/>
      <c r="T61" s="1340">
        <v>0</v>
      </c>
      <c r="U61" s="1340">
        <v>0</v>
      </c>
      <c r="V61" s="1340">
        <v>0</v>
      </c>
      <c r="W61" s="1341">
        <f t="shared" si="8"/>
        <v>0</v>
      </c>
      <c r="X61" s="1342">
        <v>0</v>
      </c>
      <c r="Y61" s="1340">
        <v>0</v>
      </c>
      <c r="Z61" s="1340">
        <v>0</v>
      </c>
      <c r="AA61" s="1340"/>
      <c r="AB61" s="1340"/>
      <c r="AC61" s="1340">
        <v>0</v>
      </c>
      <c r="AD61" s="1340">
        <v>0</v>
      </c>
      <c r="AE61" s="1340"/>
      <c r="AF61" s="1340">
        <v>0</v>
      </c>
      <c r="AG61" s="1340">
        <v>0</v>
      </c>
      <c r="AH61" s="1341">
        <f t="shared" si="10"/>
        <v>0</v>
      </c>
      <c r="AI61" s="1342">
        <v>0</v>
      </c>
      <c r="AJ61" s="1340">
        <v>0</v>
      </c>
      <c r="AK61" s="1340">
        <v>0</v>
      </c>
      <c r="AL61" s="1340"/>
      <c r="AM61" s="1340"/>
      <c r="AN61" s="1340">
        <v>0</v>
      </c>
      <c r="AO61" s="1340">
        <v>0</v>
      </c>
      <c r="AP61" s="1340"/>
      <c r="AQ61" s="1340">
        <v>0</v>
      </c>
      <c r="AR61" s="1340">
        <v>0</v>
      </c>
      <c r="AS61" s="1340">
        <v>0</v>
      </c>
      <c r="AT61" s="1714">
        <v>0</v>
      </c>
      <c r="AU61" s="2128">
        <v>0</v>
      </c>
      <c r="AV61" s="1340">
        <v>0</v>
      </c>
      <c r="AW61" s="1340">
        <v>0</v>
      </c>
      <c r="AX61" s="1340"/>
      <c r="AY61" s="1340"/>
      <c r="AZ61" s="1340">
        <v>0</v>
      </c>
      <c r="BA61" s="1340">
        <v>0</v>
      </c>
      <c r="BB61" s="1340"/>
      <c r="BC61" s="1340">
        <v>0</v>
      </c>
      <c r="BD61" s="1340">
        <v>0</v>
      </c>
      <c r="BE61" s="1340">
        <v>0</v>
      </c>
      <c r="BF61" s="1341">
        <v>0</v>
      </c>
      <c r="BG61" s="643"/>
      <c r="BH61" s="643"/>
      <c r="BI61" s="1539"/>
      <c r="BJ61" s="932">
        <f t="shared" si="6"/>
        <v>0</v>
      </c>
    </row>
    <row r="62" spans="2:62" ht="12" customHeight="1" collapsed="1">
      <c r="B62" s="1343" t="s">
        <v>123</v>
      </c>
      <c r="C62" s="1325" t="s">
        <v>124</v>
      </c>
      <c r="D62" s="1335">
        <f>SUM(D50:D61)</f>
        <v>59146</v>
      </c>
      <c r="E62" s="1335">
        <f t="shared" ref="E62:AH62" si="11">SUM(E50:E61)</f>
        <v>0</v>
      </c>
      <c r="F62" s="1345">
        <f t="shared" si="11"/>
        <v>40089</v>
      </c>
      <c r="G62" s="1335">
        <f t="shared" si="11"/>
        <v>8446.2882960000006</v>
      </c>
      <c r="H62" s="1335">
        <f t="shared" si="11"/>
        <v>17475.077559999998</v>
      </c>
      <c r="I62" s="1335">
        <f t="shared" si="11"/>
        <v>12027.769499999999</v>
      </c>
      <c r="J62" s="1335">
        <f t="shared" si="11"/>
        <v>4338.1980259020002</v>
      </c>
      <c r="K62" s="1335">
        <f t="shared" si="11"/>
        <v>-3064</v>
      </c>
      <c r="L62" s="1336">
        <f>SUM(F62:J62,K62)</f>
        <v>79312.33338190199</v>
      </c>
      <c r="M62" s="1337">
        <f t="shared" si="11"/>
        <v>45633</v>
      </c>
      <c r="N62" s="1335">
        <f t="shared" si="11"/>
        <v>0</v>
      </c>
      <c r="O62" s="1335">
        <f t="shared" si="11"/>
        <v>1905.1438570399998</v>
      </c>
      <c r="P62" s="1335">
        <f t="shared" si="11"/>
        <v>15561.15634</v>
      </c>
      <c r="Q62" s="1335">
        <f t="shared" si="11"/>
        <v>13455.941643000002</v>
      </c>
      <c r="R62" s="1335">
        <f t="shared" si="11"/>
        <v>19634.151410999999</v>
      </c>
      <c r="S62" s="1335">
        <f t="shared" si="11"/>
        <v>1406.6018819999999</v>
      </c>
      <c r="T62" s="1335">
        <f t="shared" si="11"/>
        <v>6115.6243530000002</v>
      </c>
      <c r="U62" s="1335">
        <f t="shared" si="11"/>
        <v>-4784</v>
      </c>
      <c r="V62" s="1335">
        <f t="shared" si="11"/>
        <v>0</v>
      </c>
      <c r="W62" s="1336">
        <f t="shared" si="8"/>
        <v>98927.619486040014</v>
      </c>
      <c r="X62" s="1337">
        <f t="shared" si="11"/>
        <v>44748.661999999997</v>
      </c>
      <c r="Y62" s="1335">
        <f t="shared" si="11"/>
        <v>0</v>
      </c>
      <c r="Z62" s="1335">
        <f t="shared" si="11"/>
        <v>1821.8522899980001</v>
      </c>
      <c r="AA62" s="1335">
        <f t="shared" si="11"/>
        <v>9944.2125759999999</v>
      </c>
      <c r="AB62" s="1335">
        <f t="shared" si="11"/>
        <v>12762.883394999999</v>
      </c>
      <c r="AC62" s="1335">
        <f t="shared" si="11"/>
        <v>15623.368816</v>
      </c>
      <c r="AD62" s="1335">
        <f t="shared" si="11"/>
        <v>17376.087744</v>
      </c>
      <c r="AE62" s="1335">
        <f t="shared" si="11"/>
        <v>5587.4567200000001</v>
      </c>
      <c r="AF62" s="1335">
        <f t="shared" si="11"/>
        <v>8031.4668959999999</v>
      </c>
      <c r="AG62" s="1335">
        <f t="shared" si="11"/>
        <v>-4432</v>
      </c>
      <c r="AH62" s="1336">
        <f t="shared" si="11"/>
        <v>111463.99043699801</v>
      </c>
      <c r="AI62" s="1337">
        <v>41671</v>
      </c>
      <c r="AJ62" s="1335">
        <v>0</v>
      </c>
      <c r="AK62" s="1335">
        <v>1802.028926945</v>
      </c>
      <c r="AL62" s="1335">
        <v>7690.9591980000005</v>
      </c>
      <c r="AM62" s="1335">
        <v>13009.7764914</v>
      </c>
      <c r="AN62" s="1335">
        <v>18007.706807999999</v>
      </c>
      <c r="AO62" s="1335">
        <v>13063.641551999999</v>
      </c>
      <c r="AP62" s="1335">
        <v>6358.5082079999993</v>
      </c>
      <c r="AQ62" s="1335">
        <v>9168.2979569999989</v>
      </c>
      <c r="AR62" s="1335">
        <v>110771.91914134502</v>
      </c>
      <c r="AS62" s="1335">
        <v>-4432</v>
      </c>
      <c r="AT62" s="1713">
        <v>106339.91914134502</v>
      </c>
      <c r="AU62" s="2127">
        <v>36359</v>
      </c>
      <c r="AV62" s="1335">
        <v>0</v>
      </c>
      <c r="AW62" s="1335">
        <v>1894.6305687399999</v>
      </c>
      <c r="AX62" s="1335">
        <v>7323.122163</v>
      </c>
      <c r="AY62" s="1335">
        <v>16019.27186721</v>
      </c>
      <c r="AZ62" s="1335">
        <v>14460.249006</v>
      </c>
      <c r="BA62" s="1335">
        <v>13946.630523</v>
      </c>
      <c r="BB62" s="1335">
        <v>6134.6879999999992</v>
      </c>
      <c r="BC62" s="1335">
        <v>7795.0458179999996</v>
      </c>
      <c r="BD62" s="1335">
        <v>103932.63794595</v>
      </c>
      <c r="BE62" s="1335">
        <v>-4077</v>
      </c>
      <c r="BF62" s="1336">
        <v>99855.637945950002</v>
      </c>
      <c r="BG62" s="643"/>
      <c r="BH62" s="643"/>
      <c r="BI62" s="1538">
        <v>7397.63</v>
      </c>
      <c r="BJ62" s="1549">
        <f t="shared" si="6"/>
        <v>106325.24948604002</v>
      </c>
    </row>
    <row r="63" spans="2:62" ht="12" customHeight="1">
      <c r="B63" s="1349" t="s">
        <v>127</v>
      </c>
      <c r="C63" s="1350" t="s">
        <v>394</v>
      </c>
      <c r="D63" s="1351">
        <f t="shared" ref="D63:K63" si="12">SUM(D62,D49,D48,D28,D29,D16)</f>
        <v>178348.33333333331</v>
      </c>
      <c r="E63" s="1351">
        <f t="shared" si="12"/>
        <v>60954.641069999998</v>
      </c>
      <c r="F63" s="1351">
        <f t="shared" si="12"/>
        <v>201308.33333333331</v>
      </c>
      <c r="G63" s="1351">
        <f t="shared" si="12"/>
        <v>10259.434737</v>
      </c>
      <c r="H63" s="1351">
        <f t="shared" si="12"/>
        <v>31450.717809999995</v>
      </c>
      <c r="I63" s="1351">
        <f t="shared" si="12"/>
        <v>21973.767199999998</v>
      </c>
      <c r="J63" s="1351">
        <f t="shared" si="12"/>
        <v>8460.8601717900001</v>
      </c>
      <c r="K63" s="1351">
        <f t="shared" si="12"/>
        <v>-3946</v>
      </c>
      <c r="L63" s="1352">
        <f t="shared" si="0"/>
        <v>269507.11325212329</v>
      </c>
      <c r="M63" s="1353">
        <f t="shared" ref="M63:V63" si="13">SUM(M62,M49,M48,M28,M29,M16)</f>
        <v>145717.926805261</v>
      </c>
      <c r="N63" s="1351">
        <f t="shared" si="13"/>
        <v>891.89443000000006</v>
      </c>
      <c r="O63" s="1351">
        <f t="shared" si="13"/>
        <v>8743.9725339740016</v>
      </c>
      <c r="P63" s="1351">
        <f t="shared" si="13"/>
        <v>20759.474859999998</v>
      </c>
      <c r="Q63" s="1351">
        <f t="shared" si="13"/>
        <v>26974.975437000005</v>
      </c>
      <c r="R63" s="1351">
        <f t="shared" si="13"/>
        <v>32747.106681000001</v>
      </c>
      <c r="S63" s="1351">
        <f t="shared" si="13"/>
        <v>2539.0583729999998</v>
      </c>
      <c r="T63" s="1351">
        <f t="shared" si="13"/>
        <v>12951.704132999999</v>
      </c>
      <c r="U63" s="1351">
        <f t="shared" si="13"/>
        <v>-4974</v>
      </c>
      <c r="V63" s="1351">
        <f t="shared" si="13"/>
        <v>843</v>
      </c>
      <c r="W63" s="1352">
        <f t="shared" si="8"/>
        <v>247195.113253235</v>
      </c>
      <c r="X63" s="1353">
        <f t="shared" ref="X63:AH63" si="14">SUM(X62,X49,X48,X28,X29,X16)</f>
        <v>141919.06200000001</v>
      </c>
      <c r="Y63" s="1351">
        <f t="shared" si="14"/>
        <v>891.89443000000006</v>
      </c>
      <c r="Z63" s="1351">
        <f t="shared" si="14"/>
        <v>3761.2430863019999</v>
      </c>
      <c r="AA63" s="1351">
        <f t="shared" si="14"/>
        <v>44527.623471999999</v>
      </c>
      <c r="AB63" s="1351">
        <f t="shared" si="14"/>
        <v>17851.525221</v>
      </c>
      <c r="AC63" s="1351">
        <f t="shared" si="14"/>
        <v>36876.862544000011</v>
      </c>
      <c r="AD63" s="1351">
        <f t="shared" si="14"/>
        <v>32729.275664000001</v>
      </c>
      <c r="AE63" s="1351">
        <f t="shared" si="14"/>
        <v>9982.9076320000004</v>
      </c>
      <c r="AF63" s="1351">
        <f t="shared" si="14"/>
        <v>16820.284639999998</v>
      </c>
      <c r="AG63" s="1351">
        <f t="shared" si="14"/>
        <v>-5954</v>
      </c>
      <c r="AH63" s="1352">
        <f t="shared" si="14"/>
        <v>299406.678689302</v>
      </c>
      <c r="AI63" s="1353">
        <f>AI62+AI49+AI48+AI29+AI28+AI16</f>
        <v>139563.75202000001</v>
      </c>
      <c r="AJ63" s="1351">
        <f t="shared" ref="AJ63:AT63" si="15">AJ62+AJ49+AJ48+AJ29+AJ28+AJ16</f>
        <v>891.89443000000006</v>
      </c>
      <c r="AK63" s="1351">
        <f t="shared" si="15"/>
        <v>3981.6270326920003</v>
      </c>
      <c r="AL63" s="1351">
        <f t="shared" si="15"/>
        <v>50686.614108000002</v>
      </c>
      <c r="AM63" s="1351">
        <f t="shared" si="15"/>
        <v>20317.764123780002</v>
      </c>
      <c r="AN63" s="1351">
        <f t="shared" si="15"/>
        <v>31884.681347999998</v>
      </c>
      <c r="AO63" s="1351">
        <f t="shared" si="15"/>
        <v>30396.780764999996</v>
      </c>
      <c r="AP63" s="1351">
        <f t="shared" si="15"/>
        <v>10961.980028999998</v>
      </c>
      <c r="AQ63" s="1351">
        <f t="shared" si="15"/>
        <v>18048.858749999999</v>
      </c>
      <c r="AR63" s="1351">
        <f t="shared" si="15"/>
        <v>306733.95260647201</v>
      </c>
      <c r="AS63" s="1351">
        <f>AS62+AS49+AS48+AS29+AS28+AS16</f>
        <v>-5223</v>
      </c>
      <c r="AT63" s="1715">
        <f t="shared" si="15"/>
        <v>301510.95260647201</v>
      </c>
      <c r="AU63" s="2130">
        <f>AU62+AU49+AU48+AU29+AU28+AU16</f>
        <v>129888.08559999999</v>
      </c>
      <c r="AV63" s="1351">
        <f t="shared" ref="AV63:BF63" si="16">AV62+AV49+AV48+AV29+AV28+AV16</f>
        <v>891.89443000000006</v>
      </c>
      <c r="AW63" s="1351">
        <f t="shared" si="16"/>
        <v>6088.2410195880002</v>
      </c>
      <c r="AX63" s="1351">
        <f t="shared" si="16"/>
        <v>66645.472425</v>
      </c>
      <c r="AY63" s="1351">
        <f t="shared" si="16"/>
        <v>23876.569360680001</v>
      </c>
      <c r="AZ63" s="1351">
        <f t="shared" si="16"/>
        <v>34332.849053999998</v>
      </c>
      <c r="BA63" s="1351">
        <f t="shared" si="16"/>
        <v>30736.365659999996</v>
      </c>
      <c r="BB63" s="1351">
        <f t="shared" si="16"/>
        <v>15507.637971</v>
      </c>
      <c r="BC63" s="1351">
        <f t="shared" si="16"/>
        <v>19925.350094999998</v>
      </c>
      <c r="BD63" s="1351">
        <f t="shared" si="16"/>
        <v>327892.46561526798</v>
      </c>
      <c r="BE63" s="1351">
        <f t="shared" si="16"/>
        <v>-4467</v>
      </c>
      <c r="BF63" s="1352">
        <f t="shared" si="16"/>
        <v>323425.46561526798</v>
      </c>
      <c r="BG63" s="643"/>
      <c r="BH63" s="643"/>
      <c r="BI63" s="1535">
        <f>BI62+BI49+BI48+BI29+BI28+BI16</f>
        <v>21938.349511</v>
      </c>
      <c r="BJ63" s="934">
        <f t="shared" si="6"/>
        <v>269133.46276423498</v>
      </c>
    </row>
    <row r="64" spans="2:62" ht="12" customHeight="1">
      <c r="B64" s="1354" t="s">
        <v>129</v>
      </c>
      <c r="C64" s="1323"/>
      <c r="D64" s="1355"/>
      <c r="E64" s="1355"/>
      <c r="F64" s="1355"/>
      <c r="G64" s="1355"/>
      <c r="H64" s="1355"/>
      <c r="I64" s="1355"/>
      <c r="J64" s="1355"/>
      <c r="K64" s="1355">
        <v>0</v>
      </c>
      <c r="L64" s="1356">
        <f t="shared" si="0"/>
        <v>0</v>
      </c>
      <c r="M64" s="1357"/>
      <c r="N64" s="1355"/>
      <c r="O64" s="1355"/>
      <c r="P64" s="1355"/>
      <c r="Q64" s="1355"/>
      <c r="R64" s="1355"/>
      <c r="S64" s="1355"/>
      <c r="T64" s="1355"/>
      <c r="U64" s="1355">
        <v>0</v>
      </c>
      <c r="V64" s="1355">
        <v>0</v>
      </c>
      <c r="W64" s="1356">
        <f t="shared" si="8"/>
        <v>0</v>
      </c>
      <c r="X64" s="1357"/>
      <c r="Y64" s="1355"/>
      <c r="Z64" s="1355"/>
      <c r="AA64" s="1355"/>
      <c r="AB64" s="1355"/>
      <c r="AC64" s="1355"/>
      <c r="AD64" s="1355"/>
      <c r="AE64" s="1355"/>
      <c r="AF64" s="1355"/>
      <c r="AG64" s="1355">
        <v>0</v>
      </c>
      <c r="AH64" s="1356">
        <f t="shared" ref="AH64:AH72" si="17">SUM(X64:AF64,AG64)</f>
        <v>0</v>
      </c>
      <c r="AI64" s="1357"/>
      <c r="AJ64" s="1355"/>
      <c r="AK64" s="1355"/>
      <c r="AL64" s="1355"/>
      <c r="AM64" s="1355"/>
      <c r="AN64" s="1355"/>
      <c r="AO64" s="1355"/>
      <c r="AP64" s="1355"/>
      <c r="AQ64" s="1355"/>
      <c r="AR64" s="1355"/>
      <c r="AS64" s="1355"/>
      <c r="AT64" s="1716"/>
      <c r="AU64" s="2131"/>
      <c r="AV64" s="1355"/>
      <c r="AW64" s="1355"/>
      <c r="AX64" s="1355"/>
      <c r="AY64" s="1355"/>
      <c r="AZ64" s="1355"/>
      <c r="BA64" s="1355"/>
      <c r="BB64" s="1355"/>
      <c r="BC64" s="1355"/>
      <c r="BD64" s="1355"/>
      <c r="BE64" s="1355"/>
      <c r="BF64" s="1356"/>
      <c r="BG64" s="643"/>
      <c r="BH64" s="643"/>
      <c r="BI64" s="1541"/>
      <c r="BJ64" s="1553">
        <f t="shared" si="6"/>
        <v>0</v>
      </c>
    </row>
    <row r="65" spans="2:62" ht="12" hidden="1" customHeight="1" outlineLevel="2">
      <c r="B65" s="1358" t="s">
        <v>4568</v>
      </c>
      <c r="C65" s="1323"/>
      <c r="D65" s="1355"/>
      <c r="E65" s="1355"/>
      <c r="F65" s="1355"/>
      <c r="G65" s="1355"/>
      <c r="H65" s="1355"/>
      <c r="I65" s="1355"/>
      <c r="J65" s="1355"/>
      <c r="K65" s="1355"/>
      <c r="L65" s="1356"/>
      <c r="M65" s="1357"/>
      <c r="N65" s="1355"/>
      <c r="O65" s="1355"/>
      <c r="P65" s="1355"/>
      <c r="Q65" s="1355"/>
      <c r="R65" s="1355"/>
      <c r="S65" s="1355"/>
      <c r="T65" s="1355"/>
      <c r="U65" s="1355"/>
      <c r="V65" s="1355"/>
      <c r="W65" s="1356"/>
      <c r="X65" s="1357"/>
      <c r="Y65" s="1355"/>
      <c r="Z65" s="1355"/>
      <c r="AA65" s="1355"/>
      <c r="AB65" s="1355"/>
      <c r="AC65" s="1355"/>
      <c r="AD65" s="1355"/>
      <c r="AE65" s="1355"/>
      <c r="AF65" s="1355"/>
      <c r="AG65" s="1355"/>
      <c r="AH65" s="1356"/>
      <c r="AI65" s="1357"/>
      <c r="AJ65" s="1355"/>
      <c r="AK65" s="1355"/>
      <c r="AL65" s="1355"/>
      <c r="AM65" s="1355"/>
      <c r="AN65" s="1355"/>
      <c r="AO65" s="1355"/>
      <c r="AP65" s="1355"/>
      <c r="AQ65" s="1355"/>
      <c r="AR65" s="1355"/>
      <c r="AS65" s="1355"/>
      <c r="AT65" s="1716"/>
      <c r="AU65" s="2131"/>
      <c r="AV65" s="1355"/>
      <c r="AW65" s="1355"/>
      <c r="AX65" s="1355"/>
      <c r="AY65" s="1355"/>
      <c r="AZ65" s="1355"/>
      <c r="BA65" s="1355"/>
      <c r="BB65" s="1355"/>
      <c r="BC65" s="1355"/>
      <c r="BD65" s="1355"/>
      <c r="BE65" s="1355"/>
      <c r="BF65" s="1356"/>
      <c r="BG65" s="643"/>
      <c r="BH65" s="643"/>
      <c r="BI65" s="1541"/>
      <c r="BJ65" s="1553">
        <f t="shared" si="6"/>
        <v>0</v>
      </c>
    </row>
    <row r="66" spans="2:62" ht="12" hidden="1" customHeight="1" outlineLevel="2">
      <c r="B66" s="1359" t="s">
        <v>4569</v>
      </c>
      <c r="C66" s="1323"/>
      <c r="D66" s="1355"/>
      <c r="E66" s="1355"/>
      <c r="F66" s="1355"/>
      <c r="G66" s="1355"/>
      <c r="H66" s="1355"/>
      <c r="I66" s="1355"/>
      <c r="J66" s="1355"/>
      <c r="K66" s="1355"/>
      <c r="L66" s="1356"/>
      <c r="M66" s="1357"/>
      <c r="N66" s="1355"/>
      <c r="O66" s="1355"/>
      <c r="P66" s="1355"/>
      <c r="Q66" s="1355"/>
      <c r="R66" s="1355"/>
      <c r="S66" s="1355"/>
      <c r="T66" s="1355"/>
      <c r="U66" s="1355"/>
      <c r="V66" s="1355"/>
      <c r="W66" s="1356"/>
      <c r="X66" s="1357"/>
      <c r="Y66" s="1355"/>
      <c r="Z66" s="1355"/>
      <c r="AA66" s="1355"/>
      <c r="AB66" s="1355"/>
      <c r="AC66" s="1355"/>
      <c r="AD66" s="1355"/>
      <c r="AE66" s="1355"/>
      <c r="AF66" s="1355"/>
      <c r="AG66" s="1355"/>
      <c r="AH66" s="1356"/>
      <c r="AI66" s="1357">
        <v>84</v>
      </c>
      <c r="AJ66" s="1355"/>
      <c r="AK66" s="1355"/>
      <c r="AL66" s="1355"/>
      <c r="AM66" s="1355"/>
      <c r="AN66" s="1355"/>
      <c r="AO66" s="1355"/>
      <c r="AP66" s="1355"/>
      <c r="AQ66" s="1355"/>
      <c r="AR66" s="1355">
        <v>84</v>
      </c>
      <c r="AS66" s="1355">
        <v>0</v>
      </c>
      <c r="AT66" s="1716">
        <v>84</v>
      </c>
      <c r="AU66" s="2131">
        <v>142</v>
      </c>
      <c r="AV66" s="1355"/>
      <c r="AW66" s="1355"/>
      <c r="AX66" s="1355"/>
      <c r="AY66" s="1355"/>
      <c r="AZ66" s="1355"/>
      <c r="BA66" s="1355"/>
      <c r="BB66" s="1355"/>
      <c r="BC66" s="1355"/>
      <c r="BD66" s="1355">
        <v>142</v>
      </c>
      <c r="BE66" s="1355">
        <v>0</v>
      </c>
      <c r="BF66" s="1356">
        <v>142</v>
      </c>
      <c r="BG66" s="643"/>
      <c r="BH66" s="643"/>
      <c r="BI66" s="1541"/>
      <c r="BJ66" s="1553">
        <f t="shared" si="6"/>
        <v>0</v>
      </c>
    </row>
    <row r="67" spans="2:62" ht="12" hidden="1" customHeight="1" outlineLevel="1" collapsed="1">
      <c r="B67" s="1333" t="s">
        <v>4570</v>
      </c>
      <c r="C67" s="1323"/>
      <c r="D67" s="1355"/>
      <c r="E67" s="1355"/>
      <c r="F67" s="1355"/>
      <c r="G67" s="1355"/>
      <c r="H67" s="1355"/>
      <c r="I67" s="1355"/>
      <c r="J67" s="1355"/>
      <c r="K67" s="1355"/>
      <c r="L67" s="1356"/>
      <c r="M67" s="1357"/>
      <c r="N67" s="1355"/>
      <c r="O67" s="1355"/>
      <c r="P67" s="1355"/>
      <c r="Q67" s="1355"/>
      <c r="R67" s="1355"/>
      <c r="S67" s="1355"/>
      <c r="T67" s="1355"/>
      <c r="U67" s="1355"/>
      <c r="V67" s="1355"/>
      <c r="W67" s="1356"/>
      <c r="X67" s="1357"/>
      <c r="Y67" s="1355"/>
      <c r="Z67" s="1355"/>
      <c r="AA67" s="1355"/>
      <c r="AB67" s="1355"/>
      <c r="AC67" s="1355"/>
      <c r="AD67" s="1355"/>
      <c r="AE67" s="1355"/>
      <c r="AF67" s="1355"/>
      <c r="AG67" s="1355"/>
      <c r="AH67" s="1356"/>
      <c r="AI67" s="1357">
        <v>84</v>
      </c>
      <c r="AJ67" s="1355"/>
      <c r="AK67" s="1355"/>
      <c r="AL67" s="1355"/>
      <c r="AM67" s="1355"/>
      <c r="AN67" s="1355"/>
      <c r="AO67" s="1355"/>
      <c r="AP67" s="1355"/>
      <c r="AQ67" s="1355"/>
      <c r="AR67" s="1355">
        <v>84</v>
      </c>
      <c r="AS67" s="1355">
        <v>0</v>
      </c>
      <c r="AT67" s="1716">
        <v>84</v>
      </c>
      <c r="AU67" s="2131">
        <v>142</v>
      </c>
      <c r="AV67" s="1355"/>
      <c r="AW67" s="1355"/>
      <c r="AX67" s="1355"/>
      <c r="AY67" s="1355"/>
      <c r="AZ67" s="1355"/>
      <c r="BA67" s="1355"/>
      <c r="BB67" s="1355"/>
      <c r="BC67" s="1355"/>
      <c r="BD67" s="1355">
        <v>142</v>
      </c>
      <c r="BE67" s="1355">
        <v>0</v>
      </c>
      <c r="BF67" s="1356">
        <v>142</v>
      </c>
      <c r="BG67" s="643"/>
      <c r="BH67" s="643"/>
      <c r="BI67" s="1541"/>
      <c r="BJ67" s="1553">
        <f t="shared" si="6"/>
        <v>0</v>
      </c>
    </row>
    <row r="68" spans="2:62" ht="12" hidden="1" customHeight="1" outlineLevel="3">
      <c r="B68" s="1358" t="s">
        <v>395</v>
      </c>
      <c r="C68" s="1360" t="s">
        <v>395</v>
      </c>
      <c r="D68" s="1330"/>
      <c r="E68" s="1330"/>
      <c r="F68" s="1344"/>
      <c r="G68" s="1330"/>
      <c r="H68" s="1330"/>
      <c r="I68" s="1330"/>
      <c r="J68" s="1330"/>
      <c r="K68" s="1344">
        <v>0</v>
      </c>
      <c r="L68" s="1361">
        <f t="shared" si="0"/>
        <v>0</v>
      </c>
      <c r="M68" s="1362"/>
      <c r="N68" s="1363"/>
      <c r="O68" s="1363"/>
      <c r="P68" s="1363"/>
      <c r="Q68" s="1363"/>
      <c r="R68" s="1363"/>
      <c r="S68" s="1363"/>
      <c r="T68" s="1363"/>
      <c r="U68" s="1363">
        <v>0</v>
      </c>
      <c r="V68" s="1363">
        <v>0</v>
      </c>
      <c r="W68" s="1364">
        <f t="shared" si="8"/>
        <v>0</v>
      </c>
      <c r="X68" s="1362"/>
      <c r="Y68" s="1363"/>
      <c r="Z68" s="1363"/>
      <c r="AA68" s="1363"/>
      <c r="AB68" s="1363"/>
      <c r="AC68" s="1363"/>
      <c r="AD68" s="1363"/>
      <c r="AE68" s="1363"/>
      <c r="AF68" s="1363"/>
      <c r="AG68" s="1363">
        <v>0</v>
      </c>
      <c r="AH68" s="1364">
        <f t="shared" si="17"/>
        <v>0</v>
      </c>
      <c r="AI68" s="1362"/>
      <c r="AJ68" s="1363"/>
      <c r="AK68" s="1363"/>
      <c r="AL68" s="1363"/>
      <c r="AM68" s="1363"/>
      <c r="AN68" s="1363"/>
      <c r="AO68" s="1363"/>
      <c r="AP68" s="1363"/>
      <c r="AQ68" s="1363"/>
      <c r="AR68" s="1363"/>
      <c r="AS68" s="1363"/>
      <c r="AT68" s="1722"/>
      <c r="AU68" s="2132"/>
      <c r="AV68" s="1363"/>
      <c r="AW68" s="1363"/>
      <c r="AX68" s="1363"/>
      <c r="AY68" s="1363"/>
      <c r="AZ68" s="1363"/>
      <c r="BA68" s="1363"/>
      <c r="BB68" s="1363"/>
      <c r="BC68" s="1363"/>
      <c r="BD68" s="1363"/>
      <c r="BE68" s="1363"/>
      <c r="BF68" s="1364"/>
      <c r="BG68" s="643"/>
      <c r="BH68" s="643"/>
      <c r="BI68" s="1542"/>
      <c r="BJ68" s="935">
        <f t="shared" si="6"/>
        <v>0</v>
      </c>
    </row>
    <row r="69" spans="2:62" ht="12" hidden="1" customHeight="1" outlineLevel="3">
      <c r="B69" s="1359" t="s">
        <v>396</v>
      </c>
      <c r="C69" s="1325" t="s">
        <v>397</v>
      </c>
      <c r="D69" s="1335"/>
      <c r="E69" s="1335"/>
      <c r="F69" s="1345">
        <v>0</v>
      </c>
      <c r="G69" s="1335"/>
      <c r="H69" s="1335"/>
      <c r="I69" s="1335"/>
      <c r="J69" s="1335"/>
      <c r="K69" s="1345">
        <v>0</v>
      </c>
      <c r="L69" s="1365">
        <f t="shared" si="0"/>
        <v>0</v>
      </c>
      <c r="M69" s="1337">
        <v>1030.2836341879986</v>
      </c>
      <c r="N69" s="1335"/>
      <c r="O69" s="1335"/>
      <c r="P69" s="1335"/>
      <c r="Q69" s="1335"/>
      <c r="R69" s="1335"/>
      <c r="S69" s="1335"/>
      <c r="T69" s="1335"/>
      <c r="U69" s="1335">
        <v>-1030.2836341879986</v>
      </c>
      <c r="V69" s="1335">
        <v>0</v>
      </c>
      <c r="W69" s="1336">
        <f t="shared" si="8"/>
        <v>0</v>
      </c>
      <c r="X69" s="1337">
        <v>-2299.4642293890006</v>
      </c>
      <c r="Y69" s="1335"/>
      <c r="Z69" s="1335"/>
      <c r="AA69" s="1335"/>
      <c r="AB69" s="1335"/>
      <c r="AC69" s="1335"/>
      <c r="AD69" s="1335"/>
      <c r="AE69" s="1335"/>
      <c r="AF69" s="1335"/>
      <c r="AG69" s="1335">
        <v>2299.4642293890006</v>
      </c>
      <c r="AH69" s="1336">
        <f t="shared" si="17"/>
        <v>0</v>
      </c>
      <c r="AI69" s="1337">
        <v>-2288.1578369510003</v>
      </c>
      <c r="AJ69" s="1335"/>
      <c r="AK69" s="1335"/>
      <c r="AL69" s="1335"/>
      <c r="AM69" s="1335"/>
      <c r="AN69" s="1335"/>
      <c r="AO69" s="1335"/>
      <c r="AP69" s="1335"/>
      <c r="AQ69" s="1335"/>
      <c r="AR69" s="1335">
        <v>-2288.1578369510003</v>
      </c>
      <c r="AS69" s="1335">
        <v>2288.1578369510003</v>
      </c>
      <c r="AT69" s="1713">
        <v>0</v>
      </c>
      <c r="AU69" s="2127">
        <v>-1992.5032751284994</v>
      </c>
      <c r="AV69" s="1335"/>
      <c r="AW69" s="1335"/>
      <c r="AX69" s="1335"/>
      <c r="AY69" s="1335"/>
      <c r="AZ69" s="1335"/>
      <c r="BA69" s="1335"/>
      <c r="BB69" s="1335"/>
      <c r="BC69" s="1335"/>
      <c r="BD69" s="1335">
        <v>-1992.5032751284994</v>
      </c>
      <c r="BE69" s="1335">
        <v>1992.5032751284994</v>
      </c>
      <c r="BF69" s="1336">
        <v>0</v>
      </c>
      <c r="BG69" s="643"/>
      <c r="BH69" s="643"/>
      <c r="BI69" s="1538"/>
      <c r="BJ69" s="1549">
        <f t="shared" si="6"/>
        <v>0</v>
      </c>
    </row>
    <row r="70" spans="2:62" ht="12" hidden="1" customHeight="1" outlineLevel="3">
      <c r="B70" s="1359" t="s">
        <v>398</v>
      </c>
      <c r="C70" s="1325" t="s">
        <v>399</v>
      </c>
      <c r="D70" s="1335"/>
      <c r="E70" s="1335"/>
      <c r="F70" s="1345">
        <v>0</v>
      </c>
      <c r="G70" s="1335"/>
      <c r="H70" s="1335"/>
      <c r="I70" s="1335"/>
      <c r="J70" s="1335"/>
      <c r="K70" s="1345">
        <v>0</v>
      </c>
      <c r="L70" s="1365">
        <f t="shared" si="0"/>
        <v>0</v>
      </c>
      <c r="M70" s="1337">
        <v>185</v>
      </c>
      <c r="N70" s="1335"/>
      <c r="O70" s="1335"/>
      <c r="P70" s="1335"/>
      <c r="Q70" s="1335"/>
      <c r="R70" s="1335"/>
      <c r="S70" s="1335"/>
      <c r="T70" s="1335"/>
      <c r="U70" s="1335">
        <v>0</v>
      </c>
      <c r="V70" s="1335">
        <v>0</v>
      </c>
      <c r="W70" s="1336">
        <f t="shared" si="8"/>
        <v>185</v>
      </c>
      <c r="X70" s="1337">
        <v>215</v>
      </c>
      <c r="Y70" s="1335"/>
      <c r="Z70" s="1335"/>
      <c r="AA70" s="1335"/>
      <c r="AB70" s="1335"/>
      <c r="AC70" s="1335"/>
      <c r="AD70" s="1335"/>
      <c r="AE70" s="1335"/>
      <c r="AF70" s="1335"/>
      <c r="AG70" s="1335">
        <v>0</v>
      </c>
      <c r="AH70" s="1336">
        <f t="shared" si="17"/>
        <v>215</v>
      </c>
      <c r="AI70" s="1337">
        <v>215</v>
      </c>
      <c r="AJ70" s="1335"/>
      <c r="AK70" s="1335"/>
      <c r="AL70" s="1335"/>
      <c r="AM70" s="1335"/>
      <c r="AN70" s="1335"/>
      <c r="AO70" s="1335"/>
      <c r="AP70" s="1335"/>
      <c r="AQ70" s="1335"/>
      <c r="AR70" s="1335">
        <v>215</v>
      </c>
      <c r="AS70" s="1335">
        <v>0</v>
      </c>
      <c r="AT70" s="1713">
        <v>215</v>
      </c>
      <c r="AU70" s="2127">
        <v>215</v>
      </c>
      <c r="AV70" s="1335"/>
      <c r="AW70" s="1335"/>
      <c r="AX70" s="1335"/>
      <c r="AY70" s="1335"/>
      <c r="AZ70" s="1335"/>
      <c r="BA70" s="1335"/>
      <c r="BB70" s="1335"/>
      <c r="BC70" s="1335"/>
      <c r="BD70" s="1335">
        <v>215</v>
      </c>
      <c r="BE70" s="1335">
        <v>0</v>
      </c>
      <c r="BF70" s="1336">
        <v>215</v>
      </c>
      <c r="BG70" s="643"/>
      <c r="BH70" s="643"/>
      <c r="BI70" s="1538"/>
      <c r="BJ70" s="1549">
        <f t="shared" si="6"/>
        <v>185</v>
      </c>
    </row>
    <row r="71" spans="2:62" ht="12" hidden="1" customHeight="1" outlineLevel="3">
      <c r="B71" s="1359" t="s">
        <v>400</v>
      </c>
      <c r="C71" s="1325" t="s">
        <v>401</v>
      </c>
      <c r="D71" s="1335"/>
      <c r="E71" s="1335"/>
      <c r="F71" s="1345">
        <v>0</v>
      </c>
      <c r="G71" s="1335"/>
      <c r="H71" s="1335"/>
      <c r="I71" s="1335"/>
      <c r="J71" s="1335"/>
      <c r="K71" s="1345">
        <v>0</v>
      </c>
      <c r="L71" s="1365">
        <f t="shared" si="0"/>
        <v>0</v>
      </c>
      <c r="M71" s="1337">
        <v>977</v>
      </c>
      <c r="N71" s="1335"/>
      <c r="O71" s="1335"/>
      <c r="P71" s="1335"/>
      <c r="Q71" s="1335"/>
      <c r="R71" s="1335"/>
      <c r="S71" s="1335"/>
      <c r="T71" s="1335"/>
      <c r="U71" s="1335">
        <v>-977</v>
      </c>
      <c r="V71" s="1335">
        <v>0</v>
      </c>
      <c r="W71" s="1336">
        <f t="shared" si="8"/>
        <v>0</v>
      </c>
      <c r="X71" s="1337">
        <v>701</v>
      </c>
      <c r="Y71" s="1335"/>
      <c r="Z71" s="1335"/>
      <c r="AA71" s="1335"/>
      <c r="AB71" s="1335"/>
      <c r="AC71" s="1335"/>
      <c r="AD71" s="1335"/>
      <c r="AE71" s="1335"/>
      <c r="AF71" s="1335"/>
      <c r="AG71" s="1335">
        <v>-701</v>
      </c>
      <c r="AH71" s="1336">
        <f t="shared" si="17"/>
        <v>0</v>
      </c>
      <c r="AI71" s="1337">
        <v>856</v>
      </c>
      <c r="AJ71" s="1335"/>
      <c r="AK71" s="1335"/>
      <c r="AL71" s="1335"/>
      <c r="AM71" s="1335"/>
      <c r="AN71" s="1335"/>
      <c r="AO71" s="1335"/>
      <c r="AP71" s="1335"/>
      <c r="AQ71" s="1335"/>
      <c r="AR71" s="1335">
        <v>856</v>
      </c>
      <c r="AS71" s="1335">
        <v>-856</v>
      </c>
      <c r="AT71" s="1713">
        <v>0</v>
      </c>
      <c r="AU71" s="2127">
        <v>1524</v>
      </c>
      <c r="AV71" s="1335"/>
      <c r="AW71" s="1335"/>
      <c r="AX71" s="1335"/>
      <c r="AY71" s="1335"/>
      <c r="AZ71" s="1335"/>
      <c r="BA71" s="1335"/>
      <c r="BB71" s="1335"/>
      <c r="BC71" s="1335"/>
      <c r="BD71" s="1335">
        <v>1524</v>
      </c>
      <c r="BE71" s="1335">
        <v>-1524</v>
      </c>
      <c r="BF71" s="1336">
        <v>0</v>
      </c>
      <c r="BG71" s="643"/>
      <c r="BH71" s="643"/>
      <c r="BI71" s="1538"/>
      <c r="BJ71" s="1549">
        <f t="shared" si="6"/>
        <v>0</v>
      </c>
    </row>
    <row r="72" spans="2:62" ht="12" hidden="1" customHeight="1" outlineLevel="3">
      <c r="B72" s="1359" t="s">
        <v>402</v>
      </c>
      <c r="C72" s="1325" t="s">
        <v>403</v>
      </c>
      <c r="D72" s="1335"/>
      <c r="E72" s="1335"/>
      <c r="F72" s="1345">
        <v>0</v>
      </c>
      <c r="G72" s="1335"/>
      <c r="H72" s="1335"/>
      <c r="I72" s="1335"/>
      <c r="J72" s="1335"/>
      <c r="K72" s="1345">
        <v>0</v>
      </c>
      <c r="L72" s="1365">
        <f t="shared" si="0"/>
        <v>0</v>
      </c>
      <c r="M72" s="1337">
        <v>0</v>
      </c>
      <c r="N72" s="1335"/>
      <c r="O72" s="1335"/>
      <c r="P72" s="1335"/>
      <c r="Q72" s="1335"/>
      <c r="R72" s="1335"/>
      <c r="S72" s="1335"/>
      <c r="T72" s="1335"/>
      <c r="U72" s="1335">
        <v>0</v>
      </c>
      <c r="V72" s="1335">
        <v>0</v>
      </c>
      <c r="W72" s="1336">
        <f t="shared" si="8"/>
        <v>0</v>
      </c>
      <c r="X72" s="1337">
        <v>0</v>
      </c>
      <c r="Y72" s="1335"/>
      <c r="Z72" s="1335"/>
      <c r="AA72" s="1335"/>
      <c r="AB72" s="1335"/>
      <c r="AC72" s="1335"/>
      <c r="AD72" s="1335"/>
      <c r="AE72" s="1335"/>
      <c r="AF72" s="1335"/>
      <c r="AG72" s="1335">
        <v>0</v>
      </c>
      <c r="AH72" s="1336">
        <f t="shared" si="17"/>
        <v>0</v>
      </c>
      <c r="AI72" s="1337">
        <v>725</v>
      </c>
      <c r="AJ72" s="1335"/>
      <c r="AK72" s="1335"/>
      <c r="AL72" s="1335"/>
      <c r="AM72" s="1335"/>
      <c r="AN72" s="1335"/>
      <c r="AO72" s="1335"/>
      <c r="AP72" s="1335"/>
      <c r="AQ72" s="1335"/>
      <c r="AR72" s="1335">
        <v>725</v>
      </c>
      <c r="AS72" s="1335">
        <v>-725</v>
      </c>
      <c r="AT72" s="1713">
        <v>0</v>
      </c>
      <c r="AU72" s="2127">
        <v>2255</v>
      </c>
      <c r="AV72" s="1335"/>
      <c r="AW72" s="1335"/>
      <c r="AX72" s="1335"/>
      <c r="AY72" s="1335"/>
      <c r="AZ72" s="1335"/>
      <c r="BA72" s="1335"/>
      <c r="BB72" s="1335"/>
      <c r="BC72" s="1335"/>
      <c r="BD72" s="1335">
        <v>2255</v>
      </c>
      <c r="BE72" s="1335">
        <v>-2255</v>
      </c>
      <c r="BF72" s="1336">
        <v>0</v>
      </c>
      <c r="BG72" s="643"/>
      <c r="BH72" s="643"/>
      <c r="BI72" s="1538"/>
      <c r="BJ72" s="1549">
        <f t="shared" si="6"/>
        <v>0</v>
      </c>
    </row>
    <row r="73" spans="2:62" ht="12" hidden="1" customHeight="1" outlineLevel="2" collapsed="1">
      <c r="B73" s="1333" t="s">
        <v>404</v>
      </c>
      <c r="C73" s="1325"/>
      <c r="D73" s="1335">
        <f t="shared" ref="D73:K73" si="18">SUM(D69:D72)</f>
        <v>0</v>
      </c>
      <c r="E73" s="1335">
        <f t="shared" si="18"/>
        <v>0</v>
      </c>
      <c r="F73" s="1345">
        <f t="shared" si="18"/>
        <v>0</v>
      </c>
      <c r="G73" s="1335">
        <f t="shared" si="18"/>
        <v>0</v>
      </c>
      <c r="H73" s="1335">
        <f t="shared" si="18"/>
        <v>0</v>
      </c>
      <c r="I73" s="1335">
        <f t="shared" si="18"/>
        <v>0</v>
      </c>
      <c r="J73" s="1335">
        <f t="shared" si="18"/>
        <v>0</v>
      </c>
      <c r="K73" s="1345">
        <f t="shared" si="18"/>
        <v>0</v>
      </c>
      <c r="L73" s="1365">
        <f t="shared" si="0"/>
        <v>0</v>
      </c>
      <c r="M73" s="1337">
        <f t="shared" ref="M73:V73" si="19">SUM(M69:M72)</f>
        <v>2192.2836341879984</v>
      </c>
      <c r="N73" s="1335">
        <f t="shared" si="19"/>
        <v>0</v>
      </c>
      <c r="O73" s="1335">
        <f t="shared" si="19"/>
        <v>0</v>
      </c>
      <c r="P73" s="1335">
        <f t="shared" si="19"/>
        <v>0</v>
      </c>
      <c r="Q73" s="1335">
        <f t="shared" si="19"/>
        <v>0</v>
      </c>
      <c r="R73" s="1335">
        <f t="shared" si="19"/>
        <v>0</v>
      </c>
      <c r="S73" s="1335">
        <f t="shared" si="19"/>
        <v>0</v>
      </c>
      <c r="T73" s="1335">
        <f t="shared" si="19"/>
        <v>0</v>
      </c>
      <c r="U73" s="1335">
        <f t="shared" si="19"/>
        <v>-2007.2836341879986</v>
      </c>
      <c r="V73" s="1335">
        <f t="shared" si="19"/>
        <v>0</v>
      </c>
      <c r="W73" s="1336">
        <f t="shared" si="8"/>
        <v>184.99999999999977</v>
      </c>
      <c r="X73" s="1337">
        <f t="shared" ref="X73:BF73" si="20">SUM(X69:X72)</f>
        <v>-1383.4642293890006</v>
      </c>
      <c r="Y73" s="1335">
        <f t="shared" si="20"/>
        <v>0</v>
      </c>
      <c r="Z73" s="1335">
        <f t="shared" si="20"/>
        <v>0</v>
      </c>
      <c r="AA73" s="1335">
        <f t="shared" si="20"/>
        <v>0</v>
      </c>
      <c r="AB73" s="1335">
        <f t="shared" si="20"/>
        <v>0</v>
      </c>
      <c r="AC73" s="1335">
        <f t="shared" si="20"/>
        <v>0</v>
      </c>
      <c r="AD73" s="1335">
        <f t="shared" si="20"/>
        <v>0</v>
      </c>
      <c r="AE73" s="1335">
        <f t="shared" si="20"/>
        <v>0</v>
      </c>
      <c r="AF73" s="1335">
        <f t="shared" si="20"/>
        <v>0</v>
      </c>
      <c r="AG73" s="1335">
        <f t="shared" si="20"/>
        <v>1598.4642293890006</v>
      </c>
      <c r="AH73" s="1336">
        <f t="shared" si="20"/>
        <v>215</v>
      </c>
      <c r="AI73" s="1337">
        <f t="shared" si="20"/>
        <v>-492.15783695100026</v>
      </c>
      <c r="AJ73" s="1335">
        <f t="shared" si="20"/>
        <v>0</v>
      </c>
      <c r="AK73" s="1335">
        <f t="shared" si="20"/>
        <v>0</v>
      </c>
      <c r="AL73" s="1335">
        <f t="shared" si="20"/>
        <v>0</v>
      </c>
      <c r="AM73" s="1335">
        <f t="shared" si="20"/>
        <v>0</v>
      </c>
      <c r="AN73" s="1335">
        <f t="shared" si="20"/>
        <v>0</v>
      </c>
      <c r="AO73" s="1335">
        <f t="shared" si="20"/>
        <v>0</v>
      </c>
      <c r="AP73" s="1335">
        <f t="shared" si="20"/>
        <v>0</v>
      </c>
      <c r="AQ73" s="1335">
        <f t="shared" si="20"/>
        <v>0</v>
      </c>
      <c r="AR73" s="1335">
        <f t="shared" si="20"/>
        <v>-492.15783695100026</v>
      </c>
      <c r="AS73" s="1335">
        <f t="shared" si="20"/>
        <v>707.15783695100026</v>
      </c>
      <c r="AT73" s="1713">
        <f t="shared" si="20"/>
        <v>215</v>
      </c>
      <c r="AU73" s="2127">
        <f t="shared" si="20"/>
        <v>2001.4967248715006</v>
      </c>
      <c r="AV73" s="1335">
        <f t="shared" si="20"/>
        <v>0</v>
      </c>
      <c r="AW73" s="1335">
        <f t="shared" si="20"/>
        <v>0</v>
      </c>
      <c r="AX73" s="1335">
        <f t="shared" si="20"/>
        <v>0</v>
      </c>
      <c r="AY73" s="1335">
        <f t="shared" si="20"/>
        <v>0</v>
      </c>
      <c r="AZ73" s="1335">
        <f t="shared" si="20"/>
        <v>0</v>
      </c>
      <c r="BA73" s="1335">
        <f t="shared" si="20"/>
        <v>0</v>
      </c>
      <c r="BB73" s="1335">
        <f t="shared" si="20"/>
        <v>0</v>
      </c>
      <c r="BC73" s="1335">
        <f t="shared" si="20"/>
        <v>0</v>
      </c>
      <c r="BD73" s="1335">
        <f t="shared" si="20"/>
        <v>2001.4967248715006</v>
      </c>
      <c r="BE73" s="1335">
        <f t="shared" si="20"/>
        <v>-1786.4967248715006</v>
      </c>
      <c r="BF73" s="1336">
        <f t="shared" si="20"/>
        <v>215</v>
      </c>
      <c r="BG73" s="643"/>
      <c r="BH73" s="643"/>
      <c r="BI73" s="1538"/>
      <c r="BJ73" s="1549">
        <f t="shared" si="6"/>
        <v>184.99999999999977</v>
      </c>
    </row>
    <row r="74" spans="2:62" ht="12" hidden="1" customHeight="1" outlineLevel="3">
      <c r="B74" s="1366" t="s">
        <v>275</v>
      </c>
      <c r="C74" s="1367" t="s">
        <v>405</v>
      </c>
      <c r="D74" s="1344"/>
      <c r="E74" s="1344"/>
      <c r="F74" s="1344"/>
      <c r="G74" s="1344"/>
      <c r="H74" s="1344"/>
      <c r="I74" s="1344"/>
      <c r="J74" s="1344"/>
      <c r="K74" s="1344">
        <v>0</v>
      </c>
      <c r="L74" s="1361">
        <f t="shared" si="0"/>
        <v>0</v>
      </c>
      <c r="M74" s="1348"/>
      <c r="N74" s="1344"/>
      <c r="O74" s="1344"/>
      <c r="P74" s="1344"/>
      <c r="Q74" s="1344"/>
      <c r="R74" s="1344"/>
      <c r="S74" s="1344"/>
      <c r="T74" s="1344"/>
      <c r="U74" s="1344">
        <v>0</v>
      </c>
      <c r="V74" s="1344">
        <v>0</v>
      </c>
      <c r="W74" s="1331">
        <f t="shared" si="8"/>
        <v>0</v>
      </c>
      <c r="X74" s="1348"/>
      <c r="Y74" s="1344"/>
      <c r="Z74" s="1344"/>
      <c r="AA74" s="1344"/>
      <c r="AB74" s="1344"/>
      <c r="AC74" s="1344"/>
      <c r="AD74" s="1344"/>
      <c r="AE74" s="1344"/>
      <c r="AF74" s="1344"/>
      <c r="AG74" s="1344">
        <v>0</v>
      </c>
      <c r="AH74" s="1361">
        <f>SUM(X74:AF74,AG74)</f>
        <v>0</v>
      </c>
      <c r="AI74" s="1348"/>
      <c r="AJ74" s="1344"/>
      <c r="AK74" s="1344"/>
      <c r="AL74" s="1344"/>
      <c r="AM74" s="1344"/>
      <c r="AN74" s="1344"/>
      <c r="AO74" s="1344"/>
      <c r="AP74" s="1344"/>
      <c r="AQ74" s="1344"/>
      <c r="AR74" s="1344"/>
      <c r="AS74" s="1344"/>
      <c r="AT74" s="1712"/>
      <c r="AU74" s="2129"/>
      <c r="AV74" s="1344"/>
      <c r="AW74" s="1344"/>
      <c r="AX74" s="1344"/>
      <c r="AY74" s="1344"/>
      <c r="AZ74" s="1344"/>
      <c r="BA74" s="1344"/>
      <c r="BB74" s="1344"/>
      <c r="BC74" s="1344"/>
      <c r="BD74" s="1344"/>
      <c r="BE74" s="1344"/>
      <c r="BF74" s="1331"/>
      <c r="BG74" s="643"/>
      <c r="BH74" s="643"/>
      <c r="BI74" s="1540"/>
      <c r="BJ74" s="870">
        <f t="shared" si="6"/>
        <v>0</v>
      </c>
    </row>
    <row r="75" spans="2:62" ht="12" hidden="1" customHeight="1" outlineLevel="3">
      <c r="B75" s="1368" t="s">
        <v>406</v>
      </c>
      <c r="C75" s="1334" t="s">
        <v>407</v>
      </c>
      <c r="D75" s="1335">
        <v>2648</v>
      </c>
      <c r="E75" s="1345"/>
      <c r="F75" s="1345">
        <v>2648</v>
      </c>
      <c r="G75" s="1345"/>
      <c r="H75" s="1345"/>
      <c r="I75" s="1345"/>
      <c r="J75" s="1345"/>
      <c r="K75" s="1345">
        <v>-2648</v>
      </c>
      <c r="L75" s="1365">
        <f t="shared" ref="L75:L146" si="21">SUM(F75:J75,K75)</f>
        <v>0</v>
      </c>
      <c r="M75" s="1337">
        <v>3805.4468370000013</v>
      </c>
      <c r="N75" s="1345"/>
      <c r="O75" s="1345"/>
      <c r="P75" s="1345"/>
      <c r="Q75" s="1345"/>
      <c r="R75" s="1345"/>
      <c r="S75" s="1345"/>
      <c r="T75" s="1345"/>
      <c r="U75" s="1345">
        <v>-3805.4468370000013</v>
      </c>
      <c r="V75" s="1345">
        <v>0</v>
      </c>
      <c r="W75" s="1336">
        <f t="shared" si="8"/>
        <v>0</v>
      </c>
      <c r="X75" s="1337">
        <v>4722.3109276829982</v>
      </c>
      <c r="Y75" s="1345"/>
      <c r="Z75" s="1345"/>
      <c r="AA75" s="1345"/>
      <c r="AB75" s="1345"/>
      <c r="AC75" s="1345"/>
      <c r="AD75" s="1345"/>
      <c r="AE75" s="1345"/>
      <c r="AF75" s="1345"/>
      <c r="AG75" s="1345">
        <v>-4722.3109276829982</v>
      </c>
      <c r="AH75" s="1365">
        <f>SUM(X75:AF75,AG75)</f>
        <v>0</v>
      </c>
      <c r="AI75" s="1337">
        <v>4789.0875789200009</v>
      </c>
      <c r="AJ75" s="1345"/>
      <c r="AK75" s="1345"/>
      <c r="AL75" s="1345"/>
      <c r="AM75" s="1345"/>
      <c r="AN75" s="1345"/>
      <c r="AO75" s="1345"/>
      <c r="AP75" s="1345"/>
      <c r="AQ75" s="1345"/>
      <c r="AR75" s="1345">
        <v>4789.0875789200009</v>
      </c>
      <c r="AS75" s="1345">
        <v>-4789.0875789200009</v>
      </c>
      <c r="AT75" s="1713">
        <v>0</v>
      </c>
      <c r="AU75" s="2127">
        <v>3464.1340762510022</v>
      </c>
      <c r="AV75" s="1345"/>
      <c r="AW75" s="1345"/>
      <c r="AX75" s="1345"/>
      <c r="AY75" s="1345"/>
      <c r="AZ75" s="1345"/>
      <c r="BA75" s="1345"/>
      <c r="BB75" s="1345"/>
      <c r="BC75" s="1345"/>
      <c r="BD75" s="1345">
        <v>3464.1340762510022</v>
      </c>
      <c r="BE75" s="1345">
        <v>-3464.1340762510022</v>
      </c>
      <c r="BF75" s="1336">
        <v>0</v>
      </c>
      <c r="BG75" s="643"/>
      <c r="BH75" s="643"/>
      <c r="BI75" s="1543"/>
      <c r="BJ75" s="1103">
        <f t="shared" si="6"/>
        <v>0</v>
      </c>
    </row>
    <row r="76" spans="2:62" ht="12" hidden="1" customHeight="1" outlineLevel="3">
      <c r="B76" s="1359" t="s">
        <v>408</v>
      </c>
      <c r="C76" s="1334" t="s">
        <v>409</v>
      </c>
      <c r="D76" s="1335"/>
      <c r="E76" s="1345"/>
      <c r="F76" s="1345">
        <v>0</v>
      </c>
      <c r="G76" s="1345"/>
      <c r="H76" s="1345"/>
      <c r="I76" s="1345"/>
      <c r="J76" s="1345"/>
      <c r="K76" s="1345">
        <v>0</v>
      </c>
      <c r="L76" s="1365">
        <f t="shared" si="21"/>
        <v>0</v>
      </c>
      <c r="M76" s="1337">
        <v>119</v>
      </c>
      <c r="N76" s="1345"/>
      <c r="O76" s="1345"/>
      <c r="P76" s="1345"/>
      <c r="Q76" s="1345"/>
      <c r="R76" s="1345"/>
      <c r="S76" s="1345"/>
      <c r="T76" s="1345"/>
      <c r="U76" s="1345">
        <v>0</v>
      </c>
      <c r="V76" s="1345">
        <v>0</v>
      </c>
      <c r="W76" s="1336">
        <f t="shared" si="8"/>
        <v>119</v>
      </c>
      <c r="X76" s="1337">
        <v>351</v>
      </c>
      <c r="Y76" s="1345"/>
      <c r="Z76" s="1345"/>
      <c r="AA76" s="1345"/>
      <c r="AB76" s="1345"/>
      <c r="AC76" s="1345"/>
      <c r="AD76" s="1345"/>
      <c r="AE76" s="1345"/>
      <c r="AF76" s="1345"/>
      <c r="AG76" s="1345">
        <v>0</v>
      </c>
      <c r="AH76" s="1365">
        <f>SUM(X76:AF76,AG76)</f>
        <v>351</v>
      </c>
      <c r="AI76" s="1337">
        <v>351</v>
      </c>
      <c r="AJ76" s="1345"/>
      <c r="AK76" s="1345"/>
      <c r="AL76" s="1345"/>
      <c r="AM76" s="1345"/>
      <c r="AN76" s="1345"/>
      <c r="AO76" s="1345"/>
      <c r="AP76" s="1345"/>
      <c r="AQ76" s="1345"/>
      <c r="AR76" s="1345">
        <v>351</v>
      </c>
      <c r="AS76" s="1345">
        <v>0</v>
      </c>
      <c r="AT76" s="1713">
        <v>351</v>
      </c>
      <c r="AU76" s="2127">
        <v>351</v>
      </c>
      <c r="AV76" s="1345"/>
      <c r="AW76" s="1345"/>
      <c r="AX76" s="1345"/>
      <c r="AY76" s="1345"/>
      <c r="AZ76" s="1345"/>
      <c r="BA76" s="1345"/>
      <c r="BB76" s="1345"/>
      <c r="BC76" s="1345"/>
      <c r="BD76" s="1345">
        <v>351</v>
      </c>
      <c r="BE76" s="1345">
        <v>0</v>
      </c>
      <c r="BF76" s="1336">
        <v>351</v>
      </c>
      <c r="BG76" s="643"/>
      <c r="BH76" s="643"/>
      <c r="BI76" s="1543"/>
      <c r="BJ76" s="1103">
        <f t="shared" si="6"/>
        <v>119</v>
      </c>
    </row>
    <row r="77" spans="2:62" ht="12" hidden="1" customHeight="1" outlineLevel="3">
      <c r="B77" s="1369" t="s">
        <v>410</v>
      </c>
      <c r="C77" s="1339" t="s">
        <v>411</v>
      </c>
      <c r="D77" s="1340">
        <v>2243</v>
      </c>
      <c r="E77" s="1340"/>
      <c r="F77" s="1346">
        <v>2243</v>
      </c>
      <c r="G77" s="1340"/>
      <c r="H77" s="1340"/>
      <c r="I77" s="1340"/>
      <c r="J77" s="1340"/>
      <c r="K77" s="1340">
        <v>-2243</v>
      </c>
      <c r="L77" s="1341">
        <f t="shared" si="21"/>
        <v>0</v>
      </c>
      <c r="M77" s="1342">
        <v>8261</v>
      </c>
      <c r="N77" s="1340"/>
      <c r="O77" s="1340"/>
      <c r="P77" s="1340"/>
      <c r="Q77" s="1340"/>
      <c r="R77" s="1340"/>
      <c r="S77" s="1340"/>
      <c r="T77" s="1340"/>
      <c r="U77" s="1340">
        <v>-8261</v>
      </c>
      <c r="V77" s="1340">
        <v>0</v>
      </c>
      <c r="W77" s="1341">
        <f t="shared" si="8"/>
        <v>0</v>
      </c>
      <c r="X77" s="1342">
        <v>15235</v>
      </c>
      <c r="Y77" s="1340"/>
      <c r="Z77" s="1340"/>
      <c r="AA77" s="1340"/>
      <c r="AB77" s="1340"/>
      <c r="AC77" s="1340"/>
      <c r="AD77" s="1340"/>
      <c r="AE77" s="1340"/>
      <c r="AF77" s="1340"/>
      <c r="AG77" s="1340">
        <v>-15235</v>
      </c>
      <c r="AH77" s="1341">
        <f>SUM(X77:AF77,AG77)</f>
        <v>0</v>
      </c>
      <c r="AI77" s="1342">
        <v>15560</v>
      </c>
      <c r="AJ77" s="1340"/>
      <c r="AK77" s="1340"/>
      <c r="AL77" s="1340"/>
      <c r="AM77" s="1340"/>
      <c r="AN77" s="1340"/>
      <c r="AO77" s="1340"/>
      <c r="AP77" s="1340"/>
      <c r="AQ77" s="1340"/>
      <c r="AR77" s="1340">
        <v>15560</v>
      </c>
      <c r="AS77" s="1340">
        <v>-15560</v>
      </c>
      <c r="AT77" s="1714">
        <v>0</v>
      </c>
      <c r="AU77" s="2128">
        <v>18244</v>
      </c>
      <c r="AV77" s="1340"/>
      <c r="AW77" s="1340"/>
      <c r="AX77" s="1340"/>
      <c r="AY77" s="1340"/>
      <c r="AZ77" s="1340"/>
      <c r="BA77" s="1340"/>
      <c r="BB77" s="1340"/>
      <c r="BC77" s="1340"/>
      <c r="BD77" s="1340">
        <v>18244</v>
      </c>
      <c r="BE77" s="1340">
        <v>-18244</v>
      </c>
      <c r="BF77" s="1341">
        <v>0</v>
      </c>
      <c r="BG77" s="643"/>
      <c r="BH77" s="643"/>
      <c r="BI77" s="1539"/>
      <c r="BJ77" s="932">
        <f t="shared" si="6"/>
        <v>0</v>
      </c>
    </row>
    <row r="78" spans="2:62" ht="12" hidden="1" customHeight="1" outlineLevel="2" collapsed="1">
      <c r="B78" s="1333" t="s">
        <v>412</v>
      </c>
      <c r="C78" s="1325"/>
      <c r="D78" s="1335">
        <f t="shared" ref="D78:K78" si="22">SUM(D75:D77)</f>
        <v>4891</v>
      </c>
      <c r="E78" s="1335">
        <f t="shared" si="22"/>
        <v>0</v>
      </c>
      <c r="F78" s="1345">
        <f t="shared" si="22"/>
        <v>4891</v>
      </c>
      <c r="G78" s="1335">
        <f t="shared" si="22"/>
        <v>0</v>
      </c>
      <c r="H78" s="1335">
        <f t="shared" si="22"/>
        <v>0</v>
      </c>
      <c r="I78" s="1335">
        <f t="shared" si="22"/>
        <v>0</v>
      </c>
      <c r="J78" s="1335">
        <f t="shared" si="22"/>
        <v>0</v>
      </c>
      <c r="K78" s="1335">
        <f t="shared" si="22"/>
        <v>-4891</v>
      </c>
      <c r="L78" s="1336">
        <f t="shared" si="21"/>
        <v>0</v>
      </c>
      <c r="M78" s="1337">
        <f t="shared" ref="M78:V78" si="23">SUM(M75:M77)</f>
        <v>12185.446837000001</v>
      </c>
      <c r="N78" s="1335">
        <f t="shared" si="23"/>
        <v>0</v>
      </c>
      <c r="O78" s="1335">
        <f t="shared" si="23"/>
        <v>0</v>
      </c>
      <c r="P78" s="1335">
        <f t="shared" si="23"/>
        <v>0</v>
      </c>
      <c r="Q78" s="1335">
        <f t="shared" si="23"/>
        <v>0</v>
      </c>
      <c r="R78" s="1335">
        <f t="shared" si="23"/>
        <v>0</v>
      </c>
      <c r="S78" s="1335">
        <f t="shared" si="23"/>
        <v>0</v>
      </c>
      <c r="T78" s="1335">
        <f t="shared" si="23"/>
        <v>0</v>
      </c>
      <c r="U78" s="1335">
        <f t="shared" si="23"/>
        <v>-12066.446837000001</v>
      </c>
      <c r="V78" s="1335">
        <f t="shared" si="23"/>
        <v>0</v>
      </c>
      <c r="W78" s="1336">
        <f t="shared" si="8"/>
        <v>119</v>
      </c>
      <c r="X78" s="1337">
        <f t="shared" ref="X78:BF78" si="24">SUM(X75:X77)</f>
        <v>20308.310927683</v>
      </c>
      <c r="Y78" s="1335">
        <f t="shared" si="24"/>
        <v>0</v>
      </c>
      <c r="Z78" s="1335">
        <f t="shared" si="24"/>
        <v>0</v>
      </c>
      <c r="AA78" s="1335">
        <f t="shared" si="24"/>
        <v>0</v>
      </c>
      <c r="AB78" s="1335">
        <f t="shared" si="24"/>
        <v>0</v>
      </c>
      <c r="AC78" s="1335">
        <f t="shared" si="24"/>
        <v>0</v>
      </c>
      <c r="AD78" s="1335">
        <f t="shared" si="24"/>
        <v>0</v>
      </c>
      <c r="AE78" s="1335">
        <f t="shared" si="24"/>
        <v>0</v>
      </c>
      <c r="AF78" s="1335">
        <f t="shared" si="24"/>
        <v>0</v>
      </c>
      <c r="AG78" s="1335">
        <f t="shared" si="24"/>
        <v>-19957.310927683</v>
      </c>
      <c r="AH78" s="1336">
        <f t="shared" si="24"/>
        <v>351</v>
      </c>
      <c r="AI78" s="1337">
        <f t="shared" si="24"/>
        <v>20700.08757892</v>
      </c>
      <c r="AJ78" s="1335">
        <f t="shared" si="24"/>
        <v>0</v>
      </c>
      <c r="AK78" s="1335">
        <f t="shared" si="24"/>
        <v>0</v>
      </c>
      <c r="AL78" s="1335">
        <f t="shared" si="24"/>
        <v>0</v>
      </c>
      <c r="AM78" s="1335">
        <f t="shared" si="24"/>
        <v>0</v>
      </c>
      <c r="AN78" s="1335">
        <f t="shared" si="24"/>
        <v>0</v>
      </c>
      <c r="AO78" s="1335">
        <f t="shared" si="24"/>
        <v>0</v>
      </c>
      <c r="AP78" s="1335">
        <f t="shared" si="24"/>
        <v>0</v>
      </c>
      <c r="AQ78" s="1335">
        <f t="shared" si="24"/>
        <v>0</v>
      </c>
      <c r="AR78" s="1335">
        <f t="shared" si="24"/>
        <v>20700.08757892</v>
      </c>
      <c r="AS78" s="1335">
        <f t="shared" si="24"/>
        <v>-20349.08757892</v>
      </c>
      <c r="AT78" s="1713">
        <f t="shared" si="24"/>
        <v>351</v>
      </c>
      <c r="AU78" s="2127">
        <f t="shared" si="24"/>
        <v>22059.134076251001</v>
      </c>
      <c r="AV78" s="1335">
        <f t="shared" si="24"/>
        <v>0</v>
      </c>
      <c r="AW78" s="1335">
        <f t="shared" si="24"/>
        <v>0</v>
      </c>
      <c r="AX78" s="1335">
        <f t="shared" si="24"/>
        <v>0</v>
      </c>
      <c r="AY78" s="1335">
        <f t="shared" si="24"/>
        <v>0</v>
      </c>
      <c r="AZ78" s="1335">
        <f t="shared" si="24"/>
        <v>0</v>
      </c>
      <c r="BA78" s="1335">
        <f t="shared" si="24"/>
        <v>0</v>
      </c>
      <c r="BB78" s="1335">
        <f t="shared" si="24"/>
        <v>0</v>
      </c>
      <c r="BC78" s="1335">
        <f t="shared" si="24"/>
        <v>0</v>
      </c>
      <c r="BD78" s="1335">
        <f t="shared" si="24"/>
        <v>22059.134076251001</v>
      </c>
      <c r="BE78" s="1335">
        <f t="shared" si="24"/>
        <v>-21708.134076251001</v>
      </c>
      <c r="BF78" s="1336">
        <f t="shared" si="24"/>
        <v>351</v>
      </c>
      <c r="BG78" s="643"/>
      <c r="BH78" s="643"/>
      <c r="BI78" s="1538"/>
      <c r="BJ78" s="1549">
        <f t="shared" si="6"/>
        <v>119</v>
      </c>
    </row>
    <row r="79" spans="2:62" ht="12" hidden="1" customHeight="1" outlineLevel="3">
      <c r="B79" s="1366" t="s">
        <v>413</v>
      </c>
      <c r="C79" s="1367" t="s">
        <v>414</v>
      </c>
      <c r="D79" s="1344"/>
      <c r="E79" s="1344"/>
      <c r="F79" s="1344"/>
      <c r="G79" s="1344"/>
      <c r="H79" s="1344"/>
      <c r="I79" s="1344"/>
      <c r="J79" s="1344"/>
      <c r="K79" s="1344">
        <v>0</v>
      </c>
      <c r="L79" s="1361">
        <f t="shared" si="21"/>
        <v>0</v>
      </c>
      <c r="M79" s="1348"/>
      <c r="N79" s="1344"/>
      <c r="O79" s="1344"/>
      <c r="P79" s="1344"/>
      <c r="Q79" s="1344"/>
      <c r="R79" s="1344"/>
      <c r="S79" s="1344"/>
      <c r="T79" s="1344"/>
      <c r="U79" s="1344">
        <v>0</v>
      </c>
      <c r="V79" s="1344">
        <v>0</v>
      </c>
      <c r="W79" s="1331">
        <f t="shared" si="8"/>
        <v>0</v>
      </c>
      <c r="X79" s="1348"/>
      <c r="Y79" s="1344"/>
      <c r="Z79" s="1344"/>
      <c r="AA79" s="1344"/>
      <c r="AB79" s="1344"/>
      <c r="AC79" s="1344"/>
      <c r="AD79" s="1344"/>
      <c r="AE79" s="1344"/>
      <c r="AF79" s="1344"/>
      <c r="AG79" s="1344">
        <v>0</v>
      </c>
      <c r="AH79" s="1361">
        <f>SUM(X79:AF79,AG79)</f>
        <v>0</v>
      </c>
      <c r="AI79" s="1348"/>
      <c r="AJ79" s="1344"/>
      <c r="AK79" s="1344"/>
      <c r="AL79" s="1344"/>
      <c r="AM79" s="1344"/>
      <c r="AN79" s="1344"/>
      <c r="AO79" s="1344"/>
      <c r="AP79" s="1344"/>
      <c r="AQ79" s="1344"/>
      <c r="AR79" s="1344"/>
      <c r="AS79" s="1344"/>
      <c r="AT79" s="1712"/>
      <c r="AU79" s="2129"/>
      <c r="AV79" s="1344"/>
      <c r="AW79" s="1344"/>
      <c r="AX79" s="1344"/>
      <c r="AY79" s="1344"/>
      <c r="AZ79" s="1344"/>
      <c r="BA79" s="1344"/>
      <c r="BB79" s="1344"/>
      <c r="BC79" s="1344"/>
      <c r="BD79" s="1344"/>
      <c r="BE79" s="1344"/>
      <c r="BF79" s="1331"/>
      <c r="BG79" s="643"/>
      <c r="BH79" s="643"/>
      <c r="BI79" s="1540"/>
      <c r="BJ79" s="870">
        <f t="shared" si="6"/>
        <v>0</v>
      </c>
    </row>
    <row r="80" spans="2:62" ht="12" hidden="1" customHeight="1" outlineLevel="3">
      <c r="B80" s="1368" t="s">
        <v>415</v>
      </c>
      <c r="C80" s="1334" t="s">
        <v>416</v>
      </c>
      <c r="D80" s="1335">
        <v>3134</v>
      </c>
      <c r="E80" s="1335"/>
      <c r="F80" s="1345">
        <v>3134</v>
      </c>
      <c r="G80" s="1335"/>
      <c r="H80" s="1335"/>
      <c r="I80" s="1335"/>
      <c r="J80" s="1335"/>
      <c r="K80" s="1335">
        <v>-579.83419584400008</v>
      </c>
      <c r="L80" s="1336">
        <f t="shared" si="21"/>
        <v>2554.1658041559999</v>
      </c>
      <c r="M80" s="1337">
        <v>2944.9356074999996</v>
      </c>
      <c r="N80" s="1335"/>
      <c r="O80" s="1335"/>
      <c r="P80" s="1335"/>
      <c r="Q80" s="1335"/>
      <c r="R80" s="1335"/>
      <c r="S80" s="1335"/>
      <c r="T80" s="1335"/>
      <c r="U80" s="1335">
        <v>-534.64403334400004</v>
      </c>
      <c r="V80" s="1335">
        <v>0</v>
      </c>
      <c r="W80" s="1336">
        <f t="shared" si="8"/>
        <v>2410.2915741559996</v>
      </c>
      <c r="X80" s="1337">
        <v>6161.8415808266063</v>
      </c>
      <c r="Y80" s="1335"/>
      <c r="Z80" s="1335"/>
      <c r="AA80" s="1335"/>
      <c r="AB80" s="1335"/>
      <c r="AC80" s="1335"/>
      <c r="AD80" s="1335"/>
      <c r="AE80" s="1335"/>
      <c r="AF80" s="1335"/>
      <c r="AG80" s="1335">
        <v>-6161.8415808266063</v>
      </c>
      <c r="AH80" s="1336">
        <f>SUM(X80:AF80,AG80)</f>
        <v>0</v>
      </c>
      <c r="AI80" s="1337">
        <v>6758.9212988078443</v>
      </c>
      <c r="AJ80" s="1335"/>
      <c r="AK80" s="1335"/>
      <c r="AL80" s="1335"/>
      <c r="AM80" s="1335"/>
      <c r="AN80" s="1335"/>
      <c r="AO80" s="1335"/>
      <c r="AP80" s="1335"/>
      <c r="AQ80" s="1335"/>
      <c r="AR80" s="1335">
        <v>6758.9212988078443</v>
      </c>
      <c r="AS80" s="1335">
        <v>-6758.9212988078443</v>
      </c>
      <c r="AT80" s="1713">
        <v>0</v>
      </c>
      <c r="AU80" s="2127">
        <v>7943.6522210870444</v>
      </c>
      <c r="AV80" s="1335"/>
      <c r="AW80" s="1335"/>
      <c r="AX80" s="1335"/>
      <c r="AY80" s="1335"/>
      <c r="AZ80" s="1335"/>
      <c r="BA80" s="1335"/>
      <c r="BB80" s="1335"/>
      <c r="BC80" s="1335"/>
      <c r="BD80" s="1335">
        <v>7943.6522210870444</v>
      </c>
      <c r="BE80" s="1335">
        <v>-7943.6522210870444</v>
      </c>
      <c r="BF80" s="1336">
        <v>0</v>
      </c>
      <c r="BG80" s="643"/>
      <c r="BH80" s="643"/>
      <c r="BI80" s="1538"/>
      <c r="BJ80" s="1549">
        <f t="shared" si="6"/>
        <v>2410.2915741559996</v>
      </c>
    </row>
    <row r="81" spans="2:62" ht="12" hidden="1" customHeight="1" outlineLevel="3">
      <c r="B81" s="1368" t="s">
        <v>4572</v>
      </c>
      <c r="C81" s="1334"/>
      <c r="D81" s="1335"/>
      <c r="E81" s="1335"/>
      <c r="F81" s="1345"/>
      <c r="G81" s="1335"/>
      <c r="H81" s="1335"/>
      <c r="I81" s="1335"/>
      <c r="J81" s="1335"/>
      <c r="K81" s="1335"/>
      <c r="L81" s="1336"/>
      <c r="M81" s="1337"/>
      <c r="N81" s="1335"/>
      <c r="O81" s="1335"/>
      <c r="P81" s="1335"/>
      <c r="Q81" s="1335"/>
      <c r="R81" s="1335"/>
      <c r="S81" s="1335"/>
      <c r="T81" s="1335"/>
      <c r="U81" s="1335"/>
      <c r="V81" s="1335"/>
      <c r="W81" s="1336"/>
      <c r="X81" s="1337"/>
      <c r="Y81" s="1335"/>
      <c r="Z81" s="1335"/>
      <c r="AA81" s="1335"/>
      <c r="AB81" s="1335"/>
      <c r="AC81" s="1335"/>
      <c r="AD81" s="1335"/>
      <c r="AE81" s="1335"/>
      <c r="AF81" s="1335"/>
      <c r="AG81" s="1335"/>
      <c r="AH81" s="1336"/>
      <c r="AI81" s="1337">
        <v>1776</v>
      </c>
      <c r="AJ81" s="1335"/>
      <c r="AK81" s="1335"/>
      <c r="AL81" s="1335"/>
      <c r="AM81" s="1335"/>
      <c r="AN81" s="1335"/>
      <c r="AO81" s="1335"/>
      <c r="AP81" s="1335"/>
      <c r="AQ81" s="1335"/>
      <c r="AR81" s="1335">
        <v>1776</v>
      </c>
      <c r="AS81" s="1335">
        <v>-1776</v>
      </c>
      <c r="AT81" s="1713">
        <v>0</v>
      </c>
      <c r="AU81" s="2127">
        <v>1857</v>
      </c>
      <c r="AV81" s="1335"/>
      <c r="AW81" s="1335"/>
      <c r="AX81" s="1335"/>
      <c r="AY81" s="1335"/>
      <c r="AZ81" s="1335"/>
      <c r="BA81" s="1335"/>
      <c r="BB81" s="1335"/>
      <c r="BC81" s="1335"/>
      <c r="BD81" s="1335">
        <v>1857</v>
      </c>
      <c r="BE81" s="1335">
        <v>-1857</v>
      </c>
      <c r="BF81" s="1336">
        <v>0</v>
      </c>
      <c r="BG81" s="643"/>
      <c r="BH81" s="643"/>
      <c r="BI81" s="1538"/>
      <c r="BJ81" s="1549">
        <f t="shared" si="6"/>
        <v>0</v>
      </c>
    </row>
    <row r="82" spans="2:62" ht="12" hidden="1" customHeight="1" outlineLevel="3">
      <c r="B82" s="1369" t="s">
        <v>417</v>
      </c>
      <c r="C82" s="1339" t="s">
        <v>418</v>
      </c>
      <c r="D82" s="1340">
        <v>0</v>
      </c>
      <c r="E82" s="1340"/>
      <c r="F82" s="1346">
        <v>0</v>
      </c>
      <c r="G82" s="1340"/>
      <c r="H82" s="1340"/>
      <c r="I82" s="1340"/>
      <c r="J82" s="1340"/>
      <c r="K82" s="1340">
        <v>0</v>
      </c>
      <c r="L82" s="1341">
        <f t="shared" si="21"/>
        <v>0</v>
      </c>
      <c r="M82" s="1342">
        <v>266</v>
      </c>
      <c r="N82" s="1340"/>
      <c r="O82" s="1340"/>
      <c r="P82" s="1340"/>
      <c r="Q82" s="1340"/>
      <c r="R82" s="1340"/>
      <c r="S82" s="1340"/>
      <c r="T82" s="1340"/>
      <c r="U82" s="1340">
        <v>0</v>
      </c>
      <c r="V82" s="1340">
        <v>0</v>
      </c>
      <c r="W82" s="1341">
        <f t="shared" si="8"/>
        <v>266</v>
      </c>
      <c r="X82" s="1342">
        <v>0</v>
      </c>
      <c r="Y82" s="1340"/>
      <c r="Z82" s="1340"/>
      <c r="AA82" s="1340"/>
      <c r="AB82" s="1340"/>
      <c r="AC82" s="1340"/>
      <c r="AD82" s="1340"/>
      <c r="AE82" s="1340"/>
      <c r="AF82" s="1340"/>
      <c r="AG82" s="1340">
        <v>0</v>
      </c>
      <c r="AH82" s="1341">
        <f>SUM(X82:AF82,AG82)</f>
        <v>0</v>
      </c>
      <c r="AI82" s="1342">
        <v>0</v>
      </c>
      <c r="AJ82" s="1340"/>
      <c r="AK82" s="1340"/>
      <c r="AL82" s="1340"/>
      <c r="AM82" s="1340"/>
      <c r="AN82" s="1340"/>
      <c r="AO82" s="1340"/>
      <c r="AP82" s="1340"/>
      <c r="AQ82" s="1340"/>
      <c r="AR82" s="1340">
        <v>0</v>
      </c>
      <c r="AS82" s="1340">
        <v>0</v>
      </c>
      <c r="AT82" s="1714">
        <v>0</v>
      </c>
      <c r="AU82" s="2128">
        <v>0</v>
      </c>
      <c r="AV82" s="1340"/>
      <c r="AW82" s="1340"/>
      <c r="AX82" s="1340"/>
      <c r="AY82" s="1340"/>
      <c r="AZ82" s="1340"/>
      <c r="BA82" s="1340"/>
      <c r="BB82" s="1340"/>
      <c r="BC82" s="1340"/>
      <c r="BD82" s="1340">
        <v>0</v>
      </c>
      <c r="BE82" s="1340">
        <v>0</v>
      </c>
      <c r="BF82" s="1341">
        <v>0</v>
      </c>
      <c r="BG82" s="643"/>
      <c r="BH82" s="643"/>
      <c r="BI82" s="1539"/>
      <c r="BJ82" s="932">
        <f t="shared" si="6"/>
        <v>266</v>
      </c>
    </row>
    <row r="83" spans="2:62" ht="12" hidden="1" customHeight="1" outlineLevel="2" collapsed="1">
      <c r="B83" s="1370" t="s">
        <v>419</v>
      </c>
      <c r="C83" s="1325"/>
      <c r="D83" s="1335">
        <f t="shared" ref="D83:K83" si="25">SUM(D80:D82)</f>
        <v>3134</v>
      </c>
      <c r="E83" s="1335">
        <f t="shared" si="25"/>
        <v>0</v>
      </c>
      <c r="F83" s="1345">
        <f t="shared" si="25"/>
        <v>3134</v>
      </c>
      <c r="G83" s="1335">
        <f t="shared" si="25"/>
        <v>0</v>
      </c>
      <c r="H83" s="1335">
        <f t="shared" si="25"/>
        <v>0</v>
      </c>
      <c r="I83" s="1335">
        <f t="shared" si="25"/>
        <v>0</v>
      </c>
      <c r="J83" s="1335">
        <f t="shared" si="25"/>
        <v>0</v>
      </c>
      <c r="K83" s="1335">
        <f t="shared" si="25"/>
        <v>-579.83419584400008</v>
      </c>
      <c r="L83" s="1336">
        <f t="shared" si="21"/>
        <v>2554.1658041559999</v>
      </c>
      <c r="M83" s="1337">
        <f t="shared" ref="M83:V83" si="26">SUM(M80:M82)</f>
        <v>3210.9356074999996</v>
      </c>
      <c r="N83" s="1335">
        <f t="shared" si="26"/>
        <v>0</v>
      </c>
      <c r="O83" s="1335">
        <f t="shared" si="26"/>
        <v>0</v>
      </c>
      <c r="P83" s="1335">
        <f t="shared" si="26"/>
        <v>0</v>
      </c>
      <c r="Q83" s="1335">
        <f t="shared" si="26"/>
        <v>0</v>
      </c>
      <c r="R83" s="1335">
        <f t="shared" si="26"/>
        <v>0</v>
      </c>
      <c r="S83" s="1335">
        <f t="shared" si="26"/>
        <v>0</v>
      </c>
      <c r="T83" s="1335">
        <f t="shared" si="26"/>
        <v>0</v>
      </c>
      <c r="U83" s="1335">
        <f t="shared" si="26"/>
        <v>-534.64403334400004</v>
      </c>
      <c r="V83" s="1335">
        <f t="shared" si="26"/>
        <v>0</v>
      </c>
      <c r="W83" s="1336">
        <f t="shared" si="8"/>
        <v>2676.2915741559996</v>
      </c>
      <c r="X83" s="1337">
        <f t="shared" ref="X83:AH83" si="27">SUM(X80:X82)</f>
        <v>6161.8415808266063</v>
      </c>
      <c r="Y83" s="1335">
        <f t="shared" si="27"/>
        <v>0</v>
      </c>
      <c r="Z83" s="1335">
        <f t="shared" si="27"/>
        <v>0</v>
      </c>
      <c r="AA83" s="1335">
        <f t="shared" si="27"/>
        <v>0</v>
      </c>
      <c r="AB83" s="1335">
        <f t="shared" si="27"/>
        <v>0</v>
      </c>
      <c r="AC83" s="1335">
        <f t="shared" si="27"/>
        <v>0</v>
      </c>
      <c r="AD83" s="1335">
        <f t="shared" si="27"/>
        <v>0</v>
      </c>
      <c r="AE83" s="1335">
        <f t="shared" si="27"/>
        <v>0</v>
      </c>
      <c r="AF83" s="1335">
        <f t="shared" si="27"/>
        <v>0</v>
      </c>
      <c r="AG83" s="1335">
        <f t="shared" si="27"/>
        <v>-6161.8415808266063</v>
      </c>
      <c r="AH83" s="1336">
        <f t="shared" si="27"/>
        <v>0</v>
      </c>
      <c r="AI83" s="1337">
        <v>8534.9212988078434</v>
      </c>
      <c r="AJ83" s="1335">
        <v>0</v>
      </c>
      <c r="AK83" s="1335">
        <v>0</v>
      </c>
      <c r="AL83" s="1335">
        <v>0</v>
      </c>
      <c r="AM83" s="1335">
        <v>0</v>
      </c>
      <c r="AN83" s="1335">
        <v>0</v>
      </c>
      <c r="AO83" s="1335">
        <v>0</v>
      </c>
      <c r="AP83" s="1335"/>
      <c r="AQ83" s="1335">
        <v>0</v>
      </c>
      <c r="AR83" s="1335">
        <v>8534.9212988078434</v>
      </c>
      <c r="AS83" s="1335">
        <v>-8534.9212988078434</v>
      </c>
      <c r="AT83" s="1713">
        <v>0</v>
      </c>
      <c r="AU83" s="2127">
        <v>9800.6522210870444</v>
      </c>
      <c r="AV83" s="1335">
        <v>0</v>
      </c>
      <c r="AW83" s="1335">
        <v>0</v>
      </c>
      <c r="AX83" s="1335">
        <v>0</v>
      </c>
      <c r="AY83" s="1335">
        <v>0</v>
      </c>
      <c r="AZ83" s="1335">
        <v>0</v>
      </c>
      <c r="BA83" s="1335">
        <v>0</v>
      </c>
      <c r="BB83" s="1335"/>
      <c r="BC83" s="1335">
        <v>0</v>
      </c>
      <c r="BD83" s="1335">
        <v>9800.6522210870444</v>
      </c>
      <c r="BE83" s="1335">
        <v>-9800.6522210870444</v>
      </c>
      <c r="BF83" s="1336">
        <v>0</v>
      </c>
      <c r="BG83" s="643"/>
      <c r="BH83" s="643"/>
      <c r="BI83" s="1538"/>
      <c r="BJ83" s="1549">
        <f t="shared" si="6"/>
        <v>2676.2915741559996</v>
      </c>
    </row>
    <row r="84" spans="2:62" ht="12" hidden="1" customHeight="1" outlineLevel="3">
      <c r="B84" s="1366" t="s">
        <v>4574</v>
      </c>
      <c r="C84" s="1367"/>
      <c r="D84" s="1330"/>
      <c r="E84" s="1330"/>
      <c r="F84" s="1344"/>
      <c r="G84" s="1330"/>
      <c r="H84" s="1330"/>
      <c r="I84" s="1330"/>
      <c r="J84" s="1330"/>
      <c r="K84" s="1330"/>
      <c r="L84" s="1331"/>
      <c r="M84" s="1332"/>
      <c r="N84" s="1330"/>
      <c r="O84" s="1330"/>
      <c r="P84" s="1330"/>
      <c r="Q84" s="1330"/>
      <c r="R84" s="1330"/>
      <c r="S84" s="1330"/>
      <c r="T84" s="1330"/>
      <c r="U84" s="1330"/>
      <c r="V84" s="1330"/>
      <c r="W84" s="1331"/>
      <c r="X84" s="1332"/>
      <c r="Y84" s="1330"/>
      <c r="Z84" s="1330"/>
      <c r="AA84" s="1330"/>
      <c r="AB84" s="1330"/>
      <c r="AC84" s="1330"/>
      <c r="AD84" s="1330"/>
      <c r="AE84" s="1330"/>
      <c r="AF84" s="1330"/>
      <c r="AG84" s="1330"/>
      <c r="AH84" s="1331"/>
      <c r="AI84" s="1332"/>
      <c r="AJ84" s="1330"/>
      <c r="AK84" s="1330"/>
      <c r="AL84" s="1330"/>
      <c r="AM84" s="1330"/>
      <c r="AN84" s="1330"/>
      <c r="AO84" s="1330"/>
      <c r="AP84" s="1330"/>
      <c r="AQ84" s="1330"/>
      <c r="AR84" s="1330"/>
      <c r="AS84" s="1330"/>
      <c r="AT84" s="1712"/>
      <c r="AU84" s="2126"/>
      <c r="AV84" s="1330"/>
      <c r="AW84" s="1330"/>
      <c r="AX84" s="1330"/>
      <c r="AY84" s="1330"/>
      <c r="AZ84" s="1330"/>
      <c r="BA84" s="1330"/>
      <c r="BB84" s="1330"/>
      <c r="BC84" s="1330"/>
      <c r="BD84" s="1330"/>
      <c r="BE84" s="1330"/>
      <c r="BF84" s="1331"/>
      <c r="BG84" s="643"/>
      <c r="BH84" s="643"/>
      <c r="BI84" s="1537"/>
      <c r="BJ84" s="928">
        <f t="shared" si="6"/>
        <v>0</v>
      </c>
    </row>
    <row r="85" spans="2:62" ht="12" hidden="1" customHeight="1" outlineLevel="3">
      <c r="B85" s="1368" t="s">
        <v>4576</v>
      </c>
      <c r="C85" s="1334"/>
      <c r="D85" s="1335"/>
      <c r="E85" s="1335"/>
      <c r="F85" s="1345"/>
      <c r="G85" s="1335"/>
      <c r="H85" s="1335"/>
      <c r="I85" s="1335"/>
      <c r="J85" s="1335"/>
      <c r="K85" s="1335"/>
      <c r="L85" s="1336"/>
      <c r="M85" s="1337"/>
      <c r="N85" s="1335"/>
      <c r="O85" s="1335"/>
      <c r="P85" s="1335"/>
      <c r="Q85" s="1335"/>
      <c r="R85" s="1335"/>
      <c r="S85" s="1335"/>
      <c r="T85" s="1335"/>
      <c r="U85" s="1335"/>
      <c r="V85" s="1335"/>
      <c r="W85" s="1336"/>
      <c r="X85" s="1337"/>
      <c r="Y85" s="1335"/>
      <c r="Z85" s="1335"/>
      <c r="AA85" s="1335"/>
      <c r="AB85" s="1335"/>
      <c r="AC85" s="1335"/>
      <c r="AD85" s="1335"/>
      <c r="AE85" s="1335"/>
      <c r="AF85" s="1335"/>
      <c r="AG85" s="1335"/>
      <c r="AH85" s="1336"/>
      <c r="AI85" s="1337">
        <v>0</v>
      </c>
      <c r="AJ85" s="1335"/>
      <c r="AK85" s="1335"/>
      <c r="AL85" s="1335"/>
      <c r="AM85" s="1335"/>
      <c r="AN85" s="1335"/>
      <c r="AO85" s="1335"/>
      <c r="AP85" s="1335"/>
      <c r="AQ85" s="1335"/>
      <c r="AR85" s="1335">
        <v>0</v>
      </c>
      <c r="AS85" s="1335">
        <v>0</v>
      </c>
      <c r="AT85" s="1713">
        <v>0</v>
      </c>
      <c r="AU85" s="2127">
        <v>0</v>
      </c>
      <c r="AV85" s="1335"/>
      <c r="AW85" s="1335"/>
      <c r="AX85" s="1335"/>
      <c r="AY85" s="1335"/>
      <c r="AZ85" s="1335"/>
      <c r="BA85" s="1335"/>
      <c r="BB85" s="1335"/>
      <c r="BC85" s="1335"/>
      <c r="BD85" s="1335">
        <v>0</v>
      </c>
      <c r="BE85" s="1335">
        <v>0</v>
      </c>
      <c r="BF85" s="1336">
        <v>0</v>
      </c>
      <c r="BG85" s="643"/>
      <c r="BH85" s="643"/>
      <c r="BI85" s="1538"/>
      <c r="BJ85" s="1549">
        <f t="shared" si="6"/>
        <v>0</v>
      </c>
    </row>
    <row r="86" spans="2:62" ht="12" hidden="1" customHeight="1" outlineLevel="3">
      <c r="B86" s="1368" t="s">
        <v>4577</v>
      </c>
      <c r="C86" s="1334"/>
      <c r="D86" s="1335"/>
      <c r="E86" s="1335"/>
      <c r="F86" s="1345"/>
      <c r="G86" s="1335"/>
      <c r="H86" s="1335"/>
      <c r="I86" s="1335"/>
      <c r="J86" s="1335"/>
      <c r="K86" s="1335"/>
      <c r="L86" s="1336"/>
      <c r="M86" s="1337"/>
      <c r="N86" s="1335"/>
      <c r="O86" s="1335"/>
      <c r="P86" s="1335"/>
      <c r="Q86" s="1335"/>
      <c r="R86" s="1335"/>
      <c r="S86" s="1335"/>
      <c r="T86" s="1335"/>
      <c r="U86" s="1335"/>
      <c r="V86" s="1335"/>
      <c r="W86" s="1336"/>
      <c r="X86" s="1337"/>
      <c r="Y86" s="1335"/>
      <c r="Z86" s="1335"/>
      <c r="AA86" s="1335"/>
      <c r="AB86" s="1335"/>
      <c r="AC86" s="1335"/>
      <c r="AD86" s="1335"/>
      <c r="AE86" s="1335"/>
      <c r="AF86" s="1335"/>
      <c r="AG86" s="1335"/>
      <c r="AH86" s="1336"/>
      <c r="AI86" s="1337">
        <v>0</v>
      </c>
      <c r="AJ86" s="1335"/>
      <c r="AK86" s="1335"/>
      <c r="AL86" s="1335"/>
      <c r="AM86" s="1335"/>
      <c r="AN86" s="1335"/>
      <c r="AO86" s="1335"/>
      <c r="AP86" s="1335"/>
      <c r="AQ86" s="1335"/>
      <c r="AR86" s="1335">
        <v>0</v>
      </c>
      <c r="AS86" s="1335">
        <v>0</v>
      </c>
      <c r="AT86" s="1713">
        <v>0</v>
      </c>
      <c r="AU86" s="2127">
        <v>0</v>
      </c>
      <c r="AV86" s="1335"/>
      <c r="AW86" s="1335"/>
      <c r="AX86" s="1335"/>
      <c r="AY86" s="1335"/>
      <c r="AZ86" s="1335"/>
      <c r="BA86" s="1335"/>
      <c r="BB86" s="1335"/>
      <c r="BC86" s="1335"/>
      <c r="BD86" s="1335">
        <v>0</v>
      </c>
      <c r="BE86" s="1335">
        <v>0</v>
      </c>
      <c r="BF86" s="1336">
        <v>0</v>
      </c>
      <c r="BG86" s="643"/>
      <c r="BH86" s="643"/>
      <c r="BI86" s="1538"/>
      <c r="BJ86" s="1549">
        <f t="shared" si="6"/>
        <v>0</v>
      </c>
    </row>
    <row r="87" spans="2:62" ht="12" hidden="1" customHeight="1" outlineLevel="3">
      <c r="B87" s="1369" t="s">
        <v>4578</v>
      </c>
      <c r="C87" s="1339"/>
      <c r="D87" s="1340"/>
      <c r="E87" s="1340"/>
      <c r="F87" s="1346"/>
      <c r="G87" s="1340"/>
      <c r="H87" s="1340"/>
      <c r="I87" s="1340"/>
      <c r="J87" s="1340"/>
      <c r="K87" s="1340"/>
      <c r="L87" s="1341"/>
      <c r="M87" s="1342"/>
      <c r="N87" s="1340"/>
      <c r="O87" s="1340"/>
      <c r="P87" s="1340"/>
      <c r="Q87" s="1340"/>
      <c r="R87" s="1340"/>
      <c r="S87" s="1340"/>
      <c r="T87" s="1340"/>
      <c r="U87" s="1340"/>
      <c r="V87" s="1340"/>
      <c r="W87" s="1341"/>
      <c r="X87" s="1342"/>
      <c r="Y87" s="1340"/>
      <c r="Z87" s="1340"/>
      <c r="AA87" s="1340"/>
      <c r="AB87" s="1340"/>
      <c r="AC87" s="1340"/>
      <c r="AD87" s="1340"/>
      <c r="AE87" s="1340"/>
      <c r="AF87" s="1340"/>
      <c r="AG87" s="1340"/>
      <c r="AH87" s="1341"/>
      <c r="AI87" s="1342">
        <v>-3</v>
      </c>
      <c r="AJ87" s="1340"/>
      <c r="AK87" s="1340"/>
      <c r="AL87" s="1340"/>
      <c r="AM87" s="1340"/>
      <c r="AN87" s="1340"/>
      <c r="AO87" s="1340"/>
      <c r="AP87" s="1340"/>
      <c r="AQ87" s="1340"/>
      <c r="AR87" s="1340">
        <v>-3</v>
      </c>
      <c r="AS87" s="1340">
        <v>0</v>
      </c>
      <c r="AT87" s="1714">
        <v>-3</v>
      </c>
      <c r="AU87" s="2128">
        <v>0</v>
      </c>
      <c r="AV87" s="1340"/>
      <c r="AW87" s="1340"/>
      <c r="AX87" s="1340"/>
      <c r="AY87" s="1340"/>
      <c r="AZ87" s="1340"/>
      <c r="BA87" s="1340"/>
      <c r="BB87" s="1340"/>
      <c r="BC87" s="1340"/>
      <c r="BD87" s="1340">
        <v>0</v>
      </c>
      <c r="BE87" s="1340">
        <v>0</v>
      </c>
      <c r="BF87" s="1341">
        <v>0</v>
      </c>
      <c r="BG87" s="643"/>
      <c r="BH87" s="643"/>
      <c r="BI87" s="1539"/>
      <c r="BJ87" s="932">
        <f t="shared" si="6"/>
        <v>0</v>
      </c>
    </row>
    <row r="88" spans="2:62" ht="12" hidden="1" customHeight="1" outlineLevel="2" collapsed="1">
      <c r="B88" s="1333" t="s">
        <v>4575</v>
      </c>
      <c r="C88" s="1325"/>
      <c r="D88" s="1335"/>
      <c r="E88" s="1335"/>
      <c r="F88" s="1345"/>
      <c r="G88" s="1335"/>
      <c r="H88" s="1335"/>
      <c r="I88" s="1335"/>
      <c r="J88" s="1335"/>
      <c r="K88" s="1335"/>
      <c r="L88" s="1336"/>
      <c r="M88" s="1337"/>
      <c r="N88" s="1335"/>
      <c r="O88" s="1335"/>
      <c r="P88" s="1335"/>
      <c r="Q88" s="1335"/>
      <c r="R88" s="1335"/>
      <c r="S88" s="1335"/>
      <c r="T88" s="1335"/>
      <c r="U88" s="1335"/>
      <c r="V88" s="1335"/>
      <c r="W88" s="1336"/>
      <c r="X88" s="1337"/>
      <c r="Y88" s="1335"/>
      <c r="Z88" s="1335"/>
      <c r="AA88" s="1335"/>
      <c r="AB88" s="1335"/>
      <c r="AC88" s="1335"/>
      <c r="AD88" s="1335"/>
      <c r="AE88" s="1335"/>
      <c r="AF88" s="1335"/>
      <c r="AG88" s="1335"/>
      <c r="AH88" s="1336"/>
      <c r="AI88" s="1337">
        <v>-3</v>
      </c>
      <c r="AJ88" s="1335">
        <v>0</v>
      </c>
      <c r="AK88" s="1335">
        <v>0</v>
      </c>
      <c r="AL88" s="1335">
        <v>0</v>
      </c>
      <c r="AM88" s="1335">
        <v>0</v>
      </c>
      <c r="AN88" s="1335">
        <v>0</v>
      </c>
      <c r="AO88" s="1335">
        <v>0</v>
      </c>
      <c r="AP88" s="1335"/>
      <c r="AQ88" s="1335">
        <v>0</v>
      </c>
      <c r="AR88" s="1335">
        <v>-3</v>
      </c>
      <c r="AS88" s="1335">
        <v>0</v>
      </c>
      <c r="AT88" s="1713">
        <v>-3</v>
      </c>
      <c r="AU88" s="2127">
        <v>0</v>
      </c>
      <c r="AV88" s="1335">
        <v>0</v>
      </c>
      <c r="AW88" s="1335">
        <v>0</v>
      </c>
      <c r="AX88" s="1335">
        <v>0</v>
      </c>
      <c r="AY88" s="1335">
        <v>0</v>
      </c>
      <c r="AZ88" s="1335">
        <v>0</v>
      </c>
      <c r="BA88" s="1335">
        <v>0</v>
      </c>
      <c r="BB88" s="1335"/>
      <c r="BC88" s="1335">
        <v>0</v>
      </c>
      <c r="BD88" s="1335">
        <v>0</v>
      </c>
      <c r="BE88" s="1335">
        <v>0</v>
      </c>
      <c r="BF88" s="1336">
        <v>0</v>
      </c>
      <c r="BG88" s="643"/>
      <c r="BH88" s="643"/>
      <c r="BI88" s="1538"/>
      <c r="BJ88" s="1549">
        <f t="shared" si="6"/>
        <v>0</v>
      </c>
    </row>
    <row r="89" spans="2:62" ht="12" hidden="1" customHeight="1" outlineLevel="3">
      <c r="B89" s="1366" t="s">
        <v>420</v>
      </c>
      <c r="C89" s="1367" t="s">
        <v>421</v>
      </c>
      <c r="D89" s="1330"/>
      <c r="E89" s="1330"/>
      <c r="F89" s="1344"/>
      <c r="G89" s="1330"/>
      <c r="H89" s="1330"/>
      <c r="I89" s="1330"/>
      <c r="J89" s="1330"/>
      <c r="K89" s="1330">
        <v>0</v>
      </c>
      <c r="L89" s="1331">
        <f t="shared" si="21"/>
        <v>0</v>
      </c>
      <c r="M89" s="1332"/>
      <c r="N89" s="1330"/>
      <c r="O89" s="1330"/>
      <c r="P89" s="1330"/>
      <c r="Q89" s="1330"/>
      <c r="R89" s="1330"/>
      <c r="S89" s="1330"/>
      <c r="T89" s="1330"/>
      <c r="U89" s="1330">
        <v>0</v>
      </c>
      <c r="V89" s="1330">
        <v>0</v>
      </c>
      <c r="W89" s="1331">
        <f t="shared" si="8"/>
        <v>0</v>
      </c>
      <c r="X89" s="1332"/>
      <c r="Y89" s="1330"/>
      <c r="Z89" s="1330"/>
      <c r="AA89" s="1330"/>
      <c r="AB89" s="1330"/>
      <c r="AC89" s="1330"/>
      <c r="AD89" s="1330"/>
      <c r="AE89" s="1330"/>
      <c r="AF89" s="1330"/>
      <c r="AG89" s="1330">
        <v>0</v>
      </c>
      <c r="AH89" s="1331">
        <f>SUM(X89:AF89,AG89)</f>
        <v>0</v>
      </c>
      <c r="AI89" s="1332"/>
      <c r="AJ89" s="1330"/>
      <c r="AK89" s="1330"/>
      <c r="AL89" s="1330"/>
      <c r="AM89" s="1330"/>
      <c r="AN89" s="1330"/>
      <c r="AO89" s="1330"/>
      <c r="AP89" s="1330"/>
      <c r="AQ89" s="1330"/>
      <c r="AR89" s="1330"/>
      <c r="AS89" s="1330"/>
      <c r="AT89" s="1712"/>
      <c r="AU89" s="2126"/>
      <c r="AV89" s="1330"/>
      <c r="AW89" s="1330"/>
      <c r="AX89" s="1330"/>
      <c r="AY89" s="1330"/>
      <c r="AZ89" s="1330"/>
      <c r="BA89" s="1330"/>
      <c r="BB89" s="1330"/>
      <c r="BC89" s="1330"/>
      <c r="BD89" s="1330"/>
      <c r="BE89" s="1330"/>
      <c r="BF89" s="1331"/>
      <c r="BG89" s="643"/>
      <c r="BH89" s="643"/>
      <c r="BI89" s="1537"/>
      <c r="BJ89" s="928">
        <f t="shared" si="6"/>
        <v>0</v>
      </c>
    </row>
    <row r="90" spans="2:62" ht="12" hidden="1" customHeight="1" outlineLevel="3">
      <c r="B90" s="1368" t="s">
        <v>422</v>
      </c>
      <c r="C90" s="1334" t="s">
        <v>423</v>
      </c>
      <c r="D90" s="1335">
        <v>8670.51</v>
      </c>
      <c r="E90" s="1335"/>
      <c r="F90" s="1345">
        <v>8670.51</v>
      </c>
      <c r="G90" s="1335"/>
      <c r="H90" s="1335"/>
      <c r="I90" s="1335"/>
      <c r="J90" s="1335"/>
      <c r="K90" s="1335">
        <v>-8670.51</v>
      </c>
      <c r="L90" s="1336">
        <f t="shared" si="21"/>
        <v>0</v>
      </c>
      <c r="M90" s="1337">
        <v>12254.79</v>
      </c>
      <c r="N90" s="1335"/>
      <c r="O90" s="1335"/>
      <c r="P90" s="1335"/>
      <c r="Q90" s="1335"/>
      <c r="R90" s="1335"/>
      <c r="S90" s="1335"/>
      <c r="T90" s="1335"/>
      <c r="U90" s="1335">
        <v>-12254.79</v>
      </c>
      <c r="V90" s="1335">
        <v>0</v>
      </c>
      <c r="W90" s="1336">
        <f t="shared" si="8"/>
        <v>0</v>
      </c>
      <c r="X90" s="1337">
        <v>14387.61</v>
      </c>
      <c r="Y90" s="1335"/>
      <c r="Z90" s="1335"/>
      <c r="AA90" s="1335"/>
      <c r="AB90" s="1335"/>
      <c r="AC90" s="1335"/>
      <c r="AD90" s="1335"/>
      <c r="AE90" s="1335"/>
      <c r="AF90" s="1335"/>
      <c r="AG90" s="1335">
        <v>-14387.61</v>
      </c>
      <c r="AH90" s="1336">
        <f>SUM(X90:AF90,AG90)</f>
        <v>0</v>
      </c>
      <c r="AI90" s="1337">
        <v>14182.59</v>
      </c>
      <c r="AJ90" s="1335"/>
      <c r="AK90" s="1335"/>
      <c r="AL90" s="1335"/>
      <c r="AM90" s="1335"/>
      <c r="AN90" s="1335"/>
      <c r="AO90" s="1335"/>
      <c r="AP90" s="1335"/>
      <c r="AQ90" s="1335"/>
      <c r="AR90" s="1335">
        <v>14182.59</v>
      </c>
      <c r="AS90" s="1335">
        <v>-14182.59</v>
      </c>
      <c r="AT90" s="1713">
        <v>0</v>
      </c>
      <c r="AU90" s="2127">
        <v>15949.74</v>
      </c>
      <c r="AV90" s="1335"/>
      <c r="AW90" s="1335"/>
      <c r="AX90" s="1335"/>
      <c r="AY90" s="1335"/>
      <c r="AZ90" s="1335"/>
      <c r="BA90" s="1335"/>
      <c r="BB90" s="1335"/>
      <c r="BC90" s="1335"/>
      <c r="BD90" s="1335">
        <v>15949.74</v>
      </c>
      <c r="BE90" s="1335">
        <v>-15949.74</v>
      </c>
      <c r="BF90" s="1336">
        <v>0</v>
      </c>
      <c r="BG90" s="643"/>
      <c r="BH90" s="643"/>
      <c r="BI90" s="1538"/>
      <c r="BJ90" s="1549">
        <f t="shared" si="6"/>
        <v>0</v>
      </c>
    </row>
    <row r="91" spans="2:62" ht="12" hidden="1" customHeight="1" outlineLevel="3">
      <c r="B91" s="1368" t="s">
        <v>424</v>
      </c>
      <c r="C91" s="1334" t="s">
        <v>425</v>
      </c>
      <c r="D91" s="1335">
        <v>860</v>
      </c>
      <c r="E91" s="1335"/>
      <c r="F91" s="1345">
        <v>860</v>
      </c>
      <c r="G91" s="1335"/>
      <c r="H91" s="1335"/>
      <c r="I91" s="1335"/>
      <c r="J91" s="1335"/>
      <c r="K91" s="1335">
        <v>-860</v>
      </c>
      <c r="L91" s="1336">
        <f t="shared" si="21"/>
        <v>0</v>
      </c>
      <c r="M91" s="1337">
        <v>1536</v>
      </c>
      <c r="N91" s="1335"/>
      <c r="O91" s="1335"/>
      <c r="P91" s="1335"/>
      <c r="Q91" s="1335"/>
      <c r="R91" s="1335"/>
      <c r="S91" s="1335"/>
      <c r="T91" s="1335"/>
      <c r="U91" s="1335">
        <v>-1536</v>
      </c>
      <c r="V91" s="1335">
        <v>0</v>
      </c>
      <c r="W91" s="1336">
        <f t="shared" si="8"/>
        <v>0</v>
      </c>
      <c r="X91" s="1337">
        <v>1669</v>
      </c>
      <c r="Y91" s="1335"/>
      <c r="Z91" s="1335"/>
      <c r="AA91" s="1335"/>
      <c r="AB91" s="1335"/>
      <c r="AC91" s="1335"/>
      <c r="AD91" s="1335"/>
      <c r="AE91" s="1335"/>
      <c r="AF91" s="1335"/>
      <c r="AG91" s="1335">
        <v>-1669</v>
      </c>
      <c r="AH91" s="1336">
        <f>SUM(X91:AF91,AG91)</f>
        <v>0</v>
      </c>
      <c r="AI91" s="1337">
        <v>0</v>
      </c>
      <c r="AJ91" s="1335"/>
      <c r="AK91" s="1335"/>
      <c r="AL91" s="1335"/>
      <c r="AM91" s="1335"/>
      <c r="AN91" s="1335"/>
      <c r="AO91" s="1335"/>
      <c r="AP91" s="1335"/>
      <c r="AQ91" s="1335"/>
      <c r="AR91" s="1335">
        <v>0</v>
      </c>
      <c r="AS91" s="1335">
        <v>0</v>
      </c>
      <c r="AT91" s="1713"/>
      <c r="AU91" s="2127">
        <v>0</v>
      </c>
      <c r="AV91" s="1335"/>
      <c r="AW91" s="1335"/>
      <c r="AX91" s="1335"/>
      <c r="AY91" s="1335"/>
      <c r="AZ91" s="1335"/>
      <c r="BA91" s="1335"/>
      <c r="BB91" s="1335"/>
      <c r="BC91" s="1335"/>
      <c r="BD91" s="1335">
        <v>0</v>
      </c>
      <c r="BE91" s="1335">
        <v>0</v>
      </c>
      <c r="BF91" s="1336"/>
      <c r="BG91" s="643"/>
      <c r="BH91" s="643"/>
      <c r="BI91" s="1538"/>
      <c r="BJ91" s="1549">
        <f t="shared" si="6"/>
        <v>0</v>
      </c>
    </row>
    <row r="92" spans="2:62" ht="12" hidden="1" customHeight="1" outlineLevel="3">
      <c r="B92" s="1369" t="s">
        <v>426</v>
      </c>
      <c r="C92" s="1339" t="s">
        <v>427</v>
      </c>
      <c r="D92" s="1340">
        <v>6857</v>
      </c>
      <c r="E92" s="1340"/>
      <c r="F92" s="1346">
        <v>6857</v>
      </c>
      <c r="G92" s="1340"/>
      <c r="H92" s="1340"/>
      <c r="I92" s="1340"/>
      <c r="J92" s="1340"/>
      <c r="K92" s="1340">
        <v>-6857</v>
      </c>
      <c r="L92" s="1341">
        <f t="shared" si="21"/>
        <v>0</v>
      </c>
      <c r="M92" s="1342">
        <v>9850</v>
      </c>
      <c r="N92" s="1340"/>
      <c r="O92" s="1340"/>
      <c r="P92" s="1340"/>
      <c r="Q92" s="1340"/>
      <c r="R92" s="1340"/>
      <c r="S92" s="1340"/>
      <c r="T92" s="1340"/>
      <c r="U92" s="1340">
        <v>-9850</v>
      </c>
      <c r="V92" s="1340">
        <v>0</v>
      </c>
      <c r="W92" s="1341">
        <f t="shared" si="8"/>
        <v>0</v>
      </c>
      <c r="X92" s="1342">
        <v>9083</v>
      </c>
      <c r="Y92" s="1340"/>
      <c r="Z92" s="1340"/>
      <c r="AA92" s="1340"/>
      <c r="AB92" s="1340"/>
      <c r="AC92" s="1340"/>
      <c r="AD92" s="1340"/>
      <c r="AE92" s="1340"/>
      <c r="AF92" s="1340"/>
      <c r="AG92" s="1340">
        <v>-9083</v>
      </c>
      <c r="AH92" s="1341">
        <f>SUM(X92:AF92,AG92)</f>
        <v>0</v>
      </c>
      <c r="AI92" s="1342">
        <v>7616</v>
      </c>
      <c r="AJ92" s="1340"/>
      <c r="AK92" s="1340"/>
      <c r="AL92" s="1340"/>
      <c r="AM92" s="1340"/>
      <c r="AN92" s="1340"/>
      <c r="AO92" s="1340"/>
      <c r="AP92" s="1340"/>
      <c r="AQ92" s="1340"/>
      <c r="AR92" s="1340">
        <v>7616</v>
      </c>
      <c r="AS92" s="1340">
        <v>-7616</v>
      </c>
      <c r="AT92" s="1714">
        <v>0</v>
      </c>
      <c r="AU92" s="2128">
        <v>5938</v>
      </c>
      <c r="AV92" s="1340"/>
      <c r="AW92" s="1340"/>
      <c r="AX92" s="1340"/>
      <c r="AY92" s="1340"/>
      <c r="AZ92" s="1340"/>
      <c r="BA92" s="1340"/>
      <c r="BB92" s="1340"/>
      <c r="BC92" s="1340"/>
      <c r="BD92" s="1340">
        <v>5938</v>
      </c>
      <c r="BE92" s="1340">
        <v>-5938</v>
      </c>
      <c r="BF92" s="1341">
        <v>0</v>
      </c>
      <c r="BG92" s="643"/>
      <c r="BH92" s="643"/>
      <c r="BI92" s="1539"/>
      <c r="BJ92" s="932">
        <f t="shared" ref="BJ92:BJ155" si="28">W92+BI92</f>
        <v>0</v>
      </c>
    </row>
    <row r="93" spans="2:62" ht="12" hidden="1" customHeight="1" outlineLevel="2" collapsed="1">
      <c r="B93" s="1333" t="s">
        <v>428</v>
      </c>
      <c r="C93" s="1325"/>
      <c r="D93" s="1335">
        <f>SUM(D90:D92)</f>
        <v>16387.510000000002</v>
      </c>
      <c r="E93" s="1335">
        <f t="shared" ref="E93:AH93" si="29">SUM(E90:E92)</f>
        <v>0</v>
      </c>
      <c r="F93" s="1345">
        <f t="shared" si="29"/>
        <v>16387.510000000002</v>
      </c>
      <c r="G93" s="1335">
        <f t="shared" si="29"/>
        <v>0</v>
      </c>
      <c r="H93" s="1335">
        <f t="shared" si="29"/>
        <v>0</v>
      </c>
      <c r="I93" s="1335">
        <f t="shared" si="29"/>
        <v>0</v>
      </c>
      <c r="J93" s="1335">
        <f t="shared" si="29"/>
        <v>0</v>
      </c>
      <c r="K93" s="1335">
        <f t="shared" si="29"/>
        <v>-16387.510000000002</v>
      </c>
      <c r="L93" s="1336">
        <f t="shared" si="21"/>
        <v>0</v>
      </c>
      <c r="M93" s="1337">
        <f t="shared" si="29"/>
        <v>23640.79</v>
      </c>
      <c r="N93" s="1335">
        <f t="shared" si="29"/>
        <v>0</v>
      </c>
      <c r="O93" s="1335">
        <f t="shared" si="29"/>
        <v>0</v>
      </c>
      <c r="P93" s="1335">
        <f t="shared" si="29"/>
        <v>0</v>
      </c>
      <c r="Q93" s="1335">
        <f t="shared" si="29"/>
        <v>0</v>
      </c>
      <c r="R93" s="1335">
        <f t="shared" si="29"/>
        <v>0</v>
      </c>
      <c r="S93" s="1335">
        <f t="shared" si="29"/>
        <v>0</v>
      </c>
      <c r="T93" s="1335">
        <f t="shared" si="29"/>
        <v>0</v>
      </c>
      <c r="U93" s="1335">
        <f t="shared" si="29"/>
        <v>-23640.79</v>
      </c>
      <c r="V93" s="1335">
        <f t="shared" si="29"/>
        <v>0</v>
      </c>
      <c r="W93" s="1336">
        <f t="shared" si="8"/>
        <v>0</v>
      </c>
      <c r="X93" s="1337">
        <f t="shared" si="29"/>
        <v>25139.61</v>
      </c>
      <c r="Y93" s="1335">
        <f t="shared" si="29"/>
        <v>0</v>
      </c>
      <c r="Z93" s="1335">
        <f t="shared" si="29"/>
        <v>0</v>
      </c>
      <c r="AA93" s="1335">
        <f t="shared" si="29"/>
        <v>0</v>
      </c>
      <c r="AB93" s="1335">
        <f t="shared" si="29"/>
        <v>0</v>
      </c>
      <c r="AC93" s="1335">
        <f t="shared" si="29"/>
        <v>0</v>
      </c>
      <c r="AD93" s="1335">
        <f t="shared" si="29"/>
        <v>0</v>
      </c>
      <c r="AE93" s="1335">
        <f t="shared" si="29"/>
        <v>0</v>
      </c>
      <c r="AF93" s="1335">
        <f t="shared" si="29"/>
        <v>0</v>
      </c>
      <c r="AG93" s="1335">
        <f t="shared" si="29"/>
        <v>-25139.61</v>
      </c>
      <c r="AH93" s="1336">
        <f t="shared" si="29"/>
        <v>0</v>
      </c>
      <c r="AI93" s="1337">
        <v>21798.59</v>
      </c>
      <c r="AJ93" s="1335">
        <v>0</v>
      </c>
      <c r="AK93" s="1335">
        <v>0</v>
      </c>
      <c r="AL93" s="1335">
        <v>0</v>
      </c>
      <c r="AM93" s="1335">
        <v>0</v>
      </c>
      <c r="AN93" s="1335">
        <v>0</v>
      </c>
      <c r="AO93" s="1335">
        <v>0</v>
      </c>
      <c r="AP93" s="1335"/>
      <c r="AQ93" s="1335">
        <v>0</v>
      </c>
      <c r="AR93" s="1335">
        <v>21798.59</v>
      </c>
      <c r="AS93" s="1335">
        <v>-21798.59</v>
      </c>
      <c r="AT93" s="1713">
        <v>0</v>
      </c>
      <c r="AU93" s="2127">
        <v>21887.739999999998</v>
      </c>
      <c r="AV93" s="1335">
        <v>0</v>
      </c>
      <c r="AW93" s="1335">
        <v>0</v>
      </c>
      <c r="AX93" s="1335">
        <v>0</v>
      </c>
      <c r="AY93" s="1335">
        <v>0</v>
      </c>
      <c r="AZ93" s="1335">
        <v>0</v>
      </c>
      <c r="BA93" s="1335">
        <v>0</v>
      </c>
      <c r="BB93" s="1335"/>
      <c r="BC93" s="1335">
        <v>0</v>
      </c>
      <c r="BD93" s="1335">
        <v>21887.739999999998</v>
      </c>
      <c r="BE93" s="1335">
        <v>-21887.739999999998</v>
      </c>
      <c r="BF93" s="1336">
        <v>0</v>
      </c>
      <c r="BG93" s="643"/>
      <c r="BH93" s="643"/>
      <c r="BI93" s="1538"/>
      <c r="BJ93" s="1549">
        <f t="shared" si="28"/>
        <v>0</v>
      </c>
    </row>
    <row r="94" spans="2:62" ht="12" hidden="1" customHeight="1" outlineLevel="3">
      <c r="B94" s="1366" t="s">
        <v>429</v>
      </c>
      <c r="C94" s="1367" t="s">
        <v>430</v>
      </c>
      <c r="D94" s="1344"/>
      <c r="E94" s="1344"/>
      <c r="F94" s="1344"/>
      <c r="G94" s="1344"/>
      <c r="H94" s="1344"/>
      <c r="I94" s="1344"/>
      <c r="J94" s="1344"/>
      <c r="K94" s="1344">
        <v>0</v>
      </c>
      <c r="L94" s="1361">
        <f t="shared" si="21"/>
        <v>0</v>
      </c>
      <c r="M94" s="1348"/>
      <c r="N94" s="1344"/>
      <c r="O94" s="1344"/>
      <c r="P94" s="1344"/>
      <c r="Q94" s="1344"/>
      <c r="R94" s="1344"/>
      <c r="S94" s="1344"/>
      <c r="T94" s="1344"/>
      <c r="U94" s="1344">
        <v>0</v>
      </c>
      <c r="V94" s="1344">
        <v>0</v>
      </c>
      <c r="W94" s="1331">
        <f t="shared" si="8"/>
        <v>0</v>
      </c>
      <c r="X94" s="1348"/>
      <c r="Y94" s="1344"/>
      <c r="Z94" s="1344"/>
      <c r="AA94" s="1344"/>
      <c r="AB94" s="1344"/>
      <c r="AC94" s="1344"/>
      <c r="AD94" s="1344"/>
      <c r="AE94" s="1344"/>
      <c r="AF94" s="1344"/>
      <c r="AG94" s="1344">
        <v>0</v>
      </c>
      <c r="AH94" s="1361">
        <f>SUM(X94:AF94,AG94)</f>
        <v>0</v>
      </c>
      <c r="AI94" s="1348"/>
      <c r="AJ94" s="1344"/>
      <c r="AK94" s="1344"/>
      <c r="AL94" s="1344"/>
      <c r="AM94" s="1344"/>
      <c r="AN94" s="1344"/>
      <c r="AO94" s="1344"/>
      <c r="AP94" s="1344"/>
      <c r="AQ94" s="1344"/>
      <c r="AR94" s="1344"/>
      <c r="AS94" s="1344"/>
      <c r="AT94" s="1712"/>
      <c r="AU94" s="2129"/>
      <c r="AV94" s="1344"/>
      <c r="AW94" s="1344"/>
      <c r="AX94" s="1344"/>
      <c r="AY94" s="1344"/>
      <c r="AZ94" s="1344"/>
      <c r="BA94" s="1344"/>
      <c r="BB94" s="1344"/>
      <c r="BC94" s="1344"/>
      <c r="BD94" s="1344"/>
      <c r="BE94" s="1344"/>
      <c r="BF94" s="1331"/>
      <c r="BG94" s="643"/>
      <c r="BH94" s="643"/>
      <c r="BI94" s="1540"/>
      <c r="BJ94" s="870">
        <f t="shared" si="28"/>
        <v>0</v>
      </c>
    </row>
    <row r="95" spans="2:62" ht="12" hidden="1" customHeight="1" outlineLevel="3">
      <c r="B95" s="1368" t="s">
        <v>431</v>
      </c>
      <c r="C95" s="1334" t="s">
        <v>432</v>
      </c>
      <c r="D95" s="1335">
        <v>0</v>
      </c>
      <c r="E95" s="1335"/>
      <c r="F95" s="1345">
        <v>0</v>
      </c>
      <c r="G95" s="1335"/>
      <c r="H95" s="1335"/>
      <c r="I95" s="1335"/>
      <c r="J95" s="1335"/>
      <c r="K95" s="1335">
        <v>0</v>
      </c>
      <c r="L95" s="1336">
        <f t="shared" si="21"/>
        <v>0</v>
      </c>
      <c r="M95" s="1337">
        <v>0</v>
      </c>
      <c r="N95" s="1335"/>
      <c r="O95" s="1335"/>
      <c r="P95" s="1335"/>
      <c r="Q95" s="1335"/>
      <c r="R95" s="1335"/>
      <c r="S95" s="1335"/>
      <c r="T95" s="1335"/>
      <c r="U95" s="1335">
        <v>0</v>
      </c>
      <c r="V95" s="1335">
        <v>0</v>
      </c>
      <c r="W95" s="1336">
        <f t="shared" si="8"/>
        <v>0</v>
      </c>
      <c r="X95" s="1337">
        <v>0</v>
      </c>
      <c r="Y95" s="1335"/>
      <c r="Z95" s="1335"/>
      <c r="AA95" s="1335"/>
      <c r="AB95" s="1335"/>
      <c r="AC95" s="1335"/>
      <c r="AD95" s="1335"/>
      <c r="AE95" s="1335"/>
      <c r="AF95" s="1335"/>
      <c r="AG95" s="1335">
        <v>0</v>
      </c>
      <c r="AH95" s="1336">
        <f>SUM(X95:AF95,AG95)</f>
        <v>0</v>
      </c>
      <c r="AI95" s="1337">
        <v>0</v>
      </c>
      <c r="AJ95" s="1335"/>
      <c r="AK95" s="1335"/>
      <c r="AL95" s="1335"/>
      <c r="AM95" s="1335"/>
      <c r="AN95" s="1335"/>
      <c r="AO95" s="1335"/>
      <c r="AP95" s="1335"/>
      <c r="AQ95" s="1335"/>
      <c r="AR95" s="1335">
        <v>0</v>
      </c>
      <c r="AS95" s="1335">
        <v>0</v>
      </c>
      <c r="AT95" s="1713">
        <v>0</v>
      </c>
      <c r="AU95" s="2127">
        <v>0</v>
      </c>
      <c r="AV95" s="1335"/>
      <c r="AW95" s="1335"/>
      <c r="AX95" s="1335"/>
      <c r="AY95" s="1335"/>
      <c r="AZ95" s="1335"/>
      <c r="BA95" s="1335"/>
      <c r="BB95" s="1335"/>
      <c r="BC95" s="1335"/>
      <c r="BD95" s="1335">
        <v>0</v>
      </c>
      <c r="BE95" s="1335">
        <v>0</v>
      </c>
      <c r="BF95" s="1336">
        <v>0</v>
      </c>
      <c r="BG95" s="643"/>
      <c r="BH95" s="643"/>
      <c r="BI95" s="1538"/>
      <c r="BJ95" s="1549">
        <f t="shared" si="28"/>
        <v>0</v>
      </c>
    </row>
    <row r="96" spans="2:62" ht="12" hidden="1" customHeight="1" outlineLevel="3">
      <c r="B96" s="1368" t="s">
        <v>433</v>
      </c>
      <c r="C96" s="1334" t="s">
        <v>434</v>
      </c>
      <c r="D96" s="1335">
        <v>0</v>
      </c>
      <c r="E96" s="1335"/>
      <c r="F96" s="1345">
        <v>0</v>
      </c>
      <c r="G96" s="1335"/>
      <c r="H96" s="1335"/>
      <c r="I96" s="1335"/>
      <c r="J96" s="1335"/>
      <c r="K96" s="1335">
        <v>0</v>
      </c>
      <c r="L96" s="1336">
        <f t="shared" si="21"/>
        <v>0</v>
      </c>
      <c r="M96" s="1337">
        <v>0</v>
      </c>
      <c r="N96" s="1335"/>
      <c r="O96" s="1335"/>
      <c r="P96" s="1335"/>
      <c r="Q96" s="1335"/>
      <c r="R96" s="1335"/>
      <c r="S96" s="1335"/>
      <c r="T96" s="1335"/>
      <c r="U96" s="1335">
        <v>0</v>
      </c>
      <c r="V96" s="1335">
        <v>0</v>
      </c>
      <c r="W96" s="1336">
        <f t="shared" si="8"/>
        <v>0</v>
      </c>
      <c r="X96" s="1337">
        <v>11</v>
      </c>
      <c r="Y96" s="1335"/>
      <c r="Z96" s="1335"/>
      <c r="AA96" s="1335"/>
      <c r="AB96" s="1335"/>
      <c r="AC96" s="1335"/>
      <c r="AD96" s="1335"/>
      <c r="AE96" s="1335"/>
      <c r="AF96" s="1335"/>
      <c r="AG96" s="1335">
        <v>-11</v>
      </c>
      <c r="AH96" s="1336">
        <f>SUM(X96:AF96,AG96)</f>
        <v>0</v>
      </c>
      <c r="AI96" s="1337">
        <v>11</v>
      </c>
      <c r="AJ96" s="1335"/>
      <c r="AK96" s="1335"/>
      <c r="AL96" s="1335"/>
      <c r="AM96" s="1335"/>
      <c r="AN96" s="1335"/>
      <c r="AO96" s="1335"/>
      <c r="AP96" s="1335"/>
      <c r="AQ96" s="1335"/>
      <c r="AR96" s="1335">
        <v>11</v>
      </c>
      <c r="AS96" s="1335">
        <v>-11</v>
      </c>
      <c r="AT96" s="1713">
        <v>0</v>
      </c>
      <c r="AU96" s="2127">
        <v>12</v>
      </c>
      <c r="AV96" s="1335"/>
      <c r="AW96" s="1335"/>
      <c r="AX96" s="1335"/>
      <c r="AY96" s="1335"/>
      <c r="AZ96" s="1335"/>
      <c r="BA96" s="1335"/>
      <c r="BB96" s="1335"/>
      <c r="BC96" s="1335"/>
      <c r="BD96" s="1335">
        <v>12</v>
      </c>
      <c r="BE96" s="1335">
        <v>-12</v>
      </c>
      <c r="BF96" s="1336">
        <v>0</v>
      </c>
      <c r="BG96" s="643"/>
      <c r="BH96" s="643"/>
      <c r="BI96" s="1538"/>
      <c r="BJ96" s="1549">
        <f t="shared" si="28"/>
        <v>0</v>
      </c>
    </row>
    <row r="97" spans="2:62" ht="12" hidden="1" customHeight="1" outlineLevel="3">
      <c r="B97" s="1369" t="s">
        <v>435</v>
      </c>
      <c r="C97" s="1339" t="s">
        <v>436</v>
      </c>
      <c r="D97" s="1340">
        <v>0</v>
      </c>
      <c r="E97" s="1340"/>
      <c r="F97" s="1346">
        <v>0</v>
      </c>
      <c r="G97" s="1340"/>
      <c r="H97" s="1340"/>
      <c r="I97" s="1340"/>
      <c r="J97" s="1340"/>
      <c r="K97" s="1340">
        <v>0</v>
      </c>
      <c r="L97" s="1341">
        <f t="shared" si="21"/>
        <v>0</v>
      </c>
      <c r="M97" s="1342">
        <v>0</v>
      </c>
      <c r="N97" s="1340"/>
      <c r="O97" s="1340"/>
      <c r="P97" s="1340"/>
      <c r="Q97" s="1340"/>
      <c r="R97" s="1340"/>
      <c r="S97" s="1340"/>
      <c r="T97" s="1340"/>
      <c r="U97" s="1340">
        <v>0</v>
      </c>
      <c r="V97" s="1340">
        <v>0</v>
      </c>
      <c r="W97" s="1341">
        <f t="shared" si="8"/>
        <v>0</v>
      </c>
      <c r="X97" s="1342">
        <v>181</v>
      </c>
      <c r="Y97" s="1340"/>
      <c r="Z97" s="1340"/>
      <c r="AA97" s="1340"/>
      <c r="AB97" s="1340"/>
      <c r="AC97" s="1340"/>
      <c r="AD97" s="1340"/>
      <c r="AE97" s="1340"/>
      <c r="AF97" s="1340"/>
      <c r="AG97" s="1340">
        <v>-181</v>
      </c>
      <c r="AH97" s="1341">
        <f>SUM(X97:AF97,AG97)</f>
        <v>0</v>
      </c>
      <c r="AI97" s="1342">
        <v>180</v>
      </c>
      <c r="AJ97" s="1340"/>
      <c r="AK97" s="1340"/>
      <c r="AL97" s="1340"/>
      <c r="AM97" s="1340"/>
      <c r="AN97" s="1340"/>
      <c r="AO97" s="1340"/>
      <c r="AP97" s="1340"/>
      <c r="AQ97" s="1340"/>
      <c r="AR97" s="1340">
        <v>180</v>
      </c>
      <c r="AS97" s="1340">
        <v>-180</v>
      </c>
      <c r="AT97" s="1714">
        <v>0</v>
      </c>
      <c r="AU97" s="2128">
        <v>182</v>
      </c>
      <c r="AV97" s="1340"/>
      <c r="AW97" s="1340"/>
      <c r="AX97" s="1340"/>
      <c r="AY97" s="1340"/>
      <c r="AZ97" s="1340"/>
      <c r="BA97" s="1340"/>
      <c r="BB97" s="1340"/>
      <c r="BC97" s="1340"/>
      <c r="BD97" s="1340">
        <v>182</v>
      </c>
      <c r="BE97" s="1340">
        <v>-182</v>
      </c>
      <c r="BF97" s="1341">
        <v>0</v>
      </c>
      <c r="BG97" s="643"/>
      <c r="BH97" s="643"/>
      <c r="BI97" s="1539"/>
      <c r="BJ97" s="932">
        <f t="shared" si="28"/>
        <v>0</v>
      </c>
    </row>
    <row r="98" spans="2:62" ht="12" hidden="1" customHeight="1" outlineLevel="2" collapsed="1">
      <c r="B98" s="1370" t="s">
        <v>437</v>
      </c>
      <c r="C98" s="1325"/>
      <c r="D98" s="1355">
        <f>SUM(D95:D97)</f>
        <v>0</v>
      </c>
      <c r="E98" s="1355">
        <f t="shared" ref="E98:AH98" si="30">SUM(E95:E97)</f>
        <v>0</v>
      </c>
      <c r="F98" s="1345">
        <f t="shared" si="30"/>
        <v>0</v>
      </c>
      <c r="G98" s="1355">
        <f t="shared" si="30"/>
        <v>0</v>
      </c>
      <c r="H98" s="1355">
        <f t="shared" si="30"/>
        <v>0</v>
      </c>
      <c r="I98" s="1355">
        <f t="shared" si="30"/>
        <v>0</v>
      </c>
      <c r="J98" s="1355">
        <f t="shared" si="30"/>
        <v>0</v>
      </c>
      <c r="K98" s="1355">
        <f t="shared" si="30"/>
        <v>0</v>
      </c>
      <c r="L98" s="1356">
        <f t="shared" si="21"/>
        <v>0</v>
      </c>
      <c r="M98" s="1357">
        <f t="shared" si="30"/>
        <v>0</v>
      </c>
      <c r="N98" s="1355">
        <f t="shared" si="30"/>
        <v>0</v>
      </c>
      <c r="O98" s="1355">
        <f t="shared" si="30"/>
        <v>0</v>
      </c>
      <c r="P98" s="1355">
        <f t="shared" si="30"/>
        <v>0</v>
      </c>
      <c r="Q98" s="1355">
        <f t="shared" si="30"/>
        <v>0</v>
      </c>
      <c r="R98" s="1355">
        <f t="shared" si="30"/>
        <v>0</v>
      </c>
      <c r="S98" s="1355">
        <f t="shared" si="30"/>
        <v>0</v>
      </c>
      <c r="T98" s="1355">
        <f t="shared" si="30"/>
        <v>0</v>
      </c>
      <c r="U98" s="1355">
        <f t="shared" si="30"/>
        <v>0</v>
      </c>
      <c r="V98" s="1355">
        <f t="shared" si="30"/>
        <v>0</v>
      </c>
      <c r="W98" s="1356">
        <f t="shared" si="8"/>
        <v>0</v>
      </c>
      <c r="X98" s="1357">
        <f t="shared" si="30"/>
        <v>192</v>
      </c>
      <c r="Y98" s="1355">
        <f t="shared" si="30"/>
        <v>0</v>
      </c>
      <c r="Z98" s="1355">
        <f t="shared" si="30"/>
        <v>0</v>
      </c>
      <c r="AA98" s="1355">
        <f t="shared" si="30"/>
        <v>0</v>
      </c>
      <c r="AB98" s="1355">
        <f t="shared" si="30"/>
        <v>0</v>
      </c>
      <c r="AC98" s="1355">
        <f t="shared" si="30"/>
        <v>0</v>
      </c>
      <c r="AD98" s="1355">
        <f t="shared" si="30"/>
        <v>0</v>
      </c>
      <c r="AE98" s="1355">
        <f t="shared" si="30"/>
        <v>0</v>
      </c>
      <c r="AF98" s="1355">
        <f t="shared" si="30"/>
        <v>0</v>
      </c>
      <c r="AG98" s="1355">
        <f t="shared" si="30"/>
        <v>-192</v>
      </c>
      <c r="AH98" s="1356">
        <f t="shared" si="30"/>
        <v>0</v>
      </c>
      <c r="AI98" s="1357">
        <v>191</v>
      </c>
      <c r="AJ98" s="1355">
        <v>0</v>
      </c>
      <c r="AK98" s="1355">
        <v>0</v>
      </c>
      <c r="AL98" s="1355">
        <v>0</v>
      </c>
      <c r="AM98" s="1355">
        <v>0</v>
      </c>
      <c r="AN98" s="1355">
        <v>0</v>
      </c>
      <c r="AO98" s="1355">
        <v>0</v>
      </c>
      <c r="AP98" s="1355"/>
      <c r="AQ98" s="1355">
        <v>0</v>
      </c>
      <c r="AR98" s="1355">
        <v>191</v>
      </c>
      <c r="AS98" s="1355">
        <v>-191</v>
      </c>
      <c r="AT98" s="1716">
        <v>0</v>
      </c>
      <c r="AU98" s="2131">
        <v>194</v>
      </c>
      <c r="AV98" s="1355">
        <v>0</v>
      </c>
      <c r="AW98" s="1355">
        <v>0</v>
      </c>
      <c r="AX98" s="1355">
        <v>0</v>
      </c>
      <c r="AY98" s="1355">
        <v>0</v>
      </c>
      <c r="AZ98" s="1355">
        <v>0</v>
      </c>
      <c r="BA98" s="1355">
        <v>0</v>
      </c>
      <c r="BB98" s="1355"/>
      <c r="BC98" s="1355">
        <v>0</v>
      </c>
      <c r="BD98" s="1355">
        <v>194</v>
      </c>
      <c r="BE98" s="1355">
        <v>-194</v>
      </c>
      <c r="BF98" s="1356">
        <v>0</v>
      </c>
      <c r="BG98" s="643"/>
      <c r="BH98" s="643"/>
      <c r="BI98" s="1541"/>
      <c r="BJ98" s="1553">
        <f t="shared" si="28"/>
        <v>0</v>
      </c>
    </row>
    <row r="99" spans="2:62" ht="12" hidden="1" customHeight="1" outlineLevel="3">
      <c r="B99" s="1366" t="s">
        <v>438</v>
      </c>
      <c r="C99" s="1367" t="s">
        <v>439</v>
      </c>
      <c r="D99" s="1330"/>
      <c r="E99" s="1330"/>
      <c r="F99" s="1344"/>
      <c r="G99" s="1330"/>
      <c r="H99" s="1330"/>
      <c r="I99" s="1330"/>
      <c r="J99" s="1330"/>
      <c r="K99" s="1330">
        <v>0</v>
      </c>
      <c r="L99" s="1331">
        <f t="shared" si="21"/>
        <v>0</v>
      </c>
      <c r="M99" s="1332"/>
      <c r="N99" s="1330"/>
      <c r="O99" s="1330"/>
      <c r="P99" s="1330"/>
      <c r="Q99" s="1330"/>
      <c r="R99" s="1330"/>
      <c r="S99" s="1330"/>
      <c r="T99" s="1330"/>
      <c r="U99" s="1330">
        <v>0</v>
      </c>
      <c r="V99" s="1330">
        <v>0</v>
      </c>
      <c r="W99" s="1331">
        <f t="shared" si="8"/>
        <v>0</v>
      </c>
      <c r="X99" s="1332"/>
      <c r="Y99" s="1330"/>
      <c r="Z99" s="1330"/>
      <c r="AA99" s="1330"/>
      <c r="AB99" s="1330"/>
      <c r="AC99" s="1330"/>
      <c r="AD99" s="1330"/>
      <c r="AE99" s="1330"/>
      <c r="AF99" s="1330"/>
      <c r="AG99" s="1330">
        <v>0</v>
      </c>
      <c r="AH99" s="1331">
        <f>SUM(X99:AF99,AG99)</f>
        <v>0</v>
      </c>
      <c r="AI99" s="1332"/>
      <c r="AJ99" s="1330"/>
      <c r="AK99" s="1330"/>
      <c r="AL99" s="1330"/>
      <c r="AM99" s="1330"/>
      <c r="AN99" s="1330"/>
      <c r="AO99" s="1330"/>
      <c r="AP99" s="1330"/>
      <c r="AQ99" s="1330"/>
      <c r="AR99" s="1330"/>
      <c r="AS99" s="1330"/>
      <c r="AT99" s="1712"/>
      <c r="AU99" s="2126"/>
      <c r="AV99" s="1330"/>
      <c r="AW99" s="1330"/>
      <c r="AX99" s="1330"/>
      <c r="AY99" s="1330"/>
      <c r="AZ99" s="1330"/>
      <c r="BA99" s="1330"/>
      <c r="BB99" s="1330"/>
      <c r="BC99" s="1330"/>
      <c r="BD99" s="1330"/>
      <c r="BE99" s="1330"/>
      <c r="BF99" s="1331"/>
      <c r="BG99" s="643"/>
      <c r="BH99" s="643"/>
      <c r="BI99" s="1537"/>
      <c r="BJ99" s="928">
        <f t="shared" si="28"/>
        <v>0</v>
      </c>
    </row>
    <row r="100" spans="2:62" ht="12" hidden="1" customHeight="1" outlineLevel="3">
      <c r="B100" s="1368" t="s">
        <v>440</v>
      </c>
      <c r="C100" s="1334" t="s">
        <v>441</v>
      </c>
      <c r="D100" s="1335">
        <v>2785</v>
      </c>
      <c r="E100" s="1335"/>
      <c r="F100" s="1345">
        <v>2785</v>
      </c>
      <c r="G100" s="1335"/>
      <c r="H100" s="1335"/>
      <c r="I100" s="1335"/>
      <c r="J100" s="1335"/>
      <c r="K100" s="1335">
        <v>-2785</v>
      </c>
      <c r="L100" s="1336">
        <f t="shared" si="21"/>
        <v>0</v>
      </c>
      <c r="M100" s="1337">
        <v>4731</v>
      </c>
      <c r="N100" s="1335"/>
      <c r="O100" s="1335"/>
      <c r="P100" s="1335"/>
      <c r="Q100" s="1335"/>
      <c r="R100" s="1335"/>
      <c r="S100" s="1335"/>
      <c r="T100" s="1335"/>
      <c r="U100" s="1335">
        <v>-4731</v>
      </c>
      <c r="V100" s="1335">
        <v>0</v>
      </c>
      <c r="W100" s="1336">
        <f t="shared" si="8"/>
        <v>0</v>
      </c>
      <c r="X100" s="1337">
        <v>6418</v>
      </c>
      <c r="Y100" s="1335"/>
      <c r="Z100" s="1335"/>
      <c r="AA100" s="1335"/>
      <c r="AB100" s="1335"/>
      <c r="AC100" s="1335"/>
      <c r="AD100" s="1335"/>
      <c r="AE100" s="1335"/>
      <c r="AF100" s="1335"/>
      <c r="AG100" s="1335">
        <v>-6418</v>
      </c>
      <c r="AH100" s="1336">
        <f>SUM(X100:AF100,AG100)</f>
        <v>0</v>
      </c>
      <c r="AI100" s="1337">
        <v>6053</v>
      </c>
      <c r="AJ100" s="1335"/>
      <c r="AK100" s="1335"/>
      <c r="AL100" s="1335"/>
      <c r="AM100" s="1335"/>
      <c r="AN100" s="1335"/>
      <c r="AO100" s="1335"/>
      <c r="AP100" s="1335"/>
      <c r="AQ100" s="1335"/>
      <c r="AR100" s="1335">
        <v>6053</v>
      </c>
      <c r="AS100" s="1335">
        <v>-6053</v>
      </c>
      <c r="AT100" s="1713">
        <v>0</v>
      </c>
      <c r="AU100" s="2127">
        <v>7196</v>
      </c>
      <c r="AV100" s="1335"/>
      <c r="AW100" s="1335"/>
      <c r="AX100" s="1335"/>
      <c r="AY100" s="1335"/>
      <c r="AZ100" s="1335"/>
      <c r="BA100" s="1335"/>
      <c r="BB100" s="1335"/>
      <c r="BC100" s="1335"/>
      <c r="BD100" s="1335">
        <v>7196</v>
      </c>
      <c r="BE100" s="1335">
        <v>-7196</v>
      </c>
      <c r="BF100" s="1336">
        <v>0</v>
      </c>
      <c r="BG100" s="643"/>
      <c r="BH100" s="643"/>
      <c r="BI100" s="1538"/>
      <c r="BJ100" s="1549">
        <f t="shared" si="28"/>
        <v>0</v>
      </c>
    </row>
    <row r="101" spans="2:62" ht="12" hidden="1" customHeight="1" outlineLevel="3">
      <c r="B101" s="1368" t="s">
        <v>442</v>
      </c>
      <c r="C101" s="1334" t="s">
        <v>443</v>
      </c>
      <c r="D101" s="1335">
        <v>2740</v>
      </c>
      <c r="E101" s="1335"/>
      <c r="F101" s="1345">
        <v>2740</v>
      </c>
      <c r="G101" s="1335"/>
      <c r="H101" s="1335"/>
      <c r="I101" s="1335"/>
      <c r="J101" s="1335"/>
      <c r="K101" s="1335">
        <v>-2740</v>
      </c>
      <c r="L101" s="1336">
        <f t="shared" si="21"/>
        <v>0</v>
      </c>
      <c r="M101" s="1337">
        <v>6879</v>
      </c>
      <c r="N101" s="1335"/>
      <c r="O101" s="1335"/>
      <c r="P101" s="1335"/>
      <c r="Q101" s="1335"/>
      <c r="R101" s="1335"/>
      <c r="S101" s="1335"/>
      <c r="T101" s="1335"/>
      <c r="U101" s="1335">
        <v>-6879</v>
      </c>
      <c r="V101" s="1335">
        <v>0</v>
      </c>
      <c r="W101" s="1336">
        <f t="shared" si="8"/>
        <v>0</v>
      </c>
      <c r="X101" s="1337">
        <v>5906</v>
      </c>
      <c r="Y101" s="1335"/>
      <c r="Z101" s="1335"/>
      <c r="AA101" s="1335"/>
      <c r="AB101" s="1335"/>
      <c r="AC101" s="1335"/>
      <c r="AD101" s="1335"/>
      <c r="AE101" s="1335"/>
      <c r="AF101" s="1335"/>
      <c r="AG101" s="1335">
        <v>-5906</v>
      </c>
      <c r="AH101" s="1336">
        <f>SUM(X101:AF101,AG101)</f>
        <v>0</v>
      </c>
      <c r="AI101" s="1337">
        <v>8416</v>
      </c>
      <c r="AJ101" s="1335"/>
      <c r="AK101" s="1335"/>
      <c r="AL101" s="1335"/>
      <c r="AM101" s="1335"/>
      <c r="AN101" s="1335"/>
      <c r="AO101" s="1335"/>
      <c r="AP101" s="1335"/>
      <c r="AQ101" s="1335"/>
      <c r="AR101" s="1335">
        <v>8416</v>
      </c>
      <c r="AS101" s="1335">
        <v>-8416</v>
      </c>
      <c r="AT101" s="1713">
        <v>0</v>
      </c>
      <c r="AU101" s="2127">
        <v>9668</v>
      </c>
      <c r="AV101" s="1335"/>
      <c r="AW101" s="1335"/>
      <c r="AX101" s="1335"/>
      <c r="AY101" s="1335"/>
      <c r="AZ101" s="1335"/>
      <c r="BA101" s="1335"/>
      <c r="BB101" s="1335"/>
      <c r="BC101" s="1335"/>
      <c r="BD101" s="1335">
        <v>9668</v>
      </c>
      <c r="BE101" s="1335">
        <v>-9668</v>
      </c>
      <c r="BF101" s="1336">
        <v>0</v>
      </c>
      <c r="BG101" s="643"/>
      <c r="BH101" s="643"/>
      <c r="BI101" s="1538"/>
      <c r="BJ101" s="1549">
        <f t="shared" si="28"/>
        <v>0</v>
      </c>
    </row>
    <row r="102" spans="2:62" ht="12" hidden="1" customHeight="1" outlineLevel="3">
      <c r="B102" s="1368" t="s">
        <v>444</v>
      </c>
      <c r="C102" s="1334" t="s">
        <v>444</v>
      </c>
      <c r="D102" s="1335">
        <v>0</v>
      </c>
      <c r="E102" s="1335"/>
      <c r="F102" s="1345">
        <v>0</v>
      </c>
      <c r="G102" s="1335"/>
      <c r="H102" s="1335"/>
      <c r="I102" s="1335"/>
      <c r="J102" s="1335"/>
      <c r="K102" s="1335">
        <v>0</v>
      </c>
      <c r="L102" s="1336">
        <f t="shared" si="21"/>
        <v>0</v>
      </c>
      <c r="M102" s="1337">
        <v>0</v>
      </c>
      <c r="N102" s="1335"/>
      <c r="O102" s="1335"/>
      <c r="P102" s="1335"/>
      <c r="Q102" s="1335"/>
      <c r="R102" s="1335"/>
      <c r="S102" s="1335"/>
      <c r="T102" s="1335"/>
      <c r="U102" s="1335">
        <v>0</v>
      </c>
      <c r="V102" s="1335">
        <v>0</v>
      </c>
      <c r="W102" s="1336">
        <f t="shared" si="8"/>
        <v>0</v>
      </c>
      <c r="X102" s="1337">
        <v>0</v>
      </c>
      <c r="Y102" s="1335"/>
      <c r="Z102" s="1335"/>
      <c r="AA102" s="1335"/>
      <c r="AB102" s="1335"/>
      <c r="AC102" s="1335"/>
      <c r="AD102" s="1335"/>
      <c r="AE102" s="1335"/>
      <c r="AF102" s="1335"/>
      <c r="AG102" s="1335">
        <v>0</v>
      </c>
      <c r="AH102" s="1336">
        <f>SUM(X102:AF102,AG102)</f>
        <v>0</v>
      </c>
      <c r="AI102" s="1337">
        <v>0</v>
      </c>
      <c r="AJ102" s="1335"/>
      <c r="AK102" s="1335"/>
      <c r="AL102" s="1335"/>
      <c r="AM102" s="1335"/>
      <c r="AN102" s="1335"/>
      <c r="AO102" s="1335"/>
      <c r="AP102" s="1335"/>
      <c r="AQ102" s="1335"/>
      <c r="AR102" s="1335">
        <v>0</v>
      </c>
      <c r="AS102" s="1335">
        <v>0</v>
      </c>
      <c r="AT102" s="1713">
        <v>0</v>
      </c>
      <c r="AU102" s="2127">
        <v>0</v>
      </c>
      <c r="AV102" s="1335"/>
      <c r="AW102" s="1335"/>
      <c r="AX102" s="1335"/>
      <c r="AY102" s="1335"/>
      <c r="AZ102" s="1335"/>
      <c r="BA102" s="1335"/>
      <c r="BB102" s="1335"/>
      <c r="BC102" s="1335"/>
      <c r="BD102" s="1335">
        <v>0</v>
      </c>
      <c r="BE102" s="1335">
        <v>0</v>
      </c>
      <c r="BF102" s="1336">
        <v>0</v>
      </c>
      <c r="BG102" s="643"/>
      <c r="BH102" s="643"/>
      <c r="BI102" s="1538"/>
      <c r="BJ102" s="1549">
        <f t="shared" si="28"/>
        <v>0</v>
      </c>
    </row>
    <row r="103" spans="2:62" ht="12" hidden="1" customHeight="1" outlineLevel="3">
      <c r="B103" s="1369" t="s">
        <v>445</v>
      </c>
      <c r="C103" s="1339" t="s">
        <v>446</v>
      </c>
      <c r="D103" s="1340">
        <v>251</v>
      </c>
      <c r="E103" s="1340"/>
      <c r="F103" s="1346">
        <v>251</v>
      </c>
      <c r="G103" s="1340"/>
      <c r="H103" s="1340"/>
      <c r="I103" s="1340"/>
      <c r="J103" s="1340"/>
      <c r="K103" s="1340">
        <v>-251</v>
      </c>
      <c r="L103" s="1341">
        <f t="shared" si="21"/>
        <v>0</v>
      </c>
      <c r="M103" s="1342">
        <v>350</v>
      </c>
      <c r="N103" s="1340"/>
      <c r="O103" s="1340"/>
      <c r="P103" s="1340"/>
      <c r="Q103" s="1340"/>
      <c r="R103" s="1340"/>
      <c r="S103" s="1340"/>
      <c r="T103" s="1340"/>
      <c r="U103" s="1340">
        <v>-350</v>
      </c>
      <c r="V103" s="1340">
        <v>0</v>
      </c>
      <c r="W103" s="1341">
        <f t="shared" si="8"/>
        <v>0</v>
      </c>
      <c r="X103" s="1342">
        <v>380</v>
      </c>
      <c r="Y103" s="1340"/>
      <c r="Z103" s="1340"/>
      <c r="AA103" s="1340"/>
      <c r="AB103" s="1340"/>
      <c r="AC103" s="1340"/>
      <c r="AD103" s="1340"/>
      <c r="AE103" s="1340"/>
      <c r="AF103" s="1340"/>
      <c r="AG103" s="1340">
        <v>-380</v>
      </c>
      <c r="AH103" s="1341">
        <f>SUM(X103:AF103,AG103)</f>
        <v>0</v>
      </c>
      <c r="AI103" s="1342">
        <v>334</v>
      </c>
      <c r="AJ103" s="1340"/>
      <c r="AK103" s="1340"/>
      <c r="AL103" s="1340"/>
      <c r="AM103" s="1340"/>
      <c r="AN103" s="1340"/>
      <c r="AO103" s="1340"/>
      <c r="AP103" s="1340"/>
      <c r="AQ103" s="1340"/>
      <c r="AR103" s="1340">
        <v>334</v>
      </c>
      <c r="AS103" s="1340">
        <v>-334</v>
      </c>
      <c r="AT103" s="1714">
        <v>0</v>
      </c>
      <c r="AU103" s="2128">
        <v>346</v>
      </c>
      <c r="AV103" s="1340"/>
      <c r="AW103" s="1340"/>
      <c r="AX103" s="1340"/>
      <c r="AY103" s="1340"/>
      <c r="AZ103" s="1340"/>
      <c r="BA103" s="1340"/>
      <c r="BB103" s="1340"/>
      <c r="BC103" s="1340"/>
      <c r="BD103" s="1340">
        <v>346</v>
      </c>
      <c r="BE103" s="1340">
        <v>-346</v>
      </c>
      <c r="BF103" s="1341">
        <v>0</v>
      </c>
      <c r="BG103" s="643"/>
      <c r="BH103" s="643"/>
      <c r="BI103" s="1539"/>
      <c r="BJ103" s="932">
        <f t="shared" si="28"/>
        <v>0</v>
      </c>
    </row>
    <row r="104" spans="2:62" ht="12" hidden="1" customHeight="1" outlineLevel="2" collapsed="1">
      <c r="B104" s="1370" t="s">
        <v>447</v>
      </c>
      <c r="C104" s="1325"/>
      <c r="D104" s="1355">
        <f>SUM(D100:D103)</f>
        <v>5776</v>
      </c>
      <c r="E104" s="1355">
        <f t="shared" ref="E104:AH104" si="31">SUM(E100:E103)</f>
        <v>0</v>
      </c>
      <c r="F104" s="1345">
        <f t="shared" si="31"/>
        <v>5776</v>
      </c>
      <c r="G104" s="1355">
        <f t="shared" si="31"/>
        <v>0</v>
      </c>
      <c r="H104" s="1355">
        <f t="shared" si="31"/>
        <v>0</v>
      </c>
      <c r="I104" s="1355">
        <f t="shared" si="31"/>
        <v>0</v>
      </c>
      <c r="J104" s="1355">
        <f t="shared" si="31"/>
        <v>0</v>
      </c>
      <c r="K104" s="1355">
        <f t="shared" si="31"/>
        <v>-5776</v>
      </c>
      <c r="L104" s="1356">
        <f t="shared" si="21"/>
        <v>0</v>
      </c>
      <c r="M104" s="1357">
        <f t="shared" si="31"/>
        <v>11960</v>
      </c>
      <c r="N104" s="1355">
        <f t="shared" si="31"/>
        <v>0</v>
      </c>
      <c r="O104" s="1355">
        <f t="shared" si="31"/>
        <v>0</v>
      </c>
      <c r="P104" s="1355">
        <f t="shared" si="31"/>
        <v>0</v>
      </c>
      <c r="Q104" s="1355">
        <f t="shared" si="31"/>
        <v>0</v>
      </c>
      <c r="R104" s="1355">
        <f t="shared" si="31"/>
        <v>0</v>
      </c>
      <c r="S104" s="1355">
        <f t="shared" si="31"/>
        <v>0</v>
      </c>
      <c r="T104" s="1355">
        <f t="shared" si="31"/>
        <v>0</v>
      </c>
      <c r="U104" s="1355">
        <f t="shared" si="31"/>
        <v>-11960</v>
      </c>
      <c r="V104" s="1355">
        <f t="shared" si="31"/>
        <v>0</v>
      </c>
      <c r="W104" s="1356">
        <f t="shared" si="8"/>
        <v>0</v>
      </c>
      <c r="X104" s="1357">
        <f t="shared" si="31"/>
        <v>12704</v>
      </c>
      <c r="Y104" s="1355">
        <f t="shared" si="31"/>
        <v>0</v>
      </c>
      <c r="Z104" s="1355">
        <f t="shared" si="31"/>
        <v>0</v>
      </c>
      <c r="AA104" s="1355">
        <f t="shared" si="31"/>
        <v>0</v>
      </c>
      <c r="AB104" s="1355">
        <f t="shared" si="31"/>
        <v>0</v>
      </c>
      <c r="AC104" s="1355">
        <f t="shared" si="31"/>
        <v>0</v>
      </c>
      <c r="AD104" s="1355">
        <f t="shared" si="31"/>
        <v>0</v>
      </c>
      <c r="AE104" s="1355">
        <f t="shared" si="31"/>
        <v>0</v>
      </c>
      <c r="AF104" s="1355">
        <f t="shared" si="31"/>
        <v>0</v>
      </c>
      <c r="AG104" s="1355">
        <f t="shared" si="31"/>
        <v>-12704</v>
      </c>
      <c r="AH104" s="1356">
        <f t="shared" si="31"/>
        <v>0</v>
      </c>
      <c r="AI104" s="1357">
        <v>14803</v>
      </c>
      <c r="AJ104" s="1355">
        <v>0</v>
      </c>
      <c r="AK104" s="1355">
        <v>0</v>
      </c>
      <c r="AL104" s="1355">
        <v>0</v>
      </c>
      <c r="AM104" s="1355">
        <v>0</v>
      </c>
      <c r="AN104" s="1355">
        <v>0</v>
      </c>
      <c r="AO104" s="1355">
        <v>0</v>
      </c>
      <c r="AP104" s="1355"/>
      <c r="AQ104" s="1355">
        <v>0</v>
      </c>
      <c r="AR104" s="1355">
        <v>14803</v>
      </c>
      <c r="AS104" s="1355">
        <v>-14803</v>
      </c>
      <c r="AT104" s="1716">
        <v>0</v>
      </c>
      <c r="AU104" s="2131">
        <v>17210</v>
      </c>
      <c r="AV104" s="1355">
        <v>0</v>
      </c>
      <c r="AW104" s="1355">
        <v>0</v>
      </c>
      <c r="AX104" s="1355">
        <v>0</v>
      </c>
      <c r="AY104" s="1355">
        <v>0</v>
      </c>
      <c r="AZ104" s="1355">
        <v>0</v>
      </c>
      <c r="BA104" s="1355">
        <v>0</v>
      </c>
      <c r="BB104" s="1355"/>
      <c r="BC104" s="1355">
        <v>0</v>
      </c>
      <c r="BD104" s="1355">
        <v>17210</v>
      </c>
      <c r="BE104" s="1355">
        <v>-17210</v>
      </c>
      <c r="BF104" s="1356">
        <v>0</v>
      </c>
      <c r="BG104" s="643"/>
      <c r="BH104" s="643"/>
      <c r="BI104" s="1541"/>
      <c r="BJ104" s="1553">
        <f t="shared" si="28"/>
        <v>0</v>
      </c>
    </row>
    <row r="105" spans="2:62" ht="12" hidden="1" customHeight="1" outlineLevel="3">
      <c r="B105" s="1366" t="s">
        <v>448</v>
      </c>
      <c r="C105" s="1367" t="s">
        <v>449</v>
      </c>
      <c r="D105" s="1330"/>
      <c r="E105" s="1330"/>
      <c r="F105" s="1344"/>
      <c r="G105" s="1330"/>
      <c r="H105" s="1330"/>
      <c r="I105" s="1330"/>
      <c r="J105" s="1330"/>
      <c r="K105" s="1330">
        <v>0</v>
      </c>
      <c r="L105" s="1331">
        <f t="shared" si="21"/>
        <v>0</v>
      </c>
      <c r="M105" s="1332"/>
      <c r="N105" s="1330"/>
      <c r="O105" s="1330"/>
      <c r="P105" s="1330"/>
      <c r="Q105" s="1330"/>
      <c r="R105" s="1330"/>
      <c r="S105" s="1330"/>
      <c r="T105" s="1330"/>
      <c r="U105" s="1330">
        <v>0</v>
      </c>
      <c r="V105" s="1330">
        <v>0</v>
      </c>
      <c r="W105" s="1331">
        <f t="shared" si="8"/>
        <v>0</v>
      </c>
      <c r="X105" s="1332"/>
      <c r="Y105" s="1330"/>
      <c r="Z105" s="1330"/>
      <c r="AA105" s="1330"/>
      <c r="AB105" s="1330"/>
      <c r="AC105" s="1330"/>
      <c r="AD105" s="1330"/>
      <c r="AE105" s="1330"/>
      <c r="AF105" s="1330"/>
      <c r="AG105" s="1330">
        <v>0</v>
      </c>
      <c r="AH105" s="1331">
        <f>SUM(X105:AF105,AG105)</f>
        <v>0</v>
      </c>
      <c r="AI105" s="1332"/>
      <c r="AJ105" s="1330"/>
      <c r="AK105" s="1330"/>
      <c r="AL105" s="1330"/>
      <c r="AM105" s="1330"/>
      <c r="AN105" s="1330"/>
      <c r="AO105" s="1330"/>
      <c r="AP105" s="1330"/>
      <c r="AQ105" s="1330"/>
      <c r="AR105" s="1330"/>
      <c r="AS105" s="1330"/>
      <c r="AT105" s="1712"/>
      <c r="AU105" s="2126"/>
      <c r="AV105" s="1330"/>
      <c r="AW105" s="1330"/>
      <c r="AX105" s="1330"/>
      <c r="AY105" s="1330"/>
      <c r="AZ105" s="1330"/>
      <c r="BA105" s="1330"/>
      <c r="BB105" s="1330"/>
      <c r="BC105" s="1330"/>
      <c r="BD105" s="1330"/>
      <c r="BE105" s="1330"/>
      <c r="BF105" s="1331"/>
      <c r="BG105" s="643"/>
      <c r="BH105" s="643"/>
      <c r="BI105" s="1537"/>
      <c r="BJ105" s="928">
        <f t="shared" si="28"/>
        <v>0</v>
      </c>
    </row>
    <row r="106" spans="2:62" ht="12" hidden="1" customHeight="1" outlineLevel="3">
      <c r="B106" s="1368" t="s">
        <v>450</v>
      </c>
      <c r="C106" s="1334" t="s">
        <v>451</v>
      </c>
      <c r="D106" s="1335">
        <v>105</v>
      </c>
      <c r="E106" s="1335"/>
      <c r="F106" s="1345">
        <v>105</v>
      </c>
      <c r="G106" s="1335"/>
      <c r="H106" s="1335"/>
      <c r="I106" s="1335"/>
      <c r="J106" s="1335"/>
      <c r="K106" s="1335">
        <v>-105</v>
      </c>
      <c r="L106" s="1336">
        <f t="shared" si="21"/>
        <v>0</v>
      </c>
      <c r="M106" s="1337">
        <v>105</v>
      </c>
      <c r="N106" s="1335"/>
      <c r="O106" s="1335"/>
      <c r="P106" s="1335"/>
      <c r="Q106" s="1335"/>
      <c r="R106" s="1335"/>
      <c r="S106" s="1335"/>
      <c r="T106" s="1335"/>
      <c r="U106" s="1335">
        <v>-105</v>
      </c>
      <c r="V106" s="1335">
        <v>0</v>
      </c>
      <c r="W106" s="1336">
        <f t="shared" si="8"/>
        <v>0</v>
      </c>
      <c r="X106" s="1337">
        <v>105</v>
      </c>
      <c r="Y106" s="1335"/>
      <c r="Z106" s="1335"/>
      <c r="AA106" s="1335"/>
      <c r="AB106" s="1335"/>
      <c r="AC106" s="1335"/>
      <c r="AD106" s="1335"/>
      <c r="AE106" s="1335"/>
      <c r="AF106" s="1335"/>
      <c r="AG106" s="1335">
        <v>-105</v>
      </c>
      <c r="AH106" s="1336">
        <f>SUM(X106:AF106,AG106)</f>
        <v>0</v>
      </c>
      <c r="AI106" s="1337">
        <v>105</v>
      </c>
      <c r="AJ106" s="1335"/>
      <c r="AK106" s="1335"/>
      <c r="AL106" s="1335"/>
      <c r="AM106" s="1335"/>
      <c r="AN106" s="1335"/>
      <c r="AO106" s="1335"/>
      <c r="AP106" s="1335"/>
      <c r="AQ106" s="1335"/>
      <c r="AR106" s="1335">
        <v>105</v>
      </c>
      <c r="AS106" s="1335">
        <v>-105</v>
      </c>
      <c r="AT106" s="1713">
        <v>0</v>
      </c>
      <c r="AU106" s="2127">
        <v>105</v>
      </c>
      <c r="AV106" s="1335"/>
      <c r="AW106" s="1335"/>
      <c r="AX106" s="1335"/>
      <c r="AY106" s="1335"/>
      <c r="AZ106" s="1335"/>
      <c r="BA106" s="1335"/>
      <c r="BB106" s="1335"/>
      <c r="BC106" s="1335"/>
      <c r="BD106" s="1335">
        <v>105</v>
      </c>
      <c r="BE106" s="1335">
        <v>-105</v>
      </c>
      <c r="BF106" s="1336">
        <v>0</v>
      </c>
      <c r="BG106" s="643"/>
      <c r="BH106" s="643"/>
      <c r="BI106" s="1538"/>
      <c r="BJ106" s="1549">
        <f t="shared" si="28"/>
        <v>0</v>
      </c>
    </row>
    <row r="107" spans="2:62" ht="12" hidden="1" customHeight="1" outlineLevel="3">
      <c r="B107" s="1369" t="s">
        <v>452</v>
      </c>
      <c r="C107" s="1339" t="s">
        <v>453</v>
      </c>
      <c r="D107" s="1340">
        <v>0</v>
      </c>
      <c r="E107" s="1340"/>
      <c r="F107" s="1346">
        <v>0</v>
      </c>
      <c r="G107" s="1340"/>
      <c r="H107" s="1340"/>
      <c r="I107" s="1340"/>
      <c r="J107" s="1340"/>
      <c r="K107" s="1340">
        <v>0</v>
      </c>
      <c r="L107" s="1341">
        <f t="shared" si="21"/>
        <v>0</v>
      </c>
      <c r="M107" s="1342">
        <v>0</v>
      </c>
      <c r="N107" s="1340"/>
      <c r="O107" s="1340"/>
      <c r="P107" s="1340"/>
      <c r="Q107" s="1340"/>
      <c r="R107" s="1340"/>
      <c r="S107" s="1340"/>
      <c r="T107" s="1340"/>
      <c r="U107" s="1340">
        <v>0</v>
      </c>
      <c r="V107" s="1340">
        <v>0</v>
      </c>
      <c r="W107" s="1341">
        <f t="shared" si="8"/>
        <v>0</v>
      </c>
      <c r="X107" s="1342">
        <v>0</v>
      </c>
      <c r="Y107" s="1340"/>
      <c r="Z107" s="1340"/>
      <c r="AA107" s="1340"/>
      <c r="AB107" s="1340"/>
      <c r="AC107" s="1340"/>
      <c r="AD107" s="1340"/>
      <c r="AE107" s="1340"/>
      <c r="AF107" s="1340"/>
      <c r="AG107" s="1340">
        <v>0</v>
      </c>
      <c r="AH107" s="1341">
        <f>SUM(X107:AF107,AG107)</f>
        <v>0</v>
      </c>
      <c r="AI107" s="1342">
        <v>0</v>
      </c>
      <c r="AJ107" s="1340"/>
      <c r="AK107" s="1340"/>
      <c r="AL107" s="1340"/>
      <c r="AM107" s="1340"/>
      <c r="AN107" s="1340"/>
      <c r="AO107" s="1340"/>
      <c r="AP107" s="1340"/>
      <c r="AQ107" s="1340"/>
      <c r="AR107" s="1340">
        <v>0</v>
      </c>
      <c r="AS107" s="1340">
        <v>0</v>
      </c>
      <c r="AT107" s="1714">
        <v>0</v>
      </c>
      <c r="AU107" s="2128">
        <v>0</v>
      </c>
      <c r="AV107" s="1340"/>
      <c r="AW107" s="1340"/>
      <c r="AX107" s="1340"/>
      <c r="AY107" s="1340"/>
      <c r="AZ107" s="1340"/>
      <c r="BA107" s="1340"/>
      <c r="BB107" s="1340"/>
      <c r="BC107" s="1340"/>
      <c r="BD107" s="1340">
        <v>0</v>
      </c>
      <c r="BE107" s="1340">
        <v>0</v>
      </c>
      <c r="BF107" s="1341">
        <v>0</v>
      </c>
      <c r="BG107" s="643"/>
      <c r="BH107" s="643"/>
      <c r="BI107" s="1539"/>
      <c r="BJ107" s="932">
        <f t="shared" si="28"/>
        <v>0</v>
      </c>
    </row>
    <row r="108" spans="2:62" ht="12" hidden="1" customHeight="1" outlineLevel="2" collapsed="1">
      <c r="B108" s="1370" t="s">
        <v>454</v>
      </c>
      <c r="C108" s="1325"/>
      <c r="D108" s="1355">
        <f>SUM(D106:D107)</f>
        <v>105</v>
      </c>
      <c r="E108" s="1355">
        <f t="shared" ref="E108:AH108" si="32">SUM(E106:E107)</f>
        <v>0</v>
      </c>
      <c r="F108" s="1345">
        <f t="shared" si="32"/>
        <v>105</v>
      </c>
      <c r="G108" s="1355">
        <f t="shared" si="32"/>
        <v>0</v>
      </c>
      <c r="H108" s="1355">
        <f t="shared" si="32"/>
        <v>0</v>
      </c>
      <c r="I108" s="1355">
        <f t="shared" si="32"/>
        <v>0</v>
      </c>
      <c r="J108" s="1355">
        <f t="shared" si="32"/>
        <v>0</v>
      </c>
      <c r="K108" s="1355">
        <f t="shared" si="32"/>
        <v>-105</v>
      </c>
      <c r="L108" s="1356">
        <f t="shared" si="21"/>
        <v>0</v>
      </c>
      <c r="M108" s="1357">
        <f t="shared" si="32"/>
        <v>105</v>
      </c>
      <c r="N108" s="1355">
        <f t="shared" si="32"/>
        <v>0</v>
      </c>
      <c r="O108" s="1355">
        <f t="shared" si="32"/>
        <v>0</v>
      </c>
      <c r="P108" s="1355">
        <f t="shared" si="32"/>
        <v>0</v>
      </c>
      <c r="Q108" s="1355">
        <f t="shared" si="32"/>
        <v>0</v>
      </c>
      <c r="R108" s="1355">
        <f t="shared" si="32"/>
        <v>0</v>
      </c>
      <c r="S108" s="1355">
        <f t="shared" si="32"/>
        <v>0</v>
      </c>
      <c r="T108" s="1355">
        <f t="shared" si="32"/>
        <v>0</v>
      </c>
      <c r="U108" s="1355">
        <f t="shared" si="32"/>
        <v>-105</v>
      </c>
      <c r="V108" s="1355">
        <f t="shared" si="32"/>
        <v>0</v>
      </c>
      <c r="W108" s="1356">
        <f t="shared" si="8"/>
        <v>0</v>
      </c>
      <c r="X108" s="1357">
        <f t="shared" si="32"/>
        <v>105</v>
      </c>
      <c r="Y108" s="1355">
        <f t="shared" si="32"/>
        <v>0</v>
      </c>
      <c r="Z108" s="1355">
        <f t="shared" si="32"/>
        <v>0</v>
      </c>
      <c r="AA108" s="1355">
        <f t="shared" si="32"/>
        <v>0</v>
      </c>
      <c r="AB108" s="1355">
        <f t="shared" si="32"/>
        <v>0</v>
      </c>
      <c r="AC108" s="1355">
        <f t="shared" si="32"/>
        <v>0</v>
      </c>
      <c r="AD108" s="1355">
        <f t="shared" si="32"/>
        <v>0</v>
      </c>
      <c r="AE108" s="1355">
        <f t="shared" si="32"/>
        <v>0</v>
      </c>
      <c r="AF108" s="1355">
        <f t="shared" si="32"/>
        <v>0</v>
      </c>
      <c r="AG108" s="1355">
        <f t="shared" si="32"/>
        <v>-105</v>
      </c>
      <c r="AH108" s="1356">
        <f t="shared" si="32"/>
        <v>0</v>
      </c>
      <c r="AI108" s="1357">
        <v>105</v>
      </c>
      <c r="AJ108" s="1355">
        <v>0</v>
      </c>
      <c r="AK108" s="1355">
        <v>0</v>
      </c>
      <c r="AL108" s="1355">
        <v>0</v>
      </c>
      <c r="AM108" s="1355">
        <v>0</v>
      </c>
      <c r="AN108" s="1355">
        <v>0</v>
      </c>
      <c r="AO108" s="1355">
        <v>0</v>
      </c>
      <c r="AP108" s="1355"/>
      <c r="AQ108" s="1355">
        <v>0</v>
      </c>
      <c r="AR108" s="1355">
        <v>105</v>
      </c>
      <c r="AS108" s="1355">
        <v>-105</v>
      </c>
      <c r="AT108" s="1716">
        <v>0</v>
      </c>
      <c r="AU108" s="2131">
        <v>105</v>
      </c>
      <c r="AV108" s="1355">
        <v>0</v>
      </c>
      <c r="AW108" s="1355">
        <v>0</v>
      </c>
      <c r="AX108" s="1355">
        <v>0</v>
      </c>
      <c r="AY108" s="1355">
        <v>0</v>
      </c>
      <c r="AZ108" s="1355">
        <v>0</v>
      </c>
      <c r="BA108" s="1355">
        <v>0</v>
      </c>
      <c r="BB108" s="1355"/>
      <c r="BC108" s="1355">
        <v>0</v>
      </c>
      <c r="BD108" s="1355">
        <v>105</v>
      </c>
      <c r="BE108" s="1355">
        <v>-105</v>
      </c>
      <c r="BF108" s="1356">
        <v>0</v>
      </c>
      <c r="BG108" s="643"/>
      <c r="BH108" s="643"/>
      <c r="BI108" s="1541"/>
      <c r="BJ108" s="1553">
        <f t="shared" si="28"/>
        <v>0</v>
      </c>
    </row>
    <row r="109" spans="2:62" ht="12" hidden="1" customHeight="1" outlineLevel="3">
      <c r="B109" s="1366" t="s">
        <v>455</v>
      </c>
      <c r="C109" s="1367" t="s">
        <v>456</v>
      </c>
      <c r="D109" s="1330"/>
      <c r="E109" s="1330"/>
      <c r="F109" s="1344"/>
      <c r="G109" s="1330"/>
      <c r="H109" s="1330"/>
      <c r="I109" s="1330"/>
      <c r="J109" s="1330"/>
      <c r="K109" s="1330">
        <v>0</v>
      </c>
      <c r="L109" s="1331">
        <f t="shared" si="21"/>
        <v>0</v>
      </c>
      <c r="M109" s="1332"/>
      <c r="N109" s="1330"/>
      <c r="O109" s="1330"/>
      <c r="P109" s="1330"/>
      <c r="Q109" s="1330"/>
      <c r="R109" s="1330"/>
      <c r="S109" s="1330"/>
      <c r="T109" s="1330"/>
      <c r="U109" s="1330">
        <v>0</v>
      </c>
      <c r="V109" s="1330">
        <v>0</v>
      </c>
      <c r="W109" s="1331">
        <f t="shared" ref="W109:W176" si="33">SUM(M109:T109,U109,V109)</f>
        <v>0</v>
      </c>
      <c r="X109" s="1332"/>
      <c r="Y109" s="1330"/>
      <c r="Z109" s="1330"/>
      <c r="AA109" s="1330"/>
      <c r="AB109" s="1330"/>
      <c r="AC109" s="1330"/>
      <c r="AD109" s="1330"/>
      <c r="AE109" s="1330"/>
      <c r="AF109" s="1330"/>
      <c r="AG109" s="1330">
        <v>0</v>
      </c>
      <c r="AH109" s="1331">
        <f>SUM(X109:AF109,AG109)</f>
        <v>0</v>
      </c>
      <c r="AI109" s="1332"/>
      <c r="AJ109" s="1330"/>
      <c r="AK109" s="1330"/>
      <c r="AL109" s="1330"/>
      <c r="AM109" s="1330"/>
      <c r="AN109" s="1330"/>
      <c r="AO109" s="1330"/>
      <c r="AP109" s="1330"/>
      <c r="AQ109" s="1330"/>
      <c r="AR109" s="1330"/>
      <c r="AS109" s="1330"/>
      <c r="AT109" s="1712"/>
      <c r="AU109" s="2126"/>
      <c r="AV109" s="1330"/>
      <c r="AW109" s="1330"/>
      <c r="AX109" s="1330"/>
      <c r="AY109" s="1330"/>
      <c r="AZ109" s="1330"/>
      <c r="BA109" s="1330"/>
      <c r="BB109" s="1330"/>
      <c r="BC109" s="1330"/>
      <c r="BD109" s="1330"/>
      <c r="BE109" s="1330"/>
      <c r="BF109" s="1331"/>
      <c r="BG109" s="643"/>
      <c r="BH109" s="643"/>
      <c r="BI109" s="1537"/>
      <c r="BJ109" s="928">
        <f t="shared" si="28"/>
        <v>0</v>
      </c>
    </row>
    <row r="110" spans="2:62" ht="12" hidden="1" customHeight="1" outlineLevel="3">
      <c r="B110" s="1368" t="s">
        <v>457</v>
      </c>
      <c r="C110" s="1334" t="s">
        <v>458</v>
      </c>
      <c r="D110" s="1335">
        <v>7414.38</v>
      </c>
      <c r="E110" s="1335"/>
      <c r="F110" s="1345">
        <v>7414.38</v>
      </c>
      <c r="G110" s="1335"/>
      <c r="H110" s="1335"/>
      <c r="I110" s="1335"/>
      <c r="J110" s="1335"/>
      <c r="K110" s="1335">
        <v>-7414.38</v>
      </c>
      <c r="L110" s="1336">
        <f t="shared" si="21"/>
        <v>0</v>
      </c>
      <c r="M110" s="1337">
        <v>4975.05</v>
      </c>
      <c r="N110" s="1335"/>
      <c r="O110" s="1335"/>
      <c r="P110" s="1335"/>
      <c r="Q110" s="1335"/>
      <c r="R110" s="1335"/>
      <c r="S110" s="1335"/>
      <c r="T110" s="1335"/>
      <c r="U110" s="1335">
        <v>-4975.05</v>
      </c>
      <c r="V110" s="1335">
        <v>0</v>
      </c>
      <c r="W110" s="1336">
        <f t="shared" si="33"/>
        <v>0</v>
      </c>
      <c r="X110" s="1337">
        <v>9640.02</v>
      </c>
      <c r="Y110" s="1335"/>
      <c r="Z110" s="1335"/>
      <c r="AA110" s="1335"/>
      <c r="AB110" s="1335"/>
      <c r="AC110" s="1335"/>
      <c r="AD110" s="1335"/>
      <c r="AE110" s="1335"/>
      <c r="AF110" s="1335"/>
      <c r="AG110" s="1335">
        <v>-9640.02</v>
      </c>
      <c r="AH110" s="1336">
        <f>SUM(X110:AF110,AG110)</f>
        <v>0</v>
      </c>
      <c r="AI110" s="1337">
        <v>7124.1900000000005</v>
      </c>
      <c r="AJ110" s="1335"/>
      <c r="AK110" s="1335"/>
      <c r="AL110" s="1335"/>
      <c r="AM110" s="1335"/>
      <c r="AN110" s="1335"/>
      <c r="AO110" s="1335"/>
      <c r="AP110" s="1335"/>
      <c r="AQ110" s="1335"/>
      <c r="AR110" s="1335">
        <v>7124.1900000000005</v>
      </c>
      <c r="AS110" s="1335">
        <v>-7124.1900000000005</v>
      </c>
      <c r="AT110" s="1713">
        <v>0</v>
      </c>
      <c r="AU110" s="2127">
        <v>9418.68</v>
      </c>
      <c r="AV110" s="1335"/>
      <c r="AW110" s="1335"/>
      <c r="AX110" s="1335"/>
      <c r="AY110" s="1335"/>
      <c r="AZ110" s="1335"/>
      <c r="BA110" s="1335"/>
      <c r="BB110" s="1335"/>
      <c r="BC110" s="1335"/>
      <c r="BD110" s="1335">
        <v>9418.68</v>
      </c>
      <c r="BE110" s="1335">
        <v>-9418.68</v>
      </c>
      <c r="BF110" s="1336">
        <v>0</v>
      </c>
      <c r="BG110" s="643"/>
      <c r="BH110" s="643"/>
      <c r="BI110" s="1538"/>
      <c r="BJ110" s="1549">
        <f t="shared" si="28"/>
        <v>0</v>
      </c>
    </row>
    <row r="111" spans="2:62" ht="12.6" hidden="1" customHeight="1" outlineLevel="3">
      <c r="B111" s="1368" t="s">
        <v>459</v>
      </c>
      <c r="C111" s="1334" t="s">
        <v>460</v>
      </c>
      <c r="D111" s="1335">
        <v>17096</v>
      </c>
      <c r="E111" s="1335"/>
      <c r="F111" s="1345">
        <v>17096</v>
      </c>
      <c r="G111" s="1335"/>
      <c r="H111" s="1335"/>
      <c r="I111" s="1335"/>
      <c r="J111" s="1335"/>
      <c r="K111" s="1335">
        <v>-17096</v>
      </c>
      <c r="L111" s="1336">
        <f t="shared" si="21"/>
        <v>0</v>
      </c>
      <c r="M111" s="1337">
        <v>11640</v>
      </c>
      <c r="N111" s="1335"/>
      <c r="O111" s="1335"/>
      <c r="P111" s="1335"/>
      <c r="Q111" s="1335"/>
      <c r="R111" s="1335"/>
      <c r="S111" s="1335"/>
      <c r="T111" s="1335"/>
      <c r="U111" s="1335">
        <v>-11640</v>
      </c>
      <c r="V111" s="1335">
        <v>0</v>
      </c>
      <c r="W111" s="1336">
        <f t="shared" si="33"/>
        <v>0</v>
      </c>
      <c r="X111" s="1337">
        <v>12266</v>
      </c>
      <c r="Y111" s="1335"/>
      <c r="Z111" s="1335"/>
      <c r="AA111" s="1335"/>
      <c r="AB111" s="1335"/>
      <c r="AC111" s="1335"/>
      <c r="AD111" s="1335"/>
      <c r="AE111" s="1335"/>
      <c r="AF111" s="1335"/>
      <c r="AG111" s="1335">
        <v>-12266</v>
      </c>
      <c r="AH111" s="1336">
        <f>SUM(X111:AF111,AG111)</f>
        <v>0</v>
      </c>
      <c r="AI111" s="1337">
        <v>11634</v>
      </c>
      <c r="AJ111" s="1335"/>
      <c r="AK111" s="1335"/>
      <c r="AL111" s="1335"/>
      <c r="AM111" s="1335"/>
      <c r="AN111" s="1335"/>
      <c r="AO111" s="1335"/>
      <c r="AP111" s="1335"/>
      <c r="AQ111" s="1335"/>
      <c r="AR111" s="1335">
        <v>11634</v>
      </c>
      <c r="AS111" s="1335">
        <v>-11634</v>
      </c>
      <c r="AT111" s="1713">
        <v>0</v>
      </c>
      <c r="AU111" s="2127">
        <v>11008</v>
      </c>
      <c r="AV111" s="1335"/>
      <c r="AW111" s="1335"/>
      <c r="AX111" s="1335"/>
      <c r="AY111" s="1335"/>
      <c r="AZ111" s="1335"/>
      <c r="BA111" s="1335"/>
      <c r="BB111" s="1335"/>
      <c r="BC111" s="1335"/>
      <c r="BD111" s="1335">
        <v>11008</v>
      </c>
      <c r="BE111" s="1335">
        <v>-11008</v>
      </c>
      <c r="BF111" s="1336">
        <v>0</v>
      </c>
      <c r="BG111" s="643"/>
      <c r="BH111" s="643"/>
      <c r="BI111" s="1538"/>
      <c r="BJ111" s="1549">
        <f t="shared" si="28"/>
        <v>0</v>
      </c>
    </row>
    <row r="112" spans="2:62" ht="12" hidden="1" customHeight="1" outlineLevel="3">
      <c r="B112" s="1368" t="s">
        <v>461</v>
      </c>
      <c r="C112" s="1334" t="s">
        <v>462</v>
      </c>
      <c r="D112" s="1335">
        <v>0</v>
      </c>
      <c r="E112" s="1335"/>
      <c r="F112" s="1345">
        <v>0</v>
      </c>
      <c r="G112" s="1335"/>
      <c r="H112" s="1335"/>
      <c r="I112" s="1335"/>
      <c r="J112" s="1335"/>
      <c r="K112" s="1335">
        <v>0</v>
      </c>
      <c r="L112" s="1336">
        <f t="shared" si="21"/>
        <v>0</v>
      </c>
      <c r="M112" s="1337">
        <v>0</v>
      </c>
      <c r="N112" s="1335"/>
      <c r="O112" s="1335"/>
      <c r="P112" s="1335"/>
      <c r="Q112" s="1335"/>
      <c r="R112" s="1335"/>
      <c r="S112" s="1335"/>
      <c r="T112" s="1335"/>
      <c r="U112" s="1335">
        <v>0</v>
      </c>
      <c r="V112" s="1335">
        <v>0</v>
      </c>
      <c r="W112" s="1336">
        <f t="shared" si="33"/>
        <v>0</v>
      </c>
      <c r="X112" s="1337">
        <v>0</v>
      </c>
      <c r="Y112" s="1335"/>
      <c r="Z112" s="1335"/>
      <c r="AA112" s="1335"/>
      <c r="AB112" s="1335"/>
      <c r="AC112" s="1335"/>
      <c r="AD112" s="1335"/>
      <c r="AE112" s="1335"/>
      <c r="AF112" s="1335"/>
      <c r="AG112" s="1335">
        <v>0</v>
      </c>
      <c r="AH112" s="1336">
        <f>SUM(X112:AF112,AG112)</f>
        <v>0</v>
      </c>
      <c r="AI112" s="1337">
        <v>0</v>
      </c>
      <c r="AJ112" s="1335"/>
      <c r="AK112" s="1335"/>
      <c r="AL112" s="1335"/>
      <c r="AM112" s="1335"/>
      <c r="AN112" s="1335"/>
      <c r="AO112" s="1335"/>
      <c r="AP112" s="1335"/>
      <c r="AQ112" s="1335"/>
      <c r="AR112" s="1335">
        <v>0</v>
      </c>
      <c r="AS112" s="1335">
        <v>0</v>
      </c>
      <c r="AT112" s="1713">
        <v>0</v>
      </c>
      <c r="AU112" s="2127">
        <v>0</v>
      </c>
      <c r="AV112" s="1335"/>
      <c r="AW112" s="1335"/>
      <c r="AX112" s="1335"/>
      <c r="AY112" s="1335"/>
      <c r="AZ112" s="1335"/>
      <c r="BA112" s="1335"/>
      <c r="BB112" s="1335"/>
      <c r="BC112" s="1335"/>
      <c r="BD112" s="1335">
        <v>0</v>
      </c>
      <c r="BE112" s="1335">
        <v>0</v>
      </c>
      <c r="BF112" s="1336">
        <v>0</v>
      </c>
      <c r="BG112" s="643"/>
      <c r="BH112" s="643"/>
      <c r="BI112" s="1538"/>
      <c r="BJ112" s="1549">
        <f t="shared" si="28"/>
        <v>0</v>
      </c>
    </row>
    <row r="113" spans="2:62" ht="12.6" hidden="1" customHeight="1" outlineLevel="3">
      <c r="B113" s="1368" t="s">
        <v>463</v>
      </c>
      <c r="C113" s="1334" t="s">
        <v>464</v>
      </c>
      <c r="D113" s="1335">
        <v>0</v>
      </c>
      <c r="E113" s="1335"/>
      <c r="F113" s="1345">
        <v>0</v>
      </c>
      <c r="G113" s="1335"/>
      <c r="H113" s="1335"/>
      <c r="I113" s="1335"/>
      <c r="J113" s="1335"/>
      <c r="K113" s="1335">
        <v>0</v>
      </c>
      <c r="L113" s="1336">
        <f t="shared" si="21"/>
        <v>0</v>
      </c>
      <c r="M113" s="1337">
        <v>0</v>
      </c>
      <c r="N113" s="1335"/>
      <c r="O113" s="1335"/>
      <c r="P113" s="1335"/>
      <c r="Q113" s="1335"/>
      <c r="R113" s="1335"/>
      <c r="S113" s="1335"/>
      <c r="T113" s="1335"/>
      <c r="U113" s="1335">
        <v>0</v>
      </c>
      <c r="V113" s="1335">
        <v>0</v>
      </c>
      <c r="W113" s="1336">
        <f t="shared" si="33"/>
        <v>0</v>
      </c>
      <c r="X113" s="1337">
        <v>0</v>
      </c>
      <c r="Y113" s="1335"/>
      <c r="Z113" s="1335"/>
      <c r="AA113" s="1335"/>
      <c r="AB113" s="1335"/>
      <c r="AC113" s="1335"/>
      <c r="AD113" s="1335"/>
      <c r="AE113" s="1335"/>
      <c r="AF113" s="1335"/>
      <c r="AG113" s="1335">
        <v>0</v>
      </c>
      <c r="AH113" s="1336">
        <f>SUM(X113:AF113,AG113)</f>
        <v>0</v>
      </c>
      <c r="AI113" s="1337">
        <v>0</v>
      </c>
      <c r="AJ113" s="1335"/>
      <c r="AK113" s="1335"/>
      <c r="AL113" s="1335"/>
      <c r="AM113" s="1335"/>
      <c r="AN113" s="1335"/>
      <c r="AO113" s="1335"/>
      <c r="AP113" s="1335"/>
      <c r="AQ113" s="1335"/>
      <c r="AR113" s="1335">
        <v>0</v>
      </c>
      <c r="AS113" s="1335">
        <v>0</v>
      </c>
      <c r="AT113" s="1713">
        <v>0</v>
      </c>
      <c r="AU113" s="2127">
        <v>0</v>
      </c>
      <c r="AV113" s="1335"/>
      <c r="AW113" s="1335"/>
      <c r="AX113" s="1335"/>
      <c r="AY113" s="1335"/>
      <c r="AZ113" s="1335"/>
      <c r="BA113" s="1335"/>
      <c r="BB113" s="1335"/>
      <c r="BC113" s="1335"/>
      <c r="BD113" s="1335">
        <v>0</v>
      </c>
      <c r="BE113" s="1335">
        <v>0</v>
      </c>
      <c r="BF113" s="1336">
        <v>0</v>
      </c>
      <c r="BG113" s="643"/>
      <c r="BH113" s="643"/>
      <c r="BI113" s="1538"/>
      <c r="BJ113" s="1549">
        <f t="shared" si="28"/>
        <v>0</v>
      </c>
    </row>
    <row r="114" spans="2:62" ht="12" hidden="1" customHeight="1" outlineLevel="2" collapsed="1">
      <c r="B114" s="1370" t="s">
        <v>465</v>
      </c>
      <c r="C114" s="1325"/>
      <c r="D114" s="1355">
        <f t="shared" ref="D114:K114" si="34">SUM(D110:D113)</f>
        <v>24510.38</v>
      </c>
      <c r="E114" s="1355">
        <f t="shared" si="34"/>
        <v>0</v>
      </c>
      <c r="F114" s="1345">
        <f t="shared" si="34"/>
        <v>24510.38</v>
      </c>
      <c r="G114" s="1355">
        <f t="shared" si="34"/>
        <v>0</v>
      </c>
      <c r="H114" s="1355">
        <f t="shared" si="34"/>
        <v>0</v>
      </c>
      <c r="I114" s="1355">
        <f t="shared" si="34"/>
        <v>0</v>
      </c>
      <c r="J114" s="1355">
        <f t="shared" si="34"/>
        <v>0</v>
      </c>
      <c r="K114" s="1355">
        <f t="shared" si="34"/>
        <v>-24510.38</v>
      </c>
      <c r="L114" s="1356">
        <f t="shared" si="21"/>
        <v>0</v>
      </c>
      <c r="M114" s="1357">
        <f t="shared" ref="M114:V114" si="35">SUM(M110:M113)</f>
        <v>16615.05</v>
      </c>
      <c r="N114" s="1355">
        <f t="shared" si="35"/>
        <v>0</v>
      </c>
      <c r="O114" s="1355">
        <f t="shared" si="35"/>
        <v>0</v>
      </c>
      <c r="P114" s="1355">
        <f t="shared" si="35"/>
        <v>0</v>
      </c>
      <c r="Q114" s="1355">
        <f t="shared" si="35"/>
        <v>0</v>
      </c>
      <c r="R114" s="1355">
        <f t="shared" si="35"/>
        <v>0</v>
      </c>
      <c r="S114" s="1355">
        <f t="shared" si="35"/>
        <v>0</v>
      </c>
      <c r="T114" s="1355">
        <f t="shared" si="35"/>
        <v>0</v>
      </c>
      <c r="U114" s="1355">
        <f t="shared" si="35"/>
        <v>-16615.05</v>
      </c>
      <c r="V114" s="1355">
        <f t="shared" si="35"/>
        <v>0</v>
      </c>
      <c r="W114" s="1356">
        <f t="shared" si="33"/>
        <v>0</v>
      </c>
      <c r="X114" s="1357">
        <f t="shared" ref="X114:BF114" si="36">SUM(X110:X113)</f>
        <v>21906.02</v>
      </c>
      <c r="Y114" s="1355">
        <f t="shared" si="36"/>
        <v>0</v>
      </c>
      <c r="Z114" s="1355">
        <f t="shared" si="36"/>
        <v>0</v>
      </c>
      <c r="AA114" s="1355">
        <f t="shared" si="36"/>
        <v>0</v>
      </c>
      <c r="AB114" s="1355">
        <f t="shared" si="36"/>
        <v>0</v>
      </c>
      <c r="AC114" s="1355">
        <f t="shared" si="36"/>
        <v>0</v>
      </c>
      <c r="AD114" s="1355">
        <f t="shared" si="36"/>
        <v>0</v>
      </c>
      <c r="AE114" s="1355">
        <f t="shared" si="36"/>
        <v>0</v>
      </c>
      <c r="AF114" s="1355">
        <f t="shared" si="36"/>
        <v>0</v>
      </c>
      <c r="AG114" s="1355">
        <f t="shared" si="36"/>
        <v>-21906.02</v>
      </c>
      <c r="AH114" s="1356">
        <f t="shared" si="36"/>
        <v>0</v>
      </c>
      <c r="AI114" s="1357">
        <f t="shared" si="36"/>
        <v>18758.190000000002</v>
      </c>
      <c r="AJ114" s="1355">
        <f t="shared" si="36"/>
        <v>0</v>
      </c>
      <c r="AK114" s="1355">
        <f t="shared" si="36"/>
        <v>0</v>
      </c>
      <c r="AL114" s="1355">
        <f t="shared" si="36"/>
        <v>0</v>
      </c>
      <c r="AM114" s="1355">
        <f t="shared" si="36"/>
        <v>0</v>
      </c>
      <c r="AN114" s="1355">
        <f t="shared" si="36"/>
        <v>0</v>
      </c>
      <c r="AO114" s="1355">
        <f t="shared" si="36"/>
        <v>0</v>
      </c>
      <c r="AP114" s="1355">
        <f t="shared" si="36"/>
        <v>0</v>
      </c>
      <c r="AQ114" s="1355">
        <f t="shared" si="36"/>
        <v>0</v>
      </c>
      <c r="AR114" s="1355">
        <f t="shared" si="36"/>
        <v>18758.190000000002</v>
      </c>
      <c r="AS114" s="1355">
        <f t="shared" si="36"/>
        <v>-18758.190000000002</v>
      </c>
      <c r="AT114" s="1716">
        <f t="shared" si="36"/>
        <v>0</v>
      </c>
      <c r="AU114" s="2131">
        <f t="shared" si="36"/>
        <v>20426.68</v>
      </c>
      <c r="AV114" s="1355">
        <f t="shared" si="36"/>
        <v>0</v>
      </c>
      <c r="AW114" s="1355">
        <f t="shared" si="36"/>
        <v>0</v>
      </c>
      <c r="AX114" s="1355">
        <f t="shared" si="36"/>
        <v>0</v>
      </c>
      <c r="AY114" s="1355">
        <f t="shared" si="36"/>
        <v>0</v>
      </c>
      <c r="AZ114" s="1355">
        <f t="shared" si="36"/>
        <v>0</v>
      </c>
      <c r="BA114" s="1355">
        <f t="shared" si="36"/>
        <v>0</v>
      </c>
      <c r="BB114" s="1355">
        <f t="shared" si="36"/>
        <v>0</v>
      </c>
      <c r="BC114" s="1355">
        <f t="shared" si="36"/>
        <v>0</v>
      </c>
      <c r="BD114" s="1355">
        <f t="shared" si="36"/>
        <v>20426.68</v>
      </c>
      <c r="BE114" s="1355">
        <f t="shared" si="36"/>
        <v>-20426.68</v>
      </c>
      <c r="BF114" s="1356">
        <f t="shared" si="36"/>
        <v>0</v>
      </c>
      <c r="BG114" s="643"/>
      <c r="BH114" s="643"/>
      <c r="BI114" s="1541"/>
      <c r="BJ114" s="1553">
        <f t="shared" si="28"/>
        <v>0</v>
      </c>
    </row>
    <row r="115" spans="2:62" ht="12" hidden="1" customHeight="1" outlineLevel="3">
      <c r="B115" s="1358" t="s">
        <v>466</v>
      </c>
      <c r="C115" s="1367" t="s">
        <v>467</v>
      </c>
      <c r="D115" s="1330"/>
      <c r="E115" s="1330"/>
      <c r="F115" s="1344"/>
      <c r="G115" s="1330"/>
      <c r="H115" s="1330"/>
      <c r="I115" s="1330"/>
      <c r="J115" s="1330"/>
      <c r="K115" s="1330">
        <v>0</v>
      </c>
      <c r="L115" s="1331">
        <f t="shared" si="21"/>
        <v>0</v>
      </c>
      <c r="M115" s="1332"/>
      <c r="N115" s="1330"/>
      <c r="O115" s="1330"/>
      <c r="P115" s="1330"/>
      <c r="Q115" s="1330"/>
      <c r="R115" s="1330"/>
      <c r="S115" s="1330"/>
      <c r="T115" s="1330"/>
      <c r="U115" s="1330">
        <v>0</v>
      </c>
      <c r="V115" s="1330">
        <v>0</v>
      </c>
      <c r="W115" s="1331">
        <f t="shared" si="33"/>
        <v>0</v>
      </c>
      <c r="X115" s="1332"/>
      <c r="Y115" s="1330"/>
      <c r="Z115" s="1330"/>
      <c r="AA115" s="1330"/>
      <c r="AB115" s="1330"/>
      <c r="AC115" s="1330"/>
      <c r="AD115" s="1330"/>
      <c r="AE115" s="1330"/>
      <c r="AF115" s="1330"/>
      <c r="AG115" s="1330">
        <v>0</v>
      </c>
      <c r="AH115" s="1331">
        <f>SUM(X115:AF115,AG115)</f>
        <v>0</v>
      </c>
      <c r="AI115" s="1332"/>
      <c r="AJ115" s="1330"/>
      <c r="AK115" s="1330"/>
      <c r="AL115" s="1330"/>
      <c r="AM115" s="1330"/>
      <c r="AN115" s="1330"/>
      <c r="AO115" s="1330"/>
      <c r="AP115" s="1330"/>
      <c r="AQ115" s="1330"/>
      <c r="AR115" s="1330"/>
      <c r="AS115" s="1330"/>
      <c r="AT115" s="1712"/>
      <c r="AU115" s="2126"/>
      <c r="AV115" s="1330"/>
      <c r="AW115" s="1330"/>
      <c r="AX115" s="1330"/>
      <c r="AY115" s="1330"/>
      <c r="AZ115" s="1330"/>
      <c r="BA115" s="1330"/>
      <c r="BB115" s="1330"/>
      <c r="BC115" s="1330"/>
      <c r="BD115" s="1330"/>
      <c r="BE115" s="1330"/>
      <c r="BF115" s="1331"/>
      <c r="BG115" s="643"/>
      <c r="BH115" s="643"/>
      <c r="BI115" s="1537"/>
      <c r="BJ115" s="928">
        <f t="shared" si="28"/>
        <v>0</v>
      </c>
    </row>
    <row r="116" spans="2:62" ht="12" hidden="1" customHeight="1" outlineLevel="3">
      <c r="B116" s="1371" t="s">
        <v>468</v>
      </c>
      <c r="C116" s="1372" t="s">
        <v>469</v>
      </c>
      <c r="D116" s="1335"/>
      <c r="E116" s="1335"/>
      <c r="F116" s="1345">
        <v>0</v>
      </c>
      <c r="G116" s="1335"/>
      <c r="H116" s="1335"/>
      <c r="I116" s="1335"/>
      <c r="J116" s="1335"/>
      <c r="K116" s="1335">
        <v>0</v>
      </c>
      <c r="L116" s="1336">
        <f t="shared" si="21"/>
        <v>0</v>
      </c>
      <c r="M116" s="1337">
        <v>-241.48588662608535</v>
      </c>
      <c r="N116" s="1335"/>
      <c r="O116" s="1335"/>
      <c r="P116" s="1335"/>
      <c r="Q116" s="1335"/>
      <c r="R116" s="1335"/>
      <c r="S116" s="1335"/>
      <c r="T116" s="1335"/>
      <c r="U116" s="1335">
        <v>241.48588662608535</v>
      </c>
      <c r="V116" s="1335">
        <v>0</v>
      </c>
      <c r="W116" s="1336">
        <f t="shared" si="33"/>
        <v>0</v>
      </c>
      <c r="X116" s="1337">
        <v>-1267.4707510342364</v>
      </c>
      <c r="Y116" s="1335"/>
      <c r="Z116" s="1335"/>
      <c r="AA116" s="1335"/>
      <c r="AB116" s="1335"/>
      <c r="AC116" s="1335"/>
      <c r="AD116" s="1335"/>
      <c r="AE116" s="1335"/>
      <c r="AF116" s="1335"/>
      <c r="AG116" s="1335">
        <v>1267.4707510342364</v>
      </c>
      <c r="AH116" s="1336">
        <f>SUM(X116:AF116,AG116)</f>
        <v>0</v>
      </c>
      <c r="AI116" s="1337">
        <v>1592.1432412712975</v>
      </c>
      <c r="AJ116" s="1335"/>
      <c r="AK116" s="1335"/>
      <c r="AL116" s="1335"/>
      <c r="AM116" s="1335"/>
      <c r="AN116" s="1335"/>
      <c r="AO116" s="1335"/>
      <c r="AP116" s="1335"/>
      <c r="AQ116" s="1335"/>
      <c r="AR116" s="1335">
        <v>1592.1432412712975</v>
      </c>
      <c r="AS116" s="1335">
        <v>-1592.1432412712975</v>
      </c>
      <c r="AT116" s="1713">
        <v>0</v>
      </c>
      <c r="AU116" s="2127">
        <v>1461.373035684273</v>
      </c>
      <c r="AV116" s="1335"/>
      <c r="AW116" s="1335"/>
      <c r="AX116" s="1335"/>
      <c r="AY116" s="1335"/>
      <c r="AZ116" s="1335"/>
      <c r="BA116" s="1335"/>
      <c r="BB116" s="1335"/>
      <c r="BC116" s="1335"/>
      <c r="BD116" s="1335">
        <v>1461.373035684273</v>
      </c>
      <c r="BE116" s="1335">
        <v>-1461.373035684273</v>
      </c>
      <c r="BF116" s="1336">
        <v>0</v>
      </c>
      <c r="BG116" s="643"/>
      <c r="BH116" s="643"/>
      <c r="BI116" s="1538"/>
      <c r="BJ116" s="1549">
        <f t="shared" si="28"/>
        <v>0</v>
      </c>
    </row>
    <row r="117" spans="2:62" ht="12" hidden="1" customHeight="1" outlineLevel="3">
      <c r="B117" s="1359" t="s">
        <v>470</v>
      </c>
      <c r="C117" s="1334" t="s">
        <v>4682</v>
      </c>
      <c r="D117" s="1335"/>
      <c r="E117" s="1335"/>
      <c r="F117" s="1345">
        <v>0</v>
      </c>
      <c r="G117" s="1335"/>
      <c r="H117" s="1335"/>
      <c r="I117" s="1335"/>
      <c r="J117" s="1335"/>
      <c r="K117" s="1335">
        <v>0</v>
      </c>
      <c r="L117" s="1336">
        <f t="shared" si="21"/>
        <v>0</v>
      </c>
      <c r="M117" s="1337">
        <v>4573</v>
      </c>
      <c r="N117" s="1335"/>
      <c r="O117" s="1335"/>
      <c r="P117" s="1335"/>
      <c r="Q117" s="1335"/>
      <c r="R117" s="1335"/>
      <c r="S117" s="1335"/>
      <c r="T117" s="1335"/>
      <c r="U117" s="1335">
        <v>-4573</v>
      </c>
      <c r="V117" s="1335">
        <v>0</v>
      </c>
      <c r="W117" s="1336">
        <f t="shared" si="33"/>
        <v>0</v>
      </c>
      <c r="X117" s="1337">
        <v>5133</v>
      </c>
      <c r="Y117" s="1335"/>
      <c r="Z117" s="1335"/>
      <c r="AA117" s="1335"/>
      <c r="AB117" s="1335"/>
      <c r="AC117" s="1335"/>
      <c r="AD117" s="1335"/>
      <c r="AE117" s="1335"/>
      <c r="AF117" s="1335"/>
      <c r="AG117" s="1335">
        <v>-5133</v>
      </c>
      <c r="AH117" s="1336">
        <f>SUM(X117:AF117,AG117)</f>
        <v>0</v>
      </c>
      <c r="AI117" s="1337">
        <v>392</v>
      </c>
      <c r="AJ117" s="1335"/>
      <c r="AK117" s="1335"/>
      <c r="AL117" s="1335"/>
      <c r="AM117" s="1335"/>
      <c r="AN117" s="1335"/>
      <c r="AO117" s="1335"/>
      <c r="AP117" s="1335"/>
      <c r="AQ117" s="1335"/>
      <c r="AR117" s="1335">
        <v>392</v>
      </c>
      <c r="AS117" s="1335">
        <v>-392</v>
      </c>
      <c r="AT117" s="1713">
        <v>0</v>
      </c>
      <c r="AU117" s="2127">
        <v>316</v>
      </c>
      <c r="AV117" s="1335"/>
      <c r="AW117" s="1335"/>
      <c r="AX117" s="1335"/>
      <c r="AY117" s="1335"/>
      <c r="AZ117" s="1335"/>
      <c r="BA117" s="1335"/>
      <c r="BB117" s="1335"/>
      <c r="BC117" s="1335"/>
      <c r="BD117" s="1335">
        <v>316</v>
      </c>
      <c r="BE117" s="1335">
        <v>-316</v>
      </c>
      <c r="BF117" s="1336">
        <v>0</v>
      </c>
      <c r="BG117" s="643"/>
      <c r="BH117" s="643"/>
      <c r="BI117" s="1538"/>
      <c r="BJ117" s="1549">
        <f t="shared" si="28"/>
        <v>0</v>
      </c>
    </row>
    <row r="118" spans="2:62" ht="12" hidden="1" customHeight="1" outlineLevel="3">
      <c r="B118" s="1359" t="s">
        <v>4571</v>
      </c>
      <c r="C118" s="1334"/>
      <c r="D118" s="1335"/>
      <c r="E118" s="1335"/>
      <c r="F118" s="1345"/>
      <c r="G118" s="1335"/>
      <c r="H118" s="1335"/>
      <c r="I118" s="1335"/>
      <c r="J118" s="1335"/>
      <c r="K118" s="1335"/>
      <c r="L118" s="1336"/>
      <c r="M118" s="1337"/>
      <c r="N118" s="1335"/>
      <c r="O118" s="1335"/>
      <c r="P118" s="1335"/>
      <c r="Q118" s="1335"/>
      <c r="R118" s="1335"/>
      <c r="S118" s="1335"/>
      <c r="T118" s="1335"/>
      <c r="U118" s="1335"/>
      <c r="V118" s="1335"/>
      <c r="W118" s="1336"/>
      <c r="X118" s="1337"/>
      <c r="Y118" s="1335"/>
      <c r="Z118" s="1335"/>
      <c r="AA118" s="1335"/>
      <c r="AB118" s="1335"/>
      <c r="AC118" s="1335"/>
      <c r="AD118" s="1335"/>
      <c r="AE118" s="1335"/>
      <c r="AF118" s="1335"/>
      <c r="AG118" s="1335"/>
      <c r="AH118" s="1336"/>
      <c r="AI118" s="1337">
        <v>2310</v>
      </c>
      <c r="AJ118" s="1335"/>
      <c r="AK118" s="1335"/>
      <c r="AL118" s="1335"/>
      <c r="AM118" s="1335"/>
      <c r="AN118" s="1335"/>
      <c r="AO118" s="1335"/>
      <c r="AP118" s="1335"/>
      <c r="AQ118" s="1335"/>
      <c r="AR118" s="1335">
        <v>2310</v>
      </c>
      <c r="AS118" s="1335">
        <v>0</v>
      </c>
      <c r="AT118" s="1713">
        <v>2310</v>
      </c>
      <c r="AU118" s="2127">
        <v>2310</v>
      </c>
      <c r="AV118" s="1335"/>
      <c r="AW118" s="1335"/>
      <c r="AX118" s="1335"/>
      <c r="AY118" s="1335"/>
      <c r="AZ118" s="1335"/>
      <c r="BA118" s="1335"/>
      <c r="BB118" s="1335"/>
      <c r="BC118" s="1335"/>
      <c r="BD118" s="1335">
        <v>2310</v>
      </c>
      <c r="BE118" s="1335">
        <v>0</v>
      </c>
      <c r="BF118" s="1336">
        <v>2310</v>
      </c>
      <c r="BG118" s="643"/>
      <c r="BH118" s="643"/>
      <c r="BI118" s="1538"/>
      <c r="BJ118" s="1549">
        <f t="shared" si="28"/>
        <v>0</v>
      </c>
    </row>
    <row r="119" spans="2:62" ht="12" hidden="1" customHeight="1" outlineLevel="3">
      <c r="B119" s="1359" t="s">
        <v>471</v>
      </c>
      <c r="C119" s="1334" t="s">
        <v>472</v>
      </c>
      <c r="D119" s="1335"/>
      <c r="E119" s="1335"/>
      <c r="F119" s="1345">
        <v>0</v>
      </c>
      <c r="G119" s="1335"/>
      <c r="H119" s="1335"/>
      <c r="I119" s="1335"/>
      <c r="J119" s="1335"/>
      <c r="K119" s="1335">
        <v>0</v>
      </c>
      <c r="L119" s="1336">
        <f t="shared" si="21"/>
        <v>0</v>
      </c>
      <c r="M119" s="1337">
        <v>2888</v>
      </c>
      <c r="N119" s="1335"/>
      <c r="O119" s="1335"/>
      <c r="P119" s="1335"/>
      <c r="Q119" s="1335"/>
      <c r="R119" s="1335"/>
      <c r="S119" s="1335"/>
      <c r="T119" s="1335"/>
      <c r="U119" s="1335">
        <v>-2888</v>
      </c>
      <c r="V119" s="1335">
        <v>0</v>
      </c>
      <c r="W119" s="1336">
        <f t="shared" si="33"/>
        <v>0</v>
      </c>
      <c r="X119" s="1337">
        <v>6055</v>
      </c>
      <c r="Y119" s="1335"/>
      <c r="Z119" s="1335"/>
      <c r="AA119" s="1335"/>
      <c r="AB119" s="1335"/>
      <c r="AC119" s="1335"/>
      <c r="AD119" s="1335"/>
      <c r="AE119" s="1335"/>
      <c r="AF119" s="1335"/>
      <c r="AG119" s="1335">
        <v>-6055</v>
      </c>
      <c r="AH119" s="1336">
        <f>SUM(X119:AF119,AG119)</f>
        <v>0</v>
      </c>
      <c r="AI119" s="1337">
        <v>10523</v>
      </c>
      <c r="AJ119" s="1335"/>
      <c r="AK119" s="1335"/>
      <c r="AL119" s="1335"/>
      <c r="AM119" s="1335"/>
      <c r="AN119" s="1335"/>
      <c r="AO119" s="1335"/>
      <c r="AP119" s="1335"/>
      <c r="AQ119" s="1335"/>
      <c r="AR119" s="1335">
        <v>10523</v>
      </c>
      <c r="AS119" s="1335">
        <v>-10523</v>
      </c>
      <c r="AT119" s="1713"/>
      <c r="AU119" s="2127">
        <v>10024</v>
      </c>
      <c r="AV119" s="1335"/>
      <c r="AW119" s="1335"/>
      <c r="AX119" s="1335"/>
      <c r="AY119" s="1335"/>
      <c r="AZ119" s="1335"/>
      <c r="BA119" s="1335"/>
      <c r="BB119" s="1335"/>
      <c r="BC119" s="1335"/>
      <c r="BD119" s="1335">
        <v>10024</v>
      </c>
      <c r="BE119" s="1335">
        <v>-10024</v>
      </c>
      <c r="BF119" s="1336"/>
      <c r="BG119" s="643"/>
      <c r="BH119" s="643"/>
      <c r="BI119" s="1538"/>
      <c r="BJ119" s="1549">
        <f t="shared" si="28"/>
        <v>0</v>
      </c>
    </row>
    <row r="120" spans="2:62" ht="12" hidden="1" customHeight="1" outlineLevel="3">
      <c r="B120" s="1373" t="s">
        <v>4573</v>
      </c>
      <c r="C120" s="1339"/>
      <c r="D120" s="1340"/>
      <c r="E120" s="1340"/>
      <c r="F120" s="1346"/>
      <c r="G120" s="1340"/>
      <c r="H120" s="1340"/>
      <c r="I120" s="1340"/>
      <c r="J120" s="1340"/>
      <c r="K120" s="1340"/>
      <c r="L120" s="1341"/>
      <c r="M120" s="1342"/>
      <c r="N120" s="1340"/>
      <c r="O120" s="1340"/>
      <c r="P120" s="1340"/>
      <c r="Q120" s="1340"/>
      <c r="R120" s="1340"/>
      <c r="S120" s="1340"/>
      <c r="T120" s="1340"/>
      <c r="U120" s="1340"/>
      <c r="V120" s="1340"/>
      <c r="W120" s="1341"/>
      <c r="X120" s="1342"/>
      <c r="Y120" s="1340"/>
      <c r="Z120" s="1340"/>
      <c r="AA120" s="1340"/>
      <c r="AB120" s="1340"/>
      <c r="AC120" s="1340"/>
      <c r="AD120" s="1340"/>
      <c r="AE120" s="1340"/>
      <c r="AF120" s="1340"/>
      <c r="AG120" s="1340"/>
      <c r="AH120" s="1341"/>
      <c r="AI120" s="1342">
        <v>12</v>
      </c>
      <c r="AJ120" s="1340"/>
      <c r="AK120" s="1340"/>
      <c r="AL120" s="1340"/>
      <c r="AM120" s="1340"/>
      <c r="AN120" s="1340"/>
      <c r="AO120" s="1340"/>
      <c r="AP120" s="1340"/>
      <c r="AQ120" s="1340"/>
      <c r="AR120" s="1340">
        <v>12</v>
      </c>
      <c r="AS120" s="1340">
        <v>-12</v>
      </c>
      <c r="AT120" s="1714">
        <v>0</v>
      </c>
      <c r="AU120" s="2128">
        <v>2285</v>
      </c>
      <c r="AV120" s="1340"/>
      <c r="AW120" s="1340"/>
      <c r="AX120" s="1340"/>
      <c r="AY120" s="1340"/>
      <c r="AZ120" s="1340"/>
      <c r="BA120" s="1340"/>
      <c r="BB120" s="1340"/>
      <c r="BC120" s="1340"/>
      <c r="BD120" s="1340">
        <v>2285</v>
      </c>
      <c r="BE120" s="1340">
        <v>-2285</v>
      </c>
      <c r="BF120" s="1341">
        <v>0</v>
      </c>
      <c r="BG120" s="643"/>
      <c r="BH120" s="643"/>
      <c r="BI120" s="1539"/>
      <c r="BJ120" s="932">
        <f t="shared" si="28"/>
        <v>0</v>
      </c>
    </row>
    <row r="121" spans="2:62" ht="12" hidden="1" customHeight="1" outlineLevel="2" collapsed="1">
      <c r="B121" s="1370" t="s">
        <v>473</v>
      </c>
      <c r="C121" s="1325"/>
      <c r="D121" s="1335">
        <f>SUM(D116:D119)</f>
        <v>0</v>
      </c>
      <c r="E121" s="1335">
        <f t="shared" ref="E121:AH121" si="37">SUM(E116:E119)</f>
        <v>0</v>
      </c>
      <c r="F121" s="1345">
        <f t="shared" si="37"/>
        <v>0</v>
      </c>
      <c r="G121" s="1335">
        <f t="shared" si="37"/>
        <v>0</v>
      </c>
      <c r="H121" s="1335">
        <f t="shared" si="37"/>
        <v>0</v>
      </c>
      <c r="I121" s="1335">
        <f t="shared" si="37"/>
        <v>0</v>
      </c>
      <c r="J121" s="1335">
        <f t="shared" si="37"/>
        <v>0</v>
      </c>
      <c r="K121" s="1335">
        <f t="shared" si="37"/>
        <v>0</v>
      </c>
      <c r="L121" s="1336">
        <f t="shared" si="21"/>
        <v>0</v>
      </c>
      <c r="M121" s="1357">
        <f t="shared" si="37"/>
        <v>7219.5141133739144</v>
      </c>
      <c r="N121" s="1355">
        <f t="shared" si="37"/>
        <v>0</v>
      </c>
      <c r="O121" s="1355">
        <f t="shared" si="37"/>
        <v>0</v>
      </c>
      <c r="P121" s="1355">
        <f t="shared" si="37"/>
        <v>0</v>
      </c>
      <c r="Q121" s="1355">
        <f t="shared" si="37"/>
        <v>0</v>
      </c>
      <c r="R121" s="1355">
        <f t="shared" si="37"/>
        <v>0</v>
      </c>
      <c r="S121" s="1355">
        <f t="shared" si="37"/>
        <v>0</v>
      </c>
      <c r="T121" s="1355">
        <f t="shared" si="37"/>
        <v>0</v>
      </c>
      <c r="U121" s="1355">
        <f t="shared" si="37"/>
        <v>-7219.5141133739144</v>
      </c>
      <c r="V121" s="1355">
        <f t="shared" si="37"/>
        <v>0</v>
      </c>
      <c r="W121" s="1356">
        <f t="shared" si="33"/>
        <v>0</v>
      </c>
      <c r="X121" s="1357">
        <f t="shared" si="37"/>
        <v>9920.5292489657641</v>
      </c>
      <c r="Y121" s="1355">
        <f t="shared" si="37"/>
        <v>0</v>
      </c>
      <c r="Z121" s="1355">
        <f t="shared" si="37"/>
        <v>0</v>
      </c>
      <c r="AA121" s="1355">
        <f t="shared" si="37"/>
        <v>0</v>
      </c>
      <c r="AB121" s="1355">
        <f t="shared" si="37"/>
        <v>0</v>
      </c>
      <c r="AC121" s="1355">
        <f t="shared" si="37"/>
        <v>0</v>
      </c>
      <c r="AD121" s="1355">
        <f t="shared" si="37"/>
        <v>0</v>
      </c>
      <c r="AE121" s="1355">
        <f t="shared" si="37"/>
        <v>0</v>
      </c>
      <c r="AF121" s="1355">
        <f t="shared" si="37"/>
        <v>0</v>
      </c>
      <c r="AG121" s="1355">
        <f t="shared" si="37"/>
        <v>-9920.5292489657641</v>
      </c>
      <c r="AH121" s="1356">
        <f t="shared" si="37"/>
        <v>0</v>
      </c>
      <c r="AI121" s="1357">
        <v>14829.143241271297</v>
      </c>
      <c r="AJ121" s="1355">
        <v>0</v>
      </c>
      <c r="AK121" s="1355">
        <v>0</v>
      </c>
      <c r="AL121" s="1355">
        <v>0</v>
      </c>
      <c r="AM121" s="1355">
        <v>0</v>
      </c>
      <c r="AN121" s="1355">
        <v>0</v>
      </c>
      <c r="AO121" s="1355">
        <v>0</v>
      </c>
      <c r="AP121" s="1355">
        <v>0</v>
      </c>
      <c r="AQ121" s="1355">
        <v>0</v>
      </c>
      <c r="AR121" s="1355">
        <v>14829.143241271297</v>
      </c>
      <c r="AS121" s="1355">
        <v>-12519.143241271297</v>
      </c>
      <c r="AT121" s="1716">
        <v>2310</v>
      </c>
      <c r="AU121" s="2131">
        <v>16396.373035684272</v>
      </c>
      <c r="AV121" s="1355">
        <v>0</v>
      </c>
      <c r="AW121" s="1355">
        <v>0</v>
      </c>
      <c r="AX121" s="1355">
        <v>0</v>
      </c>
      <c r="AY121" s="1355">
        <v>0</v>
      </c>
      <c r="AZ121" s="1355">
        <v>0</v>
      </c>
      <c r="BA121" s="1355">
        <v>0</v>
      </c>
      <c r="BB121" s="1355">
        <v>0</v>
      </c>
      <c r="BC121" s="1355">
        <v>0</v>
      </c>
      <c r="BD121" s="1355">
        <v>16396.373035684272</v>
      </c>
      <c r="BE121" s="1355">
        <v>-14086.373035684273</v>
      </c>
      <c r="BF121" s="1356">
        <v>2309.9999999999982</v>
      </c>
      <c r="BG121" s="643"/>
      <c r="BH121" s="643"/>
      <c r="BI121" s="1541"/>
      <c r="BJ121" s="1553">
        <f t="shared" si="28"/>
        <v>0</v>
      </c>
    </row>
    <row r="122" spans="2:62" ht="12" hidden="1" customHeight="1" outlineLevel="3">
      <c r="B122" s="1366" t="s">
        <v>474</v>
      </c>
      <c r="C122" s="1367" t="s">
        <v>475</v>
      </c>
      <c r="D122" s="1330"/>
      <c r="E122" s="1330"/>
      <c r="F122" s="1344"/>
      <c r="G122" s="1330"/>
      <c r="H122" s="1330"/>
      <c r="I122" s="1330"/>
      <c r="J122" s="1330"/>
      <c r="K122" s="1330">
        <v>0</v>
      </c>
      <c r="L122" s="1331">
        <f t="shared" si="21"/>
        <v>0</v>
      </c>
      <c r="M122" s="1332"/>
      <c r="N122" s="1330"/>
      <c r="O122" s="1330"/>
      <c r="P122" s="1330"/>
      <c r="Q122" s="1330"/>
      <c r="R122" s="1330"/>
      <c r="S122" s="1330"/>
      <c r="T122" s="1330"/>
      <c r="U122" s="1330">
        <v>0</v>
      </c>
      <c r="V122" s="1330">
        <v>0</v>
      </c>
      <c r="W122" s="1331">
        <f t="shared" si="33"/>
        <v>0</v>
      </c>
      <c r="X122" s="1332"/>
      <c r="Y122" s="1330"/>
      <c r="Z122" s="1330"/>
      <c r="AA122" s="1330"/>
      <c r="AB122" s="1330"/>
      <c r="AC122" s="1330"/>
      <c r="AD122" s="1330"/>
      <c r="AE122" s="1330"/>
      <c r="AF122" s="1330"/>
      <c r="AG122" s="1330">
        <v>0</v>
      </c>
      <c r="AH122" s="1331">
        <f>SUM(X122:AF122,AG122)</f>
        <v>0</v>
      </c>
      <c r="AI122" s="1332"/>
      <c r="AJ122" s="1330"/>
      <c r="AK122" s="1330"/>
      <c r="AL122" s="1330"/>
      <c r="AM122" s="1330"/>
      <c r="AN122" s="1330"/>
      <c r="AO122" s="1330"/>
      <c r="AP122" s="1330"/>
      <c r="AQ122" s="1330"/>
      <c r="AR122" s="1330"/>
      <c r="AS122" s="1330"/>
      <c r="AT122" s="1712"/>
      <c r="AU122" s="2126"/>
      <c r="AV122" s="1330"/>
      <c r="AW122" s="1330"/>
      <c r="AX122" s="1330"/>
      <c r="AY122" s="1330"/>
      <c r="AZ122" s="1330"/>
      <c r="BA122" s="1330"/>
      <c r="BB122" s="1330"/>
      <c r="BC122" s="1330"/>
      <c r="BD122" s="1330"/>
      <c r="BE122" s="1330"/>
      <c r="BF122" s="1331"/>
      <c r="BG122" s="643"/>
      <c r="BH122" s="643"/>
      <c r="BI122" s="1537"/>
      <c r="BJ122" s="928">
        <f t="shared" si="28"/>
        <v>0</v>
      </c>
    </row>
    <row r="123" spans="2:62" ht="12" hidden="1" customHeight="1" outlineLevel="3">
      <c r="B123" s="1368" t="s">
        <v>476</v>
      </c>
      <c r="C123" s="1334" t="s">
        <v>477</v>
      </c>
      <c r="D123" s="1335">
        <v>-343</v>
      </c>
      <c r="E123" s="1335"/>
      <c r="F123" s="1345">
        <v>-343</v>
      </c>
      <c r="G123" s="1335"/>
      <c r="H123" s="1335"/>
      <c r="I123" s="1335"/>
      <c r="J123" s="1335"/>
      <c r="K123" s="1335">
        <v>343</v>
      </c>
      <c r="L123" s="1336">
        <f t="shared" si="21"/>
        <v>0</v>
      </c>
      <c r="M123" s="1337">
        <v>-343</v>
      </c>
      <c r="N123" s="1335"/>
      <c r="O123" s="1335"/>
      <c r="P123" s="1335"/>
      <c r="Q123" s="1335"/>
      <c r="R123" s="1335"/>
      <c r="S123" s="1335"/>
      <c r="T123" s="1335"/>
      <c r="U123" s="1335">
        <v>343</v>
      </c>
      <c r="V123" s="1335">
        <v>0</v>
      </c>
      <c r="W123" s="1336">
        <f t="shared" si="33"/>
        <v>0</v>
      </c>
      <c r="X123" s="1337">
        <v>-343</v>
      </c>
      <c r="Y123" s="1335"/>
      <c r="Z123" s="1335"/>
      <c r="AA123" s="1335"/>
      <c r="AB123" s="1335"/>
      <c r="AC123" s="1335"/>
      <c r="AD123" s="1335"/>
      <c r="AE123" s="1335"/>
      <c r="AF123" s="1335"/>
      <c r="AG123" s="1335">
        <v>343</v>
      </c>
      <c r="AH123" s="1336">
        <f>SUM(X123:AF123,AG123)</f>
        <v>0</v>
      </c>
      <c r="AI123" s="1337">
        <v>0</v>
      </c>
      <c r="AJ123" s="1335"/>
      <c r="AK123" s="1335"/>
      <c r="AL123" s="1335"/>
      <c r="AM123" s="1335"/>
      <c r="AN123" s="1335"/>
      <c r="AO123" s="1335"/>
      <c r="AP123" s="1335"/>
      <c r="AQ123" s="1335"/>
      <c r="AR123" s="1335">
        <v>0</v>
      </c>
      <c r="AS123" s="1335">
        <v>0</v>
      </c>
      <c r="AT123" s="1713">
        <v>0</v>
      </c>
      <c r="AU123" s="2127">
        <v>0</v>
      </c>
      <c r="AV123" s="1335"/>
      <c r="AW123" s="1335"/>
      <c r="AX123" s="1335"/>
      <c r="AY123" s="1335"/>
      <c r="AZ123" s="1335"/>
      <c r="BA123" s="1335"/>
      <c r="BB123" s="1335"/>
      <c r="BC123" s="1335"/>
      <c r="BD123" s="1335">
        <v>0</v>
      </c>
      <c r="BE123" s="1335">
        <v>0</v>
      </c>
      <c r="BF123" s="1336">
        <v>0</v>
      </c>
      <c r="BG123" s="643"/>
      <c r="BH123" s="643"/>
      <c r="BI123" s="1538"/>
      <c r="BJ123" s="1549">
        <f t="shared" si="28"/>
        <v>0</v>
      </c>
    </row>
    <row r="124" spans="2:62" ht="12" hidden="1" customHeight="1" outlineLevel="3">
      <c r="B124" s="1368" t="s">
        <v>478</v>
      </c>
      <c r="C124" s="1334" t="s">
        <v>479</v>
      </c>
      <c r="D124" s="1335">
        <v>-351</v>
      </c>
      <c r="E124" s="1335"/>
      <c r="F124" s="1345">
        <v>-351</v>
      </c>
      <c r="G124" s="1335"/>
      <c r="H124" s="1335"/>
      <c r="I124" s="1335"/>
      <c r="J124" s="1335"/>
      <c r="K124" s="1335">
        <v>351</v>
      </c>
      <c r="L124" s="1336">
        <f t="shared" si="21"/>
        <v>0</v>
      </c>
      <c r="M124" s="1337">
        <v>-351</v>
      </c>
      <c r="N124" s="1335"/>
      <c r="O124" s="1335"/>
      <c r="P124" s="1335"/>
      <c r="Q124" s="1335"/>
      <c r="R124" s="1335"/>
      <c r="S124" s="1335"/>
      <c r="T124" s="1335"/>
      <c r="U124" s="1335">
        <v>351</v>
      </c>
      <c r="V124" s="1335">
        <v>0</v>
      </c>
      <c r="W124" s="1336">
        <f t="shared" si="33"/>
        <v>0</v>
      </c>
      <c r="X124" s="1337">
        <v>-351</v>
      </c>
      <c r="Y124" s="1335"/>
      <c r="Z124" s="1335"/>
      <c r="AA124" s="1335"/>
      <c r="AB124" s="1335"/>
      <c r="AC124" s="1335"/>
      <c r="AD124" s="1335"/>
      <c r="AE124" s="1335"/>
      <c r="AF124" s="1335"/>
      <c r="AG124" s="1335">
        <v>351</v>
      </c>
      <c r="AH124" s="1336">
        <f>SUM(X124:AF124,AG124)</f>
        <v>0</v>
      </c>
      <c r="AI124" s="1337">
        <v>0</v>
      </c>
      <c r="AJ124" s="1335"/>
      <c r="AK124" s="1335"/>
      <c r="AL124" s="1335"/>
      <c r="AM124" s="1335"/>
      <c r="AN124" s="1335"/>
      <c r="AO124" s="1335"/>
      <c r="AP124" s="1335"/>
      <c r="AQ124" s="1335"/>
      <c r="AR124" s="1335">
        <v>0</v>
      </c>
      <c r="AS124" s="1335">
        <v>0</v>
      </c>
      <c r="AT124" s="1713">
        <v>0</v>
      </c>
      <c r="AU124" s="2127">
        <v>0</v>
      </c>
      <c r="AV124" s="1335"/>
      <c r="AW124" s="1335"/>
      <c r="AX124" s="1335"/>
      <c r="AY124" s="1335"/>
      <c r="AZ124" s="1335"/>
      <c r="BA124" s="1335"/>
      <c r="BB124" s="1335"/>
      <c r="BC124" s="1335"/>
      <c r="BD124" s="1335">
        <v>0</v>
      </c>
      <c r="BE124" s="1335">
        <v>0</v>
      </c>
      <c r="BF124" s="1336">
        <v>0</v>
      </c>
      <c r="BG124" s="643"/>
      <c r="BH124" s="643"/>
      <c r="BI124" s="1538"/>
      <c r="BJ124" s="1549">
        <f t="shared" si="28"/>
        <v>0</v>
      </c>
    </row>
    <row r="125" spans="2:62" ht="12" hidden="1" customHeight="1" outlineLevel="3">
      <c r="B125" s="1369" t="s">
        <v>480</v>
      </c>
      <c r="C125" s="1339" t="s">
        <v>481</v>
      </c>
      <c r="D125" s="1340">
        <v>0</v>
      </c>
      <c r="E125" s="1340"/>
      <c r="F125" s="1346">
        <v>0</v>
      </c>
      <c r="G125" s="1340"/>
      <c r="H125" s="1340"/>
      <c r="I125" s="1340"/>
      <c r="J125" s="1340"/>
      <c r="K125" s="1340">
        <v>0</v>
      </c>
      <c r="L125" s="1341">
        <f t="shared" si="21"/>
        <v>0</v>
      </c>
      <c r="M125" s="1342">
        <v>0</v>
      </c>
      <c r="N125" s="1340"/>
      <c r="O125" s="1340"/>
      <c r="P125" s="1340"/>
      <c r="Q125" s="1340"/>
      <c r="R125" s="1340"/>
      <c r="S125" s="1340"/>
      <c r="T125" s="1340"/>
      <c r="U125" s="1340">
        <v>0</v>
      </c>
      <c r="V125" s="1340">
        <v>0</v>
      </c>
      <c r="W125" s="1341">
        <f t="shared" si="33"/>
        <v>0</v>
      </c>
      <c r="X125" s="1342">
        <v>0</v>
      </c>
      <c r="Y125" s="1340"/>
      <c r="Z125" s="1340"/>
      <c r="AA125" s="1340"/>
      <c r="AB125" s="1340"/>
      <c r="AC125" s="1340"/>
      <c r="AD125" s="1340"/>
      <c r="AE125" s="1340"/>
      <c r="AF125" s="1340"/>
      <c r="AG125" s="1340">
        <v>0</v>
      </c>
      <c r="AH125" s="1341">
        <f>SUM(X125:AF125,AG125)</f>
        <v>0</v>
      </c>
      <c r="AI125" s="1342">
        <v>0</v>
      </c>
      <c r="AJ125" s="1340"/>
      <c r="AK125" s="1340"/>
      <c r="AL125" s="1340"/>
      <c r="AM125" s="1340"/>
      <c r="AN125" s="1340"/>
      <c r="AO125" s="1340"/>
      <c r="AP125" s="1340"/>
      <c r="AQ125" s="1340"/>
      <c r="AR125" s="1340">
        <v>0</v>
      </c>
      <c r="AS125" s="1340">
        <v>0</v>
      </c>
      <c r="AT125" s="1714">
        <v>0</v>
      </c>
      <c r="AU125" s="2128">
        <v>0</v>
      </c>
      <c r="AV125" s="1340"/>
      <c r="AW125" s="1340"/>
      <c r="AX125" s="1340"/>
      <c r="AY125" s="1340"/>
      <c r="AZ125" s="1340"/>
      <c r="BA125" s="1340"/>
      <c r="BB125" s="1340"/>
      <c r="BC125" s="1340"/>
      <c r="BD125" s="1340">
        <v>0</v>
      </c>
      <c r="BE125" s="1340">
        <v>0</v>
      </c>
      <c r="BF125" s="1341">
        <v>0</v>
      </c>
      <c r="BG125" s="643"/>
      <c r="BH125" s="643"/>
      <c r="BI125" s="1539"/>
      <c r="BJ125" s="932">
        <f t="shared" si="28"/>
        <v>0</v>
      </c>
    </row>
    <row r="126" spans="2:62" ht="12" hidden="1" customHeight="1" outlineLevel="2" collapsed="1">
      <c r="B126" s="1333" t="s">
        <v>482</v>
      </c>
      <c r="C126" s="1325"/>
      <c r="D126" s="1335">
        <f>SUM(D123:D125)</f>
        <v>-694</v>
      </c>
      <c r="E126" s="1335">
        <f t="shared" ref="E126:AH126" si="38">SUM(E123:E125)</f>
        <v>0</v>
      </c>
      <c r="F126" s="1345">
        <f t="shared" si="38"/>
        <v>-694</v>
      </c>
      <c r="G126" s="1335">
        <f t="shared" si="38"/>
        <v>0</v>
      </c>
      <c r="H126" s="1335">
        <f t="shared" si="38"/>
        <v>0</v>
      </c>
      <c r="I126" s="1335">
        <f t="shared" si="38"/>
        <v>0</v>
      </c>
      <c r="J126" s="1335">
        <f t="shared" si="38"/>
        <v>0</v>
      </c>
      <c r="K126" s="1335">
        <f t="shared" si="38"/>
        <v>694</v>
      </c>
      <c r="L126" s="1336">
        <f t="shared" si="21"/>
        <v>0</v>
      </c>
      <c r="M126" s="1337">
        <f t="shared" si="38"/>
        <v>-694</v>
      </c>
      <c r="N126" s="1335">
        <f t="shared" si="38"/>
        <v>0</v>
      </c>
      <c r="O126" s="1335">
        <f t="shared" si="38"/>
        <v>0</v>
      </c>
      <c r="P126" s="1335">
        <f t="shared" si="38"/>
        <v>0</v>
      </c>
      <c r="Q126" s="1335">
        <f t="shared" si="38"/>
        <v>0</v>
      </c>
      <c r="R126" s="1335">
        <f t="shared" si="38"/>
        <v>0</v>
      </c>
      <c r="S126" s="1335">
        <f t="shared" si="38"/>
        <v>0</v>
      </c>
      <c r="T126" s="1335">
        <f t="shared" si="38"/>
        <v>0</v>
      </c>
      <c r="U126" s="1335">
        <f t="shared" si="38"/>
        <v>694</v>
      </c>
      <c r="V126" s="1335">
        <f t="shared" si="38"/>
        <v>0</v>
      </c>
      <c r="W126" s="1336">
        <f t="shared" si="33"/>
        <v>0</v>
      </c>
      <c r="X126" s="1337">
        <f t="shared" si="38"/>
        <v>-694</v>
      </c>
      <c r="Y126" s="1335">
        <f t="shared" si="38"/>
        <v>0</v>
      </c>
      <c r="Z126" s="1335">
        <f t="shared" si="38"/>
        <v>0</v>
      </c>
      <c r="AA126" s="1335">
        <f t="shared" si="38"/>
        <v>0</v>
      </c>
      <c r="AB126" s="1335">
        <f t="shared" si="38"/>
        <v>0</v>
      </c>
      <c r="AC126" s="1335">
        <f t="shared" si="38"/>
        <v>0</v>
      </c>
      <c r="AD126" s="1335">
        <f t="shared" si="38"/>
        <v>0</v>
      </c>
      <c r="AE126" s="1335">
        <f t="shared" si="38"/>
        <v>0</v>
      </c>
      <c r="AF126" s="1335">
        <f t="shared" si="38"/>
        <v>0</v>
      </c>
      <c r="AG126" s="1335">
        <f t="shared" si="38"/>
        <v>694</v>
      </c>
      <c r="AH126" s="1336">
        <f t="shared" si="38"/>
        <v>0</v>
      </c>
      <c r="AI126" s="1337">
        <v>0</v>
      </c>
      <c r="AJ126" s="1335">
        <v>0</v>
      </c>
      <c r="AK126" s="1335">
        <v>0</v>
      </c>
      <c r="AL126" s="1335">
        <v>0</v>
      </c>
      <c r="AM126" s="1335">
        <v>0</v>
      </c>
      <c r="AN126" s="1335">
        <v>0</v>
      </c>
      <c r="AO126" s="1335">
        <v>0</v>
      </c>
      <c r="AP126" s="1335"/>
      <c r="AQ126" s="1335">
        <v>0</v>
      </c>
      <c r="AR126" s="1335">
        <v>0</v>
      </c>
      <c r="AS126" s="1335">
        <v>0</v>
      </c>
      <c r="AT126" s="1713">
        <v>0</v>
      </c>
      <c r="AU126" s="2127">
        <v>0</v>
      </c>
      <c r="AV126" s="1335">
        <v>0</v>
      </c>
      <c r="AW126" s="1335">
        <v>0</v>
      </c>
      <c r="AX126" s="1335">
        <v>0</v>
      </c>
      <c r="AY126" s="1335">
        <v>0</v>
      </c>
      <c r="AZ126" s="1335">
        <v>0</v>
      </c>
      <c r="BA126" s="1335">
        <v>0</v>
      </c>
      <c r="BB126" s="1335"/>
      <c r="BC126" s="1335">
        <v>0</v>
      </c>
      <c r="BD126" s="1335">
        <v>0</v>
      </c>
      <c r="BE126" s="1335">
        <v>0</v>
      </c>
      <c r="BF126" s="1336">
        <v>0</v>
      </c>
      <c r="BG126" s="643"/>
      <c r="BH126" s="643"/>
      <c r="BI126" s="1538"/>
      <c r="BJ126" s="1549">
        <f t="shared" si="28"/>
        <v>0</v>
      </c>
    </row>
    <row r="127" spans="2:62" ht="12" hidden="1" customHeight="1" outlineLevel="3">
      <c r="B127" s="1374" t="s">
        <v>483</v>
      </c>
      <c r="C127" s="1375" t="s">
        <v>484</v>
      </c>
      <c r="D127" s="1330"/>
      <c r="E127" s="1330"/>
      <c r="F127" s="1344"/>
      <c r="G127" s="1330"/>
      <c r="H127" s="1330"/>
      <c r="I127" s="1330"/>
      <c r="J127" s="1330"/>
      <c r="K127" s="1330">
        <v>0</v>
      </c>
      <c r="L127" s="1331">
        <f t="shared" si="21"/>
        <v>0</v>
      </c>
      <c r="M127" s="1332"/>
      <c r="N127" s="1330"/>
      <c r="O127" s="1330"/>
      <c r="P127" s="1330"/>
      <c r="Q127" s="1330"/>
      <c r="R127" s="1330"/>
      <c r="S127" s="1330"/>
      <c r="T127" s="1330"/>
      <c r="U127" s="1330">
        <v>0</v>
      </c>
      <c r="V127" s="1330">
        <v>0</v>
      </c>
      <c r="W127" s="1331">
        <f t="shared" si="33"/>
        <v>0</v>
      </c>
      <c r="X127" s="1332"/>
      <c r="Y127" s="1330"/>
      <c r="Z127" s="1330"/>
      <c r="AA127" s="1330"/>
      <c r="AB127" s="1330"/>
      <c r="AC127" s="1330"/>
      <c r="AD127" s="1330"/>
      <c r="AE127" s="1330"/>
      <c r="AF127" s="1330"/>
      <c r="AG127" s="1330">
        <v>0</v>
      </c>
      <c r="AH127" s="1331">
        <f>SUM(X127:AF127,AG127)</f>
        <v>0</v>
      </c>
      <c r="AI127" s="1332"/>
      <c r="AJ127" s="1330"/>
      <c r="AK127" s="1330"/>
      <c r="AL127" s="1330"/>
      <c r="AM127" s="1330"/>
      <c r="AN127" s="1330"/>
      <c r="AO127" s="1330"/>
      <c r="AP127" s="1330"/>
      <c r="AQ127" s="1330"/>
      <c r="AR127" s="1330"/>
      <c r="AS127" s="1330"/>
      <c r="AT127" s="1712"/>
      <c r="AU127" s="2126"/>
      <c r="AV127" s="1330"/>
      <c r="AW127" s="1330"/>
      <c r="AX127" s="1330"/>
      <c r="AY127" s="1330"/>
      <c r="AZ127" s="1330"/>
      <c r="BA127" s="1330"/>
      <c r="BB127" s="1330"/>
      <c r="BC127" s="1330"/>
      <c r="BD127" s="1330"/>
      <c r="BE127" s="1330"/>
      <c r="BF127" s="1331"/>
      <c r="BG127" s="643"/>
      <c r="BH127" s="643"/>
      <c r="BI127" s="1537"/>
      <c r="BJ127" s="928">
        <f t="shared" si="28"/>
        <v>0</v>
      </c>
    </row>
    <row r="128" spans="2:62" ht="12" hidden="1" customHeight="1" outlineLevel="3">
      <c r="B128" s="1368" t="s">
        <v>485</v>
      </c>
      <c r="C128" s="1334" t="s">
        <v>486</v>
      </c>
      <c r="D128" s="1335">
        <v>3778</v>
      </c>
      <c r="E128" s="1335"/>
      <c r="F128" s="1345">
        <v>3778</v>
      </c>
      <c r="G128" s="1335"/>
      <c r="H128" s="1335"/>
      <c r="I128" s="1335"/>
      <c r="J128" s="1335"/>
      <c r="K128" s="1335">
        <v>-3778</v>
      </c>
      <c r="L128" s="1336">
        <f t="shared" si="21"/>
        <v>0</v>
      </c>
      <c r="M128" s="1337">
        <v>3534</v>
      </c>
      <c r="N128" s="1335"/>
      <c r="O128" s="1335"/>
      <c r="P128" s="1335"/>
      <c r="Q128" s="1335"/>
      <c r="R128" s="1335"/>
      <c r="S128" s="1335"/>
      <c r="T128" s="1335"/>
      <c r="U128" s="1335">
        <v>-3534</v>
      </c>
      <c r="V128" s="1335">
        <v>0</v>
      </c>
      <c r="W128" s="1336">
        <f t="shared" si="33"/>
        <v>0</v>
      </c>
      <c r="X128" s="1337">
        <v>3534</v>
      </c>
      <c r="Y128" s="1335"/>
      <c r="Z128" s="1335"/>
      <c r="AA128" s="1335"/>
      <c r="AB128" s="1335"/>
      <c r="AC128" s="1335"/>
      <c r="AD128" s="1335"/>
      <c r="AE128" s="1335"/>
      <c r="AF128" s="1335"/>
      <c r="AG128" s="1335">
        <v>-3534</v>
      </c>
      <c r="AH128" s="1336">
        <f>SUM(X128:AF128,AG128)</f>
        <v>0</v>
      </c>
      <c r="AI128" s="1337">
        <v>3534</v>
      </c>
      <c r="AJ128" s="1335"/>
      <c r="AK128" s="1335"/>
      <c r="AL128" s="1335"/>
      <c r="AM128" s="1335"/>
      <c r="AN128" s="1335"/>
      <c r="AO128" s="1335"/>
      <c r="AP128" s="1335"/>
      <c r="AQ128" s="1335"/>
      <c r="AR128" s="1335">
        <v>3534</v>
      </c>
      <c r="AS128" s="1335">
        <v>-3534</v>
      </c>
      <c r="AT128" s="1713">
        <v>0</v>
      </c>
      <c r="AU128" s="2127">
        <v>3534</v>
      </c>
      <c r="AV128" s="1335"/>
      <c r="AW128" s="1335"/>
      <c r="AX128" s="1335"/>
      <c r="AY128" s="1335"/>
      <c r="AZ128" s="1335"/>
      <c r="BA128" s="1335"/>
      <c r="BB128" s="1335"/>
      <c r="BC128" s="1335"/>
      <c r="BD128" s="1335">
        <v>3534</v>
      </c>
      <c r="BE128" s="1335">
        <v>-3534</v>
      </c>
      <c r="BF128" s="1336">
        <v>0</v>
      </c>
      <c r="BG128" s="643"/>
      <c r="BH128" s="643"/>
      <c r="BI128" s="1538"/>
      <c r="BJ128" s="1549">
        <f t="shared" si="28"/>
        <v>0</v>
      </c>
    </row>
    <row r="129" spans="2:62" ht="12" hidden="1" customHeight="1" outlineLevel="3">
      <c r="B129" s="1369" t="s">
        <v>487</v>
      </c>
      <c r="C129" s="1339" t="s">
        <v>488</v>
      </c>
      <c r="D129" s="1340">
        <v>7566</v>
      </c>
      <c r="E129" s="1340"/>
      <c r="F129" s="1346">
        <v>7566</v>
      </c>
      <c r="G129" s="1340"/>
      <c r="H129" s="1340"/>
      <c r="I129" s="1340"/>
      <c r="J129" s="1340"/>
      <c r="K129" s="1340">
        <v>-7566</v>
      </c>
      <c r="L129" s="1341">
        <f t="shared" si="21"/>
        <v>0</v>
      </c>
      <c r="M129" s="1342">
        <v>-3023</v>
      </c>
      <c r="N129" s="1340">
        <v>3023.2719999999999</v>
      </c>
      <c r="O129" s="1340"/>
      <c r="P129" s="1340"/>
      <c r="Q129" s="1340"/>
      <c r="R129" s="1340"/>
      <c r="S129" s="1340"/>
      <c r="T129" s="1340"/>
      <c r="U129" s="1340">
        <v>-0.27199999999993452</v>
      </c>
      <c r="V129" s="1340">
        <v>0</v>
      </c>
      <c r="W129" s="1341">
        <f t="shared" si="33"/>
        <v>0</v>
      </c>
      <c r="X129" s="1342">
        <v>-3023</v>
      </c>
      <c r="Y129" s="1340">
        <v>3023.2719999999999</v>
      </c>
      <c r="Z129" s="1340"/>
      <c r="AA129" s="1340"/>
      <c r="AB129" s="1340"/>
      <c r="AC129" s="1340"/>
      <c r="AD129" s="1340"/>
      <c r="AE129" s="1340"/>
      <c r="AF129" s="1340"/>
      <c r="AG129" s="1340">
        <v>-0.27199999999993452</v>
      </c>
      <c r="AH129" s="1341">
        <f>SUM(X129:AF129,AG129)</f>
        <v>0</v>
      </c>
      <c r="AI129" s="1342">
        <v>-3023</v>
      </c>
      <c r="AJ129" s="1340">
        <v>3023.2719999999999</v>
      </c>
      <c r="AK129" s="1340"/>
      <c r="AL129" s="1340"/>
      <c r="AM129" s="1340"/>
      <c r="AN129" s="1340"/>
      <c r="AO129" s="1340"/>
      <c r="AP129" s="1340"/>
      <c r="AQ129" s="1340"/>
      <c r="AR129" s="1340">
        <v>0.27199999999993452</v>
      </c>
      <c r="AS129" s="1340">
        <v>-0.27199999999993452</v>
      </c>
      <c r="AT129" s="1714">
        <v>0</v>
      </c>
      <c r="AU129" s="2128">
        <v>-3022</v>
      </c>
      <c r="AV129" s="1340">
        <v>3023.2719999999999</v>
      </c>
      <c r="AW129" s="1340"/>
      <c r="AX129" s="1340"/>
      <c r="AY129" s="1340"/>
      <c r="AZ129" s="1340"/>
      <c r="BA129" s="1340"/>
      <c r="BB129" s="1340"/>
      <c r="BC129" s="1340"/>
      <c r="BD129" s="1340">
        <v>1.2719999999999345</v>
      </c>
      <c r="BE129" s="1340">
        <v>-1.2719999999999345</v>
      </c>
      <c r="BF129" s="1341">
        <v>0</v>
      </c>
      <c r="BG129" s="643"/>
      <c r="BH129" s="643"/>
      <c r="BI129" s="1539"/>
      <c r="BJ129" s="932">
        <f t="shared" si="28"/>
        <v>0</v>
      </c>
    </row>
    <row r="130" spans="2:62" ht="12" hidden="1" customHeight="1" outlineLevel="2" collapsed="1">
      <c r="B130" s="1333" t="s">
        <v>489</v>
      </c>
      <c r="C130" s="1325"/>
      <c r="D130" s="1335">
        <f>SUM(D128:D129)</f>
        <v>11344</v>
      </c>
      <c r="E130" s="1335">
        <f t="shared" ref="E130:AH130" si="39">SUM(E128:E129)</f>
        <v>0</v>
      </c>
      <c r="F130" s="1345">
        <f t="shared" si="39"/>
        <v>11344</v>
      </c>
      <c r="G130" s="1335">
        <f t="shared" si="39"/>
        <v>0</v>
      </c>
      <c r="H130" s="1335">
        <f t="shared" si="39"/>
        <v>0</v>
      </c>
      <c r="I130" s="1335">
        <f t="shared" si="39"/>
        <v>0</v>
      </c>
      <c r="J130" s="1335">
        <f t="shared" si="39"/>
        <v>0</v>
      </c>
      <c r="K130" s="1335">
        <f t="shared" si="39"/>
        <v>-11344</v>
      </c>
      <c r="L130" s="1336">
        <f t="shared" si="21"/>
        <v>0</v>
      </c>
      <c r="M130" s="1337">
        <f t="shared" si="39"/>
        <v>511</v>
      </c>
      <c r="N130" s="1335">
        <f t="shared" si="39"/>
        <v>3023.2719999999999</v>
      </c>
      <c r="O130" s="1335">
        <f t="shared" si="39"/>
        <v>0</v>
      </c>
      <c r="P130" s="1335">
        <f t="shared" si="39"/>
        <v>0</v>
      </c>
      <c r="Q130" s="1335">
        <f t="shared" si="39"/>
        <v>0</v>
      </c>
      <c r="R130" s="1335">
        <f t="shared" si="39"/>
        <v>0</v>
      </c>
      <c r="S130" s="1335">
        <f t="shared" si="39"/>
        <v>0</v>
      </c>
      <c r="T130" s="1335">
        <f t="shared" si="39"/>
        <v>0</v>
      </c>
      <c r="U130" s="1335">
        <f t="shared" si="39"/>
        <v>-3534.2719999999999</v>
      </c>
      <c r="V130" s="1335">
        <f t="shared" si="39"/>
        <v>0</v>
      </c>
      <c r="W130" s="1336">
        <f t="shared" si="33"/>
        <v>0</v>
      </c>
      <c r="X130" s="1337">
        <f t="shared" si="39"/>
        <v>511</v>
      </c>
      <c r="Y130" s="1335">
        <f t="shared" si="39"/>
        <v>3023.2719999999999</v>
      </c>
      <c r="Z130" s="1335">
        <f t="shared" si="39"/>
        <v>0</v>
      </c>
      <c r="AA130" s="1335">
        <f t="shared" si="39"/>
        <v>0</v>
      </c>
      <c r="AB130" s="1335">
        <f t="shared" si="39"/>
        <v>0</v>
      </c>
      <c r="AC130" s="1335">
        <f t="shared" si="39"/>
        <v>0</v>
      </c>
      <c r="AD130" s="1335">
        <f t="shared" si="39"/>
        <v>0</v>
      </c>
      <c r="AE130" s="1335">
        <f t="shared" si="39"/>
        <v>0</v>
      </c>
      <c r="AF130" s="1335">
        <f t="shared" si="39"/>
        <v>0</v>
      </c>
      <c r="AG130" s="1335">
        <f t="shared" si="39"/>
        <v>-3534.2719999999999</v>
      </c>
      <c r="AH130" s="1336">
        <f t="shared" si="39"/>
        <v>0</v>
      </c>
      <c r="AI130" s="1337">
        <v>511</v>
      </c>
      <c r="AJ130" s="1335">
        <v>3023.2719999999999</v>
      </c>
      <c r="AK130" s="1335">
        <v>0</v>
      </c>
      <c r="AL130" s="1335">
        <v>0</v>
      </c>
      <c r="AM130" s="1335">
        <v>0</v>
      </c>
      <c r="AN130" s="1335">
        <v>0</v>
      </c>
      <c r="AO130" s="1335">
        <v>0</v>
      </c>
      <c r="AP130" s="1335"/>
      <c r="AQ130" s="1335">
        <v>0</v>
      </c>
      <c r="AR130" s="1335">
        <v>3534.2719999999999</v>
      </c>
      <c r="AS130" s="1335">
        <v>-3534.2719999999999</v>
      </c>
      <c r="AT130" s="1713">
        <v>0</v>
      </c>
      <c r="AU130" s="2127">
        <v>512</v>
      </c>
      <c r="AV130" s="1335">
        <v>3023.2719999999999</v>
      </c>
      <c r="AW130" s="1335">
        <v>0</v>
      </c>
      <c r="AX130" s="1335">
        <v>0</v>
      </c>
      <c r="AY130" s="1335">
        <v>0</v>
      </c>
      <c r="AZ130" s="1335">
        <v>0</v>
      </c>
      <c r="BA130" s="1335">
        <v>0</v>
      </c>
      <c r="BB130" s="1335"/>
      <c r="BC130" s="1335">
        <v>0</v>
      </c>
      <c r="BD130" s="1335">
        <v>3535.2719999999999</v>
      </c>
      <c r="BE130" s="1335">
        <v>-3535.2719999999999</v>
      </c>
      <c r="BF130" s="1336">
        <v>0</v>
      </c>
      <c r="BG130" s="643"/>
      <c r="BH130" s="643"/>
      <c r="BI130" s="1538"/>
      <c r="BJ130" s="1549">
        <f t="shared" si="28"/>
        <v>0</v>
      </c>
    </row>
    <row r="131" spans="2:62" ht="12" hidden="1" customHeight="1" outlineLevel="3">
      <c r="B131" s="1376" t="s">
        <v>490</v>
      </c>
      <c r="C131" s="1377" t="s">
        <v>491</v>
      </c>
      <c r="D131" s="1378"/>
      <c r="E131" s="1378"/>
      <c r="F131" s="1378"/>
      <c r="G131" s="1378"/>
      <c r="H131" s="1378"/>
      <c r="I131" s="1378"/>
      <c r="J131" s="1378"/>
      <c r="K131" s="1378">
        <v>0</v>
      </c>
      <c r="L131" s="1379">
        <f t="shared" si="21"/>
        <v>0</v>
      </c>
      <c r="M131" s="1380"/>
      <c r="N131" s="1378"/>
      <c r="O131" s="1378"/>
      <c r="P131" s="1378"/>
      <c r="Q131" s="1378"/>
      <c r="R131" s="1378"/>
      <c r="S131" s="1378"/>
      <c r="T131" s="1378"/>
      <c r="U131" s="1378">
        <v>0</v>
      </c>
      <c r="V131" s="1378">
        <v>0</v>
      </c>
      <c r="W131" s="1379">
        <f t="shared" si="33"/>
        <v>0</v>
      </c>
      <c r="X131" s="1380"/>
      <c r="Y131" s="1378"/>
      <c r="Z131" s="1378"/>
      <c r="AA131" s="1378"/>
      <c r="AB131" s="1378"/>
      <c r="AC131" s="1378"/>
      <c r="AD131" s="1378"/>
      <c r="AE131" s="1378"/>
      <c r="AF131" s="1378"/>
      <c r="AG131" s="1378">
        <v>0</v>
      </c>
      <c r="AH131" s="1379">
        <f>SUM(X131:AF131,AG131)</f>
        <v>0</v>
      </c>
      <c r="AI131" s="1380"/>
      <c r="AJ131" s="1378"/>
      <c r="AK131" s="1378"/>
      <c r="AL131" s="1378"/>
      <c r="AM131" s="1378"/>
      <c r="AN131" s="1378"/>
      <c r="AO131" s="1378"/>
      <c r="AP131" s="1378"/>
      <c r="AQ131" s="1378"/>
      <c r="AR131" s="1378"/>
      <c r="AS131" s="1378"/>
      <c r="AT131" s="1717"/>
      <c r="AU131" s="2133"/>
      <c r="AV131" s="1378"/>
      <c r="AW131" s="1378"/>
      <c r="AX131" s="1378"/>
      <c r="AY131" s="1378"/>
      <c r="AZ131" s="1378"/>
      <c r="BA131" s="1378"/>
      <c r="BB131" s="1378"/>
      <c r="BC131" s="1378"/>
      <c r="BD131" s="1378"/>
      <c r="BE131" s="1378"/>
      <c r="BF131" s="1379"/>
      <c r="BG131" s="643"/>
      <c r="BH131" s="643"/>
      <c r="BI131" s="1544"/>
      <c r="BJ131" s="936">
        <f t="shared" si="28"/>
        <v>0</v>
      </c>
    </row>
    <row r="132" spans="2:62" ht="12" hidden="1" customHeight="1" outlineLevel="3">
      <c r="B132" s="1368" t="s">
        <v>492</v>
      </c>
      <c r="C132" s="1334" t="s">
        <v>493</v>
      </c>
      <c r="D132" s="1335"/>
      <c r="E132" s="1335"/>
      <c r="F132" s="1345"/>
      <c r="G132" s="1335"/>
      <c r="H132" s="1335">
        <v>2161.0581400000001</v>
      </c>
      <c r="I132" s="1335"/>
      <c r="J132" s="1335"/>
      <c r="K132" s="1335">
        <v>0</v>
      </c>
      <c r="L132" s="1336">
        <f t="shared" si="21"/>
        <v>2161.0581400000001</v>
      </c>
      <c r="M132" s="1337"/>
      <c r="N132" s="1335"/>
      <c r="O132" s="1335"/>
      <c r="P132" s="1335"/>
      <c r="Q132" s="1335">
        <v>1551.8860379999999</v>
      </c>
      <c r="R132" s="1335"/>
      <c r="S132" s="1335"/>
      <c r="T132" s="1335"/>
      <c r="U132" s="1335">
        <v>0</v>
      </c>
      <c r="V132" s="1335">
        <v>0</v>
      </c>
      <c r="W132" s="1336">
        <f t="shared" si="33"/>
        <v>1551.8860379999999</v>
      </c>
      <c r="X132" s="1337"/>
      <c r="Y132" s="1335"/>
      <c r="Z132" s="1335"/>
      <c r="AA132" s="1335"/>
      <c r="AB132" s="1335"/>
      <c r="AC132" s="1335">
        <v>1408.779443044031</v>
      </c>
      <c r="AD132" s="1335"/>
      <c r="AE132" s="1335"/>
      <c r="AF132" s="1335"/>
      <c r="AG132" s="1335">
        <v>0</v>
      </c>
      <c r="AH132" s="1336">
        <f>SUM(X132:AF132,AG132)</f>
        <v>1408.779443044031</v>
      </c>
      <c r="AI132" s="1337"/>
      <c r="AJ132" s="1335"/>
      <c r="AK132" s="1335"/>
      <c r="AL132" s="1335"/>
      <c r="AM132" s="1335"/>
      <c r="AN132" s="1335">
        <v>1597.6753650000001</v>
      </c>
      <c r="AO132" s="1335"/>
      <c r="AP132" s="1335"/>
      <c r="AQ132" s="1335"/>
      <c r="AR132" s="1335">
        <v>1597.6753650000001</v>
      </c>
      <c r="AS132" s="1335">
        <v>0</v>
      </c>
      <c r="AT132" s="1713">
        <v>1597.6753650000001</v>
      </c>
      <c r="AU132" s="2127"/>
      <c r="AV132" s="1335"/>
      <c r="AW132" s="1335"/>
      <c r="AX132" s="1335"/>
      <c r="AY132" s="1335"/>
      <c r="AZ132" s="1335">
        <v>1749.25065</v>
      </c>
      <c r="BA132" s="1335"/>
      <c r="BB132" s="1335"/>
      <c r="BC132" s="1335"/>
      <c r="BD132" s="1335">
        <v>1749.25065</v>
      </c>
      <c r="BE132" s="1335">
        <v>0</v>
      </c>
      <c r="BF132" s="1336">
        <v>1749.25065</v>
      </c>
      <c r="BG132" s="643"/>
      <c r="BH132" s="643"/>
      <c r="BI132" s="1538"/>
      <c r="BJ132" s="1549">
        <f t="shared" si="28"/>
        <v>1551.8860379999999</v>
      </c>
    </row>
    <row r="133" spans="2:62" ht="12" hidden="1" customHeight="1" outlineLevel="3">
      <c r="B133" s="1381" t="s">
        <v>402</v>
      </c>
      <c r="C133" s="1382" t="s">
        <v>403</v>
      </c>
      <c r="D133" s="1383"/>
      <c r="E133" s="1383"/>
      <c r="F133" s="1384"/>
      <c r="G133" s="1383"/>
      <c r="H133" s="1383"/>
      <c r="I133" s="1383"/>
      <c r="J133" s="1383"/>
      <c r="K133" s="1383">
        <v>0</v>
      </c>
      <c r="L133" s="1385">
        <f t="shared" si="21"/>
        <v>0</v>
      </c>
      <c r="M133" s="1386"/>
      <c r="N133" s="1383"/>
      <c r="O133" s="1383"/>
      <c r="P133" s="1383"/>
      <c r="Q133" s="1383"/>
      <c r="R133" s="1383"/>
      <c r="S133" s="1383"/>
      <c r="T133" s="1383"/>
      <c r="U133" s="1383">
        <v>0</v>
      </c>
      <c r="V133" s="1383">
        <v>0</v>
      </c>
      <c r="W133" s="1385">
        <f t="shared" si="33"/>
        <v>0</v>
      </c>
      <c r="X133" s="1386"/>
      <c r="Y133" s="1383"/>
      <c r="Z133" s="1383"/>
      <c r="AA133" s="1383"/>
      <c r="AB133" s="1383"/>
      <c r="AC133" s="1383"/>
      <c r="AD133" s="1383"/>
      <c r="AE133" s="1383"/>
      <c r="AF133" s="1383"/>
      <c r="AG133" s="1383">
        <v>0</v>
      </c>
      <c r="AH133" s="1385">
        <f>SUM(X133:AF133,AG133)</f>
        <v>0</v>
      </c>
      <c r="AI133" s="1386"/>
      <c r="AJ133" s="1383"/>
      <c r="AK133" s="1383"/>
      <c r="AL133" s="1383"/>
      <c r="AM133" s="1383"/>
      <c r="AN133" s="1383"/>
      <c r="AO133" s="1383"/>
      <c r="AP133" s="1383"/>
      <c r="AQ133" s="1383"/>
      <c r="AR133" s="1383">
        <v>0</v>
      </c>
      <c r="AS133" s="1383">
        <v>0</v>
      </c>
      <c r="AT133" s="1718">
        <v>0</v>
      </c>
      <c r="AU133" s="2134"/>
      <c r="AV133" s="1383"/>
      <c r="AW133" s="1383"/>
      <c r="AX133" s="1383"/>
      <c r="AY133" s="1383"/>
      <c r="AZ133" s="1383"/>
      <c r="BA133" s="1383"/>
      <c r="BB133" s="1383"/>
      <c r="BC133" s="1383"/>
      <c r="BD133" s="1383">
        <v>0</v>
      </c>
      <c r="BE133" s="1383">
        <v>0</v>
      </c>
      <c r="BF133" s="1385">
        <v>0</v>
      </c>
      <c r="BG133" s="643"/>
      <c r="BH133" s="643"/>
      <c r="BI133" s="1545"/>
      <c r="BJ133" s="937">
        <f t="shared" si="28"/>
        <v>0</v>
      </c>
    </row>
    <row r="134" spans="2:62" ht="12" hidden="1" customHeight="1" outlineLevel="2" collapsed="1">
      <c r="B134" s="1387" t="s">
        <v>465</v>
      </c>
      <c r="C134" s="1388"/>
      <c r="D134" s="1389">
        <f>SUM(D132:D133)</f>
        <v>0</v>
      </c>
      <c r="E134" s="1389">
        <f t="shared" ref="E134:AH134" si="40">SUM(E132:E133)</f>
        <v>0</v>
      </c>
      <c r="F134" s="1390">
        <f t="shared" si="40"/>
        <v>0</v>
      </c>
      <c r="G134" s="1389">
        <f t="shared" si="40"/>
        <v>0</v>
      </c>
      <c r="H134" s="1389">
        <f t="shared" si="40"/>
        <v>2161.0581400000001</v>
      </c>
      <c r="I134" s="1389">
        <f t="shared" si="40"/>
        <v>0</v>
      </c>
      <c r="J134" s="1389">
        <f t="shared" si="40"/>
        <v>0</v>
      </c>
      <c r="K134" s="1389">
        <f t="shared" si="40"/>
        <v>0</v>
      </c>
      <c r="L134" s="1391">
        <f t="shared" si="21"/>
        <v>2161.0581400000001</v>
      </c>
      <c r="M134" s="1392">
        <f t="shared" si="40"/>
        <v>0</v>
      </c>
      <c r="N134" s="1389">
        <f t="shared" si="40"/>
        <v>0</v>
      </c>
      <c r="O134" s="1389">
        <f t="shared" si="40"/>
        <v>0</v>
      </c>
      <c r="P134" s="1389">
        <f t="shared" si="40"/>
        <v>0</v>
      </c>
      <c r="Q134" s="1389">
        <f t="shared" si="40"/>
        <v>1551.8860379999999</v>
      </c>
      <c r="R134" s="1389">
        <f t="shared" si="40"/>
        <v>0</v>
      </c>
      <c r="S134" s="1389">
        <f t="shared" si="40"/>
        <v>0</v>
      </c>
      <c r="T134" s="1389">
        <f t="shared" si="40"/>
        <v>0</v>
      </c>
      <c r="U134" s="1389">
        <f t="shared" si="40"/>
        <v>0</v>
      </c>
      <c r="V134" s="1389">
        <f t="shared" si="40"/>
        <v>0</v>
      </c>
      <c r="W134" s="1391">
        <f t="shared" si="33"/>
        <v>1551.8860379999999</v>
      </c>
      <c r="X134" s="1392">
        <f t="shared" si="40"/>
        <v>0</v>
      </c>
      <c r="Y134" s="1389">
        <f t="shared" si="40"/>
        <v>0</v>
      </c>
      <c r="Z134" s="1389">
        <f t="shared" si="40"/>
        <v>0</v>
      </c>
      <c r="AA134" s="1389">
        <f t="shared" si="40"/>
        <v>0</v>
      </c>
      <c r="AB134" s="1389">
        <f t="shared" si="40"/>
        <v>0</v>
      </c>
      <c r="AC134" s="1389">
        <f t="shared" si="40"/>
        <v>1408.779443044031</v>
      </c>
      <c r="AD134" s="1389">
        <f t="shared" si="40"/>
        <v>0</v>
      </c>
      <c r="AE134" s="1389">
        <f t="shared" si="40"/>
        <v>0</v>
      </c>
      <c r="AF134" s="1389">
        <f t="shared" si="40"/>
        <v>0</v>
      </c>
      <c r="AG134" s="1389">
        <f t="shared" si="40"/>
        <v>0</v>
      </c>
      <c r="AH134" s="1391">
        <f t="shared" si="40"/>
        <v>1408.779443044031</v>
      </c>
      <c r="AI134" s="1392">
        <v>0</v>
      </c>
      <c r="AJ134" s="1389">
        <v>0</v>
      </c>
      <c r="AK134" s="1389">
        <v>0</v>
      </c>
      <c r="AL134" s="1389">
        <v>0</v>
      </c>
      <c r="AM134" s="1389">
        <v>0</v>
      </c>
      <c r="AN134" s="1389">
        <v>1597.6753650000001</v>
      </c>
      <c r="AO134" s="1389">
        <v>0</v>
      </c>
      <c r="AP134" s="1389"/>
      <c r="AQ134" s="1389">
        <v>0</v>
      </c>
      <c r="AR134" s="1389">
        <v>1597.6753650000001</v>
      </c>
      <c r="AS134" s="1389">
        <v>0</v>
      </c>
      <c r="AT134" s="1719">
        <v>1597.6753650000001</v>
      </c>
      <c r="AU134" s="2135">
        <v>0</v>
      </c>
      <c r="AV134" s="1389">
        <v>0</v>
      </c>
      <c r="AW134" s="1389">
        <v>0</v>
      </c>
      <c r="AX134" s="1389">
        <v>0</v>
      </c>
      <c r="AY134" s="1389">
        <v>0</v>
      </c>
      <c r="AZ134" s="1389">
        <v>1749.25065</v>
      </c>
      <c r="BA134" s="1389">
        <v>0</v>
      </c>
      <c r="BB134" s="1389"/>
      <c r="BC134" s="1389">
        <v>0</v>
      </c>
      <c r="BD134" s="1389">
        <v>1749.25065</v>
      </c>
      <c r="BE134" s="1389">
        <v>0</v>
      </c>
      <c r="BF134" s="1391">
        <v>1749.25065</v>
      </c>
      <c r="BG134" s="643"/>
      <c r="BH134" s="643"/>
      <c r="BI134" s="1546"/>
      <c r="BJ134" s="938">
        <f t="shared" si="28"/>
        <v>1551.8860379999999</v>
      </c>
    </row>
    <row r="135" spans="2:62" ht="12" customHeight="1" collapsed="1">
      <c r="B135" s="1343" t="s">
        <v>494</v>
      </c>
      <c r="C135" s="1325" t="s">
        <v>495</v>
      </c>
      <c r="D135" s="1335">
        <f t="shared" ref="D135:K135" si="41">SUM(D134,D130,D126,D121,D114,D108,D104,D98,D93,D83,D78,D73)</f>
        <v>65453.890000000007</v>
      </c>
      <c r="E135" s="1335">
        <f t="shared" si="41"/>
        <v>0</v>
      </c>
      <c r="F135" s="1345">
        <f t="shared" si="41"/>
        <v>65453.890000000007</v>
      </c>
      <c r="G135" s="1335">
        <f t="shared" si="41"/>
        <v>0</v>
      </c>
      <c r="H135" s="1335">
        <f t="shared" si="41"/>
        <v>2161.0581400000001</v>
      </c>
      <c r="I135" s="1335">
        <f t="shared" si="41"/>
        <v>0</v>
      </c>
      <c r="J135" s="1335">
        <f t="shared" si="41"/>
        <v>0</v>
      </c>
      <c r="K135" s="1335">
        <f t="shared" si="41"/>
        <v>-62899.724195844006</v>
      </c>
      <c r="L135" s="1336">
        <f t="shared" si="21"/>
        <v>4715.2239441560014</v>
      </c>
      <c r="M135" s="1337">
        <f>SUM(M134,M130,M126,M121,M114,M108,M104,M98,M93,M83,M78,M73)</f>
        <v>76946.020192061915</v>
      </c>
      <c r="N135" s="1335">
        <f t="shared" ref="N135:W135" si="42">SUM(N134,N130,N126,N121,N114,N108,N104,N98,N93,N83,N78,N73)</f>
        <v>3023.2719999999999</v>
      </c>
      <c r="O135" s="1335">
        <f t="shared" si="42"/>
        <v>0</v>
      </c>
      <c r="P135" s="1335">
        <f t="shared" si="42"/>
        <v>0</v>
      </c>
      <c r="Q135" s="1335">
        <f t="shared" si="42"/>
        <v>1551.8860379999999</v>
      </c>
      <c r="R135" s="1335">
        <f t="shared" si="42"/>
        <v>0</v>
      </c>
      <c r="S135" s="1335">
        <f t="shared" si="42"/>
        <v>0</v>
      </c>
      <c r="T135" s="1335">
        <f t="shared" si="42"/>
        <v>0</v>
      </c>
      <c r="U135" s="1335">
        <f t="shared" si="42"/>
        <v>-76989.000617905913</v>
      </c>
      <c r="V135" s="1335">
        <f t="shared" si="42"/>
        <v>0</v>
      </c>
      <c r="W135" s="1336">
        <f t="shared" si="42"/>
        <v>4532.1776121559997</v>
      </c>
      <c r="X135" s="1337">
        <f t="shared" ref="X135:AH135" si="43">SUM(X134,X130,X126,X121,X114,X108,X104,X98,X93,X83,X78,X73)</f>
        <v>94870.847528086364</v>
      </c>
      <c r="Y135" s="1335">
        <f t="shared" si="43"/>
        <v>3023.2719999999999</v>
      </c>
      <c r="Z135" s="1335">
        <f t="shared" si="43"/>
        <v>0</v>
      </c>
      <c r="AA135" s="1335">
        <f t="shared" si="43"/>
        <v>0</v>
      </c>
      <c r="AB135" s="1335">
        <f t="shared" si="43"/>
        <v>0</v>
      </c>
      <c r="AC135" s="1335">
        <f t="shared" si="43"/>
        <v>1408.779443044031</v>
      </c>
      <c r="AD135" s="1335">
        <f t="shared" si="43"/>
        <v>0</v>
      </c>
      <c r="AE135" s="1335">
        <f t="shared" si="43"/>
        <v>0</v>
      </c>
      <c r="AF135" s="1335">
        <f t="shared" si="43"/>
        <v>0</v>
      </c>
      <c r="AG135" s="1335">
        <f t="shared" si="43"/>
        <v>-97328.119528086361</v>
      </c>
      <c r="AH135" s="1336">
        <f t="shared" si="43"/>
        <v>1974.779443044031</v>
      </c>
      <c r="AI135" s="1337">
        <f>AI134+AI130+AI126+AI121+AI114+AI108+AI104+AI98+AI93+AI88+AI83+AI78+AI73+AI67</f>
        <v>99819.774282048165</v>
      </c>
      <c r="AJ135" s="1335">
        <f t="shared" ref="AJ135:BF135" si="44">AJ134+AJ130+AJ126+AJ121+AJ114+AJ108+AJ104+AJ98+AJ93+AJ88+AJ83+AJ78+AJ73+AJ67</f>
        <v>3023.2719999999999</v>
      </c>
      <c r="AK135" s="1335">
        <f t="shared" si="44"/>
        <v>0</v>
      </c>
      <c r="AL135" s="1335">
        <f t="shared" si="44"/>
        <v>0</v>
      </c>
      <c r="AM135" s="1335">
        <f t="shared" si="44"/>
        <v>0</v>
      </c>
      <c r="AN135" s="1335">
        <f t="shared" si="44"/>
        <v>1597.6753650000001</v>
      </c>
      <c r="AO135" s="1335">
        <f t="shared" si="44"/>
        <v>0</v>
      </c>
      <c r="AP135" s="1335">
        <f t="shared" si="44"/>
        <v>0</v>
      </c>
      <c r="AQ135" s="1335">
        <f t="shared" si="44"/>
        <v>0</v>
      </c>
      <c r="AR135" s="1335">
        <f t="shared" si="44"/>
        <v>104440.72164704817</v>
      </c>
      <c r="AS135" s="1335">
        <f t="shared" si="44"/>
        <v>-99886.046282048163</v>
      </c>
      <c r="AT135" s="1713">
        <f t="shared" si="44"/>
        <v>4554.6753650000001</v>
      </c>
      <c r="AU135" s="2127">
        <f>AU134+AU130+AU126+AU121+AU114+AU108+AU104+AU98+AU93+AU88+AU83+AU78+AU73+AU67</f>
        <v>110735.07605789382</v>
      </c>
      <c r="AV135" s="1335">
        <f t="shared" si="44"/>
        <v>3023.2719999999999</v>
      </c>
      <c r="AW135" s="1335">
        <f t="shared" si="44"/>
        <v>0</v>
      </c>
      <c r="AX135" s="1335">
        <f t="shared" si="44"/>
        <v>0</v>
      </c>
      <c r="AY135" s="1335">
        <f t="shared" si="44"/>
        <v>0</v>
      </c>
      <c r="AZ135" s="1335">
        <f t="shared" si="44"/>
        <v>1749.25065</v>
      </c>
      <c r="BA135" s="1335">
        <f t="shared" si="44"/>
        <v>0</v>
      </c>
      <c r="BB135" s="1335">
        <f t="shared" si="44"/>
        <v>0</v>
      </c>
      <c r="BC135" s="1335">
        <f t="shared" si="44"/>
        <v>0</v>
      </c>
      <c r="BD135" s="1335">
        <f>BD134+BD130+BD126+BD121+BD114+BD108+BD104+BD98+BD93+BD88+BD83+BD78+BD73+BD67</f>
        <v>115507.59870789382</v>
      </c>
      <c r="BE135" s="1335">
        <f t="shared" si="44"/>
        <v>-110740.34805789382</v>
      </c>
      <c r="BF135" s="1336">
        <f t="shared" si="44"/>
        <v>4767.2506499999981</v>
      </c>
      <c r="BG135" s="643"/>
      <c r="BH135" s="643"/>
      <c r="BI135" s="1538">
        <v>0</v>
      </c>
      <c r="BJ135" s="1549">
        <f t="shared" si="28"/>
        <v>4532.1776121559997</v>
      </c>
    </row>
    <row r="136" spans="2:62" ht="12" hidden="1" customHeight="1" outlineLevel="1">
      <c r="B136" s="1393" t="s">
        <v>496</v>
      </c>
      <c r="C136" s="1360" t="s">
        <v>496</v>
      </c>
      <c r="D136" s="1344"/>
      <c r="E136" s="1344"/>
      <c r="F136" s="1344"/>
      <c r="G136" s="1344"/>
      <c r="H136" s="1344"/>
      <c r="I136" s="1344"/>
      <c r="J136" s="1344"/>
      <c r="K136" s="1344">
        <v>0</v>
      </c>
      <c r="L136" s="1361">
        <f t="shared" si="21"/>
        <v>0</v>
      </c>
      <c r="M136" s="1348"/>
      <c r="N136" s="1344"/>
      <c r="O136" s="1344"/>
      <c r="P136" s="1344"/>
      <c r="Q136" s="1344"/>
      <c r="R136" s="1344"/>
      <c r="S136" s="1344"/>
      <c r="T136" s="1344"/>
      <c r="U136" s="1344">
        <v>0</v>
      </c>
      <c r="V136" s="1344">
        <v>0</v>
      </c>
      <c r="W136" s="1331">
        <f t="shared" si="33"/>
        <v>0</v>
      </c>
      <c r="X136" s="1348"/>
      <c r="Y136" s="1344"/>
      <c r="Z136" s="1344"/>
      <c r="AA136" s="1344"/>
      <c r="AB136" s="1344"/>
      <c r="AC136" s="1344"/>
      <c r="AD136" s="1344"/>
      <c r="AE136" s="1344"/>
      <c r="AF136" s="1344"/>
      <c r="AG136" s="1344">
        <v>0</v>
      </c>
      <c r="AH136" s="1361">
        <f>SUM(X136:AF136,AG136)</f>
        <v>0</v>
      </c>
      <c r="AI136" s="1348"/>
      <c r="AJ136" s="1344"/>
      <c r="AK136" s="1344"/>
      <c r="AL136" s="1344"/>
      <c r="AM136" s="1344"/>
      <c r="AN136" s="1344"/>
      <c r="AO136" s="1344"/>
      <c r="AP136" s="1344"/>
      <c r="AQ136" s="1344"/>
      <c r="AR136" s="1344"/>
      <c r="AS136" s="1344"/>
      <c r="AT136" s="1712"/>
      <c r="AU136" s="2129"/>
      <c r="AV136" s="1344"/>
      <c r="AW136" s="1344"/>
      <c r="AX136" s="1344"/>
      <c r="AY136" s="1344"/>
      <c r="AZ136" s="1344"/>
      <c r="BA136" s="1344"/>
      <c r="BB136" s="1344"/>
      <c r="BC136" s="1344"/>
      <c r="BD136" s="1344"/>
      <c r="BE136" s="1344"/>
      <c r="BF136" s="1331"/>
      <c r="BG136" s="643"/>
      <c r="BH136" s="643"/>
      <c r="BI136" s="1540"/>
      <c r="BJ136" s="870">
        <f t="shared" si="28"/>
        <v>0</v>
      </c>
    </row>
    <row r="137" spans="2:62" ht="12" hidden="1" customHeight="1" outlineLevel="1">
      <c r="B137" s="1338" t="s">
        <v>497</v>
      </c>
      <c r="C137" s="1394" t="s">
        <v>498</v>
      </c>
      <c r="D137" s="1340">
        <v>2522</v>
      </c>
      <c r="E137" s="1340"/>
      <c r="F137" s="1346">
        <v>2522</v>
      </c>
      <c r="G137" s="1340"/>
      <c r="H137" s="1340"/>
      <c r="I137" s="1340"/>
      <c r="J137" s="1340"/>
      <c r="K137" s="1346">
        <v>0</v>
      </c>
      <c r="L137" s="1395">
        <f t="shared" si="21"/>
        <v>2522</v>
      </c>
      <c r="M137" s="1342">
        <v>2246</v>
      </c>
      <c r="N137" s="1340"/>
      <c r="O137" s="1340"/>
      <c r="P137" s="1340"/>
      <c r="Q137" s="1340"/>
      <c r="R137" s="1340"/>
      <c r="S137" s="1340"/>
      <c r="T137" s="1340"/>
      <c r="U137" s="1346">
        <v>0</v>
      </c>
      <c r="V137" s="1346">
        <v>0</v>
      </c>
      <c r="W137" s="1341">
        <f t="shared" si="33"/>
        <v>2246</v>
      </c>
      <c r="X137" s="1342">
        <v>2246</v>
      </c>
      <c r="Y137" s="1340"/>
      <c r="Z137" s="1340"/>
      <c r="AA137" s="1340"/>
      <c r="AB137" s="1340"/>
      <c r="AC137" s="1340"/>
      <c r="AD137" s="1340"/>
      <c r="AE137" s="1340"/>
      <c r="AF137" s="1340"/>
      <c r="AG137" s="1346">
        <v>0</v>
      </c>
      <c r="AH137" s="1395">
        <f>SUM(X137:AF137,AG137)</f>
        <v>2246</v>
      </c>
      <c r="AI137" s="1342">
        <v>2349</v>
      </c>
      <c r="AJ137" s="1340"/>
      <c r="AK137" s="1340"/>
      <c r="AL137" s="1340"/>
      <c r="AM137" s="1340"/>
      <c r="AN137" s="1340"/>
      <c r="AO137" s="1340"/>
      <c r="AP137" s="1340"/>
      <c r="AQ137" s="1340"/>
      <c r="AR137" s="1346">
        <v>2349</v>
      </c>
      <c r="AS137" s="1346">
        <v>0</v>
      </c>
      <c r="AT137" s="1714">
        <v>2349</v>
      </c>
      <c r="AU137" s="2128">
        <v>2349</v>
      </c>
      <c r="AV137" s="1340"/>
      <c r="AW137" s="1340"/>
      <c r="AX137" s="1340"/>
      <c r="AY137" s="1340"/>
      <c r="AZ137" s="1340"/>
      <c r="BA137" s="1340"/>
      <c r="BB137" s="1340"/>
      <c r="BC137" s="1340"/>
      <c r="BD137" s="1346">
        <v>2349</v>
      </c>
      <c r="BE137" s="1346">
        <v>0</v>
      </c>
      <c r="BF137" s="1341">
        <v>2349</v>
      </c>
      <c r="BG137" s="643"/>
      <c r="BH137" s="643"/>
      <c r="BI137" s="871"/>
      <c r="BJ137" s="871">
        <f t="shared" si="28"/>
        <v>2246</v>
      </c>
    </row>
    <row r="138" spans="2:62" ht="12" customHeight="1" collapsed="1">
      <c r="B138" s="1343" t="s">
        <v>133</v>
      </c>
      <c r="C138" s="1325"/>
      <c r="D138" s="1335">
        <f>D137</f>
        <v>2522</v>
      </c>
      <c r="E138" s="1335">
        <f>E137</f>
        <v>0</v>
      </c>
      <c r="F138" s="1345">
        <f t="shared" ref="F138:K138" si="45">F137</f>
        <v>2522</v>
      </c>
      <c r="G138" s="1335">
        <f t="shared" si="45"/>
        <v>0</v>
      </c>
      <c r="H138" s="1335">
        <f t="shared" si="45"/>
        <v>0</v>
      </c>
      <c r="I138" s="1335">
        <f t="shared" si="45"/>
        <v>0</v>
      </c>
      <c r="J138" s="1335">
        <f t="shared" si="45"/>
        <v>0</v>
      </c>
      <c r="K138" s="1345">
        <f t="shared" si="45"/>
        <v>0</v>
      </c>
      <c r="L138" s="1365">
        <f t="shared" si="21"/>
        <v>2522</v>
      </c>
      <c r="M138" s="1337">
        <f t="shared" ref="M138:V138" si="46">M137</f>
        <v>2246</v>
      </c>
      <c r="N138" s="1335">
        <f t="shared" si="46"/>
        <v>0</v>
      </c>
      <c r="O138" s="1335">
        <f t="shared" si="46"/>
        <v>0</v>
      </c>
      <c r="P138" s="1335">
        <f t="shared" si="46"/>
        <v>0</v>
      </c>
      <c r="Q138" s="1335">
        <f t="shared" si="46"/>
        <v>0</v>
      </c>
      <c r="R138" s="1335">
        <f t="shared" si="46"/>
        <v>0</v>
      </c>
      <c r="S138" s="1335">
        <f t="shared" si="46"/>
        <v>0</v>
      </c>
      <c r="T138" s="1335">
        <f t="shared" si="46"/>
        <v>0</v>
      </c>
      <c r="U138" s="1345">
        <f t="shared" si="46"/>
        <v>0</v>
      </c>
      <c r="V138" s="1345">
        <f t="shared" si="46"/>
        <v>0</v>
      </c>
      <c r="W138" s="1336">
        <f t="shared" si="33"/>
        <v>2246</v>
      </c>
      <c r="X138" s="1337">
        <f t="shared" ref="X138:AH138" si="47">X137</f>
        <v>2246</v>
      </c>
      <c r="Y138" s="1335">
        <f t="shared" si="47"/>
        <v>0</v>
      </c>
      <c r="Z138" s="1335">
        <f t="shared" si="47"/>
        <v>0</v>
      </c>
      <c r="AA138" s="1335">
        <f t="shared" si="47"/>
        <v>0</v>
      </c>
      <c r="AB138" s="1335">
        <f t="shared" si="47"/>
        <v>0</v>
      </c>
      <c r="AC138" s="1335">
        <f t="shared" si="47"/>
        <v>0</v>
      </c>
      <c r="AD138" s="1335">
        <f t="shared" si="47"/>
        <v>0</v>
      </c>
      <c r="AE138" s="1335">
        <f t="shared" si="47"/>
        <v>0</v>
      </c>
      <c r="AF138" s="1335">
        <f t="shared" si="47"/>
        <v>0</v>
      </c>
      <c r="AG138" s="1345">
        <f t="shared" si="47"/>
        <v>0</v>
      </c>
      <c r="AH138" s="1365">
        <f t="shared" si="47"/>
        <v>2246</v>
      </c>
      <c r="AI138" s="1337">
        <v>2349</v>
      </c>
      <c r="AJ138" s="1335"/>
      <c r="AK138" s="1335"/>
      <c r="AL138" s="1335"/>
      <c r="AM138" s="1335"/>
      <c r="AN138" s="1335"/>
      <c r="AO138" s="1335"/>
      <c r="AP138" s="1335"/>
      <c r="AQ138" s="1335"/>
      <c r="AR138" s="1345">
        <v>2349</v>
      </c>
      <c r="AS138" s="1345">
        <v>0</v>
      </c>
      <c r="AT138" s="1713">
        <v>2349</v>
      </c>
      <c r="AU138" s="2127">
        <v>2349</v>
      </c>
      <c r="AV138" s="1335"/>
      <c r="AW138" s="1335"/>
      <c r="AX138" s="1335"/>
      <c r="AY138" s="1335"/>
      <c r="AZ138" s="1335"/>
      <c r="BA138" s="1335"/>
      <c r="BB138" s="1335"/>
      <c r="BC138" s="1335"/>
      <c r="BD138" s="1345">
        <v>2349</v>
      </c>
      <c r="BE138" s="1345">
        <v>0</v>
      </c>
      <c r="BF138" s="1336">
        <v>2349</v>
      </c>
      <c r="BG138" s="643"/>
      <c r="BH138" s="643"/>
      <c r="BI138" s="1103">
        <v>0</v>
      </c>
      <c r="BJ138" s="1103">
        <f t="shared" si="28"/>
        <v>2246</v>
      </c>
    </row>
    <row r="139" spans="2:62" ht="12" hidden="1" customHeight="1" outlineLevel="1">
      <c r="B139" s="1328" t="s">
        <v>499</v>
      </c>
      <c r="C139" s="1329" t="s">
        <v>500</v>
      </c>
      <c r="D139" s="1330">
        <v>0</v>
      </c>
      <c r="E139" s="1330"/>
      <c r="F139" s="1344"/>
      <c r="G139" s="1330"/>
      <c r="H139" s="1330">
        <v>0</v>
      </c>
      <c r="I139" s="1330"/>
      <c r="J139" s="1330">
        <v>0</v>
      </c>
      <c r="K139" s="1330">
        <v>0</v>
      </c>
      <c r="L139" s="1331">
        <f t="shared" si="21"/>
        <v>0</v>
      </c>
      <c r="M139" s="1332">
        <v>0</v>
      </c>
      <c r="N139" s="1330"/>
      <c r="O139" s="1330"/>
      <c r="P139" s="1330"/>
      <c r="Q139" s="1330">
        <v>0</v>
      </c>
      <c r="R139" s="1330"/>
      <c r="S139" s="1330"/>
      <c r="T139" s="1330">
        <v>0</v>
      </c>
      <c r="U139" s="1330">
        <v>0</v>
      </c>
      <c r="V139" s="1330">
        <v>0</v>
      </c>
      <c r="W139" s="1331">
        <f t="shared" si="33"/>
        <v>0</v>
      </c>
      <c r="X139" s="1332">
        <v>0</v>
      </c>
      <c r="Y139" s="1330"/>
      <c r="Z139" s="1330"/>
      <c r="AA139" s="1330"/>
      <c r="AB139" s="1330"/>
      <c r="AC139" s="1330">
        <v>0</v>
      </c>
      <c r="AD139" s="1330"/>
      <c r="AE139" s="1330"/>
      <c r="AF139" s="1330">
        <v>0</v>
      </c>
      <c r="AG139" s="1330">
        <v>0</v>
      </c>
      <c r="AH139" s="1331">
        <f>SUM(X139:AF139,AG139)</f>
        <v>0</v>
      </c>
      <c r="AI139" s="1332">
        <v>0</v>
      </c>
      <c r="AJ139" s="1330"/>
      <c r="AK139" s="1330"/>
      <c r="AL139" s="1330"/>
      <c r="AM139" s="1330"/>
      <c r="AN139" s="1330">
        <v>0</v>
      </c>
      <c r="AO139" s="1330"/>
      <c r="AP139" s="1330"/>
      <c r="AQ139" s="1330">
        <v>0</v>
      </c>
      <c r="AR139" s="1330">
        <v>0</v>
      </c>
      <c r="AS139" s="1330">
        <v>0</v>
      </c>
      <c r="AT139" s="1712">
        <v>0</v>
      </c>
      <c r="AU139" s="2126">
        <v>0</v>
      </c>
      <c r="AV139" s="1330"/>
      <c r="AW139" s="1330"/>
      <c r="AX139" s="1330"/>
      <c r="AY139" s="1330"/>
      <c r="AZ139" s="1330">
        <v>0</v>
      </c>
      <c r="BA139" s="1330"/>
      <c r="BB139" s="1330"/>
      <c r="BC139" s="1330">
        <v>0</v>
      </c>
      <c r="BD139" s="1330">
        <v>0</v>
      </c>
      <c r="BE139" s="1330">
        <v>0</v>
      </c>
      <c r="BF139" s="1331">
        <v>0</v>
      </c>
      <c r="BG139" s="643"/>
      <c r="BH139" s="643"/>
      <c r="BI139" s="1537"/>
      <c r="BJ139" s="928">
        <f t="shared" si="28"/>
        <v>0</v>
      </c>
    </row>
    <row r="140" spans="2:62" ht="12" hidden="1" customHeight="1" outlineLevel="1">
      <c r="B140" s="1333" t="s">
        <v>501</v>
      </c>
      <c r="C140" s="1334" t="s">
        <v>502</v>
      </c>
      <c r="D140" s="1335">
        <v>2400.6666666666665</v>
      </c>
      <c r="E140" s="1335"/>
      <c r="F140" s="1345">
        <v>2400.6666666666665</v>
      </c>
      <c r="G140" s="1335"/>
      <c r="H140" s="1335"/>
      <c r="I140" s="1335"/>
      <c r="J140" s="1335"/>
      <c r="K140" s="1335">
        <v>0</v>
      </c>
      <c r="L140" s="1336">
        <f t="shared" si="21"/>
        <v>2400.6666666666665</v>
      </c>
      <c r="M140" s="1337">
        <v>1761</v>
      </c>
      <c r="N140" s="1335"/>
      <c r="O140" s="1335"/>
      <c r="P140" s="1335"/>
      <c r="Q140" s="1335"/>
      <c r="R140" s="1335"/>
      <c r="S140" s="1335"/>
      <c r="T140" s="1335"/>
      <c r="U140" s="1335">
        <v>0</v>
      </c>
      <c r="V140" s="1335">
        <v>0</v>
      </c>
      <c r="W140" s="1336">
        <f t="shared" si="33"/>
        <v>1761</v>
      </c>
      <c r="X140" s="1337">
        <v>1767</v>
      </c>
      <c r="Y140" s="1335"/>
      <c r="Z140" s="1335"/>
      <c r="AA140" s="1335"/>
      <c r="AB140" s="1335"/>
      <c r="AC140" s="1335"/>
      <c r="AD140" s="1335"/>
      <c r="AE140" s="1335"/>
      <c r="AF140" s="1335"/>
      <c r="AG140" s="1335">
        <v>-765</v>
      </c>
      <c r="AH140" s="1336">
        <f>SUM(X140:AF140,AG140)</f>
        <v>1002</v>
      </c>
      <c r="AI140" s="1337">
        <v>950</v>
      </c>
      <c r="AJ140" s="1335"/>
      <c r="AK140" s="1335"/>
      <c r="AL140" s="1335"/>
      <c r="AM140" s="1335"/>
      <c r="AN140" s="1335"/>
      <c r="AO140" s="1335"/>
      <c r="AP140" s="1335"/>
      <c r="AQ140" s="1335"/>
      <c r="AR140" s="1335">
        <v>950</v>
      </c>
      <c r="AS140" s="1335">
        <v>0</v>
      </c>
      <c r="AT140" s="1713">
        <v>950</v>
      </c>
      <c r="AU140" s="2127">
        <v>984</v>
      </c>
      <c r="AV140" s="1335"/>
      <c r="AW140" s="1335"/>
      <c r="AX140" s="1335"/>
      <c r="AY140" s="1335"/>
      <c r="AZ140" s="1335"/>
      <c r="BA140" s="1335"/>
      <c r="BB140" s="1335"/>
      <c r="BC140" s="1335"/>
      <c r="BD140" s="1335">
        <v>984</v>
      </c>
      <c r="BE140" s="1335">
        <v>0</v>
      </c>
      <c r="BF140" s="1336">
        <v>984</v>
      </c>
      <c r="BG140" s="643"/>
      <c r="BH140" s="643"/>
      <c r="BI140" s="1538"/>
      <c r="BJ140" s="1549">
        <f t="shared" si="28"/>
        <v>1761</v>
      </c>
    </row>
    <row r="141" spans="2:62" ht="12" hidden="1" customHeight="1" outlineLevel="1">
      <c r="B141" s="1333" t="s">
        <v>503</v>
      </c>
      <c r="C141" s="1334" t="s">
        <v>504</v>
      </c>
      <c r="D141" s="1335">
        <v>0</v>
      </c>
      <c r="E141" s="1335"/>
      <c r="F141" s="1335"/>
      <c r="G141" s="1335"/>
      <c r="H141" s="1335">
        <v>0</v>
      </c>
      <c r="I141" s="1335"/>
      <c r="J141" s="1335">
        <v>0</v>
      </c>
      <c r="K141" s="1335">
        <v>0</v>
      </c>
      <c r="L141" s="1336">
        <f t="shared" si="21"/>
        <v>0</v>
      </c>
      <c r="M141" s="1337"/>
      <c r="N141" s="1335"/>
      <c r="O141" s="1335"/>
      <c r="P141" s="1335"/>
      <c r="Q141" s="1335"/>
      <c r="R141" s="1335"/>
      <c r="S141" s="1335"/>
      <c r="T141" s="1335"/>
      <c r="U141" s="1335">
        <v>0</v>
      </c>
      <c r="V141" s="1335">
        <v>0</v>
      </c>
      <c r="W141" s="1336">
        <f t="shared" si="33"/>
        <v>0</v>
      </c>
      <c r="X141" s="1337"/>
      <c r="Y141" s="1335"/>
      <c r="Z141" s="1335"/>
      <c r="AA141" s="1335"/>
      <c r="AB141" s="1335"/>
      <c r="AC141" s="1335"/>
      <c r="AD141" s="1335"/>
      <c r="AE141" s="1335"/>
      <c r="AF141" s="1335"/>
      <c r="AG141" s="1335">
        <v>0</v>
      </c>
      <c r="AH141" s="1336">
        <f>SUM(X141:AF141,AG141)</f>
        <v>0</v>
      </c>
      <c r="AI141" s="1337">
        <v>0</v>
      </c>
      <c r="AJ141" s="1335">
        <v>0</v>
      </c>
      <c r="AK141" s="1335">
        <v>0</v>
      </c>
      <c r="AL141" s="1335">
        <v>0</v>
      </c>
      <c r="AM141" s="1335">
        <v>0</v>
      </c>
      <c r="AN141" s="1335">
        <v>0</v>
      </c>
      <c r="AO141" s="1335">
        <v>0</v>
      </c>
      <c r="AP141" s="1335">
        <v>0</v>
      </c>
      <c r="AQ141" s="1335">
        <v>0</v>
      </c>
      <c r="AR141" s="1335">
        <v>0</v>
      </c>
      <c r="AS141" s="1335">
        <v>0</v>
      </c>
      <c r="AT141" s="1713">
        <v>0</v>
      </c>
      <c r="AU141" s="2127"/>
      <c r="AV141" s="1335"/>
      <c r="AW141" s="1335"/>
      <c r="AX141" s="1335"/>
      <c r="AY141" s="1335"/>
      <c r="AZ141" s="1335"/>
      <c r="BA141" s="1335"/>
      <c r="BB141" s="1335"/>
      <c r="BC141" s="1335"/>
      <c r="BD141" s="1335"/>
      <c r="BE141" s="1335"/>
      <c r="BF141" s="1336"/>
      <c r="BG141" s="643"/>
      <c r="BH141" s="643"/>
      <c r="BI141" s="1538"/>
      <c r="BJ141" s="1549">
        <f t="shared" si="28"/>
        <v>0</v>
      </c>
    </row>
    <row r="142" spans="2:62" ht="12" hidden="1" customHeight="1" outlineLevel="1">
      <c r="B142" s="1396" t="s">
        <v>505</v>
      </c>
      <c r="C142" s="1339" t="s">
        <v>506</v>
      </c>
      <c r="D142" s="1340"/>
      <c r="E142" s="1340"/>
      <c r="F142" s="1340"/>
      <c r="G142" s="1340"/>
      <c r="H142" s="1340"/>
      <c r="I142" s="1340"/>
      <c r="J142" s="1340"/>
      <c r="K142" s="1340">
        <v>0</v>
      </c>
      <c r="L142" s="1341">
        <f t="shared" si="21"/>
        <v>0</v>
      </c>
      <c r="M142" s="1342">
        <v>0</v>
      </c>
      <c r="N142" s="1340"/>
      <c r="O142" s="1340">
        <v>104.831248634</v>
      </c>
      <c r="P142" s="1340">
        <v>0</v>
      </c>
      <c r="Q142" s="1340">
        <v>0</v>
      </c>
      <c r="R142" s="1340"/>
      <c r="S142" s="1340">
        <v>93.61858500000001</v>
      </c>
      <c r="T142" s="1340">
        <v>0</v>
      </c>
      <c r="U142" s="1340">
        <v>0</v>
      </c>
      <c r="V142" s="1340">
        <v>0</v>
      </c>
      <c r="W142" s="1341">
        <f t="shared" si="33"/>
        <v>198.44983363400002</v>
      </c>
      <c r="X142" s="1342">
        <v>0</v>
      </c>
      <c r="Y142" s="1340"/>
      <c r="Z142" s="1340">
        <v>158.72269327200001</v>
      </c>
      <c r="AA142" s="1340">
        <v>0</v>
      </c>
      <c r="AB142" s="1340">
        <v>0</v>
      </c>
      <c r="AC142" s="1340">
        <v>0</v>
      </c>
      <c r="AD142" s="1340"/>
      <c r="AE142" s="1340">
        <v>0</v>
      </c>
      <c r="AF142" s="1340">
        <v>0</v>
      </c>
      <c r="AG142" s="1340">
        <v>0</v>
      </c>
      <c r="AH142" s="1341">
        <f>SUM(X142:AF142,AG142)</f>
        <v>158.72269327200001</v>
      </c>
      <c r="AI142" s="1342">
        <v>0</v>
      </c>
      <c r="AJ142" s="1340"/>
      <c r="AK142" s="1340">
        <v>127.193375789</v>
      </c>
      <c r="AL142" s="1340">
        <v>0</v>
      </c>
      <c r="AM142" s="1340">
        <v>0</v>
      </c>
      <c r="AN142" s="1340">
        <v>0</v>
      </c>
      <c r="AO142" s="1340"/>
      <c r="AP142" s="1340">
        <v>0</v>
      </c>
      <c r="AQ142" s="1340">
        <v>0</v>
      </c>
      <c r="AR142" s="1340">
        <v>127.193375789</v>
      </c>
      <c r="AS142" s="1340">
        <v>0</v>
      </c>
      <c r="AT142" s="1714">
        <v>127.193375789</v>
      </c>
      <c r="AU142" s="2128">
        <v>0</v>
      </c>
      <c r="AV142" s="1340"/>
      <c r="AW142" s="1340">
        <v>133.63210260400001</v>
      </c>
      <c r="AX142" s="1340">
        <v>0</v>
      </c>
      <c r="AY142" s="1340">
        <v>0</v>
      </c>
      <c r="AZ142" s="1340">
        <v>0</v>
      </c>
      <c r="BA142" s="1340"/>
      <c r="BB142" s="1340">
        <v>0</v>
      </c>
      <c r="BC142" s="1340">
        <v>0</v>
      </c>
      <c r="BD142" s="1340">
        <v>133.63210260400001</v>
      </c>
      <c r="BE142" s="1340">
        <v>0</v>
      </c>
      <c r="BF142" s="1341">
        <v>133.63210260400001</v>
      </c>
      <c r="BG142" s="643"/>
      <c r="BH142" s="643"/>
      <c r="BI142" s="1539"/>
      <c r="BJ142" s="932">
        <f t="shared" si="28"/>
        <v>198.44983363400002</v>
      </c>
    </row>
    <row r="143" spans="2:62" ht="12" customHeight="1" collapsed="1">
      <c r="B143" s="1343" t="s">
        <v>507</v>
      </c>
      <c r="C143" s="1325" t="s">
        <v>508</v>
      </c>
      <c r="D143" s="1335">
        <f>SUM(D139:D142)</f>
        <v>2400.6666666666665</v>
      </c>
      <c r="E143" s="1335">
        <f t="shared" ref="E143:AH143" si="48">SUM(E139:E142)</f>
        <v>0</v>
      </c>
      <c r="F143" s="1345">
        <f t="shared" si="48"/>
        <v>2400.6666666666665</v>
      </c>
      <c r="G143" s="1335">
        <f t="shared" si="48"/>
        <v>0</v>
      </c>
      <c r="H143" s="1335">
        <f t="shared" si="48"/>
        <v>0</v>
      </c>
      <c r="I143" s="1335">
        <f t="shared" si="48"/>
        <v>0</v>
      </c>
      <c r="J143" s="1335">
        <f t="shared" si="48"/>
        <v>0</v>
      </c>
      <c r="K143" s="1335">
        <f t="shared" si="48"/>
        <v>0</v>
      </c>
      <c r="L143" s="1336">
        <f t="shared" si="21"/>
        <v>2400.6666666666665</v>
      </c>
      <c r="M143" s="1337">
        <f t="shared" si="48"/>
        <v>1761</v>
      </c>
      <c r="N143" s="1335">
        <f t="shared" si="48"/>
        <v>0</v>
      </c>
      <c r="O143" s="1335">
        <f t="shared" si="48"/>
        <v>104.831248634</v>
      </c>
      <c r="P143" s="1335">
        <f t="shared" si="48"/>
        <v>0</v>
      </c>
      <c r="Q143" s="1335">
        <f t="shared" si="48"/>
        <v>0</v>
      </c>
      <c r="R143" s="1335">
        <f t="shared" si="48"/>
        <v>0</v>
      </c>
      <c r="S143" s="1335">
        <f t="shared" si="48"/>
        <v>93.61858500000001</v>
      </c>
      <c r="T143" s="1335">
        <f t="shared" si="48"/>
        <v>0</v>
      </c>
      <c r="U143" s="1335">
        <f t="shared" si="48"/>
        <v>0</v>
      </c>
      <c r="V143" s="1335">
        <f t="shared" si="48"/>
        <v>0</v>
      </c>
      <c r="W143" s="1336">
        <f t="shared" si="33"/>
        <v>1959.449833634</v>
      </c>
      <c r="X143" s="1337">
        <f t="shared" si="48"/>
        <v>1767</v>
      </c>
      <c r="Y143" s="1335">
        <f t="shared" si="48"/>
        <v>0</v>
      </c>
      <c r="Z143" s="1335">
        <f t="shared" si="48"/>
        <v>158.72269327200001</v>
      </c>
      <c r="AA143" s="1335">
        <f t="shared" si="48"/>
        <v>0</v>
      </c>
      <c r="AB143" s="1335">
        <f t="shared" si="48"/>
        <v>0</v>
      </c>
      <c r="AC143" s="1335">
        <f t="shared" si="48"/>
        <v>0</v>
      </c>
      <c r="AD143" s="1335">
        <f t="shared" si="48"/>
        <v>0</v>
      </c>
      <c r="AE143" s="1335">
        <f t="shared" si="48"/>
        <v>0</v>
      </c>
      <c r="AF143" s="1335">
        <f t="shared" si="48"/>
        <v>0</v>
      </c>
      <c r="AG143" s="1335">
        <f>SUM(AG139:AG142)</f>
        <v>-765</v>
      </c>
      <c r="AH143" s="1336">
        <f t="shared" si="48"/>
        <v>1160.722693272</v>
      </c>
      <c r="AI143" s="1337">
        <f>SUM(AI139:AI142)</f>
        <v>950</v>
      </c>
      <c r="AJ143" s="1335">
        <f t="shared" ref="AJ143:AT143" si="49">SUM(AJ139:AJ142)</f>
        <v>0</v>
      </c>
      <c r="AK143" s="1335">
        <f t="shared" si="49"/>
        <v>127.193375789</v>
      </c>
      <c r="AL143" s="1335">
        <f t="shared" si="49"/>
        <v>0</v>
      </c>
      <c r="AM143" s="1335">
        <f t="shared" si="49"/>
        <v>0</v>
      </c>
      <c r="AN143" s="1335">
        <f t="shared" si="49"/>
        <v>0</v>
      </c>
      <c r="AO143" s="1335">
        <f t="shared" si="49"/>
        <v>0</v>
      </c>
      <c r="AP143" s="1335">
        <f t="shared" si="49"/>
        <v>0</v>
      </c>
      <c r="AQ143" s="1335">
        <f t="shared" si="49"/>
        <v>0</v>
      </c>
      <c r="AR143" s="1335">
        <f t="shared" si="49"/>
        <v>1077.1933757889999</v>
      </c>
      <c r="AS143" s="1335">
        <f t="shared" si="49"/>
        <v>0</v>
      </c>
      <c r="AT143" s="1713">
        <f t="shared" si="49"/>
        <v>1077.1933757889999</v>
      </c>
      <c r="AU143" s="2127">
        <f>SUM(AU139:AU142)</f>
        <v>984</v>
      </c>
      <c r="AV143" s="1335">
        <f t="shared" ref="AV143:BF143" si="50">SUM(AV139:AV142)</f>
        <v>0</v>
      </c>
      <c r="AW143" s="1335">
        <f t="shared" si="50"/>
        <v>133.63210260400001</v>
      </c>
      <c r="AX143" s="1335">
        <f t="shared" si="50"/>
        <v>0</v>
      </c>
      <c r="AY143" s="1335">
        <f t="shared" si="50"/>
        <v>0</v>
      </c>
      <c r="AZ143" s="1335">
        <f t="shared" si="50"/>
        <v>0</v>
      </c>
      <c r="BA143" s="1335">
        <f t="shared" si="50"/>
        <v>0</v>
      </c>
      <c r="BB143" s="1335">
        <f t="shared" si="50"/>
        <v>0</v>
      </c>
      <c r="BC143" s="1335">
        <f t="shared" si="50"/>
        <v>0</v>
      </c>
      <c r="BD143" s="1335">
        <f t="shared" si="50"/>
        <v>1117.632102604</v>
      </c>
      <c r="BE143" s="1335">
        <f t="shared" si="50"/>
        <v>0</v>
      </c>
      <c r="BF143" s="1336">
        <f t="shared" si="50"/>
        <v>1117.632102604</v>
      </c>
      <c r="BG143" s="643"/>
      <c r="BH143" s="643"/>
      <c r="BI143" s="1538"/>
      <c r="BJ143" s="1549">
        <f t="shared" si="28"/>
        <v>1959.449833634</v>
      </c>
    </row>
    <row r="144" spans="2:62" ht="12" customHeight="1">
      <c r="B144" s="1343" t="s">
        <v>509</v>
      </c>
      <c r="C144" s="1325" t="s">
        <v>138</v>
      </c>
      <c r="D144" s="1335"/>
      <c r="E144" s="1335"/>
      <c r="F144" s="1335"/>
      <c r="G144" s="1335">
        <v>1.6730039999999999</v>
      </c>
      <c r="H144" s="1335">
        <v>0</v>
      </c>
      <c r="I144" s="1335">
        <v>52.490579999999994</v>
      </c>
      <c r="J144" s="1335">
        <v>0</v>
      </c>
      <c r="K144" s="1335">
        <v>0</v>
      </c>
      <c r="L144" s="1336">
        <f t="shared" si="21"/>
        <v>54.163583999999993</v>
      </c>
      <c r="M144" s="1337"/>
      <c r="N144" s="1335"/>
      <c r="O144" s="1335">
        <v>1435.6873000000001</v>
      </c>
      <c r="P144" s="1335">
        <v>0.52301999999999993</v>
      </c>
      <c r="Q144" s="1335">
        <v>0</v>
      </c>
      <c r="R144" s="1335">
        <v>60.695712</v>
      </c>
      <c r="S144" s="1335"/>
      <c r="T144" s="1335">
        <v>0</v>
      </c>
      <c r="U144" s="1335">
        <v>0</v>
      </c>
      <c r="V144" s="1335">
        <v>0</v>
      </c>
      <c r="W144" s="1336">
        <f t="shared" si="33"/>
        <v>1496.9060320000001</v>
      </c>
      <c r="X144" s="1337"/>
      <c r="Y144" s="1335"/>
      <c r="Z144" s="1335">
        <v>1015.8876000000001</v>
      </c>
      <c r="AA144" s="1335">
        <v>519.81543999999997</v>
      </c>
      <c r="AB144" s="1335">
        <v>0</v>
      </c>
      <c r="AC144" s="1335">
        <v>0</v>
      </c>
      <c r="AD144" s="1335">
        <v>65.956351999999995</v>
      </c>
      <c r="AE144" s="1335"/>
      <c r="AF144" s="1335">
        <v>0</v>
      </c>
      <c r="AG144" s="1335">
        <v>0</v>
      </c>
      <c r="AH144" s="1336">
        <f t="shared" ref="AH144:AH174" si="51">SUM(X144:AF144,AG144)</f>
        <v>1601.659392</v>
      </c>
      <c r="AI144" s="1337"/>
      <c r="AJ144" s="1335"/>
      <c r="AK144" s="1335">
        <v>960.58120000000008</v>
      </c>
      <c r="AL144" s="1335">
        <v>496.88449199999997</v>
      </c>
      <c r="AM144" s="1335">
        <v>0</v>
      </c>
      <c r="AN144" s="1335">
        <v>0</v>
      </c>
      <c r="AO144" s="1335">
        <v>62.558495999999998</v>
      </c>
      <c r="AP144" s="1335"/>
      <c r="AQ144" s="1335">
        <v>0</v>
      </c>
      <c r="AR144" s="1335">
        <v>1520.0241880000001</v>
      </c>
      <c r="AS144" s="1335">
        <v>0</v>
      </c>
      <c r="AT144" s="1713">
        <v>1520.0241880000001</v>
      </c>
      <c r="AU144" s="2127"/>
      <c r="AV144" s="1335"/>
      <c r="AW144" s="1335">
        <v>337.53719999999998</v>
      </c>
      <c r="AX144" s="1335">
        <v>567.45488099999989</v>
      </c>
      <c r="AY144" s="1335">
        <v>0</v>
      </c>
      <c r="AZ144" s="1335">
        <v>0</v>
      </c>
      <c r="BA144" s="1335">
        <v>78.288692999999995</v>
      </c>
      <c r="BB144" s="1335"/>
      <c r="BC144" s="1335">
        <v>0</v>
      </c>
      <c r="BD144" s="1335">
        <v>983.28077399999984</v>
      </c>
      <c r="BE144" s="1335">
        <v>0</v>
      </c>
      <c r="BF144" s="1336">
        <v>983.28077399999984</v>
      </c>
      <c r="BG144" s="643"/>
      <c r="BH144" s="643"/>
      <c r="BI144" s="1538">
        <v>362.2</v>
      </c>
      <c r="BJ144" s="1549">
        <f t="shared" si="28"/>
        <v>1859.1060320000001</v>
      </c>
    </row>
    <row r="145" spans="2:62" ht="12" hidden="1" customHeight="1" outlineLevel="2">
      <c r="B145" s="1328" t="s">
        <v>510</v>
      </c>
      <c r="C145" s="1329" t="s">
        <v>511</v>
      </c>
      <c r="D145" s="1330">
        <v>22301</v>
      </c>
      <c r="E145" s="1330"/>
      <c r="F145" s="1344">
        <v>22301</v>
      </c>
      <c r="G145" s="1330"/>
      <c r="H145" s="1330"/>
      <c r="I145" s="1330">
        <v>752.95276999999999</v>
      </c>
      <c r="J145" s="1330"/>
      <c r="K145" s="1330">
        <v>0</v>
      </c>
      <c r="L145" s="1331">
        <f t="shared" si="21"/>
        <v>23053.95277</v>
      </c>
      <c r="M145" s="1332">
        <v>21183.012999999999</v>
      </c>
      <c r="N145" s="1330"/>
      <c r="O145" s="1330">
        <v>915.45753476799996</v>
      </c>
      <c r="P145" s="1330"/>
      <c r="Q145" s="1330"/>
      <c r="R145" s="1330">
        <v>2220.0174539999998</v>
      </c>
      <c r="S145" s="1330">
        <v>372.98064600000004</v>
      </c>
      <c r="T145" s="1330"/>
      <c r="U145" s="1330">
        <v>0</v>
      </c>
      <c r="V145" s="1330">
        <v>0</v>
      </c>
      <c r="W145" s="1331">
        <f t="shared" si="33"/>
        <v>24691.468634768</v>
      </c>
      <c r="X145" s="1332">
        <v>18735</v>
      </c>
      <c r="Y145" s="1330"/>
      <c r="Z145" s="1330">
        <v>670.24915565399999</v>
      </c>
      <c r="AA145" s="1330">
        <v>1849.485248</v>
      </c>
      <c r="AB145" s="1330"/>
      <c r="AC145" s="1330"/>
      <c r="AD145" s="1330">
        <v>1899.2163680000001</v>
      </c>
      <c r="AE145" s="1330">
        <v>1979.0844320000001</v>
      </c>
      <c r="AF145" s="1330"/>
      <c r="AG145" s="1330">
        <v>0</v>
      </c>
      <c r="AH145" s="1331">
        <f t="shared" si="51"/>
        <v>25133.035203654003</v>
      </c>
      <c r="AI145" s="1332">
        <v>17919</v>
      </c>
      <c r="AJ145" s="1330"/>
      <c r="AK145" s="1330">
        <v>643.65299029900007</v>
      </c>
      <c r="AL145" s="1330">
        <v>1671.0241860000001</v>
      </c>
      <c r="AM145" s="1330"/>
      <c r="AN145" s="1330"/>
      <c r="AO145" s="1330">
        <v>1926.6079949999998</v>
      </c>
      <c r="AP145" s="1330">
        <v>1749.164274</v>
      </c>
      <c r="AQ145" s="1330"/>
      <c r="AR145" s="1330">
        <v>23909.449445298997</v>
      </c>
      <c r="AS145" s="1330">
        <v>0</v>
      </c>
      <c r="AT145" s="1712">
        <v>23909.449445298997</v>
      </c>
      <c r="AU145" s="2126">
        <v>16287</v>
      </c>
      <c r="AV145" s="1330"/>
      <c r="AW145" s="1330">
        <v>568.404052944</v>
      </c>
      <c r="AX145" s="1330">
        <v>1552.252737</v>
      </c>
      <c r="AY145" s="1330"/>
      <c r="AZ145" s="1330"/>
      <c r="BA145" s="1330">
        <v>1556.3011799999999</v>
      </c>
      <c r="BB145" s="1330">
        <v>1394.5889999999999</v>
      </c>
      <c r="BC145" s="1330"/>
      <c r="BD145" s="1330">
        <v>21358.546969943996</v>
      </c>
      <c r="BE145" s="1330">
        <v>0</v>
      </c>
      <c r="BF145" s="1331">
        <v>21358.546969943996</v>
      </c>
      <c r="BG145" s="643"/>
      <c r="BH145" s="643"/>
      <c r="BI145" s="1537"/>
      <c r="BJ145" s="928">
        <f t="shared" si="28"/>
        <v>24691.468634768</v>
      </c>
    </row>
    <row r="146" spans="2:62" ht="12" hidden="1" customHeight="1" outlineLevel="2">
      <c r="B146" s="1338" t="s">
        <v>512</v>
      </c>
      <c r="C146" s="1339" t="s">
        <v>513</v>
      </c>
      <c r="D146" s="1340">
        <v>1474</v>
      </c>
      <c r="E146" s="1340"/>
      <c r="F146" s="1346">
        <v>1474</v>
      </c>
      <c r="G146" s="1340"/>
      <c r="H146" s="1340"/>
      <c r="I146" s="1340"/>
      <c r="J146" s="1340"/>
      <c r="K146" s="1340">
        <v>0</v>
      </c>
      <c r="L146" s="1341">
        <f t="shared" si="21"/>
        <v>1474</v>
      </c>
      <c r="M146" s="1342">
        <v>737</v>
      </c>
      <c r="N146" s="1340"/>
      <c r="O146" s="1340"/>
      <c r="P146" s="1340"/>
      <c r="Q146" s="1340"/>
      <c r="R146" s="1340"/>
      <c r="S146" s="1340"/>
      <c r="T146" s="1340"/>
      <c r="U146" s="1340">
        <v>0</v>
      </c>
      <c r="V146" s="1340">
        <v>0</v>
      </c>
      <c r="W146" s="1341">
        <f t="shared" si="33"/>
        <v>737</v>
      </c>
      <c r="X146" s="1342">
        <v>184</v>
      </c>
      <c r="Y146" s="1340"/>
      <c r="Z146" s="1340"/>
      <c r="AA146" s="1340"/>
      <c r="AB146" s="1340"/>
      <c r="AC146" s="1340"/>
      <c r="AD146" s="1340"/>
      <c r="AE146" s="1340"/>
      <c r="AF146" s="1340"/>
      <c r="AG146" s="1340">
        <v>0</v>
      </c>
      <c r="AH146" s="1341">
        <f t="shared" si="51"/>
        <v>184</v>
      </c>
      <c r="AI146" s="1342">
        <v>0</v>
      </c>
      <c r="AJ146" s="1340"/>
      <c r="AK146" s="1340"/>
      <c r="AL146" s="1340"/>
      <c r="AM146" s="1340"/>
      <c r="AN146" s="1340"/>
      <c r="AO146" s="1340"/>
      <c r="AP146" s="1340"/>
      <c r="AQ146" s="1340"/>
      <c r="AR146" s="1340">
        <v>0</v>
      </c>
      <c r="AS146" s="1340">
        <v>0</v>
      </c>
      <c r="AT146" s="1714">
        <v>0</v>
      </c>
      <c r="AU146" s="2128">
        <v>0</v>
      </c>
      <c r="AV146" s="1340"/>
      <c r="AW146" s="1340"/>
      <c r="AX146" s="1340"/>
      <c r="AY146" s="1340"/>
      <c r="AZ146" s="1340"/>
      <c r="BA146" s="1340"/>
      <c r="BB146" s="1340"/>
      <c r="BC146" s="1340"/>
      <c r="BD146" s="1340">
        <v>0</v>
      </c>
      <c r="BE146" s="1340">
        <v>0</v>
      </c>
      <c r="BF146" s="1341">
        <v>0</v>
      </c>
      <c r="BG146" s="643"/>
      <c r="BH146" s="643"/>
      <c r="BI146" s="1539"/>
      <c r="BJ146" s="932">
        <f t="shared" si="28"/>
        <v>737</v>
      </c>
    </row>
    <row r="147" spans="2:62" ht="12" customHeight="1" collapsed="1">
      <c r="B147" s="1343" t="s">
        <v>141</v>
      </c>
      <c r="C147" s="1325"/>
      <c r="D147" s="1335">
        <f>SUM(D145:D146)</f>
        <v>23775</v>
      </c>
      <c r="E147" s="1335">
        <f t="shared" ref="E147:AF147" si="52">SUM(E145:E146)</f>
        <v>0</v>
      </c>
      <c r="F147" s="1345">
        <f>SUM(F145:F146)</f>
        <v>23775</v>
      </c>
      <c r="G147" s="1335">
        <f t="shared" si="52"/>
        <v>0</v>
      </c>
      <c r="H147" s="1335">
        <f t="shared" si="52"/>
        <v>0</v>
      </c>
      <c r="I147" s="1335">
        <f t="shared" si="52"/>
        <v>752.95276999999999</v>
      </c>
      <c r="J147" s="1335">
        <f t="shared" si="52"/>
        <v>0</v>
      </c>
      <c r="K147" s="1335">
        <v>0</v>
      </c>
      <c r="L147" s="1336">
        <f t="shared" ref="L147:L211" si="53">SUM(F147:J147,K147)</f>
        <v>24527.95277</v>
      </c>
      <c r="M147" s="1337">
        <f t="shared" si="52"/>
        <v>21920.012999999999</v>
      </c>
      <c r="N147" s="1335">
        <f t="shared" si="52"/>
        <v>0</v>
      </c>
      <c r="O147" s="1335">
        <f t="shared" si="52"/>
        <v>915.45753476799996</v>
      </c>
      <c r="P147" s="1335">
        <f t="shared" si="52"/>
        <v>0</v>
      </c>
      <c r="Q147" s="1335">
        <f t="shared" si="52"/>
        <v>0</v>
      </c>
      <c r="R147" s="1335">
        <f t="shared" si="52"/>
        <v>2220.0174539999998</v>
      </c>
      <c r="S147" s="1335">
        <f t="shared" si="52"/>
        <v>372.98064600000004</v>
      </c>
      <c r="T147" s="1335">
        <f t="shared" si="52"/>
        <v>0</v>
      </c>
      <c r="U147" s="1335">
        <v>0</v>
      </c>
      <c r="V147" s="1335">
        <v>0</v>
      </c>
      <c r="W147" s="1336">
        <f t="shared" si="33"/>
        <v>25428.468634768</v>
      </c>
      <c r="X147" s="1337">
        <f t="shared" si="52"/>
        <v>18919</v>
      </c>
      <c r="Y147" s="1335">
        <f t="shared" si="52"/>
        <v>0</v>
      </c>
      <c r="Z147" s="1335">
        <f t="shared" si="52"/>
        <v>670.24915565399999</v>
      </c>
      <c r="AA147" s="1335">
        <f t="shared" si="52"/>
        <v>1849.485248</v>
      </c>
      <c r="AB147" s="1335">
        <f t="shared" si="52"/>
        <v>0</v>
      </c>
      <c r="AC147" s="1335">
        <f t="shared" si="52"/>
        <v>0</v>
      </c>
      <c r="AD147" s="1335">
        <f t="shared" si="52"/>
        <v>1899.2163680000001</v>
      </c>
      <c r="AE147" s="1335">
        <f t="shared" si="52"/>
        <v>1979.0844320000001</v>
      </c>
      <c r="AF147" s="1335">
        <f t="shared" si="52"/>
        <v>0</v>
      </c>
      <c r="AG147" s="1335">
        <v>0</v>
      </c>
      <c r="AH147" s="1336">
        <f t="shared" si="51"/>
        <v>25317.035203654003</v>
      </c>
      <c r="AI147" s="1337">
        <f>SUM(AI145:AI146)</f>
        <v>17919</v>
      </c>
      <c r="AJ147" s="1335">
        <f t="shared" ref="AJ147:AT147" si="54">SUM(AJ145:AJ146)</f>
        <v>0</v>
      </c>
      <c r="AK147" s="1335">
        <f t="shared" si="54"/>
        <v>643.65299029900007</v>
      </c>
      <c r="AL147" s="1335">
        <f t="shared" si="54"/>
        <v>1671.0241860000001</v>
      </c>
      <c r="AM147" s="1335">
        <f t="shared" si="54"/>
        <v>0</v>
      </c>
      <c r="AN147" s="1335">
        <f t="shared" si="54"/>
        <v>0</v>
      </c>
      <c r="AO147" s="1335">
        <f t="shared" si="54"/>
        <v>1926.6079949999998</v>
      </c>
      <c r="AP147" s="1335">
        <f t="shared" si="54"/>
        <v>1749.164274</v>
      </c>
      <c r="AQ147" s="1335">
        <f t="shared" si="54"/>
        <v>0</v>
      </c>
      <c r="AR147" s="1335">
        <f t="shared" si="54"/>
        <v>23909.449445298997</v>
      </c>
      <c r="AS147" s="1335">
        <f t="shared" si="54"/>
        <v>0</v>
      </c>
      <c r="AT147" s="1713">
        <f t="shared" si="54"/>
        <v>23909.449445298997</v>
      </c>
      <c r="AU147" s="2127">
        <f>AU146+AU145</f>
        <v>16287</v>
      </c>
      <c r="AV147" s="1335">
        <f t="shared" ref="AV147:BF147" si="55">AV146+AV145</f>
        <v>0</v>
      </c>
      <c r="AW147" s="1335">
        <f t="shared" si="55"/>
        <v>568.404052944</v>
      </c>
      <c r="AX147" s="1335">
        <f t="shared" si="55"/>
        <v>1552.252737</v>
      </c>
      <c r="AY147" s="1335">
        <f t="shared" si="55"/>
        <v>0</v>
      </c>
      <c r="AZ147" s="1335">
        <f t="shared" si="55"/>
        <v>0</v>
      </c>
      <c r="BA147" s="1335">
        <f t="shared" si="55"/>
        <v>1556.3011799999999</v>
      </c>
      <c r="BB147" s="1335">
        <f t="shared" si="55"/>
        <v>1394.5889999999999</v>
      </c>
      <c r="BC147" s="1335">
        <f t="shared" si="55"/>
        <v>0</v>
      </c>
      <c r="BD147" s="1335">
        <f t="shared" si="55"/>
        <v>21358.546969943996</v>
      </c>
      <c r="BE147" s="1335">
        <f t="shared" si="55"/>
        <v>0</v>
      </c>
      <c r="BF147" s="1336">
        <f t="shared" si="55"/>
        <v>21358.546969943996</v>
      </c>
      <c r="BG147" s="643"/>
      <c r="BH147" s="643"/>
      <c r="BI147" s="1538">
        <v>1946.9749999999999</v>
      </c>
      <c r="BJ147" s="1549">
        <f t="shared" si="28"/>
        <v>27375.443634767998</v>
      </c>
    </row>
    <row r="148" spans="2:62" ht="12" hidden="1" customHeight="1" outlineLevel="1">
      <c r="B148" s="1328" t="s">
        <v>514</v>
      </c>
      <c r="C148" s="1397" t="s">
        <v>515</v>
      </c>
      <c r="D148" s="1330">
        <v>0</v>
      </c>
      <c r="E148" s="1330"/>
      <c r="F148" s="1344"/>
      <c r="G148" s="1330"/>
      <c r="H148" s="1330">
        <v>0</v>
      </c>
      <c r="I148" s="1330">
        <v>0</v>
      </c>
      <c r="J148" s="1330">
        <v>0</v>
      </c>
      <c r="K148" s="1330">
        <v>-403.21073439999986</v>
      </c>
      <c r="L148" s="1331">
        <f t="shared" si="53"/>
        <v>-403.21073439999986</v>
      </c>
      <c r="M148" s="1332">
        <v>0</v>
      </c>
      <c r="N148" s="1330"/>
      <c r="O148" s="1330">
        <v>0</v>
      </c>
      <c r="P148" s="1330"/>
      <c r="Q148" s="1330">
        <v>0</v>
      </c>
      <c r="R148" s="1330">
        <v>0</v>
      </c>
      <c r="S148" s="1330"/>
      <c r="T148" s="1330">
        <v>0</v>
      </c>
      <c r="U148" s="1330">
        <v>-382.21073439999986</v>
      </c>
      <c r="V148" s="1330">
        <v>0</v>
      </c>
      <c r="W148" s="1331">
        <f t="shared" si="33"/>
        <v>-382.21073439999986</v>
      </c>
      <c r="X148" s="1332">
        <v>0</v>
      </c>
      <c r="Y148" s="1330"/>
      <c r="Z148" s="1330">
        <v>0</v>
      </c>
      <c r="AA148" s="1330"/>
      <c r="AB148" s="1330"/>
      <c r="AC148" s="1330">
        <v>0</v>
      </c>
      <c r="AD148" s="1330">
        <v>0</v>
      </c>
      <c r="AE148" s="1330"/>
      <c r="AF148" s="1330">
        <v>0</v>
      </c>
      <c r="AG148" s="1330">
        <v>-338.21073439999986</v>
      </c>
      <c r="AH148" s="1331">
        <f t="shared" si="51"/>
        <v>-338.21073439999986</v>
      </c>
      <c r="AI148" s="1332">
        <v>0</v>
      </c>
      <c r="AJ148" s="1330"/>
      <c r="AK148" s="1330">
        <v>0</v>
      </c>
      <c r="AL148" s="1330"/>
      <c r="AM148" s="1330"/>
      <c r="AN148" s="1330">
        <v>0</v>
      </c>
      <c r="AO148" s="1330">
        <v>0</v>
      </c>
      <c r="AP148" s="1330"/>
      <c r="AQ148" s="1330">
        <v>0</v>
      </c>
      <c r="AR148" s="1330">
        <v>0</v>
      </c>
      <c r="AS148" s="1330">
        <v>-331.21073439999986</v>
      </c>
      <c r="AT148" s="1712">
        <v>-331.21073439999986</v>
      </c>
      <c r="AU148" s="2126">
        <v>0</v>
      </c>
      <c r="AV148" s="1330"/>
      <c r="AW148" s="1330">
        <v>0</v>
      </c>
      <c r="AX148" s="1330"/>
      <c r="AY148" s="1330"/>
      <c r="AZ148" s="1330">
        <v>0</v>
      </c>
      <c r="BA148" s="1330">
        <v>0</v>
      </c>
      <c r="BB148" s="1330"/>
      <c r="BC148" s="1330">
        <v>0</v>
      </c>
      <c r="BD148" s="1330">
        <v>0</v>
      </c>
      <c r="BE148" s="1330">
        <v>-327.28825000000001</v>
      </c>
      <c r="BF148" s="1331">
        <v>-327.28825000000001</v>
      </c>
      <c r="BG148" s="643"/>
      <c r="BH148" s="643"/>
      <c r="BI148" s="1537"/>
      <c r="BJ148" s="928">
        <f t="shared" si="28"/>
        <v>-382.21073439999986</v>
      </c>
    </row>
    <row r="149" spans="2:62" ht="12" hidden="1" customHeight="1" outlineLevel="1">
      <c r="B149" s="1333" t="s">
        <v>516</v>
      </c>
      <c r="C149" s="1325" t="s">
        <v>517</v>
      </c>
      <c r="D149" s="1345"/>
      <c r="E149" s="1345"/>
      <c r="F149" s="1345"/>
      <c r="G149" s="1345"/>
      <c r="H149" s="1345"/>
      <c r="I149" s="1345"/>
      <c r="J149" s="1345"/>
      <c r="K149" s="1345">
        <v>-1239.2707625932694</v>
      </c>
      <c r="L149" s="1365">
        <f t="shared" si="53"/>
        <v>-1239.2707625932694</v>
      </c>
      <c r="M149" s="1398"/>
      <c r="N149" s="1345"/>
      <c r="O149" s="1345"/>
      <c r="P149" s="1345"/>
      <c r="Q149" s="1345"/>
      <c r="R149" s="1345"/>
      <c r="S149" s="1345"/>
      <c r="T149" s="1345"/>
      <c r="U149" s="1345">
        <v>-1577.5147625932696</v>
      </c>
      <c r="V149" s="1345">
        <v>0</v>
      </c>
      <c r="W149" s="1336">
        <f t="shared" si="33"/>
        <v>-1577.5147625932696</v>
      </c>
      <c r="X149" s="1398"/>
      <c r="Y149" s="1345"/>
      <c r="Z149" s="1345"/>
      <c r="AA149" s="1345"/>
      <c r="AB149" s="1345"/>
      <c r="AC149" s="1345"/>
      <c r="AD149" s="1345"/>
      <c r="AE149" s="1345"/>
      <c r="AF149" s="1345"/>
      <c r="AG149" s="1345">
        <v>-1536.5147625932696</v>
      </c>
      <c r="AH149" s="1365">
        <f t="shared" si="51"/>
        <v>-1536.5147625932696</v>
      </c>
      <c r="AI149" s="1398"/>
      <c r="AJ149" s="1345"/>
      <c r="AK149" s="1345"/>
      <c r="AL149" s="1345"/>
      <c r="AM149" s="1345"/>
      <c r="AN149" s="1345"/>
      <c r="AO149" s="1345"/>
      <c r="AP149" s="1345"/>
      <c r="AQ149" s="1345"/>
      <c r="AR149" s="1345">
        <v>0</v>
      </c>
      <c r="AS149" s="1345">
        <v>-1164.5147625932696</v>
      </c>
      <c r="AT149" s="1713">
        <v>-1164.5147625932696</v>
      </c>
      <c r="AU149" s="2136"/>
      <c r="AV149" s="1345"/>
      <c r="AW149" s="1345"/>
      <c r="AX149" s="1345"/>
      <c r="AY149" s="1345"/>
      <c r="AZ149" s="1345"/>
      <c r="BA149" s="1345"/>
      <c r="BB149" s="1345"/>
      <c r="BC149" s="1345"/>
      <c r="BD149" s="1345">
        <v>0</v>
      </c>
      <c r="BE149" s="1345">
        <v>-1143.0539441582325</v>
      </c>
      <c r="BF149" s="1336">
        <v>-1143.0539441582325</v>
      </c>
      <c r="BG149" s="643"/>
      <c r="BH149" s="643"/>
      <c r="BI149" s="1543"/>
      <c r="BJ149" s="1103">
        <f t="shared" si="28"/>
        <v>-1577.5147625932696</v>
      </c>
    </row>
    <row r="150" spans="2:62" ht="12" hidden="1" customHeight="1" outlineLevel="1">
      <c r="B150" s="1399" t="s">
        <v>518</v>
      </c>
      <c r="C150" s="1325" t="s">
        <v>519</v>
      </c>
      <c r="D150" s="1345"/>
      <c r="E150" s="1345"/>
      <c r="F150" s="1345"/>
      <c r="G150" s="1345"/>
      <c r="H150" s="1345"/>
      <c r="I150" s="1345"/>
      <c r="J150" s="1345"/>
      <c r="K150" s="1345">
        <v>0</v>
      </c>
      <c r="L150" s="1365">
        <f t="shared" si="53"/>
        <v>0</v>
      </c>
      <c r="M150" s="1398"/>
      <c r="N150" s="1345"/>
      <c r="O150" s="1345"/>
      <c r="P150" s="1345"/>
      <c r="Q150" s="1345"/>
      <c r="R150" s="1345"/>
      <c r="S150" s="1345"/>
      <c r="T150" s="1345"/>
      <c r="U150" s="1345">
        <v>0</v>
      </c>
      <c r="V150" s="1345">
        <v>0</v>
      </c>
      <c r="W150" s="1336">
        <f t="shared" si="33"/>
        <v>0</v>
      </c>
      <c r="X150" s="1398"/>
      <c r="Y150" s="1345"/>
      <c r="Z150" s="1345"/>
      <c r="AA150" s="1345"/>
      <c r="AB150" s="1345"/>
      <c r="AC150" s="1345"/>
      <c r="AD150" s="1345"/>
      <c r="AE150" s="1345"/>
      <c r="AF150" s="1345"/>
      <c r="AG150" s="1345">
        <v>-252.55535424000007</v>
      </c>
      <c r="AH150" s="1365">
        <f t="shared" si="51"/>
        <v>-252.55535424000007</v>
      </c>
      <c r="AI150" s="1398"/>
      <c r="AJ150" s="1345"/>
      <c r="AK150" s="1345"/>
      <c r="AL150" s="1345"/>
      <c r="AM150" s="1345"/>
      <c r="AN150" s="1345"/>
      <c r="AO150" s="1345"/>
      <c r="AP150" s="1345"/>
      <c r="AQ150" s="1345"/>
      <c r="AR150" s="1345">
        <v>0</v>
      </c>
      <c r="AS150" s="1345">
        <v>-252.55535424000007</v>
      </c>
      <c r="AT150" s="1713">
        <v>-252.55535424000007</v>
      </c>
      <c r="AU150" s="2136"/>
      <c r="AV150" s="1345"/>
      <c r="AW150" s="1345"/>
      <c r="AX150" s="1345"/>
      <c r="AY150" s="1345"/>
      <c r="AZ150" s="1345"/>
      <c r="BA150" s="1345"/>
      <c r="BB150" s="1345"/>
      <c r="BC150" s="1345"/>
      <c r="BD150" s="1345">
        <v>0</v>
      </c>
      <c r="BE150" s="1345">
        <v>-244.16056260159999</v>
      </c>
      <c r="BF150" s="1336">
        <v>-244.16056260159999</v>
      </c>
      <c r="BG150" s="643"/>
      <c r="BH150" s="643"/>
      <c r="BI150" s="1543"/>
      <c r="BJ150" s="1103">
        <f t="shared" si="28"/>
        <v>0</v>
      </c>
    </row>
    <row r="151" spans="2:62" ht="12" hidden="1" customHeight="1" outlineLevel="1">
      <c r="B151" s="1333" t="s">
        <v>520</v>
      </c>
      <c r="C151" s="1325" t="s">
        <v>521</v>
      </c>
      <c r="D151" s="1345"/>
      <c r="E151" s="1345"/>
      <c r="F151" s="1345"/>
      <c r="G151" s="1345"/>
      <c r="H151" s="1345"/>
      <c r="I151" s="1345"/>
      <c r="J151" s="1345"/>
      <c r="K151" s="1345">
        <v>0</v>
      </c>
      <c r="L151" s="1365">
        <f t="shared" si="53"/>
        <v>0</v>
      </c>
      <c r="M151" s="1398"/>
      <c r="N151" s="1345"/>
      <c r="O151" s="1345"/>
      <c r="P151" s="1345"/>
      <c r="Q151" s="1345"/>
      <c r="R151" s="1345"/>
      <c r="S151" s="1345"/>
      <c r="T151" s="1345"/>
      <c r="U151" s="1345">
        <v>0</v>
      </c>
      <c r="V151" s="1345">
        <v>0</v>
      </c>
      <c r="W151" s="1336">
        <f t="shared" si="33"/>
        <v>0</v>
      </c>
      <c r="X151" s="1398"/>
      <c r="Y151" s="1345"/>
      <c r="Z151" s="1345"/>
      <c r="AA151" s="1345"/>
      <c r="AB151" s="1345"/>
      <c r="AC151" s="1345"/>
      <c r="AD151" s="1345"/>
      <c r="AE151" s="1345"/>
      <c r="AF151" s="1345"/>
      <c r="AG151" s="1345">
        <v>0</v>
      </c>
      <c r="AH151" s="1365">
        <f t="shared" si="51"/>
        <v>0</v>
      </c>
      <c r="AI151" s="1398"/>
      <c r="AJ151" s="1345"/>
      <c r="AK151" s="1345"/>
      <c r="AL151" s="1345"/>
      <c r="AM151" s="1345"/>
      <c r="AN151" s="1345"/>
      <c r="AO151" s="1345"/>
      <c r="AP151" s="1345"/>
      <c r="AQ151" s="1345"/>
      <c r="AR151" s="1345"/>
      <c r="AS151" s="1345">
        <v>-435.1473000000002</v>
      </c>
      <c r="AT151" s="1713">
        <v>-435.1473000000002</v>
      </c>
      <c r="AU151" s="2136"/>
      <c r="AV151" s="1345"/>
      <c r="AW151" s="1345"/>
      <c r="AX151" s="1345"/>
      <c r="AY151" s="1345"/>
      <c r="AZ151" s="1345"/>
      <c r="BA151" s="1345"/>
      <c r="BB151" s="1345"/>
      <c r="BC151" s="1345"/>
      <c r="BD151" s="1345"/>
      <c r="BE151" s="1345">
        <v>-426.679156221536</v>
      </c>
      <c r="BF151" s="1336">
        <v>-426.679156221536</v>
      </c>
      <c r="BG151" s="643"/>
      <c r="BH151" s="643"/>
      <c r="BI151" s="1543"/>
      <c r="BJ151" s="1103">
        <f t="shared" si="28"/>
        <v>0</v>
      </c>
    </row>
    <row r="152" spans="2:62" ht="12" hidden="1" customHeight="1" outlineLevel="1">
      <c r="B152" s="1333" t="s">
        <v>522</v>
      </c>
      <c r="C152" s="1325" t="s">
        <v>523</v>
      </c>
      <c r="D152" s="1345"/>
      <c r="E152" s="1345"/>
      <c r="F152" s="1345">
        <v>0</v>
      </c>
      <c r="G152" s="1345"/>
      <c r="H152" s="1345"/>
      <c r="I152" s="1335">
        <v>0</v>
      </c>
      <c r="J152" s="1345"/>
      <c r="K152" s="1345">
        <v>0</v>
      </c>
      <c r="L152" s="1365">
        <f t="shared" si="53"/>
        <v>0</v>
      </c>
      <c r="M152" s="1337">
        <v>1001</v>
      </c>
      <c r="N152" s="1345"/>
      <c r="O152" s="1335"/>
      <c r="P152" s="1335">
        <v>1786.46956</v>
      </c>
      <c r="Q152" s="1345"/>
      <c r="R152" s="1335">
        <v>0</v>
      </c>
      <c r="S152" s="1345"/>
      <c r="T152" s="1345"/>
      <c r="U152" s="1345">
        <v>0</v>
      </c>
      <c r="V152" s="1345">
        <v>0</v>
      </c>
      <c r="W152" s="1336">
        <f t="shared" si="33"/>
        <v>2787.46956</v>
      </c>
      <c r="X152" s="1337">
        <v>526</v>
      </c>
      <c r="Y152" s="1345"/>
      <c r="Z152" s="1335"/>
      <c r="AA152" s="1335">
        <v>0</v>
      </c>
      <c r="AB152" s="1335">
        <v>7529.250669</v>
      </c>
      <c r="AC152" s="1345"/>
      <c r="AD152" s="1335">
        <v>0</v>
      </c>
      <c r="AE152" s="1345"/>
      <c r="AF152" s="1345"/>
      <c r="AG152" s="1345">
        <v>0</v>
      </c>
      <c r="AH152" s="1365">
        <f t="shared" si="51"/>
        <v>8055.250669</v>
      </c>
      <c r="AI152" s="1337">
        <v>521</v>
      </c>
      <c r="AJ152" s="1345"/>
      <c r="AK152" s="1335"/>
      <c r="AL152" s="1335">
        <v>0</v>
      </c>
      <c r="AM152" s="1335">
        <v>7464.6472304799991</v>
      </c>
      <c r="AN152" s="1345"/>
      <c r="AO152" s="1335">
        <v>0</v>
      </c>
      <c r="AP152" s="1345"/>
      <c r="AQ152" s="1345"/>
      <c r="AR152" s="1345">
        <v>7985.6472304799991</v>
      </c>
      <c r="AS152" s="1345">
        <v>0</v>
      </c>
      <c r="AT152" s="1713">
        <v>7985.6472304799991</v>
      </c>
      <c r="AU152" s="2127">
        <v>205</v>
      </c>
      <c r="AV152" s="1345"/>
      <c r="AW152" s="1335"/>
      <c r="AX152" s="1335">
        <v>0</v>
      </c>
      <c r="AY152" s="1335">
        <v>6760.7348869399993</v>
      </c>
      <c r="AZ152" s="1345"/>
      <c r="BA152" s="1335">
        <v>0</v>
      </c>
      <c r="BB152" s="1345"/>
      <c r="BC152" s="1345"/>
      <c r="BD152" s="1345">
        <v>6965.7348869399993</v>
      </c>
      <c r="BE152" s="1345">
        <v>0</v>
      </c>
      <c r="BF152" s="1336">
        <v>6965.7348869399993</v>
      </c>
      <c r="BG152" s="643"/>
      <c r="BH152" s="643"/>
      <c r="BI152" s="1103"/>
      <c r="BJ152" s="1103">
        <f t="shared" si="28"/>
        <v>2787.46956</v>
      </c>
    </row>
    <row r="153" spans="2:62" ht="12" hidden="1" customHeight="1" outlineLevel="1">
      <c r="B153" s="1333" t="s">
        <v>524</v>
      </c>
      <c r="C153" s="1325" t="s">
        <v>525</v>
      </c>
      <c r="D153" s="1335">
        <v>29284</v>
      </c>
      <c r="E153" s="1335"/>
      <c r="F153" s="1345">
        <v>29284</v>
      </c>
      <c r="G153" s="1335"/>
      <c r="H153" s="1335">
        <v>0</v>
      </c>
      <c r="I153" s="1335">
        <v>0</v>
      </c>
      <c r="J153" s="1335">
        <v>0</v>
      </c>
      <c r="K153" s="1335">
        <v>0</v>
      </c>
      <c r="L153" s="1336">
        <f t="shared" si="53"/>
        <v>29284</v>
      </c>
      <c r="M153" s="1337">
        <v>29284</v>
      </c>
      <c r="N153" s="1335"/>
      <c r="O153" s="1335"/>
      <c r="P153" s="1335"/>
      <c r="Q153" s="1335">
        <v>0</v>
      </c>
      <c r="R153" s="1335">
        <v>0</v>
      </c>
      <c r="S153" s="1345"/>
      <c r="T153" s="1335">
        <v>0</v>
      </c>
      <c r="U153" s="1335">
        <v>0</v>
      </c>
      <c r="V153" s="1335">
        <v>0</v>
      </c>
      <c r="W153" s="1336">
        <f t="shared" si="33"/>
        <v>29284</v>
      </c>
      <c r="X153" s="1337">
        <v>29284</v>
      </c>
      <c r="Y153" s="1335"/>
      <c r="Z153" s="1335"/>
      <c r="AA153" s="1335"/>
      <c r="AB153" s="1335"/>
      <c r="AC153" s="1335">
        <v>0</v>
      </c>
      <c r="AD153" s="1335">
        <v>0</v>
      </c>
      <c r="AE153" s="1345"/>
      <c r="AF153" s="1335">
        <v>0</v>
      </c>
      <c r="AG153" s="1335">
        <v>0</v>
      </c>
      <c r="AH153" s="1336">
        <f t="shared" si="51"/>
        <v>29284</v>
      </c>
      <c r="AI153" s="1337">
        <v>29284</v>
      </c>
      <c r="AJ153" s="1335"/>
      <c r="AK153" s="1335"/>
      <c r="AL153" s="1335"/>
      <c r="AM153" s="1335"/>
      <c r="AN153" s="1335">
        <v>0</v>
      </c>
      <c r="AO153" s="1335">
        <v>0</v>
      </c>
      <c r="AP153" s="1345"/>
      <c r="AQ153" s="1335">
        <v>0</v>
      </c>
      <c r="AR153" s="1335">
        <v>29284</v>
      </c>
      <c r="AS153" s="1335">
        <v>0</v>
      </c>
      <c r="AT153" s="1713">
        <v>29284</v>
      </c>
      <c r="AU153" s="2127">
        <v>29284</v>
      </c>
      <c r="AV153" s="1335"/>
      <c r="AW153" s="1335"/>
      <c r="AX153" s="1335"/>
      <c r="AY153" s="1335"/>
      <c r="AZ153" s="1335">
        <v>0</v>
      </c>
      <c r="BA153" s="1335">
        <v>0</v>
      </c>
      <c r="BB153" s="1345"/>
      <c r="BC153" s="1335">
        <v>0</v>
      </c>
      <c r="BD153" s="1335">
        <v>29284</v>
      </c>
      <c r="BE153" s="1335">
        <v>0</v>
      </c>
      <c r="BF153" s="1336">
        <v>29284</v>
      </c>
      <c r="BG153" s="643"/>
      <c r="BH153" s="643"/>
      <c r="BI153" s="1538"/>
      <c r="BJ153" s="1549">
        <f t="shared" si="28"/>
        <v>29284</v>
      </c>
    </row>
    <row r="154" spans="2:62" ht="12" hidden="1" customHeight="1" outlineLevel="1">
      <c r="B154" s="1333" t="s">
        <v>526</v>
      </c>
      <c r="C154" s="1325" t="s">
        <v>527</v>
      </c>
      <c r="D154" s="1335">
        <v>17620</v>
      </c>
      <c r="E154" s="1335"/>
      <c r="F154" s="1345">
        <v>15919</v>
      </c>
      <c r="G154" s="1335"/>
      <c r="H154" s="1335">
        <v>474.92809999999997</v>
      </c>
      <c r="I154" s="1335">
        <v>0</v>
      </c>
      <c r="J154" s="1335">
        <v>0</v>
      </c>
      <c r="K154" s="1335">
        <v>0</v>
      </c>
      <c r="L154" s="1336">
        <f t="shared" si="53"/>
        <v>16393.928100000001</v>
      </c>
      <c r="M154" s="1337">
        <v>17115</v>
      </c>
      <c r="N154" s="1335"/>
      <c r="O154" s="1335">
        <v>345.40191203800003</v>
      </c>
      <c r="P154" s="1335"/>
      <c r="Q154" s="1335">
        <v>400.86336600000004</v>
      </c>
      <c r="R154" s="1335">
        <v>0</v>
      </c>
      <c r="S154" s="1335">
        <v>2627.355204</v>
      </c>
      <c r="T154" s="1335">
        <v>0</v>
      </c>
      <c r="U154" s="1335">
        <v>0</v>
      </c>
      <c r="V154" s="1335">
        <v>0</v>
      </c>
      <c r="W154" s="1336">
        <f t="shared" si="33"/>
        <v>20488.620482038001</v>
      </c>
      <c r="X154" s="1337">
        <v>17400</v>
      </c>
      <c r="Y154" s="1335"/>
      <c r="Z154" s="1335">
        <v>0</v>
      </c>
      <c r="AA154" s="1335"/>
      <c r="AB154" s="1335"/>
      <c r="AC154" s="1335">
        <v>0</v>
      </c>
      <c r="AD154" s="1335">
        <v>0</v>
      </c>
      <c r="AE154" s="1335">
        <v>0</v>
      </c>
      <c r="AF154" s="1335">
        <v>0</v>
      </c>
      <c r="AG154" s="1335">
        <v>0</v>
      </c>
      <c r="AH154" s="1336">
        <f t="shared" si="51"/>
        <v>17400</v>
      </c>
      <c r="AI154" s="1337">
        <v>17498</v>
      </c>
      <c r="AJ154" s="1335"/>
      <c r="AK154" s="1335">
        <v>376.32324233899999</v>
      </c>
      <c r="AL154" s="1335"/>
      <c r="AM154" s="1335"/>
      <c r="AN154" s="1335">
        <v>0</v>
      </c>
      <c r="AO154" s="1335">
        <v>0</v>
      </c>
      <c r="AP154" s="1335">
        <v>0</v>
      </c>
      <c r="AQ154" s="1335">
        <v>0</v>
      </c>
      <c r="AR154" s="1335">
        <v>17874.323242339</v>
      </c>
      <c r="AS154" s="1335">
        <v>0</v>
      </c>
      <c r="AT154" s="1713">
        <v>17874.323242339</v>
      </c>
      <c r="AU154" s="2127">
        <v>18189</v>
      </c>
      <c r="AV154" s="1335"/>
      <c r="AW154" s="1335">
        <v>0</v>
      </c>
      <c r="AX154" s="1335"/>
      <c r="AY154" s="1335"/>
      <c r="AZ154" s="1335">
        <v>386.27859899999999</v>
      </c>
      <c r="BA154" s="1335">
        <v>0</v>
      </c>
      <c r="BB154" s="1335">
        <v>22.148028</v>
      </c>
      <c r="BC154" s="1335">
        <v>0</v>
      </c>
      <c r="BD154" s="1335">
        <v>18597.426627000001</v>
      </c>
      <c r="BE154" s="1335">
        <v>0</v>
      </c>
      <c r="BF154" s="1336">
        <v>18597.426627000001</v>
      </c>
      <c r="BG154" s="643"/>
      <c r="BH154" s="643"/>
      <c r="BI154" s="1538"/>
      <c r="BJ154" s="1549">
        <f t="shared" si="28"/>
        <v>20488.620482038001</v>
      </c>
    </row>
    <row r="155" spans="2:62" ht="12" hidden="1" customHeight="1" outlineLevel="1">
      <c r="B155" s="1333" t="s">
        <v>528</v>
      </c>
      <c r="C155" s="1325" t="s">
        <v>529</v>
      </c>
      <c r="D155" s="1335">
        <v>0</v>
      </c>
      <c r="E155" s="1335"/>
      <c r="F155" s="1345"/>
      <c r="G155" s="1335"/>
      <c r="H155" s="1335">
        <v>4109.4047199999995</v>
      </c>
      <c r="I155" s="1335">
        <v>0</v>
      </c>
      <c r="J155" s="1335">
        <v>0</v>
      </c>
      <c r="K155" s="1335">
        <v>0</v>
      </c>
      <c r="L155" s="1336">
        <f t="shared" si="53"/>
        <v>4109.4047199999995</v>
      </c>
      <c r="M155" s="1337">
        <v>0</v>
      </c>
      <c r="N155" s="1335"/>
      <c r="O155" s="1335">
        <v>751.70638957599988</v>
      </c>
      <c r="P155" s="1335">
        <v>2482.7532000000001</v>
      </c>
      <c r="Q155" s="1335">
        <v>4448.6459010000008</v>
      </c>
      <c r="R155" s="1335">
        <v>0</v>
      </c>
      <c r="S155" s="1335"/>
      <c r="T155" s="1335">
        <v>0</v>
      </c>
      <c r="U155" s="1335">
        <v>0</v>
      </c>
      <c r="V155" s="1335">
        <v>0</v>
      </c>
      <c r="W155" s="1336">
        <f t="shared" si="33"/>
        <v>7683.1054905760011</v>
      </c>
      <c r="X155" s="1337">
        <v>0</v>
      </c>
      <c r="Y155" s="1335"/>
      <c r="Z155" s="1335">
        <v>226.24646147999999</v>
      </c>
      <c r="AA155" s="1335">
        <v>346.45822399999997</v>
      </c>
      <c r="AB155" s="1335">
        <v>8576.6078849999994</v>
      </c>
      <c r="AC155" s="1335">
        <v>5282.7948159999996</v>
      </c>
      <c r="AD155" s="1335">
        <v>0</v>
      </c>
      <c r="AE155" s="1335"/>
      <c r="AF155" s="1335">
        <v>0</v>
      </c>
      <c r="AG155" s="1335">
        <v>0</v>
      </c>
      <c r="AH155" s="1336">
        <f t="shared" si="51"/>
        <v>14432.107386479998</v>
      </c>
      <c r="AI155" s="1337">
        <v>0</v>
      </c>
      <c r="AJ155" s="1335"/>
      <c r="AK155" s="1335">
        <v>773.55478742800005</v>
      </c>
      <c r="AL155" s="1335">
        <v>328.60619999999994</v>
      </c>
      <c r="AM155" s="1335">
        <v>10319.292221939999</v>
      </c>
      <c r="AN155" s="1335">
        <v>4903.2252359999993</v>
      </c>
      <c r="AO155" s="1335">
        <v>0</v>
      </c>
      <c r="AP155" s="1335"/>
      <c r="AQ155" s="1335">
        <v>0</v>
      </c>
      <c r="AR155" s="1335">
        <v>16324.678445367997</v>
      </c>
      <c r="AS155" s="1335">
        <v>0</v>
      </c>
      <c r="AT155" s="1713">
        <v>16324.678445367997</v>
      </c>
      <c r="AU155" s="2127">
        <v>0</v>
      </c>
      <c r="AV155" s="1335"/>
      <c r="AW155" s="1335">
        <v>0</v>
      </c>
      <c r="AX155" s="1335">
        <v>340.56539999999995</v>
      </c>
      <c r="AY155" s="1335">
        <v>12112.932494909999</v>
      </c>
      <c r="AZ155" s="1335">
        <v>5148.307605</v>
      </c>
      <c r="BA155" s="1335">
        <v>0</v>
      </c>
      <c r="BB155" s="1335"/>
      <c r="BC155" s="1335">
        <v>0</v>
      </c>
      <c r="BD155" s="1335">
        <v>17601.805499909999</v>
      </c>
      <c r="BE155" s="1335">
        <v>0</v>
      </c>
      <c r="BF155" s="1336">
        <v>17601.805499909999</v>
      </c>
      <c r="BG155" s="643"/>
      <c r="BH155" s="643"/>
      <c r="BI155" s="1538"/>
      <c r="BJ155" s="1549">
        <f t="shared" si="28"/>
        <v>7683.1054905760011</v>
      </c>
    </row>
    <row r="156" spans="2:62" ht="12" hidden="1" customHeight="1" outlineLevel="1">
      <c r="B156" s="1333" t="s">
        <v>530</v>
      </c>
      <c r="C156" s="1325" t="s">
        <v>531</v>
      </c>
      <c r="D156" s="1335">
        <v>71480</v>
      </c>
      <c r="E156" s="1335"/>
      <c r="F156" s="1345">
        <v>58251</v>
      </c>
      <c r="G156" s="1335"/>
      <c r="H156" s="1335">
        <v>0</v>
      </c>
      <c r="I156" s="1335">
        <v>9990.2934299999997</v>
      </c>
      <c r="J156" s="1335">
        <v>55.311340838000007</v>
      </c>
      <c r="K156" s="1335">
        <v>0</v>
      </c>
      <c r="L156" s="1336">
        <f t="shared" si="53"/>
        <v>68296.604770838007</v>
      </c>
      <c r="M156" s="1337">
        <v>65508</v>
      </c>
      <c r="N156" s="1335"/>
      <c r="O156" s="1335">
        <v>0</v>
      </c>
      <c r="P156" s="1335"/>
      <c r="Q156" s="1335">
        <v>0</v>
      </c>
      <c r="R156" s="1335">
        <v>12680.702424000001</v>
      </c>
      <c r="S156" s="1335">
        <v>4573</v>
      </c>
      <c r="T156" s="1335">
        <v>35.309646000000001</v>
      </c>
      <c r="U156" s="1335">
        <v>0</v>
      </c>
      <c r="V156" s="1335">
        <v>0</v>
      </c>
      <c r="W156" s="1336">
        <f t="shared" si="33"/>
        <v>82797.012069999997</v>
      </c>
      <c r="X156" s="1337">
        <v>67040</v>
      </c>
      <c r="Y156" s="1335"/>
      <c r="Z156" s="1335">
        <v>885.90612918600004</v>
      </c>
      <c r="AA156" s="1335">
        <v>14566.086352</v>
      </c>
      <c r="AB156" s="1335"/>
      <c r="AC156" s="1335">
        <v>0</v>
      </c>
      <c r="AD156" s="1335">
        <v>11678.859279999999</v>
      </c>
      <c r="AE156" s="1335">
        <v>5951.314143999999</v>
      </c>
      <c r="AF156" s="1335">
        <v>0</v>
      </c>
      <c r="AG156" s="1335">
        <v>0</v>
      </c>
      <c r="AH156" s="1336">
        <f t="shared" si="51"/>
        <v>100122.165905186</v>
      </c>
      <c r="AI156" s="1337">
        <v>66959</v>
      </c>
      <c r="AJ156" s="1335"/>
      <c r="AK156" s="1335">
        <v>0</v>
      </c>
      <c r="AL156" s="1335">
        <v>16371.762965999998</v>
      </c>
      <c r="AM156" s="1335"/>
      <c r="AN156" s="1335">
        <v>0</v>
      </c>
      <c r="AO156" s="1335">
        <v>15222.203450999999</v>
      </c>
      <c r="AP156" s="1335">
        <v>6172.3451789999999</v>
      </c>
      <c r="AQ156" s="1335">
        <v>42.7986</v>
      </c>
      <c r="AR156" s="1335">
        <v>104768.11019599998</v>
      </c>
      <c r="AS156" s="1335">
        <v>0</v>
      </c>
      <c r="AT156" s="1713">
        <v>104768.11019599998</v>
      </c>
      <c r="AU156" s="2127">
        <v>70079</v>
      </c>
      <c r="AV156" s="1335"/>
      <c r="AW156" s="1335">
        <v>0</v>
      </c>
      <c r="AX156" s="1335">
        <v>17079.862274999999</v>
      </c>
      <c r="AY156" s="1335"/>
      <c r="AZ156" s="1335">
        <v>0</v>
      </c>
      <c r="BA156" s="1335">
        <v>15788.21349</v>
      </c>
      <c r="BB156" s="1335">
        <v>6297.5128439999999</v>
      </c>
      <c r="BC156" s="1335">
        <v>45.198216000000002</v>
      </c>
      <c r="BD156" s="1335">
        <v>109289.78682499999</v>
      </c>
      <c r="BE156" s="1335">
        <v>0</v>
      </c>
      <c r="BF156" s="1336">
        <v>109289.78682499999</v>
      </c>
      <c r="BG156" s="643"/>
      <c r="BH156" s="643"/>
      <c r="BI156" s="1538"/>
      <c r="BJ156" s="1549">
        <f t="shared" ref="BJ156:BJ219" si="56">W156+BI156</f>
        <v>82797.012069999997</v>
      </c>
    </row>
    <row r="157" spans="2:62" ht="12" hidden="1" customHeight="1" outlineLevel="1">
      <c r="B157" s="1333" t="s">
        <v>532</v>
      </c>
      <c r="C157" s="1325" t="s">
        <v>533</v>
      </c>
      <c r="D157" s="1335"/>
      <c r="E157" s="1335"/>
      <c r="F157" s="1345"/>
      <c r="G157" s="1335"/>
      <c r="H157" s="1335">
        <v>0</v>
      </c>
      <c r="I157" s="1335">
        <v>0</v>
      </c>
      <c r="J157" s="1335">
        <v>0</v>
      </c>
      <c r="K157" s="1335">
        <v>0</v>
      </c>
      <c r="L157" s="1336">
        <f t="shared" si="53"/>
        <v>0</v>
      </c>
      <c r="M157" s="1337"/>
      <c r="N157" s="1335"/>
      <c r="O157" s="1335">
        <v>0</v>
      </c>
      <c r="P157" s="1335"/>
      <c r="Q157" s="1335">
        <v>0</v>
      </c>
      <c r="R157" s="1335">
        <v>0</v>
      </c>
      <c r="S157" s="1335"/>
      <c r="T157" s="1335">
        <v>0</v>
      </c>
      <c r="U157" s="1335">
        <v>0</v>
      </c>
      <c r="V157" s="1335">
        <v>0</v>
      </c>
      <c r="W157" s="1336">
        <f t="shared" si="33"/>
        <v>0</v>
      </c>
      <c r="X157" s="1337"/>
      <c r="Y157" s="1335"/>
      <c r="Z157" s="1335">
        <v>0</v>
      </c>
      <c r="AA157" s="1335"/>
      <c r="AB157" s="1335"/>
      <c r="AC157" s="1335">
        <v>0</v>
      </c>
      <c r="AD157" s="1335">
        <v>0</v>
      </c>
      <c r="AE157" s="1335"/>
      <c r="AF157" s="1335">
        <v>0</v>
      </c>
      <c r="AG157" s="1335">
        <v>0</v>
      </c>
      <c r="AH157" s="1336">
        <f t="shared" si="51"/>
        <v>0</v>
      </c>
      <c r="AI157" s="1337"/>
      <c r="AJ157" s="1335"/>
      <c r="AK157" s="1335">
        <v>0</v>
      </c>
      <c r="AL157" s="1335"/>
      <c r="AM157" s="1335"/>
      <c r="AN157" s="1335">
        <v>0</v>
      </c>
      <c r="AO157" s="1335">
        <v>0</v>
      </c>
      <c r="AP157" s="1335"/>
      <c r="AQ157" s="1335">
        <v>0</v>
      </c>
      <c r="AR157" s="1335">
        <v>0</v>
      </c>
      <c r="AS157" s="1335">
        <v>0</v>
      </c>
      <c r="AT157" s="1713">
        <v>0</v>
      </c>
      <c r="AU157" s="2127"/>
      <c r="AV157" s="1335"/>
      <c r="AW157" s="1335">
        <v>0</v>
      </c>
      <c r="AX157" s="1335"/>
      <c r="AY157" s="1335"/>
      <c r="AZ157" s="1335">
        <v>0</v>
      </c>
      <c r="BA157" s="1335">
        <v>0</v>
      </c>
      <c r="BB157" s="1335"/>
      <c r="BC157" s="1335">
        <v>0</v>
      </c>
      <c r="BD157" s="1335">
        <v>0</v>
      </c>
      <c r="BE157" s="1335">
        <v>0</v>
      </c>
      <c r="BF157" s="1336">
        <v>0</v>
      </c>
      <c r="BG157" s="643"/>
      <c r="BH157" s="643"/>
      <c r="BI157" s="1538"/>
      <c r="BJ157" s="1549">
        <f t="shared" si="56"/>
        <v>0</v>
      </c>
    </row>
    <row r="158" spans="2:62" ht="12" hidden="1" customHeight="1" outlineLevel="1">
      <c r="B158" s="1333" t="s">
        <v>534</v>
      </c>
      <c r="C158" s="1325" t="s">
        <v>535</v>
      </c>
      <c r="D158" s="1335">
        <v>8124</v>
      </c>
      <c r="E158" s="1335"/>
      <c r="F158" s="1345">
        <v>8124</v>
      </c>
      <c r="G158" s="1335">
        <v>122.03713499999999</v>
      </c>
      <c r="H158" s="1335">
        <v>9706.5308100000002</v>
      </c>
      <c r="I158" s="1335">
        <v>435.79496999999998</v>
      </c>
      <c r="J158" s="1335">
        <v>33.546800742000002</v>
      </c>
      <c r="K158" s="1335">
        <v>0</v>
      </c>
      <c r="L158" s="1336">
        <f t="shared" si="53"/>
        <v>18421.909715742</v>
      </c>
      <c r="M158" s="1337">
        <v>8111</v>
      </c>
      <c r="N158" s="1335"/>
      <c r="O158" s="1335">
        <v>739.23386884000001</v>
      </c>
      <c r="P158" s="1335">
        <v>148.18142</v>
      </c>
      <c r="Q158" s="1335">
        <v>5266.0603350000001</v>
      </c>
      <c r="R158" s="1335">
        <v>452.78973000000002</v>
      </c>
      <c r="S158" s="1335"/>
      <c r="T158" s="1335">
        <v>140.36939100000001</v>
      </c>
      <c r="U158" s="1335">
        <v>0</v>
      </c>
      <c r="V158" s="1335">
        <v>0</v>
      </c>
      <c r="W158" s="1336">
        <f t="shared" si="33"/>
        <v>14857.634744840001</v>
      </c>
      <c r="X158" s="1337">
        <v>8698</v>
      </c>
      <c r="Y158" s="1335"/>
      <c r="Z158" s="1335">
        <v>0</v>
      </c>
      <c r="AA158" s="1335">
        <v>698.64862399999993</v>
      </c>
      <c r="AB158" s="1335">
        <v>185.223894</v>
      </c>
      <c r="AC158" s="1335">
        <v>0</v>
      </c>
      <c r="AD158" s="1335">
        <v>0</v>
      </c>
      <c r="AE158" s="1335"/>
      <c r="AF158" s="1335">
        <v>0</v>
      </c>
      <c r="AG158" s="1335">
        <v>0</v>
      </c>
      <c r="AH158" s="1336">
        <f t="shared" si="51"/>
        <v>9581.8725180000001</v>
      </c>
      <c r="AI158" s="1337">
        <v>8744</v>
      </c>
      <c r="AJ158" s="1335"/>
      <c r="AK158" s="1335">
        <v>794.92667501800008</v>
      </c>
      <c r="AL158" s="1335">
        <v>697.74049799999989</v>
      </c>
      <c r="AM158" s="1335">
        <v>162.02427624000001</v>
      </c>
      <c r="AN158" s="1335">
        <v>0</v>
      </c>
      <c r="AO158" s="1335">
        <v>964.77837299999987</v>
      </c>
      <c r="AP158" s="1335">
        <v>138.86332199999998</v>
      </c>
      <c r="AQ158" s="1335">
        <v>193.765221</v>
      </c>
      <c r="AR158" s="1335">
        <v>11696.098365257996</v>
      </c>
      <c r="AS158" s="1335">
        <v>0</v>
      </c>
      <c r="AT158" s="1713">
        <v>11696.098365257996</v>
      </c>
      <c r="AU158" s="2127">
        <v>9063</v>
      </c>
      <c r="AV158" s="1335"/>
      <c r="AW158" s="1335">
        <v>879.04015180800002</v>
      </c>
      <c r="AX158" s="1335">
        <v>792.14910600000007</v>
      </c>
      <c r="AY158" s="1335">
        <v>209.13998537999998</v>
      </c>
      <c r="AZ158" s="1335">
        <v>5622.1220369999992</v>
      </c>
      <c r="BA158" s="1335">
        <v>1022.917875</v>
      </c>
      <c r="BB158" s="1335">
        <v>161.80239600000002</v>
      </c>
      <c r="BC158" s="1335">
        <v>200.81705700000001</v>
      </c>
      <c r="BD158" s="1335">
        <v>17950.988608187996</v>
      </c>
      <c r="BE158" s="1335">
        <v>0</v>
      </c>
      <c r="BF158" s="1336">
        <v>17950.988608187996</v>
      </c>
      <c r="BG158" s="643"/>
      <c r="BH158" s="643"/>
      <c r="BI158" s="1538"/>
      <c r="BJ158" s="1549">
        <f t="shared" si="56"/>
        <v>14857.634744840001</v>
      </c>
    </row>
    <row r="159" spans="2:62" ht="12" hidden="1" customHeight="1" outlineLevel="1">
      <c r="B159" s="1333" t="s">
        <v>536</v>
      </c>
      <c r="C159" s="1325" t="s">
        <v>537</v>
      </c>
      <c r="D159" s="1335">
        <v>4796</v>
      </c>
      <c r="E159" s="1335"/>
      <c r="F159" s="1345">
        <v>4796</v>
      </c>
      <c r="G159" s="1335">
        <v>650.98287000000005</v>
      </c>
      <c r="H159" s="1335">
        <v>1419.2391699999998</v>
      </c>
      <c r="I159" s="1335">
        <v>94.05261999999999</v>
      </c>
      <c r="J159" s="1335">
        <v>431.820574432</v>
      </c>
      <c r="K159" s="1335">
        <v>0</v>
      </c>
      <c r="L159" s="1336">
        <f t="shared" si="53"/>
        <v>7392.0952344320003</v>
      </c>
      <c r="M159" s="1337">
        <v>5419</v>
      </c>
      <c r="N159" s="1335"/>
      <c r="O159" s="1335">
        <v>238.88416204000001</v>
      </c>
      <c r="P159" s="1335">
        <v>919.12805999999989</v>
      </c>
      <c r="Q159" s="1335">
        <v>1129.335075</v>
      </c>
      <c r="R159" s="1335">
        <v>106.421598</v>
      </c>
      <c r="S159" s="1335"/>
      <c r="T159" s="1335">
        <v>769.85514899999998</v>
      </c>
      <c r="U159" s="1335">
        <v>0</v>
      </c>
      <c r="V159" s="1335">
        <v>0</v>
      </c>
      <c r="W159" s="1336">
        <f t="shared" si="33"/>
        <v>8582.6240440399997</v>
      </c>
      <c r="X159" s="1337">
        <v>5519</v>
      </c>
      <c r="Y159" s="1335"/>
      <c r="Z159" s="1335">
        <v>0</v>
      </c>
      <c r="AA159" s="1335">
        <v>0</v>
      </c>
      <c r="AB159" s="1335">
        <v>971.01911099999995</v>
      </c>
      <c r="AC159" s="1335">
        <v>0</v>
      </c>
      <c r="AD159" s="1335">
        <v>0</v>
      </c>
      <c r="AE159" s="1335"/>
      <c r="AF159" s="1335">
        <v>908.67035199999998</v>
      </c>
      <c r="AG159" s="1335">
        <v>0</v>
      </c>
      <c r="AH159" s="1336">
        <f t="shared" si="51"/>
        <v>7398.6894629999997</v>
      </c>
      <c r="AI159" s="1337">
        <v>5520</v>
      </c>
      <c r="AJ159" s="1335"/>
      <c r="AK159" s="1335">
        <v>591.03256098500003</v>
      </c>
      <c r="AL159" s="1335">
        <v>0</v>
      </c>
      <c r="AM159" s="1335">
        <v>903.62230151999995</v>
      </c>
      <c r="AN159" s="1335">
        <v>0</v>
      </c>
      <c r="AO159" s="1335">
        <v>109.68773399999999</v>
      </c>
      <c r="AP159" s="1335"/>
      <c r="AQ159" s="1335">
        <v>914.27239799999995</v>
      </c>
      <c r="AR159" s="1335">
        <v>8038.6149945050001</v>
      </c>
      <c r="AS159" s="1335">
        <v>0</v>
      </c>
      <c r="AT159" s="1713">
        <v>8038.6149945050001</v>
      </c>
      <c r="AU159" s="2127">
        <v>5722</v>
      </c>
      <c r="AV159" s="1335"/>
      <c r="AW159" s="1335">
        <v>0</v>
      </c>
      <c r="AX159" s="1335">
        <v>0</v>
      </c>
      <c r="AY159" s="1335">
        <v>729.22455309999998</v>
      </c>
      <c r="AZ159" s="1335">
        <v>1415.2108740000001</v>
      </c>
      <c r="BA159" s="1335">
        <v>113.679678</v>
      </c>
      <c r="BB159" s="1335"/>
      <c r="BC159" s="1335">
        <v>1067.529687</v>
      </c>
      <c r="BD159" s="1335">
        <v>9047.6447920999999</v>
      </c>
      <c r="BE159" s="1335">
        <v>0</v>
      </c>
      <c r="BF159" s="1336">
        <v>9047.6447920999999</v>
      </c>
      <c r="BG159" s="643"/>
      <c r="BH159" s="643"/>
      <c r="BI159" s="1538"/>
      <c r="BJ159" s="1549">
        <f t="shared" si="56"/>
        <v>8582.6240440399997</v>
      </c>
    </row>
    <row r="160" spans="2:62" ht="12" hidden="1" customHeight="1" outlineLevel="1">
      <c r="B160" s="1333" t="s">
        <v>538</v>
      </c>
      <c r="C160" s="1325" t="s">
        <v>539</v>
      </c>
      <c r="D160" s="1335">
        <v>36374</v>
      </c>
      <c r="E160" s="1335"/>
      <c r="F160" s="1345">
        <v>36374</v>
      </c>
      <c r="G160" s="1335"/>
      <c r="H160" s="1335">
        <v>0</v>
      </c>
      <c r="I160" s="1335">
        <v>0</v>
      </c>
      <c r="J160" s="1335">
        <v>0</v>
      </c>
      <c r="K160" s="1335">
        <v>0</v>
      </c>
      <c r="L160" s="1336">
        <f t="shared" si="53"/>
        <v>36374</v>
      </c>
      <c r="M160" s="1337">
        <v>39531</v>
      </c>
      <c r="N160" s="1335"/>
      <c r="O160" s="1335">
        <v>0</v>
      </c>
      <c r="P160" s="1335"/>
      <c r="Q160" s="1335">
        <v>0</v>
      </c>
      <c r="R160" s="1335">
        <v>0</v>
      </c>
      <c r="S160" s="1335"/>
      <c r="T160" s="1335">
        <v>0</v>
      </c>
      <c r="U160" s="1335">
        <v>0</v>
      </c>
      <c r="V160" s="1335">
        <v>0</v>
      </c>
      <c r="W160" s="1336">
        <f t="shared" si="33"/>
        <v>39531</v>
      </c>
      <c r="X160" s="1337">
        <v>42999</v>
      </c>
      <c r="Y160" s="1335"/>
      <c r="Z160" s="1335">
        <v>0</v>
      </c>
      <c r="AA160" s="1335"/>
      <c r="AB160" s="1335"/>
      <c r="AC160" s="1335">
        <v>0</v>
      </c>
      <c r="AD160" s="1335">
        <v>0</v>
      </c>
      <c r="AE160" s="1335"/>
      <c r="AF160" s="1335">
        <v>0</v>
      </c>
      <c r="AG160" s="1335">
        <v>0</v>
      </c>
      <c r="AH160" s="1336">
        <f t="shared" si="51"/>
        <v>42999</v>
      </c>
      <c r="AI160" s="1337">
        <v>43272</v>
      </c>
      <c r="AJ160" s="1335"/>
      <c r="AK160" s="1335">
        <v>0</v>
      </c>
      <c r="AL160" s="1335"/>
      <c r="AM160" s="1335"/>
      <c r="AN160" s="1335">
        <v>0</v>
      </c>
      <c r="AO160" s="1335">
        <v>0</v>
      </c>
      <c r="AP160" s="1335"/>
      <c r="AQ160" s="1335">
        <v>0</v>
      </c>
      <c r="AR160" s="1335">
        <v>43272</v>
      </c>
      <c r="AS160" s="1335">
        <v>0</v>
      </c>
      <c r="AT160" s="1713">
        <v>43272</v>
      </c>
      <c r="AU160" s="2127">
        <v>43504</v>
      </c>
      <c r="AV160" s="1335"/>
      <c r="AW160" s="1335">
        <v>0</v>
      </c>
      <c r="AX160" s="1335"/>
      <c r="AY160" s="1335"/>
      <c r="AZ160" s="1335">
        <v>0</v>
      </c>
      <c r="BA160" s="1335">
        <v>0</v>
      </c>
      <c r="BB160" s="1335"/>
      <c r="BC160" s="1335">
        <v>0</v>
      </c>
      <c r="BD160" s="1335">
        <v>43504</v>
      </c>
      <c r="BE160" s="1335">
        <v>0</v>
      </c>
      <c r="BF160" s="1336">
        <v>43504</v>
      </c>
      <c r="BG160" s="643"/>
      <c r="BH160" s="643"/>
      <c r="BI160" s="1538"/>
      <c r="BJ160" s="1549">
        <f t="shared" si="56"/>
        <v>39531</v>
      </c>
    </row>
    <row r="161" spans="2:62" ht="12" hidden="1" customHeight="1" outlineLevel="1">
      <c r="B161" s="1333" t="s">
        <v>540</v>
      </c>
      <c r="C161" s="1325" t="s">
        <v>541</v>
      </c>
      <c r="D161" s="1335">
        <v>405</v>
      </c>
      <c r="E161" s="1335"/>
      <c r="F161" s="1345">
        <v>405</v>
      </c>
      <c r="G161" s="1335"/>
      <c r="H161" s="1335">
        <v>0</v>
      </c>
      <c r="I161" s="1335">
        <v>0</v>
      </c>
      <c r="J161" s="1335">
        <v>0</v>
      </c>
      <c r="K161" s="1335">
        <v>0</v>
      </c>
      <c r="L161" s="1336">
        <f t="shared" si="53"/>
        <v>405</v>
      </c>
      <c r="M161" s="1337">
        <v>405</v>
      </c>
      <c r="N161" s="1335"/>
      <c r="O161" s="1335">
        <v>0</v>
      </c>
      <c r="P161" s="1335"/>
      <c r="Q161" s="1335">
        <v>0</v>
      </c>
      <c r="R161" s="1335">
        <v>0</v>
      </c>
      <c r="S161" s="1335"/>
      <c r="T161" s="1335">
        <v>0</v>
      </c>
      <c r="U161" s="1335">
        <v>0</v>
      </c>
      <c r="V161" s="1335">
        <v>0</v>
      </c>
      <c r="W161" s="1336">
        <f t="shared" si="33"/>
        <v>405</v>
      </c>
      <c r="X161" s="1337">
        <v>405</v>
      </c>
      <c r="Y161" s="1335"/>
      <c r="Z161" s="1335">
        <v>0</v>
      </c>
      <c r="AA161" s="1335"/>
      <c r="AB161" s="1335"/>
      <c r="AC161" s="1335">
        <v>0</v>
      </c>
      <c r="AD161" s="1335">
        <v>0</v>
      </c>
      <c r="AE161" s="1335"/>
      <c r="AF161" s="1335">
        <v>0</v>
      </c>
      <c r="AG161" s="1335">
        <v>0</v>
      </c>
      <c r="AH161" s="1336">
        <f t="shared" si="51"/>
        <v>405</v>
      </c>
      <c r="AI161" s="1337">
        <v>405</v>
      </c>
      <c r="AJ161" s="1335"/>
      <c r="AK161" s="1335">
        <v>0</v>
      </c>
      <c r="AL161" s="1335"/>
      <c r="AM161" s="1335"/>
      <c r="AN161" s="1335">
        <v>0</v>
      </c>
      <c r="AO161" s="1335">
        <v>0</v>
      </c>
      <c r="AP161" s="1335"/>
      <c r="AQ161" s="1335">
        <v>0</v>
      </c>
      <c r="AR161" s="1335">
        <v>405</v>
      </c>
      <c r="AS161" s="1335">
        <v>0</v>
      </c>
      <c r="AT161" s="1713">
        <v>405</v>
      </c>
      <c r="AU161" s="2127">
        <v>405</v>
      </c>
      <c r="AV161" s="1335"/>
      <c r="AW161" s="1335">
        <v>0</v>
      </c>
      <c r="AX161" s="1335"/>
      <c r="AY161" s="1335"/>
      <c r="AZ161" s="1335">
        <v>0</v>
      </c>
      <c r="BA161" s="1335">
        <v>0</v>
      </c>
      <c r="BB161" s="1335"/>
      <c r="BC161" s="1335">
        <v>0</v>
      </c>
      <c r="BD161" s="1335">
        <v>405</v>
      </c>
      <c r="BE161" s="1335">
        <v>0</v>
      </c>
      <c r="BF161" s="1336">
        <v>405</v>
      </c>
      <c r="BG161" s="643"/>
      <c r="BH161" s="643"/>
      <c r="BI161" s="1538"/>
      <c r="BJ161" s="1549">
        <f t="shared" si="56"/>
        <v>405</v>
      </c>
    </row>
    <row r="162" spans="2:62" ht="12" hidden="1" customHeight="1" outlineLevel="1">
      <c r="B162" s="1333" t="s">
        <v>542</v>
      </c>
      <c r="C162" s="1325" t="s">
        <v>543</v>
      </c>
      <c r="D162" s="1335">
        <v>723</v>
      </c>
      <c r="E162" s="1335"/>
      <c r="F162" s="1335">
        <v>723</v>
      </c>
      <c r="G162" s="1335"/>
      <c r="H162" s="1335">
        <v>0</v>
      </c>
      <c r="I162" s="1335">
        <v>0</v>
      </c>
      <c r="J162" s="1335">
        <v>0</v>
      </c>
      <c r="K162" s="1335">
        <v>0</v>
      </c>
      <c r="L162" s="1336">
        <f t="shared" si="53"/>
        <v>723</v>
      </c>
      <c r="M162" s="1337">
        <v>723</v>
      </c>
      <c r="N162" s="1335"/>
      <c r="O162" s="1335">
        <v>0</v>
      </c>
      <c r="P162" s="1335"/>
      <c r="Q162" s="1335">
        <v>0</v>
      </c>
      <c r="R162" s="1335">
        <v>0</v>
      </c>
      <c r="S162" s="1335"/>
      <c r="T162" s="1335">
        <v>0</v>
      </c>
      <c r="U162" s="1335">
        <v>0</v>
      </c>
      <c r="V162" s="1335">
        <v>0</v>
      </c>
      <c r="W162" s="1336">
        <f t="shared" si="33"/>
        <v>723</v>
      </c>
      <c r="X162" s="1337">
        <v>723</v>
      </c>
      <c r="Y162" s="1335"/>
      <c r="Z162" s="1335">
        <v>0</v>
      </c>
      <c r="AA162" s="1335"/>
      <c r="AB162" s="1335"/>
      <c r="AC162" s="1335">
        <v>0</v>
      </c>
      <c r="AD162" s="1335">
        <v>0</v>
      </c>
      <c r="AE162" s="1335"/>
      <c r="AF162" s="1335">
        <v>0</v>
      </c>
      <c r="AG162" s="1335">
        <v>0</v>
      </c>
      <c r="AH162" s="1336">
        <f t="shared" si="51"/>
        <v>723</v>
      </c>
      <c r="AI162" s="1337">
        <v>723</v>
      </c>
      <c r="AJ162" s="1335"/>
      <c r="AK162" s="1335">
        <v>0</v>
      </c>
      <c r="AL162" s="1335"/>
      <c r="AM162" s="1335"/>
      <c r="AN162" s="1335">
        <v>0</v>
      </c>
      <c r="AO162" s="1335">
        <v>0</v>
      </c>
      <c r="AP162" s="1335"/>
      <c r="AQ162" s="1335">
        <v>0</v>
      </c>
      <c r="AR162" s="1335">
        <v>723</v>
      </c>
      <c r="AS162" s="1335">
        <v>0</v>
      </c>
      <c r="AT162" s="1713">
        <v>723</v>
      </c>
      <c r="AU162" s="2127">
        <v>723</v>
      </c>
      <c r="AV162" s="1335"/>
      <c r="AW162" s="1335">
        <v>0</v>
      </c>
      <c r="AX162" s="1335"/>
      <c r="AY162" s="1335"/>
      <c r="AZ162" s="1335">
        <v>0</v>
      </c>
      <c r="BA162" s="1335">
        <v>0</v>
      </c>
      <c r="BB162" s="1335"/>
      <c r="BC162" s="1335">
        <v>0</v>
      </c>
      <c r="BD162" s="1335">
        <v>723</v>
      </c>
      <c r="BE162" s="1335">
        <v>0</v>
      </c>
      <c r="BF162" s="1336">
        <v>723</v>
      </c>
      <c r="BG162" s="643"/>
      <c r="BH162" s="643"/>
      <c r="BI162" s="1538"/>
      <c r="BJ162" s="1549">
        <f t="shared" si="56"/>
        <v>723</v>
      </c>
    </row>
    <row r="163" spans="2:62" ht="12" hidden="1" customHeight="1" outlineLevel="1">
      <c r="B163" s="1333" t="s">
        <v>544</v>
      </c>
      <c r="C163" s="1325" t="s">
        <v>545</v>
      </c>
      <c r="D163" s="1335">
        <v>517</v>
      </c>
      <c r="E163" s="1335"/>
      <c r="F163" s="1335">
        <v>517</v>
      </c>
      <c r="G163" s="1335"/>
      <c r="H163" s="1335">
        <v>0</v>
      </c>
      <c r="I163" s="1335">
        <v>0</v>
      </c>
      <c r="J163" s="1335">
        <v>0</v>
      </c>
      <c r="K163" s="1335">
        <v>0</v>
      </c>
      <c r="L163" s="1336">
        <f t="shared" si="53"/>
        <v>517</v>
      </c>
      <c r="M163" s="1337">
        <v>517</v>
      </c>
      <c r="N163" s="1335"/>
      <c r="O163" s="1335">
        <v>0</v>
      </c>
      <c r="P163" s="1335"/>
      <c r="Q163" s="1335">
        <v>0</v>
      </c>
      <c r="R163" s="1335">
        <v>0</v>
      </c>
      <c r="S163" s="1335"/>
      <c r="T163" s="1335">
        <v>0</v>
      </c>
      <c r="U163" s="1335">
        <v>0</v>
      </c>
      <c r="V163" s="1335">
        <v>0</v>
      </c>
      <c r="W163" s="1336">
        <f t="shared" si="33"/>
        <v>517</v>
      </c>
      <c r="X163" s="1337">
        <v>517</v>
      </c>
      <c r="Y163" s="1335"/>
      <c r="Z163" s="1335">
        <v>0</v>
      </c>
      <c r="AA163" s="1335"/>
      <c r="AB163" s="1335"/>
      <c r="AC163" s="1335">
        <v>0</v>
      </c>
      <c r="AD163" s="1335">
        <v>0</v>
      </c>
      <c r="AE163" s="1335"/>
      <c r="AF163" s="1335">
        <v>0</v>
      </c>
      <c r="AG163" s="1335">
        <v>0</v>
      </c>
      <c r="AH163" s="1336">
        <f t="shared" si="51"/>
        <v>517</v>
      </c>
      <c r="AI163" s="1337">
        <v>517</v>
      </c>
      <c r="AJ163" s="1335"/>
      <c r="AK163" s="1335">
        <v>0</v>
      </c>
      <c r="AL163" s="1335"/>
      <c r="AM163" s="1335"/>
      <c r="AN163" s="1335">
        <v>0</v>
      </c>
      <c r="AO163" s="1335">
        <v>0</v>
      </c>
      <c r="AP163" s="1335"/>
      <c r="AQ163" s="1335">
        <v>0</v>
      </c>
      <c r="AR163" s="1335">
        <v>517</v>
      </c>
      <c r="AS163" s="1335">
        <v>0</v>
      </c>
      <c r="AT163" s="1713">
        <v>517</v>
      </c>
      <c r="AU163" s="2127">
        <v>517</v>
      </c>
      <c r="AV163" s="1335"/>
      <c r="AW163" s="1335">
        <v>0</v>
      </c>
      <c r="AX163" s="1335"/>
      <c r="AY163" s="1335"/>
      <c r="AZ163" s="1335">
        <v>0</v>
      </c>
      <c r="BA163" s="1335">
        <v>0</v>
      </c>
      <c r="BB163" s="1335"/>
      <c r="BC163" s="1335">
        <v>0</v>
      </c>
      <c r="BD163" s="1335">
        <v>517</v>
      </c>
      <c r="BE163" s="1335">
        <v>0</v>
      </c>
      <c r="BF163" s="1336">
        <v>517</v>
      </c>
      <c r="BG163" s="643"/>
      <c r="BH163" s="643"/>
      <c r="BI163" s="1538"/>
      <c r="BJ163" s="1549">
        <f t="shared" si="56"/>
        <v>517</v>
      </c>
    </row>
    <row r="164" spans="2:62" ht="12" hidden="1" customHeight="1" outlineLevel="1">
      <c r="B164" s="1333" t="s">
        <v>546</v>
      </c>
      <c r="C164" s="1325" t="s">
        <v>547</v>
      </c>
      <c r="D164" s="1335">
        <v>1115</v>
      </c>
      <c r="E164" s="1335"/>
      <c r="F164" s="1335">
        <v>1115</v>
      </c>
      <c r="G164" s="1335"/>
      <c r="H164" s="1335">
        <v>0</v>
      </c>
      <c r="I164" s="1335">
        <v>0</v>
      </c>
      <c r="J164" s="1335">
        <v>0</v>
      </c>
      <c r="K164" s="1335">
        <v>0</v>
      </c>
      <c r="L164" s="1336">
        <f t="shared" si="53"/>
        <v>1115</v>
      </c>
      <c r="M164" s="1337">
        <v>1115</v>
      </c>
      <c r="N164" s="1335"/>
      <c r="O164" s="1335">
        <v>0</v>
      </c>
      <c r="P164" s="1335"/>
      <c r="Q164" s="1335">
        <v>0</v>
      </c>
      <c r="R164" s="1335">
        <v>0</v>
      </c>
      <c r="S164" s="1335"/>
      <c r="T164" s="1335">
        <v>0</v>
      </c>
      <c r="U164" s="1335">
        <v>0</v>
      </c>
      <c r="V164" s="1335">
        <v>0</v>
      </c>
      <c r="W164" s="1336">
        <f t="shared" si="33"/>
        <v>1115</v>
      </c>
      <c r="X164" s="1337">
        <v>1115</v>
      </c>
      <c r="Y164" s="1335"/>
      <c r="Z164" s="1335">
        <v>0</v>
      </c>
      <c r="AA164" s="1335"/>
      <c r="AB164" s="1335"/>
      <c r="AC164" s="1335">
        <v>0</v>
      </c>
      <c r="AD164" s="1335">
        <v>0</v>
      </c>
      <c r="AE164" s="1335"/>
      <c r="AF164" s="1335">
        <v>0</v>
      </c>
      <c r="AG164" s="1335">
        <v>0</v>
      </c>
      <c r="AH164" s="1336">
        <f t="shared" si="51"/>
        <v>1115</v>
      </c>
      <c r="AI164" s="1337">
        <v>1115</v>
      </c>
      <c r="AJ164" s="1335"/>
      <c r="AK164" s="1335">
        <v>0</v>
      </c>
      <c r="AL164" s="1335"/>
      <c r="AM164" s="1335"/>
      <c r="AN164" s="1335">
        <v>0</v>
      </c>
      <c r="AO164" s="1335">
        <v>0</v>
      </c>
      <c r="AP164" s="1335"/>
      <c r="AQ164" s="1335">
        <v>0</v>
      </c>
      <c r="AR164" s="1335">
        <v>1115</v>
      </c>
      <c r="AS164" s="1335">
        <v>0</v>
      </c>
      <c r="AT164" s="1713">
        <v>1115</v>
      </c>
      <c r="AU164" s="2127">
        <v>1115</v>
      </c>
      <c r="AV164" s="1335"/>
      <c r="AW164" s="1335">
        <v>0</v>
      </c>
      <c r="AX164" s="1335"/>
      <c r="AY164" s="1335"/>
      <c r="AZ164" s="1335">
        <v>0</v>
      </c>
      <c r="BA164" s="1335">
        <v>0</v>
      </c>
      <c r="BB164" s="1335"/>
      <c r="BC164" s="1335">
        <v>0</v>
      </c>
      <c r="BD164" s="1335">
        <v>1115</v>
      </c>
      <c r="BE164" s="1335">
        <v>0</v>
      </c>
      <c r="BF164" s="1336">
        <v>1115</v>
      </c>
      <c r="BG164" s="643"/>
      <c r="BH164" s="643"/>
      <c r="BI164" s="1538"/>
      <c r="BJ164" s="1549">
        <f t="shared" si="56"/>
        <v>1115</v>
      </c>
    </row>
    <row r="165" spans="2:62" ht="12" hidden="1" customHeight="1" outlineLevel="1">
      <c r="B165" s="1333" t="s">
        <v>548</v>
      </c>
      <c r="C165" s="1325" t="s">
        <v>549</v>
      </c>
      <c r="D165" s="1335">
        <v>0</v>
      </c>
      <c r="E165" s="1335"/>
      <c r="F165" s="1335"/>
      <c r="G165" s="1335"/>
      <c r="H165" s="1335">
        <v>0</v>
      </c>
      <c r="I165" s="1335">
        <v>0</v>
      </c>
      <c r="J165" s="1335">
        <v>0</v>
      </c>
      <c r="K165" s="1335">
        <v>0</v>
      </c>
      <c r="L165" s="1336">
        <f t="shared" si="53"/>
        <v>0</v>
      </c>
      <c r="M165" s="1337">
        <v>0</v>
      </c>
      <c r="N165" s="1335"/>
      <c r="O165" s="1335">
        <v>0</v>
      </c>
      <c r="P165" s="1335"/>
      <c r="Q165" s="1335">
        <v>0</v>
      </c>
      <c r="R165" s="1335">
        <v>0</v>
      </c>
      <c r="S165" s="1335"/>
      <c r="T165" s="1335">
        <v>0</v>
      </c>
      <c r="U165" s="1335">
        <v>0</v>
      </c>
      <c r="V165" s="1335">
        <v>0</v>
      </c>
      <c r="W165" s="1336">
        <f t="shared" si="33"/>
        <v>0</v>
      </c>
      <c r="X165" s="1337">
        <v>0</v>
      </c>
      <c r="Y165" s="1335"/>
      <c r="Z165" s="1335">
        <v>0</v>
      </c>
      <c r="AA165" s="1335"/>
      <c r="AB165" s="1335"/>
      <c r="AC165" s="1335">
        <v>0</v>
      </c>
      <c r="AD165" s="1335">
        <v>0</v>
      </c>
      <c r="AE165" s="1335"/>
      <c r="AF165" s="1335">
        <v>0</v>
      </c>
      <c r="AG165" s="1335">
        <v>0</v>
      </c>
      <c r="AH165" s="1336">
        <f t="shared" si="51"/>
        <v>0</v>
      </c>
      <c r="AI165" s="1337">
        <v>0</v>
      </c>
      <c r="AJ165" s="1335"/>
      <c r="AK165" s="1335">
        <v>0</v>
      </c>
      <c r="AL165" s="1335"/>
      <c r="AM165" s="1335"/>
      <c r="AN165" s="1335">
        <v>0</v>
      </c>
      <c r="AO165" s="1335">
        <v>0</v>
      </c>
      <c r="AP165" s="1335"/>
      <c r="AQ165" s="1335">
        <v>0</v>
      </c>
      <c r="AR165" s="1335">
        <v>0</v>
      </c>
      <c r="AS165" s="1335">
        <v>0</v>
      </c>
      <c r="AT165" s="1713">
        <v>0</v>
      </c>
      <c r="AU165" s="2127">
        <v>0</v>
      </c>
      <c r="AV165" s="1335"/>
      <c r="AW165" s="1335">
        <v>0</v>
      </c>
      <c r="AX165" s="1335"/>
      <c r="AY165" s="1335"/>
      <c r="AZ165" s="1335">
        <v>0</v>
      </c>
      <c r="BA165" s="1335">
        <v>0</v>
      </c>
      <c r="BB165" s="1335"/>
      <c r="BC165" s="1335">
        <v>0</v>
      </c>
      <c r="BD165" s="1335">
        <v>0</v>
      </c>
      <c r="BE165" s="1335">
        <v>0</v>
      </c>
      <c r="BF165" s="1336">
        <v>0</v>
      </c>
      <c r="BG165" s="643"/>
      <c r="BH165" s="643"/>
      <c r="BI165" s="1538"/>
      <c r="BJ165" s="1549">
        <f t="shared" si="56"/>
        <v>0</v>
      </c>
    </row>
    <row r="166" spans="2:62" ht="12" hidden="1" customHeight="1" outlineLevel="1">
      <c r="B166" s="1333" t="s">
        <v>550</v>
      </c>
      <c r="C166" s="1325" t="s">
        <v>551</v>
      </c>
      <c r="D166" s="1335">
        <v>1825</v>
      </c>
      <c r="E166" s="1335"/>
      <c r="F166" s="1335">
        <v>1825</v>
      </c>
      <c r="G166" s="1335"/>
      <c r="H166" s="1335">
        <v>0</v>
      </c>
      <c r="I166" s="1335">
        <v>0</v>
      </c>
      <c r="J166" s="1335">
        <v>0</v>
      </c>
      <c r="K166" s="1335">
        <v>0</v>
      </c>
      <c r="L166" s="1336">
        <f t="shared" si="53"/>
        <v>1825</v>
      </c>
      <c r="M166" s="1337">
        <v>1825</v>
      </c>
      <c r="N166" s="1335"/>
      <c r="O166" s="1335">
        <v>0</v>
      </c>
      <c r="P166" s="1335"/>
      <c r="Q166" s="1335">
        <v>0</v>
      </c>
      <c r="R166" s="1335">
        <v>0</v>
      </c>
      <c r="S166" s="1335"/>
      <c r="T166" s="1335">
        <v>0</v>
      </c>
      <c r="U166" s="1335">
        <v>0</v>
      </c>
      <c r="V166" s="1335">
        <v>0</v>
      </c>
      <c r="W166" s="1336">
        <f t="shared" si="33"/>
        <v>1825</v>
      </c>
      <c r="X166" s="1337">
        <v>1825</v>
      </c>
      <c r="Y166" s="1335"/>
      <c r="Z166" s="1335">
        <v>0</v>
      </c>
      <c r="AA166" s="1335"/>
      <c r="AB166" s="1335"/>
      <c r="AC166" s="1335">
        <v>0</v>
      </c>
      <c r="AD166" s="1335">
        <v>0</v>
      </c>
      <c r="AE166" s="1335"/>
      <c r="AF166" s="1335">
        <v>0</v>
      </c>
      <c r="AG166" s="1335">
        <v>0</v>
      </c>
      <c r="AH166" s="1336">
        <f t="shared" si="51"/>
        <v>1825</v>
      </c>
      <c r="AI166" s="1337">
        <v>1825</v>
      </c>
      <c r="AJ166" s="1335"/>
      <c r="AK166" s="1335">
        <v>0</v>
      </c>
      <c r="AL166" s="1335"/>
      <c r="AM166" s="1335"/>
      <c r="AN166" s="1335">
        <v>0</v>
      </c>
      <c r="AO166" s="1335">
        <v>0</v>
      </c>
      <c r="AP166" s="1335"/>
      <c r="AQ166" s="1335">
        <v>0</v>
      </c>
      <c r="AR166" s="1335">
        <v>1825</v>
      </c>
      <c r="AS166" s="1335">
        <v>0</v>
      </c>
      <c r="AT166" s="1713">
        <v>1825</v>
      </c>
      <c r="AU166" s="2127">
        <v>1825</v>
      </c>
      <c r="AV166" s="1335"/>
      <c r="AW166" s="1335">
        <v>0</v>
      </c>
      <c r="AX166" s="1335"/>
      <c r="AY166" s="1335"/>
      <c r="AZ166" s="1335">
        <v>0</v>
      </c>
      <c r="BA166" s="1335">
        <v>0</v>
      </c>
      <c r="BB166" s="1335"/>
      <c r="BC166" s="1335">
        <v>0</v>
      </c>
      <c r="BD166" s="1335">
        <v>1825</v>
      </c>
      <c r="BE166" s="1335">
        <v>0</v>
      </c>
      <c r="BF166" s="1336">
        <v>1825</v>
      </c>
      <c r="BG166" s="643"/>
      <c r="BH166" s="643"/>
      <c r="BI166" s="1538"/>
      <c r="BJ166" s="1549">
        <f t="shared" si="56"/>
        <v>1825</v>
      </c>
    </row>
    <row r="167" spans="2:62" ht="12" hidden="1" customHeight="1" outlineLevel="1">
      <c r="B167" s="1333" t="s">
        <v>552</v>
      </c>
      <c r="C167" s="1325" t="s">
        <v>553</v>
      </c>
      <c r="D167" s="1335">
        <v>-1311</v>
      </c>
      <c r="E167" s="1335"/>
      <c r="F167" s="1335">
        <v>-1311</v>
      </c>
      <c r="G167" s="1335"/>
      <c r="H167" s="1335">
        <v>0</v>
      </c>
      <c r="I167" s="1335">
        <v>0</v>
      </c>
      <c r="J167" s="1335">
        <v>0</v>
      </c>
      <c r="K167" s="1335">
        <v>0</v>
      </c>
      <c r="L167" s="1336">
        <f t="shared" si="53"/>
        <v>-1311</v>
      </c>
      <c r="M167" s="1337">
        <v>-1311</v>
      </c>
      <c r="N167" s="1335"/>
      <c r="O167" s="1335">
        <v>0</v>
      </c>
      <c r="P167" s="1335"/>
      <c r="Q167" s="1335">
        <v>0</v>
      </c>
      <c r="R167" s="1335">
        <v>0</v>
      </c>
      <c r="S167" s="1335"/>
      <c r="T167" s="1335">
        <v>0</v>
      </c>
      <c r="U167" s="1335">
        <v>0</v>
      </c>
      <c r="V167" s="1335">
        <v>0</v>
      </c>
      <c r="W167" s="1336">
        <f t="shared" si="33"/>
        <v>-1311</v>
      </c>
      <c r="X167" s="1337">
        <v>-1311</v>
      </c>
      <c r="Y167" s="1335"/>
      <c r="Z167" s="1335">
        <v>0</v>
      </c>
      <c r="AA167" s="1335"/>
      <c r="AB167" s="1335"/>
      <c r="AC167" s="1335">
        <v>0</v>
      </c>
      <c r="AD167" s="1335">
        <v>0</v>
      </c>
      <c r="AE167" s="1335"/>
      <c r="AF167" s="1335">
        <v>0</v>
      </c>
      <c r="AG167" s="1335">
        <v>0</v>
      </c>
      <c r="AH167" s="1336">
        <f t="shared" si="51"/>
        <v>-1311</v>
      </c>
      <c r="AI167" s="1337">
        <v>-1311</v>
      </c>
      <c r="AJ167" s="1335"/>
      <c r="AK167" s="1335">
        <v>0</v>
      </c>
      <c r="AL167" s="1335"/>
      <c r="AM167" s="1335"/>
      <c r="AN167" s="1335">
        <v>0</v>
      </c>
      <c r="AO167" s="1335">
        <v>0</v>
      </c>
      <c r="AP167" s="1335"/>
      <c r="AQ167" s="1335">
        <v>0</v>
      </c>
      <c r="AR167" s="1335">
        <v>-1311</v>
      </c>
      <c r="AS167" s="1335">
        <v>0</v>
      </c>
      <c r="AT167" s="1713">
        <v>-1311</v>
      </c>
      <c r="AU167" s="2127">
        <v>-1311</v>
      </c>
      <c r="AV167" s="1335"/>
      <c r="AW167" s="1335">
        <v>0</v>
      </c>
      <c r="AX167" s="1335"/>
      <c r="AY167" s="1335"/>
      <c r="AZ167" s="1335">
        <v>0</v>
      </c>
      <c r="BA167" s="1335">
        <v>0</v>
      </c>
      <c r="BB167" s="1335"/>
      <c r="BC167" s="1335">
        <v>0</v>
      </c>
      <c r="BD167" s="1335">
        <v>-1311</v>
      </c>
      <c r="BE167" s="1335">
        <v>0</v>
      </c>
      <c r="BF167" s="1336">
        <v>-1311</v>
      </c>
      <c r="BG167" s="643"/>
      <c r="BH167" s="643"/>
      <c r="BI167" s="1538"/>
      <c r="BJ167" s="1549">
        <f t="shared" si="56"/>
        <v>-1311</v>
      </c>
    </row>
    <row r="168" spans="2:62" ht="12" hidden="1" customHeight="1" outlineLevel="1">
      <c r="B168" s="1333" t="s">
        <v>554</v>
      </c>
      <c r="C168" s="1325" t="s">
        <v>555</v>
      </c>
      <c r="D168" s="1335">
        <v>-13</v>
      </c>
      <c r="E168" s="1335"/>
      <c r="F168" s="1335">
        <v>-13</v>
      </c>
      <c r="G168" s="1335"/>
      <c r="H168" s="1335">
        <v>0</v>
      </c>
      <c r="I168" s="1335">
        <v>0</v>
      </c>
      <c r="J168" s="1335">
        <v>0</v>
      </c>
      <c r="K168" s="1335">
        <v>0</v>
      </c>
      <c r="L168" s="1336">
        <f t="shared" si="53"/>
        <v>-13</v>
      </c>
      <c r="M168" s="1337">
        <v>-13</v>
      </c>
      <c r="N168" s="1335"/>
      <c r="O168" s="1335">
        <v>0</v>
      </c>
      <c r="P168" s="1335"/>
      <c r="Q168" s="1335">
        <v>0</v>
      </c>
      <c r="R168" s="1335">
        <v>0</v>
      </c>
      <c r="S168" s="1335"/>
      <c r="T168" s="1335">
        <v>0</v>
      </c>
      <c r="U168" s="1335">
        <v>0</v>
      </c>
      <c r="V168" s="1335">
        <v>0</v>
      </c>
      <c r="W168" s="1336">
        <f t="shared" si="33"/>
        <v>-13</v>
      </c>
      <c r="X168" s="1337">
        <v>-13</v>
      </c>
      <c r="Y168" s="1335"/>
      <c r="Z168" s="1335">
        <v>0</v>
      </c>
      <c r="AA168" s="1335"/>
      <c r="AB168" s="1335"/>
      <c r="AC168" s="1335">
        <v>0</v>
      </c>
      <c r="AD168" s="1335">
        <v>0</v>
      </c>
      <c r="AE168" s="1335"/>
      <c r="AF168" s="1335">
        <v>0</v>
      </c>
      <c r="AG168" s="1335">
        <v>0</v>
      </c>
      <c r="AH168" s="1336">
        <f t="shared" si="51"/>
        <v>-13</v>
      </c>
      <c r="AI168" s="1337">
        <v>-13</v>
      </c>
      <c r="AJ168" s="1335"/>
      <c r="AK168" s="1335">
        <v>0</v>
      </c>
      <c r="AL168" s="1335"/>
      <c r="AM168" s="1335"/>
      <c r="AN168" s="1335">
        <v>0</v>
      </c>
      <c r="AO168" s="1335">
        <v>0</v>
      </c>
      <c r="AP168" s="1335"/>
      <c r="AQ168" s="1335">
        <v>0</v>
      </c>
      <c r="AR168" s="1335">
        <v>-13</v>
      </c>
      <c r="AS168" s="1335">
        <v>0</v>
      </c>
      <c r="AT168" s="1713">
        <v>-13</v>
      </c>
      <c r="AU168" s="2127">
        <v>-13</v>
      </c>
      <c r="AV168" s="1335"/>
      <c r="AW168" s="1335">
        <v>0</v>
      </c>
      <c r="AX168" s="1335"/>
      <c r="AY168" s="1335"/>
      <c r="AZ168" s="1335">
        <v>0</v>
      </c>
      <c r="BA168" s="1335">
        <v>0</v>
      </c>
      <c r="BB168" s="1335"/>
      <c r="BC168" s="1335">
        <v>0</v>
      </c>
      <c r="BD168" s="1335">
        <v>-13</v>
      </c>
      <c r="BE168" s="1335">
        <v>0</v>
      </c>
      <c r="BF168" s="1336">
        <v>-13</v>
      </c>
      <c r="BG168" s="643"/>
      <c r="BH168" s="643"/>
      <c r="BI168" s="1538"/>
      <c r="BJ168" s="1549">
        <f t="shared" si="56"/>
        <v>-13</v>
      </c>
    </row>
    <row r="169" spans="2:62" ht="12" hidden="1" customHeight="1" outlineLevel="1">
      <c r="B169" s="1333" t="s">
        <v>556</v>
      </c>
      <c r="C169" s="1325" t="s">
        <v>557</v>
      </c>
      <c r="D169" s="1335">
        <v>-5790</v>
      </c>
      <c r="E169" s="1335"/>
      <c r="F169" s="1335">
        <v>-5163</v>
      </c>
      <c r="G169" s="1335"/>
      <c r="H169" s="1335">
        <v>-1550.1483999999998</v>
      </c>
      <c r="I169" s="1335">
        <v>0</v>
      </c>
      <c r="J169" s="1335">
        <v>0</v>
      </c>
      <c r="K169" s="1335">
        <v>0</v>
      </c>
      <c r="L169" s="1336">
        <f t="shared" si="53"/>
        <v>-6713.1484</v>
      </c>
      <c r="M169" s="1337">
        <v>-6227</v>
      </c>
      <c r="N169" s="1335"/>
      <c r="O169" s="1335">
        <v>-300.50781797399998</v>
      </c>
      <c r="P169" s="1335"/>
      <c r="Q169" s="1335">
        <v>-1729.5005249999999</v>
      </c>
      <c r="R169" s="1335">
        <v>0</v>
      </c>
      <c r="S169" s="1335"/>
      <c r="T169" s="1335">
        <v>0</v>
      </c>
      <c r="U169" s="1335">
        <v>0</v>
      </c>
      <c r="V169" s="1335">
        <v>0</v>
      </c>
      <c r="W169" s="1336">
        <f t="shared" si="33"/>
        <v>-8257.0083429740007</v>
      </c>
      <c r="X169" s="1337">
        <v>-6767</v>
      </c>
      <c r="Y169" s="1335"/>
      <c r="Z169" s="1335">
        <v>0</v>
      </c>
      <c r="AA169" s="1335">
        <v>-83.271423999999996</v>
      </c>
      <c r="AB169" s="1335"/>
      <c r="AC169" s="1335">
        <v>0</v>
      </c>
      <c r="AD169" s="1335">
        <v>0</v>
      </c>
      <c r="AE169" s="1335"/>
      <c r="AF169" s="1335">
        <v>0</v>
      </c>
      <c r="AG169" s="1335">
        <v>0</v>
      </c>
      <c r="AH169" s="1336">
        <f t="shared" si="51"/>
        <v>-6850.2714239999996</v>
      </c>
      <c r="AI169" s="1337">
        <v>-6951</v>
      </c>
      <c r="AJ169" s="1335"/>
      <c r="AK169" s="1335">
        <v>-318.41408264199998</v>
      </c>
      <c r="AL169" s="1335">
        <v>-81.444284999999994</v>
      </c>
      <c r="AM169" s="1335"/>
      <c r="AN169" s="1335">
        <v>0</v>
      </c>
      <c r="AO169" s="1335">
        <v>0</v>
      </c>
      <c r="AP169" s="1335"/>
      <c r="AQ169" s="1335">
        <v>0</v>
      </c>
      <c r="AR169" s="1335">
        <v>-7350.8583676419994</v>
      </c>
      <c r="AS169" s="1335">
        <v>0</v>
      </c>
      <c r="AT169" s="1713">
        <v>-7350.8583676419994</v>
      </c>
      <c r="AU169" s="2127">
        <v>-7318</v>
      </c>
      <c r="AV169" s="1335"/>
      <c r="AW169" s="1335">
        <v>-54.994424576</v>
      </c>
      <c r="AX169" s="1335">
        <v>-90.155856</v>
      </c>
      <c r="AY169" s="1335"/>
      <c r="AZ169" s="1335">
        <v>-2234.458611</v>
      </c>
      <c r="BA169" s="1335">
        <v>0</v>
      </c>
      <c r="BB169" s="1335"/>
      <c r="BC169" s="1335">
        <v>0</v>
      </c>
      <c r="BD169" s="1335">
        <v>-9697.608891576001</v>
      </c>
      <c r="BE169" s="1335">
        <v>0</v>
      </c>
      <c r="BF169" s="1336">
        <v>-9697.608891576001</v>
      </c>
      <c r="BG169" s="643"/>
      <c r="BH169" s="643"/>
      <c r="BI169" s="1538"/>
      <c r="BJ169" s="1549">
        <f t="shared" si="56"/>
        <v>-8257.0083429740007</v>
      </c>
    </row>
    <row r="170" spans="2:62" ht="12" hidden="1" customHeight="1" outlineLevel="1">
      <c r="B170" s="1333" t="s">
        <v>558</v>
      </c>
      <c r="C170" s="1325" t="s">
        <v>559</v>
      </c>
      <c r="D170" s="1335">
        <v>-92932</v>
      </c>
      <c r="E170" s="1335"/>
      <c r="F170" s="1335">
        <v>-85082</v>
      </c>
      <c r="G170" s="1335"/>
      <c r="H170" s="1335">
        <v>0</v>
      </c>
      <c r="I170" s="1335">
        <v>-2395.9719899999996</v>
      </c>
      <c r="J170" s="1335">
        <v>-5.5311280439999999</v>
      </c>
      <c r="K170" s="1335">
        <v>0</v>
      </c>
      <c r="L170" s="1336">
        <f t="shared" si="53"/>
        <v>-87483.503118043998</v>
      </c>
      <c r="M170" s="1337">
        <v>-90071</v>
      </c>
      <c r="N170" s="1335"/>
      <c r="O170" s="1335">
        <v>0</v>
      </c>
      <c r="P170" s="1335"/>
      <c r="Q170" s="1335">
        <v>0</v>
      </c>
      <c r="R170" s="1335">
        <v>-3505.24071</v>
      </c>
      <c r="S170" s="1335"/>
      <c r="T170" s="1335">
        <v>-0.88326899999999997</v>
      </c>
      <c r="U170" s="1335">
        <v>0</v>
      </c>
      <c r="V170" s="1335">
        <v>0</v>
      </c>
      <c r="W170" s="1336">
        <f t="shared" si="33"/>
        <v>-93577.123978999996</v>
      </c>
      <c r="X170" s="1337">
        <v>-93750</v>
      </c>
      <c r="Y170" s="1335"/>
      <c r="Z170" s="1335">
        <v>0</v>
      </c>
      <c r="AA170" s="1335">
        <v>-4594.7157280000001</v>
      </c>
      <c r="AB170" s="1335"/>
      <c r="AC170" s="1335">
        <v>0</v>
      </c>
      <c r="AD170" s="1335">
        <v>0</v>
      </c>
      <c r="AE170" s="1335"/>
      <c r="AF170" s="1335">
        <v>0</v>
      </c>
      <c r="AG170" s="1335">
        <v>0</v>
      </c>
      <c r="AH170" s="1336">
        <f t="shared" si="51"/>
        <v>-98344.715727999996</v>
      </c>
      <c r="AI170" s="1337">
        <v>-94829</v>
      </c>
      <c r="AJ170" s="1335"/>
      <c r="AK170" s="1335">
        <v>0</v>
      </c>
      <c r="AL170" s="1335">
        <v>-4506.7070879999992</v>
      </c>
      <c r="AM170" s="1335">
        <v>-94.427760759999998</v>
      </c>
      <c r="AN170" s="1335">
        <v>0</v>
      </c>
      <c r="AO170" s="1335">
        <v>-4705.6045139999997</v>
      </c>
      <c r="AP170" s="1335">
        <v>-412.66917899999999</v>
      </c>
      <c r="AQ170" s="1335">
        <v>-4.6026629999999997</v>
      </c>
      <c r="AR170" s="1335">
        <v>-104553.01120476</v>
      </c>
      <c r="AS170" s="1335">
        <v>0</v>
      </c>
      <c r="AT170" s="1713">
        <v>-104553.01120476</v>
      </c>
      <c r="AU170" s="2127">
        <v>-97360</v>
      </c>
      <c r="AV170" s="1335"/>
      <c r="AW170" s="1335">
        <v>0</v>
      </c>
      <c r="AX170" s="1335">
        <v>-5304.6970410000004</v>
      </c>
      <c r="AY170" s="1335">
        <v>-452.72459895000003</v>
      </c>
      <c r="AZ170" s="1335">
        <v>0</v>
      </c>
      <c r="BA170" s="1335">
        <v>-5960.8906349999997</v>
      </c>
      <c r="BB170" s="1335">
        <v>-727.81757999999991</v>
      </c>
      <c r="BC170" s="1335">
        <v>-7.0293299999999999</v>
      </c>
      <c r="BD170" s="1335">
        <v>-109813.15918495001</v>
      </c>
      <c r="BE170" s="1335">
        <v>0</v>
      </c>
      <c r="BF170" s="1336">
        <v>-109813.15918495001</v>
      </c>
      <c r="BG170" s="643"/>
      <c r="BH170" s="643"/>
      <c r="BI170" s="1538"/>
      <c r="BJ170" s="1549">
        <f t="shared" si="56"/>
        <v>-93577.123978999996</v>
      </c>
    </row>
    <row r="171" spans="2:62" ht="12" hidden="1" customHeight="1" outlineLevel="1">
      <c r="B171" s="1333" t="s">
        <v>560</v>
      </c>
      <c r="C171" s="1325" t="s">
        <v>561</v>
      </c>
      <c r="D171" s="1335"/>
      <c r="E171" s="1335"/>
      <c r="F171" s="1335"/>
      <c r="G171" s="1335"/>
      <c r="H171" s="1335">
        <v>0</v>
      </c>
      <c r="I171" s="1335">
        <v>0</v>
      </c>
      <c r="J171" s="1335">
        <v>0</v>
      </c>
      <c r="K171" s="1335">
        <v>0</v>
      </c>
      <c r="L171" s="1336">
        <f t="shared" si="53"/>
        <v>0</v>
      </c>
      <c r="M171" s="1337"/>
      <c r="N171" s="1335"/>
      <c r="O171" s="1335">
        <v>0</v>
      </c>
      <c r="P171" s="1335"/>
      <c r="Q171" s="1335">
        <v>0</v>
      </c>
      <c r="R171" s="1335">
        <v>0</v>
      </c>
      <c r="S171" s="1335"/>
      <c r="T171" s="1335">
        <v>0</v>
      </c>
      <c r="U171" s="1335">
        <v>0</v>
      </c>
      <c r="V171" s="1335">
        <v>0</v>
      </c>
      <c r="W171" s="1336">
        <f t="shared" si="33"/>
        <v>0</v>
      </c>
      <c r="X171" s="1337"/>
      <c r="Y171" s="1335"/>
      <c r="Z171" s="1335">
        <v>0</v>
      </c>
      <c r="AA171" s="1335"/>
      <c r="AB171" s="1335"/>
      <c r="AC171" s="1335">
        <v>0</v>
      </c>
      <c r="AD171" s="1335">
        <v>0</v>
      </c>
      <c r="AE171" s="1335"/>
      <c r="AF171" s="1335">
        <v>0</v>
      </c>
      <c r="AG171" s="1335">
        <v>0</v>
      </c>
      <c r="AH171" s="1336">
        <f t="shared" si="51"/>
        <v>0</v>
      </c>
      <c r="AI171" s="1337"/>
      <c r="AJ171" s="1335"/>
      <c r="AK171" s="1335">
        <v>0</v>
      </c>
      <c r="AL171" s="1335"/>
      <c r="AM171" s="1335"/>
      <c r="AN171" s="1335">
        <v>0</v>
      </c>
      <c r="AO171" s="1335">
        <v>0</v>
      </c>
      <c r="AP171" s="1335"/>
      <c r="AQ171" s="1335">
        <v>0</v>
      </c>
      <c r="AR171" s="1335">
        <v>0</v>
      </c>
      <c r="AS171" s="1335">
        <v>0</v>
      </c>
      <c r="AT171" s="1713">
        <v>0</v>
      </c>
      <c r="AU171" s="2127"/>
      <c r="AV171" s="1335"/>
      <c r="AW171" s="1335">
        <v>0</v>
      </c>
      <c r="AX171" s="1335"/>
      <c r="AY171" s="1335"/>
      <c r="AZ171" s="1335">
        <v>0</v>
      </c>
      <c r="BA171" s="1335">
        <v>0</v>
      </c>
      <c r="BB171" s="1335"/>
      <c r="BC171" s="1335">
        <v>0</v>
      </c>
      <c r="BD171" s="1335">
        <v>0</v>
      </c>
      <c r="BE171" s="1335">
        <v>0</v>
      </c>
      <c r="BF171" s="1336">
        <v>0</v>
      </c>
      <c r="BG171" s="643"/>
      <c r="BH171" s="643"/>
      <c r="BI171" s="1538"/>
      <c r="BJ171" s="1549">
        <f t="shared" si="56"/>
        <v>0</v>
      </c>
    </row>
    <row r="172" spans="2:62" ht="12" hidden="1" customHeight="1" outlineLevel="1">
      <c r="B172" s="1333" t="s">
        <v>562</v>
      </c>
      <c r="C172" s="1325" t="s">
        <v>563</v>
      </c>
      <c r="D172" s="1335">
        <v>-15052</v>
      </c>
      <c r="E172" s="1335"/>
      <c r="F172" s="1335">
        <v>-15052</v>
      </c>
      <c r="G172" s="1335">
        <v>-53.628284999999998</v>
      </c>
      <c r="H172" s="1335">
        <v>-3414.5156499999998</v>
      </c>
      <c r="I172" s="1335">
        <v>-215.56653999999997</v>
      </c>
      <c r="J172" s="1335">
        <v>-18.907835491999997</v>
      </c>
      <c r="K172" s="1335">
        <v>0</v>
      </c>
      <c r="L172" s="1336">
        <f t="shared" si="53"/>
        <v>-18754.618310491998</v>
      </c>
      <c r="M172" s="1337">
        <v>-15184</v>
      </c>
      <c r="N172" s="1335"/>
      <c r="O172" s="1335">
        <v>-662.96975361599993</v>
      </c>
      <c r="P172" s="1335">
        <v>-80.666359999999997</v>
      </c>
      <c r="Q172" s="1335">
        <v>-4001.9088510000001</v>
      </c>
      <c r="R172" s="1335">
        <v>-249.84899999999999</v>
      </c>
      <c r="S172" s="1335"/>
      <c r="T172" s="1335">
        <v>-10.278999000000001</v>
      </c>
      <c r="U172" s="1335">
        <v>0</v>
      </c>
      <c r="V172" s="1335">
        <v>0</v>
      </c>
      <c r="W172" s="1336">
        <f t="shared" si="33"/>
        <v>-20189.672963615994</v>
      </c>
      <c r="X172" s="1337">
        <v>-15553</v>
      </c>
      <c r="Y172" s="1335"/>
      <c r="Z172" s="1335">
        <v>0</v>
      </c>
      <c r="AA172" s="1335">
        <v>-429.97438399999999</v>
      </c>
      <c r="AB172" s="1335">
        <v>-115.48564799999998</v>
      </c>
      <c r="AC172" s="1335">
        <v>0</v>
      </c>
      <c r="AD172" s="1335">
        <v>0</v>
      </c>
      <c r="AE172" s="1335"/>
      <c r="AF172" s="1335">
        <v>0</v>
      </c>
      <c r="AG172" s="1335">
        <v>0</v>
      </c>
      <c r="AH172" s="1336">
        <f t="shared" si="51"/>
        <v>-16098.460031999999</v>
      </c>
      <c r="AI172" s="1337">
        <v>-15683</v>
      </c>
      <c r="AJ172" s="1335"/>
      <c r="AK172" s="1335">
        <v>-718.323143415</v>
      </c>
      <c r="AL172" s="1335">
        <v>-428.14558799999998</v>
      </c>
      <c r="AM172" s="1335">
        <v>-83.894768979999995</v>
      </c>
      <c r="AN172" s="1335">
        <v>0</v>
      </c>
      <c r="AO172" s="1335">
        <v>-320.67395099999999</v>
      </c>
      <c r="AP172" s="1335">
        <v>-18.722574000000002</v>
      </c>
      <c r="AQ172" s="1335">
        <v>-27.681263999999999</v>
      </c>
      <c r="AR172" s="1335">
        <v>-17280.441289394999</v>
      </c>
      <c r="AS172" s="1335">
        <v>0</v>
      </c>
      <c r="AT172" s="1713">
        <v>-17280.441289394999</v>
      </c>
      <c r="AU172" s="2127">
        <v>-15946</v>
      </c>
      <c r="AV172" s="1335"/>
      <c r="AW172" s="1335">
        <v>0</v>
      </c>
      <c r="AX172" s="1335">
        <v>-487.83926100000002</v>
      </c>
      <c r="AY172" s="1335">
        <v>-101.73328303000001</v>
      </c>
      <c r="AZ172" s="1335">
        <v>-4613.7665280000001</v>
      </c>
      <c r="BA172" s="1335">
        <v>0</v>
      </c>
      <c r="BB172" s="1335">
        <v>-31.440275999999997</v>
      </c>
      <c r="BC172" s="1335">
        <v>-38.732735999999996</v>
      </c>
      <c r="BD172" s="1335">
        <v>-21219.512084030004</v>
      </c>
      <c r="BE172" s="1335">
        <v>0</v>
      </c>
      <c r="BF172" s="1336">
        <v>-21219.512084030004</v>
      </c>
      <c r="BG172" s="643"/>
      <c r="BH172" s="643"/>
      <c r="BI172" s="1538"/>
      <c r="BJ172" s="1549">
        <f t="shared" si="56"/>
        <v>-20189.672963615994</v>
      </c>
    </row>
    <row r="173" spans="2:62" ht="12" hidden="1" customHeight="1" outlineLevel="1">
      <c r="B173" s="1333" t="s">
        <v>564</v>
      </c>
      <c r="C173" s="1325" t="s">
        <v>565</v>
      </c>
      <c r="D173" s="1335">
        <v>-3046</v>
      </c>
      <c r="E173" s="1335"/>
      <c r="F173" s="1335">
        <v>-3046</v>
      </c>
      <c r="G173" s="1335">
        <v>-47.148938999999999</v>
      </c>
      <c r="H173" s="1335">
        <v>-880.47831999999994</v>
      </c>
      <c r="I173" s="1335">
        <v>-75.871560000000002</v>
      </c>
      <c r="J173" s="1335">
        <v>-248.61245212699998</v>
      </c>
      <c r="K173" s="1335">
        <v>0</v>
      </c>
      <c r="L173" s="1336">
        <f t="shared" si="53"/>
        <v>-4298.1112711269998</v>
      </c>
      <c r="M173" s="1337">
        <v>-3535</v>
      </c>
      <c r="N173" s="1335"/>
      <c r="O173" s="1335">
        <v>-160.293624618</v>
      </c>
      <c r="P173" s="1335">
        <v>-184.39866000000001</v>
      </c>
      <c r="Q173" s="1335">
        <v>-838.3806360000001</v>
      </c>
      <c r="R173" s="1335">
        <v>-98.419392000000002</v>
      </c>
      <c r="S173" s="1335"/>
      <c r="T173" s="1335">
        <v>-123.34095000000001</v>
      </c>
      <c r="U173" s="1335">
        <v>0</v>
      </c>
      <c r="V173" s="1335">
        <v>0</v>
      </c>
      <c r="W173" s="1336">
        <f t="shared" si="33"/>
        <v>-4939.8332626179999</v>
      </c>
      <c r="X173" s="1337">
        <v>-3944</v>
      </c>
      <c r="Y173" s="1335"/>
      <c r="Z173" s="1335">
        <v>0</v>
      </c>
      <c r="AA173" s="1335">
        <v>0</v>
      </c>
      <c r="AB173" s="1335">
        <v>-290.27495099999999</v>
      </c>
      <c r="AC173" s="1335">
        <v>0</v>
      </c>
      <c r="AD173" s="1335">
        <v>0</v>
      </c>
      <c r="AE173" s="1335"/>
      <c r="AF173" s="1335">
        <v>0</v>
      </c>
      <c r="AG173" s="1335">
        <v>0</v>
      </c>
      <c r="AH173" s="1336">
        <f t="shared" si="51"/>
        <v>-4234.2749510000003</v>
      </c>
      <c r="AI173" s="1337">
        <v>-4063</v>
      </c>
      <c r="AJ173" s="1335"/>
      <c r="AK173" s="1335">
        <v>-405.51248591000001</v>
      </c>
      <c r="AL173" s="1335">
        <v>0</v>
      </c>
      <c r="AM173" s="1335">
        <v>-297.82210985999996</v>
      </c>
      <c r="AN173" s="1335">
        <v>0</v>
      </c>
      <c r="AO173" s="1335">
        <v>-109.68773399999999</v>
      </c>
      <c r="AP173" s="1335"/>
      <c r="AQ173" s="1335">
        <v>-299.91663</v>
      </c>
      <c r="AR173" s="1335">
        <v>-5175.9389597699992</v>
      </c>
      <c r="AS173" s="1335">
        <v>0</v>
      </c>
      <c r="AT173" s="1713">
        <v>-5175.9389597699992</v>
      </c>
      <c r="AU173" s="2127">
        <v>-4304</v>
      </c>
      <c r="AV173" s="1335"/>
      <c r="AW173" s="1335">
        <v>0</v>
      </c>
      <c r="AX173" s="1335">
        <v>0</v>
      </c>
      <c r="AY173" s="1335">
        <v>-305.61188513000002</v>
      </c>
      <c r="AZ173" s="1335">
        <v>-905.847579</v>
      </c>
      <c r="BA173" s="1335">
        <v>0</v>
      </c>
      <c r="BB173" s="1335"/>
      <c r="BC173" s="1335">
        <v>-407.584611</v>
      </c>
      <c r="BD173" s="1335">
        <v>-5923.0440751300002</v>
      </c>
      <c r="BE173" s="1335">
        <v>0</v>
      </c>
      <c r="BF173" s="1336">
        <v>-5923.0440751300002</v>
      </c>
      <c r="BG173" s="643"/>
      <c r="BH173" s="643"/>
      <c r="BI173" s="1538"/>
      <c r="BJ173" s="1549">
        <f t="shared" si="56"/>
        <v>-4939.8332626179999</v>
      </c>
    </row>
    <row r="174" spans="2:62" ht="12" hidden="1" customHeight="1" outlineLevel="1">
      <c r="B174" s="1338" t="s">
        <v>566</v>
      </c>
      <c r="C174" s="1394" t="s">
        <v>567</v>
      </c>
      <c r="D174" s="1340">
        <v>0</v>
      </c>
      <c r="E174" s="1340"/>
      <c r="F174" s="1340"/>
      <c r="G174" s="1340"/>
      <c r="H174" s="1340">
        <v>0</v>
      </c>
      <c r="I174" s="1340">
        <v>0</v>
      </c>
      <c r="J174" s="1340">
        <v>0</v>
      </c>
      <c r="K174" s="1340">
        <v>0</v>
      </c>
      <c r="L174" s="1341">
        <f t="shared" si="53"/>
        <v>0</v>
      </c>
      <c r="M174" s="1342"/>
      <c r="N174" s="1340"/>
      <c r="O174" s="1340">
        <v>0</v>
      </c>
      <c r="P174" s="1340"/>
      <c r="Q174" s="1340">
        <v>0</v>
      </c>
      <c r="R174" s="1340">
        <v>0</v>
      </c>
      <c r="S174" s="1340"/>
      <c r="T174" s="1340">
        <v>0</v>
      </c>
      <c r="U174" s="1340">
        <v>0</v>
      </c>
      <c r="V174" s="1340">
        <v>0</v>
      </c>
      <c r="W174" s="1341">
        <f t="shared" si="33"/>
        <v>0</v>
      </c>
      <c r="X174" s="1342"/>
      <c r="Y174" s="1340"/>
      <c r="Z174" s="1340">
        <v>0</v>
      </c>
      <c r="AA174" s="1340"/>
      <c r="AB174" s="1340"/>
      <c r="AC174" s="1340">
        <v>0</v>
      </c>
      <c r="AD174" s="1340">
        <v>0</v>
      </c>
      <c r="AE174" s="1340"/>
      <c r="AF174" s="1340">
        <v>0</v>
      </c>
      <c r="AG174" s="1340">
        <v>0</v>
      </c>
      <c r="AH174" s="1341">
        <f t="shared" si="51"/>
        <v>0</v>
      </c>
      <c r="AI174" s="1342"/>
      <c r="AJ174" s="1340"/>
      <c r="AK174" s="1340">
        <v>0</v>
      </c>
      <c r="AL174" s="1340"/>
      <c r="AM174" s="1340"/>
      <c r="AN174" s="1340">
        <v>0</v>
      </c>
      <c r="AO174" s="1340">
        <v>0</v>
      </c>
      <c r="AP174" s="1340"/>
      <c r="AQ174" s="1340">
        <v>0</v>
      </c>
      <c r="AR174" s="1340">
        <v>0</v>
      </c>
      <c r="AS174" s="1340">
        <v>0</v>
      </c>
      <c r="AT174" s="1714">
        <v>0</v>
      </c>
      <c r="AU174" s="2128"/>
      <c r="AV174" s="1340"/>
      <c r="AW174" s="1340">
        <v>0</v>
      </c>
      <c r="AX174" s="1340"/>
      <c r="AY174" s="1340"/>
      <c r="AZ174" s="1340">
        <v>0</v>
      </c>
      <c r="BA174" s="1340">
        <v>0</v>
      </c>
      <c r="BB174" s="1340"/>
      <c r="BC174" s="1340">
        <v>0</v>
      </c>
      <c r="BD174" s="1340">
        <v>0</v>
      </c>
      <c r="BE174" s="1340">
        <v>0</v>
      </c>
      <c r="BF174" s="1341">
        <v>0</v>
      </c>
      <c r="BG174" s="643"/>
      <c r="BH174" s="643"/>
      <c r="BI174" s="1539"/>
      <c r="BJ174" s="932">
        <f t="shared" si="56"/>
        <v>0</v>
      </c>
    </row>
    <row r="175" spans="2:62" ht="12" customHeight="1" collapsed="1">
      <c r="B175" s="1343" t="s">
        <v>139</v>
      </c>
      <c r="C175" s="1325" t="s">
        <v>568</v>
      </c>
      <c r="D175" s="1335">
        <f>SUM(D148:D174)</f>
        <v>54119</v>
      </c>
      <c r="E175" s="1335">
        <f t="shared" ref="E175:AH175" si="57">SUM(E148:E174)</f>
        <v>0</v>
      </c>
      <c r="F175" s="1345">
        <f t="shared" si="57"/>
        <v>47666</v>
      </c>
      <c r="G175" s="1335">
        <f t="shared" si="57"/>
        <v>672.24278100000004</v>
      </c>
      <c r="H175" s="1335">
        <f t="shared" si="57"/>
        <v>9864.960430000001</v>
      </c>
      <c r="I175" s="1335">
        <f t="shared" si="57"/>
        <v>7832.7309300000015</v>
      </c>
      <c r="J175" s="1335">
        <f t="shared" si="57"/>
        <v>247.62730034900005</v>
      </c>
      <c r="K175" s="1335">
        <f t="shared" si="57"/>
        <v>-1642.4814969932693</v>
      </c>
      <c r="L175" s="1336">
        <f t="shared" si="53"/>
        <v>64641.079944355741</v>
      </c>
      <c r="M175" s="1337">
        <f t="shared" si="57"/>
        <v>54213</v>
      </c>
      <c r="N175" s="1335">
        <f t="shared" si="57"/>
        <v>0</v>
      </c>
      <c r="O175" s="1335">
        <f t="shared" si="57"/>
        <v>951.4551362860002</v>
      </c>
      <c r="P175" s="1335">
        <f t="shared" si="57"/>
        <v>5071.4672200000005</v>
      </c>
      <c r="Q175" s="1335">
        <f t="shared" si="57"/>
        <v>4675.1146650000028</v>
      </c>
      <c r="R175" s="1335">
        <f t="shared" si="57"/>
        <v>9386.4046500000022</v>
      </c>
      <c r="S175" s="1335">
        <f t="shared" si="57"/>
        <v>7200.3552039999995</v>
      </c>
      <c r="T175" s="1335">
        <f t="shared" si="57"/>
        <v>811.03096799999992</v>
      </c>
      <c r="U175" s="1335">
        <f t="shared" si="57"/>
        <v>-1959.7254969932694</v>
      </c>
      <c r="V175" s="1335">
        <f t="shared" si="57"/>
        <v>0</v>
      </c>
      <c r="W175" s="1336">
        <f t="shared" si="33"/>
        <v>80349.102346292741</v>
      </c>
      <c r="X175" s="1337">
        <f t="shared" si="57"/>
        <v>54713</v>
      </c>
      <c r="Y175" s="1335">
        <f t="shared" si="57"/>
        <v>0</v>
      </c>
      <c r="Z175" s="1335">
        <f t="shared" si="57"/>
        <v>1112.1525906659999</v>
      </c>
      <c r="AA175" s="1335">
        <f t="shared" si="57"/>
        <v>10503.231664000001</v>
      </c>
      <c r="AB175" s="1335">
        <f t="shared" si="57"/>
        <v>16856.340959999998</v>
      </c>
      <c r="AC175" s="1335">
        <f t="shared" si="57"/>
        <v>5282.7948159999996</v>
      </c>
      <c r="AD175" s="1335">
        <f t="shared" si="57"/>
        <v>11678.859279999999</v>
      </c>
      <c r="AE175" s="1335">
        <f t="shared" si="57"/>
        <v>5951.314143999999</v>
      </c>
      <c r="AF175" s="1335">
        <f t="shared" si="57"/>
        <v>908.67035199999998</v>
      </c>
      <c r="AG175" s="1335">
        <f t="shared" si="57"/>
        <v>-2127.2808512332695</v>
      </c>
      <c r="AH175" s="1336">
        <f t="shared" si="57"/>
        <v>104879.08295543272</v>
      </c>
      <c r="AI175" s="1337">
        <v>53533</v>
      </c>
      <c r="AJ175" s="1335">
        <v>0</v>
      </c>
      <c r="AK175" s="1335">
        <v>1093.5875538030004</v>
      </c>
      <c r="AL175" s="1335">
        <v>12381.812702999996</v>
      </c>
      <c r="AM175" s="1335">
        <v>18373.441390579996</v>
      </c>
      <c r="AN175" s="1335">
        <v>4903.2252359999993</v>
      </c>
      <c r="AO175" s="1335">
        <v>11160.703358999999</v>
      </c>
      <c r="AP175" s="1335">
        <v>5879.8167480000002</v>
      </c>
      <c r="AQ175" s="1335">
        <v>818.63566200000014</v>
      </c>
      <c r="AR175" s="1335">
        <v>108144.22265238297</v>
      </c>
      <c r="AS175" s="1335">
        <v>-2183.4281512332673</v>
      </c>
      <c r="AT175" s="1713">
        <v>105960.79450114971</v>
      </c>
      <c r="AU175" s="2127">
        <v>54379</v>
      </c>
      <c r="AV175" s="1335">
        <v>0</v>
      </c>
      <c r="AW175" s="1335">
        <v>824.04572723199999</v>
      </c>
      <c r="AX175" s="1335">
        <v>12329.884623</v>
      </c>
      <c r="AY175" s="1335">
        <v>18951.962153219996</v>
      </c>
      <c r="AZ175" s="1335">
        <v>4817.8463970000003</v>
      </c>
      <c r="BA175" s="1335">
        <v>10963.920408000002</v>
      </c>
      <c r="BB175" s="1335">
        <v>5722.2054119999993</v>
      </c>
      <c r="BC175" s="1335">
        <v>860.19828299999995</v>
      </c>
      <c r="BD175" s="1335">
        <v>108849.06300345194</v>
      </c>
      <c r="BE175" s="1335">
        <v>-2141.181912981323</v>
      </c>
      <c r="BF175" s="1336">
        <v>106707.88109047062</v>
      </c>
      <c r="BG175" s="643"/>
      <c r="BH175" s="643"/>
      <c r="BI175" s="1538">
        <v>9605.0540000000001</v>
      </c>
      <c r="BJ175" s="1549">
        <f t="shared" si="56"/>
        <v>89954.156346292744</v>
      </c>
    </row>
    <row r="176" spans="2:62" ht="12" customHeight="1">
      <c r="B176" s="1343" t="s">
        <v>569</v>
      </c>
      <c r="C176" s="1325" t="s">
        <v>570</v>
      </c>
      <c r="D176" s="1335">
        <v>1003.25</v>
      </c>
      <c r="E176" s="1335"/>
      <c r="F176" s="1345">
        <v>1003.25</v>
      </c>
      <c r="G176" s="1335">
        <v>87.910689000000005</v>
      </c>
      <c r="H176" s="1335">
        <v>0</v>
      </c>
      <c r="I176" s="1335">
        <v>0</v>
      </c>
      <c r="J176" s="1335"/>
      <c r="K176" s="1335">
        <f>757-91</f>
        <v>666</v>
      </c>
      <c r="L176" s="1336">
        <f t="shared" si="53"/>
        <v>1757.160689</v>
      </c>
      <c r="M176" s="1337">
        <v>689</v>
      </c>
      <c r="N176" s="1335"/>
      <c r="O176" s="1335">
        <v>274.78750536000001</v>
      </c>
      <c r="P176" s="1335">
        <v>13.31048</v>
      </c>
      <c r="Q176" s="1335">
        <v>0</v>
      </c>
      <c r="R176" s="1335">
        <v>0</v>
      </c>
      <c r="S176" s="1335">
        <v>0.247698</v>
      </c>
      <c r="T176" s="1335"/>
      <c r="U176" s="1335">
        <v>1195</v>
      </c>
      <c r="V176" s="1335">
        <v>0</v>
      </c>
      <c r="W176" s="1336">
        <f t="shared" si="33"/>
        <v>2172.3456833600003</v>
      </c>
      <c r="X176" s="1337">
        <v>607</v>
      </c>
      <c r="Y176" s="1335"/>
      <c r="Z176" s="1335">
        <v>262.74108322800004</v>
      </c>
      <c r="AA176" s="1335">
        <v>149.26219199999997</v>
      </c>
      <c r="AB176" s="1335">
        <v>39.274310999999997</v>
      </c>
      <c r="AC176" s="1335">
        <v>0</v>
      </c>
      <c r="AD176" s="1335">
        <v>0</v>
      </c>
      <c r="AE176" s="1335">
        <v>0</v>
      </c>
      <c r="AF176" s="1335"/>
      <c r="AG176" s="1335">
        <v>1087</v>
      </c>
      <c r="AH176" s="1336">
        <f t="shared" ref="AH176:AH182" si="58">SUM(X176:AF176,AG176)</f>
        <v>2145.2775862279996</v>
      </c>
      <c r="AI176" s="1337">
        <v>340</v>
      </c>
      <c r="AJ176" s="1335"/>
      <c r="AK176" s="1335">
        <v>273.062120682</v>
      </c>
      <c r="AL176" s="1335">
        <v>0</v>
      </c>
      <c r="AM176" s="1335">
        <v>0</v>
      </c>
      <c r="AN176" s="1335">
        <v>0</v>
      </c>
      <c r="AO176" s="1335">
        <v>0</v>
      </c>
      <c r="AP176" s="1335">
        <v>0</v>
      </c>
      <c r="AQ176" s="1335"/>
      <c r="AR176" s="1335">
        <v>613.062120682</v>
      </c>
      <c r="AS176" s="1335">
        <v>1087</v>
      </c>
      <c r="AT176" s="1713">
        <v>1700.0621206820001</v>
      </c>
      <c r="AU176" s="2127">
        <v>422</v>
      </c>
      <c r="AV176" s="1335"/>
      <c r="AW176" s="1335">
        <v>177.03294263199999</v>
      </c>
      <c r="AX176" s="1335">
        <v>0</v>
      </c>
      <c r="AY176" s="1335">
        <v>0</v>
      </c>
      <c r="AZ176" s="1335">
        <v>0</v>
      </c>
      <c r="BA176" s="1335">
        <v>0</v>
      </c>
      <c r="BB176" s="1335">
        <v>0</v>
      </c>
      <c r="BC176" s="1335"/>
      <c r="BD176" s="1335">
        <v>599.03294263199996</v>
      </c>
      <c r="BE176" s="1335">
        <v>979</v>
      </c>
      <c r="BF176" s="1336">
        <v>1578.032942632</v>
      </c>
      <c r="BG176" s="643"/>
      <c r="BH176" s="643"/>
      <c r="BI176" s="1538">
        <v>0</v>
      </c>
      <c r="BJ176" s="1549">
        <f t="shared" si="56"/>
        <v>2172.3456833600003</v>
      </c>
    </row>
    <row r="177" spans="2:64" ht="12" customHeight="1">
      <c r="B177" s="1343" t="s">
        <v>3321</v>
      </c>
      <c r="C177" s="1325"/>
      <c r="D177" s="1335"/>
      <c r="E177" s="1335"/>
      <c r="F177" s="1345"/>
      <c r="G177" s="1335"/>
      <c r="H177" s="1335"/>
      <c r="I177" s="1335"/>
      <c r="J177" s="1335"/>
      <c r="K177" s="1335"/>
      <c r="L177" s="1336"/>
      <c r="M177" s="1337"/>
      <c r="N177" s="1335"/>
      <c r="O177" s="1335"/>
      <c r="P177" s="1335"/>
      <c r="Q177" s="1335"/>
      <c r="R177" s="1335"/>
      <c r="S177" s="1335"/>
      <c r="T177" s="1335"/>
      <c r="U177" s="1335"/>
      <c r="V177" s="1335"/>
      <c r="W177" s="1336"/>
      <c r="X177" s="1337"/>
      <c r="Y177" s="1335"/>
      <c r="Z177" s="1335"/>
      <c r="AA177" s="1335"/>
      <c r="AB177" s="1335"/>
      <c r="AC177" s="1335"/>
      <c r="AD177" s="1335"/>
      <c r="AE177" s="1335"/>
      <c r="AF177" s="1335"/>
      <c r="AG177" s="1335"/>
      <c r="AH177" s="1336"/>
      <c r="AI177" s="1337"/>
      <c r="AJ177" s="1335"/>
      <c r="AK177" s="1335"/>
      <c r="AL177" s="1335"/>
      <c r="AM177" s="1335"/>
      <c r="AN177" s="1335"/>
      <c r="AO177" s="1335"/>
      <c r="AP177" s="1335"/>
      <c r="AQ177" s="1335"/>
      <c r="AR177" s="1335"/>
      <c r="AS177" s="1335"/>
      <c r="AT177" s="1713"/>
      <c r="AU177" s="2127">
        <v>0</v>
      </c>
      <c r="AV177" s="1335"/>
      <c r="AW177" s="1335">
        <v>1155.8091999999999</v>
      </c>
      <c r="AX177" s="1335"/>
      <c r="AY177" s="1335"/>
      <c r="AZ177" s="1335">
        <v>0</v>
      </c>
      <c r="BA177" s="1335">
        <v>0</v>
      </c>
      <c r="BB177" s="1335">
        <v>0</v>
      </c>
      <c r="BC177" s="1335">
        <v>0</v>
      </c>
      <c r="BD177" s="1335">
        <v>1155.8091999999999</v>
      </c>
      <c r="BE177" s="1335">
        <v>0</v>
      </c>
      <c r="BF177" s="1336">
        <v>1155.8091999999999</v>
      </c>
      <c r="BG177" s="643"/>
      <c r="BH177" s="643"/>
      <c r="BI177" s="1538">
        <v>0</v>
      </c>
      <c r="BJ177" s="1549">
        <f t="shared" si="56"/>
        <v>0</v>
      </c>
    </row>
    <row r="178" spans="2:64" ht="12" hidden="1" customHeight="1" outlineLevel="3">
      <c r="B178" s="1400" t="s">
        <v>571</v>
      </c>
      <c r="C178" s="1397" t="s">
        <v>572</v>
      </c>
      <c r="D178" s="1330"/>
      <c r="E178" s="1330"/>
      <c r="F178" s="1344">
        <v>0</v>
      </c>
      <c r="G178" s="1330"/>
      <c r="H178" s="1330"/>
      <c r="I178" s="1330"/>
      <c r="J178" s="1330"/>
      <c r="K178" s="1344">
        <v>0</v>
      </c>
      <c r="L178" s="1361">
        <f t="shared" si="53"/>
        <v>0</v>
      </c>
      <c r="M178" s="1332">
        <v>1406</v>
      </c>
      <c r="N178" s="1330"/>
      <c r="O178" s="1330"/>
      <c r="P178" s="1330"/>
      <c r="Q178" s="1330"/>
      <c r="R178" s="1330"/>
      <c r="S178" s="1330"/>
      <c r="T178" s="1330"/>
      <c r="U178" s="1330">
        <v>0</v>
      </c>
      <c r="V178" s="1330">
        <v>0</v>
      </c>
      <c r="W178" s="1331">
        <f t="shared" ref="W178:W182" si="59">SUM(M178:T178,U178,V178)</f>
        <v>1406</v>
      </c>
      <c r="X178" s="1332">
        <v>2897</v>
      </c>
      <c r="Y178" s="1330"/>
      <c r="Z178" s="1330"/>
      <c r="AA178" s="1330"/>
      <c r="AB178" s="1330"/>
      <c r="AC178" s="1330"/>
      <c r="AD178" s="1330"/>
      <c r="AE178" s="1330"/>
      <c r="AF178" s="1330"/>
      <c r="AG178" s="1330">
        <v>0</v>
      </c>
      <c r="AH178" s="1331">
        <f t="shared" si="58"/>
        <v>2897</v>
      </c>
      <c r="AI178" s="1332">
        <v>2897</v>
      </c>
      <c r="AJ178" s="1330"/>
      <c r="AK178" s="1330"/>
      <c r="AL178" s="1330"/>
      <c r="AM178" s="1330"/>
      <c r="AN178" s="1330"/>
      <c r="AO178" s="1330"/>
      <c r="AP178" s="1330"/>
      <c r="AQ178" s="1330"/>
      <c r="AR178" s="1330">
        <v>2897</v>
      </c>
      <c r="AS178" s="1330">
        <v>0</v>
      </c>
      <c r="AT178" s="1712">
        <v>2897</v>
      </c>
      <c r="AU178" s="2126">
        <v>2897</v>
      </c>
      <c r="AV178" s="1330"/>
      <c r="AW178" s="1330"/>
      <c r="AX178" s="1330"/>
      <c r="AY178" s="1330"/>
      <c r="AZ178" s="1330"/>
      <c r="BA178" s="1330"/>
      <c r="BB178" s="1330"/>
      <c r="BC178" s="1330"/>
      <c r="BD178" s="1330">
        <v>2897</v>
      </c>
      <c r="BE178" s="1330">
        <v>0</v>
      </c>
      <c r="BF178" s="1331">
        <v>2897</v>
      </c>
      <c r="BG178" s="643"/>
      <c r="BH178" s="643"/>
      <c r="BI178" s="1537"/>
      <c r="BJ178" s="928">
        <f t="shared" si="56"/>
        <v>1406</v>
      </c>
    </row>
    <row r="179" spans="2:64" ht="12" hidden="1" customHeight="1" outlineLevel="3">
      <c r="B179" s="1359" t="s">
        <v>573</v>
      </c>
      <c r="C179" s="1325" t="s">
        <v>574</v>
      </c>
      <c r="D179" s="1335"/>
      <c r="E179" s="1335"/>
      <c r="F179" s="1345">
        <v>0</v>
      </c>
      <c r="G179" s="1335"/>
      <c r="H179" s="1335"/>
      <c r="I179" s="1335"/>
      <c r="J179" s="1335"/>
      <c r="K179" s="1345">
        <v>0</v>
      </c>
      <c r="L179" s="1365">
        <f t="shared" si="53"/>
        <v>0</v>
      </c>
      <c r="M179" s="1337">
        <v>1265</v>
      </c>
      <c r="N179" s="1335"/>
      <c r="O179" s="1335"/>
      <c r="P179" s="1335"/>
      <c r="Q179" s="1335"/>
      <c r="R179" s="1335"/>
      <c r="S179" s="1335"/>
      <c r="T179" s="1335"/>
      <c r="U179" s="1335">
        <v>0</v>
      </c>
      <c r="V179" s="1335">
        <v>0</v>
      </c>
      <c r="W179" s="1336">
        <f t="shared" si="59"/>
        <v>1265</v>
      </c>
      <c r="X179" s="1337">
        <v>1265</v>
      </c>
      <c r="Y179" s="1335"/>
      <c r="Z179" s="1335"/>
      <c r="AA179" s="1335"/>
      <c r="AB179" s="1335"/>
      <c r="AC179" s="1335"/>
      <c r="AD179" s="1335"/>
      <c r="AE179" s="1335"/>
      <c r="AF179" s="1335"/>
      <c r="AG179" s="1335">
        <v>0</v>
      </c>
      <c r="AH179" s="1336">
        <f t="shared" si="58"/>
        <v>1265</v>
      </c>
      <c r="AI179" s="1337">
        <v>1265</v>
      </c>
      <c r="AJ179" s="1335"/>
      <c r="AK179" s="1335"/>
      <c r="AL179" s="1335"/>
      <c r="AM179" s="1335"/>
      <c r="AN179" s="1335"/>
      <c r="AO179" s="1335"/>
      <c r="AP179" s="1335"/>
      <c r="AQ179" s="1335"/>
      <c r="AR179" s="1335">
        <v>1265</v>
      </c>
      <c r="AS179" s="1335">
        <v>0</v>
      </c>
      <c r="AT179" s="1713">
        <v>1265</v>
      </c>
      <c r="AU179" s="2127">
        <v>1265</v>
      </c>
      <c r="AV179" s="1335"/>
      <c r="AW179" s="1335"/>
      <c r="AX179" s="1335"/>
      <c r="AY179" s="1335"/>
      <c r="AZ179" s="1335"/>
      <c r="BA179" s="1335"/>
      <c r="BB179" s="1335"/>
      <c r="BC179" s="1335"/>
      <c r="BD179" s="1335">
        <v>1265</v>
      </c>
      <c r="BE179" s="1335">
        <v>0</v>
      </c>
      <c r="BF179" s="1336">
        <v>1265</v>
      </c>
      <c r="BG179" s="643"/>
      <c r="BH179" s="643"/>
      <c r="BI179" s="1538"/>
      <c r="BJ179" s="1549">
        <f t="shared" si="56"/>
        <v>1265</v>
      </c>
    </row>
    <row r="180" spans="2:64" ht="12" hidden="1" customHeight="1" outlineLevel="3">
      <c r="B180" s="1359" t="s">
        <v>575</v>
      </c>
      <c r="C180" s="1325" t="s">
        <v>576</v>
      </c>
      <c r="D180" s="1335"/>
      <c r="E180" s="1335"/>
      <c r="F180" s="1345">
        <v>0</v>
      </c>
      <c r="G180" s="1335"/>
      <c r="H180" s="1335"/>
      <c r="I180" s="1335"/>
      <c r="J180" s="1335"/>
      <c r="K180" s="1345">
        <v>0</v>
      </c>
      <c r="L180" s="1365">
        <f t="shared" si="53"/>
        <v>0</v>
      </c>
      <c r="M180" s="1337">
        <v>1367</v>
      </c>
      <c r="N180" s="1335"/>
      <c r="O180" s="1335"/>
      <c r="P180" s="1335"/>
      <c r="Q180" s="1335"/>
      <c r="R180" s="1335"/>
      <c r="S180" s="1335"/>
      <c r="T180" s="1335"/>
      <c r="U180" s="1335">
        <v>0</v>
      </c>
      <c r="V180" s="1335">
        <v>0</v>
      </c>
      <c r="W180" s="1336">
        <f t="shared" si="59"/>
        <v>1367</v>
      </c>
      <c r="X180" s="1337">
        <v>1367</v>
      </c>
      <c r="Y180" s="1335"/>
      <c r="Z180" s="1335"/>
      <c r="AA180" s="1335"/>
      <c r="AB180" s="1335"/>
      <c r="AC180" s="1335"/>
      <c r="AD180" s="1335"/>
      <c r="AE180" s="1335"/>
      <c r="AF180" s="1335"/>
      <c r="AG180" s="1335">
        <v>0</v>
      </c>
      <c r="AH180" s="1336">
        <f t="shared" si="58"/>
        <v>1367</v>
      </c>
      <c r="AI180" s="1337">
        <v>1367</v>
      </c>
      <c r="AJ180" s="1335"/>
      <c r="AK180" s="1335"/>
      <c r="AL180" s="1335"/>
      <c r="AM180" s="1335"/>
      <c r="AN180" s="1335"/>
      <c r="AO180" s="1335"/>
      <c r="AP180" s="1335"/>
      <c r="AQ180" s="1335"/>
      <c r="AR180" s="1335">
        <v>1367</v>
      </c>
      <c r="AS180" s="1335">
        <v>0</v>
      </c>
      <c r="AT180" s="1713">
        <v>1367</v>
      </c>
      <c r="AU180" s="2127">
        <v>1367</v>
      </c>
      <c r="AV180" s="1335"/>
      <c r="AW180" s="1335"/>
      <c r="AX180" s="1335"/>
      <c r="AY180" s="1335"/>
      <c r="AZ180" s="1335"/>
      <c r="BA180" s="1335"/>
      <c r="BB180" s="1335"/>
      <c r="BC180" s="1335"/>
      <c r="BD180" s="1335">
        <v>1367</v>
      </c>
      <c r="BE180" s="1335">
        <v>0</v>
      </c>
      <c r="BF180" s="1336">
        <v>1367</v>
      </c>
      <c r="BG180" s="643"/>
      <c r="BH180" s="643"/>
      <c r="BI180" s="1538"/>
      <c r="BJ180" s="1549">
        <f t="shared" si="56"/>
        <v>1367</v>
      </c>
    </row>
    <row r="181" spans="2:64" ht="12" hidden="1" customHeight="1" outlineLevel="3">
      <c r="B181" s="1359" t="s">
        <v>577</v>
      </c>
      <c r="C181" s="1325" t="s">
        <v>578</v>
      </c>
      <c r="D181" s="1335">
        <v>193</v>
      </c>
      <c r="E181" s="1335"/>
      <c r="F181" s="1345">
        <v>193</v>
      </c>
      <c r="G181" s="1335"/>
      <c r="H181" s="1335"/>
      <c r="I181" s="1335"/>
      <c r="J181" s="1335"/>
      <c r="K181" s="1345">
        <v>0</v>
      </c>
      <c r="L181" s="1365">
        <f t="shared" si="53"/>
        <v>193</v>
      </c>
      <c r="M181" s="1337">
        <v>174</v>
      </c>
      <c r="N181" s="1335"/>
      <c r="O181" s="1335"/>
      <c r="P181" s="1335"/>
      <c r="Q181" s="1335"/>
      <c r="R181" s="1335"/>
      <c r="S181" s="1335"/>
      <c r="T181" s="1335"/>
      <c r="U181" s="1335">
        <v>0</v>
      </c>
      <c r="V181" s="1335">
        <v>0</v>
      </c>
      <c r="W181" s="1336">
        <f t="shared" si="59"/>
        <v>174</v>
      </c>
      <c r="X181" s="1337">
        <v>174</v>
      </c>
      <c r="Y181" s="1335"/>
      <c r="Z181" s="1335"/>
      <c r="AA181" s="1335"/>
      <c r="AB181" s="1335"/>
      <c r="AC181" s="1335"/>
      <c r="AD181" s="1335"/>
      <c r="AE181" s="1335"/>
      <c r="AF181" s="1335"/>
      <c r="AG181" s="1335">
        <v>0</v>
      </c>
      <c r="AH181" s="1336">
        <f t="shared" si="58"/>
        <v>174</v>
      </c>
      <c r="AI181" s="1337">
        <v>174</v>
      </c>
      <c r="AJ181" s="1335"/>
      <c r="AK181" s="1335"/>
      <c r="AL181" s="1335"/>
      <c r="AM181" s="1335"/>
      <c r="AN181" s="1335"/>
      <c r="AO181" s="1335"/>
      <c r="AP181" s="1335"/>
      <c r="AQ181" s="1335"/>
      <c r="AR181" s="1335">
        <v>174</v>
      </c>
      <c r="AS181" s="1335">
        <v>0</v>
      </c>
      <c r="AT181" s="1713">
        <v>174</v>
      </c>
      <c r="AU181" s="2127">
        <v>174</v>
      </c>
      <c r="AV181" s="1335"/>
      <c r="AW181" s="1335"/>
      <c r="AX181" s="1335"/>
      <c r="AY181" s="1335"/>
      <c r="AZ181" s="1335"/>
      <c r="BA181" s="1335"/>
      <c r="BB181" s="1335"/>
      <c r="BC181" s="1335"/>
      <c r="BD181" s="1335">
        <v>174</v>
      </c>
      <c r="BE181" s="1335">
        <v>0</v>
      </c>
      <c r="BF181" s="1336">
        <v>174</v>
      </c>
      <c r="BG181" s="643"/>
      <c r="BH181" s="643"/>
      <c r="BI181" s="1538"/>
      <c r="BJ181" s="1549">
        <f t="shared" si="56"/>
        <v>174</v>
      </c>
    </row>
    <row r="182" spans="2:64" ht="12" hidden="1" customHeight="1" outlineLevel="3">
      <c r="B182" s="1369" t="s">
        <v>579</v>
      </c>
      <c r="C182" s="1339" t="s">
        <v>580</v>
      </c>
      <c r="D182" s="1340">
        <v>637.61</v>
      </c>
      <c r="E182" s="1340"/>
      <c r="F182" s="1346">
        <v>637.61</v>
      </c>
      <c r="G182" s="1340"/>
      <c r="H182" s="1340"/>
      <c r="I182" s="1340"/>
      <c r="J182" s="1340"/>
      <c r="K182" s="1340">
        <v>0</v>
      </c>
      <c r="L182" s="1341">
        <f t="shared" si="53"/>
        <v>637.61</v>
      </c>
      <c r="M182" s="1342">
        <v>637.61</v>
      </c>
      <c r="N182" s="1340"/>
      <c r="O182" s="1340"/>
      <c r="P182" s="1340"/>
      <c r="Q182" s="1340"/>
      <c r="R182" s="1340"/>
      <c r="S182" s="1340"/>
      <c r="T182" s="1340"/>
      <c r="U182" s="1340">
        <v>0</v>
      </c>
      <c r="V182" s="1340">
        <v>0</v>
      </c>
      <c r="W182" s="1341">
        <f t="shared" si="59"/>
        <v>637.61</v>
      </c>
      <c r="X182" s="1342">
        <v>637.61</v>
      </c>
      <c r="Y182" s="1340"/>
      <c r="Z182" s="1340"/>
      <c r="AA182" s="1340"/>
      <c r="AB182" s="1340"/>
      <c r="AC182" s="1340"/>
      <c r="AD182" s="1340"/>
      <c r="AE182" s="1340"/>
      <c r="AF182" s="1340"/>
      <c r="AG182" s="1340">
        <v>0</v>
      </c>
      <c r="AH182" s="1341">
        <f t="shared" si="58"/>
        <v>637.61</v>
      </c>
      <c r="AI182" s="1342">
        <v>637.61</v>
      </c>
      <c r="AJ182" s="1340"/>
      <c r="AK182" s="1340"/>
      <c r="AL182" s="1340"/>
      <c r="AM182" s="1340"/>
      <c r="AN182" s="1340"/>
      <c r="AO182" s="1340"/>
      <c r="AP182" s="1340"/>
      <c r="AQ182" s="1340"/>
      <c r="AR182" s="1340">
        <v>637.61</v>
      </c>
      <c r="AS182" s="1340">
        <v>0</v>
      </c>
      <c r="AT182" s="1714">
        <v>637.61</v>
      </c>
      <c r="AU182" s="2128">
        <v>637.61</v>
      </c>
      <c r="AV182" s="1340"/>
      <c r="AW182" s="1340"/>
      <c r="AX182" s="1340"/>
      <c r="AY182" s="1340"/>
      <c r="AZ182" s="1340"/>
      <c r="BA182" s="1340"/>
      <c r="BB182" s="1340"/>
      <c r="BC182" s="1340"/>
      <c r="BD182" s="1340">
        <v>637.61</v>
      </c>
      <c r="BE182" s="1340">
        <v>0</v>
      </c>
      <c r="BF182" s="1341">
        <v>637.61</v>
      </c>
      <c r="BG182" s="643"/>
      <c r="BH182" s="643"/>
      <c r="BI182" s="1539"/>
      <c r="BJ182" s="932">
        <f t="shared" si="56"/>
        <v>637.61</v>
      </c>
    </row>
    <row r="183" spans="2:64" ht="12" customHeight="1" collapsed="1">
      <c r="B183" s="1343" t="s">
        <v>581</v>
      </c>
      <c r="C183" s="1325"/>
      <c r="D183" s="1335">
        <f t="shared" ref="D183:K183" si="60">SUM(D178:D182)</f>
        <v>830.61</v>
      </c>
      <c r="E183" s="1335">
        <f t="shared" si="60"/>
        <v>0</v>
      </c>
      <c r="F183" s="1345">
        <f t="shared" si="60"/>
        <v>830.61</v>
      </c>
      <c r="G183" s="1335">
        <f t="shared" si="60"/>
        <v>0</v>
      </c>
      <c r="H183" s="1335">
        <f t="shared" si="60"/>
        <v>0</v>
      </c>
      <c r="I183" s="1335">
        <f t="shared" si="60"/>
        <v>0</v>
      </c>
      <c r="J183" s="1335">
        <f t="shared" si="60"/>
        <v>0</v>
      </c>
      <c r="K183" s="1335">
        <f t="shared" si="60"/>
        <v>0</v>
      </c>
      <c r="L183" s="1336">
        <f t="shared" si="53"/>
        <v>830.61</v>
      </c>
      <c r="M183" s="1337">
        <f t="shared" ref="M183:W183" si="61">SUM(M178:M182)</f>
        <v>4849.6099999999997</v>
      </c>
      <c r="N183" s="1335">
        <f t="shared" si="61"/>
        <v>0</v>
      </c>
      <c r="O183" s="1335">
        <f t="shared" si="61"/>
        <v>0</v>
      </c>
      <c r="P183" s="1335">
        <f t="shared" si="61"/>
        <v>0</v>
      </c>
      <c r="Q183" s="1335">
        <f t="shared" si="61"/>
        <v>0</v>
      </c>
      <c r="R183" s="1335">
        <f t="shared" si="61"/>
        <v>0</v>
      </c>
      <c r="S183" s="1335">
        <f t="shared" si="61"/>
        <v>0</v>
      </c>
      <c r="T183" s="1335">
        <f t="shared" si="61"/>
        <v>0</v>
      </c>
      <c r="U183" s="1335">
        <f t="shared" si="61"/>
        <v>0</v>
      </c>
      <c r="V183" s="1335">
        <f t="shared" si="61"/>
        <v>0</v>
      </c>
      <c r="W183" s="1336">
        <f t="shared" si="61"/>
        <v>4849.6099999999997</v>
      </c>
      <c r="X183" s="1337">
        <f t="shared" ref="X183:AH183" si="62">SUM(X178:X182)</f>
        <v>6340.61</v>
      </c>
      <c r="Y183" s="1335">
        <f t="shared" si="62"/>
        <v>0</v>
      </c>
      <c r="Z183" s="1335">
        <f t="shared" si="62"/>
        <v>0</v>
      </c>
      <c r="AA183" s="1335">
        <f t="shared" si="62"/>
        <v>0</v>
      </c>
      <c r="AB183" s="1335">
        <f t="shared" si="62"/>
        <v>0</v>
      </c>
      <c r="AC183" s="1335">
        <f t="shared" si="62"/>
        <v>0</v>
      </c>
      <c r="AD183" s="1335">
        <f t="shared" si="62"/>
        <v>0</v>
      </c>
      <c r="AE183" s="1335">
        <f t="shared" si="62"/>
        <v>0</v>
      </c>
      <c r="AF183" s="1335">
        <f t="shared" si="62"/>
        <v>0</v>
      </c>
      <c r="AG183" s="1335">
        <f t="shared" si="62"/>
        <v>0</v>
      </c>
      <c r="AH183" s="1336">
        <f t="shared" si="62"/>
        <v>6340.61</v>
      </c>
      <c r="AI183" s="1337">
        <f>SUM(AI178:AI182)</f>
        <v>6340.61</v>
      </c>
      <c r="AJ183" s="1335">
        <f t="shared" ref="AJ183:BF183" si="63">SUM(AJ178:AJ182)</f>
        <v>0</v>
      </c>
      <c r="AK183" s="1335">
        <f t="shared" si="63"/>
        <v>0</v>
      </c>
      <c r="AL183" s="1335">
        <f t="shared" si="63"/>
        <v>0</v>
      </c>
      <c r="AM183" s="1335">
        <f t="shared" si="63"/>
        <v>0</v>
      </c>
      <c r="AN183" s="1335">
        <f t="shared" si="63"/>
        <v>0</v>
      </c>
      <c r="AO183" s="1335">
        <f t="shared" si="63"/>
        <v>0</v>
      </c>
      <c r="AP183" s="1335">
        <f t="shared" si="63"/>
        <v>0</v>
      </c>
      <c r="AQ183" s="1335">
        <f t="shared" si="63"/>
        <v>0</v>
      </c>
      <c r="AR183" s="1335">
        <f t="shared" si="63"/>
        <v>6340.61</v>
      </c>
      <c r="AS183" s="1335">
        <f t="shared" si="63"/>
        <v>0</v>
      </c>
      <c r="AT183" s="1713">
        <f t="shared" si="63"/>
        <v>6340.61</v>
      </c>
      <c r="AU183" s="2127">
        <f t="shared" si="63"/>
        <v>6340.61</v>
      </c>
      <c r="AV183" s="1335">
        <f t="shared" si="63"/>
        <v>0</v>
      </c>
      <c r="AW183" s="1335">
        <f t="shared" si="63"/>
        <v>0</v>
      </c>
      <c r="AX183" s="1335">
        <f t="shared" si="63"/>
        <v>0</v>
      </c>
      <c r="AY183" s="1335">
        <f t="shared" si="63"/>
        <v>0</v>
      </c>
      <c r="AZ183" s="1335">
        <f t="shared" si="63"/>
        <v>0</v>
      </c>
      <c r="BA183" s="1335">
        <f t="shared" si="63"/>
        <v>0</v>
      </c>
      <c r="BB183" s="1335">
        <f t="shared" si="63"/>
        <v>0</v>
      </c>
      <c r="BC183" s="1335">
        <f t="shared" si="63"/>
        <v>0</v>
      </c>
      <c r="BD183" s="1335">
        <f t="shared" si="63"/>
        <v>6340.61</v>
      </c>
      <c r="BE183" s="1335">
        <f t="shared" si="63"/>
        <v>0</v>
      </c>
      <c r="BF183" s="1336">
        <f t="shared" si="63"/>
        <v>6340.61</v>
      </c>
      <c r="BG183" s="643"/>
      <c r="BH183" s="643"/>
      <c r="BI183" s="1538"/>
      <c r="BJ183" s="1549">
        <f t="shared" si="56"/>
        <v>4849.6099999999997</v>
      </c>
    </row>
    <row r="184" spans="2:64" ht="12" customHeight="1">
      <c r="B184" s="1349" t="s">
        <v>147</v>
      </c>
      <c r="C184" s="1350" t="s">
        <v>582</v>
      </c>
      <c r="D184" s="1351">
        <f t="shared" ref="D184:K184" si="64">SUM(D176,D175,D147,D144,D143,D135,D183,D138)</f>
        <v>150104.41666666666</v>
      </c>
      <c r="E184" s="1351">
        <f t="shared" si="64"/>
        <v>0</v>
      </c>
      <c r="F184" s="1401">
        <f t="shared" si="64"/>
        <v>143651.41666666666</v>
      </c>
      <c r="G184" s="1351">
        <f t="shared" si="64"/>
        <v>761.82647400000008</v>
      </c>
      <c r="H184" s="1351">
        <f t="shared" si="64"/>
        <v>12026.01857</v>
      </c>
      <c r="I184" s="1351">
        <f t="shared" si="64"/>
        <v>8638.1742800000011</v>
      </c>
      <c r="J184" s="1351">
        <f t="shared" si="64"/>
        <v>247.62730034900005</v>
      </c>
      <c r="K184" s="1351">
        <f t="shared" si="64"/>
        <v>-63876.205692837277</v>
      </c>
      <c r="L184" s="1352">
        <f t="shared" si="53"/>
        <v>101448.85759817838</v>
      </c>
      <c r="M184" s="1353">
        <f t="shared" ref="M184:W184" si="65">SUM(M176,M175,M147,M144,M143,M135,M183,M138)</f>
        <v>162624.64319206192</v>
      </c>
      <c r="N184" s="1351">
        <f t="shared" si="65"/>
        <v>3023.2719999999999</v>
      </c>
      <c r="O184" s="1351">
        <f t="shared" si="65"/>
        <v>3682.2187250480006</v>
      </c>
      <c r="P184" s="1351">
        <f t="shared" si="65"/>
        <v>5085.3007200000002</v>
      </c>
      <c r="Q184" s="1351">
        <f t="shared" si="65"/>
        <v>6227.0007030000024</v>
      </c>
      <c r="R184" s="1351">
        <f t="shared" si="65"/>
        <v>11667.117816000002</v>
      </c>
      <c r="S184" s="1351">
        <f t="shared" si="65"/>
        <v>7667.2021329999998</v>
      </c>
      <c r="T184" s="1351">
        <f t="shared" si="65"/>
        <v>811.03096799999992</v>
      </c>
      <c r="U184" s="1351">
        <f t="shared" si="65"/>
        <v>-77753.726114899182</v>
      </c>
      <c r="V184" s="1351">
        <f t="shared" si="65"/>
        <v>0</v>
      </c>
      <c r="W184" s="1352">
        <f t="shared" si="65"/>
        <v>123034.06014221074</v>
      </c>
      <c r="X184" s="1353">
        <f t="shared" ref="X184:AH184" si="66">SUM(X176,X175,X147,X144,X143,X135,X183,X138)</f>
        <v>179463.45752808635</v>
      </c>
      <c r="Y184" s="1351">
        <f t="shared" si="66"/>
        <v>3023.2719999999999</v>
      </c>
      <c r="Z184" s="1351">
        <f t="shared" si="66"/>
        <v>3219.75312282</v>
      </c>
      <c r="AA184" s="1351">
        <f t="shared" si="66"/>
        <v>13021.794544000002</v>
      </c>
      <c r="AB184" s="1351">
        <f t="shared" si="66"/>
        <v>16895.615270999999</v>
      </c>
      <c r="AC184" s="1351">
        <f t="shared" si="66"/>
        <v>6691.5742590440304</v>
      </c>
      <c r="AD184" s="1351">
        <f t="shared" si="66"/>
        <v>13644.031999999997</v>
      </c>
      <c r="AE184" s="1351">
        <f t="shared" si="66"/>
        <v>7930.3985759999996</v>
      </c>
      <c r="AF184" s="1351">
        <f t="shared" si="66"/>
        <v>908.67035199999998</v>
      </c>
      <c r="AG184" s="1351">
        <f t="shared" si="66"/>
        <v>-99133.400379319632</v>
      </c>
      <c r="AH184" s="1352">
        <f t="shared" si="66"/>
        <v>145665.16727363074</v>
      </c>
      <c r="AI184" s="1353">
        <f t="shared" ref="AI184:AT184" si="67">AI183+AI176+AI175+AI147+AI144+AI143+AI138+AI135</f>
        <v>181251.38428204815</v>
      </c>
      <c r="AJ184" s="1351">
        <f t="shared" si="67"/>
        <v>3023.2719999999999</v>
      </c>
      <c r="AK184" s="1351">
        <f t="shared" si="67"/>
        <v>3098.0772405730008</v>
      </c>
      <c r="AL184" s="1351">
        <f t="shared" si="67"/>
        <v>14549.721380999996</v>
      </c>
      <c r="AM184" s="1351">
        <f t="shared" si="67"/>
        <v>18373.441390579996</v>
      </c>
      <c r="AN184" s="1351">
        <f t="shared" si="67"/>
        <v>6500.9006009999994</v>
      </c>
      <c r="AO184" s="1351">
        <f t="shared" si="67"/>
        <v>13149.869849999999</v>
      </c>
      <c r="AP184" s="1351">
        <f t="shared" si="67"/>
        <v>7628.9810219999999</v>
      </c>
      <c r="AQ184" s="1351">
        <f t="shared" si="67"/>
        <v>818.63566200000014</v>
      </c>
      <c r="AR184" s="1351">
        <f t="shared" si="67"/>
        <v>248394.28342920114</v>
      </c>
      <c r="AS184" s="1351">
        <f t="shared" si="67"/>
        <v>-100982.47443328143</v>
      </c>
      <c r="AT184" s="1715">
        <f t="shared" si="67"/>
        <v>147411.80899591971</v>
      </c>
      <c r="AU184" s="2130">
        <f>AU183+AU176+AU175+AU147+AU144+AU143+AU138+AU135+AU177</f>
        <v>191496.68605789382</v>
      </c>
      <c r="AV184" s="1351">
        <f t="shared" ref="AV184:BF184" si="68">AV183+AV176+AV175+AV147+AV144+AV143+AV138+AV135+AV177</f>
        <v>3023.2719999999999</v>
      </c>
      <c r="AW184" s="1351">
        <f t="shared" si="68"/>
        <v>3196.4612254119997</v>
      </c>
      <c r="AX184" s="1351">
        <f t="shared" si="68"/>
        <v>14449.592241</v>
      </c>
      <c r="AY184" s="1351">
        <f t="shared" si="68"/>
        <v>18951.962153219996</v>
      </c>
      <c r="AZ184" s="1351">
        <f t="shared" si="68"/>
        <v>6567.0970470000002</v>
      </c>
      <c r="BA184" s="1351">
        <f t="shared" si="68"/>
        <v>12598.510281000003</v>
      </c>
      <c r="BB184" s="1351">
        <f t="shared" si="68"/>
        <v>7116.7944119999993</v>
      </c>
      <c r="BC184" s="1351">
        <f t="shared" si="68"/>
        <v>860.19828299999995</v>
      </c>
      <c r="BD184" s="1351">
        <f>BD183+BD176+BD175+BD147+BD144+BD143+BD138+BD135+BD177</f>
        <v>258260.57370052577</v>
      </c>
      <c r="BE184" s="1351">
        <f t="shared" si="68"/>
        <v>-111902.52997087514</v>
      </c>
      <c r="BF184" s="1352">
        <f t="shared" si="68"/>
        <v>146358.04372965061</v>
      </c>
      <c r="BG184" s="643"/>
      <c r="BH184" s="643"/>
      <c r="BI184" s="1535">
        <f>BI183+BI176+BI175+BI147+BI144+BI143+BI138+BI135</f>
        <v>11914.229000000001</v>
      </c>
      <c r="BJ184" s="934">
        <f t="shared" si="56"/>
        <v>134948.28914221074</v>
      </c>
    </row>
    <row r="185" spans="2:64" ht="12" customHeight="1">
      <c r="B185" s="1402" t="s">
        <v>149</v>
      </c>
      <c r="C185" s="1350" t="s">
        <v>583</v>
      </c>
      <c r="D185" s="1351">
        <f t="shared" ref="D185:K185" si="69">D184+D63</f>
        <v>328452.75</v>
      </c>
      <c r="E185" s="1351">
        <f t="shared" si="69"/>
        <v>60954.641069999998</v>
      </c>
      <c r="F185" s="1401">
        <f t="shared" si="69"/>
        <v>344959.75</v>
      </c>
      <c r="G185" s="1351">
        <f t="shared" si="69"/>
        <v>11021.261210999999</v>
      </c>
      <c r="H185" s="1351">
        <f t="shared" si="69"/>
        <v>43476.736379999995</v>
      </c>
      <c r="I185" s="1351">
        <f t="shared" si="69"/>
        <v>30611.941480000001</v>
      </c>
      <c r="J185" s="1351">
        <f t="shared" si="69"/>
        <v>8708.4874721390006</v>
      </c>
      <c r="K185" s="1351">
        <f t="shared" si="69"/>
        <v>-67822.205692837277</v>
      </c>
      <c r="L185" s="1352">
        <f t="shared" si="53"/>
        <v>370955.97085030167</v>
      </c>
      <c r="M185" s="1353">
        <f t="shared" ref="M185:V185" si="70">M184+M63</f>
        <v>308342.56999732292</v>
      </c>
      <c r="N185" s="1351">
        <f t="shared" si="70"/>
        <v>3915.1664300000002</v>
      </c>
      <c r="O185" s="1351">
        <f t="shared" si="70"/>
        <v>12426.191259022002</v>
      </c>
      <c r="P185" s="1351">
        <f t="shared" si="70"/>
        <v>25844.775579999998</v>
      </c>
      <c r="Q185" s="1351">
        <f t="shared" si="70"/>
        <v>33201.976140000006</v>
      </c>
      <c r="R185" s="1351">
        <f t="shared" si="70"/>
        <v>44414.224497000003</v>
      </c>
      <c r="S185" s="1351">
        <f t="shared" si="70"/>
        <v>10206.260505999999</v>
      </c>
      <c r="T185" s="1351">
        <f t="shared" si="70"/>
        <v>13762.735100999998</v>
      </c>
      <c r="U185" s="1351">
        <f t="shared" si="70"/>
        <v>-82727.726114899182</v>
      </c>
      <c r="V185" s="1351">
        <f t="shared" si="70"/>
        <v>843</v>
      </c>
      <c r="W185" s="1352">
        <f>SUM(M185:T185,U185,V185)</f>
        <v>370229.17339544569</v>
      </c>
      <c r="X185" s="1353">
        <f t="shared" ref="X185:BF185" si="71">X184+X63</f>
        <v>321382.51952808636</v>
      </c>
      <c r="Y185" s="1351">
        <f t="shared" si="71"/>
        <v>3915.1664300000002</v>
      </c>
      <c r="Z185" s="1351">
        <f t="shared" si="71"/>
        <v>6980.9962091220004</v>
      </c>
      <c r="AA185" s="1351">
        <f t="shared" si="71"/>
        <v>57549.418016000003</v>
      </c>
      <c r="AB185" s="1351">
        <f t="shared" si="71"/>
        <v>34747.140491999999</v>
      </c>
      <c r="AC185" s="1351">
        <f t="shared" si="71"/>
        <v>43568.436803044038</v>
      </c>
      <c r="AD185" s="1351">
        <f t="shared" si="71"/>
        <v>46373.307664</v>
      </c>
      <c r="AE185" s="1351">
        <f t="shared" si="71"/>
        <v>17913.306208000002</v>
      </c>
      <c r="AF185" s="1351">
        <f t="shared" si="71"/>
        <v>17728.954991999999</v>
      </c>
      <c r="AG185" s="1351">
        <f t="shared" si="71"/>
        <v>-105087.40037931963</v>
      </c>
      <c r="AH185" s="1352">
        <f t="shared" si="71"/>
        <v>445071.84596293274</v>
      </c>
      <c r="AI185" s="1353">
        <f t="shared" si="71"/>
        <v>320815.13630204817</v>
      </c>
      <c r="AJ185" s="1351">
        <f t="shared" si="71"/>
        <v>3915.1664300000002</v>
      </c>
      <c r="AK185" s="1351">
        <f t="shared" si="71"/>
        <v>7079.7042732650007</v>
      </c>
      <c r="AL185" s="1351">
        <f t="shared" si="71"/>
        <v>65236.335488999997</v>
      </c>
      <c r="AM185" s="1351">
        <f t="shared" si="71"/>
        <v>38691.205514360001</v>
      </c>
      <c r="AN185" s="1351">
        <f t="shared" si="71"/>
        <v>38385.581948999999</v>
      </c>
      <c r="AO185" s="1351">
        <f t="shared" si="71"/>
        <v>43546.650614999991</v>
      </c>
      <c r="AP185" s="1351">
        <f t="shared" si="71"/>
        <v>18590.961050999998</v>
      </c>
      <c r="AQ185" s="1351">
        <f t="shared" si="71"/>
        <v>18867.494412</v>
      </c>
      <c r="AR185" s="1351">
        <f t="shared" si="71"/>
        <v>555128.23603567318</v>
      </c>
      <c r="AS185" s="1351">
        <f t="shared" si="71"/>
        <v>-106205.47443328143</v>
      </c>
      <c r="AT185" s="1715">
        <f t="shared" si="71"/>
        <v>448922.76160239172</v>
      </c>
      <c r="AU185" s="2130">
        <f t="shared" si="71"/>
        <v>321384.77165789378</v>
      </c>
      <c r="AV185" s="1351">
        <f t="shared" si="71"/>
        <v>3915.1664300000002</v>
      </c>
      <c r="AW185" s="1351">
        <f t="shared" si="71"/>
        <v>9284.7022450000004</v>
      </c>
      <c r="AX185" s="1351">
        <f t="shared" si="71"/>
        <v>81095.064666000006</v>
      </c>
      <c r="AY185" s="1351">
        <f t="shared" si="71"/>
        <v>42828.531513900001</v>
      </c>
      <c r="AZ185" s="1351">
        <f t="shared" si="71"/>
        <v>40899.946101000001</v>
      </c>
      <c r="BA185" s="1351">
        <f t="shared" si="71"/>
        <v>43334.875940999998</v>
      </c>
      <c r="BB185" s="1351">
        <f t="shared" si="71"/>
        <v>22624.432382999999</v>
      </c>
      <c r="BC185" s="1351">
        <f t="shared" si="71"/>
        <v>20785.548378</v>
      </c>
      <c r="BD185" s="1351">
        <f t="shared" si="71"/>
        <v>586153.03931579378</v>
      </c>
      <c r="BE185" s="1351">
        <f t="shared" si="71"/>
        <v>-116369.52997087514</v>
      </c>
      <c r="BF185" s="1352">
        <f t="shared" si="71"/>
        <v>469783.5093449186</v>
      </c>
      <c r="BG185" s="643"/>
      <c r="BH185" s="643"/>
      <c r="BI185" s="1535">
        <f>BI184+BI63</f>
        <v>33852.578511</v>
      </c>
      <c r="BJ185" s="934">
        <f t="shared" si="56"/>
        <v>404081.75190644572</v>
      </c>
    </row>
    <row r="186" spans="2:64" ht="12" customHeight="1">
      <c r="B186" s="1322" t="s">
        <v>150</v>
      </c>
      <c r="C186" s="1323" t="s">
        <v>151</v>
      </c>
      <c r="D186" s="1335"/>
      <c r="E186" s="1335"/>
      <c r="F186" s="1345"/>
      <c r="G186" s="1335"/>
      <c r="H186" s="1335"/>
      <c r="I186" s="1335"/>
      <c r="J186" s="1335"/>
      <c r="K186" s="1335"/>
      <c r="L186" s="1336"/>
      <c r="M186" s="1337"/>
      <c r="N186" s="1335"/>
      <c r="O186" s="1335"/>
      <c r="P186" s="1335"/>
      <c r="Q186" s="1335"/>
      <c r="R186" s="1335"/>
      <c r="S186" s="1335"/>
      <c r="T186" s="1335"/>
      <c r="U186" s="1335"/>
      <c r="V186" s="1335"/>
      <c r="W186" s="1336">
        <f t="shared" ref="W186:W249" si="72">SUM(M186:T186,U186,V186)</f>
        <v>0</v>
      </c>
      <c r="X186" s="1337"/>
      <c r="Y186" s="1335"/>
      <c r="Z186" s="1335"/>
      <c r="AA186" s="1335"/>
      <c r="AB186" s="1335"/>
      <c r="AC186" s="1335"/>
      <c r="AD186" s="1335"/>
      <c r="AE186" s="1335"/>
      <c r="AF186" s="1335"/>
      <c r="AG186" s="1335"/>
      <c r="AH186" s="1336">
        <f t="shared" ref="AH186:AH193" si="73">SUM(X186:AF186,AG186)</f>
        <v>0</v>
      </c>
      <c r="AI186" s="1337"/>
      <c r="AJ186" s="1335"/>
      <c r="AK186" s="1335"/>
      <c r="AL186" s="1335"/>
      <c r="AM186" s="1335"/>
      <c r="AN186" s="1335"/>
      <c r="AO186" s="1335"/>
      <c r="AP186" s="1335"/>
      <c r="AQ186" s="1335"/>
      <c r="AR186" s="1335"/>
      <c r="AS186" s="1335"/>
      <c r="AT186" s="1713"/>
      <c r="AU186" s="2127"/>
      <c r="AV186" s="1335"/>
      <c r="AW186" s="1335"/>
      <c r="AX186" s="1335"/>
      <c r="AY186" s="1335"/>
      <c r="AZ186" s="1335"/>
      <c r="BA186" s="1335"/>
      <c r="BB186" s="1335"/>
      <c r="BC186" s="1335"/>
      <c r="BD186" s="1335"/>
      <c r="BE186" s="1335"/>
      <c r="BF186" s="1336"/>
      <c r="BG186" s="643"/>
      <c r="BH186" s="643"/>
      <c r="BI186" s="1538"/>
      <c r="BJ186" s="1549">
        <f t="shared" si="56"/>
        <v>0</v>
      </c>
    </row>
    <row r="187" spans="2:64" ht="12" hidden="1" customHeight="1" outlineLevel="1">
      <c r="B187" s="1328" t="s">
        <v>584</v>
      </c>
      <c r="C187" s="1329" t="s">
        <v>585</v>
      </c>
      <c r="D187" s="1330">
        <v>0</v>
      </c>
      <c r="E187" s="1330"/>
      <c r="F187" s="1344"/>
      <c r="G187" s="1330"/>
      <c r="H187" s="1330">
        <v>4091.0526099999997</v>
      </c>
      <c r="I187" s="1330">
        <v>633.18978000000004</v>
      </c>
      <c r="J187" s="1330">
        <v>0</v>
      </c>
      <c r="K187" s="1330">
        <v>0</v>
      </c>
      <c r="L187" s="1331">
        <f t="shared" si="53"/>
        <v>4724.2423899999994</v>
      </c>
      <c r="M187" s="1332">
        <v>11.595112</v>
      </c>
      <c r="N187" s="1330"/>
      <c r="O187" s="1330">
        <v>2932.4562459299996</v>
      </c>
      <c r="P187" s="1330"/>
      <c r="Q187" s="1330">
        <v>3309.9010200000002</v>
      </c>
      <c r="R187" s="1330">
        <v>1868.6523420000001</v>
      </c>
      <c r="S187" s="1330"/>
      <c r="T187" s="1330">
        <v>0</v>
      </c>
      <c r="U187" s="1330">
        <v>0</v>
      </c>
      <c r="V187" s="1330">
        <v>0</v>
      </c>
      <c r="W187" s="1331">
        <f t="shared" si="72"/>
        <v>8122.6047199300001</v>
      </c>
      <c r="X187" s="1332">
        <v>417</v>
      </c>
      <c r="Y187" s="1330"/>
      <c r="Z187" s="1330">
        <v>3018.5025757380004</v>
      </c>
      <c r="AA187" s="1330">
        <v>0</v>
      </c>
      <c r="AB187" s="1330"/>
      <c r="AC187" s="1330">
        <v>2574.7795039999996</v>
      </c>
      <c r="AD187" s="1330">
        <v>388.19718399999999</v>
      </c>
      <c r="AE187" s="1330"/>
      <c r="AF187" s="1330">
        <v>0</v>
      </c>
      <c r="AG187" s="1330">
        <v>0</v>
      </c>
      <c r="AH187" s="1331">
        <f t="shared" si="73"/>
        <v>6398.4792637379996</v>
      </c>
      <c r="AI187" s="1332">
        <v>1621</v>
      </c>
      <c r="AJ187" s="1330"/>
      <c r="AK187" s="1330">
        <v>3012.304126128</v>
      </c>
      <c r="AL187" s="1330">
        <v>0</v>
      </c>
      <c r="AM187" s="1330"/>
      <c r="AN187" s="1330">
        <v>2291.7997439999999</v>
      </c>
      <c r="AO187" s="1330">
        <v>364.31401499999998</v>
      </c>
      <c r="AP187" s="1330"/>
      <c r="AQ187" s="1330">
        <v>0</v>
      </c>
      <c r="AR187" s="1330">
        <v>7289.4178851279994</v>
      </c>
      <c r="AS187" s="1330">
        <v>0</v>
      </c>
      <c r="AT187" s="1712">
        <v>7289.4178851279994</v>
      </c>
      <c r="AU187" s="2126">
        <v>1698</v>
      </c>
      <c r="AV187" s="1330"/>
      <c r="AW187" s="1330">
        <v>2856.6218171400001</v>
      </c>
      <c r="AX187" s="1330">
        <v>0</v>
      </c>
      <c r="AY187" s="1330"/>
      <c r="AZ187" s="1330">
        <v>0</v>
      </c>
      <c r="BA187" s="1330">
        <v>0</v>
      </c>
      <c r="BB187" s="1330"/>
      <c r="BC187" s="1330">
        <v>0</v>
      </c>
      <c r="BD187" s="1330">
        <v>4554.6218171399996</v>
      </c>
      <c r="BE187" s="1330">
        <v>0</v>
      </c>
      <c r="BF187" s="1331">
        <v>4554.6218171399996</v>
      </c>
      <c r="BG187" s="643"/>
      <c r="BH187" s="643"/>
      <c r="BI187" s="1537"/>
      <c r="BJ187" s="928">
        <f t="shared" si="56"/>
        <v>8122.6047199300001</v>
      </c>
      <c r="BK187" s="1313"/>
      <c r="BL187" s="1313"/>
    </row>
    <row r="188" spans="2:64" ht="12" hidden="1" customHeight="1" outlineLevel="1">
      <c r="B188" s="1333" t="s">
        <v>586</v>
      </c>
      <c r="C188" s="1334" t="s">
        <v>587</v>
      </c>
      <c r="D188" s="1335">
        <v>7000</v>
      </c>
      <c r="E188" s="1335">
        <v>1E-4</v>
      </c>
      <c r="F188" s="1345">
        <v>7000</v>
      </c>
      <c r="G188" s="1335"/>
      <c r="H188" s="1335">
        <v>0</v>
      </c>
      <c r="I188" s="1335">
        <v>0</v>
      </c>
      <c r="J188" s="1335">
        <v>0</v>
      </c>
      <c r="K188" s="1335">
        <v>0</v>
      </c>
      <c r="L188" s="1336">
        <f t="shared" si="53"/>
        <v>7000</v>
      </c>
      <c r="M188" s="1337">
        <v>0</v>
      </c>
      <c r="N188" s="1335">
        <v>0</v>
      </c>
      <c r="O188" s="1335">
        <v>0</v>
      </c>
      <c r="P188" s="1335"/>
      <c r="Q188" s="1335">
        <v>0</v>
      </c>
      <c r="R188" s="1335">
        <v>0</v>
      </c>
      <c r="S188" s="1335"/>
      <c r="T188" s="1335">
        <v>0</v>
      </c>
      <c r="U188" s="1335">
        <v>0</v>
      </c>
      <c r="V188" s="1335">
        <v>0</v>
      </c>
      <c r="W188" s="1336">
        <f t="shared" si="72"/>
        <v>0</v>
      </c>
      <c r="X188" s="1337">
        <v>4500</v>
      </c>
      <c r="Y188" s="1335">
        <v>0</v>
      </c>
      <c r="Z188" s="1335">
        <v>0</v>
      </c>
      <c r="AA188" s="1335">
        <v>14308.088719999998</v>
      </c>
      <c r="AB188" s="1335"/>
      <c r="AC188" s="1335">
        <v>0</v>
      </c>
      <c r="AD188" s="1335">
        <v>0</v>
      </c>
      <c r="AE188" s="1335"/>
      <c r="AF188" s="1335">
        <v>0</v>
      </c>
      <c r="AG188" s="1335">
        <v>0</v>
      </c>
      <c r="AH188" s="1336">
        <f t="shared" si="73"/>
        <v>18808.08872</v>
      </c>
      <c r="AI188" s="1337">
        <v>9500</v>
      </c>
      <c r="AJ188" s="1335">
        <v>0</v>
      </c>
      <c r="AK188" s="1335">
        <v>0</v>
      </c>
      <c r="AL188" s="1335">
        <v>14259.720968999998</v>
      </c>
      <c r="AM188" s="1335"/>
      <c r="AN188" s="1335">
        <v>0</v>
      </c>
      <c r="AO188" s="1335">
        <v>0</v>
      </c>
      <c r="AP188" s="1335"/>
      <c r="AQ188" s="1335">
        <v>0</v>
      </c>
      <c r="AR188" s="1335">
        <v>23759.720968999998</v>
      </c>
      <c r="AS188" s="1335">
        <v>0</v>
      </c>
      <c r="AT188" s="1713">
        <v>23759.720968999998</v>
      </c>
      <c r="AU188" s="2127">
        <v>16631</v>
      </c>
      <c r="AV188" s="1335">
        <v>0</v>
      </c>
      <c r="AW188" s="1335">
        <v>0</v>
      </c>
      <c r="AX188" s="1335">
        <v>21084.012977999999</v>
      </c>
      <c r="AY188" s="1335"/>
      <c r="AZ188" s="1335">
        <v>0</v>
      </c>
      <c r="BA188" s="1335">
        <v>0</v>
      </c>
      <c r="BB188" s="1335"/>
      <c r="BC188" s="1335">
        <v>129.27200999999999</v>
      </c>
      <c r="BD188" s="1335">
        <v>37844.284987999999</v>
      </c>
      <c r="BE188" s="1335">
        <v>0</v>
      </c>
      <c r="BF188" s="1336">
        <v>37844.284987999999</v>
      </c>
      <c r="BG188" s="643"/>
      <c r="BH188" s="643"/>
      <c r="BI188" s="1538"/>
      <c r="BJ188" s="1549">
        <f t="shared" si="56"/>
        <v>0</v>
      </c>
    </row>
    <row r="189" spans="2:64" ht="12" hidden="1" customHeight="1" outlineLevel="1">
      <c r="B189" s="1333" t="s">
        <v>588</v>
      </c>
      <c r="C189" s="1334" t="s">
        <v>589</v>
      </c>
      <c r="D189" s="1335">
        <v>0</v>
      </c>
      <c r="E189" s="1335">
        <v>-5.0000000000000001E-4</v>
      </c>
      <c r="F189" s="1345"/>
      <c r="G189" s="1335"/>
      <c r="H189" s="1335">
        <v>0</v>
      </c>
      <c r="I189" s="1335">
        <v>0</v>
      </c>
      <c r="J189" s="1335">
        <v>0</v>
      </c>
      <c r="K189" s="1335">
        <v>0</v>
      </c>
      <c r="L189" s="1336">
        <f t="shared" si="53"/>
        <v>0</v>
      </c>
      <c r="M189" s="1337">
        <v>0</v>
      </c>
      <c r="N189" s="1335">
        <v>0</v>
      </c>
      <c r="O189" s="1335">
        <v>0</v>
      </c>
      <c r="P189" s="1335"/>
      <c r="Q189" s="1335">
        <v>0</v>
      </c>
      <c r="R189" s="1335">
        <v>0</v>
      </c>
      <c r="S189" s="1335"/>
      <c r="T189" s="1335">
        <v>0</v>
      </c>
      <c r="U189" s="1335">
        <v>0</v>
      </c>
      <c r="V189" s="1335">
        <v>0</v>
      </c>
      <c r="W189" s="1336">
        <f t="shared" si="72"/>
        <v>0</v>
      </c>
      <c r="X189" s="1337">
        <v>0</v>
      </c>
      <c r="Y189" s="1335">
        <v>0</v>
      </c>
      <c r="Z189" s="1335">
        <v>0</v>
      </c>
      <c r="AA189" s="1335"/>
      <c r="AB189" s="1335"/>
      <c r="AC189" s="1335">
        <v>0</v>
      </c>
      <c r="AD189" s="1335">
        <v>0</v>
      </c>
      <c r="AE189" s="1335"/>
      <c r="AF189" s="1335">
        <v>0</v>
      </c>
      <c r="AG189" s="1335">
        <v>0</v>
      </c>
      <c r="AH189" s="1336">
        <f t="shared" si="73"/>
        <v>0</v>
      </c>
      <c r="AI189" s="1337">
        <v>0</v>
      </c>
      <c r="AJ189" s="1335">
        <v>0</v>
      </c>
      <c r="AK189" s="1335">
        <v>313.233</v>
      </c>
      <c r="AL189" s="1335">
        <v>2596.4387279999996</v>
      </c>
      <c r="AM189" s="1335"/>
      <c r="AN189" s="1335">
        <v>0</v>
      </c>
      <c r="AO189" s="1335">
        <v>0</v>
      </c>
      <c r="AP189" s="1335"/>
      <c r="AQ189" s="1335">
        <v>0</v>
      </c>
      <c r="AR189" s="1335">
        <v>2909.6717279999998</v>
      </c>
      <c r="AS189" s="1335">
        <v>0</v>
      </c>
      <c r="AT189" s="1713">
        <v>2909.6717279999998</v>
      </c>
      <c r="AU189" s="2127">
        <v>0</v>
      </c>
      <c r="AV189" s="1335">
        <v>0</v>
      </c>
      <c r="AW189" s="1335">
        <v>160.173880048</v>
      </c>
      <c r="AX189" s="1335">
        <v>2229.632055</v>
      </c>
      <c r="AY189" s="1335"/>
      <c r="AZ189" s="1335">
        <v>0</v>
      </c>
      <c r="BA189" s="1335">
        <v>0</v>
      </c>
      <c r="BB189" s="1335"/>
      <c r="BC189" s="1335">
        <v>0</v>
      </c>
      <c r="BD189" s="1335">
        <v>2389.8059350479998</v>
      </c>
      <c r="BE189" s="1335">
        <v>0</v>
      </c>
      <c r="BF189" s="1336">
        <v>2389.8059350479998</v>
      </c>
      <c r="BG189" s="643"/>
      <c r="BH189" s="643"/>
      <c r="BI189" s="1538"/>
      <c r="BJ189" s="1549">
        <f t="shared" si="56"/>
        <v>0</v>
      </c>
    </row>
    <row r="190" spans="2:64" ht="12" hidden="1" customHeight="1" outlineLevel="1">
      <c r="B190" s="1333" t="s">
        <v>590</v>
      </c>
      <c r="C190" s="1334" t="s">
        <v>591</v>
      </c>
      <c r="D190" s="1335">
        <v>0</v>
      </c>
      <c r="E190" s="1335"/>
      <c r="F190" s="1345"/>
      <c r="G190" s="1335"/>
      <c r="H190" s="1335">
        <v>0</v>
      </c>
      <c r="I190" s="1335">
        <v>0</v>
      </c>
      <c r="J190" s="1335">
        <v>0</v>
      </c>
      <c r="K190" s="1335">
        <v>0</v>
      </c>
      <c r="L190" s="1336">
        <f t="shared" si="53"/>
        <v>0</v>
      </c>
      <c r="M190" s="1337">
        <v>0</v>
      </c>
      <c r="N190" s="1335"/>
      <c r="O190" s="1335">
        <v>0</v>
      </c>
      <c r="P190" s="1335"/>
      <c r="Q190" s="1335">
        <v>0</v>
      </c>
      <c r="R190" s="1335">
        <v>0</v>
      </c>
      <c r="S190" s="1335"/>
      <c r="T190" s="1335">
        <v>0</v>
      </c>
      <c r="U190" s="1335">
        <v>0</v>
      </c>
      <c r="V190" s="1335">
        <v>0</v>
      </c>
      <c r="W190" s="1336">
        <f t="shared" si="72"/>
        <v>0</v>
      </c>
      <c r="X190" s="1337">
        <v>0</v>
      </c>
      <c r="Y190" s="1335"/>
      <c r="Z190" s="1335">
        <v>0</v>
      </c>
      <c r="AA190" s="1335"/>
      <c r="AB190" s="1335"/>
      <c r="AC190" s="1335">
        <v>0</v>
      </c>
      <c r="AD190" s="1335">
        <v>0</v>
      </c>
      <c r="AE190" s="1335"/>
      <c r="AF190" s="1335">
        <v>0</v>
      </c>
      <c r="AG190" s="1335">
        <v>0</v>
      </c>
      <c r="AH190" s="1336">
        <f t="shared" si="73"/>
        <v>0</v>
      </c>
      <c r="AI190" s="1337">
        <v>0</v>
      </c>
      <c r="AJ190" s="1335"/>
      <c r="AK190" s="1335">
        <v>0</v>
      </c>
      <c r="AL190" s="1335"/>
      <c r="AM190" s="1335"/>
      <c r="AN190" s="1335">
        <v>0</v>
      </c>
      <c r="AO190" s="1335">
        <v>0</v>
      </c>
      <c r="AP190" s="1335"/>
      <c r="AQ190" s="1335">
        <v>0</v>
      </c>
      <c r="AR190" s="1335">
        <v>0</v>
      </c>
      <c r="AS190" s="1335">
        <v>0</v>
      </c>
      <c r="AT190" s="1713">
        <v>0</v>
      </c>
      <c r="AU190" s="2127">
        <v>0</v>
      </c>
      <c r="AV190" s="1335"/>
      <c r="AW190" s="1335">
        <v>0</v>
      </c>
      <c r="AX190" s="1335"/>
      <c r="AY190" s="1335"/>
      <c r="AZ190" s="1335">
        <v>0</v>
      </c>
      <c r="BA190" s="1335">
        <v>0</v>
      </c>
      <c r="BB190" s="1335"/>
      <c r="BC190" s="1335">
        <v>0</v>
      </c>
      <c r="BD190" s="1335">
        <v>0</v>
      </c>
      <c r="BE190" s="1335">
        <v>0</v>
      </c>
      <c r="BF190" s="1336">
        <v>0</v>
      </c>
      <c r="BG190" s="643"/>
      <c r="BH190" s="643"/>
      <c r="BI190" s="1538"/>
      <c r="BJ190" s="1549">
        <f t="shared" si="56"/>
        <v>0</v>
      </c>
    </row>
    <row r="191" spans="2:64" ht="12" hidden="1" customHeight="1" outlineLevel="1">
      <c r="B191" s="1333" t="s">
        <v>592</v>
      </c>
      <c r="C191" s="1334" t="s">
        <v>593</v>
      </c>
      <c r="D191" s="1335">
        <v>0</v>
      </c>
      <c r="E191" s="1335">
        <v>7565.6004999999996</v>
      </c>
      <c r="F191" s="1345"/>
      <c r="G191" s="1335"/>
      <c r="H191" s="1335">
        <v>0</v>
      </c>
      <c r="I191" s="1335">
        <v>0</v>
      </c>
      <c r="J191" s="1335">
        <v>0</v>
      </c>
      <c r="K191" s="1335">
        <f>-7565.6005+7565.6005</f>
        <v>0</v>
      </c>
      <c r="L191" s="1336">
        <f t="shared" si="53"/>
        <v>0</v>
      </c>
      <c r="M191" s="1337">
        <v>0</v>
      </c>
      <c r="N191" s="1335">
        <v>0</v>
      </c>
      <c r="O191" s="1335">
        <v>0</v>
      </c>
      <c r="P191" s="1335"/>
      <c r="Q191" s="1335">
        <v>0</v>
      </c>
      <c r="R191" s="1335">
        <v>0</v>
      </c>
      <c r="S191" s="1335"/>
      <c r="T191" s="1335">
        <v>0</v>
      </c>
      <c r="U191" s="1335">
        <v>0</v>
      </c>
      <c r="V191" s="1335">
        <v>0</v>
      </c>
      <c r="W191" s="1336">
        <f t="shared" si="72"/>
        <v>0</v>
      </c>
      <c r="X191" s="1337">
        <v>0</v>
      </c>
      <c r="Y191" s="1335">
        <v>0</v>
      </c>
      <c r="Z191" s="1335">
        <v>761.3393392800001</v>
      </c>
      <c r="AA191" s="1335">
        <v>0</v>
      </c>
      <c r="AB191" s="1335"/>
      <c r="AC191" s="1335">
        <v>0</v>
      </c>
      <c r="AD191" s="1335">
        <v>0</v>
      </c>
      <c r="AE191" s="1335"/>
      <c r="AF191" s="1335">
        <v>0</v>
      </c>
      <c r="AG191" s="1335">
        <v>-761.3393392800001</v>
      </c>
      <c r="AH191" s="1336">
        <f t="shared" si="73"/>
        <v>0</v>
      </c>
      <c r="AI191" s="1337">
        <v>0</v>
      </c>
      <c r="AJ191" s="1335">
        <v>0</v>
      </c>
      <c r="AK191" s="1335">
        <v>718.08874072000003</v>
      </c>
      <c r="AL191" s="1335"/>
      <c r="AM191" s="1335"/>
      <c r="AN191" s="1335">
        <v>0</v>
      </c>
      <c r="AO191" s="1335">
        <v>0</v>
      </c>
      <c r="AP191" s="1335">
        <v>7639.4195280000004</v>
      </c>
      <c r="AQ191" s="1335">
        <v>0</v>
      </c>
      <c r="AR191" s="1335">
        <v>8357.5082687200011</v>
      </c>
      <c r="AS191" s="1335">
        <v>-8357.5082687200011</v>
      </c>
      <c r="AT191" s="1713">
        <v>0</v>
      </c>
      <c r="AU191" s="2127">
        <v>0</v>
      </c>
      <c r="AV191" s="1335">
        <v>0</v>
      </c>
      <c r="AW191" s="1335">
        <v>2269.2134992800002</v>
      </c>
      <c r="AX191" s="1335"/>
      <c r="AY191" s="1335"/>
      <c r="AZ191" s="1335">
        <v>0</v>
      </c>
      <c r="BA191" s="1335">
        <v>0</v>
      </c>
      <c r="BB191" s="1335">
        <v>8021.7060000000001</v>
      </c>
      <c r="BC191" s="1335">
        <v>0</v>
      </c>
      <c r="BD191" s="1335">
        <v>10290.91949928</v>
      </c>
      <c r="BE191" s="1335">
        <v>-10290.91949928</v>
      </c>
      <c r="BF191" s="1336">
        <v>0</v>
      </c>
      <c r="BG191" s="643"/>
      <c r="BH191" s="643"/>
      <c r="BI191" s="1538"/>
      <c r="BJ191" s="1549">
        <f t="shared" si="56"/>
        <v>0</v>
      </c>
    </row>
    <row r="192" spans="2:64" ht="12" hidden="1" customHeight="1" outlineLevel="1">
      <c r="B192" s="1333" t="s">
        <v>594</v>
      </c>
      <c r="C192" s="1334" t="s">
        <v>595</v>
      </c>
      <c r="D192" s="1335">
        <v>17405.099999999999</v>
      </c>
      <c r="E192" s="1335"/>
      <c r="F192" s="1345">
        <v>17405.099999999999</v>
      </c>
      <c r="G192" s="1335"/>
      <c r="H192" s="1335">
        <v>0</v>
      </c>
      <c r="I192" s="1335">
        <v>0</v>
      </c>
      <c r="J192" s="1335">
        <v>0</v>
      </c>
      <c r="K192" s="1335">
        <v>0</v>
      </c>
      <c r="L192" s="1336">
        <f t="shared" si="53"/>
        <v>17405.099999999999</v>
      </c>
      <c r="M192" s="1337">
        <v>16165.1</v>
      </c>
      <c r="N192" s="1335"/>
      <c r="O192" s="1335">
        <v>394.69712327599996</v>
      </c>
      <c r="P192" s="1335"/>
      <c r="Q192" s="1335">
        <v>0</v>
      </c>
      <c r="R192" s="1335">
        <v>0</v>
      </c>
      <c r="S192" s="1335"/>
      <c r="T192" s="1335">
        <v>0</v>
      </c>
      <c r="U192" s="1335">
        <v>0</v>
      </c>
      <c r="V192" s="1335">
        <v>0</v>
      </c>
      <c r="W192" s="1356">
        <f t="shared" si="72"/>
        <v>16559.797123275999</v>
      </c>
      <c r="X192" s="1337">
        <v>15450.1</v>
      </c>
      <c r="Y192" s="1335"/>
      <c r="Z192" s="1335">
        <v>404.05799374200001</v>
      </c>
      <c r="AA192" s="1335">
        <v>2140.3195679999999</v>
      </c>
      <c r="AB192" s="1335"/>
      <c r="AC192" s="1335">
        <v>0</v>
      </c>
      <c r="AD192" s="1335">
        <v>0</v>
      </c>
      <c r="AE192" s="1335"/>
      <c r="AF192" s="1335">
        <v>0</v>
      </c>
      <c r="AG192" s="1335">
        <v>0</v>
      </c>
      <c r="AH192" s="1336">
        <f t="shared" si="73"/>
        <v>17994.477561742002</v>
      </c>
      <c r="AI192" s="1337">
        <v>16345.1</v>
      </c>
      <c r="AJ192" s="1335"/>
      <c r="AK192" s="1335">
        <v>421.21757088599998</v>
      </c>
      <c r="AL192" s="1335">
        <v>2190.3017760000002</v>
      </c>
      <c r="AM192" s="1335"/>
      <c r="AN192" s="1335">
        <v>0</v>
      </c>
      <c r="AO192" s="1335">
        <v>0</v>
      </c>
      <c r="AP192" s="1335"/>
      <c r="AQ192" s="1335">
        <v>0</v>
      </c>
      <c r="AR192" s="1335">
        <v>18956.619346886</v>
      </c>
      <c r="AS192" s="1335">
        <v>0</v>
      </c>
      <c r="AT192" s="1716">
        <v>18956.619346886</v>
      </c>
      <c r="AU192" s="2127">
        <v>14519.1</v>
      </c>
      <c r="AV192" s="1335"/>
      <c r="AW192" s="1335">
        <v>351.38573761200001</v>
      </c>
      <c r="AX192" s="1335">
        <v>2019.8159520000002</v>
      </c>
      <c r="AY192" s="1335"/>
      <c r="AZ192" s="1335">
        <v>0</v>
      </c>
      <c r="BA192" s="1335">
        <v>0</v>
      </c>
      <c r="BB192" s="1335"/>
      <c r="BC192" s="1335">
        <v>0</v>
      </c>
      <c r="BD192" s="1335">
        <v>16890.301689611999</v>
      </c>
      <c r="BE192" s="1335">
        <v>0</v>
      </c>
      <c r="BF192" s="1356">
        <v>16890.301689611999</v>
      </c>
      <c r="BG192" s="643"/>
      <c r="BH192" s="643"/>
      <c r="BI192" s="1538"/>
      <c r="BJ192" s="1549">
        <f t="shared" si="56"/>
        <v>16559.797123275999</v>
      </c>
    </row>
    <row r="193" spans="2:62" ht="12" hidden="1" customHeight="1" outlineLevel="1">
      <c r="B193" s="1338" t="s">
        <v>596</v>
      </c>
      <c r="C193" s="1339" t="s">
        <v>597</v>
      </c>
      <c r="D193" s="1340">
        <v>0</v>
      </c>
      <c r="E193" s="1340"/>
      <c r="F193" s="1346"/>
      <c r="G193" s="1340"/>
      <c r="H193" s="1340">
        <v>0</v>
      </c>
      <c r="I193" s="1340">
        <v>0</v>
      </c>
      <c r="J193" s="1340">
        <v>0</v>
      </c>
      <c r="K193" s="1340">
        <v>0</v>
      </c>
      <c r="L193" s="1341">
        <f t="shared" si="53"/>
        <v>0</v>
      </c>
      <c r="M193" s="1342">
        <v>0</v>
      </c>
      <c r="N193" s="1340"/>
      <c r="O193" s="1340">
        <v>0</v>
      </c>
      <c r="P193" s="1340"/>
      <c r="Q193" s="1340">
        <v>0</v>
      </c>
      <c r="R193" s="1340">
        <v>0</v>
      </c>
      <c r="S193" s="1340"/>
      <c r="T193" s="1340">
        <v>0</v>
      </c>
      <c r="U193" s="1340">
        <v>0</v>
      </c>
      <c r="V193" s="1340">
        <v>0</v>
      </c>
      <c r="W193" s="1341">
        <f t="shared" si="72"/>
        <v>0</v>
      </c>
      <c r="X193" s="1342">
        <v>0</v>
      </c>
      <c r="Y193" s="1340"/>
      <c r="Z193" s="1340">
        <v>0</v>
      </c>
      <c r="AA193" s="1340"/>
      <c r="AB193" s="1340"/>
      <c r="AC193" s="1340">
        <v>0</v>
      </c>
      <c r="AD193" s="1340">
        <v>0</v>
      </c>
      <c r="AE193" s="1340"/>
      <c r="AF193" s="1340">
        <v>0</v>
      </c>
      <c r="AG193" s="1340">
        <v>0</v>
      </c>
      <c r="AH193" s="1341">
        <f t="shared" si="73"/>
        <v>0</v>
      </c>
      <c r="AI193" s="1342">
        <v>0</v>
      </c>
      <c r="AJ193" s="1340"/>
      <c r="AK193" s="1340">
        <v>0</v>
      </c>
      <c r="AL193" s="1340"/>
      <c r="AM193" s="1340"/>
      <c r="AN193" s="1340">
        <v>0</v>
      </c>
      <c r="AO193" s="1340">
        <v>0</v>
      </c>
      <c r="AP193" s="1340"/>
      <c r="AQ193" s="1340">
        <v>0</v>
      </c>
      <c r="AR193" s="1340">
        <v>0</v>
      </c>
      <c r="AS193" s="1340">
        <v>0</v>
      </c>
      <c r="AT193" s="1714">
        <v>0</v>
      </c>
      <c r="AU193" s="2128">
        <v>0</v>
      </c>
      <c r="AV193" s="1340"/>
      <c r="AW193" s="1340">
        <v>0</v>
      </c>
      <c r="AX193" s="1340"/>
      <c r="AY193" s="1340"/>
      <c r="AZ193" s="1340">
        <v>0</v>
      </c>
      <c r="BA193" s="1340">
        <v>0</v>
      </c>
      <c r="BB193" s="1340"/>
      <c r="BC193" s="1340">
        <v>0</v>
      </c>
      <c r="BD193" s="1340">
        <v>0</v>
      </c>
      <c r="BE193" s="1340">
        <v>0</v>
      </c>
      <c r="BF193" s="1341">
        <v>0</v>
      </c>
      <c r="BG193" s="643"/>
      <c r="BH193" s="643"/>
      <c r="BI193" s="1539"/>
      <c r="BJ193" s="932">
        <f t="shared" si="56"/>
        <v>0</v>
      </c>
    </row>
    <row r="194" spans="2:62" ht="12" customHeight="1" collapsed="1">
      <c r="B194" s="1343" t="s">
        <v>598</v>
      </c>
      <c r="C194" s="1347"/>
      <c r="D194" s="1335">
        <f t="shared" ref="D194:K194" si="74">SUM(D187:D193)</f>
        <v>24405.1</v>
      </c>
      <c r="E194" s="1335">
        <f t="shared" si="74"/>
        <v>7565.6000999999997</v>
      </c>
      <c r="F194" s="1345">
        <f t="shared" si="74"/>
        <v>24405.1</v>
      </c>
      <c r="G194" s="1335">
        <f t="shared" si="74"/>
        <v>0</v>
      </c>
      <c r="H194" s="1335">
        <f t="shared" si="74"/>
        <v>4091.0526099999997</v>
      </c>
      <c r="I194" s="1335">
        <f t="shared" si="74"/>
        <v>633.18978000000004</v>
      </c>
      <c r="J194" s="1335">
        <f t="shared" si="74"/>
        <v>0</v>
      </c>
      <c r="K194" s="1335">
        <f t="shared" si="74"/>
        <v>0</v>
      </c>
      <c r="L194" s="1336">
        <f t="shared" si="53"/>
        <v>29129.342389999998</v>
      </c>
      <c r="M194" s="1337">
        <f t="shared" ref="M194:V194" si="75">SUM(M187:M193)</f>
        <v>16176.695112000001</v>
      </c>
      <c r="N194" s="1335">
        <f t="shared" si="75"/>
        <v>0</v>
      </c>
      <c r="O194" s="1335">
        <f t="shared" si="75"/>
        <v>3327.1533692059993</v>
      </c>
      <c r="P194" s="1335">
        <f t="shared" si="75"/>
        <v>0</v>
      </c>
      <c r="Q194" s="1335">
        <f t="shared" si="75"/>
        <v>3309.9010200000002</v>
      </c>
      <c r="R194" s="1335">
        <f t="shared" si="75"/>
        <v>1868.6523420000001</v>
      </c>
      <c r="S194" s="1335">
        <f t="shared" si="75"/>
        <v>0</v>
      </c>
      <c r="T194" s="1335">
        <f t="shared" si="75"/>
        <v>0</v>
      </c>
      <c r="U194" s="1335">
        <f t="shared" si="75"/>
        <v>0</v>
      </c>
      <c r="V194" s="1335">
        <f t="shared" si="75"/>
        <v>0</v>
      </c>
      <c r="W194" s="1336">
        <f t="shared" si="72"/>
        <v>24682.401843206004</v>
      </c>
      <c r="X194" s="1337">
        <f t="shared" ref="X194:AH194" si="76">SUM(X187:X193)</f>
        <v>20367.099999999999</v>
      </c>
      <c r="Y194" s="1335">
        <f t="shared" si="76"/>
        <v>0</v>
      </c>
      <c r="Z194" s="1335">
        <f t="shared" si="76"/>
        <v>4183.8999087600005</v>
      </c>
      <c r="AA194" s="1335">
        <f t="shared" si="76"/>
        <v>16448.408287999999</v>
      </c>
      <c r="AB194" s="1335">
        <f t="shared" si="76"/>
        <v>0</v>
      </c>
      <c r="AC194" s="1335">
        <f t="shared" si="76"/>
        <v>2574.7795039999996</v>
      </c>
      <c r="AD194" s="1335">
        <f t="shared" si="76"/>
        <v>388.19718399999999</v>
      </c>
      <c r="AE194" s="1335">
        <f t="shared" si="76"/>
        <v>0</v>
      </c>
      <c r="AF194" s="1335">
        <f t="shared" si="76"/>
        <v>0</v>
      </c>
      <c r="AG194" s="1335">
        <f t="shared" si="76"/>
        <v>-761.3393392800001</v>
      </c>
      <c r="AH194" s="1336">
        <f t="shared" si="76"/>
        <v>43201.045545480003</v>
      </c>
      <c r="AI194" s="1337">
        <f>SUM(AI187:AI193)</f>
        <v>27466.1</v>
      </c>
      <c r="AJ194" s="1335">
        <f t="shared" ref="AJ194:AT194" si="77">SUM(AJ187:AJ193)</f>
        <v>0</v>
      </c>
      <c r="AK194" s="1335">
        <f t="shared" si="77"/>
        <v>4464.843437734</v>
      </c>
      <c r="AL194" s="1335">
        <f t="shared" si="77"/>
        <v>19046.461472999999</v>
      </c>
      <c r="AM194" s="1335">
        <f t="shared" si="77"/>
        <v>0</v>
      </c>
      <c r="AN194" s="1335">
        <f t="shared" si="77"/>
        <v>2291.7997439999999</v>
      </c>
      <c r="AO194" s="1335">
        <f t="shared" si="77"/>
        <v>364.31401499999998</v>
      </c>
      <c r="AP194" s="1335">
        <f t="shared" si="77"/>
        <v>7639.4195280000004</v>
      </c>
      <c r="AQ194" s="1335">
        <f t="shared" si="77"/>
        <v>0</v>
      </c>
      <c r="AR194" s="1335">
        <f t="shared" si="77"/>
        <v>61272.938197733994</v>
      </c>
      <c r="AS194" s="1335">
        <f t="shared" si="77"/>
        <v>-8357.5082687200011</v>
      </c>
      <c r="AT194" s="1713">
        <f t="shared" si="77"/>
        <v>52915.429929013997</v>
      </c>
      <c r="AU194" s="2127">
        <f>SUM(AU187:AU193)</f>
        <v>32848.1</v>
      </c>
      <c r="AV194" s="1335">
        <f t="shared" ref="AV194:BF194" si="78">SUM(AV187:AV193)</f>
        <v>0</v>
      </c>
      <c r="AW194" s="1335">
        <f t="shared" si="78"/>
        <v>5637.3949340800009</v>
      </c>
      <c r="AX194" s="1335">
        <f t="shared" si="78"/>
        <v>25333.460985000002</v>
      </c>
      <c r="AY194" s="1335">
        <f t="shared" si="78"/>
        <v>0</v>
      </c>
      <c r="AZ194" s="1335">
        <f t="shared" si="78"/>
        <v>0</v>
      </c>
      <c r="BA194" s="1335">
        <f t="shared" si="78"/>
        <v>0</v>
      </c>
      <c r="BB194" s="1335">
        <f t="shared" si="78"/>
        <v>8021.7060000000001</v>
      </c>
      <c r="BC194" s="1335">
        <f t="shared" si="78"/>
        <v>129.27200999999999</v>
      </c>
      <c r="BD194" s="1335">
        <f t="shared" si="78"/>
        <v>71969.933929079998</v>
      </c>
      <c r="BE194" s="1335">
        <f t="shared" si="78"/>
        <v>-10290.91949928</v>
      </c>
      <c r="BF194" s="1336">
        <f t="shared" si="78"/>
        <v>61679.014429799994</v>
      </c>
      <c r="BG194" s="643"/>
      <c r="BH194" s="643"/>
      <c r="BI194" s="1538">
        <v>11433.504999999999</v>
      </c>
      <c r="BJ194" s="1549">
        <f t="shared" si="56"/>
        <v>36115.906843206001</v>
      </c>
    </row>
    <row r="195" spans="2:62" ht="12" hidden="1" customHeight="1" outlineLevel="1">
      <c r="B195" s="1328" t="s">
        <v>599</v>
      </c>
      <c r="C195" s="1329" t="s">
        <v>600</v>
      </c>
      <c r="D195" s="1330">
        <v>37391</v>
      </c>
      <c r="E195" s="1330">
        <v>79</v>
      </c>
      <c r="F195" s="1344">
        <v>21431</v>
      </c>
      <c r="G195" s="1330"/>
      <c r="H195" s="1330">
        <v>0</v>
      </c>
      <c r="I195" s="1330">
        <v>0</v>
      </c>
      <c r="J195" s="1330">
        <v>0</v>
      </c>
      <c r="K195" s="1330">
        <v>0</v>
      </c>
      <c r="L195" s="1331">
        <f t="shared" si="53"/>
        <v>21431</v>
      </c>
      <c r="M195" s="1332">
        <v>24509</v>
      </c>
      <c r="N195" s="1330">
        <v>34.120640000000002</v>
      </c>
      <c r="O195" s="1330">
        <v>0</v>
      </c>
      <c r="P195" s="1330"/>
      <c r="Q195" s="1330">
        <v>0</v>
      </c>
      <c r="R195" s="1330">
        <v>0</v>
      </c>
      <c r="S195" s="1330"/>
      <c r="T195" s="1330">
        <v>0</v>
      </c>
      <c r="U195" s="1330">
        <v>0</v>
      </c>
      <c r="V195" s="1330">
        <v>0</v>
      </c>
      <c r="W195" s="1331">
        <f t="shared" si="72"/>
        <v>24543.120640000001</v>
      </c>
      <c r="X195" s="1332">
        <v>25042</v>
      </c>
      <c r="Y195" s="1330">
        <v>34.120640000000002</v>
      </c>
      <c r="Z195" s="1330">
        <v>0</v>
      </c>
      <c r="AA195" s="1330"/>
      <c r="AB195" s="1330"/>
      <c r="AC195" s="1330">
        <v>0</v>
      </c>
      <c r="AD195" s="1330">
        <v>0</v>
      </c>
      <c r="AE195" s="1330"/>
      <c r="AF195" s="1330">
        <v>0</v>
      </c>
      <c r="AG195" s="1330">
        <v>0</v>
      </c>
      <c r="AH195" s="1331">
        <f t="shared" ref="AH195:AH201" si="79">SUM(X195:AF195,AG195)</f>
        <v>25076.120640000001</v>
      </c>
      <c r="AI195" s="1332">
        <v>19738</v>
      </c>
      <c r="AJ195" s="1330">
        <v>34.120640000000002</v>
      </c>
      <c r="AK195" s="1330">
        <v>0</v>
      </c>
      <c r="AL195" s="1330"/>
      <c r="AM195" s="1330"/>
      <c r="AN195" s="1330">
        <v>0</v>
      </c>
      <c r="AO195" s="1330">
        <v>0</v>
      </c>
      <c r="AP195" s="1330"/>
      <c r="AQ195" s="1330">
        <v>0</v>
      </c>
      <c r="AR195" s="1330">
        <v>19772.120640000001</v>
      </c>
      <c r="AS195" s="1330">
        <v>0</v>
      </c>
      <c r="AT195" s="1712">
        <v>19772.120640000001</v>
      </c>
      <c r="AU195" s="2126">
        <v>18236</v>
      </c>
      <c r="AV195" s="1330">
        <v>34.120640000000002</v>
      </c>
      <c r="AW195" s="1330">
        <v>0</v>
      </c>
      <c r="AX195" s="1330"/>
      <c r="AY195" s="1330"/>
      <c r="AZ195" s="1330">
        <v>0</v>
      </c>
      <c r="BA195" s="1330">
        <v>0</v>
      </c>
      <c r="BB195" s="1330"/>
      <c r="BC195" s="1330">
        <v>0</v>
      </c>
      <c r="BD195" s="1330">
        <v>18270.120640000001</v>
      </c>
      <c r="BE195" s="1330">
        <v>0</v>
      </c>
      <c r="BF195" s="1331">
        <v>18270.120640000001</v>
      </c>
      <c r="BG195" s="643"/>
      <c r="BH195" s="643"/>
      <c r="BI195" s="1537"/>
      <c r="BJ195" s="928">
        <f t="shared" si="56"/>
        <v>24543.120640000001</v>
      </c>
    </row>
    <row r="196" spans="2:62" ht="12" hidden="1" customHeight="1" outlineLevel="1">
      <c r="B196" s="1333" t="s">
        <v>601</v>
      </c>
      <c r="C196" s="1334" t="s">
        <v>602</v>
      </c>
      <c r="D196" s="1335">
        <v>12070</v>
      </c>
      <c r="E196" s="1335">
        <v>0</v>
      </c>
      <c r="F196" s="1345">
        <v>7252</v>
      </c>
      <c r="G196" s="1335"/>
      <c r="H196" s="1335">
        <v>0</v>
      </c>
      <c r="I196" s="1335">
        <v>2632.3382099999999</v>
      </c>
      <c r="J196" s="1335">
        <v>0</v>
      </c>
      <c r="K196" s="1335">
        <v>0</v>
      </c>
      <c r="L196" s="1336">
        <f t="shared" si="53"/>
        <v>9884.3382099999999</v>
      </c>
      <c r="M196" s="1337">
        <v>10248</v>
      </c>
      <c r="N196" s="1335">
        <v>0</v>
      </c>
      <c r="O196" s="1335">
        <v>0</v>
      </c>
      <c r="P196" s="1335"/>
      <c r="Q196" s="1335">
        <v>0</v>
      </c>
      <c r="R196" s="1335">
        <v>2022.3376289999999</v>
      </c>
      <c r="S196" s="1335"/>
      <c r="T196" s="1335">
        <v>0</v>
      </c>
      <c r="U196" s="1335">
        <v>0</v>
      </c>
      <c r="V196" s="1335">
        <v>0</v>
      </c>
      <c r="W196" s="1336">
        <f t="shared" si="72"/>
        <v>12270.337629</v>
      </c>
      <c r="X196" s="1337">
        <v>12145</v>
      </c>
      <c r="Y196" s="1335">
        <v>0</v>
      </c>
      <c r="Z196" s="1335">
        <v>0</v>
      </c>
      <c r="AA196" s="1335"/>
      <c r="AB196" s="1335"/>
      <c r="AC196" s="1335">
        <v>0</v>
      </c>
      <c r="AD196" s="1335">
        <v>2762.8782399999996</v>
      </c>
      <c r="AE196" s="1335"/>
      <c r="AF196" s="1335">
        <v>0</v>
      </c>
      <c r="AG196" s="1335">
        <v>0</v>
      </c>
      <c r="AH196" s="1336">
        <f t="shared" si="79"/>
        <v>14907.87824</v>
      </c>
      <c r="AI196" s="1337">
        <v>8117</v>
      </c>
      <c r="AJ196" s="1335">
        <v>0</v>
      </c>
      <c r="AK196" s="1335">
        <v>0</v>
      </c>
      <c r="AL196" s="1335"/>
      <c r="AM196" s="1335"/>
      <c r="AN196" s="1335">
        <v>0</v>
      </c>
      <c r="AO196" s="1335">
        <v>3422.3791679999995</v>
      </c>
      <c r="AP196" s="1335"/>
      <c r="AQ196" s="1335">
        <v>0</v>
      </c>
      <c r="AR196" s="1335">
        <v>11539.379167999999</v>
      </c>
      <c r="AS196" s="1335">
        <v>0</v>
      </c>
      <c r="AT196" s="1713">
        <v>11539.379167999999</v>
      </c>
      <c r="AU196" s="2127">
        <v>8830</v>
      </c>
      <c r="AV196" s="1335">
        <v>0</v>
      </c>
      <c r="AW196" s="1335">
        <v>0</v>
      </c>
      <c r="AX196" s="1335"/>
      <c r="AY196" s="1335"/>
      <c r="AZ196" s="1335">
        <v>0</v>
      </c>
      <c r="BA196" s="1335">
        <v>2596.1082420000002</v>
      </c>
      <c r="BB196" s="1335"/>
      <c r="BC196" s="1335">
        <v>0</v>
      </c>
      <c r="BD196" s="1335">
        <v>11426.108242</v>
      </c>
      <c r="BE196" s="1335">
        <v>0</v>
      </c>
      <c r="BF196" s="1336">
        <v>11426.108242</v>
      </c>
      <c r="BG196" s="643"/>
      <c r="BH196" s="643"/>
      <c r="BI196" s="1538"/>
      <c r="BJ196" s="1549">
        <f t="shared" si="56"/>
        <v>12270.337629</v>
      </c>
    </row>
    <row r="197" spans="2:62" ht="12" hidden="1" customHeight="1" outlineLevel="1">
      <c r="B197" s="1333" t="s">
        <v>603</v>
      </c>
      <c r="C197" s="1334" t="s">
        <v>604</v>
      </c>
      <c r="D197" s="1335">
        <v>0</v>
      </c>
      <c r="E197" s="1335">
        <v>0</v>
      </c>
      <c r="F197" s="1345"/>
      <c r="G197" s="1335">
        <v>1790.5325310000001</v>
      </c>
      <c r="H197" s="1335">
        <v>789.20915000000002</v>
      </c>
      <c r="I197" s="1335">
        <v>0</v>
      </c>
      <c r="J197" s="1335">
        <v>912.90202945500005</v>
      </c>
      <c r="K197" s="1335">
        <v>0</v>
      </c>
      <c r="L197" s="1336">
        <f>SUM(F197:J197,K197)</f>
        <v>3492.643710455</v>
      </c>
      <c r="M197" s="1337">
        <v>0</v>
      </c>
      <c r="N197" s="1335">
        <v>0</v>
      </c>
      <c r="O197" s="1335">
        <v>3790.0011988760002</v>
      </c>
      <c r="P197" s="1335">
        <v>1653.1980000000001</v>
      </c>
      <c r="Q197" s="1335">
        <v>1300.5203490000001</v>
      </c>
      <c r="R197" s="1335">
        <v>0</v>
      </c>
      <c r="S197" s="1335">
        <v>3724.7248979999999</v>
      </c>
      <c r="T197" s="1335">
        <v>1517.132394</v>
      </c>
      <c r="U197" s="1335">
        <v>-977</v>
      </c>
      <c r="V197" s="1335">
        <v>0</v>
      </c>
      <c r="W197" s="1336">
        <f t="shared" si="72"/>
        <v>11008.576839876001</v>
      </c>
      <c r="X197" s="1337">
        <v>0</v>
      </c>
      <c r="Y197" s="1335">
        <v>0</v>
      </c>
      <c r="Z197" s="1335">
        <v>1084.1629177079999</v>
      </c>
      <c r="AA197" s="1335">
        <v>9461.2031360000001</v>
      </c>
      <c r="AB197" s="1335">
        <v>3751.8494970000002</v>
      </c>
      <c r="AC197" s="1335">
        <v>1446.7912799999999</v>
      </c>
      <c r="AD197" s="1335">
        <v>0</v>
      </c>
      <c r="AE197" s="1335">
        <v>2409.762432</v>
      </c>
      <c r="AF197" s="1335">
        <v>2405.273056</v>
      </c>
      <c r="AG197" s="1335">
        <v>-701</v>
      </c>
      <c r="AH197" s="1336">
        <f t="shared" si="79"/>
        <v>19858.042318708001</v>
      </c>
      <c r="AI197" s="1337">
        <v>0</v>
      </c>
      <c r="AJ197" s="1335">
        <v>0</v>
      </c>
      <c r="AK197" s="1335">
        <v>880.67462641200007</v>
      </c>
      <c r="AL197" s="1335">
        <v>11161.501299</v>
      </c>
      <c r="AM197" s="1335">
        <v>1872.9324555800001</v>
      </c>
      <c r="AN197" s="1335">
        <v>2616.9893099999999</v>
      </c>
      <c r="AO197" s="1335">
        <v>0</v>
      </c>
      <c r="AP197" s="1335">
        <v>2086.8923789999999</v>
      </c>
      <c r="AQ197" s="1335">
        <v>2608.1720729999997</v>
      </c>
      <c r="AR197" s="1335">
        <v>21227.162142991998</v>
      </c>
      <c r="AS197" s="1335">
        <v>0</v>
      </c>
      <c r="AT197" s="1713">
        <v>21227.162142991998</v>
      </c>
      <c r="AU197" s="2127">
        <v>0</v>
      </c>
      <c r="AV197" s="1335">
        <v>0</v>
      </c>
      <c r="AW197" s="1335">
        <v>1705.6831766520002</v>
      </c>
      <c r="AX197" s="1335">
        <v>11416.173215999999</v>
      </c>
      <c r="AY197" s="1335">
        <v>5802.3232103600003</v>
      </c>
      <c r="AZ197" s="1335">
        <v>2300.7410579999996</v>
      </c>
      <c r="BA197" s="1335">
        <v>0</v>
      </c>
      <c r="BB197" s="1335">
        <v>5123.3215319999999</v>
      </c>
      <c r="BC197" s="1335">
        <v>3124.841664</v>
      </c>
      <c r="BD197" s="1335">
        <v>29473.083857012003</v>
      </c>
      <c r="BE197" s="1335">
        <v>0</v>
      </c>
      <c r="BF197" s="1336">
        <v>29473.083857012003</v>
      </c>
      <c r="BG197" s="643"/>
      <c r="BH197" s="643"/>
      <c r="BI197" s="1538"/>
      <c r="BJ197" s="1549">
        <f t="shared" si="56"/>
        <v>11008.576839876001</v>
      </c>
    </row>
    <row r="198" spans="2:62" ht="12" hidden="1" customHeight="1" outlineLevel="1">
      <c r="B198" s="1333" t="s">
        <v>605</v>
      </c>
      <c r="C198" s="1334" t="s">
        <v>606</v>
      </c>
      <c r="D198" s="1335">
        <v>0</v>
      </c>
      <c r="E198" s="1335">
        <v>1847</v>
      </c>
      <c r="F198" s="1335"/>
      <c r="G198" s="1335"/>
      <c r="H198" s="1335">
        <v>0</v>
      </c>
      <c r="I198" s="1335">
        <v>0</v>
      </c>
      <c r="J198" s="1335">
        <v>0</v>
      </c>
      <c r="K198" s="1335">
        <v>0</v>
      </c>
      <c r="L198" s="1336">
        <f t="shared" si="53"/>
        <v>0</v>
      </c>
      <c r="M198" s="1337">
        <v>0</v>
      </c>
      <c r="N198" s="1335"/>
      <c r="O198" s="1335">
        <v>0</v>
      </c>
      <c r="P198" s="1335"/>
      <c r="Q198" s="1335">
        <v>0</v>
      </c>
      <c r="R198" s="1335">
        <v>0</v>
      </c>
      <c r="S198" s="1335"/>
      <c r="T198" s="1335">
        <v>0</v>
      </c>
      <c r="U198" s="1335">
        <v>0</v>
      </c>
      <c r="V198" s="1335">
        <v>0</v>
      </c>
      <c r="W198" s="1336">
        <f t="shared" si="72"/>
        <v>0</v>
      </c>
      <c r="X198" s="1337">
        <v>0</v>
      </c>
      <c r="Y198" s="1335"/>
      <c r="Z198" s="1335">
        <v>0</v>
      </c>
      <c r="AA198" s="1335"/>
      <c r="AB198" s="1335"/>
      <c r="AC198" s="1335">
        <v>0</v>
      </c>
      <c r="AD198" s="1335">
        <v>0</v>
      </c>
      <c r="AE198" s="1335"/>
      <c r="AF198" s="1335">
        <v>0</v>
      </c>
      <c r="AG198" s="1335">
        <v>0</v>
      </c>
      <c r="AH198" s="1336">
        <f t="shared" si="79"/>
        <v>0</v>
      </c>
      <c r="AI198" s="1337">
        <v>0</v>
      </c>
      <c r="AJ198" s="1335"/>
      <c r="AK198" s="1335">
        <v>0</v>
      </c>
      <c r="AL198" s="1335"/>
      <c r="AM198" s="1335"/>
      <c r="AN198" s="1335">
        <v>0</v>
      </c>
      <c r="AO198" s="1335">
        <v>0</v>
      </c>
      <c r="AP198" s="1335"/>
      <c r="AQ198" s="1335">
        <v>0</v>
      </c>
      <c r="AR198" s="1335">
        <v>0</v>
      </c>
      <c r="AS198" s="1335">
        <v>0</v>
      </c>
      <c r="AT198" s="1713">
        <v>0</v>
      </c>
      <c r="AU198" s="2127">
        <v>0</v>
      </c>
      <c r="AV198" s="1335"/>
      <c r="AW198" s="1335">
        <v>0</v>
      </c>
      <c r="AX198" s="1335"/>
      <c r="AY198" s="1335"/>
      <c r="AZ198" s="1335">
        <v>0</v>
      </c>
      <c r="BA198" s="1335">
        <v>0</v>
      </c>
      <c r="BB198" s="1335"/>
      <c r="BC198" s="1335">
        <v>0</v>
      </c>
      <c r="BD198" s="1335">
        <v>0</v>
      </c>
      <c r="BE198" s="1335">
        <v>0</v>
      </c>
      <c r="BF198" s="1336">
        <v>0</v>
      </c>
      <c r="BG198" s="643"/>
      <c r="BH198" s="643"/>
      <c r="BI198" s="1538"/>
      <c r="BJ198" s="1549">
        <f t="shared" si="56"/>
        <v>0</v>
      </c>
    </row>
    <row r="199" spans="2:62" ht="12" hidden="1" customHeight="1" outlineLevel="1">
      <c r="B199" s="1333" t="s">
        <v>4674</v>
      </c>
      <c r="C199" s="1334" t="s">
        <v>608</v>
      </c>
      <c r="D199" s="1335">
        <v>0</v>
      </c>
      <c r="E199" s="1335">
        <v>42605</v>
      </c>
      <c r="F199" s="1345"/>
      <c r="G199" s="1335"/>
      <c r="H199" s="1335">
        <v>4347.1144599999998</v>
      </c>
      <c r="I199" s="1335">
        <v>0</v>
      </c>
      <c r="J199" s="1335">
        <v>0</v>
      </c>
      <c r="K199" s="1335">
        <f>-46952.11446+42605</f>
        <v>-4347.1144599999971</v>
      </c>
      <c r="L199" s="1336">
        <f t="shared" si="53"/>
        <v>0</v>
      </c>
      <c r="M199" s="1337">
        <v>0</v>
      </c>
      <c r="N199" s="1335"/>
      <c r="O199" s="1335">
        <v>0</v>
      </c>
      <c r="P199" s="1335"/>
      <c r="Q199" s="1335">
        <v>1860.3404640000001</v>
      </c>
      <c r="R199" s="1335">
        <v>0</v>
      </c>
      <c r="S199" s="1335"/>
      <c r="T199" s="1335">
        <v>0</v>
      </c>
      <c r="U199" s="1335">
        <v>-1860.3404640000001</v>
      </c>
      <c r="V199" s="1335">
        <v>0</v>
      </c>
      <c r="W199" s="1336">
        <f t="shared" si="72"/>
        <v>0</v>
      </c>
      <c r="X199" s="1337">
        <v>0</v>
      </c>
      <c r="Y199" s="1335"/>
      <c r="Z199" s="1335">
        <v>0</v>
      </c>
      <c r="AA199" s="1335"/>
      <c r="AB199" s="1335"/>
      <c r="AC199" s="1335">
        <v>1638.3163199999999</v>
      </c>
      <c r="AD199" s="1335">
        <v>0</v>
      </c>
      <c r="AE199" s="1335">
        <v>10835.747583999999</v>
      </c>
      <c r="AF199" s="1335">
        <v>0</v>
      </c>
      <c r="AG199" s="1335">
        <v>-12474.063903999999</v>
      </c>
      <c r="AH199" s="1336">
        <f t="shared" si="79"/>
        <v>0</v>
      </c>
      <c r="AI199" s="1337">
        <v>0</v>
      </c>
      <c r="AJ199" s="1335"/>
      <c r="AK199" s="1335">
        <v>0</v>
      </c>
      <c r="AL199" s="1335"/>
      <c r="AM199" s="1335"/>
      <c r="AN199" s="1335">
        <v>1553.9156099999998</v>
      </c>
      <c r="AO199" s="1335">
        <v>0</v>
      </c>
      <c r="AP199" s="1335">
        <v>275.81521499999997</v>
      </c>
      <c r="AQ199" s="1335">
        <v>0</v>
      </c>
      <c r="AR199" s="1335">
        <v>1829.7308249999996</v>
      </c>
      <c r="AS199" s="1335">
        <v>-1829.7308249999996</v>
      </c>
      <c r="AT199" s="1713">
        <v>0</v>
      </c>
      <c r="AU199" s="2127">
        <v>0</v>
      </c>
      <c r="AV199" s="1335"/>
      <c r="AW199" s="1335">
        <v>0</v>
      </c>
      <c r="AX199" s="1335"/>
      <c r="AY199" s="1335"/>
      <c r="AZ199" s="1335">
        <v>560.87287200000003</v>
      </c>
      <c r="BA199" s="1335">
        <v>0</v>
      </c>
      <c r="BB199" s="1335">
        <v>1180.5214679999999</v>
      </c>
      <c r="BC199" s="1335">
        <v>0</v>
      </c>
      <c r="BD199" s="1335">
        <v>1741.3943399999998</v>
      </c>
      <c r="BE199" s="1335">
        <v>-1741.3943399999998</v>
      </c>
      <c r="BF199" s="1336">
        <v>0</v>
      </c>
      <c r="BG199" s="643"/>
      <c r="BH199" s="643"/>
      <c r="BI199" s="1538"/>
      <c r="BJ199" s="1549">
        <f t="shared" si="56"/>
        <v>0</v>
      </c>
    </row>
    <row r="200" spans="2:62" ht="12" hidden="1" customHeight="1" outlineLevel="1">
      <c r="B200" s="1333" t="s">
        <v>609</v>
      </c>
      <c r="C200" s="1334" t="s">
        <v>610</v>
      </c>
      <c r="D200" s="1335">
        <v>21</v>
      </c>
      <c r="E200" s="1335">
        <v>0</v>
      </c>
      <c r="F200" s="1345">
        <v>21</v>
      </c>
      <c r="G200" s="1335"/>
      <c r="H200" s="1335">
        <v>0</v>
      </c>
      <c r="I200" s="1335">
        <v>0</v>
      </c>
      <c r="J200" s="1335">
        <v>0</v>
      </c>
      <c r="K200" s="1335">
        <v>0</v>
      </c>
      <c r="L200" s="1336">
        <f t="shared" si="53"/>
        <v>21</v>
      </c>
      <c r="M200" s="1337">
        <v>0</v>
      </c>
      <c r="N200" s="1335">
        <v>0</v>
      </c>
      <c r="O200" s="1335">
        <v>0</v>
      </c>
      <c r="P200" s="1335"/>
      <c r="Q200" s="1335">
        <v>0</v>
      </c>
      <c r="R200" s="1335">
        <v>0</v>
      </c>
      <c r="S200" s="1335"/>
      <c r="T200" s="1335">
        <v>0</v>
      </c>
      <c r="U200" s="1335">
        <v>0</v>
      </c>
      <c r="V200" s="1335">
        <v>0</v>
      </c>
      <c r="W200" s="1336">
        <f t="shared" si="72"/>
        <v>0</v>
      </c>
      <c r="X200" s="1337">
        <v>0</v>
      </c>
      <c r="Y200" s="1335">
        <v>0</v>
      </c>
      <c r="Z200" s="1335">
        <v>0</v>
      </c>
      <c r="AA200" s="1335"/>
      <c r="AB200" s="1335"/>
      <c r="AC200" s="1335">
        <v>0</v>
      </c>
      <c r="AD200" s="1335">
        <v>0</v>
      </c>
      <c r="AE200" s="1335"/>
      <c r="AF200" s="1335">
        <v>0</v>
      </c>
      <c r="AG200" s="1335">
        <v>0</v>
      </c>
      <c r="AH200" s="1336">
        <f t="shared" si="79"/>
        <v>0</v>
      </c>
      <c r="AI200" s="1337">
        <v>0</v>
      </c>
      <c r="AJ200" s="1335">
        <v>0</v>
      </c>
      <c r="AK200" s="1335">
        <v>0</v>
      </c>
      <c r="AL200" s="1335"/>
      <c r="AM200" s="1335"/>
      <c r="AN200" s="1335">
        <v>0</v>
      </c>
      <c r="AO200" s="1335">
        <v>0</v>
      </c>
      <c r="AP200" s="1335"/>
      <c r="AQ200" s="1335">
        <v>0</v>
      </c>
      <c r="AR200" s="1335">
        <v>0</v>
      </c>
      <c r="AS200" s="1335">
        <v>0</v>
      </c>
      <c r="AT200" s="1713">
        <v>0</v>
      </c>
      <c r="AU200" s="2127">
        <v>0</v>
      </c>
      <c r="AV200" s="1335">
        <v>0</v>
      </c>
      <c r="AW200" s="1335">
        <v>0</v>
      </c>
      <c r="AX200" s="1335"/>
      <c r="AY200" s="1335"/>
      <c r="AZ200" s="1335">
        <v>0</v>
      </c>
      <c r="BA200" s="1335">
        <v>0</v>
      </c>
      <c r="BB200" s="1335"/>
      <c r="BC200" s="1335">
        <v>0</v>
      </c>
      <c r="BD200" s="1335">
        <v>0</v>
      </c>
      <c r="BE200" s="1335">
        <v>0</v>
      </c>
      <c r="BF200" s="1336">
        <v>0</v>
      </c>
      <c r="BG200" s="643"/>
      <c r="BH200" s="643"/>
      <c r="BI200" s="1538"/>
      <c r="BJ200" s="1549">
        <f t="shared" si="56"/>
        <v>0</v>
      </c>
    </row>
    <row r="201" spans="2:62" ht="12" hidden="1" customHeight="1" outlineLevel="1">
      <c r="B201" s="1338" t="s">
        <v>611</v>
      </c>
      <c r="C201" s="1339" t="s">
        <v>612</v>
      </c>
      <c r="D201" s="1340">
        <v>17</v>
      </c>
      <c r="E201" s="1340">
        <v>0</v>
      </c>
      <c r="F201" s="1346">
        <v>17</v>
      </c>
      <c r="G201" s="1340"/>
      <c r="H201" s="1340">
        <v>0</v>
      </c>
      <c r="I201" s="1340">
        <v>0</v>
      </c>
      <c r="J201" s="1340">
        <v>0</v>
      </c>
      <c r="K201" s="1340">
        <v>0</v>
      </c>
      <c r="L201" s="1341">
        <f t="shared" si="53"/>
        <v>17</v>
      </c>
      <c r="M201" s="1342">
        <v>1425</v>
      </c>
      <c r="N201" s="1340">
        <v>0</v>
      </c>
      <c r="O201" s="1340">
        <v>0</v>
      </c>
      <c r="P201" s="1340"/>
      <c r="Q201" s="1340">
        <v>0</v>
      </c>
      <c r="R201" s="1340">
        <v>0</v>
      </c>
      <c r="S201" s="1340"/>
      <c r="T201" s="1340">
        <v>0</v>
      </c>
      <c r="U201" s="1340">
        <v>0</v>
      </c>
      <c r="V201" s="1340">
        <v>0</v>
      </c>
      <c r="W201" s="1341">
        <f t="shared" si="72"/>
        <v>1425</v>
      </c>
      <c r="X201" s="1342">
        <v>186</v>
      </c>
      <c r="Y201" s="1340">
        <v>0</v>
      </c>
      <c r="Z201" s="1340">
        <v>0</v>
      </c>
      <c r="AA201" s="1340"/>
      <c r="AB201" s="1340"/>
      <c r="AC201" s="1340">
        <v>0</v>
      </c>
      <c r="AD201" s="1340">
        <v>0</v>
      </c>
      <c r="AE201" s="1340"/>
      <c r="AF201" s="1340">
        <v>0</v>
      </c>
      <c r="AG201" s="1340">
        <v>0</v>
      </c>
      <c r="AH201" s="1341">
        <f t="shared" si="79"/>
        <v>186</v>
      </c>
      <c r="AI201" s="1342">
        <v>411</v>
      </c>
      <c r="AJ201" s="1340">
        <v>0</v>
      </c>
      <c r="AK201" s="1340">
        <v>0</v>
      </c>
      <c r="AL201" s="1340"/>
      <c r="AM201" s="1340"/>
      <c r="AN201" s="1340">
        <v>0</v>
      </c>
      <c r="AO201" s="1340">
        <v>0</v>
      </c>
      <c r="AP201" s="1340"/>
      <c r="AQ201" s="1340">
        <v>0</v>
      </c>
      <c r="AR201" s="1340">
        <v>411</v>
      </c>
      <c r="AS201" s="1340">
        <v>0</v>
      </c>
      <c r="AT201" s="1714">
        <v>411</v>
      </c>
      <c r="AU201" s="2128">
        <v>1479</v>
      </c>
      <c r="AV201" s="1340">
        <v>0</v>
      </c>
      <c r="AW201" s="1340">
        <v>0</v>
      </c>
      <c r="AX201" s="1340"/>
      <c r="AY201" s="1340"/>
      <c r="AZ201" s="1340">
        <v>0</v>
      </c>
      <c r="BA201" s="1340">
        <v>0</v>
      </c>
      <c r="BB201" s="1340"/>
      <c r="BC201" s="1340">
        <v>0</v>
      </c>
      <c r="BD201" s="1340">
        <v>1479</v>
      </c>
      <c r="BE201" s="1340">
        <v>0</v>
      </c>
      <c r="BF201" s="1341">
        <v>1479</v>
      </c>
      <c r="BG201" s="643"/>
      <c r="BH201" s="643"/>
      <c r="BI201" s="1539"/>
      <c r="BJ201" s="932">
        <f t="shared" si="56"/>
        <v>1425</v>
      </c>
    </row>
    <row r="202" spans="2:62" ht="12" customHeight="1" collapsed="1">
      <c r="B202" s="1343" t="s">
        <v>48</v>
      </c>
      <c r="C202" s="1347" t="s">
        <v>613</v>
      </c>
      <c r="D202" s="1335">
        <f>SUM(D195:D201)</f>
        <v>49499</v>
      </c>
      <c r="E202" s="1335">
        <f t="shared" ref="E202:AH202" si="80">SUM(E195:E201)</f>
        <v>44531</v>
      </c>
      <c r="F202" s="1345">
        <f t="shared" si="80"/>
        <v>28721</v>
      </c>
      <c r="G202" s="1335">
        <f t="shared" si="80"/>
        <v>1790.5325310000001</v>
      </c>
      <c r="H202" s="1335">
        <f t="shared" si="80"/>
        <v>5136.3236099999995</v>
      </c>
      <c r="I202" s="1335">
        <f t="shared" si="80"/>
        <v>2632.3382099999999</v>
      </c>
      <c r="J202" s="1335">
        <f t="shared" si="80"/>
        <v>912.90202945500005</v>
      </c>
      <c r="K202" s="1335">
        <f t="shared" si="80"/>
        <v>-4347.1144599999971</v>
      </c>
      <c r="L202" s="1336">
        <f t="shared" si="53"/>
        <v>34845.981920455</v>
      </c>
      <c r="M202" s="1337">
        <f t="shared" si="80"/>
        <v>36182</v>
      </c>
      <c r="N202" s="1335">
        <f t="shared" si="80"/>
        <v>34.120640000000002</v>
      </c>
      <c r="O202" s="1335">
        <f t="shared" si="80"/>
        <v>3790.0011988760002</v>
      </c>
      <c r="P202" s="1335">
        <f t="shared" si="80"/>
        <v>1653.1980000000001</v>
      </c>
      <c r="Q202" s="1335">
        <f t="shared" si="80"/>
        <v>3160.8608130000002</v>
      </c>
      <c r="R202" s="1335">
        <f t="shared" si="80"/>
        <v>2022.3376289999999</v>
      </c>
      <c r="S202" s="1335">
        <f t="shared" si="80"/>
        <v>3724.7248979999999</v>
      </c>
      <c r="T202" s="1335">
        <f t="shared" si="80"/>
        <v>1517.132394</v>
      </c>
      <c r="U202" s="1335">
        <f t="shared" si="80"/>
        <v>-2837.3404639999999</v>
      </c>
      <c r="V202" s="1335">
        <f t="shared" si="80"/>
        <v>0</v>
      </c>
      <c r="W202" s="1336">
        <f t="shared" si="72"/>
        <v>49247.035108876</v>
      </c>
      <c r="X202" s="1337">
        <f t="shared" si="80"/>
        <v>37373</v>
      </c>
      <c r="Y202" s="1335">
        <f t="shared" si="80"/>
        <v>34.120640000000002</v>
      </c>
      <c r="Z202" s="1335">
        <f t="shared" si="80"/>
        <v>1084.1629177079999</v>
      </c>
      <c r="AA202" s="1335">
        <f t="shared" si="80"/>
        <v>9461.2031360000001</v>
      </c>
      <c r="AB202" s="1335">
        <f t="shared" si="80"/>
        <v>3751.8494970000002</v>
      </c>
      <c r="AC202" s="1335">
        <f t="shared" si="80"/>
        <v>3085.1075999999998</v>
      </c>
      <c r="AD202" s="1335">
        <f t="shared" si="80"/>
        <v>2762.8782399999996</v>
      </c>
      <c r="AE202" s="1335">
        <f t="shared" si="80"/>
        <v>13245.510015999998</v>
      </c>
      <c r="AF202" s="1335">
        <f t="shared" si="80"/>
        <v>2405.273056</v>
      </c>
      <c r="AG202" s="1335">
        <f t="shared" si="80"/>
        <v>-13175.063903999999</v>
      </c>
      <c r="AH202" s="1336">
        <f t="shared" si="80"/>
        <v>60028.041198708001</v>
      </c>
      <c r="AI202" s="1337">
        <v>28266</v>
      </c>
      <c r="AJ202" s="1335">
        <v>34.120640000000002</v>
      </c>
      <c r="AK202" s="1335">
        <v>880.67462641200007</v>
      </c>
      <c r="AL202" s="1335">
        <v>11161.501299</v>
      </c>
      <c r="AM202" s="1335">
        <v>1872.9324555800001</v>
      </c>
      <c r="AN202" s="1335">
        <v>4170.9049199999999</v>
      </c>
      <c r="AO202" s="1335">
        <v>3422.3791679999995</v>
      </c>
      <c r="AP202" s="1335">
        <v>2362.707594</v>
      </c>
      <c r="AQ202" s="1335">
        <v>2608.1720729999997</v>
      </c>
      <c r="AR202" s="1335">
        <v>54779.392775991997</v>
      </c>
      <c r="AS202" s="1335">
        <v>-1829.7308249999987</v>
      </c>
      <c r="AT202" s="1713">
        <v>52949.661950991998</v>
      </c>
      <c r="AU202" s="2127">
        <v>28545</v>
      </c>
      <c r="AV202" s="1335">
        <v>34.120640000000002</v>
      </c>
      <c r="AW202" s="1335">
        <v>1705.6831766520002</v>
      </c>
      <c r="AX202" s="1335">
        <v>11416.173215999999</v>
      </c>
      <c r="AY202" s="1335">
        <v>5802.3232103600003</v>
      </c>
      <c r="AZ202" s="1335">
        <v>2861.6139299999995</v>
      </c>
      <c r="BA202" s="1335">
        <v>2596.1082420000002</v>
      </c>
      <c r="BB202" s="1335">
        <v>6303.8429999999998</v>
      </c>
      <c r="BC202" s="1335">
        <v>3124.841664</v>
      </c>
      <c r="BD202" s="1335">
        <v>62389.707079012005</v>
      </c>
      <c r="BE202" s="1335">
        <v>-1741.3943399999989</v>
      </c>
      <c r="BF202" s="1336">
        <v>60648.312739012006</v>
      </c>
      <c r="BG202" s="643"/>
      <c r="BH202" s="643"/>
      <c r="BI202" s="1538">
        <v>6734.701</v>
      </c>
      <c r="BJ202" s="1549">
        <f t="shared" si="56"/>
        <v>55981.736108876001</v>
      </c>
    </row>
    <row r="203" spans="2:62" ht="12" customHeight="1">
      <c r="B203" s="1343" t="s">
        <v>158</v>
      </c>
      <c r="C203" s="1347" t="s">
        <v>614</v>
      </c>
      <c r="D203" s="1335">
        <v>1227</v>
      </c>
      <c r="E203" s="1335">
        <v>836.66200000000003</v>
      </c>
      <c r="F203" s="1345">
        <v>1227</v>
      </c>
      <c r="G203" s="1335">
        <v>3680.7505799999999</v>
      </c>
      <c r="H203" s="1335">
        <v>0.32033</v>
      </c>
      <c r="I203" s="1335">
        <v>481.86028999999996</v>
      </c>
      <c r="J203" s="1335">
        <v>563.94355495400009</v>
      </c>
      <c r="K203" s="1335">
        <v>-1043</v>
      </c>
      <c r="L203" s="1336">
        <f t="shared" si="53"/>
        <v>4910.8747549539994</v>
      </c>
      <c r="M203" s="1337">
        <v>0</v>
      </c>
      <c r="N203" s="1335">
        <v>-34.561999999999998</v>
      </c>
      <c r="O203" s="1335">
        <v>324.82734621599997</v>
      </c>
      <c r="P203" s="1335"/>
      <c r="Q203" s="1335">
        <v>0</v>
      </c>
      <c r="R203" s="1335">
        <v>1089.844857</v>
      </c>
      <c r="S203" s="1335"/>
      <c r="T203" s="1335">
        <v>492.160302</v>
      </c>
      <c r="U203" s="1335">
        <v>0</v>
      </c>
      <c r="V203" s="1335">
        <v>2786</v>
      </c>
      <c r="W203" s="1336">
        <f t="shared" si="72"/>
        <v>4658.2705052159999</v>
      </c>
      <c r="X203" s="1337">
        <v>0</v>
      </c>
      <c r="Y203" s="1335">
        <v>-34.561999999999998</v>
      </c>
      <c r="Z203" s="1335">
        <v>105.01271586000001</v>
      </c>
      <c r="AA203" s="1335">
        <v>628.52028799999994</v>
      </c>
      <c r="AB203" s="1335"/>
      <c r="AC203" s="1335">
        <v>653.40688</v>
      </c>
      <c r="AD203" s="1335">
        <v>764.16521599999999</v>
      </c>
      <c r="AE203" s="1335">
        <v>355.08899199999996</v>
      </c>
      <c r="AF203" s="1335">
        <v>14.921248</v>
      </c>
      <c r="AG203" s="1335">
        <v>0</v>
      </c>
      <c r="AH203" s="1336">
        <f>SUM(X203:AF203,AG203)</f>
        <v>2486.5533398600001</v>
      </c>
      <c r="AI203" s="1337">
        <v>0</v>
      </c>
      <c r="AJ203" s="1335">
        <v>-34.561999999999998</v>
      </c>
      <c r="AK203" s="1335">
        <v>105.77147533</v>
      </c>
      <c r="AL203" s="1335">
        <v>211.53752099999997</v>
      </c>
      <c r="AM203" s="1335"/>
      <c r="AN203" s="1335">
        <v>220.84077599999998</v>
      </c>
      <c r="AO203" s="1335">
        <v>449.75162699999998</v>
      </c>
      <c r="AP203" s="1335">
        <v>0</v>
      </c>
      <c r="AQ203" s="1335">
        <v>431.28294299999999</v>
      </c>
      <c r="AR203" s="1335">
        <v>1384.62234233</v>
      </c>
      <c r="AS203" s="1335">
        <v>0</v>
      </c>
      <c r="AT203" s="1713">
        <v>1384.62234233</v>
      </c>
      <c r="AU203" s="2127">
        <v>0</v>
      </c>
      <c r="AV203" s="1335">
        <v>-34.561999999999998</v>
      </c>
      <c r="AW203" s="1335">
        <v>103.61676052</v>
      </c>
      <c r="AX203" s="1335">
        <v>231.00558599999999</v>
      </c>
      <c r="AY203" s="1335"/>
      <c r="AZ203" s="1335">
        <v>758.53612800000008</v>
      </c>
      <c r="BA203" s="1335">
        <v>646.20217200000002</v>
      </c>
      <c r="BB203" s="1335">
        <v>0</v>
      </c>
      <c r="BC203" s="1335">
        <v>0</v>
      </c>
      <c r="BD203" s="1335">
        <v>1704.7986465200001</v>
      </c>
      <c r="BE203" s="1335">
        <v>0</v>
      </c>
      <c r="BF203" s="1336">
        <v>1704.7986465200001</v>
      </c>
      <c r="BG203" s="643"/>
      <c r="BH203" s="643"/>
      <c r="BI203" s="1538">
        <v>0</v>
      </c>
      <c r="BJ203" s="1549">
        <f t="shared" si="56"/>
        <v>4658.2705052159999</v>
      </c>
    </row>
    <row r="204" spans="2:62" ht="12" hidden="1" customHeight="1" outlineLevel="1">
      <c r="B204" s="1328" t="s">
        <v>615</v>
      </c>
      <c r="C204" s="1329" t="s">
        <v>616</v>
      </c>
      <c r="D204" s="1330">
        <v>736</v>
      </c>
      <c r="E204" s="1330"/>
      <c r="F204" s="1344">
        <v>736</v>
      </c>
      <c r="G204" s="1330"/>
      <c r="H204" s="1330"/>
      <c r="I204" s="1330"/>
      <c r="J204" s="1330"/>
      <c r="K204" s="1330">
        <v>0</v>
      </c>
      <c r="L204" s="1331">
        <f t="shared" si="53"/>
        <v>736</v>
      </c>
      <c r="M204" s="1332">
        <v>746</v>
      </c>
      <c r="N204" s="1330"/>
      <c r="O204" s="1330"/>
      <c r="P204" s="1330"/>
      <c r="Q204" s="1330"/>
      <c r="R204" s="1330"/>
      <c r="S204" s="1330"/>
      <c r="T204" s="1330"/>
      <c r="U204" s="1330">
        <v>0</v>
      </c>
      <c r="V204" s="1330">
        <v>0</v>
      </c>
      <c r="W204" s="1331">
        <f t="shared" si="72"/>
        <v>746</v>
      </c>
      <c r="X204" s="1332">
        <v>187</v>
      </c>
      <c r="Y204" s="1330"/>
      <c r="Z204" s="1330"/>
      <c r="AA204" s="1330"/>
      <c r="AB204" s="1330"/>
      <c r="AC204" s="1330"/>
      <c r="AD204" s="1330"/>
      <c r="AE204" s="1330"/>
      <c r="AF204" s="1330"/>
      <c r="AG204" s="1330">
        <v>0</v>
      </c>
      <c r="AH204" s="1331">
        <f>SUM(X204:AF204,AG204)</f>
        <v>187</v>
      </c>
      <c r="AI204" s="1332">
        <v>2963</v>
      </c>
      <c r="AJ204" s="1330"/>
      <c r="AK204" s="1330">
        <v>186.46175788400001</v>
      </c>
      <c r="AL204" s="1330"/>
      <c r="AM204" s="1330"/>
      <c r="AN204" s="1330"/>
      <c r="AO204" s="1330"/>
      <c r="AP204" s="1330">
        <v>852.95070899999996</v>
      </c>
      <c r="AQ204" s="1330"/>
      <c r="AR204" s="1330">
        <v>4002.4124668839995</v>
      </c>
      <c r="AS204" s="1330">
        <v>0</v>
      </c>
      <c r="AT204" s="1712">
        <v>4002.4124668839995</v>
      </c>
      <c r="AU204" s="2126">
        <v>2780</v>
      </c>
      <c r="AV204" s="1330"/>
      <c r="AW204" s="1330">
        <v>145.26087284799999</v>
      </c>
      <c r="AX204" s="1330"/>
      <c r="AY204" s="1330"/>
      <c r="AZ204" s="1330"/>
      <c r="BA204" s="1330"/>
      <c r="BB204" s="1330">
        <v>901.22024999999996</v>
      </c>
      <c r="BC204" s="1330"/>
      <c r="BD204" s="1330">
        <v>3826.4811228479998</v>
      </c>
      <c r="BE204" s="1330">
        <v>0</v>
      </c>
      <c r="BF204" s="1331">
        <v>3826.4811228479998</v>
      </c>
      <c r="BG204" s="643"/>
      <c r="BH204" s="643"/>
      <c r="BI204" s="1537"/>
      <c r="BJ204" s="928">
        <f t="shared" si="56"/>
        <v>746</v>
      </c>
    </row>
    <row r="205" spans="2:62" ht="12" hidden="1" customHeight="1" outlineLevel="1">
      <c r="B205" s="1338" t="s">
        <v>617</v>
      </c>
      <c r="C205" s="1339" t="s">
        <v>618</v>
      </c>
      <c r="D205" s="1340">
        <v>2938</v>
      </c>
      <c r="E205" s="1340"/>
      <c r="F205" s="1346">
        <v>2938</v>
      </c>
      <c r="G205" s="1340"/>
      <c r="H205" s="1340"/>
      <c r="I205" s="1340"/>
      <c r="J205" s="1340"/>
      <c r="K205" s="1340">
        <v>0</v>
      </c>
      <c r="L205" s="1341">
        <f t="shared" si="53"/>
        <v>2938</v>
      </c>
      <c r="M205" s="1342">
        <v>2652</v>
      </c>
      <c r="N205" s="1340"/>
      <c r="O205" s="1340">
        <v>198.92223725799997</v>
      </c>
      <c r="P205" s="1340"/>
      <c r="Q205" s="1340"/>
      <c r="R205" s="1340"/>
      <c r="S205" s="1340"/>
      <c r="T205" s="1340"/>
      <c r="U205" s="1340">
        <v>0</v>
      </c>
      <c r="V205" s="1340">
        <v>0</v>
      </c>
      <c r="W205" s="1341">
        <f t="shared" si="72"/>
        <v>2850.9222372579998</v>
      </c>
      <c r="X205" s="1342">
        <v>2548</v>
      </c>
      <c r="Y205" s="1340"/>
      <c r="Z205" s="1340">
        <v>183.96273167999999</v>
      </c>
      <c r="AA205" s="1340"/>
      <c r="AB205" s="1340"/>
      <c r="AC205" s="1340"/>
      <c r="AD205" s="1340"/>
      <c r="AE205" s="1340">
        <v>853.4212</v>
      </c>
      <c r="AF205" s="1340"/>
      <c r="AG205" s="1340">
        <v>0</v>
      </c>
      <c r="AH205" s="1341">
        <f>SUM(X205:AF205,AG205)</f>
        <v>3585.3839316800004</v>
      </c>
      <c r="AI205" s="1342">
        <v>0</v>
      </c>
      <c r="AJ205" s="1340"/>
      <c r="AK205" s="1340"/>
      <c r="AL205" s="1340"/>
      <c r="AM205" s="1340"/>
      <c r="AN205" s="1340"/>
      <c r="AO205" s="1340"/>
      <c r="AP205" s="1340"/>
      <c r="AQ205" s="1340"/>
      <c r="AR205" s="1340">
        <v>0</v>
      </c>
      <c r="AS205" s="1340">
        <v>0</v>
      </c>
      <c r="AT205" s="1714">
        <v>0</v>
      </c>
      <c r="AU205" s="2128">
        <v>0</v>
      </c>
      <c r="AV205" s="1340"/>
      <c r="AW205" s="1340"/>
      <c r="AX205" s="1340"/>
      <c r="AY205" s="1340"/>
      <c r="AZ205" s="1340"/>
      <c r="BA205" s="1340"/>
      <c r="BB205" s="1340"/>
      <c r="BC205" s="1340"/>
      <c r="BD205" s="1340">
        <v>0</v>
      </c>
      <c r="BE205" s="1340">
        <v>0</v>
      </c>
      <c r="BF205" s="1341">
        <v>0</v>
      </c>
      <c r="BG205" s="643"/>
      <c r="BH205" s="643"/>
      <c r="BI205" s="1539"/>
      <c r="BJ205" s="932">
        <f t="shared" si="56"/>
        <v>2850.9222372579998</v>
      </c>
    </row>
    <row r="206" spans="2:62" ht="12" customHeight="1" collapsed="1">
      <c r="B206" s="1343" t="s">
        <v>619</v>
      </c>
      <c r="C206" s="1347"/>
      <c r="D206" s="1335">
        <f>SUM(D204:D205)</f>
        <v>3674</v>
      </c>
      <c r="E206" s="1335">
        <f t="shared" ref="E206:AH206" si="81">SUM(E204:E205)</f>
        <v>0</v>
      </c>
      <c r="F206" s="1345">
        <f t="shared" si="81"/>
        <v>3674</v>
      </c>
      <c r="G206" s="1335">
        <f t="shared" si="81"/>
        <v>0</v>
      </c>
      <c r="H206" s="1335">
        <f t="shared" si="81"/>
        <v>0</v>
      </c>
      <c r="I206" s="1335">
        <f t="shared" si="81"/>
        <v>0</v>
      </c>
      <c r="J206" s="1335">
        <f t="shared" si="81"/>
        <v>0</v>
      </c>
      <c r="K206" s="1335">
        <f t="shared" si="81"/>
        <v>0</v>
      </c>
      <c r="L206" s="1336">
        <f t="shared" si="53"/>
        <v>3674</v>
      </c>
      <c r="M206" s="1337">
        <f t="shared" si="81"/>
        <v>3398</v>
      </c>
      <c r="N206" s="1335">
        <f t="shared" si="81"/>
        <v>0</v>
      </c>
      <c r="O206" s="1335">
        <f t="shared" si="81"/>
        <v>198.92223725799997</v>
      </c>
      <c r="P206" s="1335">
        <f t="shared" si="81"/>
        <v>0</v>
      </c>
      <c r="Q206" s="1335">
        <f t="shared" si="81"/>
        <v>0</v>
      </c>
      <c r="R206" s="1335">
        <f t="shared" si="81"/>
        <v>0</v>
      </c>
      <c r="S206" s="1335">
        <f t="shared" si="81"/>
        <v>0</v>
      </c>
      <c r="T206" s="1335">
        <f t="shared" si="81"/>
        <v>0</v>
      </c>
      <c r="U206" s="1335">
        <f t="shared" si="81"/>
        <v>0</v>
      </c>
      <c r="V206" s="1335">
        <f t="shared" si="81"/>
        <v>0</v>
      </c>
      <c r="W206" s="1336">
        <f t="shared" si="81"/>
        <v>3596.9222372579998</v>
      </c>
      <c r="X206" s="1337">
        <f t="shared" si="81"/>
        <v>2735</v>
      </c>
      <c r="Y206" s="1335">
        <f t="shared" si="81"/>
        <v>0</v>
      </c>
      <c r="Z206" s="1335">
        <f t="shared" si="81"/>
        <v>183.96273167999999</v>
      </c>
      <c r="AA206" s="1335">
        <f t="shared" si="81"/>
        <v>0</v>
      </c>
      <c r="AB206" s="1335">
        <f t="shared" si="81"/>
        <v>0</v>
      </c>
      <c r="AC206" s="1335">
        <f t="shared" si="81"/>
        <v>0</v>
      </c>
      <c r="AD206" s="1335">
        <f t="shared" si="81"/>
        <v>0</v>
      </c>
      <c r="AE206" s="1335">
        <f t="shared" si="81"/>
        <v>853.4212</v>
      </c>
      <c r="AF206" s="1335">
        <f t="shared" si="81"/>
        <v>0</v>
      </c>
      <c r="AG206" s="1335">
        <f t="shared" si="81"/>
        <v>0</v>
      </c>
      <c r="AH206" s="1336">
        <f t="shared" si="81"/>
        <v>3772.3839316800004</v>
      </c>
      <c r="AI206" s="1337">
        <f>SUM(AI204:AI205)</f>
        <v>2963</v>
      </c>
      <c r="AJ206" s="1335">
        <f t="shared" ref="AJ206:AT206" si="82">SUM(AJ204:AJ205)</f>
        <v>0</v>
      </c>
      <c r="AK206" s="1335">
        <f t="shared" si="82"/>
        <v>186.46175788400001</v>
      </c>
      <c r="AL206" s="1335">
        <f t="shared" si="82"/>
        <v>0</v>
      </c>
      <c r="AM206" s="1335">
        <f t="shared" si="82"/>
        <v>0</v>
      </c>
      <c r="AN206" s="1335">
        <f t="shared" si="82"/>
        <v>0</v>
      </c>
      <c r="AO206" s="1335">
        <f t="shared" si="82"/>
        <v>0</v>
      </c>
      <c r="AP206" s="1335">
        <f t="shared" si="82"/>
        <v>852.95070899999996</v>
      </c>
      <c r="AQ206" s="1335">
        <f t="shared" si="82"/>
        <v>0</v>
      </c>
      <c r="AR206" s="1335">
        <f t="shared" si="82"/>
        <v>4002.4124668839995</v>
      </c>
      <c r="AS206" s="1335">
        <f t="shared" si="82"/>
        <v>0</v>
      </c>
      <c r="AT206" s="1713">
        <f t="shared" si="82"/>
        <v>4002.4124668839995</v>
      </c>
      <c r="AU206" s="2127">
        <f>SUM(AU204:AU205)</f>
        <v>2780</v>
      </c>
      <c r="AV206" s="1335">
        <f t="shared" ref="AV206:BF206" si="83">SUM(AV204:AV205)</f>
        <v>0</v>
      </c>
      <c r="AW206" s="1335">
        <f t="shared" si="83"/>
        <v>145.26087284799999</v>
      </c>
      <c r="AX206" s="1335">
        <f t="shared" si="83"/>
        <v>0</v>
      </c>
      <c r="AY206" s="1335">
        <f t="shared" si="83"/>
        <v>0</v>
      </c>
      <c r="AZ206" s="1335">
        <f t="shared" si="83"/>
        <v>0</v>
      </c>
      <c r="BA206" s="1335">
        <f t="shared" si="83"/>
        <v>0</v>
      </c>
      <c r="BB206" s="1335">
        <f t="shared" si="83"/>
        <v>901.22024999999996</v>
      </c>
      <c r="BC206" s="1335">
        <f t="shared" si="83"/>
        <v>0</v>
      </c>
      <c r="BD206" s="1335">
        <f t="shared" si="83"/>
        <v>3826.4811228479998</v>
      </c>
      <c r="BE206" s="1335">
        <f t="shared" si="83"/>
        <v>0</v>
      </c>
      <c r="BF206" s="1336">
        <f t="shared" si="83"/>
        <v>3826.4811228479998</v>
      </c>
      <c r="BG206" s="643"/>
      <c r="BH206" s="643"/>
      <c r="BI206" s="1538">
        <v>0</v>
      </c>
      <c r="BJ206" s="1549">
        <f t="shared" si="56"/>
        <v>3596.9222372579998</v>
      </c>
    </row>
    <row r="207" spans="2:62" ht="12" customHeight="1" outlineLevel="1">
      <c r="B207" s="1328" t="s">
        <v>620</v>
      </c>
      <c r="C207" s="1329" t="s">
        <v>621</v>
      </c>
      <c r="D207" s="1330">
        <v>1433</v>
      </c>
      <c r="E207" s="1330">
        <v>0</v>
      </c>
      <c r="F207" s="1330">
        <v>1029</v>
      </c>
      <c r="G207" s="1330"/>
      <c r="H207" s="1330">
        <v>111.96</v>
      </c>
      <c r="I207" s="1330">
        <v>314.88439</v>
      </c>
      <c r="J207" s="1330">
        <v>60.655114286000007</v>
      </c>
      <c r="K207" s="1330">
        <v>0</v>
      </c>
      <c r="L207" s="1331">
        <f t="shared" si="53"/>
        <v>1516.499504286</v>
      </c>
      <c r="M207" s="1332">
        <v>1269</v>
      </c>
      <c r="N207" s="1330">
        <v>16.189350000000001</v>
      </c>
      <c r="O207" s="1330">
        <v>296.58387658599997</v>
      </c>
      <c r="P207" s="1330"/>
      <c r="Q207" s="1330">
        <v>168.91200000000001</v>
      </c>
      <c r="R207" s="1330">
        <v>208.00809000000001</v>
      </c>
      <c r="S207" s="1330"/>
      <c r="T207" s="1330">
        <v>95.744951999999998</v>
      </c>
      <c r="U207" s="1330">
        <v>0</v>
      </c>
      <c r="V207" s="1330">
        <v>0</v>
      </c>
      <c r="W207" s="1331">
        <f t="shared" si="72"/>
        <v>2054.438268586</v>
      </c>
      <c r="X207" s="1332">
        <v>1327</v>
      </c>
      <c r="Y207" s="1330">
        <v>16.189350000000001</v>
      </c>
      <c r="Z207" s="1330">
        <v>365.35734097200003</v>
      </c>
      <c r="AA207" s="1330">
        <v>10.122127999999998</v>
      </c>
      <c r="AB207" s="1330"/>
      <c r="AC207" s="1330">
        <v>217.96799999999999</v>
      </c>
      <c r="AD207" s="1330">
        <v>92.391663999999992</v>
      </c>
      <c r="AE207" s="1330"/>
      <c r="AF207" s="1330">
        <v>115.54598399999999</v>
      </c>
      <c r="AG207" s="1330">
        <v>0</v>
      </c>
      <c r="AH207" s="1331">
        <f t="shared" ref="AH207:AH219" si="84">SUM(X207:AF207,AG207)</f>
        <v>2144.5744669720002</v>
      </c>
      <c r="AI207" s="1332">
        <v>1352</v>
      </c>
      <c r="AJ207" s="1330">
        <v>16.189350000000001</v>
      </c>
      <c r="AK207" s="1330">
        <v>490.507738405</v>
      </c>
      <c r="AL207" s="1330">
        <v>401.682996</v>
      </c>
      <c r="AM207" s="1330"/>
      <c r="AN207" s="1330">
        <v>217.62</v>
      </c>
      <c r="AO207" s="1330">
        <v>313.70648399999999</v>
      </c>
      <c r="AP207" s="1330">
        <v>259.75848599999995</v>
      </c>
      <c r="AQ207" s="1330">
        <v>48.039614999999998</v>
      </c>
      <c r="AR207" s="1330">
        <v>3099.5046694050002</v>
      </c>
      <c r="AS207" s="1330">
        <v>0</v>
      </c>
      <c r="AT207" s="1712">
        <v>3099.5046694050002</v>
      </c>
      <c r="AU207" s="2126">
        <v>1315</v>
      </c>
      <c r="AV207" s="1330">
        <v>16.189350000000001</v>
      </c>
      <c r="AW207" s="1330">
        <v>68.448248231999997</v>
      </c>
      <c r="AX207" s="1330">
        <v>455.24497200000002</v>
      </c>
      <c r="AY207" s="1330"/>
      <c r="AZ207" s="1330">
        <v>248.09399999999999</v>
      </c>
      <c r="BA207" s="1330">
        <v>63.955625999999995</v>
      </c>
      <c r="BB207" s="1330">
        <v>347.83906500000001</v>
      </c>
      <c r="BC207" s="1330">
        <v>112.99929899999999</v>
      </c>
      <c r="BD207" s="1330">
        <v>2627.7705602320002</v>
      </c>
      <c r="BE207" s="1330">
        <v>0</v>
      </c>
      <c r="BF207" s="1331">
        <v>2627.7705602320002</v>
      </c>
      <c r="BG207" s="643"/>
      <c r="BH207" s="643"/>
      <c r="BI207" s="1537"/>
      <c r="BJ207" s="928">
        <f t="shared" si="56"/>
        <v>2054.438268586</v>
      </c>
    </row>
    <row r="208" spans="2:62" ht="12" customHeight="1" outlineLevel="1">
      <c r="B208" s="1333" t="s">
        <v>622</v>
      </c>
      <c r="C208" s="1334" t="s">
        <v>623</v>
      </c>
      <c r="D208" s="1335">
        <v>809</v>
      </c>
      <c r="E208" s="1335">
        <v>79.551249999999996</v>
      </c>
      <c r="F208" s="1335">
        <v>809</v>
      </c>
      <c r="G208" s="1335"/>
      <c r="H208" s="1335">
        <v>0</v>
      </c>
      <c r="I208" s="1335">
        <v>0</v>
      </c>
      <c r="J208" s="1335">
        <v>0</v>
      </c>
      <c r="K208" s="1335">
        <v>0</v>
      </c>
      <c r="L208" s="1336">
        <f t="shared" si="53"/>
        <v>809</v>
      </c>
      <c r="M208" s="1337">
        <v>801</v>
      </c>
      <c r="N208" s="1335">
        <v>0</v>
      </c>
      <c r="O208" s="1335">
        <v>0</v>
      </c>
      <c r="P208" s="1335"/>
      <c r="Q208" s="1335">
        <v>0</v>
      </c>
      <c r="R208" s="1335">
        <v>0</v>
      </c>
      <c r="S208" s="1335"/>
      <c r="T208" s="1335">
        <v>0</v>
      </c>
      <c r="U208" s="1335">
        <v>0</v>
      </c>
      <c r="V208" s="1335">
        <v>0</v>
      </c>
      <c r="W208" s="1336">
        <f t="shared" si="72"/>
        <v>801</v>
      </c>
      <c r="X208" s="1337">
        <v>760</v>
      </c>
      <c r="Y208" s="1335">
        <v>0</v>
      </c>
      <c r="Z208" s="1335">
        <v>0</v>
      </c>
      <c r="AA208" s="1335">
        <v>115.936032</v>
      </c>
      <c r="AB208" s="1335"/>
      <c r="AC208" s="1335">
        <v>0</v>
      </c>
      <c r="AD208" s="1335">
        <v>0</v>
      </c>
      <c r="AE208" s="1335"/>
      <c r="AF208" s="1335">
        <v>0</v>
      </c>
      <c r="AG208" s="1335">
        <v>0</v>
      </c>
      <c r="AH208" s="1336">
        <f t="shared" si="84"/>
        <v>875.93603199999995</v>
      </c>
      <c r="AI208" s="1337">
        <v>765</v>
      </c>
      <c r="AJ208" s="1335">
        <v>0</v>
      </c>
      <c r="AK208" s="1335">
        <v>0</v>
      </c>
      <c r="AL208" s="1335">
        <v>65.456468999999998</v>
      </c>
      <c r="AM208" s="1335"/>
      <c r="AN208" s="1335">
        <v>0</v>
      </c>
      <c r="AO208" s="1335">
        <v>0</v>
      </c>
      <c r="AP208" s="1335"/>
      <c r="AQ208" s="1335">
        <v>0</v>
      </c>
      <c r="AR208" s="1335">
        <v>830.45646899999997</v>
      </c>
      <c r="AS208" s="1335">
        <v>0</v>
      </c>
      <c r="AT208" s="1713">
        <v>830.45646899999997</v>
      </c>
      <c r="AU208" s="2127">
        <v>754</v>
      </c>
      <c r="AV208" s="1335">
        <v>0</v>
      </c>
      <c r="AW208" s="1335">
        <v>0</v>
      </c>
      <c r="AX208" s="1335">
        <v>67.564266000000003</v>
      </c>
      <c r="AY208" s="1335"/>
      <c r="AZ208" s="1335">
        <v>0</v>
      </c>
      <c r="BA208" s="1335">
        <v>0</v>
      </c>
      <c r="BB208" s="1335"/>
      <c r="BC208" s="1335">
        <v>0</v>
      </c>
      <c r="BD208" s="1335">
        <v>821.56426599999998</v>
      </c>
      <c r="BE208" s="1335">
        <v>0</v>
      </c>
      <c r="BF208" s="1336">
        <v>821.56426599999998</v>
      </c>
      <c r="BG208" s="643"/>
      <c r="BH208" s="643"/>
      <c r="BI208" s="1538"/>
      <c r="BJ208" s="1549">
        <f t="shared" si="56"/>
        <v>801</v>
      </c>
    </row>
    <row r="209" spans="2:62" ht="12" customHeight="1" outlineLevel="1">
      <c r="B209" s="1333" t="s">
        <v>624</v>
      </c>
      <c r="C209" s="1334" t="s">
        <v>625</v>
      </c>
      <c r="D209" s="1335">
        <v>0</v>
      </c>
      <c r="E209" s="1335">
        <v>0</v>
      </c>
      <c r="F209" s="1335">
        <v>0</v>
      </c>
      <c r="G209" s="1335"/>
      <c r="H209" s="1335">
        <v>0</v>
      </c>
      <c r="I209" s="1335">
        <v>0</v>
      </c>
      <c r="J209" s="1335">
        <v>0</v>
      </c>
      <c r="K209" s="1335">
        <v>0</v>
      </c>
      <c r="L209" s="1336">
        <f t="shared" si="53"/>
        <v>0</v>
      </c>
      <c r="M209" s="1337">
        <v>0</v>
      </c>
      <c r="N209" s="1335">
        <v>0</v>
      </c>
      <c r="O209" s="1335">
        <v>0</v>
      </c>
      <c r="P209" s="1335"/>
      <c r="Q209" s="1335">
        <v>0</v>
      </c>
      <c r="R209" s="1335">
        <v>0</v>
      </c>
      <c r="S209" s="1335"/>
      <c r="T209" s="1335">
        <v>0</v>
      </c>
      <c r="U209" s="1335">
        <v>0</v>
      </c>
      <c r="V209" s="1335">
        <v>0</v>
      </c>
      <c r="W209" s="1336">
        <f t="shared" si="72"/>
        <v>0</v>
      </c>
      <c r="X209" s="1337">
        <v>0</v>
      </c>
      <c r="Y209" s="1335">
        <v>0</v>
      </c>
      <c r="Z209" s="1335">
        <v>0</v>
      </c>
      <c r="AA209" s="1335"/>
      <c r="AB209" s="1335"/>
      <c r="AC209" s="1335">
        <v>0</v>
      </c>
      <c r="AD209" s="1335">
        <v>0</v>
      </c>
      <c r="AE209" s="1335"/>
      <c r="AF209" s="1335">
        <v>0</v>
      </c>
      <c r="AG209" s="1335">
        <v>0</v>
      </c>
      <c r="AH209" s="1336">
        <f t="shared" si="84"/>
        <v>0</v>
      </c>
      <c r="AI209" s="1337">
        <v>0</v>
      </c>
      <c r="AJ209" s="1335">
        <v>0</v>
      </c>
      <c r="AK209" s="1335">
        <v>0</v>
      </c>
      <c r="AL209" s="1335"/>
      <c r="AM209" s="1335"/>
      <c r="AN209" s="1335">
        <v>0</v>
      </c>
      <c r="AO209" s="1335">
        <v>0</v>
      </c>
      <c r="AP209" s="1335"/>
      <c r="AQ209" s="1335">
        <v>0</v>
      </c>
      <c r="AR209" s="1335">
        <v>0</v>
      </c>
      <c r="AS209" s="1335">
        <v>0</v>
      </c>
      <c r="AT209" s="1713">
        <v>0</v>
      </c>
      <c r="AU209" s="2127">
        <v>0</v>
      </c>
      <c r="AV209" s="1335">
        <v>0</v>
      </c>
      <c r="AW209" s="1335">
        <v>0</v>
      </c>
      <c r="AX209" s="1335"/>
      <c r="AY209" s="1335"/>
      <c r="AZ209" s="1335">
        <v>0</v>
      </c>
      <c r="BA209" s="1335">
        <v>0</v>
      </c>
      <c r="BB209" s="1335"/>
      <c r="BC209" s="1335">
        <v>0</v>
      </c>
      <c r="BD209" s="1335">
        <v>0</v>
      </c>
      <c r="BE209" s="1335">
        <v>0</v>
      </c>
      <c r="BF209" s="1336">
        <v>0</v>
      </c>
      <c r="BG209" s="643"/>
      <c r="BH209" s="643"/>
      <c r="BI209" s="1538"/>
      <c r="BJ209" s="1549">
        <f t="shared" si="56"/>
        <v>0</v>
      </c>
    </row>
    <row r="210" spans="2:62" ht="12" customHeight="1" outlineLevel="1">
      <c r="B210" s="1333" t="s">
        <v>626</v>
      </c>
      <c r="C210" s="1334" t="s">
        <v>627</v>
      </c>
      <c r="D210" s="1335">
        <v>1029</v>
      </c>
      <c r="E210" s="1335">
        <v>106.2722</v>
      </c>
      <c r="F210" s="1335">
        <v>962</v>
      </c>
      <c r="G210" s="1335"/>
      <c r="H210" s="1335">
        <v>0</v>
      </c>
      <c r="I210" s="1335">
        <v>0</v>
      </c>
      <c r="J210" s="1335">
        <v>0</v>
      </c>
      <c r="K210" s="1335">
        <v>0</v>
      </c>
      <c r="L210" s="1336">
        <f t="shared" si="53"/>
        <v>962</v>
      </c>
      <c r="M210" s="1337">
        <v>1023</v>
      </c>
      <c r="N210" s="1335">
        <v>0</v>
      </c>
      <c r="O210" s="1335">
        <v>0</v>
      </c>
      <c r="P210" s="1335"/>
      <c r="Q210" s="1335">
        <v>0</v>
      </c>
      <c r="R210" s="1335">
        <v>0</v>
      </c>
      <c r="S210" s="1335"/>
      <c r="T210" s="1335">
        <v>0</v>
      </c>
      <c r="U210" s="1335">
        <v>0</v>
      </c>
      <c r="V210" s="1335">
        <v>0</v>
      </c>
      <c r="W210" s="1336">
        <f t="shared" si="72"/>
        <v>1023</v>
      </c>
      <c r="X210" s="1337">
        <v>889</v>
      </c>
      <c r="Y210" s="1335">
        <v>0</v>
      </c>
      <c r="Z210" s="1335">
        <v>0</v>
      </c>
      <c r="AA210" s="1335">
        <v>49.773184000000001</v>
      </c>
      <c r="AB210" s="1335"/>
      <c r="AC210" s="1335">
        <v>0</v>
      </c>
      <c r="AD210" s="1335">
        <v>0</v>
      </c>
      <c r="AE210" s="1335"/>
      <c r="AF210" s="1335">
        <v>0</v>
      </c>
      <c r="AG210" s="1335">
        <v>0</v>
      </c>
      <c r="AH210" s="1336">
        <f t="shared" si="84"/>
        <v>938.77318400000001</v>
      </c>
      <c r="AI210" s="1337">
        <v>1038</v>
      </c>
      <c r="AJ210" s="1335">
        <v>0</v>
      </c>
      <c r="AK210" s="1335">
        <v>0</v>
      </c>
      <c r="AL210" s="1335">
        <v>15.164486999999999</v>
      </c>
      <c r="AM210" s="1335"/>
      <c r="AN210" s="1335">
        <v>0</v>
      </c>
      <c r="AO210" s="1335">
        <v>0</v>
      </c>
      <c r="AP210" s="1335"/>
      <c r="AQ210" s="1335">
        <v>0</v>
      </c>
      <c r="AR210" s="1335">
        <v>1053.164487</v>
      </c>
      <c r="AS210" s="1335">
        <v>0</v>
      </c>
      <c r="AT210" s="1713">
        <v>1053.164487</v>
      </c>
      <c r="AU210" s="2127">
        <v>984</v>
      </c>
      <c r="AV210" s="1335">
        <v>0</v>
      </c>
      <c r="AW210" s="1335">
        <v>0</v>
      </c>
      <c r="AX210" s="1335">
        <v>18.997986000000001</v>
      </c>
      <c r="AY210" s="1335"/>
      <c r="AZ210" s="1335">
        <v>0</v>
      </c>
      <c r="BA210" s="1335">
        <v>0</v>
      </c>
      <c r="BB210" s="1335"/>
      <c r="BC210" s="1335">
        <v>0</v>
      </c>
      <c r="BD210" s="1335">
        <v>1002.997986</v>
      </c>
      <c r="BE210" s="1335">
        <v>0</v>
      </c>
      <c r="BF210" s="1336">
        <v>1002.997986</v>
      </c>
      <c r="BG210" s="643"/>
      <c r="BH210" s="643"/>
      <c r="BI210" s="1538"/>
      <c r="BJ210" s="1549">
        <f t="shared" si="56"/>
        <v>1023</v>
      </c>
    </row>
    <row r="211" spans="2:62" ht="12" customHeight="1" outlineLevel="1">
      <c r="B211" s="1333" t="s">
        <v>628</v>
      </c>
      <c r="C211" s="1334" t="s">
        <v>629</v>
      </c>
      <c r="D211" s="1335">
        <v>194</v>
      </c>
      <c r="E211" s="1335">
        <v>6.2460000000000004</v>
      </c>
      <c r="F211" s="1345">
        <v>178</v>
      </c>
      <c r="G211" s="1335"/>
      <c r="H211" s="1335">
        <v>0</v>
      </c>
      <c r="I211" s="1335">
        <v>0</v>
      </c>
      <c r="J211" s="1335">
        <v>0</v>
      </c>
      <c r="K211" s="1335">
        <v>0</v>
      </c>
      <c r="L211" s="1336">
        <f t="shared" si="53"/>
        <v>178</v>
      </c>
      <c r="M211" s="1337">
        <v>179</v>
      </c>
      <c r="N211" s="1335">
        <v>0</v>
      </c>
      <c r="O211" s="1335">
        <v>0</v>
      </c>
      <c r="P211" s="1335"/>
      <c r="Q211" s="1335">
        <v>0</v>
      </c>
      <c r="R211" s="1335">
        <v>0</v>
      </c>
      <c r="S211" s="1335"/>
      <c r="T211" s="1335">
        <v>0</v>
      </c>
      <c r="U211" s="1335">
        <v>0</v>
      </c>
      <c r="V211" s="1335">
        <v>0</v>
      </c>
      <c r="W211" s="1336">
        <f t="shared" si="72"/>
        <v>179</v>
      </c>
      <c r="X211" s="1337">
        <v>91</v>
      </c>
      <c r="Y211" s="1335">
        <v>0</v>
      </c>
      <c r="Z211" s="1335">
        <v>0</v>
      </c>
      <c r="AA211" s="1335"/>
      <c r="AB211" s="1335"/>
      <c r="AC211" s="1335">
        <v>0</v>
      </c>
      <c r="AD211" s="1335">
        <v>0</v>
      </c>
      <c r="AE211" s="1335"/>
      <c r="AF211" s="1335">
        <v>0</v>
      </c>
      <c r="AG211" s="1335">
        <v>0</v>
      </c>
      <c r="AH211" s="1336">
        <f t="shared" si="84"/>
        <v>91</v>
      </c>
      <c r="AI211" s="1337">
        <v>190</v>
      </c>
      <c r="AJ211" s="1335">
        <v>0</v>
      </c>
      <c r="AK211" s="1335">
        <v>0</v>
      </c>
      <c r="AL211" s="1335"/>
      <c r="AM211" s="1335"/>
      <c r="AN211" s="1335">
        <v>0</v>
      </c>
      <c r="AO211" s="1335">
        <v>0</v>
      </c>
      <c r="AP211" s="1335"/>
      <c r="AQ211" s="1335">
        <v>0</v>
      </c>
      <c r="AR211" s="1335">
        <v>190</v>
      </c>
      <c r="AS211" s="1335">
        <v>0</v>
      </c>
      <c r="AT211" s="1713">
        <v>190</v>
      </c>
      <c r="AU211" s="2127">
        <v>383</v>
      </c>
      <c r="AV211" s="1335">
        <v>0</v>
      </c>
      <c r="AW211" s="1335">
        <v>0</v>
      </c>
      <c r="AX211" s="1335"/>
      <c r="AY211" s="1335"/>
      <c r="AZ211" s="1335">
        <v>0</v>
      </c>
      <c r="BA211" s="1335">
        <v>0</v>
      </c>
      <c r="BB211" s="1335"/>
      <c r="BC211" s="1335">
        <v>0</v>
      </c>
      <c r="BD211" s="1335">
        <v>383</v>
      </c>
      <c r="BE211" s="1335">
        <v>0</v>
      </c>
      <c r="BF211" s="1336">
        <v>383</v>
      </c>
      <c r="BG211" s="643"/>
      <c r="BH211" s="643"/>
      <c r="BI211" s="1538"/>
      <c r="BJ211" s="1549">
        <f t="shared" si="56"/>
        <v>179</v>
      </c>
    </row>
    <row r="212" spans="2:62" ht="12" customHeight="1" outlineLevel="1">
      <c r="B212" s="1333" t="s">
        <v>354</v>
      </c>
      <c r="C212" s="1334" t="s">
        <v>355</v>
      </c>
      <c r="D212" s="1335">
        <v>0</v>
      </c>
      <c r="E212" s="1335">
        <v>399.72161999999997</v>
      </c>
      <c r="F212" s="1335">
        <v>0</v>
      </c>
      <c r="G212" s="1335"/>
      <c r="H212" s="1335">
        <v>143.37410999999997</v>
      </c>
      <c r="I212" s="1335">
        <v>0</v>
      </c>
      <c r="J212" s="1335">
        <v>0</v>
      </c>
      <c r="K212" s="1335">
        <v>0</v>
      </c>
      <c r="L212" s="1336">
        <f t="shared" ref="L212:L263" si="85">SUM(F212:J212,K212)</f>
        <v>143.37410999999997</v>
      </c>
      <c r="M212" s="1337">
        <v>0</v>
      </c>
      <c r="N212" s="1335">
        <v>0</v>
      </c>
      <c r="O212" s="1335">
        <v>0</v>
      </c>
      <c r="P212" s="1335"/>
      <c r="Q212" s="1335">
        <v>0</v>
      </c>
      <c r="R212" s="1335">
        <v>0</v>
      </c>
      <c r="S212" s="1335"/>
      <c r="T212" s="1335">
        <v>0</v>
      </c>
      <c r="U212" s="1335">
        <v>0</v>
      </c>
      <c r="V212" s="1335">
        <v>0</v>
      </c>
      <c r="W212" s="1336">
        <f t="shared" si="72"/>
        <v>0</v>
      </c>
      <c r="X212" s="1337">
        <v>0</v>
      </c>
      <c r="Y212" s="1335">
        <v>0</v>
      </c>
      <c r="Z212" s="1335">
        <v>0</v>
      </c>
      <c r="AA212" s="1335"/>
      <c r="AB212" s="1335">
        <v>47.704382999999993</v>
      </c>
      <c r="AC212" s="1335">
        <v>0</v>
      </c>
      <c r="AD212" s="1335">
        <v>0</v>
      </c>
      <c r="AE212" s="1335"/>
      <c r="AF212" s="1335">
        <v>0</v>
      </c>
      <c r="AG212" s="1335">
        <v>0</v>
      </c>
      <c r="AH212" s="1336">
        <f t="shared" si="84"/>
        <v>47.704382999999993</v>
      </c>
      <c r="AI212" s="1337">
        <v>0</v>
      </c>
      <c r="AJ212" s="1335">
        <v>0</v>
      </c>
      <c r="AK212" s="1335">
        <v>0</v>
      </c>
      <c r="AL212" s="1335"/>
      <c r="AM212" s="1335">
        <v>0</v>
      </c>
      <c r="AN212" s="1335">
        <v>0</v>
      </c>
      <c r="AO212" s="1335">
        <v>0</v>
      </c>
      <c r="AP212" s="1335"/>
      <c r="AQ212" s="1335">
        <v>19.469735999999997</v>
      </c>
      <c r="AR212" s="1335">
        <v>19.469735999999997</v>
      </c>
      <c r="AS212" s="1335">
        <v>0</v>
      </c>
      <c r="AT212" s="1713">
        <v>19.469735999999997</v>
      </c>
      <c r="AU212" s="2127">
        <v>0</v>
      </c>
      <c r="AV212" s="1335">
        <v>0</v>
      </c>
      <c r="AW212" s="1335">
        <v>0</v>
      </c>
      <c r="AX212" s="1335"/>
      <c r="AY212" s="1335">
        <v>0</v>
      </c>
      <c r="AZ212" s="1335">
        <v>0</v>
      </c>
      <c r="BA212" s="1335">
        <v>0</v>
      </c>
      <c r="BB212" s="1335"/>
      <c r="BC212" s="1335">
        <v>151.777143</v>
      </c>
      <c r="BD212" s="1335">
        <v>151.777143</v>
      </c>
      <c r="BE212" s="1335">
        <v>0</v>
      </c>
      <c r="BF212" s="1336">
        <v>151.777143</v>
      </c>
      <c r="BG212" s="643"/>
      <c r="BH212" s="643"/>
      <c r="BI212" s="1538"/>
      <c r="BJ212" s="1549">
        <f t="shared" si="56"/>
        <v>0</v>
      </c>
    </row>
    <row r="213" spans="2:62" ht="12" customHeight="1" outlineLevel="1">
      <c r="B213" s="1333" t="s">
        <v>630</v>
      </c>
      <c r="C213" s="1334" t="s">
        <v>631</v>
      </c>
      <c r="D213" s="1335">
        <v>6938</v>
      </c>
      <c r="E213" s="1335">
        <v>2747.5939700000004</v>
      </c>
      <c r="F213" s="1335">
        <v>6739</v>
      </c>
      <c r="G213" s="1335">
        <v>120.73275899999999</v>
      </c>
      <c r="H213" s="1335">
        <v>0</v>
      </c>
      <c r="I213" s="1335">
        <v>0</v>
      </c>
      <c r="J213" s="1335">
        <v>0</v>
      </c>
      <c r="K213" s="1335">
        <f>-2433+1599</f>
        <v>-834</v>
      </c>
      <c r="L213" s="1336">
        <f t="shared" si="85"/>
        <v>6025.7327590000004</v>
      </c>
      <c r="M213" s="1337">
        <v>10390.5</v>
      </c>
      <c r="N213" s="1335">
        <v>366.84909000000005</v>
      </c>
      <c r="O213" s="1335">
        <v>1944.5185197659998</v>
      </c>
      <c r="P213" s="1335">
        <v>337.35548</v>
      </c>
      <c r="Q213" s="1335">
        <v>0</v>
      </c>
      <c r="R213" s="1335">
        <v>0</v>
      </c>
      <c r="S213" s="1335"/>
      <c r="T213" s="1335">
        <v>0</v>
      </c>
      <c r="U213" s="1335">
        <v>-64</v>
      </c>
      <c r="V213" s="1335">
        <v>0</v>
      </c>
      <c r="W213" s="1336">
        <f t="shared" si="72"/>
        <v>12975.223089765999</v>
      </c>
      <c r="X213" s="1337">
        <v>9779</v>
      </c>
      <c r="Y213" s="1335">
        <v>366.84909000000005</v>
      </c>
      <c r="Z213" s="1335">
        <v>920.14413285599994</v>
      </c>
      <c r="AA213" s="1335">
        <v>234.82036799999997</v>
      </c>
      <c r="AB213" s="1335">
        <v>220.14847799999998</v>
      </c>
      <c r="AC213" s="1335">
        <v>0</v>
      </c>
      <c r="AD213" s="1335">
        <v>0</v>
      </c>
      <c r="AE213" s="1335"/>
      <c r="AF213" s="1335">
        <v>0</v>
      </c>
      <c r="AG213" s="1335">
        <v>0</v>
      </c>
      <c r="AH213" s="1336">
        <f t="shared" si="84"/>
        <v>11520.962068855999</v>
      </c>
      <c r="AI213" s="1337">
        <v>9038</v>
      </c>
      <c r="AJ213" s="1335">
        <v>366.84909000000005</v>
      </c>
      <c r="AK213" s="1335">
        <v>835.59789184800002</v>
      </c>
      <c r="AL213" s="1335">
        <v>1222.157547</v>
      </c>
      <c r="AM213" s="1335">
        <v>197.40915914000001</v>
      </c>
      <c r="AN213" s="1335">
        <v>0</v>
      </c>
      <c r="AO213" s="1335">
        <v>0</v>
      </c>
      <c r="AP213" s="1335"/>
      <c r="AQ213" s="1335">
        <v>0</v>
      </c>
      <c r="AR213" s="1335">
        <v>11660.013687987999</v>
      </c>
      <c r="AS213" s="1335">
        <v>0</v>
      </c>
      <c r="AT213" s="1713">
        <v>11660.013687987999</v>
      </c>
      <c r="AU213" s="2127">
        <v>8194</v>
      </c>
      <c r="AV213" s="1335">
        <v>366.84909000000005</v>
      </c>
      <c r="AW213" s="1335">
        <v>777.93650916799993</v>
      </c>
      <c r="AX213" s="1335">
        <v>1350.6124589999999</v>
      </c>
      <c r="AY213" s="1335">
        <v>298.92422324999995</v>
      </c>
      <c r="AZ213" s="1335">
        <v>0</v>
      </c>
      <c r="BA213" s="1335">
        <v>0</v>
      </c>
      <c r="BB213" s="1335"/>
      <c r="BC213" s="1335">
        <v>0</v>
      </c>
      <c r="BD213" s="1335">
        <v>10988.322281417999</v>
      </c>
      <c r="BE213" s="1335">
        <v>0</v>
      </c>
      <c r="BF213" s="1336">
        <v>10988.322281417999</v>
      </c>
      <c r="BG213" s="643"/>
      <c r="BH213" s="643"/>
      <c r="BI213" s="1538"/>
      <c r="BJ213" s="1549">
        <f t="shared" si="56"/>
        <v>12975.223089765999</v>
      </c>
    </row>
    <row r="214" spans="2:62" ht="12" customHeight="1" outlineLevel="1">
      <c r="B214" s="1333" t="s">
        <v>632</v>
      </c>
      <c r="C214" s="1334" t="s">
        <v>633</v>
      </c>
      <c r="D214" s="1335">
        <v>0</v>
      </c>
      <c r="E214" s="1335">
        <v>0</v>
      </c>
      <c r="F214" s="1335">
        <v>0</v>
      </c>
      <c r="G214" s="1335"/>
      <c r="H214" s="1335">
        <v>0</v>
      </c>
      <c r="I214" s="1335">
        <v>0</v>
      </c>
      <c r="J214" s="1335">
        <v>0</v>
      </c>
      <c r="K214" s="1335">
        <v>0</v>
      </c>
      <c r="L214" s="1336">
        <f t="shared" si="85"/>
        <v>0</v>
      </c>
      <c r="M214" s="1337">
        <v>0</v>
      </c>
      <c r="N214" s="1335">
        <v>0</v>
      </c>
      <c r="O214" s="1335">
        <v>0</v>
      </c>
      <c r="P214" s="1335"/>
      <c r="Q214" s="1335">
        <v>0</v>
      </c>
      <c r="R214" s="1335">
        <v>0</v>
      </c>
      <c r="S214" s="1335"/>
      <c r="T214" s="1335">
        <v>0</v>
      </c>
      <c r="U214" s="1335">
        <v>0</v>
      </c>
      <c r="V214" s="1335">
        <v>0</v>
      </c>
      <c r="W214" s="1336">
        <f t="shared" si="72"/>
        <v>0</v>
      </c>
      <c r="X214" s="1337">
        <v>0</v>
      </c>
      <c r="Y214" s="1335">
        <v>0</v>
      </c>
      <c r="Z214" s="1335">
        <v>0</v>
      </c>
      <c r="AA214" s="1335"/>
      <c r="AB214" s="1335"/>
      <c r="AC214" s="1335">
        <v>0</v>
      </c>
      <c r="AD214" s="1335">
        <v>0</v>
      </c>
      <c r="AE214" s="1335"/>
      <c r="AF214" s="1335">
        <v>0</v>
      </c>
      <c r="AG214" s="1335">
        <v>0</v>
      </c>
      <c r="AH214" s="1336">
        <f t="shared" si="84"/>
        <v>0</v>
      </c>
      <c r="AI214" s="1337">
        <v>0</v>
      </c>
      <c r="AJ214" s="1335">
        <v>0</v>
      </c>
      <c r="AK214" s="1335">
        <v>0</v>
      </c>
      <c r="AL214" s="1335"/>
      <c r="AM214" s="1335"/>
      <c r="AN214" s="1335">
        <v>0</v>
      </c>
      <c r="AO214" s="1335">
        <v>0</v>
      </c>
      <c r="AP214" s="1335"/>
      <c r="AQ214" s="1335">
        <v>0</v>
      </c>
      <c r="AR214" s="1335">
        <v>0</v>
      </c>
      <c r="AS214" s="1335">
        <v>0</v>
      </c>
      <c r="AT214" s="1713">
        <v>0</v>
      </c>
      <c r="AU214" s="2127">
        <v>0</v>
      </c>
      <c r="AV214" s="1335">
        <v>0</v>
      </c>
      <c r="AW214" s="1335">
        <v>0</v>
      </c>
      <c r="AX214" s="1335"/>
      <c r="AY214" s="1335"/>
      <c r="AZ214" s="1335">
        <v>0</v>
      </c>
      <c r="BA214" s="1335">
        <v>0</v>
      </c>
      <c r="BB214" s="1335"/>
      <c r="BC214" s="1335">
        <v>0</v>
      </c>
      <c r="BD214" s="1335">
        <v>0</v>
      </c>
      <c r="BE214" s="1335">
        <v>0</v>
      </c>
      <c r="BF214" s="1336">
        <v>0</v>
      </c>
      <c r="BG214" s="643"/>
      <c r="BH214" s="643"/>
      <c r="BI214" s="1538"/>
      <c r="BJ214" s="1549">
        <f t="shared" si="56"/>
        <v>0</v>
      </c>
    </row>
    <row r="215" spans="2:62" ht="12" customHeight="1" outlineLevel="1">
      <c r="B215" s="1333" t="s">
        <v>634</v>
      </c>
      <c r="C215" s="1334" t="s">
        <v>635</v>
      </c>
      <c r="D215" s="1335">
        <v>0</v>
      </c>
      <c r="E215" s="1335">
        <v>0</v>
      </c>
      <c r="F215" s="1335">
        <v>0</v>
      </c>
      <c r="G215" s="1335"/>
      <c r="H215" s="1335">
        <v>0</v>
      </c>
      <c r="I215" s="1335">
        <v>0</v>
      </c>
      <c r="J215" s="1335">
        <v>0</v>
      </c>
      <c r="K215" s="1335">
        <v>0</v>
      </c>
      <c r="L215" s="1336">
        <f t="shared" si="85"/>
        <v>0</v>
      </c>
      <c r="M215" s="1337">
        <v>0</v>
      </c>
      <c r="N215" s="1335">
        <v>0</v>
      </c>
      <c r="O215" s="1335">
        <v>0</v>
      </c>
      <c r="P215" s="1335"/>
      <c r="Q215" s="1335">
        <v>0</v>
      </c>
      <c r="R215" s="1335">
        <v>0</v>
      </c>
      <c r="S215" s="1335"/>
      <c r="T215" s="1335">
        <v>0</v>
      </c>
      <c r="U215" s="1335">
        <v>0</v>
      </c>
      <c r="V215" s="1335">
        <v>0</v>
      </c>
      <c r="W215" s="1336">
        <f t="shared" si="72"/>
        <v>0</v>
      </c>
      <c r="X215" s="1337">
        <v>0</v>
      </c>
      <c r="Y215" s="1335">
        <v>0</v>
      </c>
      <c r="Z215" s="1335">
        <v>0</v>
      </c>
      <c r="AA215" s="1335"/>
      <c r="AB215" s="1335"/>
      <c r="AC215" s="1335">
        <v>0</v>
      </c>
      <c r="AD215" s="1335">
        <v>0</v>
      </c>
      <c r="AE215" s="1335"/>
      <c r="AF215" s="1335">
        <v>0</v>
      </c>
      <c r="AG215" s="1335">
        <v>0</v>
      </c>
      <c r="AH215" s="1336">
        <f t="shared" si="84"/>
        <v>0</v>
      </c>
      <c r="AI215" s="1337">
        <v>0</v>
      </c>
      <c r="AJ215" s="1335">
        <v>0</v>
      </c>
      <c r="AK215" s="1335">
        <v>0</v>
      </c>
      <c r="AL215" s="1335"/>
      <c r="AM215" s="1335"/>
      <c r="AN215" s="1335">
        <v>0</v>
      </c>
      <c r="AO215" s="1335">
        <v>0</v>
      </c>
      <c r="AP215" s="1335"/>
      <c r="AQ215" s="1335">
        <v>0</v>
      </c>
      <c r="AR215" s="1335">
        <v>0</v>
      </c>
      <c r="AS215" s="1335">
        <v>0</v>
      </c>
      <c r="AT215" s="1713">
        <v>0</v>
      </c>
      <c r="AU215" s="2127">
        <v>0</v>
      </c>
      <c r="AV215" s="1335">
        <v>0</v>
      </c>
      <c r="AW215" s="1335">
        <v>0</v>
      </c>
      <c r="AX215" s="1335"/>
      <c r="AY215" s="1335"/>
      <c r="AZ215" s="1335">
        <v>0</v>
      </c>
      <c r="BA215" s="1335">
        <v>0</v>
      </c>
      <c r="BB215" s="1335"/>
      <c r="BC215" s="1335">
        <v>0</v>
      </c>
      <c r="BD215" s="1335">
        <v>0</v>
      </c>
      <c r="BE215" s="1335">
        <v>0</v>
      </c>
      <c r="BF215" s="1336">
        <v>0</v>
      </c>
      <c r="BG215" s="643"/>
      <c r="BH215" s="643"/>
      <c r="BI215" s="1538"/>
      <c r="BJ215" s="1549">
        <f t="shared" si="56"/>
        <v>0</v>
      </c>
    </row>
    <row r="216" spans="2:62" ht="12" customHeight="1" outlineLevel="1">
      <c r="B216" s="1333" t="s">
        <v>636</v>
      </c>
      <c r="C216" s="1334" t="s">
        <v>637</v>
      </c>
      <c r="D216" s="1335">
        <v>0</v>
      </c>
      <c r="E216" s="1335">
        <v>0</v>
      </c>
      <c r="F216" s="1335">
        <v>0</v>
      </c>
      <c r="G216" s="1335">
        <v>24.768965999999999</v>
      </c>
      <c r="H216" s="1335">
        <v>592.31193999999994</v>
      </c>
      <c r="I216" s="1335">
        <v>0</v>
      </c>
      <c r="J216" s="1335">
        <v>4.7745524969999993</v>
      </c>
      <c r="K216" s="1335">
        <v>0</v>
      </c>
      <c r="L216" s="1336">
        <f t="shared" si="85"/>
        <v>621.85545849699986</v>
      </c>
      <c r="M216" s="1337">
        <v>0</v>
      </c>
      <c r="N216" s="1335">
        <v>0</v>
      </c>
      <c r="O216" s="1335">
        <v>0</v>
      </c>
      <c r="P216" s="1335">
        <v>74.094499999999996</v>
      </c>
      <c r="Q216" s="1335">
        <v>152.47123200000001</v>
      </c>
      <c r="R216" s="1335">
        <v>0</v>
      </c>
      <c r="S216" s="1335"/>
      <c r="T216" s="1335">
        <v>19.530450000000002</v>
      </c>
      <c r="U216" s="1335">
        <v>0</v>
      </c>
      <c r="V216" s="1335">
        <v>0</v>
      </c>
      <c r="W216" s="1336">
        <f t="shared" si="72"/>
        <v>246.09618200000003</v>
      </c>
      <c r="X216" s="1337">
        <v>0</v>
      </c>
      <c r="Y216" s="1335">
        <v>0</v>
      </c>
      <c r="Z216" s="1335">
        <v>0</v>
      </c>
      <c r="AA216" s="1335">
        <v>1204.0399359999999</v>
      </c>
      <c r="AB216" s="1335">
        <v>0</v>
      </c>
      <c r="AC216" s="1335">
        <v>0</v>
      </c>
      <c r="AD216" s="1335">
        <v>0</v>
      </c>
      <c r="AE216" s="1335">
        <v>163.52188800000002</v>
      </c>
      <c r="AF216" s="1335">
        <v>11.173727999999999</v>
      </c>
      <c r="AG216" s="1335">
        <v>0</v>
      </c>
      <c r="AH216" s="1336">
        <f t="shared" si="84"/>
        <v>1378.7355519999999</v>
      </c>
      <c r="AI216" s="1337">
        <v>0</v>
      </c>
      <c r="AJ216" s="1335">
        <v>0</v>
      </c>
      <c r="AK216" s="1335">
        <v>47.709249107000005</v>
      </c>
      <c r="AL216" s="1335">
        <v>763.08452999999986</v>
      </c>
      <c r="AM216" s="1335">
        <v>81.829014439999995</v>
      </c>
      <c r="AN216" s="1335">
        <v>2.7275039999999997</v>
      </c>
      <c r="AO216" s="1335">
        <v>0</v>
      </c>
      <c r="AP216" s="1335">
        <v>48.202829999999992</v>
      </c>
      <c r="AQ216" s="1335">
        <v>30.590117999999997</v>
      </c>
      <c r="AR216" s="1335">
        <v>974.14324554699976</v>
      </c>
      <c r="AS216" s="1335">
        <v>0</v>
      </c>
      <c r="AT216" s="1713">
        <v>974.14324554699976</v>
      </c>
      <c r="AU216" s="2127">
        <v>0</v>
      </c>
      <c r="AV216" s="1335">
        <v>0</v>
      </c>
      <c r="AW216" s="1335">
        <v>33.025355636</v>
      </c>
      <c r="AX216" s="1335">
        <v>940.94536199999993</v>
      </c>
      <c r="AY216" s="1335">
        <v>72.344020099999994</v>
      </c>
      <c r="AZ216" s="1335">
        <v>1846.101285</v>
      </c>
      <c r="BA216" s="1335">
        <v>0</v>
      </c>
      <c r="BB216" s="1335">
        <v>33.831000000000003</v>
      </c>
      <c r="BC216" s="1335">
        <v>32.177039999999998</v>
      </c>
      <c r="BD216" s="1335">
        <v>2958.424062736</v>
      </c>
      <c r="BE216" s="1335">
        <v>-1240</v>
      </c>
      <c r="BF216" s="1336">
        <v>1718.424062736</v>
      </c>
      <c r="BG216" s="643"/>
      <c r="BH216" s="643"/>
      <c r="BI216" s="1538"/>
      <c r="BJ216" s="1549">
        <f t="shared" si="56"/>
        <v>246.09618200000003</v>
      </c>
    </row>
    <row r="217" spans="2:62" s="1141" customFormat="1" ht="12" customHeight="1" outlineLevel="1">
      <c r="B217" s="1703" t="s">
        <v>638</v>
      </c>
      <c r="C217" s="1704" t="s">
        <v>639</v>
      </c>
      <c r="D217" s="1705">
        <v>2550</v>
      </c>
      <c r="E217" s="1705">
        <v>0</v>
      </c>
      <c r="F217" s="1705">
        <v>2550</v>
      </c>
      <c r="G217" s="1705"/>
      <c r="H217" s="1705">
        <v>0</v>
      </c>
      <c r="I217" s="1705">
        <v>528.01891000000001</v>
      </c>
      <c r="J217" s="1705">
        <v>1013.6245125629999</v>
      </c>
      <c r="K217" s="1705">
        <v>0</v>
      </c>
      <c r="L217" s="1706">
        <f t="shared" si="85"/>
        <v>4091.6434225629996</v>
      </c>
      <c r="M217" s="1707">
        <v>935</v>
      </c>
      <c r="N217" s="1705">
        <v>0</v>
      </c>
      <c r="O217" s="1705">
        <v>6.0728050859999998</v>
      </c>
      <c r="P217" s="1705">
        <v>10074.919099999999</v>
      </c>
      <c r="Q217" s="1705">
        <v>0</v>
      </c>
      <c r="R217" s="1705">
        <v>572.38998300000003</v>
      </c>
      <c r="S217" s="1705"/>
      <c r="T217" s="1705">
        <v>644.95528200000001</v>
      </c>
      <c r="U217" s="1705">
        <v>0</v>
      </c>
      <c r="V217" s="1705">
        <v>0</v>
      </c>
      <c r="W217" s="1706">
        <f t="shared" si="72"/>
        <v>12233.337170085999</v>
      </c>
      <c r="X217" s="1707">
        <v>7197</v>
      </c>
      <c r="Y217" s="1705">
        <v>0</v>
      </c>
      <c r="Z217" s="1705">
        <v>143.62504860600001</v>
      </c>
      <c r="AA217" s="1705">
        <v>0</v>
      </c>
      <c r="AB217" s="1705">
        <v>619.75290599999994</v>
      </c>
      <c r="AC217" s="1705">
        <v>0</v>
      </c>
      <c r="AD217" s="1705">
        <v>72.52216</v>
      </c>
      <c r="AE217" s="1705">
        <v>144.073024</v>
      </c>
      <c r="AF217" s="1705">
        <v>1989.3709919999999</v>
      </c>
      <c r="AG217" s="1705">
        <v>0</v>
      </c>
      <c r="AH217" s="1706">
        <f t="shared" si="84"/>
        <v>10166.344130605999</v>
      </c>
      <c r="AI217" s="1707">
        <v>4825</v>
      </c>
      <c r="AJ217" s="1705">
        <v>0</v>
      </c>
      <c r="AK217" s="1705">
        <v>442.99478197799999</v>
      </c>
      <c r="AL217" s="1705">
        <v>0</v>
      </c>
      <c r="AM217" s="1705">
        <v>3386.6199857000001</v>
      </c>
      <c r="AN217" s="1705">
        <v>312.614757</v>
      </c>
      <c r="AO217" s="1705">
        <v>533.06018999999992</v>
      </c>
      <c r="AP217" s="1705">
        <v>0.137826</v>
      </c>
      <c r="AQ217" s="1705">
        <v>212.04892799999999</v>
      </c>
      <c r="AR217" s="1705">
        <v>9712.4764686779999</v>
      </c>
      <c r="AS217" s="1705">
        <v>0</v>
      </c>
      <c r="AT217" s="1705">
        <v>9712.4764686779999</v>
      </c>
      <c r="AU217" s="2137">
        <v>2120</v>
      </c>
      <c r="AV217" s="1705">
        <v>0</v>
      </c>
      <c r="AW217" s="1705">
        <v>248.886429792</v>
      </c>
      <c r="AX217" s="1705">
        <v>0</v>
      </c>
      <c r="AY217" s="1705">
        <v>1938.2016846199999</v>
      </c>
      <c r="AZ217" s="1705">
        <v>0</v>
      </c>
      <c r="BA217" s="1705">
        <v>187.363596</v>
      </c>
      <c r="BB217" s="1705">
        <v>150.36000000000001</v>
      </c>
      <c r="BC217" s="1705">
        <v>24.809399999999997</v>
      </c>
      <c r="BD217" s="1705">
        <v>4669.6211104119993</v>
      </c>
      <c r="BE217" s="1705">
        <v>0</v>
      </c>
      <c r="BF217" s="1706">
        <v>4669.6211104119993</v>
      </c>
      <c r="BG217" s="807"/>
      <c r="BH217" s="807"/>
      <c r="BI217" s="1708"/>
      <c r="BJ217" s="1709">
        <f t="shared" si="56"/>
        <v>12233.337170085999</v>
      </c>
    </row>
    <row r="218" spans="2:62" ht="12" customHeight="1" outlineLevel="1">
      <c r="B218" s="1333" t="s">
        <v>640</v>
      </c>
      <c r="C218" s="1334" t="s">
        <v>641</v>
      </c>
      <c r="D218" s="1335">
        <v>0</v>
      </c>
      <c r="E218" s="1335">
        <v>0</v>
      </c>
      <c r="F218" s="1335">
        <v>0</v>
      </c>
      <c r="G218" s="1335"/>
      <c r="H218" s="1335">
        <v>0</v>
      </c>
      <c r="I218" s="1335">
        <v>0</v>
      </c>
      <c r="J218" s="1335">
        <v>0</v>
      </c>
      <c r="K218" s="1335">
        <v>0</v>
      </c>
      <c r="L218" s="1336">
        <f t="shared" si="85"/>
        <v>0</v>
      </c>
      <c r="M218" s="1337">
        <v>0</v>
      </c>
      <c r="N218" s="1335">
        <v>0</v>
      </c>
      <c r="O218" s="1335">
        <v>0</v>
      </c>
      <c r="P218" s="1335"/>
      <c r="Q218" s="1335">
        <v>0</v>
      </c>
      <c r="R218" s="1335">
        <v>0</v>
      </c>
      <c r="S218" s="1335"/>
      <c r="T218" s="1335">
        <v>0</v>
      </c>
      <c r="U218" s="1335">
        <v>0</v>
      </c>
      <c r="V218" s="1335">
        <v>0</v>
      </c>
      <c r="W218" s="1336">
        <f t="shared" si="72"/>
        <v>0</v>
      </c>
      <c r="X218" s="1337">
        <v>0</v>
      </c>
      <c r="Y218" s="1335">
        <v>0</v>
      </c>
      <c r="Z218" s="1335">
        <v>0</v>
      </c>
      <c r="AA218" s="1335"/>
      <c r="AB218" s="1335"/>
      <c r="AC218" s="1335">
        <v>0</v>
      </c>
      <c r="AD218" s="1335">
        <v>0</v>
      </c>
      <c r="AE218" s="1335"/>
      <c r="AF218" s="1335">
        <v>0</v>
      </c>
      <c r="AG218" s="1335">
        <v>0</v>
      </c>
      <c r="AH218" s="1336">
        <f t="shared" si="84"/>
        <v>0</v>
      </c>
      <c r="AI218" s="1337">
        <v>0</v>
      </c>
      <c r="AJ218" s="1335">
        <v>0</v>
      </c>
      <c r="AK218" s="1335">
        <v>0</v>
      </c>
      <c r="AL218" s="1335"/>
      <c r="AM218" s="1335"/>
      <c r="AN218" s="1335">
        <v>0</v>
      </c>
      <c r="AO218" s="1335">
        <v>0</v>
      </c>
      <c r="AP218" s="1335"/>
      <c r="AQ218" s="1335">
        <v>0</v>
      </c>
      <c r="AR218" s="1335">
        <v>0</v>
      </c>
      <c r="AS218" s="1335">
        <v>0</v>
      </c>
      <c r="AT218" s="1713">
        <v>0</v>
      </c>
      <c r="AU218" s="2127">
        <v>0</v>
      </c>
      <c r="AV218" s="1335">
        <v>0</v>
      </c>
      <c r="AW218" s="1335">
        <v>0</v>
      </c>
      <c r="AX218" s="1335"/>
      <c r="AY218" s="1335"/>
      <c r="AZ218" s="1335">
        <v>0</v>
      </c>
      <c r="BA218" s="1335">
        <v>0</v>
      </c>
      <c r="BB218" s="1335"/>
      <c r="BC218" s="1335">
        <v>0</v>
      </c>
      <c r="BD218" s="1335">
        <v>0</v>
      </c>
      <c r="BE218" s="1335">
        <v>0</v>
      </c>
      <c r="BF218" s="1336">
        <v>0</v>
      </c>
      <c r="BG218" s="643"/>
      <c r="BH218" s="643"/>
      <c r="BI218" s="1538"/>
      <c r="BJ218" s="1549">
        <f t="shared" si="56"/>
        <v>0</v>
      </c>
    </row>
    <row r="219" spans="2:62" ht="12" customHeight="1" outlineLevel="1">
      <c r="B219" s="1338" t="s">
        <v>642</v>
      </c>
      <c r="C219" s="1339" t="s">
        <v>643</v>
      </c>
      <c r="D219" s="1340">
        <v>0</v>
      </c>
      <c r="E219" s="1340">
        <v>904.904</v>
      </c>
      <c r="F219" s="1340">
        <v>0</v>
      </c>
      <c r="G219" s="1340"/>
      <c r="H219" s="1340">
        <v>0</v>
      </c>
      <c r="I219" s="1340"/>
      <c r="J219" s="1340">
        <v>0</v>
      </c>
      <c r="K219" s="1340">
        <f>-904.904+904.904</f>
        <v>0</v>
      </c>
      <c r="L219" s="1341">
        <f t="shared" si="85"/>
        <v>0</v>
      </c>
      <c r="M219" s="1342">
        <v>0</v>
      </c>
      <c r="N219" s="1340">
        <v>0</v>
      </c>
      <c r="O219" s="1340">
        <v>0</v>
      </c>
      <c r="P219" s="1340"/>
      <c r="Q219" s="1340">
        <v>0</v>
      </c>
      <c r="R219" s="1340"/>
      <c r="S219" s="1340"/>
      <c r="T219" s="1340">
        <v>0</v>
      </c>
      <c r="U219" s="1340">
        <v>0</v>
      </c>
      <c r="V219" s="1340">
        <v>0</v>
      </c>
      <c r="W219" s="1341">
        <f t="shared" si="72"/>
        <v>0</v>
      </c>
      <c r="X219" s="1342">
        <v>0</v>
      </c>
      <c r="Y219" s="1340">
        <v>0</v>
      </c>
      <c r="Z219" s="1340">
        <v>0</v>
      </c>
      <c r="AA219" s="1340"/>
      <c r="AB219" s="1340"/>
      <c r="AC219" s="1340">
        <v>0</v>
      </c>
      <c r="AD219" s="1340"/>
      <c r="AE219" s="1340"/>
      <c r="AF219" s="1340">
        <v>0</v>
      </c>
      <c r="AG219" s="1340">
        <v>0</v>
      </c>
      <c r="AH219" s="1341">
        <f t="shared" si="84"/>
        <v>0</v>
      </c>
      <c r="AI219" s="1342">
        <v>0</v>
      </c>
      <c r="AJ219" s="1340">
        <v>0</v>
      </c>
      <c r="AK219" s="1340">
        <v>0</v>
      </c>
      <c r="AL219" s="1340"/>
      <c r="AM219" s="1340"/>
      <c r="AN219" s="1340">
        <v>0</v>
      </c>
      <c r="AO219" s="1340"/>
      <c r="AP219" s="1340"/>
      <c r="AQ219" s="1340">
        <v>0</v>
      </c>
      <c r="AR219" s="1340">
        <v>0</v>
      </c>
      <c r="AS219" s="1340">
        <v>0</v>
      </c>
      <c r="AT219" s="1714">
        <v>0</v>
      </c>
      <c r="AU219" s="2128">
        <v>0</v>
      </c>
      <c r="AV219" s="1340">
        <v>0</v>
      </c>
      <c r="AW219" s="1340">
        <v>0</v>
      </c>
      <c r="AX219" s="1340"/>
      <c r="AY219" s="1340"/>
      <c r="AZ219" s="1340">
        <v>0</v>
      </c>
      <c r="BA219" s="1340"/>
      <c r="BB219" s="1340"/>
      <c r="BC219" s="1340">
        <v>0</v>
      </c>
      <c r="BD219" s="1340">
        <v>0</v>
      </c>
      <c r="BE219" s="1340">
        <v>0</v>
      </c>
      <c r="BF219" s="1341">
        <v>0</v>
      </c>
      <c r="BG219" s="643"/>
      <c r="BH219" s="643"/>
      <c r="BI219" s="1539"/>
      <c r="BJ219" s="932">
        <f t="shared" si="56"/>
        <v>0</v>
      </c>
    </row>
    <row r="220" spans="2:62" ht="12" customHeight="1">
      <c r="B220" s="1343" t="s">
        <v>644</v>
      </c>
      <c r="C220" s="1347" t="s">
        <v>157</v>
      </c>
      <c r="D220" s="1335">
        <f t="shared" ref="D220:K220" si="86">SUM(D207:D219)</f>
        <v>12953</v>
      </c>
      <c r="E220" s="1335">
        <f t="shared" si="86"/>
        <v>4244.2890399999997</v>
      </c>
      <c r="F220" s="1345">
        <f t="shared" si="86"/>
        <v>12267</v>
      </c>
      <c r="G220" s="1335">
        <f t="shared" si="86"/>
        <v>145.50172499999999</v>
      </c>
      <c r="H220" s="1335">
        <f t="shared" si="86"/>
        <v>847.64604999999983</v>
      </c>
      <c r="I220" s="1335">
        <f t="shared" si="86"/>
        <v>842.90329999999994</v>
      </c>
      <c r="J220" s="1335">
        <f t="shared" si="86"/>
        <v>1079.054179346</v>
      </c>
      <c r="K220" s="1335">
        <f t="shared" si="86"/>
        <v>-834</v>
      </c>
      <c r="L220" s="1336">
        <f t="shared" si="85"/>
        <v>14348.105254345999</v>
      </c>
      <c r="M220" s="1337">
        <f t="shared" ref="M220:V220" si="87">SUM(M207:M219)</f>
        <v>14597.5</v>
      </c>
      <c r="N220" s="1335">
        <f t="shared" si="87"/>
        <v>383.03844000000004</v>
      </c>
      <c r="O220" s="1335">
        <f t="shared" si="87"/>
        <v>2247.1752014379995</v>
      </c>
      <c r="P220" s="1335">
        <f t="shared" si="87"/>
        <v>10486.369079999999</v>
      </c>
      <c r="Q220" s="1335">
        <f t="shared" si="87"/>
        <v>321.38323200000002</v>
      </c>
      <c r="R220" s="1335">
        <f t="shared" si="87"/>
        <v>780.39807300000007</v>
      </c>
      <c r="S220" s="1335">
        <f t="shared" si="87"/>
        <v>0</v>
      </c>
      <c r="T220" s="1335">
        <f t="shared" si="87"/>
        <v>760.230684</v>
      </c>
      <c r="U220" s="1335">
        <f t="shared" si="87"/>
        <v>-64</v>
      </c>
      <c r="V220" s="1335">
        <f t="shared" si="87"/>
        <v>0</v>
      </c>
      <c r="W220" s="1336">
        <f t="shared" si="72"/>
        <v>29512.094710437996</v>
      </c>
      <c r="X220" s="1337">
        <f t="shared" ref="X220:AH220" si="88">SUM(X207:X219)</f>
        <v>20043</v>
      </c>
      <c r="Y220" s="1335">
        <f t="shared" si="88"/>
        <v>383.03844000000004</v>
      </c>
      <c r="Z220" s="1335">
        <f t="shared" si="88"/>
        <v>1429.126522434</v>
      </c>
      <c r="AA220" s="1335">
        <f t="shared" si="88"/>
        <v>1614.691648</v>
      </c>
      <c r="AB220" s="1335">
        <f t="shared" si="88"/>
        <v>887.6057669999999</v>
      </c>
      <c r="AC220" s="1335">
        <f t="shared" si="88"/>
        <v>217.96799999999999</v>
      </c>
      <c r="AD220" s="1335">
        <f t="shared" si="88"/>
        <v>164.91382399999998</v>
      </c>
      <c r="AE220" s="1335">
        <f t="shared" si="88"/>
        <v>307.59491200000002</v>
      </c>
      <c r="AF220" s="1335">
        <f t="shared" si="88"/>
        <v>2116.0907039999997</v>
      </c>
      <c r="AG220" s="1335">
        <f t="shared" si="88"/>
        <v>0</v>
      </c>
      <c r="AH220" s="1336">
        <f t="shared" si="88"/>
        <v>27164.029817433999</v>
      </c>
      <c r="AI220" s="1337">
        <f>SUM(AI207:AI219)</f>
        <v>17208</v>
      </c>
      <c r="AJ220" s="1335">
        <f t="shared" ref="AJ220:AT220" si="89">SUM(AJ207:AJ219)</f>
        <v>383.03844000000004</v>
      </c>
      <c r="AK220" s="1335">
        <f t="shared" si="89"/>
        <v>1816.8096613380001</v>
      </c>
      <c r="AL220" s="1335">
        <f t="shared" si="89"/>
        <v>2467.5460290000001</v>
      </c>
      <c r="AM220" s="1335">
        <f t="shared" si="89"/>
        <v>3665.8581592800001</v>
      </c>
      <c r="AN220" s="1335">
        <f t="shared" si="89"/>
        <v>532.96226100000001</v>
      </c>
      <c r="AO220" s="1335">
        <f t="shared" si="89"/>
        <v>846.76667399999997</v>
      </c>
      <c r="AP220" s="1335">
        <f t="shared" si="89"/>
        <v>308.09914199999997</v>
      </c>
      <c r="AQ220" s="1335">
        <f t="shared" si="89"/>
        <v>310.14839699999999</v>
      </c>
      <c r="AR220" s="1335">
        <f t="shared" si="89"/>
        <v>27539.228763617997</v>
      </c>
      <c r="AS220" s="1335">
        <f t="shared" si="89"/>
        <v>0</v>
      </c>
      <c r="AT220" s="1713">
        <f t="shared" si="89"/>
        <v>27539.228763617997</v>
      </c>
      <c r="AU220" s="2127">
        <f>SUM(AU207:AU219)</f>
        <v>13750</v>
      </c>
      <c r="AV220" s="1335">
        <f t="shared" ref="AV220:BF220" si="90">SUM(AV207:AV219)</f>
        <v>383.03844000000004</v>
      </c>
      <c r="AW220" s="1335">
        <f t="shared" si="90"/>
        <v>1128.2965428279999</v>
      </c>
      <c r="AX220" s="1335">
        <f t="shared" si="90"/>
        <v>2833.365045</v>
      </c>
      <c r="AY220" s="1335">
        <f t="shared" si="90"/>
        <v>2309.4699279699998</v>
      </c>
      <c r="AZ220" s="1335">
        <f t="shared" si="90"/>
        <v>2094.1952849999998</v>
      </c>
      <c r="BA220" s="1335">
        <f t="shared" si="90"/>
        <v>251.319222</v>
      </c>
      <c r="BB220" s="1335">
        <f t="shared" si="90"/>
        <v>532.03006500000004</v>
      </c>
      <c r="BC220" s="1335">
        <f t="shared" si="90"/>
        <v>321.76288199999993</v>
      </c>
      <c r="BD220" s="1335">
        <f t="shared" si="90"/>
        <v>23603.477409797997</v>
      </c>
      <c r="BE220" s="1335">
        <f t="shared" si="90"/>
        <v>-1240</v>
      </c>
      <c r="BF220" s="1336">
        <f t="shared" si="90"/>
        <v>22363.477409797997</v>
      </c>
      <c r="BG220" s="643"/>
      <c r="BH220" s="643"/>
      <c r="BI220" s="1538">
        <v>2258.9699999999998</v>
      </c>
      <c r="BJ220" s="1549">
        <f t="shared" ref="BJ220:BJ263" si="91">W220+BI220</f>
        <v>31771.064710437997</v>
      </c>
    </row>
    <row r="221" spans="2:62" ht="12" hidden="1" customHeight="1" outlineLevel="1">
      <c r="B221" s="1328" t="s">
        <v>645</v>
      </c>
      <c r="C221" s="1329" t="s">
        <v>646</v>
      </c>
      <c r="D221" s="1330">
        <v>0</v>
      </c>
      <c r="E221" s="1330">
        <v>0</v>
      </c>
      <c r="F221" s="1330">
        <v>0</v>
      </c>
      <c r="G221" s="1330"/>
      <c r="H221" s="1330">
        <v>0</v>
      </c>
      <c r="I221" s="1330">
        <v>0</v>
      </c>
      <c r="J221" s="1330">
        <v>0</v>
      </c>
      <c r="K221" s="1330">
        <v>0</v>
      </c>
      <c r="L221" s="1331">
        <f t="shared" si="85"/>
        <v>0</v>
      </c>
      <c r="M221" s="1332">
        <v>0</v>
      </c>
      <c r="N221" s="1330">
        <v>0</v>
      </c>
      <c r="O221" s="1330">
        <v>0</v>
      </c>
      <c r="P221" s="1330"/>
      <c r="Q221" s="1330">
        <v>0</v>
      </c>
      <c r="R221" s="1330">
        <v>0</v>
      </c>
      <c r="S221" s="1330"/>
      <c r="T221" s="1330">
        <v>0</v>
      </c>
      <c r="U221" s="1330">
        <v>0</v>
      </c>
      <c r="V221" s="1330">
        <v>0</v>
      </c>
      <c r="W221" s="1331">
        <f t="shared" si="72"/>
        <v>0</v>
      </c>
      <c r="X221" s="1332">
        <v>0</v>
      </c>
      <c r="Y221" s="1330">
        <v>0</v>
      </c>
      <c r="Z221" s="1330">
        <v>0</v>
      </c>
      <c r="AA221" s="1330"/>
      <c r="AB221" s="1330"/>
      <c r="AC221" s="1330">
        <v>0</v>
      </c>
      <c r="AD221" s="1330">
        <v>0</v>
      </c>
      <c r="AE221" s="1330"/>
      <c r="AF221" s="1330">
        <v>0</v>
      </c>
      <c r="AG221" s="1330">
        <v>0</v>
      </c>
      <c r="AH221" s="1331">
        <f>SUM(X221:AF221,AG221)</f>
        <v>0</v>
      </c>
      <c r="AI221" s="1332">
        <v>0</v>
      </c>
      <c r="AJ221" s="1330">
        <v>0</v>
      </c>
      <c r="AK221" s="1330">
        <v>0</v>
      </c>
      <c r="AL221" s="1330"/>
      <c r="AM221" s="1330"/>
      <c r="AN221" s="1330">
        <v>0</v>
      </c>
      <c r="AO221" s="1330">
        <v>0</v>
      </c>
      <c r="AP221" s="1330"/>
      <c r="AQ221" s="1330">
        <v>0</v>
      </c>
      <c r="AR221" s="1330">
        <v>0</v>
      </c>
      <c r="AS221" s="1330">
        <v>0</v>
      </c>
      <c r="AT221" s="1712">
        <v>0</v>
      </c>
      <c r="AU221" s="2126">
        <v>0</v>
      </c>
      <c r="AV221" s="1330">
        <v>0</v>
      </c>
      <c r="AW221" s="1330">
        <v>0</v>
      </c>
      <c r="AX221" s="1330"/>
      <c r="AY221" s="1330"/>
      <c r="AZ221" s="1330">
        <v>0</v>
      </c>
      <c r="BA221" s="1330">
        <v>0</v>
      </c>
      <c r="BB221" s="1330"/>
      <c r="BC221" s="1330">
        <v>0</v>
      </c>
      <c r="BD221" s="1330">
        <v>0</v>
      </c>
      <c r="BE221" s="1330">
        <v>0</v>
      </c>
      <c r="BF221" s="1331">
        <v>0</v>
      </c>
      <c r="BG221" s="643"/>
      <c r="BH221" s="643"/>
      <c r="BI221" s="1537"/>
      <c r="BJ221" s="928">
        <f t="shared" si="91"/>
        <v>0</v>
      </c>
    </row>
    <row r="222" spans="2:62" ht="12" hidden="1" customHeight="1" outlineLevel="1">
      <c r="B222" s="1333" t="s">
        <v>647</v>
      </c>
      <c r="C222" s="1334" t="s">
        <v>648</v>
      </c>
      <c r="D222" s="1335">
        <v>2929</v>
      </c>
      <c r="E222" s="1335">
        <v>0</v>
      </c>
      <c r="F222" s="1335">
        <v>2929</v>
      </c>
      <c r="G222" s="1335"/>
      <c r="H222" s="1335">
        <v>0</v>
      </c>
      <c r="I222" s="1335">
        <v>0</v>
      </c>
      <c r="J222" s="1335">
        <v>0</v>
      </c>
      <c r="K222" s="1335">
        <f>-F222</f>
        <v>-2929</v>
      </c>
      <c r="L222" s="1336">
        <f t="shared" si="85"/>
        <v>0</v>
      </c>
      <c r="M222" s="1337">
        <v>1984.7046400000002</v>
      </c>
      <c r="N222" s="1335">
        <v>0</v>
      </c>
      <c r="O222" s="1335">
        <v>0</v>
      </c>
      <c r="P222" s="1335"/>
      <c r="Q222" s="1335">
        <v>0</v>
      </c>
      <c r="R222" s="1335">
        <v>0</v>
      </c>
      <c r="S222" s="1335"/>
      <c r="T222" s="1335">
        <v>0</v>
      </c>
      <c r="U222" s="1335">
        <v>0</v>
      </c>
      <c r="V222" s="1335">
        <v>0</v>
      </c>
      <c r="W222" s="1336">
        <f t="shared" si="72"/>
        <v>1984.7046400000002</v>
      </c>
      <c r="X222" s="1337">
        <v>2778.6</v>
      </c>
      <c r="Y222" s="1335">
        <v>0</v>
      </c>
      <c r="Z222" s="1335">
        <v>0</v>
      </c>
      <c r="AA222" s="1335"/>
      <c r="AB222" s="1335"/>
      <c r="AC222" s="1335">
        <v>0</v>
      </c>
      <c r="AD222" s="1335">
        <v>0</v>
      </c>
      <c r="AE222" s="1335"/>
      <c r="AF222" s="1335">
        <v>0</v>
      </c>
      <c r="AG222" s="1335">
        <v>0</v>
      </c>
      <c r="AH222" s="1336">
        <f>SUM(X222:AF222,AG222)</f>
        <v>2778.6</v>
      </c>
      <c r="AI222" s="1337">
        <v>2684</v>
      </c>
      <c r="AJ222" s="1335">
        <v>0</v>
      </c>
      <c r="AK222" s="1335">
        <v>0</v>
      </c>
      <c r="AL222" s="1335"/>
      <c r="AM222" s="1335"/>
      <c r="AN222" s="1335">
        <v>0</v>
      </c>
      <c r="AO222" s="1335">
        <v>0</v>
      </c>
      <c r="AP222" s="1335"/>
      <c r="AQ222" s="1335">
        <v>0</v>
      </c>
      <c r="AR222" s="1335">
        <v>2684</v>
      </c>
      <c r="AS222" s="1335">
        <v>0</v>
      </c>
      <c r="AT222" s="1713">
        <v>2684</v>
      </c>
      <c r="AU222" s="2127">
        <v>3292.7</v>
      </c>
      <c r="AV222" s="1335">
        <v>0</v>
      </c>
      <c r="AW222" s="1335">
        <v>0</v>
      </c>
      <c r="AX222" s="1335"/>
      <c r="AY222" s="1335"/>
      <c r="AZ222" s="1335">
        <v>0</v>
      </c>
      <c r="BA222" s="1335">
        <v>0</v>
      </c>
      <c r="BB222" s="1335"/>
      <c r="BC222" s="1335">
        <v>0</v>
      </c>
      <c r="BD222" s="1335">
        <v>3292.7</v>
      </c>
      <c r="BE222" s="1335">
        <v>0</v>
      </c>
      <c r="BF222" s="1336">
        <v>3292.7</v>
      </c>
      <c r="BG222" s="643"/>
      <c r="BH222" s="643"/>
      <c r="BI222" s="1538"/>
      <c r="BJ222" s="1549">
        <f t="shared" si="91"/>
        <v>1984.7046400000002</v>
      </c>
    </row>
    <row r="223" spans="2:62" ht="12" hidden="1" customHeight="1" outlineLevel="1">
      <c r="B223" s="1333" t="s">
        <v>360</v>
      </c>
      <c r="C223" s="1334" t="s">
        <v>361</v>
      </c>
      <c r="D223" s="1335">
        <v>1583</v>
      </c>
      <c r="E223" s="1335">
        <v>0</v>
      </c>
      <c r="F223" s="1335">
        <v>1583</v>
      </c>
      <c r="G223" s="1335"/>
      <c r="H223" s="1335">
        <v>0</v>
      </c>
      <c r="I223" s="1335">
        <v>0</v>
      </c>
      <c r="J223" s="1335">
        <v>0</v>
      </c>
      <c r="K223" s="1335">
        <f>-F223</f>
        <v>-1583</v>
      </c>
      <c r="L223" s="1336">
        <f t="shared" si="85"/>
        <v>0</v>
      </c>
      <c r="M223" s="1337">
        <v>-42</v>
      </c>
      <c r="N223" s="1335">
        <v>0</v>
      </c>
      <c r="O223" s="1335">
        <v>0</v>
      </c>
      <c r="P223" s="1335"/>
      <c r="Q223" s="1335">
        <v>0</v>
      </c>
      <c r="R223" s="1335">
        <v>0</v>
      </c>
      <c r="S223" s="1335"/>
      <c r="T223" s="1335">
        <v>0</v>
      </c>
      <c r="U223" s="1335">
        <v>0</v>
      </c>
      <c r="V223" s="1335">
        <v>0</v>
      </c>
      <c r="W223" s="1336">
        <f t="shared" si="72"/>
        <v>-42</v>
      </c>
      <c r="X223" s="1337">
        <v>1007</v>
      </c>
      <c r="Y223" s="1335">
        <v>0</v>
      </c>
      <c r="Z223" s="1335">
        <v>0</v>
      </c>
      <c r="AA223" s="1335"/>
      <c r="AB223" s="1335"/>
      <c r="AC223" s="1335">
        <v>0</v>
      </c>
      <c r="AD223" s="1335">
        <v>0</v>
      </c>
      <c r="AE223" s="1335"/>
      <c r="AF223" s="1335">
        <v>0</v>
      </c>
      <c r="AG223" s="1335">
        <v>0</v>
      </c>
      <c r="AH223" s="1336">
        <f>SUM(X223:AF223,AG223)</f>
        <v>1007</v>
      </c>
      <c r="AI223" s="1337">
        <v>872</v>
      </c>
      <c r="AJ223" s="1335">
        <v>0</v>
      </c>
      <c r="AK223" s="1335">
        <v>0</v>
      </c>
      <c r="AL223" s="1335"/>
      <c r="AM223" s="1335"/>
      <c r="AN223" s="1335">
        <v>0</v>
      </c>
      <c r="AO223" s="1335">
        <v>0</v>
      </c>
      <c r="AP223" s="1335"/>
      <c r="AQ223" s="1335">
        <v>0</v>
      </c>
      <c r="AR223" s="1335">
        <v>872</v>
      </c>
      <c r="AS223" s="1335">
        <v>0</v>
      </c>
      <c r="AT223" s="1713">
        <v>872</v>
      </c>
      <c r="AU223" s="2127">
        <v>-38</v>
      </c>
      <c r="AV223" s="1335">
        <v>0</v>
      </c>
      <c r="AW223" s="1335">
        <v>0</v>
      </c>
      <c r="AX223" s="1335"/>
      <c r="AY223" s="1335"/>
      <c r="AZ223" s="1335">
        <v>0</v>
      </c>
      <c r="BA223" s="1335">
        <v>0</v>
      </c>
      <c r="BB223" s="1335"/>
      <c r="BC223" s="1335">
        <v>0</v>
      </c>
      <c r="BD223" s="1335">
        <v>-38</v>
      </c>
      <c r="BE223" s="1335">
        <v>0</v>
      </c>
      <c r="BF223" s="1336">
        <v>-38</v>
      </c>
      <c r="BG223" s="643"/>
      <c r="BH223" s="643"/>
      <c r="BI223" s="1538"/>
      <c r="BJ223" s="1549">
        <f t="shared" si="91"/>
        <v>-42</v>
      </c>
    </row>
    <row r="224" spans="2:62" ht="12" hidden="1" customHeight="1" outlineLevel="1">
      <c r="B224" s="1338" t="s">
        <v>607</v>
      </c>
      <c r="C224" s="1339" t="s">
        <v>608</v>
      </c>
      <c r="D224" s="1340">
        <v>0</v>
      </c>
      <c r="E224" s="1340">
        <v>0</v>
      </c>
      <c r="F224" s="1340">
        <v>0</v>
      </c>
      <c r="G224" s="1340">
        <v>2197.6254449999997</v>
      </c>
      <c r="H224" s="1340">
        <v>0</v>
      </c>
      <c r="I224" s="1340">
        <v>7716.8989799999999</v>
      </c>
      <c r="J224" s="1340">
        <v>3116.3429224200004</v>
      </c>
      <c r="K224" s="1340">
        <v>-13030.86734742</v>
      </c>
      <c r="L224" s="1341">
        <f t="shared" si="85"/>
        <v>0</v>
      </c>
      <c r="M224" s="1342">
        <v>0</v>
      </c>
      <c r="N224" s="1340">
        <v>0</v>
      </c>
      <c r="O224" s="1340">
        <v>0</v>
      </c>
      <c r="P224" s="1340">
        <v>6570.4728600000008</v>
      </c>
      <c r="Q224" s="1340">
        <v>0</v>
      </c>
      <c r="R224" s="1340">
        <v>11385.808956000001</v>
      </c>
      <c r="S224" s="1340">
        <v>2038.888557</v>
      </c>
      <c r="T224" s="1340">
        <v>5912.9651430000004</v>
      </c>
      <c r="U224" s="1340">
        <v>-25908.135516000002</v>
      </c>
      <c r="V224" s="1340">
        <v>0</v>
      </c>
      <c r="W224" s="1341">
        <f t="shared" si="72"/>
        <v>0</v>
      </c>
      <c r="X224" s="1342">
        <v>0</v>
      </c>
      <c r="Y224" s="1340">
        <v>0</v>
      </c>
      <c r="Z224" s="1340">
        <v>0</v>
      </c>
      <c r="AA224" s="1340">
        <v>956.749504</v>
      </c>
      <c r="AB224" s="1340">
        <v>8723.951916</v>
      </c>
      <c r="AC224" s="1340">
        <v>0</v>
      </c>
      <c r="AD224" s="1340">
        <v>10751.527808000001</v>
      </c>
      <c r="AE224" s="1340">
        <v>0</v>
      </c>
      <c r="AF224" s="1340">
        <v>6395.1237599999995</v>
      </c>
      <c r="AG224" s="1340">
        <v>-26827.352987999999</v>
      </c>
      <c r="AH224" s="1341">
        <f>SUM(X224:AF224,AG224)</f>
        <v>0</v>
      </c>
      <c r="AI224" s="1342">
        <v>0</v>
      </c>
      <c r="AJ224" s="1340">
        <v>0</v>
      </c>
      <c r="AK224" s="1340">
        <v>852.30699300000003</v>
      </c>
      <c r="AL224" s="1340">
        <v>1695.8256119999999</v>
      </c>
      <c r="AM224" s="1340">
        <v>8237.7892490400009</v>
      </c>
      <c r="AN224" s="1340">
        <v>0</v>
      </c>
      <c r="AO224" s="1340">
        <v>7615.8549089999997</v>
      </c>
      <c r="AP224" s="1340">
        <v>0</v>
      </c>
      <c r="AQ224" s="1340">
        <v>9131.3896049999985</v>
      </c>
      <c r="AR224" s="1340">
        <v>27533.166368039994</v>
      </c>
      <c r="AS224" s="1340">
        <v>-27533.166368039994</v>
      </c>
      <c r="AT224" s="1714">
        <v>0</v>
      </c>
      <c r="AU224" s="2128">
        <v>0</v>
      </c>
      <c r="AV224" s="1340">
        <v>0</v>
      </c>
      <c r="AW224" s="1340">
        <v>1510.1018488920001</v>
      </c>
      <c r="AX224" s="1340">
        <v>1857.3858029999999</v>
      </c>
      <c r="AY224" s="1340">
        <v>10470.24781244</v>
      </c>
      <c r="AZ224" s="1340">
        <v>0</v>
      </c>
      <c r="BA224" s="1340">
        <v>5937.8780369999995</v>
      </c>
      <c r="BB224" s="1340">
        <v>0</v>
      </c>
      <c r="BC224" s="1340">
        <v>9668.2156620000005</v>
      </c>
      <c r="BD224" s="1340">
        <v>29443.829163331997</v>
      </c>
      <c r="BE224" s="1340">
        <v>-29443.829163331997</v>
      </c>
      <c r="BF224" s="1341">
        <v>0</v>
      </c>
      <c r="BG224" s="643"/>
      <c r="BH224" s="643"/>
      <c r="BI224" s="1539"/>
      <c r="BJ224" s="932">
        <f t="shared" si="91"/>
        <v>0</v>
      </c>
    </row>
    <row r="225" spans="2:62" ht="12" customHeight="1" collapsed="1">
      <c r="B225" s="1403" t="s">
        <v>649</v>
      </c>
      <c r="C225" s="1325"/>
      <c r="D225" s="1335">
        <f>SUM(D221:D224)</f>
        <v>4512</v>
      </c>
      <c r="E225" s="1335">
        <f t="shared" ref="E225:AH225" si="92">SUM(E221:E224)</f>
        <v>0</v>
      </c>
      <c r="F225" s="1345">
        <f t="shared" si="92"/>
        <v>4512</v>
      </c>
      <c r="G225" s="1335">
        <f t="shared" si="92"/>
        <v>2197.6254449999997</v>
      </c>
      <c r="H225" s="1335">
        <f t="shared" si="92"/>
        <v>0</v>
      </c>
      <c r="I225" s="1335">
        <f t="shared" si="92"/>
        <v>7716.8989799999999</v>
      </c>
      <c r="J225" s="1335">
        <f t="shared" si="92"/>
        <v>3116.3429224200004</v>
      </c>
      <c r="K225" s="1335">
        <f>SUM(K221:K224)</f>
        <v>-17542.86734742</v>
      </c>
      <c r="L225" s="1336">
        <f>SUM(F225:J225,K225)</f>
        <v>0</v>
      </c>
      <c r="M225" s="1337">
        <f t="shared" si="92"/>
        <v>1942.7046400000002</v>
      </c>
      <c r="N225" s="1335">
        <f t="shared" si="92"/>
        <v>0</v>
      </c>
      <c r="O225" s="1335">
        <f t="shared" si="92"/>
        <v>0</v>
      </c>
      <c r="P225" s="1335">
        <f t="shared" si="92"/>
        <v>6570.4728600000008</v>
      </c>
      <c r="Q225" s="1335">
        <f t="shared" si="92"/>
        <v>0</v>
      </c>
      <c r="R225" s="1335">
        <f t="shared" si="92"/>
        <v>11385.808956000001</v>
      </c>
      <c r="S225" s="1335">
        <f t="shared" si="92"/>
        <v>2038.888557</v>
      </c>
      <c r="T225" s="1335">
        <f t="shared" si="92"/>
        <v>5912.9651430000004</v>
      </c>
      <c r="U225" s="1335">
        <f t="shared" si="92"/>
        <v>-25908.135516000002</v>
      </c>
      <c r="V225" s="1335">
        <v>-1942.7046399999999</v>
      </c>
      <c r="W225" s="1336">
        <f t="shared" si="72"/>
        <v>0</v>
      </c>
      <c r="X225" s="1337">
        <f t="shared" si="92"/>
        <v>3785.6</v>
      </c>
      <c r="Y225" s="1335">
        <f t="shared" si="92"/>
        <v>0</v>
      </c>
      <c r="Z225" s="1335">
        <f t="shared" si="92"/>
        <v>0</v>
      </c>
      <c r="AA225" s="1335">
        <f t="shared" si="92"/>
        <v>956.749504</v>
      </c>
      <c r="AB225" s="1335">
        <f t="shared" si="92"/>
        <v>8723.951916</v>
      </c>
      <c r="AC225" s="1335">
        <f t="shared" si="92"/>
        <v>0</v>
      </c>
      <c r="AD225" s="1335">
        <f t="shared" si="92"/>
        <v>10751.527808000001</v>
      </c>
      <c r="AE225" s="1335">
        <f t="shared" si="92"/>
        <v>0</v>
      </c>
      <c r="AF225" s="1335">
        <f t="shared" si="92"/>
        <v>6395.1237599999995</v>
      </c>
      <c r="AG225" s="1335">
        <f t="shared" si="92"/>
        <v>-26827.352987999999</v>
      </c>
      <c r="AH225" s="1336">
        <f t="shared" si="92"/>
        <v>3785.6</v>
      </c>
      <c r="AI225" s="1337">
        <v>3556</v>
      </c>
      <c r="AJ225" s="1335">
        <v>0</v>
      </c>
      <c r="AK225" s="1335">
        <v>852.30699300000003</v>
      </c>
      <c r="AL225" s="1335">
        <v>1695.8256119999999</v>
      </c>
      <c r="AM225" s="1335">
        <v>8237.7892490400009</v>
      </c>
      <c r="AN225" s="1335">
        <v>0</v>
      </c>
      <c r="AO225" s="1335">
        <v>7615.8549089999997</v>
      </c>
      <c r="AP225" s="1335">
        <v>0</v>
      </c>
      <c r="AQ225" s="1335">
        <v>9131.3896049999985</v>
      </c>
      <c r="AR225" s="1335">
        <v>31089.166368039994</v>
      </c>
      <c r="AS225" s="1335">
        <v>-27533.166368039994</v>
      </c>
      <c r="AT225" s="1713">
        <v>3556</v>
      </c>
      <c r="AU225" s="2127">
        <v>3254.7</v>
      </c>
      <c r="AV225" s="1335">
        <v>0</v>
      </c>
      <c r="AW225" s="1335">
        <v>1510.1018488920001</v>
      </c>
      <c r="AX225" s="1335">
        <v>1857.3858029999999</v>
      </c>
      <c r="AY225" s="1335">
        <v>10470.24781244</v>
      </c>
      <c r="AZ225" s="1335">
        <v>0</v>
      </c>
      <c r="BA225" s="1335">
        <v>5937.8780369999995</v>
      </c>
      <c r="BB225" s="1335">
        <v>0</v>
      </c>
      <c r="BC225" s="1335">
        <v>9668.2156620000005</v>
      </c>
      <c r="BD225" s="1335">
        <v>32698.529163331998</v>
      </c>
      <c r="BE225" s="1335">
        <v>-29443.829163331997</v>
      </c>
      <c r="BF225" s="1336">
        <v>3254.7</v>
      </c>
      <c r="BG225" s="643"/>
      <c r="BH225" s="643"/>
      <c r="BI225" s="1538">
        <v>0</v>
      </c>
      <c r="BJ225" s="1549">
        <f t="shared" si="91"/>
        <v>0</v>
      </c>
    </row>
    <row r="226" spans="2:62" ht="12" hidden="1" customHeight="1" outlineLevel="1">
      <c r="B226" s="1403" t="s">
        <v>125</v>
      </c>
      <c r="C226" s="1325"/>
      <c r="D226" s="1335"/>
      <c r="E226" s="1335"/>
      <c r="F226" s="1345">
        <v>31522</v>
      </c>
      <c r="G226" s="1335"/>
      <c r="H226" s="1335"/>
      <c r="I226" s="1335"/>
      <c r="J226" s="1335"/>
      <c r="K226" s="1335"/>
      <c r="L226" s="1336">
        <f>SUM(F226:J226,K226)</f>
        <v>31522</v>
      </c>
      <c r="M226" s="1337"/>
      <c r="N226" s="1335"/>
      <c r="O226" s="1335"/>
      <c r="P226" s="1335"/>
      <c r="Q226" s="1335"/>
      <c r="R226" s="1335"/>
      <c r="S226" s="1335"/>
      <c r="T226" s="1335"/>
      <c r="U226" s="1335"/>
      <c r="V226" s="1335"/>
      <c r="W226" s="1336"/>
      <c r="X226" s="1337"/>
      <c r="Y226" s="1335"/>
      <c r="Z226" s="1335"/>
      <c r="AA226" s="1335"/>
      <c r="AB226" s="1335"/>
      <c r="AC226" s="1335"/>
      <c r="AD226" s="1335"/>
      <c r="AE226" s="1335"/>
      <c r="AF226" s="1335"/>
      <c r="AG226" s="1335"/>
      <c r="AH226" s="1336"/>
      <c r="AI226" s="1337"/>
      <c r="AJ226" s="1335"/>
      <c r="AK226" s="1335"/>
      <c r="AL226" s="1335"/>
      <c r="AM226" s="1335"/>
      <c r="AN226" s="1335"/>
      <c r="AO226" s="1335"/>
      <c r="AP226" s="1335"/>
      <c r="AQ226" s="1335"/>
      <c r="AR226" s="1335"/>
      <c r="AS226" s="1335"/>
      <c r="AT226" s="1713"/>
      <c r="AU226" s="2127"/>
      <c r="AV226" s="1335"/>
      <c r="AW226" s="1335"/>
      <c r="AX226" s="1335"/>
      <c r="AY226" s="1335"/>
      <c r="AZ226" s="1335"/>
      <c r="BA226" s="1335"/>
      <c r="BB226" s="1335"/>
      <c r="BC226" s="1335"/>
      <c r="BD226" s="1335"/>
      <c r="BE226" s="1335"/>
      <c r="BF226" s="1336"/>
      <c r="BG226" s="643"/>
      <c r="BH226" s="643"/>
      <c r="BI226" s="1538"/>
      <c r="BJ226" s="1549">
        <f t="shared" si="91"/>
        <v>0</v>
      </c>
    </row>
    <row r="227" spans="2:62" s="877" customFormat="1" ht="12" customHeight="1" collapsed="1">
      <c r="B227" s="1349" t="s">
        <v>650</v>
      </c>
      <c r="C227" s="1350" t="s">
        <v>651</v>
      </c>
      <c r="D227" s="1351">
        <f t="shared" ref="D227:E227" si="93">SUM(D225,D220,D202,D194,D206,D203,D226)</f>
        <v>96270.1</v>
      </c>
      <c r="E227" s="1351">
        <f t="shared" si="93"/>
        <v>57177.551139999996</v>
      </c>
      <c r="F227" s="1351">
        <f>SUM(F225,F220,F202,F194,F206,F203,F226)</f>
        <v>106328.1</v>
      </c>
      <c r="G227" s="1351">
        <f t="shared" ref="G227:I227" si="94">SUM(G225,G220,G202,G194,G206,G203,G226)</f>
        <v>7814.4102809999995</v>
      </c>
      <c r="H227" s="1351">
        <f t="shared" si="94"/>
        <v>10075.342599999998</v>
      </c>
      <c r="I227" s="1351">
        <f t="shared" si="94"/>
        <v>12307.190560000001</v>
      </c>
      <c r="J227" s="1351">
        <f>SUM(J225,J220,J202,J194,J206,J203,J226)</f>
        <v>5672.2426861750009</v>
      </c>
      <c r="K227" s="1351">
        <f>SUM(K225,K220,K202,K194,K206,K203,K226)</f>
        <v>-23766.981807419997</v>
      </c>
      <c r="L227" s="1352">
        <f>SUM(F227:J227,K227)</f>
        <v>118430.30431975503</v>
      </c>
      <c r="M227" s="1353">
        <f>SUM(M225,M220,M202,M194,M206,M203,M226)</f>
        <v>72296.899751999998</v>
      </c>
      <c r="N227" s="1351">
        <f t="shared" ref="N227:U227" si="95">SUM(N225,N220,N202,N194,N206,N203,N226)</f>
        <v>382.59708000000001</v>
      </c>
      <c r="O227" s="1351">
        <f t="shared" si="95"/>
        <v>9888.0793529939983</v>
      </c>
      <c r="P227" s="1351">
        <f t="shared" si="95"/>
        <v>18710.039939999999</v>
      </c>
      <c r="Q227" s="1351">
        <f t="shared" si="95"/>
        <v>6792.1450650000006</v>
      </c>
      <c r="R227" s="1351">
        <f t="shared" si="95"/>
        <v>17147.041857</v>
      </c>
      <c r="S227" s="1351">
        <f t="shared" si="95"/>
        <v>5763.6134549999997</v>
      </c>
      <c r="T227" s="1351">
        <f t="shared" si="95"/>
        <v>8682.488523</v>
      </c>
      <c r="U227" s="1351">
        <f t="shared" si="95"/>
        <v>-28809.475980000003</v>
      </c>
      <c r="V227" s="1351">
        <f>SUM(V225,V220,V202,V194,V206,V203,V226)</f>
        <v>843.29536000000007</v>
      </c>
      <c r="W227" s="1352">
        <f t="shared" ref="W227" si="96">SUM(W225,W220,W202,W194,W206,W203)</f>
        <v>111696.72440499399</v>
      </c>
      <c r="X227" s="1353">
        <f t="shared" ref="X227:AG227" si="97">SUM(X225,X220,X202,X194,X206,X203,X226)</f>
        <v>84303.7</v>
      </c>
      <c r="Y227" s="1351">
        <f t="shared" si="97"/>
        <v>382.59708000000001</v>
      </c>
      <c r="Z227" s="1351">
        <f t="shared" si="97"/>
        <v>6986.1647964419999</v>
      </c>
      <c r="AA227" s="1351">
        <f t="shared" si="97"/>
        <v>29109.572863999998</v>
      </c>
      <c r="AB227" s="1351">
        <f t="shared" si="97"/>
        <v>13363.407179999998</v>
      </c>
      <c r="AC227" s="1351">
        <f t="shared" si="97"/>
        <v>6531.2619839999988</v>
      </c>
      <c r="AD227" s="1351">
        <f t="shared" si="97"/>
        <v>14831.682272</v>
      </c>
      <c r="AE227" s="1351">
        <f t="shared" si="97"/>
        <v>14761.615119999999</v>
      </c>
      <c r="AF227" s="1351">
        <f t="shared" si="97"/>
        <v>10931.408767999999</v>
      </c>
      <c r="AG227" s="1351">
        <f t="shared" si="97"/>
        <v>-40763.756231279993</v>
      </c>
      <c r="AH227" s="1352">
        <f t="shared" ref="AH227" si="98">SUM(AH225,AH220,AH202,AH194,AH206,AH203)</f>
        <v>140437.65383316201</v>
      </c>
      <c r="AI227" s="1353">
        <f>AI226+AI225+AI220+AI206+AI203+AI202+AI194</f>
        <v>79459.100000000006</v>
      </c>
      <c r="AJ227" s="1351">
        <f t="shared" ref="AJ227:AS227" si="99">AJ226+AJ225+AJ220+AJ206+AJ203+AJ202+AJ194</f>
        <v>382.59708000000001</v>
      </c>
      <c r="AK227" s="1351">
        <f t="shared" si="99"/>
        <v>8306.867951698001</v>
      </c>
      <c r="AL227" s="1351">
        <f t="shared" si="99"/>
        <v>34582.871933999995</v>
      </c>
      <c r="AM227" s="1351">
        <f t="shared" si="99"/>
        <v>13776.5798639</v>
      </c>
      <c r="AN227" s="1351">
        <f t="shared" si="99"/>
        <v>7216.5077009999995</v>
      </c>
      <c r="AO227" s="1351">
        <f t="shared" si="99"/>
        <v>12699.066392999999</v>
      </c>
      <c r="AP227" s="1351">
        <f t="shared" si="99"/>
        <v>11163.176973000001</v>
      </c>
      <c r="AQ227" s="1351">
        <f t="shared" si="99"/>
        <v>12480.993017999999</v>
      </c>
      <c r="AR227" s="1351">
        <f t="shared" si="99"/>
        <v>180067.76091459801</v>
      </c>
      <c r="AS227" s="1351">
        <f t="shared" si="99"/>
        <v>-37720.40546175999</v>
      </c>
      <c r="AT227" s="1715">
        <f>AT226+AT225+AT220+AT206+AT203+AT202+AT194</f>
        <v>142347.355452838</v>
      </c>
      <c r="AU227" s="2130">
        <f>AU226+AU225+AU220+AU206+AU203+AU202+AU194</f>
        <v>81177.799999999988</v>
      </c>
      <c r="AV227" s="1351">
        <f t="shared" ref="AV227:BF227" si="100">AV226+AV225+AV220+AV206+AV203+AV202+AV194</f>
        <v>382.59708000000001</v>
      </c>
      <c r="AW227" s="1351">
        <f t="shared" si="100"/>
        <v>10230.354135820002</v>
      </c>
      <c r="AX227" s="1351">
        <f t="shared" si="100"/>
        <v>41671.390635000003</v>
      </c>
      <c r="AY227" s="1351">
        <f t="shared" si="100"/>
        <v>18582.040950770002</v>
      </c>
      <c r="AZ227" s="1351">
        <f t="shared" si="100"/>
        <v>5714.345342999999</v>
      </c>
      <c r="BA227" s="1351">
        <f t="shared" si="100"/>
        <v>9431.5076730000001</v>
      </c>
      <c r="BB227" s="1351">
        <f t="shared" si="100"/>
        <v>15758.799315</v>
      </c>
      <c r="BC227" s="1351">
        <f t="shared" si="100"/>
        <v>13244.092218</v>
      </c>
      <c r="BD227" s="1351">
        <f t="shared" si="100"/>
        <v>196192.92735059001</v>
      </c>
      <c r="BE227" s="1351">
        <f t="shared" si="100"/>
        <v>-42716.143002611992</v>
      </c>
      <c r="BF227" s="1352">
        <f t="shared" si="100"/>
        <v>153476.78434797801</v>
      </c>
      <c r="BG227" s="643"/>
      <c r="BH227" s="643"/>
      <c r="BI227" s="1535">
        <f>BI226+BI225+BI220+BI206+BI203+BI202+BI194</f>
        <v>20427.175999999999</v>
      </c>
      <c r="BJ227" s="934">
        <f t="shared" si="91"/>
        <v>132123.900404994</v>
      </c>
    </row>
    <row r="228" spans="2:62" ht="12" hidden="1" customHeight="1" outlineLevel="1">
      <c r="B228" s="1328" t="s">
        <v>652</v>
      </c>
      <c r="C228" s="1329" t="s">
        <v>653</v>
      </c>
      <c r="D228" s="1330">
        <v>75789</v>
      </c>
      <c r="E228" s="1330">
        <v>0</v>
      </c>
      <c r="F228" s="1330">
        <v>75789</v>
      </c>
      <c r="G228" s="1330"/>
      <c r="H228" s="1330">
        <v>894.13121999999998</v>
      </c>
      <c r="I228" s="1330">
        <v>98.033419999999992</v>
      </c>
      <c r="J228" s="1330">
        <v>0</v>
      </c>
      <c r="K228" s="1330">
        <v>0</v>
      </c>
      <c r="L228" s="1331">
        <f t="shared" si="85"/>
        <v>76781.164640000003</v>
      </c>
      <c r="M228" s="1332">
        <v>59512</v>
      </c>
      <c r="N228" s="1330">
        <v>0</v>
      </c>
      <c r="O228" s="1330">
        <v>878.19723865999993</v>
      </c>
      <c r="P228" s="1330"/>
      <c r="Q228" s="1330">
        <v>1011.7125</v>
      </c>
      <c r="R228" s="1330">
        <v>0</v>
      </c>
      <c r="S228" s="1330"/>
      <c r="T228" s="1330">
        <v>0</v>
      </c>
      <c r="U228" s="1330">
        <v>0</v>
      </c>
      <c r="V228" s="1330">
        <v>0</v>
      </c>
      <c r="W228" s="1331">
        <f>SUM(M228:T228,U228,V228)</f>
        <v>61401.909738660004</v>
      </c>
      <c r="X228" s="1332">
        <v>47629</v>
      </c>
      <c r="Y228" s="1330">
        <v>0</v>
      </c>
      <c r="Z228" s="1330">
        <v>607.50503494200007</v>
      </c>
      <c r="AA228" s="1330">
        <v>13984.654799999998</v>
      </c>
      <c r="AB228" s="1330">
        <v>10595.784434999998</v>
      </c>
      <c r="AC228" s="1330">
        <v>1144.7908799999998</v>
      </c>
      <c r="AD228" s="1330">
        <v>0</v>
      </c>
      <c r="AE228" s="1330"/>
      <c r="AF228" s="1330">
        <v>0</v>
      </c>
      <c r="AG228" s="1330">
        <v>0</v>
      </c>
      <c r="AH228" s="1331">
        <f>SUM(X228:AF228,AG228)</f>
        <v>73961.735149941989</v>
      </c>
      <c r="AI228" s="1332">
        <v>58461</v>
      </c>
      <c r="AJ228" s="1330">
        <v>0</v>
      </c>
      <c r="AK228" s="1330">
        <v>529.08279999900003</v>
      </c>
      <c r="AL228" s="1330">
        <v>4882.9104090000001</v>
      </c>
      <c r="AM228" s="1330">
        <v>12484.23439818</v>
      </c>
      <c r="AN228" s="1330">
        <v>1085.8149900000001</v>
      </c>
      <c r="AO228" s="1330">
        <v>0</v>
      </c>
      <c r="AP228" s="1330"/>
      <c r="AQ228" s="1330">
        <v>0</v>
      </c>
      <c r="AR228" s="1330">
        <v>77443.042597178995</v>
      </c>
      <c r="AS228" s="1330">
        <v>0</v>
      </c>
      <c r="AT228" s="1712">
        <v>77443.042597178995</v>
      </c>
      <c r="AU228" s="2126">
        <v>49639</v>
      </c>
      <c r="AV228" s="1330">
        <v>0</v>
      </c>
      <c r="AW228" s="1330">
        <v>375.39895229199999</v>
      </c>
      <c r="AX228" s="1330">
        <v>5029.2337619999998</v>
      </c>
      <c r="AY228" s="1330">
        <v>12586.61546551</v>
      </c>
      <c r="AZ228" s="1330">
        <v>0</v>
      </c>
      <c r="BA228" s="1330">
        <v>0</v>
      </c>
      <c r="BB228" s="1330"/>
      <c r="BC228" s="1330">
        <v>0</v>
      </c>
      <c r="BD228" s="1330">
        <v>67630.248179802002</v>
      </c>
      <c r="BE228" s="1330">
        <v>0</v>
      </c>
      <c r="BF228" s="1331">
        <v>67630.248179802002</v>
      </c>
      <c r="BG228" s="643"/>
      <c r="BH228" s="643"/>
      <c r="BI228" s="1537"/>
      <c r="BJ228" s="928">
        <f t="shared" si="91"/>
        <v>61401.909738660004</v>
      </c>
    </row>
    <row r="229" spans="2:62" ht="12" hidden="1" customHeight="1" outlineLevel="1">
      <c r="B229" s="1333" t="s">
        <v>654</v>
      </c>
      <c r="C229" s="1334" t="s">
        <v>655</v>
      </c>
      <c r="D229" s="1335">
        <v>0</v>
      </c>
      <c r="E229" s="1335">
        <v>0</v>
      </c>
      <c r="F229" s="1335">
        <v>0</v>
      </c>
      <c r="G229" s="1335"/>
      <c r="H229" s="1335">
        <v>0</v>
      </c>
      <c r="I229" s="1335"/>
      <c r="J229" s="1335">
        <v>0</v>
      </c>
      <c r="K229" s="1335">
        <v>0</v>
      </c>
      <c r="L229" s="1336">
        <f t="shared" si="85"/>
        <v>0</v>
      </c>
      <c r="M229" s="1337">
        <v>0</v>
      </c>
      <c r="N229" s="1335">
        <v>0</v>
      </c>
      <c r="O229" s="1335">
        <v>0</v>
      </c>
      <c r="P229" s="1335"/>
      <c r="Q229" s="1335">
        <v>0</v>
      </c>
      <c r="R229" s="1335"/>
      <c r="S229" s="1335"/>
      <c r="T229" s="1335">
        <v>0</v>
      </c>
      <c r="U229" s="1335">
        <v>0</v>
      </c>
      <c r="V229" s="1335">
        <v>0</v>
      </c>
      <c r="W229" s="1336">
        <f t="shared" si="72"/>
        <v>0</v>
      </c>
      <c r="X229" s="1337">
        <v>0</v>
      </c>
      <c r="Y229" s="1335">
        <v>0</v>
      </c>
      <c r="Z229" s="1335">
        <v>0</v>
      </c>
      <c r="AA229" s="1335"/>
      <c r="AB229" s="1335"/>
      <c r="AC229" s="1335">
        <v>0</v>
      </c>
      <c r="AD229" s="1335"/>
      <c r="AE229" s="1335"/>
      <c r="AF229" s="1335">
        <v>0</v>
      </c>
      <c r="AG229" s="1335">
        <v>0</v>
      </c>
      <c r="AH229" s="1336">
        <f>SUM(X229:AF229,AG229)</f>
        <v>0</v>
      </c>
      <c r="AI229" s="1337">
        <v>0</v>
      </c>
      <c r="AJ229" s="1335">
        <v>0</v>
      </c>
      <c r="AK229" s="1335">
        <v>0</v>
      </c>
      <c r="AL229" s="1335"/>
      <c r="AM229" s="1335"/>
      <c r="AN229" s="1335">
        <v>0</v>
      </c>
      <c r="AO229" s="1335"/>
      <c r="AP229" s="1335"/>
      <c r="AQ229" s="1335">
        <v>0</v>
      </c>
      <c r="AR229" s="1335">
        <v>0</v>
      </c>
      <c r="AS229" s="1335">
        <v>0</v>
      </c>
      <c r="AT229" s="1713">
        <v>0</v>
      </c>
      <c r="AU229" s="2127">
        <v>0</v>
      </c>
      <c r="AV229" s="1335">
        <v>0</v>
      </c>
      <c r="AW229" s="1335">
        <v>0</v>
      </c>
      <c r="AX229" s="1335"/>
      <c r="AY229" s="1335"/>
      <c r="AZ229" s="1335">
        <v>0</v>
      </c>
      <c r="BA229" s="1335"/>
      <c r="BB229" s="1335"/>
      <c r="BC229" s="1335">
        <v>0</v>
      </c>
      <c r="BD229" s="1335">
        <v>0</v>
      </c>
      <c r="BE229" s="1335">
        <v>0</v>
      </c>
      <c r="BF229" s="1336">
        <v>0</v>
      </c>
      <c r="BG229" s="643"/>
      <c r="BH229" s="643"/>
      <c r="BI229" s="1538"/>
      <c r="BJ229" s="1549">
        <f t="shared" si="91"/>
        <v>0</v>
      </c>
    </row>
    <row r="230" spans="2:62" ht="12" hidden="1" customHeight="1" outlineLevel="1">
      <c r="B230" s="1333" t="s">
        <v>656</v>
      </c>
      <c r="C230" s="1334" t="s">
        <v>657</v>
      </c>
      <c r="D230" s="1335"/>
      <c r="E230" s="1335"/>
      <c r="F230" s="1335"/>
      <c r="G230" s="1335">
        <v>192.64357499999997</v>
      </c>
      <c r="H230" s="1335">
        <v>12748.69549</v>
      </c>
      <c r="I230" s="1335">
        <v>0</v>
      </c>
      <c r="J230" s="1335">
        <v>251.36774848899998</v>
      </c>
      <c r="K230" s="1335">
        <v>-13192.706813489</v>
      </c>
      <c r="L230" s="1336">
        <f t="shared" si="85"/>
        <v>0</v>
      </c>
      <c r="M230" s="1337"/>
      <c r="N230" s="1335"/>
      <c r="O230" s="1335">
        <v>0</v>
      </c>
      <c r="P230" s="1335">
        <v>3140.4622199999999</v>
      </c>
      <c r="Q230" s="1335">
        <v>9780.21594</v>
      </c>
      <c r="R230" s="1335">
        <v>0</v>
      </c>
      <c r="S230" s="1335">
        <v>4573</v>
      </c>
      <c r="T230" s="1335">
        <v>349.58801699999998</v>
      </c>
      <c r="U230" s="1335">
        <v>-17843.266176999998</v>
      </c>
      <c r="V230" s="1335">
        <v>0</v>
      </c>
      <c r="W230" s="1336">
        <f>SUM(M230:T230,U230,V230)</f>
        <v>0</v>
      </c>
      <c r="X230" s="1337"/>
      <c r="Y230" s="1335"/>
      <c r="Z230" s="1335">
        <v>0</v>
      </c>
      <c r="AA230" s="1335">
        <v>0</v>
      </c>
      <c r="AB230" s="1335">
        <v>5766.3277079999998</v>
      </c>
      <c r="AC230" s="1335">
        <v>10627.890240000001</v>
      </c>
      <c r="AD230" s="1335">
        <v>0</v>
      </c>
      <c r="AE230" s="1335">
        <v>4450.5853439999992</v>
      </c>
      <c r="AF230" s="1335">
        <v>379.887632</v>
      </c>
      <c r="AG230" s="1335">
        <v>-21224.690923999999</v>
      </c>
      <c r="AH230" s="1336">
        <f>SUM(X230:AF230,AG230)</f>
        <v>0</v>
      </c>
      <c r="AI230" s="1337"/>
      <c r="AJ230" s="1335"/>
      <c r="AK230" s="1335">
        <v>0</v>
      </c>
      <c r="AL230" s="1335">
        <v>0</v>
      </c>
      <c r="AM230" s="1335">
        <v>7138.9020887200004</v>
      </c>
      <c r="AN230" s="1335">
        <v>10080.37602</v>
      </c>
      <c r="AO230" s="1335">
        <v>0</v>
      </c>
      <c r="AP230" s="1335">
        <v>3338.8348499999997</v>
      </c>
      <c r="AQ230" s="1335">
        <v>333.67674599999998</v>
      </c>
      <c r="AR230" s="1335">
        <v>20891.789704719999</v>
      </c>
      <c r="AS230" s="1335">
        <v>-20891.789704719999</v>
      </c>
      <c r="AT230" s="1713">
        <v>0</v>
      </c>
      <c r="AU230" s="2127"/>
      <c r="AV230" s="1335"/>
      <c r="AW230" s="1335">
        <v>0</v>
      </c>
      <c r="AX230" s="1335">
        <v>0</v>
      </c>
      <c r="AY230" s="1335">
        <v>7773.8918904499997</v>
      </c>
      <c r="AZ230" s="1335">
        <v>10447.23834</v>
      </c>
      <c r="BA230" s="1335">
        <v>0</v>
      </c>
      <c r="BB230" s="1335">
        <v>3423.2273249999998</v>
      </c>
      <c r="BC230" s="1335">
        <v>345.82048200000003</v>
      </c>
      <c r="BD230" s="1335">
        <v>21990.178037449998</v>
      </c>
      <c r="BE230" s="1335">
        <v>-21990.178037449998</v>
      </c>
      <c r="BF230" s="1336">
        <v>0</v>
      </c>
      <c r="BG230" s="643"/>
      <c r="BH230" s="643"/>
      <c r="BI230" s="1538"/>
      <c r="BJ230" s="1549">
        <f t="shared" si="91"/>
        <v>0</v>
      </c>
    </row>
    <row r="231" spans="2:62" ht="12" hidden="1" customHeight="1" outlineLevel="1">
      <c r="B231" s="1338" t="s">
        <v>4677</v>
      </c>
      <c r="C231" s="1339" t="s">
        <v>658</v>
      </c>
      <c r="D231" s="1340">
        <v>-16288.2</v>
      </c>
      <c r="E231" s="1340">
        <v>0</v>
      </c>
      <c r="F231" s="1340">
        <v>-16288.2</v>
      </c>
      <c r="G231" s="1340"/>
      <c r="H231" s="1340">
        <v>0</v>
      </c>
      <c r="I231" s="1340">
        <v>0</v>
      </c>
      <c r="J231" s="1340">
        <v>0</v>
      </c>
      <c r="K231" s="1340">
        <v>0</v>
      </c>
      <c r="L231" s="1341">
        <f t="shared" si="85"/>
        <v>-16288.2</v>
      </c>
      <c r="M231" s="1342">
        <v>-16165.2</v>
      </c>
      <c r="N231" s="1340">
        <v>0</v>
      </c>
      <c r="O231" s="1340">
        <v>0</v>
      </c>
      <c r="P231" s="1340"/>
      <c r="Q231" s="1340">
        <v>0</v>
      </c>
      <c r="R231" s="1340">
        <v>0</v>
      </c>
      <c r="S231" s="1340"/>
      <c r="T231" s="1340">
        <v>0</v>
      </c>
      <c r="U231" s="1340">
        <v>0</v>
      </c>
      <c r="V231" s="1340">
        <v>0</v>
      </c>
      <c r="W231" s="1341">
        <f t="shared" ref="W231" si="101">SUM(M231:T231,U231,V231)</f>
        <v>-16165.2</v>
      </c>
      <c r="X231" s="1342">
        <v>-15450.2</v>
      </c>
      <c r="Y231" s="1340">
        <v>0</v>
      </c>
      <c r="Z231" s="1340">
        <v>0</v>
      </c>
      <c r="AA231" s="1340"/>
      <c r="AB231" s="1340"/>
      <c r="AC231" s="1340">
        <v>0</v>
      </c>
      <c r="AD231" s="1340">
        <v>0</v>
      </c>
      <c r="AE231" s="1340"/>
      <c r="AF231" s="1340">
        <v>0</v>
      </c>
      <c r="AG231" s="1340">
        <v>0</v>
      </c>
      <c r="AH231" s="1341">
        <f>SUM(X231:AF231,AG231)</f>
        <v>-15450.2</v>
      </c>
      <c r="AI231" s="1342">
        <v>-16345.2</v>
      </c>
      <c r="AJ231" s="1340">
        <v>0</v>
      </c>
      <c r="AK231" s="1340">
        <v>0</v>
      </c>
      <c r="AL231" s="1340"/>
      <c r="AM231" s="1340"/>
      <c r="AN231" s="1340">
        <v>0</v>
      </c>
      <c r="AO231" s="1340">
        <v>0</v>
      </c>
      <c r="AP231" s="1340"/>
      <c r="AQ231" s="1340">
        <v>0</v>
      </c>
      <c r="AR231" s="1340">
        <v>-16345.2</v>
      </c>
      <c r="AS231" s="1340">
        <v>0</v>
      </c>
      <c r="AT231" s="1714">
        <v>-16345.2</v>
      </c>
      <c r="AU231" s="2128">
        <v>-14519.2</v>
      </c>
      <c r="AV231" s="1340">
        <v>0</v>
      </c>
      <c r="AW231" s="1340">
        <v>0</v>
      </c>
      <c r="AX231" s="1340"/>
      <c r="AY231" s="1340"/>
      <c r="AZ231" s="1340">
        <v>0</v>
      </c>
      <c r="BA231" s="1340">
        <v>0</v>
      </c>
      <c r="BB231" s="1340"/>
      <c r="BC231" s="1340">
        <v>0</v>
      </c>
      <c r="BD231" s="1340">
        <v>-14519.2</v>
      </c>
      <c r="BE231" s="1340">
        <v>0</v>
      </c>
      <c r="BF231" s="1341">
        <v>-14519.2</v>
      </c>
      <c r="BG231" s="643"/>
      <c r="BH231" s="643"/>
      <c r="BI231" s="1539"/>
      <c r="BJ231" s="932">
        <f t="shared" si="91"/>
        <v>-16165.2</v>
      </c>
    </row>
    <row r="232" spans="2:62" ht="12" customHeight="1" collapsed="1">
      <c r="B232" s="1343" t="s">
        <v>659</v>
      </c>
      <c r="C232" s="1347"/>
      <c r="D232" s="1335">
        <f t="shared" ref="D232:K232" si="102">SUM(D228:D231)</f>
        <v>59500.800000000003</v>
      </c>
      <c r="E232" s="1335">
        <f t="shared" si="102"/>
        <v>0</v>
      </c>
      <c r="F232" s="1335">
        <f t="shared" si="102"/>
        <v>59500.800000000003</v>
      </c>
      <c r="G232" s="1335">
        <f t="shared" si="102"/>
        <v>192.64357499999997</v>
      </c>
      <c r="H232" s="1335">
        <f t="shared" si="102"/>
        <v>13642.826709999999</v>
      </c>
      <c r="I232" s="1335">
        <f t="shared" si="102"/>
        <v>98.033419999999992</v>
      </c>
      <c r="J232" s="1335">
        <f t="shared" si="102"/>
        <v>251.36774848899998</v>
      </c>
      <c r="K232" s="1335">
        <f t="shared" si="102"/>
        <v>-13192.706813489</v>
      </c>
      <c r="L232" s="1336">
        <f t="shared" si="85"/>
        <v>60492.96464000002</v>
      </c>
      <c r="M232" s="1337">
        <f t="shared" ref="M232:W232" si="103">SUM(M228:M231)</f>
        <v>43346.8</v>
      </c>
      <c r="N232" s="1335">
        <f t="shared" si="103"/>
        <v>0</v>
      </c>
      <c r="O232" s="1335">
        <f t="shared" si="103"/>
        <v>878.19723865999993</v>
      </c>
      <c r="P232" s="1335">
        <f t="shared" si="103"/>
        <v>3140.4622199999999</v>
      </c>
      <c r="Q232" s="1335">
        <f t="shared" si="103"/>
        <v>10791.92844</v>
      </c>
      <c r="R232" s="1335">
        <f t="shared" si="103"/>
        <v>0</v>
      </c>
      <c r="S232" s="1335">
        <f t="shared" si="103"/>
        <v>4573</v>
      </c>
      <c r="T232" s="1335">
        <f t="shared" si="103"/>
        <v>349.58801699999998</v>
      </c>
      <c r="U232" s="1335">
        <f t="shared" si="103"/>
        <v>-17843.266176999998</v>
      </c>
      <c r="V232" s="1335">
        <f t="shared" si="103"/>
        <v>0</v>
      </c>
      <c r="W232" s="1336">
        <f t="shared" si="103"/>
        <v>45236.709738660007</v>
      </c>
      <c r="X232" s="1337">
        <f t="shared" ref="X232:AT232" si="104">SUM(X228:X231)</f>
        <v>32178.799999999999</v>
      </c>
      <c r="Y232" s="1335">
        <f t="shared" si="104"/>
        <v>0</v>
      </c>
      <c r="Z232" s="1335">
        <f t="shared" si="104"/>
        <v>607.50503494200007</v>
      </c>
      <c r="AA232" s="1335">
        <f t="shared" si="104"/>
        <v>13984.654799999998</v>
      </c>
      <c r="AB232" s="1335">
        <f t="shared" si="104"/>
        <v>16362.112142999998</v>
      </c>
      <c r="AC232" s="1335">
        <f t="shared" si="104"/>
        <v>11772.681120000001</v>
      </c>
      <c r="AD232" s="1335">
        <f t="shared" si="104"/>
        <v>0</v>
      </c>
      <c r="AE232" s="1335">
        <f t="shared" si="104"/>
        <v>4450.5853439999992</v>
      </c>
      <c r="AF232" s="1335">
        <f t="shared" si="104"/>
        <v>379.887632</v>
      </c>
      <c r="AG232" s="1335">
        <f t="shared" si="104"/>
        <v>-21224.690923999999</v>
      </c>
      <c r="AH232" s="1336">
        <f t="shared" si="104"/>
        <v>58511.535149941992</v>
      </c>
      <c r="AI232" s="1337">
        <f t="shared" si="104"/>
        <v>42115.8</v>
      </c>
      <c r="AJ232" s="1335">
        <f t="shared" si="104"/>
        <v>0</v>
      </c>
      <c r="AK232" s="1335">
        <f t="shared" si="104"/>
        <v>529.08279999900003</v>
      </c>
      <c r="AL232" s="1335">
        <f t="shared" si="104"/>
        <v>4882.9104090000001</v>
      </c>
      <c r="AM232" s="1335">
        <f t="shared" si="104"/>
        <v>19623.136486900003</v>
      </c>
      <c r="AN232" s="1335">
        <f t="shared" si="104"/>
        <v>11166.19101</v>
      </c>
      <c r="AO232" s="1335">
        <f t="shared" si="104"/>
        <v>0</v>
      </c>
      <c r="AP232" s="1335">
        <f t="shared" si="104"/>
        <v>3338.8348499999997</v>
      </c>
      <c r="AQ232" s="1335">
        <f t="shared" si="104"/>
        <v>333.67674599999998</v>
      </c>
      <c r="AR232" s="1335">
        <f>SUM(AR228:AR231)</f>
        <v>81989.632301898993</v>
      </c>
      <c r="AS232" s="1335">
        <f t="shared" si="104"/>
        <v>-20891.789704719999</v>
      </c>
      <c r="AT232" s="1713">
        <f t="shared" si="104"/>
        <v>61097.842597178998</v>
      </c>
      <c r="AU232" s="2127">
        <f>SUM(AU228:AU231)</f>
        <v>35119.800000000003</v>
      </c>
      <c r="AV232" s="1335">
        <f t="shared" ref="AV232:BF232" si="105">SUM(AV228:AV231)</f>
        <v>0</v>
      </c>
      <c r="AW232" s="1335">
        <f t="shared" si="105"/>
        <v>375.39895229199999</v>
      </c>
      <c r="AX232" s="1335">
        <f t="shared" si="105"/>
        <v>5029.2337619999998</v>
      </c>
      <c r="AY232" s="1335">
        <f t="shared" si="105"/>
        <v>20360.507355959999</v>
      </c>
      <c r="AZ232" s="1335">
        <f t="shared" si="105"/>
        <v>10447.23834</v>
      </c>
      <c r="BA232" s="1335">
        <f t="shared" si="105"/>
        <v>0</v>
      </c>
      <c r="BB232" s="1335">
        <f t="shared" si="105"/>
        <v>3423.2273249999998</v>
      </c>
      <c r="BC232" s="1335">
        <f t="shared" si="105"/>
        <v>345.82048200000003</v>
      </c>
      <c r="BD232" s="1335">
        <f t="shared" si="105"/>
        <v>75101.226217251999</v>
      </c>
      <c r="BE232" s="1335">
        <f t="shared" si="105"/>
        <v>-21990.178037449998</v>
      </c>
      <c r="BF232" s="1336">
        <f t="shared" si="105"/>
        <v>53111.048179802005</v>
      </c>
      <c r="BG232" s="643"/>
      <c r="BH232" s="643"/>
      <c r="BI232" s="1538">
        <v>4961.6000000000004</v>
      </c>
      <c r="BJ232" s="1549">
        <f t="shared" si="91"/>
        <v>50198.309738660006</v>
      </c>
    </row>
    <row r="233" spans="2:62" ht="12" hidden="1" customHeight="1" outlineLevel="1">
      <c r="B233" s="1404" t="s">
        <v>660</v>
      </c>
      <c r="C233" s="1405" t="s">
        <v>661</v>
      </c>
      <c r="D233" s="1406">
        <v>21105</v>
      </c>
      <c r="E233" s="1406"/>
      <c r="F233" s="1406">
        <v>21105</v>
      </c>
      <c r="G233" s="1406"/>
      <c r="H233" s="1406"/>
      <c r="I233" s="1406">
        <v>752.95276999999999</v>
      </c>
      <c r="J233" s="1406"/>
      <c r="K233" s="1406">
        <v>0</v>
      </c>
      <c r="L233" s="1407">
        <f t="shared" si="85"/>
        <v>21857.95277</v>
      </c>
      <c r="M233" s="1408">
        <v>21189.012999999999</v>
      </c>
      <c r="N233" s="1406"/>
      <c r="O233" s="1406">
        <v>346.39502209400001</v>
      </c>
      <c r="P233" s="1406"/>
      <c r="Q233" s="1406"/>
      <c r="R233" s="1406">
        <v>2220.0174539999998</v>
      </c>
      <c r="S233" s="1406">
        <v>371.44191600000005</v>
      </c>
      <c r="T233" s="1406"/>
      <c r="U233" s="1406">
        <v>0</v>
      </c>
      <c r="V233" s="1406">
        <v>0</v>
      </c>
      <c r="W233" s="1407">
        <f t="shared" si="72"/>
        <v>24126.867392093998</v>
      </c>
      <c r="X233" s="1408">
        <v>19309</v>
      </c>
      <c r="Y233" s="1406"/>
      <c r="Z233" s="1406">
        <v>215.65904677200001</v>
      </c>
      <c r="AA233" s="1406">
        <v>2110.3738240000002</v>
      </c>
      <c r="AB233" s="1406"/>
      <c r="AC233" s="1406"/>
      <c r="AD233" s="1406">
        <v>1899.2163680000001</v>
      </c>
      <c r="AE233" s="1406">
        <v>1188.55656</v>
      </c>
      <c r="AF233" s="1406"/>
      <c r="AG233" s="1406">
        <v>0</v>
      </c>
      <c r="AH233" s="1407">
        <f t="shared" ref="AH233:AH238" si="106">SUM(X233:AF233,AG233)</f>
        <v>24722.805798772006</v>
      </c>
      <c r="AI233" s="1408">
        <v>18226</v>
      </c>
      <c r="AJ233" s="1406"/>
      <c r="AK233" s="1406">
        <v>169.95260379700002</v>
      </c>
      <c r="AL233" s="1406">
        <v>1907.3812679999999</v>
      </c>
      <c r="AM233" s="1406"/>
      <c r="AN233" s="1406"/>
      <c r="AO233" s="1406">
        <v>1926.6079949999998</v>
      </c>
      <c r="AP233" s="1406">
        <v>968.09345099999985</v>
      </c>
      <c r="AQ233" s="1406"/>
      <c r="AR233" s="1406">
        <v>23198.035317796999</v>
      </c>
      <c r="AS233" s="1406">
        <v>0</v>
      </c>
      <c r="AT233" s="1720">
        <v>23198.035317796999</v>
      </c>
      <c r="AU233" s="2138">
        <v>16935</v>
      </c>
      <c r="AV233" s="1406"/>
      <c r="AW233" s="1406">
        <v>112.12157283600001</v>
      </c>
      <c r="AX233" s="1406">
        <v>1769.7935849999999</v>
      </c>
      <c r="AY233" s="1406"/>
      <c r="AZ233" s="1406"/>
      <c r="BA233" s="1406">
        <v>1556.3011799999999</v>
      </c>
      <c r="BB233" s="1406">
        <v>575.12699999999995</v>
      </c>
      <c r="BC233" s="1406"/>
      <c r="BD233" s="1406">
        <v>20948.343337835999</v>
      </c>
      <c r="BE233" s="1406">
        <v>0</v>
      </c>
      <c r="BF233" s="1407">
        <v>20948.343337835999</v>
      </c>
      <c r="BG233" s="643"/>
      <c r="BH233" s="643"/>
      <c r="BI233" s="1547"/>
      <c r="BJ233" s="951">
        <f t="shared" si="91"/>
        <v>24126.867392093998</v>
      </c>
    </row>
    <row r="234" spans="2:62" ht="12" hidden="1" customHeight="1" outlineLevel="1">
      <c r="B234" s="1409" t="s">
        <v>662</v>
      </c>
      <c r="C234" s="1382" t="s">
        <v>663</v>
      </c>
      <c r="D234" s="1383">
        <v>754</v>
      </c>
      <c r="E234" s="1383"/>
      <c r="F234" s="1383">
        <v>754</v>
      </c>
      <c r="G234" s="1383"/>
      <c r="H234" s="1383"/>
      <c r="I234" s="1383"/>
      <c r="J234" s="1383"/>
      <c r="K234" s="1383">
        <v>0</v>
      </c>
      <c r="L234" s="1385">
        <f t="shared" si="85"/>
        <v>754</v>
      </c>
      <c r="M234" s="1386">
        <v>8.0160000000000764</v>
      </c>
      <c r="N234" s="1383"/>
      <c r="O234" s="1383"/>
      <c r="P234" s="1383"/>
      <c r="Q234" s="1383"/>
      <c r="R234" s="1383"/>
      <c r="S234" s="1383"/>
      <c r="T234" s="1383"/>
      <c r="U234" s="1383">
        <v>0</v>
      </c>
      <c r="V234" s="1383">
        <v>0</v>
      </c>
      <c r="W234" s="1385">
        <f t="shared" si="72"/>
        <v>8.0160000000000764</v>
      </c>
      <c r="X234" s="1386">
        <v>9</v>
      </c>
      <c r="Y234" s="1383"/>
      <c r="Z234" s="1383"/>
      <c r="AA234" s="1383"/>
      <c r="AB234" s="1383"/>
      <c r="AC234" s="1383"/>
      <c r="AD234" s="1383"/>
      <c r="AE234" s="1383"/>
      <c r="AF234" s="1383"/>
      <c r="AG234" s="1383">
        <v>0</v>
      </c>
      <c r="AH234" s="1385">
        <f t="shared" si="106"/>
        <v>9</v>
      </c>
      <c r="AI234" s="1386">
        <v>8</v>
      </c>
      <c r="AJ234" s="1383"/>
      <c r="AK234" s="1383"/>
      <c r="AL234" s="1383"/>
      <c r="AM234" s="1383"/>
      <c r="AN234" s="1383"/>
      <c r="AO234" s="1383"/>
      <c r="AP234" s="1383"/>
      <c r="AQ234" s="1383"/>
      <c r="AR234" s="1383">
        <v>8</v>
      </c>
      <c r="AS234" s="1383">
        <v>0</v>
      </c>
      <c r="AT234" s="1718">
        <v>8</v>
      </c>
      <c r="AU234" s="2134">
        <v>8</v>
      </c>
      <c r="AV234" s="1383"/>
      <c r="AW234" s="1383"/>
      <c r="AX234" s="1383"/>
      <c r="AY234" s="1383"/>
      <c r="AZ234" s="1383"/>
      <c r="BA234" s="1383"/>
      <c r="BB234" s="1383"/>
      <c r="BC234" s="1383"/>
      <c r="BD234" s="1383">
        <v>8</v>
      </c>
      <c r="BE234" s="1383">
        <v>0</v>
      </c>
      <c r="BF234" s="1385">
        <v>8</v>
      </c>
      <c r="BG234" s="643"/>
      <c r="BH234" s="643"/>
      <c r="BI234" s="1545"/>
      <c r="BJ234" s="937">
        <f t="shared" si="91"/>
        <v>8.0160000000000764</v>
      </c>
    </row>
    <row r="235" spans="2:62" ht="12" customHeight="1" collapsed="1">
      <c r="B235" s="1343" t="s">
        <v>664</v>
      </c>
      <c r="C235" s="1334"/>
      <c r="D235" s="1335">
        <f>SUM(D233:D234)</f>
        <v>21859</v>
      </c>
      <c r="E235" s="1335">
        <f t="shared" ref="E235:AF235" si="107">SUM(E233:E234)</f>
        <v>0</v>
      </c>
      <c r="F235" s="1335">
        <f>SUM(F233:F234)</f>
        <v>21859</v>
      </c>
      <c r="G235" s="1335">
        <f t="shared" si="107"/>
        <v>0</v>
      </c>
      <c r="H235" s="1335">
        <f t="shared" si="107"/>
        <v>0</v>
      </c>
      <c r="I235" s="1335">
        <f t="shared" si="107"/>
        <v>752.95276999999999</v>
      </c>
      <c r="J235" s="1335">
        <f t="shared" si="107"/>
        <v>0</v>
      </c>
      <c r="K235" s="1335">
        <v>0</v>
      </c>
      <c r="L235" s="1336">
        <f t="shared" si="85"/>
        <v>22611.95277</v>
      </c>
      <c r="M235" s="1337">
        <f t="shared" si="107"/>
        <v>21197.028999999999</v>
      </c>
      <c r="N235" s="1335">
        <f t="shared" si="107"/>
        <v>0</v>
      </c>
      <c r="O235" s="1335">
        <f t="shared" si="107"/>
        <v>346.39502209400001</v>
      </c>
      <c r="P235" s="1335">
        <f t="shared" si="107"/>
        <v>0</v>
      </c>
      <c r="Q235" s="1335">
        <f t="shared" si="107"/>
        <v>0</v>
      </c>
      <c r="R235" s="1335">
        <f t="shared" si="107"/>
        <v>2220.0174539999998</v>
      </c>
      <c r="S235" s="1335">
        <f t="shared" si="107"/>
        <v>371.44191600000005</v>
      </c>
      <c r="T235" s="1335">
        <f t="shared" si="107"/>
        <v>0</v>
      </c>
      <c r="U235" s="1335">
        <v>0</v>
      </c>
      <c r="V235" s="1335">
        <v>0</v>
      </c>
      <c r="W235" s="1336">
        <f t="shared" si="72"/>
        <v>24134.883392093998</v>
      </c>
      <c r="X235" s="1337">
        <f t="shared" si="107"/>
        <v>19318</v>
      </c>
      <c r="Y235" s="1335">
        <f t="shared" si="107"/>
        <v>0</v>
      </c>
      <c r="Z235" s="1335">
        <f t="shared" si="107"/>
        <v>215.65904677200001</v>
      </c>
      <c r="AA235" s="1335">
        <f t="shared" si="107"/>
        <v>2110.3738240000002</v>
      </c>
      <c r="AB235" s="1335">
        <f t="shared" si="107"/>
        <v>0</v>
      </c>
      <c r="AC235" s="1335">
        <f t="shared" si="107"/>
        <v>0</v>
      </c>
      <c r="AD235" s="1335">
        <f t="shared" si="107"/>
        <v>1899.2163680000001</v>
      </c>
      <c r="AE235" s="1335">
        <f t="shared" si="107"/>
        <v>1188.55656</v>
      </c>
      <c r="AF235" s="1335">
        <f t="shared" si="107"/>
        <v>0</v>
      </c>
      <c r="AG235" s="1335">
        <v>0</v>
      </c>
      <c r="AH235" s="1336">
        <f t="shared" si="106"/>
        <v>24731.805798772006</v>
      </c>
      <c r="AI235" s="1337">
        <f>AI234+AI233</f>
        <v>18234</v>
      </c>
      <c r="AJ235" s="1335">
        <f t="shared" ref="AJ235:AT235" si="108">AJ234+AJ233</f>
        <v>0</v>
      </c>
      <c r="AK235" s="1335">
        <f t="shared" si="108"/>
        <v>169.95260379700002</v>
      </c>
      <c r="AL235" s="1335">
        <f t="shared" si="108"/>
        <v>1907.3812679999999</v>
      </c>
      <c r="AM235" s="1335">
        <f t="shared" si="108"/>
        <v>0</v>
      </c>
      <c r="AN235" s="1335">
        <f t="shared" si="108"/>
        <v>0</v>
      </c>
      <c r="AO235" s="1335">
        <f t="shared" si="108"/>
        <v>1926.6079949999998</v>
      </c>
      <c r="AP235" s="1335">
        <f t="shared" si="108"/>
        <v>968.09345099999985</v>
      </c>
      <c r="AQ235" s="1335">
        <f t="shared" si="108"/>
        <v>0</v>
      </c>
      <c r="AR235" s="1335">
        <f t="shared" si="108"/>
        <v>23206.035317796999</v>
      </c>
      <c r="AS235" s="1335">
        <f t="shared" si="108"/>
        <v>0</v>
      </c>
      <c r="AT235" s="1713">
        <f t="shared" si="108"/>
        <v>23206.035317796999</v>
      </c>
      <c r="AU235" s="2127">
        <f>SUM(AU233:AU234)</f>
        <v>16943</v>
      </c>
      <c r="AV235" s="1335">
        <f t="shared" ref="AV235:BF235" si="109">SUM(AV233:AV234)</f>
        <v>0</v>
      </c>
      <c r="AW235" s="1335">
        <f t="shared" si="109"/>
        <v>112.12157283600001</v>
      </c>
      <c r="AX235" s="1335">
        <f t="shared" si="109"/>
        <v>1769.7935849999999</v>
      </c>
      <c r="AY235" s="1335">
        <f t="shared" si="109"/>
        <v>0</v>
      </c>
      <c r="AZ235" s="1335">
        <f t="shared" si="109"/>
        <v>0</v>
      </c>
      <c r="BA235" s="1335">
        <f t="shared" si="109"/>
        <v>1556.3011799999999</v>
      </c>
      <c r="BB235" s="1335">
        <f t="shared" si="109"/>
        <v>575.12699999999995</v>
      </c>
      <c r="BC235" s="1335">
        <f t="shared" si="109"/>
        <v>0</v>
      </c>
      <c r="BD235" s="1335">
        <f t="shared" si="109"/>
        <v>20956.343337835999</v>
      </c>
      <c r="BE235" s="1335">
        <f t="shared" si="109"/>
        <v>0</v>
      </c>
      <c r="BF235" s="1336">
        <f t="shared" si="109"/>
        <v>20956.343337835999</v>
      </c>
      <c r="BG235" s="643"/>
      <c r="BH235" s="643"/>
      <c r="BI235" s="1538">
        <v>2187.6999999999998</v>
      </c>
      <c r="BJ235" s="1549">
        <f t="shared" si="91"/>
        <v>26322.583392093999</v>
      </c>
    </row>
    <row r="236" spans="2:62" ht="12" customHeight="1">
      <c r="B236" s="1343" t="s">
        <v>170</v>
      </c>
      <c r="C236" s="1325" t="s">
        <v>665</v>
      </c>
      <c r="D236" s="1335">
        <v>4913.5200000000004</v>
      </c>
      <c r="E236" s="1335"/>
      <c r="F236" s="1345">
        <v>4913.5200000000004</v>
      </c>
      <c r="G236" s="1335"/>
      <c r="H236" s="1335">
        <v>0</v>
      </c>
      <c r="I236" s="1335">
        <v>415.25031000000001</v>
      </c>
      <c r="J236" s="1335">
        <v>0</v>
      </c>
      <c r="K236" s="1335">
        <v>0</v>
      </c>
      <c r="L236" s="1336">
        <f t="shared" si="85"/>
        <v>5328.7703100000008</v>
      </c>
      <c r="M236" s="1337">
        <v>4512</v>
      </c>
      <c r="N236" s="1335"/>
      <c r="O236" s="1335">
        <v>0</v>
      </c>
      <c r="P236" s="1335"/>
      <c r="Q236" s="1335">
        <v>0</v>
      </c>
      <c r="R236" s="1335">
        <v>971.04341699999998</v>
      </c>
      <c r="S236" s="1335"/>
      <c r="T236" s="1335">
        <v>0</v>
      </c>
      <c r="U236" s="1335">
        <v>0</v>
      </c>
      <c r="V236" s="1335">
        <v>0</v>
      </c>
      <c r="W236" s="1336">
        <f>SUM(M236:T236,U236,V236)</f>
        <v>5483.0434169999999</v>
      </c>
      <c r="X236" s="1337">
        <v>4512</v>
      </c>
      <c r="Y236" s="1335"/>
      <c r="Z236" s="1335">
        <v>0</v>
      </c>
      <c r="AA236" s="1335">
        <v>0</v>
      </c>
      <c r="AB236" s="1335"/>
      <c r="AC236" s="1335">
        <v>0</v>
      </c>
      <c r="AD236" s="1335">
        <v>1362.5523839999998</v>
      </c>
      <c r="AE236" s="1335"/>
      <c r="AF236" s="1335">
        <v>0</v>
      </c>
      <c r="AG236" s="1335">
        <v>0</v>
      </c>
      <c r="AH236" s="1336">
        <f t="shared" si="106"/>
        <v>5874.5523839999996</v>
      </c>
      <c r="AI236" s="1337">
        <v>4125</v>
      </c>
      <c r="AJ236" s="1335"/>
      <c r="AK236" s="1335">
        <v>0</v>
      </c>
      <c r="AL236" s="1335">
        <v>1265.7722219999998</v>
      </c>
      <c r="AM236" s="1335">
        <v>190.84273026000002</v>
      </c>
      <c r="AN236" s="1335">
        <v>0</v>
      </c>
      <c r="AO236" s="1335">
        <v>1037.746359</v>
      </c>
      <c r="AP236" s="1335"/>
      <c r="AQ236" s="1335">
        <v>0</v>
      </c>
      <c r="AR236" s="1335">
        <v>6619.3613112599996</v>
      </c>
      <c r="AS236" s="1335">
        <v>0</v>
      </c>
      <c r="AT236" s="1713">
        <v>6619.3613112599996</v>
      </c>
      <c r="AU236" s="2127">
        <v>4125</v>
      </c>
      <c r="AV236" s="1335"/>
      <c r="AW236" s="1335">
        <v>186.51405572800002</v>
      </c>
      <c r="AX236" s="1335">
        <v>1495.2587789999998</v>
      </c>
      <c r="AY236" s="1335">
        <v>254.19454160000001</v>
      </c>
      <c r="AZ236" s="1335">
        <v>0</v>
      </c>
      <c r="BA236" s="1335">
        <v>990.29351399999996</v>
      </c>
      <c r="BB236" s="1335"/>
      <c r="BC236" s="1335">
        <v>0</v>
      </c>
      <c r="BD236" s="1335">
        <v>7051.2608903279997</v>
      </c>
      <c r="BE236" s="1335">
        <v>0</v>
      </c>
      <c r="BF236" s="1336">
        <v>7051.2608903279997</v>
      </c>
      <c r="BG236" s="643"/>
      <c r="BH236" s="643"/>
      <c r="BI236" s="1538">
        <v>0</v>
      </c>
      <c r="BJ236" s="1549">
        <f t="shared" si="91"/>
        <v>5483.0434169999999</v>
      </c>
    </row>
    <row r="237" spans="2:62" ht="12" hidden="1" customHeight="1" outlineLevel="1">
      <c r="B237" s="1328" t="s">
        <v>666</v>
      </c>
      <c r="C237" s="1329" t="s">
        <v>667</v>
      </c>
      <c r="D237" s="1330">
        <v>154</v>
      </c>
      <c r="E237" s="1330"/>
      <c r="F237" s="1330">
        <v>154</v>
      </c>
      <c r="G237" s="1330"/>
      <c r="H237" s="1330">
        <v>0</v>
      </c>
      <c r="I237" s="1330">
        <v>37.239139999999999</v>
      </c>
      <c r="J237" s="1330">
        <v>0</v>
      </c>
      <c r="K237" s="1330">
        <v>0</v>
      </c>
      <c r="L237" s="1331">
        <f t="shared" si="85"/>
        <v>191.23913999999999</v>
      </c>
      <c r="M237" s="1332">
        <v>154</v>
      </c>
      <c r="N237" s="1330"/>
      <c r="O237" s="1330">
        <v>284.50056408199998</v>
      </c>
      <c r="P237" s="1330"/>
      <c r="Q237" s="1330">
        <v>0</v>
      </c>
      <c r="R237" s="1330">
        <v>46.683054000000006</v>
      </c>
      <c r="S237" s="1330"/>
      <c r="T237" s="1330">
        <v>0</v>
      </c>
      <c r="U237" s="1330">
        <v>0</v>
      </c>
      <c r="V237" s="1330">
        <v>0</v>
      </c>
      <c r="W237" s="1331">
        <f>SUM(M237:T237,U237,V237)</f>
        <v>485.18361808200001</v>
      </c>
      <c r="X237" s="1332">
        <v>154</v>
      </c>
      <c r="Y237" s="1330"/>
      <c r="Z237" s="1330">
        <v>290.66938828200006</v>
      </c>
      <c r="AA237" s="1330">
        <v>161.90433599999997</v>
      </c>
      <c r="AB237" s="1330"/>
      <c r="AC237" s="1330">
        <v>0</v>
      </c>
      <c r="AD237" s="1330">
        <v>68.843471999999991</v>
      </c>
      <c r="AE237" s="1330"/>
      <c r="AF237" s="1330">
        <v>0</v>
      </c>
      <c r="AG237" s="1330">
        <v>0</v>
      </c>
      <c r="AH237" s="1331">
        <f t="shared" si="106"/>
        <v>675.41719628200008</v>
      </c>
      <c r="AI237" s="1332">
        <v>154</v>
      </c>
      <c r="AJ237" s="1330"/>
      <c r="AK237" s="1330">
        <v>361.30674790800003</v>
      </c>
      <c r="AL237" s="1330">
        <v>131.83782300000001</v>
      </c>
      <c r="AM237" s="1330"/>
      <c r="AN237" s="1330">
        <v>0</v>
      </c>
      <c r="AO237" s="1330">
        <v>74.487698999999992</v>
      </c>
      <c r="AP237" s="1330"/>
      <c r="AQ237" s="1330">
        <v>0</v>
      </c>
      <c r="AR237" s="1330">
        <v>721.63226990800013</v>
      </c>
      <c r="AS237" s="1330">
        <v>0</v>
      </c>
      <c r="AT237" s="1712">
        <v>721.63226990800013</v>
      </c>
      <c r="AU237" s="2126">
        <v>154</v>
      </c>
      <c r="AV237" s="1330"/>
      <c r="AW237" s="1330">
        <v>375.29503174799999</v>
      </c>
      <c r="AX237" s="1330">
        <v>188.059011</v>
      </c>
      <c r="AY237" s="1330"/>
      <c r="AZ237" s="1330">
        <v>0</v>
      </c>
      <c r="BA237" s="1330">
        <v>82.900986000000003</v>
      </c>
      <c r="BB237" s="1330"/>
      <c r="BC237" s="1330">
        <v>0</v>
      </c>
      <c r="BD237" s="1330">
        <v>800.25502874799997</v>
      </c>
      <c r="BE237" s="1330">
        <v>0</v>
      </c>
      <c r="BF237" s="1331">
        <v>800.25502874799997</v>
      </c>
      <c r="BG237" s="643"/>
      <c r="BH237" s="643"/>
      <c r="BI237" s="1537"/>
      <c r="BJ237" s="928">
        <f t="shared" si="91"/>
        <v>485.18361808200001</v>
      </c>
    </row>
    <row r="238" spans="2:62" ht="12" hidden="1" customHeight="1" outlineLevel="1">
      <c r="B238" s="1338" t="s">
        <v>668</v>
      </c>
      <c r="C238" s="1339" t="s">
        <v>669</v>
      </c>
      <c r="D238" s="1340">
        <v>0</v>
      </c>
      <c r="E238" s="1340"/>
      <c r="F238" s="1340">
        <v>0</v>
      </c>
      <c r="G238" s="1340"/>
      <c r="H238" s="1340">
        <v>0</v>
      </c>
      <c r="I238" s="1340">
        <v>0</v>
      </c>
      <c r="J238" s="1340">
        <v>0</v>
      </c>
      <c r="K238" s="1340">
        <v>0</v>
      </c>
      <c r="L238" s="1341">
        <f t="shared" si="85"/>
        <v>0</v>
      </c>
      <c r="M238" s="1342">
        <v>0</v>
      </c>
      <c r="N238" s="1340"/>
      <c r="O238" s="1340">
        <v>0</v>
      </c>
      <c r="P238" s="1340"/>
      <c r="Q238" s="1340">
        <v>0</v>
      </c>
      <c r="R238" s="1340">
        <v>0</v>
      </c>
      <c r="S238" s="1340"/>
      <c r="T238" s="1340">
        <v>0</v>
      </c>
      <c r="U238" s="1340">
        <v>0</v>
      </c>
      <c r="V238" s="1340">
        <v>0</v>
      </c>
      <c r="W238" s="1410">
        <f>SUM(M238:T238,U238,V238)</f>
        <v>0</v>
      </c>
      <c r="X238" s="1342">
        <v>0</v>
      </c>
      <c r="Y238" s="1340"/>
      <c r="Z238" s="1340">
        <v>0</v>
      </c>
      <c r="AA238" s="1340"/>
      <c r="AB238" s="1340"/>
      <c r="AC238" s="1340">
        <v>0</v>
      </c>
      <c r="AD238" s="1340">
        <v>0</v>
      </c>
      <c r="AE238" s="1340"/>
      <c r="AF238" s="1340">
        <v>0</v>
      </c>
      <c r="AG238" s="1340">
        <v>0</v>
      </c>
      <c r="AH238" s="1341">
        <f t="shared" si="106"/>
        <v>0</v>
      </c>
      <c r="AI238" s="1342">
        <v>0</v>
      </c>
      <c r="AJ238" s="1340"/>
      <c r="AK238" s="1340">
        <v>0</v>
      </c>
      <c r="AL238" s="1340"/>
      <c r="AM238" s="1340"/>
      <c r="AN238" s="1340">
        <v>0</v>
      </c>
      <c r="AO238" s="1340">
        <v>0</v>
      </c>
      <c r="AP238" s="1340"/>
      <c r="AQ238" s="1340">
        <v>0</v>
      </c>
      <c r="AR238" s="1340">
        <v>0</v>
      </c>
      <c r="AS238" s="1340">
        <v>0</v>
      </c>
      <c r="AT238" s="1724">
        <v>0</v>
      </c>
      <c r="AU238" s="2128">
        <v>0</v>
      </c>
      <c r="AV238" s="1340"/>
      <c r="AW238" s="1340">
        <v>0</v>
      </c>
      <c r="AX238" s="1340"/>
      <c r="AY238" s="1340"/>
      <c r="AZ238" s="1340">
        <v>0</v>
      </c>
      <c r="BA238" s="1340">
        <v>0</v>
      </c>
      <c r="BB238" s="1340"/>
      <c r="BC238" s="1340">
        <v>0</v>
      </c>
      <c r="BD238" s="1340">
        <v>0</v>
      </c>
      <c r="BE238" s="1340">
        <v>0</v>
      </c>
      <c r="BF238" s="1410">
        <v>0</v>
      </c>
      <c r="BG238" s="643"/>
      <c r="BH238" s="643"/>
      <c r="BI238" s="1539"/>
      <c r="BJ238" s="932">
        <f t="shared" si="91"/>
        <v>0</v>
      </c>
    </row>
    <row r="239" spans="2:62" ht="12" customHeight="1" collapsed="1">
      <c r="B239" s="1343" t="s">
        <v>670</v>
      </c>
      <c r="C239" s="1325" t="s">
        <v>671</v>
      </c>
      <c r="D239" s="1335">
        <f>SUM(D237:D238)</f>
        <v>154</v>
      </c>
      <c r="E239" s="1335">
        <f t="shared" ref="E239:AH239" si="110">SUM(E237:E238)</f>
        <v>0</v>
      </c>
      <c r="F239" s="1345">
        <f t="shared" si="110"/>
        <v>154</v>
      </c>
      <c r="G239" s="1335">
        <f t="shared" si="110"/>
        <v>0</v>
      </c>
      <c r="H239" s="1335">
        <f t="shared" si="110"/>
        <v>0</v>
      </c>
      <c r="I239" s="1335">
        <f t="shared" si="110"/>
        <v>37.239139999999999</v>
      </c>
      <c r="J239" s="1335">
        <f t="shared" si="110"/>
        <v>0</v>
      </c>
      <c r="K239" s="1335">
        <f t="shared" si="110"/>
        <v>0</v>
      </c>
      <c r="L239" s="1336">
        <f t="shared" si="85"/>
        <v>191.23913999999999</v>
      </c>
      <c r="M239" s="1337">
        <f t="shared" si="110"/>
        <v>154</v>
      </c>
      <c r="N239" s="1335">
        <f t="shared" si="110"/>
        <v>0</v>
      </c>
      <c r="O239" s="1335">
        <f t="shared" si="110"/>
        <v>284.50056408199998</v>
      </c>
      <c r="P239" s="1335">
        <f t="shared" si="110"/>
        <v>0</v>
      </c>
      <c r="Q239" s="1335">
        <f t="shared" si="110"/>
        <v>0</v>
      </c>
      <c r="R239" s="1335">
        <f t="shared" si="110"/>
        <v>46.683054000000006</v>
      </c>
      <c r="S239" s="1335">
        <f t="shared" si="110"/>
        <v>0</v>
      </c>
      <c r="T239" s="1335">
        <f t="shared" si="110"/>
        <v>0</v>
      </c>
      <c r="U239" s="1335">
        <f t="shared" si="110"/>
        <v>0</v>
      </c>
      <c r="V239" s="1335">
        <f t="shared" si="110"/>
        <v>0</v>
      </c>
      <c r="W239" s="1336">
        <f>SUM(M239:T239,U239,V239)</f>
        <v>485.18361808200001</v>
      </c>
      <c r="X239" s="1337">
        <f t="shared" si="110"/>
        <v>154</v>
      </c>
      <c r="Y239" s="1335">
        <f t="shared" si="110"/>
        <v>0</v>
      </c>
      <c r="Z239" s="1335">
        <f t="shared" si="110"/>
        <v>290.66938828200006</v>
      </c>
      <c r="AA239" s="1335">
        <f t="shared" si="110"/>
        <v>161.90433599999997</v>
      </c>
      <c r="AB239" s="1335">
        <f t="shared" si="110"/>
        <v>0</v>
      </c>
      <c r="AC239" s="1335">
        <f t="shared" si="110"/>
        <v>0</v>
      </c>
      <c r="AD239" s="1335">
        <f t="shared" si="110"/>
        <v>68.843471999999991</v>
      </c>
      <c r="AE239" s="1335">
        <f t="shared" si="110"/>
        <v>0</v>
      </c>
      <c r="AF239" s="1335">
        <f t="shared" si="110"/>
        <v>0</v>
      </c>
      <c r="AG239" s="1335">
        <f t="shared" si="110"/>
        <v>0</v>
      </c>
      <c r="AH239" s="1336">
        <f t="shared" si="110"/>
        <v>675.41719628200008</v>
      </c>
      <c r="AI239" s="1337">
        <v>154</v>
      </c>
      <c r="AJ239" s="1335">
        <v>0</v>
      </c>
      <c r="AK239" s="1335">
        <v>361.30674790800003</v>
      </c>
      <c r="AL239" s="1335">
        <v>131.83782300000001</v>
      </c>
      <c r="AM239" s="1335">
        <v>0</v>
      </c>
      <c r="AN239" s="1335">
        <v>0</v>
      </c>
      <c r="AO239" s="1335">
        <v>74.487698999999992</v>
      </c>
      <c r="AP239" s="1335">
        <v>0</v>
      </c>
      <c r="AQ239" s="1335">
        <v>0</v>
      </c>
      <c r="AR239" s="1335">
        <v>721.63226990800013</v>
      </c>
      <c r="AS239" s="1335">
        <v>0</v>
      </c>
      <c r="AT239" s="1713">
        <v>721.63226990800013</v>
      </c>
      <c r="AU239" s="2127">
        <v>154</v>
      </c>
      <c r="AV239" s="1335">
        <v>0</v>
      </c>
      <c r="AW239" s="1335">
        <v>375.29503174799999</v>
      </c>
      <c r="AX239" s="1335">
        <v>188.059011</v>
      </c>
      <c r="AY239" s="1335">
        <v>0</v>
      </c>
      <c r="AZ239" s="1335">
        <v>0</v>
      </c>
      <c r="BA239" s="1335">
        <v>82.900986000000003</v>
      </c>
      <c r="BB239" s="1335">
        <v>0</v>
      </c>
      <c r="BC239" s="1335">
        <v>0</v>
      </c>
      <c r="BD239" s="1335">
        <v>800.25502874799997</v>
      </c>
      <c r="BE239" s="1335">
        <v>0</v>
      </c>
      <c r="BF239" s="1336">
        <v>800.25502874799997</v>
      </c>
      <c r="BG239" s="643"/>
      <c r="BH239" s="643"/>
      <c r="BI239" s="1538">
        <v>132.30000000000001</v>
      </c>
      <c r="BJ239" s="1549">
        <f t="shared" si="91"/>
        <v>617.48361808200002</v>
      </c>
    </row>
    <row r="240" spans="2:62" ht="12" hidden="1" customHeight="1" outlineLevel="1">
      <c r="B240" s="1328" t="s">
        <v>672</v>
      </c>
      <c r="C240" s="1329" t="s">
        <v>673</v>
      </c>
      <c r="D240" s="1330">
        <v>0</v>
      </c>
      <c r="E240" s="1330">
        <v>0</v>
      </c>
      <c r="F240" s="1330">
        <v>0</v>
      </c>
      <c r="G240" s="1330">
        <v>271.324386</v>
      </c>
      <c r="H240" s="1330">
        <v>5079.8428999999996</v>
      </c>
      <c r="I240" s="1330">
        <v>0</v>
      </c>
      <c r="J240" s="1330">
        <v>0</v>
      </c>
      <c r="K240" s="1330">
        <v>0</v>
      </c>
      <c r="L240" s="1331">
        <f t="shared" si="85"/>
        <v>5351.1672859999999</v>
      </c>
      <c r="M240" s="1332">
        <v>0</v>
      </c>
      <c r="N240" s="1330">
        <v>0</v>
      </c>
      <c r="O240" s="1330">
        <v>0</v>
      </c>
      <c r="P240" s="1330">
        <v>0</v>
      </c>
      <c r="Q240" s="1330">
        <v>5747.8923720000003</v>
      </c>
      <c r="R240" s="1330">
        <v>0</v>
      </c>
      <c r="S240" s="1330"/>
      <c r="T240" s="1330">
        <v>0</v>
      </c>
      <c r="U240" s="1330">
        <v>0</v>
      </c>
      <c r="V240" s="1330">
        <v>0</v>
      </c>
      <c r="W240" s="1331">
        <f t="shared" ref="W240:W244" si="111">SUM(M240:T240,U240,V240)</f>
        <v>5747.8923720000003</v>
      </c>
      <c r="X240" s="1332">
        <v>0</v>
      </c>
      <c r="Y240" s="1330">
        <v>0</v>
      </c>
      <c r="Z240" s="1330">
        <v>0</v>
      </c>
      <c r="AA240" s="1330">
        <v>392.41888</v>
      </c>
      <c r="AB240" s="1330"/>
      <c r="AC240" s="1330">
        <v>6246.0833599999996</v>
      </c>
      <c r="AD240" s="1330">
        <v>0</v>
      </c>
      <c r="AE240" s="1330"/>
      <c r="AF240" s="1330">
        <v>0</v>
      </c>
      <c r="AG240" s="1330">
        <v>0</v>
      </c>
      <c r="AH240" s="1331">
        <f>SUM(X240:AF240,AG240)</f>
        <v>6638.5022399999998</v>
      </c>
      <c r="AI240" s="1332">
        <v>0</v>
      </c>
      <c r="AJ240" s="1330">
        <v>0</v>
      </c>
      <c r="AK240" s="1330">
        <v>0</v>
      </c>
      <c r="AL240" s="1330">
        <v>8946.949400999998</v>
      </c>
      <c r="AM240" s="1330"/>
      <c r="AN240" s="1330">
        <v>5924.3055299999996</v>
      </c>
      <c r="AO240" s="1330">
        <v>0</v>
      </c>
      <c r="AP240" s="1330"/>
      <c r="AQ240" s="1330">
        <v>0</v>
      </c>
      <c r="AR240" s="1330">
        <v>14871.254930999998</v>
      </c>
      <c r="AS240" s="1330">
        <v>0</v>
      </c>
      <c r="AT240" s="1712">
        <v>14871.254930999998</v>
      </c>
      <c r="AU240" s="2126">
        <v>0</v>
      </c>
      <c r="AV240" s="1330">
        <v>0</v>
      </c>
      <c r="AW240" s="1330">
        <v>0</v>
      </c>
      <c r="AX240" s="1330">
        <v>15075.612341999999</v>
      </c>
      <c r="AY240" s="1330"/>
      <c r="AZ240" s="1330">
        <v>6139.9130100000002</v>
      </c>
      <c r="BA240" s="1330">
        <v>0</v>
      </c>
      <c r="BB240" s="1330"/>
      <c r="BC240" s="1330">
        <v>0</v>
      </c>
      <c r="BD240" s="1330">
        <v>21215.525351999997</v>
      </c>
      <c r="BE240" s="1330">
        <v>0</v>
      </c>
      <c r="BF240" s="1331">
        <v>21215.525351999997</v>
      </c>
      <c r="BG240" s="643"/>
      <c r="BH240" s="643"/>
      <c r="BI240" s="1537"/>
      <c r="BJ240" s="928">
        <f t="shared" si="91"/>
        <v>5747.8923720000003</v>
      </c>
    </row>
    <row r="241" spans="2:62" ht="12" hidden="1" customHeight="1" outlineLevel="1">
      <c r="B241" s="1333" t="s">
        <v>674</v>
      </c>
      <c r="C241" s="1334" t="s">
        <v>675</v>
      </c>
      <c r="D241" s="1335"/>
      <c r="E241" s="1335"/>
      <c r="F241" s="1335"/>
      <c r="G241" s="1335"/>
      <c r="H241" s="1335">
        <v>0</v>
      </c>
      <c r="I241" s="1335"/>
      <c r="J241" s="1335">
        <v>0</v>
      </c>
      <c r="K241" s="1335">
        <v>0</v>
      </c>
      <c r="L241" s="1336">
        <f t="shared" si="85"/>
        <v>0</v>
      </c>
      <c r="M241" s="1337"/>
      <c r="N241" s="1335"/>
      <c r="O241" s="1335">
        <v>0</v>
      </c>
      <c r="P241" s="1335"/>
      <c r="Q241" s="1335">
        <v>0</v>
      </c>
      <c r="R241" s="1335"/>
      <c r="S241" s="1335"/>
      <c r="T241" s="1335">
        <v>0</v>
      </c>
      <c r="U241" s="1335">
        <v>0</v>
      </c>
      <c r="V241" s="1335">
        <v>0</v>
      </c>
      <c r="W241" s="1336">
        <f t="shared" si="111"/>
        <v>0</v>
      </c>
      <c r="X241" s="1337"/>
      <c r="Y241" s="1335"/>
      <c r="Z241" s="1335">
        <v>0</v>
      </c>
      <c r="AA241" s="1335"/>
      <c r="AB241" s="1335"/>
      <c r="AC241" s="1335">
        <v>0</v>
      </c>
      <c r="AD241" s="1335"/>
      <c r="AE241" s="1335"/>
      <c r="AF241" s="1335">
        <v>0</v>
      </c>
      <c r="AG241" s="1335">
        <v>0</v>
      </c>
      <c r="AH241" s="1336">
        <f>SUM(X241:AF241,AG241)</f>
        <v>0</v>
      </c>
      <c r="AI241" s="1337"/>
      <c r="AJ241" s="1335"/>
      <c r="AK241" s="1335">
        <v>0</v>
      </c>
      <c r="AL241" s="1335"/>
      <c r="AM241" s="1335"/>
      <c r="AN241" s="1335">
        <v>0</v>
      </c>
      <c r="AO241" s="1335"/>
      <c r="AP241" s="1335"/>
      <c r="AQ241" s="1335">
        <v>0</v>
      </c>
      <c r="AR241" s="1335">
        <v>0</v>
      </c>
      <c r="AS241" s="1335">
        <v>0</v>
      </c>
      <c r="AT241" s="1713">
        <v>0</v>
      </c>
      <c r="AU241" s="2127"/>
      <c r="AV241" s="1335"/>
      <c r="AW241" s="1335">
        <v>0</v>
      </c>
      <c r="AX241" s="1335"/>
      <c r="AY241" s="1335"/>
      <c r="AZ241" s="1335">
        <v>0</v>
      </c>
      <c r="BA241" s="1335"/>
      <c r="BB241" s="1335"/>
      <c r="BC241" s="1335">
        <v>0</v>
      </c>
      <c r="BD241" s="1335">
        <v>0</v>
      </c>
      <c r="BE241" s="1335">
        <v>0</v>
      </c>
      <c r="BF241" s="1336">
        <v>0</v>
      </c>
      <c r="BG241" s="643"/>
      <c r="BH241" s="643"/>
      <c r="BI241" s="1538"/>
      <c r="BJ241" s="1549">
        <f t="shared" si="91"/>
        <v>0</v>
      </c>
    </row>
    <row r="242" spans="2:62" ht="12" hidden="1" customHeight="1" outlineLevel="1">
      <c r="B242" s="1333" t="s">
        <v>676</v>
      </c>
      <c r="C242" s="1347" t="s">
        <v>677</v>
      </c>
      <c r="D242" s="1335"/>
      <c r="E242" s="1335">
        <v>0</v>
      </c>
      <c r="F242" s="1335"/>
      <c r="G242" s="1335"/>
      <c r="H242" s="1335">
        <v>4.2513699999999996</v>
      </c>
      <c r="I242" s="1335"/>
      <c r="J242" s="1335">
        <v>0</v>
      </c>
      <c r="K242" s="1335">
        <v>0</v>
      </c>
      <c r="L242" s="1336">
        <f t="shared" si="85"/>
        <v>4.2513699999999996</v>
      </c>
      <c r="M242" s="1337"/>
      <c r="N242" s="1335">
        <v>0</v>
      </c>
      <c r="O242" s="1335">
        <v>0</v>
      </c>
      <c r="P242" s="1335"/>
      <c r="Q242" s="1335">
        <v>0.77066100000000004</v>
      </c>
      <c r="R242" s="1335"/>
      <c r="S242" s="1335"/>
      <c r="T242" s="1335">
        <v>0</v>
      </c>
      <c r="U242" s="1335">
        <v>0</v>
      </c>
      <c r="V242" s="1335">
        <v>0</v>
      </c>
      <c r="W242" s="1336">
        <f t="shared" si="111"/>
        <v>0.77066100000000004</v>
      </c>
      <c r="X242" s="1337"/>
      <c r="Y242" s="1335">
        <v>0</v>
      </c>
      <c r="Z242" s="1335">
        <v>0</v>
      </c>
      <c r="AA242" s="1335"/>
      <c r="AB242" s="1335"/>
      <c r="AC242" s="1335">
        <v>9.1775999999999996E-2</v>
      </c>
      <c r="AD242" s="1335"/>
      <c r="AE242" s="1335"/>
      <c r="AF242" s="1335">
        <v>0</v>
      </c>
      <c r="AG242" s="1335">
        <v>0</v>
      </c>
      <c r="AH242" s="1336">
        <f>SUM(X242:AF242,AG242)</f>
        <v>9.1775999999999996E-2</v>
      </c>
      <c r="AI242" s="1337"/>
      <c r="AJ242" s="1335">
        <v>0</v>
      </c>
      <c r="AK242" s="1335">
        <v>0</v>
      </c>
      <c r="AL242" s="1335"/>
      <c r="AM242" s="1335"/>
      <c r="AN242" s="1335">
        <v>0</v>
      </c>
      <c r="AO242" s="1335"/>
      <c r="AP242" s="1335"/>
      <c r="AQ242" s="1335">
        <v>0</v>
      </c>
      <c r="AR242" s="1335">
        <v>0</v>
      </c>
      <c r="AS242" s="1335">
        <v>0</v>
      </c>
      <c r="AT242" s="1713">
        <v>0</v>
      </c>
      <c r="AU242" s="2127"/>
      <c r="AV242" s="1335">
        <v>0</v>
      </c>
      <c r="AW242" s="1335">
        <v>0</v>
      </c>
      <c r="AX242" s="1335"/>
      <c r="AY242" s="1335"/>
      <c r="AZ242" s="1335">
        <v>0</v>
      </c>
      <c r="BA242" s="1335"/>
      <c r="BB242" s="1335"/>
      <c r="BC242" s="1335">
        <v>0</v>
      </c>
      <c r="BD242" s="1335">
        <v>0</v>
      </c>
      <c r="BE242" s="1335">
        <v>0</v>
      </c>
      <c r="BF242" s="1336">
        <v>0</v>
      </c>
      <c r="BG242" s="643"/>
      <c r="BH242" s="643"/>
      <c r="BI242" s="1538"/>
      <c r="BJ242" s="1549">
        <f t="shared" si="91"/>
        <v>0.77066100000000004</v>
      </c>
    </row>
    <row r="243" spans="2:62" ht="12" hidden="1" customHeight="1" outlineLevel="1">
      <c r="B243" s="1333" t="s">
        <v>678</v>
      </c>
      <c r="C243" s="1347" t="s">
        <v>679</v>
      </c>
      <c r="D243" s="1335"/>
      <c r="E243" s="1335">
        <v>0</v>
      </c>
      <c r="F243" s="1335"/>
      <c r="G243" s="1335"/>
      <c r="H243" s="1335">
        <v>136.87732</v>
      </c>
      <c r="I243" s="1335"/>
      <c r="J243" s="1335">
        <v>0</v>
      </c>
      <c r="K243" s="1335">
        <v>0</v>
      </c>
      <c r="L243" s="1336">
        <f t="shared" si="85"/>
        <v>136.87732</v>
      </c>
      <c r="M243" s="1337"/>
      <c r="N243" s="1335">
        <v>0</v>
      </c>
      <c r="O243" s="1335">
        <v>0</v>
      </c>
      <c r="P243" s="1335"/>
      <c r="Q243" s="1335">
        <v>114.128208</v>
      </c>
      <c r="R243" s="1335"/>
      <c r="S243" s="1335"/>
      <c r="T243" s="1335">
        <v>0</v>
      </c>
      <c r="U243" s="1335">
        <v>0</v>
      </c>
      <c r="V243" s="1335">
        <v>0</v>
      </c>
      <c r="W243" s="1336">
        <f t="shared" si="111"/>
        <v>114.128208</v>
      </c>
      <c r="X243" s="1337"/>
      <c r="Y243" s="1335">
        <v>0</v>
      </c>
      <c r="Z243" s="1335">
        <v>0</v>
      </c>
      <c r="AA243" s="1335"/>
      <c r="AB243" s="1335"/>
      <c r="AC243" s="1335">
        <v>115.874848</v>
      </c>
      <c r="AD243" s="1335"/>
      <c r="AE243" s="1335"/>
      <c r="AF243" s="1335">
        <v>0</v>
      </c>
      <c r="AG243" s="1335">
        <v>0</v>
      </c>
      <c r="AH243" s="1336">
        <f>SUM(X243:AF243,AG243)</f>
        <v>115.874848</v>
      </c>
      <c r="AI243" s="1337"/>
      <c r="AJ243" s="1335">
        <v>0</v>
      </c>
      <c r="AK243" s="1335">
        <v>0</v>
      </c>
      <c r="AL243" s="1335"/>
      <c r="AM243" s="1335"/>
      <c r="AN243" s="1335">
        <v>109.43384399999999</v>
      </c>
      <c r="AO243" s="1335"/>
      <c r="AP243" s="1335"/>
      <c r="AQ243" s="1335">
        <v>0</v>
      </c>
      <c r="AR243" s="1335">
        <v>109.43384399999999</v>
      </c>
      <c r="AS243" s="1335">
        <v>0</v>
      </c>
      <c r="AT243" s="1713">
        <v>109.43384399999999</v>
      </c>
      <c r="AU243" s="2127"/>
      <c r="AV243" s="1335">
        <v>0</v>
      </c>
      <c r="AW243" s="1335">
        <v>0</v>
      </c>
      <c r="AX243" s="1335"/>
      <c r="AY243" s="1335"/>
      <c r="AZ243" s="1335">
        <v>130.62524999999999</v>
      </c>
      <c r="BA243" s="1335"/>
      <c r="BB243" s="1335"/>
      <c r="BC243" s="1335">
        <v>0</v>
      </c>
      <c r="BD243" s="1335">
        <v>130.62524999999999</v>
      </c>
      <c r="BE243" s="1335">
        <v>0</v>
      </c>
      <c r="BF243" s="1336">
        <v>130.62524999999999</v>
      </c>
      <c r="BG243" s="643"/>
      <c r="BH243" s="643"/>
      <c r="BI243" s="1538"/>
      <c r="BJ243" s="1549">
        <f t="shared" si="91"/>
        <v>114.128208</v>
      </c>
    </row>
    <row r="244" spans="2:62" ht="12" hidden="1" customHeight="1" outlineLevel="1">
      <c r="B244" s="1338" t="s">
        <v>680</v>
      </c>
      <c r="C244" s="1411" t="s">
        <v>681</v>
      </c>
      <c r="D244" s="1340"/>
      <c r="E244" s="1340">
        <v>0</v>
      </c>
      <c r="F244" s="1340"/>
      <c r="G244" s="1340"/>
      <c r="H244" s="1340">
        <v>0</v>
      </c>
      <c r="I244" s="1340"/>
      <c r="J244" s="1340">
        <v>0</v>
      </c>
      <c r="K244" s="1340">
        <v>0</v>
      </c>
      <c r="L244" s="1341">
        <f t="shared" si="85"/>
        <v>0</v>
      </c>
      <c r="M244" s="1342"/>
      <c r="N244" s="1340">
        <v>0</v>
      </c>
      <c r="O244" s="1340">
        <v>0</v>
      </c>
      <c r="P244" s="1340"/>
      <c r="Q244" s="1340">
        <v>0</v>
      </c>
      <c r="R244" s="1340"/>
      <c r="S244" s="1340"/>
      <c r="T244" s="1340">
        <v>0</v>
      </c>
      <c r="U244" s="1340">
        <v>0</v>
      </c>
      <c r="V244" s="1340">
        <v>0</v>
      </c>
      <c r="W244" s="1341">
        <f t="shared" si="111"/>
        <v>0</v>
      </c>
      <c r="X244" s="1342"/>
      <c r="Y244" s="1340">
        <v>0</v>
      </c>
      <c r="Z244" s="1340">
        <v>0</v>
      </c>
      <c r="AA244" s="1340"/>
      <c r="AB244" s="1340"/>
      <c r="AC244" s="1340">
        <v>0</v>
      </c>
      <c r="AD244" s="1340"/>
      <c r="AE244" s="1340"/>
      <c r="AF244" s="1340">
        <v>0</v>
      </c>
      <c r="AG244" s="1340">
        <v>0</v>
      </c>
      <c r="AH244" s="1341">
        <f>SUM(X244:AF244,AG244)</f>
        <v>0</v>
      </c>
      <c r="AI244" s="1342"/>
      <c r="AJ244" s="1340">
        <v>0</v>
      </c>
      <c r="AK244" s="1340">
        <v>0</v>
      </c>
      <c r="AL244" s="1340"/>
      <c r="AM244" s="1340"/>
      <c r="AN244" s="1340">
        <v>0</v>
      </c>
      <c r="AO244" s="1340"/>
      <c r="AP244" s="1340"/>
      <c r="AQ244" s="1340">
        <v>0</v>
      </c>
      <c r="AR244" s="1340">
        <v>0</v>
      </c>
      <c r="AS244" s="1340">
        <v>0</v>
      </c>
      <c r="AT244" s="1714">
        <v>0</v>
      </c>
      <c r="AU244" s="2128"/>
      <c r="AV244" s="1340">
        <v>0</v>
      </c>
      <c r="AW244" s="1340">
        <v>0</v>
      </c>
      <c r="AX244" s="1340"/>
      <c r="AY244" s="1340"/>
      <c r="AZ244" s="1340">
        <v>0</v>
      </c>
      <c r="BA244" s="1340"/>
      <c r="BB244" s="1340"/>
      <c r="BC244" s="1340">
        <v>0</v>
      </c>
      <c r="BD244" s="1340">
        <v>0</v>
      </c>
      <c r="BE244" s="1340">
        <v>0</v>
      </c>
      <c r="BF244" s="1341">
        <v>0</v>
      </c>
      <c r="BG244" s="643"/>
      <c r="BH244" s="643"/>
      <c r="BI244" s="1539"/>
      <c r="BJ244" s="932">
        <f t="shared" si="91"/>
        <v>0</v>
      </c>
    </row>
    <row r="245" spans="2:62" ht="12" customHeight="1" collapsed="1">
      <c r="B245" s="1343" t="s">
        <v>682</v>
      </c>
      <c r="C245" s="1325"/>
      <c r="D245" s="1335">
        <f t="shared" ref="D245:H245" si="112">SUM(D240:D243)</f>
        <v>0</v>
      </c>
      <c r="E245" s="1335">
        <f t="shared" si="112"/>
        <v>0</v>
      </c>
      <c r="F245" s="1345">
        <f t="shared" si="112"/>
        <v>0</v>
      </c>
      <c r="G245" s="1335">
        <f t="shared" si="112"/>
        <v>271.324386</v>
      </c>
      <c r="H245" s="1335">
        <f t="shared" si="112"/>
        <v>5220.9715899999992</v>
      </c>
      <c r="I245" s="1335">
        <f>SUM(I240:I243)</f>
        <v>0</v>
      </c>
      <c r="J245" s="1335">
        <f t="shared" ref="J245:AH245" si="113">SUM(J240:J243)</f>
        <v>0</v>
      </c>
      <c r="K245" s="1335">
        <f t="shared" si="113"/>
        <v>0</v>
      </c>
      <c r="L245" s="1336">
        <f t="shared" si="85"/>
        <v>5492.2959759999994</v>
      </c>
      <c r="M245" s="1337">
        <f t="shared" si="113"/>
        <v>0</v>
      </c>
      <c r="N245" s="1335">
        <f t="shared" si="113"/>
        <v>0</v>
      </c>
      <c r="O245" s="1335">
        <f t="shared" si="113"/>
        <v>0</v>
      </c>
      <c r="P245" s="1335">
        <f t="shared" si="113"/>
        <v>0</v>
      </c>
      <c r="Q245" s="1335">
        <f t="shared" si="113"/>
        <v>5862.7912409999999</v>
      </c>
      <c r="R245" s="1335">
        <f t="shared" si="113"/>
        <v>0</v>
      </c>
      <c r="S245" s="1335">
        <f t="shared" si="113"/>
        <v>0</v>
      </c>
      <c r="T245" s="1335">
        <f t="shared" si="113"/>
        <v>0</v>
      </c>
      <c r="U245" s="1335">
        <f t="shared" si="113"/>
        <v>0</v>
      </c>
      <c r="V245" s="1335">
        <f t="shared" si="113"/>
        <v>0</v>
      </c>
      <c r="W245" s="1336">
        <f t="shared" si="113"/>
        <v>5862.7912409999999</v>
      </c>
      <c r="X245" s="1337">
        <f t="shared" si="113"/>
        <v>0</v>
      </c>
      <c r="Y245" s="1335">
        <f t="shared" si="113"/>
        <v>0</v>
      </c>
      <c r="Z245" s="1335">
        <f t="shared" si="113"/>
        <v>0</v>
      </c>
      <c r="AA245" s="1335">
        <f t="shared" si="113"/>
        <v>392.41888</v>
      </c>
      <c r="AB245" s="1335">
        <f t="shared" si="113"/>
        <v>0</v>
      </c>
      <c r="AC245" s="1335">
        <f t="shared" si="113"/>
        <v>6362.0499840000002</v>
      </c>
      <c r="AD245" s="1335">
        <f t="shared" si="113"/>
        <v>0</v>
      </c>
      <c r="AE245" s="1335">
        <f t="shared" si="113"/>
        <v>0</v>
      </c>
      <c r="AF245" s="1335">
        <f t="shared" si="113"/>
        <v>0</v>
      </c>
      <c r="AG245" s="1335">
        <f t="shared" si="113"/>
        <v>0</v>
      </c>
      <c r="AH245" s="1336">
        <f t="shared" si="113"/>
        <v>6754.4688640000004</v>
      </c>
      <c r="AI245" s="1337">
        <f>SUM(AI240:AI244)</f>
        <v>0</v>
      </c>
      <c r="AJ245" s="1335">
        <f t="shared" ref="AJ245:AT245" si="114">SUM(AJ240:AJ244)</f>
        <v>0</v>
      </c>
      <c r="AK245" s="1335">
        <f t="shared" si="114"/>
        <v>0</v>
      </c>
      <c r="AL245" s="1335">
        <f t="shared" si="114"/>
        <v>8946.949400999998</v>
      </c>
      <c r="AM245" s="1335">
        <f t="shared" si="114"/>
        <v>0</v>
      </c>
      <c r="AN245" s="1335">
        <f t="shared" si="114"/>
        <v>6033.7393739999998</v>
      </c>
      <c r="AO245" s="1335">
        <f t="shared" si="114"/>
        <v>0</v>
      </c>
      <c r="AP245" s="1335">
        <f t="shared" si="114"/>
        <v>0</v>
      </c>
      <c r="AQ245" s="1335">
        <f t="shared" si="114"/>
        <v>0</v>
      </c>
      <c r="AR245" s="1335">
        <f t="shared" si="114"/>
        <v>14980.688774999997</v>
      </c>
      <c r="AS245" s="1335">
        <f t="shared" si="114"/>
        <v>0</v>
      </c>
      <c r="AT245" s="1713">
        <f t="shared" si="114"/>
        <v>14980.688774999997</v>
      </c>
      <c r="AU245" s="2127">
        <f>SUM(AU240:AU244)</f>
        <v>0</v>
      </c>
      <c r="AV245" s="1335">
        <f t="shared" ref="AV245:BF245" si="115">SUM(AV240:AV244)</f>
        <v>0</v>
      </c>
      <c r="AW245" s="1335">
        <f t="shared" si="115"/>
        <v>0</v>
      </c>
      <c r="AX245" s="1335">
        <f t="shared" si="115"/>
        <v>15075.612341999999</v>
      </c>
      <c r="AY245" s="1335">
        <f t="shared" si="115"/>
        <v>0</v>
      </c>
      <c r="AZ245" s="1335">
        <f t="shared" si="115"/>
        <v>6270.5382600000003</v>
      </c>
      <c r="BA245" s="1335">
        <f t="shared" si="115"/>
        <v>0</v>
      </c>
      <c r="BB245" s="1335">
        <f t="shared" si="115"/>
        <v>0</v>
      </c>
      <c r="BC245" s="1335">
        <f t="shared" si="115"/>
        <v>0</v>
      </c>
      <c r="BD245" s="1335">
        <f t="shared" si="115"/>
        <v>21346.150601999998</v>
      </c>
      <c r="BE245" s="1335">
        <f t="shared" si="115"/>
        <v>0</v>
      </c>
      <c r="BF245" s="1336">
        <f t="shared" si="115"/>
        <v>21346.150601999998</v>
      </c>
      <c r="BG245" s="643"/>
      <c r="BH245" s="643"/>
      <c r="BI245" s="1538">
        <v>252.7</v>
      </c>
      <c r="BJ245" s="1549">
        <f t="shared" si="91"/>
        <v>6115.4912409999997</v>
      </c>
    </row>
    <row r="246" spans="2:62" s="877" customFormat="1" ht="12" customHeight="1">
      <c r="B246" s="1349" t="s">
        <v>683</v>
      </c>
      <c r="C246" s="1350" t="s">
        <v>684</v>
      </c>
      <c r="D246" s="1351">
        <f t="shared" ref="D246:K246" si="116">SUM(D232,D235,D236,D239,D245)</f>
        <v>86427.32</v>
      </c>
      <c r="E246" s="1351">
        <f t="shared" si="116"/>
        <v>0</v>
      </c>
      <c r="F246" s="1401">
        <f t="shared" si="116"/>
        <v>86427.32</v>
      </c>
      <c r="G246" s="1351">
        <f t="shared" si="116"/>
        <v>463.96796099999995</v>
      </c>
      <c r="H246" s="1351">
        <f t="shared" si="116"/>
        <v>18863.798299999999</v>
      </c>
      <c r="I246" s="1351">
        <f t="shared" si="116"/>
        <v>1303.4756399999999</v>
      </c>
      <c r="J246" s="1351">
        <f t="shared" si="116"/>
        <v>251.36774848899998</v>
      </c>
      <c r="K246" s="1351">
        <f t="shared" si="116"/>
        <v>-13192.706813489</v>
      </c>
      <c r="L246" s="1352">
        <f t="shared" si="85"/>
        <v>94117.222836000015</v>
      </c>
      <c r="M246" s="1353">
        <f t="shared" ref="M246:W246" si="117">SUM(M232,M235,M236,M239,M245)</f>
        <v>69209.828999999998</v>
      </c>
      <c r="N246" s="1351">
        <f t="shared" si="117"/>
        <v>0</v>
      </c>
      <c r="O246" s="1351">
        <f t="shared" si="117"/>
        <v>1509.0928248359999</v>
      </c>
      <c r="P246" s="1351">
        <f t="shared" si="117"/>
        <v>3140.4622199999999</v>
      </c>
      <c r="Q246" s="1351">
        <f t="shared" si="117"/>
        <v>16654.719680999999</v>
      </c>
      <c r="R246" s="1351">
        <f t="shared" si="117"/>
        <v>3237.7439249999998</v>
      </c>
      <c r="S246" s="1351">
        <f t="shared" si="117"/>
        <v>4944.4419159999998</v>
      </c>
      <c r="T246" s="1351">
        <f t="shared" si="117"/>
        <v>349.58801699999998</v>
      </c>
      <c r="U246" s="1351">
        <f t="shared" si="117"/>
        <v>-17843.266176999998</v>
      </c>
      <c r="V246" s="1351">
        <f t="shared" si="117"/>
        <v>0</v>
      </c>
      <c r="W246" s="1352">
        <f t="shared" si="117"/>
        <v>81202.611406835989</v>
      </c>
      <c r="X246" s="1353">
        <f t="shared" ref="X246:AH246" si="118">SUM(X232,X235,X236,X239,X245)</f>
        <v>56162.8</v>
      </c>
      <c r="Y246" s="1351">
        <f t="shared" si="118"/>
        <v>0</v>
      </c>
      <c r="Z246" s="1351">
        <f t="shared" si="118"/>
        <v>1113.8334699960001</v>
      </c>
      <c r="AA246" s="1351">
        <f t="shared" si="118"/>
        <v>16649.351839999999</v>
      </c>
      <c r="AB246" s="1351">
        <f t="shared" si="118"/>
        <v>16362.112142999998</v>
      </c>
      <c r="AC246" s="1351">
        <f t="shared" si="118"/>
        <v>18134.731104000002</v>
      </c>
      <c r="AD246" s="1351">
        <f t="shared" si="118"/>
        <v>3330.612224</v>
      </c>
      <c r="AE246" s="1351">
        <f t="shared" si="118"/>
        <v>5639.1419039999992</v>
      </c>
      <c r="AF246" s="1351">
        <f t="shared" si="118"/>
        <v>379.887632</v>
      </c>
      <c r="AG246" s="1351">
        <f t="shared" si="118"/>
        <v>-21224.690923999999</v>
      </c>
      <c r="AH246" s="1352">
        <f t="shared" si="118"/>
        <v>96547.779392995988</v>
      </c>
      <c r="AI246" s="1353">
        <f>AI245+AI239+AI236+AI235+AI232</f>
        <v>64628.800000000003</v>
      </c>
      <c r="AJ246" s="1351">
        <f t="shared" ref="AJ246:AT246" si="119">AJ245+AJ239+AJ236+AJ235+AJ232</f>
        <v>0</v>
      </c>
      <c r="AK246" s="1351">
        <f t="shared" si="119"/>
        <v>1060.3421517040001</v>
      </c>
      <c r="AL246" s="1351">
        <f t="shared" si="119"/>
        <v>17134.851122999997</v>
      </c>
      <c r="AM246" s="1351">
        <f t="shared" si="119"/>
        <v>19813.979217160002</v>
      </c>
      <c r="AN246" s="1351">
        <f t="shared" si="119"/>
        <v>17199.930383999999</v>
      </c>
      <c r="AO246" s="1351">
        <f t="shared" si="119"/>
        <v>3038.8420529999999</v>
      </c>
      <c r="AP246" s="1351">
        <f t="shared" si="119"/>
        <v>4306.9283009999999</v>
      </c>
      <c r="AQ246" s="1351">
        <f t="shared" si="119"/>
        <v>333.67674599999998</v>
      </c>
      <c r="AR246" s="1351">
        <f t="shared" si="119"/>
        <v>127517.349975864</v>
      </c>
      <c r="AS246" s="1351">
        <f t="shared" si="119"/>
        <v>-20891.789704719999</v>
      </c>
      <c r="AT246" s="1715">
        <f t="shared" si="119"/>
        <v>106625.560271144</v>
      </c>
      <c r="AU246" s="2130">
        <f>AU245+AU239+AU236+AU235+AU232</f>
        <v>56341.8</v>
      </c>
      <c r="AV246" s="1351">
        <f t="shared" ref="AV246:BF246" si="120">AV245+AV239+AV236+AV235+AV232</f>
        <v>0</v>
      </c>
      <c r="AW246" s="1351">
        <f t="shared" si="120"/>
        <v>1049.329612604</v>
      </c>
      <c r="AX246" s="1351">
        <f t="shared" si="120"/>
        <v>23557.957478999997</v>
      </c>
      <c r="AY246" s="1351">
        <f t="shared" si="120"/>
        <v>20614.70189756</v>
      </c>
      <c r="AZ246" s="1351">
        <f t="shared" si="120"/>
        <v>16717.776600000001</v>
      </c>
      <c r="BA246" s="1351">
        <f t="shared" si="120"/>
        <v>2629.49568</v>
      </c>
      <c r="BB246" s="1351">
        <f t="shared" si="120"/>
        <v>3998.3543249999998</v>
      </c>
      <c r="BC246" s="1351">
        <f t="shared" si="120"/>
        <v>345.82048200000003</v>
      </c>
      <c r="BD246" s="1351">
        <f t="shared" si="120"/>
        <v>125255.236076164</v>
      </c>
      <c r="BE246" s="1351">
        <f t="shared" si="120"/>
        <v>-21990.178037449998</v>
      </c>
      <c r="BF246" s="1352">
        <f t="shared" si="120"/>
        <v>103265.05803871399</v>
      </c>
      <c r="BG246" s="643"/>
      <c r="BH246" s="643"/>
      <c r="BI246" s="934">
        <f>SUM(BI232,BI235,BI236,BI239,BI245)</f>
        <v>7534.3</v>
      </c>
      <c r="BJ246" s="934">
        <f t="shared" si="91"/>
        <v>88736.911406835992</v>
      </c>
    </row>
    <row r="247" spans="2:62" s="877" customFormat="1" ht="12" customHeight="1">
      <c r="B247" s="1402" t="s">
        <v>177</v>
      </c>
      <c r="C247" s="1350"/>
      <c r="D247" s="1351">
        <f t="shared" ref="D247:K247" si="121">SUM(D246,D227)</f>
        <v>182697.42</v>
      </c>
      <c r="E247" s="1351">
        <f t="shared" si="121"/>
        <v>57177.551139999996</v>
      </c>
      <c r="F247" s="1401">
        <f t="shared" si="121"/>
        <v>192755.42</v>
      </c>
      <c r="G247" s="1351">
        <f t="shared" si="121"/>
        <v>8278.3782419999989</v>
      </c>
      <c r="H247" s="1351">
        <f t="shared" si="121"/>
        <v>28939.140899999999</v>
      </c>
      <c r="I247" s="1351">
        <f t="shared" si="121"/>
        <v>13610.666200000001</v>
      </c>
      <c r="J247" s="1351">
        <f t="shared" si="121"/>
        <v>5923.6104346640013</v>
      </c>
      <c r="K247" s="1351">
        <f t="shared" si="121"/>
        <v>-36959.688620909001</v>
      </c>
      <c r="L247" s="1352">
        <f t="shared" si="85"/>
        <v>212547.52715575503</v>
      </c>
      <c r="M247" s="1353">
        <f t="shared" ref="M247:W247" si="122">SUM(M246,M227)</f>
        <v>141506.728752</v>
      </c>
      <c r="N247" s="1351">
        <f t="shared" si="122"/>
        <v>382.59708000000001</v>
      </c>
      <c r="O247" s="1351">
        <f t="shared" si="122"/>
        <v>11397.172177829998</v>
      </c>
      <c r="P247" s="1351">
        <f t="shared" si="122"/>
        <v>21850.50216</v>
      </c>
      <c r="Q247" s="1351">
        <f t="shared" si="122"/>
        <v>23446.864745999999</v>
      </c>
      <c r="R247" s="1351">
        <f t="shared" si="122"/>
        <v>20384.785781999999</v>
      </c>
      <c r="S247" s="1351">
        <f t="shared" si="122"/>
        <v>10708.055370999999</v>
      </c>
      <c r="T247" s="1351">
        <f t="shared" si="122"/>
        <v>9032.07654</v>
      </c>
      <c r="U247" s="1351">
        <f t="shared" si="122"/>
        <v>-46652.742157000001</v>
      </c>
      <c r="V247" s="1351">
        <f t="shared" si="122"/>
        <v>843.29536000000007</v>
      </c>
      <c r="W247" s="1352">
        <f t="shared" si="122"/>
        <v>192899.33581182998</v>
      </c>
      <c r="X247" s="1353">
        <f t="shared" ref="X247:AH247" si="123">SUM(X246,X227)</f>
        <v>140466.5</v>
      </c>
      <c r="Y247" s="1351">
        <f t="shared" si="123"/>
        <v>382.59708000000001</v>
      </c>
      <c r="Z247" s="1351">
        <f t="shared" si="123"/>
        <v>8099.9982664380004</v>
      </c>
      <c r="AA247" s="1351">
        <f t="shared" si="123"/>
        <v>45758.924703999997</v>
      </c>
      <c r="AB247" s="1351">
        <f t="shared" si="123"/>
        <v>29725.519322999997</v>
      </c>
      <c r="AC247" s="1351">
        <f t="shared" si="123"/>
        <v>24665.993088000003</v>
      </c>
      <c r="AD247" s="1351">
        <f t="shared" si="123"/>
        <v>18162.294495999999</v>
      </c>
      <c r="AE247" s="1351">
        <f t="shared" si="123"/>
        <v>20400.757023999999</v>
      </c>
      <c r="AF247" s="1351">
        <f t="shared" si="123"/>
        <v>11311.296399999999</v>
      </c>
      <c r="AG247" s="1351">
        <f t="shared" si="123"/>
        <v>-61988.447155279995</v>
      </c>
      <c r="AH247" s="1352">
        <f t="shared" si="123"/>
        <v>236985.433226158</v>
      </c>
      <c r="AI247" s="1353">
        <f>AI246+AI227</f>
        <v>144087.90000000002</v>
      </c>
      <c r="AJ247" s="1351">
        <f t="shared" ref="AJ247:AT247" si="124">AJ246+AJ227</f>
        <v>382.59708000000001</v>
      </c>
      <c r="AK247" s="1351">
        <f t="shared" si="124"/>
        <v>9367.2101034020016</v>
      </c>
      <c r="AL247" s="1351">
        <f t="shared" si="124"/>
        <v>51717.723056999996</v>
      </c>
      <c r="AM247" s="1351">
        <f t="shared" si="124"/>
        <v>33590.559081060004</v>
      </c>
      <c r="AN247" s="1351">
        <f t="shared" si="124"/>
        <v>24416.438084999998</v>
      </c>
      <c r="AO247" s="1351">
        <f t="shared" si="124"/>
        <v>15737.908445999999</v>
      </c>
      <c r="AP247" s="1351">
        <f t="shared" si="124"/>
        <v>15470.105274000001</v>
      </c>
      <c r="AQ247" s="1351">
        <f t="shared" si="124"/>
        <v>12814.669763999998</v>
      </c>
      <c r="AR247" s="1351">
        <f t="shared" si="124"/>
        <v>307585.11089046201</v>
      </c>
      <c r="AS247" s="1351">
        <f t="shared" si="124"/>
        <v>-58612.195166479985</v>
      </c>
      <c r="AT247" s="1715">
        <f t="shared" si="124"/>
        <v>248972.91572398201</v>
      </c>
      <c r="AU247" s="2130">
        <f>AU246+AU227</f>
        <v>137519.59999999998</v>
      </c>
      <c r="AV247" s="1351">
        <f t="shared" ref="AV247:BF247" si="125">AV246+AV227</f>
        <v>382.59708000000001</v>
      </c>
      <c r="AW247" s="1351">
        <f t="shared" si="125"/>
        <v>11279.683748424002</v>
      </c>
      <c r="AX247" s="1351">
        <f t="shared" si="125"/>
        <v>65229.348114</v>
      </c>
      <c r="AY247" s="1351">
        <f t="shared" si="125"/>
        <v>39196.742848330003</v>
      </c>
      <c r="AZ247" s="1351">
        <f t="shared" si="125"/>
        <v>22432.121942999998</v>
      </c>
      <c r="BA247" s="1351">
        <f t="shared" si="125"/>
        <v>12061.003353</v>
      </c>
      <c r="BB247" s="1351">
        <f t="shared" si="125"/>
        <v>19757.15364</v>
      </c>
      <c r="BC247" s="1351">
        <f t="shared" si="125"/>
        <v>13589.912699999999</v>
      </c>
      <c r="BD247" s="1351">
        <f t="shared" si="125"/>
        <v>321448.16342675401</v>
      </c>
      <c r="BE247" s="1351">
        <f t="shared" si="125"/>
        <v>-64706.321040061986</v>
      </c>
      <c r="BF247" s="1352">
        <f t="shared" si="125"/>
        <v>256741.84238669201</v>
      </c>
      <c r="BG247" s="643"/>
      <c r="BH247" s="643"/>
      <c r="BI247" s="934">
        <f>SUM(BI246,BI227)</f>
        <v>27961.475999999999</v>
      </c>
      <c r="BJ247" s="934">
        <f t="shared" si="91"/>
        <v>220860.81181182998</v>
      </c>
    </row>
    <row r="248" spans="2:62" ht="12" hidden="1" customHeight="1" outlineLevel="1">
      <c r="B248" s="1328" t="s">
        <v>685</v>
      </c>
      <c r="C248" s="1329" t="s">
        <v>686</v>
      </c>
      <c r="D248" s="1330">
        <v>0</v>
      </c>
      <c r="E248" s="1330">
        <v>0.1</v>
      </c>
      <c r="F248" s="1330"/>
      <c r="G248" s="1330">
        <v>2.8355999999999999</v>
      </c>
      <c r="H248" s="1330">
        <v>2700.2488319999998</v>
      </c>
      <c r="I248" s="1330">
        <v>12297.633408</v>
      </c>
      <c r="J248" s="1330">
        <v>8.7182097079999998</v>
      </c>
      <c r="K248" s="1330">
        <v>-15009.536049708</v>
      </c>
      <c r="L248" s="1331">
        <f t="shared" si="85"/>
        <v>-0.1000000000003638</v>
      </c>
      <c r="M248" s="1332">
        <v>0</v>
      </c>
      <c r="N248" s="1330">
        <v>0.1</v>
      </c>
      <c r="O248" s="1330">
        <v>2617.0959870000002</v>
      </c>
      <c r="P248" s="1330">
        <v>3.032</v>
      </c>
      <c r="Q248" s="1330">
        <v>2700.2488319999998</v>
      </c>
      <c r="R248" s="1330">
        <v>12297.633408</v>
      </c>
      <c r="S248" s="1330">
        <v>0.75810599999999995</v>
      </c>
      <c r="T248" s="1330">
        <v>288.69200000000001</v>
      </c>
      <c r="U248" s="1330">
        <v>-17906.802226999996</v>
      </c>
      <c r="V248" s="1330">
        <v>0</v>
      </c>
      <c r="W248" s="1331">
        <f t="shared" si="72"/>
        <v>0.75810600000113482</v>
      </c>
      <c r="X248" s="1332">
        <v>0</v>
      </c>
      <c r="Y248" s="1330">
        <v>0.1</v>
      </c>
      <c r="Z248" s="1330">
        <v>2617.0959870000002</v>
      </c>
      <c r="AA248" s="1330">
        <v>0</v>
      </c>
      <c r="AB248" s="1330">
        <v>3.032</v>
      </c>
      <c r="AC248" s="1330">
        <v>2700.2488319999998</v>
      </c>
      <c r="AD248" s="1330">
        <v>12297.633408</v>
      </c>
      <c r="AE248" s="1330">
        <v>0.75810599999999995</v>
      </c>
      <c r="AF248" s="1330">
        <v>288.69200000000001</v>
      </c>
      <c r="AG248" s="1330">
        <v>-17907.560332999998</v>
      </c>
      <c r="AH248" s="1331">
        <f t="shared" ref="AH248:AH261" si="126">SUM(X248:AF248,AG248)</f>
        <v>0</v>
      </c>
      <c r="AI248" s="1332">
        <v>0</v>
      </c>
      <c r="AJ248" s="1330">
        <v>0.1</v>
      </c>
      <c r="AK248" s="1330">
        <v>2617.0959870000002</v>
      </c>
      <c r="AL248" s="1330">
        <v>0</v>
      </c>
      <c r="AM248" s="1330">
        <v>3.032</v>
      </c>
      <c r="AN248" s="1330">
        <v>2700.2488319999998</v>
      </c>
      <c r="AO248" s="1330">
        <v>12297.633408</v>
      </c>
      <c r="AP248" s="1330">
        <v>0.75810599999999995</v>
      </c>
      <c r="AQ248" s="1330">
        <v>288.69200000000001</v>
      </c>
      <c r="AR248" s="1330">
        <v>17907.560332999998</v>
      </c>
      <c r="AS248" s="1330">
        <v>-17907.560332999998</v>
      </c>
      <c r="AT248" s="1712">
        <v>0</v>
      </c>
      <c r="AU248" s="2126">
        <v>0</v>
      </c>
      <c r="AV248" s="1330">
        <v>0.1</v>
      </c>
      <c r="AW248" s="1330">
        <v>2617.0959870000002</v>
      </c>
      <c r="AX248" s="1330">
        <v>0</v>
      </c>
      <c r="AY248" s="1330">
        <v>3.032</v>
      </c>
      <c r="AZ248" s="1330">
        <v>2700.2488319999998</v>
      </c>
      <c r="BA248" s="1330">
        <v>12297.633408</v>
      </c>
      <c r="BB248" s="1330">
        <v>0.75810599999999995</v>
      </c>
      <c r="BC248" s="1330">
        <v>288.69200000000001</v>
      </c>
      <c r="BD248" s="1330">
        <v>17907.560332999998</v>
      </c>
      <c r="BE248" s="1330">
        <v>-17907.560332999998</v>
      </c>
      <c r="BF248" s="1331">
        <v>0</v>
      </c>
      <c r="BG248" s="643"/>
      <c r="BH248" s="643"/>
      <c r="BI248" s="1537"/>
      <c r="BJ248" s="928">
        <f t="shared" si="91"/>
        <v>0.75810600000113482</v>
      </c>
    </row>
    <row r="249" spans="2:62" ht="12" hidden="1" customHeight="1" outlineLevel="1">
      <c r="B249" s="1333" t="s">
        <v>687</v>
      </c>
      <c r="C249" s="1334" t="s">
        <v>688</v>
      </c>
      <c r="D249" s="1335">
        <v>0</v>
      </c>
      <c r="E249" s="1335">
        <v>0</v>
      </c>
      <c r="F249" s="1335"/>
      <c r="G249" s="1335">
        <v>1848.8675040000001</v>
      </c>
      <c r="H249" s="1335">
        <v>0</v>
      </c>
      <c r="I249" s="1335">
        <v>2611.9882621142865</v>
      </c>
      <c r="J249" s="1335">
        <v>0</v>
      </c>
      <c r="K249" s="1335">
        <v>-4460.8557661142868</v>
      </c>
      <c r="L249" s="1336">
        <f t="shared" si="85"/>
        <v>0</v>
      </c>
      <c r="M249" s="1337">
        <v>0</v>
      </c>
      <c r="N249" s="1335">
        <v>0</v>
      </c>
      <c r="O249" s="1335">
        <v>1332.236568564</v>
      </c>
      <c r="P249" s="1335">
        <v>1848.8675040000001</v>
      </c>
      <c r="Q249" s="1335">
        <v>0</v>
      </c>
      <c r="R249" s="1335">
        <v>3544.9882621142865</v>
      </c>
      <c r="S249" s="1335"/>
      <c r="T249" s="1335">
        <v>0</v>
      </c>
      <c r="U249" s="1335">
        <v>-6726.0923346782865</v>
      </c>
      <c r="V249" s="1335">
        <v>0</v>
      </c>
      <c r="W249" s="1336">
        <f t="shared" si="72"/>
        <v>0</v>
      </c>
      <c r="X249" s="1337">
        <v>0</v>
      </c>
      <c r="Y249" s="1335">
        <v>0</v>
      </c>
      <c r="Z249" s="1335">
        <v>1332.236568564</v>
      </c>
      <c r="AA249" s="1335">
        <v>10240.290000000001</v>
      </c>
      <c r="AB249" s="1335">
        <v>1848.8675040000001</v>
      </c>
      <c r="AC249" s="1335">
        <v>0</v>
      </c>
      <c r="AD249" s="1335">
        <v>3544.9882621142865</v>
      </c>
      <c r="AE249" s="1335"/>
      <c r="AF249" s="1335">
        <v>0</v>
      </c>
      <c r="AG249" s="1335">
        <v>-16966.382334678288</v>
      </c>
      <c r="AH249" s="1336">
        <f t="shared" si="126"/>
        <v>0</v>
      </c>
      <c r="AI249" s="1337">
        <v>0</v>
      </c>
      <c r="AJ249" s="1335">
        <v>0</v>
      </c>
      <c r="AK249" s="1335">
        <v>1332.236568564</v>
      </c>
      <c r="AL249" s="1335">
        <v>10240.290000000001</v>
      </c>
      <c r="AM249" s="1335">
        <v>1848.8675040000001</v>
      </c>
      <c r="AN249" s="1335">
        <v>0</v>
      </c>
      <c r="AO249" s="1335">
        <v>3544.9882621142865</v>
      </c>
      <c r="AP249" s="1335">
        <v>5045.4326519999995</v>
      </c>
      <c r="AQ249" s="1335">
        <v>0</v>
      </c>
      <c r="AR249" s="1335">
        <v>22011.814986678288</v>
      </c>
      <c r="AS249" s="1335">
        <v>-22011.814986678288</v>
      </c>
      <c r="AT249" s="1713">
        <v>0</v>
      </c>
      <c r="AU249" s="2127">
        <v>0</v>
      </c>
      <c r="AV249" s="1335">
        <v>0</v>
      </c>
      <c r="AW249" s="1335">
        <v>1332.236568564</v>
      </c>
      <c r="AX249" s="1335">
        <v>10240.290000000001</v>
      </c>
      <c r="AY249" s="1335">
        <v>1848.8675040000001</v>
      </c>
      <c r="AZ249" s="1335">
        <v>0</v>
      </c>
      <c r="BA249" s="1335">
        <v>3544.9882621142865</v>
      </c>
      <c r="BB249" s="1335">
        <v>5045.4326519999995</v>
      </c>
      <c r="BC249" s="1335">
        <v>0</v>
      </c>
      <c r="BD249" s="1335">
        <v>22011.814986678288</v>
      </c>
      <c r="BE249" s="1335">
        <v>-22011.814986678288</v>
      </c>
      <c r="BF249" s="1336">
        <v>0</v>
      </c>
      <c r="BG249" s="643"/>
      <c r="BH249" s="643"/>
      <c r="BI249" s="1538"/>
      <c r="BJ249" s="1549">
        <f t="shared" si="91"/>
        <v>0</v>
      </c>
    </row>
    <row r="250" spans="2:62" ht="12" hidden="1" customHeight="1" outlineLevel="1">
      <c r="B250" s="1333" t="s">
        <v>689</v>
      </c>
      <c r="C250" s="1334" t="s">
        <v>690</v>
      </c>
      <c r="D250" s="1335">
        <v>0</v>
      </c>
      <c r="E250" s="1335">
        <v>0</v>
      </c>
      <c r="F250" s="1335"/>
      <c r="G250" s="1345"/>
      <c r="H250" s="1335">
        <v>0</v>
      </c>
      <c r="I250" s="1335">
        <v>131.53861327235776</v>
      </c>
      <c r="J250" s="1335">
        <v>1.743025882</v>
      </c>
      <c r="K250" s="1335">
        <v>-3146.2816391543579</v>
      </c>
      <c r="L250" s="1336">
        <f t="shared" si="85"/>
        <v>-3013</v>
      </c>
      <c r="M250" s="1337">
        <v>0</v>
      </c>
      <c r="N250" s="1335">
        <v>0</v>
      </c>
      <c r="O250" s="1345"/>
      <c r="P250" s="1345"/>
      <c r="Q250" s="1335">
        <v>0</v>
      </c>
      <c r="R250" s="1335">
        <v>0</v>
      </c>
      <c r="S250" s="1335"/>
      <c r="T250" s="1335">
        <v>57.718000000000004</v>
      </c>
      <c r="U250" s="1335">
        <v>-2364.7179999999998</v>
      </c>
      <c r="V250" s="1335">
        <v>0</v>
      </c>
      <c r="W250" s="1336">
        <f t="shared" ref="W250:W262" si="127">SUM(M250:T250,U250,V250)</f>
        <v>-2307</v>
      </c>
      <c r="X250" s="1337">
        <v>0</v>
      </c>
      <c r="Y250" s="1335">
        <v>0</v>
      </c>
      <c r="Z250" s="1345"/>
      <c r="AA250" s="1345"/>
      <c r="AB250" s="1345"/>
      <c r="AC250" s="1335">
        <v>0</v>
      </c>
      <c r="AD250" s="1335">
        <v>0</v>
      </c>
      <c r="AE250" s="1335"/>
      <c r="AF250" s="1335">
        <v>57.718000000000004</v>
      </c>
      <c r="AG250" s="1335">
        <v>-3649.7179999999998</v>
      </c>
      <c r="AH250" s="1336">
        <f t="shared" si="126"/>
        <v>-3592</v>
      </c>
      <c r="AI250" s="1337">
        <v>0</v>
      </c>
      <c r="AJ250" s="1335">
        <v>0</v>
      </c>
      <c r="AK250" s="1345"/>
      <c r="AL250" s="1345"/>
      <c r="AM250" s="1345"/>
      <c r="AN250" s="1335">
        <v>0</v>
      </c>
      <c r="AO250" s="1335">
        <v>0</v>
      </c>
      <c r="AP250" s="1335"/>
      <c r="AQ250" s="1335">
        <v>57.718000000000004</v>
      </c>
      <c r="AR250" s="1335">
        <v>57.718000000000004</v>
      </c>
      <c r="AS250" s="1335">
        <v>-3649.7179999999998</v>
      </c>
      <c r="AT250" s="1713">
        <v>-3592</v>
      </c>
      <c r="AU250" s="2127">
        <v>0</v>
      </c>
      <c r="AV250" s="1335">
        <v>0</v>
      </c>
      <c r="AW250" s="1345"/>
      <c r="AX250" s="1345"/>
      <c r="AY250" s="1345"/>
      <c r="AZ250" s="1335">
        <v>0</v>
      </c>
      <c r="BA250" s="1335">
        <v>0</v>
      </c>
      <c r="BB250" s="1335"/>
      <c r="BC250" s="1335">
        <v>57.718000000000004</v>
      </c>
      <c r="BD250" s="1335">
        <v>57.718000000000004</v>
      </c>
      <c r="BE250" s="1335">
        <v>-3402.7179999999998</v>
      </c>
      <c r="BF250" s="1336">
        <v>-3345</v>
      </c>
      <c r="BG250" s="643"/>
      <c r="BH250" s="643"/>
      <c r="BI250" s="1549"/>
      <c r="BJ250" s="1549">
        <f t="shared" si="91"/>
        <v>-2307</v>
      </c>
    </row>
    <row r="251" spans="2:62" ht="12" hidden="1" customHeight="1" outlineLevel="1">
      <c r="B251" s="1333" t="s">
        <v>691</v>
      </c>
      <c r="C251" s="1334" t="s">
        <v>692</v>
      </c>
      <c r="D251" s="1335">
        <v>-47867</v>
      </c>
      <c r="E251" s="1335">
        <v>0</v>
      </c>
      <c r="F251" s="1335">
        <v>-47867</v>
      </c>
      <c r="G251" s="1335">
        <v>-366.096</v>
      </c>
      <c r="H251" s="1335">
        <v>-3567.1289999999999</v>
      </c>
      <c r="I251" s="1335">
        <v>-1480.6903769999999</v>
      </c>
      <c r="J251" s="1335">
        <v>-1823.2650000000001</v>
      </c>
      <c r="K251" s="1335">
        <v>6871.0843770000001</v>
      </c>
      <c r="L251" s="1336">
        <f t="shared" si="85"/>
        <v>-48233.095999999998</v>
      </c>
      <c r="M251" s="1337">
        <v>-44392</v>
      </c>
      <c r="N251" s="1335">
        <v>0</v>
      </c>
      <c r="O251" s="1335">
        <v>0</v>
      </c>
      <c r="P251" s="1335">
        <v>-432.48399999999998</v>
      </c>
      <c r="Q251" s="1335">
        <v>-3431.7689999999998</v>
      </c>
      <c r="R251" s="1335">
        <v>-2062.637377</v>
      </c>
      <c r="S251" s="1335"/>
      <c r="T251" s="1335">
        <v>-1739.1369999999999</v>
      </c>
      <c r="U251" s="1335">
        <v>7233.543377</v>
      </c>
      <c r="V251" s="1335">
        <v>0</v>
      </c>
      <c r="W251" s="1336">
        <f t="shared" si="127"/>
        <v>-44824.483999999997</v>
      </c>
      <c r="X251" s="1337">
        <v>-44276.509210537886</v>
      </c>
      <c r="Y251" s="1335">
        <v>0</v>
      </c>
      <c r="Z251" s="1335">
        <v>-42.753</v>
      </c>
      <c r="AA251" s="1335">
        <v>-324.55799999999999</v>
      </c>
      <c r="AB251" s="1335">
        <v>-195.92699999999999</v>
      </c>
      <c r="AC251" s="1335">
        <v>-1819.509</v>
      </c>
      <c r="AD251" s="1335">
        <v>468.22362300000015</v>
      </c>
      <c r="AE251" s="1335">
        <v>-29.050999999999998</v>
      </c>
      <c r="AF251" s="1335">
        <v>-1091.3599999999999</v>
      </c>
      <c r="AG251" s="1335">
        <v>3034.9343769999996</v>
      </c>
      <c r="AH251" s="1336">
        <f t="shared" si="126"/>
        <v>-44276.509210537886</v>
      </c>
      <c r="AI251" s="1337">
        <v>-44276.509210537886</v>
      </c>
      <c r="AJ251" s="1335">
        <v>0</v>
      </c>
      <c r="AK251" s="1335">
        <v>-42.753</v>
      </c>
      <c r="AL251" s="1335">
        <v>-324.55799999999999</v>
      </c>
      <c r="AM251" s="1335">
        <v>-195.92699999999999</v>
      </c>
      <c r="AN251" s="1335">
        <v>-1819.509</v>
      </c>
      <c r="AO251" s="1335">
        <v>468.22362300000015</v>
      </c>
      <c r="AP251" s="1335">
        <v>-29.050999999999998</v>
      </c>
      <c r="AQ251" s="1335">
        <v>-1091.3599999999999</v>
      </c>
      <c r="AR251" s="1335">
        <v>-47311.443587537884</v>
      </c>
      <c r="AS251" s="1335">
        <v>3034.9343769999978</v>
      </c>
      <c r="AT251" s="1713">
        <v>-44276.509210537886</v>
      </c>
      <c r="AU251" s="2127">
        <v>-44276.509210537886</v>
      </c>
      <c r="AV251" s="1335">
        <v>0</v>
      </c>
      <c r="AW251" s="1335">
        <v>25.617000000000001</v>
      </c>
      <c r="AX251" s="1335">
        <v>-271.17700000000002</v>
      </c>
      <c r="AY251" s="1335">
        <v>-72.701999999999998</v>
      </c>
      <c r="AZ251" s="1335">
        <v>-2398.8029999999999</v>
      </c>
      <c r="BA251" s="1335">
        <v>1153.658623</v>
      </c>
      <c r="BB251" s="1335">
        <v>247.494</v>
      </c>
      <c r="BC251" s="1335">
        <v>-661.89700000000005</v>
      </c>
      <c r="BD251" s="1335">
        <v>-46254.318587537884</v>
      </c>
      <c r="BE251" s="1335">
        <v>1977.8093769999978</v>
      </c>
      <c r="BF251" s="1336">
        <v>-44276.509210537886</v>
      </c>
      <c r="BG251" s="643"/>
      <c r="BH251" s="643"/>
      <c r="BI251" s="1538"/>
      <c r="BJ251" s="1549">
        <f t="shared" si="91"/>
        <v>-44824.483999999997</v>
      </c>
    </row>
    <row r="252" spans="2:62" ht="12" hidden="1" customHeight="1" outlineLevel="1">
      <c r="B252" s="1333" t="s">
        <v>693</v>
      </c>
      <c r="C252" s="1334" t="s">
        <v>694</v>
      </c>
      <c r="D252" s="1335">
        <v>-266</v>
      </c>
      <c r="E252" s="1335">
        <v>0</v>
      </c>
      <c r="F252" s="1335">
        <v>-266</v>
      </c>
      <c r="G252" s="1335">
        <v>-66.388000000000005</v>
      </c>
      <c r="H252" s="1335">
        <v>135.36000000000001</v>
      </c>
      <c r="I252" s="1335">
        <v>-581.947</v>
      </c>
      <c r="J252" s="1335">
        <v>84.128</v>
      </c>
      <c r="K252" s="1335">
        <v>428.84699999999998</v>
      </c>
      <c r="L252" s="1336">
        <f t="shared" si="85"/>
        <v>-266</v>
      </c>
      <c r="M252" s="1337">
        <v>115.49078946211375</v>
      </c>
      <c r="N252" s="1335">
        <v>0</v>
      </c>
      <c r="O252" s="1335">
        <v>-42.753</v>
      </c>
      <c r="P252" s="1335">
        <v>236.55699999999999</v>
      </c>
      <c r="Q252" s="1335">
        <v>1612.26</v>
      </c>
      <c r="R252" s="1335">
        <v>2530.8609999999999</v>
      </c>
      <c r="S252" s="1335">
        <v>-29.050999999999998</v>
      </c>
      <c r="T252" s="1335">
        <v>647.77700000000004</v>
      </c>
      <c r="U252" s="1335">
        <v>-4984.7020000000002</v>
      </c>
      <c r="V252" s="1335">
        <v>0</v>
      </c>
      <c r="W252" s="1336">
        <f t="shared" si="127"/>
        <v>86.439789462112458</v>
      </c>
      <c r="X252" s="1337">
        <v>2876.5092105378862</v>
      </c>
      <c r="Y252" s="1335">
        <v>0</v>
      </c>
      <c r="Z252" s="1335">
        <v>54.716000000000001</v>
      </c>
      <c r="AA252" s="1335">
        <v>767.10500000000002</v>
      </c>
      <c r="AB252" s="1335">
        <v>173.18600000000001</v>
      </c>
      <c r="AC252" s="1335">
        <v>3428.9349999999999</v>
      </c>
      <c r="AD252" s="1335">
        <v>2182.6010000000001</v>
      </c>
      <c r="AE252" s="1335">
        <v>138.905</v>
      </c>
      <c r="AF252" s="1335">
        <v>771.33299999999997</v>
      </c>
      <c r="AG252" s="1335">
        <v>-7516.7809999999999</v>
      </c>
      <c r="AH252" s="1336">
        <f t="shared" si="126"/>
        <v>2876.5092105378872</v>
      </c>
      <c r="AI252" s="1337">
        <v>14.509210537886247</v>
      </c>
      <c r="AJ252" s="1335">
        <v>0</v>
      </c>
      <c r="AK252" s="1335">
        <v>68.37</v>
      </c>
      <c r="AL252" s="1335">
        <v>53.381</v>
      </c>
      <c r="AM252" s="1335">
        <v>123.22499999999999</v>
      </c>
      <c r="AN252" s="1335">
        <v>-579.29399999999998</v>
      </c>
      <c r="AO252" s="1335">
        <v>685.43499999999995</v>
      </c>
      <c r="AP252" s="1335">
        <v>276.54500000000002</v>
      </c>
      <c r="AQ252" s="1335">
        <v>429.46300000000002</v>
      </c>
      <c r="AR252" s="1335">
        <v>1071.6342105378862</v>
      </c>
      <c r="AS252" s="1335">
        <v>-1057.125</v>
      </c>
      <c r="AT252" s="1713">
        <v>14.509210537886247</v>
      </c>
      <c r="AU252" s="2127">
        <v>880.50921053788625</v>
      </c>
      <c r="AV252" s="1335">
        <v>0</v>
      </c>
      <c r="AW252" s="1335">
        <v>47.387</v>
      </c>
      <c r="AX252" s="1335">
        <v>524.30799999999999</v>
      </c>
      <c r="AY252" s="1335">
        <v>94.331999999999994</v>
      </c>
      <c r="AZ252" s="1335">
        <v>89.072000000000003</v>
      </c>
      <c r="BA252" s="1335">
        <v>1054.7940000000001</v>
      </c>
      <c r="BB252" s="1335">
        <v>-91.308999999999997</v>
      </c>
      <c r="BC252" s="1335">
        <v>94.132000000000005</v>
      </c>
      <c r="BD252" s="1335">
        <v>2693.2252105378861</v>
      </c>
      <c r="BE252" s="1335">
        <v>-1812.7160000000001</v>
      </c>
      <c r="BF252" s="1336">
        <v>880.50921053788602</v>
      </c>
      <c r="BG252" s="643"/>
      <c r="BH252" s="643"/>
      <c r="BI252" s="1538"/>
      <c r="BJ252" s="1549">
        <f t="shared" si="91"/>
        <v>86.439789462112458</v>
      </c>
    </row>
    <row r="253" spans="2:62" ht="12" hidden="1" customHeight="1" outlineLevel="1">
      <c r="B253" s="1333" t="s">
        <v>695</v>
      </c>
      <c r="C253" s="1334" t="s">
        <v>696</v>
      </c>
      <c r="D253" s="1335">
        <v>0</v>
      </c>
      <c r="E253" s="1335">
        <v>0</v>
      </c>
      <c r="F253" s="1335"/>
      <c r="G253" s="1335"/>
      <c r="H253" s="1335">
        <v>0</v>
      </c>
      <c r="I253" s="1335">
        <v>0</v>
      </c>
      <c r="J253" s="1335">
        <v>0</v>
      </c>
      <c r="K253" s="1335">
        <v>0</v>
      </c>
      <c r="L253" s="1336">
        <f t="shared" si="85"/>
        <v>0</v>
      </c>
      <c r="M253" s="1337">
        <v>0</v>
      </c>
      <c r="N253" s="1335">
        <v>0</v>
      </c>
      <c r="O253" s="1335">
        <v>0</v>
      </c>
      <c r="P253" s="1335"/>
      <c r="Q253" s="1335">
        <v>0</v>
      </c>
      <c r="R253" s="1335">
        <v>0</v>
      </c>
      <c r="S253" s="1335"/>
      <c r="T253" s="1335">
        <v>0</v>
      </c>
      <c r="U253" s="1335">
        <v>0</v>
      </c>
      <c r="V253" s="1335">
        <v>0</v>
      </c>
      <c r="W253" s="1336">
        <f t="shared" si="127"/>
        <v>0</v>
      </c>
      <c r="X253" s="1337">
        <v>0</v>
      </c>
      <c r="Y253" s="1335">
        <v>0</v>
      </c>
      <c r="Z253" s="1335">
        <v>0</v>
      </c>
      <c r="AA253" s="1335"/>
      <c r="AB253" s="1335"/>
      <c r="AC253" s="1335">
        <v>0</v>
      </c>
      <c r="AD253" s="1335">
        <v>0</v>
      </c>
      <c r="AE253" s="1335"/>
      <c r="AF253" s="1335">
        <v>0</v>
      </c>
      <c r="AG253" s="1335">
        <v>0</v>
      </c>
      <c r="AH253" s="1336">
        <f t="shared" si="126"/>
        <v>0</v>
      </c>
      <c r="AI253" s="1337">
        <v>0</v>
      </c>
      <c r="AJ253" s="1335">
        <v>0</v>
      </c>
      <c r="AK253" s="1335">
        <v>0</v>
      </c>
      <c r="AL253" s="1335"/>
      <c r="AM253" s="1335"/>
      <c r="AN253" s="1335">
        <v>0</v>
      </c>
      <c r="AO253" s="1335">
        <v>0</v>
      </c>
      <c r="AP253" s="1335"/>
      <c r="AQ253" s="1335">
        <v>0</v>
      </c>
      <c r="AR253" s="1335">
        <v>0</v>
      </c>
      <c r="AS253" s="1335">
        <v>0</v>
      </c>
      <c r="AT253" s="1713">
        <v>0</v>
      </c>
      <c r="AU253" s="2127">
        <v>0</v>
      </c>
      <c r="AV253" s="1335">
        <v>0</v>
      </c>
      <c r="AW253" s="1335">
        <v>0</v>
      </c>
      <c r="AX253" s="1335"/>
      <c r="AY253" s="1335"/>
      <c r="AZ253" s="1335">
        <v>0</v>
      </c>
      <c r="BA253" s="1335">
        <v>0</v>
      </c>
      <c r="BB253" s="1335"/>
      <c r="BC253" s="1335">
        <v>0</v>
      </c>
      <c r="BD253" s="1335">
        <v>0</v>
      </c>
      <c r="BE253" s="1335">
        <v>0</v>
      </c>
      <c r="BF253" s="1336">
        <v>0</v>
      </c>
      <c r="BG253" s="643"/>
      <c r="BH253" s="643"/>
      <c r="BI253" s="1538"/>
      <c r="BJ253" s="1549">
        <f t="shared" si="91"/>
        <v>0</v>
      </c>
    </row>
    <row r="254" spans="2:62" ht="12" hidden="1" customHeight="1" outlineLevel="1">
      <c r="B254" s="1333" t="s">
        <v>697</v>
      </c>
      <c r="C254" s="1334" t="s">
        <v>698</v>
      </c>
      <c r="D254" s="1335">
        <v>0</v>
      </c>
      <c r="E254" s="1335">
        <v>0</v>
      </c>
      <c r="F254" s="1335"/>
      <c r="G254" s="1335"/>
      <c r="H254" s="1335">
        <v>0</v>
      </c>
      <c r="I254" s="1335">
        <v>0</v>
      </c>
      <c r="J254" s="1335">
        <v>0</v>
      </c>
      <c r="K254" s="1335">
        <v>0</v>
      </c>
      <c r="L254" s="1336">
        <f t="shared" si="85"/>
        <v>0</v>
      </c>
      <c r="M254" s="1337">
        <v>0</v>
      </c>
      <c r="N254" s="1335">
        <v>0</v>
      </c>
      <c r="O254" s="1335">
        <v>0</v>
      </c>
      <c r="P254" s="1335"/>
      <c r="Q254" s="1335">
        <v>0</v>
      </c>
      <c r="R254" s="1335">
        <v>0</v>
      </c>
      <c r="S254" s="1335"/>
      <c r="T254" s="1335">
        <v>0</v>
      </c>
      <c r="U254" s="1335">
        <v>0</v>
      </c>
      <c r="V254" s="1335">
        <v>0</v>
      </c>
      <c r="W254" s="1336">
        <f t="shared" si="127"/>
        <v>0</v>
      </c>
      <c r="X254" s="1337">
        <v>0</v>
      </c>
      <c r="Y254" s="1335">
        <v>0</v>
      </c>
      <c r="Z254" s="1335">
        <v>0</v>
      </c>
      <c r="AA254" s="1335"/>
      <c r="AB254" s="1335"/>
      <c r="AC254" s="1335">
        <v>0</v>
      </c>
      <c r="AD254" s="1335">
        <v>0</v>
      </c>
      <c r="AE254" s="1335"/>
      <c r="AF254" s="1335">
        <v>0</v>
      </c>
      <c r="AG254" s="1335">
        <v>0</v>
      </c>
      <c r="AH254" s="1336">
        <f t="shared" si="126"/>
        <v>0</v>
      </c>
      <c r="AI254" s="1337">
        <v>0</v>
      </c>
      <c r="AJ254" s="1335">
        <v>0</v>
      </c>
      <c r="AK254" s="1335">
        <v>0</v>
      </c>
      <c r="AL254" s="1335"/>
      <c r="AM254" s="1335"/>
      <c r="AN254" s="1335">
        <v>0</v>
      </c>
      <c r="AO254" s="1335">
        <v>0</v>
      </c>
      <c r="AP254" s="1335"/>
      <c r="AQ254" s="1335">
        <v>0</v>
      </c>
      <c r="AR254" s="1335">
        <v>0</v>
      </c>
      <c r="AS254" s="1335">
        <v>0</v>
      </c>
      <c r="AT254" s="1713">
        <v>0</v>
      </c>
      <c r="AU254" s="2127">
        <v>0</v>
      </c>
      <c r="AV254" s="1335">
        <v>0</v>
      </c>
      <c r="AW254" s="1335">
        <v>0</v>
      </c>
      <c r="AX254" s="1335"/>
      <c r="AY254" s="1335"/>
      <c r="AZ254" s="1335">
        <v>0</v>
      </c>
      <c r="BA254" s="1335">
        <v>0</v>
      </c>
      <c r="BB254" s="1335"/>
      <c r="BC254" s="1335">
        <v>0</v>
      </c>
      <c r="BD254" s="1335">
        <v>0</v>
      </c>
      <c r="BE254" s="1335">
        <v>0</v>
      </c>
      <c r="BF254" s="1336">
        <v>0</v>
      </c>
      <c r="BG254" s="643"/>
      <c r="BH254" s="643"/>
      <c r="BI254" s="1538"/>
      <c r="BJ254" s="1549">
        <f t="shared" si="91"/>
        <v>0</v>
      </c>
    </row>
    <row r="255" spans="2:62" ht="12" hidden="1" customHeight="1" outlineLevel="1">
      <c r="B255" s="1333" t="s">
        <v>699</v>
      </c>
      <c r="C255" s="1334" t="s">
        <v>700</v>
      </c>
      <c r="D255" s="1335">
        <v>0</v>
      </c>
      <c r="E255" s="1335">
        <v>0</v>
      </c>
      <c r="F255" s="1335"/>
      <c r="G255" s="1335"/>
      <c r="H255" s="1335">
        <v>0</v>
      </c>
      <c r="I255" s="1335">
        <v>0</v>
      </c>
      <c r="J255" s="1335">
        <v>0</v>
      </c>
      <c r="K255" s="1335">
        <v>0</v>
      </c>
      <c r="L255" s="1336">
        <f t="shared" si="85"/>
        <v>0</v>
      </c>
      <c r="M255" s="1337">
        <v>0</v>
      </c>
      <c r="N255" s="1335">
        <v>0</v>
      </c>
      <c r="O255" s="1335">
        <v>0</v>
      </c>
      <c r="P255" s="1335"/>
      <c r="Q255" s="1335">
        <v>0</v>
      </c>
      <c r="R255" s="1335">
        <v>0</v>
      </c>
      <c r="S255" s="1335"/>
      <c r="T255" s="1335">
        <v>0</v>
      </c>
      <c r="U255" s="1335">
        <v>0</v>
      </c>
      <c r="V255" s="1335">
        <v>0</v>
      </c>
      <c r="W255" s="1336">
        <f t="shared" si="127"/>
        <v>0</v>
      </c>
      <c r="X255" s="1337">
        <v>0</v>
      </c>
      <c r="Y255" s="1335">
        <v>0</v>
      </c>
      <c r="Z255" s="1335">
        <v>0</v>
      </c>
      <c r="AA255" s="1335"/>
      <c r="AB255" s="1335"/>
      <c r="AC255" s="1335">
        <v>0</v>
      </c>
      <c r="AD255" s="1335">
        <v>0</v>
      </c>
      <c r="AE255" s="1335"/>
      <c r="AF255" s="1335">
        <v>0</v>
      </c>
      <c r="AG255" s="1335">
        <v>0</v>
      </c>
      <c r="AH255" s="1336">
        <f t="shared" si="126"/>
        <v>0</v>
      </c>
      <c r="AI255" s="1337">
        <v>0</v>
      </c>
      <c r="AJ255" s="1335">
        <v>0</v>
      </c>
      <c r="AK255" s="1335">
        <v>0</v>
      </c>
      <c r="AL255" s="1335"/>
      <c r="AM255" s="1335"/>
      <c r="AN255" s="1335">
        <v>0</v>
      </c>
      <c r="AO255" s="1335">
        <v>0</v>
      </c>
      <c r="AP255" s="1335"/>
      <c r="AQ255" s="1335">
        <v>0</v>
      </c>
      <c r="AR255" s="1335">
        <v>0</v>
      </c>
      <c r="AS255" s="1335">
        <v>0</v>
      </c>
      <c r="AT255" s="1713">
        <v>0</v>
      </c>
      <c r="AU255" s="2127">
        <v>0</v>
      </c>
      <c r="AV255" s="1335">
        <v>0</v>
      </c>
      <c r="AW255" s="1335">
        <v>0</v>
      </c>
      <c r="AX255" s="1335"/>
      <c r="AY255" s="1335"/>
      <c r="AZ255" s="1335">
        <v>0</v>
      </c>
      <c r="BA255" s="1335">
        <v>0</v>
      </c>
      <c r="BB255" s="1335"/>
      <c r="BC255" s="1335">
        <v>0</v>
      </c>
      <c r="BD255" s="1335">
        <v>0</v>
      </c>
      <c r="BE255" s="1335">
        <v>0</v>
      </c>
      <c r="BF255" s="1336">
        <v>0</v>
      </c>
      <c r="BG255" s="643"/>
      <c r="BH255" s="643"/>
      <c r="BI255" s="1538"/>
      <c r="BJ255" s="1549">
        <f t="shared" si="91"/>
        <v>0</v>
      </c>
    </row>
    <row r="256" spans="2:62" ht="12" hidden="1" customHeight="1" outlineLevel="1">
      <c r="B256" s="1333" t="s">
        <v>701</v>
      </c>
      <c r="C256" s="1334" t="s">
        <v>702</v>
      </c>
      <c r="D256" s="1335">
        <v>0</v>
      </c>
      <c r="E256" s="1335">
        <v>0</v>
      </c>
      <c r="F256" s="1335"/>
      <c r="G256" s="1335"/>
      <c r="H256" s="1335">
        <v>0</v>
      </c>
      <c r="I256" s="1335">
        <v>0</v>
      </c>
      <c r="J256" s="1335">
        <v>0</v>
      </c>
      <c r="K256" s="1335">
        <v>0</v>
      </c>
      <c r="L256" s="1336">
        <f t="shared" si="85"/>
        <v>0</v>
      </c>
      <c r="M256" s="1337">
        <v>0</v>
      </c>
      <c r="N256" s="1335">
        <v>0</v>
      </c>
      <c r="O256" s="1335">
        <v>0</v>
      </c>
      <c r="P256" s="1335"/>
      <c r="Q256" s="1335">
        <v>0</v>
      </c>
      <c r="R256" s="1335">
        <v>0</v>
      </c>
      <c r="S256" s="1335"/>
      <c r="T256" s="1335">
        <v>0</v>
      </c>
      <c r="U256" s="1335">
        <v>0</v>
      </c>
      <c r="V256" s="1335">
        <v>0</v>
      </c>
      <c r="W256" s="1336">
        <f t="shared" si="127"/>
        <v>0</v>
      </c>
      <c r="X256" s="1337">
        <v>0</v>
      </c>
      <c r="Y256" s="1335">
        <v>0</v>
      </c>
      <c r="Z256" s="1335">
        <v>0</v>
      </c>
      <c r="AA256" s="1335"/>
      <c r="AB256" s="1335"/>
      <c r="AC256" s="1335">
        <v>0</v>
      </c>
      <c r="AD256" s="1335">
        <v>0</v>
      </c>
      <c r="AE256" s="1335"/>
      <c r="AF256" s="1335">
        <v>0</v>
      </c>
      <c r="AG256" s="1335">
        <v>0</v>
      </c>
      <c r="AH256" s="1336">
        <f t="shared" si="126"/>
        <v>0</v>
      </c>
      <c r="AI256" s="1337">
        <v>0</v>
      </c>
      <c r="AJ256" s="1335">
        <v>0</v>
      </c>
      <c r="AK256" s="1335">
        <v>0</v>
      </c>
      <c r="AL256" s="1335"/>
      <c r="AM256" s="1335"/>
      <c r="AN256" s="1335">
        <v>0</v>
      </c>
      <c r="AO256" s="1335">
        <v>0</v>
      </c>
      <c r="AP256" s="1335"/>
      <c r="AQ256" s="1335">
        <v>0</v>
      </c>
      <c r="AR256" s="1335">
        <v>0</v>
      </c>
      <c r="AS256" s="1335">
        <v>0</v>
      </c>
      <c r="AT256" s="1713">
        <v>0</v>
      </c>
      <c r="AU256" s="2127">
        <v>0</v>
      </c>
      <c r="AV256" s="1335">
        <v>0</v>
      </c>
      <c r="AW256" s="1335">
        <v>0</v>
      </c>
      <c r="AX256" s="1335"/>
      <c r="AY256" s="1335"/>
      <c r="AZ256" s="1335">
        <v>0</v>
      </c>
      <c r="BA256" s="1335">
        <v>0</v>
      </c>
      <c r="BB256" s="1335"/>
      <c r="BC256" s="1335">
        <v>0</v>
      </c>
      <c r="BD256" s="1335">
        <v>0</v>
      </c>
      <c r="BE256" s="1335">
        <v>0</v>
      </c>
      <c r="BF256" s="1336">
        <v>0</v>
      </c>
      <c r="BG256" s="643"/>
      <c r="BH256" s="643"/>
      <c r="BI256" s="1538"/>
      <c r="BJ256" s="1549">
        <f t="shared" si="91"/>
        <v>0</v>
      </c>
    </row>
    <row r="257" spans="2:62" ht="12" hidden="1" customHeight="1" outlineLevel="1">
      <c r="B257" s="1333" t="s">
        <v>703</v>
      </c>
      <c r="C257" s="1334" t="s">
        <v>704</v>
      </c>
      <c r="D257" s="1335">
        <v>0</v>
      </c>
      <c r="E257" s="1335">
        <v>0</v>
      </c>
      <c r="F257" s="1335"/>
      <c r="G257" s="1335"/>
      <c r="H257" s="1335">
        <v>0</v>
      </c>
      <c r="I257" s="1335">
        <v>0</v>
      </c>
      <c r="J257" s="1335">
        <v>0</v>
      </c>
      <c r="K257" s="1335">
        <v>0</v>
      </c>
      <c r="L257" s="1336">
        <f t="shared" si="85"/>
        <v>0</v>
      </c>
      <c r="M257" s="1337">
        <v>0</v>
      </c>
      <c r="N257" s="1335">
        <v>0</v>
      </c>
      <c r="O257" s="1335">
        <v>0</v>
      </c>
      <c r="P257" s="1335"/>
      <c r="Q257" s="1335">
        <v>0</v>
      </c>
      <c r="R257" s="1335">
        <v>0</v>
      </c>
      <c r="S257" s="1335"/>
      <c r="T257" s="1335">
        <v>0</v>
      </c>
      <c r="U257" s="1335">
        <v>0</v>
      </c>
      <c r="V257" s="1335">
        <v>0</v>
      </c>
      <c r="W257" s="1336">
        <f t="shared" si="127"/>
        <v>0</v>
      </c>
      <c r="X257" s="1337">
        <v>0</v>
      </c>
      <c r="Y257" s="1335">
        <v>0</v>
      </c>
      <c r="Z257" s="1335">
        <v>0</v>
      </c>
      <c r="AA257" s="1335"/>
      <c r="AB257" s="1335"/>
      <c r="AC257" s="1335">
        <v>0</v>
      </c>
      <c r="AD257" s="1335">
        <v>0</v>
      </c>
      <c r="AE257" s="1335"/>
      <c r="AF257" s="1335">
        <v>0</v>
      </c>
      <c r="AG257" s="1335">
        <v>0</v>
      </c>
      <c r="AH257" s="1336">
        <f t="shared" si="126"/>
        <v>0</v>
      </c>
      <c r="AI257" s="1337">
        <v>0</v>
      </c>
      <c r="AJ257" s="1335">
        <v>0</v>
      </c>
      <c r="AK257" s="1335">
        <v>0</v>
      </c>
      <c r="AL257" s="1335"/>
      <c r="AM257" s="1335"/>
      <c r="AN257" s="1335">
        <v>0</v>
      </c>
      <c r="AO257" s="1335">
        <v>0</v>
      </c>
      <c r="AP257" s="1335"/>
      <c r="AQ257" s="1335">
        <v>0</v>
      </c>
      <c r="AR257" s="1335">
        <v>0</v>
      </c>
      <c r="AS257" s="1335">
        <v>0</v>
      </c>
      <c r="AT257" s="1713">
        <v>0</v>
      </c>
      <c r="AU257" s="2127">
        <v>0</v>
      </c>
      <c r="AV257" s="1335">
        <v>0</v>
      </c>
      <c r="AW257" s="1335">
        <v>0</v>
      </c>
      <c r="AX257" s="1335"/>
      <c r="AY257" s="1335"/>
      <c r="AZ257" s="1335">
        <v>0</v>
      </c>
      <c r="BA257" s="1335">
        <v>0</v>
      </c>
      <c r="BB257" s="1335"/>
      <c r="BC257" s="1335">
        <v>0</v>
      </c>
      <c r="BD257" s="1335">
        <v>0</v>
      </c>
      <c r="BE257" s="1335">
        <v>0</v>
      </c>
      <c r="BF257" s="1336">
        <v>0</v>
      </c>
      <c r="BG257" s="643"/>
      <c r="BH257" s="643"/>
      <c r="BI257" s="1538"/>
      <c r="BJ257" s="1549">
        <f t="shared" si="91"/>
        <v>0</v>
      </c>
    </row>
    <row r="258" spans="2:62" ht="12" hidden="1" customHeight="1" outlineLevel="1">
      <c r="B258" s="1333" t="s">
        <v>705</v>
      </c>
      <c r="C258" s="1334" t="s">
        <v>706</v>
      </c>
      <c r="D258" s="1335">
        <v>182773</v>
      </c>
      <c r="E258" s="1335">
        <v>0</v>
      </c>
      <c r="F258" s="1335">
        <v>153862</v>
      </c>
      <c r="G258" s="1335">
        <v>585.09061499999996</v>
      </c>
      <c r="H258" s="1335">
        <v>11312.765297554057</v>
      </c>
      <c r="I258" s="1335">
        <v>2357.6573284336187</v>
      </c>
      <c r="J258" s="1335">
        <v>3064.8277839612706</v>
      </c>
      <c r="K258" s="1335">
        <v>-20107.612098239875</v>
      </c>
      <c r="L258" s="1336">
        <f t="shared" si="85"/>
        <v>151074.72892670904</v>
      </c>
      <c r="M258" s="1337">
        <v>193830</v>
      </c>
      <c r="N258" s="1335">
        <v>3777.1164100000001</v>
      </c>
      <c r="O258" s="1335">
        <v>-3969.5152640000001</v>
      </c>
      <c r="P258" s="1335">
        <v>1323.9407595</v>
      </c>
      <c r="Q258" s="1335">
        <v>15269.115330602839</v>
      </c>
      <c r="R258" s="1335">
        <v>4154.2914267262995</v>
      </c>
      <c r="S258" s="1335"/>
      <c r="T258" s="1335">
        <v>4513.5525691657722</v>
      </c>
      <c r="U258" s="1335">
        <v>-25234.501231994909</v>
      </c>
      <c r="V258" s="1335">
        <v>0</v>
      </c>
      <c r="W258" s="1336">
        <f t="shared" si="127"/>
        <v>193663.99999999997</v>
      </c>
      <c r="X258" s="1337">
        <v>211059</v>
      </c>
      <c r="Y258" s="1335">
        <v>3532.1164100000001</v>
      </c>
      <c r="Z258" s="1335">
        <v>-2877.5608585</v>
      </c>
      <c r="AA258" s="1335">
        <v>-4024.9784222479639</v>
      </c>
      <c r="AB258" s="1335">
        <v>2338.301053500003</v>
      </c>
      <c r="AC258" s="1335">
        <v>8874.3714565052796</v>
      </c>
      <c r="AD258" s="1335">
        <v>7718.5933526287381</v>
      </c>
      <c r="AE258" s="1335">
        <v>-473.5017384825203</v>
      </c>
      <c r="AF258" s="1335">
        <v>5475.6086601413808</v>
      </c>
      <c r="AG258" s="1335">
        <v>-23332.8966244152</v>
      </c>
      <c r="AH258" s="1336">
        <f t="shared" si="126"/>
        <v>208289.05328912969</v>
      </c>
      <c r="AI258" s="1337">
        <v>210918</v>
      </c>
      <c r="AJ258" s="1335">
        <v>3532.1164100000001</v>
      </c>
      <c r="AK258" s="1335">
        <v>-2877.5608585</v>
      </c>
      <c r="AL258" s="1335">
        <v>-4024.9784222479639</v>
      </c>
      <c r="AM258" s="1335">
        <v>2338.301053500003</v>
      </c>
      <c r="AN258" s="1335">
        <v>8874.3714565052796</v>
      </c>
      <c r="AO258" s="1335">
        <v>7718.5933526287381</v>
      </c>
      <c r="AP258" s="1335">
        <v>-473.5017384825203</v>
      </c>
      <c r="AQ258" s="1335">
        <v>5475.6086601413808</v>
      </c>
      <c r="AR258" s="1335">
        <v>231480.9499135449</v>
      </c>
      <c r="AS258" s="1335">
        <v>-29824.880848244793</v>
      </c>
      <c r="AT258" s="1713">
        <v>201656.06906530011</v>
      </c>
      <c r="AU258" s="2127">
        <v>221089</v>
      </c>
      <c r="AV258" s="1335">
        <v>3532.1164100000001</v>
      </c>
      <c r="AW258" s="1335">
        <v>-6262.4549797130003</v>
      </c>
      <c r="AX258" s="1335">
        <v>3549.4992408292715</v>
      </c>
      <c r="AY258" s="1335">
        <v>3321.4492777200035</v>
      </c>
      <c r="AZ258" s="1335">
        <v>13667.698002708532</v>
      </c>
      <c r="BA258" s="1335">
        <v>10812.461790165324</v>
      </c>
      <c r="BB258" s="1335">
        <v>-2171.8678875069095</v>
      </c>
      <c r="BC258" s="1335">
        <v>6368.3114910722761</v>
      </c>
      <c r="BD258" s="1335">
        <v>253906.21334527546</v>
      </c>
      <c r="BE258" s="1335">
        <v>-34466.213345275493</v>
      </c>
      <c r="BF258" s="1336">
        <v>219439.99999999997</v>
      </c>
      <c r="BG258" s="643"/>
      <c r="BH258" s="643"/>
      <c r="BI258" s="1538"/>
      <c r="BJ258" s="1549">
        <f t="shared" si="91"/>
        <v>193663.99999999997</v>
      </c>
    </row>
    <row r="259" spans="2:62" ht="12" hidden="1" customHeight="1" outlineLevel="1">
      <c r="B259" s="1333" t="s">
        <v>707</v>
      </c>
      <c r="C259" s="1334" t="s">
        <v>708</v>
      </c>
      <c r="D259" s="1335">
        <v>-7000</v>
      </c>
      <c r="E259" s="1335">
        <v>0</v>
      </c>
      <c r="F259" s="1335">
        <v>-7000</v>
      </c>
      <c r="G259" s="1335"/>
      <c r="H259" s="1335">
        <v>0</v>
      </c>
      <c r="I259" s="1335">
        <v>0</v>
      </c>
      <c r="J259" s="1335">
        <v>0</v>
      </c>
      <c r="K259" s="1335">
        <v>0</v>
      </c>
      <c r="L259" s="1336">
        <f t="shared" si="85"/>
        <v>-7000</v>
      </c>
      <c r="M259" s="1337">
        <v>-51000</v>
      </c>
      <c r="N259" s="1335">
        <v>0</v>
      </c>
      <c r="O259" s="1335">
        <v>0</v>
      </c>
      <c r="P259" s="1335"/>
      <c r="Q259" s="1335">
        <v>0</v>
      </c>
      <c r="R259" s="1335">
        <v>0</v>
      </c>
      <c r="S259" s="1335"/>
      <c r="T259" s="1335">
        <v>0</v>
      </c>
      <c r="U259" s="1335">
        <v>0</v>
      </c>
      <c r="V259" s="1335">
        <v>0</v>
      </c>
      <c r="W259" s="1336">
        <f t="shared" si="127"/>
        <v>-51000</v>
      </c>
      <c r="X259" s="1337">
        <v>0</v>
      </c>
      <c r="Y259" s="1335">
        <v>0</v>
      </c>
      <c r="Z259" s="1335">
        <v>0</v>
      </c>
      <c r="AA259" s="1335"/>
      <c r="AB259" s="1335"/>
      <c r="AC259" s="1335">
        <v>0</v>
      </c>
      <c r="AD259" s="1335">
        <v>0</v>
      </c>
      <c r="AE259" s="1335"/>
      <c r="AF259" s="1335">
        <v>0</v>
      </c>
      <c r="AG259" s="1335">
        <v>0</v>
      </c>
      <c r="AH259" s="1336">
        <f t="shared" si="126"/>
        <v>0</v>
      </c>
      <c r="AI259" s="1337">
        <v>0</v>
      </c>
      <c r="AJ259" s="1335">
        <v>0</v>
      </c>
      <c r="AK259" s="1335">
        <v>0</v>
      </c>
      <c r="AL259" s="1335"/>
      <c r="AM259" s="1335"/>
      <c r="AN259" s="1335">
        <v>0</v>
      </c>
      <c r="AO259" s="1335">
        <v>0</v>
      </c>
      <c r="AP259" s="1335"/>
      <c r="AQ259" s="1335">
        <v>0</v>
      </c>
      <c r="AR259" s="1335">
        <v>0</v>
      </c>
      <c r="AS259" s="1335">
        <v>0</v>
      </c>
      <c r="AT259" s="1713">
        <v>0</v>
      </c>
      <c r="AU259" s="2127">
        <v>-3000</v>
      </c>
      <c r="AV259" s="1335">
        <v>0</v>
      </c>
      <c r="AW259" s="1335">
        <v>0</v>
      </c>
      <c r="AX259" s="1335"/>
      <c r="AY259" s="1335"/>
      <c r="AZ259" s="1335">
        <v>-300.72000000000003</v>
      </c>
      <c r="BA259" s="1335">
        <v>0</v>
      </c>
      <c r="BB259" s="1335"/>
      <c r="BC259" s="1335">
        <v>0</v>
      </c>
      <c r="BD259" s="1335">
        <v>-3300.7200000000003</v>
      </c>
      <c r="BE259" s="1335">
        <v>300.72000000000025</v>
      </c>
      <c r="BF259" s="1336">
        <v>-3000</v>
      </c>
      <c r="BG259" s="643"/>
      <c r="BH259" s="643"/>
      <c r="BI259" s="1538"/>
      <c r="BJ259" s="1549">
        <f t="shared" si="91"/>
        <v>-51000</v>
      </c>
    </row>
    <row r="260" spans="2:62" ht="12" hidden="1" customHeight="1" outlineLevel="1">
      <c r="B260" s="1333" t="s">
        <v>709</v>
      </c>
      <c r="C260" s="1334" t="s">
        <v>710</v>
      </c>
      <c r="D260" s="1335">
        <v>18115.730000000007</v>
      </c>
      <c r="E260" s="1335">
        <v>3777.1165500000143</v>
      </c>
      <c r="F260" s="1335">
        <v>-1640.2699999999782</v>
      </c>
      <c r="G260" s="1335">
        <v>738.85014450000017</v>
      </c>
      <c r="H260" s="1335">
        <v>3956.3500330487786</v>
      </c>
      <c r="I260" s="1335">
        <v>1665.0954850203209</v>
      </c>
      <c r="J260" s="1335">
        <v>1448.7247852045016</v>
      </c>
      <c r="K260" s="1335">
        <f>-8315.39112527029-2673</f>
        <v>-10988.391125270289</v>
      </c>
      <c r="L260" s="1336">
        <f t="shared" si="85"/>
        <v>-4819.6406774966654</v>
      </c>
      <c r="M260" s="1337">
        <v>68282.845952484611</v>
      </c>
      <c r="N260" s="1335">
        <v>-244.64705999999995</v>
      </c>
      <c r="O260" s="1335">
        <v>1091.9544054999978</v>
      </c>
      <c r="P260" s="1335">
        <v>1014.360294000003</v>
      </c>
      <c r="Q260" s="1335">
        <v>-6394.7438740975604</v>
      </c>
      <c r="R260" s="1335">
        <v>3564.3019259024363</v>
      </c>
      <c r="S260" s="1335">
        <v>-473.50173848252024</v>
      </c>
      <c r="T260" s="1335">
        <v>962.0560909756091</v>
      </c>
      <c r="U260" s="1335">
        <v>-2591.8466008549476</v>
      </c>
      <c r="V260" s="1335">
        <v>0</v>
      </c>
      <c r="W260" s="1336">
        <f t="shared" si="127"/>
        <v>65210.779395427613</v>
      </c>
      <c r="X260" s="1337">
        <v>11257.287307148355</v>
      </c>
      <c r="Y260" s="1335">
        <v>3.3999999999839931E-4</v>
      </c>
      <c r="Z260" s="1335">
        <v>-2202.736284262</v>
      </c>
      <c r="AA260" s="1335">
        <v>5132.6350654615389</v>
      </c>
      <c r="AB260" s="1335">
        <v>854.1620254200036</v>
      </c>
      <c r="AC260" s="1335">
        <v>5718.3972794904366</v>
      </c>
      <c r="AD260" s="1335">
        <v>1998.9737293186845</v>
      </c>
      <c r="AE260" s="1335">
        <v>-2124.1372103406602</v>
      </c>
      <c r="AF260" s="1335">
        <v>915.66699339560546</v>
      </c>
      <c r="AG260" s="1335">
        <v>-4822.3273722586637</v>
      </c>
      <c r="AH260" s="1336">
        <f t="shared" si="126"/>
        <v>16727.921873373303</v>
      </c>
      <c r="AI260" s="1337">
        <v>10070.640346798105</v>
      </c>
      <c r="AJ260" s="1335">
        <v>3.3999999999839931E-4</v>
      </c>
      <c r="AK260" s="1335">
        <v>-3384.8941212130003</v>
      </c>
      <c r="AL260" s="1335">
        <v>7574.4776630772249</v>
      </c>
      <c r="AM260" s="1335">
        <v>983.14822422000748</v>
      </c>
      <c r="AN260" s="1335">
        <v>4793.3265462032505</v>
      </c>
      <c r="AO260" s="1335">
        <v>3093.8684375365847</v>
      </c>
      <c r="AP260" s="1335">
        <v>-1698.3661490243885</v>
      </c>
      <c r="AQ260" s="1335">
        <v>892.7028309308929</v>
      </c>
      <c r="AR260" s="1335">
        <v>22324.904118528673</v>
      </c>
      <c r="AS260" s="1335">
        <v>-5250.2739357379796</v>
      </c>
      <c r="AT260" s="1713">
        <v>17074.630182790694</v>
      </c>
      <c r="AU260" s="2127">
        <v>9171.8768271959871</v>
      </c>
      <c r="AV260" s="1335">
        <v>3.3999999999839931E-4</v>
      </c>
      <c r="AW260" s="1335">
        <v>245.13717360150019</v>
      </c>
      <c r="AX260" s="1335">
        <v>1822.7967685289289</v>
      </c>
      <c r="AY260" s="1335">
        <v>-1563.1898286199985</v>
      </c>
      <c r="AZ260" s="1335">
        <v>4710.3284315702431</v>
      </c>
      <c r="BA260" s="1335">
        <v>2410.336180661156</v>
      </c>
      <c r="BB260" s="1335">
        <v>-163.23608971900902</v>
      </c>
      <c r="BC260" s="1335">
        <v>1048.6791601983475</v>
      </c>
      <c r="BD260" s="1335">
        <v>17682.728963417158</v>
      </c>
      <c r="BE260" s="1335">
        <v>-8221.0340492025371</v>
      </c>
      <c r="BF260" s="1336">
        <v>9461.6949142146204</v>
      </c>
      <c r="BG260" s="643"/>
      <c r="BH260" s="643"/>
      <c r="BI260" s="1538"/>
      <c r="BJ260" s="1549">
        <f t="shared" si="91"/>
        <v>65210.779395427613</v>
      </c>
    </row>
    <row r="261" spans="2:62" ht="12" hidden="1" customHeight="1" outlineLevel="1">
      <c r="B261" s="1338" t="s">
        <v>711</v>
      </c>
      <c r="C261" s="1339" t="s">
        <v>712</v>
      </c>
      <c r="D261" s="1340"/>
      <c r="E261" s="1340"/>
      <c r="F261" s="1340"/>
      <c r="G261" s="1340"/>
      <c r="H261" s="1340"/>
      <c r="I261" s="1340"/>
      <c r="J261" s="1340"/>
      <c r="K261" s="1340">
        <v>15550.114768347274</v>
      </c>
      <c r="L261" s="1341">
        <f t="shared" si="85"/>
        <v>15550.114768347274</v>
      </c>
      <c r="M261" s="1342"/>
      <c r="N261" s="1340"/>
      <c r="O261" s="1340"/>
      <c r="P261" s="1340"/>
      <c r="Q261" s="1340"/>
      <c r="R261" s="1340"/>
      <c r="S261" s="1340"/>
      <c r="T261" s="1340"/>
      <c r="U261" s="1340">
        <v>16499.435003215236</v>
      </c>
      <c r="V261" s="1340">
        <v>0</v>
      </c>
      <c r="W261" s="1341">
        <f t="shared" si="127"/>
        <v>16499.435003215236</v>
      </c>
      <c r="X261" s="1342"/>
      <c r="Y261" s="1340"/>
      <c r="Z261" s="1340"/>
      <c r="AA261" s="1340"/>
      <c r="AB261" s="1340"/>
      <c r="AC261" s="1340"/>
      <c r="AD261" s="1340"/>
      <c r="AE261" s="1340"/>
      <c r="AF261" s="1340"/>
      <c r="AG261" s="1340">
        <v>28062.15437861357</v>
      </c>
      <c r="AH261" s="1341">
        <f t="shared" si="126"/>
        <v>28062.15437861357</v>
      </c>
      <c r="AI261" s="1342"/>
      <c r="AJ261" s="1340"/>
      <c r="AK261" s="1340"/>
      <c r="AL261" s="1340"/>
      <c r="AM261" s="1340"/>
      <c r="AN261" s="1340"/>
      <c r="AO261" s="1340"/>
      <c r="AP261" s="1340"/>
      <c r="AQ261" s="1340"/>
      <c r="AR261" s="1340"/>
      <c r="AS261" s="1340">
        <v>29073.015914542433</v>
      </c>
      <c r="AT261" s="1714">
        <v>29073.015914542433</v>
      </c>
      <c r="AU261" s="2128"/>
      <c r="AV261" s="1340"/>
      <c r="AW261" s="1340"/>
      <c r="AX261" s="1340"/>
      <c r="AY261" s="1340"/>
      <c r="AZ261" s="1340"/>
      <c r="BA261" s="1340"/>
      <c r="BB261" s="1340"/>
      <c r="BC261" s="1340"/>
      <c r="BD261" s="1340"/>
      <c r="BE261" s="1340">
        <v>33880.111921975978</v>
      </c>
      <c r="BF261" s="1341">
        <v>33880.111921975978</v>
      </c>
      <c r="BG261" s="643"/>
      <c r="BH261" s="643"/>
      <c r="BI261" s="1539"/>
      <c r="BJ261" s="932">
        <f t="shared" si="91"/>
        <v>16499.435003215236</v>
      </c>
    </row>
    <row r="262" spans="2:62" s="877" customFormat="1" ht="12" customHeight="1" collapsed="1">
      <c r="B262" s="1354" t="s">
        <v>468</v>
      </c>
      <c r="C262" s="1323" t="s">
        <v>713</v>
      </c>
      <c r="D262" s="1355">
        <f>SUM(D248:D261)</f>
        <v>145755.73000000001</v>
      </c>
      <c r="E262" s="1355">
        <f t="shared" ref="E262:AH262" si="128">SUM(E248:E261)</f>
        <v>3777.2165500000142</v>
      </c>
      <c r="F262" s="1412">
        <f>SUM(F248:F261)+86638-F226</f>
        <v>152204.73000000004</v>
      </c>
      <c r="G262" s="1355">
        <f t="shared" si="128"/>
        <v>2743.1598635000005</v>
      </c>
      <c r="H262" s="1355">
        <f t="shared" si="128"/>
        <v>14537.595162602835</v>
      </c>
      <c r="I262" s="1355">
        <f t="shared" si="128"/>
        <v>17001.275719840582</v>
      </c>
      <c r="J262" s="1355">
        <f t="shared" si="128"/>
        <v>2784.8768047557719</v>
      </c>
      <c r="K262" s="1355">
        <f>SUM(K248:K261)</f>
        <v>-30862.630533139534</v>
      </c>
      <c r="L262" s="1356">
        <f t="shared" si="85"/>
        <v>158409.00701755969</v>
      </c>
      <c r="M262" s="1357">
        <f t="shared" si="128"/>
        <v>166836.33674194672</v>
      </c>
      <c r="N262" s="1355">
        <f t="shared" si="128"/>
        <v>3532.5693500000002</v>
      </c>
      <c r="O262" s="1355">
        <f t="shared" si="128"/>
        <v>1029.0186970639979</v>
      </c>
      <c r="P262" s="1355">
        <f t="shared" si="128"/>
        <v>3994.2735575000033</v>
      </c>
      <c r="Q262" s="1355">
        <f t="shared" si="128"/>
        <v>9755.1112885052789</v>
      </c>
      <c r="R262" s="1355">
        <f t="shared" si="128"/>
        <v>24029.438645743023</v>
      </c>
      <c r="S262" s="1355">
        <f t="shared" si="128"/>
        <v>-501.79463248252023</v>
      </c>
      <c r="T262" s="1355">
        <f t="shared" si="128"/>
        <v>4730.6586601413819</v>
      </c>
      <c r="U262" s="1355">
        <f t="shared" si="128"/>
        <v>-36075.684014312901</v>
      </c>
      <c r="V262" s="1355">
        <f t="shared" si="128"/>
        <v>0</v>
      </c>
      <c r="W262" s="1356">
        <f t="shared" si="127"/>
        <v>177329.92829410499</v>
      </c>
      <c r="X262" s="1357">
        <f t="shared" si="128"/>
        <v>180916.28730714836</v>
      </c>
      <c r="Y262" s="1355">
        <f t="shared" si="128"/>
        <v>3532.21675</v>
      </c>
      <c r="Z262" s="1355">
        <f t="shared" si="128"/>
        <v>-1119.0015871979999</v>
      </c>
      <c r="AA262" s="1355">
        <f t="shared" si="128"/>
        <v>11790.493643213575</v>
      </c>
      <c r="AB262" s="1355">
        <f t="shared" si="128"/>
        <v>5021.6215829200064</v>
      </c>
      <c r="AC262" s="1355">
        <f t="shared" si="128"/>
        <v>18902.443567995717</v>
      </c>
      <c r="AD262" s="1355">
        <f t="shared" si="128"/>
        <v>28211.013375061706</v>
      </c>
      <c r="AE262" s="1355">
        <f t="shared" si="128"/>
        <v>-2487.0268428231802</v>
      </c>
      <c r="AF262" s="1355">
        <f t="shared" si="128"/>
        <v>6417.6586535369861</v>
      </c>
      <c r="AG262" s="1355">
        <f t="shared" si="128"/>
        <v>-43098.576908738585</v>
      </c>
      <c r="AH262" s="1356">
        <f t="shared" si="128"/>
        <v>208087.12954111656</v>
      </c>
      <c r="AI262" s="1357">
        <v>176726.64034679811</v>
      </c>
      <c r="AJ262" s="1355">
        <v>3532.21675</v>
      </c>
      <c r="AK262" s="1355">
        <v>-2287.5054241490002</v>
      </c>
      <c r="AL262" s="1355">
        <v>13518.612240829261</v>
      </c>
      <c r="AM262" s="1355">
        <v>5100.64678172001</v>
      </c>
      <c r="AN262" s="1355">
        <v>13969.14383470853</v>
      </c>
      <c r="AO262" s="1355">
        <v>27808.742083279609</v>
      </c>
      <c r="AP262" s="1355">
        <v>3121.8168704930904</v>
      </c>
      <c r="AQ262" s="1355">
        <v>6052.8244910722733</v>
      </c>
      <c r="AR262" s="1355">
        <v>247543.13797475185</v>
      </c>
      <c r="AS262" s="1355">
        <v>-47593.422812118632</v>
      </c>
      <c r="AT262" s="1716">
        <v>199949.71516263322</v>
      </c>
      <c r="AU262" s="2131">
        <v>183864.87682719599</v>
      </c>
      <c r="AV262" s="1355">
        <v>3532.21675</v>
      </c>
      <c r="AW262" s="1355">
        <v>-1994.9812505474993</v>
      </c>
      <c r="AX262" s="1355">
        <v>15865.717009358203</v>
      </c>
      <c r="AY262" s="1355">
        <v>3631.7889531000046</v>
      </c>
      <c r="AZ262" s="1355">
        <v>18467.824266278774</v>
      </c>
      <c r="BA262" s="1355">
        <v>31273.872263940772</v>
      </c>
      <c r="BB262" s="1355">
        <v>2867.2717807740805</v>
      </c>
      <c r="BC262" s="1355">
        <v>7195.6356512706243</v>
      </c>
      <c r="BD262" s="1355">
        <v>264704.2222513709</v>
      </c>
      <c r="BE262" s="1355">
        <v>-51663.415415180323</v>
      </c>
      <c r="BF262" s="1356">
        <v>213040.80683619058</v>
      </c>
      <c r="BG262" s="643"/>
      <c r="BH262" s="643"/>
      <c r="BI262" s="1541">
        <v>5890.75</v>
      </c>
      <c r="BJ262" s="1553">
        <f t="shared" si="91"/>
        <v>183220.67829410499</v>
      </c>
    </row>
    <row r="263" spans="2:62" ht="12" customHeight="1" thickBot="1">
      <c r="B263" s="1413" t="s">
        <v>179</v>
      </c>
      <c r="C263" s="1414" t="s">
        <v>714</v>
      </c>
      <c r="D263" s="1415">
        <f>SUM(D262,D247)</f>
        <v>328453.15000000002</v>
      </c>
      <c r="E263" s="1415">
        <f t="shared" ref="E263:AH263" si="129">SUM(E262,E247)</f>
        <v>60954.767690000008</v>
      </c>
      <c r="F263" s="1416">
        <f t="shared" si="129"/>
        <v>344960.15</v>
      </c>
      <c r="G263" s="1415">
        <f t="shared" si="129"/>
        <v>11021.5381055</v>
      </c>
      <c r="H263" s="1415">
        <f t="shared" si="129"/>
        <v>43476.736062602831</v>
      </c>
      <c r="I263" s="1415">
        <f t="shared" si="129"/>
        <v>30611.941919840581</v>
      </c>
      <c r="J263" s="1415">
        <f t="shared" si="129"/>
        <v>8708.4872394197737</v>
      </c>
      <c r="K263" s="1415">
        <f t="shared" si="129"/>
        <v>-67822.319154048542</v>
      </c>
      <c r="L263" s="1417">
        <f t="shared" si="85"/>
        <v>370956.53417331469</v>
      </c>
      <c r="M263" s="1418">
        <f t="shared" si="129"/>
        <v>308343.06549394672</v>
      </c>
      <c r="N263" s="1415">
        <f t="shared" si="129"/>
        <v>3915.1664300000002</v>
      </c>
      <c r="O263" s="1415">
        <f t="shared" si="129"/>
        <v>12426.190874893997</v>
      </c>
      <c r="P263" s="1415">
        <f t="shared" si="129"/>
        <v>25844.775717500004</v>
      </c>
      <c r="Q263" s="1415">
        <f t="shared" si="129"/>
        <v>33201.976034505278</v>
      </c>
      <c r="R263" s="1415">
        <f t="shared" si="129"/>
        <v>44414.224427743022</v>
      </c>
      <c r="S263" s="1415">
        <f t="shared" si="129"/>
        <v>10206.260738517478</v>
      </c>
      <c r="T263" s="1415">
        <f t="shared" si="129"/>
        <v>13762.735200141382</v>
      </c>
      <c r="U263" s="1415">
        <f t="shared" si="129"/>
        <v>-82728.426171312894</v>
      </c>
      <c r="V263" s="1415">
        <f>SUM(V262,V247)</f>
        <v>843.29536000000007</v>
      </c>
      <c r="W263" s="1417">
        <f>SUM(M263:T263,U263,V263)</f>
        <v>370229.264105935</v>
      </c>
      <c r="X263" s="1418">
        <f t="shared" si="129"/>
        <v>321382.78730714833</v>
      </c>
      <c r="Y263" s="1415">
        <f t="shared" si="129"/>
        <v>3914.8138300000001</v>
      </c>
      <c r="Z263" s="1415">
        <f t="shared" si="129"/>
        <v>6980.996679240001</v>
      </c>
      <c r="AA263" s="1415">
        <f t="shared" si="129"/>
        <v>57549.41834721357</v>
      </c>
      <c r="AB263" s="1415">
        <f t="shared" si="129"/>
        <v>34747.140905920001</v>
      </c>
      <c r="AC263" s="1415">
        <f t="shared" si="129"/>
        <v>43568.43665599572</v>
      </c>
      <c r="AD263" s="1415">
        <f t="shared" si="129"/>
        <v>46373.307871061705</v>
      </c>
      <c r="AE263" s="1415">
        <f t="shared" si="129"/>
        <v>17913.730181176819</v>
      </c>
      <c r="AF263" s="1415">
        <f t="shared" si="129"/>
        <v>17728.955053536985</v>
      </c>
      <c r="AG263" s="1415">
        <f t="shared" si="129"/>
        <v>-105087.02406401858</v>
      </c>
      <c r="AH263" s="1417">
        <f t="shared" si="129"/>
        <v>445072.56276727456</v>
      </c>
      <c r="AI263" s="1418">
        <f>AI262+AI247</f>
        <v>320814.54034679814</v>
      </c>
      <c r="AJ263" s="1415">
        <f t="shared" ref="AJ263:AT263" si="130">AJ262+AJ247</f>
        <v>3914.8138300000001</v>
      </c>
      <c r="AK263" s="1415">
        <f t="shared" si="130"/>
        <v>7079.7046792530018</v>
      </c>
      <c r="AL263" s="1415">
        <f t="shared" si="130"/>
        <v>65236.335297829253</v>
      </c>
      <c r="AM263" s="1415">
        <f t="shared" si="130"/>
        <v>38691.205862780014</v>
      </c>
      <c r="AN263" s="1415">
        <f t="shared" si="130"/>
        <v>38385.581919708529</v>
      </c>
      <c r="AO263" s="1415">
        <f t="shared" si="130"/>
        <v>43546.650529279606</v>
      </c>
      <c r="AP263" s="1415">
        <f t="shared" si="130"/>
        <v>18591.922144493092</v>
      </c>
      <c r="AQ263" s="1415">
        <f t="shared" si="130"/>
        <v>18867.49425507227</v>
      </c>
      <c r="AR263" s="1415">
        <f t="shared" si="130"/>
        <v>555128.24886521383</v>
      </c>
      <c r="AS263" s="1415">
        <f t="shared" si="130"/>
        <v>-106205.61797859862</v>
      </c>
      <c r="AT263" s="1721">
        <f t="shared" si="130"/>
        <v>448922.63088661525</v>
      </c>
      <c r="AU263" s="2139">
        <f>AU262+AU247</f>
        <v>321384.47682719596</v>
      </c>
      <c r="AV263" s="1415">
        <f t="shared" ref="AV263:BF263" si="131">AV262+AV247</f>
        <v>3914.8138300000001</v>
      </c>
      <c r="AW263" s="1415">
        <f t="shared" si="131"/>
        <v>9284.7024978765039</v>
      </c>
      <c r="AX263" s="1415">
        <f t="shared" si="131"/>
        <v>81095.065123358203</v>
      </c>
      <c r="AY263" s="1415">
        <f t="shared" si="131"/>
        <v>42828.531801430006</v>
      </c>
      <c r="AZ263" s="1415">
        <f t="shared" si="131"/>
        <v>40899.946209278773</v>
      </c>
      <c r="BA263" s="1415">
        <f t="shared" si="131"/>
        <v>43334.875616940772</v>
      </c>
      <c r="BB263" s="1415">
        <f t="shared" si="131"/>
        <v>22624.425420774081</v>
      </c>
      <c r="BC263" s="1415">
        <f t="shared" si="131"/>
        <v>20785.548351270623</v>
      </c>
      <c r="BD263" s="1415">
        <f t="shared" si="131"/>
        <v>586152.38567812485</v>
      </c>
      <c r="BE263" s="1415">
        <f t="shared" si="131"/>
        <v>-116369.73645524231</v>
      </c>
      <c r="BF263" s="1417">
        <f t="shared" si="131"/>
        <v>469782.64922288258</v>
      </c>
      <c r="BG263" s="643"/>
      <c r="BH263" s="643"/>
      <c r="BI263" s="953">
        <f>BI262+BI247</f>
        <v>33852.225999999995</v>
      </c>
      <c r="BJ263" s="953">
        <f t="shared" si="91"/>
        <v>404081.49010593502</v>
      </c>
    </row>
    <row r="264" spans="2:62" ht="10.9" customHeight="1">
      <c r="B264" s="2185" t="s">
        <v>962</v>
      </c>
      <c r="C264" s="2185"/>
      <c r="D264" s="2185"/>
      <c r="E264" s="2185"/>
      <c r="F264" s="2185"/>
      <c r="G264" s="2185"/>
      <c r="H264" s="2185"/>
      <c r="I264" s="2185"/>
      <c r="J264" s="2185"/>
      <c r="K264" s="2185"/>
      <c r="L264" s="2185"/>
      <c r="M264" s="2185"/>
      <c r="N264" s="2185"/>
      <c r="O264" s="2185"/>
      <c r="P264" s="2185"/>
      <c r="Q264" s="2185"/>
      <c r="R264" s="2185"/>
      <c r="S264" s="2185"/>
      <c r="T264" s="2185"/>
      <c r="U264" s="2185"/>
      <c r="V264" s="2185"/>
      <c r="W264" s="2185"/>
      <c r="X264" s="2185"/>
      <c r="Y264" s="2185"/>
      <c r="Z264" s="2185"/>
      <c r="AA264" s="2185"/>
      <c r="AB264" s="2185"/>
      <c r="AC264" s="2185"/>
      <c r="AD264" s="2185"/>
      <c r="AE264" s="2185"/>
      <c r="AF264" s="2185"/>
      <c r="AG264" s="2185"/>
      <c r="AH264" s="2185"/>
      <c r="AI264" s="2185"/>
      <c r="AJ264" s="2185"/>
      <c r="AK264" s="2185"/>
      <c r="AL264" s="2185"/>
      <c r="AM264" s="2185"/>
      <c r="AN264" s="2185"/>
      <c r="AO264" s="2185"/>
      <c r="AP264" s="2185"/>
      <c r="AQ264" s="2185"/>
      <c r="AR264" s="2185"/>
      <c r="AS264" s="2185"/>
      <c r="AT264" s="2185"/>
      <c r="AU264" s="2185"/>
      <c r="AV264" s="2185"/>
      <c r="AW264" s="2185"/>
      <c r="AX264" s="2185"/>
      <c r="AY264" s="2185"/>
      <c r="AZ264" s="2185"/>
      <c r="BA264" s="2185"/>
      <c r="BB264" s="2185"/>
      <c r="BC264" s="2185"/>
      <c r="BD264" s="2185"/>
      <c r="BE264" s="2185"/>
      <c r="BF264" s="2185"/>
    </row>
    <row r="265" spans="2:62" ht="12" customHeight="1">
      <c r="D265" s="643"/>
      <c r="E265" s="643"/>
      <c r="H265" s="643"/>
      <c r="K265" s="643"/>
      <c r="M265" s="925"/>
      <c r="AI265" s="925"/>
      <c r="AU265" s="925"/>
    </row>
    <row r="266" spans="2:62" ht="12" customHeight="1">
      <c r="B266" s="1308" t="s">
        <v>180</v>
      </c>
      <c r="C266" s="1177"/>
      <c r="D266" s="1177">
        <f t="shared" ref="D266:W266" si="132">ROUND(D185-D263,0)</f>
        <v>0</v>
      </c>
      <c r="E266" s="1177">
        <f t="shared" si="132"/>
        <v>0</v>
      </c>
      <c r="F266" s="1177">
        <f t="shared" si="132"/>
        <v>0</v>
      </c>
      <c r="G266" s="1177">
        <f t="shared" si="132"/>
        <v>0</v>
      </c>
      <c r="H266" s="1177">
        <f t="shared" si="132"/>
        <v>0</v>
      </c>
      <c r="I266" s="1177">
        <f t="shared" si="132"/>
        <v>0</v>
      </c>
      <c r="J266" s="1177">
        <f t="shared" si="132"/>
        <v>0</v>
      </c>
      <c r="K266" s="1177">
        <f t="shared" si="132"/>
        <v>0</v>
      </c>
      <c r="L266" s="1177">
        <f t="shared" si="132"/>
        <v>-1</v>
      </c>
      <c r="M266" s="1177">
        <f t="shared" si="132"/>
        <v>0</v>
      </c>
      <c r="N266" s="1177">
        <f t="shared" si="132"/>
        <v>0</v>
      </c>
      <c r="O266" s="1177">
        <f t="shared" si="132"/>
        <v>0</v>
      </c>
      <c r="P266" s="1177">
        <f t="shared" si="132"/>
        <v>0</v>
      </c>
      <c r="Q266" s="1177">
        <f t="shared" si="132"/>
        <v>0</v>
      </c>
      <c r="R266" s="1177">
        <f t="shared" si="132"/>
        <v>0</v>
      </c>
      <c r="S266" s="1177">
        <f t="shared" si="132"/>
        <v>0</v>
      </c>
      <c r="T266" s="1177">
        <f t="shared" si="132"/>
        <v>0</v>
      </c>
      <c r="U266" s="1177">
        <f t="shared" si="132"/>
        <v>1</v>
      </c>
      <c r="V266" s="1177">
        <f t="shared" si="132"/>
        <v>0</v>
      </c>
      <c r="W266" s="1177">
        <f t="shared" si="132"/>
        <v>0</v>
      </c>
      <c r="X266" s="1177">
        <f t="shared" ref="X266:AF266" si="133">ROUND(X185-X263,0)</f>
        <v>0</v>
      </c>
      <c r="Y266" s="1177">
        <f t="shared" si="133"/>
        <v>0</v>
      </c>
      <c r="Z266" s="1177">
        <f t="shared" si="133"/>
        <v>0</v>
      </c>
      <c r="AA266" s="1177">
        <f t="shared" si="133"/>
        <v>0</v>
      </c>
      <c r="AB266" s="1177">
        <f t="shared" si="133"/>
        <v>0</v>
      </c>
      <c r="AC266" s="1177">
        <f t="shared" si="133"/>
        <v>0</v>
      </c>
      <c r="AD266" s="1177">
        <f t="shared" si="133"/>
        <v>0</v>
      </c>
      <c r="AE266" s="1177">
        <f t="shared" si="133"/>
        <v>0</v>
      </c>
      <c r="AF266" s="1177">
        <f t="shared" si="133"/>
        <v>0</v>
      </c>
      <c r="AG266" s="1177"/>
      <c r="AH266" s="1177"/>
      <c r="AI266" s="1177">
        <f>ROUND(AI185-AI263,0)</f>
        <v>1</v>
      </c>
      <c r="AJ266" s="1177">
        <f>ROUND(AJ185-AJ263,0)</f>
        <v>0</v>
      </c>
      <c r="AK266" s="1177">
        <f>ROUND(AK185-AK263,0)</f>
        <v>0</v>
      </c>
      <c r="AL266" s="1177"/>
      <c r="AM266" s="1177">
        <f t="shared" ref="AM266:AW266" si="134">ROUND(AM185-AM263,0)</f>
        <v>0</v>
      </c>
      <c r="AN266" s="1177">
        <f t="shared" si="134"/>
        <v>0</v>
      </c>
      <c r="AO266" s="1177">
        <f t="shared" si="134"/>
        <v>0</v>
      </c>
      <c r="AP266" s="1177">
        <f t="shared" si="134"/>
        <v>-1</v>
      </c>
      <c r="AQ266" s="1177">
        <f t="shared" si="134"/>
        <v>0</v>
      </c>
      <c r="AR266" s="1177">
        <f t="shared" si="134"/>
        <v>0</v>
      </c>
      <c r="AS266" s="1177">
        <f t="shared" si="134"/>
        <v>0</v>
      </c>
      <c r="AT266" s="1177">
        <f t="shared" si="134"/>
        <v>0</v>
      </c>
      <c r="AU266" s="1177">
        <f t="shared" si="134"/>
        <v>0</v>
      </c>
      <c r="AV266" s="1177">
        <f t="shared" si="134"/>
        <v>0</v>
      </c>
      <c r="AW266" s="1177">
        <f t="shared" si="134"/>
        <v>0</v>
      </c>
      <c r="AX266" s="1177"/>
      <c r="AY266" s="1177">
        <f t="shared" ref="AY266:BF266" si="135">ROUND(AY185-AY263,0)</f>
        <v>0</v>
      </c>
      <c r="AZ266" s="1177">
        <f t="shared" si="135"/>
        <v>0</v>
      </c>
      <c r="BA266" s="1177">
        <f t="shared" si="135"/>
        <v>0</v>
      </c>
      <c r="BB266" s="1177">
        <f t="shared" si="135"/>
        <v>0</v>
      </c>
      <c r="BC266" s="1177">
        <f t="shared" si="135"/>
        <v>0</v>
      </c>
      <c r="BD266" s="1177">
        <f t="shared" si="135"/>
        <v>1</v>
      </c>
      <c r="BE266" s="1177">
        <f t="shared" si="135"/>
        <v>0</v>
      </c>
      <c r="BF266" s="1177">
        <f t="shared" si="135"/>
        <v>1</v>
      </c>
    </row>
    <row r="267" spans="2:62" ht="12" customHeight="1">
      <c r="B267" s="939" t="s">
        <v>4588</v>
      </c>
      <c r="M267" s="925"/>
      <c r="R267" s="643"/>
      <c r="W267" s="643">
        <v>0.26410593499895185</v>
      </c>
      <c r="AI267" s="925"/>
      <c r="AO267" s="643"/>
      <c r="AT267" s="643">
        <v>-1.3691133847460151</v>
      </c>
      <c r="AU267" s="925"/>
      <c r="BA267" s="643"/>
      <c r="BF267" s="643">
        <v>-759.35077711741906</v>
      </c>
    </row>
    <row r="268" spans="2:62" ht="12" customHeight="1">
      <c r="M268" s="925"/>
      <c r="AI268" s="925"/>
      <c r="AU268" s="925"/>
    </row>
    <row r="269" spans="2:62" ht="12" customHeight="1">
      <c r="M269" s="925"/>
      <c r="AI269" s="925"/>
      <c r="AU269" s="925"/>
    </row>
    <row r="270" spans="2:62" ht="12" customHeight="1">
      <c r="M270" s="925"/>
      <c r="AI270" s="925"/>
      <c r="AU270" s="925"/>
    </row>
    <row r="271" spans="2:62" ht="12" customHeight="1">
      <c r="M271" s="925"/>
      <c r="AI271" s="925"/>
      <c r="AU271" s="925"/>
    </row>
    <row r="272" spans="2:62" ht="12" customHeight="1">
      <c r="M272" s="925"/>
      <c r="AI272" s="925"/>
      <c r="AU272" s="925"/>
    </row>
  </sheetData>
  <mergeCells count="6">
    <mergeCell ref="B264:BF264"/>
    <mergeCell ref="D5:L5"/>
    <mergeCell ref="M5:W5"/>
    <mergeCell ref="X5:AH5"/>
    <mergeCell ref="AI5:AT5"/>
    <mergeCell ref="AU5:BF5"/>
  </mergeCells>
  <conditionalFormatting sqref="C266:BF266">
    <cfRule type="cellIs" dxfId="18" priority="1" operator="lessThan">
      <formula>0</formula>
    </cfRule>
    <cfRule type="cellIs" dxfId="17" priority="2" operator="greaterThan">
      <formula>0</formula>
    </cfRule>
    <cfRule type="cellIs" dxfId="16" priority="3" operator="notEqual">
      <formula>0</formula>
    </cfRule>
  </conditionalFormatting>
  <pageMargins left="0.7" right="0.7" top="0.75" bottom="0.75" header="0.3" footer="0.3"/>
  <pageSetup paperSize="9" orientation="portrait" r:id="rId1"/>
  <ignoredErrors>
    <ignoredError sqref="W16:BF62 W248:BF263 W143:AS247 W64:BF142 W63:AR63 AT63:BF63" formula="1"/>
    <ignoredError sqref="AT143:BF247" formula="1" formulaRange="1"/>
    <ignoredError sqref="M48:V247" formulaRange="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22C5-07F4-4F9D-9D41-0CAF56960375}">
  <sheetPr>
    <tabColor theme="8" tint="0.59999389629810485"/>
  </sheetPr>
  <dimension ref="A1:CF84"/>
  <sheetViews>
    <sheetView topLeftCell="B1" workbookViewId="0">
      <selection activeCell="W67" sqref="W67"/>
    </sheetView>
  </sheetViews>
  <sheetFormatPr defaultColWidth="8.7109375" defaultRowHeight="12" customHeight="1" outlineLevelRow="1" outlineLevelCol="2"/>
  <cols>
    <col min="1" max="1" width="8.7109375" style="612"/>
    <col min="2" max="2" width="67.140625" style="939" bestFit="1" customWidth="1"/>
    <col min="3" max="3" width="33.28515625" style="612" hidden="1" customWidth="1" outlineLevel="2"/>
    <col min="4" max="4" width="10.42578125" style="612" hidden="1" customWidth="1" outlineLevel="2" collapsed="1"/>
    <col min="5" max="5" width="8.42578125" style="612" hidden="1" customWidth="1" outlineLevel="2"/>
    <col min="6" max="6" width="14.85546875" style="612" hidden="1" customWidth="1" outlineLevel="2" collapsed="1"/>
    <col min="7" max="7" width="13.28515625" style="612" hidden="1" customWidth="1" outlineLevel="2"/>
    <col min="8" max="8" width="10.7109375" style="612" hidden="1" customWidth="1" outlineLevel="2"/>
    <col min="9" max="9" width="10.28515625" style="612" hidden="1" customWidth="1" outlineLevel="2"/>
    <col min="10" max="10" width="12.140625" style="612" hidden="1" customWidth="1" outlineLevel="2"/>
    <col min="11" max="11" width="10" style="612" hidden="1" customWidth="1" outlineLevel="2"/>
    <col min="12" max="12" width="12.7109375" style="612" hidden="1" customWidth="1" outlineLevel="2" collapsed="1"/>
    <col min="13" max="13" width="12.7109375" style="925" hidden="1" customWidth="1" outlineLevel="2"/>
    <col min="14" max="14" width="16.7109375" style="612" customWidth="1" outlineLevel="1" collapsed="1"/>
    <col min="15" max="15" width="15.7109375" style="612" customWidth="1" outlineLevel="1"/>
    <col min="16" max="16" width="11.42578125" style="612" customWidth="1" outlineLevel="1"/>
    <col min="17" max="17" width="13.28515625" style="612" customWidth="1" outlineLevel="1"/>
    <col min="18" max="18" width="10.7109375" style="612" customWidth="1" outlineLevel="1"/>
    <col min="19" max="19" width="10.28515625" style="612" customWidth="1" outlineLevel="1"/>
    <col min="20" max="20" width="11.5703125" style="612" customWidth="1" outlineLevel="1"/>
    <col min="21" max="21" width="12.140625" style="612" customWidth="1" outlineLevel="1"/>
    <col min="22" max="22" width="10" style="612" customWidth="1" outlineLevel="1"/>
    <col min="23" max="23" width="14.85546875" style="1534" customWidth="1" outlineLevel="1"/>
    <col min="24" max="24" width="13.85546875" style="612" bestFit="1" customWidth="1"/>
    <col min="25" max="25" width="12.7109375" style="925" customWidth="1" outlineLevel="2"/>
    <col min="26" max="26" width="16.7109375" style="612" customWidth="1" outlineLevel="2"/>
    <col min="27" max="27" width="15.7109375" style="612" customWidth="1" outlineLevel="2"/>
    <col min="28" max="28" width="11.42578125" style="612" customWidth="1" outlineLevel="2"/>
    <col min="29" max="29" width="8.7109375" style="612" customWidth="1" outlineLevel="2"/>
    <col min="30" max="30" width="13.28515625" style="612" customWidth="1" outlineLevel="2"/>
    <col min="31" max="31" width="10.7109375" style="612" customWidth="1" outlineLevel="2"/>
    <col min="32" max="32" width="10.28515625" style="612" customWidth="1" outlineLevel="2"/>
    <col min="33" max="33" width="11.5703125" style="612" customWidth="1" outlineLevel="2"/>
    <col min="34" max="34" width="12.140625" style="612" customWidth="1" outlineLevel="2"/>
    <col min="35" max="35" width="10" style="612" customWidth="1" outlineLevel="2"/>
    <col min="36" max="36" width="12.7109375" style="612" customWidth="1" outlineLevel="2" collapsed="1"/>
    <col min="37" max="37" width="16.7109375" style="612" customWidth="1" outlineLevel="1"/>
    <col min="38" max="38" width="15.7109375" style="612" customWidth="1" outlineLevel="1"/>
    <col min="39" max="40" width="11.42578125" style="612" customWidth="1" outlineLevel="1"/>
    <col min="41" max="41" width="13.28515625" style="612" customWidth="1" outlineLevel="1"/>
    <col min="42" max="42" width="10.7109375" style="612" customWidth="1" outlineLevel="1"/>
    <col min="43" max="43" width="10.28515625" style="612" customWidth="1" outlineLevel="1"/>
    <col min="44" max="44" width="11.5703125" style="612" customWidth="1" outlineLevel="1"/>
    <col min="45" max="45" width="12.140625" style="612" customWidth="1" outlineLevel="1"/>
    <col min="46" max="46" width="10" style="612" customWidth="1" outlineLevel="1"/>
    <col min="47" max="47" width="14.85546875" style="612" customWidth="1" outlineLevel="1"/>
    <col min="48" max="48" width="13.85546875" style="612" bestFit="1" customWidth="1"/>
    <col min="49" max="49" width="16.7109375" style="612" customWidth="1" outlineLevel="1" collapsed="1"/>
    <col min="50" max="50" width="15.7109375" style="612" customWidth="1" outlineLevel="1"/>
    <col min="51" max="52" width="11.42578125" style="612" customWidth="1" outlineLevel="1"/>
    <col min="53" max="53" width="13.28515625" style="612" customWidth="1" outlineLevel="1"/>
    <col min="54" max="54" width="10.7109375" style="612" customWidth="1" outlineLevel="1"/>
    <col min="55" max="55" width="10.28515625" style="612" customWidth="1" outlineLevel="1"/>
    <col min="56" max="56" width="11.5703125" style="612" customWidth="1" outlineLevel="1"/>
    <col min="57" max="57" width="12.140625" style="612" customWidth="1" outlineLevel="1"/>
    <col min="58" max="58" width="10" style="612" customWidth="1" outlineLevel="1"/>
    <col min="59" max="59" width="14.85546875" style="612" customWidth="1" outlineLevel="1"/>
    <col min="60" max="60" width="13.85546875" style="612" bestFit="1" customWidth="1"/>
    <col min="61" max="61" width="12.7109375" style="925" customWidth="1" outlineLevel="1"/>
    <col min="62" max="62" width="13.42578125" style="612" customWidth="1" outlineLevel="1"/>
    <col min="63" max="65" width="12.5703125" style="612" customWidth="1" outlineLevel="1"/>
    <col min="66" max="71" width="8.7109375" style="612"/>
    <col min="72" max="72" width="38.28515625" style="612" bestFit="1" customWidth="1"/>
    <col min="73" max="74" width="8.28515625" style="612" bestFit="1" customWidth="1"/>
    <col min="75" max="75" width="11.42578125" style="612" bestFit="1" customWidth="1"/>
    <col min="76" max="76" width="10.42578125" style="612" bestFit="1" customWidth="1"/>
    <col min="77" max="77" width="10.42578125" style="612" customWidth="1"/>
    <col min="78" max="78" width="8.7109375" style="612"/>
    <col min="79" max="79" width="28.85546875" style="612" bestFit="1" customWidth="1"/>
    <col min="80" max="81" width="7.140625" style="612" bestFit="1" customWidth="1"/>
    <col min="82" max="82" width="8.28515625" style="612" bestFit="1" customWidth="1"/>
    <col min="83" max="16384" width="8.7109375" style="612"/>
  </cols>
  <sheetData>
    <row r="1" spans="1:83" ht="15">
      <c r="A1" s="491" t="s">
        <v>4557</v>
      </c>
      <c r="B1" s="921"/>
      <c r="C1" s="492"/>
      <c r="D1" s="492"/>
      <c r="E1" s="492"/>
      <c r="F1" s="1429"/>
      <c r="G1" s="492"/>
      <c r="H1" s="492"/>
      <c r="I1" s="492"/>
      <c r="J1" s="492"/>
      <c r="K1" s="492"/>
      <c r="L1" s="492"/>
      <c r="M1" s="990"/>
      <c r="N1" s="2"/>
      <c r="O1" s="2"/>
      <c r="P1" s="2"/>
      <c r="Q1" s="2"/>
      <c r="R1" s="2">
        <v>-1</v>
      </c>
      <c r="S1" s="2"/>
      <c r="T1" s="2"/>
      <c r="U1" s="2"/>
      <c r="V1" s="2"/>
      <c r="W1" s="2"/>
      <c r="X1" s="2"/>
      <c r="Y1" s="990"/>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990"/>
      <c r="BJ1" s="2"/>
      <c r="BK1" s="2"/>
      <c r="BL1" s="2"/>
      <c r="BM1" s="2"/>
      <c r="BN1" s="2"/>
      <c r="BO1" s="2"/>
      <c r="BP1" s="911"/>
      <c r="BQ1" s="911"/>
      <c r="BR1" s="911"/>
      <c r="BS1" s="911"/>
      <c r="BT1" s="911"/>
      <c r="BU1" s="911"/>
      <c r="BV1" s="911"/>
      <c r="BW1" s="911"/>
      <c r="BX1" s="911"/>
      <c r="BY1" s="911"/>
      <c r="BZ1" s="911"/>
      <c r="CA1" s="911"/>
      <c r="CB1" s="911"/>
      <c r="CC1" s="911"/>
      <c r="CD1" s="911"/>
      <c r="CE1" s="911"/>
    </row>
    <row r="2" spans="1:83" ht="18.75">
      <c r="A2" s="954" t="str">
        <f>B4</f>
        <v>Net financial debt</v>
      </c>
      <c r="B2" s="955"/>
      <c r="C2" s="955"/>
      <c r="D2" s="955"/>
      <c r="E2" s="955"/>
      <c r="F2" s="1428"/>
      <c r="G2" s="956"/>
      <c r="H2" s="957"/>
      <c r="I2" s="958"/>
      <c r="J2" s="955"/>
      <c r="K2" s="955"/>
      <c r="L2" s="955"/>
      <c r="M2" s="991"/>
      <c r="N2" s="894"/>
      <c r="O2" s="894"/>
      <c r="P2" s="894"/>
      <c r="Q2" s="894"/>
      <c r="R2" s="894"/>
      <c r="S2" s="894"/>
      <c r="T2" s="894"/>
      <c r="U2" s="894"/>
      <c r="V2" s="894"/>
      <c r="W2" s="894"/>
      <c r="X2" s="894"/>
      <c r="Y2" s="991"/>
      <c r="Z2" s="894"/>
      <c r="AA2" s="894"/>
      <c r="AB2" s="894"/>
      <c r="AC2" s="894"/>
      <c r="AD2" s="894"/>
      <c r="AE2" s="894"/>
      <c r="AF2" s="894"/>
      <c r="AG2" s="894"/>
      <c r="AH2" s="894"/>
      <c r="AI2" s="894"/>
      <c r="AJ2" s="894"/>
      <c r="AK2" s="894"/>
      <c r="AL2" s="894"/>
      <c r="AM2" s="894"/>
      <c r="AN2" s="894"/>
      <c r="AO2" s="894"/>
      <c r="AP2" s="894">
        <v>-1</v>
      </c>
      <c r="AQ2" s="894"/>
      <c r="AR2" s="894"/>
      <c r="AS2" s="894"/>
      <c r="AT2" s="894"/>
      <c r="AU2" s="894"/>
      <c r="AV2" s="894"/>
      <c r="AW2" s="894"/>
      <c r="AX2" s="894"/>
      <c r="AY2" s="894"/>
      <c r="AZ2" s="894"/>
      <c r="BA2" s="894"/>
      <c r="BB2" s="894"/>
      <c r="BC2" s="894">
        <v>-1</v>
      </c>
      <c r="BD2" s="894"/>
      <c r="BE2" s="894"/>
      <c r="BF2" s="894"/>
      <c r="BG2" s="894"/>
      <c r="BH2" s="894"/>
      <c r="BI2" s="991"/>
      <c r="BJ2" s="894"/>
      <c r="BK2" s="894"/>
      <c r="BL2" s="894"/>
      <c r="BM2" s="894"/>
      <c r="BN2" s="894"/>
      <c r="BO2" s="894"/>
      <c r="BP2" s="1912"/>
      <c r="BQ2" s="1912"/>
      <c r="BR2" s="1912"/>
      <c r="BS2" s="1912"/>
      <c r="BT2" s="1912"/>
      <c r="BU2" s="1912"/>
      <c r="BV2" s="1912"/>
      <c r="BW2" s="1912"/>
      <c r="BX2" s="1912"/>
      <c r="BY2" s="1912"/>
      <c r="BZ2" s="1912"/>
      <c r="CA2" s="1912"/>
      <c r="CB2" s="1912"/>
      <c r="CC2" s="1912"/>
      <c r="CD2" s="1912"/>
      <c r="CE2" s="1912"/>
    </row>
    <row r="3" spans="1:83" ht="15">
      <c r="A3" s="495"/>
      <c r="B3" s="922"/>
      <c r="C3" s="495"/>
      <c r="D3" s="495"/>
      <c r="E3" s="495"/>
      <c r="F3" s="1309"/>
      <c r="G3" s="495"/>
      <c r="H3" s="495"/>
      <c r="I3" s="575"/>
      <c r="J3" s="495"/>
      <c r="K3" s="495"/>
      <c r="L3" s="495"/>
      <c r="M3" s="992"/>
      <c r="N3" s="1299">
        <v>44896</v>
      </c>
      <c r="O3" s="1299">
        <v>44896</v>
      </c>
      <c r="P3" s="1299">
        <v>44896</v>
      </c>
      <c r="Q3" s="1299">
        <v>44896</v>
      </c>
      <c r="R3" s="1299">
        <v>44896</v>
      </c>
      <c r="S3" s="1299">
        <v>44896</v>
      </c>
      <c r="T3" s="1299">
        <v>44896</v>
      </c>
      <c r="U3" s="1299">
        <v>44896</v>
      </c>
      <c r="V3" s="1299">
        <v>44896</v>
      </c>
      <c r="W3" s="1299">
        <v>44896</v>
      </c>
      <c r="X3" s="1299">
        <v>44896</v>
      </c>
      <c r="Y3" s="992"/>
      <c r="Z3"/>
      <c r="AA3"/>
      <c r="AB3"/>
      <c r="AC3"/>
      <c r="AD3"/>
      <c r="AE3"/>
      <c r="AF3"/>
      <c r="AG3"/>
      <c r="AH3"/>
      <c r="AI3"/>
      <c r="AJ3"/>
      <c r="AK3" s="1299">
        <v>45261</v>
      </c>
      <c r="AL3" s="1299">
        <v>45261</v>
      </c>
      <c r="AM3" s="1299">
        <v>45261</v>
      </c>
      <c r="AN3" s="1299">
        <v>45261</v>
      </c>
      <c r="AO3" s="1299">
        <v>45261</v>
      </c>
      <c r="AP3" s="1299">
        <v>45261</v>
      </c>
      <c r="AQ3" s="1299">
        <v>45261</v>
      </c>
      <c r="AR3" s="1299">
        <v>45261</v>
      </c>
      <c r="AS3" s="1299">
        <v>45261</v>
      </c>
      <c r="AT3" s="1299">
        <v>45261</v>
      </c>
      <c r="AU3" s="1299">
        <v>45261</v>
      </c>
      <c r="AV3" s="1299">
        <v>45261</v>
      </c>
      <c r="AW3" s="1299">
        <v>45444</v>
      </c>
      <c r="AX3" s="1299">
        <v>45444</v>
      </c>
      <c r="AY3" s="1299">
        <v>45444</v>
      </c>
      <c r="AZ3" s="1299">
        <v>45444</v>
      </c>
      <c r="BA3" s="1299">
        <v>45444</v>
      </c>
      <c r="BB3" s="1299">
        <v>45444</v>
      </c>
      <c r="BC3" s="1299">
        <v>45444</v>
      </c>
      <c r="BD3" s="1299">
        <v>45444</v>
      </c>
      <c r="BE3" s="1299">
        <v>45444</v>
      </c>
      <c r="BF3" s="1299">
        <v>45444</v>
      </c>
      <c r="BG3" s="1299">
        <v>45444</v>
      </c>
      <c r="BH3" s="1299">
        <v>45444</v>
      </c>
      <c r="BI3" s="992"/>
      <c r="BJ3"/>
      <c r="BK3"/>
      <c r="BL3"/>
      <c r="BM3"/>
      <c r="BN3"/>
      <c r="BO3"/>
    </row>
    <row r="4" spans="1:83" ht="19.5" customHeight="1">
      <c r="A4" s="497"/>
      <c r="B4" s="1127" t="s">
        <v>715</v>
      </c>
      <c r="C4" s="783"/>
      <c r="D4" s="783"/>
      <c r="E4" s="783"/>
      <c r="F4" s="783"/>
      <c r="G4" s="783"/>
      <c r="H4" s="783"/>
      <c r="I4" s="783"/>
      <c r="J4" s="783"/>
      <c r="K4" s="783"/>
      <c r="L4" s="783"/>
      <c r="M4" s="993"/>
      <c r="N4" s="783"/>
      <c r="O4" s="783"/>
      <c r="P4" s="783"/>
      <c r="Q4" s="783"/>
      <c r="R4" s="783"/>
      <c r="S4" s="783"/>
      <c r="T4" s="783"/>
      <c r="U4" s="783"/>
      <c r="V4" s="783"/>
      <c r="W4" s="1607"/>
      <c r="X4" s="783"/>
      <c r="Y4" s="993"/>
      <c r="Z4" s="783"/>
      <c r="AA4" s="783"/>
      <c r="AB4" s="783"/>
      <c r="AC4" s="783"/>
      <c r="AD4" s="783"/>
      <c r="AE4" s="783"/>
      <c r="AF4" s="783"/>
      <c r="AG4" s="783"/>
      <c r="AH4" s="783"/>
      <c r="AI4" s="783"/>
      <c r="AJ4" s="783"/>
      <c r="AK4" s="783"/>
      <c r="AL4" s="783"/>
      <c r="AM4" s="783"/>
      <c r="AN4" s="783"/>
      <c r="AO4" s="783"/>
      <c r="AP4" s="783"/>
      <c r="AQ4" s="783"/>
      <c r="AR4" s="783"/>
      <c r="AS4" s="783"/>
      <c r="AT4" s="783"/>
      <c r="AU4" s="783"/>
      <c r="AV4" s="783"/>
      <c r="AW4" s="783"/>
      <c r="AX4" s="783"/>
      <c r="AY4" s="783"/>
      <c r="AZ4" s="783"/>
      <c r="BA4" s="783"/>
      <c r="BB4" s="783"/>
      <c r="BC4" s="783"/>
      <c r="BD4" s="783"/>
      <c r="BE4" s="783"/>
      <c r="BF4" s="783"/>
      <c r="BG4" s="783"/>
      <c r="BH4" s="899"/>
      <c r="BI4" s="993"/>
      <c r="BJ4" s="783"/>
      <c r="BK4" s="783"/>
      <c r="BL4" s="783"/>
      <c r="BM4" s="899"/>
      <c r="BN4"/>
      <c r="BO4"/>
    </row>
    <row r="5" spans="1:83" ht="12" customHeight="1">
      <c r="A5" s="497"/>
      <c r="B5" s="498"/>
      <c r="C5"/>
      <c r="D5" s="2186" t="s">
        <v>269</v>
      </c>
      <c r="E5" s="2186"/>
      <c r="F5" s="2186"/>
      <c r="G5" s="2186"/>
      <c r="H5" s="2186"/>
      <c r="I5" s="2186"/>
      <c r="J5" s="2186"/>
      <c r="K5" s="2186"/>
      <c r="L5" s="2186"/>
      <c r="M5" s="959"/>
      <c r="N5" s="2188" t="s">
        <v>270</v>
      </c>
      <c r="O5" s="2188"/>
      <c r="P5" s="2188"/>
      <c r="Q5" s="2188"/>
      <c r="R5" s="2188"/>
      <c r="S5" s="2188"/>
      <c r="T5" s="2188"/>
      <c r="U5" s="2188"/>
      <c r="V5" s="2188"/>
      <c r="W5" s="2200"/>
      <c r="X5" s="2188"/>
      <c r="Y5" s="959"/>
      <c r="Z5" s="2188" t="s">
        <v>271</v>
      </c>
      <c r="AA5" s="2186"/>
      <c r="AB5" s="2186"/>
      <c r="AC5" s="2186"/>
      <c r="AD5" s="2186"/>
      <c r="AE5" s="2186"/>
      <c r="AF5" s="2186"/>
      <c r="AG5" s="2186"/>
      <c r="AH5" s="2186"/>
      <c r="AI5" s="2186"/>
      <c r="AJ5" s="2187"/>
      <c r="AK5" s="2188" t="s">
        <v>4562</v>
      </c>
      <c r="AL5" s="2186"/>
      <c r="AM5" s="2186"/>
      <c r="AN5" s="2186"/>
      <c r="AO5" s="2186"/>
      <c r="AP5" s="2186"/>
      <c r="AQ5" s="2186"/>
      <c r="AR5" s="2186"/>
      <c r="AS5" s="2186"/>
      <c r="AT5" s="2186"/>
      <c r="AU5" s="2186"/>
      <c r="AV5" s="2187"/>
      <c r="AW5" s="2188" t="s">
        <v>4605</v>
      </c>
      <c r="AX5" s="2186"/>
      <c r="AY5" s="2186"/>
      <c r="AZ5" s="2186"/>
      <c r="BA5" s="2186"/>
      <c r="BB5" s="2186"/>
      <c r="BC5" s="2186"/>
      <c r="BD5" s="2186"/>
      <c r="BE5" s="2186"/>
      <c r="BF5" s="2186"/>
      <c r="BG5" s="2186"/>
      <c r="BH5" s="2187"/>
      <c r="BI5" s="959"/>
      <c r="BJ5" s="963"/>
      <c r="BK5" s="963"/>
      <c r="BL5" s="963"/>
      <c r="BM5" s="964"/>
      <c r="BN5"/>
      <c r="BO5"/>
    </row>
    <row r="6" spans="1:83" s="1011" customFormat="1" ht="36" customHeight="1">
      <c r="A6" s="1000"/>
      <c r="B6" s="499" t="s">
        <v>104</v>
      </c>
      <c r="C6" s="1001"/>
      <c r="D6" s="1002" t="s">
        <v>272</v>
      </c>
      <c r="E6" s="1002" t="s">
        <v>273</v>
      </c>
      <c r="F6" s="1003" t="s">
        <v>274</v>
      </c>
      <c r="G6" s="1004" t="s">
        <v>275</v>
      </c>
      <c r="H6" s="1004" t="s">
        <v>276</v>
      </c>
      <c r="I6" s="1004" t="s">
        <v>277</v>
      </c>
      <c r="J6" s="1004" t="s">
        <v>278</v>
      </c>
      <c r="K6" s="1005" t="s">
        <v>279</v>
      </c>
      <c r="L6" s="1012" t="s">
        <v>280</v>
      </c>
      <c r="M6" s="1006" t="s">
        <v>281</v>
      </c>
      <c r="N6" s="1745" t="s">
        <v>272</v>
      </c>
      <c r="O6" s="1003" t="s">
        <v>273</v>
      </c>
      <c r="P6" s="1003" t="s">
        <v>282</v>
      </c>
      <c r="Q6" s="1004" t="s">
        <v>275</v>
      </c>
      <c r="R6" s="1004" t="s">
        <v>276</v>
      </c>
      <c r="S6" s="1004" t="s">
        <v>277</v>
      </c>
      <c r="T6" s="1004" t="s">
        <v>283</v>
      </c>
      <c r="U6" s="1004" t="s">
        <v>278</v>
      </c>
      <c r="V6" s="1005" t="s">
        <v>279</v>
      </c>
      <c r="W6" s="1606"/>
      <c r="X6" s="1746" t="s">
        <v>876</v>
      </c>
      <c r="Y6" s="1747" t="s">
        <v>281</v>
      </c>
      <c r="Z6" s="1745" t="s">
        <v>272</v>
      </c>
      <c r="AA6" s="1003" t="s">
        <v>273</v>
      </c>
      <c r="AB6" s="1748" t="s">
        <v>282</v>
      </c>
      <c r="AC6" s="1748" t="s">
        <v>285</v>
      </c>
      <c r="AD6" s="1004" t="s">
        <v>275</v>
      </c>
      <c r="AE6" s="1004" t="s">
        <v>276</v>
      </c>
      <c r="AF6" s="1004" t="s">
        <v>277</v>
      </c>
      <c r="AG6" s="1004" t="s">
        <v>283</v>
      </c>
      <c r="AH6" s="1004" t="s">
        <v>278</v>
      </c>
      <c r="AI6" s="1005" t="s">
        <v>279</v>
      </c>
      <c r="AJ6" s="1749" t="s">
        <v>286</v>
      </c>
      <c r="AK6" s="1745" t="s">
        <v>272</v>
      </c>
      <c r="AL6" s="1003" t="s">
        <v>273</v>
      </c>
      <c r="AM6" s="1003" t="s">
        <v>282</v>
      </c>
      <c r="AN6" s="1003" t="s">
        <v>285</v>
      </c>
      <c r="AO6" s="1004" t="s">
        <v>275</v>
      </c>
      <c r="AP6" s="1004" t="s">
        <v>276</v>
      </c>
      <c r="AQ6" s="1004" t="s">
        <v>277</v>
      </c>
      <c r="AR6" s="1004" t="s">
        <v>283</v>
      </c>
      <c r="AS6" s="1004" t="s">
        <v>278</v>
      </c>
      <c r="AT6" s="1005" t="s">
        <v>4672</v>
      </c>
      <c r="AU6" s="1005" t="s">
        <v>279</v>
      </c>
      <c r="AV6" s="1746" t="s">
        <v>876</v>
      </c>
      <c r="AW6" s="1745" t="s">
        <v>272</v>
      </c>
      <c r="AX6" s="1003" t="s">
        <v>273</v>
      </c>
      <c r="AY6" s="1003" t="s">
        <v>282</v>
      </c>
      <c r="AZ6" s="1003" t="s">
        <v>285</v>
      </c>
      <c r="BA6" s="1004" t="s">
        <v>275</v>
      </c>
      <c r="BB6" s="1004" t="s">
        <v>276</v>
      </c>
      <c r="BC6" s="1004" t="s">
        <v>277</v>
      </c>
      <c r="BD6" s="1004" t="s">
        <v>283</v>
      </c>
      <c r="BE6" s="1004" t="s">
        <v>278</v>
      </c>
      <c r="BF6" s="1005" t="s">
        <v>4672</v>
      </c>
      <c r="BG6" s="1005" t="s">
        <v>279</v>
      </c>
      <c r="BH6" s="1746" t="s">
        <v>876</v>
      </c>
      <c r="BI6" s="1006" t="s">
        <v>281</v>
      </c>
      <c r="BJ6" s="1009" t="s">
        <v>287</v>
      </c>
      <c r="BK6" s="1009" t="s">
        <v>288</v>
      </c>
      <c r="BL6" s="1009" t="s">
        <v>289</v>
      </c>
      <c r="BM6" s="1010" t="s">
        <v>290</v>
      </c>
    </row>
    <row r="7" spans="1:83" ht="12" hidden="1" customHeight="1" outlineLevel="1">
      <c r="B7" s="1300" t="s">
        <v>292</v>
      </c>
      <c r="C7" s="927" t="s">
        <v>293</v>
      </c>
      <c r="D7" s="928">
        <v>3497</v>
      </c>
      <c r="E7" s="928">
        <v>8182.94661</v>
      </c>
      <c r="F7" s="928">
        <v>3497</v>
      </c>
      <c r="G7" s="928"/>
      <c r="H7" s="928">
        <v>0</v>
      </c>
      <c r="I7" s="928">
        <v>0</v>
      </c>
      <c r="J7" s="928">
        <v>0</v>
      </c>
      <c r="K7" s="928">
        <v>0</v>
      </c>
      <c r="L7" s="1014">
        <f t="shared" ref="L7:L20" si="0">SUM(F7:J7,K7)</f>
        <v>3497</v>
      </c>
      <c r="M7" s="976"/>
      <c r="N7" s="966">
        <v>4926</v>
      </c>
      <c r="O7" s="928">
        <v>781.32866999999999</v>
      </c>
      <c r="P7" s="928">
        <v>0</v>
      </c>
      <c r="Q7" s="928"/>
      <c r="R7" s="928">
        <v>0</v>
      </c>
      <c r="S7" s="928">
        <v>0</v>
      </c>
      <c r="T7" s="928"/>
      <c r="U7" s="928">
        <v>0</v>
      </c>
      <c r="V7" s="928">
        <v>0</v>
      </c>
      <c r="W7" s="1605">
        <v>0</v>
      </c>
      <c r="X7" s="1750">
        <f t="shared" ref="X7:X20" si="1">SUM(N7:U7,V7,W7)</f>
        <v>5707.3286699999999</v>
      </c>
      <c r="Y7" s="1750"/>
      <c r="Z7" s="966">
        <v>0</v>
      </c>
      <c r="AA7" s="928">
        <v>781.32866999999999</v>
      </c>
      <c r="AB7" s="928">
        <v>0</v>
      </c>
      <c r="AC7" s="928"/>
      <c r="AD7" s="928"/>
      <c r="AE7" s="928">
        <v>0</v>
      </c>
      <c r="AF7" s="928">
        <v>0</v>
      </c>
      <c r="AG7" s="928"/>
      <c r="AH7" s="928">
        <v>0</v>
      </c>
      <c r="AI7" s="928">
        <v>0</v>
      </c>
      <c r="AJ7" s="1750">
        <f t="shared" ref="AJ7:AJ14" si="2">SUM(Z7:AH7,AI7)</f>
        <v>781.32866999999999</v>
      </c>
      <c r="AK7" s="966">
        <v>2521</v>
      </c>
      <c r="AL7" s="928">
        <v>781.32866999999999</v>
      </c>
      <c r="AM7" s="928">
        <v>0</v>
      </c>
      <c r="AN7" s="928"/>
      <c r="AO7" s="928"/>
      <c r="AP7" s="928">
        <v>0</v>
      </c>
      <c r="AQ7" s="928">
        <v>0</v>
      </c>
      <c r="AR7" s="928"/>
      <c r="AS7" s="928">
        <v>0</v>
      </c>
      <c r="AT7" s="928">
        <v>3302.3286699999999</v>
      </c>
      <c r="AU7" s="928">
        <v>0</v>
      </c>
      <c r="AV7" s="1750">
        <v>3302.3286699999999</v>
      </c>
      <c r="AW7" s="966">
        <v>2386</v>
      </c>
      <c r="AX7" s="928">
        <v>781.32866999999999</v>
      </c>
      <c r="AY7" s="928">
        <v>0</v>
      </c>
      <c r="AZ7" s="928"/>
      <c r="BA7" s="928"/>
      <c r="BB7" s="928">
        <v>0</v>
      </c>
      <c r="BC7" s="928">
        <v>0</v>
      </c>
      <c r="BD7" s="928"/>
      <c r="BE7" s="928">
        <v>0</v>
      </c>
      <c r="BF7" s="928">
        <v>3167.3286699999999</v>
      </c>
      <c r="BG7" s="928">
        <v>0</v>
      </c>
      <c r="BH7" s="1750">
        <v>3167.3286699999999</v>
      </c>
      <c r="BI7" s="976"/>
      <c r="BJ7" s="974">
        <v>11679.946609999999</v>
      </c>
      <c r="BK7" s="975">
        <v>11600.029619999999</v>
      </c>
      <c r="BL7" s="975">
        <v>24556.726889999998</v>
      </c>
      <c r="BM7" s="976">
        <v>32730.582869999998</v>
      </c>
    </row>
    <row r="8" spans="1:83" ht="12" hidden="1" customHeight="1" outlineLevel="1">
      <c r="B8" s="1301" t="s">
        <v>294</v>
      </c>
      <c r="C8" s="929" t="s">
        <v>295</v>
      </c>
      <c r="D8" s="930">
        <v>0</v>
      </c>
      <c r="E8" s="930">
        <v>0</v>
      </c>
      <c r="F8" s="930">
        <v>0</v>
      </c>
      <c r="G8" s="930"/>
      <c r="H8" s="930">
        <v>0</v>
      </c>
      <c r="I8" s="930">
        <v>0</v>
      </c>
      <c r="J8" s="930">
        <v>0</v>
      </c>
      <c r="K8" s="930">
        <v>0</v>
      </c>
      <c r="L8" s="1015">
        <f t="shared" si="0"/>
        <v>0</v>
      </c>
      <c r="M8" s="979"/>
      <c r="N8" s="967">
        <v>0</v>
      </c>
      <c r="O8" s="930">
        <v>0</v>
      </c>
      <c r="P8" s="930">
        <v>0</v>
      </c>
      <c r="Q8" s="930"/>
      <c r="R8" s="930">
        <v>0</v>
      </c>
      <c r="S8" s="930">
        <v>0</v>
      </c>
      <c r="T8" s="930"/>
      <c r="U8" s="930">
        <v>0</v>
      </c>
      <c r="V8" s="930">
        <v>0</v>
      </c>
      <c r="W8" s="1806">
        <v>0</v>
      </c>
      <c r="X8" s="1751">
        <f t="shared" si="1"/>
        <v>0</v>
      </c>
      <c r="Y8" s="1751"/>
      <c r="Z8" s="967">
        <v>0</v>
      </c>
      <c r="AA8" s="930">
        <v>0</v>
      </c>
      <c r="AB8" s="930">
        <v>0</v>
      </c>
      <c r="AC8" s="930"/>
      <c r="AD8" s="930"/>
      <c r="AE8" s="930">
        <v>0</v>
      </c>
      <c r="AF8" s="930">
        <v>0</v>
      </c>
      <c r="AG8" s="930"/>
      <c r="AH8" s="930">
        <v>0</v>
      </c>
      <c r="AI8" s="930">
        <v>0</v>
      </c>
      <c r="AJ8" s="1751">
        <f t="shared" si="2"/>
        <v>0</v>
      </c>
      <c r="AK8" s="967">
        <v>0</v>
      </c>
      <c r="AL8" s="930">
        <v>0</v>
      </c>
      <c r="AM8" s="930">
        <v>0</v>
      </c>
      <c r="AN8" s="930"/>
      <c r="AO8" s="930"/>
      <c r="AP8" s="930">
        <v>0</v>
      </c>
      <c r="AQ8" s="930">
        <v>0</v>
      </c>
      <c r="AR8" s="930"/>
      <c r="AS8" s="930">
        <v>0</v>
      </c>
      <c r="AT8" s="930">
        <v>0</v>
      </c>
      <c r="AU8" s="930">
        <v>0</v>
      </c>
      <c r="AV8" s="1751">
        <v>0</v>
      </c>
      <c r="AW8" s="967">
        <v>0</v>
      </c>
      <c r="AX8" s="930">
        <v>0</v>
      </c>
      <c r="AY8" s="930">
        <v>0</v>
      </c>
      <c r="AZ8" s="930"/>
      <c r="BA8" s="930"/>
      <c r="BB8" s="930">
        <v>0</v>
      </c>
      <c r="BC8" s="930">
        <v>0</v>
      </c>
      <c r="BD8" s="930"/>
      <c r="BE8" s="930">
        <v>0</v>
      </c>
      <c r="BF8" s="930">
        <v>0</v>
      </c>
      <c r="BG8" s="930">
        <v>0</v>
      </c>
      <c r="BH8" s="1751">
        <v>0</v>
      </c>
      <c r="BI8" s="979"/>
      <c r="BJ8" s="977">
        <v>0</v>
      </c>
      <c r="BK8" s="986">
        <v>0</v>
      </c>
      <c r="BL8" s="986">
        <v>0</v>
      </c>
      <c r="BM8" s="979">
        <v>0</v>
      </c>
    </row>
    <row r="9" spans="1:83" ht="12" hidden="1" customHeight="1" outlineLevel="1">
      <c r="B9" s="1301" t="s">
        <v>296</v>
      </c>
      <c r="C9" s="929" t="s">
        <v>297</v>
      </c>
      <c r="D9" s="930">
        <v>7378</v>
      </c>
      <c r="E9" s="930">
        <v>0</v>
      </c>
      <c r="F9" s="930">
        <v>7378</v>
      </c>
      <c r="G9" s="930">
        <v>61.100090999999999</v>
      </c>
      <c r="H9" s="930">
        <v>277.01080999999999</v>
      </c>
      <c r="I9" s="930">
        <v>709.00846999999999</v>
      </c>
      <c r="J9" s="930">
        <v>0</v>
      </c>
      <c r="K9" s="930">
        <v>0</v>
      </c>
      <c r="L9" s="1015">
        <f t="shared" si="0"/>
        <v>8425.1193710000007</v>
      </c>
      <c r="M9" s="979"/>
      <c r="N9" s="967">
        <v>8205</v>
      </c>
      <c r="O9" s="930">
        <v>0</v>
      </c>
      <c r="P9" s="930">
        <v>0</v>
      </c>
      <c r="Q9" s="930">
        <v>359.36021999999997</v>
      </c>
      <c r="R9" s="930">
        <v>18.094698000000001</v>
      </c>
      <c r="S9" s="930">
        <v>371.79642600000005</v>
      </c>
      <c r="T9" s="930"/>
      <c r="U9" s="930">
        <v>0</v>
      </c>
      <c r="V9" s="930">
        <v>0</v>
      </c>
      <c r="W9" s="1806">
        <v>0</v>
      </c>
      <c r="X9" s="1751">
        <f t="shared" si="1"/>
        <v>8954.2513440000021</v>
      </c>
      <c r="Y9" s="1751"/>
      <c r="Z9" s="967">
        <v>2157</v>
      </c>
      <c r="AA9" s="930">
        <v>0</v>
      </c>
      <c r="AB9" s="930">
        <v>0</v>
      </c>
      <c r="AC9" s="930">
        <v>0</v>
      </c>
      <c r="AD9" s="930">
        <v>751.72631699999988</v>
      </c>
      <c r="AE9" s="930">
        <v>0</v>
      </c>
      <c r="AF9" s="930">
        <v>1198.992256</v>
      </c>
      <c r="AG9" s="930">
        <v>191.417968</v>
      </c>
      <c r="AH9" s="930">
        <v>0</v>
      </c>
      <c r="AI9" s="930">
        <v>0</v>
      </c>
      <c r="AJ9" s="1751">
        <f t="shared" si="2"/>
        <v>4299.1365409999999</v>
      </c>
      <c r="AK9" s="967">
        <v>890</v>
      </c>
      <c r="AL9" s="930">
        <v>0</v>
      </c>
      <c r="AM9" s="930">
        <v>0</v>
      </c>
      <c r="AN9" s="930">
        <v>0</v>
      </c>
      <c r="AO9" s="930">
        <v>0</v>
      </c>
      <c r="AP9" s="930">
        <v>0</v>
      </c>
      <c r="AQ9" s="930">
        <v>1626.9343739999999</v>
      </c>
      <c r="AR9" s="930">
        <v>0.92488499999999996</v>
      </c>
      <c r="AS9" s="930">
        <v>0</v>
      </c>
      <c r="AT9" s="930">
        <v>2517.8592589999998</v>
      </c>
      <c r="AU9" s="930">
        <v>0</v>
      </c>
      <c r="AV9" s="1751">
        <v>2517.8592589999998</v>
      </c>
      <c r="AW9" s="967">
        <v>2123</v>
      </c>
      <c r="AX9" s="930">
        <v>0</v>
      </c>
      <c r="AY9" s="930">
        <v>0</v>
      </c>
      <c r="AZ9" s="930">
        <v>0</v>
      </c>
      <c r="BA9" s="930">
        <v>0</v>
      </c>
      <c r="BB9" s="930">
        <v>0</v>
      </c>
      <c r="BC9" s="930">
        <v>4462.9103399999995</v>
      </c>
      <c r="BD9" s="930">
        <v>85.427034000000006</v>
      </c>
      <c r="BE9" s="930">
        <v>0</v>
      </c>
      <c r="BF9" s="930">
        <v>6671.3373739999997</v>
      </c>
      <c r="BG9" s="930">
        <v>0</v>
      </c>
      <c r="BH9" s="1751">
        <v>6671.3373739999997</v>
      </c>
      <c r="BI9" s="979"/>
      <c r="BJ9" s="977">
        <v>8425.1193710000007</v>
      </c>
      <c r="BK9" s="986">
        <v>10466.534353999999</v>
      </c>
      <c r="BL9" s="986">
        <v>14783.885257999998</v>
      </c>
      <c r="BM9" s="979">
        <v>13430.484060000001</v>
      </c>
    </row>
    <row r="10" spans="1:83" ht="12" hidden="1" customHeight="1" outlineLevel="1">
      <c r="B10" s="1301" t="s">
        <v>298</v>
      </c>
      <c r="C10" s="929" t="s">
        <v>299</v>
      </c>
      <c r="D10" s="930">
        <v>4486</v>
      </c>
      <c r="E10" s="930">
        <v>0</v>
      </c>
      <c r="F10" s="930">
        <v>4486</v>
      </c>
      <c r="G10" s="930">
        <v>321.48614999999995</v>
      </c>
      <c r="H10" s="930">
        <v>1048.6298000000002</v>
      </c>
      <c r="I10" s="930">
        <v>0</v>
      </c>
      <c r="J10" s="930">
        <v>38.636811993000002</v>
      </c>
      <c r="K10" s="930">
        <v>0</v>
      </c>
      <c r="L10" s="1015">
        <f t="shared" si="0"/>
        <v>5894.7527619929997</v>
      </c>
      <c r="M10" s="979"/>
      <c r="N10" s="967">
        <v>1121</v>
      </c>
      <c r="O10" s="930">
        <v>0</v>
      </c>
      <c r="P10" s="930">
        <v>0.11160819999999999</v>
      </c>
      <c r="Q10" s="930">
        <v>204.68274</v>
      </c>
      <c r="R10" s="930">
        <v>1422.2988630000002</v>
      </c>
      <c r="S10" s="930">
        <v>0</v>
      </c>
      <c r="T10" s="930">
        <v>282.07547999999997</v>
      </c>
      <c r="U10" s="930">
        <v>233.81995500000002</v>
      </c>
      <c r="V10" s="930">
        <v>0</v>
      </c>
      <c r="W10" s="1806">
        <v>0</v>
      </c>
      <c r="X10" s="1751">
        <f t="shared" si="1"/>
        <v>3263.9886461999999</v>
      </c>
      <c r="Y10" s="1751"/>
      <c r="Z10" s="967">
        <v>46</v>
      </c>
      <c r="AA10" s="930">
        <v>0</v>
      </c>
      <c r="AB10" s="930">
        <v>12.552535241999999</v>
      </c>
      <c r="AC10" s="930">
        <v>0.68831999999999993</v>
      </c>
      <c r="AD10" s="930">
        <v>348.07323599999995</v>
      </c>
      <c r="AE10" s="930">
        <v>281.480816</v>
      </c>
      <c r="AF10" s="930">
        <v>0</v>
      </c>
      <c r="AG10" s="930">
        <v>311.43420800000001</v>
      </c>
      <c r="AH10" s="930">
        <v>2.8909440000000002</v>
      </c>
      <c r="AI10" s="930">
        <v>0</v>
      </c>
      <c r="AJ10" s="1751">
        <f t="shared" si="2"/>
        <v>1003.1200592419999</v>
      </c>
      <c r="AK10" s="967">
        <v>183</v>
      </c>
      <c r="AL10" s="930">
        <v>0</v>
      </c>
      <c r="AM10" s="930">
        <v>19.942501</v>
      </c>
      <c r="AN10" s="930">
        <v>0</v>
      </c>
      <c r="AO10" s="930">
        <v>1235.1798324800002</v>
      </c>
      <c r="AP10" s="930">
        <v>656.13155400000005</v>
      </c>
      <c r="AQ10" s="930">
        <v>0</v>
      </c>
      <c r="AR10" s="930">
        <v>131.81968799999999</v>
      </c>
      <c r="AS10" s="930">
        <v>11.156651999999999</v>
      </c>
      <c r="AT10" s="930">
        <v>2237.2302274800004</v>
      </c>
      <c r="AU10" s="930">
        <v>0</v>
      </c>
      <c r="AV10" s="1751">
        <v>2237.2302274800004</v>
      </c>
      <c r="AW10" s="967">
        <v>190</v>
      </c>
      <c r="AX10" s="930">
        <v>0</v>
      </c>
      <c r="AY10" s="930">
        <v>6.5834073760000003</v>
      </c>
      <c r="AZ10" s="930">
        <v>9.7997130000000006</v>
      </c>
      <c r="BA10" s="930">
        <v>917.4854045300001</v>
      </c>
      <c r="BB10" s="930">
        <v>897.61536899999999</v>
      </c>
      <c r="BC10" s="930">
        <v>0</v>
      </c>
      <c r="BD10" s="930">
        <v>1470.7989660000001</v>
      </c>
      <c r="BE10" s="930">
        <v>157.336704</v>
      </c>
      <c r="BF10" s="930">
        <v>3649.6195639060002</v>
      </c>
      <c r="BG10" s="930">
        <v>0</v>
      </c>
      <c r="BH10" s="1751">
        <v>3649.6195639060002</v>
      </c>
      <c r="BI10" s="979"/>
      <c r="BJ10" s="977">
        <v>5894.7527619929997</v>
      </c>
      <c r="BK10" s="986">
        <v>4992.1877628800003</v>
      </c>
      <c r="BL10" s="986">
        <v>3904.8017832899995</v>
      </c>
      <c r="BM10" s="979">
        <v>4820.564164591</v>
      </c>
    </row>
    <row r="11" spans="1:83" ht="12" hidden="1" customHeight="1" outlineLevel="1">
      <c r="B11" s="1301" t="s">
        <v>300</v>
      </c>
      <c r="C11" s="929" t="s">
        <v>301</v>
      </c>
      <c r="D11" s="930">
        <v>0</v>
      </c>
      <c r="E11" s="930">
        <v>0</v>
      </c>
      <c r="F11" s="930">
        <v>0</v>
      </c>
      <c r="G11" s="930"/>
      <c r="H11" s="930">
        <v>0</v>
      </c>
      <c r="I11" s="930">
        <v>0</v>
      </c>
      <c r="J11" s="930">
        <v>622.68127433200004</v>
      </c>
      <c r="K11" s="930">
        <v>0</v>
      </c>
      <c r="L11" s="1015">
        <f t="shared" si="0"/>
        <v>622.68127433200004</v>
      </c>
      <c r="M11" s="979"/>
      <c r="N11" s="967">
        <v>14029</v>
      </c>
      <c r="O11" s="930">
        <v>0</v>
      </c>
      <c r="P11" s="930">
        <v>39.000572331999997</v>
      </c>
      <c r="Q11" s="930"/>
      <c r="R11" s="930">
        <v>0</v>
      </c>
      <c r="S11" s="930">
        <v>1515.545325</v>
      </c>
      <c r="T11" s="930"/>
      <c r="U11" s="930">
        <v>0</v>
      </c>
      <c r="V11" s="930">
        <v>0</v>
      </c>
      <c r="W11" s="1806">
        <v>0</v>
      </c>
      <c r="X11" s="1751">
        <f t="shared" si="1"/>
        <v>15583.545897331998</v>
      </c>
      <c r="Y11" s="1751"/>
      <c r="Z11" s="967">
        <v>14407</v>
      </c>
      <c r="AA11" s="930">
        <v>0</v>
      </c>
      <c r="AB11" s="930">
        <v>107.78639999400001</v>
      </c>
      <c r="AC11" s="930"/>
      <c r="AD11" s="930"/>
      <c r="AE11" s="930">
        <v>0</v>
      </c>
      <c r="AF11" s="930">
        <v>2273.3947679999997</v>
      </c>
      <c r="AG11" s="930"/>
      <c r="AH11" s="930">
        <v>0</v>
      </c>
      <c r="AI11" s="930">
        <v>0</v>
      </c>
      <c r="AJ11" s="1751">
        <f t="shared" si="2"/>
        <v>16788.181167994</v>
      </c>
      <c r="AK11" s="967">
        <v>29571</v>
      </c>
      <c r="AL11" s="930">
        <v>0</v>
      </c>
      <c r="AM11" s="930">
        <v>157.620307354</v>
      </c>
      <c r="AN11" s="930"/>
      <c r="AO11" s="930"/>
      <c r="AP11" s="930">
        <v>0</v>
      </c>
      <c r="AQ11" s="930">
        <v>1727.7613469999999</v>
      </c>
      <c r="AR11" s="930"/>
      <c r="AS11" s="930">
        <v>0</v>
      </c>
      <c r="AT11" s="930">
        <v>31456.381654353998</v>
      </c>
      <c r="AU11" s="930">
        <v>0</v>
      </c>
      <c r="AV11" s="1751">
        <v>31456.381654353998</v>
      </c>
      <c r="AW11" s="967">
        <v>26160</v>
      </c>
      <c r="AX11" s="930">
        <v>0</v>
      </c>
      <c r="AY11" s="930">
        <v>175.38422683599998</v>
      </c>
      <c r="AZ11" s="930"/>
      <c r="BA11" s="930"/>
      <c r="BB11" s="930">
        <v>0</v>
      </c>
      <c r="BC11" s="930">
        <v>0</v>
      </c>
      <c r="BD11" s="930"/>
      <c r="BE11" s="930">
        <v>0</v>
      </c>
      <c r="BF11" s="930">
        <v>26335.384226835999</v>
      </c>
      <c r="BG11" s="930">
        <v>0</v>
      </c>
      <c r="BH11" s="1751">
        <v>26335.384226835999</v>
      </c>
      <c r="BI11" s="979"/>
      <c r="BJ11" s="977">
        <v>622.68127433200004</v>
      </c>
      <c r="BK11" s="986">
        <v>6.3676450000000004</v>
      </c>
      <c r="BL11" s="986">
        <v>1284.6424999999999</v>
      </c>
      <c r="BM11" s="979">
        <v>42012.464314559998</v>
      </c>
    </row>
    <row r="12" spans="1:83" ht="12" hidden="1" customHeight="1" outlineLevel="1">
      <c r="B12" s="1301" t="s">
        <v>302</v>
      </c>
      <c r="C12" s="929" t="s">
        <v>303</v>
      </c>
      <c r="D12" s="930">
        <v>36</v>
      </c>
      <c r="E12" s="930">
        <v>0</v>
      </c>
      <c r="F12" s="930">
        <v>36</v>
      </c>
      <c r="G12" s="930"/>
      <c r="H12" s="930">
        <v>0</v>
      </c>
      <c r="I12" s="930">
        <v>0</v>
      </c>
      <c r="J12" s="930">
        <v>0</v>
      </c>
      <c r="K12" s="930">
        <v>0</v>
      </c>
      <c r="L12" s="1015">
        <f t="shared" si="0"/>
        <v>36</v>
      </c>
      <c r="M12" s="979"/>
      <c r="N12" s="967">
        <v>10</v>
      </c>
      <c r="O12" s="930">
        <v>0</v>
      </c>
      <c r="P12" s="930">
        <v>0</v>
      </c>
      <c r="Q12" s="930"/>
      <c r="R12" s="930">
        <v>0</v>
      </c>
      <c r="S12" s="930">
        <v>0</v>
      </c>
      <c r="T12" s="930"/>
      <c r="U12" s="930">
        <v>0</v>
      </c>
      <c r="V12" s="930">
        <v>0</v>
      </c>
      <c r="W12" s="1806">
        <v>0</v>
      </c>
      <c r="X12" s="1751">
        <f t="shared" si="1"/>
        <v>10</v>
      </c>
      <c r="Y12" s="1751"/>
      <c r="Z12" s="967">
        <v>22</v>
      </c>
      <c r="AA12" s="930">
        <v>0</v>
      </c>
      <c r="AB12" s="930">
        <v>0</v>
      </c>
      <c r="AC12" s="930"/>
      <c r="AD12" s="930"/>
      <c r="AE12" s="930">
        <v>0</v>
      </c>
      <c r="AF12" s="930">
        <v>0</v>
      </c>
      <c r="AG12" s="930"/>
      <c r="AH12" s="930">
        <v>0</v>
      </c>
      <c r="AI12" s="930">
        <v>0</v>
      </c>
      <c r="AJ12" s="1751">
        <f t="shared" si="2"/>
        <v>22</v>
      </c>
      <c r="AK12" s="967">
        <v>58.752020000000002</v>
      </c>
      <c r="AL12" s="930">
        <v>0</v>
      </c>
      <c r="AM12" s="930">
        <v>0</v>
      </c>
      <c r="AN12" s="930"/>
      <c r="AO12" s="930"/>
      <c r="AP12" s="930">
        <v>0</v>
      </c>
      <c r="AQ12" s="930">
        <v>0</v>
      </c>
      <c r="AR12" s="930"/>
      <c r="AS12" s="930">
        <v>0</v>
      </c>
      <c r="AT12" s="930">
        <v>58.752020000000002</v>
      </c>
      <c r="AU12" s="930">
        <v>0</v>
      </c>
      <c r="AV12" s="1751">
        <v>58.752020000000002</v>
      </c>
      <c r="AW12" s="967">
        <v>18</v>
      </c>
      <c r="AX12" s="930">
        <v>0</v>
      </c>
      <c r="AY12" s="930">
        <v>0</v>
      </c>
      <c r="AZ12" s="930"/>
      <c r="BA12" s="930"/>
      <c r="BB12" s="930">
        <v>0</v>
      </c>
      <c r="BC12" s="930">
        <v>0</v>
      </c>
      <c r="BD12" s="930"/>
      <c r="BE12" s="930">
        <v>0</v>
      </c>
      <c r="BF12" s="930">
        <v>18</v>
      </c>
      <c r="BG12" s="930">
        <v>0</v>
      </c>
      <c r="BH12" s="1751">
        <v>18</v>
      </c>
      <c r="BI12" s="979"/>
      <c r="BJ12" s="977">
        <v>36</v>
      </c>
      <c r="BK12" s="986">
        <v>20</v>
      </c>
      <c r="BL12" s="986">
        <v>32</v>
      </c>
      <c r="BM12" s="979">
        <v>22</v>
      </c>
    </row>
    <row r="13" spans="1:83" ht="12" hidden="1" customHeight="1" outlineLevel="1">
      <c r="B13" s="1301" t="s">
        <v>304</v>
      </c>
      <c r="C13" s="929" t="s">
        <v>305</v>
      </c>
      <c r="D13" s="930">
        <v>0</v>
      </c>
      <c r="E13" s="930">
        <v>0</v>
      </c>
      <c r="F13" s="930">
        <v>0</v>
      </c>
      <c r="G13" s="930"/>
      <c r="H13" s="930">
        <v>0</v>
      </c>
      <c r="I13" s="930">
        <v>24.345079999999999</v>
      </c>
      <c r="J13" s="930">
        <v>0</v>
      </c>
      <c r="K13" s="930">
        <v>0</v>
      </c>
      <c r="L13" s="1015">
        <f t="shared" si="0"/>
        <v>24.345079999999999</v>
      </c>
      <c r="M13" s="979"/>
      <c r="N13" s="967">
        <v>0</v>
      </c>
      <c r="O13" s="930">
        <v>0</v>
      </c>
      <c r="P13" s="930">
        <v>0</v>
      </c>
      <c r="Q13" s="930"/>
      <c r="R13" s="930">
        <v>0</v>
      </c>
      <c r="S13" s="930">
        <v>28.803014999999998</v>
      </c>
      <c r="T13" s="930"/>
      <c r="U13" s="930">
        <v>0</v>
      </c>
      <c r="V13" s="930">
        <v>0</v>
      </c>
      <c r="W13" s="1806">
        <v>0</v>
      </c>
      <c r="X13" s="1751">
        <f t="shared" si="1"/>
        <v>28.803014999999998</v>
      </c>
      <c r="Y13" s="1751"/>
      <c r="Z13" s="967">
        <v>0</v>
      </c>
      <c r="AA13" s="930">
        <v>0</v>
      </c>
      <c r="AB13" s="930">
        <v>0</v>
      </c>
      <c r="AC13" s="930">
        <v>0.97894399999999993</v>
      </c>
      <c r="AD13" s="930"/>
      <c r="AE13" s="930">
        <v>0</v>
      </c>
      <c r="AF13" s="930">
        <v>40.863263999999994</v>
      </c>
      <c r="AG13" s="930"/>
      <c r="AH13" s="930">
        <v>0</v>
      </c>
      <c r="AI13" s="930">
        <v>0</v>
      </c>
      <c r="AJ13" s="1751">
        <f t="shared" si="2"/>
        <v>41.842207999999992</v>
      </c>
      <c r="AK13" s="967">
        <v>0</v>
      </c>
      <c r="AL13" s="930">
        <v>0</v>
      </c>
      <c r="AM13" s="930">
        <v>0</v>
      </c>
      <c r="AN13" s="930">
        <v>0.15958800000000001</v>
      </c>
      <c r="AO13" s="930"/>
      <c r="AP13" s="930">
        <v>0</v>
      </c>
      <c r="AQ13" s="930">
        <v>34.960653000000001</v>
      </c>
      <c r="AR13" s="930"/>
      <c r="AS13" s="930">
        <v>0</v>
      </c>
      <c r="AT13" s="930">
        <v>35.120241</v>
      </c>
      <c r="AU13" s="930">
        <v>0</v>
      </c>
      <c r="AV13" s="1751">
        <v>35.120241</v>
      </c>
      <c r="AW13" s="967">
        <v>0</v>
      </c>
      <c r="AX13" s="930">
        <v>0</v>
      </c>
      <c r="AY13" s="930">
        <v>0</v>
      </c>
      <c r="AZ13" s="930">
        <v>3.8717700000000002</v>
      </c>
      <c r="BA13" s="930"/>
      <c r="BB13" s="930">
        <v>0</v>
      </c>
      <c r="BC13" s="930">
        <v>0</v>
      </c>
      <c r="BD13" s="930"/>
      <c r="BE13" s="930">
        <v>0</v>
      </c>
      <c r="BF13" s="930">
        <v>3.8717700000000002</v>
      </c>
      <c r="BG13" s="930">
        <v>0</v>
      </c>
      <c r="BH13" s="1751">
        <v>3.8717700000000002</v>
      </c>
      <c r="BI13" s="979"/>
      <c r="BJ13" s="977">
        <v>24.345079999999999</v>
      </c>
      <c r="BK13" s="986">
        <v>0</v>
      </c>
      <c r="BL13" s="986">
        <v>0</v>
      </c>
      <c r="BM13" s="979">
        <v>0</v>
      </c>
    </row>
    <row r="14" spans="1:83" ht="12" hidden="1" customHeight="1" outlineLevel="1">
      <c r="B14" s="1302" t="s">
        <v>306</v>
      </c>
      <c r="C14" s="931" t="s">
        <v>307</v>
      </c>
      <c r="D14" s="932">
        <v>11</v>
      </c>
      <c r="E14" s="932">
        <v>0</v>
      </c>
      <c r="F14" s="932">
        <v>11</v>
      </c>
      <c r="G14" s="932">
        <v>13.213895999999998</v>
      </c>
      <c r="H14" s="932">
        <v>0</v>
      </c>
      <c r="I14" s="932">
        <v>0</v>
      </c>
      <c r="J14" s="932">
        <v>60.480322473999998</v>
      </c>
      <c r="K14" s="932">
        <v>0</v>
      </c>
      <c r="L14" s="1016">
        <f t="shared" si="0"/>
        <v>84.694218473999996</v>
      </c>
      <c r="M14" s="982"/>
      <c r="N14" s="968">
        <v>3</v>
      </c>
      <c r="O14" s="932">
        <v>0</v>
      </c>
      <c r="P14" s="932">
        <v>16.313263283999998</v>
      </c>
      <c r="Q14" s="932">
        <v>52.658259999999999</v>
      </c>
      <c r="R14" s="932">
        <v>0</v>
      </c>
      <c r="S14" s="932">
        <v>0</v>
      </c>
      <c r="T14" s="932"/>
      <c r="U14" s="932">
        <v>21.180861</v>
      </c>
      <c r="V14" s="932">
        <v>0</v>
      </c>
      <c r="W14" s="1604">
        <v>0</v>
      </c>
      <c r="X14" s="1752">
        <f t="shared" si="1"/>
        <v>93.152384283999993</v>
      </c>
      <c r="Y14" s="1752"/>
      <c r="Z14" s="968">
        <v>3</v>
      </c>
      <c r="AA14" s="932">
        <v>0</v>
      </c>
      <c r="AB14" s="932">
        <v>11.813736168000002</v>
      </c>
      <c r="AC14" s="932">
        <v>0</v>
      </c>
      <c r="AD14" s="932">
        <v>82.628966999999989</v>
      </c>
      <c r="AE14" s="932">
        <v>0</v>
      </c>
      <c r="AF14" s="932">
        <v>0</v>
      </c>
      <c r="AG14" s="932"/>
      <c r="AH14" s="932">
        <v>82.384255999999993</v>
      </c>
      <c r="AI14" s="932">
        <v>0</v>
      </c>
      <c r="AJ14" s="1752">
        <f t="shared" si="2"/>
        <v>179.82695916799997</v>
      </c>
      <c r="AK14" s="968">
        <v>0</v>
      </c>
      <c r="AL14" s="932">
        <v>0</v>
      </c>
      <c r="AM14" s="932">
        <v>11.614784051000001</v>
      </c>
      <c r="AN14" s="932">
        <v>0</v>
      </c>
      <c r="AO14" s="932">
        <v>57.4562527</v>
      </c>
      <c r="AP14" s="932">
        <v>0</v>
      </c>
      <c r="AQ14" s="932">
        <v>0</v>
      </c>
      <c r="AR14" s="932"/>
      <c r="AS14" s="932">
        <v>90.188981999999996</v>
      </c>
      <c r="AT14" s="932">
        <v>159.26001875100002</v>
      </c>
      <c r="AU14" s="932">
        <v>0</v>
      </c>
      <c r="AV14" s="1752">
        <v>159.26001875100002</v>
      </c>
      <c r="AW14" s="968">
        <v>0</v>
      </c>
      <c r="AX14" s="932">
        <v>0</v>
      </c>
      <c r="AY14" s="932">
        <v>19.720048347999999</v>
      </c>
      <c r="AZ14" s="932">
        <v>0</v>
      </c>
      <c r="BA14" s="932">
        <v>8.7478420799999999</v>
      </c>
      <c r="BB14" s="932">
        <v>0</v>
      </c>
      <c r="BC14" s="932">
        <v>0</v>
      </c>
      <c r="BD14" s="932"/>
      <c r="BE14" s="932">
        <v>105.541443</v>
      </c>
      <c r="BF14" s="932">
        <v>134.00933342799999</v>
      </c>
      <c r="BG14" s="932">
        <v>0</v>
      </c>
      <c r="BH14" s="1752">
        <v>134.00933342799999</v>
      </c>
      <c r="BI14" s="982"/>
      <c r="BJ14" s="980">
        <v>84.694218473999996</v>
      </c>
      <c r="BK14" s="981">
        <v>95.656209891000003</v>
      </c>
      <c r="BL14" s="981">
        <v>67.545089838999999</v>
      </c>
      <c r="BM14" s="982">
        <v>66.093981102000001</v>
      </c>
    </row>
    <row r="15" spans="1:83" ht="12" customHeight="1" collapsed="1">
      <c r="B15" s="1303" t="s">
        <v>116</v>
      </c>
      <c r="C15" s="923" t="s">
        <v>308</v>
      </c>
      <c r="D15" s="930">
        <f t="shared" ref="D15:L15" si="3">SUBTOTAL(9,D7:D14)</f>
        <v>15408</v>
      </c>
      <c r="E15" s="930">
        <f t="shared" si="3"/>
        <v>8182.94661</v>
      </c>
      <c r="F15" s="1807">
        <f t="shared" si="3"/>
        <v>15408</v>
      </c>
      <c r="G15" s="930">
        <f t="shared" si="3"/>
        <v>395.80013699999995</v>
      </c>
      <c r="H15" s="930">
        <f t="shared" si="3"/>
        <v>1325.6406100000002</v>
      </c>
      <c r="I15" s="930">
        <f t="shared" si="3"/>
        <v>733.35355000000004</v>
      </c>
      <c r="J15" s="930">
        <f t="shared" si="3"/>
        <v>721.79840879900007</v>
      </c>
      <c r="K15" s="930">
        <f t="shared" si="3"/>
        <v>0</v>
      </c>
      <c r="L15" s="1643">
        <f t="shared" si="3"/>
        <v>18584.592705799001</v>
      </c>
      <c r="M15" s="979">
        <v>0</v>
      </c>
      <c r="N15" s="967">
        <f t="shared" ref="N15:V15" si="4">SUM(N7:N14)</f>
        <v>28294</v>
      </c>
      <c r="O15" s="930">
        <f t="shared" si="4"/>
        <v>781.32866999999999</v>
      </c>
      <c r="P15" s="930">
        <f t="shared" si="4"/>
        <v>55.425443815999998</v>
      </c>
      <c r="Q15" s="930">
        <f t="shared" si="4"/>
        <v>616.70122000000003</v>
      </c>
      <c r="R15" s="930">
        <f t="shared" si="4"/>
        <v>1440.3935610000003</v>
      </c>
      <c r="S15" s="930">
        <f t="shared" si="4"/>
        <v>1916.1447660000001</v>
      </c>
      <c r="T15" s="930">
        <f t="shared" si="4"/>
        <v>282.07547999999997</v>
      </c>
      <c r="U15" s="930">
        <f t="shared" si="4"/>
        <v>255.00081600000001</v>
      </c>
      <c r="V15" s="930">
        <f t="shared" si="4"/>
        <v>0</v>
      </c>
      <c r="W15" s="1806">
        <f>SUM(W7:W14)</f>
        <v>0</v>
      </c>
      <c r="X15" s="1751">
        <f t="shared" si="1"/>
        <v>33641.069956815998</v>
      </c>
      <c r="Y15" s="1751">
        <v>0</v>
      </c>
      <c r="Z15" s="967">
        <f t="shared" ref="Z15:AJ15" si="5">SUM(Z7:Z14)</f>
        <v>16635</v>
      </c>
      <c r="AA15" s="930">
        <f t="shared" si="5"/>
        <v>781.32866999999999</v>
      </c>
      <c r="AB15" s="930">
        <f t="shared" si="5"/>
        <v>132.15267140400002</v>
      </c>
      <c r="AC15" s="930">
        <f t="shared" si="5"/>
        <v>1.6672639999999999</v>
      </c>
      <c r="AD15" s="930">
        <f t="shared" si="5"/>
        <v>1182.4285199999999</v>
      </c>
      <c r="AE15" s="930">
        <f t="shared" si="5"/>
        <v>281.480816</v>
      </c>
      <c r="AF15" s="930">
        <f t="shared" si="5"/>
        <v>3513.2502879999997</v>
      </c>
      <c r="AG15" s="930">
        <f t="shared" si="5"/>
        <v>502.85217599999999</v>
      </c>
      <c r="AH15" s="930">
        <f t="shared" si="5"/>
        <v>85.275199999999998</v>
      </c>
      <c r="AI15" s="930">
        <f t="shared" si="5"/>
        <v>0</v>
      </c>
      <c r="AJ15" s="1751">
        <f t="shared" si="5"/>
        <v>23115.435605404</v>
      </c>
      <c r="AK15" s="967">
        <v>33223.75202</v>
      </c>
      <c r="AL15" s="930">
        <v>781.32866999999999</v>
      </c>
      <c r="AM15" s="930">
        <v>189.17759240499998</v>
      </c>
      <c r="AN15" s="930">
        <v>0.15958800000000001</v>
      </c>
      <c r="AO15" s="930">
        <v>1292.6360851800002</v>
      </c>
      <c r="AP15" s="930">
        <v>656.13155400000005</v>
      </c>
      <c r="AQ15" s="930">
        <v>3389.6563740000001</v>
      </c>
      <c r="AR15" s="930">
        <v>132.74457299999997</v>
      </c>
      <c r="AS15" s="930">
        <v>101.34563399999999</v>
      </c>
      <c r="AT15" s="930">
        <v>39766.932090584996</v>
      </c>
      <c r="AU15" s="930">
        <v>0</v>
      </c>
      <c r="AV15" s="1751">
        <f>SUM(AK15:AS15,AU15)</f>
        <v>39766.932090585004</v>
      </c>
      <c r="AW15" s="967">
        <v>30877</v>
      </c>
      <c r="AX15" s="930">
        <v>781.32866999999999</v>
      </c>
      <c r="AY15" s="930">
        <v>201.68768255999998</v>
      </c>
      <c r="AZ15" s="930">
        <v>13.671483</v>
      </c>
      <c r="BA15" s="930">
        <v>926.23324661000015</v>
      </c>
      <c r="BB15" s="930">
        <v>897.61536899999999</v>
      </c>
      <c r="BC15" s="930">
        <v>4462.9103399999995</v>
      </c>
      <c r="BD15" s="930">
        <v>1556.2260000000001</v>
      </c>
      <c r="BE15" s="930">
        <v>262.87814700000001</v>
      </c>
      <c r="BF15" s="930">
        <v>39979.550938170003</v>
      </c>
      <c r="BG15" s="930">
        <v>0</v>
      </c>
      <c r="BH15" s="1751">
        <v>39979.550938170003</v>
      </c>
      <c r="BI15" s="979">
        <v>0</v>
      </c>
      <c r="BJ15" s="977">
        <f>SUM(BJ7:BJ14)</f>
        <v>26767.539315799</v>
      </c>
      <c r="BK15" s="986">
        <f>SUM(BK7:BK14)</f>
        <v>27180.775591770995</v>
      </c>
      <c r="BL15" s="986">
        <f>SUM(BL7:BL14)</f>
        <v>44629.601521129</v>
      </c>
      <c r="BM15" s="979">
        <f>SUM(BM7:BM14)</f>
        <v>93082.189390252999</v>
      </c>
      <c r="BN15" s="643"/>
      <c r="BO15" s="643"/>
    </row>
    <row r="16" spans="1:83" ht="12" customHeight="1">
      <c r="B16" s="1303" t="s">
        <v>119</v>
      </c>
      <c r="C16" s="924" t="s">
        <v>331</v>
      </c>
      <c r="D16" s="930">
        <v>10990</v>
      </c>
      <c r="E16" s="930"/>
      <c r="F16" s="1026">
        <v>10990</v>
      </c>
      <c r="G16" s="930"/>
      <c r="H16" s="930">
        <v>0</v>
      </c>
      <c r="I16" s="930">
        <v>0</v>
      </c>
      <c r="J16" s="930"/>
      <c r="K16" s="930">
        <v>0</v>
      </c>
      <c r="L16" s="1015">
        <f t="shared" si="0"/>
        <v>10990</v>
      </c>
      <c r="M16" s="979">
        <v>0</v>
      </c>
      <c r="N16" s="967">
        <v>10019</v>
      </c>
      <c r="O16" s="930"/>
      <c r="P16" s="930"/>
      <c r="Q16" s="930"/>
      <c r="R16" s="930">
        <v>0</v>
      </c>
      <c r="S16" s="930">
        <v>0</v>
      </c>
      <c r="T16" s="930"/>
      <c r="U16" s="930">
        <v>1541.6739000000002</v>
      </c>
      <c r="V16" s="930">
        <v>0</v>
      </c>
      <c r="W16" s="1806">
        <v>0</v>
      </c>
      <c r="X16" s="1751">
        <f t="shared" si="1"/>
        <v>11560.6739</v>
      </c>
      <c r="Y16" s="1751">
        <v>0</v>
      </c>
      <c r="Z16" s="967">
        <v>29</v>
      </c>
      <c r="AA16" s="930"/>
      <c r="AB16" s="930"/>
      <c r="AC16" s="930"/>
      <c r="AD16" s="930"/>
      <c r="AE16" s="930">
        <v>0</v>
      </c>
      <c r="AF16" s="930">
        <v>0</v>
      </c>
      <c r="AG16" s="930"/>
      <c r="AH16" s="930">
        <v>854.07127999999989</v>
      </c>
      <c r="AI16" s="930">
        <v>0</v>
      </c>
      <c r="AJ16" s="1751">
        <f t="shared" ref="AJ16" si="6">SUM(Z16:AH16,AI16)</f>
        <v>883.07127999999989</v>
      </c>
      <c r="AK16" s="967">
        <v>29</v>
      </c>
      <c r="AL16" s="930"/>
      <c r="AM16" s="930"/>
      <c r="AN16" s="930"/>
      <c r="AO16" s="930"/>
      <c r="AP16" s="930">
        <v>0</v>
      </c>
      <c r="AQ16" s="930">
        <v>0</v>
      </c>
      <c r="AR16" s="930"/>
      <c r="AS16" s="930">
        <v>2683.3307669999999</v>
      </c>
      <c r="AT16" s="930">
        <v>2712.3307669999999</v>
      </c>
      <c r="AU16" s="930">
        <v>0</v>
      </c>
      <c r="AV16" s="1757">
        <v>2712.3307669999999</v>
      </c>
      <c r="AW16" s="930">
        <v>29</v>
      </c>
      <c r="AX16" s="930"/>
      <c r="AY16" s="930"/>
      <c r="AZ16" s="930"/>
      <c r="BA16" s="930"/>
      <c r="BB16" s="930">
        <v>0</v>
      </c>
      <c r="BC16" s="930">
        <v>0</v>
      </c>
      <c r="BD16" s="930"/>
      <c r="BE16" s="930">
        <v>3741.1109189999997</v>
      </c>
      <c r="BF16" s="930">
        <v>3770.1109189999997</v>
      </c>
      <c r="BG16" s="930">
        <v>0</v>
      </c>
      <c r="BH16" s="1751">
        <v>3770.1109189999997</v>
      </c>
      <c r="BI16" s="979">
        <v>0</v>
      </c>
      <c r="BJ16" s="977">
        <v>10990</v>
      </c>
      <c r="BK16" s="986">
        <v>41886.813584000003</v>
      </c>
      <c r="BL16" s="986">
        <v>38417</v>
      </c>
      <c r="BM16" s="979">
        <v>10680</v>
      </c>
      <c r="BN16" s="643"/>
      <c r="BO16" s="643"/>
    </row>
    <row r="17" spans="2:67" ht="12" hidden="1" customHeight="1" outlineLevel="1">
      <c r="B17" s="1820" t="s">
        <v>501</v>
      </c>
      <c r="C17" s="929" t="s">
        <v>502</v>
      </c>
      <c r="D17" s="930">
        <v>2400.6666666666665</v>
      </c>
      <c r="E17" s="930"/>
      <c r="F17" s="873">
        <v>2400.6666666666665</v>
      </c>
      <c r="G17" s="930"/>
      <c r="H17" s="930"/>
      <c r="I17" s="930"/>
      <c r="J17" s="930"/>
      <c r="K17" s="930">
        <v>0</v>
      </c>
      <c r="L17" s="1015">
        <f t="shared" si="0"/>
        <v>2400.6666666666665</v>
      </c>
      <c r="M17" s="979"/>
      <c r="N17" s="967">
        <v>1761</v>
      </c>
      <c r="O17" s="930"/>
      <c r="P17" s="930"/>
      <c r="Q17" s="930"/>
      <c r="R17" s="930"/>
      <c r="S17" s="930"/>
      <c r="T17" s="930"/>
      <c r="U17" s="930"/>
      <c r="V17" s="930">
        <v>0</v>
      </c>
      <c r="W17" s="1806">
        <v>0</v>
      </c>
      <c r="X17" s="1751">
        <f t="shared" si="1"/>
        <v>1761</v>
      </c>
      <c r="Y17" s="1751"/>
      <c r="Z17" s="967">
        <v>1767</v>
      </c>
      <c r="AA17" s="930"/>
      <c r="AB17" s="930"/>
      <c r="AC17" s="930"/>
      <c r="AD17" s="930"/>
      <c r="AE17" s="930"/>
      <c r="AF17" s="930"/>
      <c r="AG17" s="930"/>
      <c r="AH17" s="930"/>
      <c r="AI17" s="930">
        <v>-765</v>
      </c>
      <c r="AJ17" s="1751">
        <f>SUM(Z17:AH17,AI17)</f>
        <v>1002</v>
      </c>
      <c r="AK17" s="967">
        <v>950</v>
      </c>
      <c r="AL17" s="930"/>
      <c r="AM17" s="930"/>
      <c r="AN17" s="930"/>
      <c r="AO17" s="930"/>
      <c r="AP17" s="930"/>
      <c r="AQ17" s="930"/>
      <c r="AR17" s="930"/>
      <c r="AS17" s="930"/>
      <c r="AT17" s="930">
        <v>950</v>
      </c>
      <c r="AU17" s="930">
        <v>0</v>
      </c>
      <c r="AV17" s="1757">
        <v>950</v>
      </c>
      <c r="AW17" s="930">
        <v>984</v>
      </c>
      <c r="AX17" s="930"/>
      <c r="AY17" s="930"/>
      <c r="AZ17" s="930"/>
      <c r="BA17" s="930"/>
      <c r="BB17" s="930"/>
      <c r="BC17" s="930"/>
      <c r="BD17" s="930"/>
      <c r="BE17" s="930"/>
      <c r="BF17" s="930">
        <v>984</v>
      </c>
      <c r="BG17" s="930">
        <v>0</v>
      </c>
      <c r="BH17" s="1819">
        <v>984</v>
      </c>
      <c r="BI17" s="979"/>
      <c r="BJ17" s="977">
        <v>2400.6666666666665</v>
      </c>
      <c r="BK17" s="986">
        <v>1778</v>
      </c>
      <c r="BL17" s="986">
        <v>1747</v>
      </c>
      <c r="BM17" s="979">
        <v>2353.6666666666665</v>
      </c>
      <c r="BN17" s="643"/>
      <c r="BO17" s="643" t="s">
        <v>4980</v>
      </c>
    </row>
    <row r="18" spans="2:67" ht="12" hidden="1" customHeight="1" outlineLevel="1">
      <c r="B18" s="1301" t="s">
        <v>503</v>
      </c>
      <c r="C18" s="929" t="s">
        <v>504</v>
      </c>
      <c r="D18" s="930">
        <v>0</v>
      </c>
      <c r="E18" s="930"/>
      <c r="F18" s="930"/>
      <c r="G18" s="930"/>
      <c r="H18" s="930">
        <v>0</v>
      </c>
      <c r="I18" s="930"/>
      <c r="J18" s="930">
        <v>0</v>
      </c>
      <c r="K18" s="930">
        <v>0</v>
      </c>
      <c r="L18" s="1015">
        <f t="shared" si="0"/>
        <v>0</v>
      </c>
      <c r="M18" s="979"/>
      <c r="N18" s="967"/>
      <c r="O18" s="930"/>
      <c r="P18" s="930"/>
      <c r="Q18" s="930"/>
      <c r="R18" s="930"/>
      <c r="S18" s="930"/>
      <c r="T18" s="930"/>
      <c r="U18" s="930"/>
      <c r="V18" s="930">
        <v>0</v>
      </c>
      <c r="W18" s="1806">
        <v>0</v>
      </c>
      <c r="X18" s="1751">
        <f t="shared" si="1"/>
        <v>0</v>
      </c>
      <c r="Y18" s="1751"/>
      <c r="Z18" s="967"/>
      <c r="AA18" s="930"/>
      <c r="AB18" s="930"/>
      <c r="AC18" s="930"/>
      <c r="AD18" s="930"/>
      <c r="AE18" s="930"/>
      <c r="AF18" s="930"/>
      <c r="AG18" s="930"/>
      <c r="AH18" s="930"/>
      <c r="AI18" s="930">
        <v>0</v>
      </c>
      <c r="AJ18" s="1751">
        <f>SUM(Z18:AH18,AI18)</f>
        <v>0</v>
      </c>
      <c r="AK18" s="967">
        <v>0</v>
      </c>
      <c r="AL18" s="930">
        <v>0</v>
      </c>
      <c r="AM18" s="930">
        <v>0</v>
      </c>
      <c r="AN18" s="930">
        <v>0</v>
      </c>
      <c r="AO18" s="930">
        <v>0</v>
      </c>
      <c r="AP18" s="930">
        <v>0</v>
      </c>
      <c r="AQ18" s="930">
        <v>0</v>
      </c>
      <c r="AR18" s="930">
        <v>0</v>
      </c>
      <c r="AS18" s="930">
        <v>0</v>
      </c>
      <c r="AT18" s="930">
        <v>0</v>
      </c>
      <c r="AU18" s="930">
        <v>0</v>
      </c>
      <c r="AV18" s="1757">
        <v>0</v>
      </c>
      <c r="AW18" s="930"/>
      <c r="AX18" s="930"/>
      <c r="AY18" s="930"/>
      <c r="AZ18" s="930"/>
      <c r="BA18" s="930"/>
      <c r="BB18" s="930"/>
      <c r="BC18" s="930"/>
      <c r="BD18" s="930"/>
      <c r="BE18" s="930"/>
      <c r="BF18" s="930"/>
      <c r="BG18" s="930"/>
      <c r="BH18" s="1751"/>
      <c r="BI18" s="979"/>
      <c r="BJ18" s="977"/>
      <c r="BK18" s="986"/>
      <c r="BL18" s="986"/>
      <c r="BM18" s="979"/>
      <c r="BN18" s="643"/>
      <c r="BO18" s="643"/>
    </row>
    <row r="19" spans="2:67" ht="12" customHeight="1" collapsed="1">
      <c r="B19" s="1303" t="s">
        <v>507</v>
      </c>
      <c r="C19" s="923" t="s">
        <v>508</v>
      </c>
      <c r="D19" s="930">
        <f t="shared" ref="D19:K19" si="7">SUM(D17:D18)</f>
        <v>2400.6666666666665</v>
      </c>
      <c r="E19" s="930">
        <f t="shared" si="7"/>
        <v>0</v>
      </c>
      <c r="F19" s="1028">
        <f t="shared" si="7"/>
        <v>2400.6666666666665</v>
      </c>
      <c r="G19" s="930">
        <f t="shared" si="7"/>
        <v>0</v>
      </c>
      <c r="H19" s="930">
        <f t="shared" si="7"/>
        <v>0</v>
      </c>
      <c r="I19" s="930">
        <f t="shared" si="7"/>
        <v>0</v>
      </c>
      <c r="J19" s="930">
        <f t="shared" si="7"/>
        <v>0</v>
      </c>
      <c r="K19" s="930">
        <f t="shared" si="7"/>
        <v>0</v>
      </c>
      <c r="L19" s="1015">
        <f t="shared" si="0"/>
        <v>2400.6666666666665</v>
      </c>
      <c r="M19" s="979">
        <v>0</v>
      </c>
      <c r="N19" s="967">
        <f t="shared" ref="N19:V19" si="8">SUM(N17:N18)</f>
        <v>1761</v>
      </c>
      <c r="O19" s="930">
        <f t="shared" si="8"/>
        <v>0</v>
      </c>
      <c r="P19" s="930">
        <f t="shared" si="8"/>
        <v>0</v>
      </c>
      <c r="Q19" s="930">
        <f t="shared" si="8"/>
        <v>0</v>
      </c>
      <c r="R19" s="930">
        <f t="shared" si="8"/>
        <v>0</v>
      </c>
      <c r="S19" s="930">
        <f t="shared" si="8"/>
        <v>0</v>
      </c>
      <c r="T19" s="930">
        <f t="shared" si="8"/>
        <v>0</v>
      </c>
      <c r="U19" s="930">
        <f t="shared" si="8"/>
        <v>0</v>
      </c>
      <c r="V19" s="930">
        <f t="shared" si="8"/>
        <v>0</v>
      </c>
      <c r="W19" s="1806">
        <f>SUM(W17:W18)</f>
        <v>0</v>
      </c>
      <c r="X19" s="1751">
        <f t="shared" si="1"/>
        <v>1761</v>
      </c>
      <c r="Y19" s="1751">
        <v>198</v>
      </c>
      <c r="Z19" s="967">
        <f t="shared" ref="Z19:BG19" si="9">SUM(Z17:Z18)</f>
        <v>1767</v>
      </c>
      <c r="AA19" s="930">
        <f t="shared" si="9"/>
        <v>0</v>
      </c>
      <c r="AB19" s="930">
        <f t="shared" si="9"/>
        <v>0</v>
      </c>
      <c r="AC19" s="930">
        <f t="shared" si="9"/>
        <v>0</v>
      </c>
      <c r="AD19" s="930">
        <f t="shared" si="9"/>
        <v>0</v>
      </c>
      <c r="AE19" s="930">
        <f t="shared" si="9"/>
        <v>0</v>
      </c>
      <c r="AF19" s="930">
        <f t="shared" si="9"/>
        <v>0</v>
      </c>
      <c r="AG19" s="930">
        <f t="shared" si="9"/>
        <v>0</v>
      </c>
      <c r="AH19" s="930">
        <f t="shared" si="9"/>
        <v>0</v>
      </c>
      <c r="AI19" s="930">
        <f t="shared" si="9"/>
        <v>-765</v>
      </c>
      <c r="AJ19" s="1751">
        <f t="shared" si="9"/>
        <v>1002</v>
      </c>
      <c r="AK19" s="967">
        <f t="shared" si="9"/>
        <v>950</v>
      </c>
      <c r="AL19" s="930">
        <f t="shared" si="9"/>
        <v>0</v>
      </c>
      <c r="AM19" s="930">
        <f t="shared" si="9"/>
        <v>0</v>
      </c>
      <c r="AN19" s="930">
        <f t="shared" si="9"/>
        <v>0</v>
      </c>
      <c r="AO19" s="930">
        <f t="shared" si="9"/>
        <v>0</v>
      </c>
      <c r="AP19" s="930">
        <f t="shared" si="9"/>
        <v>0</v>
      </c>
      <c r="AQ19" s="930">
        <f t="shared" si="9"/>
        <v>0</v>
      </c>
      <c r="AR19" s="930">
        <f t="shared" si="9"/>
        <v>0</v>
      </c>
      <c r="AS19" s="930">
        <f t="shared" si="9"/>
        <v>0</v>
      </c>
      <c r="AT19" s="930">
        <f t="shared" si="9"/>
        <v>950</v>
      </c>
      <c r="AU19" s="930">
        <f t="shared" si="9"/>
        <v>0</v>
      </c>
      <c r="AV19" s="1757">
        <f t="shared" si="9"/>
        <v>950</v>
      </c>
      <c r="AW19" s="930">
        <f t="shared" si="9"/>
        <v>984</v>
      </c>
      <c r="AX19" s="930">
        <f t="shared" si="9"/>
        <v>0</v>
      </c>
      <c r="AY19" s="930">
        <f t="shared" si="9"/>
        <v>0</v>
      </c>
      <c r="AZ19" s="930">
        <f t="shared" si="9"/>
        <v>0</v>
      </c>
      <c r="BA19" s="930">
        <f t="shared" si="9"/>
        <v>0</v>
      </c>
      <c r="BB19" s="930">
        <f t="shared" si="9"/>
        <v>0</v>
      </c>
      <c r="BC19" s="930">
        <f t="shared" si="9"/>
        <v>0</v>
      </c>
      <c r="BD19" s="930">
        <f t="shared" si="9"/>
        <v>0</v>
      </c>
      <c r="BE19" s="930">
        <f t="shared" si="9"/>
        <v>0</v>
      </c>
      <c r="BF19" s="930">
        <f t="shared" si="9"/>
        <v>984</v>
      </c>
      <c r="BG19" s="930">
        <f t="shared" si="9"/>
        <v>0</v>
      </c>
      <c r="BH19" s="1751">
        <f>SUM(BH17:BH18)</f>
        <v>984</v>
      </c>
      <c r="BI19" s="979">
        <v>159</v>
      </c>
      <c r="BJ19" s="977">
        <f>SUM(BJ17:BJ18)</f>
        <v>2400.6666666666665</v>
      </c>
      <c r="BK19" s="986">
        <f>SUM(BK17:BK18)</f>
        <v>1778</v>
      </c>
      <c r="BL19" s="986">
        <f>SUM(BL17:BL18)</f>
        <v>1747</v>
      </c>
      <c r="BM19" s="979">
        <f>SUM(BM17:BM18)</f>
        <v>2353.6666666666665</v>
      </c>
      <c r="BN19" s="643"/>
      <c r="BO19" s="643"/>
    </row>
    <row r="20" spans="2:67" ht="12" customHeight="1">
      <c r="B20" s="1303" t="s">
        <v>509</v>
      </c>
      <c r="C20" s="923" t="s">
        <v>138</v>
      </c>
      <c r="D20" s="930"/>
      <c r="E20" s="930"/>
      <c r="F20" s="930"/>
      <c r="G20" s="930">
        <v>1.6730039999999999</v>
      </c>
      <c r="H20" s="930">
        <v>0</v>
      </c>
      <c r="I20" s="930">
        <v>52.490579999999994</v>
      </c>
      <c r="J20" s="930">
        <v>0</v>
      </c>
      <c r="K20" s="930">
        <v>0</v>
      </c>
      <c r="L20" s="1015">
        <f t="shared" si="0"/>
        <v>54.163583999999993</v>
      </c>
      <c r="M20" s="979">
        <v>0</v>
      </c>
      <c r="N20" s="967"/>
      <c r="O20" s="930"/>
      <c r="P20" s="930">
        <v>1435.6873000000001</v>
      </c>
      <c r="Q20" s="930">
        <v>0.52301999999999993</v>
      </c>
      <c r="R20" s="930">
        <v>0</v>
      </c>
      <c r="S20" s="930">
        <v>60.695712</v>
      </c>
      <c r="T20" s="930"/>
      <c r="U20" s="930">
        <v>0</v>
      </c>
      <c r="V20" s="930">
        <v>0</v>
      </c>
      <c r="W20" s="1806">
        <v>0</v>
      </c>
      <c r="X20" s="1751">
        <f t="shared" si="1"/>
        <v>1496.9060320000001</v>
      </c>
      <c r="Y20" s="1751">
        <v>0</v>
      </c>
      <c r="Z20" s="967"/>
      <c r="AA20" s="930"/>
      <c r="AB20" s="930">
        <v>1015.8876000000001</v>
      </c>
      <c r="AC20" s="930">
        <v>519.81543999999997</v>
      </c>
      <c r="AD20" s="930">
        <v>0</v>
      </c>
      <c r="AE20" s="930">
        <v>0</v>
      </c>
      <c r="AF20" s="930">
        <v>65.956351999999995</v>
      </c>
      <c r="AG20" s="930"/>
      <c r="AH20" s="930">
        <v>0</v>
      </c>
      <c r="AI20" s="930">
        <v>0</v>
      </c>
      <c r="AJ20" s="1751">
        <f t="shared" ref="AJ20" si="10">SUM(Z20:AH20,AI20)</f>
        <v>1601.659392</v>
      </c>
      <c r="AK20" s="967"/>
      <c r="AL20" s="930"/>
      <c r="AM20" s="930">
        <v>960.58120000000008</v>
      </c>
      <c r="AN20" s="930">
        <v>496.88449199999997</v>
      </c>
      <c r="AO20" s="930">
        <v>0</v>
      </c>
      <c r="AP20" s="930">
        <v>0</v>
      </c>
      <c r="AQ20" s="930">
        <v>62.558495999999998</v>
      </c>
      <c r="AR20" s="930"/>
      <c r="AS20" s="930">
        <v>0</v>
      </c>
      <c r="AT20" s="930">
        <v>1520.0241880000001</v>
      </c>
      <c r="AU20" s="930">
        <v>0</v>
      </c>
      <c r="AV20" s="1757">
        <v>1520.0241880000001</v>
      </c>
      <c r="AW20" s="930"/>
      <c r="AX20" s="930"/>
      <c r="AY20" s="930">
        <v>337.53719999999998</v>
      </c>
      <c r="AZ20" s="930">
        <v>567.45488099999989</v>
      </c>
      <c r="BA20" s="930">
        <v>0</v>
      </c>
      <c r="BB20" s="930">
        <v>0</v>
      </c>
      <c r="BC20" s="930">
        <v>78.288692999999995</v>
      </c>
      <c r="BD20" s="930"/>
      <c r="BE20" s="930">
        <v>0</v>
      </c>
      <c r="BF20" s="930">
        <v>983.28077399999984</v>
      </c>
      <c r="BG20" s="930">
        <v>0</v>
      </c>
      <c r="BH20" s="1751">
        <v>983.28077399999984</v>
      </c>
      <c r="BI20" s="979">
        <v>0</v>
      </c>
      <c r="BJ20" s="977">
        <v>54.163583999999993</v>
      </c>
      <c r="BK20" s="986">
        <v>1389.40075</v>
      </c>
      <c r="BL20" s="986">
        <v>1455.0567359999998</v>
      </c>
      <c r="BM20" s="979">
        <v>989.67828700000018</v>
      </c>
      <c r="BN20" s="643"/>
      <c r="BO20" s="643"/>
    </row>
    <row r="21" spans="2:67" ht="12" hidden="1" customHeight="1" outlineLevel="1">
      <c r="B21" s="1300" t="s">
        <v>584</v>
      </c>
      <c r="C21" s="927" t="s">
        <v>585</v>
      </c>
      <c r="D21" s="928">
        <v>0</v>
      </c>
      <c r="E21" s="928"/>
      <c r="F21" s="870"/>
      <c r="G21" s="928"/>
      <c r="H21" s="928">
        <v>4091.0526099999997</v>
      </c>
      <c r="I21" s="928">
        <v>633.18978000000004</v>
      </c>
      <c r="J21" s="928">
        <v>0</v>
      </c>
      <c r="K21" s="928">
        <v>0</v>
      </c>
      <c r="L21" s="1014">
        <f t="shared" ref="L21:L44" si="11">SUM(F21:J21,K21)</f>
        <v>4724.2423899999994</v>
      </c>
      <c r="M21" s="976"/>
      <c r="N21" s="966">
        <v>-11.595112</v>
      </c>
      <c r="O21" s="928">
        <v>0</v>
      </c>
      <c r="P21" s="928">
        <v>-2932.4562459299996</v>
      </c>
      <c r="Q21" s="928">
        <v>0</v>
      </c>
      <c r="R21" s="928">
        <v>-3309.9010200000002</v>
      </c>
      <c r="S21" s="928">
        <v>-1868.6523420000001</v>
      </c>
      <c r="T21" s="928">
        <v>0</v>
      </c>
      <c r="U21" s="928">
        <v>0</v>
      </c>
      <c r="V21" s="928">
        <v>0</v>
      </c>
      <c r="W21" s="1605">
        <v>0</v>
      </c>
      <c r="X21" s="1750">
        <f t="shared" ref="X21:X32" si="12">SUM(N21:U21,V21,W21)</f>
        <v>-8122.6047199300001</v>
      </c>
      <c r="Y21" s="1750"/>
      <c r="Z21" s="966">
        <v>417</v>
      </c>
      <c r="AA21" s="928"/>
      <c r="AB21" s="928">
        <v>3018.5025757380004</v>
      </c>
      <c r="AC21" s="928">
        <v>0</v>
      </c>
      <c r="AD21" s="928"/>
      <c r="AE21" s="928">
        <v>2574.7795039999996</v>
      </c>
      <c r="AF21" s="928">
        <v>388.19718399999999</v>
      </c>
      <c r="AG21" s="928"/>
      <c r="AH21" s="928">
        <v>0</v>
      </c>
      <c r="AI21" s="928">
        <v>0</v>
      </c>
      <c r="AJ21" s="1750">
        <f t="shared" ref="AJ21:AJ27" si="13">SUM(Z21:AH21,AI21)</f>
        <v>6398.4792637379996</v>
      </c>
      <c r="AK21" s="966">
        <v>-1621</v>
      </c>
      <c r="AL21" s="928">
        <v>0</v>
      </c>
      <c r="AM21" s="928">
        <v>-3012.304126128</v>
      </c>
      <c r="AN21" s="928">
        <v>0</v>
      </c>
      <c r="AO21" s="928">
        <v>0</v>
      </c>
      <c r="AP21" s="928">
        <v>-2291.7997439999999</v>
      </c>
      <c r="AQ21" s="928">
        <v>-364.31401499999998</v>
      </c>
      <c r="AR21" s="928">
        <v>0</v>
      </c>
      <c r="AS21" s="928">
        <v>0</v>
      </c>
      <c r="AT21" s="928">
        <v>-7289.4178851279994</v>
      </c>
      <c r="AU21" s="928">
        <v>0</v>
      </c>
      <c r="AV21" s="1758">
        <f>SUM(,AU21,AK21:AS21)</f>
        <v>-7289.4178851279994</v>
      </c>
      <c r="AW21" s="928">
        <v>-1698</v>
      </c>
      <c r="AX21" s="928">
        <v>0</v>
      </c>
      <c r="AY21" s="928">
        <v>-2856.6218171400001</v>
      </c>
      <c r="AZ21" s="928">
        <v>0</v>
      </c>
      <c r="BA21" s="928">
        <v>0</v>
      </c>
      <c r="BB21" s="928">
        <v>0</v>
      </c>
      <c r="BC21" s="928">
        <v>0</v>
      </c>
      <c r="BD21" s="928">
        <v>0</v>
      </c>
      <c r="BE21" s="928">
        <v>0</v>
      </c>
      <c r="BF21" s="928">
        <v>-4554.6218171399996</v>
      </c>
      <c r="BG21" s="928">
        <v>0</v>
      </c>
      <c r="BH21" s="1750">
        <f>SUM(BG21,AW21:BE21)</f>
        <v>-4554.6218171399996</v>
      </c>
      <c r="BI21" s="976"/>
      <c r="BJ21" s="974">
        <v>4724.2423899999994</v>
      </c>
      <c r="BK21" s="975">
        <v>5931.3779681289998</v>
      </c>
      <c r="BL21" s="975">
        <v>7516.1987502419997</v>
      </c>
      <c r="BM21" s="976">
        <v>7552.4650025070005</v>
      </c>
      <c r="BN21" s="643"/>
      <c r="BO21" s="643"/>
    </row>
    <row r="22" spans="2:67" ht="12" hidden="1" customHeight="1" outlineLevel="1">
      <c r="B22" s="1301" t="s">
        <v>586</v>
      </c>
      <c r="C22" s="929" t="s">
        <v>587</v>
      </c>
      <c r="D22" s="930">
        <v>7000</v>
      </c>
      <c r="E22" s="930">
        <v>1E-4</v>
      </c>
      <c r="F22" s="873">
        <v>7000</v>
      </c>
      <c r="G22" s="930"/>
      <c r="H22" s="930">
        <v>0</v>
      </c>
      <c r="I22" s="930">
        <v>0</v>
      </c>
      <c r="J22" s="930">
        <v>0</v>
      </c>
      <c r="K22" s="930">
        <v>0</v>
      </c>
      <c r="L22" s="1015">
        <f t="shared" si="11"/>
        <v>7000</v>
      </c>
      <c r="M22" s="979"/>
      <c r="N22" s="967">
        <v>0</v>
      </c>
      <c r="O22" s="930">
        <v>0</v>
      </c>
      <c r="P22" s="930">
        <v>0</v>
      </c>
      <c r="Q22" s="930">
        <v>0</v>
      </c>
      <c r="R22" s="930">
        <v>0</v>
      </c>
      <c r="S22" s="930">
        <v>0</v>
      </c>
      <c r="T22" s="930">
        <v>0</v>
      </c>
      <c r="U22" s="930">
        <v>0</v>
      </c>
      <c r="V22" s="930">
        <v>0</v>
      </c>
      <c r="W22" s="1806">
        <v>0</v>
      </c>
      <c r="X22" s="1751">
        <f t="shared" si="12"/>
        <v>0</v>
      </c>
      <c r="Y22" s="1751"/>
      <c r="Z22" s="967">
        <v>4500</v>
      </c>
      <c r="AA22" s="930">
        <v>0</v>
      </c>
      <c r="AB22" s="930">
        <v>0</v>
      </c>
      <c r="AC22" s="930">
        <v>14308.088719999998</v>
      </c>
      <c r="AD22" s="930"/>
      <c r="AE22" s="930">
        <v>0</v>
      </c>
      <c r="AF22" s="930">
        <v>0</v>
      </c>
      <c r="AG22" s="930"/>
      <c r="AH22" s="930">
        <v>0</v>
      </c>
      <c r="AI22" s="930">
        <v>0</v>
      </c>
      <c r="AJ22" s="1751">
        <f t="shared" si="13"/>
        <v>18808.08872</v>
      </c>
      <c r="AK22" s="967">
        <v>-9500</v>
      </c>
      <c r="AL22" s="930">
        <v>0</v>
      </c>
      <c r="AM22" s="930">
        <v>0</v>
      </c>
      <c r="AN22" s="930">
        <v>-14259.720968999998</v>
      </c>
      <c r="AO22" s="930">
        <v>0</v>
      </c>
      <c r="AP22" s="930">
        <v>0</v>
      </c>
      <c r="AQ22" s="930">
        <v>0</v>
      </c>
      <c r="AR22" s="930">
        <v>0</v>
      </c>
      <c r="AS22" s="930">
        <v>0</v>
      </c>
      <c r="AT22" s="930">
        <v>-23759.720968999998</v>
      </c>
      <c r="AU22" s="930">
        <v>0</v>
      </c>
      <c r="AV22" s="1757">
        <f t="shared" ref="AV22:AV40" si="14">SUM(,AU22,AK22:AS22)</f>
        <v>-23759.720968999998</v>
      </c>
      <c r="AW22" s="930">
        <v>-16631</v>
      </c>
      <c r="AX22" s="930">
        <v>0</v>
      </c>
      <c r="AY22" s="930">
        <v>0</v>
      </c>
      <c r="AZ22" s="930">
        <v>-21084.012977999999</v>
      </c>
      <c r="BA22" s="930">
        <v>0</v>
      </c>
      <c r="BB22" s="930">
        <v>0</v>
      </c>
      <c r="BC22" s="930">
        <v>0</v>
      </c>
      <c r="BD22" s="930">
        <v>0</v>
      </c>
      <c r="BE22" s="930">
        <v>-129.27200999999999</v>
      </c>
      <c r="BF22" s="930">
        <v>-37844.284987999999</v>
      </c>
      <c r="BG22" s="930">
        <v>0</v>
      </c>
      <c r="BH22" s="1751">
        <f t="shared" ref="BH22:BH40" si="15">SUM(BG22,AW22:BE22)</f>
        <v>-37844.284987999999</v>
      </c>
      <c r="BI22" s="979"/>
      <c r="BJ22" s="977">
        <v>7000.0001000000002</v>
      </c>
      <c r="BK22" s="986">
        <v>5500</v>
      </c>
      <c r="BL22" s="986">
        <v>0</v>
      </c>
      <c r="BM22" s="979">
        <v>0</v>
      </c>
      <c r="BN22" s="643"/>
      <c r="BO22" s="643"/>
    </row>
    <row r="23" spans="2:67" ht="12" hidden="1" customHeight="1" outlineLevel="1">
      <c r="B23" s="1301" t="s">
        <v>588</v>
      </c>
      <c r="C23" s="929" t="s">
        <v>589</v>
      </c>
      <c r="D23" s="930">
        <v>0</v>
      </c>
      <c r="E23" s="930">
        <v>-5.0000000000000001E-4</v>
      </c>
      <c r="F23" s="873"/>
      <c r="G23" s="930"/>
      <c r="H23" s="930">
        <v>0</v>
      </c>
      <c r="I23" s="930">
        <v>0</v>
      </c>
      <c r="J23" s="930">
        <v>0</v>
      </c>
      <c r="K23" s="930">
        <v>0</v>
      </c>
      <c r="L23" s="1015">
        <f t="shared" si="11"/>
        <v>0</v>
      </c>
      <c r="M23" s="979"/>
      <c r="N23" s="967">
        <v>0</v>
      </c>
      <c r="O23" s="930">
        <v>0</v>
      </c>
      <c r="P23" s="930">
        <v>0</v>
      </c>
      <c r="Q23" s="930">
        <v>0</v>
      </c>
      <c r="R23" s="930">
        <v>0</v>
      </c>
      <c r="S23" s="930">
        <v>0</v>
      </c>
      <c r="T23" s="930">
        <v>0</v>
      </c>
      <c r="U23" s="930">
        <v>0</v>
      </c>
      <c r="V23" s="930">
        <v>0</v>
      </c>
      <c r="W23" s="1806">
        <v>0</v>
      </c>
      <c r="X23" s="1751">
        <f t="shared" si="12"/>
        <v>0</v>
      </c>
      <c r="Y23" s="1751"/>
      <c r="Z23" s="967">
        <v>0</v>
      </c>
      <c r="AA23" s="930">
        <v>0</v>
      </c>
      <c r="AB23" s="930">
        <v>0</v>
      </c>
      <c r="AC23" s="930"/>
      <c r="AD23" s="930"/>
      <c r="AE23" s="930">
        <v>0</v>
      </c>
      <c r="AF23" s="930">
        <v>0</v>
      </c>
      <c r="AG23" s="930"/>
      <c r="AH23" s="930">
        <v>0</v>
      </c>
      <c r="AI23" s="930">
        <v>0</v>
      </c>
      <c r="AJ23" s="1751">
        <f t="shared" si="13"/>
        <v>0</v>
      </c>
      <c r="AK23" s="967">
        <v>0</v>
      </c>
      <c r="AL23" s="930">
        <v>0</v>
      </c>
      <c r="AM23" s="930">
        <v>-313.233</v>
      </c>
      <c r="AN23" s="930">
        <v>-2596.4387279999996</v>
      </c>
      <c r="AO23" s="930">
        <v>0</v>
      </c>
      <c r="AP23" s="930">
        <v>0</v>
      </c>
      <c r="AQ23" s="930">
        <v>0</v>
      </c>
      <c r="AR23" s="930">
        <v>0</v>
      </c>
      <c r="AS23" s="930">
        <v>0</v>
      </c>
      <c r="AT23" s="930">
        <v>-2909.6717279999998</v>
      </c>
      <c r="AU23" s="930">
        <v>0</v>
      </c>
      <c r="AV23" s="1757">
        <f t="shared" si="14"/>
        <v>-2909.6717279999998</v>
      </c>
      <c r="AW23" s="930">
        <v>0</v>
      </c>
      <c r="AX23" s="930">
        <v>0</v>
      </c>
      <c r="AY23" s="930">
        <v>-160.173880048</v>
      </c>
      <c r="AZ23" s="930">
        <v>-2229.632055</v>
      </c>
      <c r="BA23" s="930">
        <v>0</v>
      </c>
      <c r="BB23" s="930">
        <v>0</v>
      </c>
      <c r="BC23" s="930">
        <v>0</v>
      </c>
      <c r="BD23" s="930">
        <v>0</v>
      </c>
      <c r="BE23" s="930">
        <v>0</v>
      </c>
      <c r="BF23" s="930">
        <v>-2389.8059350479998</v>
      </c>
      <c r="BG23" s="930">
        <v>0</v>
      </c>
      <c r="BH23" s="1751">
        <f t="shared" si="15"/>
        <v>-2389.8059350479998</v>
      </c>
      <c r="BI23" s="979"/>
      <c r="BJ23" s="977">
        <v>-5.0000000000000001E-4</v>
      </c>
      <c r="BK23" s="986">
        <v>0</v>
      </c>
      <c r="BL23" s="986">
        <v>0</v>
      </c>
      <c r="BM23" s="979">
        <v>0</v>
      </c>
      <c r="BN23" s="643"/>
      <c r="BO23" s="643"/>
    </row>
    <row r="24" spans="2:67" ht="12" hidden="1" customHeight="1" outlineLevel="1">
      <c r="B24" s="1301" t="s">
        <v>590</v>
      </c>
      <c r="C24" s="929" t="s">
        <v>591</v>
      </c>
      <c r="D24" s="930">
        <v>0</v>
      </c>
      <c r="E24" s="930"/>
      <c r="F24" s="873"/>
      <c r="G24" s="930"/>
      <c r="H24" s="930">
        <v>0</v>
      </c>
      <c r="I24" s="930">
        <v>0</v>
      </c>
      <c r="J24" s="930">
        <v>0</v>
      </c>
      <c r="K24" s="930">
        <v>0</v>
      </c>
      <c r="L24" s="1015">
        <f t="shared" si="11"/>
        <v>0</v>
      </c>
      <c r="M24" s="979"/>
      <c r="N24" s="967">
        <v>0</v>
      </c>
      <c r="O24" s="930">
        <v>0</v>
      </c>
      <c r="P24" s="930">
        <v>0</v>
      </c>
      <c r="Q24" s="930">
        <v>0</v>
      </c>
      <c r="R24" s="930">
        <v>0</v>
      </c>
      <c r="S24" s="930">
        <v>0</v>
      </c>
      <c r="T24" s="930">
        <v>0</v>
      </c>
      <c r="U24" s="930">
        <v>0</v>
      </c>
      <c r="V24" s="930">
        <v>0</v>
      </c>
      <c r="W24" s="1806">
        <v>0</v>
      </c>
      <c r="X24" s="1751">
        <f t="shared" si="12"/>
        <v>0</v>
      </c>
      <c r="Y24" s="1751"/>
      <c r="Z24" s="967">
        <v>0</v>
      </c>
      <c r="AA24" s="930"/>
      <c r="AB24" s="930">
        <v>0</v>
      </c>
      <c r="AC24" s="930"/>
      <c r="AD24" s="930"/>
      <c r="AE24" s="930">
        <v>0</v>
      </c>
      <c r="AF24" s="930">
        <v>0</v>
      </c>
      <c r="AG24" s="930"/>
      <c r="AH24" s="930">
        <v>0</v>
      </c>
      <c r="AI24" s="930">
        <v>0</v>
      </c>
      <c r="AJ24" s="1751">
        <f t="shared" si="13"/>
        <v>0</v>
      </c>
      <c r="AK24" s="967">
        <v>0</v>
      </c>
      <c r="AL24" s="930">
        <v>0</v>
      </c>
      <c r="AM24" s="930">
        <v>0</v>
      </c>
      <c r="AN24" s="930">
        <v>0</v>
      </c>
      <c r="AO24" s="930">
        <v>0</v>
      </c>
      <c r="AP24" s="930">
        <v>0</v>
      </c>
      <c r="AQ24" s="930">
        <v>0</v>
      </c>
      <c r="AR24" s="930">
        <v>0</v>
      </c>
      <c r="AS24" s="930">
        <v>0</v>
      </c>
      <c r="AT24" s="930">
        <v>0</v>
      </c>
      <c r="AU24" s="930">
        <v>0</v>
      </c>
      <c r="AV24" s="1757">
        <f t="shared" si="14"/>
        <v>0</v>
      </c>
      <c r="AW24" s="930">
        <v>0</v>
      </c>
      <c r="AX24" s="930">
        <v>0</v>
      </c>
      <c r="AY24" s="930">
        <v>0</v>
      </c>
      <c r="AZ24" s="930">
        <v>0</v>
      </c>
      <c r="BA24" s="930">
        <v>0</v>
      </c>
      <c r="BB24" s="930">
        <v>0</v>
      </c>
      <c r="BC24" s="930">
        <v>0</v>
      </c>
      <c r="BD24" s="930">
        <v>0</v>
      </c>
      <c r="BE24" s="930">
        <v>0</v>
      </c>
      <c r="BF24" s="930">
        <v>0</v>
      </c>
      <c r="BG24" s="930">
        <v>0</v>
      </c>
      <c r="BH24" s="1751">
        <f t="shared" si="15"/>
        <v>0</v>
      </c>
      <c r="BI24" s="979"/>
      <c r="BJ24" s="977">
        <v>0</v>
      </c>
      <c r="BK24" s="986">
        <v>0</v>
      </c>
      <c r="BL24" s="986">
        <v>0</v>
      </c>
      <c r="BM24" s="979">
        <v>0</v>
      </c>
      <c r="BN24" s="643"/>
      <c r="BO24" s="643"/>
    </row>
    <row r="25" spans="2:67" ht="12" hidden="1" customHeight="1" outlineLevel="1">
      <c r="B25" s="1301" t="s">
        <v>592</v>
      </c>
      <c r="C25" s="929" t="s">
        <v>593</v>
      </c>
      <c r="D25" s="930">
        <v>0</v>
      </c>
      <c r="E25" s="930">
        <v>7565.6004999999996</v>
      </c>
      <c r="F25" s="873"/>
      <c r="G25" s="930"/>
      <c r="H25" s="930">
        <v>0</v>
      </c>
      <c r="I25" s="930">
        <v>0</v>
      </c>
      <c r="J25" s="930">
        <v>0</v>
      </c>
      <c r="K25" s="930">
        <f>-7565.6005+7565.6005</f>
        <v>0</v>
      </c>
      <c r="L25" s="1015">
        <f t="shared" si="11"/>
        <v>0</v>
      </c>
      <c r="M25" s="979"/>
      <c r="N25" s="967">
        <v>0</v>
      </c>
      <c r="O25" s="930">
        <v>0</v>
      </c>
      <c r="P25" s="930">
        <v>0</v>
      </c>
      <c r="Q25" s="930">
        <v>0</v>
      </c>
      <c r="R25" s="930">
        <v>0</v>
      </c>
      <c r="S25" s="930">
        <v>0</v>
      </c>
      <c r="T25" s="930">
        <v>0</v>
      </c>
      <c r="U25" s="930">
        <v>0</v>
      </c>
      <c r="V25" s="930">
        <v>0</v>
      </c>
      <c r="W25" s="1806">
        <v>0</v>
      </c>
      <c r="X25" s="1751">
        <f t="shared" si="12"/>
        <v>0</v>
      </c>
      <c r="Y25" s="1751"/>
      <c r="Z25" s="967">
        <v>0</v>
      </c>
      <c r="AA25" s="930">
        <v>0</v>
      </c>
      <c r="AB25" s="930">
        <v>761.3393392800001</v>
      </c>
      <c r="AC25" s="930">
        <v>0</v>
      </c>
      <c r="AD25" s="930"/>
      <c r="AE25" s="930">
        <v>0</v>
      </c>
      <c r="AF25" s="930">
        <v>0</v>
      </c>
      <c r="AG25" s="930"/>
      <c r="AH25" s="930">
        <v>0</v>
      </c>
      <c r="AI25" s="930">
        <v>-761.3393392800001</v>
      </c>
      <c r="AJ25" s="1751">
        <f t="shared" si="13"/>
        <v>0</v>
      </c>
      <c r="AK25" s="967">
        <v>0</v>
      </c>
      <c r="AL25" s="930">
        <v>0</v>
      </c>
      <c r="AM25" s="930">
        <v>-718.08874072000003</v>
      </c>
      <c r="AN25" s="930">
        <v>0</v>
      </c>
      <c r="AO25" s="930">
        <v>0</v>
      </c>
      <c r="AP25" s="930">
        <v>0</v>
      </c>
      <c r="AQ25" s="930">
        <v>0</v>
      </c>
      <c r="AR25" s="930">
        <v>-7639.4195280000004</v>
      </c>
      <c r="AS25" s="930">
        <v>0</v>
      </c>
      <c r="AT25" s="930">
        <v>-8357.5082687200011</v>
      </c>
      <c r="AU25" s="930">
        <v>8357.5082687200011</v>
      </c>
      <c r="AV25" s="1757">
        <f t="shared" si="14"/>
        <v>9.0949470177292824E-13</v>
      </c>
      <c r="AW25" s="930">
        <v>0</v>
      </c>
      <c r="AX25" s="930">
        <v>0</v>
      </c>
      <c r="AY25" s="930">
        <v>-2269.2134992800002</v>
      </c>
      <c r="AZ25" s="930">
        <v>0</v>
      </c>
      <c r="BA25" s="930">
        <v>0</v>
      </c>
      <c r="BB25" s="930">
        <v>0</v>
      </c>
      <c r="BC25" s="930">
        <v>0</v>
      </c>
      <c r="BD25" s="930">
        <v>-8021.7060000000001</v>
      </c>
      <c r="BE25" s="930">
        <v>0</v>
      </c>
      <c r="BF25" s="930">
        <v>-10290.91949928</v>
      </c>
      <c r="BG25" s="930">
        <v>10290.91949928</v>
      </c>
      <c r="BH25" s="1751">
        <f t="shared" si="15"/>
        <v>0</v>
      </c>
      <c r="BI25" s="979"/>
      <c r="BJ25" s="977">
        <v>0</v>
      </c>
      <c r="BK25" s="986">
        <v>0</v>
      </c>
      <c r="BL25" s="986">
        <v>0</v>
      </c>
      <c r="BM25" s="979">
        <v>0</v>
      </c>
      <c r="BN25" s="643"/>
      <c r="BO25" s="643"/>
    </row>
    <row r="26" spans="2:67" ht="12" hidden="1" customHeight="1" outlineLevel="1">
      <c r="B26" s="1301" t="s">
        <v>594</v>
      </c>
      <c r="C26" s="929" t="s">
        <v>595</v>
      </c>
      <c r="D26" s="930">
        <v>17405.099999999999</v>
      </c>
      <c r="E26" s="930"/>
      <c r="F26" s="873">
        <v>17405.099999999999</v>
      </c>
      <c r="G26" s="930"/>
      <c r="H26" s="930">
        <v>0</v>
      </c>
      <c r="I26" s="930">
        <v>0</v>
      </c>
      <c r="J26" s="930">
        <v>0</v>
      </c>
      <c r="K26" s="930">
        <v>0</v>
      </c>
      <c r="L26" s="1015">
        <f t="shared" si="11"/>
        <v>17405.099999999999</v>
      </c>
      <c r="M26" s="979"/>
      <c r="N26" s="967">
        <v>-16165.1</v>
      </c>
      <c r="O26" s="930">
        <v>0</v>
      </c>
      <c r="P26" s="930">
        <v>-394.69712327599996</v>
      </c>
      <c r="Q26" s="930">
        <v>0</v>
      </c>
      <c r="R26" s="930">
        <v>0</v>
      </c>
      <c r="S26" s="930">
        <v>0</v>
      </c>
      <c r="T26" s="930">
        <v>0</v>
      </c>
      <c r="U26" s="930">
        <v>0</v>
      </c>
      <c r="V26" s="930">
        <v>0</v>
      </c>
      <c r="W26" s="1806">
        <v>0</v>
      </c>
      <c r="X26" s="1753">
        <f t="shared" si="12"/>
        <v>-16559.797123275999</v>
      </c>
      <c r="Y26" s="1751"/>
      <c r="Z26" s="967">
        <v>15450.1</v>
      </c>
      <c r="AA26" s="930"/>
      <c r="AB26" s="930">
        <v>404.05799374200001</v>
      </c>
      <c r="AC26" s="930">
        <v>2140.3195679999999</v>
      </c>
      <c r="AD26" s="930"/>
      <c r="AE26" s="930">
        <v>0</v>
      </c>
      <c r="AF26" s="930">
        <v>0</v>
      </c>
      <c r="AG26" s="930"/>
      <c r="AH26" s="930">
        <v>0</v>
      </c>
      <c r="AI26" s="930">
        <v>0</v>
      </c>
      <c r="AJ26" s="1751">
        <f t="shared" si="13"/>
        <v>17994.477561742002</v>
      </c>
      <c r="AK26" s="967">
        <v>-16345.1</v>
      </c>
      <c r="AL26" s="930">
        <v>0</v>
      </c>
      <c r="AM26" s="930">
        <v>-421.21757088599998</v>
      </c>
      <c r="AN26" s="930">
        <v>-2190.3017760000002</v>
      </c>
      <c r="AO26" s="930">
        <v>0</v>
      </c>
      <c r="AP26" s="930">
        <v>0</v>
      </c>
      <c r="AQ26" s="930">
        <v>0</v>
      </c>
      <c r="AR26" s="930">
        <v>0</v>
      </c>
      <c r="AS26" s="930">
        <v>0</v>
      </c>
      <c r="AT26" s="930">
        <v>-18956.619346886</v>
      </c>
      <c r="AU26" s="930">
        <v>0</v>
      </c>
      <c r="AV26" s="1759">
        <f t="shared" si="14"/>
        <v>-18956.619346886</v>
      </c>
      <c r="AW26" s="930">
        <v>-14519.1</v>
      </c>
      <c r="AX26" s="930">
        <v>0</v>
      </c>
      <c r="AY26" s="930">
        <v>-351.38573761200001</v>
      </c>
      <c r="AZ26" s="930">
        <v>-2019.8159520000002</v>
      </c>
      <c r="BA26" s="930">
        <v>0</v>
      </c>
      <c r="BB26" s="930">
        <v>0</v>
      </c>
      <c r="BC26" s="930">
        <v>0</v>
      </c>
      <c r="BD26" s="930">
        <v>0</v>
      </c>
      <c r="BE26" s="930">
        <v>0</v>
      </c>
      <c r="BF26" s="930">
        <v>-16890.301689611999</v>
      </c>
      <c r="BG26" s="930">
        <v>0</v>
      </c>
      <c r="BH26" s="1753">
        <f t="shared" si="15"/>
        <v>-16890.301689611999</v>
      </c>
      <c r="BI26" s="979"/>
      <c r="BJ26" s="977">
        <v>17405.099999999999</v>
      </c>
      <c r="BK26" s="986">
        <v>16137.117463037001</v>
      </c>
      <c r="BL26" s="986">
        <v>16739.653311493999</v>
      </c>
      <c r="BM26" s="979">
        <v>17402.030011756</v>
      </c>
      <c r="BN26" s="643"/>
      <c r="BO26" s="643"/>
    </row>
    <row r="27" spans="2:67" ht="12" hidden="1" customHeight="1" outlineLevel="1">
      <c r="B27" s="1302" t="s">
        <v>596</v>
      </c>
      <c r="C27" s="931" t="s">
        <v>597</v>
      </c>
      <c r="D27" s="932">
        <v>0</v>
      </c>
      <c r="E27" s="932"/>
      <c r="F27" s="871"/>
      <c r="G27" s="932"/>
      <c r="H27" s="932">
        <v>0</v>
      </c>
      <c r="I27" s="932">
        <v>0</v>
      </c>
      <c r="J27" s="932">
        <v>0</v>
      </c>
      <c r="K27" s="932">
        <v>0</v>
      </c>
      <c r="L27" s="1016">
        <f t="shared" si="11"/>
        <v>0</v>
      </c>
      <c r="M27" s="982"/>
      <c r="N27" s="968">
        <v>0</v>
      </c>
      <c r="O27" s="932">
        <v>0</v>
      </c>
      <c r="P27" s="932">
        <v>0</v>
      </c>
      <c r="Q27" s="932">
        <v>0</v>
      </c>
      <c r="R27" s="932">
        <v>0</v>
      </c>
      <c r="S27" s="932">
        <v>0</v>
      </c>
      <c r="T27" s="932">
        <v>0</v>
      </c>
      <c r="U27" s="932">
        <v>0</v>
      </c>
      <c r="V27" s="932">
        <v>0</v>
      </c>
      <c r="W27" s="1604">
        <v>0</v>
      </c>
      <c r="X27" s="1752">
        <f t="shared" si="12"/>
        <v>0</v>
      </c>
      <c r="Y27" s="1752"/>
      <c r="Z27" s="968">
        <v>0</v>
      </c>
      <c r="AA27" s="932"/>
      <c r="AB27" s="932">
        <v>0</v>
      </c>
      <c r="AC27" s="932"/>
      <c r="AD27" s="932"/>
      <c r="AE27" s="932">
        <v>0</v>
      </c>
      <c r="AF27" s="932">
        <v>0</v>
      </c>
      <c r="AG27" s="932"/>
      <c r="AH27" s="932">
        <v>0</v>
      </c>
      <c r="AI27" s="932">
        <v>0</v>
      </c>
      <c r="AJ27" s="1752">
        <f t="shared" si="13"/>
        <v>0</v>
      </c>
      <c r="AK27" s="968">
        <v>0</v>
      </c>
      <c r="AL27" s="932">
        <v>0</v>
      </c>
      <c r="AM27" s="932">
        <v>0</v>
      </c>
      <c r="AN27" s="932">
        <v>0</v>
      </c>
      <c r="AO27" s="932">
        <v>0</v>
      </c>
      <c r="AP27" s="932">
        <v>0</v>
      </c>
      <c r="AQ27" s="932">
        <v>0</v>
      </c>
      <c r="AR27" s="932">
        <v>0</v>
      </c>
      <c r="AS27" s="932">
        <v>0</v>
      </c>
      <c r="AT27" s="932">
        <v>0</v>
      </c>
      <c r="AU27" s="932">
        <v>0</v>
      </c>
      <c r="AV27" s="1760">
        <f t="shared" si="14"/>
        <v>0</v>
      </c>
      <c r="AW27" s="932">
        <v>0</v>
      </c>
      <c r="AX27" s="932">
        <v>0</v>
      </c>
      <c r="AY27" s="932">
        <v>0</v>
      </c>
      <c r="AZ27" s="932">
        <v>0</v>
      </c>
      <c r="BA27" s="932">
        <v>0</v>
      </c>
      <c r="BB27" s="932">
        <v>0</v>
      </c>
      <c r="BC27" s="932">
        <v>0</v>
      </c>
      <c r="BD27" s="932">
        <v>0</v>
      </c>
      <c r="BE27" s="932">
        <v>0</v>
      </c>
      <c r="BF27" s="932">
        <v>0</v>
      </c>
      <c r="BG27" s="932">
        <v>0</v>
      </c>
      <c r="BH27" s="1752">
        <f t="shared" si="15"/>
        <v>0</v>
      </c>
      <c r="BI27" s="982"/>
      <c r="BJ27" s="980">
        <v>0</v>
      </c>
      <c r="BK27" s="981">
        <v>0</v>
      </c>
      <c r="BL27" s="981">
        <v>0</v>
      </c>
      <c r="BM27" s="982">
        <v>0</v>
      </c>
      <c r="BN27" s="643"/>
      <c r="BO27" s="643"/>
    </row>
    <row r="28" spans="2:67" ht="12" customHeight="1" collapsed="1">
      <c r="B28" s="1303" t="s">
        <v>598</v>
      </c>
      <c r="C28" s="924"/>
      <c r="D28" s="930">
        <f t="shared" ref="D28:K28" si="16">SUM(D21:D27)</f>
        <v>24405.1</v>
      </c>
      <c r="E28" s="930">
        <f t="shared" si="16"/>
        <v>7565.6000999999997</v>
      </c>
      <c r="F28" s="873">
        <f t="shared" si="16"/>
        <v>24405.1</v>
      </c>
      <c r="G28" s="930">
        <f t="shared" si="16"/>
        <v>0</v>
      </c>
      <c r="H28" s="930">
        <f t="shared" si="16"/>
        <v>4091.0526099999997</v>
      </c>
      <c r="I28" s="930">
        <f t="shared" si="16"/>
        <v>633.18978000000004</v>
      </c>
      <c r="J28" s="930">
        <f t="shared" si="16"/>
        <v>0</v>
      </c>
      <c r="K28" s="930">
        <f t="shared" si="16"/>
        <v>0</v>
      </c>
      <c r="L28" s="1015">
        <f t="shared" si="11"/>
        <v>29129.342389999998</v>
      </c>
      <c r="M28" s="979">
        <v>0</v>
      </c>
      <c r="N28" s="967">
        <f t="shared" ref="N28:V28" si="17">SUM(N21:N27)</f>
        <v>-16176.695112000001</v>
      </c>
      <c r="O28" s="930">
        <f t="shared" si="17"/>
        <v>0</v>
      </c>
      <c r="P28" s="930">
        <f t="shared" si="17"/>
        <v>-3327.1533692059993</v>
      </c>
      <c r="Q28" s="930">
        <f t="shared" si="17"/>
        <v>0</v>
      </c>
      <c r="R28" s="930">
        <f t="shared" si="17"/>
        <v>-3309.9010200000002</v>
      </c>
      <c r="S28" s="930">
        <f t="shared" si="17"/>
        <v>-1868.6523420000001</v>
      </c>
      <c r="T28" s="930">
        <f t="shared" si="17"/>
        <v>0</v>
      </c>
      <c r="U28" s="930">
        <f t="shared" si="17"/>
        <v>0</v>
      </c>
      <c r="V28" s="930">
        <f t="shared" si="17"/>
        <v>0</v>
      </c>
      <c r="W28" s="1806">
        <f>SUM(W21:W27)</f>
        <v>0</v>
      </c>
      <c r="X28" s="1751">
        <f t="shared" si="12"/>
        <v>-24682.401843206004</v>
      </c>
      <c r="Y28" s="1751">
        <v>49364</v>
      </c>
      <c r="Z28" s="967">
        <f t="shared" ref="Z28:BG28" si="18">SUM(Z21:Z27)</f>
        <v>20367.099999999999</v>
      </c>
      <c r="AA28" s="930">
        <f t="shared" si="18"/>
        <v>0</v>
      </c>
      <c r="AB28" s="930">
        <f t="shared" si="18"/>
        <v>4183.8999087600005</v>
      </c>
      <c r="AC28" s="930">
        <f t="shared" si="18"/>
        <v>16448.408287999999</v>
      </c>
      <c r="AD28" s="930">
        <f t="shared" si="18"/>
        <v>0</v>
      </c>
      <c r="AE28" s="930">
        <f t="shared" si="18"/>
        <v>2574.7795039999996</v>
      </c>
      <c r="AF28" s="930">
        <f t="shared" si="18"/>
        <v>388.19718399999999</v>
      </c>
      <c r="AG28" s="930">
        <f t="shared" si="18"/>
        <v>0</v>
      </c>
      <c r="AH28" s="930">
        <f t="shared" si="18"/>
        <v>0</v>
      </c>
      <c r="AI28" s="930">
        <f t="shared" si="18"/>
        <v>-761.3393392800001</v>
      </c>
      <c r="AJ28" s="1751">
        <f t="shared" si="18"/>
        <v>43201.045545480003</v>
      </c>
      <c r="AK28" s="967">
        <f t="shared" si="18"/>
        <v>-27466.1</v>
      </c>
      <c r="AL28" s="930">
        <f t="shared" si="18"/>
        <v>0</v>
      </c>
      <c r="AM28" s="930">
        <f t="shared" si="18"/>
        <v>-4464.843437734</v>
      </c>
      <c r="AN28" s="930">
        <f t="shared" si="18"/>
        <v>-19046.461472999999</v>
      </c>
      <c r="AO28" s="930">
        <f t="shared" si="18"/>
        <v>0</v>
      </c>
      <c r="AP28" s="930">
        <f t="shared" si="18"/>
        <v>-2291.7997439999999</v>
      </c>
      <c r="AQ28" s="930">
        <f t="shared" si="18"/>
        <v>-364.31401499999998</v>
      </c>
      <c r="AR28" s="930">
        <f t="shared" si="18"/>
        <v>-7639.4195280000004</v>
      </c>
      <c r="AS28" s="930">
        <f t="shared" si="18"/>
        <v>0</v>
      </c>
      <c r="AT28" s="930">
        <f t="shared" si="18"/>
        <v>-61272.938197733994</v>
      </c>
      <c r="AU28" s="930">
        <f t="shared" si="18"/>
        <v>8357.5082687200011</v>
      </c>
      <c r="AV28" s="1757">
        <f t="shared" si="18"/>
        <v>-52915.429929013997</v>
      </c>
      <c r="AW28" s="930">
        <f t="shared" si="18"/>
        <v>-32848.1</v>
      </c>
      <c r="AX28" s="930">
        <f t="shared" si="18"/>
        <v>0</v>
      </c>
      <c r="AY28" s="930">
        <f t="shared" si="18"/>
        <v>-5637.3949340800009</v>
      </c>
      <c r="AZ28" s="930">
        <f t="shared" si="18"/>
        <v>-25333.460985000002</v>
      </c>
      <c r="BA28" s="930">
        <f t="shared" si="18"/>
        <v>0</v>
      </c>
      <c r="BB28" s="930">
        <f t="shared" si="18"/>
        <v>0</v>
      </c>
      <c r="BC28" s="930">
        <f t="shared" si="18"/>
        <v>0</v>
      </c>
      <c r="BD28" s="930">
        <f t="shared" si="18"/>
        <v>-8021.7060000000001</v>
      </c>
      <c r="BE28" s="930">
        <f t="shared" si="18"/>
        <v>-129.27200999999999</v>
      </c>
      <c r="BF28" s="930">
        <f t="shared" si="18"/>
        <v>-71969.933929079998</v>
      </c>
      <c r="BG28" s="930">
        <f t="shared" si="18"/>
        <v>10290.91949928</v>
      </c>
      <c r="BH28" s="1751">
        <f>SUM(BH21:BH27)</f>
        <v>-61679.014429799994</v>
      </c>
      <c r="BI28" s="979">
        <v>0</v>
      </c>
      <c r="BJ28" s="977">
        <f>SUM(BJ21:BJ27)</f>
        <v>29129.341990000001</v>
      </c>
      <c r="BK28" s="986">
        <f>SUM(BK21:BK27)</f>
        <v>27568.495431166</v>
      </c>
      <c r="BL28" s="986">
        <f>SUM(BL21:BL27)</f>
        <v>24255.852061735997</v>
      </c>
      <c r="BM28" s="979">
        <f>SUM(BM21:BM27)</f>
        <v>24954.495014263</v>
      </c>
      <c r="BN28" s="643"/>
      <c r="BO28" s="643"/>
    </row>
    <row r="29" spans="2:67" ht="12" hidden="1" customHeight="1" outlineLevel="1">
      <c r="B29" s="1300" t="s">
        <v>652</v>
      </c>
      <c r="C29" s="927" t="s">
        <v>653</v>
      </c>
      <c r="D29" s="928">
        <v>75789</v>
      </c>
      <c r="E29" s="928">
        <v>0</v>
      </c>
      <c r="F29" s="928">
        <v>75789</v>
      </c>
      <c r="G29" s="928"/>
      <c r="H29" s="928">
        <v>894.13121999999998</v>
      </c>
      <c r="I29" s="928">
        <v>98.033419999999992</v>
      </c>
      <c r="J29" s="928">
        <v>0</v>
      </c>
      <c r="K29" s="928">
        <v>0</v>
      </c>
      <c r="L29" s="1014">
        <f t="shared" si="11"/>
        <v>76781.164640000003</v>
      </c>
      <c r="M29" s="976"/>
      <c r="N29" s="966">
        <v>-59512</v>
      </c>
      <c r="O29" s="928">
        <v>0</v>
      </c>
      <c r="P29" s="928">
        <v>-878.19723865999993</v>
      </c>
      <c r="Q29" s="928">
        <v>0</v>
      </c>
      <c r="R29" s="928">
        <v>-1011.7125</v>
      </c>
      <c r="S29" s="928">
        <v>0</v>
      </c>
      <c r="T29" s="928">
        <v>0</v>
      </c>
      <c r="U29" s="928">
        <v>0</v>
      </c>
      <c r="V29" s="928">
        <v>0</v>
      </c>
      <c r="W29" s="1605">
        <v>0</v>
      </c>
      <c r="X29" s="1750">
        <f t="shared" si="12"/>
        <v>-61401.909738660004</v>
      </c>
      <c r="Y29" s="1750"/>
      <c r="Z29" s="966">
        <v>47629</v>
      </c>
      <c r="AA29" s="928">
        <v>0</v>
      </c>
      <c r="AB29" s="928">
        <v>607.50503494200007</v>
      </c>
      <c r="AC29" s="928">
        <v>13984.654799999998</v>
      </c>
      <c r="AD29" s="928">
        <v>10595.784434999998</v>
      </c>
      <c r="AE29" s="928">
        <v>1144.7908799999998</v>
      </c>
      <c r="AF29" s="928">
        <v>0</v>
      </c>
      <c r="AG29" s="928"/>
      <c r="AH29" s="928">
        <v>0</v>
      </c>
      <c r="AI29" s="928">
        <v>0</v>
      </c>
      <c r="AJ29" s="1750">
        <f>SUM(Z29:AH29,AI29)</f>
        <v>73961.735149941989</v>
      </c>
      <c r="AK29" s="966">
        <v>-58461</v>
      </c>
      <c r="AL29" s="928">
        <v>0</v>
      </c>
      <c r="AM29" s="928">
        <v>-529.08279999900003</v>
      </c>
      <c r="AN29" s="928">
        <v>-4882.9104090000001</v>
      </c>
      <c r="AO29" s="928">
        <v>-12484.23439818</v>
      </c>
      <c r="AP29" s="928">
        <v>-1085.8149900000001</v>
      </c>
      <c r="AQ29" s="928">
        <v>0</v>
      </c>
      <c r="AR29" s="928">
        <v>0</v>
      </c>
      <c r="AS29" s="928">
        <v>0</v>
      </c>
      <c r="AT29" s="928">
        <v>-77443.042597178995</v>
      </c>
      <c r="AU29" s="928">
        <v>0</v>
      </c>
      <c r="AV29" s="1758">
        <f t="shared" si="14"/>
        <v>-77443.042597178995</v>
      </c>
      <c r="AW29" s="928">
        <v>-49639</v>
      </c>
      <c r="AX29" s="928">
        <v>0</v>
      </c>
      <c r="AY29" s="928">
        <v>-375.39895229199999</v>
      </c>
      <c r="AZ29" s="928">
        <v>-5029.2337619999998</v>
      </c>
      <c r="BA29" s="928">
        <v>-12586.61546551</v>
      </c>
      <c r="BB29" s="928">
        <v>0</v>
      </c>
      <c r="BC29" s="928">
        <v>0</v>
      </c>
      <c r="BD29" s="928">
        <v>0</v>
      </c>
      <c r="BE29" s="928">
        <v>0</v>
      </c>
      <c r="BF29" s="928">
        <v>-67630.248179802002</v>
      </c>
      <c r="BG29" s="928">
        <v>0</v>
      </c>
      <c r="BH29" s="1750">
        <f t="shared" si="15"/>
        <v>-67630.248179802002</v>
      </c>
      <c r="BI29" s="976"/>
      <c r="BJ29" s="974">
        <v>76781.164640000003</v>
      </c>
      <c r="BK29" s="975">
        <v>65058.398382145002</v>
      </c>
      <c r="BL29" s="975">
        <v>69171.015468920014</v>
      </c>
      <c r="BM29" s="976">
        <v>73468.124490564995</v>
      </c>
      <c r="BN29" s="643"/>
      <c r="BO29" s="643"/>
    </row>
    <row r="30" spans="2:67" ht="12" hidden="1" customHeight="1" outlineLevel="1">
      <c r="B30" s="1301" t="s">
        <v>654</v>
      </c>
      <c r="C30" s="929" t="s">
        <v>655</v>
      </c>
      <c r="D30" s="930">
        <v>0</v>
      </c>
      <c r="E30" s="930">
        <v>0</v>
      </c>
      <c r="F30" s="930">
        <v>0</v>
      </c>
      <c r="G30" s="930"/>
      <c r="H30" s="930">
        <v>0</v>
      </c>
      <c r="I30" s="930"/>
      <c r="J30" s="930">
        <v>0</v>
      </c>
      <c r="K30" s="930">
        <v>0</v>
      </c>
      <c r="L30" s="1015">
        <f t="shared" si="11"/>
        <v>0</v>
      </c>
      <c r="M30" s="979"/>
      <c r="N30" s="967">
        <v>0</v>
      </c>
      <c r="O30" s="930">
        <v>0</v>
      </c>
      <c r="P30" s="930">
        <v>0</v>
      </c>
      <c r="Q30" s="930">
        <v>0</v>
      </c>
      <c r="R30" s="930">
        <v>0</v>
      </c>
      <c r="S30" s="930">
        <v>0</v>
      </c>
      <c r="T30" s="930">
        <v>0</v>
      </c>
      <c r="U30" s="930">
        <v>0</v>
      </c>
      <c r="V30" s="930">
        <v>0</v>
      </c>
      <c r="W30" s="1806">
        <v>0</v>
      </c>
      <c r="X30" s="1751">
        <f t="shared" si="12"/>
        <v>0</v>
      </c>
      <c r="Y30" s="1751"/>
      <c r="Z30" s="967">
        <v>0</v>
      </c>
      <c r="AA30" s="930">
        <v>0</v>
      </c>
      <c r="AB30" s="930">
        <v>0</v>
      </c>
      <c r="AC30" s="930"/>
      <c r="AD30" s="930"/>
      <c r="AE30" s="930">
        <v>0</v>
      </c>
      <c r="AF30" s="930"/>
      <c r="AG30" s="930"/>
      <c r="AH30" s="930">
        <v>0</v>
      </c>
      <c r="AI30" s="930">
        <v>0</v>
      </c>
      <c r="AJ30" s="1751">
        <f>SUM(Z30:AH30,AI30)</f>
        <v>0</v>
      </c>
      <c r="AK30" s="967">
        <v>0</v>
      </c>
      <c r="AL30" s="930">
        <v>0</v>
      </c>
      <c r="AM30" s="930">
        <v>0</v>
      </c>
      <c r="AN30" s="930">
        <v>0</v>
      </c>
      <c r="AO30" s="930">
        <v>0</v>
      </c>
      <c r="AP30" s="930">
        <v>0</v>
      </c>
      <c r="AQ30" s="930">
        <v>0</v>
      </c>
      <c r="AR30" s="930">
        <v>0</v>
      </c>
      <c r="AS30" s="930">
        <v>0</v>
      </c>
      <c r="AT30" s="930">
        <v>0</v>
      </c>
      <c r="AU30" s="930">
        <v>0</v>
      </c>
      <c r="AV30" s="1757">
        <f t="shared" si="14"/>
        <v>0</v>
      </c>
      <c r="AW30" s="930">
        <v>0</v>
      </c>
      <c r="AX30" s="930">
        <v>0</v>
      </c>
      <c r="AY30" s="930">
        <v>0</v>
      </c>
      <c r="AZ30" s="930">
        <v>0</v>
      </c>
      <c r="BA30" s="930">
        <v>0</v>
      </c>
      <c r="BB30" s="930">
        <v>0</v>
      </c>
      <c r="BC30" s="930">
        <v>0</v>
      </c>
      <c r="BD30" s="930">
        <v>0</v>
      </c>
      <c r="BE30" s="930">
        <v>0</v>
      </c>
      <c r="BF30" s="930">
        <v>0</v>
      </c>
      <c r="BG30" s="930">
        <v>0</v>
      </c>
      <c r="BH30" s="1751">
        <f t="shared" si="15"/>
        <v>0</v>
      </c>
      <c r="BI30" s="979"/>
      <c r="BJ30" s="977">
        <v>0</v>
      </c>
      <c r="BK30" s="986">
        <v>0</v>
      </c>
      <c r="BL30" s="986">
        <v>0</v>
      </c>
      <c r="BM30" s="979">
        <v>0</v>
      </c>
      <c r="BN30" s="643"/>
      <c r="BO30" s="643"/>
    </row>
    <row r="31" spans="2:67" ht="12" hidden="1" customHeight="1" outlineLevel="1">
      <c r="B31" s="1301" t="s">
        <v>656</v>
      </c>
      <c r="C31" s="929" t="s">
        <v>657</v>
      </c>
      <c r="D31" s="930"/>
      <c r="E31" s="930"/>
      <c r="F31" s="930"/>
      <c r="G31" s="930">
        <v>192.64357499999997</v>
      </c>
      <c r="H31" s="930">
        <v>12748.69549</v>
      </c>
      <c r="I31" s="930">
        <v>0</v>
      </c>
      <c r="J31" s="930">
        <v>251.36774848899998</v>
      </c>
      <c r="K31" s="930">
        <v>-13192.706813489</v>
      </c>
      <c r="L31" s="1015">
        <f t="shared" si="11"/>
        <v>0</v>
      </c>
      <c r="M31" s="979"/>
      <c r="N31" s="967">
        <v>0</v>
      </c>
      <c r="O31" s="930">
        <v>0</v>
      </c>
      <c r="P31" s="930">
        <v>0</v>
      </c>
      <c r="Q31" s="930">
        <v>-3140.4622199999999</v>
      </c>
      <c r="R31" s="930">
        <v>-9780.21594</v>
      </c>
      <c r="S31" s="930">
        <v>0</v>
      </c>
      <c r="T31" s="930">
        <v>-4573</v>
      </c>
      <c r="U31" s="930">
        <v>-349.58801699999998</v>
      </c>
      <c r="V31" s="930">
        <v>17843.266176999998</v>
      </c>
      <c r="W31" s="1806">
        <v>0</v>
      </c>
      <c r="X31" s="1751">
        <f t="shared" si="12"/>
        <v>0</v>
      </c>
      <c r="Y31" s="1751"/>
      <c r="Z31" s="967"/>
      <c r="AA31" s="930"/>
      <c r="AB31" s="930">
        <v>0</v>
      </c>
      <c r="AC31" s="930">
        <v>0</v>
      </c>
      <c r="AD31" s="930">
        <v>5766.3277079999998</v>
      </c>
      <c r="AE31" s="930">
        <v>10627.890240000001</v>
      </c>
      <c r="AF31" s="930">
        <v>0</v>
      </c>
      <c r="AG31" s="930">
        <v>4450.5853439999992</v>
      </c>
      <c r="AH31" s="930">
        <v>379.887632</v>
      </c>
      <c r="AI31" s="930">
        <v>-21224.690923999999</v>
      </c>
      <c r="AJ31" s="1751">
        <f>SUM(Z31:AH31,AI31)</f>
        <v>0</v>
      </c>
      <c r="AK31" s="967">
        <v>0</v>
      </c>
      <c r="AL31" s="930">
        <v>0</v>
      </c>
      <c r="AM31" s="930">
        <v>0</v>
      </c>
      <c r="AN31" s="930">
        <v>0</v>
      </c>
      <c r="AO31" s="930">
        <v>-7138.9020887200004</v>
      </c>
      <c r="AP31" s="930">
        <v>-10080.37602</v>
      </c>
      <c r="AQ31" s="930">
        <v>0</v>
      </c>
      <c r="AR31" s="930">
        <v>-3338.8348499999997</v>
      </c>
      <c r="AS31" s="930">
        <v>-333.67674599999998</v>
      </c>
      <c r="AT31" s="930">
        <v>-20891.789704719999</v>
      </c>
      <c r="AU31" s="930">
        <v>20891.789704719999</v>
      </c>
      <c r="AV31" s="1757">
        <f t="shared" si="14"/>
        <v>-1.2505552149377763E-12</v>
      </c>
      <c r="AW31" s="930">
        <v>0</v>
      </c>
      <c r="AX31" s="930">
        <v>0</v>
      </c>
      <c r="AY31" s="930">
        <v>0</v>
      </c>
      <c r="AZ31" s="930">
        <v>0</v>
      </c>
      <c r="BA31" s="930">
        <v>-7773.8918904499997</v>
      </c>
      <c r="BB31" s="930">
        <v>-10447.23834</v>
      </c>
      <c r="BC31" s="930">
        <v>0</v>
      </c>
      <c r="BD31" s="930">
        <v>-3423.2273249999998</v>
      </c>
      <c r="BE31" s="930">
        <v>-345.82048200000003</v>
      </c>
      <c r="BF31" s="930">
        <v>-21990.178037449998</v>
      </c>
      <c r="BG31" s="930">
        <v>21990.178037449998</v>
      </c>
      <c r="BH31" s="1751">
        <f t="shared" si="15"/>
        <v>-8.5265128291212022E-13</v>
      </c>
      <c r="BI31" s="979"/>
      <c r="BJ31" s="977">
        <v>0</v>
      </c>
      <c r="BK31" s="986">
        <v>0</v>
      </c>
      <c r="BL31" s="986">
        <v>0</v>
      </c>
      <c r="BM31" s="979">
        <v>0</v>
      </c>
      <c r="BN31" s="643"/>
      <c r="BO31" s="643"/>
    </row>
    <row r="32" spans="2:67" ht="12" hidden="1" customHeight="1" outlineLevel="1">
      <c r="B32" s="1302" t="s">
        <v>4712</v>
      </c>
      <c r="C32" s="931" t="s">
        <v>658</v>
      </c>
      <c r="D32" s="932">
        <v>-16288.2</v>
      </c>
      <c r="E32" s="932">
        <v>0</v>
      </c>
      <c r="F32" s="932">
        <v>-16288.2</v>
      </c>
      <c r="G32" s="932"/>
      <c r="H32" s="932">
        <v>0</v>
      </c>
      <c r="I32" s="932">
        <v>0</v>
      </c>
      <c r="J32" s="932">
        <v>0</v>
      </c>
      <c r="K32" s="932">
        <v>0</v>
      </c>
      <c r="L32" s="1016">
        <f t="shared" si="11"/>
        <v>-16288.2</v>
      </c>
      <c r="M32" s="982"/>
      <c r="N32" s="968">
        <v>16165.2</v>
      </c>
      <c r="O32" s="932">
        <v>0</v>
      </c>
      <c r="P32" s="932">
        <v>0</v>
      </c>
      <c r="Q32" s="932">
        <v>0</v>
      </c>
      <c r="R32" s="932">
        <v>0</v>
      </c>
      <c r="S32" s="932">
        <v>0</v>
      </c>
      <c r="T32" s="932">
        <v>0</v>
      </c>
      <c r="U32" s="932">
        <v>0</v>
      </c>
      <c r="V32" s="932">
        <v>0</v>
      </c>
      <c r="W32" s="1604">
        <v>0</v>
      </c>
      <c r="X32" s="1752">
        <f t="shared" si="12"/>
        <v>16165.2</v>
      </c>
      <c r="Y32" s="1752"/>
      <c r="Z32" s="968">
        <v>-15450.2</v>
      </c>
      <c r="AA32" s="932">
        <v>0</v>
      </c>
      <c r="AB32" s="932">
        <v>0</v>
      </c>
      <c r="AC32" s="932"/>
      <c r="AD32" s="932"/>
      <c r="AE32" s="932">
        <v>0</v>
      </c>
      <c r="AF32" s="932">
        <v>0</v>
      </c>
      <c r="AG32" s="932"/>
      <c r="AH32" s="932">
        <v>0</v>
      </c>
      <c r="AI32" s="932">
        <v>0</v>
      </c>
      <c r="AJ32" s="1752">
        <f>SUM(Z32:AH32,AI32)</f>
        <v>-15450.2</v>
      </c>
      <c r="AK32" s="968">
        <v>16345.2</v>
      </c>
      <c r="AL32" s="932">
        <v>0</v>
      </c>
      <c r="AM32" s="932">
        <v>0</v>
      </c>
      <c r="AN32" s="932">
        <v>0</v>
      </c>
      <c r="AO32" s="932">
        <v>0</v>
      </c>
      <c r="AP32" s="932">
        <v>0</v>
      </c>
      <c r="AQ32" s="932">
        <v>0</v>
      </c>
      <c r="AR32" s="932">
        <v>0</v>
      </c>
      <c r="AS32" s="932">
        <v>0</v>
      </c>
      <c r="AT32" s="932">
        <v>16345.2</v>
      </c>
      <c r="AU32" s="932">
        <v>0</v>
      </c>
      <c r="AV32" s="1760">
        <f t="shared" si="14"/>
        <v>16345.2</v>
      </c>
      <c r="AW32" s="932">
        <v>14519.2</v>
      </c>
      <c r="AX32" s="932">
        <v>0</v>
      </c>
      <c r="AY32" s="932">
        <v>0</v>
      </c>
      <c r="AZ32" s="932">
        <v>0</v>
      </c>
      <c r="BA32" s="932">
        <v>0</v>
      </c>
      <c r="BB32" s="932">
        <v>0</v>
      </c>
      <c r="BC32" s="932">
        <v>0</v>
      </c>
      <c r="BD32" s="932">
        <v>0</v>
      </c>
      <c r="BE32" s="932">
        <v>0</v>
      </c>
      <c r="BF32" s="932">
        <v>14519.2</v>
      </c>
      <c r="BG32" s="932">
        <v>0</v>
      </c>
      <c r="BH32" s="1752">
        <f t="shared" si="15"/>
        <v>14519.2</v>
      </c>
      <c r="BI32" s="982"/>
      <c r="BJ32" s="980">
        <v>-16288.2</v>
      </c>
      <c r="BK32" s="981">
        <v>-15498.2</v>
      </c>
      <c r="BL32" s="981">
        <v>-15809.2</v>
      </c>
      <c r="BM32" s="982">
        <v>-16209.2</v>
      </c>
      <c r="BN32" s="643"/>
      <c r="BO32" s="643"/>
    </row>
    <row r="33" spans="2:67" ht="12" customHeight="1" collapsed="1">
      <c r="B33" s="1303" t="s">
        <v>659</v>
      </c>
      <c r="C33" s="924"/>
      <c r="D33" s="930">
        <f t="shared" ref="D33:K33" si="19">SUM(D29:D32)</f>
        <v>59500.800000000003</v>
      </c>
      <c r="E33" s="930">
        <f t="shared" si="19"/>
        <v>0</v>
      </c>
      <c r="F33" s="930">
        <f t="shared" si="19"/>
        <v>59500.800000000003</v>
      </c>
      <c r="G33" s="930">
        <f t="shared" si="19"/>
        <v>192.64357499999997</v>
      </c>
      <c r="H33" s="930">
        <f t="shared" si="19"/>
        <v>13642.826709999999</v>
      </c>
      <c r="I33" s="930">
        <f t="shared" si="19"/>
        <v>98.033419999999992</v>
      </c>
      <c r="J33" s="930">
        <f t="shared" si="19"/>
        <v>251.36774848899998</v>
      </c>
      <c r="K33" s="930">
        <f t="shared" si="19"/>
        <v>-13192.706813489</v>
      </c>
      <c r="L33" s="1015">
        <f t="shared" si="11"/>
        <v>60492.96464000002</v>
      </c>
      <c r="M33" s="979">
        <v>0</v>
      </c>
      <c r="N33" s="967">
        <f t="shared" ref="N33:V33" si="20">SUM(N29:N32)</f>
        <v>-43346.8</v>
      </c>
      <c r="O33" s="930">
        <f t="shared" si="20"/>
        <v>0</v>
      </c>
      <c r="P33" s="930">
        <f t="shared" si="20"/>
        <v>-878.19723865999993</v>
      </c>
      <c r="Q33" s="930">
        <f t="shared" si="20"/>
        <v>-3140.4622199999999</v>
      </c>
      <c r="R33" s="930">
        <f t="shared" si="20"/>
        <v>-10791.92844</v>
      </c>
      <c r="S33" s="930">
        <f t="shared" si="20"/>
        <v>0</v>
      </c>
      <c r="T33" s="930">
        <f t="shared" si="20"/>
        <v>-4573</v>
      </c>
      <c r="U33" s="930">
        <f t="shared" si="20"/>
        <v>-349.58801699999998</v>
      </c>
      <c r="V33" s="930">
        <f t="shared" si="20"/>
        <v>17843.266176999998</v>
      </c>
      <c r="W33" s="1806">
        <f>SUM(W29:W32)</f>
        <v>0</v>
      </c>
      <c r="X33" s="1751">
        <f>SUM(X29:X32)</f>
        <v>-45236.709738660007</v>
      </c>
      <c r="Y33" s="1751">
        <v>90474</v>
      </c>
      <c r="Z33" s="967">
        <f t="shared" ref="Z33:BH33" si="21">SUM(Z29:Z32)</f>
        <v>32178.799999999999</v>
      </c>
      <c r="AA33" s="930">
        <f t="shared" si="21"/>
        <v>0</v>
      </c>
      <c r="AB33" s="930">
        <f t="shared" si="21"/>
        <v>607.50503494200007</v>
      </c>
      <c r="AC33" s="930">
        <f t="shared" si="21"/>
        <v>13984.654799999998</v>
      </c>
      <c r="AD33" s="930">
        <f t="shared" si="21"/>
        <v>16362.112142999998</v>
      </c>
      <c r="AE33" s="930">
        <f t="shared" si="21"/>
        <v>11772.681120000001</v>
      </c>
      <c r="AF33" s="930">
        <f t="shared" si="21"/>
        <v>0</v>
      </c>
      <c r="AG33" s="930">
        <f t="shared" si="21"/>
        <v>4450.5853439999992</v>
      </c>
      <c r="AH33" s="930">
        <f t="shared" si="21"/>
        <v>379.887632</v>
      </c>
      <c r="AI33" s="930">
        <f t="shared" si="21"/>
        <v>-21224.690923999999</v>
      </c>
      <c r="AJ33" s="1751">
        <f t="shared" si="21"/>
        <v>58511.535149941992</v>
      </c>
      <c r="AK33" s="967">
        <f t="shared" si="21"/>
        <v>-42115.8</v>
      </c>
      <c r="AL33" s="930">
        <f t="shared" si="21"/>
        <v>0</v>
      </c>
      <c r="AM33" s="930">
        <f t="shared" si="21"/>
        <v>-529.08279999900003</v>
      </c>
      <c r="AN33" s="930">
        <f t="shared" si="21"/>
        <v>-4882.9104090000001</v>
      </c>
      <c r="AO33" s="930">
        <f t="shared" si="21"/>
        <v>-19623.136486900003</v>
      </c>
      <c r="AP33" s="930">
        <f t="shared" si="21"/>
        <v>-11166.19101</v>
      </c>
      <c r="AQ33" s="930">
        <f t="shared" si="21"/>
        <v>0</v>
      </c>
      <c r="AR33" s="930">
        <f t="shared" si="21"/>
        <v>-3338.8348499999997</v>
      </c>
      <c r="AS33" s="930">
        <f t="shared" si="21"/>
        <v>-333.67674599999998</v>
      </c>
      <c r="AT33" s="930">
        <f t="shared" si="21"/>
        <v>-81989.632301898993</v>
      </c>
      <c r="AU33" s="930">
        <f t="shared" si="21"/>
        <v>20891.789704719999</v>
      </c>
      <c r="AV33" s="1757">
        <f t="shared" si="21"/>
        <v>-61097.842597178998</v>
      </c>
      <c r="AW33" s="930">
        <f t="shared" si="21"/>
        <v>-35119.800000000003</v>
      </c>
      <c r="AX33" s="930">
        <f t="shared" si="21"/>
        <v>0</v>
      </c>
      <c r="AY33" s="930">
        <f t="shared" si="21"/>
        <v>-375.39895229199999</v>
      </c>
      <c r="AZ33" s="930">
        <f t="shared" si="21"/>
        <v>-5029.2337619999998</v>
      </c>
      <c r="BA33" s="930">
        <f t="shared" si="21"/>
        <v>-20360.507355959999</v>
      </c>
      <c r="BB33" s="930">
        <f t="shared" si="21"/>
        <v>-10447.23834</v>
      </c>
      <c r="BC33" s="930">
        <f t="shared" si="21"/>
        <v>0</v>
      </c>
      <c r="BD33" s="930">
        <f t="shared" si="21"/>
        <v>-3423.2273249999998</v>
      </c>
      <c r="BE33" s="930">
        <f t="shared" si="21"/>
        <v>-345.82048200000003</v>
      </c>
      <c r="BF33" s="930">
        <f t="shared" si="21"/>
        <v>-75101.226217251999</v>
      </c>
      <c r="BG33" s="930">
        <f t="shared" si="21"/>
        <v>21990.178037449998</v>
      </c>
      <c r="BH33" s="1751">
        <f t="shared" si="21"/>
        <v>-53111.048179802005</v>
      </c>
      <c r="BI33" s="979">
        <v>0</v>
      </c>
      <c r="BJ33" s="977">
        <f>SUM(BJ29:BJ32)</f>
        <v>60492.964640000006</v>
      </c>
      <c r="BK33" s="986">
        <f>SUM(BK29:BK32)</f>
        <v>49560.198382144998</v>
      </c>
      <c r="BL33" s="986">
        <f>SUM(BL29:BL32)</f>
        <v>53361.815468920016</v>
      </c>
      <c r="BM33" s="979">
        <f>SUM(BM29:BM32)</f>
        <v>57258.924490564998</v>
      </c>
      <c r="BN33" s="643"/>
      <c r="BO33" s="643"/>
    </row>
    <row r="34" spans="2:67" ht="12" hidden="1" customHeight="1" outlineLevel="1">
      <c r="B34" s="1300" t="s">
        <v>666</v>
      </c>
      <c r="C34" s="927" t="s">
        <v>667</v>
      </c>
      <c r="D34" s="928">
        <v>154</v>
      </c>
      <c r="E34" s="928"/>
      <c r="F34" s="928">
        <v>154</v>
      </c>
      <c r="G34" s="928"/>
      <c r="H34" s="928">
        <v>0</v>
      </c>
      <c r="I34" s="928">
        <v>37.239139999999999</v>
      </c>
      <c r="J34" s="928">
        <v>0</v>
      </c>
      <c r="K34" s="928">
        <v>0</v>
      </c>
      <c r="L34" s="1014">
        <f t="shared" si="11"/>
        <v>191.23913999999999</v>
      </c>
      <c r="M34" s="976"/>
      <c r="N34" s="966">
        <v>-154</v>
      </c>
      <c r="O34" s="928">
        <v>0</v>
      </c>
      <c r="P34" s="928">
        <v>-284.50056408199998</v>
      </c>
      <c r="Q34" s="928">
        <v>0</v>
      </c>
      <c r="R34" s="928">
        <v>0</v>
      </c>
      <c r="S34" s="928">
        <v>-46.683054000000006</v>
      </c>
      <c r="T34" s="928">
        <v>0</v>
      </c>
      <c r="U34" s="928">
        <v>0</v>
      </c>
      <c r="V34" s="928">
        <v>0</v>
      </c>
      <c r="W34" s="1605">
        <v>0</v>
      </c>
      <c r="X34" s="1750">
        <f t="shared" ref="X34:X40" si="22">SUM(N34:U34,V34,W34)</f>
        <v>-485.18361808200001</v>
      </c>
      <c r="Y34" s="1750"/>
      <c r="Z34" s="966">
        <v>154</v>
      </c>
      <c r="AA34" s="928"/>
      <c r="AB34" s="928">
        <v>290.66938828200006</v>
      </c>
      <c r="AC34" s="928">
        <v>161.90433599999997</v>
      </c>
      <c r="AD34" s="928"/>
      <c r="AE34" s="928">
        <v>0</v>
      </c>
      <c r="AF34" s="928">
        <v>68.843471999999991</v>
      </c>
      <c r="AG34" s="928"/>
      <c r="AH34" s="928">
        <v>0</v>
      </c>
      <c r="AI34" s="928">
        <v>0</v>
      </c>
      <c r="AJ34" s="1750">
        <f t="shared" ref="AJ34" si="23">SUM(Z34:AH34,AI34)</f>
        <v>675.41719628200008</v>
      </c>
      <c r="AK34" s="966">
        <v>-154</v>
      </c>
      <c r="AL34" s="928">
        <v>0</v>
      </c>
      <c r="AM34" s="928">
        <v>-361.30674790800003</v>
      </c>
      <c r="AN34" s="928">
        <v>-131.83782300000001</v>
      </c>
      <c r="AO34" s="928">
        <v>0</v>
      </c>
      <c r="AP34" s="928">
        <v>0</v>
      </c>
      <c r="AQ34" s="928">
        <v>-74.487698999999992</v>
      </c>
      <c r="AR34" s="928">
        <v>0</v>
      </c>
      <c r="AS34" s="928">
        <v>0</v>
      </c>
      <c r="AT34" s="928">
        <v>-721.63226990800013</v>
      </c>
      <c r="AU34" s="928">
        <v>0</v>
      </c>
      <c r="AV34" s="1758">
        <f t="shared" si="14"/>
        <v>-721.63226990800013</v>
      </c>
      <c r="AW34" s="928">
        <v>-154</v>
      </c>
      <c r="AX34" s="928">
        <v>0</v>
      </c>
      <c r="AY34" s="928">
        <v>-375.29503174799999</v>
      </c>
      <c r="AZ34" s="928">
        <v>-188.059011</v>
      </c>
      <c r="BA34" s="928">
        <v>0</v>
      </c>
      <c r="BB34" s="928">
        <v>0</v>
      </c>
      <c r="BC34" s="928">
        <v>-82.900986000000003</v>
      </c>
      <c r="BD34" s="928">
        <v>0</v>
      </c>
      <c r="BE34" s="928">
        <v>0</v>
      </c>
      <c r="BF34" s="928">
        <v>-800.25502874799997</v>
      </c>
      <c r="BG34" s="928">
        <v>0</v>
      </c>
      <c r="BH34" s="1750">
        <f t="shared" si="15"/>
        <v>-800.25502874799997</v>
      </c>
      <c r="BI34" s="976"/>
      <c r="BJ34" s="974">
        <v>191.23913999999999</v>
      </c>
      <c r="BK34" s="975">
        <v>399.69415210699998</v>
      </c>
      <c r="BL34" s="975">
        <v>406.69912030300003</v>
      </c>
      <c r="BM34" s="976">
        <v>395.37666987100005</v>
      </c>
      <c r="BN34" s="643"/>
      <c r="BO34" s="643"/>
    </row>
    <row r="35" spans="2:67" ht="12" customHeight="1" collapsed="1">
      <c r="B35" s="1303" t="s">
        <v>670</v>
      </c>
      <c r="C35" s="923" t="s">
        <v>671</v>
      </c>
      <c r="D35" s="930">
        <f t="shared" ref="D35:K35" si="24">SUM(D34:D34)</f>
        <v>154</v>
      </c>
      <c r="E35" s="930">
        <f t="shared" si="24"/>
        <v>0</v>
      </c>
      <c r="F35" s="873">
        <f t="shared" si="24"/>
        <v>154</v>
      </c>
      <c r="G35" s="930">
        <f t="shared" si="24"/>
        <v>0</v>
      </c>
      <c r="H35" s="930">
        <f t="shared" si="24"/>
        <v>0</v>
      </c>
      <c r="I35" s="930">
        <f t="shared" si="24"/>
        <v>37.239139999999999</v>
      </c>
      <c r="J35" s="930">
        <f t="shared" si="24"/>
        <v>0</v>
      </c>
      <c r="K35" s="930">
        <f t="shared" si="24"/>
        <v>0</v>
      </c>
      <c r="L35" s="1015">
        <f t="shared" si="11"/>
        <v>191.23913999999999</v>
      </c>
      <c r="M35" s="979">
        <v>0</v>
      </c>
      <c r="N35" s="967">
        <f t="shared" ref="N35:W35" si="25">SUM(N34:N34)</f>
        <v>-154</v>
      </c>
      <c r="O35" s="930">
        <f t="shared" si="25"/>
        <v>0</v>
      </c>
      <c r="P35" s="930">
        <f t="shared" si="25"/>
        <v>-284.50056408199998</v>
      </c>
      <c r="Q35" s="930">
        <f t="shared" si="25"/>
        <v>0</v>
      </c>
      <c r="R35" s="930">
        <f t="shared" si="25"/>
        <v>0</v>
      </c>
      <c r="S35" s="930">
        <f t="shared" si="25"/>
        <v>-46.683054000000006</v>
      </c>
      <c r="T35" s="930">
        <f t="shared" si="25"/>
        <v>0</v>
      </c>
      <c r="U35" s="930">
        <f t="shared" si="25"/>
        <v>0</v>
      </c>
      <c r="V35" s="930">
        <f t="shared" si="25"/>
        <v>0</v>
      </c>
      <c r="W35" s="1806">
        <f t="shared" si="25"/>
        <v>0</v>
      </c>
      <c r="X35" s="1751">
        <f t="shared" si="22"/>
        <v>-485.18361808200001</v>
      </c>
      <c r="Y35" s="1751">
        <v>970</v>
      </c>
      <c r="Z35" s="967">
        <f t="shared" ref="Z35:AJ35" si="26">SUM(Z34:Z34)</f>
        <v>154</v>
      </c>
      <c r="AA35" s="930">
        <f t="shared" si="26"/>
        <v>0</v>
      </c>
      <c r="AB35" s="930">
        <f t="shared" si="26"/>
        <v>290.66938828200006</v>
      </c>
      <c r="AC35" s="930">
        <f t="shared" si="26"/>
        <v>161.90433599999997</v>
      </c>
      <c r="AD35" s="930">
        <f t="shared" si="26"/>
        <v>0</v>
      </c>
      <c r="AE35" s="930">
        <f t="shared" si="26"/>
        <v>0</v>
      </c>
      <c r="AF35" s="930">
        <f t="shared" si="26"/>
        <v>68.843471999999991</v>
      </c>
      <c r="AG35" s="930">
        <f t="shared" si="26"/>
        <v>0</v>
      </c>
      <c r="AH35" s="930">
        <f t="shared" si="26"/>
        <v>0</v>
      </c>
      <c r="AI35" s="930">
        <f t="shared" si="26"/>
        <v>0</v>
      </c>
      <c r="AJ35" s="1751">
        <f t="shared" si="26"/>
        <v>675.41719628200008</v>
      </c>
      <c r="AK35" s="967">
        <v>-154</v>
      </c>
      <c r="AL35" s="930">
        <v>0</v>
      </c>
      <c r="AM35" s="930">
        <v>-361.30674790800003</v>
      </c>
      <c r="AN35" s="930">
        <v>-131.83782300000001</v>
      </c>
      <c r="AO35" s="930">
        <v>0</v>
      </c>
      <c r="AP35" s="930">
        <v>0</v>
      </c>
      <c r="AQ35" s="930">
        <v>-74.487698999999992</v>
      </c>
      <c r="AR35" s="930">
        <v>0</v>
      </c>
      <c r="AS35" s="930">
        <v>0</v>
      </c>
      <c r="AT35" s="930">
        <v>-721.63226990800013</v>
      </c>
      <c r="AU35" s="930">
        <v>0</v>
      </c>
      <c r="AV35" s="1757">
        <f>SUM(AV34:AV34)</f>
        <v>-721.63226990800013</v>
      </c>
      <c r="AW35" s="930">
        <v>-154</v>
      </c>
      <c r="AX35" s="930">
        <v>0</v>
      </c>
      <c r="AY35" s="930">
        <v>-375.29503174799999</v>
      </c>
      <c r="AZ35" s="930">
        <v>-188.059011</v>
      </c>
      <c r="BA35" s="930">
        <v>0</v>
      </c>
      <c r="BB35" s="930">
        <v>0</v>
      </c>
      <c r="BC35" s="930">
        <v>-82.900986000000003</v>
      </c>
      <c r="BD35" s="930">
        <v>0</v>
      </c>
      <c r="BE35" s="930">
        <v>0</v>
      </c>
      <c r="BF35" s="930">
        <v>-800.25502874799997</v>
      </c>
      <c r="BG35" s="930">
        <v>0</v>
      </c>
      <c r="BH35" s="1751">
        <f>SUM(BH34:BH34)</f>
        <v>-800.25502874799997</v>
      </c>
      <c r="BI35" s="979">
        <v>0</v>
      </c>
      <c r="BJ35" s="977">
        <f>SUM(BJ34:BJ34)</f>
        <v>191.23913999999999</v>
      </c>
      <c r="BK35" s="986">
        <f>SUM(BK34:BK34)</f>
        <v>399.69415210699998</v>
      </c>
      <c r="BL35" s="986">
        <f>SUM(BL34:BL34)</f>
        <v>406.69912030300003</v>
      </c>
      <c r="BM35" s="979">
        <f>SUM(BM34:BM34)</f>
        <v>395.37666987100005</v>
      </c>
      <c r="BN35" s="643"/>
      <c r="BO35" s="643"/>
    </row>
    <row r="36" spans="2:67" ht="12" hidden="1" customHeight="1" outlineLevel="1">
      <c r="B36" s="1300" t="s">
        <v>672</v>
      </c>
      <c r="C36" s="927" t="s">
        <v>673</v>
      </c>
      <c r="D36" s="928">
        <v>0</v>
      </c>
      <c r="E36" s="928">
        <v>0</v>
      </c>
      <c r="F36" s="928">
        <v>0</v>
      </c>
      <c r="G36" s="928">
        <v>271.324386</v>
      </c>
      <c r="H36" s="928">
        <v>5079.8428999999996</v>
      </c>
      <c r="I36" s="928">
        <v>0</v>
      </c>
      <c r="J36" s="928">
        <v>0</v>
      </c>
      <c r="K36" s="928">
        <v>0</v>
      </c>
      <c r="L36" s="1014">
        <f t="shared" si="11"/>
        <v>5351.1672859999999</v>
      </c>
      <c r="M36" s="976"/>
      <c r="N36" s="966">
        <v>0</v>
      </c>
      <c r="O36" s="928">
        <v>0</v>
      </c>
      <c r="P36" s="928">
        <v>0</v>
      </c>
      <c r="Q36" s="928">
        <v>0</v>
      </c>
      <c r="R36" s="928">
        <v>-5747.8923720000003</v>
      </c>
      <c r="S36" s="928">
        <v>0</v>
      </c>
      <c r="T36" s="928">
        <v>0</v>
      </c>
      <c r="U36" s="928">
        <v>0</v>
      </c>
      <c r="V36" s="928">
        <v>0</v>
      </c>
      <c r="W36" s="1605">
        <v>0</v>
      </c>
      <c r="X36" s="1750">
        <f t="shared" si="22"/>
        <v>-5747.8923720000003</v>
      </c>
      <c r="Y36" s="1750"/>
      <c r="Z36" s="966">
        <v>0</v>
      </c>
      <c r="AA36" s="928">
        <v>0</v>
      </c>
      <c r="AB36" s="928">
        <v>0</v>
      </c>
      <c r="AC36" s="928">
        <v>392.41888</v>
      </c>
      <c r="AD36" s="928"/>
      <c r="AE36" s="928">
        <v>6246.0833599999996</v>
      </c>
      <c r="AF36" s="928">
        <v>0</v>
      </c>
      <c r="AG36" s="928"/>
      <c r="AH36" s="928">
        <v>0</v>
      </c>
      <c r="AI36" s="928">
        <v>0</v>
      </c>
      <c r="AJ36" s="1750">
        <f>SUM(Z36:AH36,AI36)</f>
        <v>6638.5022399999998</v>
      </c>
      <c r="AK36" s="966">
        <v>0</v>
      </c>
      <c r="AL36" s="928">
        <v>0</v>
      </c>
      <c r="AM36" s="928">
        <v>0</v>
      </c>
      <c r="AN36" s="928">
        <v>-8946.949400999998</v>
      </c>
      <c r="AO36" s="928">
        <v>0</v>
      </c>
      <c r="AP36" s="928">
        <v>-5924.3055299999996</v>
      </c>
      <c r="AQ36" s="928">
        <v>0</v>
      </c>
      <c r="AR36" s="928">
        <v>0</v>
      </c>
      <c r="AS36" s="928">
        <v>0</v>
      </c>
      <c r="AT36" s="928">
        <v>-14871.254930999998</v>
      </c>
      <c r="AU36" s="928">
        <v>0</v>
      </c>
      <c r="AV36" s="1758">
        <f t="shared" si="14"/>
        <v>-14871.254930999998</v>
      </c>
      <c r="AW36" s="928">
        <v>0</v>
      </c>
      <c r="AX36" s="928">
        <v>0</v>
      </c>
      <c r="AY36" s="928">
        <v>0</v>
      </c>
      <c r="AZ36" s="928">
        <v>-15075.612341999999</v>
      </c>
      <c r="BA36" s="928">
        <v>0</v>
      </c>
      <c r="BB36" s="928">
        <v>-6139.9130100000002</v>
      </c>
      <c r="BC36" s="928">
        <v>0</v>
      </c>
      <c r="BD36" s="928">
        <v>0</v>
      </c>
      <c r="BE36" s="928">
        <v>0</v>
      </c>
      <c r="BF36" s="928">
        <v>-21215.525351999997</v>
      </c>
      <c r="BG36" s="928">
        <v>0</v>
      </c>
      <c r="BH36" s="1750">
        <f t="shared" si="15"/>
        <v>-21215.525351999997</v>
      </c>
      <c r="BI36" s="976"/>
      <c r="BJ36" s="974">
        <v>5351.1672859999999</v>
      </c>
      <c r="BK36" s="975">
        <v>5787.1007700000009</v>
      </c>
      <c r="BL36" s="975">
        <v>6021.5321319999994</v>
      </c>
      <c r="BM36" s="976">
        <v>5502.1417530000008</v>
      </c>
      <c r="BN36" s="643"/>
      <c r="BO36" s="643"/>
    </row>
    <row r="37" spans="2:67" ht="12" hidden="1" customHeight="1" outlineLevel="1">
      <c r="B37" s="1301" t="s">
        <v>674</v>
      </c>
      <c r="C37" s="929" t="s">
        <v>675</v>
      </c>
      <c r="D37" s="930"/>
      <c r="E37" s="930"/>
      <c r="F37" s="930"/>
      <c r="G37" s="930"/>
      <c r="H37" s="930">
        <v>0</v>
      </c>
      <c r="I37" s="930"/>
      <c r="J37" s="930">
        <v>0</v>
      </c>
      <c r="K37" s="930">
        <v>0</v>
      </c>
      <c r="L37" s="1015">
        <f t="shared" si="11"/>
        <v>0</v>
      </c>
      <c r="M37" s="979"/>
      <c r="N37" s="967">
        <v>0</v>
      </c>
      <c r="O37" s="930">
        <v>0</v>
      </c>
      <c r="P37" s="930">
        <v>0</v>
      </c>
      <c r="Q37" s="930">
        <v>0</v>
      </c>
      <c r="R37" s="930">
        <v>0</v>
      </c>
      <c r="S37" s="930">
        <v>0</v>
      </c>
      <c r="T37" s="930">
        <v>0</v>
      </c>
      <c r="U37" s="930">
        <v>0</v>
      </c>
      <c r="V37" s="930">
        <v>0</v>
      </c>
      <c r="W37" s="1806">
        <v>0</v>
      </c>
      <c r="X37" s="1751">
        <f t="shared" si="22"/>
        <v>0</v>
      </c>
      <c r="Y37" s="1751"/>
      <c r="Z37" s="967"/>
      <c r="AA37" s="930"/>
      <c r="AB37" s="930">
        <v>0</v>
      </c>
      <c r="AC37" s="930"/>
      <c r="AD37" s="930"/>
      <c r="AE37" s="930">
        <v>0</v>
      </c>
      <c r="AF37" s="930"/>
      <c r="AG37" s="930"/>
      <c r="AH37" s="930">
        <v>0</v>
      </c>
      <c r="AI37" s="930">
        <v>0</v>
      </c>
      <c r="AJ37" s="1751">
        <f>SUM(Z37:AH37,AI37)</f>
        <v>0</v>
      </c>
      <c r="AK37" s="967">
        <v>0</v>
      </c>
      <c r="AL37" s="930">
        <v>0</v>
      </c>
      <c r="AM37" s="930">
        <v>0</v>
      </c>
      <c r="AN37" s="930">
        <v>0</v>
      </c>
      <c r="AO37" s="930">
        <v>0</v>
      </c>
      <c r="AP37" s="930">
        <v>0</v>
      </c>
      <c r="AQ37" s="930">
        <v>0</v>
      </c>
      <c r="AR37" s="930">
        <v>0</v>
      </c>
      <c r="AS37" s="930">
        <v>0</v>
      </c>
      <c r="AT37" s="930">
        <v>0</v>
      </c>
      <c r="AU37" s="930">
        <v>0</v>
      </c>
      <c r="AV37" s="1757">
        <f t="shared" si="14"/>
        <v>0</v>
      </c>
      <c r="AW37" s="930">
        <v>0</v>
      </c>
      <c r="AX37" s="930">
        <v>0</v>
      </c>
      <c r="AY37" s="930">
        <v>0</v>
      </c>
      <c r="AZ37" s="930">
        <v>0</v>
      </c>
      <c r="BA37" s="930">
        <v>0</v>
      </c>
      <c r="BB37" s="930">
        <v>0</v>
      </c>
      <c r="BC37" s="930">
        <v>0</v>
      </c>
      <c r="BD37" s="930">
        <v>0</v>
      </c>
      <c r="BE37" s="930">
        <v>0</v>
      </c>
      <c r="BF37" s="930">
        <v>0</v>
      </c>
      <c r="BG37" s="930">
        <v>0</v>
      </c>
      <c r="BH37" s="1751">
        <f t="shared" si="15"/>
        <v>0</v>
      </c>
      <c r="BI37" s="979"/>
      <c r="BJ37" s="977">
        <v>0</v>
      </c>
      <c r="BK37" s="986">
        <v>0</v>
      </c>
      <c r="BL37" s="986">
        <v>0</v>
      </c>
      <c r="BM37" s="979">
        <v>0</v>
      </c>
      <c r="BN37" s="643"/>
      <c r="BO37" s="643"/>
    </row>
    <row r="38" spans="2:67" ht="12" hidden="1" customHeight="1" outlineLevel="1">
      <c r="B38" s="1301" t="s">
        <v>676</v>
      </c>
      <c r="C38" s="924" t="s">
        <v>677</v>
      </c>
      <c r="D38" s="930"/>
      <c r="E38" s="930">
        <v>0</v>
      </c>
      <c r="F38" s="930"/>
      <c r="G38" s="930"/>
      <c r="H38" s="930">
        <v>4.2513699999999996</v>
      </c>
      <c r="I38" s="930"/>
      <c r="J38" s="930">
        <v>0</v>
      </c>
      <c r="K38" s="930">
        <v>0</v>
      </c>
      <c r="L38" s="1015">
        <f t="shared" si="11"/>
        <v>4.2513699999999996</v>
      </c>
      <c r="M38" s="979"/>
      <c r="N38" s="967">
        <v>0</v>
      </c>
      <c r="O38" s="930">
        <v>0</v>
      </c>
      <c r="P38" s="930">
        <v>0</v>
      </c>
      <c r="Q38" s="930">
        <v>0</v>
      </c>
      <c r="R38" s="930">
        <v>-0.77066100000000004</v>
      </c>
      <c r="S38" s="930">
        <v>0</v>
      </c>
      <c r="T38" s="930">
        <v>0</v>
      </c>
      <c r="U38" s="930">
        <v>0</v>
      </c>
      <c r="V38" s="930">
        <v>0</v>
      </c>
      <c r="W38" s="1806">
        <v>0</v>
      </c>
      <c r="X38" s="1751">
        <f t="shared" si="22"/>
        <v>-0.77066100000000004</v>
      </c>
      <c r="Y38" s="1751"/>
      <c r="Z38" s="967"/>
      <c r="AA38" s="930">
        <v>0</v>
      </c>
      <c r="AB38" s="930">
        <v>0</v>
      </c>
      <c r="AC38" s="930"/>
      <c r="AD38" s="930"/>
      <c r="AE38" s="930">
        <v>9.1775999999999996E-2</v>
      </c>
      <c r="AF38" s="930"/>
      <c r="AG38" s="930"/>
      <c r="AH38" s="930">
        <v>0</v>
      </c>
      <c r="AI38" s="930">
        <v>0</v>
      </c>
      <c r="AJ38" s="1751">
        <f>SUM(Z38:AH38,AI38)</f>
        <v>9.1775999999999996E-2</v>
      </c>
      <c r="AK38" s="967">
        <v>0</v>
      </c>
      <c r="AL38" s="930">
        <v>0</v>
      </c>
      <c r="AM38" s="930">
        <v>0</v>
      </c>
      <c r="AN38" s="930">
        <v>0</v>
      </c>
      <c r="AO38" s="930">
        <v>0</v>
      </c>
      <c r="AP38" s="930">
        <v>0</v>
      </c>
      <c r="AQ38" s="930">
        <v>0</v>
      </c>
      <c r="AR38" s="930">
        <v>0</v>
      </c>
      <c r="AS38" s="930">
        <v>0</v>
      </c>
      <c r="AT38" s="930">
        <v>0</v>
      </c>
      <c r="AU38" s="930">
        <v>0</v>
      </c>
      <c r="AV38" s="1757">
        <f t="shared" si="14"/>
        <v>0</v>
      </c>
      <c r="AW38" s="930">
        <v>0</v>
      </c>
      <c r="AX38" s="930">
        <v>0</v>
      </c>
      <c r="AY38" s="930">
        <v>0</v>
      </c>
      <c r="AZ38" s="930">
        <v>0</v>
      </c>
      <c r="BA38" s="930">
        <v>0</v>
      </c>
      <c r="BB38" s="930">
        <v>0</v>
      </c>
      <c r="BC38" s="930">
        <v>0</v>
      </c>
      <c r="BD38" s="930">
        <v>0</v>
      </c>
      <c r="BE38" s="930">
        <v>0</v>
      </c>
      <c r="BF38" s="930">
        <v>0</v>
      </c>
      <c r="BG38" s="930">
        <v>0</v>
      </c>
      <c r="BH38" s="1751">
        <f t="shared" si="15"/>
        <v>0</v>
      </c>
      <c r="BI38" s="979"/>
      <c r="BJ38" s="977">
        <v>4.2513699999999996</v>
      </c>
      <c r="BK38" s="986">
        <v>0.97786800000000007</v>
      </c>
      <c r="BL38" s="986">
        <v>0.32900000000000001</v>
      </c>
      <c r="BM38" s="979">
        <v>2.8520480000000004</v>
      </c>
      <c r="BN38" s="643"/>
      <c r="BO38" s="643"/>
    </row>
    <row r="39" spans="2:67" ht="12" hidden="1" customHeight="1" outlineLevel="1">
      <c r="B39" s="1301" t="s">
        <v>678</v>
      </c>
      <c r="C39" s="924" t="s">
        <v>679</v>
      </c>
      <c r="D39" s="930"/>
      <c r="E39" s="930">
        <v>0</v>
      </c>
      <c r="F39" s="930"/>
      <c r="G39" s="930"/>
      <c r="H39" s="930">
        <v>136.87732</v>
      </c>
      <c r="I39" s="930"/>
      <c r="J39" s="930">
        <v>0</v>
      </c>
      <c r="K39" s="930">
        <v>0</v>
      </c>
      <c r="L39" s="1015">
        <f t="shared" si="11"/>
        <v>136.87732</v>
      </c>
      <c r="M39" s="979"/>
      <c r="N39" s="967">
        <v>0</v>
      </c>
      <c r="O39" s="930">
        <v>0</v>
      </c>
      <c r="P39" s="930">
        <v>0</v>
      </c>
      <c r="Q39" s="930">
        <v>0</v>
      </c>
      <c r="R39" s="930">
        <v>-114.128208</v>
      </c>
      <c r="S39" s="930">
        <v>0</v>
      </c>
      <c r="T39" s="930">
        <v>0</v>
      </c>
      <c r="U39" s="930">
        <v>0</v>
      </c>
      <c r="V39" s="930">
        <v>0</v>
      </c>
      <c r="W39" s="1806">
        <v>0</v>
      </c>
      <c r="X39" s="1751">
        <f t="shared" si="22"/>
        <v>-114.128208</v>
      </c>
      <c r="Y39" s="1751"/>
      <c r="Z39" s="967"/>
      <c r="AA39" s="930">
        <v>0</v>
      </c>
      <c r="AB39" s="930">
        <v>0</v>
      </c>
      <c r="AC39" s="930"/>
      <c r="AD39" s="930"/>
      <c r="AE39" s="930">
        <v>115.874848</v>
      </c>
      <c r="AF39" s="930"/>
      <c r="AG39" s="930"/>
      <c r="AH39" s="930">
        <v>0</v>
      </c>
      <c r="AI39" s="930">
        <v>0</v>
      </c>
      <c r="AJ39" s="1751">
        <f>SUM(Z39:AH39,AI39)</f>
        <v>115.874848</v>
      </c>
      <c r="AK39" s="967">
        <v>0</v>
      </c>
      <c r="AL39" s="930">
        <v>0</v>
      </c>
      <c r="AM39" s="930">
        <v>0</v>
      </c>
      <c r="AN39" s="930">
        <v>0</v>
      </c>
      <c r="AO39" s="930">
        <v>0</v>
      </c>
      <c r="AP39" s="930">
        <v>-109.43384399999999</v>
      </c>
      <c r="AQ39" s="930">
        <v>0</v>
      </c>
      <c r="AR39" s="930">
        <v>0</v>
      </c>
      <c r="AS39" s="930">
        <v>0</v>
      </c>
      <c r="AT39" s="930">
        <v>-109.43384399999999</v>
      </c>
      <c r="AU39" s="930">
        <v>0</v>
      </c>
      <c r="AV39" s="1757">
        <f t="shared" si="14"/>
        <v>-109.43384399999999</v>
      </c>
      <c r="AW39" s="930">
        <v>0</v>
      </c>
      <c r="AX39" s="930">
        <v>0</v>
      </c>
      <c r="AY39" s="930">
        <v>0</v>
      </c>
      <c r="AZ39" s="930">
        <v>0</v>
      </c>
      <c r="BA39" s="930">
        <v>0</v>
      </c>
      <c r="BB39" s="930">
        <v>-130.62524999999999</v>
      </c>
      <c r="BC39" s="930">
        <v>0</v>
      </c>
      <c r="BD39" s="930">
        <v>0</v>
      </c>
      <c r="BE39" s="930">
        <v>0</v>
      </c>
      <c r="BF39" s="930">
        <v>-130.62524999999999</v>
      </c>
      <c r="BG39" s="930">
        <v>0</v>
      </c>
      <c r="BH39" s="1751">
        <f t="shared" si="15"/>
        <v>-130.62524999999999</v>
      </c>
      <c r="BI39" s="979"/>
      <c r="BJ39" s="977">
        <v>136.87732</v>
      </c>
      <c r="BK39" s="986">
        <v>118.23345300000001</v>
      </c>
      <c r="BL39" s="986">
        <v>147.65450000000001</v>
      </c>
      <c r="BM39" s="979">
        <v>132.99182399999998</v>
      </c>
      <c r="BN39" s="643"/>
      <c r="BO39" s="643"/>
    </row>
    <row r="40" spans="2:67" ht="12" hidden="1" customHeight="1" outlineLevel="1">
      <c r="B40" s="1302" t="s">
        <v>680</v>
      </c>
      <c r="C40" s="962" t="s">
        <v>681</v>
      </c>
      <c r="D40" s="932"/>
      <c r="E40" s="932">
        <v>0</v>
      </c>
      <c r="F40" s="932"/>
      <c r="G40" s="932"/>
      <c r="H40" s="932">
        <v>0</v>
      </c>
      <c r="I40" s="932"/>
      <c r="J40" s="932">
        <v>0</v>
      </c>
      <c r="K40" s="932">
        <v>0</v>
      </c>
      <c r="L40" s="1016">
        <f t="shared" si="11"/>
        <v>0</v>
      </c>
      <c r="M40" s="982"/>
      <c r="N40" s="968">
        <v>0</v>
      </c>
      <c r="O40" s="932">
        <v>0</v>
      </c>
      <c r="P40" s="932">
        <v>0</v>
      </c>
      <c r="Q40" s="932">
        <v>0</v>
      </c>
      <c r="R40" s="932">
        <v>0</v>
      </c>
      <c r="S40" s="932">
        <v>0</v>
      </c>
      <c r="T40" s="932">
        <v>0</v>
      </c>
      <c r="U40" s="932">
        <v>0</v>
      </c>
      <c r="V40" s="932">
        <v>0</v>
      </c>
      <c r="W40" s="1604">
        <v>0</v>
      </c>
      <c r="X40" s="1752">
        <f t="shared" si="22"/>
        <v>0</v>
      </c>
      <c r="Y40" s="1752"/>
      <c r="Z40" s="968"/>
      <c r="AA40" s="932">
        <v>0</v>
      </c>
      <c r="AB40" s="932">
        <v>0</v>
      </c>
      <c r="AC40" s="932"/>
      <c r="AD40" s="932"/>
      <c r="AE40" s="932">
        <v>0</v>
      </c>
      <c r="AF40" s="932"/>
      <c r="AG40" s="932"/>
      <c r="AH40" s="932">
        <v>0</v>
      </c>
      <c r="AI40" s="932">
        <v>0</v>
      </c>
      <c r="AJ40" s="1752">
        <f>SUM(Z40:AH40,AI40)</f>
        <v>0</v>
      </c>
      <c r="AK40" s="968">
        <v>0</v>
      </c>
      <c r="AL40" s="932">
        <v>0</v>
      </c>
      <c r="AM40" s="932">
        <v>0</v>
      </c>
      <c r="AN40" s="932">
        <v>0</v>
      </c>
      <c r="AO40" s="932">
        <v>0</v>
      </c>
      <c r="AP40" s="932">
        <v>0</v>
      </c>
      <c r="AQ40" s="932">
        <v>0</v>
      </c>
      <c r="AR40" s="932">
        <v>0</v>
      </c>
      <c r="AS40" s="932">
        <v>0</v>
      </c>
      <c r="AT40" s="932">
        <v>0</v>
      </c>
      <c r="AU40" s="932">
        <v>0</v>
      </c>
      <c r="AV40" s="1760">
        <f t="shared" si="14"/>
        <v>0</v>
      </c>
      <c r="AW40" s="932">
        <v>0</v>
      </c>
      <c r="AX40" s="932">
        <v>0</v>
      </c>
      <c r="AY40" s="932">
        <v>0</v>
      </c>
      <c r="AZ40" s="932">
        <v>0</v>
      </c>
      <c r="BA40" s="932">
        <v>0</v>
      </c>
      <c r="BB40" s="932">
        <v>0</v>
      </c>
      <c r="BC40" s="932">
        <v>0</v>
      </c>
      <c r="BD40" s="932">
        <v>0</v>
      </c>
      <c r="BE40" s="932">
        <v>0</v>
      </c>
      <c r="BF40" s="932">
        <v>0</v>
      </c>
      <c r="BG40" s="932">
        <v>0</v>
      </c>
      <c r="BH40" s="1752">
        <f t="shared" si="15"/>
        <v>0</v>
      </c>
      <c r="BI40" s="982"/>
      <c r="BJ40" s="980">
        <v>0</v>
      </c>
      <c r="BK40" s="981">
        <v>0</v>
      </c>
      <c r="BL40" s="981">
        <v>0</v>
      </c>
      <c r="BM40" s="982">
        <v>0</v>
      </c>
      <c r="BN40" s="643"/>
      <c r="BO40" s="643"/>
    </row>
    <row r="41" spans="2:67" ht="12" customHeight="1" collapsed="1">
      <c r="B41" s="1303" t="s">
        <v>682</v>
      </c>
      <c r="C41" s="923"/>
      <c r="D41" s="930">
        <f t="shared" ref="D41:K41" si="27">SUM(D36:D39)</f>
        <v>0</v>
      </c>
      <c r="E41" s="930">
        <f t="shared" si="27"/>
        <v>0</v>
      </c>
      <c r="F41" s="873">
        <f t="shared" si="27"/>
        <v>0</v>
      </c>
      <c r="G41" s="930">
        <f t="shared" si="27"/>
        <v>271.324386</v>
      </c>
      <c r="H41" s="930">
        <f t="shared" si="27"/>
        <v>5220.9715899999992</v>
      </c>
      <c r="I41" s="930">
        <f t="shared" si="27"/>
        <v>0</v>
      </c>
      <c r="J41" s="930">
        <f t="shared" si="27"/>
        <v>0</v>
      </c>
      <c r="K41" s="930">
        <f t="shared" si="27"/>
        <v>0</v>
      </c>
      <c r="L41" s="1015">
        <f t="shared" si="11"/>
        <v>5492.2959759999994</v>
      </c>
      <c r="M41" s="979">
        <v>0</v>
      </c>
      <c r="N41" s="967">
        <f t="shared" ref="N41:X41" si="28">SUM(N36:N39)</f>
        <v>0</v>
      </c>
      <c r="O41" s="930">
        <f t="shared" si="28"/>
        <v>0</v>
      </c>
      <c r="P41" s="930">
        <f t="shared" si="28"/>
        <v>0</v>
      </c>
      <c r="Q41" s="930">
        <f t="shared" si="28"/>
        <v>0</v>
      </c>
      <c r="R41" s="930">
        <f t="shared" si="28"/>
        <v>-5862.7912409999999</v>
      </c>
      <c r="S41" s="930">
        <f t="shared" si="28"/>
        <v>0</v>
      </c>
      <c r="T41" s="930">
        <f t="shared" si="28"/>
        <v>0</v>
      </c>
      <c r="U41" s="930">
        <f t="shared" si="28"/>
        <v>0</v>
      </c>
      <c r="V41" s="930">
        <f t="shared" si="28"/>
        <v>0</v>
      </c>
      <c r="W41" s="1806">
        <f>SUM(W36:W39)</f>
        <v>0</v>
      </c>
      <c r="X41" s="1751">
        <f t="shared" si="28"/>
        <v>-5862.7912409999999</v>
      </c>
      <c r="Y41" s="1751">
        <v>11726</v>
      </c>
      <c r="Z41" s="967">
        <f t="shared" ref="Z41:AJ41" si="29">SUM(Z36:Z39)</f>
        <v>0</v>
      </c>
      <c r="AA41" s="930">
        <f t="shared" si="29"/>
        <v>0</v>
      </c>
      <c r="AB41" s="930">
        <f t="shared" si="29"/>
        <v>0</v>
      </c>
      <c r="AC41" s="930">
        <f t="shared" si="29"/>
        <v>392.41888</v>
      </c>
      <c r="AD41" s="930">
        <f t="shared" si="29"/>
        <v>0</v>
      </c>
      <c r="AE41" s="930">
        <f t="shared" si="29"/>
        <v>6362.0499840000002</v>
      </c>
      <c r="AF41" s="930">
        <f t="shared" si="29"/>
        <v>0</v>
      </c>
      <c r="AG41" s="930">
        <f t="shared" si="29"/>
        <v>0</v>
      </c>
      <c r="AH41" s="930">
        <f t="shared" si="29"/>
        <v>0</v>
      </c>
      <c r="AI41" s="930">
        <f t="shared" si="29"/>
        <v>0</v>
      </c>
      <c r="AJ41" s="1751">
        <f t="shared" si="29"/>
        <v>6754.4688640000004</v>
      </c>
      <c r="AK41" s="967">
        <f t="shared" ref="AK41:BH41" si="30">SUM(AK36:AK40)</f>
        <v>0</v>
      </c>
      <c r="AL41" s="930">
        <f t="shared" si="30"/>
        <v>0</v>
      </c>
      <c r="AM41" s="930">
        <f t="shared" si="30"/>
        <v>0</v>
      </c>
      <c r="AN41" s="930">
        <f t="shared" si="30"/>
        <v>-8946.949400999998</v>
      </c>
      <c r="AO41" s="930">
        <f t="shared" si="30"/>
        <v>0</v>
      </c>
      <c r="AP41" s="930">
        <f t="shared" si="30"/>
        <v>-6033.7393739999998</v>
      </c>
      <c r="AQ41" s="930">
        <f t="shared" si="30"/>
        <v>0</v>
      </c>
      <c r="AR41" s="930">
        <f t="shared" si="30"/>
        <v>0</v>
      </c>
      <c r="AS41" s="930">
        <f t="shared" si="30"/>
        <v>0</v>
      </c>
      <c r="AT41" s="930">
        <f t="shared" si="30"/>
        <v>-14980.688774999997</v>
      </c>
      <c r="AU41" s="930">
        <f t="shared" si="30"/>
        <v>0</v>
      </c>
      <c r="AV41" s="1757">
        <f t="shared" si="30"/>
        <v>-14980.688774999997</v>
      </c>
      <c r="AW41" s="930">
        <f t="shared" si="30"/>
        <v>0</v>
      </c>
      <c r="AX41" s="930">
        <f t="shared" si="30"/>
        <v>0</v>
      </c>
      <c r="AY41" s="930">
        <f t="shared" si="30"/>
        <v>0</v>
      </c>
      <c r="AZ41" s="930">
        <f t="shared" si="30"/>
        <v>-15075.612341999999</v>
      </c>
      <c r="BA41" s="930">
        <f t="shared" si="30"/>
        <v>0</v>
      </c>
      <c r="BB41" s="930">
        <f t="shared" si="30"/>
        <v>-6270.5382600000003</v>
      </c>
      <c r="BC41" s="930">
        <f t="shared" si="30"/>
        <v>0</v>
      </c>
      <c r="BD41" s="930">
        <f t="shared" si="30"/>
        <v>0</v>
      </c>
      <c r="BE41" s="930">
        <f t="shared" si="30"/>
        <v>0</v>
      </c>
      <c r="BF41" s="930">
        <f t="shared" si="30"/>
        <v>-21346.150601999998</v>
      </c>
      <c r="BG41" s="930">
        <f t="shared" si="30"/>
        <v>0</v>
      </c>
      <c r="BH41" s="1751">
        <f t="shared" si="30"/>
        <v>-21346.150601999998</v>
      </c>
      <c r="BI41" s="979">
        <v>0</v>
      </c>
      <c r="BJ41" s="977">
        <f>SUM(BJ36:BJ39)</f>
        <v>5492.2959759999994</v>
      </c>
      <c r="BK41" s="986">
        <f>SUM(BK36:BK39)</f>
        <v>5906.3120910000007</v>
      </c>
      <c r="BL41" s="986">
        <f>SUM(BL36:BL39)</f>
        <v>6169.5156319999987</v>
      </c>
      <c r="BM41" s="979">
        <f>SUM(BM36:BM39)</f>
        <v>5637.9856250000003</v>
      </c>
      <c r="BN41" s="643"/>
      <c r="BO41" s="643"/>
    </row>
    <row r="42" spans="2:67" ht="12" customHeight="1">
      <c r="B42" s="1303" t="str">
        <f>'BS Conso KPMG'!B206</f>
        <v>Current lease liability - IFRS 16</v>
      </c>
      <c r="C42" s="923"/>
      <c r="D42" s="930">
        <v>-3674</v>
      </c>
      <c r="E42" s="930">
        <v>0</v>
      </c>
      <c r="F42" s="873">
        <v>-3674</v>
      </c>
      <c r="G42" s="930">
        <v>0</v>
      </c>
      <c r="H42" s="930">
        <v>0</v>
      </c>
      <c r="I42" s="930">
        <v>0</v>
      </c>
      <c r="J42" s="930">
        <v>0</v>
      </c>
      <c r="K42" s="930">
        <v>0</v>
      </c>
      <c r="L42" s="1015">
        <f>SUM(F42:J42,K42)</f>
        <v>-3674</v>
      </c>
      <c r="M42" s="979"/>
      <c r="N42" s="967">
        <v>-3398</v>
      </c>
      <c r="O42" s="930">
        <v>0</v>
      </c>
      <c r="P42" s="930">
        <v>-198.92223725799997</v>
      </c>
      <c r="Q42" s="930">
        <v>0</v>
      </c>
      <c r="R42" s="930">
        <v>0</v>
      </c>
      <c r="S42" s="930">
        <v>0</v>
      </c>
      <c r="T42" s="930">
        <v>0</v>
      </c>
      <c r="U42" s="930">
        <v>0</v>
      </c>
      <c r="V42" s="930">
        <v>0</v>
      </c>
      <c r="W42" s="1806">
        <v>0</v>
      </c>
      <c r="X42" s="1751">
        <f>SUM(N42:U42,V42,W42)</f>
        <v>-3596.9222372579998</v>
      </c>
      <c r="Y42" s="1751"/>
      <c r="Z42" s="967">
        <v>0</v>
      </c>
      <c r="AA42" s="930">
        <v>0</v>
      </c>
      <c r="AB42" s="930">
        <v>0</v>
      </c>
      <c r="AC42" s="930">
        <v>0</v>
      </c>
      <c r="AD42" s="930">
        <v>0</v>
      </c>
      <c r="AE42" s="930">
        <v>0</v>
      </c>
      <c r="AF42" s="930">
        <v>0</v>
      </c>
      <c r="AG42" s="930">
        <v>0</v>
      </c>
      <c r="AH42" s="930">
        <v>0</v>
      </c>
      <c r="AI42" s="930">
        <v>0</v>
      </c>
      <c r="AJ42" s="1752"/>
      <c r="AK42" s="967">
        <v>-2963</v>
      </c>
      <c r="AL42" s="930">
        <v>0</v>
      </c>
      <c r="AM42" s="930">
        <v>-186.46175788400001</v>
      </c>
      <c r="AN42" s="930">
        <v>0</v>
      </c>
      <c r="AO42" s="930">
        <v>0</v>
      </c>
      <c r="AP42" s="930">
        <v>0</v>
      </c>
      <c r="AQ42" s="930">
        <v>0</v>
      </c>
      <c r="AR42" s="930">
        <v>-852.95070899999996</v>
      </c>
      <c r="AS42" s="930">
        <v>0</v>
      </c>
      <c r="AT42" s="930">
        <v>-4002.4124668839995</v>
      </c>
      <c r="AU42" s="930">
        <v>0</v>
      </c>
      <c r="AV42" s="1757">
        <f>SUM(AT42:AU42)</f>
        <v>-4002.4124668839995</v>
      </c>
      <c r="AW42" s="930">
        <v>-2780</v>
      </c>
      <c r="AX42" s="930">
        <v>0</v>
      </c>
      <c r="AY42" s="930">
        <v>-145.26087284799999</v>
      </c>
      <c r="AZ42" s="930">
        <v>0</v>
      </c>
      <c r="BA42" s="930">
        <v>0</v>
      </c>
      <c r="BB42" s="930">
        <v>0</v>
      </c>
      <c r="BC42" s="930">
        <v>0</v>
      </c>
      <c r="BD42" s="930">
        <v>-901.22024999999996</v>
      </c>
      <c r="BE42" s="930">
        <v>0</v>
      </c>
      <c r="BF42" s="930">
        <v>-3826.4811228479998</v>
      </c>
      <c r="BG42" s="930">
        <v>0</v>
      </c>
      <c r="BH42" s="1751">
        <f>SUM(BF42:BG42)</f>
        <v>-3826.4811228479998</v>
      </c>
      <c r="BI42" s="979"/>
      <c r="BJ42" s="977"/>
      <c r="BK42" s="986"/>
      <c r="BL42" s="986"/>
      <c r="BM42" s="979"/>
      <c r="BN42" s="643"/>
      <c r="BO42" s="643"/>
    </row>
    <row r="43" spans="2:67" ht="12" customHeight="1">
      <c r="B43" s="1303" t="str">
        <f>'BS Conso KPMG'!B235</f>
        <v>Non-current lease liabilitity - IFRS 16</v>
      </c>
      <c r="C43" s="923"/>
      <c r="D43" s="930">
        <v>-21859</v>
      </c>
      <c r="E43" s="930">
        <v>0</v>
      </c>
      <c r="F43" s="873">
        <v>-21859</v>
      </c>
      <c r="G43" s="930">
        <v>0</v>
      </c>
      <c r="H43" s="930">
        <v>0</v>
      </c>
      <c r="I43" s="930">
        <v>-752.95276999999999</v>
      </c>
      <c r="J43" s="930">
        <v>0</v>
      </c>
      <c r="K43" s="930">
        <v>0</v>
      </c>
      <c r="L43" s="1015">
        <f>SUM(F43:J43,K43)</f>
        <v>-22611.95277</v>
      </c>
      <c r="M43" s="979"/>
      <c r="N43" s="967">
        <v>-21197.028999999999</v>
      </c>
      <c r="O43" s="930">
        <v>0</v>
      </c>
      <c r="P43" s="930">
        <v>-346.39502209400001</v>
      </c>
      <c r="Q43" s="930">
        <v>0</v>
      </c>
      <c r="R43" s="930">
        <v>0</v>
      </c>
      <c r="S43" s="930">
        <v>-2220.0174539999998</v>
      </c>
      <c r="T43" s="930">
        <v>-371.44191600000005</v>
      </c>
      <c r="U43" s="930">
        <v>0</v>
      </c>
      <c r="V43" s="930">
        <v>0</v>
      </c>
      <c r="W43" s="1806">
        <v>0</v>
      </c>
      <c r="X43" s="1751">
        <f>SUM(N43:U43,V43,W43)</f>
        <v>-24134.883392093998</v>
      </c>
      <c r="Y43" s="1751"/>
      <c r="Z43" s="967">
        <v>-19318</v>
      </c>
      <c r="AA43" s="930">
        <v>0</v>
      </c>
      <c r="AB43" s="930">
        <v>-215.65904677200001</v>
      </c>
      <c r="AC43" s="930">
        <v>-2110.3738240000002</v>
      </c>
      <c r="AD43" s="930">
        <v>0</v>
      </c>
      <c r="AE43" s="930">
        <v>0</v>
      </c>
      <c r="AF43" s="930">
        <v>-1899.2163680000001</v>
      </c>
      <c r="AG43" s="930">
        <v>-1188.55656</v>
      </c>
      <c r="AH43" s="930">
        <v>0</v>
      </c>
      <c r="AI43" s="930">
        <v>0</v>
      </c>
      <c r="AJ43" s="1751"/>
      <c r="AK43" s="967">
        <v>-18234</v>
      </c>
      <c r="AL43" s="930">
        <v>0</v>
      </c>
      <c r="AM43" s="930">
        <v>-169.95260379700002</v>
      </c>
      <c r="AN43" s="930">
        <v>-1907.3812679999999</v>
      </c>
      <c r="AO43" s="930">
        <v>0</v>
      </c>
      <c r="AP43" s="930">
        <v>0</v>
      </c>
      <c r="AQ43" s="930">
        <v>-1926.6079949999998</v>
      </c>
      <c r="AR43" s="930">
        <v>-968.09345099999985</v>
      </c>
      <c r="AS43" s="930">
        <v>0</v>
      </c>
      <c r="AT43" s="930">
        <v>-23206.035317796999</v>
      </c>
      <c r="AU43" s="930">
        <v>0</v>
      </c>
      <c r="AV43" s="1757">
        <f>SUM(AT43:AU43)</f>
        <v>-23206.035317796999</v>
      </c>
      <c r="AW43" s="930">
        <v>-16943</v>
      </c>
      <c r="AX43" s="930">
        <v>0</v>
      </c>
      <c r="AY43" s="930">
        <v>-112.12157283600001</v>
      </c>
      <c r="AZ43" s="930">
        <v>-1769.7935849999999</v>
      </c>
      <c r="BA43" s="930">
        <v>0</v>
      </c>
      <c r="BB43" s="930">
        <v>0</v>
      </c>
      <c r="BC43" s="930">
        <v>-1556.3011799999999</v>
      </c>
      <c r="BD43" s="930">
        <v>-575.12699999999995</v>
      </c>
      <c r="BE43" s="930">
        <v>0</v>
      </c>
      <c r="BF43" s="930">
        <v>-20956.343337835999</v>
      </c>
      <c r="BG43" s="930">
        <v>0</v>
      </c>
      <c r="BH43" s="1751">
        <f>SUM(BF43:BG43)</f>
        <v>-20956.343337835999</v>
      </c>
      <c r="BI43" s="979"/>
      <c r="BJ43" s="977"/>
      <c r="BK43" s="986"/>
      <c r="BL43" s="986"/>
      <c r="BM43" s="979"/>
      <c r="BN43" s="643"/>
      <c r="BO43" s="643"/>
    </row>
    <row r="44" spans="2:67" ht="12" customHeight="1" thickBot="1">
      <c r="B44" s="475" t="s">
        <v>720</v>
      </c>
      <c r="C44" s="952" t="s">
        <v>714</v>
      </c>
      <c r="D44" s="953" t="e">
        <f>SUM(#REF!,#REF!)</f>
        <v>#REF!</v>
      </c>
      <c r="E44" s="953" t="e">
        <f>SUM(#REF!,#REF!)</f>
        <v>#REF!</v>
      </c>
      <c r="F44" s="875" t="e">
        <f>SUM(#REF!,#REF!)</f>
        <v>#REF!</v>
      </c>
      <c r="G44" s="953" t="e">
        <f>SUM(#REF!,#REF!)</f>
        <v>#REF!</v>
      </c>
      <c r="H44" s="953" t="e">
        <f>SUM(#REF!,#REF!)</f>
        <v>#REF!</v>
      </c>
      <c r="I44" s="953" t="e">
        <f>SUM(#REF!,#REF!)</f>
        <v>#REF!</v>
      </c>
      <c r="J44" s="953" t="e">
        <f>SUM(#REF!,#REF!)</f>
        <v>#REF!</v>
      </c>
      <c r="K44" s="953" t="e">
        <f>SUM(#REF!,#REF!)</f>
        <v>#REF!</v>
      </c>
      <c r="L44" s="1018" t="e">
        <f t="shared" si="11"/>
        <v>#REF!</v>
      </c>
      <c r="M44" s="989" t="e">
        <v>#REF!</v>
      </c>
      <c r="N44" s="970">
        <f t="shared" ref="N44:W44" si="31">SUM(N15,N16,N19,N20,N28,N33,N35,N41,N42,N43)</f>
        <v>-44198.524111999999</v>
      </c>
      <c r="O44" s="953">
        <f t="shared" si="31"/>
        <v>781.32866999999999</v>
      </c>
      <c r="P44" s="953">
        <f t="shared" si="31"/>
        <v>-3544.055687483999</v>
      </c>
      <c r="Q44" s="953">
        <f t="shared" si="31"/>
        <v>-2523.2379799999999</v>
      </c>
      <c r="R44" s="953">
        <f t="shared" si="31"/>
        <v>-18524.227139999999</v>
      </c>
      <c r="S44" s="953">
        <f t="shared" si="31"/>
        <v>-2158.5123719999997</v>
      </c>
      <c r="T44" s="953">
        <f t="shared" si="31"/>
        <v>-4662.3664360000002</v>
      </c>
      <c r="U44" s="953">
        <f t="shared" si="31"/>
        <v>1447.0866990000002</v>
      </c>
      <c r="V44" s="953">
        <f t="shared" si="31"/>
        <v>17843.266176999998</v>
      </c>
      <c r="W44" s="1603">
        <f t="shared" si="31"/>
        <v>0</v>
      </c>
      <c r="X44" s="1754">
        <f>SUM(X15,X16,X19,X20,X28,X33,X35,X41,X42,X43)</f>
        <v>-55539.242181484005</v>
      </c>
      <c r="Y44" s="1754">
        <f t="shared" ref="Y44:AJ44" si="32">SUBTOTAL(9,Y15:Y41)</f>
        <v>152732</v>
      </c>
      <c r="Z44" s="970">
        <f t="shared" si="32"/>
        <v>125597.8</v>
      </c>
      <c r="AA44" s="953">
        <f t="shared" si="32"/>
        <v>781.32866999999999</v>
      </c>
      <c r="AB44" s="953">
        <f t="shared" si="32"/>
        <v>11312.188935372</v>
      </c>
      <c r="AC44" s="953">
        <f t="shared" si="32"/>
        <v>62496.255311999979</v>
      </c>
      <c r="AD44" s="953">
        <f t="shared" si="32"/>
        <v>33906.652805999998</v>
      </c>
      <c r="AE44" s="953">
        <f t="shared" si="32"/>
        <v>41700.502031999997</v>
      </c>
      <c r="AF44" s="953">
        <f t="shared" si="32"/>
        <v>4493.2879519999988</v>
      </c>
      <c r="AG44" s="953">
        <f t="shared" si="32"/>
        <v>9404.0228639999987</v>
      </c>
      <c r="AH44" s="953">
        <f t="shared" si="32"/>
        <v>1699.1217439999998</v>
      </c>
      <c r="AI44" s="953">
        <f t="shared" si="32"/>
        <v>-45502.060526560002</v>
      </c>
      <c r="AJ44" s="1754">
        <f t="shared" si="32"/>
        <v>245889.09978881199</v>
      </c>
      <c r="AK44" s="970">
        <f t="shared" ref="AK44:AU44" si="33">SUM(AK15,AK16,AK19,AK20,AK28,AK33,AK35,AK41,AK42,AK43)</f>
        <v>-56730.147980000002</v>
      </c>
      <c r="AL44" s="953">
        <f t="shared" si="33"/>
        <v>781.32866999999999</v>
      </c>
      <c r="AM44" s="953">
        <f t="shared" si="33"/>
        <v>-4561.8885549169991</v>
      </c>
      <c r="AN44" s="953">
        <f t="shared" si="33"/>
        <v>-34418.496293999997</v>
      </c>
      <c r="AO44" s="953">
        <f t="shared" si="33"/>
        <v>-18330.500401720001</v>
      </c>
      <c r="AP44" s="953">
        <f t="shared" si="33"/>
        <v>-18835.598574</v>
      </c>
      <c r="AQ44" s="953">
        <f t="shared" si="33"/>
        <v>1086.8051610000007</v>
      </c>
      <c r="AR44" s="953">
        <f t="shared" si="33"/>
        <v>-12666.553965000001</v>
      </c>
      <c r="AS44" s="953">
        <f t="shared" si="33"/>
        <v>2450.9996549999996</v>
      </c>
      <c r="AT44" s="953">
        <f t="shared" si="33"/>
        <v>-141224.05228363699</v>
      </c>
      <c r="AU44" s="953">
        <f t="shared" si="33"/>
        <v>29249.29797344</v>
      </c>
      <c r="AV44" s="1761">
        <f t="shared" ref="AV44:BG44" si="34">SUM(AV15,AV16,AV19,AV20,AV28,AV33,AV35,AV41,AV42,AV43)</f>
        <v>-111974.75431019698</v>
      </c>
      <c r="AW44" s="953">
        <f t="shared" si="34"/>
        <v>-55954.9</v>
      </c>
      <c r="AX44" s="953">
        <f t="shared" si="34"/>
        <v>781.32866999999999</v>
      </c>
      <c r="AY44" s="953">
        <f t="shared" si="34"/>
        <v>-6106.2464812440012</v>
      </c>
      <c r="AZ44" s="953">
        <f t="shared" si="34"/>
        <v>-46815.033321000003</v>
      </c>
      <c r="BA44" s="953">
        <f t="shared" si="34"/>
        <v>-19434.274109349997</v>
      </c>
      <c r="BB44" s="953">
        <f t="shared" si="34"/>
        <v>-15820.161231000002</v>
      </c>
      <c r="BC44" s="953">
        <f t="shared" si="34"/>
        <v>2901.9968670000003</v>
      </c>
      <c r="BD44" s="953">
        <f t="shared" si="34"/>
        <v>-11365.054575</v>
      </c>
      <c r="BE44" s="953">
        <f t="shared" si="34"/>
        <v>3528.8965739999994</v>
      </c>
      <c r="BF44" s="953">
        <f t="shared" si="34"/>
        <v>-148283.44760659398</v>
      </c>
      <c r="BG44" s="953">
        <f t="shared" si="34"/>
        <v>32281.097536729998</v>
      </c>
      <c r="BH44" s="1754">
        <f>SUM(BH15,BH16,BH19,BH20,BH28,BH33,BH35,BH41,BH42,BH43)</f>
        <v>-116002.35006986398</v>
      </c>
      <c r="BI44" s="989">
        <v>198764</v>
      </c>
      <c r="BJ44" s="987" t="e">
        <f>SUM(#REF!,#REF!)</f>
        <v>#REF!</v>
      </c>
      <c r="BK44" s="988" t="e">
        <f>SUM(#REF!,#REF!)</f>
        <v>#REF!</v>
      </c>
      <c r="BL44" s="988" t="e">
        <f>SUM(#REF!,#REF!)</f>
        <v>#REF!</v>
      </c>
      <c r="BM44" s="989" t="e">
        <f>SUM(#REF!,#REF!)</f>
        <v>#REF!</v>
      </c>
      <c r="BN44" s="643"/>
      <c r="BO44" s="643"/>
    </row>
    <row r="45" spans="2:67" ht="12" customHeight="1">
      <c r="B45" s="419" t="s">
        <v>723</v>
      </c>
      <c r="C45" s="1669"/>
      <c r="D45" s="1670"/>
      <c r="E45" s="1670"/>
      <c r="F45" s="1671"/>
      <c r="G45" s="1670"/>
      <c r="H45" s="1670"/>
      <c r="I45" s="1670"/>
      <c r="J45" s="1670"/>
      <c r="K45" s="1670"/>
      <c r="L45" s="1672"/>
      <c r="M45" s="1673"/>
      <c r="N45" s="1670"/>
      <c r="O45" s="1670"/>
      <c r="P45" s="1670"/>
      <c r="Q45" s="1670"/>
      <c r="R45" s="1670"/>
      <c r="S45" s="1670"/>
      <c r="T45" s="1670"/>
      <c r="U45" s="1670"/>
      <c r="V45" s="1670"/>
      <c r="W45" s="1674"/>
      <c r="X45" s="1670"/>
      <c r="Y45" s="1670"/>
      <c r="Z45" s="1670"/>
      <c r="AA45" s="1670"/>
      <c r="AB45" s="1670"/>
      <c r="AC45" s="1670"/>
      <c r="AD45" s="1670"/>
      <c r="AE45" s="1670"/>
      <c r="AF45" s="1670"/>
      <c r="AG45" s="1670"/>
      <c r="AH45" s="1670"/>
      <c r="AI45" s="1670"/>
      <c r="AJ45" s="1670"/>
      <c r="AK45" s="1670"/>
      <c r="AL45" s="1670"/>
      <c r="AM45" s="1670"/>
      <c r="AN45" s="1670"/>
      <c r="AO45" s="1670"/>
      <c r="AP45" s="1670"/>
      <c r="AQ45" s="1670"/>
      <c r="AR45" s="1670"/>
      <c r="AS45" s="1670"/>
      <c r="AT45" s="1670"/>
      <c r="AU45" s="1670"/>
      <c r="AV45" s="1759"/>
      <c r="AW45" s="1670"/>
      <c r="AX45" s="1670"/>
      <c r="AY45" s="1670"/>
      <c r="AZ45" s="1670"/>
      <c r="BA45" s="1670"/>
      <c r="BB45" s="1670"/>
      <c r="BC45" s="1670"/>
      <c r="BD45" s="1670"/>
      <c r="BE45" s="1670"/>
      <c r="BF45" s="1670"/>
      <c r="BG45" s="1670"/>
      <c r="BH45" s="1753"/>
      <c r="BI45" s="1673"/>
      <c r="BJ45" s="1673"/>
      <c r="BK45" s="1673"/>
      <c r="BL45" s="1673"/>
      <c r="BM45" s="1673"/>
      <c r="BN45" s="643"/>
      <c r="BO45" s="643"/>
    </row>
    <row r="46" spans="2:67" ht="12" customHeight="1">
      <c r="B46" s="196" t="s">
        <v>719</v>
      </c>
      <c r="C46" s="1669"/>
      <c r="D46" s="1670"/>
      <c r="E46" s="1670"/>
      <c r="F46" s="1671"/>
      <c r="G46" s="1670"/>
      <c r="H46" s="1670"/>
      <c r="I46" s="1670"/>
      <c r="J46" s="1670"/>
      <c r="K46" s="1670"/>
      <c r="L46" s="1672"/>
      <c r="M46" s="1673"/>
      <c r="N46" s="1670"/>
      <c r="O46" s="1670"/>
      <c r="P46" s="1670"/>
      <c r="Q46" s="1670"/>
      <c r="R46" s="1670"/>
      <c r="S46" s="1670"/>
      <c r="T46" s="1670"/>
      <c r="U46" s="1670"/>
      <c r="V46" s="1670"/>
      <c r="W46" s="1674"/>
      <c r="X46" s="930">
        <f>-(X42+X43)</f>
        <v>27731.805629351999</v>
      </c>
      <c r="Y46" s="930"/>
      <c r="Z46" s="930"/>
      <c r="AA46" s="930"/>
      <c r="AB46" s="930"/>
      <c r="AC46" s="930"/>
      <c r="AD46" s="930"/>
      <c r="AE46" s="930"/>
      <c r="AF46" s="930"/>
      <c r="AG46" s="930"/>
      <c r="AH46" s="930"/>
      <c r="AI46" s="930"/>
      <c r="AJ46" s="930"/>
      <c r="AK46" s="930"/>
      <c r="AL46" s="930"/>
      <c r="AM46" s="930"/>
      <c r="AN46" s="930"/>
      <c r="AO46" s="930"/>
      <c r="AP46" s="930"/>
      <c r="AQ46" s="930"/>
      <c r="AR46" s="930"/>
      <c r="AS46" s="930"/>
      <c r="AT46" s="930"/>
      <c r="AU46" s="930"/>
      <c r="AV46" s="1757">
        <f t="shared" ref="AV46:BG46" si="35">-(AV42+AV43)</f>
        <v>27208.447784680997</v>
      </c>
      <c r="AW46" s="930">
        <f t="shared" si="35"/>
        <v>19723</v>
      </c>
      <c r="AX46" s="930">
        <f t="shared" si="35"/>
        <v>0</v>
      </c>
      <c r="AY46" s="930">
        <f t="shared" si="35"/>
        <v>257.382445684</v>
      </c>
      <c r="AZ46" s="930">
        <f>-(AZ42+AZ43)</f>
        <v>1769.7935849999999</v>
      </c>
      <c r="BA46" s="930">
        <f t="shared" si="35"/>
        <v>0</v>
      </c>
      <c r="BB46" s="930">
        <f t="shared" si="35"/>
        <v>0</v>
      </c>
      <c r="BC46" s="930">
        <f t="shared" si="35"/>
        <v>1556.3011799999999</v>
      </c>
      <c r="BD46" s="930">
        <f t="shared" si="35"/>
        <v>1476.3472499999998</v>
      </c>
      <c r="BE46" s="930">
        <f t="shared" si="35"/>
        <v>0</v>
      </c>
      <c r="BF46" s="930">
        <f t="shared" si="35"/>
        <v>24782.824460683998</v>
      </c>
      <c r="BG46" s="930">
        <f t="shared" si="35"/>
        <v>0</v>
      </c>
      <c r="BH46" s="1751">
        <f>-(BH42+BH43)</f>
        <v>24782.824460683998</v>
      </c>
      <c r="BI46" s="1673"/>
      <c r="BJ46" s="1673"/>
      <c r="BK46" s="1673"/>
      <c r="BL46" s="1673"/>
      <c r="BM46" s="1673"/>
      <c r="BN46" s="643"/>
      <c r="BO46" s="643"/>
    </row>
    <row r="47" spans="2:67" ht="12" customHeight="1">
      <c r="B47" s="196" t="s">
        <v>724</v>
      </c>
      <c r="C47" s="1669"/>
      <c r="D47" s="1670"/>
      <c r="E47" s="1670"/>
      <c r="F47" s="1671"/>
      <c r="G47" s="1670"/>
      <c r="H47" s="1670"/>
      <c r="I47" s="1670"/>
      <c r="J47" s="1670"/>
      <c r="K47" s="1670"/>
      <c r="L47" s="1672"/>
      <c r="M47" s="1673"/>
      <c r="N47" s="1670"/>
      <c r="O47" s="1670"/>
      <c r="P47" s="1670"/>
      <c r="Q47" s="1670"/>
      <c r="R47" s="1670"/>
      <c r="S47" s="1670"/>
      <c r="T47" s="1670"/>
      <c r="U47" s="1670"/>
      <c r="V47" s="1670"/>
      <c r="W47" s="1674"/>
      <c r="X47" s="930">
        <f>BV76*0.5</f>
        <v>-5869.0427445000005</v>
      </c>
      <c r="Y47" s="930"/>
      <c r="Z47" s="930"/>
      <c r="AA47" s="930"/>
      <c r="AB47" s="930"/>
      <c r="AC47" s="930"/>
      <c r="AD47" s="930"/>
      <c r="AE47" s="930"/>
      <c r="AF47" s="930"/>
      <c r="AG47" s="930"/>
      <c r="AH47" s="930"/>
      <c r="AI47" s="930"/>
      <c r="AJ47" s="930"/>
      <c r="AK47" s="930"/>
      <c r="AL47" s="930"/>
      <c r="AM47" s="930"/>
      <c r="AN47" s="930"/>
      <c r="AO47" s="930"/>
      <c r="AP47" s="930"/>
      <c r="AQ47" s="930"/>
      <c r="AR47" s="930"/>
      <c r="AS47" s="930"/>
      <c r="AT47" s="930"/>
      <c r="AU47" s="930"/>
      <c r="AV47" s="1757">
        <f>-BX76*0.5</f>
        <v>10325.581168499997</v>
      </c>
      <c r="AW47" s="930"/>
      <c r="AX47" s="930"/>
      <c r="AY47" s="930"/>
      <c r="AZ47" s="930">
        <f>BH47</f>
        <v>16873.371007499998</v>
      </c>
      <c r="BA47" s="930"/>
      <c r="BB47" s="930"/>
      <c r="BC47" s="930"/>
      <c r="BD47" s="930"/>
      <c r="BE47" s="930"/>
      <c r="BF47" s="930"/>
      <c r="BG47" s="930"/>
      <c r="BH47" s="1751">
        <f>-BY76*0.5</f>
        <v>16873.371007499998</v>
      </c>
      <c r="BI47" s="1673"/>
      <c r="BJ47" s="1673"/>
      <c r="BK47" s="1673"/>
      <c r="BL47" s="1673"/>
      <c r="BM47" s="1673"/>
      <c r="BN47" s="643"/>
    </row>
    <row r="48" spans="2:67" ht="12" customHeight="1">
      <c r="B48" s="196" t="s">
        <v>727</v>
      </c>
      <c r="C48" s="1669"/>
      <c r="D48" s="1670"/>
      <c r="E48" s="1670"/>
      <c r="F48" s="1671"/>
      <c r="G48" s="1670"/>
      <c r="H48" s="1670"/>
      <c r="I48" s="1670"/>
      <c r="J48" s="1670"/>
      <c r="K48" s="1670"/>
      <c r="L48" s="1672"/>
      <c r="M48" s="1673"/>
      <c r="N48" s="1670"/>
      <c r="O48" s="1670"/>
      <c r="P48" s="1670"/>
      <c r="Q48" s="1670">
        <f>-Q44*0.1</f>
        <v>252.32379800000001</v>
      </c>
      <c r="R48" s="1670">
        <f>-SUM(R15,R28,R33)*0.49</f>
        <v>6204.1035905099998</v>
      </c>
      <c r="S48" s="1670">
        <f>S44*-0.49</f>
        <v>1057.6710622799999</v>
      </c>
      <c r="T48" s="1670">
        <f>T44*-0.49</f>
        <v>2284.5595536400001</v>
      </c>
      <c r="U48" s="1670"/>
      <c r="V48" s="1670"/>
      <c r="W48" s="1674"/>
      <c r="X48" s="930">
        <f>Q48+R48+S48+T48</f>
        <v>9798.6580044300008</v>
      </c>
      <c r="Y48" s="930" t="s">
        <v>45</v>
      </c>
      <c r="Z48" s="930" t="s">
        <v>45</v>
      </c>
      <c r="AA48" s="930" t="s">
        <v>45</v>
      </c>
      <c r="AB48" s="930" t="s">
        <v>45</v>
      </c>
      <c r="AC48" s="930" t="s">
        <v>45</v>
      </c>
      <c r="AD48" s="930" t="s">
        <v>45</v>
      </c>
      <c r="AE48" s="930" t="s">
        <v>45</v>
      </c>
      <c r="AF48" s="930" t="s">
        <v>45</v>
      </c>
      <c r="AG48" s="930" t="s">
        <v>45</v>
      </c>
      <c r="AH48" s="930" t="s">
        <v>45</v>
      </c>
      <c r="AI48" s="930" t="s">
        <v>45</v>
      </c>
      <c r="AJ48" s="930" t="s">
        <v>45</v>
      </c>
      <c r="AK48" s="930" t="s">
        <v>45</v>
      </c>
      <c r="AL48" s="930" t="s">
        <v>45</v>
      </c>
      <c r="AM48" s="930" t="s">
        <v>45</v>
      </c>
      <c r="AN48" s="930" t="s">
        <v>45</v>
      </c>
      <c r="AO48" s="930">
        <f>-AO44*0.1</f>
        <v>1833.0500401720001</v>
      </c>
      <c r="AP48" s="930">
        <f>-SUM(AP15,AP28,AP33)*0.51</f>
        <v>6528.9481920000007</v>
      </c>
      <c r="AQ48" s="930">
        <f>AQ44-0.49</f>
        <v>1086.3151610000007</v>
      </c>
      <c r="AR48" s="930">
        <f>-AR44*0.49</f>
        <v>6206.6114428500005</v>
      </c>
      <c r="AS48" s="930" t="s">
        <v>45</v>
      </c>
      <c r="AT48" s="930" t="s">
        <v>45</v>
      </c>
      <c r="AU48" s="930" t="s">
        <v>45</v>
      </c>
      <c r="AV48" s="1757">
        <f>AR48+AQ48+AO48+AP48</f>
        <v>15654.924836022001</v>
      </c>
      <c r="AW48" s="930"/>
      <c r="AX48" s="930"/>
      <c r="AY48" s="930"/>
      <c r="AZ48" s="930"/>
      <c r="BA48" s="930">
        <f>-SUM(BA15,BA19,BA16,BA20,BA28,BA33,BA35,BA41)*0.1</f>
        <v>1943.4274109349999</v>
      </c>
      <c r="BB48" s="930">
        <f>-SUM(BB15,BB16,BB19,BB20,BB28,BB33,BB35)*0.49</f>
        <v>4679.3152557900003</v>
      </c>
      <c r="BC48" s="930">
        <f>-SUM(BC15,BC16,BC19,BC20,BC28,BC33,BC35,BC41)*0.49</f>
        <v>-2184.5660430299999</v>
      </c>
      <c r="BD48" s="930">
        <f>-SUM(BD15,BD16,BD19,BD20,BD28,BD33,BD35,BD41)*0.49</f>
        <v>4845.4665892499997</v>
      </c>
      <c r="BE48" s="930"/>
      <c r="BF48" s="930"/>
      <c r="BG48" s="930"/>
      <c r="BH48" s="1751">
        <f>BA48+BB48+BC48+BD48</f>
        <v>9283.6432129450004</v>
      </c>
      <c r="BI48" s="1673"/>
      <c r="BJ48" s="1673"/>
      <c r="BK48" s="1673"/>
      <c r="BL48" s="1673"/>
      <c r="BM48" s="1673"/>
      <c r="BN48" s="643"/>
      <c r="BO48" s="643"/>
    </row>
    <row r="49" spans="2:67" ht="12" customHeight="1">
      <c r="B49" s="196" t="s">
        <v>5198</v>
      </c>
      <c r="C49" s="1669"/>
      <c r="D49" s="1670"/>
      <c r="E49" s="1670"/>
      <c r="F49" s="1671"/>
      <c r="G49" s="1670"/>
      <c r="H49" s="1670"/>
      <c r="I49" s="1670"/>
      <c r="J49" s="1670"/>
      <c r="K49" s="1670"/>
      <c r="L49" s="1672"/>
      <c r="M49" s="1673"/>
      <c r="N49" s="1670"/>
      <c r="O49" s="1670"/>
      <c r="P49" s="1670"/>
      <c r="Q49" s="1670"/>
      <c r="R49" s="1670">
        <f>-R41</f>
        <v>5862.7912409999999</v>
      </c>
      <c r="S49" s="1670"/>
      <c r="T49" s="1670"/>
      <c r="U49" s="1670"/>
      <c r="V49" s="1670"/>
      <c r="W49" s="1674"/>
      <c r="X49" s="930">
        <f>R49</f>
        <v>5862.7912409999999</v>
      </c>
      <c r="Y49" s="930"/>
      <c r="Z49" s="930"/>
      <c r="AA49" s="930"/>
      <c r="AB49" s="930"/>
      <c r="AC49" s="930"/>
      <c r="AD49" s="930"/>
      <c r="AE49" s="930"/>
      <c r="AF49" s="930"/>
      <c r="AG49" s="930"/>
      <c r="AH49" s="930"/>
      <c r="AI49" s="930"/>
      <c r="AJ49" s="930"/>
      <c r="AK49" s="930"/>
      <c r="AL49" s="930"/>
      <c r="AM49" s="930"/>
      <c r="AN49" s="930"/>
      <c r="AO49" s="930"/>
      <c r="AP49" s="1670">
        <f>-AP41</f>
        <v>6033.7393739999998</v>
      </c>
      <c r="AQ49" s="930"/>
      <c r="AR49" s="930"/>
      <c r="AS49" s="930"/>
      <c r="AT49" s="930"/>
      <c r="AU49" s="930"/>
      <c r="AV49" s="1757">
        <f>AP49</f>
        <v>6033.7393739999998</v>
      </c>
      <c r="AW49" s="930"/>
      <c r="AX49" s="930"/>
      <c r="AY49" s="930"/>
      <c r="AZ49" s="930"/>
      <c r="BA49" s="930"/>
      <c r="BB49" s="930">
        <f>-BB41</f>
        <v>6270.5382600000003</v>
      </c>
      <c r="BC49" s="930"/>
      <c r="BD49" s="930"/>
      <c r="BE49" s="930"/>
      <c r="BF49" s="930"/>
      <c r="BG49" s="930"/>
      <c r="BH49" s="1751">
        <f>BB49</f>
        <v>6270.5382600000003</v>
      </c>
      <c r="BI49" s="1673"/>
      <c r="BJ49" s="1673"/>
      <c r="BK49" s="1673"/>
      <c r="BL49" s="1673"/>
      <c r="BM49" s="1673"/>
      <c r="BN49" s="643"/>
      <c r="BO49" s="643"/>
    </row>
    <row r="50" spans="2:67" ht="12" customHeight="1">
      <c r="B50" s="196" t="s">
        <v>5208</v>
      </c>
      <c r="C50" s="1669"/>
      <c r="D50" s="1670"/>
      <c r="E50" s="1670"/>
      <c r="F50" s="1671"/>
      <c r="G50" s="1670"/>
      <c r="H50" s="1670"/>
      <c r="I50" s="1670"/>
      <c r="J50" s="1670"/>
      <c r="K50" s="1670"/>
      <c r="L50" s="1672"/>
      <c r="M50" s="1673"/>
      <c r="N50" s="1670"/>
      <c r="O50" s="1670"/>
      <c r="P50" s="1670"/>
      <c r="Q50" s="1670"/>
      <c r="R50" s="1670"/>
      <c r="S50" s="1670"/>
      <c r="T50" s="1670"/>
      <c r="U50" s="1670"/>
      <c r="V50" s="1670"/>
      <c r="W50" s="1674"/>
      <c r="X50" s="1980">
        <v>0</v>
      </c>
      <c r="Y50" s="1980" t="s">
        <v>45</v>
      </c>
      <c r="Z50" s="1980" t="s">
        <v>45</v>
      </c>
      <c r="AA50" s="1980" t="s">
        <v>45</v>
      </c>
      <c r="AB50" s="1980" t="s">
        <v>45</v>
      </c>
      <c r="AC50" s="1980" t="s">
        <v>45</v>
      </c>
      <c r="AD50" s="1980" t="s">
        <v>45</v>
      </c>
      <c r="AE50" s="1980" t="s">
        <v>45</v>
      </c>
      <c r="AF50" s="1980" t="s">
        <v>45</v>
      </c>
      <c r="AG50" s="1980" t="s">
        <v>45</v>
      </c>
      <c r="AH50" s="1980" t="s">
        <v>45</v>
      </c>
      <c r="AI50" s="1980" t="s">
        <v>45</v>
      </c>
      <c r="AJ50" s="1980" t="s">
        <v>45</v>
      </c>
      <c r="AK50" s="1980" t="s">
        <v>45</v>
      </c>
      <c r="AL50" s="1980" t="s">
        <v>45</v>
      </c>
      <c r="AM50" s="1980" t="s">
        <v>45</v>
      </c>
      <c r="AN50" s="1980" t="s">
        <v>45</v>
      </c>
      <c r="AO50" s="1980" t="s">
        <v>45</v>
      </c>
      <c r="AP50" s="1980" t="s">
        <v>45</v>
      </c>
      <c r="AQ50" s="1980" t="s">
        <v>45</v>
      </c>
      <c r="AR50" s="1980" t="s">
        <v>45</v>
      </c>
      <c r="AS50" s="1980" t="s">
        <v>45</v>
      </c>
      <c r="AT50" s="1980" t="s">
        <v>45</v>
      </c>
      <c r="AU50" s="1980" t="s">
        <v>45</v>
      </c>
      <c r="AV50" s="1981">
        <f>-('BS Conso KPMG'!P41-'BS Conso KPMG'!AM41)*0.9</f>
        <v>1290.8154720060004</v>
      </c>
      <c r="AW50" s="101"/>
      <c r="AX50" s="101"/>
      <c r="AY50" s="930"/>
      <c r="AZ50" s="930"/>
      <c r="BA50" s="930"/>
      <c r="BB50" s="930"/>
      <c r="BC50" s="930"/>
      <c r="BD50" s="930"/>
      <c r="BE50" s="930"/>
      <c r="BF50" s="930"/>
      <c r="BG50" s="930"/>
      <c r="BH50" s="1751">
        <f>-('BS Conso KPMG'!P41-'BS Conso KPMG'!AY41)*0.9</f>
        <v>1703.8090000889999</v>
      </c>
      <c r="BI50" s="1673"/>
      <c r="BJ50" s="1673"/>
      <c r="BK50" s="1673"/>
      <c r="BL50" s="1673"/>
      <c r="BM50" s="1673"/>
      <c r="BN50" s="643"/>
      <c r="BO50" s="643"/>
    </row>
    <row r="51" spans="2:67" ht="12" customHeight="1">
      <c r="B51" s="196" t="s">
        <v>5199</v>
      </c>
      <c r="C51" s="1669"/>
      <c r="D51" s="1670"/>
      <c r="E51" s="1670"/>
      <c r="F51" s="1671"/>
      <c r="G51" s="1670"/>
      <c r="H51" s="1670"/>
      <c r="I51" s="1670"/>
      <c r="J51" s="1670"/>
      <c r="K51" s="1670"/>
      <c r="L51" s="1672"/>
      <c r="M51" s="1673"/>
      <c r="N51" s="1670"/>
      <c r="O51" s="1670"/>
      <c r="P51" s="1670"/>
      <c r="Q51" s="1670"/>
      <c r="R51" s="1670"/>
      <c r="S51" s="1670"/>
      <c r="T51" s="1670"/>
      <c r="U51" s="1670"/>
      <c r="V51" s="1670"/>
      <c r="W51" s="1674"/>
      <c r="X51" s="1980">
        <f>-'כרטיסים שונים'!F287/1000</f>
        <v>0</v>
      </c>
      <c r="Y51" s="1980"/>
      <c r="Z51" s="1980"/>
      <c r="AA51" s="1980"/>
      <c r="AB51" s="1980"/>
      <c r="AC51" s="1980"/>
      <c r="AD51" s="1980"/>
      <c r="AE51" s="1980"/>
      <c r="AF51" s="1980"/>
      <c r="AG51" s="1980"/>
      <c r="AH51" s="1980"/>
      <c r="AI51" s="1980"/>
      <c r="AJ51" s="1980"/>
      <c r="AK51" s="1980"/>
      <c r="AL51" s="1980"/>
      <c r="AM51" s="1980"/>
      <c r="AN51" s="1980"/>
      <c r="AO51" s="1980"/>
      <c r="AP51" s="1980"/>
      <c r="AQ51" s="1980"/>
      <c r="AR51" s="1980"/>
      <c r="AS51" s="1980"/>
      <c r="AT51" s="1980"/>
      <c r="AU51" s="1980"/>
      <c r="AV51" s="1981">
        <f>-'כרטיסים שונים'!F110/1000</f>
        <v>-70</v>
      </c>
      <c r="AW51" s="101"/>
      <c r="AX51" s="101"/>
      <c r="AY51" s="930"/>
      <c r="AZ51" s="930"/>
      <c r="BA51" s="930"/>
      <c r="BB51" s="930"/>
      <c r="BC51" s="930"/>
      <c r="BD51" s="930"/>
      <c r="BE51" s="930"/>
      <c r="BF51" s="930"/>
      <c r="BG51" s="930"/>
      <c r="BH51" s="1751">
        <f>-'כרטיסים שונים'!F21/1000</f>
        <v>-70</v>
      </c>
      <c r="BI51" s="1673"/>
      <c r="BJ51" s="1673"/>
      <c r="BK51" s="1673"/>
      <c r="BL51" s="1673"/>
      <c r="BM51" s="1673"/>
      <c r="BN51" s="643"/>
      <c r="BO51" s="643"/>
    </row>
    <row r="52" spans="2:67" ht="12" customHeight="1">
      <c r="B52" s="1575" t="s">
        <v>5158</v>
      </c>
      <c r="C52" s="1669"/>
      <c r="D52" s="1670"/>
      <c r="E52" s="1670"/>
      <c r="F52" s="1671"/>
      <c r="G52" s="1670"/>
      <c r="H52" s="1670"/>
      <c r="I52" s="1670"/>
      <c r="J52" s="1670"/>
      <c r="K52" s="1670"/>
      <c r="L52" s="1672"/>
      <c r="M52" s="1673"/>
      <c r="N52" s="1670"/>
      <c r="O52" s="1670"/>
      <c r="P52" s="1670"/>
      <c r="Q52" s="1670"/>
      <c r="R52" s="1670"/>
      <c r="S52" s="1670"/>
      <c r="T52" s="1670"/>
      <c r="U52" s="1670"/>
      <c r="V52" s="1670"/>
      <c r="W52" s="1674"/>
      <c r="X52" s="930">
        <f>-'NWC CONSO'!X93</f>
        <v>-926.72317608043488</v>
      </c>
      <c r="Y52" s="930"/>
      <c r="Z52" s="930"/>
      <c r="AA52" s="930"/>
      <c r="AB52" s="930"/>
      <c r="AC52" s="930"/>
      <c r="AD52" s="930"/>
      <c r="AE52" s="930"/>
      <c r="AF52" s="930"/>
      <c r="AG52" s="930"/>
      <c r="AH52" s="930"/>
      <c r="AI52" s="930"/>
      <c r="AJ52" s="930"/>
      <c r="AK52" s="930"/>
      <c r="AL52" s="930"/>
      <c r="AM52" s="930"/>
      <c r="AN52" s="930"/>
      <c r="AO52" s="930"/>
      <c r="AP52" s="930"/>
      <c r="AQ52" s="930"/>
      <c r="AR52" s="930"/>
      <c r="AS52" s="930"/>
      <c r="AT52" s="930"/>
      <c r="AU52" s="930"/>
      <c r="AV52" s="1757">
        <f>-'NWC CONSO'!BG93</f>
        <v>-513.81955809691067</v>
      </c>
      <c r="AW52" s="930">
        <f>BH52</f>
        <v>-344.04409409587475</v>
      </c>
      <c r="AX52" s="930"/>
      <c r="AY52" s="930"/>
      <c r="AZ52" s="930"/>
      <c r="BA52" s="930"/>
      <c r="BB52" s="930"/>
      <c r="BC52" s="930"/>
      <c r="BD52" s="930"/>
      <c r="BE52" s="930"/>
      <c r="BF52" s="930"/>
      <c r="BG52" s="930"/>
      <c r="BH52" s="1751">
        <f>-'NWC CONSO'!BS93</f>
        <v>-344.04409409587475</v>
      </c>
      <c r="BI52" s="1673"/>
      <c r="BJ52" s="1673"/>
      <c r="BK52" s="1673"/>
      <c r="BL52" s="1673"/>
      <c r="BM52" s="1673"/>
      <c r="BN52" s="643"/>
      <c r="BO52" s="643"/>
    </row>
    <row r="53" spans="2:67" ht="12.6" customHeight="1">
      <c r="B53" s="196" t="s">
        <v>5156</v>
      </c>
      <c r="C53" s="1669"/>
      <c r="D53" s="1670"/>
      <c r="E53" s="1670"/>
      <c r="F53" s="1671"/>
      <c r="G53" s="1670"/>
      <c r="H53" s="1670"/>
      <c r="I53" s="1670"/>
      <c r="J53" s="1670"/>
      <c r="K53" s="1670"/>
      <c r="L53" s="1672"/>
      <c r="M53" s="1673"/>
      <c r="N53" s="1670"/>
      <c r="O53" s="1670"/>
      <c r="P53" s="1670"/>
      <c r="Q53" s="1670"/>
      <c r="R53" s="1670"/>
      <c r="S53" s="1670"/>
      <c r="T53" s="1670"/>
      <c r="U53" s="1670"/>
      <c r="V53" s="1670"/>
      <c r="W53" s="1674"/>
      <c r="X53" s="930">
        <v>0</v>
      </c>
      <c r="Y53" s="930"/>
      <c r="Z53" s="930"/>
      <c r="AA53" s="930"/>
      <c r="AB53" s="930"/>
      <c r="AC53" s="930"/>
      <c r="AD53" s="930"/>
      <c r="AE53" s="930"/>
      <c r="AF53" s="930"/>
      <c r="AG53" s="930"/>
      <c r="AH53" s="930"/>
      <c r="AI53" s="930"/>
      <c r="AJ53" s="930"/>
      <c r="AK53" s="930"/>
      <c r="AL53" s="930"/>
      <c r="AM53" s="930"/>
      <c r="AN53" s="930"/>
      <c r="AO53" s="930"/>
      <c r="AP53" s="930"/>
      <c r="AQ53" s="930"/>
      <c r="AR53" s="930"/>
      <c r="AS53" s="930"/>
      <c r="AT53" s="930"/>
      <c r="AU53" s="930"/>
      <c r="AV53" s="1757">
        <f>-'כרטיסים שונים'!F113/1000</f>
        <v>-1123</v>
      </c>
      <c r="AW53" s="930">
        <f>BH53</f>
        <v>-749</v>
      </c>
      <c r="AX53" s="930"/>
      <c r="AY53" s="930"/>
      <c r="AZ53" s="930"/>
      <c r="BA53" s="930"/>
      <c r="BB53" s="930"/>
      <c r="BC53" s="930"/>
      <c r="BD53" s="930"/>
      <c r="BE53" s="930"/>
      <c r="BF53" s="930"/>
      <c r="BG53" s="930"/>
      <c r="BH53" s="1751">
        <f>-'כרטיסים שונים'!F24/1000</f>
        <v>-749</v>
      </c>
      <c r="BI53" s="1673"/>
      <c r="BJ53" s="1673"/>
      <c r="BK53" s="1673"/>
      <c r="BL53" s="1673"/>
      <c r="BM53" s="1673"/>
      <c r="BN53" s="643"/>
      <c r="BO53" s="643"/>
    </row>
    <row r="54" spans="2:67" ht="12" customHeight="1">
      <c r="B54" s="1575" t="s">
        <v>137</v>
      </c>
      <c r="C54" s="1669"/>
      <c r="D54" s="1670"/>
      <c r="E54" s="1670"/>
      <c r="F54" s="1671"/>
      <c r="G54" s="1670"/>
      <c r="H54" s="1670"/>
      <c r="I54" s="1670"/>
      <c r="J54" s="1670"/>
      <c r="K54" s="1670"/>
      <c r="L54" s="1672"/>
      <c r="M54" s="1673"/>
      <c r="N54" s="930">
        <f>-N20</f>
        <v>0</v>
      </c>
      <c r="O54" s="930">
        <f>-O20</f>
        <v>0</v>
      </c>
      <c r="P54" s="930">
        <f>-P20</f>
        <v>-1435.6873000000001</v>
      </c>
      <c r="Q54" s="930">
        <f>-Q20*0.9</f>
        <v>-0.47071799999999997</v>
      </c>
      <c r="R54" s="930">
        <f>-R20*0.51</f>
        <v>0</v>
      </c>
      <c r="S54" s="930">
        <f>-S20*0.51</f>
        <v>-30.954813120000001</v>
      </c>
      <c r="T54" s="930">
        <f>-T20*0.51</f>
        <v>0</v>
      </c>
      <c r="U54" s="930">
        <f>-U20</f>
        <v>0</v>
      </c>
      <c r="V54" s="930">
        <f>-V20</f>
        <v>0</v>
      </c>
      <c r="W54" s="930"/>
      <c r="X54" s="930">
        <f>SUM(N54:W54)</f>
        <v>-1467.11283112</v>
      </c>
      <c r="Y54" s="1751">
        <f>SUM(N54:X54)</f>
        <v>-2934.22566224</v>
      </c>
      <c r="Z54" s="930"/>
      <c r="AA54" s="930"/>
      <c r="AB54" s="930"/>
      <c r="AC54" s="930"/>
      <c r="AD54" s="930"/>
      <c r="AE54" s="930"/>
      <c r="AF54" s="930"/>
      <c r="AG54" s="930"/>
      <c r="AH54" s="930"/>
      <c r="AI54" s="930"/>
      <c r="AJ54" s="930"/>
      <c r="AK54" s="930">
        <f>-AK20</f>
        <v>0</v>
      </c>
      <c r="AL54" s="930">
        <f>-AL20</f>
        <v>0</v>
      </c>
      <c r="AM54" s="930">
        <f>-AM20</f>
        <v>-960.58120000000008</v>
      </c>
      <c r="AN54" s="930">
        <f>-AN20*0.5</f>
        <v>-248.44224599999998</v>
      </c>
      <c r="AO54" s="930">
        <f>-AO20*0.9</f>
        <v>0</v>
      </c>
      <c r="AP54" s="930">
        <f>-AP20*0.51</f>
        <v>0</v>
      </c>
      <c r="AQ54" s="930">
        <f>-AQ20*0.51</f>
        <v>-31.90483296</v>
      </c>
      <c r="AR54" s="930">
        <f>-AR20*0.51</f>
        <v>0</v>
      </c>
      <c r="AS54" s="930">
        <f>-AS20</f>
        <v>0</v>
      </c>
      <c r="AT54" s="930"/>
      <c r="AU54" s="930"/>
      <c r="AV54" s="1751">
        <f>SUM(AK54:AU54)</f>
        <v>-1240.9282789600002</v>
      </c>
      <c r="AW54" s="930">
        <f>-AW20</f>
        <v>0</v>
      </c>
      <c r="AX54" s="930">
        <f>-AX20</f>
        <v>0</v>
      </c>
      <c r="AY54" s="930">
        <f>-AY20</f>
        <v>-337.53719999999998</v>
      </c>
      <c r="AZ54" s="930">
        <f>-AZ20*0.5</f>
        <v>-283.72744049999994</v>
      </c>
      <c r="BA54" s="930">
        <f>-BA20*0.9</f>
        <v>0</v>
      </c>
      <c r="BB54" s="930">
        <f>-BB20*0.51</f>
        <v>0</v>
      </c>
      <c r="BC54" s="930">
        <f>-BC20*0.51</f>
        <v>-39.927233430000001</v>
      </c>
      <c r="BD54" s="930">
        <f>-BD20*0.51</f>
        <v>0</v>
      </c>
      <c r="BE54" s="930">
        <f>-BE20</f>
        <v>0</v>
      </c>
      <c r="BF54" s="930"/>
      <c r="BG54" s="930"/>
      <c r="BH54" s="1751">
        <f>SUM(AW54:BG54)</f>
        <v>-661.19187392999993</v>
      </c>
      <c r="BI54" s="1673"/>
      <c r="BJ54" s="1673"/>
      <c r="BK54" s="1673"/>
      <c r="BL54" s="1673"/>
      <c r="BM54" s="1673"/>
      <c r="BN54" s="643"/>
      <c r="BO54" s="643"/>
    </row>
    <row r="55" spans="2:67" ht="12" customHeight="1">
      <c r="B55" s="196" t="s">
        <v>725</v>
      </c>
      <c r="C55" s="1669"/>
      <c r="D55" s="1670"/>
      <c r="E55" s="1670"/>
      <c r="F55" s="1671"/>
      <c r="G55" s="1670"/>
      <c r="H55" s="1670"/>
      <c r="I55" s="1670"/>
      <c r="J55" s="1670"/>
      <c r="K55" s="1670"/>
      <c r="L55" s="1672"/>
      <c r="M55" s="1673"/>
      <c r="N55" s="1670"/>
      <c r="O55" s="1670"/>
      <c r="P55" s="1670"/>
      <c r="Q55" s="1670"/>
      <c r="R55" s="1670"/>
      <c r="S55" s="1670"/>
      <c r="T55" s="1670"/>
      <c r="U55" s="1670"/>
      <c r="V55" s="1670"/>
      <c r="W55" s="1674"/>
      <c r="X55" s="930">
        <f>-'כרטיסים שונים'!F309/1000</f>
        <v>-6318.7659999999996</v>
      </c>
      <c r="Y55" s="930">
        <v>-6319</v>
      </c>
      <c r="Z55" s="930">
        <v>-6319</v>
      </c>
      <c r="AA55" s="930">
        <v>-6319</v>
      </c>
      <c r="AB55" s="930">
        <v>-6319</v>
      </c>
      <c r="AC55" s="930">
        <v>-6319</v>
      </c>
      <c r="AD55" s="930">
        <v>-6319</v>
      </c>
      <c r="AE55" s="930">
        <v>-6319</v>
      </c>
      <c r="AF55" s="930">
        <v>-6319</v>
      </c>
      <c r="AG55" s="930">
        <v>-6319</v>
      </c>
      <c r="AH55" s="930">
        <v>-6319</v>
      </c>
      <c r="AI55" s="930">
        <v>-6319</v>
      </c>
      <c r="AJ55" s="930">
        <v>-6319</v>
      </c>
      <c r="AK55" s="930">
        <v>-6319</v>
      </c>
      <c r="AL55" s="930"/>
      <c r="AM55" s="930"/>
      <c r="AN55" s="930"/>
      <c r="AO55" s="930"/>
      <c r="AP55" s="930"/>
      <c r="AQ55" s="930"/>
      <c r="AR55" s="930"/>
      <c r="AS55" s="930"/>
      <c r="AT55" s="930"/>
      <c r="AU55" s="930"/>
      <c r="AV55" s="930">
        <f>-'כרטיסים שונים'!F132/1000</f>
        <v>-4384.7659999999996</v>
      </c>
      <c r="AW55" s="930">
        <f>BH55</f>
        <v>-4277.8029999999999</v>
      </c>
      <c r="AX55" s="930"/>
      <c r="AY55" s="930"/>
      <c r="AZ55" s="930"/>
      <c r="BA55" s="930"/>
      <c r="BB55" s="930"/>
      <c r="BC55" s="930"/>
      <c r="BD55" s="930"/>
      <c r="BE55" s="930"/>
      <c r="BF55" s="930"/>
      <c r="BG55" s="930"/>
      <c r="BH55" s="1757">
        <f>-'כרטיסים שונים'!F43/1000</f>
        <v>-4277.8029999999999</v>
      </c>
      <c r="BI55" s="1673"/>
      <c r="BJ55" s="1673"/>
      <c r="BK55" s="1673"/>
      <c r="BL55" s="1673"/>
      <c r="BM55" s="1673"/>
      <c r="BN55" s="643"/>
      <c r="BO55" s="643"/>
    </row>
    <row r="56" spans="2:67" ht="12" customHeight="1">
      <c r="B56" s="196" t="s">
        <v>726</v>
      </c>
      <c r="C56" s="923"/>
      <c r="D56" s="930"/>
      <c r="E56" s="930"/>
      <c r="F56" s="873"/>
      <c r="G56" s="930"/>
      <c r="H56" s="930"/>
      <c r="I56" s="930"/>
      <c r="J56" s="930"/>
      <c r="K56" s="930"/>
      <c r="L56" s="2142"/>
      <c r="M56" s="978"/>
      <c r="N56" s="930">
        <f>-N69</f>
        <v>-935</v>
      </c>
      <c r="O56" s="930">
        <f t="shared" ref="O56:X56" si="36">-O69</f>
        <v>0</v>
      </c>
      <c r="P56" s="930">
        <f t="shared" si="36"/>
        <v>-6.0728050859999998</v>
      </c>
      <c r="Q56" s="930">
        <f t="shared" si="36"/>
        <v>-9067.4271900000003</v>
      </c>
      <c r="R56" s="930">
        <f t="shared" si="36"/>
        <v>0</v>
      </c>
      <c r="S56" s="930">
        <f t="shared" si="36"/>
        <v>-291.91889133000001</v>
      </c>
      <c r="T56" s="930">
        <f t="shared" si="36"/>
        <v>0</v>
      </c>
      <c r="U56" s="930">
        <f t="shared" si="36"/>
        <v>-644.95528200000001</v>
      </c>
      <c r="V56" s="930">
        <f t="shared" si="36"/>
        <v>0</v>
      </c>
      <c r="W56" s="930">
        <f t="shared" si="36"/>
        <v>0</v>
      </c>
      <c r="X56" s="930">
        <f t="shared" si="36"/>
        <v>-10945.374168416001</v>
      </c>
      <c r="Y56" s="930"/>
      <c r="Z56" s="930"/>
      <c r="AA56" s="930"/>
      <c r="AB56" s="930"/>
      <c r="AC56" s="930"/>
      <c r="AD56" s="930"/>
      <c r="AE56" s="930"/>
      <c r="AF56" s="930"/>
      <c r="AG56" s="930"/>
      <c r="AH56" s="930"/>
      <c r="AI56" s="930"/>
      <c r="AJ56" s="930"/>
      <c r="AK56" s="930">
        <f>-AK69</f>
        <v>-4825</v>
      </c>
      <c r="AL56" s="930">
        <f t="shared" ref="AL56:AV56" si="37">-AL69</f>
        <v>0</v>
      </c>
      <c r="AM56" s="930">
        <f t="shared" si="37"/>
        <v>-442.99478197799999</v>
      </c>
      <c r="AN56" s="930">
        <f t="shared" si="37"/>
        <v>0</v>
      </c>
      <c r="AO56" s="930">
        <f t="shared" si="37"/>
        <v>-3047.9579871300002</v>
      </c>
      <c r="AP56" s="930">
        <f t="shared" si="37"/>
        <v>-159.43352607</v>
      </c>
      <c r="AQ56" s="930">
        <f t="shared" si="37"/>
        <v>-271.86069689999994</v>
      </c>
      <c r="AR56" s="930">
        <f t="shared" si="37"/>
        <v>-7.0291260000000008E-2</v>
      </c>
      <c r="AS56" s="930">
        <f t="shared" si="37"/>
        <v>-212.04892799999999</v>
      </c>
      <c r="AT56" s="930">
        <f t="shared" si="37"/>
        <v>0</v>
      </c>
      <c r="AU56" s="930">
        <f t="shared" si="37"/>
        <v>0</v>
      </c>
      <c r="AV56" s="930">
        <f t="shared" si="37"/>
        <v>-8959.3662113380014</v>
      </c>
      <c r="AW56" s="930">
        <f>-AW69</f>
        <v>-2120</v>
      </c>
      <c r="AX56" s="930">
        <f t="shared" ref="AX56:BH56" si="38">-AX69</f>
        <v>0</v>
      </c>
      <c r="AY56" s="930">
        <f t="shared" si="38"/>
        <v>-248.886429792</v>
      </c>
      <c r="AZ56" s="930">
        <f t="shared" si="38"/>
        <v>0</v>
      </c>
      <c r="BA56" s="930">
        <f t="shared" si="38"/>
        <v>-1744.3815161580001</v>
      </c>
      <c r="BB56" s="930">
        <f t="shared" si="38"/>
        <v>0</v>
      </c>
      <c r="BC56" s="930">
        <f t="shared" si="38"/>
        <v>-95.555433960000002</v>
      </c>
      <c r="BD56" s="930">
        <f t="shared" si="38"/>
        <v>-76.683600000000013</v>
      </c>
      <c r="BE56" s="930">
        <f t="shared" si="38"/>
        <v>-24.809399999999997</v>
      </c>
      <c r="BF56" s="930">
        <f t="shared" si="38"/>
        <v>0</v>
      </c>
      <c r="BG56" s="930">
        <f t="shared" si="38"/>
        <v>0</v>
      </c>
      <c r="BH56" s="930">
        <f t="shared" si="38"/>
        <v>-4310.3163799100003</v>
      </c>
      <c r="BI56" s="978"/>
      <c r="BJ56" s="978"/>
      <c r="BK56" s="978"/>
      <c r="BL56" s="978"/>
      <c r="BM56" s="978"/>
      <c r="BN56" s="643"/>
      <c r="BO56" s="643"/>
    </row>
    <row r="57" spans="2:67" ht="12" customHeight="1">
      <c r="B57" s="196" t="s">
        <v>5157</v>
      </c>
      <c r="C57" s="1669"/>
      <c r="D57" s="1670"/>
      <c r="E57" s="1670"/>
      <c r="F57" s="1671"/>
      <c r="G57" s="1670"/>
      <c r="H57" s="1670"/>
      <c r="I57" s="1670"/>
      <c r="J57" s="1670"/>
      <c r="K57" s="1670"/>
      <c r="L57" s="1672"/>
      <c r="M57" s="1673"/>
      <c r="N57" s="1670"/>
      <c r="O57" s="1670"/>
      <c r="P57" s="1670"/>
      <c r="Q57" s="1670"/>
      <c r="R57" s="1670"/>
      <c r="S57" s="1670"/>
      <c r="T57" s="1670"/>
      <c r="U57" s="1670"/>
      <c r="V57" s="1670"/>
      <c r="W57" s="1674"/>
      <c r="X57" s="1980" t="s">
        <v>45</v>
      </c>
      <c r="Y57" s="1980" t="s">
        <v>45</v>
      </c>
      <c r="Z57" s="1980" t="s">
        <v>45</v>
      </c>
      <c r="AA57" s="1980" t="s">
        <v>45</v>
      </c>
      <c r="AB57" s="1980" t="s">
        <v>45</v>
      </c>
      <c r="AC57" s="1980" t="s">
        <v>45</v>
      </c>
      <c r="AD57" s="1980" t="s">
        <v>45</v>
      </c>
      <c r="AE57" s="1980" t="s">
        <v>45</v>
      </c>
      <c r="AF57" s="1980" t="s">
        <v>45</v>
      </c>
      <c r="AG57" s="1980" t="s">
        <v>45</v>
      </c>
      <c r="AH57" s="1980" t="s">
        <v>45</v>
      </c>
      <c r="AI57" s="1980" t="s">
        <v>45</v>
      </c>
      <c r="AJ57" s="1980" t="s">
        <v>45</v>
      </c>
      <c r="AK57" s="1980" t="s">
        <v>45</v>
      </c>
      <c r="AL57" s="1980" t="s">
        <v>45</v>
      </c>
      <c r="AM57" s="1980" t="s">
        <v>45</v>
      </c>
      <c r="AN57" s="1980" t="s">
        <v>45</v>
      </c>
      <c r="AO57" s="1980" t="s">
        <v>45</v>
      </c>
      <c r="AP57" s="1980" t="s">
        <v>45</v>
      </c>
      <c r="AQ57" s="1980" t="s">
        <v>45</v>
      </c>
      <c r="AR57" s="1980" t="s">
        <v>45</v>
      </c>
      <c r="AS57" s="1980" t="s">
        <v>45</v>
      </c>
      <c r="AT57" s="1980" t="s">
        <v>45</v>
      </c>
      <c r="AU57" s="1980" t="s">
        <v>45</v>
      </c>
      <c r="AV57" s="1981" t="s">
        <v>45</v>
      </c>
      <c r="AW57" s="930"/>
      <c r="AX57" s="930"/>
      <c r="AY57" s="930"/>
      <c r="AZ57" s="930"/>
      <c r="BA57" s="930"/>
      <c r="BB57" s="930"/>
      <c r="BC57" s="930"/>
      <c r="BD57" s="930"/>
      <c r="BE57" s="930"/>
      <c r="BF57" s="930"/>
      <c r="BG57" s="930"/>
      <c r="BH57" s="1982" t="s">
        <v>45</v>
      </c>
      <c r="BI57" s="1673"/>
      <c r="BJ57" s="1673"/>
      <c r="BK57" s="1673"/>
      <c r="BL57" s="1673"/>
      <c r="BM57" s="1673"/>
      <c r="BN57" s="643"/>
      <c r="BO57" s="643"/>
    </row>
    <row r="58" spans="2:67" ht="11.45" customHeight="1">
      <c r="B58" s="419" t="s">
        <v>728</v>
      </c>
      <c r="C58" s="1669"/>
      <c r="D58" s="1670"/>
      <c r="E58" s="1670"/>
      <c r="F58" s="1671"/>
      <c r="G58" s="1670"/>
      <c r="H58" s="1670"/>
      <c r="I58" s="1670"/>
      <c r="J58" s="1670"/>
      <c r="K58" s="1670"/>
      <c r="L58" s="1672"/>
      <c r="M58" s="1673"/>
      <c r="N58" s="1670"/>
      <c r="O58" s="1670"/>
      <c r="P58" s="1670"/>
      <c r="Q58" s="1670"/>
      <c r="R58" s="1670"/>
      <c r="S58" s="1670"/>
      <c r="T58" s="1670"/>
      <c r="U58" s="1670"/>
      <c r="V58" s="1670"/>
      <c r="W58" s="1674"/>
      <c r="X58" s="930"/>
      <c r="Y58" s="930"/>
      <c r="Z58" s="930"/>
      <c r="AA58" s="930"/>
      <c r="AB58" s="930"/>
      <c r="AC58" s="930"/>
      <c r="AD58" s="930"/>
      <c r="AE58" s="930"/>
      <c r="AF58" s="930"/>
      <c r="AG58" s="930"/>
      <c r="AH58" s="930"/>
      <c r="AI58" s="930"/>
      <c r="AJ58" s="930"/>
      <c r="AK58" s="930"/>
      <c r="AL58" s="930"/>
      <c r="AM58" s="930"/>
      <c r="AN58" s="930"/>
      <c r="AO58" s="930"/>
      <c r="AP58" s="930"/>
      <c r="AQ58" s="930"/>
      <c r="AR58" s="930"/>
      <c r="AS58" s="930"/>
      <c r="AT58" s="930"/>
      <c r="AU58" s="930"/>
      <c r="AV58" s="1757"/>
      <c r="AW58" s="930"/>
      <c r="AX58" s="930"/>
      <c r="AY58" s="930"/>
      <c r="AZ58" s="930"/>
      <c r="BA58" s="930"/>
      <c r="BB58" s="930"/>
      <c r="BC58" s="930"/>
      <c r="BD58" s="930"/>
      <c r="BE58" s="930"/>
      <c r="BF58" s="930"/>
      <c r="BG58" s="930"/>
      <c r="BH58" s="1751"/>
      <c r="BI58" s="1673"/>
      <c r="BJ58" s="1673"/>
      <c r="BK58" s="1673"/>
      <c r="BL58" s="1673"/>
      <c r="BM58" s="1673"/>
      <c r="BN58" s="643"/>
      <c r="BO58" s="643"/>
    </row>
    <row r="59" spans="2:67" ht="12" customHeight="1">
      <c r="B59" s="2085" t="s">
        <v>732</v>
      </c>
      <c r="C59" s="1675"/>
      <c r="D59" s="1676"/>
      <c r="E59" s="1676"/>
      <c r="F59" s="1677"/>
      <c r="G59" s="1676"/>
      <c r="H59" s="1676"/>
      <c r="I59" s="1676"/>
      <c r="J59" s="1676"/>
      <c r="K59" s="1676"/>
      <c r="L59" s="1678"/>
      <c r="M59" s="1679"/>
      <c r="N59" s="1676"/>
      <c r="O59" s="1676"/>
      <c r="P59" s="1676"/>
      <c r="Q59" s="1676"/>
      <c r="R59" s="1676"/>
      <c r="S59" s="1676"/>
      <c r="T59" s="1676"/>
      <c r="U59" s="1676"/>
      <c r="V59" s="1676"/>
      <c r="W59" s="1680"/>
      <c r="X59" s="2086" t="s">
        <v>45</v>
      </c>
      <c r="Y59" s="2086" t="s">
        <v>45</v>
      </c>
      <c r="Z59" s="2086" t="s">
        <v>45</v>
      </c>
      <c r="AA59" s="2086" t="s">
        <v>45</v>
      </c>
      <c r="AB59" s="2086" t="s">
        <v>45</v>
      </c>
      <c r="AC59" s="2086" t="s">
        <v>45</v>
      </c>
      <c r="AD59" s="2086" t="s">
        <v>45</v>
      </c>
      <c r="AE59" s="2086" t="s">
        <v>45</v>
      </c>
      <c r="AF59" s="2086" t="s">
        <v>45</v>
      </c>
      <c r="AG59" s="2086" t="s">
        <v>45</v>
      </c>
      <c r="AH59" s="2086" t="s">
        <v>45</v>
      </c>
      <c r="AI59" s="2086" t="s">
        <v>45</v>
      </c>
      <c r="AJ59" s="2086" t="s">
        <v>45</v>
      </c>
      <c r="AK59" s="2086" t="s">
        <v>45</v>
      </c>
      <c r="AL59" s="2086" t="s">
        <v>45</v>
      </c>
      <c r="AM59" s="2086" t="s">
        <v>45</v>
      </c>
      <c r="AN59" s="2086" t="s">
        <v>45</v>
      </c>
      <c r="AO59" s="2086" t="s">
        <v>45</v>
      </c>
      <c r="AP59" s="2086" t="s">
        <v>45</v>
      </c>
      <c r="AQ59" s="2086" t="s">
        <v>45</v>
      </c>
      <c r="AR59" s="2086" t="s">
        <v>45</v>
      </c>
      <c r="AS59" s="2086" t="s">
        <v>45</v>
      </c>
      <c r="AT59" s="2086" t="s">
        <v>45</v>
      </c>
      <c r="AU59" s="2086" t="s">
        <v>45</v>
      </c>
      <c r="AV59" s="2087" t="s">
        <v>45</v>
      </c>
      <c r="AW59" s="2086" t="s">
        <v>45</v>
      </c>
      <c r="AX59" s="2086" t="s">
        <v>45</v>
      </c>
      <c r="AY59" s="2086" t="s">
        <v>45</v>
      </c>
      <c r="AZ59" s="2086" t="s">
        <v>45</v>
      </c>
      <c r="BA59" s="2086" t="s">
        <v>45</v>
      </c>
      <c r="BB59" s="2086" t="s">
        <v>45</v>
      </c>
      <c r="BC59" s="2086" t="s">
        <v>45</v>
      </c>
      <c r="BD59" s="2086" t="s">
        <v>45</v>
      </c>
      <c r="BE59" s="2086" t="s">
        <v>45</v>
      </c>
      <c r="BF59" s="2086" t="s">
        <v>45</v>
      </c>
      <c r="BG59" s="2086" t="s">
        <v>45</v>
      </c>
      <c r="BH59" s="2088" t="s">
        <v>45</v>
      </c>
      <c r="BI59" s="1673"/>
      <c r="BJ59" s="1673"/>
      <c r="BK59" s="1673"/>
      <c r="BL59" s="1673"/>
      <c r="BM59" s="1673"/>
      <c r="BN59" s="643"/>
      <c r="BO59" s="643"/>
    </row>
    <row r="60" spans="2:67" ht="12" customHeight="1">
      <c r="B60" s="1743" t="s">
        <v>229</v>
      </c>
      <c r="C60" s="1675"/>
      <c r="D60" s="1676"/>
      <c r="E60" s="1676"/>
      <c r="F60" s="1677"/>
      <c r="G60" s="1676"/>
      <c r="H60" s="1676"/>
      <c r="I60" s="1676"/>
      <c r="J60" s="1676"/>
      <c r="K60" s="1676"/>
      <c r="L60" s="1678"/>
      <c r="M60" s="1679"/>
      <c r="N60" s="1676"/>
      <c r="O60" s="1676"/>
      <c r="P60" s="1676"/>
      <c r="Q60" s="1676"/>
      <c r="R60" s="1676"/>
      <c r="S60" s="1676"/>
      <c r="T60" s="1676"/>
      <c r="U60" s="1676"/>
      <c r="V60" s="1676"/>
      <c r="W60" s="1680"/>
      <c r="X60" s="1676">
        <f>SUM(X46:X59)</f>
        <v>17866.235954665557</v>
      </c>
      <c r="Y60" s="1676"/>
      <c r="Z60" s="1676"/>
      <c r="AA60" s="1676"/>
      <c r="AB60" s="1676"/>
      <c r="AC60" s="1676"/>
      <c r="AD60" s="1676"/>
      <c r="AE60" s="1676"/>
      <c r="AF60" s="1676"/>
      <c r="AG60" s="1676"/>
      <c r="AH60" s="1676"/>
      <c r="AI60" s="1676"/>
      <c r="AJ60" s="1676"/>
      <c r="AK60" s="1676"/>
      <c r="AL60" s="1676"/>
      <c r="AM60" s="1676"/>
      <c r="AN60" s="1676"/>
      <c r="AO60" s="1676"/>
      <c r="AP60" s="1676"/>
      <c r="AQ60" s="1676"/>
      <c r="AR60" s="1676"/>
      <c r="AS60" s="1676"/>
      <c r="AT60" s="1676"/>
      <c r="AU60" s="1676"/>
      <c r="AV60" s="1762">
        <f>SUM(AV46:AV59)</f>
        <v>44221.628586814084</v>
      </c>
      <c r="AW60" s="1676">
        <f t="shared" ref="AW60:BG60" si="39">SUM(AW46:AW59)</f>
        <v>12232.152905904124</v>
      </c>
      <c r="AX60" s="1676">
        <f t="shared" si="39"/>
        <v>0</v>
      </c>
      <c r="AY60" s="1676">
        <f t="shared" si="39"/>
        <v>-329.04118410799998</v>
      </c>
      <c r="AZ60" s="1676">
        <f t="shared" si="39"/>
        <v>18359.437151999999</v>
      </c>
      <c r="BA60" s="1676">
        <f t="shared" si="39"/>
        <v>199.04589477699983</v>
      </c>
      <c r="BB60" s="1676">
        <f t="shared" si="39"/>
        <v>10949.853515790001</v>
      </c>
      <c r="BC60" s="1676">
        <f t="shared" si="39"/>
        <v>-763.74753041999998</v>
      </c>
      <c r="BD60" s="1676">
        <f t="shared" si="39"/>
        <v>6245.1302392499992</v>
      </c>
      <c r="BE60" s="1676">
        <f t="shared" si="39"/>
        <v>-24.809399999999997</v>
      </c>
      <c r="BF60" s="1676">
        <f t="shared" si="39"/>
        <v>24782.824460683998</v>
      </c>
      <c r="BG60" s="1676">
        <f t="shared" si="39"/>
        <v>0</v>
      </c>
      <c r="BH60" s="1755">
        <f>SUM(BH46:BH59)</f>
        <v>48501.830593282124</v>
      </c>
      <c r="BI60" s="1673"/>
      <c r="BJ60" s="1673"/>
      <c r="BK60" s="1673"/>
      <c r="BL60" s="1673"/>
      <c r="BM60" s="1673"/>
      <c r="BN60" s="643"/>
      <c r="BO60" s="643"/>
    </row>
    <row r="61" spans="2:67" ht="12" customHeight="1" thickBot="1">
      <c r="B61" s="1744" t="s">
        <v>734</v>
      </c>
      <c r="C61" s="1675"/>
      <c r="D61" s="1676"/>
      <c r="E61" s="1676"/>
      <c r="F61" s="1677"/>
      <c r="G61" s="1676"/>
      <c r="H61" s="1676"/>
      <c r="I61" s="1676"/>
      <c r="J61" s="1676"/>
      <c r="K61" s="1676"/>
      <c r="L61" s="1678"/>
      <c r="M61" s="1679"/>
      <c r="N61" s="1676"/>
      <c r="O61" s="1676"/>
      <c r="P61" s="1676"/>
      <c r="Q61" s="1676"/>
      <c r="R61" s="1676"/>
      <c r="S61" s="1676"/>
      <c r="T61" s="1676"/>
      <c r="U61" s="1676"/>
      <c r="V61" s="1676"/>
      <c r="W61" s="1680"/>
      <c r="X61" s="1676">
        <f>X60+X44</f>
        <v>-37673.006226818448</v>
      </c>
      <c r="Y61" s="1676"/>
      <c r="Z61" s="1676"/>
      <c r="AA61" s="1676"/>
      <c r="AB61" s="1676"/>
      <c r="AC61" s="1676"/>
      <c r="AD61" s="1676"/>
      <c r="AE61" s="1676"/>
      <c r="AF61" s="1676"/>
      <c r="AG61" s="1676"/>
      <c r="AH61" s="1676"/>
      <c r="AI61" s="1676"/>
      <c r="AJ61" s="1676"/>
      <c r="AK61" s="1676"/>
      <c r="AL61" s="1676"/>
      <c r="AM61" s="1676"/>
      <c r="AN61" s="1676"/>
      <c r="AO61" s="1676"/>
      <c r="AP61" s="1676"/>
      <c r="AQ61" s="1676"/>
      <c r="AR61" s="1676"/>
      <c r="AS61" s="1676"/>
      <c r="AT61" s="1676"/>
      <c r="AU61" s="1676"/>
      <c r="AV61" s="1762">
        <f>AV60+AV44</f>
        <v>-67753.125723382895</v>
      </c>
      <c r="AW61" s="1676">
        <f t="shared" ref="AW61:BG61" si="40">AW60+AW44</f>
        <v>-43722.747094095874</v>
      </c>
      <c r="AX61" s="1676">
        <f t="shared" si="40"/>
        <v>781.32866999999999</v>
      </c>
      <c r="AY61" s="1676">
        <f t="shared" si="40"/>
        <v>-6435.2876653520016</v>
      </c>
      <c r="AZ61" s="1676">
        <f t="shared" si="40"/>
        <v>-28455.596169000004</v>
      </c>
      <c r="BA61" s="1676">
        <f t="shared" si="40"/>
        <v>-19235.228214572999</v>
      </c>
      <c r="BB61" s="1676">
        <f t="shared" si="40"/>
        <v>-4870.3077152100013</v>
      </c>
      <c r="BC61" s="1676">
        <f t="shared" si="40"/>
        <v>2138.2493365800001</v>
      </c>
      <c r="BD61" s="1676">
        <f t="shared" si="40"/>
        <v>-5119.9243357500009</v>
      </c>
      <c r="BE61" s="1676">
        <f t="shared" si="40"/>
        <v>3504.0871739999993</v>
      </c>
      <c r="BF61" s="1676">
        <f t="shared" si="40"/>
        <v>-123500.62314590998</v>
      </c>
      <c r="BG61" s="1676">
        <f t="shared" si="40"/>
        <v>32281.097536729998</v>
      </c>
      <c r="BH61" s="1754">
        <f>BH60+BH44</f>
        <v>-67500.51947658186</v>
      </c>
      <c r="BI61" s="1673"/>
      <c r="BJ61" s="1673"/>
      <c r="BK61" s="1673"/>
      <c r="BL61" s="1673"/>
      <c r="BM61" s="1673"/>
      <c r="BN61" s="643"/>
      <c r="BO61" s="643"/>
    </row>
    <row r="62" spans="2:67" ht="11.25">
      <c r="B62" s="2197" t="s">
        <v>962</v>
      </c>
      <c r="C62" s="2197"/>
      <c r="D62" s="2197"/>
      <c r="E62" s="2197"/>
      <c r="F62" s="2197"/>
      <c r="G62" s="2197"/>
      <c r="H62" s="2197"/>
      <c r="I62" s="2197"/>
      <c r="J62" s="2197"/>
      <c r="K62" s="2197"/>
      <c r="L62" s="2197"/>
      <c r="M62" s="2197"/>
      <c r="N62" s="2197"/>
      <c r="O62" s="2197"/>
      <c r="P62" s="2197"/>
      <c r="Q62" s="2197"/>
      <c r="R62" s="2197"/>
      <c r="S62" s="2197"/>
      <c r="T62" s="2197"/>
      <c r="U62" s="2197"/>
      <c r="V62" s="2197"/>
      <c r="W62" s="2198"/>
      <c r="X62" s="2197"/>
      <c r="Y62" s="2197"/>
      <c r="Z62" s="2197"/>
      <c r="AA62" s="2197"/>
      <c r="AB62" s="2197"/>
      <c r="AC62" s="2197"/>
      <c r="AD62" s="2197"/>
      <c r="AE62" s="2197"/>
      <c r="AF62" s="2197"/>
      <c r="AG62" s="2197"/>
      <c r="AH62" s="2197"/>
      <c r="AI62" s="2197"/>
      <c r="AJ62" s="2197"/>
      <c r="AK62" s="2197"/>
      <c r="AL62" s="2197"/>
      <c r="AM62" s="2197"/>
      <c r="AN62" s="2197"/>
      <c r="AO62" s="2197"/>
      <c r="AP62" s="2197"/>
      <c r="AQ62" s="2197"/>
      <c r="AR62" s="2197"/>
      <c r="AS62" s="2197"/>
      <c r="AT62" s="2197"/>
      <c r="AU62" s="2197"/>
      <c r="AV62" s="2197"/>
      <c r="AW62" s="2197"/>
      <c r="AX62" s="2197"/>
      <c r="AY62" s="2197"/>
      <c r="AZ62" s="2197"/>
      <c r="BA62" s="2197"/>
      <c r="BB62" s="2197"/>
      <c r="BC62" s="2197"/>
      <c r="BD62" s="2197"/>
      <c r="BE62" s="2197"/>
      <c r="BF62" s="2197"/>
      <c r="BG62" s="2197"/>
      <c r="BH62" s="2199"/>
      <c r="BI62" s="2197"/>
      <c r="BJ62" s="2197"/>
      <c r="BK62" s="2197"/>
      <c r="BL62" s="2197"/>
      <c r="BM62" s="2197"/>
    </row>
    <row r="63" spans="2:67" ht="12" customHeight="1">
      <c r="D63" s="643"/>
      <c r="E63" s="643"/>
      <c r="H63" s="643"/>
      <c r="K63" s="643"/>
      <c r="N63" s="925"/>
      <c r="AK63" s="925"/>
      <c r="AW63" s="925"/>
    </row>
    <row r="64" spans="2:67" ht="12" customHeight="1">
      <c r="D64" s="612">
        <v>-1</v>
      </c>
      <c r="N64" s="925"/>
      <c r="AK64" s="925"/>
      <c r="AW64" s="925"/>
    </row>
    <row r="65" spans="2:82" ht="12" customHeight="1">
      <c r="N65" s="925"/>
      <c r="AK65" s="925"/>
      <c r="AW65" s="925"/>
    </row>
    <row r="66" spans="2:82" ht="24" customHeight="1">
      <c r="N66" s="925"/>
      <c r="AK66" s="925"/>
      <c r="AW66" s="925"/>
      <c r="BT66" s="2193" t="s">
        <v>738</v>
      </c>
      <c r="BU66" s="2194"/>
      <c r="BV66" s="2194"/>
      <c r="BW66" s="2195"/>
      <c r="BX66" s="1642"/>
      <c r="BY66" s="1642"/>
    </row>
    <row r="67" spans="2:82" ht="24" customHeight="1">
      <c r="B67" s="939" t="s">
        <v>638</v>
      </c>
      <c r="N67" s="613">
        <f>'BS Conso KPMG'!M217</f>
        <v>935</v>
      </c>
      <c r="O67" s="613">
        <f>'BS Conso KPMG'!N217</f>
        <v>0</v>
      </c>
      <c r="P67" s="613">
        <f>'BS Conso KPMG'!O217</f>
        <v>6.0728050859999998</v>
      </c>
      <c r="Q67" s="613">
        <f>'BS Conso KPMG'!P217</f>
        <v>10074.919099999999</v>
      </c>
      <c r="R67" s="613">
        <f>'BS Conso KPMG'!Q217</f>
        <v>0</v>
      </c>
      <c r="S67" s="613">
        <f>'BS Conso KPMG'!R217</f>
        <v>572.38998300000003</v>
      </c>
      <c r="T67" s="613">
        <f>'BS Conso KPMG'!S217</f>
        <v>0</v>
      </c>
      <c r="U67" s="613">
        <f>'BS Conso KPMG'!T217</f>
        <v>644.95528200000001</v>
      </c>
      <c r="V67" s="613">
        <f>'BS Conso KPMG'!U217</f>
        <v>0</v>
      </c>
      <c r="W67" s="613">
        <f>'BS Conso KPMG'!V217</f>
        <v>0</v>
      </c>
      <c r="X67" s="613">
        <f>SUM(N67:W67)</f>
        <v>12233.337170085999</v>
      </c>
      <c r="AK67" s="613">
        <f>'BS Conso KPMG'!AI217</f>
        <v>4825</v>
      </c>
      <c r="AL67" s="613">
        <f>'BS Conso KPMG'!AJ217</f>
        <v>0</v>
      </c>
      <c r="AM67" s="613">
        <f>'BS Conso KPMG'!AK217</f>
        <v>442.99478197799999</v>
      </c>
      <c r="AN67" s="613">
        <f>'BS Conso KPMG'!AL217</f>
        <v>0</v>
      </c>
      <c r="AO67" s="613">
        <f>'BS Conso KPMG'!AM217</f>
        <v>3386.6199857000001</v>
      </c>
      <c r="AP67" s="613">
        <f>'BS Conso KPMG'!AN217</f>
        <v>312.614757</v>
      </c>
      <c r="AQ67" s="613">
        <f>'BS Conso KPMG'!AO217</f>
        <v>533.06018999999992</v>
      </c>
      <c r="AR67" s="613">
        <f>'BS Conso KPMG'!AP217</f>
        <v>0.137826</v>
      </c>
      <c r="AS67" s="613">
        <f>'BS Conso KPMG'!AQ217</f>
        <v>212.04892799999999</v>
      </c>
      <c r="AT67" s="613"/>
      <c r="AU67" s="613"/>
      <c r="AV67" s="613">
        <f>'BS Conso KPMG'!AT217</f>
        <v>9712.4764686779999</v>
      </c>
      <c r="AW67" s="613">
        <f>'BS Conso KPMG'!AU217</f>
        <v>2120</v>
      </c>
      <c r="AX67" s="613">
        <f>'BS Conso KPMG'!AV217</f>
        <v>0</v>
      </c>
      <c r="AY67" s="613">
        <f>'BS Conso KPMG'!AW217</f>
        <v>248.886429792</v>
      </c>
      <c r="AZ67" s="613">
        <f>'BS Conso KPMG'!AX217</f>
        <v>0</v>
      </c>
      <c r="BA67" s="613">
        <f>'BS Conso KPMG'!AY217</f>
        <v>1938.2016846199999</v>
      </c>
      <c r="BB67" s="613">
        <f>'BS Conso KPMG'!AZ217</f>
        <v>0</v>
      </c>
      <c r="BC67" s="613">
        <f>'BS Conso KPMG'!BA217</f>
        <v>187.363596</v>
      </c>
      <c r="BD67" s="613">
        <f>'BS Conso KPMG'!BB217</f>
        <v>150.36000000000001</v>
      </c>
      <c r="BE67" s="613">
        <f>'BS Conso KPMG'!BC217</f>
        <v>24.809399999999997</v>
      </c>
      <c r="BF67" s="613"/>
      <c r="BG67" s="613"/>
      <c r="BH67" s="613">
        <f>'BS Conso KPMG'!BF217</f>
        <v>4669.6211104119993</v>
      </c>
      <c r="BT67" s="1572" t="s">
        <v>104</v>
      </c>
      <c r="BU67" s="1573" t="s">
        <v>106</v>
      </c>
      <c r="BV67" s="1573" t="s">
        <v>109</v>
      </c>
      <c r="BW67" s="1573" t="s">
        <v>111</v>
      </c>
      <c r="BX67" s="1573" t="s">
        <v>4560</v>
      </c>
      <c r="BY67" s="580" t="s">
        <v>5118</v>
      </c>
    </row>
    <row r="68" spans="2:82" ht="12" customHeight="1">
      <c r="B68" s="939" t="s">
        <v>5220</v>
      </c>
      <c r="N68" s="2141">
        <v>1</v>
      </c>
      <c r="O68" s="2141">
        <v>1</v>
      </c>
      <c r="P68" s="2141">
        <v>1</v>
      </c>
      <c r="Q68" s="2141">
        <v>0.9</v>
      </c>
      <c r="R68" s="2141">
        <v>0.51</v>
      </c>
      <c r="S68" s="2141">
        <v>0.51</v>
      </c>
      <c r="T68" s="2141">
        <v>0.51</v>
      </c>
      <c r="U68" s="2141">
        <v>1</v>
      </c>
      <c r="AK68" s="2141">
        <v>1</v>
      </c>
      <c r="AL68" s="2141">
        <v>1</v>
      </c>
      <c r="AM68" s="2141">
        <v>1</v>
      </c>
      <c r="AN68" s="2143">
        <v>0.5</v>
      </c>
      <c r="AO68" s="2141">
        <v>0.9</v>
      </c>
      <c r="AP68" s="2141">
        <v>0.51</v>
      </c>
      <c r="AQ68" s="2141">
        <v>0.51</v>
      </c>
      <c r="AR68" s="2141">
        <v>0.51</v>
      </c>
      <c r="AS68" s="2141">
        <v>1</v>
      </c>
      <c r="AW68" s="2141">
        <v>1</v>
      </c>
      <c r="AX68" s="2141">
        <v>1</v>
      </c>
      <c r="AY68" s="2141">
        <v>1</v>
      </c>
      <c r="AZ68" s="2143">
        <v>0.5</v>
      </c>
      <c r="BA68" s="2141">
        <v>0.9</v>
      </c>
      <c r="BB68" s="2141">
        <v>0.51</v>
      </c>
      <c r="BC68" s="2141">
        <v>0.51</v>
      </c>
      <c r="BD68" s="2141">
        <v>0.51</v>
      </c>
      <c r="BE68" s="2141">
        <v>1</v>
      </c>
      <c r="BT68" s="1575" t="s">
        <v>116</v>
      </c>
      <c r="BU68" s="1610">
        <v>1.0885</v>
      </c>
      <c r="BV68" s="1610">
        <v>4.356522</v>
      </c>
      <c r="BW68" s="1608">
        <v>1.6672639999999999</v>
      </c>
      <c r="BX68" s="1608">
        <f>SUMIFS('BS Conso KPMG'!$AL$7:$AL$263,'BS Conso KPMG'!$B$7:$B$263,BT68)</f>
        <v>0.15958800000000001</v>
      </c>
      <c r="BY68" s="1667">
        <f>'BS Conso KPMG'!AX16</f>
        <v>13.671483</v>
      </c>
    </row>
    <row r="69" spans="2:82" ht="12" customHeight="1">
      <c r="B69" s="939" t="s">
        <v>5221</v>
      </c>
      <c r="N69" s="643">
        <f>N67*N68</f>
        <v>935</v>
      </c>
      <c r="O69" s="643">
        <f t="shared" ref="O69:W69" si="41">O67*O68</f>
        <v>0</v>
      </c>
      <c r="P69" s="643">
        <f t="shared" si="41"/>
        <v>6.0728050859999998</v>
      </c>
      <c r="Q69" s="643">
        <f t="shared" si="41"/>
        <v>9067.4271900000003</v>
      </c>
      <c r="R69" s="643">
        <f t="shared" si="41"/>
        <v>0</v>
      </c>
      <c r="S69" s="643">
        <f t="shared" si="41"/>
        <v>291.91889133000001</v>
      </c>
      <c r="T69" s="643">
        <f t="shared" si="41"/>
        <v>0</v>
      </c>
      <c r="U69" s="643">
        <f t="shared" si="41"/>
        <v>644.95528200000001</v>
      </c>
      <c r="V69" s="643">
        <f t="shared" si="41"/>
        <v>0</v>
      </c>
      <c r="W69" s="643">
        <f t="shared" si="41"/>
        <v>0</v>
      </c>
      <c r="X69" s="643">
        <f>SUM(N69:W69)</f>
        <v>10945.374168416001</v>
      </c>
      <c r="AK69" s="643">
        <f>AK67*AK68</f>
        <v>4825</v>
      </c>
      <c r="AL69" s="643">
        <f t="shared" ref="AL69" si="42">AL67*AL68</f>
        <v>0</v>
      </c>
      <c r="AM69" s="643">
        <f t="shared" ref="AM69:AN69" si="43">AM67*AM68</f>
        <v>442.99478197799999</v>
      </c>
      <c r="AN69" s="643">
        <f t="shared" si="43"/>
        <v>0</v>
      </c>
      <c r="AO69" s="643">
        <f t="shared" ref="AO69" si="44">AO67*AO68</f>
        <v>3047.9579871300002</v>
      </c>
      <c r="AP69" s="643">
        <f t="shared" ref="AP69" si="45">AP67*AP68</f>
        <v>159.43352607</v>
      </c>
      <c r="AQ69" s="643">
        <f t="shared" ref="AQ69" si="46">AQ67*AQ68</f>
        <v>271.86069689999994</v>
      </c>
      <c r="AR69" s="643">
        <f t="shared" ref="AR69" si="47">AR67*AR68</f>
        <v>7.0291260000000008E-2</v>
      </c>
      <c r="AS69" s="643">
        <f t="shared" ref="AS69" si="48">AS67*AS68</f>
        <v>212.04892799999999</v>
      </c>
      <c r="AV69" s="643">
        <f>SUM(AK69:AU69)</f>
        <v>8959.3662113380014</v>
      </c>
      <c r="AW69" s="643">
        <f>AW67*AW68</f>
        <v>2120</v>
      </c>
      <c r="AX69" s="643">
        <f t="shared" ref="AX69" si="49">AX67*AX68</f>
        <v>0</v>
      </c>
      <c r="AY69" s="643">
        <f t="shared" ref="AY69" si="50">AY67*AY68</f>
        <v>248.886429792</v>
      </c>
      <c r="AZ69" s="643">
        <f t="shared" ref="AZ69" si="51">AZ67*AZ68</f>
        <v>0</v>
      </c>
      <c r="BA69" s="643">
        <f t="shared" ref="BA69" si="52">BA67*BA68</f>
        <v>1744.3815161580001</v>
      </c>
      <c r="BB69" s="643">
        <f t="shared" ref="BB69" si="53">BB67*BB68</f>
        <v>0</v>
      </c>
      <c r="BC69" s="643">
        <f t="shared" ref="BC69" si="54">BC67*BC68</f>
        <v>95.555433960000002</v>
      </c>
      <c r="BD69" s="643">
        <f t="shared" ref="BD69" si="55">BD67*BD68</f>
        <v>76.683600000000013</v>
      </c>
      <c r="BE69" s="643">
        <f t="shared" ref="BE69" si="56">BE67*BE68</f>
        <v>24.809399999999997</v>
      </c>
      <c r="BH69" s="643">
        <f>SUM(AW69:BG69)</f>
        <v>4310.3163799100003</v>
      </c>
      <c r="BT69" s="1575" t="s">
        <v>137</v>
      </c>
      <c r="BU69" s="1610">
        <v>361.45974999999999</v>
      </c>
      <c r="BV69" s="1610">
        <v>362.20715100000001</v>
      </c>
      <c r="BW69" s="1608">
        <v>519.81543999999997</v>
      </c>
      <c r="BX69" s="1608">
        <f>'BS Conso KPMG'!AL144</f>
        <v>496.88449199999997</v>
      </c>
      <c r="BY69" s="1667">
        <f>'BS Conso KPMG'!AX144</f>
        <v>567.45488099999989</v>
      </c>
    </row>
    <row r="70" spans="2:82" ht="12" customHeight="1">
      <c r="BT70" s="1575" t="s">
        <v>119</v>
      </c>
      <c r="BU70" s="1610">
        <v>0</v>
      </c>
      <c r="BV70" s="1610">
        <v>0</v>
      </c>
      <c r="BW70" s="1608">
        <v>0</v>
      </c>
      <c r="BX70" s="1608">
        <f>'BS Conso KPMG'!AL29</f>
        <v>0</v>
      </c>
      <c r="BY70" s="1667">
        <f>'BS Conso KPMG'!AX29</f>
        <v>0</v>
      </c>
    </row>
    <row r="71" spans="2:82" ht="12" customHeight="1">
      <c r="BT71" s="1575" t="s">
        <v>152</v>
      </c>
      <c r="BU71" s="1610">
        <v>-6275.8027299999994</v>
      </c>
      <c r="BV71" s="1610">
        <v>-6757.7257260000006</v>
      </c>
      <c r="BW71" s="1608">
        <v>-16448.408287999999</v>
      </c>
      <c r="BX71" s="1608" t="s">
        <v>3269</v>
      </c>
      <c r="BY71" s="1667" t="s">
        <v>3269</v>
      </c>
    </row>
    <row r="72" spans="2:82" ht="12" customHeight="1">
      <c r="BT72" s="1575" t="s">
        <v>166</v>
      </c>
      <c r="BU72" s="1610">
        <v>-6178.0896399999992</v>
      </c>
      <c r="BV72" s="1610">
        <v>-4961.592936</v>
      </c>
      <c r="BW72" s="1608">
        <v>-13984.654799999998</v>
      </c>
      <c r="BX72" s="1608">
        <f>-'BS Conso KPMG'!AL188+'BS Conso KPMG'!AL192</f>
        <v>-12069.419192999998</v>
      </c>
      <c r="BY72" s="1667">
        <f>-'BS Conso KPMG'!AX188+'BS Conso KPMG'!AX192</f>
        <v>-19064.197025999998</v>
      </c>
    </row>
    <row r="73" spans="2:82" ht="12" customHeight="1">
      <c r="BT73" s="1575" t="s">
        <v>172</v>
      </c>
      <c r="BU73" s="1610">
        <v>-135.64886999999999</v>
      </c>
      <c r="BV73" s="1610">
        <v>-132.66278100000002</v>
      </c>
      <c r="BW73" s="1608">
        <v>-161.90433599999997</v>
      </c>
      <c r="BX73" s="1608">
        <f>-'BS Conso KPMG'!AL239</f>
        <v>-131.83782300000001</v>
      </c>
      <c r="BY73" s="1667">
        <f>-'BS Conso KPMG'!AX239</f>
        <v>-188.059011</v>
      </c>
    </row>
    <row r="74" spans="2:82" ht="12" customHeight="1">
      <c r="BT74" s="1575" t="s">
        <v>174</v>
      </c>
      <c r="BU74" s="1610">
        <v>-213.05054999999999</v>
      </c>
      <c r="BV74" s="1610">
        <v>-252.66771900000001</v>
      </c>
      <c r="BW74" s="1608">
        <v>-392.41888</v>
      </c>
      <c r="BX74" s="1608">
        <f>-'BS Conso KPMG'!AL240</f>
        <v>-8946.949400999998</v>
      </c>
      <c r="BY74" s="1667">
        <f>-'BS Conso KPMG'!AX240</f>
        <v>-15075.612341999999</v>
      </c>
    </row>
    <row r="75" spans="2:82" ht="12" customHeight="1">
      <c r="BT75" s="1575" t="s">
        <v>719</v>
      </c>
      <c r="BU75" s="1610">
        <v>-2425.3179499999997</v>
      </c>
      <c r="BV75" s="1610">
        <v>-2187.7059960000001</v>
      </c>
      <c r="BW75" s="1608">
        <v>-2110.3738240000002</v>
      </c>
      <c r="BX75" s="1608">
        <f>-('BS Conso KPMG'!AL206+'BS Conso KPMG'!AL235)</f>
        <v>-1907.3812679999999</v>
      </c>
      <c r="BY75" s="1667">
        <f>-('BS Conso KPMG'!AX206+'BS Conso KPMG'!AX235)</f>
        <v>-1769.7935849999999</v>
      </c>
    </row>
    <row r="76" spans="2:82" ht="12" customHeight="1" thickBot="1">
      <c r="BT76" s="1576" t="s">
        <v>739</v>
      </c>
      <c r="BU76" s="478">
        <f>SUM(BU68:BU74)</f>
        <v>-12440.043539999999</v>
      </c>
      <c r="BV76" s="478">
        <f>SUM(BV68:BV74)</f>
        <v>-11738.085489000001</v>
      </c>
      <c r="BW76" s="478">
        <f>SUM(BW68:BW74)</f>
        <v>-30465.903599999998</v>
      </c>
      <c r="BX76" s="478">
        <f>SUM(BX68:BX74)</f>
        <v>-20651.162336999994</v>
      </c>
      <c r="BY76" s="1668">
        <f>SUM(BY68:BY74)</f>
        <v>-33746.742014999996</v>
      </c>
    </row>
    <row r="77" spans="2:82" ht="12" customHeight="1">
      <c r="BT77" s="2196" t="s">
        <v>740</v>
      </c>
      <c r="BU77" s="2196"/>
      <c r="BV77" s="2196"/>
      <c r="BW77" s="2196"/>
      <c r="BX77" s="1609"/>
      <c r="BY77" s="1609"/>
    </row>
    <row r="79" spans="2:82" ht="19.5" customHeight="1">
      <c r="CA79" s="2190" t="s">
        <v>729</v>
      </c>
      <c r="CB79" s="2191"/>
      <c r="CC79" s="1742"/>
      <c r="CD79" s="1742"/>
    </row>
    <row r="80" spans="2:82" ht="24" customHeight="1">
      <c r="CA80" s="914" t="s">
        <v>104</v>
      </c>
      <c r="CB80" s="915" t="s">
        <v>109</v>
      </c>
      <c r="CC80" s="915" t="s">
        <v>4560</v>
      </c>
      <c r="CD80" s="580" t="s">
        <v>4616</v>
      </c>
    </row>
    <row r="81" spans="79:84" ht="12" customHeight="1">
      <c r="CA81" s="196" t="s">
        <v>729</v>
      </c>
      <c r="CB81" s="758">
        <v>0</v>
      </c>
      <c r="CC81" s="879">
        <v>150</v>
      </c>
      <c r="CD81" s="421">
        <v>75</v>
      </c>
      <c r="CF81" s="612" t="s">
        <v>5117</v>
      </c>
    </row>
    <row r="82" spans="79:84" ht="12" customHeight="1">
      <c r="CA82" s="196" t="s">
        <v>4963</v>
      </c>
      <c r="CB82" s="758"/>
      <c r="CC82" s="879">
        <v>3.6269999999999998</v>
      </c>
      <c r="CD82" s="421">
        <v>3.7589999999999999</v>
      </c>
    </row>
    <row r="83" spans="79:84" ht="12" customHeight="1" thickBot="1">
      <c r="CA83" s="475" t="s">
        <v>739</v>
      </c>
      <c r="CB83" s="477"/>
      <c r="CC83" s="477">
        <f>CC81*CC82</f>
        <v>544.04999999999995</v>
      </c>
      <c r="CD83" s="478">
        <f>CD81*CD82</f>
        <v>281.92500000000001</v>
      </c>
    </row>
    <row r="84" spans="79:84" ht="11.25">
      <c r="CA84" s="2192" t="s">
        <v>740</v>
      </c>
      <c r="CB84" s="2192"/>
      <c r="CC84" s="866"/>
      <c r="CD84" s="866"/>
    </row>
  </sheetData>
  <autoFilter ref="F6:BM6" xr:uid="{2D19FA2D-C309-42F9-BAE4-BE0525B62C33}"/>
  <mergeCells count="10">
    <mergeCell ref="D5:L5"/>
    <mergeCell ref="N5:X5"/>
    <mergeCell ref="Z5:AJ5"/>
    <mergeCell ref="AK5:AV5"/>
    <mergeCell ref="AW5:BH5"/>
    <mergeCell ref="CA79:CB79"/>
    <mergeCell ref="CA84:CB84"/>
    <mergeCell ref="BT66:BW66"/>
    <mergeCell ref="BT77:BW77"/>
    <mergeCell ref="B62:BM62"/>
  </mergeCells>
  <pageMargins left="0.7" right="0.7" top="0.75" bottom="0.75" header="0.3" footer="0.3"/>
  <pageSetup paperSize="9" orientation="portrait" r:id="rId1"/>
  <ignoredErrors>
    <ignoredError sqref="B19:BH27" formulaRange="1"/>
    <ignoredError sqref="B28:BH43" formula="1" formulaRange="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36715-C09C-445E-B75F-787F55BAD667}">
  <sheetPr>
    <tabColor theme="8" tint="0.59999389629810485"/>
  </sheetPr>
  <dimension ref="A1:BZ237"/>
  <sheetViews>
    <sheetView topLeftCell="A137" workbookViewId="0">
      <selection activeCell="CA84" sqref="CA84"/>
    </sheetView>
  </sheetViews>
  <sheetFormatPr defaultColWidth="8.7109375" defaultRowHeight="12" customHeight="1" outlineLevelRow="3" outlineLevelCol="3"/>
  <cols>
    <col min="1" max="1" width="8.7109375" style="612"/>
    <col min="2" max="2" width="45.85546875" style="939" bestFit="1" customWidth="1"/>
    <col min="3" max="3" width="33.28515625" style="612" hidden="1" customWidth="1" outlineLevel="3"/>
    <col min="4" max="4" width="10.42578125" style="612" hidden="1" customWidth="1" outlineLevel="3" collapsed="1"/>
    <col min="5" max="5" width="8.42578125" style="612" hidden="1" customWidth="1" outlineLevel="3"/>
    <col min="6" max="6" width="14.85546875" style="612" hidden="1" customWidth="1" outlineLevel="2" collapsed="1"/>
    <col min="7" max="7" width="13.28515625" style="612" hidden="1" customWidth="1" outlineLevel="2"/>
    <col min="8" max="8" width="10.7109375" style="612" hidden="1" customWidth="1" outlineLevel="2"/>
    <col min="9" max="9" width="10.28515625" style="612" hidden="1" customWidth="1" outlineLevel="2"/>
    <col min="10" max="10" width="12.140625" style="612" hidden="1" customWidth="1" outlineLevel="2"/>
    <col min="11" max="11" width="10" style="612" hidden="1" customWidth="1" outlineLevel="2"/>
    <col min="12" max="12" width="12.7109375" style="612" hidden="1" customWidth="1" outlineLevel="2" collapsed="1"/>
    <col min="13" max="13" width="12.7109375" style="925" hidden="1" customWidth="1" outlineLevel="2"/>
    <col min="14" max="14" width="16.7109375" style="612" hidden="1" customWidth="1" outlineLevel="1" collapsed="1"/>
    <col min="15" max="15" width="15.7109375" style="612" hidden="1" customWidth="1" outlineLevel="1"/>
    <col min="16" max="16" width="11.42578125" style="612" hidden="1" customWidth="1" outlineLevel="1"/>
    <col min="17" max="17" width="13.28515625" style="612" hidden="1" customWidth="1" outlineLevel="1"/>
    <col min="18" max="18" width="10.7109375" style="612" hidden="1" customWidth="1" outlineLevel="1"/>
    <col min="19" max="19" width="10.28515625" style="612" hidden="1" customWidth="1" outlineLevel="1"/>
    <col min="20" max="20" width="11.5703125" style="612" hidden="1" customWidth="1" outlineLevel="1"/>
    <col min="21" max="21" width="12.140625" style="612" hidden="1" customWidth="1" outlineLevel="1"/>
    <col min="22" max="22" width="10" style="612" hidden="1" customWidth="1" outlineLevel="1"/>
    <col min="23" max="23" width="14.85546875" style="612" hidden="1" customWidth="1" outlineLevel="1"/>
    <col min="24" max="24" width="12.7109375" style="612" bestFit="1" customWidth="1" collapsed="1"/>
    <col min="25" max="36" width="12.7109375" style="925" hidden="1" customWidth="1" outlineLevel="2"/>
    <col min="37" max="37" width="16.7109375" style="612" hidden="1" customWidth="1" outlineLevel="2"/>
    <col min="38" max="38" width="15.7109375" style="612" hidden="1" customWidth="1" outlineLevel="2"/>
    <col min="39" max="39" width="11.42578125" style="612" hidden="1" customWidth="1" outlineLevel="2"/>
    <col min="40" max="40" width="8.7109375" style="612" hidden="1" customWidth="1" outlineLevel="2"/>
    <col min="41" max="41" width="13.28515625" style="612" hidden="1" customWidth="1" outlineLevel="2"/>
    <col min="42" max="42" width="10.7109375" style="612" hidden="1" customWidth="1" outlineLevel="2"/>
    <col min="43" max="43" width="10.28515625" style="612" hidden="1" customWidth="1" outlineLevel="2"/>
    <col min="44" max="44" width="11.5703125" style="612" hidden="1" customWidth="1" outlineLevel="2"/>
    <col min="45" max="45" width="12.140625" style="612" hidden="1" customWidth="1" outlineLevel="2"/>
    <col min="46" max="46" width="10" style="612" hidden="1" customWidth="1" outlineLevel="2"/>
    <col min="47" max="47" width="12.7109375" style="612" hidden="1" customWidth="1" outlineLevel="2" collapsed="1"/>
    <col min="48" max="48" width="16.7109375" style="612" hidden="1" customWidth="1" outlineLevel="1" collapsed="1"/>
    <col min="49" max="49" width="15.7109375" style="612" hidden="1" customWidth="1" outlineLevel="1"/>
    <col min="50" max="51" width="11.42578125" style="612" hidden="1" customWidth="1" outlineLevel="1"/>
    <col min="52" max="52" width="13.28515625" style="612" hidden="1" customWidth="1" outlineLevel="1"/>
    <col min="53" max="53" width="10.7109375" style="612" hidden="1" customWidth="1" outlineLevel="1"/>
    <col min="54" max="54" width="10.28515625" style="612" hidden="1" customWidth="1" outlineLevel="1"/>
    <col min="55" max="55" width="11.5703125" style="612" hidden="1" customWidth="1" outlineLevel="1"/>
    <col min="56" max="56" width="12.140625" style="612" hidden="1" customWidth="1" outlineLevel="1"/>
    <col min="57" max="57" width="10" style="612" hidden="1" customWidth="1" outlineLevel="1"/>
    <col min="58" max="58" width="14.85546875" style="612" hidden="1" customWidth="1" outlineLevel="1"/>
    <col min="59" max="59" width="12.7109375" style="612" bestFit="1" customWidth="1" collapsed="1"/>
    <col min="60" max="60" width="16.7109375" style="612" hidden="1" customWidth="1" outlineLevel="1" collapsed="1"/>
    <col min="61" max="61" width="15.7109375" style="612" hidden="1" customWidth="1" outlineLevel="1"/>
    <col min="62" max="63" width="11.42578125" style="612" hidden="1" customWidth="1" outlineLevel="1"/>
    <col min="64" max="64" width="13.28515625" style="612" hidden="1" customWidth="1" outlineLevel="1"/>
    <col min="65" max="65" width="10.7109375" style="612" hidden="1" customWidth="1" outlineLevel="1"/>
    <col min="66" max="66" width="10.28515625" style="612" hidden="1" customWidth="1" outlineLevel="1"/>
    <col min="67" max="67" width="11.5703125" style="612" hidden="1" customWidth="1" outlineLevel="1"/>
    <col min="68" max="68" width="12.140625" style="612" hidden="1" customWidth="1" outlineLevel="1"/>
    <col min="69" max="69" width="10" style="612" hidden="1" customWidth="1" outlineLevel="1"/>
    <col min="70" max="70" width="14.85546875" style="612" hidden="1" customWidth="1" outlineLevel="1"/>
    <col min="71" max="71" width="12.7109375" style="612" bestFit="1" customWidth="1" collapsed="1"/>
    <col min="72" max="72" width="12.7109375" style="925" hidden="1" customWidth="1" outlineLevel="1"/>
    <col min="73" max="73" width="13.42578125" style="612" hidden="1" customWidth="1" outlineLevel="1"/>
    <col min="74" max="76" width="12.5703125" style="612" hidden="1" customWidth="1" outlineLevel="1"/>
    <col min="77" max="77" width="8.7109375" style="612" collapsed="1"/>
    <col min="78" max="16384" width="8.7109375" style="612"/>
  </cols>
  <sheetData>
    <row r="1" spans="1:76" s="2" customFormat="1" ht="15" customHeight="1">
      <c r="A1" s="492" t="s">
        <v>1</v>
      </c>
      <c r="B1" s="921"/>
      <c r="C1" s="492"/>
      <c r="D1" s="492"/>
      <c r="E1" s="492"/>
      <c r="F1" s="1429"/>
      <c r="G1" s="492"/>
      <c r="H1" s="492"/>
      <c r="I1" s="492"/>
      <c r="J1" s="492"/>
      <c r="K1" s="492"/>
      <c r="L1" s="492"/>
      <c r="M1" s="990"/>
      <c r="Y1" s="990"/>
      <c r="Z1" s="990"/>
      <c r="AA1" s="990"/>
      <c r="AB1" s="990"/>
      <c r="AC1" s="990"/>
      <c r="AD1" s="990"/>
      <c r="AE1" s="990"/>
      <c r="AF1" s="990"/>
      <c r="AG1" s="990"/>
      <c r="AH1" s="990"/>
      <c r="AI1" s="990"/>
      <c r="AJ1" s="990"/>
      <c r="BT1" s="990"/>
    </row>
    <row r="2" spans="1:76" s="894" customFormat="1" ht="18.75">
      <c r="A2" s="954" t="str">
        <f>B4</f>
        <v>Balance sheet consolidation - The Group</v>
      </c>
      <c r="B2" s="955"/>
      <c r="C2" s="955"/>
      <c r="D2" s="955"/>
      <c r="E2" s="955"/>
      <c r="F2" s="1428"/>
      <c r="G2" s="956"/>
      <c r="H2" s="957"/>
      <c r="I2" s="958"/>
      <c r="J2" s="955"/>
      <c r="K2" s="955"/>
      <c r="L2" s="955"/>
      <c r="M2" s="991"/>
      <c r="Y2" s="991"/>
      <c r="Z2" s="991"/>
      <c r="AA2" s="991"/>
      <c r="AB2" s="991"/>
      <c r="AC2" s="991"/>
      <c r="AD2" s="991"/>
      <c r="AE2" s="991"/>
      <c r="AF2" s="991"/>
      <c r="AG2" s="991"/>
      <c r="AH2" s="991"/>
      <c r="AI2" s="991"/>
      <c r="AJ2" s="991"/>
      <c r="BT2" s="991"/>
    </row>
    <row r="3" spans="1:76" customFormat="1" ht="15">
      <c r="A3" s="495"/>
      <c r="B3" s="1422"/>
      <c r="C3" s="1423"/>
      <c r="D3" s="1423"/>
      <c r="E3" s="1423"/>
      <c r="F3" s="1424"/>
      <c r="G3" s="1423"/>
      <c r="H3" s="1423"/>
      <c r="I3" s="1425"/>
      <c r="J3" s="1423"/>
      <c r="K3" s="1423"/>
      <c r="L3" s="1423"/>
      <c r="M3" s="1423"/>
      <c r="N3" s="1426">
        <v>44896</v>
      </c>
      <c r="O3" s="1426">
        <v>44896</v>
      </c>
      <c r="P3" s="1426">
        <v>44896</v>
      </c>
      <c r="Q3" s="1426">
        <v>44896</v>
      </c>
      <c r="R3" s="1426">
        <v>44896</v>
      </c>
      <c r="S3" s="1426">
        <v>44896</v>
      </c>
      <c r="T3" s="1426">
        <v>44896</v>
      </c>
      <c r="U3" s="1426">
        <v>44896</v>
      </c>
      <c r="V3" s="1426">
        <v>44896</v>
      </c>
      <c r="W3" s="1426">
        <v>44896</v>
      </c>
      <c r="X3" s="1426">
        <v>44896</v>
      </c>
      <c r="Y3" s="1423"/>
      <c r="Z3" s="1423"/>
      <c r="AA3" s="1423"/>
      <c r="AB3" s="1423"/>
      <c r="AC3" s="1423"/>
      <c r="AD3" s="1423"/>
      <c r="AE3" s="1423"/>
      <c r="AF3" s="1423"/>
      <c r="AG3" s="1423"/>
      <c r="AH3" s="1423"/>
      <c r="AI3" s="1423"/>
      <c r="AJ3" s="1423"/>
      <c r="AK3" s="1427"/>
      <c r="AL3" s="1427"/>
      <c r="AM3" s="1427"/>
      <c r="AN3" s="1427"/>
      <c r="AO3" s="1427"/>
      <c r="AP3" s="1427"/>
      <c r="AQ3" s="1427"/>
      <c r="AR3" s="1427"/>
      <c r="AS3" s="1427"/>
      <c r="AT3" s="1427"/>
      <c r="AU3" s="1427"/>
      <c r="AV3" s="1426">
        <v>45261</v>
      </c>
      <c r="AW3" s="1426">
        <v>45261</v>
      </c>
      <c r="AX3" s="1426">
        <v>45261</v>
      </c>
      <c r="AY3" s="1426">
        <v>45261</v>
      </c>
      <c r="AZ3" s="1426">
        <v>45261</v>
      </c>
      <c r="BA3" s="1426">
        <v>45261</v>
      </c>
      <c r="BB3" s="1426">
        <v>45261</v>
      </c>
      <c r="BC3" s="1426">
        <v>45261</v>
      </c>
      <c r="BD3" s="1426">
        <v>45261</v>
      </c>
      <c r="BE3" s="1426">
        <v>45261</v>
      </c>
      <c r="BF3" s="1426">
        <v>45261</v>
      </c>
      <c r="BG3" s="1426">
        <v>45261</v>
      </c>
      <c r="BH3" s="1426">
        <v>45444</v>
      </c>
      <c r="BI3" s="1426">
        <v>45444</v>
      </c>
      <c r="BJ3" s="1426">
        <v>45444</v>
      </c>
      <c r="BK3" s="1426">
        <v>45444</v>
      </c>
      <c r="BL3" s="1426">
        <v>45444</v>
      </c>
      <c r="BM3" s="1426">
        <v>45444</v>
      </c>
      <c r="BN3" s="1426">
        <v>45444</v>
      </c>
      <c r="BO3" s="1426">
        <v>45444</v>
      </c>
      <c r="BP3" s="1426">
        <v>45444</v>
      </c>
      <c r="BQ3" s="1426">
        <v>45444</v>
      </c>
      <c r="BR3" s="1426">
        <v>45444</v>
      </c>
      <c r="BS3" s="1426">
        <v>45444</v>
      </c>
      <c r="BT3" s="992"/>
    </row>
    <row r="4" spans="1:76" customFormat="1" ht="19.5" customHeight="1">
      <c r="A4" s="497"/>
      <c r="B4" s="830" t="s">
        <v>268</v>
      </c>
      <c r="C4" s="783"/>
      <c r="D4" s="783"/>
      <c r="E4" s="783"/>
      <c r="F4" s="783"/>
      <c r="G4" s="783"/>
      <c r="H4" s="783"/>
      <c r="I4" s="783"/>
      <c r="J4" s="783"/>
      <c r="K4" s="783"/>
      <c r="L4" s="783"/>
      <c r="M4" s="993"/>
      <c r="N4" s="783"/>
      <c r="O4" s="783"/>
      <c r="P4" s="783"/>
      <c r="Q4" s="783"/>
      <c r="R4" s="783"/>
      <c r="S4" s="783"/>
      <c r="T4" s="783"/>
      <c r="U4" s="783"/>
      <c r="V4" s="783"/>
      <c r="W4" s="783"/>
      <c r="X4" s="783"/>
      <c r="Y4" s="993"/>
      <c r="Z4" s="993"/>
      <c r="AA4" s="993"/>
      <c r="AB4" s="993"/>
      <c r="AC4" s="993"/>
      <c r="AD4" s="993"/>
      <c r="AE4" s="993"/>
      <c r="AF4" s="993"/>
      <c r="AG4" s="993"/>
      <c r="AH4" s="993"/>
      <c r="AI4" s="993"/>
      <c r="AJ4" s="993"/>
      <c r="AK4" s="783"/>
      <c r="AL4" s="783"/>
      <c r="AM4" s="783"/>
      <c r="AN4" s="783"/>
      <c r="AO4" s="783"/>
      <c r="AP4" s="783"/>
      <c r="AQ4" s="783"/>
      <c r="AR4" s="783"/>
      <c r="AS4" s="783"/>
      <c r="AT4" s="783"/>
      <c r="AU4" s="783"/>
      <c r="AV4" s="783"/>
      <c r="AW4" s="783"/>
      <c r="AX4" s="783"/>
      <c r="AY4" s="783"/>
      <c r="AZ4" s="783"/>
      <c r="BA4" s="783"/>
      <c r="BB4" s="783"/>
      <c r="BC4" s="783"/>
      <c r="BD4" s="783"/>
      <c r="BE4" s="783"/>
      <c r="BF4" s="783"/>
      <c r="BG4" s="783"/>
      <c r="BH4" s="783"/>
      <c r="BI4" s="783"/>
      <c r="BJ4" s="783"/>
      <c r="BK4" s="783"/>
      <c r="BL4" s="783"/>
      <c r="BM4" s="783"/>
      <c r="BN4" s="783"/>
      <c r="BO4" s="783"/>
      <c r="BP4" s="783"/>
      <c r="BQ4" s="783"/>
      <c r="BR4" s="783"/>
      <c r="BS4" s="783"/>
      <c r="BT4" s="993"/>
      <c r="BU4" s="783"/>
      <c r="BV4" s="783"/>
      <c r="BW4" s="783"/>
      <c r="BX4" s="899"/>
    </row>
    <row r="5" spans="1:76" customFormat="1" ht="24" customHeight="1">
      <c r="A5" s="497"/>
      <c r="B5" s="499" t="s">
        <v>104</v>
      </c>
      <c r="D5" s="2186" t="s">
        <v>269</v>
      </c>
      <c r="E5" s="2186"/>
      <c r="F5" s="2186"/>
      <c r="G5" s="2186"/>
      <c r="H5" s="2186"/>
      <c r="I5" s="2186"/>
      <c r="J5" s="2186"/>
      <c r="K5" s="2186"/>
      <c r="L5" s="2187"/>
      <c r="M5" s="959"/>
      <c r="N5" s="2202" t="s">
        <v>109</v>
      </c>
      <c r="O5" s="2186"/>
      <c r="P5" s="2186"/>
      <c r="Q5" s="2186"/>
      <c r="R5" s="2186"/>
      <c r="S5" s="2186"/>
      <c r="T5" s="2186"/>
      <c r="U5" s="2186"/>
      <c r="V5" s="2186"/>
      <c r="W5" s="2186"/>
      <c r="X5" s="2186"/>
      <c r="Y5" s="959"/>
      <c r="Z5" s="2186" t="s">
        <v>4629</v>
      </c>
      <c r="AA5" s="2186"/>
      <c r="AB5" s="2186"/>
      <c r="AC5" s="2186"/>
      <c r="AD5" s="2186"/>
      <c r="AE5" s="2186"/>
      <c r="AF5" s="2186"/>
      <c r="AG5" s="2186"/>
      <c r="AH5" s="2186"/>
      <c r="AI5" s="2186"/>
      <c r="AJ5" s="2186"/>
      <c r="AK5" s="2186" t="s">
        <v>271</v>
      </c>
      <c r="AL5" s="2186"/>
      <c r="AM5" s="2186"/>
      <c r="AN5" s="2186"/>
      <c r="AO5" s="2186"/>
      <c r="AP5" s="2186"/>
      <c r="AQ5" s="2186"/>
      <c r="AR5" s="2186"/>
      <c r="AS5" s="2186"/>
      <c r="AT5" s="2186"/>
      <c r="AU5" s="2186"/>
      <c r="AV5" s="2201" t="s">
        <v>4560</v>
      </c>
      <c r="AW5" s="2186"/>
      <c r="AX5" s="2186"/>
      <c r="AY5" s="2186"/>
      <c r="AZ5" s="2186"/>
      <c r="BA5" s="2186"/>
      <c r="BB5" s="2186"/>
      <c r="BC5" s="2186"/>
      <c r="BD5" s="2186"/>
      <c r="BE5" s="2186"/>
      <c r="BF5" s="2186"/>
      <c r="BG5" s="2186"/>
      <c r="BH5" s="2201" t="s">
        <v>5210</v>
      </c>
      <c r="BI5" s="2186"/>
      <c r="BJ5" s="2186"/>
      <c r="BK5" s="2186"/>
      <c r="BL5" s="2186"/>
      <c r="BM5" s="2186"/>
      <c r="BN5" s="2186"/>
      <c r="BO5" s="2186"/>
      <c r="BP5" s="2186"/>
      <c r="BQ5" s="2186"/>
      <c r="BR5" s="2186"/>
      <c r="BS5" s="2187"/>
      <c r="BT5" s="959"/>
      <c r="BU5" s="963"/>
      <c r="BV5" s="963"/>
      <c r="BW5" s="963"/>
      <c r="BX5" s="964"/>
    </row>
    <row r="6" spans="1:76" s="1011" customFormat="1" ht="36" customHeight="1" outlineLevel="1">
      <c r="A6" s="1000"/>
      <c r="B6" s="499" t="s">
        <v>104</v>
      </c>
      <c r="C6" s="1001"/>
      <c r="D6" s="1002" t="s">
        <v>4654</v>
      </c>
      <c r="E6" s="1002" t="s">
        <v>273</v>
      </c>
      <c r="F6" s="1003" t="s">
        <v>4655</v>
      </c>
      <c r="G6" s="1004" t="s">
        <v>275</v>
      </c>
      <c r="H6" s="1004" t="s">
        <v>276</v>
      </c>
      <c r="I6" s="1004" t="s">
        <v>277</v>
      </c>
      <c r="J6" s="1004" t="s">
        <v>278</v>
      </c>
      <c r="K6" s="1005" t="s">
        <v>279</v>
      </c>
      <c r="L6" s="1012" t="s">
        <v>280</v>
      </c>
      <c r="M6" s="1006" t="s">
        <v>281</v>
      </c>
      <c r="N6" s="1019" t="s">
        <v>272</v>
      </c>
      <c r="O6" s="1002" t="s">
        <v>273</v>
      </c>
      <c r="P6" s="1003" t="s">
        <v>282</v>
      </c>
      <c r="Q6" s="1004" t="s">
        <v>275</v>
      </c>
      <c r="R6" s="1004" t="s">
        <v>276</v>
      </c>
      <c r="S6" s="1004" t="s">
        <v>277</v>
      </c>
      <c r="T6" s="1004" t="s">
        <v>283</v>
      </c>
      <c r="U6" s="1004" t="s">
        <v>278</v>
      </c>
      <c r="V6" s="1005" t="s">
        <v>279</v>
      </c>
      <c r="W6" s="1005" t="s">
        <v>284</v>
      </c>
      <c r="X6" s="2097" t="s">
        <v>876</v>
      </c>
      <c r="Y6" s="1006" t="s">
        <v>281</v>
      </c>
      <c r="Z6" s="1019" t="s">
        <v>272</v>
      </c>
      <c r="AA6" s="1002" t="s">
        <v>273</v>
      </c>
      <c r="AB6" s="1007" t="s">
        <v>282</v>
      </c>
      <c r="AC6" s="1007" t="s">
        <v>285</v>
      </c>
      <c r="AD6" s="1004" t="s">
        <v>275</v>
      </c>
      <c r="AE6" s="1004" t="s">
        <v>276</v>
      </c>
      <c r="AF6" s="1004" t="s">
        <v>277</v>
      </c>
      <c r="AG6" s="1004" t="s">
        <v>283</v>
      </c>
      <c r="AH6" s="1004" t="s">
        <v>278</v>
      </c>
      <c r="AI6" s="1005" t="s">
        <v>279</v>
      </c>
      <c r="AJ6" s="1022" t="s">
        <v>876</v>
      </c>
      <c r="AK6" s="1019" t="s">
        <v>4654</v>
      </c>
      <c r="AL6" s="1002" t="s">
        <v>273</v>
      </c>
      <c r="AM6" s="1007" t="s">
        <v>282</v>
      </c>
      <c r="AN6" s="1007" t="s">
        <v>285</v>
      </c>
      <c r="AO6" s="1004" t="s">
        <v>275</v>
      </c>
      <c r="AP6" s="1004" t="s">
        <v>276</v>
      </c>
      <c r="AQ6" s="1004" t="s">
        <v>277</v>
      </c>
      <c r="AR6" s="1004" t="s">
        <v>283</v>
      </c>
      <c r="AS6" s="1004" t="s">
        <v>278</v>
      </c>
      <c r="AT6" s="1005" t="s">
        <v>279</v>
      </c>
      <c r="AU6" s="1022" t="s">
        <v>286</v>
      </c>
      <c r="AV6" s="1019" t="s">
        <v>272</v>
      </c>
      <c r="AW6" s="1002" t="s">
        <v>273</v>
      </c>
      <c r="AX6" s="1003" t="s">
        <v>282</v>
      </c>
      <c r="AY6" s="1003" t="s">
        <v>285</v>
      </c>
      <c r="AZ6" s="1004" t="s">
        <v>275</v>
      </c>
      <c r="BA6" s="1004" t="s">
        <v>276</v>
      </c>
      <c r="BB6" s="1004" t="s">
        <v>277</v>
      </c>
      <c r="BC6" s="1004" t="s">
        <v>283</v>
      </c>
      <c r="BD6" s="1004" t="s">
        <v>278</v>
      </c>
      <c r="BE6" s="1005" t="s">
        <v>279</v>
      </c>
      <c r="BF6" s="1005" t="s">
        <v>284</v>
      </c>
      <c r="BG6" s="2097" t="s">
        <v>876</v>
      </c>
      <c r="BH6" s="1019" t="s">
        <v>272</v>
      </c>
      <c r="BI6" s="1002" t="s">
        <v>273</v>
      </c>
      <c r="BJ6" s="1003" t="s">
        <v>282</v>
      </c>
      <c r="BK6" s="1003" t="s">
        <v>285</v>
      </c>
      <c r="BL6" s="1004" t="s">
        <v>275</v>
      </c>
      <c r="BM6" s="1004" t="s">
        <v>276</v>
      </c>
      <c r="BN6" s="1004" t="s">
        <v>277</v>
      </c>
      <c r="BO6" s="1004" t="s">
        <v>283</v>
      </c>
      <c r="BP6" s="1004" t="s">
        <v>278</v>
      </c>
      <c r="BQ6" s="1005" t="s">
        <v>279</v>
      </c>
      <c r="BR6" s="1005" t="s">
        <v>284</v>
      </c>
      <c r="BS6" s="1022" t="s">
        <v>876</v>
      </c>
      <c r="BT6" s="1008" t="s">
        <v>281</v>
      </c>
      <c r="BU6" s="1009" t="s">
        <v>287</v>
      </c>
      <c r="BV6" s="1009" t="s">
        <v>288</v>
      </c>
      <c r="BW6" s="1009" t="s">
        <v>289</v>
      </c>
      <c r="BX6" s="1010" t="s">
        <v>290</v>
      </c>
    </row>
    <row r="7" spans="1:76" ht="12" customHeight="1">
      <c r="B7" s="419" t="s">
        <v>114</v>
      </c>
      <c r="C7" s="926" t="s">
        <v>291</v>
      </c>
      <c r="D7" s="961"/>
      <c r="E7" s="961"/>
      <c r="F7" s="923"/>
      <c r="G7" s="961"/>
      <c r="H7" s="961"/>
      <c r="I7" s="961"/>
      <c r="J7" s="961"/>
      <c r="K7" s="961"/>
      <c r="L7" s="1013"/>
      <c r="M7" s="973"/>
      <c r="N7" s="965"/>
      <c r="O7" s="961"/>
      <c r="P7" s="961"/>
      <c r="Q7" s="961"/>
      <c r="R7" s="961"/>
      <c r="S7" s="961"/>
      <c r="T7" s="961"/>
      <c r="U7" s="961"/>
      <c r="V7" s="961"/>
      <c r="W7" s="961"/>
      <c r="X7" s="961"/>
      <c r="Y7" s="2099"/>
      <c r="Z7" s="961"/>
      <c r="AA7" s="961"/>
      <c r="AB7" s="961"/>
      <c r="AC7" s="961"/>
      <c r="AD7" s="961"/>
      <c r="AE7" s="961"/>
      <c r="AF7" s="961"/>
      <c r="AG7" s="961"/>
      <c r="AH7" s="961"/>
      <c r="AI7" s="961"/>
      <c r="AJ7" s="961"/>
      <c r="AK7" s="965"/>
      <c r="AL7" s="961"/>
      <c r="AM7" s="961"/>
      <c r="AN7" s="961"/>
      <c r="AO7" s="961"/>
      <c r="AP7" s="961"/>
      <c r="AQ7" s="961"/>
      <c r="AR7" s="961"/>
      <c r="AS7" s="961"/>
      <c r="AT7" s="961"/>
      <c r="AU7" s="2099"/>
      <c r="AV7" s="965"/>
      <c r="AW7" s="961"/>
      <c r="AX7" s="961"/>
      <c r="AY7" s="961"/>
      <c r="AZ7" s="961"/>
      <c r="BA7" s="961"/>
      <c r="BB7" s="961"/>
      <c r="BC7" s="961"/>
      <c r="BD7" s="961"/>
      <c r="BE7" s="961"/>
      <c r="BF7" s="961"/>
      <c r="BG7" s="961"/>
      <c r="BH7" s="965"/>
      <c r="BI7" s="961"/>
      <c r="BJ7" s="961"/>
      <c r="BK7" s="961"/>
      <c r="BL7" s="961"/>
      <c r="BM7" s="961"/>
      <c r="BN7" s="961"/>
      <c r="BO7" s="961"/>
      <c r="BP7" s="961"/>
      <c r="BQ7" s="961"/>
      <c r="BR7" s="961"/>
      <c r="BS7" s="2099"/>
      <c r="BT7" s="994"/>
      <c r="BU7" s="971"/>
      <c r="BV7" s="972"/>
      <c r="BW7" s="972"/>
      <c r="BX7" s="973"/>
    </row>
    <row r="8" spans="1:76" ht="12" hidden="1" customHeight="1" outlineLevel="1">
      <c r="B8" s="1300" t="s">
        <v>309</v>
      </c>
      <c r="C8" s="927" t="s">
        <v>310</v>
      </c>
      <c r="D8" s="928">
        <v>65654</v>
      </c>
      <c r="E8" s="928">
        <v>45105.206919999997</v>
      </c>
      <c r="F8" s="1027">
        <v>23049</v>
      </c>
      <c r="G8" s="928"/>
      <c r="H8" s="928">
        <v>0</v>
      </c>
      <c r="I8" s="928">
        <v>0</v>
      </c>
      <c r="J8" s="928">
        <v>0</v>
      </c>
      <c r="K8" s="928">
        <f>-42605+42605</f>
        <v>0</v>
      </c>
      <c r="L8" s="1014">
        <f t="shared" ref="L8:L50" si="0">SUM(F8:J8,K8)</f>
        <v>23049</v>
      </c>
      <c r="M8" s="979"/>
      <c r="N8" s="966">
        <v>35809</v>
      </c>
      <c r="O8" s="928">
        <v>49.576260000000019</v>
      </c>
      <c r="P8" s="928">
        <v>0</v>
      </c>
      <c r="Q8" s="928"/>
      <c r="R8" s="928">
        <v>0</v>
      </c>
      <c r="S8" s="928">
        <v>0</v>
      </c>
      <c r="T8" s="928"/>
      <c r="U8" s="928">
        <v>0</v>
      </c>
      <c r="V8" s="928">
        <v>0</v>
      </c>
      <c r="W8" s="928">
        <v>0</v>
      </c>
      <c r="X8" s="928">
        <f t="shared" ref="X8:X31" si="1">SUM(N8:U8,V8,W8)</f>
        <v>35858.576260000002</v>
      </c>
      <c r="Y8" s="1750"/>
      <c r="Z8" s="928"/>
      <c r="AA8" s="928"/>
      <c r="AB8" s="928"/>
      <c r="AC8" s="928"/>
      <c r="AD8" s="928"/>
      <c r="AE8" s="928"/>
      <c r="AF8" s="928"/>
      <c r="AG8" s="928"/>
      <c r="AH8" s="928"/>
      <c r="AI8" s="928"/>
      <c r="AJ8" s="928"/>
      <c r="AK8" s="966">
        <v>46844</v>
      </c>
      <c r="AL8" s="928">
        <v>49.576260000000019</v>
      </c>
      <c r="AM8" s="928">
        <v>0</v>
      </c>
      <c r="AN8" s="928"/>
      <c r="AO8" s="928"/>
      <c r="AP8" s="928">
        <v>0</v>
      </c>
      <c r="AQ8" s="928">
        <v>0</v>
      </c>
      <c r="AR8" s="928"/>
      <c r="AS8" s="928">
        <v>0</v>
      </c>
      <c r="AT8" s="928">
        <v>0</v>
      </c>
      <c r="AU8" s="1750">
        <f t="shared" ref="AU8:AU18" si="2">SUM(AK8:AS8,AT8)</f>
        <v>46893.576260000002</v>
      </c>
      <c r="AV8" s="966">
        <v>46504</v>
      </c>
      <c r="AW8" s="928">
        <v>49.576260000000019</v>
      </c>
      <c r="AX8" s="928">
        <v>0</v>
      </c>
      <c r="AY8" s="928"/>
      <c r="AZ8" s="928"/>
      <c r="BA8" s="928">
        <v>0</v>
      </c>
      <c r="BB8" s="928">
        <v>0</v>
      </c>
      <c r="BC8" s="928"/>
      <c r="BD8" s="928">
        <v>0</v>
      </c>
      <c r="BE8" s="928">
        <v>46553.576260000002</v>
      </c>
      <c r="BF8" s="928">
        <v>0</v>
      </c>
      <c r="BG8" s="928">
        <v>46553.576260000002</v>
      </c>
      <c r="BH8" s="966">
        <v>38146</v>
      </c>
      <c r="BI8" s="928">
        <v>49.576260000000019</v>
      </c>
      <c r="BJ8" s="928">
        <v>0</v>
      </c>
      <c r="BK8" s="928"/>
      <c r="BL8" s="928"/>
      <c r="BM8" s="928">
        <v>0</v>
      </c>
      <c r="BN8" s="928">
        <v>0</v>
      </c>
      <c r="BO8" s="928"/>
      <c r="BP8" s="928">
        <v>0</v>
      </c>
      <c r="BQ8" s="928">
        <v>38195.576260000002</v>
      </c>
      <c r="BR8" s="928">
        <v>0</v>
      </c>
      <c r="BS8" s="1750">
        <v>38195.576260000002</v>
      </c>
      <c r="BT8" s="995"/>
      <c r="BU8" s="974">
        <v>68154.206919999997</v>
      </c>
      <c r="BV8" s="975">
        <v>34251.035620000002</v>
      </c>
      <c r="BW8" s="975">
        <v>34834.707470000001</v>
      </c>
      <c r="BX8" s="976">
        <v>22057.301359999998</v>
      </c>
    </row>
    <row r="9" spans="1:76" ht="12" hidden="1" customHeight="1" outlineLevel="1">
      <c r="B9" s="1301" t="s">
        <v>311</v>
      </c>
      <c r="C9" s="929" t="s">
        <v>312</v>
      </c>
      <c r="D9" s="930"/>
      <c r="E9" s="930">
        <v>0</v>
      </c>
      <c r="F9" s="1028">
        <v>0</v>
      </c>
      <c r="G9" s="930"/>
      <c r="H9" s="930">
        <v>0</v>
      </c>
      <c r="I9" s="930">
        <v>4860.7247400000006</v>
      </c>
      <c r="J9" s="930">
        <v>0</v>
      </c>
      <c r="K9" s="930">
        <v>0</v>
      </c>
      <c r="L9" s="1015">
        <f t="shared" si="0"/>
        <v>4860.7247400000006</v>
      </c>
      <c r="M9" s="979"/>
      <c r="N9" s="967"/>
      <c r="O9" s="930">
        <v>0</v>
      </c>
      <c r="P9" s="930">
        <v>0</v>
      </c>
      <c r="Q9" s="930"/>
      <c r="R9" s="930">
        <v>0</v>
      </c>
      <c r="S9" s="930">
        <v>5449.2278040000001</v>
      </c>
      <c r="T9" s="930"/>
      <c r="U9" s="930">
        <v>0</v>
      </c>
      <c r="V9" s="930">
        <v>0</v>
      </c>
      <c r="W9" s="930">
        <v>0</v>
      </c>
      <c r="X9" s="930">
        <f t="shared" si="1"/>
        <v>5449.2278040000001</v>
      </c>
      <c r="Y9" s="1751"/>
      <c r="Z9" s="930"/>
      <c r="AA9" s="930"/>
      <c r="AB9" s="930"/>
      <c r="AC9" s="930"/>
      <c r="AD9" s="930"/>
      <c r="AE9" s="930"/>
      <c r="AF9" s="930"/>
      <c r="AG9" s="930"/>
      <c r="AH9" s="930"/>
      <c r="AI9" s="930"/>
      <c r="AJ9" s="930"/>
      <c r="AK9" s="967"/>
      <c r="AL9" s="930">
        <v>0</v>
      </c>
      <c r="AM9" s="930">
        <v>0</v>
      </c>
      <c r="AN9" s="930"/>
      <c r="AO9" s="930"/>
      <c r="AP9" s="930">
        <v>0</v>
      </c>
      <c r="AQ9" s="930">
        <v>7161.6789760000001</v>
      </c>
      <c r="AR9" s="930"/>
      <c r="AS9" s="930">
        <v>0</v>
      </c>
      <c r="AT9" s="930">
        <v>0</v>
      </c>
      <c r="AU9" s="1751">
        <f t="shared" si="2"/>
        <v>7161.6789760000001</v>
      </c>
      <c r="AV9" s="967"/>
      <c r="AW9" s="930">
        <v>0</v>
      </c>
      <c r="AX9" s="930">
        <v>0</v>
      </c>
      <c r="AY9" s="930"/>
      <c r="AZ9" s="930"/>
      <c r="BA9" s="930">
        <v>0</v>
      </c>
      <c r="BB9" s="930">
        <v>8313.4865969999992</v>
      </c>
      <c r="BC9" s="930"/>
      <c r="BD9" s="930">
        <v>0</v>
      </c>
      <c r="BE9" s="930">
        <v>8313.4865969999992</v>
      </c>
      <c r="BF9" s="930">
        <v>0</v>
      </c>
      <c r="BG9" s="930">
        <v>8313.4865969999992</v>
      </c>
      <c r="BH9" s="967"/>
      <c r="BI9" s="930">
        <v>0</v>
      </c>
      <c r="BJ9" s="930">
        <v>0</v>
      </c>
      <c r="BK9" s="930"/>
      <c r="BL9" s="930"/>
      <c r="BM9" s="930">
        <v>0</v>
      </c>
      <c r="BN9" s="930">
        <v>6373.1476830000001</v>
      </c>
      <c r="BO9" s="930"/>
      <c r="BP9" s="930">
        <v>0</v>
      </c>
      <c r="BQ9" s="930">
        <v>6373.1476830000001</v>
      </c>
      <c r="BR9" s="930">
        <v>0</v>
      </c>
      <c r="BS9" s="1751">
        <v>6373.1476830000001</v>
      </c>
      <c r="BT9" s="996"/>
      <c r="BU9" s="977">
        <v>4860.7247400000006</v>
      </c>
      <c r="BV9" s="978">
        <v>8810.2824390000005</v>
      </c>
      <c r="BW9" s="978">
        <v>7821.0195000000003</v>
      </c>
      <c r="BX9" s="979">
        <v>5128.9096960000006</v>
      </c>
    </row>
    <row r="10" spans="1:76" ht="12" hidden="1" customHeight="1" outlineLevel="1">
      <c r="B10" s="1301" t="s">
        <v>313</v>
      </c>
      <c r="C10" s="929" t="s">
        <v>314</v>
      </c>
      <c r="D10" s="930"/>
      <c r="E10" s="930">
        <v>0</v>
      </c>
      <c r="F10" s="1028">
        <v>0</v>
      </c>
      <c r="G10" s="930">
        <v>1280.4293580000001</v>
      </c>
      <c r="H10" s="930">
        <v>9771.4520599999996</v>
      </c>
      <c r="I10" s="930">
        <v>0</v>
      </c>
      <c r="J10" s="930">
        <v>1783.0208638190002</v>
      </c>
      <c r="K10" s="930">
        <v>0</v>
      </c>
      <c r="L10" s="1015">
        <f t="shared" si="0"/>
        <v>12834.902281818999</v>
      </c>
      <c r="M10" s="979"/>
      <c r="N10" s="967"/>
      <c r="O10" s="930">
        <v>0</v>
      </c>
      <c r="P10" s="930">
        <v>6089.7165692360004</v>
      </c>
      <c r="Q10" s="930">
        <v>1520.9421599999998</v>
      </c>
      <c r="R10" s="930">
        <v>8757.2074500000017</v>
      </c>
      <c r="S10" s="930">
        <v>0</v>
      </c>
      <c r="T10" s="930">
        <v>850.38101100000006</v>
      </c>
      <c r="U10" s="930">
        <v>3883.339665</v>
      </c>
      <c r="V10" s="930">
        <v>0</v>
      </c>
      <c r="W10" s="930">
        <v>0</v>
      </c>
      <c r="X10" s="930">
        <f t="shared" si="1"/>
        <v>21101.586855236001</v>
      </c>
      <c r="Y10" s="1751"/>
      <c r="Z10" s="930"/>
      <c r="AA10" s="930"/>
      <c r="AB10" s="930"/>
      <c r="AC10" s="930"/>
      <c r="AD10" s="930"/>
      <c r="AE10" s="930"/>
      <c r="AF10" s="930"/>
      <c r="AG10" s="930"/>
      <c r="AH10" s="930"/>
      <c r="AI10" s="930"/>
      <c r="AJ10" s="930"/>
      <c r="AK10" s="967"/>
      <c r="AL10" s="930">
        <v>0</v>
      </c>
      <c r="AM10" s="930">
        <v>1147.26208077</v>
      </c>
      <c r="AN10" s="930">
        <v>32599.886799999997</v>
      </c>
      <c r="AO10" s="930">
        <v>937.7108189999999</v>
      </c>
      <c r="AP10" s="930">
        <v>16996.678112000001</v>
      </c>
      <c r="AQ10" s="930">
        <v>0</v>
      </c>
      <c r="AR10" s="930">
        <v>1794.1596159999999</v>
      </c>
      <c r="AS10" s="930">
        <v>6669.3963359999998</v>
      </c>
      <c r="AT10" s="930">
        <v>0</v>
      </c>
      <c r="AU10" s="1751">
        <f t="shared" si="2"/>
        <v>60145.09376376999</v>
      </c>
      <c r="AV10" s="967"/>
      <c r="AW10" s="930">
        <v>0</v>
      </c>
      <c r="AX10" s="930">
        <v>954.06869473300003</v>
      </c>
      <c r="AY10" s="930">
        <v>41750.542079999999</v>
      </c>
      <c r="AZ10" s="930">
        <v>2453.4408996399998</v>
      </c>
      <c r="BA10" s="930">
        <v>11976.781986</v>
      </c>
      <c r="BB10" s="930">
        <v>0</v>
      </c>
      <c r="BC10" s="930">
        <v>2881.7312939999997</v>
      </c>
      <c r="BD10" s="930">
        <v>5353.6115879999998</v>
      </c>
      <c r="BE10" s="930">
        <v>65420.176542373003</v>
      </c>
      <c r="BF10" s="930">
        <v>0</v>
      </c>
      <c r="BG10" s="930">
        <v>65420.176542373003</v>
      </c>
      <c r="BH10" s="967"/>
      <c r="BI10" s="930">
        <v>0</v>
      </c>
      <c r="BJ10" s="930">
        <v>1964.7401137000002</v>
      </c>
      <c r="BK10" s="930">
        <v>57926.949317999999</v>
      </c>
      <c r="BL10" s="930">
        <v>3125.95896008</v>
      </c>
      <c r="BM10" s="930">
        <v>16425.266255999999</v>
      </c>
      <c r="BN10" s="930">
        <v>0</v>
      </c>
      <c r="BO10" s="930">
        <v>6337.674</v>
      </c>
      <c r="BP10" s="930">
        <v>6652.3774799999992</v>
      </c>
      <c r="BQ10" s="930">
        <v>92432.96612777999</v>
      </c>
      <c r="BR10" s="930">
        <v>0</v>
      </c>
      <c r="BS10" s="1751">
        <v>92432.96612777999</v>
      </c>
      <c r="BT10" s="996"/>
      <c r="BU10" s="977">
        <v>12834.902281818999</v>
      </c>
      <c r="BV10" s="978">
        <v>15141.491406748999</v>
      </c>
      <c r="BW10" s="978">
        <v>18310.369244398</v>
      </c>
      <c r="BX10" s="979">
        <v>14813.130827905001</v>
      </c>
    </row>
    <row r="11" spans="1:76" ht="12" hidden="1" customHeight="1" outlineLevel="1">
      <c r="B11" s="1301" t="s">
        <v>315</v>
      </c>
      <c r="C11" s="929" t="s">
        <v>316</v>
      </c>
      <c r="D11" s="930">
        <v>0</v>
      </c>
      <c r="E11" s="930">
        <v>0</v>
      </c>
      <c r="F11" s="1028">
        <v>0</v>
      </c>
      <c r="G11" s="930"/>
      <c r="H11" s="930"/>
      <c r="I11" s="930">
        <v>0</v>
      </c>
      <c r="J11" s="930"/>
      <c r="K11" s="930">
        <v>0</v>
      </c>
      <c r="L11" s="1015">
        <f t="shared" si="0"/>
        <v>0</v>
      </c>
      <c r="M11" s="979"/>
      <c r="N11" s="967">
        <v>0</v>
      </c>
      <c r="O11" s="930">
        <v>0</v>
      </c>
      <c r="P11" s="930"/>
      <c r="Q11" s="930"/>
      <c r="R11" s="930"/>
      <c r="S11" s="930">
        <v>0</v>
      </c>
      <c r="T11" s="930"/>
      <c r="U11" s="930"/>
      <c r="V11" s="930">
        <v>0</v>
      </c>
      <c r="W11" s="930">
        <v>0</v>
      </c>
      <c r="X11" s="930">
        <f t="shared" si="1"/>
        <v>0</v>
      </c>
      <c r="Y11" s="1751"/>
      <c r="Z11" s="930"/>
      <c r="AA11" s="930"/>
      <c r="AB11" s="930"/>
      <c r="AC11" s="930"/>
      <c r="AD11" s="930"/>
      <c r="AE11" s="930"/>
      <c r="AF11" s="930"/>
      <c r="AG11" s="930"/>
      <c r="AH11" s="930"/>
      <c r="AI11" s="930"/>
      <c r="AJ11" s="930"/>
      <c r="AK11" s="967">
        <v>0</v>
      </c>
      <c r="AL11" s="930">
        <v>0</v>
      </c>
      <c r="AM11" s="930"/>
      <c r="AN11" s="930"/>
      <c r="AO11" s="930"/>
      <c r="AP11" s="930"/>
      <c r="AQ11" s="930">
        <v>0</v>
      </c>
      <c r="AR11" s="930"/>
      <c r="AS11" s="930"/>
      <c r="AT11" s="930">
        <v>0</v>
      </c>
      <c r="AU11" s="1751">
        <f t="shared" si="2"/>
        <v>0</v>
      </c>
      <c r="AV11" s="967">
        <v>0</v>
      </c>
      <c r="AW11" s="930">
        <v>0</v>
      </c>
      <c r="AX11" s="930"/>
      <c r="AY11" s="930"/>
      <c r="AZ11" s="930"/>
      <c r="BA11" s="930"/>
      <c r="BB11" s="930">
        <v>0</v>
      </c>
      <c r="BC11" s="930"/>
      <c r="BD11" s="930"/>
      <c r="BE11" s="930">
        <v>0</v>
      </c>
      <c r="BF11" s="930">
        <v>0</v>
      </c>
      <c r="BG11" s="930">
        <v>0</v>
      </c>
      <c r="BH11" s="967">
        <v>0</v>
      </c>
      <c r="BI11" s="930">
        <v>0</v>
      </c>
      <c r="BJ11" s="930"/>
      <c r="BK11" s="930"/>
      <c r="BL11" s="930"/>
      <c r="BM11" s="930"/>
      <c r="BN11" s="930">
        <v>0</v>
      </c>
      <c r="BO11" s="930"/>
      <c r="BP11" s="930"/>
      <c r="BQ11" s="930">
        <v>0</v>
      </c>
      <c r="BR11" s="930">
        <v>0</v>
      </c>
      <c r="BS11" s="1751">
        <v>0</v>
      </c>
      <c r="BT11" s="996"/>
      <c r="BU11" s="977">
        <v>0</v>
      </c>
      <c r="BV11" s="978">
        <v>0</v>
      </c>
      <c r="BW11" s="978">
        <v>0</v>
      </c>
      <c r="BX11" s="979">
        <v>0</v>
      </c>
    </row>
    <row r="12" spans="1:76" ht="12" hidden="1" customHeight="1" outlineLevel="1">
      <c r="B12" s="1301" t="s">
        <v>317</v>
      </c>
      <c r="C12" s="929" t="s">
        <v>318</v>
      </c>
      <c r="D12" s="930">
        <v>0</v>
      </c>
      <c r="E12" s="930">
        <v>0</v>
      </c>
      <c r="F12" s="1026">
        <v>0</v>
      </c>
      <c r="G12" s="930"/>
      <c r="H12" s="930">
        <v>0</v>
      </c>
      <c r="I12" s="930">
        <v>0</v>
      </c>
      <c r="J12" s="930">
        <v>0</v>
      </c>
      <c r="K12" s="930">
        <v>0</v>
      </c>
      <c r="L12" s="1015">
        <f t="shared" si="0"/>
        <v>0</v>
      </c>
      <c r="M12" s="979"/>
      <c r="N12" s="967">
        <v>0</v>
      </c>
      <c r="O12" s="930">
        <v>0</v>
      </c>
      <c r="P12" s="930">
        <v>0</v>
      </c>
      <c r="Q12" s="930"/>
      <c r="R12" s="930">
        <v>0</v>
      </c>
      <c r="S12" s="930">
        <v>0</v>
      </c>
      <c r="T12" s="930"/>
      <c r="U12" s="930">
        <v>0</v>
      </c>
      <c r="V12" s="930">
        <v>0</v>
      </c>
      <c r="W12" s="930">
        <v>0</v>
      </c>
      <c r="X12" s="930">
        <f t="shared" si="1"/>
        <v>0</v>
      </c>
      <c r="Y12" s="1751"/>
      <c r="Z12" s="930"/>
      <c r="AA12" s="930"/>
      <c r="AB12" s="930"/>
      <c r="AC12" s="930"/>
      <c r="AD12" s="930"/>
      <c r="AE12" s="930"/>
      <c r="AF12" s="930"/>
      <c r="AG12" s="930"/>
      <c r="AH12" s="930"/>
      <c r="AI12" s="930"/>
      <c r="AJ12" s="930"/>
      <c r="AK12" s="967">
        <v>0</v>
      </c>
      <c r="AL12" s="930">
        <v>0</v>
      </c>
      <c r="AM12" s="930">
        <v>0</v>
      </c>
      <c r="AN12" s="930"/>
      <c r="AO12" s="930"/>
      <c r="AP12" s="930">
        <v>0</v>
      </c>
      <c r="AQ12" s="930">
        <v>0</v>
      </c>
      <c r="AR12" s="930"/>
      <c r="AS12" s="930">
        <v>0</v>
      </c>
      <c r="AT12" s="930">
        <v>0</v>
      </c>
      <c r="AU12" s="1751">
        <f t="shared" si="2"/>
        <v>0</v>
      </c>
      <c r="AV12" s="967">
        <v>0</v>
      </c>
      <c r="AW12" s="930">
        <v>0</v>
      </c>
      <c r="AX12" s="930">
        <v>0</v>
      </c>
      <c r="AY12" s="930"/>
      <c r="AZ12" s="930"/>
      <c r="BA12" s="930">
        <v>0</v>
      </c>
      <c r="BB12" s="930">
        <v>0</v>
      </c>
      <c r="BC12" s="930"/>
      <c r="BD12" s="930">
        <v>0</v>
      </c>
      <c r="BE12" s="930">
        <v>0</v>
      </c>
      <c r="BF12" s="930">
        <v>0</v>
      </c>
      <c r="BG12" s="930">
        <v>0</v>
      </c>
      <c r="BH12" s="967">
        <v>0</v>
      </c>
      <c r="BI12" s="930">
        <v>0</v>
      </c>
      <c r="BJ12" s="930">
        <v>0</v>
      </c>
      <c r="BK12" s="930"/>
      <c r="BL12" s="930"/>
      <c r="BM12" s="930">
        <v>0</v>
      </c>
      <c r="BN12" s="930">
        <v>0</v>
      </c>
      <c r="BO12" s="930"/>
      <c r="BP12" s="930">
        <v>0</v>
      </c>
      <c r="BQ12" s="930">
        <v>0</v>
      </c>
      <c r="BR12" s="930">
        <v>0</v>
      </c>
      <c r="BS12" s="1751">
        <v>0</v>
      </c>
      <c r="BT12" s="996"/>
      <c r="BU12" s="977">
        <v>0</v>
      </c>
      <c r="BV12" s="978">
        <v>0</v>
      </c>
      <c r="BW12" s="978">
        <v>0</v>
      </c>
      <c r="BX12" s="979">
        <v>0</v>
      </c>
    </row>
    <row r="13" spans="1:76" ht="12" hidden="1" customHeight="1" outlineLevel="1">
      <c r="B13" s="1301" t="s">
        <v>319</v>
      </c>
      <c r="C13" s="929" t="s">
        <v>320</v>
      </c>
      <c r="D13" s="930">
        <v>11249.333333333334</v>
      </c>
      <c r="E13" s="930">
        <v>0</v>
      </c>
      <c r="F13" s="1026">
        <v>11075.333333333299</v>
      </c>
      <c r="G13" s="930"/>
      <c r="H13" s="930">
        <v>0</v>
      </c>
      <c r="I13" s="930">
        <v>0</v>
      </c>
      <c r="J13" s="930">
        <v>0</v>
      </c>
      <c r="K13" s="930">
        <v>0</v>
      </c>
      <c r="L13" s="1015">
        <f t="shared" si="0"/>
        <v>11075.333333333299</v>
      </c>
      <c r="M13" s="979"/>
      <c r="N13" s="967">
        <v>17753</v>
      </c>
      <c r="O13" s="930">
        <v>0</v>
      </c>
      <c r="P13" s="930">
        <v>0</v>
      </c>
      <c r="Q13" s="930"/>
      <c r="R13" s="930">
        <v>0</v>
      </c>
      <c r="S13" s="930">
        <v>0</v>
      </c>
      <c r="T13" s="930"/>
      <c r="U13" s="930">
        <v>0</v>
      </c>
      <c r="V13" s="930">
        <v>0</v>
      </c>
      <c r="W13" s="930">
        <v>0</v>
      </c>
      <c r="X13" s="930">
        <f t="shared" si="1"/>
        <v>17753</v>
      </c>
      <c r="Y13" s="1751"/>
      <c r="Z13" s="930"/>
      <c r="AA13" s="930"/>
      <c r="AB13" s="930"/>
      <c r="AC13" s="930"/>
      <c r="AD13" s="930"/>
      <c r="AE13" s="930"/>
      <c r="AF13" s="930"/>
      <c r="AG13" s="930"/>
      <c r="AH13" s="930"/>
      <c r="AI13" s="930"/>
      <c r="AJ13" s="930"/>
      <c r="AK13" s="967">
        <v>18238</v>
      </c>
      <c r="AL13" s="930">
        <v>0</v>
      </c>
      <c r="AM13" s="930">
        <v>0</v>
      </c>
      <c r="AN13" s="930"/>
      <c r="AO13" s="930"/>
      <c r="AP13" s="930">
        <v>0</v>
      </c>
      <c r="AQ13" s="930">
        <v>0</v>
      </c>
      <c r="AR13" s="930"/>
      <c r="AS13" s="930">
        <v>0</v>
      </c>
      <c r="AT13" s="930">
        <v>0</v>
      </c>
      <c r="AU13" s="1751">
        <f t="shared" si="2"/>
        <v>18238</v>
      </c>
      <c r="AV13" s="967">
        <v>16896</v>
      </c>
      <c r="AW13" s="930">
        <v>0</v>
      </c>
      <c r="AX13" s="930">
        <v>0</v>
      </c>
      <c r="AY13" s="930"/>
      <c r="AZ13" s="930"/>
      <c r="BA13" s="930">
        <v>0</v>
      </c>
      <c r="BB13" s="930">
        <v>0</v>
      </c>
      <c r="BC13" s="930"/>
      <c r="BD13" s="930">
        <v>0</v>
      </c>
      <c r="BE13" s="930">
        <v>16896</v>
      </c>
      <c r="BF13" s="930">
        <v>-401</v>
      </c>
      <c r="BG13" s="930">
        <v>16495</v>
      </c>
      <c r="BH13" s="967">
        <v>25267</v>
      </c>
      <c r="BI13" s="930">
        <v>0</v>
      </c>
      <c r="BJ13" s="930">
        <v>0</v>
      </c>
      <c r="BK13" s="930"/>
      <c r="BL13" s="930"/>
      <c r="BM13" s="930">
        <v>0</v>
      </c>
      <c r="BN13" s="930">
        <v>0</v>
      </c>
      <c r="BO13" s="930"/>
      <c r="BP13" s="930">
        <v>0</v>
      </c>
      <c r="BQ13" s="930">
        <v>25267</v>
      </c>
      <c r="BR13" s="930">
        <v>0</v>
      </c>
      <c r="BS13" s="1751">
        <v>25267</v>
      </c>
      <c r="BT13" s="996"/>
      <c r="BU13" s="977">
        <v>11249.333333333334</v>
      </c>
      <c r="BV13" s="978">
        <v>20687</v>
      </c>
      <c r="BW13" s="978">
        <v>20518</v>
      </c>
      <c r="BX13" s="979">
        <v>16859.333333333332</v>
      </c>
    </row>
    <row r="14" spans="1:76" ht="12" hidden="1" customHeight="1" outlineLevel="1">
      <c r="B14" s="1301" t="s">
        <v>321</v>
      </c>
      <c r="C14" s="929" t="s">
        <v>322</v>
      </c>
      <c r="D14" s="930">
        <v>1642</v>
      </c>
      <c r="E14" s="930">
        <v>0</v>
      </c>
      <c r="F14" s="1026">
        <v>1642</v>
      </c>
      <c r="G14" s="930"/>
      <c r="H14" s="930">
        <v>0</v>
      </c>
      <c r="I14" s="930">
        <v>0</v>
      </c>
      <c r="J14" s="930">
        <v>0</v>
      </c>
      <c r="K14" s="930">
        <v>0</v>
      </c>
      <c r="L14" s="1015">
        <f t="shared" si="0"/>
        <v>1642</v>
      </c>
      <c r="M14" s="979"/>
      <c r="N14" s="967">
        <v>598</v>
      </c>
      <c r="O14" s="930">
        <v>0</v>
      </c>
      <c r="P14" s="930">
        <v>-1089.4368612559999</v>
      </c>
      <c r="Q14" s="930"/>
      <c r="R14" s="930">
        <v>0</v>
      </c>
      <c r="S14" s="930">
        <v>0</v>
      </c>
      <c r="T14" s="930"/>
      <c r="U14" s="930">
        <v>0</v>
      </c>
      <c r="V14" s="930">
        <v>0</v>
      </c>
      <c r="W14" s="930">
        <v>0</v>
      </c>
      <c r="X14" s="930">
        <f t="shared" si="1"/>
        <v>-491.43686125599993</v>
      </c>
      <c r="Y14" s="1751"/>
      <c r="Z14" s="930"/>
      <c r="AA14" s="930"/>
      <c r="AB14" s="930"/>
      <c r="AC14" s="930"/>
      <c r="AD14" s="930"/>
      <c r="AE14" s="930"/>
      <c r="AF14" s="930"/>
      <c r="AG14" s="930"/>
      <c r="AH14" s="930"/>
      <c r="AI14" s="930"/>
      <c r="AJ14" s="930"/>
      <c r="AK14" s="967">
        <v>598</v>
      </c>
      <c r="AL14" s="930">
        <v>0</v>
      </c>
      <c r="AM14" s="930">
        <v>-1023.0359241960001</v>
      </c>
      <c r="AN14" s="930"/>
      <c r="AO14" s="930"/>
      <c r="AP14" s="930">
        <v>0</v>
      </c>
      <c r="AQ14" s="930">
        <v>0</v>
      </c>
      <c r="AR14" s="930"/>
      <c r="AS14" s="930">
        <v>0</v>
      </c>
      <c r="AT14" s="930">
        <v>0</v>
      </c>
      <c r="AU14" s="1751">
        <f t="shared" si="2"/>
        <v>-425.03592419600011</v>
      </c>
      <c r="AV14" s="967">
        <v>668</v>
      </c>
      <c r="AW14" s="930">
        <v>0</v>
      </c>
      <c r="AX14" s="930">
        <v>-954.00364667999997</v>
      </c>
      <c r="AY14" s="930"/>
      <c r="AZ14" s="930"/>
      <c r="BA14" s="930">
        <v>0</v>
      </c>
      <c r="BB14" s="930">
        <v>0</v>
      </c>
      <c r="BC14" s="930"/>
      <c r="BD14" s="930">
        <v>0</v>
      </c>
      <c r="BE14" s="930">
        <v>-336.00364667999997</v>
      </c>
      <c r="BF14" s="930">
        <v>0</v>
      </c>
      <c r="BG14" s="930">
        <v>-336.00364667999997</v>
      </c>
      <c r="BH14" s="967">
        <v>647</v>
      </c>
      <c r="BI14" s="930">
        <v>0</v>
      </c>
      <c r="BJ14" s="930">
        <v>-983.55066992000002</v>
      </c>
      <c r="BK14" s="930"/>
      <c r="BL14" s="930"/>
      <c r="BM14" s="930">
        <v>0</v>
      </c>
      <c r="BN14" s="930">
        <v>0</v>
      </c>
      <c r="BO14" s="930"/>
      <c r="BP14" s="930">
        <v>0</v>
      </c>
      <c r="BQ14" s="930">
        <v>-336.55066992000002</v>
      </c>
      <c r="BR14" s="930">
        <v>0</v>
      </c>
      <c r="BS14" s="1751">
        <v>-336.55066992000002</v>
      </c>
      <c r="BT14" s="996"/>
      <c r="BU14" s="977">
        <v>1642</v>
      </c>
      <c r="BV14" s="978">
        <v>694.71417460500004</v>
      </c>
      <c r="BW14" s="978">
        <v>635.62120105000008</v>
      </c>
      <c r="BX14" s="979">
        <v>733.88132570199991</v>
      </c>
    </row>
    <row r="15" spans="1:76" ht="12" hidden="1" customHeight="1" outlineLevel="1">
      <c r="B15" s="1301" t="s">
        <v>323</v>
      </c>
      <c r="C15" s="929" t="s">
        <v>324</v>
      </c>
      <c r="D15" s="930">
        <v>0</v>
      </c>
      <c r="E15" s="930">
        <v>0</v>
      </c>
      <c r="F15" s="1026">
        <v>0</v>
      </c>
      <c r="G15" s="930"/>
      <c r="H15" s="930">
        <v>0</v>
      </c>
      <c r="I15" s="930">
        <v>0</v>
      </c>
      <c r="J15" s="930">
        <v>0</v>
      </c>
      <c r="K15" s="930">
        <v>0</v>
      </c>
      <c r="L15" s="1015">
        <f t="shared" si="0"/>
        <v>0</v>
      </c>
      <c r="M15" s="979"/>
      <c r="N15" s="967">
        <v>0</v>
      </c>
      <c r="O15" s="930">
        <v>0</v>
      </c>
      <c r="P15" s="930">
        <v>0</v>
      </c>
      <c r="Q15" s="930"/>
      <c r="R15" s="930">
        <v>0</v>
      </c>
      <c r="S15" s="930">
        <v>0</v>
      </c>
      <c r="T15" s="930"/>
      <c r="U15" s="930">
        <v>0</v>
      </c>
      <c r="V15" s="930">
        <v>0</v>
      </c>
      <c r="W15" s="930">
        <v>0</v>
      </c>
      <c r="X15" s="930">
        <f t="shared" si="1"/>
        <v>0</v>
      </c>
      <c r="Y15" s="1751"/>
      <c r="Z15" s="930"/>
      <c r="AA15" s="930"/>
      <c r="AB15" s="930"/>
      <c r="AC15" s="930"/>
      <c r="AD15" s="930"/>
      <c r="AE15" s="930"/>
      <c r="AF15" s="930"/>
      <c r="AG15" s="930"/>
      <c r="AH15" s="930"/>
      <c r="AI15" s="930"/>
      <c r="AJ15" s="930"/>
      <c r="AK15" s="967">
        <v>0</v>
      </c>
      <c r="AL15" s="930">
        <v>0</v>
      </c>
      <c r="AM15" s="930">
        <v>0</v>
      </c>
      <c r="AN15" s="930"/>
      <c r="AO15" s="930"/>
      <c r="AP15" s="930">
        <v>0</v>
      </c>
      <c r="AQ15" s="930">
        <v>0</v>
      </c>
      <c r="AR15" s="930"/>
      <c r="AS15" s="930">
        <v>0</v>
      </c>
      <c r="AT15" s="930">
        <v>0</v>
      </c>
      <c r="AU15" s="1751">
        <f t="shared" si="2"/>
        <v>0</v>
      </c>
      <c r="AV15" s="967">
        <v>-8300</v>
      </c>
      <c r="AW15" s="930">
        <v>0</v>
      </c>
      <c r="AX15" s="930">
        <v>0</v>
      </c>
      <c r="AY15" s="930"/>
      <c r="AZ15" s="930"/>
      <c r="BA15" s="930">
        <v>0</v>
      </c>
      <c r="BB15" s="930">
        <v>0</v>
      </c>
      <c r="BC15" s="930"/>
      <c r="BD15" s="930">
        <v>0</v>
      </c>
      <c r="BE15" s="930">
        <v>-8300</v>
      </c>
      <c r="BF15" s="930">
        <v>0</v>
      </c>
      <c r="BG15" s="930">
        <v>-8300</v>
      </c>
      <c r="BH15" s="967">
        <v>-9592</v>
      </c>
      <c r="BI15" s="930">
        <v>0</v>
      </c>
      <c r="BJ15" s="930">
        <v>0</v>
      </c>
      <c r="BK15" s="930"/>
      <c r="BL15" s="930"/>
      <c r="BM15" s="930">
        <v>0</v>
      </c>
      <c r="BN15" s="930">
        <v>0</v>
      </c>
      <c r="BO15" s="930"/>
      <c r="BP15" s="930">
        <v>0</v>
      </c>
      <c r="BQ15" s="930">
        <v>-9592</v>
      </c>
      <c r="BR15" s="930">
        <v>0</v>
      </c>
      <c r="BS15" s="1751">
        <v>-9592</v>
      </c>
      <c r="BT15" s="996"/>
      <c r="BU15" s="977">
        <v>0</v>
      </c>
      <c r="BV15" s="978">
        <v>0</v>
      </c>
      <c r="BW15" s="978">
        <v>0</v>
      </c>
      <c r="BX15" s="979">
        <v>0</v>
      </c>
    </row>
    <row r="16" spans="1:76" ht="12" hidden="1" customHeight="1" outlineLevel="1">
      <c r="B16" s="1301" t="s">
        <v>325</v>
      </c>
      <c r="C16" s="929" t="s">
        <v>326</v>
      </c>
      <c r="D16" s="930">
        <v>9870</v>
      </c>
      <c r="E16" s="930">
        <v>7142.9485000000004</v>
      </c>
      <c r="F16" s="1026">
        <v>9870</v>
      </c>
      <c r="G16" s="930"/>
      <c r="H16" s="930">
        <v>0</v>
      </c>
      <c r="I16" s="930">
        <v>0</v>
      </c>
      <c r="J16" s="930">
        <v>539.36286751099999</v>
      </c>
      <c r="K16" s="930">
        <v>0</v>
      </c>
      <c r="L16" s="1015">
        <f t="shared" si="0"/>
        <v>10409.362867510999</v>
      </c>
      <c r="M16" s="979"/>
      <c r="N16" s="967">
        <v>7893</v>
      </c>
      <c r="O16" s="930">
        <v>48.284999999999997</v>
      </c>
      <c r="P16" s="930">
        <v>0</v>
      </c>
      <c r="Q16" s="930"/>
      <c r="R16" s="930">
        <v>0</v>
      </c>
      <c r="S16" s="930">
        <v>0</v>
      </c>
      <c r="T16" s="930"/>
      <c r="U16" s="930">
        <v>0</v>
      </c>
      <c r="V16" s="930">
        <v>0</v>
      </c>
      <c r="W16" s="930">
        <v>0</v>
      </c>
      <c r="X16" s="930">
        <f t="shared" si="1"/>
        <v>7941.2849999999999</v>
      </c>
      <c r="Y16" s="1751"/>
      <c r="Z16" s="930"/>
      <c r="AA16" s="930"/>
      <c r="AB16" s="930"/>
      <c r="AC16" s="930"/>
      <c r="AD16" s="930"/>
      <c r="AE16" s="930"/>
      <c r="AF16" s="930"/>
      <c r="AG16" s="930"/>
      <c r="AH16" s="930"/>
      <c r="AI16" s="930"/>
      <c r="AJ16" s="930"/>
      <c r="AK16" s="967">
        <v>11425</v>
      </c>
      <c r="AL16" s="930">
        <v>48.284999999999997</v>
      </c>
      <c r="AM16" s="930">
        <v>0</v>
      </c>
      <c r="AN16" s="930"/>
      <c r="AO16" s="930"/>
      <c r="AP16" s="930">
        <v>0</v>
      </c>
      <c r="AQ16" s="930">
        <v>0</v>
      </c>
      <c r="AR16" s="930"/>
      <c r="AS16" s="930">
        <v>76.713263999999995</v>
      </c>
      <c r="AT16" s="930">
        <v>0</v>
      </c>
      <c r="AU16" s="1751">
        <f t="shared" si="2"/>
        <v>11549.998264</v>
      </c>
      <c r="AV16" s="967">
        <v>7098</v>
      </c>
      <c r="AW16" s="930">
        <v>48.284999999999997</v>
      </c>
      <c r="AX16" s="930">
        <v>0</v>
      </c>
      <c r="AY16" s="930"/>
      <c r="AZ16" s="930"/>
      <c r="BA16" s="930">
        <v>0</v>
      </c>
      <c r="BB16" s="930">
        <v>0</v>
      </c>
      <c r="BC16" s="930"/>
      <c r="BD16" s="930">
        <v>62.362637999999997</v>
      </c>
      <c r="BE16" s="930">
        <v>7208.6476379999995</v>
      </c>
      <c r="BF16" s="930">
        <v>0</v>
      </c>
      <c r="BG16" s="930">
        <v>7208.6476379999995</v>
      </c>
      <c r="BH16" s="967">
        <v>3901</v>
      </c>
      <c r="BI16" s="930">
        <v>48.284999999999997</v>
      </c>
      <c r="BJ16" s="930">
        <v>0</v>
      </c>
      <c r="BK16" s="930"/>
      <c r="BL16" s="930"/>
      <c r="BM16" s="930">
        <v>0</v>
      </c>
      <c r="BN16" s="930">
        <v>0</v>
      </c>
      <c r="BO16" s="930"/>
      <c r="BP16" s="930">
        <v>963.52567499999998</v>
      </c>
      <c r="BQ16" s="930">
        <v>4912.8106749999997</v>
      </c>
      <c r="BR16" s="930">
        <v>0</v>
      </c>
      <c r="BS16" s="1751">
        <v>4912.8106749999997</v>
      </c>
      <c r="BT16" s="996"/>
      <c r="BU16" s="977">
        <v>17552.311367511</v>
      </c>
      <c r="BV16" s="978">
        <v>7987.4231600000003</v>
      </c>
      <c r="BW16" s="978">
        <v>7374.7049999999999</v>
      </c>
      <c r="BX16" s="979">
        <v>6351</v>
      </c>
    </row>
    <row r="17" spans="2:78" ht="12" hidden="1" customHeight="1" outlineLevel="1">
      <c r="B17" s="1301" t="s">
        <v>327</v>
      </c>
      <c r="C17" s="929" t="s">
        <v>328</v>
      </c>
      <c r="D17" s="930">
        <v>-5130</v>
      </c>
      <c r="E17" s="930"/>
      <c r="F17" s="1026">
        <v>-5130</v>
      </c>
      <c r="G17" s="930">
        <v>-434.30049600000001</v>
      </c>
      <c r="H17" s="930">
        <v>-622</v>
      </c>
      <c r="I17" s="930">
        <v>0</v>
      </c>
      <c r="J17" s="930">
        <v>0</v>
      </c>
      <c r="K17" s="930">
        <v>0</v>
      </c>
      <c r="L17" s="1015">
        <f t="shared" si="0"/>
        <v>-6186.3004959999998</v>
      </c>
      <c r="M17" s="979"/>
      <c r="N17" s="967">
        <v>-4943.353994739</v>
      </c>
      <c r="O17" s="930"/>
      <c r="P17" s="930">
        <v>0</v>
      </c>
      <c r="Q17" s="930">
        <v>-510.24011999999999</v>
      </c>
      <c r="R17" s="930">
        <v>-1759.5</v>
      </c>
      <c r="S17" s="930">
        <v>0</v>
      </c>
      <c r="T17" s="930"/>
      <c r="U17" s="930">
        <v>-51.018462</v>
      </c>
      <c r="V17" s="930">
        <v>0</v>
      </c>
      <c r="W17" s="930">
        <v>0</v>
      </c>
      <c r="X17" s="930">
        <f t="shared" si="1"/>
        <v>-7264.1125767390004</v>
      </c>
      <c r="Y17" s="1751"/>
      <c r="Z17" s="930"/>
      <c r="AA17" s="930"/>
      <c r="AB17" s="930"/>
      <c r="AC17" s="930"/>
      <c r="AD17" s="930"/>
      <c r="AE17" s="930"/>
      <c r="AF17" s="930"/>
      <c r="AG17" s="930"/>
      <c r="AH17" s="930"/>
      <c r="AI17" s="930"/>
      <c r="AJ17" s="930"/>
      <c r="AK17" s="967">
        <v>-3944</v>
      </c>
      <c r="AL17" s="930"/>
      <c r="AM17" s="930">
        <v>0</v>
      </c>
      <c r="AN17" s="930">
        <v>0</v>
      </c>
      <c r="AO17" s="930">
        <v>-165.64616100000001</v>
      </c>
      <c r="AP17" s="930">
        <v>-1720.8</v>
      </c>
      <c r="AQ17" s="930">
        <v>0</v>
      </c>
      <c r="AR17" s="930"/>
      <c r="AS17" s="930">
        <v>-86.942463999999987</v>
      </c>
      <c r="AT17" s="930">
        <v>0</v>
      </c>
      <c r="AU17" s="1751">
        <f t="shared" si="2"/>
        <v>-5917.3886249999996</v>
      </c>
      <c r="AV17" s="967">
        <v>-3639</v>
      </c>
      <c r="AW17" s="930"/>
      <c r="AX17" s="930">
        <v>0</v>
      </c>
      <c r="AY17" s="930">
        <v>0</v>
      </c>
      <c r="AZ17" s="930">
        <v>-219.1820549</v>
      </c>
      <c r="BA17" s="930">
        <v>-1632.15</v>
      </c>
      <c r="BB17" s="930">
        <v>0</v>
      </c>
      <c r="BC17" s="930"/>
      <c r="BD17" s="930">
        <v>-92.811302999999995</v>
      </c>
      <c r="BE17" s="930">
        <v>-5583.1433579000004</v>
      </c>
      <c r="BF17" s="930">
        <v>0</v>
      </c>
      <c r="BG17" s="930">
        <v>-5583.1433579000004</v>
      </c>
      <c r="BH17" s="967">
        <v>-2372</v>
      </c>
      <c r="BI17" s="930"/>
      <c r="BJ17" s="930">
        <v>0</v>
      </c>
      <c r="BK17" s="930">
        <v>0</v>
      </c>
      <c r="BL17" s="930">
        <v>-256.06455132000002</v>
      </c>
      <c r="BM17" s="930">
        <v>-1691.55</v>
      </c>
      <c r="BN17" s="930">
        <v>0</v>
      </c>
      <c r="BO17" s="930"/>
      <c r="BP17" s="930">
        <v>-82.325858999999994</v>
      </c>
      <c r="BQ17" s="930">
        <v>-4401.9404103199995</v>
      </c>
      <c r="BR17" s="930">
        <v>0</v>
      </c>
      <c r="BS17" s="1751">
        <v>-4401.9404103199995</v>
      </c>
      <c r="BT17" s="996"/>
      <c r="BU17" s="977">
        <v>-6186.3004959999998</v>
      </c>
      <c r="BV17" s="978">
        <v>-6472.8334160000004</v>
      </c>
      <c r="BW17" s="978">
        <v>-6432.7014419999996</v>
      </c>
      <c r="BX17" s="979">
        <v>-6373.5183239999997</v>
      </c>
    </row>
    <row r="18" spans="2:78" ht="12" hidden="1" customHeight="1" outlineLevel="3">
      <c r="B18" s="1302" t="s">
        <v>329</v>
      </c>
      <c r="C18" s="931" t="s">
        <v>330</v>
      </c>
      <c r="D18" s="932">
        <v>785</v>
      </c>
      <c r="E18" s="932"/>
      <c r="F18" s="1029">
        <v>785</v>
      </c>
      <c r="G18" s="932"/>
      <c r="H18" s="932"/>
      <c r="I18" s="932"/>
      <c r="J18" s="932"/>
      <c r="K18" s="932">
        <v>0</v>
      </c>
      <c r="L18" s="1016">
        <f t="shared" si="0"/>
        <v>785</v>
      </c>
      <c r="M18" s="982"/>
      <c r="N18" s="968">
        <v>1916</v>
      </c>
      <c r="O18" s="932"/>
      <c r="P18" s="932"/>
      <c r="Q18" s="932"/>
      <c r="R18" s="932"/>
      <c r="S18" s="932"/>
      <c r="T18" s="932"/>
      <c r="U18" s="932"/>
      <c r="V18" s="932">
        <v>0</v>
      </c>
      <c r="W18" s="932">
        <v>0</v>
      </c>
      <c r="X18" s="932">
        <f t="shared" si="1"/>
        <v>1916</v>
      </c>
      <c r="Y18" s="1752"/>
      <c r="Z18" s="932"/>
      <c r="AA18" s="932"/>
      <c r="AB18" s="932"/>
      <c r="AC18" s="932"/>
      <c r="AD18" s="932"/>
      <c r="AE18" s="932"/>
      <c r="AF18" s="932"/>
      <c r="AG18" s="932"/>
      <c r="AH18" s="932"/>
      <c r="AI18" s="932"/>
      <c r="AJ18" s="932"/>
      <c r="AK18" s="968">
        <v>1132</v>
      </c>
      <c r="AL18" s="932"/>
      <c r="AM18" s="932"/>
      <c r="AN18" s="932"/>
      <c r="AO18" s="932"/>
      <c r="AP18" s="932"/>
      <c r="AQ18" s="932"/>
      <c r="AR18" s="932"/>
      <c r="AS18" s="932"/>
      <c r="AT18" s="932">
        <v>-1132</v>
      </c>
      <c r="AU18" s="1752">
        <f t="shared" si="2"/>
        <v>0</v>
      </c>
      <c r="AV18" s="968"/>
      <c r="AW18" s="932"/>
      <c r="AX18" s="932"/>
      <c r="AY18" s="932"/>
      <c r="AZ18" s="932"/>
      <c r="BA18" s="932"/>
      <c r="BB18" s="932"/>
      <c r="BC18" s="932"/>
      <c r="BD18" s="932"/>
      <c r="BE18" s="932"/>
      <c r="BF18" s="932"/>
      <c r="BG18" s="932"/>
      <c r="BH18" s="968">
        <v>0</v>
      </c>
      <c r="BI18" s="932">
        <v>0</v>
      </c>
      <c r="BJ18" s="932">
        <v>0</v>
      </c>
      <c r="BK18" s="932">
        <v>0</v>
      </c>
      <c r="BL18" s="932">
        <v>0</v>
      </c>
      <c r="BM18" s="932">
        <v>0</v>
      </c>
      <c r="BN18" s="932">
        <v>0</v>
      </c>
      <c r="BO18" s="932">
        <v>0</v>
      </c>
      <c r="BP18" s="932">
        <v>0</v>
      </c>
      <c r="BQ18" s="932">
        <v>0</v>
      </c>
      <c r="BR18" s="932">
        <v>0</v>
      </c>
      <c r="BS18" s="1752">
        <v>0</v>
      </c>
      <c r="BT18" s="997"/>
      <c r="BU18" s="980">
        <v>785</v>
      </c>
      <c r="BV18" s="981">
        <v>1467</v>
      </c>
      <c r="BW18" s="981">
        <v>1073</v>
      </c>
      <c r="BX18" s="982">
        <v>679</v>
      </c>
    </row>
    <row r="19" spans="2:78" ht="12" customHeight="1" collapsed="1">
      <c r="B19" s="1303" t="s">
        <v>52</v>
      </c>
      <c r="C19" s="923" t="s">
        <v>118</v>
      </c>
      <c r="D19" s="930">
        <f>SUM(D8:D18)</f>
        <v>84070.333333333328</v>
      </c>
      <c r="E19" s="930">
        <f t="shared" ref="E19:AU19" si="3">SUM(E8:E18)</f>
        <v>52248.155419999996</v>
      </c>
      <c r="F19" s="873">
        <f t="shared" si="3"/>
        <v>41291.333333333299</v>
      </c>
      <c r="G19" s="930">
        <f t="shared" si="3"/>
        <v>846.12886200000003</v>
      </c>
      <c r="H19" s="930">
        <f t="shared" si="3"/>
        <v>9149.4520599999996</v>
      </c>
      <c r="I19" s="930">
        <f t="shared" si="3"/>
        <v>4860.7247400000006</v>
      </c>
      <c r="J19" s="930">
        <f t="shared" si="3"/>
        <v>2322.38373133</v>
      </c>
      <c r="K19" s="930">
        <f t="shared" si="3"/>
        <v>0</v>
      </c>
      <c r="L19" s="1015">
        <f t="shared" si="0"/>
        <v>58470.022726663294</v>
      </c>
      <c r="M19" s="979">
        <f>ROUND(BS!Q8-L19,0)</f>
        <v>0</v>
      </c>
      <c r="N19" s="967">
        <f t="shared" si="3"/>
        <v>59025.646005260998</v>
      </c>
      <c r="O19" s="930">
        <f t="shared" si="3"/>
        <v>97.861260000000016</v>
      </c>
      <c r="P19" s="930">
        <f t="shared" si="3"/>
        <v>5000.2797079800002</v>
      </c>
      <c r="Q19" s="930">
        <f t="shared" si="3"/>
        <v>1010.7020399999999</v>
      </c>
      <c r="R19" s="930">
        <f t="shared" si="3"/>
        <v>6997.7074500000017</v>
      </c>
      <c r="S19" s="930">
        <f t="shared" si="3"/>
        <v>5449.2278040000001</v>
      </c>
      <c r="T19" s="930">
        <f t="shared" si="3"/>
        <v>850.38101100000006</v>
      </c>
      <c r="U19" s="930">
        <f t="shared" si="3"/>
        <v>3832.321203</v>
      </c>
      <c r="V19" s="930">
        <f t="shared" si="3"/>
        <v>0</v>
      </c>
      <c r="W19" s="930">
        <f t="shared" si="3"/>
        <v>0</v>
      </c>
      <c r="X19" s="930">
        <f t="shared" si="1"/>
        <v>82264.126481240994</v>
      </c>
      <c r="Y19" s="1751">
        <f>ROUND(BS!T8-X19,0)</f>
        <v>0</v>
      </c>
      <c r="Z19" s="930">
        <v>63064</v>
      </c>
      <c r="AA19" s="930">
        <v>98</v>
      </c>
      <c r="AB19" s="930">
        <v>613</v>
      </c>
      <c r="AC19" s="930">
        <v>26648</v>
      </c>
      <c r="AD19" s="930">
        <v>576</v>
      </c>
      <c r="AE19" s="930">
        <v>16004</v>
      </c>
      <c r="AF19" s="930">
        <v>6744</v>
      </c>
      <c r="AG19" s="930">
        <v>3012</v>
      </c>
      <c r="AH19" s="930">
        <v>5142</v>
      </c>
      <c r="AI19" s="930">
        <v>0</v>
      </c>
      <c r="AJ19" s="930">
        <f>SUM(Z19:AI19)</f>
        <v>121901</v>
      </c>
      <c r="AK19" s="967">
        <f t="shared" si="3"/>
        <v>74293</v>
      </c>
      <c r="AL19" s="930">
        <f t="shared" si="3"/>
        <v>97.861260000000016</v>
      </c>
      <c r="AM19" s="930">
        <f t="shared" si="3"/>
        <v>124.2261565739999</v>
      </c>
      <c r="AN19" s="930">
        <f t="shared" si="3"/>
        <v>32599.886799999997</v>
      </c>
      <c r="AO19" s="930">
        <f t="shared" si="3"/>
        <v>772.06465799999989</v>
      </c>
      <c r="AP19" s="930">
        <f t="shared" si="3"/>
        <v>15275.878112000002</v>
      </c>
      <c r="AQ19" s="930">
        <f t="shared" si="3"/>
        <v>7161.6789760000001</v>
      </c>
      <c r="AR19" s="930">
        <f t="shared" si="3"/>
        <v>1794.1596159999999</v>
      </c>
      <c r="AS19" s="930">
        <f t="shared" si="3"/>
        <v>6659.167136</v>
      </c>
      <c r="AT19" s="930">
        <f t="shared" si="3"/>
        <v>-1132</v>
      </c>
      <c r="AU19" s="1751">
        <f t="shared" si="3"/>
        <v>137645.922714574</v>
      </c>
      <c r="AV19" s="967">
        <v>59227</v>
      </c>
      <c r="AW19" s="930">
        <v>97.861260000000016</v>
      </c>
      <c r="AX19" s="930">
        <v>6.5048053000055006E-2</v>
      </c>
      <c r="AY19" s="930">
        <v>41750.542079999999</v>
      </c>
      <c r="AZ19" s="930">
        <v>2234.2588447399999</v>
      </c>
      <c r="BA19" s="930">
        <v>10344.631986</v>
      </c>
      <c r="BB19" s="930">
        <v>8313.4865969999992</v>
      </c>
      <c r="BC19" s="930">
        <v>2881.7312939999997</v>
      </c>
      <c r="BD19" s="930">
        <v>5323.162922999999</v>
      </c>
      <c r="BE19" s="930">
        <v>130172.74003279299</v>
      </c>
      <c r="BF19" s="930">
        <v>-401</v>
      </c>
      <c r="BG19" s="930">
        <v>129771.74003279299</v>
      </c>
      <c r="BH19" s="967">
        <v>55997</v>
      </c>
      <c r="BI19" s="930">
        <v>97.861260000000016</v>
      </c>
      <c r="BJ19" s="930">
        <v>981.18944378000015</v>
      </c>
      <c r="BK19" s="930">
        <v>57926.949317999999</v>
      </c>
      <c r="BL19" s="930">
        <v>2869.8944087599998</v>
      </c>
      <c r="BM19" s="930">
        <v>14733.716256</v>
      </c>
      <c r="BN19" s="930">
        <v>6373.1476830000001</v>
      </c>
      <c r="BO19" s="930">
        <v>6337.674</v>
      </c>
      <c r="BP19" s="930">
        <v>7533.5772959999995</v>
      </c>
      <c r="BQ19" s="930">
        <v>152851.00966553998</v>
      </c>
      <c r="BR19" s="930">
        <v>0</v>
      </c>
      <c r="BS19" s="1751">
        <v>152851.00966553998</v>
      </c>
      <c r="BT19" s="996">
        <f>ROUND(BS!V8-AU19,0)</f>
        <v>0</v>
      </c>
      <c r="BU19" s="977">
        <f>SUM(BU8:BU18)</f>
        <v>110892.17814666334</v>
      </c>
      <c r="BV19" s="978">
        <f>SUM(BV8:BV18)</f>
        <v>82566.113384354016</v>
      </c>
      <c r="BW19" s="978">
        <f>SUM(BW8:BW18)</f>
        <v>84134.720973447998</v>
      </c>
      <c r="BX19" s="979">
        <f>SUM(BX8:BX18)</f>
        <v>60249.038218940324</v>
      </c>
      <c r="BY19" s="643"/>
      <c r="BZ19" s="643"/>
    </row>
    <row r="20" spans="2:78" ht="12" hidden="1" customHeight="1" outlineLevel="1">
      <c r="B20" s="1300" t="s">
        <v>332</v>
      </c>
      <c r="C20" s="927" t="s">
        <v>333</v>
      </c>
      <c r="D20" s="928">
        <v>1717</v>
      </c>
      <c r="E20" s="928">
        <v>12.704499999999999</v>
      </c>
      <c r="F20" s="928">
        <v>1717</v>
      </c>
      <c r="G20" s="928">
        <v>0</v>
      </c>
      <c r="H20" s="928">
        <v>34.116699999999994</v>
      </c>
      <c r="I20" s="928">
        <v>1178.0493399999998</v>
      </c>
      <c r="J20" s="928">
        <v>0</v>
      </c>
      <c r="K20" s="928">
        <v>0</v>
      </c>
      <c r="L20" s="1014">
        <f t="shared" si="0"/>
        <v>2929.1660400000001</v>
      </c>
      <c r="M20" s="976"/>
      <c r="N20" s="966">
        <v>855</v>
      </c>
      <c r="O20" s="928">
        <v>12.704499999999999</v>
      </c>
      <c r="P20" s="928">
        <v>46.197069067999998</v>
      </c>
      <c r="Q20" s="928">
        <v>9.9601200000000016</v>
      </c>
      <c r="R20" s="928">
        <v>60.762573000000003</v>
      </c>
      <c r="S20" s="928">
        <v>1065.7221119999999</v>
      </c>
      <c r="T20" s="928"/>
      <c r="U20" s="928">
        <v>0</v>
      </c>
      <c r="V20" s="928">
        <v>0</v>
      </c>
      <c r="W20" s="928">
        <v>0</v>
      </c>
      <c r="X20" s="928">
        <f t="shared" si="1"/>
        <v>2050.3463740679999</v>
      </c>
      <c r="Y20" s="1750"/>
      <c r="Z20" s="928"/>
      <c r="AA20" s="928"/>
      <c r="AB20" s="928"/>
      <c r="AC20" s="928"/>
      <c r="AD20" s="928"/>
      <c r="AE20" s="928"/>
      <c r="AF20" s="928"/>
      <c r="AG20" s="928"/>
      <c r="AH20" s="928"/>
      <c r="AI20" s="928"/>
      <c r="AJ20" s="928"/>
      <c r="AK20" s="966">
        <v>664</v>
      </c>
      <c r="AL20" s="928">
        <v>12.704499999999999</v>
      </c>
      <c r="AM20" s="928">
        <v>44.76954456</v>
      </c>
      <c r="AN20" s="928">
        <v>109.88646399999999</v>
      </c>
      <c r="AO20" s="928">
        <v>7.0197779999999996</v>
      </c>
      <c r="AP20" s="928">
        <v>44.446351999999997</v>
      </c>
      <c r="AQ20" s="928">
        <v>992.72951999999987</v>
      </c>
      <c r="AR20" s="928">
        <v>48.744527999999995</v>
      </c>
      <c r="AS20" s="928">
        <v>0</v>
      </c>
      <c r="AT20" s="928">
        <v>0</v>
      </c>
      <c r="AU20" s="1750">
        <f t="shared" ref="AU20:AU37" si="4">SUM(AK20:AS20,AT20)</f>
        <v>1924.3006865599998</v>
      </c>
      <c r="AV20" s="966">
        <v>431</v>
      </c>
      <c r="AW20" s="928">
        <v>12.704499999999999</v>
      </c>
      <c r="AX20" s="928">
        <v>81.356633556000006</v>
      </c>
      <c r="AY20" s="928">
        <v>81.661905000000004</v>
      </c>
      <c r="AZ20" s="928">
        <v>14.530972999999999</v>
      </c>
      <c r="BA20" s="928">
        <v>35.472059999999999</v>
      </c>
      <c r="BB20" s="928">
        <v>903.97534499999995</v>
      </c>
      <c r="BC20" s="928">
        <v>41.960763</v>
      </c>
      <c r="BD20" s="928">
        <v>0</v>
      </c>
      <c r="BE20" s="928">
        <v>1602.662179556</v>
      </c>
      <c r="BF20" s="928">
        <v>0</v>
      </c>
      <c r="BG20" s="928">
        <v>1602.662179556</v>
      </c>
      <c r="BH20" s="966">
        <v>509</v>
      </c>
      <c r="BI20" s="928">
        <v>12.704499999999999</v>
      </c>
      <c r="BJ20" s="928">
        <v>69.352745643999995</v>
      </c>
      <c r="BK20" s="928">
        <v>96.189050999999992</v>
      </c>
      <c r="BL20" s="928">
        <v>8.5259765200000004</v>
      </c>
      <c r="BM20" s="928">
        <v>88.795097999999996</v>
      </c>
      <c r="BN20" s="928">
        <v>826.75445999999999</v>
      </c>
      <c r="BO20" s="928">
        <v>56.384999999999998</v>
      </c>
      <c r="BP20" s="928">
        <v>0</v>
      </c>
      <c r="BQ20" s="928">
        <v>1667.7068311639998</v>
      </c>
      <c r="BR20" s="928">
        <v>0</v>
      </c>
      <c r="BS20" s="1750">
        <v>1667.7068311639998</v>
      </c>
      <c r="BT20" s="995"/>
      <c r="BU20" s="974">
        <v>2941.8705399999999</v>
      </c>
      <c r="BV20" s="975">
        <v>2726.7584698660003</v>
      </c>
      <c r="BW20" s="975">
        <v>2263.8506918000003</v>
      </c>
      <c r="BX20" s="976">
        <v>2136.8766545230001</v>
      </c>
      <c r="BY20" s="643"/>
      <c r="BZ20" s="643"/>
    </row>
    <row r="21" spans="2:78" ht="12" hidden="1" customHeight="1" outlineLevel="1">
      <c r="B21" s="1301" t="s">
        <v>334</v>
      </c>
      <c r="C21" s="929" t="s">
        <v>335</v>
      </c>
      <c r="D21" s="930">
        <v>0</v>
      </c>
      <c r="E21" s="930">
        <v>0</v>
      </c>
      <c r="F21" s="930">
        <v>0</v>
      </c>
      <c r="G21" s="930"/>
      <c r="H21" s="930">
        <v>0</v>
      </c>
      <c r="I21" s="930">
        <v>0</v>
      </c>
      <c r="J21" s="930">
        <v>0</v>
      </c>
      <c r="K21" s="930">
        <v>0</v>
      </c>
      <c r="L21" s="1015">
        <f t="shared" si="0"/>
        <v>0</v>
      </c>
      <c r="M21" s="979"/>
      <c r="N21" s="967">
        <v>0</v>
      </c>
      <c r="O21" s="930">
        <v>0</v>
      </c>
      <c r="P21" s="930">
        <v>0</v>
      </c>
      <c r="Q21" s="930"/>
      <c r="R21" s="930">
        <v>0</v>
      </c>
      <c r="S21" s="930">
        <v>0</v>
      </c>
      <c r="T21" s="930"/>
      <c r="U21" s="930">
        <v>0</v>
      </c>
      <c r="V21" s="930">
        <v>0</v>
      </c>
      <c r="W21" s="930">
        <v>0</v>
      </c>
      <c r="X21" s="930">
        <f t="shared" si="1"/>
        <v>0</v>
      </c>
      <c r="Y21" s="1751"/>
      <c r="Z21" s="930"/>
      <c r="AA21" s="930"/>
      <c r="AB21" s="930"/>
      <c r="AC21" s="930"/>
      <c r="AD21" s="930"/>
      <c r="AE21" s="930"/>
      <c r="AF21" s="930"/>
      <c r="AG21" s="930"/>
      <c r="AH21" s="930"/>
      <c r="AI21" s="930"/>
      <c r="AJ21" s="930"/>
      <c r="AK21" s="967">
        <v>0</v>
      </c>
      <c r="AL21" s="930">
        <v>0</v>
      </c>
      <c r="AM21" s="930">
        <v>0</v>
      </c>
      <c r="AN21" s="930"/>
      <c r="AO21" s="930"/>
      <c r="AP21" s="930">
        <v>0</v>
      </c>
      <c r="AQ21" s="930">
        <v>0</v>
      </c>
      <c r="AR21" s="930"/>
      <c r="AS21" s="930">
        <v>0</v>
      </c>
      <c r="AT21" s="930">
        <v>0</v>
      </c>
      <c r="AU21" s="1751">
        <f t="shared" si="4"/>
        <v>0</v>
      </c>
      <c r="AV21" s="967">
        <v>0</v>
      </c>
      <c r="AW21" s="930">
        <v>0</v>
      </c>
      <c r="AX21" s="930">
        <v>0</v>
      </c>
      <c r="AY21" s="930"/>
      <c r="AZ21" s="930"/>
      <c r="BA21" s="930">
        <v>0</v>
      </c>
      <c r="BB21" s="930">
        <v>0</v>
      </c>
      <c r="BC21" s="930"/>
      <c r="BD21" s="930">
        <v>0</v>
      </c>
      <c r="BE21" s="930">
        <v>0</v>
      </c>
      <c r="BF21" s="930">
        <v>0</v>
      </c>
      <c r="BG21" s="930">
        <v>0</v>
      </c>
      <c r="BH21" s="967">
        <v>0</v>
      </c>
      <c r="BI21" s="930">
        <v>0</v>
      </c>
      <c r="BJ21" s="930">
        <v>0</v>
      </c>
      <c r="BK21" s="930"/>
      <c r="BL21" s="930"/>
      <c r="BM21" s="930">
        <v>0</v>
      </c>
      <c r="BN21" s="930">
        <v>0</v>
      </c>
      <c r="BO21" s="930"/>
      <c r="BP21" s="930">
        <v>0</v>
      </c>
      <c r="BQ21" s="930">
        <v>0</v>
      </c>
      <c r="BR21" s="930">
        <v>0</v>
      </c>
      <c r="BS21" s="1751">
        <v>0</v>
      </c>
      <c r="BT21" s="996"/>
      <c r="BU21" s="977">
        <v>0</v>
      </c>
      <c r="BV21" s="978">
        <v>0</v>
      </c>
      <c r="BW21" s="978">
        <v>0</v>
      </c>
      <c r="BX21" s="979">
        <v>0</v>
      </c>
      <c r="BY21" s="643"/>
      <c r="BZ21" s="643"/>
    </row>
    <row r="22" spans="2:78" ht="12" hidden="1" customHeight="1" outlineLevel="1">
      <c r="B22" s="1301" t="s">
        <v>336</v>
      </c>
      <c r="C22" s="929" t="s">
        <v>337</v>
      </c>
      <c r="D22" s="930">
        <v>0</v>
      </c>
      <c r="E22" s="930">
        <v>0</v>
      </c>
      <c r="F22" s="930">
        <v>0</v>
      </c>
      <c r="G22" s="930"/>
      <c r="H22" s="930">
        <v>0</v>
      </c>
      <c r="I22" s="930">
        <v>0</v>
      </c>
      <c r="J22" s="930">
        <v>0</v>
      </c>
      <c r="K22" s="930">
        <v>0</v>
      </c>
      <c r="L22" s="1015">
        <f t="shared" si="0"/>
        <v>0</v>
      </c>
      <c r="M22" s="979"/>
      <c r="N22" s="967">
        <v>0</v>
      </c>
      <c r="O22" s="930">
        <v>0</v>
      </c>
      <c r="P22" s="930">
        <v>0</v>
      </c>
      <c r="Q22" s="930"/>
      <c r="R22" s="930">
        <v>0</v>
      </c>
      <c r="S22" s="930">
        <v>0</v>
      </c>
      <c r="T22" s="930"/>
      <c r="U22" s="930">
        <v>0</v>
      </c>
      <c r="V22" s="930">
        <v>0</v>
      </c>
      <c r="W22" s="930">
        <v>0</v>
      </c>
      <c r="X22" s="930">
        <f t="shared" si="1"/>
        <v>0</v>
      </c>
      <c r="Y22" s="1751"/>
      <c r="Z22" s="930"/>
      <c r="AA22" s="930"/>
      <c r="AB22" s="930"/>
      <c r="AC22" s="930"/>
      <c r="AD22" s="930"/>
      <c r="AE22" s="930"/>
      <c r="AF22" s="930"/>
      <c r="AG22" s="930"/>
      <c r="AH22" s="930"/>
      <c r="AI22" s="930"/>
      <c r="AJ22" s="930"/>
      <c r="AK22" s="967">
        <v>0</v>
      </c>
      <c r="AL22" s="930">
        <v>0</v>
      </c>
      <c r="AM22" s="930">
        <v>0</v>
      </c>
      <c r="AN22" s="930"/>
      <c r="AO22" s="930"/>
      <c r="AP22" s="930">
        <v>0</v>
      </c>
      <c r="AQ22" s="930">
        <v>0</v>
      </c>
      <c r="AR22" s="930"/>
      <c r="AS22" s="930">
        <v>0</v>
      </c>
      <c r="AT22" s="930">
        <v>0</v>
      </c>
      <c r="AU22" s="1751">
        <f t="shared" si="4"/>
        <v>0</v>
      </c>
      <c r="AV22" s="967">
        <v>0</v>
      </c>
      <c r="AW22" s="930">
        <v>0</v>
      </c>
      <c r="AX22" s="930">
        <v>0</v>
      </c>
      <c r="AY22" s="930"/>
      <c r="AZ22" s="930"/>
      <c r="BA22" s="930">
        <v>0</v>
      </c>
      <c r="BB22" s="930">
        <v>0</v>
      </c>
      <c r="BC22" s="930"/>
      <c r="BD22" s="930">
        <v>0</v>
      </c>
      <c r="BE22" s="930">
        <v>0</v>
      </c>
      <c r="BF22" s="930">
        <v>0</v>
      </c>
      <c r="BG22" s="930">
        <v>0</v>
      </c>
      <c r="BH22" s="967">
        <v>0</v>
      </c>
      <c r="BI22" s="930">
        <v>0</v>
      </c>
      <c r="BJ22" s="930">
        <v>0</v>
      </c>
      <c r="BK22" s="930"/>
      <c r="BL22" s="930"/>
      <c r="BM22" s="930">
        <v>0</v>
      </c>
      <c r="BN22" s="930">
        <v>0</v>
      </c>
      <c r="BO22" s="930"/>
      <c r="BP22" s="930">
        <v>0</v>
      </c>
      <c r="BQ22" s="930">
        <v>0</v>
      </c>
      <c r="BR22" s="930">
        <v>0</v>
      </c>
      <c r="BS22" s="1751">
        <v>0</v>
      </c>
      <c r="BT22" s="996"/>
      <c r="BU22" s="977">
        <v>0</v>
      </c>
      <c r="BV22" s="978">
        <v>0</v>
      </c>
      <c r="BW22" s="978">
        <v>0</v>
      </c>
      <c r="BX22" s="979">
        <v>0</v>
      </c>
      <c r="BY22" s="643"/>
      <c r="BZ22" s="643"/>
    </row>
    <row r="23" spans="2:78" ht="12" hidden="1" customHeight="1" outlineLevel="1">
      <c r="B23" s="1301" t="s">
        <v>338</v>
      </c>
      <c r="C23" s="929" t="s">
        <v>339</v>
      </c>
      <c r="D23" s="930">
        <v>0</v>
      </c>
      <c r="E23" s="930">
        <v>0</v>
      </c>
      <c r="F23" s="930">
        <v>0</v>
      </c>
      <c r="G23" s="930"/>
      <c r="H23" s="930">
        <v>0</v>
      </c>
      <c r="I23" s="930">
        <v>0</v>
      </c>
      <c r="J23" s="930">
        <v>0</v>
      </c>
      <c r="K23" s="930">
        <v>0</v>
      </c>
      <c r="L23" s="1015">
        <f t="shared" si="0"/>
        <v>0</v>
      </c>
      <c r="M23" s="979"/>
      <c r="N23" s="967">
        <v>0</v>
      </c>
      <c r="O23" s="930">
        <v>0</v>
      </c>
      <c r="P23" s="930">
        <v>0</v>
      </c>
      <c r="Q23" s="930"/>
      <c r="R23" s="930">
        <v>0</v>
      </c>
      <c r="S23" s="930">
        <v>0</v>
      </c>
      <c r="T23" s="930"/>
      <c r="U23" s="930">
        <v>0</v>
      </c>
      <c r="V23" s="930">
        <v>0</v>
      </c>
      <c r="W23" s="930">
        <v>0</v>
      </c>
      <c r="X23" s="930">
        <f t="shared" si="1"/>
        <v>0</v>
      </c>
      <c r="Y23" s="1751"/>
      <c r="Z23" s="930"/>
      <c r="AA23" s="930"/>
      <c r="AB23" s="930"/>
      <c r="AC23" s="930"/>
      <c r="AD23" s="930"/>
      <c r="AE23" s="930"/>
      <c r="AF23" s="930"/>
      <c r="AG23" s="930"/>
      <c r="AH23" s="930"/>
      <c r="AI23" s="930"/>
      <c r="AJ23" s="930"/>
      <c r="AK23" s="967">
        <v>0</v>
      </c>
      <c r="AL23" s="930">
        <v>0</v>
      </c>
      <c r="AM23" s="930">
        <v>0</v>
      </c>
      <c r="AN23" s="930"/>
      <c r="AO23" s="930"/>
      <c r="AP23" s="930">
        <v>0</v>
      </c>
      <c r="AQ23" s="930">
        <v>0</v>
      </c>
      <c r="AR23" s="930"/>
      <c r="AS23" s="930">
        <v>0</v>
      </c>
      <c r="AT23" s="930">
        <v>0</v>
      </c>
      <c r="AU23" s="1751">
        <f t="shared" si="4"/>
        <v>0</v>
      </c>
      <c r="AV23" s="967">
        <v>0</v>
      </c>
      <c r="AW23" s="930">
        <v>0</v>
      </c>
      <c r="AX23" s="930">
        <v>0</v>
      </c>
      <c r="AY23" s="930"/>
      <c r="AZ23" s="930"/>
      <c r="BA23" s="930">
        <v>0</v>
      </c>
      <c r="BB23" s="930">
        <v>0</v>
      </c>
      <c r="BC23" s="930"/>
      <c r="BD23" s="930">
        <v>0</v>
      </c>
      <c r="BE23" s="930">
        <v>0</v>
      </c>
      <c r="BF23" s="930">
        <v>0</v>
      </c>
      <c r="BG23" s="930">
        <v>0</v>
      </c>
      <c r="BH23" s="967">
        <v>0</v>
      </c>
      <c r="BI23" s="930">
        <v>0</v>
      </c>
      <c r="BJ23" s="930">
        <v>0</v>
      </c>
      <c r="BK23" s="930"/>
      <c r="BL23" s="930"/>
      <c r="BM23" s="930">
        <v>0</v>
      </c>
      <c r="BN23" s="930">
        <v>0</v>
      </c>
      <c r="BO23" s="930"/>
      <c r="BP23" s="930">
        <v>0</v>
      </c>
      <c r="BQ23" s="930">
        <v>0</v>
      </c>
      <c r="BR23" s="930">
        <v>0</v>
      </c>
      <c r="BS23" s="1751">
        <v>0</v>
      </c>
      <c r="BT23" s="996"/>
      <c r="BU23" s="977">
        <v>0</v>
      </c>
      <c r="BV23" s="978">
        <v>0</v>
      </c>
      <c r="BW23" s="978">
        <v>0</v>
      </c>
      <c r="BX23" s="979">
        <v>0</v>
      </c>
      <c r="BY23" s="643"/>
      <c r="BZ23" s="643"/>
    </row>
    <row r="24" spans="2:78" ht="12" hidden="1" customHeight="1" outlineLevel="1">
      <c r="B24" s="1301" t="s">
        <v>340</v>
      </c>
      <c r="C24" s="929" t="s">
        <v>341</v>
      </c>
      <c r="D24" s="930">
        <v>0</v>
      </c>
      <c r="E24" s="930">
        <v>0</v>
      </c>
      <c r="F24" s="930">
        <v>0</v>
      </c>
      <c r="G24" s="930"/>
      <c r="H24" s="930">
        <v>0</v>
      </c>
      <c r="I24" s="930">
        <v>0</v>
      </c>
      <c r="J24" s="930">
        <v>0</v>
      </c>
      <c r="K24" s="930">
        <v>0</v>
      </c>
      <c r="L24" s="1015">
        <f t="shared" si="0"/>
        <v>0</v>
      </c>
      <c r="M24" s="979"/>
      <c r="N24" s="967">
        <v>0</v>
      </c>
      <c r="O24" s="930">
        <v>0</v>
      </c>
      <c r="P24" s="930">
        <v>0</v>
      </c>
      <c r="Q24" s="930"/>
      <c r="R24" s="930">
        <v>0</v>
      </c>
      <c r="S24" s="930">
        <v>0</v>
      </c>
      <c r="T24" s="930"/>
      <c r="U24" s="930">
        <v>0</v>
      </c>
      <c r="V24" s="930">
        <v>0</v>
      </c>
      <c r="W24" s="930">
        <v>0</v>
      </c>
      <c r="X24" s="930">
        <f t="shared" si="1"/>
        <v>0</v>
      </c>
      <c r="Y24" s="1751"/>
      <c r="Z24" s="930"/>
      <c r="AA24" s="930"/>
      <c r="AB24" s="930"/>
      <c r="AC24" s="930"/>
      <c r="AD24" s="930"/>
      <c r="AE24" s="930"/>
      <c r="AF24" s="930"/>
      <c r="AG24" s="930"/>
      <c r="AH24" s="930"/>
      <c r="AI24" s="930"/>
      <c r="AJ24" s="930"/>
      <c r="AK24" s="967">
        <v>0</v>
      </c>
      <c r="AL24" s="930">
        <v>0</v>
      </c>
      <c r="AM24" s="930">
        <v>0</v>
      </c>
      <c r="AN24" s="930"/>
      <c r="AO24" s="930"/>
      <c r="AP24" s="930">
        <v>0</v>
      </c>
      <c r="AQ24" s="930">
        <v>0</v>
      </c>
      <c r="AR24" s="930"/>
      <c r="AS24" s="930">
        <v>0</v>
      </c>
      <c r="AT24" s="930">
        <v>0</v>
      </c>
      <c r="AU24" s="1751">
        <f t="shared" si="4"/>
        <v>0</v>
      </c>
      <c r="AV24" s="967">
        <v>0</v>
      </c>
      <c r="AW24" s="930">
        <v>0</v>
      </c>
      <c r="AX24" s="930">
        <v>0</v>
      </c>
      <c r="AY24" s="930"/>
      <c r="AZ24" s="930"/>
      <c r="BA24" s="930">
        <v>0</v>
      </c>
      <c r="BB24" s="930">
        <v>0</v>
      </c>
      <c r="BC24" s="930"/>
      <c r="BD24" s="930">
        <v>0</v>
      </c>
      <c r="BE24" s="930">
        <v>0</v>
      </c>
      <c r="BF24" s="930">
        <v>0</v>
      </c>
      <c r="BG24" s="930">
        <v>0</v>
      </c>
      <c r="BH24" s="967">
        <v>0</v>
      </c>
      <c r="BI24" s="930">
        <v>0</v>
      </c>
      <c r="BJ24" s="930">
        <v>0</v>
      </c>
      <c r="BK24" s="930"/>
      <c r="BL24" s="930"/>
      <c r="BM24" s="930">
        <v>0</v>
      </c>
      <c r="BN24" s="930">
        <v>0</v>
      </c>
      <c r="BO24" s="930"/>
      <c r="BP24" s="930">
        <v>0</v>
      </c>
      <c r="BQ24" s="930">
        <v>0</v>
      </c>
      <c r="BR24" s="930">
        <v>0</v>
      </c>
      <c r="BS24" s="1751">
        <v>0</v>
      </c>
      <c r="BT24" s="996"/>
      <c r="BU24" s="977">
        <v>0</v>
      </c>
      <c r="BV24" s="978">
        <v>0</v>
      </c>
      <c r="BW24" s="978">
        <v>0</v>
      </c>
      <c r="BX24" s="979">
        <v>0</v>
      </c>
      <c r="BY24" s="643"/>
      <c r="BZ24" s="643"/>
    </row>
    <row r="25" spans="2:78" ht="12" hidden="1" customHeight="1" outlineLevel="1">
      <c r="B25" s="1301" t="s">
        <v>342</v>
      </c>
      <c r="C25" s="929" t="s">
        <v>343</v>
      </c>
      <c r="D25" s="930">
        <v>489</v>
      </c>
      <c r="E25" s="930">
        <v>0</v>
      </c>
      <c r="F25" s="930">
        <v>489</v>
      </c>
      <c r="G25" s="930"/>
      <c r="H25" s="930">
        <v>0</v>
      </c>
      <c r="I25" s="930">
        <v>0</v>
      </c>
      <c r="J25" s="930">
        <v>0</v>
      </c>
      <c r="K25" s="930">
        <v>0</v>
      </c>
      <c r="L25" s="1015">
        <f t="shared" si="0"/>
        <v>489</v>
      </c>
      <c r="M25" s="979"/>
      <c r="N25" s="967">
        <v>406</v>
      </c>
      <c r="O25" s="930">
        <v>0</v>
      </c>
      <c r="P25" s="930">
        <v>0</v>
      </c>
      <c r="Q25" s="930"/>
      <c r="R25" s="930">
        <v>0</v>
      </c>
      <c r="S25" s="930">
        <v>0</v>
      </c>
      <c r="T25" s="930"/>
      <c r="U25" s="930">
        <v>0</v>
      </c>
      <c r="V25" s="930">
        <v>0</v>
      </c>
      <c r="W25" s="930">
        <v>0</v>
      </c>
      <c r="X25" s="930">
        <f t="shared" si="1"/>
        <v>406</v>
      </c>
      <c r="Y25" s="1751"/>
      <c r="Z25" s="930"/>
      <c r="AA25" s="930"/>
      <c r="AB25" s="930"/>
      <c r="AC25" s="930"/>
      <c r="AD25" s="930"/>
      <c r="AE25" s="930"/>
      <c r="AF25" s="930"/>
      <c r="AG25" s="930"/>
      <c r="AH25" s="930"/>
      <c r="AI25" s="930"/>
      <c r="AJ25" s="930"/>
      <c r="AK25" s="967">
        <v>873</v>
      </c>
      <c r="AL25" s="930">
        <v>0</v>
      </c>
      <c r="AM25" s="930">
        <v>0</v>
      </c>
      <c r="AN25" s="930"/>
      <c r="AO25" s="930"/>
      <c r="AP25" s="930">
        <v>0</v>
      </c>
      <c r="AQ25" s="930">
        <v>0</v>
      </c>
      <c r="AR25" s="930"/>
      <c r="AS25" s="930">
        <v>0</v>
      </c>
      <c r="AT25" s="930">
        <v>0</v>
      </c>
      <c r="AU25" s="1751">
        <f t="shared" si="4"/>
        <v>873</v>
      </c>
      <c r="AV25" s="967">
        <v>528</v>
      </c>
      <c r="AW25" s="930">
        <v>0</v>
      </c>
      <c r="AX25" s="930">
        <v>0</v>
      </c>
      <c r="AY25" s="930"/>
      <c r="AZ25" s="930"/>
      <c r="BA25" s="930">
        <v>0</v>
      </c>
      <c r="BB25" s="930">
        <v>0</v>
      </c>
      <c r="BC25" s="930"/>
      <c r="BD25" s="930">
        <v>0</v>
      </c>
      <c r="BE25" s="930">
        <v>528</v>
      </c>
      <c r="BF25" s="930">
        <v>0</v>
      </c>
      <c r="BG25" s="930">
        <v>528</v>
      </c>
      <c r="BH25" s="967">
        <v>599</v>
      </c>
      <c r="BI25" s="930">
        <v>0</v>
      </c>
      <c r="BJ25" s="930">
        <v>0</v>
      </c>
      <c r="BK25" s="930"/>
      <c r="BL25" s="930"/>
      <c r="BM25" s="930">
        <v>0</v>
      </c>
      <c r="BN25" s="930">
        <v>0</v>
      </c>
      <c r="BO25" s="930"/>
      <c r="BP25" s="930">
        <v>0</v>
      </c>
      <c r="BQ25" s="930">
        <v>599</v>
      </c>
      <c r="BR25" s="930">
        <v>0</v>
      </c>
      <c r="BS25" s="1751">
        <v>599</v>
      </c>
      <c r="BT25" s="996"/>
      <c r="BU25" s="977">
        <v>489</v>
      </c>
      <c r="BV25" s="978">
        <v>456</v>
      </c>
      <c r="BW25" s="978">
        <v>765</v>
      </c>
      <c r="BX25" s="979">
        <v>999</v>
      </c>
      <c r="BY25" s="643"/>
      <c r="BZ25" s="643"/>
    </row>
    <row r="26" spans="2:78" ht="12" hidden="1" customHeight="1" outlineLevel="1">
      <c r="B26" s="1301" t="s">
        <v>344</v>
      </c>
      <c r="C26" s="929" t="s">
        <v>345</v>
      </c>
      <c r="D26" s="930">
        <v>975</v>
      </c>
      <c r="E26" s="930">
        <v>0</v>
      </c>
      <c r="F26" s="930">
        <v>975</v>
      </c>
      <c r="G26" s="930"/>
      <c r="H26" s="930">
        <v>0</v>
      </c>
      <c r="I26" s="930">
        <v>0</v>
      </c>
      <c r="J26" s="930">
        <v>0</v>
      </c>
      <c r="K26" s="930">
        <v>0</v>
      </c>
      <c r="L26" s="1015">
        <f t="shared" si="0"/>
        <v>975</v>
      </c>
      <c r="M26" s="979"/>
      <c r="N26" s="967">
        <v>56</v>
      </c>
      <c r="O26" s="930">
        <v>0</v>
      </c>
      <c r="P26" s="930">
        <v>0</v>
      </c>
      <c r="Q26" s="930"/>
      <c r="R26" s="930">
        <v>0</v>
      </c>
      <c r="S26" s="930">
        <v>0</v>
      </c>
      <c r="T26" s="930"/>
      <c r="U26" s="930">
        <v>0</v>
      </c>
      <c r="V26" s="930">
        <v>0</v>
      </c>
      <c r="W26" s="930">
        <v>0</v>
      </c>
      <c r="X26" s="930">
        <f t="shared" si="1"/>
        <v>56</v>
      </c>
      <c r="Y26" s="1751"/>
      <c r="Z26" s="930"/>
      <c r="AA26" s="930"/>
      <c r="AB26" s="930"/>
      <c r="AC26" s="930"/>
      <c r="AD26" s="930"/>
      <c r="AE26" s="930"/>
      <c r="AF26" s="930"/>
      <c r="AG26" s="930"/>
      <c r="AH26" s="930"/>
      <c r="AI26" s="930"/>
      <c r="AJ26" s="930"/>
      <c r="AK26" s="967">
        <v>422</v>
      </c>
      <c r="AL26" s="930">
        <v>0</v>
      </c>
      <c r="AM26" s="930">
        <v>0</v>
      </c>
      <c r="AN26" s="930"/>
      <c r="AO26" s="930"/>
      <c r="AP26" s="930">
        <v>0</v>
      </c>
      <c r="AQ26" s="930">
        <v>0</v>
      </c>
      <c r="AR26" s="930"/>
      <c r="AS26" s="930">
        <v>0</v>
      </c>
      <c r="AT26" s="930">
        <v>0</v>
      </c>
      <c r="AU26" s="1751">
        <f t="shared" si="4"/>
        <v>422</v>
      </c>
      <c r="AV26" s="967">
        <v>311</v>
      </c>
      <c r="AW26" s="930">
        <v>0</v>
      </c>
      <c r="AX26" s="930">
        <v>0</v>
      </c>
      <c r="AY26" s="930"/>
      <c r="AZ26" s="930"/>
      <c r="BA26" s="930">
        <v>0</v>
      </c>
      <c r="BB26" s="930">
        <v>0</v>
      </c>
      <c r="BC26" s="930"/>
      <c r="BD26" s="930">
        <v>0</v>
      </c>
      <c r="BE26" s="930">
        <v>311</v>
      </c>
      <c r="BF26" s="930">
        <v>0</v>
      </c>
      <c r="BG26" s="930">
        <v>311</v>
      </c>
      <c r="BH26" s="967">
        <v>239</v>
      </c>
      <c r="BI26" s="930">
        <v>0</v>
      </c>
      <c r="BJ26" s="930">
        <v>0</v>
      </c>
      <c r="BK26" s="930"/>
      <c r="BL26" s="930"/>
      <c r="BM26" s="930">
        <v>0</v>
      </c>
      <c r="BN26" s="930">
        <v>0</v>
      </c>
      <c r="BO26" s="930"/>
      <c r="BP26" s="930">
        <v>0</v>
      </c>
      <c r="BQ26" s="930">
        <v>239</v>
      </c>
      <c r="BR26" s="930">
        <v>0</v>
      </c>
      <c r="BS26" s="1751">
        <v>239</v>
      </c>
      <c r="BT26" s="996"/>
      <c r="BU26" s="977">
        <v>975</v>
      </c>
      <c r="BV26" s="978">
        <v>106</v>
      </c>
      <c r="BW26" s="978">
        <v>1542</v>
      </c>
      <c r="BX26" s="979">
        <v>2687</v>
      </c>
      <c r="BY26" s="643"/>
      <c r="BZ26" s="643"/>
    </row>
    <row r="27" spans="2:78" ht="12" hidden="1" customHeight="1" outlineLevel="1">
      <c r="B27" s="1301" t="s">
        <v>346</v>
      </c>
      <c r="C27" s="929" t="s">
        <v>347</v>
      </c>
      <c r="D27" s="930">
        <v>823</v>
      </c>
      <c r="E27" s="930">
        <v>0</v>
      </c>
      <c r="F27" s="930">
        <v>823</v>
      </c>
      <c r="G27" s="930">
        <v>496.19455499999998</v>
      </c>
      <c r="H27" s="930">
        <v>1098.69147</v>
      </c>
      <c r="I27" s="930">
        <v>65.757840000000002</v>
      </c>
      <c r="J27" s="930">
        <v>0</v>
      </c>
      <c r="K27" s="930">
        <v>0</v>
      </c>
      <c r="L27" s="1015">
        <f t="shared" si="0"/>
        <v>2483.643865</v>
      </c>
      <c r="M27" s="979"/>
      <c r="N27" s="967">
        <v>17</v>
      </c>
      <c r="O27" s="930">
        <v>0</v>
      </c>
      <c r="P27" s="930">
        <v>61.978062699999995</v>
      </c>
      <c r="Q27" s="930">
        <v>2094.22514</v>
      </c>
      <c r="R27" s="930">
        <v>2902.115781</v>
      </c>
      <c r="S27" s="930">
        <v>117.038421</v>
      </c>
      <c r="T27" s="930"/>
      <c r="U27" s="930">
        <v>2.6638830000000002</v>
      </c>
      <c r="V27" s="930">
        <v>0</v>
      </c>
      <c r="W27" s="930">
        <v>0</v>
      </c>
      <c r="X27" s="930">
        <f t="shared" si="1"/>
        <v>5195.0212877000004</v>
      </c>
      <c r="Y27" s="1751"/>
      <c r="Z27" s="930"/>
      <c r="AA27" s="930"/>
      <c r="AB27" s="930"/>
      <c r="AC27" s="930"/>
      <c r="AD27" s="930"/>
      <c r="AE27" s="930"/>
      <c r="AF27" s="930"/>
      <c r="AG27" s="930"/>
      <c r="AH27" s="930"/>
      <c r="AI27" s="930"/>
      <c r="AJ27" s="930"/>
      <c r="AK27" s="967">
        <v>410</v>
      </c>
      <c r="AL27" s="930">
        <v>0</v>
      </c>
      <c r="AM27" s="930">
        <v>75.497449248000009</v>
      </c>
      <c r="AN27" s="930">
        <v>7.108816</v>
      </c>
      <c r="AO27" s="930">
        <v>419.67338699999999</v>
      </c>
      <c r="AP27" s="930">
        <v>2043.518832</v>
      </c>
      <c r="AQ27" s="930">
        <v>233.48196799999999</v>
      </c>
      <c r="AR27" s="930">
        <v>15.632511999999998</v>
      </c>
      <c r="AS27" s="930">
        <v>0</v>
      </c>
      <c r="AT27" s="930">
        <v>0</v>
      </c>
      <c r="AU27" s="1751">
        <f t="shared" si="4"/>
        <v>3204.9129642480002</v>
      </c>
      <c r="AV27" s="967">
        <v>50</v>
      </c>
      <c r="AW27" s="930">
        <v>0</v>
      </c>
      <c r="AX27" s="930">
        <v>105.89259209000001</v>
      </c>
      <c r="AY27" s="930">
        <v>9.6224309999999988</v>
      </c>
      <c r="AZ27" s="930">
        <v>608.25082062000001</v>
      </c>
      <c r="BA27" s="930">
        <v>0</v>
      </c>
      <c r="BB27" s="930">
        <v>37.952928</v>
      </c>
      <c r="BC27" s="930">
        <v>534.25709999999992</v>
      </c>
      <c r="BD27" s="930">
        <v>0</v>
      </c>
      <c r="BE27" s="930">
        <v>1345.9758717099999</v>
      </c>
      <c r="BF27" s="930">
        <v>0</v>
      </c>
      <c r="BG27" s="930">
        <v>1345.9758717099999</v>
      </c>
      <c r="BH27" s="967">
        <v>90</v>
      </c>
      <c r="BI27" s="930">
        <v>0</v>
      </c>
      <c r="BJ27" s="930">
        <v>302.93513650400001</v>
      </c>
      <c r="BK27" s="930">
        <v>31.616949000000002</v>
      </c>
      <c r="BL27" s="930">
        <v>448.33483036999996</v>
      </c>
      <c r="BM27" s="930">
        <v>1838.455479</v>
      </c>
      <c r="BN27" s="930">
        <v>66.902681999999999</v>
      </c>
      <c r="BO27" s="930">
        <v>248.81572800000001</v>
      </c>
      <c r="BP27" s="930">
        <v>0</v>
      </c>
      <c r="BQ27" s="930">
        <v>3027.060804874</v>
      </c>
      <c r="BR27" s="930">
        <v>0</v>
      </c>
      <c r="BS27" s="1751">
        <v>3027.060804874</v>
      </c>
      <c r="BT27" s="996"/>
      <c r="BU27" s="977">
        <v>2483.643865</v>
      </c>
      <c r="BV27" s="978">
        <v>6670.9043411680004</v>
      </c>
      <c r="BW27" s="978">
        <v>3939.1863753169996</v>
      </c>
      <c r="BX27" s="979">
        <v>2179.0137776720003</v>
      </c>
      <c r="BY27" s="643"/>
      <c r="BZ27" s="643"/>
    </row>
    <row r="28" spans="2:78" ht="12" hidden="1" customHeight="1" outlineLevel="1">
      <c r="B28" s="1301" t="s">
        <v>348</v>
      </c>
      <c r="C28" s="929" t="s">
        <v>349</v>
      </c>
      <c r="D28" s="930">
        <v>3016</v>
      </c>
      <c r="E28" s="930">
        <v>419.53553999999997</v>
      </c>
      <c r="F28" s="930">
        <v>791</v>
      </c>
      <c r="G28" s="930"/>
      <c r="H28" s="930">
        <v>0</v>
      </c>
      <c r="I28" s="930">
        <v>0</v>
      </c>
      <c r="J28" s="930">
        <v>0</v>
      </c>
      <c r="K28" s="1023">
        <f>-2815+1933</f>
        <v>-882</v>
      </c>
      <c r="L28" s="1015">
        <f t="shared" si="0"/>
        <v>-91</v>
      </c>
      <c r="M28" s="979"/>
      <c r="N28" s="967">
        <v>391</v>
      </c>
      <c r="O28" s="930">
        <v>0</v>
      </c>
      <c r="P28" s="930">
        <v>1082.351262486</v>
      </c>
      <c r="Q28" s="930"/>
      <c r="R28" s="930">
        <v>0</v>
      </c>
      <c r="S28" s="930">
        <v>0</v>
      </c>
      <c r="T28" s="930"/>
      <c r="U28" s="930">
        <v>0</v>
      </c>
      <c r="V28" s="930">
        <v>-190</v>
      </c>
      <c r="W28" s="930">
        <v>0</v>
      </c>
      <c r="X28" s="930">
        <f t="shared" si="1"/>
        <v>1283.351262486</v>
      </c>
      <c r="Y28" s="1751"/>
      <c r="Z28" s="930"/>
      <c r="AA28" s="930"/>
      <c r="AB28" s="930"/>
      <c r="AC28" s="930"/>
      <c r="AD28" s="930"/>
      <c r="AE28" s="930"/>
      <c r="AF28" s="930"/>
      <c r="AG28" s="930"/>
      <c r="AH28" s="930"/>
      <c r="AI28" s="930"/>
      <c r="AJ28" s="930"/>
      <c r="AK28" s="967">
        <v>391</v>
      </c>
      <c r="AL28" s="930">
        <v>0</v>
      </c>
      <c r="AM28" s="930">
        <v>967.00588756200011</v>
      </c>
      <c r="AN28" s="930"/>
      <c r="AO28" s="930"/>
      <c r="AP28" s="930">
        <v>0</v>
      </c>
      <c r="AQ28" s="930">
        <v>0</v>
      </c>
      <c r="AR28" s="930"/>
      <c r="AS28" s="930">
        <v>0</v>
      </c>
      <c r="AT28" s="930">
        <v>-390</v>
      </c>
      <c r="AU28" s="1751">
        <f t="shared" si="4"/>
        <v>968.00588756200023</v>
      </c>
      <c r="AV28" s="967">
        <v>391</v>
      </c>
      <c r="AW28" s="930">
        <v>0</v>
      </c>
      <c r="AX28" s="930">
        <v>1262.6432671100001</v>
      </c>
      <c r="AY28" s="930"/>
      <c r="AZ28" s="930"/>
      <c r="BA28" s="930">
        <v>0</v>
      </c>
      <c r="BB28" s="930">
        <v>0</v>
      </c>
      <c r="BC28" s="930"/>
      <c r="BD28" s="930">
        <v>0</v>
      </c>
      <c r="BE28" s="930">
        <v>1653.6432671100001</v>
      </c>
      <c r="BF28" s="930">
        <v>-390</v>
      </c>
      <c r="BG28" s="930">
        <v>1263.6432671100001</v>
      </c>
      <c r="BH28" s="967">
        <v>1189.7856000000002</v>
      </c>
      <c r="BI28" s="930">
        <v>0</v>
      </c>
      <c r="BJ28" s="930">
        <v>1390.7313066920001</v>
      </c>
      <c r="BK28" s="930"/>
      <c r="BL28" s="930"/>
      <c r="BM28" s="930">
        <v>0</v>
      </c>
      <c r="BN28" s="930">
        <v>0</v>
      </c>
      <c r="BO28" s="930"/>
      <c r="BP28" s="930">
        <v>0</v>
      </c>
      <c r="BQ28" s="930">
        <v>2580.5169066920002</v>
      </c>
      <c r="BR28" s="930">
        <v>-390</v>
      </c>
      <c r="BS28" s="1751">
        <v>2190.5169066920002</v>
      </c>
      <c r="BT28" s="996"/>
      <c r="BU28" s="977">
        <v>620.53553999999986</v>
      </c>
      <c r="BV28" s="978">
        <v>310.28235481299998</v>
      </c>
      <c r="BW28" s="978">
        <v>284.60800856100002</v>
      </c>
      <c r="BX28" s="979">
        <v>299.48261591699998</v>
      </c>
      <c r="BY28" s="643"/>
      <c r="BZ28" s="643"/>
    </row>
    <row r="29" spans="2:78" ht="12" hidden="1" customHeight="1" outlineLevel="1">
      <c r="B29" s="1301" t="s">
        <v>350</v>
      </c>
      <c r="C29" s="929" t="s">
        <v>351</v>
      </c>
      <c r="D29" s="930">
        <v>0</v>
      </c>
      <c r="E29" s="930">
        <v>0</v>
      </c>
      <c r="F29" s="930">
        <v>0</v>
      </c>
      <c r="G29" s="930"/>
      <c r="H29" s="930">
        <v>0</v>
      </c>
      <c r="I29" s="930">
        <v>0</v>
      </c>
      <c r="J29" s="930">
        <v>0</v>
      </c>
      <c r="K29" s="930">
        <v>0</v>
      </c>
      <c r="L29" s="1015">
        <f t="shared" si="0"/>
        <v>0</v>
      </c>
      <c r="M29" s="979"/>
      <c r="N29" s="967">
        <v>0</v>
      </c>
      <c r="O29" s="930">
        <v>0</v>
      </c>
      <c r="P29" s="930">
        <v>0</v>
      </c>
      <c r="Q29" s="930"/>
      <c r="R29" s="930">
        <v>0</v>
      </c>
      <c r="S29" s="930">
        <v>0</v>
      </c>
      <c r="T29" s="930"/>
      <c r="U29" s="930">
        <v>0</v>
      </c>
      <c r="V29" s="930">
        <v>0</v>
      </c>
      <c r="W29" s="930">
        <v>0</v>
      </c>
      <c r="X29" s="930">
        <f t="shared" si="1"/>
        <v>0</v>
      </c>
      <c r="Y29" s="1751"/>
      <c r="Z29" s="930"/>
      <c r="AA29" s="930"/>
      <c r="AB29" s="930"/>
      <c r="AC29" s="930"/>
      <c r="AD29" s="930"/>
      <c r="AE29" s="930"/>
      <c r="AF29" s="930"/>
      <c r="AG29" s="930"/>
      <c r="AH29" s="930"/>
      <c r="AI29" s="930"/>
      <c r="AJ29" s="930"/>
      <c r="AK29" s="967">
        <v>0</v>
      </c>
      <c r="AL29" s="930">
        <v>0</v>
      </c>
      <c r="AM29" s="930">
        <v>0</v>
      </c>
      <c r="AN29" s="930"/>
      <c r="AO29" s="930"/>
      <c r="AP29" s="930">
        <v>0</v>
      </c>
      <c r="AQ29" s="930">
        <v>0</v>
      </c>
      <c r="AR29" s="930"/>
      <c r="AS29" s="930">
        <v>0</v>
      </c>
      <c r="AT29" s="930">
        <v>0</v>
      </c>
      <c r="AU29" s="1751">
        <f t="shared" si="4"/>
        <v>0</v>
      </c>
      <c r="AV29" s="967">
        <v>0</v>
      </c>
      <c r="AW29" s="930">
        <v>0</v>
      </c>
      <c r="AX29" s="930">
        <v>0</v>
      </c>
      <c r="AY29" s="930"/>
      <c r="AZ29" s="930"/>
      <c r="BA29" s="930">
        <v>0</v>
      </c>
      <c r="BB29" s="930">
        <v>0</v>
      </c>
      <c r="BC29" s="930"/>
      <c r="BD29" s="930">
        <v>0</v>
      </c>
      <c r="BE29" s="930">
        <v>0</v>
      </c>
      <c r="BF29" s="930">
        <v>0</v>
      </c>
      <c r="BG29" s="930">
        <v>0</v>
      </c>
      <c r="BH29" s="967">
        <v>0</v>
      </c>
      <c r="BI29" s="930">
        <v>0</v>
      </c>
      <c r="BJ29" s="930">
        <v>0</v>
      </c>
      <c r="BK29" s="930"/>
      <c r="BL29" s="930"/>
      <c r="BM29" s="930">
        <v>0</v>
      </c>
      <c r="BN29" s="930">
        <v>0</v>
      </c>
      <c r="BO29" s="930"/>
      <c r="BP29" s="930">
        <v>0</v>
      </c>
      <c r="BQ29" s="930">
        <v>0</v>
      </c>
      <c r="BR29" s="930">
        <v>0</v>
      </c>
      <c r="BS29" s="1751">
        <v>0</v>
      </c>
      <c r="BT29" s="996"/>
      <c r="BU29" s="977">
        <v>0</v>
      </c>
      <c r="BV29" s="978">
        <v>0</v>
      </c>
      <c r="BW29" s="978">
        <v>0</v>
      </c>
      <c r="BX29" s="979">
        <v>0</v>
      </c>
      <c r="BY29" s="643"/>
      <c r="BZ29" s="643"/>
    </row>
    <row r="30" spans="2:78" ht="12" hidden="1" customHeight="1" outlineLevel="1">
      <c r="B30" s="1301" t="s">
        <v>352</v>
      </c>
      <c r="C30" s="929" t="s">
        <v>353</v>
      </c>
      <c r="D30" s="930">
        <v>0</v>
      </c>
      <c r="E30" s="930">
        <v>0</v>
      </c>
      <c r="F30" s="930">
        <v>0</v>
      </c>
      <c r="G30" s="930">
        <v>1.6162919999999998</v>
      </c>
      <c r="H30" s="930">
        <v>0</v>
      </c>
      <c r="I30" s="930">
        <v>0</v>
      </c>
      <c r="J30" s="930">
        <v>0</v>
      </c>
      <c r="K30" s="930">
        <v>0</v>
      </c>
      <c r="L30" s="1015">
        <f t="shared" si="0"/>
        <v>1.6162919999999998</v>
      </c>
      <c r="M30" s="979"/>
      <c r="N30" s="967">
        <v>415.28079999999977</v>
      </c>
      <c r="O30" s="930">
        <v>0</v>
      </c>
      <c r="P30" s="930">
        <v>0</v>
      </c>
      <c r="Q30" s="930">
        <v>18.65438</v>
      </c>
      <c r="R30" s="930">
        <v>403.46390700000001</v>
      </c>
      <c r="S30" s="930">
        <v>0</v>
      </c>
      <c r="T30" s="930"/>
      <c r="U30" s="930">
        <v>401.66569800000002</v>
      </c>
      <c r="V30" s="930">
        <v>0</v>
      </c>
      <c r="W30" s="930">
        <v>0</v>
      </c>
      <c r="X30" s="930">
        <f t="shared" si="1"/>
        <v>1239.0647849999998</v>
      </c>
      <c r="Y30" s="1751"/>
      <c r="Z30" s="930"/>
      <c r="AA30" s="930"/>
      <c r="AB30" s="930"/>
      <c r="AC30" s="930"/>
      <c r="AD30" s="930"/>
      <c r="AE30" s="930"/>
      <c r="AF30" s="930"/>
      <c r="AG30" s="930"/>
      <c r="AH30" s="930"/>
      <c r="AI30" s="930"/>
      <c r="AJ30" s="930"/>
      <c r="AK30" s="967">
        <v>2666.4</v>
      </c>
      <c r="AL30" s="930">
        <v>0</v>
      </c>
      <c r="AM30" s="930">
        <v>0</v>
      </c>
      <c r="AN30" s="930">
        <v>0</v>
      </c>
      <c r="AO30" s="930">
        <v>25.916132999999999</v>
      </c>
      <c r="AP30" s="930">
        <v>0</v>
      </c>
      <c r="AQ30" s="930">
        <v>0</v>
      </c>
      <c r="AR30" s="930"/>
      <c r="AS30" s="930">
        <v>967.81233599999996</v>
      </c>
      <c r="AT30" s="930">
        <v>0</v>
      </c>
      <c r="AU30" s="1751">
        <f t="shared" si="4"/>
        <v>3660.1284690000002</v>
      </c>
      <c r="AV30" s="967">
        <v>2878</v>
      </c>
      <c r="AW30" s="930">
        <v>0</v>
      </c>
      <c r="AX30" s="930">
        <v>0</v>
      </c>
      <c r="AY30" s="930">
        <v>0</v>
      </c>
      <c r="AZ30" s="930">
        <v>308.01735469999994</v>
      </c>
      <c r="BA30" s="930">
        <v>0</v>
      </c>
      <c r="BB30" s="930">
        <v>70.131671999999995</v>
      </c>
      <c r="BC30" s="930"/>
      <c r="BD30" s="930">
        <v>401.72651999999994</v>
      </c>
      <c r="BE30" s="930">
        <v>3657.8755467000001</v>
      </c>
      <c r="BF30" s="930">
        <v>0</v>
      </c>
      <c r="BG30" s="930">
        <v>3657.8755467000001</v>
      </c>
      <c r="BH30" s="967">
        <v>3352.3</v>
      </c>
      <c r="BI30" s="930">
        <v>0</v>
      </c>
      <c r="BJ30" s="930">
        <v>0</v>
      </c>
      <c r="BK30" s="930">
        <v>0</v>
      </c>
      <c r="BL30" s="930">
        <v>294.70085383999998</v>
      </c>
      <c r="BM30" s="930">
        <v>0</v>
      </c>
      <c r="BN30" s="930">
        <v>72.684024000000008</v>
      </c>
      <c r="BO30" s="930"/>
      <c r="BP30" s="930">
        <v>304.65191399999998</v>
      </c>
      <c r="BQ30" s="930">
        <v>4024.3367918400004</v>
      </c>
      <c r="BR30" s="930">
        <v>0</v>
      </c>
      <c r="BS30" s="1751">
        <v>4024.3367918400004</v>
      </c>
      <c r="BT30" s="996"/>
      <c r="BU30" s="977">
        <v>1.6162919999999998</v>
      </c>
      <c r="BV30" s="978">
        <v>2370.8228010000003</v>
      </c>
      <c r="BW30" s="978">
        <v>1607.8765720000001</v>
      </c>
      <c r="BX30" s="979">
        <v>36.054963999999998</v>
      </c>
      <c r="BY30" s="643"/>
      <c r="BZ30" s="643"/>
    </row>
    <row r="31" spans="2:78" ht="12" hidden="1" customHeight="1" outlineLevel="1">
      <c r="B31" s="1301" t="s">
        <v>354</v>
      </c>
      <c r="C31" s="929" t="s">
        <v>355</v>
      </c>
      <c r="D31" s="930">
        <v>523</v>
      </c>
      <c r="E31" s="930">
        <v>0</v>
      </c>
      <c r="F31" s="930">
        <v>906</v>
      </c>
      <c r="G31" s="930">
        <v>73.406594999999996</v>
      </c>
      <c r="H31" s="930">
        <v>0</v>
      </c>
      <c r="I31" s="930">
        <v>1239.9570000000001</v>
      </c>
      <c r="J31" s="930">
        <v>0</v>
      </c>
      <c r="K31" s="930">
        <v>0</v>
      </c>
      <c r="L31" s="1015">
        <f t="shared" si="0"/>
        <v>2219.3635950000003</v>
      </c>
      <c r="M31" s="979"/>
      <c r="N31" s="967">
        <v>606</v>
      </c>
      <c r="O31" s="930">
        <v>0</v>
      </c>
      <c r="P31" s="930">
        <v>0</v>
      </c>
      <c r="Q31" s="930">
        <v>1410.08466</v>
      </c>
      <c r="R31" s="930">
        <v>612.95701500000007</v>
      </c>
      <c r="S31" s="930">
        <v>1554.7117950000002</v>
      </c>
      <c r="T31" s="930"/>
      <c r="U31" s="930">
        <v>617.02849800000001</v>
      </c>
      <c r="V31" s="930">
        <v>0</v>
      </c>
      <c r="W31" s="930">
        <v>0</v>
      </c>
      <c r="X31" s="930">
        <f t="shared" si="1"/>
        <v>4800.7819679999993</v>
      </c>
      <c r="Y31" s="1751"/>
      <c r="Z31" s="930"/>
      <c r="AA31" s="930"/>
      <c r="AB31" s="930"/>
      <c r="AC31" s="930"/>
      <c r="AD31" s="930"/>
      <c r="AE31" s="930"/>
      <c r="AF31" s="930"/>
      <c r="AG31" s="930"/>
      <c r="AH31" s="930"/>
      <c r="AI31" s="930"/>
      <c r="AJ31" s="930"/>
      <c r="AK31" s="967">
        <v>787</v>
      </c>
      <c r="AL31" s="930">
        <v>0</v>
      </c>
      <c r="AM31" s="930">
        <v>0</v>
      </c>
      <c r="AN31" s="930">
        <v>1864.8615519999998</v>
      </c>
      <c r="AO31" s="930">
        <v>2654.1336929999998</v>
      </c>
      <c r="AP31" s="930">
        <v>651.08953599999995</v>
      </c>
      <c r="AQ31" s="930">
        <v>1067.2057439999999</v>
      </c>
      <c r="AR31" s="930">
        <v>1998.0897119999997</v>
      </c>
      <c r="AS31" s="930">
        <v>50.606816000000002</v>
      </c>
      <c r="AT31" s="930">
        <v>0</v>
      </c>
      <c r="AU31" s="1751">
        <f t="shared" si="4"/>
        <v>9072.9870529999989</v>
      </c>
      <c r="AV31" s="967">
        <v>711</v>
      </c>
      <c r="AW31" s="930">
        <v>0</v>
      </c>
      <c r="AX31" s="930">
        <v>0</v>
      </c>
      <c r="AY31" s="930">
        <v>1118.8750949999999</v>
      </c>
      <c r="AZ31" s="930">
        <v>2844.3240733400003</v>
      </c>
      <c r="BA31" s="930">
        <v>802.10379599999999</v>
      </c>
      <c r="BB31" s="930">
        <v>1427.815701</v>
      </c>
      <c r="BC31" s="930">
        <v>997.08768899999984</v>
      </c>
      <c r="BD31" s="930">
        <v>352.37393099999997</v>
      </c>
      <c r="BE31" s="930">
        <v>8253.58028534</v>
      </c>
      <c r="BF31" s="930">
        <v>0</v>
      </c>
      <c r="BG31" s="930">
        <v>8253.58028534</v>
      </c>
      <c r="BH31" s="967">
        <v>647</v>
      </c>
      <c r="BI31" s="930">
        <v>0</v>
      </c>
      <c r="BJ31" s="930">
        <v>0</v>
      </c>
      <c r="BK31" s="930">
        <v>1253.9234609999999</v>
      </c>
      <c r="BL31" s="930">
        <v>3303.20577121</v>
      </c>
      <c r="BM31" s="930">
        <v>279.850032</v>
      </c>
      <c r="BN31" s="930">
        <v>804.49366199999997</v>
      </c>
      <c r="BO31" s="930">
        <v>1159.222974</v>
      </c>
      <c r="BP31" s="930">
        <v>178.59760800000001</v>
      </c>
      <c r="BQ31" s="930">
        <v>7626.2935082100003</v>
      </c>
      <c r="BR31" s="930">
        <v>0</v>
      </c>
      <c r="BS31" s="1751">
        <v>7626.2935082100003</v>
      </c>
      <c r="BT31" s="996"/>
      <c r="BU31" s="977">
        <v>1836.3635950000003</v>
      </c>
      <c r="BV31" s="978">
        <v>4763.8355575555552</v>
      </c>
      <c r="BW31" s="978">
        <v>4967.6761619999997</v>
      </c>
      <c r="BX31" s="979">
        <v>3125.109692</v>
      </c>
      <c r="BY31" s="643"/>
      <c r="BZ31" s="643"/>
    </row>
    <row r="32" spans="2:78" ht="12" hidden="1" customHeight="1" outlineLevel="1">
      <c r="B32" s="1301" t="s">
        <v>356</v>
      </c>
      <c r="C32" s="929" t="s">
        <v>357</v>
      </c>
      <c r="D32" s="930">
        <v>0</v>
      </c>
      <c r="E32" s="930">
        <v>0</v>
      </c>
      <c r="F32" s="930">
        <v>0</v>
      </c>
      <c r="G32" s="930">
        <v>0</v>
      </c>
      <c r="H32" s="930">
        <v>2367.7394099999997</v>
      </c>
      <c r="I32" s="930">
        <v>1868.1552300000001</v>
      </c>
      <c r="J32" s="930">
        <v>1078.4800057590001</v>
      </c>
      <c r="K32" s="930">
        <v>0</v>
      </c>
      <c r="L32" s="1015">
        <f t="shared" si="0"/>
        <v>5314.3746457589996</v>
      </c>
      <c r="M32" s="979"/>
      <c r="N32" s="967">
        <v>0</v>
      </c>
      <c r="O32" s="930">
        <v>0</v>
      </c>
      <c r="P32" s="930">
        <v>592.59713088399997</v>
      </c>
      <c r="Q32" s="930">
        <v>37.990960000000001</v>
      </c>
      <c r="R32" s="930">
        <v>1101.633507</v>
      </c>
      <c r="S32" s="930">
        <v>3010.1103720000001</v>
      </c>
      <c r="T32" s="930"/>
      <c r="U32" s="930">
        <v>185.72578200000001</v>
      </c>
      <c r="V32" s="930">
        <v>0</v>
      </c>
      <c r="W32" s="930">
        <v>843</v>
      </c>
      <c r="X32" s="930">
        <f>SUM(N32:U32,V32,W32)</f>
        <v>5771.0577518840009</v>
      </c>
      <c r="Y32" s="1751"/>
      <c r="Z32" s="930"/>
      <c r="AA32" s="930"/>
      <c r="AB32" s="930"/>
      <c r="AC32" s="930"/>
      <c r="AD32" s="930"/>
      <c r="AE32" s="930"/>
      <c r="AF32" s="930"/>
      <c r="AG32" s="930"/>
      <c r="AH32" s="930"/>
      <c r="AI32" s="930"/>
      <c r="AJ32" s="930"/>
      <c r="AK32" s="967">
        <v>0</v>
      </c>
      <c r="AL32" s="930">
        <v>0</v>
      </c>
      <c r="AM32" s="930">
        <v>595.73908695600005</v>
      </c>
      <c r="AN32" s="930">
        <v>0</v>
      </c>
      <c r="AO32" s="930">
        <v>27.405656999999998</v>
      </c>
      <c r="AP32" s="930">
        <v>2957.0800800000002</v>
      </c>
      <c r="AQ32" s="930">
        <v>2384.8414240000002</v>
      </c>
      <c r="AR32" s="930">
        <v>35.972367999999996</v>
      </c>
      <c r="AS32" s="930">
        <v>171.88497599999999</v>
      </c>
      <c r="AT32" s="930">
        <v>0</v>
      </c>
      <c r="AU32" s="1751">
        <f t="shared" si="4"/>
        <v>6172.9235919560006</v>
      </c>
      <c r="AV32" s="967">
        <v>113</v>
      </c>
      <c r="AW32" s="930">
        <v>0</v>
      </c>
      <c r="AX32" s="930">
        <v>540.46297253300008</v>
      </c>
      <c r="AY32" s="930">
        <v>34.793810999999998</v>
      </c>
      <c r="AZ32" s="930">
        <v>5.9694808000000004</v>
      </c>
      <c r="BA32" s="930">
        <v>2038.6351439999999</v>
      </c>
      <c r="BB32" s="930">
        <v>3190.1205959999998</v>
      </c>
      <c r="BC32" s="930">
        <v>15.690401999999999</v>
      </c>
      <c r="BD32" s="930">
        <v>18.621017999999999</v>
      </c>
      <c r="BE32" s="930">
        <v>5957.2934243330001</v>
      </c>
      <c r="BF32" s="930">
        <v>0</v>
      </c>
      <c r="BG32" s="930">
        <v>5957.2934243330001</v>
      </c>
      <c r="BH32" s="967">
        <v>0</v>
      </c>
      <c r="BI32" s="930">
        <v>0</v>
      </c>
      <c r="BJ32" s="930">
        <v>1247.7141356679999</v>
      </c>
      <c r="BK32" s="930">
        <v>0</v>
      </c>
      <c r="BL32" s="930">
        <v>6.4024061600000008</v>
      </c>
      <c r="BM32" s="930">
        <v>2034.1678139999999</v>
      </c>
      <c r="BN32" s="930">
        <v>4182.8422860000001</v>
      </c>
      <c r="BO32" s="930">
        <v>14.626269000000001</v>
      </c>
      <c r="BP32" s="930">
        <v>109.488393</v>
      </c>
      <c r="BQ32" s="930">
        <v>7595.2413038280001</v>
      </c>
      <c r="BR32" s="930">
        <v>0</v>
      </c>
      <c r="BS32" s="1751">
        <v>7595.2413038280001</v>
      </c>
      <c r="BT32" s="996"/>
      <c r="BU32" s="977">
        <v>5314.3746457589996</v>
      </c>
      <c r="BV32" s="978">
        <v>3180.9069331629998</v>
      </c>
      <c r="BW32" s="978">
        <v>395.91909036700002</v>
      </c>
      <c r="BX32" s="979">
        <v>6126.3902876239999</v>
      </c>
      <c r="BY32" s="643"/>
      <c r="BZ32" s="643"/>
    </row>
    <row r="33" spans="2:78" ht="12" hidden="1" customHeight="1" outlineLevel="1">
      <c r="B33" s="1301" t="s">
        <v>358</v>
      </c>
      <c r="C33" s="929" t="s">
        <v>359</v>
      </c>
      <c r="D33" s="930">
        <v>0</v>
      </c>
      <c r="E33" s="930">
        <v>0</v>
      </c>
      <c r="F33" s="930">
        <v>0</v>
      </c>
      <c r="G33" s="930"/>
      <c r="H33" s="930">
        <v>0</v>
      </c>
      <c r="I33" s="930">
        <v>0</v>
      </c>
      <c r="J33" s="930">
        <v>0</v>
      </c>
      <c r="K33" s="930">
        <v>0</v>
      </c>
      <c r="L33" s="1015">
        <f t="shared" si="0"/>
        <v>0</v>
      </c>
      <c r="M33" s="979"/>
      <c r="N33" s="967">
        <v>0</v>
      </c>
      <c r="O33" s="930">
        <v>0</v>
      </c>
      <c r="P33" s="930">
        <v>0</v>
      </c>
      <c r="Q33" s="930"/>
      <c r="R33" s="930">
        <v>0</v>
      </c>
      <c r="S33" s="930">
        <v>0</v>
      </c>
      <c r="T33" s="930"/>
      <c r="U33" s="930">
        <v>0</v>
      </c>
      <c r="V33" s="930">
        <v>0</v>
      </c>
      <c r="W33" s="930">
        <v>0</v>
      </c>
      <c r="X33" s="930">
        <f t="shared" ref="X33:X51" si="5">SUM(N33:U33,V33,W33)</f>
        <v>0</v>
      </c>
      <c r="Y33" s="1751"/>
      <c r="Z33" s="930"/>
      <c r="AA33" s="930"/>
      <c r="AB33" s="930"/>
      <c r="AC33" s="930"/>
      <c r="AD33" s="930"/>
      <c r="AE33" s="930"/>
      <c r="AF33" s="930"/>
      <c r="AG33" s="930"/>
      <c r="AH33" s="930"/>
      <c r="AI33" s="930"/>
      <c r="AJ33" s="930"/>
      <c r="AK33" s="967">
        <v>0</v>
      </c>
      <c r="AL33" s="930">
        <v>0</v>
      </c>
      <c r="AM33" s="930">
        <v>0</v>
      </c>
      <c r="AN33" s="930"/>
      <c r="AO33" s="930"/>
      <c r="AP33" s="930">
        <v>0</v>
      </c>
      <c r="AQ33" s="930">
        <v>0</v>
      </c>
      <c r="AR33" s="930"/>
      <c r="AS33" s="930">
        <v>0</v>
      </c>
      <c r="AT33" s="930">
        <v>0</v>
      </c>
      <c r="AU33" s="1751">
        <f t="shared" si="4"/>
        <v>0</v>
      </c>
      <c r="AV33" s="967">
        <v>0</v>
      </c>
      <c r="AW33" s="930">
        <v>0</v>
      </c>
      <c r="AX33" s="930">
        <v>0</v>
      </c>
      <c r="AY33" s="930"/>
      <c r="AZ33" s="930"/>
      <c r="BA33" s="930">
        <v>0</v>
      </c>
      <c r="BB33" s="930">
        <v>0</v>
      </c>
      <c r="BC33" s="930"/>
      <c r="BD33" s="930">
        <v>0</v>
      </c>
      <c r="BE33" s="930">
        <v>0</v>
      </c>
      <c r="BF33" s="930">
        <v>0</v>
      </c>
      <c r="BG33" s="930">
        <v>0</v>
      </c>
      <c r="BH33" s="967">
        <v>0</v>
      </c>
      <c r="BI33" s="930">
        <v>0</v>
      </c>
      <c r="BJ33" s="930">
        <v>0</v>
      </c>
      <c r="BK33" s="930"/>
      <c r="BL33" s="930"/>
      <c r="BM33" s="930">
        <v>0</v>
      </c>
      <c r="BN33" s="930">
        <v>0</v>
      </c>
      <c r="BO33" s="930"/>
      <c r="BP33" s="930">
        <v>0</v>
      </c>
      <c r="BQ33" s="930">
        <v>0</v>
      </c>
      <c r="BR33" s="930">
        <v>0</v>
      </c>
      <c r="BS33" s="1751">
        <v>0</v>
      </c>
      <c r="BT33" s="996"/>
      <c r="BU33" s="977">
        <v>0</v>
      </c>
      <c r="BV33" s="978">
        <v>0</v>
      </c>
      <c r="BW33" s="978">
        <v>0</v>
      </c>
      <c r="BX33" s="979">
        <v>0</v>
      </c>
      <c r="BY33" s="643"/>
      <c r="BZ33" s="643"/>
    </row>
    <row r="34" spans="2:78" ht="12" hidden="1" customHeight="1" outlineLevel="1">
      <c r="B34" s="1301" t="s">
        <v>360</v>
      </c>
      <c r="C34" s="929" t="s">
        <v>361</v>
      </c>
      <c r="D34" s="930">
        <v>0</v>
      </c>
      <c r="E34" s="930">
        <v>91.299000000000007</v>
      </c>
      <c r="F34" s="930">
        <v>0</v>
      </c>
      <c r="G34" s="930"/>
      <c r="H34" s="930">
        <v>0</v>
      </c>
      <c r="I34" s="930">
        <v>0</v>
      </c>
      <c r="J34" s="930">
        <v>0</v>
      </c>
      <c r="K34" s="930">
        <v>0</v>
      </c>
      <c r="L34" s="1015">
        <f t="shared" si="0"/>
        <v>0</v>
      </c>
      <c r="M34" s="979"/>
      <c r="N34" s="967">
        <v>0</v>
      </c>
      <c r="O34" s="930">
        <v>0</v>
      </c>
      <c r="P34" s="930">
        <v>0</v>
      </c>
      <c r="Q34" s="930"/>
      <c r="R34" s="930">
        <v>0</v>
      </c>
      <c r="S34" s="930">
        <v>0</v>
      </c>
      <c r="T34" s="930"/>
      <c r="U34" s="930">
        <v>0</v>
      </c>
      <c r="V34" s="930">
        <v>0</v>
      </c>
      <c r="W34" s="930">
        <v>0</v>
      </c>
      <c r="X34" s="930">
        <f t="shared" si="5"/>
        <v>0</v>
      </c>
      <c r="Y34" s="1751"/>
      <c r="Z34" s="930"/>
      <c r="AA34" s="930"/>
      <c r="AB34" s="930"/>
      <c r="AC34" s="930"/>
      <c r="AD34" s="930"/>
      <c r="AE34" s="930"/>
      <c r="AF34" s="930"/>
      <c r="AG34" s="930"/>
      <c r="AH34" s="930"/>
      <c r="AI34" s="930"/>
      <c r="AJ34" s="930"/>
      <c r="AK34" s="967">
        <v>0</v>
      </c>
      <c r="AL34" s="930">
        <v>0</v>
      </c>
      <c r="AM34" s="930">
        <v>0</v>
      </c>
      <c r="AN34" s="930"/>
      <c r="AO34" s="930"/>
      <c r="AP34" s="930">
        <v>0</v>
      </c>
      <c r="AQ34" s="930">
        <v>0</v>
      </c>
      <c r="AR34" s="930"/>
      <c r="AS34" s="930">
        <v>0</v>
      </c>
      <c r="AT34" s="930">
        <v>0</v>
      </c>
      <c r="AU34" s="1751">
        <f t="shared" si="4"/>
        <v>0</v>
      </c>
      <c r="AV34" s="967">
        <v>0</v>
      </c>
      <c r="AW34" s="930">
        <v>0</v>
      </c>
      <c r="AX34" s="930">
        <v>0</v>
      </c>
      <c r="AY34" s="930"/>
      <c r="AZ34" s="930"/>
      <c r="BA34" s="930">
        <v>0</v>
      </c>
      <c r="BB34" s="930">
        <v>0</v>
      </c>
      <c r="BC34" s="930"/>
      <c r="BD34" s="930">
        <v>0</v>
      </c>
      <c r="BE34" s="930">
        <v>0</v>
      </c>
      <c r="BF34" s="930">
        <v>0</v>
      </c>
      <c r="BG34" s="930">
        <v>0</v>
      </c>
      <c r="BH34" s="967">
        <v>0</v>
      </c>
      <c r="BI34" s="930">
        <v>0</v>
      </c>
      <c r="BJ34" s="930">
        <v>0</v>
      </c>
      <c r="BK34" s="930"/>
      <c r="BL34" s="930"/>
      <c r="BM34" s="930">
        <v>0</v>
      </c>
      <c r="BN34" s="930">
        <v>0</v>
      </c>
      <c r="BO34" s="930"/>
      <c r="BP34" s="930">
        <v>0</v>
      </c>
      <c r="BQ34" s="930">
        <v>0</v>
      </c>
      <c r="BR34" s="930">
        <v>0</v>
      </c>
      <c r="BS34" s="1751">
        <v>0</v>
      </c>
      <c r="BT34" s="996"/>
      <c r="BU34" s="977">
        <v>91.299000000000007</v>
      </c>
      <c r="BV34" s="978">
        <v>65.42</v>
      </c>
      <c r="BW34" s="978">
        <v>65.42</v>
      </c>
      <c r="BX34" s="979">
        <v>65.42</v>
      </c>
      <c r="BY34" s="643"/>
      <c r="BZ34" s="643"/>
    </row>
    <row r="35" spans="2:78" ht="12" hidden="1" customHeight="1" outlineLevel="1">
      <c r="B35" s="1301" t="s">
        <v>362</v>
      </c>
      <c r="C35" s="929" t="s">
        <v>363</v>
      </c>
      <c r="D35" s="930">
        <v>0</v>
      </c>
      <c r="E35" s="930">
        <v>0</v>
      </c>
      <c r="F35" s="930">
        <v>0</v>
      </c>
      <c r="G35" s="930"/>
      <c r="H35" s="930">
        <v>0</v>
      </c>
      <c r="I35" s="930">
        <v>0</v>
      </c>
      <c r="J35" s="930">
        <v>0</v>
      </c>
      <c r="K35" s="930">
        <v>0</v>
      </c>
      <c r="L35" s="1015">
        <f t="shared" si="0"/>
        <v>0</v>
      </c>
      <c r="M35" s="979"/>
      <c r="N35" s="967">
        <v>0</v>
      </c>
      <c r="O35" s="930">
        <v>0</v>
      </c>
      <c r="P35" s="930">
        <v>0</v>
      </c>
      <c r="Q35" s="930"/>
      <c r="R35" s="930">
        <v>0</v>
      </c>
      <c r="S35" s="930">
        <v>0</v>
      </c>
      <c r="T35" s="930"/>
      <c r="U35" s="930">
        <v>0</v>
      </c>
      <c r="V35" s="930">
        <v>0</v>
      </c>
      <c r="W35" s="930">
        <v>0</v>
      </c>
      <c r="X35" s="930">
        <f t="shared" si="5"/>
        <v>0</v>
      </c>
      <c r="Y35" s="1751"/>
      <c r="Z35" s="930"/>
      <c r="AA35" s="930"/>
      <c r="AB35" s="930"/>
      <c r="AC35" s="930"/>
      <c r="AD35" s="930"/>
      <c r="AE35" s="930"/>
      <c r="AF35" s="930"/>
      <c r="AG35" s="930"/>
      <c r="AH35" s="930"/>
      <c r="AI35" s="930"/>
      <c r="AJ35" s="930"/>
      <c r="AK35" s="967">
        <v>0</v>
      </c>
      <c r="AL35" s="930">
        <v>0</v>
      </c>
      <c r="AM35" s="930">
        <v>0</v>
      </c>
      <c r="AN35" s="930"/>
      <c r="AO35" s="930"/>
      <c r="AP35" s="930">
        <v>0</v>
      </c>
      <c r="AQ35" s="930">
        <v>0</v>
      </c>
      <c r="AR35" s="930"/>
      <c r="AS35" s="930">
        <v>0</v>
      </c>
      <c r="AT35" s="930">
        <v>0</v>
      </c>
      <c r="AU35" s="1751">
        <f t="shared" si="4"/>
        <v>0</v>
      </c>
      <c r="AV35" s="967">
        <v>0</v>
      </c>
      <c r="AW35" s="930">
        <v>0</v>
      </c>
      <c r="AX35" s="930">
        <v>0</v>
      </c>
      <c r="AY35" s="930"/>
      <c r="AZ35" s="930"/>
      <c r="BA35" s="930">
        <v>0</v>
      </c>
      <c r="BB35" s="930">
        <v>0</v>
      </c>
      <c r="BC35" s="930"/>
      <c r="BD35" s="930">
        <v>0</v>
      </c>
      <c r="BE35" s="930">
        <v>0</v>
      </c>
      <c r="BF35" s="930">
        <v>0</v>
      </c>
      <c r="BG35" s="930">
        <v>0</v>
      </c>
      <c r="BH35" s="967">
        <v>0</v>
      </c>
      <c r="BI35" s="930">
        <v>0</v>
      </c>
      <c r="BJ35" s="930">
        <v>0</v>
      </c>
      <c r="BK35" s="930"/>
      <c r="BL35" s="930"/>
      <c r="BM35" s="930">
        <v>0</v>
      </c>
      <c r="BN35" s="930">
        <v>0</v>
      </c>
      <c r="BO35" s="930"/>
      <c r="BP35" s="930">
        <v>0</v>
      </c>
      <c r="BQ35" s="930">
        <v>0</v>
      </c>
      <c r="BR35" s="930">
        <v>0</v>
      </c>
      <c r="BS35" s="1751">
        <v>0</v>
      </c>
      <c r="BT35" s="996"/>
      <c r="BU35" s="977">
        <v>0</v>
      </c>
      <c r="BV35" s="978">
        <v>0</v>
      </c>
      <c r="BW35" s="978">
        <v>0</v>
      </c>
      <c r="BX35" s="979">
        <v>0</v>
      </c>
      <c r="BY35" s="643"/>
      <c r="BZ35" s="643"/>
    </row>
    <row r="36" spans="2:78" ht="12" hidden="1" customHeight="1" outlineLevel="1">
      <c r="B36" s="1304" t="s">
        <v>364</v>
      </c>
      <c r="C36" s="929" t="s">
        <v>365</v>
      </c>
      <c r="D36" s="930"/>
      <c r="E36" s="930"/>
      <c r="F36" s="930">
        <v>0</v>
      </c>
      <c r="G36" s="930"/>
      <c r="H36" s="930"/>
      <c r="I36" s="930"/>
      <c r="J36" s="930"/>
      <c r="K36" s="930">
        <v>0</v>
      </c>
      <c r="L36" s="1015">
        <f t="shared" si="0"/>
        <v>0</v>
      </c>
      <c r="M36" s="979"/>
      <c r="N36" s="1020"/>
      <c r="O36" s="960"/>
      <c r="P36" s="960"/>
      <c r="Q36" s="960"/>
      <c r="R36" s="960"/>
      <c r="S36" s="960"/>
      <c r="T36" s="960"/>
      <c r="U36" s="960"/>
      <c r="V36" s="960">
        <v>0</v>
      </c>
      <c r="W36" s="930">
        <v>0</v>
      </c>
      <c r="X36" s="930">
        <f t="shared" si="5"/>
        <v>0</v>
      </c>
      <c r="Y36" s="1751"/>
      <c r="Z36" s="930"/>
      <c r="AA36" s="930"/>
      <c r="AB36" s="930"/>
      <c r="AC36" s="930"/>
      <c r="AD36" s="930"/>
      <c r="AE36" s="930"/>
      <c r="AF36" s="930"/>
      <c r="AG36" s="930"/>
      <c r="AH36" s="930"/>
      <c r="AI36" s="930"/>
      <c r="AJ36" s="930"/>
      <c r="AK36" s="967">
        <v>0</v>
      </c>
      <c r="AL36" s="930">
        <v>0</v>
      </c>
      <c r="AM36" s="930">
        <v>0</v>
      </c>
      <c r="AN36" s="930"/>
      <c r="AO36" s="930"/>
      <c r="AP36" s="930">
        <v>0</v>
      </c>
      <c r="AQ36" s="930">
        <v>0</v>
      </c>
      <c r="AR36" s="930"/>
      <c r="AS36" s="930">
        <v>0</v>
      </c>
      <c r="AT36" s="930">
        <v>0</v>
      </c>
      <c r="AU36" s="1751">
        <f t="shared" si="4"/>
        <v>0</v>
      </c>
      <c r="AV36" s="967">
        <v>0</v>
      </c>
      <c r="AW36" s="930">
        <v>0</v>
      </c>
      <c r="AX36" s="930">
        <v>0</v>
      </c>
      <c r="AY36" s="930"/>
      <c r="AZ36" s="930"/>
      <c r="BA36" s="930">
        <v>0</v>
      </c>
      <c r="BB36" s="930">
        <v>0</v>
      </c>
      <c r="BC36" s="930"/>
      <c r="BD36" s="930">
        <v>0</v>
      </c>
      <c r="BE36" s="930">
        <v>0</v>
      </c>
      <c r="BF36" s="930">
        <v>0</v>
      </c>
      <c r="BG36" s="930">
        <v>0</v>
      </c>
      <c r="BH36" s="967">
        <v>0</v>
      </c>
      <c r="BI36" s="930">
        <v>0</v>
      </c>
      <c r="BJ36" s="930">
        <v>0</v>
      </c>
      <c r="BK36" s="930"/>
      <c r="BL36" s="930"/>
      <c r="BM36" s="930">
        <v>0</v>
      </c>
      <c r="BN36" s="930">
        <v>0</v>
      </c>
      <c r="BO36" s="930"/>
      <c r="BP36" s="930">
        <v>0</v>
      </c>
      <c r="BQ36" s="930">
        <v>0</v>
      </c>
      <c r="BR36" s="930">
        <v>0</v>
      </c>
      <c r="BS36" s="1751">
        <v>0</v>
      </c>
      <c r="BT36" s="996"/>
      <c r="BU36" s="977">
        <v>0</v>
      </c>
      <c r="BV36" s="978">
        <v>103</v>
      </c>
      <c r="BW36" s="978">
        <v>103</v>
      </c>
      <c r="BX36" s="979">
        <v>103</v>
      </c>
      <c r="BY36" s="643"/>
      <c r="BZ36" s="643"/>
    </row>
    <row r="37" spans="2:78" ht="12" hidden="1" customHeight="1" outlineLevel="1">
      <c r="B37" s="1302" t="s">
        <v>366</v>
      </c>
      <c r="C37" s="931" t="s">
        <v>367</v>
      </c>
      <c r="D37" s="932">
        <v>0</v>
      </c>
      <c r="E37" s="932">
        <v>0</v>
      </c>
      <c r="F37" s="932">
        <v>0</v>
      </c>
      <c r="G37" s="932"/>
      <c r="H37" s="932">
        <v>0</v>
      </c>
      <c r="I37" s="932">
        <v>0</v>
      </c>
      <c r="J37" s="932">
        <v>0</v>
      </c>
      <c r="K37" s="932">
        <v>0</v>
      </c>
      <c r="L37" s="1016">
        <f t="shared" si="0"/>
        <v>0</v>
      </c>
      <c r="M37" s="982"/>
      <c r="N37" s="968"/>
      <c r="O37" s="932"/>
      <c r="P37" s="932"/>
      <c r="Q37" s="932"/>
      <c r="R37" s="932"/>
      <c r="S37" s="932"/>
      <c r="T37" s="932"/>
      <c r="U37" s="932"/>
      <c r="V37" s="932">
        <v>0</v>
      </c>
      <c r="W37" s="932">
        <v>0</v>
      </c>
      <c r="X37" s="932">
        <f t="shared" si="5"/>
        <v>0</v>
      </c>
      <c r="Y37" s="1752"/>
      <c r="Z37" s="932"/>
      <c r="AA37" s="932"/>
      <c r="AB37" s="932"/>
      <c r="AC37" s="932"/>
      <c r="AD37" s="932"/>
      <c r="AE37" s="932"/>
      <c r="AF37" s="932"/>
      <c r="AG37" s="932"/>
      <c r="AH37" s="932"/>
      <c r="AI37" s="932"/>
      <c r="AJ37" s="932"/>
      <c r="AK37" s="968"/>
      <c r="AL37" s="932"/>
      <c r="AM37" s="932"/>
      <c r="AN37" s="932"/>
      <c r="AO37" s="932"/>
      <c r="AP37" s="932"/>
      <c r="AQ37" s="932"/>
      <c r="AR37" s="932"/>
      <c r="AS37" s="932"/>
      <c r="AT37" s="932">
        <v>0</v>
      </c>
      <c r="AU37" s="1752">
        <f t="shared" si="4"/>
        <v>0</v>
      </c>
      <c r="AV37" s="968"/>
      <c r="AW37" s="932"/>
      <c r="AX37" s="932"/>
      <c r="AY37" s="932"/>
      <c r="AZ37" s="932"/>
      <c r="BA37" s="932"/>
      <c r="BB37" s="932"/>
      <c r="BC37" s="932"/>
      <c r="BD37" s="932"/>
      <c r="BE37" s="932"/>
      <c r="BF37" s="932"/>
      <c r="BG37" s="932"/>
      <c r="BH37" s="968">
        <v>0</v>
      </c>
      <c r="BI37" s="932">
        <v>0</v>
      </c>
      <c r="BJ37" s="932">
        <v>0</v>
      </c>
      <c r="BK37" s="932">
        <v>0</v>
      </c>
      <c r="BL37" s="932">
        <v>0</v>
      </c>
      <c r="BM37" s="932">
        <v>0</v>
      </c>
      <c r="BN37" s="932">
        <v>0</v>
      </c>
      <c r="BO37" s="932">
        <v>0</v>
      </c>
      <c r="BP37" s="932">
        <v>0</v>
      </c>
      <c r="BQ37" s="932">
        <v>0</v>
      </c>
      <c r="BR37" s="932">
        <v>0</v>
      </c>
      <c r="BS37" s="1752">
        <v>0</v>
      </c>
      <c r="BT37" s="997"/>
      <c r="BU37" s="980"/>
      <c r="BV37" s="981"/>
      <c r="BW37" s="981"/>
      <c r="BX37" s="982"/>
      <c r="BY37" s="643"/>
      <c r="BZ37" s="643"/>
    </row>
    <row r="38" spans="2:78" ht="12" customHeight="1" collapsed="1">
      <c r="B38" s="1303" t="s">
        <v>121</v>
      </c>
      <c r="C38" s="923" t="s">
        <v>122</v>
      </c>
      <c r="D38" s="930">
        <f>SUM(D20:D37)</f>
        <v>7543</v>
      </c>
      <c r="E38" s="930">
        <f t="shared" ref="E38:AU38" si="6">SUM(E20:E37)</f>
        <v>523.53904</v>
      </c>
      <c r="F38" s="1028">
        <f t="shared" si="6"/>
        <v>5701</v>
      </c>
      <c r="G38" s="930">
        <f t="shared" si="6"/>
        <v>571.21744200000001</v>
      </c>
      <c r="H38" s="930">
        <f t="shared" si="6"/>
        <v>3500.5475799999995</v>
      </c>
      <c r="I38" s="930">
        <f t="shared" si="6"/>
        <v>4351.9194100000004</v>
      </c>
      <c r="J38" s="930">
        <f t="shared" si="6"/>
        <v>1078.4800057590001</v>
      </c>
      <c r="K38" s="930">
        <f t="shared" si="6"/>
        <v>-882</v>
      </c>
      <c r="L38" s="1015">
        <f t="shared" si="0"/>
        <v>14321.164437759</v>
      </c>
      <c r="M38" s="1025">
        <f>ROUND(BS!Q10-L38,0)</f>
        <v>0</v>
      </c>
      <c r="N38" s="967">
        <f t="shared" si="6"/>
        <v>2746.2807999999995</v>
      </c>
      <c r="O38" s="930">
        <f t="shared" si="6"/>
        <v>12.704499999999999</v>
      </c>
      <c r="P38" s="930">
        <f t="shared" si="6"/>
        <v>1783.1235251379999</v>
      </c>
      <c r="Q38" s="930">
        <f t="shared" si="6"/>
        <v>3570.9152600000002</v>
      </c>
      <c r="R38" s="930">
        <f t="shared" si="6"/>
        <v>5080.9327830000002</v>
      </c>
      <c r="S38" s="930">
        <f t="shared" si="6"/>
        <v>5747.5826999999999</v>
      </c>
      <c r="T38" s="930">
        <f t="shared" si="6"/>
        <v>0</v>
      </c>
      <c r="U38" s="930">
        <f t="shared" si="6"/>
        <v>1207.0838610000001</v>
      </c>
      <c r="V38" s="930">
        <f t="shared" si="6"/>
        <v>-190</v>
      </c>
      <c r="W38" s="930">
        <f t="shared" si="6"/>
        <v>843</v>
      </c>
      <c r="X38" s="930">
        <f t="shared" si="5"/>
        <v>20801.623429137999</v>
      </c>
      <c r="Y38" s="1751">
        <f>ROUND(BS!T10-X38,0)</f>
        <v>0</v>
      </c>
      <c r="Z38" s="930">
        <v>5863</v>
      </c>
      <c r="AA38" s="930">
        <v>13</v>
      </c>
      <c r="AB38" s="930">
        <v>1332</v>
      </c>
      <c r="AC38" s="930">
        <v>2048</v>
      </c>
      <c r="AD38" s="930">
        <v>3072</v>
      </c>
      <c r="AE38" s="930">
        <v>5212</v>
      </c>
      <c r="AF38" s="930">
        <v>5605</v>
      </c>
      <c r="AG38" s="930">
        <v>2063</v>
      </c>
      <c r="AH38" s="930">
        <v>728</v>
      </c>
      <c r="AI38" s="930">
        <v>-390</v>
      </c>
      <c r="AJ38" s="930">
        <f>SUM(Z38:AI38)</f>
        <v>25546</v>
      </c>
      <c r="AK38" s="967">
        <f t="shared" si="6"/>
        <v>6213.4</v>
      </c>
      <c r="AL38" s="930">
        <f t="shared" si="6"/>
        <v>12.704499999999999</v>
      </c>
      <c r="AM38" s="930">
        <f t="shared" si="6"/>
        <v>1683.011968326</v>
      </c>
      <c r="AN38" s="930">
        <f t="shared" si="6"/>
        <v>1981.8568319999999</v>
      </c>
      <c r="AO38" s="930">
        <f t="shared" si="6"/>
        <v>3134.1486479999994</v>
      </c>
      <c r="AP38" s="930">
        <f t="shared" si="6"/>
        <v>5696.1347999999998</v>
      </c>
      <c r="AQ38" s="930">
        <f t="shared" si="6"/>
        <v>4678.258656</v>
      </c>
      <c r="AR38" s="930">
        <f t="shared" si="6"/>
        <v>2098.43912</v>
      </c>
      <c r="AS38" s="930">
        <f t="shared" si="6"/>
        <v>1190.304128</v>
      </c>
      <c r="AT38" s="930">
        <f t="shared" si="6"/>
        <v>-390</v>
      </c>
      <c r="AU38" s="1751">
        <f t="shared" si="6"/>
        <v>26298.258652326003</v>
      </c>
      <c r="AV38" s="967">
        <v>5413</v>
      </c>
      <c r="AW38" s="930">
        <v>12.704499999999999</v>
      </c>
      <c r="AX38" s="930">
        <v>1990.3554652890002</v>
      </c>
      <c r="AY38" s="930">
        <v>1244.9532419999998</v>
      </c>
      <c r="AZ38" s="930">
        <v>3781.0927024600001</v>
      </c>
      <c r="BA38" s="930">
        <v>2876.2109999999998</v>
      </c>
      <c r="BB38" s="930">
        <v>5629.9962419999993</v>
      </c>
      <c r="BC38" s="930">
        <v>1588.9959539999998</v>
      </c>
      <c r="BD38" s="930">
        <v>772.72146899999996</v>
      </c>
      <c r="BE38" s="930">
        <v>23310.030574748998</v>
      </c>
      <c r="BF38" s="930">
        <v>-390</v>
      </c>
      <c r="BG38" s="930">
        <v>22920.030574748998</v>
      </c>
      <c r="BH38" s="967">
        <v>6626.0856000000003</v>
      </c>
      <c r="BI38" s="930">
        <v>12.704499999999999</v>
      </c>
      <c r="BJ38" s="930">
        <v>3010.7333245079999</v>
      </c>
      <c r="BK38" s="930">
        <v>1381.7294609999999</v>
      </c>
      <c r="BL38" s="930">
        <v>4061.1698380999997</v>
      </c>
      <c r="BM38" s="930">
        <v>4241.2684229999995</v>
      </c>
      <c r="BN38" s="930">
        <v>5953.6771140000001</v>
      </c>
      <c r="BO38" s="930">
        <v>1479.0499710000001</v>
      </c>
      <c r="BP38" s="930">
        <v>592.73791499999993</v>
      </c>
      <c r="BQ38" s="930">
        <v>27359.156146607998</v>
      </c>
      <c r="BR38" s="930">
        <v>-390</v>
      </c>
      <c r="BS38" s="1751">
        <v>26969.156146607998</v>
      </c>
      <c r="BT38" s="996">
        <f>ROUND(BS!V10-AU38,0)</f>
        <v>-419</v>
      </c>
      <c r="BU38" s="977">
        <f>SUM(BU20:BU37)</f>
        <v>14753.703477759</v>
      </c>
      <c r="BV38" s="978">
        <f>SUM(BV20:BV37)</f>
        <v>20753.930457565555</v>
      </c>
      <c r="BW38" s="978">
        <f>SUM(BW20:BW37)</f>
        <v>15934.536900045001</v>
      </c>
      <c r="BX38" s="979">
        <f>SUM(BX20:BX37)</f>
        <v>17757.347991735998</v>
      </c>
      <c r="BY38" s="643"/>
      <c r="BZ38" s="643"/>
    </row>
    <row r="39" spans="2:78" ht="12" hidden="1" customHeight="1" outlineLevel="1">
      <c r="B39" s="1300" t="s">
        <v>370</v>
      </c>
      <c r="C39" s="927" t="s">
        <v>371</v>
      </c>
      <c r="D39" s="870"/>
      <c r="E39" s="870"/>
      <c r="F39" s="870">
        <v>0</v>
      </c>
      <c r="G39" s="870"/>
      <c r="H39" s="870"/>
      <c r="I39" s="870"/>
      <c r="J39" s="870"/>
      <c r="K39" s="928">
        <v>-3064</v>
      </c>
      <c r="L39" s="1014">
        <f t="shared" si="0"/>
        <v>-3064</v>
      </c>
      <c r="M39" s="976"/>
      <c r="N39" s="1021"/>
      <c r="O39" s="870"/>
      <c r="P39" s="870"/>
      <c r="Q39" s="870"/>
      <c r="R39" s="870"/>
      <c r="S39" s="870"/>
      <c r="T39" s="870"/>
      <c r="U39" s="870"/>
      <c r="V39" s="928">
        <v>-4784</v>
      </c>
      <c r="W39" s="928">
        <v>0</v>
      </c>
      <c r="X39" s="928">
        <f t="shared" si="5"/>
        <v>-4784</v>
      </c>
      <c r="Y39" s="1750"/>
      <c r="Z39" s="928"/>
      <c r="AA39" s="928"/>
      <c r="AB39" s="928"/>
      <c r="AC39" s="928"/>
      <c r="AD39" s="928"/>
      <c r="AE39" s="928"/>
      <c r="AF39" s="928"/>
      <c r="AG39" s="928"/>
      <c r="AH39" s="928"/>
      <c r="AI39" s="928"/>
      <c r="AJ39" s="928"/>
      <c r="AK39" s="1021"/>
      <c r="AL39" s="870"/>
      <c r="AM39" s="870"/>
      <c r="AN39" s="870"/>
      <c r="AO39" s="870"/>
      <c r="AP39" s="870"/>
      <c r="AQ39" s="870"/>
      <c r="AR39" s="870"/>
      <c r="AS39" s="870"/>
      <c r="AT39" s="928">
        <v>-4432</v>
      </c>
      <c r="AU39" s="1750">
        <f t="shared" ref="AU39:AU50" si="7">SUM(AK39:AS39,AT39)</f>
        <v>-4432</v>
      </c>
      <c r="AV39" s="1021"/>
      <c r="AW39" s="870"/>
      <c r="AX39" s="870"/>
      <c r="AY39" s="870"/>
      <c r="AZ39" s="870"/>
      <c r="BA39" s="870"/>
      <c r="BB39" s="870"/>
      <c r="BC39" s="870"/>
      <c r="BD39" s="870"/>
      <c r="BE39" s="928">
        <v>0</v>
      </c>
      <c r="BF39" s="928">
        <v>-4432</v>
      </c>
      <c r="BG39" s="928">
        <v>-4432</v>
      </c>
      <c r="BH39" s="1021"/>
      <c r="BI39" s="870"/>
      <c r="BJ39" s="870"/>
      <c r="BK39" s="870"/>
      <c r="BL39" s="870"/>
      <c r="BM39" s="870"/>
      <c r="BN39" s="870"/>
      <c r="BO39" s="870"/>
      <c r="BP39" s="870"/>
      <c r="BQ39" s="928">
        <v>0</v>
      </c>
      <c r="BR39" s="928">
        <v>-4077</v>
      </c>
      <c r="BS39" s="1750">
        <v>-4077</v>
      </c>
      <c r="BT39" s="995"/>
      <c r="BU39" s="974">
        <v>-3064</v>
      </c>
      <c r="BV39" s="975">
        <v>-4567</v>
      </c>
      <c r="BW39" s="975">
        <v>-3661</v>
      </c>
      <c r="BX39" s="976">
        <v>-3508</v>
      </c>
      <c r="BY39" s="643"/>
      <c r="BZ39" s="643"/>
    </row>
    <row r="40" spans="2:78" ht="12" hidden="1" customHeight="1" outlineLevel="1">
      <c r="B40" s="1301" t="s">
        <v>372</v>
      </c>
      <c r="C40" s="929" t="s">
        <v>373</v>
      </c>
      <c r="D40" s="930">
        <v>14526</v>
      </c>
      <c r="E40" s="930">
        <v>0</v>
      </c>
      <c r="F40" s="930">
        <v>10584</v>
      </c>
      <c r="G40" s="930"/>
      <c r="H40" s="930">
        <v>5678.2784299999994</v>
      </c>
      <c r="I40" s="930">
        <v>94.985619999999997</v>
      </c>
      <c r="J40" s="930">
        <v>4338.1980259020002</v>
      </c>
      <c r="K40" s="930">
        <v>0</v>
      </c>
      <c r="L40" s="1015">
        <f t="shared" si="0"/>
        <v>20695.462075901996</v>
      </c>
      <c r="M40" s="979"/>
      <c r="N40" s="967">
        <v>14302</v>
      </c>
      <c r="O40" s="930">
        <v>0</v>
      </c>
      <c r="P40" s="930">
        <v>0</v>
      </c>
      <c r="Q40" s="930"/>
      <c r="R40" s="930">
        <v>3909.4295310000002</v>
      </c>
      <c r="S40" s="930">
        <v>9947.9033280000003</v>
      </c>
      <c r="T40" s="930"/>
      <c r="U40" s="930">
        <v>6115.6243530000002</v>
      </c>
      <c r="V40" s="930">
        <v>0</v>
      </c>
      <c r="W40" s="930">
        <v>0</v>
      </c>
      <c r="X40" s="930">
        <f t="shared" si="5"/>
        <v>34274.957212000001</v>
      </c>
      <c r="Y40" s="1751"/>
      <c r="Z40" s="930"/>
      <c r="AA40" s="930"/>
      <c r="AB40" s="930"/>
      <c r="AC40" s="930"/>
      <c r="AD40" s="930"/>
      <c r="AE40" s="930"/>
      <c r="AF40" s="930"/>
      <c r="AG40" s="930"/>
      <c r="AH40" s="930"/>
      <c r="AI40" s="930"/>
      <c r="AJ40" s="930"/>
      <c r="AK40" s="967">
        <v>13603</v>
      </c>
      <c r="AL40" s="930">
        <v>0</v>
      </c>
      <c r="AM40" s="930">
        <v>0</v>
      </c>
      <c r="AN40" s="930">
        <v>1504.0480319999999</v>
      </c>
      <c r="AO40" s="930"/>
      <c r="AP40" s="930">
        <v>0</v>
      </c>
      <c r="AQ40" s="930">
        <v>9414.427968</v>
      </c>
      <c r="AR40" s="930">
        <v>2834.2837919999997</v>
      </c>
      <c r="AS40" s="930">
        <v>8031.4668959999999</v>
      </c>
      <c r="AT40" s="930">
        <v>0</v>
      </c>
      <c r="AU40" s="1751">
        <f t="shared" si="7"/>
        <v>35387.226688000002</v>
      </c>
      <c r="AV40" s="967">
        <v>11205</v>
      </c>
      <c r="AW40" s="930">
        <v>0</v>
      </c>
      <c r="AX40" s="930">
        <v>0</v>
      </c>
      <c r="AY40" s="930">
        <v>1425.6793979999998</v>
      </c>
      <c r="AZ40" s="930"/>
      <c r="BA40" s="930">
        <v>0</v>
      </c>
      <c r="BB40" s="930">
        <v>6055.4324609999994</v>
      </c>
      <c r="BC40" s="930">
        <v>2778.5540249999999</v>
      </c>
      <c r="BD40" s="930">
        <v>9168.2979569999989</v>
      </c>
      <c r="BE40" s="930">
        <v>30632.963841000001</v>
      </c>
      <c r="BF40" s="930">
        <v>0</v>
      </c>
      <c r="BG40" s="930">
        <v>30632.963841000001</v>
      </c>
      <c r="BH40" s="967">
        <v>14249</v>
      </c>
      <c r="BI40" s="930">
        <v>0</v>
      </c>
      <c r="BJ40" s="930">
        <v>0</v>
      </c>
      <c r="BK40" s="930">
        <v>1403.9752229999999</v>
      </c>
      <c r="BL40" s="930"/>
      <c r="BM40" s="930">
        <v>0</v>
      </c>
      <c r="BN40" s="930">
        <v>5807.4106650000003</v>
      </c>
      <c r="BO40" s="930">
        <v>2442.1959869999996</v>
      </c>
      <c r="BP40" s="930">
        <v>7795.0458179999996</v>
      </c>
      <c r="BQ40" s="930">
        <v>31697.627692999999</v>
      </c>
      <c r="BR40" s="930">
        <v>0</v>
      </c>
      <c r="BS40" s="1751">
        <v>31697.627692999999</v>
      </c>
      <c r="BT40" s="996"/>
      <c r="BU40" s="977">
        <v>24637.462075901996</v>
      </c>
      <c r="BV40" s="978">
        <v>26914.452458</v>
      </c>
      <c r="BW40" s="978">
        <v>22081.755499999999</v>
      </c>
      <c r="BX40" s="979">
        <v>17443.291149280001</v>
      </c>
      <c r="BY40" s="643"/>
      <c r="BZ40" s="643"/>
    </row>
    <row r="41" spans="2:78" ht="12" hidden="1" customHeight="1" outlineLevel="1">
      <c r="B41" s="1301" t="s">
        <v>374</v>
      </c>
      <c r="C41" s="929" t="s">
        <v>375</v>
      </c>
      <c r="D41" s="930">
        <v>0</v>
      </c>
      <c r="E41" s="930">
        <v>0</v>
      </c>
      <c r="F41" s="930">
        <v>0</v>
      </c>
      <c r="G41" s="930"/>
      <c r="H41" s="930">
        <v>0</v>
      </c>
      <c r="I41" s="930">
        <v>0</v>
      </c>
      <c r="J41" s="930">
        <v>0</v>
      </c>
      <c r="K41" s="930">
        <v>0</v>
      </c>
      <c r="L41" s="1015">
        <f t="shared" si="0"/>
        <v>0</v>
      </c>
      <c r="M41" s="979"/>
      <c r="N41" s="967">
        <v>0</v>
      </c>
      <c r="O41" s="930">
        <v>0</v>
      </c>
      <c r="P41" s="930">
        <v>0</v>
      </c>
      <c r="Q41" s="930"/>
      <c r="R41" s="930">
        <v>0</v>
      </c>
      <c r="S41" s="930">
        <v>0</v>
      </c>
      <c r="T41" s="930"/>
      <c r="U41" s="930">
        <v>0</v>
      </c>
      <c r="V41" s="930">
        <v>0</v>
      </c>
      <c r="W41" s="930">
        <v>0</v>
      </c>
      <c r="X41" s="930">
        <f t="shared" si="5"/>
        <v>0</v>
      </c>
      <c r="Y41" s="1751"/>
      <c r="Z41" s="930"/>
      <c r="AA41" s="930"/>
      <c r="AB41" s="930"/>
      <c r="AC41" s="930"/>
      <c r="AD41" s="930"/>
      <c r="AE41" s="930"/>
      <c r="AF41" s="930"/>
      <c r="AG41" s="930"/>
      <c r="AH41" s="930"/>
      <c r="AI41" s="930"/>
      <c r="AJ41" s="930"/>
      <c r="AK41" s="967">
        <v>0</v>
      </c>
      <c r="AL41" s="930">
        <v>0</v>
      </c>
      <c r="AM41" s="930">
        <v>0</v>
      </c>
      <c r="AN41" s="930"/>
      <c r="AO41" s="930"/>
      <c r="AP41" s="930">
        <v>0</v>
      </c>
      <c r="AQ41" s="930">
        <v>0</v>
      </c>
      <c r="AR41" s="930"/>
      <c r="AS41" s="930">
        <v>0</v>
      </c>
      <c r="AT41" s="930">
        <v>0</v>
      </c>
      <c r="AU41" s="1751">
        <f t="shared" si="7"/>
        <v>0</v>
      </c>
      <c r="AV41" s="967">
        <v>0</v>
      </c>
      <c r="AW41" s="930">
        <v>0</v>
      </c>
      <c r="AX41" s="930">
        <v>0</v>
      </c>
      <c r="AY41" s="930"/>
      <c r="AZ41" s="930"/>
      <c r="BA41" s="930">
        <v>0</v>
      </c>
      <c r="BB41" s="930">
        <v>0</v>
      </c>
      <c r="BC41" s="930"/>
      <c r="BD41" s="930">
        <v>0</v>
      </c>
      <c r="BE41" s="930">
        <v>0</v>
      </c>
      <c r="BF41" s="930">
        <v>0</v>
      </c>
      <c r="BG41" s="930">
        <v>0</v>
      </c>
      <c r="BH41" s="967">
        <v>0</v>
      </c>
      <c r="BI41" s="930">
        <v>0</v>
      </c>
      <c r="BJ41" s="930">
        <v>0</v>
      </c>
      <c r="BK41" s="930"/>
      <c r="BL41" s="930"/>
      <c r="BM41" s="930">
        <v>0</v>
      </c>
      <c r="BN41" s="930">
        <v>0</v>
      </c>
      <c r="BO41" s="930"/>
      <c r="BP41" s="930">
        <v>0</v>
      </c>
      <c r="BQ41" s="930">
        <v>0</v>
      </c>
      <c r="BR41" s="930">
        <v>0</v>
      </c>
      <c r="BS41" s="1751">
        <v>0</v>
      </c>
      <c r="BT41" s="996"/>
      <c r="BU41" s="977">
        <v>0</v>
      </c>
      <c r="BV41" s="978">
        <v>0</v>
      </c>
      <c r="BW41" s="978">
        <v>0</v>
      </c>
      <c r="BX41" s="979">
        <v>0</v>
      </c>
      <c r="BY41" s="643"/>
      <c r="BZ41" s="643"/>
    </row>
    <row r="42" spans="2:78" ht="12" hidden="1" customHeight="1" outlineLevel="1">
      <c r="B42" s="1301" t="s">
        <v>376</v>
      </c>
      <c r="C42" s="929" t="s">
        <v>377</v>
      </c>
      <c r="D42" s="930">
        <v>2667</v>
      </c>
      <c r="E42" s="930">
        <v>0</v>
      </c>
      <c r="F42" s="930">
        <v>2667</v>
      </c>
      <c r="G42" s="930"/>
      <c r="H42" s="930">
        <v>6478.1206700000002</v>
      </c>
      <c r="I42" s="930">
        <v>0</v>
      </c>
      <c r="J42" s="930">
        <v>0</v>
      </c>
      <c r="K42" s="930">
        <v>0</v>
      </c>
      <c r="L42" s="1015">
        <f t="shared" si="0"/>
        <v>9145.1206700000002</v>
      </c>
      <c r="M42" s="979"/>
      <c r="N42" s="967">
        <v>2504</v>
      </c>
      <c r="O42" s="930">
        <v>0</v>
      </c>
      <c r="P42" s="930">
        <v>0</v>
      </c>
      <c r="Q42" s="930"/>
      <c r="R42" s="930">
        <v>3984.9613469999999</v>
      </c>
      <c r="S42" s="930">
        <v>0</v>
      </c>
      <c r="T42" s="930"/>
      <c r="U42" s="930">
        <v>0</v>
      </c>
      <c r="V42" s="930">
        <v>0</v>
      </c>
      <c r="W42" s="930">
        <v>0</v>
      </c>
      <c r="X42" s="930">
        <f t="shared" si="5"/>
        <v>6488.9613470000004</v>
      </c>
      <c r="Y42" s="1751"/>
      <c r="Z42" s="930"/>
      <c r="AA42" s="930"/>
      <c r="AB42" s="930"/>
      <c r="AC42" s="930"/>
      <c r="AD42" s="930"/>
      <c r="AE42" s="930"/>
      <c r="AF42" s="930"/>
      <c r="AG42" s="930"/>
      <c r="AH42" s="930"/>
      <c r="AI42" s="930"/>
      <c r="AJ42" s="930"/>
      <c r="AK42" s="967">
        <v>2739</v>
      </c>
      <c r="AL42" s="930">
        <v>0</v>
      </c>
      <c r="AM42" s="930">
        <v>0</v>
      </c>
      <c r="AN42" s="930"/>
      <c r="AO42" s="930"/>
      <c r="AP42" s="930">
        <v>0</v>
      </c>
      <c r="AQ42" s="930">
        <v>0</v>
      </c>
      <c r="AR42" s="930">
        <v>1593.3996159999999</v>
      </c>
      <c r="AS42" s="930">
        <v>0</v>
      </c>
      <c r="AT42" s="930">
        <v>0</v>
      </c>
      <c r="AU42" s="1751">
        <f t="shared" si="7"/>
        <v>4332.3996159999997</v>
      </c>
      <c r="AV42" s="967">
        <v>2530</v>
      </c>
      <c r="AW42" s="930">
        <v>0</v>
      </c>
      <c r="AX42" s="930">
        <v>0</v>
      </c>
      <c r="AY42" s="930"/>
      <c r="AZ42" s="930"/>
      <c r="BA42" s="930">
        <v>0</v>
      </c>
      <c r="BB42" s="930">
        <v>0</v>
      </c>
      <c r="BC42" s="930">
        <v>1976.0149889999998</v>
      </c>
      <c r="BD42" s="930">
        <v>0</v>
      </c>
      <c r="BE42" s="930">
        <v>4506.0149889999993</v>
      </c>
      <c r="BF42" s="930">
        <v>0</v>
      </c>
      <c r="BG42" s="930">
        <v>4506.0149889999993</v>
      </c>
      <c r="BH42" s="967">
        <v>2593</v>
      </c>
      <c r="BI42" s="930">
        <v>0</v>
      </c>
      <c r="BJ42" s="930">
        <v>0</v>
      </c>
      <c r="BK42" s="930"/>
      <c r="BL42" s="930"/>
      <c r="BM42" s="930">
        <v>0</v>
      </c>
      <c r="BN42" s="930">
        <v>0</v>
      </c>
      <c r="BO42" s="930">
        <v>1685.8513559999999</v>
      </c>
      <c r="BP42" s="930">
        <v>0</v>
      </c>
      <c r="BQ42" s="930">
        <v>4278.8513560000001</v>
      </c>
      <c r="BR42" s="930">
        <v>0</v>
      </c>
      <c r="BS42" s="1751">
        <v>4278.8513560000001</v>
      </c>
      <c r="BT42" s="996"/>
      <c r="BU42" s="977">
        <v>9145.1206700000002</v>
      </c>
      <c r="BV42" s="978">
        <v>11091.008215000002</v>
      </c>
      <c r="BW42" s="978">
        <v>11347.8815</v>
      </c>
      <c r="BX42" s="979">
        <v>4481</v>
      </c>
      <c r="BY42" s="643"/>
      <c r="BZ42" s="643"/>
    </row>
    <row r="43" spans="2:78" ht="12" hidden="1" customHeight="1" outlineLevel="1">
      <c r="B43" s="1301" t="s">
        <v>378</v>
      </c>
      <c r="C43" s="929" t="s">
        <v>379</v>
      </c>
      <c r="D43" s="930">
        <v>8222</v>
      </c>
      <c r="E43" s="930">
        <v>0</v>
      </c>
      <c r="F43" s="930">
        <v>8222</v>
      </c>
      <c r="G43" s="930"/>
      <c r="H43" s="930">
        <v>0</v>
      </c>
      <c r="I43" s="930">
        <v>0</v>
      </c>
      <c r="J43" s="930">
        <v>0</v>
      </c>
      <c r="K43" s="930">
        <v>0</v>
      </c>
      <c r="L43" s="1015">
        <f t="shared" si="0"/>
        <v>8222</v>
      </c>
      <c r="M43" s="979"/>
      <c r="N43" s="967">
        <v>5927</v>
      </c>
      <c r="O43" s="930">
        <v>0</v>
      </c>
      <c r="P43" s="930">
        <v>0</v>
      </c>
      <c r="Q43" s="930"/>
      <c r="R43" s="930">
        <v>0</v>
      </c>
      <c r="S43" s="930">
        <v>0</v>
      </c>
      <c r="T43" s="930"/>
      <c r="U43" s="930">
        <v>0</v>
      </c>
      <c r="V43" s="930">
        <v>0</v>
      </c>
      <c r="W43" s="930">
        <v>0</v>
      </c>
      <c r="X43" s="930">
        <f t="shared" si="5"/>
        <v>5927</v>
      </c>
      <c r="Y43" s="1751"/>
      <c r="Z43" s="930"/>
      <c r="AA43" s="930"/>
      <c r="AB43" s="930"/>
      <c r="AC43" s="930"/>
      <c r="AD43" s="930"/>
      <c r="AE43" s="930"/>
      <c r="AF43" s="930"/>
      <c r="AG43" s="930"/>
      <c r="AH43" s="930"/>
      <c r="AI43" s="930"/>
      <c r="AJ43" s="930"/>
      <c r="AK43" s="967">
        <v>929</v>
      </c>
      <c r="AL43" s="930">
        <v>0</v>
      </c>
      <c r="AM43" s="930">
        <v>0</v>
      </c>
      <c r="AN43" s="930"/>
      <c r="AO43" s="930"/>
      <c r="AP43" s="930">
        <v>0</v>
      </c>
      <c r="AQ43" s="930">
        <v>0</v>
      </c>
      <c r="AR43" s="930"/>
      <c r="AS43" s="930">
        <v>0</v>
      </c>
      <c r="AT43" s="930">
        <v>0</v>
      </c>
      <c r="AU43" s="1751">
        <f t="shared" si="7"/>
        <v>929</v>
      </c>
      <c r="AV43" s="967">
        <v>2879</v>
      </c>
      <c r="AW43" s="930">
        <v>0</v>
      </c>
      <c r="AX43" s="930">
        <v>0</v>
      </c>
      <c r="AY43" s="930"/>
      <c r="AZ43" s="930"/>
      <c r="BA43" s="930">
        <v>0</v>
      </c>
      <c r="BB43" s="930">
        <v>0</v>
      </c>
      <c r="BC43" s="930"/>
      <c r="BD43" s="930">
        <v>0</v>
      </c>
      <c r="BE43" s="930">
        <v>2879</v>
      </c>
      <c r="BF43" s="930">
        <v>0</v>
      </c>
      <c r="BG43" s="930">
        <v>2879</v>
      </c>
      <c r="BH43" s="967">
        <v>2067</v>
      </c>
      <c r="BI43" s="930">
        <v>0</v>
      </c>
      <c r="BJ43" s="930">
        <v>0</v>
      </c>
      <c r="BK43" s="930"/>
      <c r="BL43" s="930"/>
      <c r="BM43" s="930">
        <v>0</v>
      </c>
      <c r="BN43" s="930">
        <v>0</v>
      </c>
      <c r="BO43" s="930"/>
      <c r="BP43" s="930">
        <v>0</v>
      </c>
      <c r="BQ43" s="930">
        <v>2067</v>
      </c>
      <c r="BR43" s="930">
        <v>0</v>
      </c>
      <c r="BS43" s="1751">
        <v>2067</v>
      </c>
      <c r="BT43" s="996"/>
      <c r="BU43" s="977">
        <v>8222</v>
      </c>
      <c r="BV43" s="978">
        <v>5499</v>
      </c>
      <c r="BW43" s="978">
        <v>5425</v>
      </c>
      <c r="BX43" s="979">
        <v>5122</v>
      </c>
      <c r="BY43" s="643"/>
      <c r="BZ43" s="643"/>
    </row>
    <row r="44" spans="2:78" ht="12" hidden="1" customHeight="1" outlineLevel="1">
      <c r="B44" s="1301" t="s">
        <v>380</v>
      </c>
      <c r="C44" s="929" t="s">
        <v>381</v>
      </c>
      <c r="D44" s="930">
        <v>19057</v>
      </c>
      <c r="E44" s="930">
        <v>0</v>
      </c>
      <c r="F44" s="930">
        <v>16334</v>
      </c>
      <c r="G44" s="930">
        <v>8446.2882960000006</v>
      </c>
      <c r="H44" s="930">
        <v>5318.6784600000001</v>
      </c>
      <c r="I44" s="930">
        <v>11932.783879999999</v>
      </c>
      <c r="J44" s="930">
        <v>0</v>
      </c>
      <c r="K44" s="930">
        <v>0</v>
      </c>
      <c r="L44" s="1015">
        <f t="shared" si="0"/>
        <v>42031.750635999997</v>
      </c>
      <c r="M44" s="979"/>
      <c r="N44" s="967">
        <v>21705</v>
      </c>
      <c r="O44" s="930">
        <v>0</v>
      </c>
      <c r="P44" s="930">
        <v>0</v>
      </c>
      <c r="Q44" s="930">
        <v>15561.15634</v>
      </c>
      <c r="R44" s="930">
        <v>5561.5507650000009</v>
      </c>
      <c r="S44" s="930">
        <v>9686.2480830000004</v>
      </c>
      <c r="T44" s="930">
        <v>1406.6018819999999</v>
      </c>
      <c r="U44" s="930">
        <v>0</v>
      </c>
      <c r="V44" s="930">
        <v>0</v>
      </c>
      <c r="W44" s="930">
        <v>0</v>
      </c>
      <c r="X44" s="930">
        <f t="shared" si="5"/>
        <v>53920.557070000003</v>
      </c>
      <c r="Y44" s="1751"/>
      <c r="Z44" s="930"/>
      <c r="AA44" s="930"/>
      <c r="AB44" s="930"/>
      <c r="AC44" s="930"/>
      <c r="AD44" s="930"/>
      <c r="AE44" s="930"/>
      <c r="AF44" s="930"/>
      <c r="AG44" s="930"/>
      <c r="AH44" s="930"/>
      <c r="AI44" s="930"/>
      <c r="AJ44" s="930"/>
      <c r="AK44" s="967">
        <v>20883</v>
      </c>
      <c r="AL44" s="930">
        <v>0</v>
      </c>
      <c r="AM44" s="930">
        <v>0</v>
      </c>
      <c r="AN44" s="930">
        <v>8440.1645439999993</v>
      </c>
      <c r="AO44" s="930">
        <v>12762.883394999999</v>
      </c>
      <c r="AP44" s="930">
        <v>15623.368816</v>
      </c>
      <c r="AQ44" s="930">
        <v>7961.6597759999995</v>
      </c>
      <c r="AR44" s="930">
        <v>1159.7733119999998</v>
      </c>
      <c r="AS44" s="930">
        <v>0</v>
      </c>
      <c r="AT44" s="930">
        <v>0</v>
      </c>
      <c r="AU44" s="1751">
        <f t="shared" si="7"/>
        <v>66830.849843000004</v>
      </c>
      <c r="AV44" s="967">
        <v>19996</v>
      </c>
      <c r="AW44" s="930">
        <v>0</v>
      </c>
      <c r="AX44" s="930">
        <v>0</v>
      </c>
      <c r="AY44" s="930">
        <v>6265.2798000000003</v>
      </c>
      <c r="AZ44" s="930">
        <v>13009.7764914</v>
      </c>
      <c r="BA44" s="930">
        <v>18007.706807999999</v>
      </c>
      <c r="BB44" s="930">
        <v>7008.2090909999997</v>
      </c>
      <c r="BC44" s="930">
        <v>1603.9391939999998</v>
      </c>
      <c r="BD44" s="930">
        <v>0</v>
      </c>
      <c r="BE44" s="930">
        <v>65890.911384400009</v>
      </c>
      <c r="BF44" s="930">
        <v>0</v>
      </c>
      <c r="BG44" s="930">
        <v>65890.911384400009</v>
      </c>
      <c r="BH44" s="967">
        <v>16198</v>
      </c>
      <c r="BI44" s="930">
        <v>0</v>
      </c>
      <c r="BJ44" s="930">
        <v>0</v>
      </c>
      <c r="BK44" s="930">
        <v>5919.1469399999996</v>
      </c>
      <c r="BL44" s="930">
        <v>16019.27186721</v>
      </c>
      <c r="BM44" s="930">
        <v>14460.249006</v>
      </c>
      <c r="BN44" s="930">
        <v>8139.2198580000004</v>
      </c>
      <c r="BO44" s="930">
        <v>2006.6406569999999</v>
      </c>
      <c r="BP44" s="930">
        <v>0</v>
      </c>
      <c r="BQ44" s="930">
        <v>62742.528328209999</v>
      </c>
      <c r="BR44" s="930">
        <v>0</v>
      </c>
      <c r="BS44" s="1751">
        <v>62742.528328209999</v>
      </c>
      <c r="BT44" s="996"/>
      <c r="BU44" s="977">
        <v>44754.750635999997</v>
      </c>
      <c r="BV44" s="978">
        <v>55704.366094999998</v>
      </c>
      <c r="BW44" s="978">
        <v>46623.543750000004</v>
      </c>
      <c r="BX44" s="979">
        <v>58722.880808000002</v>
      </c>
      <c r="BY44" s="643"/>
      <c r="BZ44" s="643"/>
    </row>
    <row r="45" spans="2:78" ht="12" hidden="1" customHeight="1" outlineLevel="1">
      <c r="B45" s="1301" t="s">
        <v>382</v>
      </c>
      <c r="C45" s="929" t="s">
        <v>383</v>
      </c>
      <c r="D45" s="930">
        <v>0</v>
      </c>
      <c r="E45" s="930">
        <v>0</v>
      </c>
      <c r="F45" s="930">
        <v>0</v>
      </c>
      <c r="G45" s="930"/>
      <c r="H45" s="930">
        <v>0</v>
      </c>
      <c r="I45" s="930">
        <v>0</v>
      </c>
      <c r="J45" s="930">
        <v>0</v>
      </c>
      <c r="K45" s="930">
        <v>0</v>
      </c>
      <c r="L45" s="1015">
        <f t="shared" si="0"/>
        <v>0</v>
      </c>
      <c r="M45" s="979"/>
      <c r="N45" s="967">
        <v>-500</v>
      </c>
      <c r="O45" s="930">
        <v>0</v>
      </c>
      <c r="P45" s="930">
        <v>0</v>
      </c>
      <c r="Q45" s="930"/>
      <c r="R45" s="930">
        <v>0</v>
      </c>
      <c r="S45" s="930">
        <v>0</v>
      </c>
      <c r="T45" s="930"/>
      <c r="U45" s="930">
        <v>0</v>
      </c>
      <c r="V45" s="930">
        <v>0</v>
      </c>
      <c r="W45" s="930">
        <v>0</v>
      </c>
      <c r="X45" s="930">
        <f t="shared" si="5"/>
        <v>-500</v>
      </c>
      <c r="Y45" s="1751"/>
      <c r="Z45" s="930"/>
      <c r="AA45" s="930"/>
      <c r="AB45" s="930"/>
      <c r="AC45" s="930"/>
      <c r="AD45" s="930"/>
      <c r="AE45" s="930"/>
      <c r="AF45" s="930"/>
      <c r="AG45" s="930"/>
      <c r="AH45" s="930"/>
      <c r="AI45" s="930"/>
      <c r="AJ45" s="930"/>
      <c r="AK45" s="967">
        <v>0</v>
      </c>
      <c r="AL45" s="930">
        <v>0</v>
      </c>
      <c r="AM45" s="930">
        <v>0</v>
      </c>
      <c r="AN45" s="930"/>
      <c r="AO45" s="930"/>
      <c r="AP45" s="930">
        <v>0</v>
      </c>
      <c r="AQ45" s="930">
        <v>0</v>
      </c>
      <c r="AR45" s="930"/>
      <c r="AS45" s="930">
        <v>0</v>
      </c>
      <c r="AT45" s="930">
        <v>0</v>
      </c>
      <c r="AU45" s="1751">
        <f t="shared" si="7"/>
        <v>0</v>
      </c>
      <c r="AV45" s="967">
        <v>0</v>
      </c>
      <c r="AW45" s="930">
        <v>0</v>
      </c>
      <c r="AX45" s="930">
        <v>0</v>
      </c>
      <c r="AY45" s="930"/>
      <c r="AZ45" s="930"/>
      <c r="BA45" s="930">
        <v>0</v>
      </c>
      <c r="BB45" s="930">
        <v>0</v>
      </c>
      <c r="BC45" s="930"/>
      <c r="BD45" s="930">
        <v>0</v>
      </c>
      <c r="BE45" s="930">
        <v>0</v>
      </c>
      <c r="BF45" s="930">
        <v>0</v>
      </c>
      <c r="BG45" s="930">
        <v>0</v>
      </c>
      <c r="BH45" s="967">
        <v>0</v>
      </c>
      <c r="BI45" s="930">
        <v>0</v>
      </c>
      <c r="BJ45" s="930">
        <v>0</v>
      </c>
      <c r="BK45" s="930"/>
      <c r="BL45" s="930"/>
      <c r="BM45" s="930">
        <v>0</v>
      </c>
      <c r="BN45" s="930">
        <v>0</v>
      </c>
      <c r="BO45" s="930"/>
      <c r="BP45" s="930">
        <v>0</v>
      </c>
      <c r="BQ45" s="930">
        <v>0</v>
      </c>
      <c r="BR45" s="930">
        <v>0</v>
      </c>
      <c r="BS45" s="1751">
        <v>0</v>
      </c>
      <c r="BT45" s="996"/>
      <c r="BU45" s="977">
        <v>0</v>
      </c>
      <c r="BV45" s="978">
        <v>0</v>
      </c>
      <c r="BW45" s="978">
        <v>0</v>
      </c>
      <c r="BX45" s="979">
        <v>0</v>
      </c>
      <c r="BY45" s="643"/>
      <c r="BZ45" s="643"/>
    </row>
    <row r="46" spans="2:78" ht="12" hidden="1" customHeight="1" outlineLevel="1">
      <c r="B46" s="1301" t="s">
        <v>384</v>
      </c>
      <c r="C46" s="929" t="s">
        <v>385</v>
      </c>
      <c r="D46" s="930">
        <v>0</v>
      </c>
      <c r="E46" s="930">
        <v>0</v>
      </c>
      <c r="F46" s="930">
        <v>0</v>
      </c>
      <c r="G46" s="930"/>
      <c r="H46" s="930">
        <v>0</v>
      </c>
      <c r="I46" s="930">
        <v>0</v>
      </c>
      <c r="J46" s="930">
        <v>0</v>
      </c>
      <c r="K46" s="930">
        <v>0</v>
      </c>
      <c r="L46" s="1015">
        <f t="shared" si="0"/>
        <v>0</v>
      </c>
      <c r="M46" s="979"/>
      <c r="N46" s="967">
        <v>0</v>
      </c>
      <c r="O46" s="930">
        <v>0</v>
      </c>
      <c r="P46" s="930">
        <v>1905.1438570399998</v>
      </c>
      <c r="Q46" s="930"/>
      <c r="R46" s="930">
        <v>0</v>
      </c>
      <c r="S46" s="930">
        <v>0</v>
      </c>
      <c r="T46" s="930"/>
      <c r="U46" s="930">
        <v>0</v>
      </c>
      <c r="V46" s="930">
        <v>0</v>
      </c>
      <c r="W46" s="930">
        <v>0</v>
      </c>
      <c r="X46" s="930">
        <f t="shared" si="5"/>
        <v>1905.1438570399998</v>
      </c>
      <c r="Y46" s="1751"/>
      <c r="Z46" s="930"/>
      <c r="AA46" s="930"/>
      <c r="AB46" s="930"/>
      <c r="AC46" s="930"/>
      <c r="AD46" s="930"/>
      <c r="AE46" s="930"/>
      <c r="AF46" s="930"/>
      <c r="AG46" s="930"/>
      <c r="AH46" s="930"/>
      <c r="AI46" s="930"/>
      <c r="AJ46" s="930"/>
      <c r="AK46" s="967">
        <v>0</v>
      </c>
      <c r="AL46" s="930">
        <v>0</v>
      </c>
      <c r="AM46" s="930">
        <v>1821.8522899980001</v>
      </c>
      <c r="AN46" s="930"/>
      <c r="AO46" s="930"/>
      <c r="AP46" s="930">
        <v>0</v>
      </c>
      <c r="AQ46" s="930">
        <v>0</v>
      </c>
      <c r="AR46" s="930"/>
      <c r="AS46" s="930">
        <v>0</v>
      </c>
      <c r="AT46" s="930">
        <v>0</v>
      </c>
      <c r="AU46" s="1751">
        <f t="shared" si="7"/>
        <v>1821.8522899980001</v>
      </c>
      <c r="AV46" s="967">
        <v>0</v>
      </c>
      <c r="AW46" s="930">
        <v>0</v>
      </c>
      <c r="AX46" s="930">
        <v>1802.028926945</v>
      </c>
      <c r="AY46" s="930"/>
      <c r="AZ46" s="930"/>
      <c r="BA46" s="930">
        <v>0</v>
      </c>
      <c r="BB46" s="930">
        <v>0</v>
      </c>
      <c r="BC46" s="930"/>
      <c r="BD46" s="930">
        <v>0</v>
      </c>
      <c r="BE46" s="930">
        <v>1802.028926945</v>
      </c>
      <c r="BF46" s="930">
        <v>0</v>
      </c>
      <c r="BG46" s="930">
        <v>1802.028926945</v>
      </c>
      <c r="BH46" s="967">
        <v>0</v>
      </c>
      <c r="BI46" s="930">
        <v>0</v>
      </c>
      <c r="BJ46" s="930">
        <v>1894.6305687399999</v>
      </c>
      <c r="BK46" s="930"/>
      <c r="BL46" s="930"/>
      <c r="BM46" s="930">
        <v>0</v>
      </c>
      <c r="BN46" s="930">
        <v>0</v>
      </c>
      <c r="BO46" s="930"/>
      <c r="BP46" s="930">
        <v>0</v>
      </c>
      <c r="BQ46" s="930">
        <v>1894.6305687399999</v>
      </c>
      <c r="BR46" s="930">
        <v>0</v>
      </c>
      <c r="BS46" s="1751">
        <v>1894.6305687399999</v>
      </c>
      <c r="BT46" s="996"/>
      <c r="BU46" s="977">
        <v>0</v>
      </c>
      <c r="BV46" s="978">
        <v>2128.2531167369998</v>
      </c>
      <c r="BW46" s="978">
        <v>1940.2223972950001</v>
      </c>
      <c r="BX46" s="979">
        <v>1828.9102099950001</v>
      </c>
      <c r="BY46" s="643"/>
      <c r="BZ46" s="643"/>
    </row>
    <row r="47" spans="2:78" ht="12" hidden="1" customHeight="1" outlineLevel="1">
      <c r="B47" s="1301" t="s">
        <v>386</v>
      </c>
      <c r="C47" s="929" t="s">
        <v>387</v>
      </c>
      <c r="D47" s="930">
        <v>-439</v>
      </c>
      <c r="E47" s="930">
        <v>0</v>
      </c>
      <c r="F47" s="930">
        <v>-439</v>
      </c>
      <c r="G47" s="930"/>
      <c r="H47" s="930">
        <v>0</v>
      </c>
      <c r="I47" s="930">
        <v>0</v>
      </c>
      <c r="J47" s="930">
        <v>0</v>
      </c>
      <c r="K47" s="930">
        <v>0</v>
      </c>
      <c r="L47" s="1015">
        <f t="shared" si="0"/>
        <v>-439</v>
      </c>
      <c r="M47" s="979"/>
      <c r="N47" s="967">
        <v>-1439</v>
      </c>
      <c r="O47" s="930">
        <v>0</v>
      </c>
      <c r="P47" s="930">
        <v>0</v>
      </c>
      <c r="Q47" s="930"/>
      <c r="R47" s="930">
        <v>0</v>
      </c>
      <c r="S47" s="930">
        <v>0</v>
      </c>
      <c r="T47" s="930"/>
      <c r="U47" s="930">
        <v>0</v>
      </c>
      <c r="V47" s="930">
        <v>0</v>
      </c>
      <c r="W47" s="930">
        <v>0</v>
      </c>
      <c r="X47" s="930">
        <f t="shared" si="5"/>
        <v>-1439</v>
      </c>
      <c r="Y47" s="1751"/>
      <c r="Z47" s="930"/>
      <c r="AA47" s="930"/>
      <c r="AB47" s="930"/>
      <c r="AC47" s="930"/>
      <c r="AD47" s="930"/>
      <c r="AE47" s="930"/>
      <c r="AF47" s="930"/>
      <c r="AG47" s="930"/>
      <c r="AH47" s="930"/>
      <c r="AI47" s="930"/>
      <c r="AJ47" s="930"/>
      <c r="AK47" s="967">
        <v>-1439</v>
      </c>
      <c r="AL47" s="930">
        <v>0</v>
      </c>
      <c r="AM47" s="930">
        <v>0</v>
      </c>
      <c r="AN47" s="930"/>
      <c r="AO47" s="930"/>
      <c r="AP47" s="930">
        <v>0</v>
      </c>
      <c r="AQ47" s="930">
        <v>0</v>
      </c>
      <c r="AR47" s="930"/>
      <c r="AS47" s="930">
        <v>0</v>
      </c>
      <c r="AT47" s="930">
        <v>0</v>
      </c>
      <c r="AU47" s="1751">
        <f t="shared" si="7"/>
        <v>-1439</v>
      </c>
      <c r="AV47" s="967">
        <v>-1439</v>
      </c>
      <c r="AW47" s="930">
        <v>0</v>
      </c>
      <c r="AX47" s="930">
        <v>0</v>
      </c>
      <c r="AY47" s="930"/>
      <c r="AZ47" s="930"/>
      <c r="BA47" s="930">
        <v>0</v>
      </c>
      <c r="BB47" s="930">
        <v>0</v>
      </c>
      <c r="BC47" s="930"/>
      <c r="BD47" s="930">
        <v>0</v>
      </c>
      <c r="BE47" s="930">
        <v>-1439</v>
      </c>
      <c r="BF47" s="930">
        <v>0</v>
      </c>
      <c r="BG47" s="930">
        <v>-1439</v>
      </c>
      <c r="BH47" s="967">
        <v>-1439</v>
      </c>
      <c r="BI47" s="930">
        <v>0</v>
      </c>
      <c r="BJ47" s="930">
        <v>0</v>
      </c>
      <c r="BK47" s="930"/>
      <c r="BL47" s="930"/>
      <c r="BM47" s="930">
        <v>0</v>
      </c>
      <c r="BN47" s="930">
        <v>0</v>
      </c>
      <c r="BO47" s="930"/>
      <c r="BP47" s="930">
        <v>0</v>
      </c>
      <c r="BQ47" s="930">
        <v>-1439</v>
      </c>
      <c r="BR47" s="930">
        <v>0</v>
      </c>
      <c r="BS47" s="1751">
        <v>-1439</v>
      </c>
      <c r="BT47" s="996"/>
      <c r="BU47" s="977">
        <v>-439</v>
      </c>
      <c r="BV47" s="978">
        <v>-439</v>
      </c>
      <c r="BW47" s="978">
        <v>-439</v>
      </c>
      <c r="BX47" s="979">
        <v>-439</v>
      </c>
      <c r="BY47" s="643"/>
      <c r="BZ47" s="643"/>
    </row>
    <row r="48" spans="2:78" ht="12" hidden="1" customHeight="1" outlineLevel="1">
      <c r="B48" s="1301" t="s">
        <v>388</v>
      </c>
      <c r="C48" s="929" t="s">
        <v>389</v>
      </c>
      <c r="D48" s="930">
        <v>2721</v>
      </c>
      <c r="E48" s="930">
        <v>0</v>
      </c>
      <c r="F48" s="930">
        <v>2721</v>
      </c>
      <c r="G48" s="930"/>
      <c r="H48" s="930">
        <v>0</v>
      </c>
      <c r="I48" s="930">
        <v>0</v>
      </c>
      <c r="J48" s="930">
        <v>0</v>
      </c>
      <c r="K48" s="930">
        <v>0</v>
      </c>
      <c r="L48" s="1015">
        <f t="shared" si="0"/>
        <v>2721</v>
      </c>
      <c r="M48" s="979"/>
      <c r="N48" s="967">
        <v>3634</v>
      </c>
      <c r="O48" s="930">
        <v>0</v>
      </c>
      <c r="P48" s="930">
        <v>0</v>
      </c>
      <c r="Q48" s="930"/>
      <c r="R48" s="930">
        <v>0</v>
      </c>
      <c r="S48" s="930">
        <v>0</v>
      </c>
      <c r="T48" s="930"/>
      <c r="U48" s="930">
        <v>0</v>
      </c>
      <c r="V48" s="930">
        <v>0</v>
      </c>
      <c r="W48" s="930">
        <v>0</v>
      </c>
      <c r="X48" s="930">
        <f t="shared" si="5"/>
        <v>3634</v>
      </c>
      <c r="Y48" s="1751"/>
      <c r="Z48" s="930"/>
      <c r="AA48" s="930"/>
      <c r="AB48" s="930"/>
      <c r="AC48" s="930"/>
      <c r="AD48" s="930"/>
      <c r="AE48" s="930"/>
      <c r="AF48" s="930"/>
      <c r="AG48" s="930"/>
      <c r="AH48" s="930"/>
      <c r="AI48" s="930"/>
      <c r="AJ48" s="930"/>
      <c r="AK48" s="967">
        <v>9033.6620000000003</v>
      </c>
      <c r="AL48" s="930">
        <v>0</v>
      </c>
      <c r="AM48" s="930">
        <v>0</v>
      </c>
      <c r="AN48" s="930"/>
      <c r="AO48" s="930"/>
      <c r="AP48" s="930">
        <v>0</v>
      </c>
      <c r="AQ48" s="930">
        <v>0</v>
      </c>
      <c r="AR48" s="930"/>
      <c r="AS48" s="930">
        <v>0</v>
      </c>
      <c r="AT48" s="930">
        <v>0</v>
      </c>
      <c r="AU48" s="1751">
        <f t="shared" si="7"/>
        <v>9033.6620000000003</v>
      </c>
      <c r="AV48" s="967">
        <v>7000</v>
      </c>
      <c r="AW48" s="930">
        <v>0</v>
      </c>
      <c r="AX48" s="930">
        <v>0</v>
      </c>
      <c r="AY48" s="930"/>
      <c r="AZ48" s="930"/>
      <c r="BA48" s="930">
        <v>0</v>
      </c>
      <c r="BB48" s="930">
        <v>0</v>
      </c>
      <c r="BC48" s="930"/>
      <c r="BD48" s="930">
        <v>0</v>
      </c>
      <c r="BE48" s="930">
        <v>7000</v>
      </c>
      <c r="BF48" s="930">
        <v>0</v>
      </c>
      <c r="BG48" s="930">
        <v>7000</v>
      </c>
      <c r="BH48" s="967">
        <v>3191</v>
      </c>
      <c r="BI48" s="930">
        <v>0</v>
      </c>
      <c r="BJ48" s="930">
        <v>0</v>
      </c>
      <c r="BK48" s="930"/>
      <c r="BL48" s="930"/>
      <c r="BM48" s="930">
        <v>0</v>
      </c>
      <c r="BN48" s="930">
        <v>0</v>
      </c>
      <c r="BO48" s="930"/>
      <c r="BP48" s="930">
        <v>0</v>
      </c>
      <c r="BQ48" s="930">
        <v>3191</v>
      </c>
      <c r="BR48" s="930">
        <v>0</v>
      </c>
      <c r="BS48" s="1751">
        <v>3191</v>
      </c>
      <c r="BT48" s="996"/>
      <c r="BU48" s="977">
        <v>2721</v>
      </c>
      <c r="BV48" s="978">
        <v>3621</v>
      </c>
      <c r="BW48" s="978">
        <v>2839</v>
      </c>
      <c r="BX48" s="979">
        <v>2719</v>
      </c>
      <c r="BY48" s="643"/>
      <c r="BZ48" s="643"/>
    </row>
    <row r="49" spans="2:78" ht="12" hidden="1" customHeight="1" outlineLevel="1">
      <c r="B49" s="1301" t="s">
        <v>390</v>
      </c>
      <c r="C49" s="929" t="s">
        <v>391</v>
      </c>
      <c r="D49" s="930">
        <v>12392</v>
      </c>
      <c r="E49" s="930">
        <v>0</v>
      </c>
      <c r="F49" s="930">
        <v>0</v>
      </c>
      <c r="G49" s="930"/>
      <c r="H49" s="930">
        <v>0</v>
      </c>
      <c r="I49" s="930">
        <v>0</v>
      </c>
      <c r="J49" s="930">
        <v>0</v>
      </c>
      <c r="K49" s="930">
        <v>0</v>
      </c>
      <c r="L49" s="1015">
        <f t="shared" si="0"/>
        <v>0</v>
      </c>
      <c r="M49" s="979"/>
      <c r="N49" s="967">
        <v>-500</v>
      </c>
      <c r="O49" s="930">
        <v>0</v>
      </c>
      <c r="P49" s="930">
        <v>0</v>
      </c>
      <c r="Q49" s="930"/>
      <c r="R49" s="930">
        <v>0</v>
      </c>
      <c r="S49" s="930">
        <v>0</v>
      </c>
      <c r="T49" s="930"/>
      <c r="U49" s="930">
        <v>0</v>
      </c>
      <c r="V49" s="930">
        <v>0</v>
      </c>
      <c r="W49" s="930">
        <v>0</v>
      </c>
      <c r="X49" s="930">
        <f t="shared" si="5"/>
        <v>-500</v>
      </c>
      <c r="Y49" s="1751"/>
      <c r="Z49" s="930"/>
      <c r="AA49" s="930"/>
      <c r="AB49" s="930"/>
      <c r="AC49" s="930"/>
      <c r="AD49" s="930"/>
      <c r="AE49" s="930"/>
      <c r="AF49" s="930"/>
      <c r="AG49" s="930"/>
      <c r="AH49" s="930"/>
      <c r="AI49" s="930"/>
      <c r="AJ49" s="930"/>
      <c r="AK49" s="967">
        <v>-950</v>
      </c>
      <c r="AL49" s="930">
        <v>0</v>
      </c>
      <c r="AM49" s="930">
        <v>0</v>
      </c>
      <c r="AN49" s="930"/>
      <c r="AO49" s="930"/>
      <c r="AP49" s="930">
        <v>0</v>
      </c>
      <c r="AQ49" s="930">
        <v>0</v>
      </c>
      <c r="AR49" s="930"/>
      <c r="AS49" s="930">
        <v>0</v>
      </c>
      <c r="AT49" s="930">
        <v>0</v>
      </c>
      <c r="AU49" s="1751">
        <f t="shared" si="7"/>
        <v>-950</v>
      </c>
      <c r="AV49" s="967">
        <v>-500</v>
      </c>
      <c r="AW49" s="930">
        <v>0</v>
      </c>
      <c r="AX49" s="930">
        <v>0</v>
      </c>
      <c r="AY49" s="930"/>
      <c r="AZ49" s="930"/>
      <c r="BA49" s="930">
        <v>0</v>
      </c>
      <c r="BB49" s="930">
        <v>0</v>
      </c>
      <c r="BC49" s="930"/>
      <c r="BD49" s="930">
        <v>0</v>
      </c>
      <c r="BE49" s="930">
        <v>-500</v>
      </c>
      <c r="BF49" s="930">
        <v>0</v>
      </c>
      <c r="BG49" s="930">
        <v>-500</v>
      </c>
      <c r="BH49" s="967">
        <v>-500</v>
      </c>
      <c r="BI49" s="930">
        <v>0</v>
      </c>
      <c r="BJ49" s="930">
        <v>0</v>
      </c>
      <c r="BK49" s="930"/>
      <c r="BL49" s="930"/>
      <c r="BM49" s="930">
        <v>0</v>
      </c>
      <c r="BN49" s="930">
        <v>0</v>
      </c>
      <c r="BO49" s="930"/>
      <c r="BP49" s="930">
        <v>0</v>
      </c>
      <c r="BQ49" s="930">
        <v>-500</v>
      </c>
      <c r="BR49" s="930">
        <v>0</v>
      </c>
      <c r="BS49" s="1751">
        <v>-500</v>
      </c>
      <c r="BT49" s="996"/>
      <c r="BU49" s="977">
        <v>12392</v>
      </c>
      <c r="BV49" s="978">
        <v>-500</v>
      </c>
      <c r="BW49" s="978">
        <v>-500</v>
      </c>
      <c r="BX49" s="979">
        <v>-500</v>
      </c>
      <c r="BY49" s="643"/>
      <c r="BZ49" s="643"/>
    </row>
    <row r="50" spans="2:78" ht="12" hidden="1" customHeight="1" outlineLevel="1">
      <c r="B50" s="1302" t="s">
        <v>392</v>
      </c>
      <c r="C50" s="931" t="s">
        <v>393</v>
      </c>
      <c r="D50" s="932">
        <v>0</v>
      </c>
      <c r="E50" s="932">
        <v>0</v>
      </c>
      <c r="F50" s="932">
        <v>0</v>
      </c>
      <c r="G50" s="932"/>
      <c r="H50" s="932">
        <v>0</v>
      </c>
      <c r="I50" s="932">
        <v>0</v>
      </c>
      <c r="J50" s="932">
        <v>0</v>
      </c>
      <c r="K50" s="932">
        <v>0</v>
      </c>
      <c r="L50" s="1016">
        <f t="shared" si="0"/>
        <v>0</v>
      </c>
      <c r="M50" s="982"/>
      <c r="N50" s="968">
        <v>0</v>
      </c>
      <c r="O50" s="932">
        <v>0</v>
      </c>
      <c r="P50" s="932">
        <v>0</v>
      </c>
      <c r="Q50" s="932"/>
      <c r="R50" s="932">
        <v>0</v>
      </c>
      <c r="S50" s="932">
        <v>0</v>
      </c>
      <c r="T50" s="932"/>
      <c r="U50" s="932">
        <v>0</v>
      </c>
      <c r="V50" s="932">
        <v>0</v>
      </c>
      <c r="W50" s="932">
        <v>0</v>
      </c>
      <c r="X50" s="932">
        <f t="shared" si="5"/>
        <v>0</v>
      </c>
      <c r="Y50" s="1752"/>
      <c r="Z50" s="932"/>
      <c r="AA50" s="932"/>
      <c r="AB50" s="932"/>
      <c r="AC50" s="932"/>
      <c r="AD50" s="932"/>
      <c r="AE50" s="932"/>
      <c r="AF50" s="932"/>
      <c r="AG50" s="932"/>
      <c r="AH50" s="932"/>
      <c r="AI50" s="932"/>
      <c r="AJ50" s="932"/>
      <c r="AK50" s="968">
        <v>0</v>
      </c>
      <c r="AL50" s="932">
        <v>0</v>
      </c>
      <c r="AM50" s="932">
        <v>0</v>
      </c>
      <c r="AN50" s="932"/>
      <c r="AO50" s="932"/>
      <c r="AP50" s="932">
        <v>0</v>
      </c>
      <c r="AQ50" s="932">
        <v>0</v>
      </c>
      <c r="AR50" s="932"/>
      <c r="AS50" s="932">
        <v>0</v>
      </c>
      <c r="AT50" s="932">
        <v>0</v>
      </c>
      <c r="AU50" s="1752">
        <f t="shared" si="7"/>
        <v>0</v>
      </c>
      <c r="AV50" s="968">
        <v>0</v>
      </c>
      <c r="AW50" s="932">
        <v>0</v>
      </c>
      <c r="AX50" s="932">
        <v>0</v>
      </c>
      <c r="AY50" s="932"/>
      <c r="AZ50" s="932"/>
      <c r="BA50" s="932">
        <v>0</v>
      </c>
      <c r="BB50" s="932">
        <v>0</v>
      </c>
      <c r="BC50" s="932"/>
      <c r="BD50" s="932">
        <v>0</v>
      </c>
      <c r="BE50" s="932">
        <v>0</v>
      </c>
      <c r="BF50" s="932">
        <v>0</v>
      </c>
      <c r="BG50" s="932">
        <v>0</v>
      </c>
      <c r="BH50" s="968">
        <v>0</v>
      </c>
      <c r="BI50" s="932">
        <v>0</v>
      </c>
      <c r="BJ50" s="932">
        <v>0</v>
      </c>
      <c r="BK50" s="932"/>
      <c r="BL50" s="932"/>
      <c r="BM50" s="932">
        <v>0</v>
      </c>
      <c r="BN50" s="932">
        <v>0</v>
      </c>
      <c r="BO50" s="932"/>
      <c r="BP50" s="932">
        <v>0</v>
      </c>
      <c r="BQ50" s="932">
        <v>0</v>
      </c>
      <c r="BR50" s="932">
        <v>0</v>
      </c>
      <c r="BS50" s="1752">
        <v>0</v>
      </c>
      <c r="BT50" s="997"/>
      <c r="BU50" s="980">
        <v>0</v>
      </c>
      <c r="BV50" s="981">
        <v>0</v>
      </c>
      <c r="BW50" s="981">
        <v>0</v>
      </c>
      <c r="BX50" s="982">
        <v>0</v>
      </c>
      <c r="BY50" s="643"/>
      <c r="BZ50" s="643"/>
    </row>
    <row r="51" spans="2:78" ht="12" customHeight="1" collapsed="1">
      <c r="B51" s="1303" t="s">
        <v>123</v>
      </c>
      <c r="C51" s="923" t="s">
        <v>124</v>
      </c>
      <c r="D51" s="930">
        <f>SUM(D39:D50)</f>
        <v>59146</v>
      </c>
      <c r="E51" s="930">
        <f t="shared" ref="E51:AU51" si="8">SUM(E39:E50)</f>
        <v>0</v>
      </c>
      <c r="F51" s="1028">
        <f t="shared" si="8"/>
        <v>40089</v>
      </c>
      <c r="G51" s="930">
        <f t="shared" si="8"/>
        <v>8446.2882960000006</v>
      </c>
      <c r="H51" s="930">
        <f t="shared" si="8"/>
        <v>17475.077559999998</v>
      </c>
      <c r="I51" s="930">
        <f t="shared" si="8"/>
        <v>12027.769499999999</v>
      </c>
      <c r="J51" s="930">
        <f t="shared" si="8"/>
        <v>4338.1980259020002</v>
      </c>
      <c r="K51" s="930">
        <f t="shared" si="8"/>
        <v>-3064</v>
      </c>
      <c r="L51" s="1015">
        <f>SUM(F51:J51,K51)</f>
        <v>79312.33338190199</v>
      </c>
      <c r="M51" s="979">
        <f>ROUND(BS!Q11-L51,0)</f>
        <v>0</v>
      </c>
      <c r="N51" s="967">
        <f t="shared" si="8"/>
        <v>45633</v>
      </c>
      <c r="O51" s="930">
        <f t="shared" si="8"/>
        <v>0</v>
      </c>
      <c r="P51" s="930">
        <f t="shared" si="8"/>
        <v>1905.1438570399998</v>
      </c>
      <c r="Q51" s="930">
        <f t="shared" si="8"/>
        <v>15561.15634</v>
      </c>
      <c r="R51" s="930">
        <f t="shared" si="8"/>
        <v>13455.941643000002</v>
      </c>
      <c r="S51" s="930">
        <f t="shared" si="8"/>
        <v>19634.151410999999</v>
      </c>
      <c r="T51" s="930">
        <f t="shared" si="8"/>
        <v>1406.6018819999999</v>
      </c>
      <c r="U51" s="930">
        <f t="shared" si="8"/>
        <v>6115.6243530000002</v>
      </c>
      <c r="V51" s="930">
        <f t="shared" si="8"/>
        <v>-4784</v>
      </c>
      <c r="W51" s="930">
        <f t="shared" si="8"/>
        <v>0</v>
      </c>
      <c r="X51" s="930">
        <f t="shared" si="5"/>
        <v>98927.619486040014</v>
      </c>
      <c r="Y51" s="1751">
        <f>ROUND(BS!T11-X51,0)</f>
        <v>0</v>
      </c>
      <c r="Z51" s="930">
        <v>50851</v>
      </c>
      <c r="AA51" s="930">
        <v>0</v>
      </c>
      <c r="AB51" s="930">
        <v>1937</v>
      </c>
      <c r="AC51" s="930">
        <v>6040</v>
      </c>
      <c r="AD51" s="930">
        <v>15375</v>
      </c>
      <c r="AE51" s="930">
        <v>12007</v>
      </c>
      <c r="AF51" s="930">
        <v>17815</v>
      </c>
      <c r="AG51" s="930">
        <v>4038</v>
      </c>
      <c r="AH51" s="930">
        <v>5248</v>
      </c>
      <c r="AI51" s="930">
        <v>0</v>
      </c>
      <c r="AJ51" s="930">
        <f>SUM(Z51:AI51)</f>
        <v>113311</v>
      </c>
      <c r="AK51" s="967">
        <f t="shared" si="8"/>
        <v>44798.661999999997</v>
      </c>
      <c r="AL51" s="930">
        <f t="shared" si="8"/>
        <v>0</v>
      </c>
      <c r="AM51" s="930">
        <f t="shared" si="8"/>
        <v>1821.8522899980001</v>
      </c>
      <c r="AN51" s="930">
        <f t="shared" si="8"/>
        <v>9944.2125759999999</v>
      </c>
      <c r="AO51" s="930">
        <f t="shared" si="8"/>
        <v>12762.883394999999</v>
      </c>
      <c r="AP51" s="930">
        <f t="shared" si="8"/>
        <v>15623.368816</v>
      </c>
      <c r="AQ51" s="930">
        <f t="shared" si="8"/>
        <v>17376.087744</v>
      </c>
      <c r="AR51" s="930">
        <f t="shared" si="8"/>
        <v>5587.4567200000001</v>
      </c>
      <c r="AS51" s="930">
        <f t="shared" si="8"/>
        <v>8031.4668959999999</v>
      </c>
      <c r="AT51" s="930">
        <f t="shared" si="8"/>
        <v>-4432</v>
      </c>
      <c r="AU51" s="1751">
        <f t="shared" si="8"/>
        <v>111513.99043699801</v>
      </c>
      <c r="AV51" s="967">
        <v>41671</v>
      </c>
      <c r="AW51" s="930">
        <v>0</v>
      </c>
      <c r="AX51" s="930">
        <v>1802.028926945</v>
      </c>
      <c r="AY51" s="930">
        <v>7690.9591980000005</v>
      </c>
      <c r="AZ51" s="930">
        <v>13009.7764914</v>
      </c>
      <c r="BA51" s="930">
        <v>18007.706807999999</v>
      </c>
      <c r="BB51" s="930">
        <v>13063.641551999999</v>
      </c>
      <c r="BC51" s="930">
        <v>6358.5082079999993</v>
      </c>
      <c r="BD51" s="930">
        <v>9168.2979569999989</v>
      </c>
      <c r="BE51" s="930">
        <v>110771.91914134502</v>
      </c>
      <c r="BF51" s="930">
        <v>-4432</v>
      </c>
      <c r="BG51" s="930">
        <v>106339.91914134502</v>
      </c>
      <c r="BH51" s="967">
        <v>36359</v>
      </c>
      <c r="BI51" s="930">
        <v>0</v>
      </c>
      <c r="BJ51" s="930">
        <v>1894.6305687399999</v>
      </c>
      <c r="BK51" s="930">
        <v>7323.122163</v>
      </c>
      <c r="BL51" s="930">
        <v>16019.27186721</v>
      </c>
      <c r="BM51" s="930">
        <v>14460.249006</v>
      </c>
      <c r="BN51" s="930">
        <v>13946.630523</v>
      </c>
      <c r="BO51" s="930">
        <v>6134.6879999999992</v>
      </c>
      <c r="BP51" s="930">
        <v>7795.0458179999996</v>
      </c>
      <c r="BQ51" s="930">
        <v>103932.63794595</v>
      </c>
      <c r="BR51" s="930">
        <v>-4077</v>
      </c>
      <c r="BS51" s="1751">
        <v>99855.637945950002</v>
      </c>
      <c r="BT51" s="996">
        <f>ROUND(BS!V11-AU51,0)</f>
        <v>-50</v>
      </c>
      <c r="BU51" s="977">
        <f>SUM(BU39:BU50)</f>
        <v>98369.33338190199</v>
      </c>
      <c r="BV51" s="978">
        <f>SUM(BV39:BV50)</f>
        <v>99452.079884737002</v>
      </c>
      <c r="BW51" s="978">
        <f>SUM(BW39:BW50)</f>
        <v>85657.403147295001</v>
      </c>
      <c r="BX51" s="979">
        <f>SUM(BX39:BX50)</f>
        <v>85870.082167275003</v>
      </c>
      <c r="BY51" s="643"/>
      <c r="BZ51" s="643"/>
    </row>
    <row r="52" spans="2:78" ht="12" customHeight="1">
      <c r="B52" s="1305" t="s">
        <v>127</v>
      </c>
      <c r="C52" s="933" t="s">
        <v>394</v>
      </c>
      <c r="D52" s="934" t="e">
        <f>SUM(D51,#REF!,D38,D19,#REF!,#REF!)</f>
        <v>#REF!</v>
      </c>
      <c r="E52" s="934" t="e">
        <f>SUM(E51,#REF!,E38,E19,#REF!,#REF!)</f>
        <v>#REF!</v>
      </c>
      <c r="F52" s="934">
        <f t="shared" ref="F52:L52" si="9">SUM(F19,F38,F51)</f>
        <v>87081.333333333299</v>
      </c>
      <c r="G52" s="934">
        <f t="shared" si="9"/>
        <v>9863.6346000000012</v>
      </c>
      <c r="H52" s="934">
        <f t="shared" si="9"/>
        <v>30125.077199999996</v>
      </c>
      <c r="I52" s="934">
        <f t="shared" si="9"/>
        <v>21240.413649999999</v>
      </c>
      <c r="J52" s="934">
        <f t="shared" si="9"/>
        <v>7739.0617629910003</v>
      </c>
      <c r="K52" s="934">
        <f t="shared" si="9"/>
        <v>-3946</v>
      </c>
      <c r="L52" s="1017">
        <f t="shared" si="9"/>
        <v>152103.52054632429</v>
      </c>
      <c r="M52" s="985"/>
      <c r="N52" s="969">
        <f>SUM(N19,N38,N51)</f>
        <v>107404.926805261</v>
      </c>
      <c r="O52" s="934">
        <f t="shared" ref="O52:BX52" si="10">SUM(O19,O38,O51)</f>
        <v>110.56576000000001</v>
      </c>
      <c r="P52" s="934">
        <f t="shared" si="10"/>
        <v>8688.5470901580011</v>
      </c>
      <c r="Q52" s="934">
        <f t="shared" si="10"/>
        <v>20142.773639999999</v>
      </c>
      <c r="R52" s="934">
        <f t="shared" si="10"/>
        <v>25534.581876000004</v>
      </c>
      <c r="S52" s="934">
        <f t="shared" si="10"/>
        <v>30830.961915</v>
      </c>
      <c r="T52" s="934">
        <f t="shared" si="10"/>
        <v>2256.9828929999999</v>
      </c>
      <c r="U52" s="934">
        <f t="shared" si="10"/>
        <v>11155.029417000002</v>
      </c>
      <c r="V52" s="934">
        <f t="shared" si="10"/>
        <v>-4974</v>
      </c>
      <c r="W52" s="934">
        <f t="shared" si="10"/>
        <v>843</v>
      </c>
      <c r="X52" s="934">
        <f t="shared" si="10"/>
        <v>201993.369396419</v>
      </c>
      <c r="Y52" s="2100">
        <f t="shared" si="10"/>
        <v>0</v>
      </c>
      <c r="Z52" s="934">
        <f t="shared" si="10"/>
        <v>119778</v>
      </c>
      <c r="AA52" s="934">
        <f t="shared" si="10"/>
        <v>111</v>
      </c>
      <c r="AB52" s="934">
        <f t="shared" si="10"/>
        <v>3882</v>
      </c>
      <c r="AC52" s="934">
        <f t="shared" si="10"/>
        <v>34736</v>
      </c>
      <c r="AD52" s="934">
        <f t="shared" si="10"/>
        <v>19023</v>
      </c>
      <c r="AE52" s="934">
        <f t="shared" si="10"/>
        <v>33223</v>
      </c>
      <c r="AF52" s="934">
        <f t="shared" si="10"/>
        <v>30164</v>
      </c>
      <c r="AG52" s="934">
        <f t="shared" si="10"/>
        <v>9113</v>
      </c>
      <c r="AH52" s="934">
        <f t="shared" si="10"/>
        <v>11118</v>
      </c>
      <c r="AI52" s="934">
        <f t="shared" si="10"/>
        <v>-390</v>
      </c>
      <c r="AJ52" s="934">
        <f t="shared" si="10"/>
        <v>260758</v>
      </c>
      <c r="AK52" s="969">
        <f t="shared" si="10"/>
        <v>125305.06199999999</v>
      </c>
      <c r="AL52" s="934">
        <f t="shared" si="10"/>
        <v>110.56576000000001</v>
      </c>
      <c r="AM52" s="934">
        <f t="shared" si="10"/>
        <v>3629.0904148979998</v>
      </c>
      <c r="AN52" s="934">
        <f t="shared" si="10"/>
        <v>44525.956207999996</v>
      </c>
      <c r="AO52" s="934">
        <f t="shared" si="10"/>
        <v>16669.096700999999</v>
      </c>
      <c r="AP52" s="934">
        <f t="shared" si="10"/>
        <v>36595.381728</v>
      </c>
      <c r="AQ52" s="934">
        <f t="shared" si="10"/>
        <v>29216.025376000001</v>
      </c>
      <c r="AR52" s="934">
        <f t="shared" si="10"/>
        <v>9480.055456</v>
      </c>
      <c r="AS52" s="934">
        <f t="shared" si="10"/>
        <v>15880.93816</v>
      </c>
      <c r="AT52" s="934">
        <f t="shared" si="10"/>
        <v>-5954</v>
      </c>
      <c r="AU52" s="2100">
        <f t="shared" si="10"/>
        <v>275458.171803898</v>
      </c>
      <c r="AV52" s="969">
        <f t="shared" si="10"/>
        <v>106311</v>
      </c>
      <c r="AW52" s="934">
        <f t="shared" si="10"/>
        <v>110.56576000000001</v>
      </c>
      <c r="AX52" s="934">
        <f t="shared" si="10"/>
        <v>3792.4494402870005</v>
      </c>
      <c r="AY52" s="934">
        <f t="shared" si="10"/>
        <v>50686.454519999999</v>
      </c>
      <c r="AZ52" s="934">
        <f t="shared" si="10"/>
        <v>19025.1280386</v>
      </c>
      <c r="BA52" s="934">
        <f t="shared" si="10"/>
        <v>31228.549793999999</v>
      </c>
      <c r="BB52" s="934">
        <f t="shared" si="10"/>
        <v>27007.124390999998</v>
      </c>
      <c r="BC52" s="934">
        <f t="shared" si="10"/>
        <v>10829.235455999999</v>
      </c>
      <c r="BD52" s="934">
        <f t="shared" si="10"/>
        <v>15264.182348999999</v>
      </c>
      <c r="BE52" s="934">
        <f t="shared" si="10"/>
        <v>264254.68974888697</v>
      </c>
      <c r="BF52" s="934">
        <f t="shared" si="10"/>
        <v>-5223</v>
      </c>
      <c r="BG52" s="934">
        <f t="shared" si="10"/>
        <v>259031.689748887</v>
      </c>
      <c r="BH52" s="969">
        <f t="shared" si="10"/>
        <v>98982.085599999991</v>
      </c>
      <c r="BI52" s="934">
        <f t="shared" si="10"/>
        <v>110.56576000000001</v>
      </c>
      <c r="BJ52" s="934">
        <f t="shared" si="10"/>
        <v>5886.553337028</v>
      </c>
      <c r="BK52" s="934">
        <f t="shared" si="10"/>
        <v>66631.800942000002</v>
      </c>
      <c r="BL52" s="934">
        <f t="shared" si="10"/>
        <v>22950.33611407</v>
      </c>
      <c r="BM52" s="934">
        <f t="shared" si="10"/>
        <v>33435.233684999999</v>
      </c>
      <c r="BN52" s="934">
        <f t="shared" si="10"/>
        <v>26273.455320000001</v>
      </c>
      <c r="BO52" s="934">
        <f t="shared" si="10"/>
        <v>13951.411971</v>
      </c>
      <c r="BP52" s="934">
        <f t="shared" si="10"/>
        <v>15921.361029</v>
      </c>
      <c r="BQ52" s="934">
        <f t="shared" si="10"/>
        <v>284142.80375809799</v>
      </c>
      <c r="BR52" s="934">
        <f t="shared" si="10"/>
        <v>-4467</v>
      </c>
      <c r="BS52" s="2100">
        <f>SUM(BS19,BS38,BS51)</f>
        <v>279675.80375809799</v>
      </c>
      <c r="BT52" s="998">
        <f t="shared" si="10"/>
        <v>-469</v>
      </c>
      <c r="BU52" s="983">
        <f t="shared" si="10"/>
        <v>224015.21500632435</v>
      </c>
      <c r="BV52" s="984">
        <f t="shared" si="10"/>
        <v>202772.12372665657</v>
      </c>
      <c r="BW52" s="984">
        <f t="shared" si="10"/>
        <v>185726.66102078801</v>
      </c>
      <c r="BX52" s="985">
        <f t="shared" si="10"/>
        <v>163876.46837795133</v>
      </c>
      <c r="BY52" s="643"/>
      <c r="BZ52" s="643"/>
    </row>
    <row r="53" spans="2:78" ht="12" customHeight="1">
      <c r="B53" s="999" t="s">
        <v>150</v>
      </c>
      <c r="C53" s="926" t="s">
        <v>151</v>
      </c>
      <c r="D53" s="930"/>
      <c r="E53" s="930"/>
      <c r="F53" s="873"/>
      <c r="G53" s="930"/>
      <c r="H53" s="930"/>
      <c r="I53" s="930"/>
      <c r="J53" s="930"/>
      <c r="K53" s="930"/>
      <c r="L53" s="1015"/>
      <c r="M53" s="979"/>
      <c r="N53" s="967"/>
      <c r="O53" s="930"/>
      <c r="P53" s="930"/>
      <c r="Q53" s="930"/>
      <c r="R53" s="930"/>
      <c r="S53" s="930"/>
      <c r="T53" s="930"/>
      <c r="U53" s="930"/>
      <c r="V53" s="930"/>
      <c r="W53" s="930"/>
      <c r="X53" s="930">
        <f t="shared" ref="X53:X80" si="11">SUM(N53:U53,V53,W53)</f>
        <v>0</v>
      </c>
      <c r="Y53" s="1751"/>
      <c r="Z53" s="930"/>
      <c r="AA53" s="930"/>
      <c r="AB53" s="930"/>
      <c r="AC53" s="930"/>
      <c r="AD53" s="930"/>
      <c r="AE53" s="930"/>
      <c r="AF53" s="930"/>
      <c r="AG53" s="930"/>
      <c r="AH53" s="930"/>
      <c r="AI53" s="930"/>
      <c r="AJ53" s="930"/>
      <c r="AK53" s="967"/>
      <c r="AL53" s="930"/>
      <c r="AM53" s="930"/>
      <c r="AN53" s="930"/>
      <c r="AO53" s="930"/>
      <c r="AP53" s="930"/>
      <c r="AQ53" s="930"/>
      <c r="AR53" s="930"/>
      <c r="AS53" s="930"/>
      <c r="AT53" s="930"/>
      <c r="AU53" s="1751">
        <f t="shared" ref="AU53:AU60" si="12">SUM(AK53:AS53,AT53)</f>
        <v>0</v>
      </c>
      <c r="AV53" s="967"/>
      <c r="AW53" s="930"/>
      <c r="AX53" s="930"/>
      <c r="AY53" s="930"/>
      <c r="AZ53" s="930"/>
      <c r="BA53" s="930"/>
      <c r="BB53" s="930"/>
      <c r="BC53" s="930"/>
      <c r="BD53" s="930"/>
      <c r="BE53" s="930"/>
      <c r="BF53" s="930"/>
      <c r="BG53" s="930"/>
      <c r="BH53" s="967"/>
      <c r="BI53" s="930"/>
      <c r="BJ53" s="930"/>
      <c r="BK53" s="930"/>
      <c r="BL53" s="930"/>
      <c r="BM53" s="930"/>
      <c r="BN53" s="930"/>
      <c r="BO53" s="930"/>
      <c r="BP53" s="930"/>
      <c r="BQ53" s="930"/>
      <c r="BR53" s="930"/>
      <c r="BS53" s="1751"/>
      <c r="BT53" s="996"/>
      <c r="BU53" s="977"/>
      <c r="BV53" s="986"/>
      <c r="BW53" s="986"/>
      <c r="BX53" s="979"/>
      <c r="BY53" s="643"/>
      <c r="BZ53" s="643"/>
    </row>
    <row r="54" spans="2:78" ht="12" hidden="1" customHeight="1" outlineLevel="1">
      <c r="B54" s="1300" t="s">
        <v>599</v>
      </c>
      <c r="C54" s="927" t="s">
        <v>600</v>
      </c>
      <c r="D54" s="928">
        <v>37391</v>
      </c>
      <c r="E54" s="928">
        <v>79</v>
      </c>
      <c r="F54" s="870">
        <v>21431</v>
      </c>
      <c r="G54" s="928"/>
      <c r="H54" s="928">
        <v>0</v>
      </c>
      <c r="I54" s="928">
        <v>0</v>
      </c>
      <c r="J54" s="928">
        <v>0</v>
      </c>
      <c r="K54" s="928">
        <v>0</v>
      </c>
      <c r="L54" s="1014">
        <f t="shared" ref="L54:L79" si="13">SUM(F54:J54,K54)</f>
        <v>21431</v>
      </c>
      <c r="M54" s="976"/>
      <c r="N54" s="966">
        <v>24509</v>
      </c>
      <c r="O54" s="928">
        <v>34.120640000000002</v>
      </c>
      <c r="P54" s="928">
        <v>0</v>
      </c>
      <c r="Q54" s="928"/>
      <c r="R54" s="928">
        <v>0</v>
      </c>
      <c r="S54" s="928">
        <v>0</v>
      </c>
      <c r="T54" s="928"/>
      <c r="U54" s="928">
        <v>0</v>
      </c>
      <c r="V54" s="928">
        <v>0</v>
      </c>
      <c r="W54" s="928">
        <v>0</v>
      </c>
      <c r="X54" s="928">
        <f t="shared" si="11"/>
        <v>24543.120640000001</v>
      </c>
      <c r="Y54" s="1750"/>
      <c r="Z54" s="928"/>
      <c r="AA54" s="928"/>
      <c r="AB54" s="928"/>
      <c r="AC54" s="928"/>
      <c r="AD54" s="928"/>
      <c r="AE54" s="928"/>
      <c r="AF54" s="928"/>
      <c r="AG54" s="928"/>
      <c r="AH54" s="928"/>
      <c r="AI54" s="928"/>
      <c r="AJ54" s="928"/>
      <c r="AK54" s="966">
        <v>25042</v>
      </c>
      <c r="AL54" s="928">
        <v>34.120640000000002</v>
      </c>
      <c r="AM54" s="928">
        <v>0</v>
      </c>
      <c r="AN54" s="928"/>
      <c r="AO54" s="928"/>
      <c r="AP54" s="928">
        <v>0</v>
      </c>
      <c r="AQ54" s="928">
        <v>0</v>
      </c>
      <c r="AR54" s="928"/>
      <c r="AS54" s="928">
        <v>0</v>
      </c>
      <c r="AT54" s="928">
        <v>0</v>
      </c>
      <c r="AU54" s="1750">
        <f t="shared" si="12"/>
        <v>25076.120640000001</v>
      </c>
      <c r="AV54" s="966">
        <v>19738</v>
      </c>
      <c r="AW54" s="928">
        <v>34.120640000000002</v>
      </c>
      <c r="AX54" s="928">
        <v>0</v>
      </c>
      <c r="AY54" s="928"/>
      <c r="AZ54" s="928"/>
      <c r="BA54" s="928">
        <v>0</v>
      </c>
      <c r="BB54" s="928">
        <v>0</v>
      </c>
      <c r="BC54" s="928"/>
      <c r="BD54" s="928">
        <v>0</v>
      </c>
      <c r="BE54" s="928">
        <v>19772.120640000001</v>
      </c>
      <c r="BF54" s="928">
        <v>0</v>
      </c>
      <c r="BG54" s="928">
        <v>19772.120640000001</v>
      </c>
      <c r="BH54" s="966">
        <v>18236</v>
      </c>
      <c r="BI54" s="928">
        <v>34.120640000000002</v>
      </c>
      <c r="BJ54" s="928">
        <v>0</v>
      </c>
      <c r="BK54" s="928"/>
      <c r="BL54" s="928"/>
      <c r="BM54" s="928">
        <v>0</v>
      </c>
      <c r="BN54" s="928">
        <v>0</v>
      </c>
      <c r="BO54" s="928"/>
      <c r="BP54" s="928">
        <v>0</v>
      </c>
      <c r="BQ54" s="928">
        <v>18270.120640000001</v>
      </c>
      <c r="BR54" s="928">
        <v>0</v>
      </c>
      <c r="BS54" s="1750">
        <v>18270.120640000001</v>
      </c>
      <c r="BT54" s="995"/>
      <c r="BU54" s="974">
        <v>37470</v>
      </c>
      <c r="BV54" s="975">
        <v>27178</v>
      </c>
      <c r="BW54" s="975">
        <v>24837</v>
      </c>
      <c r="BX54" s="976">
        <v>24814</v>
      </c>
      <c r="BY54" s="643"/>
      <c r="BZ54" s="643"/>
    </row>
    <row r="55" spans="2:78" ht="12" hidden="1" customHeight="1" outlineLevel="1">
      <c r="B55" s="1301" t="s">
        <v>601</v>
      </c>
      <c r="C55" s="929" t="s">
        <v>602</v>
      </c>
      <c r="D55" s="930">
        <v>12070</v>
      </c>
      <c r="E55" s="930">
        <v>0</v>
      </c>
      <c r="F55" s="873">
        <v>7252</v>
      </c>
      <c r="G55" s="930"/>
      <c r="H55" s="930">
        <v>0</v>
      </c>
      <c r="I55" s="930">
        <v>2632.3382099999999</v>
      </c>
      <c r="J55" s="930">
        <v>0</v>
      </c>
      <c r="K55" s="930">
        <v>0</v>
      </c>
      <c r="L55" s="1015">
        <f t="shared" si="13"/>
        <v>9884.3382099999999</v>
      </c>
      <c r="M55" s="979"/>
      <c r="N55" s="967">
        <v>10248</v>
      </c>
      <c r="O55" s="930">
        <v>0</v>
      </c>
      <c r="P55" s="930">
        <v>0</v>
      </c>
      <c r="Q55" s="930"/>
      <c r="R55" s="930">
        <v>0</v>
      </c>
      <c r="S55" s="930">
        <v>2022.3376289999999</v>
      </c>
      <c r="T55" s="930"/>
      <c r="U55" s="930">
        <v>0</v>
      </c>
      <c r="V55" s="930">
        <v>0</v>
      </c>
      <c r="W55" s="930">
        <v>0</v>
      </c>
      <c r="X55" s="930">
        <f t="shared" si="11"/>
        <v>12270.337629</v>
      </c>
      <c r="Y55" s="1751"/>
      <c r="Z55" s="930"/>
      <c r="AA55" s="930"/>
      <c r="AB55" s="930"/>
      <c r="AC55" s="930"/>
      <c r="AD55" s="930"/>
      <c r="AE55" s="930"/>
      <c r="AF55" s="930"/>
      <c r="AG55" s="930"/>
      <c r="AH55" s="930"/>
      <c r="AI55" s="930"/>
      <c r="AJ55" s="930"/>
      <c r="AK55" s="967">
        <v>12145</v>
      </c>
      <c r="AL55" s="930">
        <v>0</v>
      </c>
      <c r="AM55" s="930">
        <v>0</v>
      </c>
      <c r="AN55" s="930"/>
      <c r="AO55" s="930"/>
      <c r="AP55" s="930">
        <v>0</v>
      </c>
      <c r="AQ55" s="930">
        <v>2762.8782399999996</v>
      </c>
      <c r="AR55" s="930"/>
      <c r="AS55" s="930">
        <v>0</v>
      </c>
      <c r="AT55" s="930">
        <v>0</v>
      </c>
      <c r="AU55" s="1751">
        <f t="shared" si="12"/>
        <v>14907.87824</v>
      </c>
      <c r="AV55" s="967">
        <v>8117</v>
      </c>
      <c r="AW55" s="930">
        <v>0</v>
      </c>
      <c r="AX55" s="930">
        <v>0</v>
      </c>
      <c r="AY55" s="930"/>
      <c r="AZ55" s="930"/>
      <c r="BA55" s="930">
        <v>0</v>
      </c>
      <c r="BB55" s="930">
        <v>3422.3791679999995</v>
      </c>
      <c r="BC55" s="930"/>
      <c r="BD55" s="930">
        <v>0</v>
      </c>
      <c r="BE55" s="930">
        <v>11539.379167999999</v>
      </c>
      <c r="BF55" s="930">
        <v>0</v>
      </c>
      <c r="BG55" s="930">
        <v>11539.379167999999</v>
      </c>
      <c r="BH55" s="967">
        <v>8830</v>
      </c>
      <c r="BI55" s="930">
        <v>0</v>
      </c>
      <c r="BJ55" s="930">
        <v>0</v>
      </c>
      <c r="BK55" s="930"/>
      <c r="BL55" s="930"/>
      <c r="BM55" s="930">
        <v>0</v>
      </c>
      <c r="BN55" s="930">
        <v>2596.1082420000002</v>
      </c>
      <c r="BO55" s="930"/>
      <c r="BP55" s="930">
        <v>0</v>
      </c>
      <c r="BQ55" s="930">
        <v>11426.108242</v>
      </c>
      <c r="BR55" s="930">
        <v>0</v>
      </c>
      <c r="BS55" s="1751">
        <v>11426.108242</v>
      </c>
      <c r="BT55" s="996"/>
      <c r="BU55" s="977">
        <v>14702.33821</v>
      </c>
      <c r="BV55" s="978">
        <v>13584.623492999999</v>
      </c>
      <c r="BW55" s="978">
        <v>9848.3495000000003</v>
      </c>
      <c r="BX55" s="979">
        <v>11505.348888</v>
      </c>
      <c r="BY55" s="643"/>
      <c r="BZ55" s="643"/>
    </row>
    <row r="56" spans="2:78" ht="12" hidden="1" customHeight="1" outlineLevel="1">
      <c r="B56" s="1301" t="s">
        <v>603</v>
      </c>
      <c r="C56" s="929" t="s">
        <v>604</v>
      </c>
      <c r="D56" s="930">
        <v>0</v>
      </c>
      <c r="E56" s="930">
        <v>0</v>
      </c>
      <c r="F56" s="873"/>
      <c r="G56" s="930">
        <v>1790.5325310000001</v>
      </c>
      <c r="H56" s="930">
        <v>789.20915000000002</v>
      </c>
      <c r="I56" s="930">
        <v>0</v>
      </c>
      <c r="J56" s="930">
        <v>912.90202945500005</v>
      </c>
      <c r="K56" s="930">
        <v>0</v>
      </c>
      <c r="L56" s="1015">
        <f>SUM(F56:J56,K56)</f>
        <v>3492.643710455</v>
      </c>
      <c r="M56" s="979"/>
      <c r="N56" s="967">
        <v>0</v>
      </c>
      <c r="O56" s="930">
        <v>0</v>
      </c>
      <c r="P56" s="930">
        <v>3790.0011988760002</v>
      </c>
      <c r="Q56" s="930">
        <v>1653.1980000000001</v>
      </c>
      <c r="R56" s="930">
        <v>1300.5203490000001</v>
      </c>
      <c r="S56" s="930">
        <v>0</v>
      </c>
      <c r="T56" s="930">
        <v>3724.7248979999999</v>
      </c>
      <c r="U56" s="930">
        <v>1517.132394</v>
      </c>
      <c r="V56" s="930">
        <v>-977</v>
      </c>
      <c r="W56" s="930">
        <v>0</v>
      </c>
      <c r="X56" s="930">
        <f t="shared" si="11"/>
        <v>11008.576839876001</v>
      </c>
      <c r="Y56" s="1751"/>
      <c r="Z56" s="930"/>
      <c r="AA56" s="930"/>
      <c r="AB56" s="930"/>
      <c r="AC56" s="930"/>
      <c r="AD56" s="930"/>
      <c r="AE56" s="930"/>
      <c r="AF56" s="930"/>
      <c r="AG56" s="930"/>
      <c r="AH56" s="930"/>
      <c r="AI56" s="930"/>
      <c r="AJ56" s="930"/>
      <c r="AK56" s="967">
        <v>0</v>
      </c>
      <c r="AL56" s="930">
        <v>0</v>
      </c>
      <c r="AM56" s="930">
        <v>1084.1629177079999</v>
      </c>
      <c r="AN56" s="930">
        <v>9461.2031360000001</v>
      </c>
      <c r="AO56" s="930">
        <v>3751.8494970000002</v>
      </c>
      <c r="AP56" s="930">
        <v>1446.7912799999999</v>
      </c>
      <c r="AQ56" s="930">
        <v>0</v>
      </c>
      <c r="AR56" s="930">
        <v>2409.762432</v>
      </c>
      <c r="AS56" s="930">
        <v>2405.273056</v>
      </c>
      <c r="AT56" s="930">
        <v>-701</v>
      </c>
      <c r="AU56" s="1751">
        <f t="shared" si="12"/>
        <v>19858.042318708001</v>
      </c>
      <c r="AV56" s="967">
        <v>0</v>
      </c>
      <c r="AW56" s="930">
        <v>0</v>
      </c>
      <c r="AX56" s="930">
        <v>880.67462641200007</v>
      </c>
      <c r="AY56" s="930">
        <v>11161.501299</v>
      </c>
      <c r="AZ56" s="930">
        <v>1872.9324555800001</v>
      </c>
      <c r="BA56" s="930">
        <v>2616.9893099999999</v>
      </c>
      <c r="BB56" s="930">
        <v>0</v>
      </c>
      <c r="BC56" s="930">
        <v>2086.8923789999999</v>
      </c>
      <c r="BD56" s="930">
        <v>2608.1720729999997</v>
      </c>
      <c r="BE56" s="930">
        <v>21227.162142991998</v>
      </c>
      <c r="BF56" s="930">
        <v>0</v>
      </c>
      <c r="BG56" s="930">
        <v>21227.162142991998</v>
      </c>
      <c r="BH56" s="967">
        <v>0</v>
      </c>
      <c r="BI56" s="930">
        <v>0</v>
      </c>
      <c r="BJ56" s="930">
        <v>1705.6831766520002</v>
      </c>
      <c r="BK56" s="930">
        <v>11416.173215999999</v>
      </c>
      <c r="BL56" s="930">
        <v>5802.3232103600003</v>
      </c>
      <c r="BM56" s="930">
        <v>2300.7410579999996</v>
      </c>
      <c r="BN56" s="930">
        <v>0</v>
      </c>
      <c r="BO56" s="930">
        <v>5123.3215319999999</v>
      </c>
      <c r="BP56" s="930">
        <v>3124.841664</v>
      </c>
      <c r="BQ56" s="930">
        <v>29473.083857012003</v>
      </c>
      <c r="BR56" s="930">
        <v>0</v>
      </c>
      <c r="BS56" s="1751">
        <v>29473.083857012003</v>
      </c>
      <c r="BT56" s="996"/>
      <c r="BU56" s="977">
        <v>3492.643710455</v>
      </c>
      <c r="BV56" s="978">
        <v>10938.320216728</v>
      </c>
      <c r="BW56" s="978">
        <v>7444.3335046339998</v>
      </c>
      <c r="BX56" s="979">
        <v>10863.424989124695</v>
      </c>
      <c r="BY56" s="643"/>
      <c r="BZ56" s="643"/>
    </row>
    <row r="57" spans="2:78" ht="12" hidden="1" customHeight="1" outlineLevel="1">
      <c r="B57" s="1301" t="s">
        <v>605</v>
      </c>
      <c r="C57" s="929" t="s">
        <v>606</v>
      </c>
      <c r="D57" s="930">
        <v>0</v>
      </c>
      <c r="E57" s="930">
        <v>1847</v>
      </c>
      <c r="F57" s="930"/>
      <c r="G57" s="930"/>
      <c r="H57" s="930">
        <v>0</v>
      </c>
      <c r="I57" s="930">
        <v>0</v>
      </c>
      <c r="J57" s="930">
        <v>0</v>
      </c>
      <c r="K57" s="930">
        <v>0</v>
      </c>
      <c r="L57" s="1015">
        <f t="shared" si="13"/>
        <v>0</v>
      </c>
      <c r="M57" s="979"/>
      <c r="N57" s="967">
        <v>0</v>
      </c>
      <c r="O57" s="930"/>
      <c r="P57" s="930">
        <v>0</v>
      </c>
      <c r="Q57" s="930"/>
      <c r="R57" s="930">
        <v>0</v>
      </c>
      <c r="S57" s="930">
        <v>0</v>
      </c>
      <c r="T57" s="930"/>
      <c r="U57" s="930">
        <v>0</v>
      </c>
      <c r="V57" s="930">
        <v>0</v>
      </c>
      <c r="W57" s="930">
        <v>0</v>
      </c>
      <c r="X57" s="930">
        <f t="shared" si="11"/>
        <v>0</v>
      </c>
      <c r="Y57" s="1751"/>
      <c r="Z57" s="930"/>
      <c r="AA57" s="930"/>
      <c r="AB57" s="930"/>
      <c r="AC57" s="930"/>
      <c r="AD57" s="930"/>
      <c r="AE57" s="930"/>
      <c r="AF57" s="930"/>
      <c r="AG57" s="930"/>
      <c r="AH57" s="930"/>
      <c r="AI57" s="930"/>
      <c r="AJ57" s="930"/>
      <c r="AK57" s="967">
        <v>0</v>
      </c>
      <c r="AL57" s="930"/>
      <c r="AM57" s="930">
        <v>0</v>
      </c>
      <c r="AN57" s="930"/>
      <c r="AO57" s="930"/>
      <c r="AP57" s="930">
        <v>0</v>
      </c>
      <c r="AQ57" s="930">
        <v>0</v>
      </c>
      <c r="AR57" s="930"/>
      <c r="AS57" s="930">
        <v>0</v>
      </c>
      <c r="AT57" s="930">
        <v>0</v>
      </c>
      <c r="AU57" s="1751">
        <f t="shared" si="12"/>
        <v>0</v>
      </c>
      <c r="AV57" s="967">
        <v>0</v>
      </c>
      <c r="AW57" s="930"/>
      <c r="AX57" s="930">
        <v>0</v>
      </c>
      <c r="AY57" s="930"/>
      <c r="AZ57" s="930"/>
      <c r="BA57" s="930">
        <v>0</v>
      </c>
      <c r="BB57" s="930">
        <v>0</v>
      </c>
      <c r="BC57" s="930"/>
      <c r="BD57" s="930">
        <v>0</v>
      </c>
      <c r="BE57" s="930">
        <v>0</v>
      </c>
      <c r="BF57" s="930">
        <v>0</v>
      </c>
      <c r="BG57" s="930">
        <v>0</v>
      </c>
      <c r="BH57" s="967">
        <v>0</v>
      </c>
      <c r="BI57" s="930"/>
      <c r="BJ57" s="930">
        <v>0</v>
      </c>
      <c r="BK57" s="930"/>
      <c r="BL57" s="930"/>
      <c r="BM57" s="930">
        <v>0</v>
      </c>
      <c r="BN57" s="930">
        <v>0</v>
      </c>
      <c r="BO57" s="930"/>
      <c r="BP57" s="930">
        <v>0</v>
      </c>
      <c r="BQ57" s="930">
        <v>0</v>
      </c>
      <c r="BR57" s="930">
        <v>0</v>
      </c>
      <c r="BS57" s="1751">
        <v>0</v>
      </c>
      <c r="BT57" s="996"/>
      <c r="BU57" s="977">
        <v>1847</v>
      </c>
      <c r="BV57" s="978">
        <v>0</v>
      </c>
      <c r="BW57" s="978">
        <v>0</v>
      </c>
      <c r="BX57" s="979">
        <v>0</v>
      </c>
      <c r="BY57" s="643"/>
      <c r="BZ57" s="643"/>
    </row>
    <row r="58" spans="2:78" ht="12" hidden="1" customHeight="1" outlineLevel="1">
      <c r="B58" s="1301" t="s">
        <v>607</v>
      </c>
      <c r="C58" s="929" t="s">
        <v>608</v>
      </c>
      <c r="D58" s="930">
        <v>0</v>
      </c>
      <c r="E58" s="930">
        <v>42605</v>
      </c>
      <c r="F58" s="873"/>
      <c r="G58" s="930"/>
      <c r="H58" s="930">
        <v>4347.1144599999998</v>
      </c>
      <c r="I58" s="930">
        <v>0</v>
      </c>
      <c r="J58" s="930">
        <v>0</v>
      </c>
      <c r="K58" s="930">
        <f>-46952.11446+42605</f>
        <v>-4347.1144599999971</v>
      </c>
      <c r="L58" s="1015">
        <f t="shared" si="13"/>
        <v>0</v>
      </c>
      <c r="M58" s="979"/>
      <c r="N58" s="967">
        <v>0</v>
      </c>
      <c r="O58" s="930"/>
      <c r="P58" s="930">
        <v>0</v>
      </c>
      <c r="Q58" s="930"/>
      <c r="R58" s="930">
        <v>1860.3404640000001</v>
      </c>
      <c r="S58" s="930">
        <v>0</v>
      </c>
      <c r="T58" s="930"/>
      <c r="U58" s="930">
        <v>0</v>
      </c>
      <c r="V58" s="930">
        <v>-1860.3404640000001</v>
      </c>
      <c r="W58" s="930">
        <v>0</v>
      </c>
      <c r="X58" s="930">
        <f t="shared" si="11"/>
        <v>0</v>
      </c>
      <c r="Y58" s="1751"/>
      <c r="Z58" s="930"/>
      <c r="AA58" s="930"/>
      <c r="AB58" s="930"/>
      <c r="AC58" s="930"/>
      <c r="AD58" s="930"/>
      <c r="AE58" s="930"/>
      <c r="AF58" s="930"/>
      <c r="AG58" s="930"/>
      <c r="AH58" s="930"/>
      <c r="AI58" s="930"/>
      <c r="AJ58" s="930"/>
      <c r="AK58" s="967">
        <v>0</v>
      </c>
      <c r="AL58" s="930"/>
      <c r="AM58" s="930">
        <v>0</v>
      </c>
      <c r="AN58" s="930"/>
      <c r="AO58" s="930"/>
      <c r="AP58" s="930">
        <v>1638.3163199999999</v>
      </c>
      <c r="AQ58" s="930">
        <v>0</v>
      </c>
      <c r="AR58" s="930">
        <v>10835.747583999999</v>
      </c>
      <c r="AS58" s="930">
        <v>0</v>
      </c>
      <c r="AT58" s="930">
        <v>-12474.063903999999</v>
      </c>
      <c r="AU58" s="1751">
        <f t="shared" si="12"/>
        <v>0</v>
      </c>
      <c r="AV58" s="967">
        <v>0</v>
      </c>
      <c r="AW58" s="930"/>
      <c r="AX58" s="930">
        <v>0</v>
      </c>
      <c r="AY58" s="930"/>
      <c r="AZ58" s="930"/>
      <c r="BA58" s="930">
        <v>1553.9156099999998</v>
      </c>
      <c r="BB58" s="930">
        <v>0</v>
      </c>
      <c r="BC58" s="930">
        <v>275.81521499999997</v>
      </c>
      <c r="BD58" s="930">
        <v>0</v>
      </c>
      <c r="BE58" s="930">
        <v>1829.7308249999996</v>
      </c>
      <c r="BF58" s="930">
        <v>-1829.7308249999996</v>
      </c>
      <c r="BG58" s="930">
        <v>0</v>
      </c>
      <c r="BH58" s="967">
        <v>0</v>
      </c>
      <c r="BI58" s="930"/>
      <c r="BJ58" s="930">
        <v>0</v>
      </c>
      <c r="BK58" s="930"/>
      <c r="BL58" s="930"/>
      <c r="BM58" s="930">
        <v>560.87287200000003</v>
      </c>
      <c r="BN58" s="930">
        <v>0</v>
      </c>
      <c r="BO58" s="930">
        <v>1180.5214679999999</v>
      </c>
      <c r="BP58" s="930">
        <v>0</v>
      </c>
      <c r="BQ58" s="930">
        <v>1741.3943399999998</v>
      </c>
      <c r="BR58" s="930">
        <v>-1741.3943399999998</v>
      </c>
      <c r="BS58" s="1751">
        <v>0</v>
      </c>
      <c r="BT58" s="996"/>
      <c r="BU58" s="977">
        <v>0</v>
      </c>
      <c r="BV58" s="978">
        <v>0</v>
      </c>
      <c r="BW58" s="978">
        <v>0</v>
      </c>
      <c r="BX58" s="979">
        <v>0</v>
      </c>
      <c r="BY58" s="643"/>
      <c r="BZ58" s="643"/>
    </row>
    <row r="59" spans="2:78" ht="12" hidden="1" customHeight="1" outlineLevel="1">
      <c r="B59" s="1301" t="s">
        <v>609</v>
      </c>
      <c r="C59" s="929" t="s">
        <v>610</v>
      </c>
      <c r="D59" s="930">
        <v>21</v>
      </c>
      <c r="E59" s="930">
        <v>0</v>
      </c>
      <c r="F59" s="873">
        <v>21</v>
      </c>
      <c r="G59" s="930"/>
      <c r="H59" s="930">
        <v>0</v>
      </c>
      <c r="I59" s="930">
        <v>0</v>
      </c>
      <c r="J59" s="930">
        <v>0</v>
      </c>
      <c r="K59" s="930">
        <v>0</v>
      </c>
      <c r="L59" s="1015">
        <f t="shared" si="13"/>
        <v>21</v>
      </c>
      <c r="M59" s="979"/>
      <c r="N59" s="967">
        <v>0</v>
      </c>
      <c r="O59" s="930">
        <v>0</v>
      </c>
      <c r="P59" s="930">
        <v>0</v>
      </c>
      <c r="Q59" s="930"/>
      <c r="R59" s="930">
        <v>0</v>
      </c>
      <c r="S59" s="930">
        <v>0</v>
      </c>
      <c r="T59" s="930"/>
      <c r="U59" s="930">
        <v>0</v>
      </c>
      <c r="V59" s="930">
        <v>0</v>
      </c>
      <c r="W59" s="930">
        <v>0</v>
      </c>
      <c r="X59" s="930">
        <f t="shared" si="11"/>
        <v>0</v>
      </c>
      <c r="Y59" s="1751"/>
      <c r="Z59" s="930"/>
      <c r="AA59" s="930"/>
      <c r="AB59" s="930"/>
      <c r="AC59" s="930"/>
      <c r="AD59" s="930"/>
      <c r="AE59" s="930"/>
      <c r="AF59" s="930"/>
      <c r="AG59" s="930"/>
      <c r="AH59" s="930"/>
      <c r="AI59" s="930"/>
      <c r="AJ59" s="930"/>
      <c r="AK59" s="967">
        <v>0</v>
      </c>
      <c r="AL59" s="930">
        <v>0</v>
      </c>
      <c r="AM59" s="930">
        <v>0</v>
      </c>
      <c r="AN59" s="930"/>
      <c r="AO59" s="930"/>
      <c r="AP59" s="930">
        <v>0</v>
      </c>
      <c r="AQ59" s="930">
        <v>0</v>
      </c>
      <c r="AR59" s="930"/>
      <c r="AS59" s="930">
        <v>0</v>
      </c>
      <c r="AT59" s="930">
        <v>0</v>
      </c>
      <c r="AU59" s="1751">
        <f t="shared" si="12"/>
        <v>0</v>
      </c>
      <c r="AV59" s="967">
        <v>0</v>
      </c>
      <c r="AW59" s="930">
        <v>0</v>
      </c>
      <c r="AX59" s="930">
        <v>0</v>
      </c>
      <c r="AY59" s="930"/>
      <c r="AZ59" s="930"/>
      <c r="BA59" s="930">
        <v>0</v>
      </c>
      <c r="BB59" s="930">
        <v>0</v>
      </c>
      <c r="BC59" s="930"/>
      <c r="BD59" s="930">
        <v>0</v>
      </c>
      <c r="BE59" s="930">
        <v>0</v>
      </c>
      <c r="BF59" s="930">
        <v>0</v>
      </c>
      <c r="BG59" s="930">
        <v>0</v>
      </c>
      <c r="BH59" s="967">
        <v>0</v>
      </c>
      <c r="BI59" s="930">
        <v>0</v>
      </c>
      <c r="BJ59" s="930">
        <v>0</v>
      </c>
      <c r="BK59" s="930"/>
      <c r="BL59" s="930"/>
      <c r="BM59" s="930">
        <v>0</v>
      </c>
      <c r="BN59" s="930">
        <v>0</v>
      </c>
      <c r="BO59" s="930"/>
      <c r="BP59" s="930">
        <v>0</v>
      </c>
      <c r="BQ59" s="930">
        <v>0</v>
      </c>
      <c r="BR59" s="930">
        <v>0</v>
      </c>
      <c r="BS59" s="1751">
        <v>0</v>
      </c>
      <c r="BT59" s="996"/>
      <c r="BU59" s="977">
        <v>21</v>
      </c>
      <c r="BV59" s="978">
        <v>2</v>
      </c>
      <c r="BW59" s="978">
        <v>2</v>
      </c>
      <c r="BX59" s="979">
        <v>2</v>
      </c>
      <c r="BY59" s="643"/>
      <c r="BZ59" s="643"/>
    </row>
    <row r="60" spans="2:78" ht="12" hidden="1" customHeight="1" outlineLevel="1">
      <c r="B60" s="1302" t="s">
        <v>611</v>
      </c>
      <c r="C60" s="931" t="s">
        <v>612</v>
      </c>
      <c r="D60" s="932">
        <v>17</v>
      </c>
      <c r="E60" s="932">
        <v>0</v>
      </c>
      <c r="F60" s="871">
        <v>17</v>
      </c>
      <c r="G60" s="932"/>
      <c r="H60" s="932">
        <v>0</v>
      </c>
      <c r="I60" s="932">
        <v>0</v>
      </c>
      <c r="J60" s="932">
        <v>0</v>
      </c>
      <c r="K60" s="932">
        <v>0</v>
      </c>
      <c r="L60" s="1016">
        <f t="shared" si="13"/>
        <v>17</v>
      </c>
      <c r="M60" s="982"/>
      <c r="N60" s="968">
        <v>1425</v>
      </c>
      <c r="O60" s="932">
        <v>0</v>
      </c>
      <c r="P60" s="932">
        <v>0</v>
      </c>
      <c r="Q60" s="932"/>
      <c r="R60" s="932">
        <v>0</v>
      </c>
      <c r="S60" s="932">
        <v>0</v>
      </c>
      <c r="T60" s="932"/>
      <c r="U60" s="932">
        <v>0</v>
      </c>
      <c r="V60" s="932">
        <v>0</v>
      </c>
      <c r="W60" s="932">
        <v>0</v>
      </c>
      <c r="X60" s="932">
        <f t="shared" si="11"/>
        <v>1425</v>
      </c>
      <c r="Y60" s="1752"/>
      <c r="Z60" s="932"/>
      <c r="AA60" s="932"/>
      <c r="AB60" s="932"/>
      <c r="AC60" s="932"/>
      <c r="AD60" s="932"/>
      <c r="AE60" s="932"/>
      <c r="AF60" s="932"/>
      <c r="AG60" s="932"/>
      <c r="AH60" s="932"/>
      <c r="AI60" s="932"/>
      <c r="AJ60" s="932"/>
      <c r="AK60" s="968">
        <v>186</v>
      </c>
      <c r="AL60" s="932">
        <v>0</v>
      </c>
      <c r="AM60" s="932">
        <v>0</v>
      </c>
      <c r="AN60" s="932"/>
      <c r="AO60" s="932"/>
      <c r="AP60" s="932">
        <v>0</v>
      </c>
      <c r="AQ60" s="932">
        <v>0</v>
      </c>
      <c r="AR60" s="932"/>
      <c r="AS60" s="932">
        <v>0</v>
      </c>
      <c r="AT60" s="932">
        <v>0</v>
      </c>
      <c r="AU60" s="1752">
        <f t="shared" si="12"/>
        <v>186</v>
      </c>
      <c r="AV60" s="968">
        <v>411</v>
      </c>
      <c r="AW60" s="932">
        <v>0</v>
      </c>
      <c r="AX60" s="932">
        <v>0</v>
      </c>
      <c r="AY60" s="932"/>
      <c r="AZ60" s="932"/>
      <c r="BA60" s="932">
        <v>0</v>
      </c>
      <c r="BB60" s="932">
        <v>0</v>
      </c>
      <c r="BC60" s="932"/>
      <c r="BD60" s="932">
        <v>0</v>
      </c>
      <c r="BE60" s="932">
        <v>411</v>
      </c>
      <c r="BF60" s="932">
        <v>0</v>
      </c>
      <c r="BG60" s="932">
        <v>411</v>
      </c>
      <c r="BH60" s="968">
        <v>1479</v>
      </c>
      <c r="BI60" s="932">
        <v>0</v>
      </c>
      <c r="BJ60" s="932">
        <v>0</v>
      </c>
      <c r="BK60" s="932"/>
      <c r="BL60" s="932"/>
      <c r="BM60" s="932">
        <v>0</v>
      </c>
      <c r="BN60" s="932">
        <v>0</v>
      </c>
      <c r="BO60" s="932"/>
      <c r="BP60" s="932">
        <v>0</v>
      </c>
      <c r="BQ60" s="932">
        <v>1479</v>
      </c>
      <c r="BR60" s="932">
        <v>0</v>
      </c>
      <c r="BS60" s="1752">
        <v>1479</v>
      </c>
      <c r="BT60" s="997"/>
      <c r="BU60" s="980">
        <v>17</v>
      </c>
      <c r="BV60" s="981">
        <v>774</v>
      </c>
      <c r="BW60" s="981">
        <v>8013</v>
      </c>
      <c r="BX60" s="982">
        <v>2364</v>
      </c>
      <c r="BY60" s="643"/>
      <c r="BZ60" s="643"/>
    </row>
    <row r="61" spans="2:78" ht="12" customHeight="1" collapsed="1">
      <c r="B61" s="1303" t="s">
        <v>48</v>
      </c>
      <c r="C61" s="924" t="s">
        <v>613</v>
      </c>
      <c r="D61" s="930">
        <f>SUM(D54:D60)</f>
        <v>49499</v>
      </c>
      <c r="E61" s="930">
        <f t="shared" ref="E61:AU61" si="14">SUM(E54:E60)</f>
        <v>44531</v>
      </c>
      <c r="F61" s="873">
        <f t="shared" si="14"/>
        <v>28721</v>
      </c>
      <c r="G61" s="930">
        <f t="shared" si="14"/>
        <v>1790.5325310000001</v>
      </c>
      <c r="H61" s="930">
        <f t="shared" si="14"/>
        <v>5136.3236099999995</v>
      </c>
      <c r="I61" s="930">
        <f t="shared" si="14"/>
        <v>2632.3382099999999</v>
      </c>
      <c r="J61" s="930">
        <f t="shared" si="14"/>
        <v>912.90202945500005</v>
      </c>
      <c r="K61" s="930">
        <f t="shared" si="14"/>
        <v>-4347.1144599999971</v>
      </c>
      <c r="L61" s="1015">
        <f t="shared" si="13"/>
        <v>34845.981920455</v>
      </c>
      <c r="M61" s="979">
        <f>ROUND(BS!Q28-L61,0)</f>
        <v>0</v>
      </c>
      <c r="N61" s="967">
        <f t="shared" si="14"/>
        <v>36182</v>
      </c>
      <c r="O61" s="930">
        <f t="shared" si="14"/>
        <v>34.120640000000002</v>
      </c>
      <c r="P61" s="930">
        <f t="shared" si="14"/>
        <v>3790.0011988760002</v>
      </c>
      <c r="Q61" s="930">
        <f t="shared" si="14"/>
        <v>1653.1980000000001</v>
      </c>
      <c r="R61" s="930">
        <f t="shared" si="14"/>
        <v>3160.8608130000002</v>
      </c>
      <c r="S61" s="930">
        <f t="shared" si="14"/>
        <v>2022.3376289999999</v>
      </c>
      <c r="T61" s="930">
        <f t="shared" si="14"/>
        <v>3724.7248979999999</v>
      </c>
      <c r="U61" s="930">
        <f t="shared" si="14"/>
        <v>1517.132394</v>
      </c>
      <c r="V61" s="930">
        <f t="shared" si="14"/>
        <v>-2837.3404639999999</v>
      </c>
      <c r="W61" s="930">
        <f t="shared" si="14"/>
        <v>0</v>
      </c>
      <c r="X61" s="930">
        <f t="shared" si="11"/>
        <v>49247.035108876</v>
      </c>
      <c r="Y61" s="1751">
        <f>ROUND(BS!T28-X61,0)</f>
        <v>0</v>
      </c>
      <c r="Z61" s="930">
        <v>39664</v>
      </c>
      <c r="AA61" s="930">
        <v>34</v>
      </c>
      <c r="AB61" s="930">
        <v>1169</v>
      </c>
      <c r="AC61" s="930">
        <v>8685</v>
      </c>
      <c r="AD61" s="930">
        <v>3507</v>
      </c>
      <c r="AE61" s="930">
        <v>5306</v>
      </c>
      <c r="AF61" s="930">
        <v>2745</v>
      </c>
      <c r="AG61" s="930">
        <v>12231</v>
      </c>
      <c r="AH61" s="930">
        <v>1138</v>
      </c>
      <c r="AI61" s="930">
        <v>-14080</v>
      </c>
      <c r="AJ61" s="930">
        <f>SUM(Z61:AI61)</f>
        <v>60399</v>
      </c>
      <c r="AK61" s="967">
        <f t="shared" si="14"/>
        <v>37373</v>
      </c>
      <c r="AL61" s="930">
        <f t="shared" si="14"/>
        <v>34.120640000000002</v>
      </c>
      <c r="AM61" s="930">
        <f t="shared" si="14"/>
        <v>1084.1629177079999</v>
      </c>
      <c r="AN61" s="930">
        <f t="shared" si="14"/>
        <v>9461.2031360000001</v>
      </c>
      <c r="AO61" s="930">
        <f t="shared" si="14"/>
        <v>3751.8494970000002</v>
      </c>
      <c r="AP61" s="930">
        <f t="shared" si="14"/>
        <v>3085.1075999999998</v>
      </c>
      <c r="AQ61" s="930">
        <f t="shared" si="14"/>
        <v>2762.8782399999996</v>
      </c>
      <c r="AR61" s="930">
        <f t="shared" si="14"/>
        <v>13245.510015999998</v>
      </c>
      <c r="AS61" s="930">
        <f t="shared" si="14"/>
        <v>2405.273056</v>
      </c>
      <c r="AT61" s="930">
        <f t="shared" si="14"/>
        <v>-13175.063903999999</v>
      </c>
      <c r="AU61" s="1751">
        <f t="shared" si="14"/>
        <v>60028.041198708001</v>
      </c>
      <c r="AV61" s="967">
        <v>28266</v>
      </c>
      <c r="AW61" s="930">
        <v>34.120640000000002</v>
      </c>
      <c r="AX61" s="930">
        <v>880.67462641200007</v>
      </c>
      <c r="AY61" s="930">
        <v>11161.501299</v>
      </c>
      <c r="AZ61" s="930">
        <v>1872.9324555800001</v>
      </c>
      <c r="BA61" s="930">
        <v>4170.9049199999999</v>
      </c>
      <c r="BB61" s="930">
        <v>3422.3791679999995</v>
      </c>
      <c r="BC61" s="930">
        <v>2362.707594</v>
      </c>
      <c r="BD61" s="930">
        <v>2608.1720729999997</v>
      </c>
      <c r="BE61" s="930">
        <v>54779.392775991997</v>
      </c>
      <c r="BF61" s="930">
        <v>-1829.7308249999987</v>
      </c>
      <c r="BG61" s="930">
        <v>52949.661950991998</v>
      </c>
      <c r="BH61" s="967">
        <v>28545</v>
      </c>
      <c r="BI61" s="930">
        <v>34.120640000000002</v>
      </c>
      <c r="BJ61" s="930">
        <v>1705.6831766520002</v>
      </c>
      <c r="BK61" s="930">
        <v>11416.173215999999</v>
      </c>
      <c r="BL61" s="930">
        <v>5802.3232103600003</v>
      </c>
      <c r="BM61" s="930">
        <v>2861.6139299999995</v>
      </c>
      <c r="BN61" s="930">
        <v>2596.1082420000002</v>
      </c>
      <c r="BO61" s="930">
        <v>6303.8429999999998</v>
      </c>
      <c r="BP61" s="930">
        <v>3124.841664</v>
      </c>
      <c r="BQ61" s="930">
        <v>62389.707079012005</v>
      </c>
      <c r="BR61" s="930">
        <v>-1741.3943399999989</v>
      </c>
      <c r="BS61" s="1751">
        <v>60648.312739012006</v>
      </c>
      <c r="BT61" s="996">
        <f>ROUND(BS!V28-AU61,0)</f>
        <v>0</v>
      </c>
      <c r="BU61" s="977">
        <f>SUM(BU54:BU60)</f>
        <v>57549.981920455</v>
      </c>
      <c r="BV61" s="978">
        <f>SUM(BV54:BV60)</f>
        <v>52476.943709728002</v>
      </c>
      <c r="BW61" s="978">
        <f>SUM(BW54:BW60)</f>
        <v>50144.683004633996</v>
      </c>
      <c r="BX61" s="979">
        <f>SUM(BX54:BX60)</f>
        <v>49548.773877124695</v>
      </c>
      <c r="BY61" s="643"/>
      <c r="BZ61" s="643"/>
    </row>
    <row r="62" spans="2:78" ht="12" hidden="1" customHeight="1" outlineLevel="1">
      <c r="B62" s="1300" t="s">
        <v>620</v>
      </c>
      <c r="C62" s="927" t="s">
        <v>621</v>
      </c>
      <c r="D62" s="928">
        <v>1433</v>
      </c>
      <c r="E62" s="928">
        <v>0</v>
      </c>
      <c r="F62" s="928">
        <v>1029</v>
      </c>
      <c r="G62" s="928"/>
      <c r="H62" s="928">
        <v>111.96</v>
      </c>
      <c r="I62" s="928">
        <v>314.88439</v>
      </c>
      <c r="J62" s="928">
        <v>60.655114286000007</v>
      </c>
      <c r="K62" s="928">
        <v>0</v>
      </c>
      <c r="L62" s="1014">
        <f t="shared" si="13"/>
        <v>1516.499504286</v>
      </c>
      <c r="M62" s="976"/>
      <c r="N62" s="966">
        <v>1269</v>
      </c>
      <c r="O62" s="928">
        <v>16.189350000000001</v>
      </c>
      <c r="P62" s="928">
        <v>296.58387658599997</v>
      </c>
      <c r="Q62" s="928"/>
      <c r="R62" s="928">
        <v>168.91200000000001</v>
      </c>
      <c r="S62" s="928">
        <v>208.00809000000001</v>
      </c>
      <c r="T62" s="928"/>
      <c r="U62" s="928">
        <v>95.744951999999998</v>
      </c>
      <c r="V62" s="928">
        <v>0</v>
      </c>
      <c r="W62" s="928">
        <v>0</v>
      </c>
      <c r="X62" s="928">
        <f t="shared" si="11"/>
        <v>2054.438268586</v>
      </c>
      <c r="Y62" s="1750"/>
      <c r="Z62" s="928"/>
      <c r="AA62" s="928"/>
      <c r="AB62" s="928"/>
      <c r="AC62" s="928"/>
      <c r="AD62" s="928"/>
      <c r="AE62" s="928"/>
      <c r="AF62" s="928"/>
      <c r="AG62" s="928"/>
      <c r="AH62" s="928"/>
      <c r="AI62" s="928"/>
      <c r="AJ62" s="928"/>
      <c r="AK62" s="966">
        <v>1327</v>
      </c>
      <c r="AL62" s="928">
        <v>16.189350000000001</v>
      </c>
      <c r="AM62" s="928">
        <v>365.35734097200003</v>
      </c>
      <c r="AN62" s="928">
        <v>10.122127999999998</v>
      </c>
      <c r="AO62" s="928"/>
      <c r="AP62" s="928">
        <v>217.96799999999999</v>
      </c>
      <c r="AQ62" s="928">
        <v>92.391663999999992</v>
      </c>
      <c r="AR62" s="928"/>
      <c r="AS62" s="928">
        <v>115.54598399999999</v>
      </c>
      <c r="AT62" s="928">
        <v>0</v>
      </c>
      <c r="AU62" s="1750">
        <f t="shared" ref="AU62:AU74" si="15">SUM(AK62:AS62,AT62)</f>
        <v>2144.5744669720002</v>
      </c>
      <c r="AV62" s="966">
        <v>1352</v>
      </c>
      <c r="AW62" s="928">
        <v>16.189350000000001</v>
      </c>
      <c r="AX62" s="928">
        <v>490.507738405</v>
      </c>
      <c r="AY62" s="928">
        <v>401.682996</v>
      </c>
      <c r="AZ62" s="928"/>
      <c r="BA62" s="928">
        <v>217.62</v>
      </c>
      <c r="BB62" s="928">
        <v>313.70648399999999</v>
      </c>
      <c r="BC62" s="928">
        <v>259.75848599999995</v>
      </c>
      <c r="BD62" s="928">
        <v>48.039614999999998</v>
      </c>
      <c r="BE62" s="928">
        <v>3099.5046694050002</v>
      </c>
      <c r="BF62" s="928">
        <v>0</v>
      </c>
      <c r="BG62" s="928">
        <v>3099.5046694050002</v>
      </c>
      <c r="BH62" s="966">
        <v>1315</v>
      </c>
      <c r="BI62" s="928">
        <v>16.189350000000001</v>
      </c>
      <c r="BJ62" s="928">
        <v>68.448248231999997</v>
      </c>
      <c r="BK62" s="928">
        <v>455.24497200000002</v>
      </c>
      <c r="BL62" s="928"/>
      <c r="BM62" s="928">
        <v>248.09399999999999</v>
      </c>
      <c r="BN62" s="928">
        <v>63.955625999999995</v>
      </c>
      <c r="BO62" s="928">
        <v>347.83906500000001</v>
      </c>
      <c r="BP62" s="928">
        <v>112.99929899999999</v>
      </c>
      <c r="BQ62" s="928">
        <v>2627.7705602320002</v>
      </c>
      <c r="BR62" s="928">
        <v>0</v>
      </c>
      <c r="BS62" s="1750">
        <v>2627.7705602320002</v>
      </c>
      <c r="BT62" s="995"/>
      <c r="BU62" s="974">
        <v>1920.499504286</v>
      </c>
      <c r="BV62" s="975">
        <v>2013.7577342259999</v>
      </c>
      <c r="BW62" s="975">
        <v>1977.4665869740002</v>
      </c>
      <c r="BX62" s="976">
        <v>2636.0175444799997</v>
      </c>
      <c r="BY62" s="643"/>
      <c r="BZ62" s="643"/>
    </row>
    <row r="63" spans="2:78" ht="12" hidden="1" customHeight="1" outlineLevel="1">
      <c r="B63" s="1301" t="s">
        <v>622</v>
      </c>
      <c r="C63" s="929" t="s">
        <v>623</v>
      </c>
      <c r="D63" s="930">
        <v>809</v>
      </c>
      <c r="E63" s="930">
        <v>79.551249999999996</v>
      </c>
      <c r="F63" s="930">
        <v>809</v>
      </c>
      <c r="G63" s="930"/>
      <c r="H63" s="930">
        <v>0</v>
      </c>
      <c r="I63" s="930">
        <v>0</v>
      </c>
      <c r="J63" s="930">
        <v>0</v>
      </c>
      <c r="K63" s="930">
        <v>0</v>
      </c>
      <c r="L63" s="1015">
        <f t="shared" si="13"/>
        <v>809</v>
      </c>
      <c r="M63" s="979"/>
      <c r="N63" s="967">
        <v>801</v>
      </c>
      <c r="O63" s="930">
        <v>0</v>
      </c>
      <c r="P63" s="930">
        <v>0</v>
      </c>
      <c r="Q63" s="930"/>
      <c r="R63" s="930">
        <v>0</v>
      </c>
      <c r="S63" s="930">
        <v>0</v>
      </c>
      <c r="T63" s="930"/>
      <c r="U63" s="930">
        <v>0</v>
      </c>
      <c r="V63" s="930">
        <v>0</v>
      </c>
      <c r="W63" s="930">
        <v>0</v>
      </c>
      <c r="X63" s="930">
        <f t="shared" si="11"/>
        <v>801</v>
      </c>
      <c r="Y63" s="1751"/>
      <c r="Z63" s="930"/>
      <c r="AA63" s="930"/>
      <c r="AB63" s="930"/>
      <c r="AC63" s="930"/>
      <c r="AD63" s="930"/>
      <c r="AE63" s="930"/>
      <c r="AF63" s="930"/>
      <c r="AG63" s="930"/>
      <c r="AH63" s="930"/>
      <c r="AI63" s="930"/>
      <c r="AJ63" s="930"/>
      <c r="AK63" s="967">
        <v>760</v>
      </c>
      <c r="AL63" s="930">
        <v>0</v>
      </c>
      <c r="AM63" s="930">
        <v>0</v>
      </c>
      <c r="AN63" s="930">
        <v>115.936032</v>
      </c>
      <c r="AO63" s="930"/>
      <c r="AP63" s="930">
        <v>0</v>
      </c>
      <c r="AQ63" s="930">
        <v>0</v>
      </c>
      <c r="AR63" s="930"/>
      <c r="AS63" s="930">
        <v>0</v>
      </c>
      <c r="AT63" s="930">
        <v>0</v>
      </c>
      <c r="AU63" s="1751">
        <f t="shared" si="15"/>
        <v>875.93603199999995</v>
      </c>
      <c r="AV63" s="967">
        <v>765</v>
      </c>
      <c r="AW63" s="930">
        <v>0</v>
      </c>
      <c r="AX63" s="930">
        <v>0</v>
      </c>
      <c r="AY63" s="930">
        <v>65.456468999999998</v>
      </c>
      <c r="AZ63" s="930"/>
      <c r="BA63" s="930">
        <v>0</v>
      </c>
      <c r="BB63" s="930">
        <v>0</v>
      </c>
      <c r="BC63" s="930"/>
      <c r="BD63" s="930">
        <v>0</v>
      </c>
      <c r="BE63" s="930">
        <v>830.45646899999997</v>
      </c>
      <c r="BF63" s="930">
        <v>0</v>
      </c>
      <c r="BG63" s="930">
        <v>830.45646899999997</v>
      </c>
      <c r="BH63" s="967">
        <v>754</v>
      </c>
      <c r="BI63" s="930">
        <v>0</v>
      </c>
      <c r="BJ63" s="930">
        <v>0</v>
      </c>
      <c r="BK63" s="930">
        <v>67.564266000000003</v>
      </c>
      <c r="BL63" s="930"/>
      <c r="BM63" s="930">
        <v>0</v>
      </c>
      <c r="BN63" s="930">
        <v>0</v>
      </c>
      <c r="BO63" s="930"/>
      <c r="BP63" s="930">
        <v>0</v>
      </c>
      <c r="BQ63" s="930">
        <v>821.56426599999998</v>
      </c>
      <c r="BR63" s="930">
        <v>0</v>
      </c>
      <c r="BS63" s="1751">
        <v>821.56426599999998</v>
      </c>
      <c r="BT63" s="996"/>
      <c r="BU63" s="977">
        <v>888.55124999999998</v>
      </c>
      <c r="BV63" s="978">
        <v>811</v>
      </c>
      <c r="BW63" s="978">
        <v>784</v>
      </c>
      <c r="BX63" s="979">
        <v>976</v>
      </c>
      <c r="BY63" s="643"/>
      <c r="BZ63" s="643"/>
    </row>
    <row r="64" spans="2:78" ht="12" hidden="1" customHeight="1" outlineLevel="1">
      <c r="B64" s="1301" t="s">
        <v>624</v>
      </c>
      <c r="C64" s="929" t="s">
        <v>625</v>
      </c>
      <c r="D64" s="930">
        <v>0</v>
      </c>
      <c r="E64" s="930">
        <v>0</v>
      </c>
      <c r="F64" s="930">
        <v>0</v>
      </c>
      <c r="G64" s="930"/>
      <c r="H64" s="930">
        <v>0</v>
      </c>
      <c r="I64" s="930">
        <v>0</v>
      </c>
      <c r="J64" s="930">
        <v>0</v>
      </c>
      <c r="K64" s="930">
        <v>0</v>
      </c>
      <c r="L64" s="1015">
        <f t="shared" si="13"/>
        <v>0</v>
      </c>
      <c r="M64" s="979"/>
      <c r="N64" s="967">
        <v>0</v>
      </c>
      <c r="O64" s="930">
        <v>0</v>
      </c>
      <c r="P64" s="930">
        <v>0</v>
      </c>
      <c r="Q64" s="930"/>
      <c r="R64" s="930">
        <v>0</v>
      </c>
      <c r="S64" s="930">
        <v>0</v>
      </c>
      <c r="T64" s="930"/>
      <c r="U64" s="930">
        <v>0</v>
      </c>
      <c r="V64" s="930">
        <v>0</v>
      </c>
      <c r="W64" s="930">
        <v>0</v>
      </c>
      <c r="X64" s="930">
        <f t="shared" si="11"/>
        <v>0</v>
      </c>
      <c r="Y64" s="1751"/>
      <c r="Z64" s="930"/>
      <c r="AA64" s="930"/>
      <c r="AB64" s="930"/>
      <c r="AC64" s="930"/>
      <c r="AD64" s="930"/>
      <c r="AE64" s="930"/>
      <c r="AF64" s="930"/>
      <c r="AG64" s="930"/>
      <c r="AH64" s="930"/>
      <c r="AI64" s="930"/>
      <c r="AJ64" s="930"/>
      <c r="AK64" s="967">
        <v>0</v>
      </c>
      <c r="AL64" s="930">
        <v>0</v>
      </c>
      <c r="AM64" s="930">
        <v>0</v>
      </c>
      <c r="AN64" s="930"/>
      <c r="AO64" s="930"/>
      <c r="AP64" s="930">
        <v>0</v>
      </c>
      <c r="AQ64" s="930">
        <v>0</v>
      </c>
      <c r="AR64" s="930"/>
      <c r="AS64" s="930">
        <v>0</v>
      </c>
      <c r="AT64" s="930">
        <v>0</v>
      </c>
      <c r="AU64" s="1751">
        <f t="shared" si="15"/>
        <v>0</v>
      </c>
      <c r="AV64" s="967">
        <v>0</v>
      </c>
      <c r="AW64" s="930">
        <v>0</v>
      </c>
      <c r="AX64" s="930">
        <v>0</v>
      </c>
      <c r="AY64" s="930"/>
      <c r="AZ64" s="930"/>
      <c r="BA64" s="930">
        <v>0</v>
      </c>
      <c r="BB64" s="930">
        <v>0</v>
      </c>
      <c r="BC64" s="930"/>
      <c r="BD64" s="930">
        <v>0</v>
      </c>
      <c r="BE64" s="930">
        <v>0</v>
      </c>
      <c r="BF64" s="930">
        <v>0</v>
      </c>
      <c r="BG64" s="930">
        <v>0</v>
      </c>
      <c r="BH64" s="967">
        <v>0</v>
      </c>
      <c r="BI64" s="930">
        <v>0</v>
      </c>
      <c r="BJ64" s="930">
        <v>0</v>
      </c>
      <c r="BK64" s="930"/>
      <c r="BL64" s="930"/>
      <c r="BM64" s="930">
        <v>0</v>
      </c>
      <c r="BN64" s="930">
        <v>0</v>
      </c>
      <c r="BO64" s="930"/>
      <c r="BP64" s="930">
        <v>0</v>
      </c>
      <c r="BQ64" s="930">
        <v>0</v>
      </c>
      <c r="BR64" s="930">
        <v>0</v>
      </c>
      <c r="BS64" s="1751">
        <v>0</v>
      </c>
      <c r="BT64" s="996"/>
      <c r="BU64" s="977">
        <v>0</v>
      </c>
      <c r="BV64" s="978">
        <v>0</v>
      </c>
      <c r="BW64" s="978">
        <v>0</v>
      </c>
      <c r="BX64" s="979">
        <v>0</v>
      </c>
      <c r="BY64" s="643"/>
      <c r="BZ64" s="643"/>
    </row>
    <row r="65" spans="2:78" ht="12" hidden="1" customHeight="1" outlineLevel="1">
      <c r="B65" s="1301" t="s">
        <v>626</v>
      </c>
      <c r="C65" s="929" t="s">
        <v>627</v>
      </c>
      <c r="D65" s="930">
        <v>1029</v>
      </c>
      <c r="E65" s="930">
        <v>106.2722</v>
      </c>
      <c r="F65" s="930">
        <v>962</v>
      </c>
      <c r="G65" s="930"/>
      <c r="H65" s="930">
        <v>0</v>
      </c>
      <c r="I65" s="930">
        <v>0</v>
      </c>
      <c r="J65" s="930">
        <v>0</v>
      </c>
      <c r="K65" s="930">
        <v>0</v>
      </c>
      <c r="L65" s="1015">
        <f t="shared" si="13"/>
        <v>962</v>
      </c>
      <c r="M65" s="979"/>
      <c r="N65" s="967">
        <v>1023</v>
      </c>
      <c r="O65" s="930">
        <v>0</v>
      </c>
      <c r="P65" s="930">
        <v>0</v>
      </c>
      <c r="Q65" s="930"/>
      <c r="R65" s="930">
        <v>0</v>
      </c>
      <c r="S65" s="930">
        <v>0</v>
      </c>
      <c r="T65" s="930"/>
      <c r="U65" s="930">
        <v>0</v>
      </c>
      <c r="V65" s="930">
        <v>0</v>
      </c>
      <c r="W65" s="930">
        <v>0</v>
      </c>
      <c r="X65" s="930">
        <f t="shared" si="11"/>
        <v>1023</v>
      </c>
      <c r="Y65" s="1751"/>
      <c r="Z65" s="930"/>
      <c r="AA65" s="930"/>
      <c r="AB65" s="930"/>
      <c r="AC65" s="930"/>
      <c r="AD65" s="930"/>
      <c r="AE65" s="930"/>
      <c r="AF65" s="930"/>
      <c r="AG65" s="930"/>
      <c r="AH65" s="930"/>
      <c r="AI65" s="930"/>
      <c r="AJ65" s="930"/>
      <c r="AK65" s="967">
        <v>889</v>
      </c>
      <c r="AL65" s="930">
        <v>0</v>
      </c>
      <c r="AM65" s="930">
        <v>0</v>
      </c>
      <c r="AN65" s="930">
        <v>49.773184000000001</v>
      </c>
      <c r="AO65" s="930"/>
      <c r="AP65" s="930">
        <v>0</v>
      </c>
      <c r="AQ65" s="930">
        <v>0</v>
      </c>
      <c r="AR65" s="930"/>
      <c r="AS65" s="930">
        <v>0</v>
      </c>
      <c r="AT65" s="930">
        <v>0</v>
      </c>
      <c r="AU65" s="1751">
        <f t="shared" si="15"/>
        <v>938.77318400000001</v>
      </c>
      <c r="AV65" s="967">
        <v>1038</v>
      </c>
      <c r="AW65" s="930">
        <v>0</v>
      </c>
      <c r="AX65" s="930">
        <v>0</v>
      </c>
      <c r="AY65" s="930">
        <v>15.164486999999999</v>
      </c>
      <c r="AZ65" s="930"/>
      <c r="BA65" s="930">
        <v>0</v>
      </c>
      <c r="BB65" s="930">
        <v>0</v>
      </c>
      <c r="BC65" s="930"/>
      <c r="BD65" s="930">
        <v>0</v>
      </c>
      <c r="BE65" s="930">
        <v>1053.164487</v>
      </c>
      <c r="BF65" s="930">
        <v>0</v>
      </c>
      <c r="BG65" s="930">
        <v>1053.164487</v>
      </c>
      <c r="BH65" s="967">
        <v>984</v>
      </c>
      <c r="BI65" s="930">
        <v>0</v>
      </c>
      <c r="BJ65" s="930">
        <v>0</v>
      </c>
      <c r="BK65" s="930">
        <v>18.997986000000001</v>
      </c>
      <c r="BL65" s="930"/>
      <c r="BM65" s="930">
        <v>0</v>
      </c>
      <c r="BN65" s="930">
        <v>0</v>
      </c>
      <c r="BO65" s="930"/>
      <c r="BP65" s="930">
        <v>0</v>
      </c>
      <c r="BQ65" s="930">
        <v>952.99798599999997</v>
      </c>
      <c r="BR65" s="930">
        <v>0</v>
      </c>
      <c r="BS65" s="1751">
        <v>952.99798599999997</v>
      </c>
      <c r="BT65" s="996"/>
      <c r="BU65" s="977">
        <v>1135.2721999999999</v>
      </c>
      <c r="BV65" s="978">
        <v>1016</v>
      </c>
      <c r="BW65" s="978">
        <v>1161</v>
      </c>
      <c r="BX65" s="979">
        <v>1113</v>
      </c>
      <c r="BY65" s="643"/>
      <c r="BZ65" s="643"/>
    </row>
    <row r="66" spans="2:78" ht="12" hidden="1" customHeight="1" outlineLevel="1">
      <c r="B66" s="1301" t="s">
        <v>628</v>
      </c>
      <c r="C66" s="929" t="s">
        <v>629</v>
      </c>
      <c r="D66" s="930">
        <v>194</v>
      </c>
      <c r="E66" s="930">
        <v>6.2460000000000004</v>
      </c>
      <c r="F66" s="873">
        <v>178</v>
      </c>
      <c r="G66" s="930"/>
      <c r="H66" s="930">
        <v>0</v>
      </c>
      <c r="I66" s="930">
        <v>0</v>
      </c>
      <c r="J66" s="930">
        <v>0</v>
      </c>
      <c r="K66" s="930">
        <v>0</v>
      </c>
      <c r="L66" s="1015">
        <f t="shared" si="13"/>
        <v>178</v>
      </c>
      <c r="M66" s="979"/>
      <c r="N66" s="967">
        <v>179</v>
      </c>
      <c r="O66" s="930">
        <v>0</v>
      </c>
      <c r="P66" s="930">
        <v>0</v>
      </c>
      <c r="Q66" s="930"/>
      <c r="R66" s="930">
        <v>0</v>
      </c>
      <c r="S66" s="930">
        <v>0</v>
      </c>
      <c r="T66" s="930"/>
      <c r="U66" s="930">
        <v>0</v>
      </c>
      <c r="V66" s="930">
        <v>0</v>
      </c>
      <c r="W66" s="930">
        <v>0</v>
      </c>
      <c r="X66" s="930">
        <f t="shared" si="11"/>
        <v>179</v>
      </c>
      <c r="Y66" s="1751"/>
      <c r="Z66" s="930"/>
      <c r="AA66" s="930"/>
      <c r="AB66" s="930"/>
      <c r="AC66" s="930"/>
      <c r="AD66" s="930"/>
      <c r="AE66" s="930"/>
      <c r="AF66" s="930"/>
      <c r="AG66" s="930"/>
      <c r="AH66" s="930"/>
      <c r="AI66" s="930"/>
      <c r="AJ66" s="930"/>
      <c r="AK66" s="967">
        <v>91</v>
      </c>
      <c r="AL66" s="930">
        <v>0</v>
      </c>
      <c r="AM66" s="930">
        <v>0</v>
      </c>
      <c r="AN66" s="930"/>
      <c r="AO66" s="930"/>
      <c r="AP66" s="930">
        <v>0</v>
      </c>
      <c r="AQ66" s="930">
        <v>0</v>
      </c>
      <c r="AR66" s="930"/>
      <c r="AS66" s="930">
        <v>0</v>
      </c>
      <c r="AT66" s="930">
        <v>0</v>
      </c>
      <c r="AU66" s="1751">
        <f t="shared" si="15"/>
        <v>91</v>
      </c>
      <c r="AV66" s="967">
        <v>190</v>
      </c>
      <c r="AW66" s="930">
        <v>0</v>
      </c>
      <c r="AX66" s="930">
        <v>0</v>
      </c>
      <c r="AY66" s="930"/>
      <c r="AZ66" s="930"/>
      <c r="BA66" s="930">
        <v>0</v>
      </c>
      <c r="BB66" s="930">
        <v>0</v>
      </c>
      <c r="BC66" s="930"/>
      <c r="BD66" s="930">
        <v>0</v>
      </c>
      <c r="BE66" s="930">
        <v>190</v>
      </c>
      <c r="BF66" s="930">
        <v>0</v>
      </c>
      <c r="BG66" s="930">
        <v>190</v>
      </c>
      <c r="BH66" s="967">
        <v>383</v>
      </c>
      <c r="BI66" s="930">
        <v>0</v>
      </c>
      <c r="BJ66" s="930">
        <v>0</v>
      </c>
      <c r="BK66" s="930"/>
      <c r="BL66" s="930"/>
      <c r="BM66" s="930">
        <v>0</v>
      </c>
      <c r="BN66" s="930">
        <v>0</v>
      </c>
      <c r="BO66" s="930"/>
      <c r="BP66" s="930">
        <v>0</v>
      </c>
      <c r="BQ66" s="930">
        <v>383</v>
      </c>
      <c r="BR66" s="930">
        <v>0</v>
      </c>
      <c r="BS66" s="1751">
        <v>383</v>
      </c>
      <c r="BT66" s="996"/>
      <c r="BU66" s="977">
        <v>200.24600000000001</v>
      </c>
      <c r="BV66" s="978">
        <v>82</v>
      </c>
      <c r="BW66" s="978">
        <v>358</v>
      </c>
      <c r="BX66" s="979">
        <v>273</v>
      </c>
      <c r="BY66" s="643"/>
      <c r="BZ66" s="643"/>
    </row>
    <row r="67" spans="2:78" ht="12" hidden="1" customHeight="1" outlineLevel="1">
      <c r="B67" s="1301" t="s">
        <v>354</v>
      </c>
      <c r="C67" s="929" t="s">
        <v>355</v>
      </c>
      <c r="D67" s="930">
        <v>0</v>
      </c>
      <c r="E67" s="930">
        <v>399.72161999999997</v>
      </c>
      <c r="F67" s="930">
        <v>0</v>
      </c>
      <c r="G67" s="930"/>
      <c r="H67" s="930">
        <v>143.37410999999997</v>
      </c>
      <c r="I67" s="930">
        <v>0</v>
      </c>
      <c r="J67" s="930">
        <v>0</v>
      </c>
      <c r="K67" s="930">
        <v>0</v>
      </c>
      <c r="L67" s="1015">
        <f t="shared" si="13"/>
        <v>143.37410999999997</v>
      </c>
      <c r="M67" s="979"/>
      <c r="N67" s="967">
        <v>0</v>
      </c>
      <c r="O67" s="930">
        <v>0</v>
      </c>
      <c r="P67" s="930">
        <v>0</v>
      </c>
      <c r="Q67" s="930"/>
      <c r="R67" s="930">
        <v>0</v>
      </c>
      <c r="S67" s="930">
        <v>0</v>
      </c>
      <c r="T67" s="930"/>
      <c r="U67" s="930">
        <v>0</v>
      </c>
      <c r="V67" s="930">
        <v>0</v>
      </c>
      <c r="W67" s="930">
        <v>0</v>
      </c>
      <c r="X67" s="930">
        <f t="shared" si="11"/>
        <v>0</v>
      </c>
      <c r="Y67" s="1751"/>
      <c r="Z67" s="930"/>
      <c r="AA67" s="930"/>
      <c r="AB67" s="930"/>
      <c r="AC67" s="930"/>
      <c r="AD67" s="930"/>
      <c r="AE67" s="930"/>
      <c r="AF67" s="930"/>
      <c r="AG67" s="930"/>
      <c r="AH67" s="930"/>
      <c r="AI67" s="930"/>
      <c r="AJ67" s="930"/>
      <c r="AK67" s="967">
        <v>0</v>
      </c>
      <c r="AL67" s="930">
        <v>0</v>
      </c>
      <c r="AM67" s="930">
        <v>0</v>
      </c>
      <c r="AN67" s="930"/>
      <c r="AO67" s="930">
        <v>47.704382999999993</v>
      </c>
      <c r="AP67" s="930">
        <v>0</v>
      </c>
      <c r="AQ67" s="930">
        <v>0</v>
      </c>
      <c r="AR67" s="930"/>
      <c r="AS67" s="930">
        <v>0</v>
      </c>
      <c r="AT67" s="930">
        <v>0</v>
      </c>
      <c r="AU67" s="1751">
        <f t="shared" si="15"/>
        <v>47.704382999999993</v>
      </c>
      <c r="AV67" s="967">
        <v>0</v>
      </c>
      <c r="AW67" s="930">
        <v>0</v>
      </c>
      <c r="AX67" s="930">
        <v>0</v>
      </c>
      <c r="AY67" s="930"/>
      <c r="AZ67" s="930">
        <v>0</v>
      </c>
      <c r="BA67" s="930">
        <v>0</v>
      </c>
      <c r="BB67" s="930">
        <v>0</v>
      </c>
      <c r="BC67" s="930"/>
      <c r="BD67" s="930">
        <v>19.469735999999997</v>
      </c>
      <c r="BE67" s="930">
        <v>19.469735999999997</v>
      </c>
      <c r="BF67" s="930">
        <v>0</v>
      </c>
      <c r="BG67" s="930">
        <v>19.469735999999997</v>
      </c>
      <c r="BH67" s="967">
        <v>0</v>
      </c>
      <c r="BI67" s="930">
        <v>0</v>
      </c>
      <c r="BJ67" s="930">
        <v>0</v>
      </c>
      <c r="BK67" s="930"/>
      <c r="BL67" s="930">
        <v>0</v>
      </c>
      <c r="BM67" s="930">
        <v>0</v>
      </c>
      <c r="BN67" s="930">
        <v>0</v>
      </c>
      <c r="BO67" s="930"/>
      <c r="BP67" s="930">
        <v>151.777143</v>
      </c>
      <c r="BQ67" s="930">
        <v>151.777143</v>
      </c>
      <c r="BR67" s="930">
        <v>0</v>
      </c>
      <c r="BS67" s="1751">
        <v>151.777143</v>
      </c>
      <c r="BT67" s="996"/>
      <c r="BU67" s="977">
        <v>543.09573</v>
      </c>
      <c r="BV67" s="978">
        <v>-2.9000000000087311E-4</v>
      </c>
      <c r="BW67" s="978">
        <v>344.84075999999999</v>
      </c>
      <c r="BX67" s="979">
        <v>26.38805999999996</v>
      </c>
      <c r="BY67" s="643"/>
      <c r="BZ67" s="643"/>
    </row>
    <row r="68" spans="2:78" ht="12" hidden="1" customHeight="1" outlineLevel="1">
      <c r="B68" s="1301" t="s">
        <v>630</v>
      </c>
      <c r="C68" s="929" t="s">
        <v>631</v>
      </c>
      <c r="D68" s="930">
        <v>6938</v>
      </c>
      <c r="E68" s="930">
        <v>2747.5939700000004</v>
      </c>
      <c r="F68" s="930">
        <v>6739</v>
      </c>
      <c r="G68" s="930">
        <v>120.73275899999999</v>
      </c>
      <c r="H68" s="930">
        <v>0</v>
      </c>
      <c r="I68" s="930">
        <v>0</v>
      </c>
      <c r="J68" s="930">
        <v>0</v>
      </c>
      <c r="K68" s="1023">
        <f>-2433+1599</f>
        <v>-834</v>
      </c>
      <c r="L68" s="1015">
        <f t="shared" si="13"/>
        <v>6025.7327590000004</v>
      </c>
      <c r="M68" s="979"/>
      <c r="N68" s="967">
        <v>10390.5</v>
      </c>
      <c r="O68" s="930">
        <v>366.84909000000005</v>
      </c>
      <c r="P68" s="930">
        <v>1944.5185197659998</v>
      </c>
      <c r="Q68" s="930">
        <v>337.35548</v>
      </c>
      <c r="R68" s="930">
        <v>0</v>
      </c>
      <c r="S68" s="930">
        <v>0</v>
      </c>
      <c r="T68" s="930"/>
      <c r="U68" s="930">
        <v>0</v>
      </c>
      <c r="V68" s="930">
        <v>-64</v>
      </c>
      <c r="W68" s="930">
        <v>0</v>
      </c>
      <c r="X68" s="930">
        <f t="shared" si="11"/>
        <v>12975.223089765999</v>
      </c>
      <c r="Y68" s="1751"/>
      <c r="Z68" s="930"/>
      <c r="AA68" s="930"/>
      <c r="AB68" s="930"/>
      <c r="AC68" s="930"/>
      <c r="AD68" s="930"/>
      <c r="AE68" s="930"/>
      <c r="AF68" s="930"/>
      <c r="AG68" s="930"/>
      <c r="AH68" s="930"/>
      <c r="AI68" s="930"/>
      <c r="AJ68" s="930"/>
      <c r="AK68" s="967">
        <v>9779</v>
      </c>
      <c r="AL68" s="930">
        <v>366.84909000000005</v>
      </c>
      <c r="AM68" s="930">
        <v>920.14413285599994</v>
      </c>
      <c r="AN68" s="930">
        <v>234.82036799999997</v>
      </c>
      <c r="AO68" s="930">
        <v>220.14847799999998</v>
      </c>
      <c r="AP68" s="930">
        <v>0</v>
      </c>
      <c r="AQ68" s="930">
        <v>0</v>
      </c>
      <c r="AR68" s="930"/>
      <c r="AS68" s="930">
        <v>0</v>
      </c>
      <c r="AT68" s="930">
        <v>0</v>
      </c>
      <c r="AU68" s="1751">
        <f t="shared" si="15"/>
        <v>11520.962068855999</v>
      </c>
      <c r="AV68" s="967">
        <v>9038</v>
      </c>
      <c r="AW68" s="930">
        <v>366.84909000000005</v>
      </c>
      <c r="AX68" s="930">
        <v>835.59789184800002</v>
      </c>
      <c r="AY68" s="930">
        <v>1222.157547</v>
      </c>
      <c r="AZ68" s="930">
        <v>197.40915914000001</v>
      </c>
      <c r="BA68" s="930">
        <v>0</v>
      </c>
      <c r="BB68" s="930">
        <v>0</v>
      </c>
      <c r="BC68" s="930"/>
      <c r="BD68" s="930">
        <v>0</v>
      </c>
      <c r="BE68" s="930">
        <v>11660.013687987999</v>
      </c>
      <c r="BF68" s="930">
        <v>0</v>
      </c>
      <c r="BG68" s="930">
        <v>11660.013687987999</v>
      </c>
      <c r="BH68" s="967">
        <v>8194</v>
      </c>
      <c r="BI68" s="930">
        <v>366.84909000000005</v>
      </c>
      <c r="BJ68" s="930">
        <v>777.93650916799993</v>
      </c>
      <c r="BK68" s="930">
        <v>1350.6124589999999</v>
      </c>
      <c r="BL68" s="930">
        <v>298.92422324999995</v>
      </c>
      <c r="BM68" s="930">
        <v>0</v>
      </c>
      <c r="BN68" s="930">
        <v>0</v>
      </c>
      <c r="BO68" s="930"/>
      <c r="BP68" s="930">
        <v>0</v>
      </c>
      <c r="BQ68" s="930">
        <v>10988.322281417999</v>
      </c>
      <c r="BR68" s="930">
        <v>0</v>
      </c>
      <c r="BS68" s="1751">
        <v>10988.322281417999</v>
      </c>
      <c r="BT68" s="996"/>
      <c r="BU68" s="977">
        <v>7373.3267290000003</v>
      </c>
      <c r="BV68" s="978">
        <v>14237.950400387223</v>
      </c>
      <c r="BW68" s="978">
        <v>15175.386948750001</v>
      </c>
      <c r="BX68" s="979">
        <v>12600.229246187999</v>
      </c>
      <c r="BY68" s="643"/>
      <c r="BZ68" s="643"/>
    </row>
    <row r="69" spans="2:78" ht="12" hidden="1" customHeight="1" outlineLevel="1">
      <c r="B69" s="1301" t="s">
        <v>632</v>
      </c>
      <c r="C69" s="929" t="s">
        <v>633</v>
      </c>
      <c r="D69" s="930">
        <v>0</v>
      </c>
      <c r="E69" s="930">
        <v>0</v>
      </c>
      <c r="F69" s="930">
        <v>0</v>
      </c>
      <c r="G69" s="930"/>
      <c r="H69" s="930">
        <v>0</v>
      </c>
      <c r="I69" s="930">
        <v>0</v>
      </c>
      <c r="J69" s="930">
        <v>0</v>
      </c>
      <c r="K69" s="930">
        <v>0</v>
      </c>
      <c r="L69" s="1015">
        <f t="shared" si="13"/>
        <v>0</v>
      </c>
      <c r="M69" s="979"/>
      <c r="N69" s="967">
        <v>0</v>
      </c>
      <c r="O69" s="930">
        <v>0</v>
      </c>
      <c r="P69" s="930">
        <v>0</v>
      </c>
      <c r="Q69" s="930"/>
      <c r="R69" s="930">
        <v>0</v>
      </c>
      <c r="S69" s="930">
        <v>0</v>
      </c>
      <c r="T69" s="930"/>
      <c r="U69" s="930">
        <v>0</v>
      </c>
      <c r="V69" s="930">
        <v>0</v>
      </c>
      <c r="W69" s="930">
        <v>0</v>
      </c>
      <c r="X69" s="930">
        <f t="shared" si="11"/>
        <v>0</v>
      </c>
      <c r="Y69" s="1751"/>
      <c r="Z69" s="930"/>
      <c r="AA69" s="930"/>
      <c r="AB69" s="930"/>
      <c r="AC69" s="930"/>
      <c r="AD69" s="930"/>
      <c r="AE69" s="930"/>
      <c r="AF69" s="930"/>
      <c r="AG69" s="930"/>
      <c r="AH69" s="930"/>
      <c r="AI69" s="930"/>
      <c r="AJ69" s="930"/>
      <c r="AK69" s="967">
        <v>0</v>
      </c>
      <c r="AL69" s="930">
        <v>0</v>
      </c>
      <c r="AM69" s="930">
        <v>0</v>
      </c>
      <c r="AN69" s="930"/>
      <c r="AO69" s="930"/>
      <c r="AP69" s="930">
        <v>0</v>
      </c>
      <c r="AQ69" s="930">
        <v>0</v>
      </c>
      <c r="AR69" s="930"/>
      <c r="AS69" s="930">
        <v>0</v>
      </c>
      <c r="AT69" s="930">
        <v>0</v>
      </c>
      <c r="AU69" s="1751">
        <f t="shared" si="15"/>
        <v>0</v>
      </c>
      <c r="AV69" s="967">
        <v>0</v>
      </c>
      <c r="AW69" s="930">
        <v>0</v>
      </c>
      <c r="AX69" s="930">
        <v>0</v>
      </c>
      <c r="AY69" s="930"/>
      <c r="AZ69" s="930"/>
      <c r="BA69" s="930">
        <v>0</v>
      </c>
      <c r="BB69" s="930">
        <v>0</v>
      </c>
      <c r="BC69" s="930"/>
      <c r="BD69" s="930">
        <v>0</v>
      </c>
      <c r="BE69" s="930">
        <v>0</v>
      </c>
      <c r="BF69" s="930">
        <v>0</v>
      </c>
      <c r="BG69" s="930">
        <v>0</v>
      </c>
      <c r="BH69" s="967">
        <v>0</v>
      </c>
      <c r="BI69" s="930">
        <v>0</v>
      </c>
      <c r="BJ69" s="930">
        <v>0</v>
      </c>
      <c r="BK69" s="930"/>
      <c r="BL69" s="930"/>
      <c r="BM69" s="930">
        <v>0</v>
      </c>
      <c r="BN69" s="930">
        <v>0</v>
      </c>
      <c r="BO69" s="930"/>
      <c r="BP69" s="930">
        <v>0</v>
      </c>
      <c r="BQ69" s="930">
        <v>0</v>
      </c>
      <c r="BR69" s="930">
        <v>0</v>
      </c>
      <c r="BS69" s="1751">
        <v>0</v>
      </c>
      <c r="BT69" s="996"/>
      <c r="BU69" s="977">
        <v>0</v>
      </c>
      <c r="BV69" s="978">
        <v>0</v>
      </c>
      <c r="BW69" s="978">
        <v>0</v>
      </c>
      <c r="BX69" s="979">
        <v>0</v>
      </c>
      <c r="BY69" s="643"/>
      <c r="BZ69" s="643"/>
    </row>
    <row r="70" spans="2:78" ht="12" hidden="1" customHeight="1" outlineLevel="1">
      <c r="B70" s="1301" t="s">
        <v>634</v>
      </c>
      <c r="C70" s="929" t="s">
        <v>635</v>
      </c>
      <c r="D70" s="930">
        <v>0</v>
      </c>
      <c r="E70" s="930">
        <v>0</v>
      </c>
      <c r="F70" s="930">
        <v>0</v>
      </c>
      <c r="G70" s="930"/>
      <c r="H70" s="930">
        <v>0</v>
      </c>
      <c r="I70" s="930">
        <v>0</v>
      </c>
      <c r="J70" s="930">
        <v>0</v>
      </c>
      <c r="K70" s="930">
        <v>0</v>
      </c>
      <c r="L70" s="1015">
        <f t="shared" si="13"/>
        <v>0</v>
      </c>
      <c r="M70" s="979"/>
      <c r="N70" s="967">
        <v>0</v>
      </c>
      <c r="O70" s="930">
        <v>0</v>
      </c>
      <c r="P70" s="930">
        <v>0</v>
      </c>
      <c r="Q70" s="930"/>
      <c r="R70" s="930">
        <v>0</v>
      </c>
      <c r="S70" s="930">
        <v>0</v>
      </c>
      <c r="T70" s="930"/>
      <c r="U70" s="930">
        <v>0</v>
      </c>
      <c r="V70" s="930">
        <v>0</v>
      </c>
      <c r="W70" s="930">
        <v>0</v>
      </c>
      <c r="X70" s="930">
        <f t="shared" si="11"/>
        <v>0</v>
      </c>
      <c r="Y70" s="1751"/>
      <c r="Z70" s="930"/>
      <c r="AA70" s="930"/>
      <c r="AB70" s="930"/>
      <c r="AC70" s="930"/>
      <c r="AD70" s="930"/>
      <c r="AE70" s="930"/>
      <c r="AF70" s="930"/>
      <c r="AG70" s="930"/>
      <c r="AH70" s="930"/>
      <c r="AI70" s="930"/>
      <c r="AJ70" s="930"/>
      <c r="AK70" s="967">
        <v>0</v>
      </c>
      <c r="AL70" s="930">
        <v>0</v>
      </c>
      <c r="AM70" s="930">
        <v>0</v>
      </c>
      <c r="AN70" s="930"/>
      <c r="AO70" s="930"/>
      <c r="AP70" s="930">
        <v>0</v>
      </c>
      <c r="AQ70" s="930">
        <v>0</v>
      </c>
      <c r="AR70" s="930"/>
      <c r="AS70" s="930">
        <v>0</v>
      </c>
      <c r="AT70" s="930">
        <v>0</v>
      </c>
      <c r="AU70" s="1751">
        <f t="shared" si="15"/>
        <v>0</v>
      </c>
      <c r="AV70" s="967">
        <v>0</v>
      </c>
      <c r="AW70" s="930">
        <v>0</v>
      </c>
      <c r="AX70" s="930">
        <v>0</v>
      </c>
      <c r="AY70" s="930"/>
      <c r="AZ70" s="930"/>
      <c r="BA70" s="930">
        <v>0</v>
      </c>
      <c r="BB70" s="930">
        <v>0</v>
      </c>
      <c r="BC70" s="930"/>
      <c r="BD70" s="930">
        <v>0</v>
      </c>
      <c r="BE70" s="930">
        <v>0</v>
      </c>
      <c r="BF70" s="930">
        <v>0</v>
      </c>
      <c r="BG70" s="930">
        <v>0</v>
      </c>
      <c r="BH70" s="967">
        <v>0</v>
      </c>
      <c r="BI70" s="930">
        <v>0</v>
      </c>
      <c r="BJ70" s="930">
        <v>0</v>
      </c>
      <c r="BK70" s="930"/>
      <c r="BL70" s="930"/>
      <c r="BM70" s="930">
        <v>0</v>
      </c>
      <c r="BN70" s="930">
        <v>0</v>
      </c>
      <c r="BO70" s="930"/>
      <c r="BP70" s="930">
        <v>0</v>
      </c>
      <c r="BQ70" s="930">
        <v>0</v>
      </c>
      <c r="BR70" s="930">
        <v>0</v>
      </c>
      <c r="BS70" s="1751">
        <v>0</v>
      </c>
      <c r="BT70" s="996"/>
      <c r="BU70" s="977">
        <v>0</v>
      </c>
      <c r="BV70" s="978">
        <v>0</v>
      </c>
      <c r="BW70" s="978">
        <v>0</v>
      </c>
      <c r="BX70" s="979">
        <v>0</v>
      </c>
      <c r="BY70" s="643"/>
      <c r="BZ70" s="643"/>
    </row>
    <row r="71" spans="2:78" ht="12" hidden="1" customHeight="1" outlineLevel="1">
      <c r="B71" s="1301" t="s">
        <v>636</v>
      </c>
      <c r="C71" s="929" t="s">
        <v>637</v>
      </c>
      <c r="D71" s="930">
        <v>0</v>
      </c>
      <c r="E71" s="930">
        <v>0</v>
      </c>
      <c r="F71" s="930">
        <v>0</v>
      </c>
      <c r="G71" s="930">
        <v>24.768965999999999</v>
      </c>
      <c r="H71" s="930">
        <v>592.31193999999994</v>
      </c>
      <c r="I71" s="930">
        <v>0</v>
      </c>
      <c r="J71" s="930">
        <v>4.7745524969999993</v>
      </c>
      <c r="K71" s="930">
        <v>0</v>
      </c>
      <c r="L71" s="1015">
        <f t="shared" si="13"/>
        <v>621.85545849699986</v>
      </c>
      <c r="M71" s="979"/>
      <c r="N71" s="967">
        <v>0</v>
      </c>
      <c r="O71" s="930">
        <v>0</v>
      </c>
      <c r="P71" s="930">
        <v>0</v>
      </c>
      <c r="Q71" s="930">
        <v>74.094499999999996</v>
      </c>
      <c r="R71" s="930">
        <v>152.47123200000001</v>
      </c>
      <c r="S71" s="930">
        <v>0</v>
      </c>
      <c r="T71" s="930"/>
      <c r="U71" s="930">
        <v>19.530450000000002</v>
      </c>
      <c r="V71" s="930">
        <v>0</v>
      </c>
      <c r="W71" s="930">
        <v>0</v>
      </c>
      <c r="X71" s="930">
        <f t="shared" si="11"/>
        <v>246.09618200000003</v>
      </c>
      <c r="Y71" s="1751"/>
      <c r="Z71" s="930"/>
      <c r="AA71" s="930"/>
      <c r="AB71" s="930"/>
      <c r="AC71" s="930"/>
      <c r="AD71" s="930"/>
      <c r="AE71" s="930"/>
      <c r="AF71" s="930"/>
      <c r="AG71" s="930"/>
      <c r="AH71" s="930"/>
      <c r="AI71" s="930"/>
      <c r="AJ71" s="930"/>
      <c r="AK71" s="967">
        <v>0</v>
      </c>
      <c r="AL71" s="930">
        <v>0</v>
      </c>
      <c r="AM71" s="930">
        <v>0</v>
      </c>
      <c r="AN71" s="930">
        <v>1204.0399359999999</v>
      </c>
      <c r="AO71" s="930">
        <v>0</v>
      </c>
      <c r="AP71" s="930">
        <v>0</v>
      </c>
      <c r="AQ71" s="930">
        <v>0</v>
      </c>
      <c r="AR71" s="930">
        <v>163.52188800000002</v>
      </c>
      <c r="AS71" s="930">
        <v>11.173727999999999</v>
      </c>
      <c r="AT71" s="930">
        <v>0</v>
      </c>
      <c r="AU71" s="1751">
        <f t="shared" si="15"/>
        <v>1378.7355519999999</v>
      </c>
      <c r="AV71" s="967">
        <v>0</v>
      </c>
      <c r="AW71" s="930">
        <v>0</v>
      </c>
      <c r="AX71" s="930">
        <v>47.709249107000005</v>
      </c>
      <c r="AY71" s="930">
        <v>763.08452999999986</v>
      </c>
      <c r="AZ71" s="930">
        <v>81.829014439999995</v>
      </c>
      <c r="BA71" s="930">
        <v>2.7275039999999997</v>
      </c>
      <c r="BB71" s="930">
        <v>0</v>
      </c>
      <c r="BC71" s="930">
        <v>48.202829999999992</v>
      </c>
      <c r="BD71" s="930">
        <v>30.590117999999997</v>
      </c>
      <c r="BE71" s="930">
        <v>974.14324554699976</v>
      </c>
      <c r="BF71" s="930">
        <v>0</v>
      </c>
      <c r="BG71" s="930">
        <v>974.14324554699976</v>
      </c>
      <c r="BH71" s="967">
        <v>0</v>
      </c>
      <c r="BI71" s="930">
        <v>0</v>
      </c>
      <c r="BJ71" s="930">
        <v>33.025355636</v>
      </c>
      <c r="BK71" s="930">
        <v>940.94536199999993</v>
      </c>
      <c r="BL71" s="930">
        <v>72.344020099999994</v>
      </c>
      <c r="BM71" s="930">
        <v>1846.101285</v>
      </c>
      <c r="BN71" s="930">
        <v>0</v>
      </c>
      <c r="BO71" s="930">
        <v>33.831000000000003</v>
      </c>
      <c r="BP71" s="930">
        <v>32.177039999999998</v>
      </c>
      <c r="BQ71" s="930">
        <v>2958.424062736</v>
      </c>
      <c r="BR71" s="930">
        <v>-1240</v>
      </c>
      <c r="BS71" s="1751">
        <v>1718.424062736</v>
      </c>
      <c r="BT71" s="996"/>
      <c r="BU71" s="977">
        <v>621.85545849699986</v>
      </c>
      <c r="BV71" s="978">
        <v>1278.1280786359998</v>
      </c>
      <c r="BW71" s="978">
        <v>858.10535192200007</v>
      </c>
      <c r="BX71" s="979">
        <v>736.88085745300009</v>
      </c>
      <c r="BY71" s="643"/>
      <c r="BZ71" s="643"/>
    </row>
    <row r="72" spans="2:78" ht="12" hidden="1" customHeight="1" outlineLevel="1">
      <c r="B72" s="1301" t="s">
        <v>638</v>
      </c>
      <c r="C72" s="929" t="s">
        <v>639</v>
      </c>
      <c r="D72" s="930">
        <v>2550</v>
      </c>
      <c r="E72" s="930">
        <v>0</v>
      </c>
      <c r="F72" s="930">
        <v>2550</v>
      </c>
      <c r="G72" s="930"/>
      <c r="H72" s="930">
        <v>0</v>
      </c>
      <c r="I72" s="930">
        <v>528.01891000000001</v>
      </c>
      <c r="J72" s="930">
        <v>1013.6245125629999</v>
      </c>
      <c r="K72" s="930">
        <v>0</v>
      </c>
      <c r="L72" s="1015">
        <f t="shared" si="13"/>
        <v>4091.6434225629996</v>
      </c>
      <c r="M72" s="979"/>
      <c r="N72" s="967">
        <v>935</v>
      </c>
      <c r="O72" s="930">
        <v>0</v>
      </c>
      <c r="P72" s="930">
        <v>6.0728050859999998</v>
      </c>
      <c r="Q72" s="930">
        <v>9574.9190999999992</v>
      </c>
      <c r="R72" s="930">
        <v>0</v>
      </c>
      <c r="S72" s="930">
        <v>572.38998300000003</v>
      </c>
      <c r="T72" s="930"/>
      <c r="U72" s="930">
        <v>644.95528200000001</v>
      </c>
      <c r="V72" s="930">
        <v>0</v>
      </c>
      <c r="W72" s="930">
        <v>0</v>
      </c>
      <c r="X72" s="930">
        <f t="shared" si="11"/>
        <v>11733.337170085999</v>
      </c>
      <c r="Y72" s="1751"/>
      <c r="Z72" s="930"/>
      <c r="AA72" s="930"/>
      <c r="AB72" s="930"/>
      <c r="AC72" s="930"/>
      <c r="AD72" s="930"/>
      <c r="AE72" s="930"/>
      <c r="AF72" s="930"/>
      <c r="AG72" s="930"/>
      <c r="AH72" s="930"/>
      <c r="AI72" s="930"/>
      <c r="AJ72" s="930"/>
      <c r="AK72" s="967">
        <v>7197</v>
      </c>
      <c r="AL72" s="930">
        <v>0</v>
      </c>
      <c r="AM72" s="930">
        <v>143.62504860600001</v>
      </c>
      <c r="AN72" s="930">
        <v>0</v>
      </c>
      <c r="AO72" s="930">
        <v>619.75290599999994</v>
      </c>
      <c r="AP72" s="930">
        <v>0</v>
      </c>
      <c r="AQ72" s="930">
        <v>72.52216</v>
      </c>
      <c r="AR72" s="930">
        <v>144.073024</v>
      </c>
      <c r="AS72" s="930">
        <v>1989.3709919999999</v>
      </c>
      <c r="AT72" s="930">
        <v>0</v>
      </c>
      <c r="AU72" s="1751">
        <f t="shared" si="15"/>
        <v>10166.344130605999</v>
      </c>
      <c r="AV72" s="967">
        <v>4825</v>
      </c>
      <c r="AW72" s="930">
        <v>0</v>
      </c>
      <c r="AX72" s="930">
        <v>442.99478197799999</v>
      </c>
      <c r="AY72" s="930">
        <v>0</v>
      </c>
      <c r="AZ72" s="930">
        <v>3386.6199857000001</v>
      </c>
      <c r="BA72" s="930">
        <v>312.614757</v>
      </c>
      <c r="BB72" s="930">
        <v>533.06018999999992</v>
      </c>
      <c r="BC72" s="930">
        <v>0.137826</v>
      </c>
      <c r="BD72" s="930">
        <v>212.04892799999999</v>
      </c>
      <c r="BE72" s="930">
        <v>9712.4764686779999</v>
      </c>
      <c r="BF72" s="930">
        <v>0</v>
      </c>
      <c r="BG72" s="930">
        <v>9712.4764686779999</v>
      </c>
      <c r="BH72" s="967">
        <v>2120</v>
      </c>
      <c r="BI72" s="930">
        <v>0</v>
      </c>
      <c r="BJ72" s="930">
        <v>248.886429792</v>
      </c>
      <c r="BK72" s="930">
        <v>0</v>
      </c>
      <c r="BL72" s="930">
        <v>1938.2016846199999</v>
      </c>
      <c r="BM72" s="930">
        <v>0</v>
      </c>
      <c r="BN72" s="930">
        <v>187.363596</v>
      </c>
      <c r="BO72" s="930">
        <v>150.36000000000001</v>
      </c>
      <c r="BP72" s="930">
        <v>24.809399999999997</v>
      </c>
      <c r="BQ72" s="930">
        <v>4669.6211104119993</v>
      </c>
      <c r="BR72" s="930">
        <v>0</v>
      </c>
      <c r="BS72" s="1751">
        <v>4669.6211104119993</v>
      </c>
      <c r="BT72" s="996"/>
      <c r="BU72" s="977">
        <v>4091.6434225629996</v>
      </c>
      <c r="BV72" s="978">
        <v>8459.3657581749994</v>
      </c>
      <c r="BW72" s="978">
        <v>4941.5719495449994</v>
      </c>
      <c r="BX72" s="979">
        <v>3383.0975844489999</v>
      </c>
      <c r="BY72" s="643"/>
      <c r="BZ72" s="643"/>
    </row>
    <row r="73" spans="2:78" ht="12" hidden="1" customHeight="1" outlineLevel="1">
      <c r="B73" s="1301" t="s">
        <v>640</v>
      </c>
      <c r="C73" s="929" t="s">
        <v>641</v>
      </c>
      <c r="D73" s="930">
        <v>0</v>
      </c>
      <c r="E73" s="930">
        <v>0</v>
      </c>
      <c r="F73" s="930">
        <v>0</v>
      </c>
      <c r="G73" s="930"/>
      <c r="H73" s="930">
        <v>0</v>
      </c>
      <c r="I73" s="930">
        <v>0</v>
      </c>
      <c r="J73" s="930">
        <v>0</v>
      </c>
      <c r="K73" s="930">
        <v>0</v>
      </c>
      <c r="L73" s="1015">
        <f t="shared" si="13"/>
        <v>0</v>
      </c>
      <c r="M73" s="979"/>
      <c r="N73" s="967">
        <v>0</v>
      </c>
      <c r="O73" s="930">
        <v>0</v>
      </c>
      <c r="P73" s="930">
        <v>0</v>
      </c>
      <c r="Q73" s="930"/>
      <c r="R73" s="930">
        <v>0</v>
      </c>
      <c r="S73" s="930">
        <v>0</v>
      </c>
      <c r="T73" s="930"/>
      <c r="U73" s="930">
        <v>0</v>
      </c>
      <c r="V73" s="930">
        <v>0</v>
      </c>
      <c r="W73" s="930">
        <v>0</v>
      </c>
      <c r="X73" s="930">
        <f t="shared" si="11"/>
        <v>0</v>
      </c>
      <c r="Y73" s="1751"/>
      <c r="Z73" s="930"/>
      <c r="AA73" s="930"/>
      <c r="AB73" s="930"/>
      <c r="AC73" s="930"/>
      <c r="AD73" s="930"/>
      <c r="AE73" s="930"/>
      <c r="AF73" s="930"/>
      <c r="AG73" s="930"/>
      <c r="AH73" s="930"/>
      <c r="AI73" s="930"/>
      <c r="AJ73" s="930"/>
      <c r="AK73" s="967">
        <v>0</v>
      </c>
      <c r="AL73" s="930">
        <v>0</v>
      </c>
      <c r="AM73" s="930">
        <v>0</v>
      </c>
      <c r="AN73" s="930"/>
      <c r="AO73" s="930"/>
      <c r="AP73" s="930">
        <v>0</v>
      </c>
      <c r="AQ73" s="930">
        <v>0</v>
      </c>
      <c r="AR73" s="930"/>
      <c r="AS73" s="930">
        <v>0</v>
      </c>
      <c r="AT73" s="930">
        <v>0</v>
      </c>
      <c r="AU73" s="1751">
        <f t="shared" si="15"/>
        <v>0</v>
      </c>
      <c r="AV73" s="967">
        <v>0</v>
      </c>
      <c r="AW73" s="930">
        <v>0</v>
      </c>
      <c r="AX73" s="930">
        <v>0</v>
      </c>
      <c r="AY73" s="930"/>
      <c r="AZ73" s="930"/>
      <c r="BA73" s="930">
        <v>0</v>
      </c>
      <c r="BB73" s="930">
        <v>0</v>
      </c>
      <c r="BC73" s="930"/>
      <c r="BD73" s="930">
        <v>0</v>
      </c>
      <c r="BE73" s="930">
        <v>0</v>
      </c>
      <c r="BF73" s="930">
        <v>0</v>
      </c>
      <c r="BG73" s="930">
        <v>0</v>
      </c>
      <c r="BH73" s="967">
        <v>0</v>
      </c>
      <c r="BI73" s="930">
        <v>0</v>
      </c>
      <c r="BJ73" s="930">
        <v>0</v>
      </c>
      <c r="BK73" s="930"/>
      <c r="BL73" s="930"/>
      <c r="BM73" s="930">
        <v>0</v>
      </c>
      <c r="BN73" s="930">
        <v>0</v>
      </c>
      <c r="BO73" s="930"/>
      <c r="BP73" s="930">
        <v>0</v>
      </c>
      <c r="BQ73" s="930">
        <v>0</v>
      </c>
      <c r="BR73" s="930">
        <v>0</v>
      </c>
      <c r="BS73" s="1751">
        <v>0</v>
      </c>
      <c r="BT73" s="996"/>
      <c r="BU73" s="977">
        <v>0</v>
      </c>
      <c r="BV73" s="978">
        <v>0</v>
      </c>
      <c r="BW73" s="978">
        <v>0</v>
      </c>
      <c r="BX73" s="979">
        <v>0</v>
      </c>
      <c r="BY73" s="643"/>
      <c r="BZ73" s="643"/>
    </row>
    <row r="74" spans="2:78" ht="12" hidden="1" customHeight="1" outlineLevel="1">
      <c r="B74" s="1302" t="s">
        <v>642</v>
      </c>
      <c r="C74" s="931" t="s">
        <v>643</v>
      </c>
      <c r="D74" s="932">
        <v>0</v>
      </c>
      <c r="E74" s="932">
        <v>904.904</v>
      </c>
      <c r="F74" s="932">
        <v>0</v>
      </c>
      <c r="G74" s="932"/>
      <c r="H74" s="932">
        <v>0</v>
      </c>
      <c r="I74" s="932"/>
      <c r="J74" s="932">
        <v>0</v>
      </c>
      <c r="K74" s="932">
        <f>-904.904+904.904</f>
        <v>0</v>
      </c>
      <c r="L74" s="1016">
        <f t="shared" si="13"/>
        <v>0</v>
      </c>
      <c r="M74" s="982"/>
      <c r="N74" s="968">
        <v>0</v>
      </c>
      <c r="O74" s="932">
        <v>0</v>
      </c>
      <c r="P74" s="932">
        <v>0</v>
      </c>
      <c r="Q74" s="932"/>
      <c r="R74" s="932">
        <v>0</v>
      </c>
      <c r="S74" s="932"/>
      <c r="T74" s="932"/>
      <c r="U74" s="932">
        <v>0</v>
      </c>
      <c r="V74" s="932">
        <v>0</v>
      </c>
      <c r="W74" s="932">
        <v>0</v>
      </c>
      <c r="X74" s="932">
        <f t="shared" si="11"/>
        <v>0</v>
      </c>
      <c r="Y74" s="1752"/>
      <c r="Z74" s="932"/>
      <c r="AA74" s="932"/>
      <c r="AB74" s="932"/>
      <c r="AC74" s="932"/>
      <c r="AD74" s="932"/>
      <c r="AE74" s="932"/>
      <c r="AF74" s="932"/>
      <c r="AG74" s="932"/>
      <c r="AH74" s="932"/>
      <c r="AI74" s="932"/>
      <c r="AJ74" s="932"/>
      <c r="AK74" s="968">
        <v>0</v>
      </c>
      <c r="AL74" s="932">
        <v>0</v>
      </c>
      <c r="AM74" s="932">
        <v>0</v>
      </c>
      <c r="AN74" s="932"/>
      <c r="AO74" s="932"/>
      <c r="AP74" s="932">
        <v>0</v>
      </c>
      <c r="AQ74" s="932"/>
      <c r="AR74" s="932"/>
      <c r="AS74" s="932">
        <v>0</v>
      </c>
      <c r="AT74" s="932">
        <v>0</v>
      </c>
      <c r="AU74" s="1752">
        <f t="shared" si="15"/>
        <v>0</v>
      </c>
      <c r="AV74" s="968">
        <v>0</v>
      </c>
      <c r="AW74" s="932">
        <v>0</v>
      </c>
      <c r="AX74" s="932">
        <v>0</v>
      </c>
      <c r="AY74" s="932"/>
      <c r="AZ74" s="932"/>
      <c r="BA74" s="932">
        <v>0</v>
      </c>
      <c r="BB74" s="932"/>
      <c r="BC74" s="932"/>
      <c r="BD74" s="932">
        <v>0</v>
      </c>
      <c r="BE74" s="932">
        <v>0</v>
      </c>
      <c r="BF74" s="932">
        <v>0</v>
      </c>
      <c r="BG74" s="932">
        <v>0</v>
      </c>
      <c r="BH74" s="968">
        <v>0</v>
      </c>
      <c r="BI74" s="932">
        <v>0</v>
      </c>
      <c r="BJ74" s="932">
        <v>0</v>
      </c>
      <c r="BK74" s="932"/>
      <c r="BL74" s="932"/>
      <c r="BM74" s="932">
        <v>0</v>
      </c>
      <c r="BN74" s="932"/>
      <c r="BO74" s="932"/>
      <c r="BP74" s="932">
        <v>0</v>
      </c>
      <c r="BQ74" s="932">
        <v>0</v>
      </c>
      <c r="BR74" s="932">
        <v>0</v>
      </c>
      <c r="BS74" s="1752">
        <v>0</v>
      </c>
      <c r="BT74" s="997"/>
      <c r="BU74" s="980">
        <v>0</v>
      </c>
      <c r="BV74" s="981">
        <v>0</v>
      </c>
      <c r="BW74" s="981">
        <v>0</v>
      </c>
      <c r="BX74" s="982">
        <v>0</v>
      </c>
      <c r="BY74" s="643"/>
      <c r="BZ74" s="643"/>
    </row>
    <row r="75" spans="2:78" ht="12" customHeight="1" collapsed="1">
      <c r="B75" s="1303" t="s">
        <v>644</v>
      </c>
      <c r="C75" s="924" t="s">
        <v>157</v>
      </c>
      <c r="D75" s="930">
        <f t="shared" ref="D75:K75" si="16">SUM(D62:D74)</f>
        <v>12953</v>
      </c>
      <c r="E75" s="930">
        <f t="shared" si="16"/>
        <v>4244.2890399999997</v>
      </c>
      <c r="F75" s="873">
        <f t="shared" si="16"/>
        <v>12267</v>
      </c>
      <c r="G75" s="930">
        <f t="shared" si="16"/>
        <v>145.50172499999999</v>
      </c>
      <c r="H75" s="930">
        <f t="shared" si="16"/>
        <v>847.64604999999983</v>
      </c>
      <c r="I75" s="930">
        <f t="shared" si="16"/>
        <v>842.90329999999994</v>
      </c>
      <c r="J75" s="930">
        <f t="shared" si="16"/>
        <v>1079.054179346</v>
      </c>
      <c r="K75" s="930">
        <f t="shared" si="16"/>
        <v>-834</v>
      </c>
      <c r="L75" s="1015">
        <f t="shared" si="13"/>
        <v>14348.105254345999</v>
      </c>
      <c r="M75" s="979">
        <f>ROUND(BS!Q29-L75,0)</f>
        <v>0</v>
      </c>
      <c r="N75" s="967">
        <f t="shared" ref="N75:W75" si="17">SUM(N62:N74)</f>
        <v>14597.5</v>
      </c>
      <c r="O75" s="930">
        <f t="shared" si="17"/>
        <v>383.03844000000004</v>
      </c>
      <c r="P75" s="930">
        <f t="shared" si="17"/>
        <v>2247.1752014379995</v>
      </c>
      <c r="Q75" s="930">
        <f t="shared" si="17"/>
        <v>9986.3690799999986</v>
      </c>
      <c r="R75" s="930">
        <f t="shared" si="17"/>
        <v>321.38323200000002</v>
      </c>
      <c r="S75" s="930">
        <f t="shared" si="17"/>
        <v>780.39807300000007</v>
      </c>
      <c r="T75" s="930">
        <f t="shared" si="17"/>
        <v>0</v>
      </c>
      <c r="U75" s="930">
        <f t="shared" si="17"/>
        <v>760.230684</v>
      </c>
      <c r="V75" s="930">
        <f t="shared" si="17"/>
        <v>-64</v>
      </c>
      <c r="W75" s="930">
        <f t="shared" si="17"/>
        <v>0</v>
      </c>
      <c r="X75" s="930">
        <f t="shared" si="11"/>
        <v>29012.094710437996</v>
      </c>
      <c r="Y75" s="1751">
        <f>ROUND(BS!T29-X75,0)</f>
        <v>500</v>
      </c>
      <c r="Z75" s="930"/>
      <c r="AA75" s="930"/>
      <c r="AB75" s="930"/>
      <c r="AC75" s="930"/>
      <c r="AD75" s="930"/>
      <c r="AE75" s="930"/>
      <c r="AF75" s="930"/>
      <c r="AG75" s="930"/>
      <c r="AH75" s="930"/>
      <c r="AI75" s="930"/>
      <c r="AJ75" s="930"/>
      <c r="AK75" s="967">
        <f t="shared" ref="AK75:AU75" si="18">SUM(AK62:AK74)</f>
        <v>20043</v>
      </c>
      <c r="AL75" s="930">
        <f t="shared" si="18"/>
        <v>383.03844000000004</v>
      </c>
      <c r="AM75" s="930">
        <f t="shared" si="18"/>
        <v>1429.126522434</v>
      </c>
      <c r="AN75" s="930">
        <f t="shared" si="18"/>
        <v>1614.691648</v>
      </c>
      <c r="AO75" s="930">
        <f t="shared" si="18"/>
        <v>887.6057669999999</v>
      </c>
      <c r="AP75" s="930">
        <f t="shared" si="18"/>
        <v>217.96799999999999</v>
      </c>
      <c r="AQ75" s="930">
        <f t="shared" si="18"/>
        <v>164.91382399999998</v>
      </c>
      <c r="AR75" s="930">
        <f t="shared" si="18"/>
        <v>307.59491200000002</v>
      </c>
      <c r="AS75" s="930">
        <f t="shared" si="18"/>
        <v>2116.0907039999997</v>
      </c>
      <c r="AT75" s="930">
        <f t="shared" si="18"/>
        <v>0</v>
      </c>
      <c r="AU75" s="1751">
        <f t="shared" si="18"/>
        <v>27164.029817433999</v>
      </c>
      <c r="AV75" s="967">
        <f>SUM(AV62:AV74)</f>
        <v>17208</v>
      </c>
      <c r="AW75" s="930">
        <f t="shared" ref="AW75:BG75" si="19">SUM(AW62:AW74)</f>
        <v>383.03844000000004</v>
      </c>
      <c r="AX75" s="930">
        <f t="shared" si="19"/>
        <v>1816.8096613380001</v>
      </c>
      <c r="AY75" s="930">
        <f t="shared" si="19"/>
        <v>2467.5460290000001</v>
      </c>
      <c r="AZ75" s="930">
        <f t="shared" si="19"/>
        <v>3665.8581592800001</v>
      </c>
      <c r="BA75" s="930">
        <f t="shared" si="19"/>
        <v>532.96226100000001</v>
      </c>
      <c r="BB75" s="930">
        <f t="shared" si="19"/>
        <v>846.76667399999997</v>
      </c>
      <c r="BC75" s="930">
        <f t="shared" si="19"/>
        <v>308.09914199999997</v>
      </c>
      <c r="BD75" s="930">
        <f t="shared" si="19"/>
        <v>310.14839699999999</v>
      </c>
      <c r="BE75" s="930">
        <f t="shared" si="19"/>
        <v>27539.228763617997</v>
      </c>
      <c r="BF75" s="930">
        <f t="shared" si="19"/>
        <v>0</v>
      </c>
      <c r="BG75" s="930">
        <f t="shared" si="19"/>
        <v>27539.228763617997</v>
      </c>
      <c r="BH75" s="967">
        <f>SUM(BH62:BH74)</f>
        <v>13750</v>
      </c>
      <c r="BI75" s="930">
        <f t="shared" ref="BI75:BS75" si="20">SUM(BI62:BI74)</f>
        <v>383.03844000000004</v>
      </c>
      <c r="BJ75" s="930">
        <f t="shared" si="20"/>
        <v>1128.2965428279999</v>
      </c>
      <c r="BK75" s="930">
        <f t="shared" si="20"/>
        <v>2833.365045</v>
      </c>
      <c r="BL75" s="930">
        <f t="shared" si="20"/>
        <v>2309.4699279699998</v>
      </c>
      <c r="BM75" s="930">
        <f t="shared" si="20"/>
        <v>2094.1952849999998</v>
      </c>
      <c r="BN75" s="930">
        <f t="shared" si="20"/>
        <v>251.319222</v>
      </c>
      <c r="BO75" s="930">
        <f t="shared" si="20"/>
        <v>532.03006500000004</v>
      </c>
      <c r="BP75" s="930">
        <f t="shared" si="20"/>
        <v>321.76288199999993</v>
      </c>
      <c r="BQ75" s="930">
        <f t="shared" si="20"/>
        <v>23553.477409797997</v>
      </c>
      <c r="BR75" s="930">
        <f t="shared" si="20"/>
        <v>-1240</v>
      </c>
      <c r="BS75" s="1751">
        <f t="shared" si="20"/>
        <v>22313.477409797997</v>
      </c>
      <c r="BT75" s="996">
        <f>ROUND(BS!V29-AU75,0)</f>
        <v>0</v>
      </c>
      <c r="BU75" s="977">
        <f>SUM(BU62:BU74)</f>
        <v>16774.490294346</v>
      </c>
      <c r="BV75" s="978">
        <f>SUM(BV62:BV74)</f>
        <v>27898.201681424223</v>
      </c>
      <c r="BW75" s="978">
        <f>SUM(BW62:BW74)</f>
        <v>25600.371597191002</v>
      </c>
      <c r="BX75" s="979">
        <f>SUM(BX62:BX74)</f>
        <v>21744.61329257</v>
      </c>
      <c r="BY75" s="643"/>
      <c r="BZ75" s="643"/>
    </row>
    <row r="76" spans="2:78" ht="12" hidden="1" customHeight="1" outlineLevel="1">
      <c r="B76" s="1300" t="s">
        <v>4656</v>
      </c>
      <c r="C76" s="927" t="s">
        <v>646</v>
      </c>
      <c r="D76" s="928">
        <v>0</v>
      </c>
      <c r="E76" s="928">
        <v>0</v>
      </c>
      <c r="F76" s="928">
        <v>0</v>
      </c>
      <c r="G76" s="928"/>
      <c r="H76" s="928">
        <v>0</v>
      </c>
      <c r="I76" s="928">
        <v>0</v>
      </c>
      <c r="J76" s="928">
        <v>0</v>
      </c>
      <c r="K76" s="928">
        <v>0</v>
      </c>
      <c r="L76" s="1014">
        <f t="shared" si="13"/>
        <v>0</v>
      </c>
      <c r="M76" s="976"/>
      <c r="N76" s="966">
        <v>0</v>
      </c>
      <c r="O76" s="928">
        <v>0</v>
      </c>
      <c r="P76" s="928">
        <v>0</v>
      </c>
      <c r="Q76" s="928"/>
      <c r="R76" s="928">
        <v>0</v>
      </c>
      <c r="S76" s="928">
        <v>0</v>
      </c>
      <c r="T76" s="928"/>
      <c r="U76" s="928">
        <v>0</v>
      </c>
      <c r="V76" s="928">
        <v>0</v>
      </c>
      <c r="W76" s="928">
        <v>0</v>
      </c>
      <c r="X76" s="928">
        <f t="shared" si="11"/>
        <v>0</v>
      </c>
      <c r="Y76" s="1750"/>
      <c r="Z76" s="928"/>
      <c r="AA76" s="928"/>
      <c r="AB76" s="928"/>
      <c r="AC76" s="928"/>
      <c r="AD76" s="928"/>
      <c r="AE76" s="928"/>
      <c r="AF76" s="928"/>
      <c r="AG76" s="928"/>
      <c r="AH76" s="928"/>
      <c r="AI76" s="928"/>
      <c r="AJ76" s="928"/>
      <c r="AK76" s="966">
        <v>0</v>
      </c>
      <c r="AL76" s="928">
        <v>0</v>
      </c>
      <c r="AM76" s="928">
        <v>0</v>
      </c>
      <c r="AN76" s="928"/>
      <c r="AO76" s="928"/>
      <c r="AP76" s="928">
        <v>0</v>
      </c>
      <c r="AQ76" s="928">
        <v>0</v>
      </c>
      <c r="AR76" s="928"/>
      <c r="AS76" s="928">
        <v>0</v>
      </c>
      <c r="AT76" s="928">
        <v>0</v>
      </c>
      <c r="AU76" s="1750">
        <f>SUM(AK76:AS76,AT76)</f>
        <v>0</v>
      </c>
      <c r="AV76" s="966">
        <v>0</v>
      </c>
      <c r="AW76" s="928">
        <v>0</v>
      </c>
      <c r="AX76" s="928">
        <v>0</v>
      </c>
      <c r="AY76" s="928"/>
      <c r="AZ76" s="928"/>
      <c r="BA76" s="928">
        <v>0</v>
      </c>
      <c r="BB76" s="928">
        <v>0</v>
      </c>
      <c r="BC76" s="928"/>
      <c r="BD76" s="928">
        <v>0</v>
      </c>
      <c r="BE76" s="928">
        <v>0</v>
      </c>
      <c r="BF76" s="928">
        <v>0</v>
      </c>
      <c r="BG76" s="928">
        <v>0</v>
      </c>
      <c r="BH76" s="966">
        <v>0</v>
      </c>
      <c r="BI76" s="928">
        <v>0</v>
      </c>
      <c r="BJ76" s="928">
        <v>0</v>
      </c>
      <c r="BK76" s="928"/>
      <c r="BL76" s="928"/>
      <c r="BM76" s="928">
        <v>0</v>
      </c>
      <c r="BN76" s="928">
        <v>0</v>
      </c>
      <c r="BO76" s="928"/>
      <c r="BP76" s="928">
        <v>0</v>
      </c>
      <c r="BQ76" s="928">
        <v>0</v>
      </c>
      <c r="BR76" s="928">
        <v>0</v>
      </c>
      <c r="BS76" s="1750">
        <v>0</v>
      </c>
      <c r="BT76" s="995"/>
      <c r="BU76" s="974">
        <v>0</v>
      </c>
      <c r="BV76" s="975">
        <v>0</v>
      </c>
      <c r="BW76" s="975">
        <v>0</v>
      </c>
      <c r="BX76" s="976">
        <v>0</v>
      </c>
      <c r="BY76" s="643"/>
      <c r="BZ76" s="643"/>
    </row>
    <row r="77" spans="2:78" ht="12" hidden="1" customHeight="1" outlineLevel="1">
      <c r="B77" s="1301" t="s">
        <v>647</v>
      </c>
      <c r="C77" s="929" t="s">
        <v>648</v>
      </c>
      <c r="D77" s="930">
        <v>2929</v>
      </c>
      <c r="E77" s="930">
        <v>0</v>
      </c>
      <c r="F77" s="930">
        <v>2929</v>
      </c>
      <c r="G77" s="930"/>
      <c r="H77" s="930">
        <v>0</v>
      </c>
      <c r="I77" s="930">
        <v>0</v>
      </c>
      <c r="J77" s="930">
        <v>0</v>
      </c>
      <c r="K77" s="1023">
        <f>-F77</f>
        <v>-2929</v>
      </c>
      <c r="L77" s="1015">
        <f t="shared" si="13"/>
        <v>0</v>
      </c>
      <c r="M77" s="979"/>
      <c r="N77" s="967">
        <v>1984.7046400000002</v>
      </c>
      <c r="O77" s="930">
        <v>0</v>
      </c>
      <c r="P77" s="930">
        <v>0</v>
      </c>
      <c r="Q77" s="930"/>
      <c r="R77" s="930">
        <v>0</v>
      </c>
      <c r="S77" s="930">
        <v>0</v>
      </c>
      <c r="T77" s="930"/>
      <c r="U77" s="930">
        <v>0</v>
      </c>
      <c r="V77" s="930">
        <v>0</v>
      </c>
      <c r="W77" s="930">
        <v>0</v>
      </c>
      <c r="X77" s="930">
        <f t="shared" si="11"/>
        <v>1984.7046400000002</v>
      </c>
      <c r="Y77" s="1751"/>
      <c r="Z77" s="930"/>
      <c r="AA77" s="930"/>
      <c r="AB77" s="930"/>
      <c r="AC77" s="930"/>
      <c r="AD77" s="930"/>
      <c r="AE77" s="930"/>
      <c r="AF77" s="930"/>
      <c r="AG77" s="930"/>
      <c r="AH77" s="930"/>
      <c r="AI77" s="930"/>
      <c r="AJ77" s="930"/>
      <c r="AK77" s="967">
        <v>2778.6</v>
      </c>
      <c r="AL77" s="930">
        <v>0</v>
      </c>
      <c r="AM77" s="930">
        <v>0</v>
      </c>
      <c r="AN77" s="930"/>
      <c r="AO77" s="930"/>
      <c r="AP77" s="930">
        <v>0</v>
      </c>
      <c r="AQ77" s="930">
        <v>0</v>
      </c>
      <c r="AR77" s="930"/>
      <c r="AS77" s="930">
        <v>0</v>
      </c>
      <c r="AT77" s="930">
        <v>0</v>
      </c>
      <c r="AU77" s="1751">
        <f>SUM(AK77:AS77,AT77)</f>
        <v>2778.6</v>
      </c>
      <c r="AV77" s="967">
        <v>2684</v>
      </c>
      <c r="AW77" s="930">
        <v>0</v>
      </c>
      <c r="AX77" s="930">
        <v>0</v>
      </c>
      <c r="AY77" s="930"/>
      <c r="AZ77" s="930"/>
      <c r="BA77" s="930">
        <v>0</v>
      </c>
      <c r="BB77" s="930">
        <v>0</v>
      </c>
      <c r="BC77" s="930"/>
      <c r="BD77" s="930">
        <v>0</v>
      </c>
      <c r="BE77" s="930">
        <v>2684</v>
      </c>
      <c r="BF77" s="930">
        <v>0</v>
      </c>
      <c r="BG77" s="930">
        <v>2684</v>
      </c>
      <c r="BH77" s="967">
        <v>3292.7</v>
      </c>
      <c r="BI77" s="930">
        <v>0</v>
      </c>
      <c r="BJ77" s="930">
        <v>0</v>
      </c>
      <c r="BK77" s="930"/>
      <c r="BL77" s="930"/>
      <c r="BM77" s="930">
        <v>0</v>
      </c>
      <c r="BN77" s="930">
        <v>0</v>
      </c>
      <c r="BO77" s="930"/>
      <c r="BP77" s="930">
        <v>0</v>
      </c>
      <c r="BQ77" s="930">
        <v>3292.7</v>
      </c>
      <c r="BR77" s="930">
        <v>0</v>
      </c>
      <c r="BS77" s="1751">
        <v>3292.7</v>
      </c>
      <c r="BT77" s="996"/>
      <c r="BU77" s="977">
        <v>2929</v>
      </c>
      <c r="BV77" s="978">
        <v>2929</v>
      </c>
      <c r="BW77" s="978">
        <v>3159</v>
      </c>
      <c r="BX77" s="979">
        <v>2929</v>
      </c>
      <c r="BY77" s="643"/>
      <c r="BZ77" s="643"/>
    </row>
    <row r="78" spans="2:78" ht="12" hidden="1" customHeight="1" outlineLevel="1">
      <c r="B78" s="1301" t="s">
        <v>360</v>
      </c>
      <c r="C78" s="929" t="s">
        <v>361</v>
      </c>
      <c r="D78" s="930">
        <v>1583</v>
      </c>
      <c r="E78" s="930">
        <v>0</v>
      </c>
      <c r="F78" s="930">
        <v>1583</v>
      </c>
      <c r="G78" s="930"/>
      <c r="H78" s="930">
        <v>0</v>
      </c>
      <c r="I78" s="930">
        <v>0</v>
      </c>
      <c r="J78" s="930">
        <v>0</v>
      </c>
      <c r="K78" s="1023">
        <f>-F78</f>
        <v>-1583</v>
      </c>
      <c r="L78" s="1015">
        <f t="shared" si="13"/>
        <v>0</v>
      </c>
      <c r="M78" s="979"/>
      <c r="N78" s="967">
        <v>-42</v>
      </c>
      <c r="O78" s="930">
        <v>0</v>
      </c>
      <c r="P78" s="930">
        <v>0</v>
      </c>
      <c r="Q78" s="930"/>
      <c r="R78" s="930">
        <v>0</v>
      </c>
      <c r="S78" s="930">
        <v>0</v>
      </c>
      <c r="T78" s="930"/>
      <c r="U78" s="930">
        <v>0</v>
      </c>
      <c r="V78" s="930">
        <v>0</v>
      </c>
      <c r="W78" s="930">
        <v>0</v>
      </c>
      <c r="X78" s="930">
        <f t="shared" si="11"/>
        <v>-42</v>
      </c>
      <c r="Y78" s="1751"/>
      <c r="Z78" s="930"/>
      <c r="AA78" s="930"/>
      <c r="AB78" s="930"/>
      <c r="AC78" s="930"/>
      <c r="AD78" s="930"/>
      <c r="AE78" s="930"/>
      <c r="AF78" s="930"/>
      <c r="AG78" s="930"/>
      <c r="AH78" s="930"/>
      <c r="AI78" s="930"/>
      <c r="AJ78" s="930"/>
      <c r="AK78" s="967">
        <v>957</v>
      </c>
      <c r="AL78" s="930">
        <v>0</v>
      </c>
      <c r="AM78" s="930">
        <v>0</v>
      </c>
      <c r="AN78" s="930"/>
      <c r="AO78" s="930"/>
      <c r="AP78" s="930">
        <v>0</v>
      </c>
      <c r="AQ78" s="930">
        <v>0</v>
      </c>
      <c r="AR78" s="930"/>
      <c r="AS78" s="930">
        <v>0</v>
      </c>
      <c r="AT78" s="930">
        <v>0</v>
      </c>
      <c r="AU78" s="1751">
        <f>SUM(AK78:AS78,AT78)</f>
        <v>957</v>
      </c>
      <c r="AV78" s="967">
        <v>872</v>
      </c>
      <c r="AW78" s="930">
        <v>0</v>
      </c>
      <c r="AX78" s="930">
        <v>0</v>
      </c>
      <c r="AY78" s="930"/>
      <c r="AZ78" s="930"/>
      <c r="BA78" s="930">
        <v>0</v>
      </c>
      <c r="BB78" s="930">
        <v>0</v>
      </c>
      <c r="BC78" s="930"/>
      <c r="BD78" s="930">
        <v>0</v>
      </c>
      <c r="BE78" s="930">
        <v>872</v>
      </c>
      <c r="BF78" s="930">
        <v>0</v>
      </c>
      <c r="BG78" s="930">
        <v>872</v>
      </c>
      <c r="BH78" s="967">
        <v>-38</v>
      </c>
      <c r="BI78" s="930">
        <v>0</v>
      </c>
      <c r="BJ78" s="930">
        <v>0</v>
      </c>
      <c r="BK78" s="930"/>
      <c r="BL78" s="930"/>
      <c r="BM78" s="930">
        <v>0</v>
      </c>
      <c r="BN78" s="930">
        <v>0</v>
      </c>
      <c r="BO78" s="930"/>
      <c r="BP78" s="930">
        <v>0</v>
      </c>
      <c r="BQ78" s="930">
        <v>-38</v>
      </c>
      <c r="BR78" s="930">
        <v>0</v>
      </c>
      <c r="BS78" s="1751">
        <v>-38</v>
      </c>
      <c r="BT78" s="996"/>
      <c r="BU78" s="977">
        <v>1583</v>
      </c>
      <c r="BV78" s="978">
        <v>1634</v>
      </c>
      <c r="BW78" s="978">
        <v>-53</v>
      </c>
      <c r="BX78" s="979">
        <v>1932</v>
      </c>
      <c r="BY78" s="643"/>
      <c r="BZ78" s="643"/>
    </row>
    <row r="79" spans="2:78" ht="12" hidden="1" customHeight="1" outlineLevel="1">
      <c r="B79" s="1302" t="s">
        <v>607</v>
      </c>
      <c r="C79" s="931" t="s">
        <v>608</v>
      </c>
      <c r="D79" s="932">
        <v>0</v>
      </c>
      <c r="E79" s="932">
        <v>0</v>
      </c>
      <c r="F79" s="932">
        <v>0</v>
      </c>
      <c r="G79" s="932">
        <v>2197.6254449999997</v>
      </c>
      <c r="H79" s="932">
        <v>0</v>
      </c>
      <c r="I79" s="932">
        <v>7716.8989799999999</v>
      </c>
      <c r="J79" s="932">
        <v>3116.3429224200004</v>
      </c>
      <c r="K79" s="932">
        <v>-13030.86734742</v>
      </c>
      <c r="L79" s="1016">
        <f t="shared" si="13"/>
        <v>0</v>
      </c>
      <c r="M79" s="982"/>
      <c r="N79" s="968">
        <v>0</v>
      </c>
      <c r="O79" s="932">
        <v>0</v>
      </c>
      <c r="P79" s="932">
        <v>0</v>
      </c>
      <c r="Q79" s="932">
        <v>6570.4728600000008</v>
      </c>
      <c r="R79" s="932">
        <v>0</v>
      </c>
      <c r="S79" s="932">
        <v>11385.808956000001</v>
      </c>
      <c r="T79" s="932">
        <v>2038.888557</v>
      </c>
      <c r="U79" s="932">
        <v>5912.9651430000004</v>
      </c>
      <c r="V79" s="932">
        <v>-25908.135516000002</v>
      </c>
      <c r="W79" s="932">
        <v>0</v>
      </c>
      <c r="X79" s="932">
        <f t="shared" si="11"/>
        <v>0</v>
      </c>
      <c r="Y79" s="1752"/>
      <c r="Z79" s="932"/>
      <c r="AA79" s="932"/>
      <c r="AB79" s="932"/>
      <c r="AC79" s="932"/>
      <c r="AD79" s="932"/>
      <c r="AE79" s="932"/>
      <c r="AF79" s="932"/>
      <c r="AG79" s="932"/>
      <c r="AH79" s="932"/>
      <c r="AI79" s="932"/>
      <c r="AJ79" s="932"/>
      <c r="AK79" s="968">
        <v>0</v>
      </c>
      <c r="AL79" s="932">
        <v>0</v>
      </c>
      <c r="AM79" s="932">
        <v>0</v>
      </c>
      <c r="AN79" s="932">
        <v>956.749504</v>
      </c>
      <c r="AO79" s="932">
        <v>8723.951916</v>
      </c>
      <c r="AP79" s="932">
        <v>0</v>
      </c>
      <c r="AQ79" s="932">
        <v>10751.527808000001</v>
      </c>
      <c r="AR79" s="932">
        <v>0</v>
      </c>
      <c r="AS79" s="932">
        <v>6395.1237599999995</v>
      </c>
      <c r="AT79" s="932">
        <v>-26827.352987999999</v>
      </c>
      <c r="AU79" s="1752">
        <f>SUM(AK79:AS79,AT79)</f>
        <v>0</v>
      </c>
      <c r="AV79" s="968">
        <v>0</v>
      </c>
      <c r="AW79" s="932">
        <v>0</v>
      </c>
      <c r="AX79" s="932">
        <v>852.30699300000003</v>
      </c>
      <c r="AY79" s="932">
        <v>1695.8256119999999</v>
      </c>
      <c r="AZ79" s="932">
        <v>8237.7892490400009</v>
      </c>
      <c r="BA79" s="932">
        <v>0</v>
      </c>
      <c r="BB79" s="932">
        <v>7615.8549089999997</v>
      </c>
      <c r="BC79" s="932">
        <v>0</v>
      </c>
      <c r="BD79" s="932">
        <v>9131.3896049999985</v>
      </c>
      <c r="BE79" s="932">
        <v>27533.166368039994</v>
      </c>
      <c r="BF79" s="932">
        <v>-27533.166368039994</v>
      </c>
      <c r="BG79" s="932">
        <v>0</v>
      </c>
      <c r="BH79" s="968">
        <v>0</v>
      </c>
      <c r="BI79" s="932">
        <v>0</v>
      </c>
      <c r="BJ79" s="932">
        <v>1510.1018488920001</v>
      </c>
      <c r="BK79" s="932">
        <v>1857.3858029999999</v>
      </c>
      <c r="BL79" s="932">
        <v>10470.24781244</v>
      </c>
      <c r="BM79" s="932">
        <v>0</v>
      </c>
      <c r="BN79" s="932">
        <v>5937.8780369999995</v>
      </c>
      <c r="BO79" s="932">
        <v>0</v>
      </c>
      <c r="BP79" s="932">
        <v>9668.2156620000005</v>
      </c>
      <c r="BQ79" s="932">
        <v>29443.829163331997</v>
      </c>
      <c r="BR79" s="932">
        <v>-29443.829163331997</v>
      </c>
      <c r="BS79" s="1752">
        <v>0</v>
      </c>
      <c r="BT79" s="997"/>
      <c r="BU79" s="980">
        <v>0</v>
      </c>
      <c r="BV79" s="981">
        <v>0</v>
      </c>
      <c r="BW79" s="981">
        <v>0</v>
      </c>
      <c r="BX79" s="982">
        <v>0</v>
      </c>
      <c r="BY79" s="643"/>
      <c r="BZ79" s="643"/>
    </row>
    <row r="80" spans="2:78" ht="12" customHeight="1" collapsed="1">
      <c r="B80" s="874" t="s">
        <v>649</v>
      </c>
      <c r="C80" s="923"/>
      <c r="D80" s="930">
        <f>SUM(D76:D79)</f>
        <v>4512</v>
      </c>
      <c r="E80" s="930">
        <f t="shared" ref="E80:AU80" si="21">SUM(E76:E79)</f>
        <v>0</v>
      </c>
      <c r="F80" s="873">
        <f t="shared" si="21"/>
        <v>4512</v>
      </c>
      <c r="G80" s="930">
        <f t="shared" si="21"/>
        <v>2197.6254449999997</v>
      </c>
      <c r="H80" s="930">
        <f t="shared" si="21"/>
        <v>0</v>
      </c>
      <c r="I80" s="930">
        <f t="shared" si="21"/>
        <v>7716.8989799999999</v>
      </c>
      <c r="J80" s="930">
        <f t="shared" si="21"/>
        <v>3116.3429224200004</v>
      </c>
      <c r="K80" s="930">
        <f>SUM(K76:K79)</f>
        <v>-17542.86734742</v>
      </c>
      <c r="L80" s="1015">
        <f>SUM(F80:J80,K80)</f>
        <v>0</v>
      </c>
      <c r="M80" s="979">
        <f>ROUND(BS!Q34-L80,0)</f>
        <v>0</v>
      </c>
      <c r="N80" s="967">
        <f t="shared" si="21"/>
        <v>1942.7046400000002</v>
      </c>
      <c r="O80" s="930">
        <f t="shared" si="21"/>
        <v>0</v>
      </c>
      <c r="P80" s="930">
        <f t="shared" si="21"/>
        <v>0</v>
      </c>
      <c r="Q80" s="930">
        <f t="shared" si="21"/>
        <v>6570.4728600000008</v>
      </c>
      <c r="R80" s="930">
        <f t="shared" si="21"/>
        <v>0</v>
      </c>
      <c r="S80" s="930">
        <f t="shared" si="21"/>
        <v>11385.808956000001</v>
      </c>
      <c r="T80" s="930">
        <f t="shared" si="21"/>
        <v>2038.888557</v>
      </c>
      <c r="U80" s="930">
        <f t="shared" si="21"/>
        <v>5912.9651430000004</v>
      </c>
      <c r="V80" s="930">
        <f t="shared" si="21"/>
        <v>-25908.135516000002</v>
      </c>
      <c r="W80" s="930">
        <v>-1942.7046399999999</v>
      </c>
      <c r="X80" s="930">
        <f t="shared" si="11"/>
        <v>0</v>
      </c>
      <c r="Y80" s="1751">
        <f>ROUND(BS!T32-X80,0)</f>
        <v>0</v>
      </c>
      <c r="Z80" s="930"/>
      <c r="AA80" s="930"/>
      <c r="AB80" s="930"/>
      <c r="AC80" s="930"/>
      <c r="AD80" s="930"/>
      <c r="AE80" s="930"/>
      <c r="AF80" s="930"/>
      <c r="AG80" s="930"/>
      <c r="AH80" s="930"/>
      <c r="AI80" s="930"/>
      <c r="AJ80" s="930"/>
      <c r="AK80" s="967">
        <f t="shared" si="21"/>
        <v>3735.6</v>
      </c>
      <c r="AL80" s="930">
        <f t="shared" si="21"/>
        <v>0</v>
      </c>
      <c r="AM80" s="930">
        <f t="shared" si="21"/>
        <v>0</v>
      </c>
      <c r="AN80" s="930">
        <f t="shared" si="21"/>
        <v>956.749504</v>
      </c>
      <c r="AO80" s="930">
        <f t="shared" si="21"/>
        <v>8723.951916</v>
      </c>
      <c r="AP80" s="930">
        <f t="shared" si="21"/>
        <v>0</v>
      </c>
      <c r="AQ80" s="930">
        <f t="shared" si="21"/>
        <v>10751.527808000001</v>
      </c>
      <c r="AR80" s="930">
        <f t="shared" si="21"/>
        <v>0</v>
      </c>
      <c r="AS80" s="930">
        <f t="shared" si="21"/>
        <v>6395.1237599999995</v>
      </c>
      <c r="AT80" s="930">
        <f t="shared" si="21"/>
        <v>-26827.352987999999</v>
      </c>
      <c r="AU80" s="1751">
        <f t="shared" si="21"/>
        <v>3735.6</v>
      </c>
      <c r="AV80" s="967">
        <v>3556</v>
      </c>
      <c r="AW80" s="930">
        <v>0</v>
      </c>
      <c r="AX80" s="930">
        <v>852.30699300000003</v>
      </c>
      <c r="AY80" s="930">
        <v>1695.8256119999999</v>
      </c>
      <c r="AZ80" s="930">
        <v>8237.7892490400009</v>
      </c>
      <c r="BA80" s="930">
        <v>0</v>
      </c>
      <c r="BB80" s="930">
        <v>7615.8549089999997</v>
      </c>
      <c r="BC80" s="930">
        <v>0</v>
      </c>
      <c r="BD80" s="930">
        <v>9131.3896049999985</v>
      </c>
      <c r="BE80" s="930">
        <v>31089.166368039994</v>
      </c>
      <c r="BF80" s="930">
        <v>-27533.166368039994</v>
      </c>
      <c r="BG80" s="930">
        <v>3556</v>
      </c>
      <c r="BH80" s="967">
        <v>3254.7</v>
      </c>
      <c r="BI80" s="930">
        <v>0</v>
      </c>
      <c r="BJ80" s="930">
        <v>1510.1018488920001</v>
      </c>
      <c r="BK80" s="930">
        <v>1857.3858029999999</v>
      </c>
      <c r="BL80" s="930">
        <v>10470.24781244</v>
      </c>
      <c r="BM80" s="930">
        <v>0</v>
      </c>
      <c r="BN80" s="930">
        <v>5937.8780369999995</v>
      </c>
      <c r="BO80" s="930">
        <v>0</v>
      </c>
      <c r="BP80" s="930">
        <v>9668.2156620000005</v>
      </c>
      <c r="BQ80" s="930">
        <v>32698.529163331998</v>
      </c>
      <c r="BR80" s="930">
        <v>-29443.829163331997</v>
      </c>
      <c r="BS80" s="1751">
        <v>3254.7</v>
      </c>
      <c r="BT80" s="996">
        <f>ROUND(BS!V32-AU80,0)</f>
        <v>-3736</v>
      </c>
      <c r="BU80" s="977">
        <f>SUM(BU76:BU79)</f>
        <v>4512</v>
      </c>
      <c r="BV80" s="978">
        <f>SUM(BV76:BV79)</f>
        <v>4563</v>
      </c>
      <c r="BW80" s="978">
        <f>SUM(BW76:BW79)</f>
        <v>3106</v>
      </c>
      <c r="BX80" s="979">
        <f>SUM(BX76:BX79)</f>
        <v>4861</v>
      </c>
      <c r="BY80" s="643"/>
      <c r="BZ80" s="643"/>
    </row>
    <row r="81" spans="2:78" s="877" customFormat="1" ht="12" customHeight="1" thickBot="1">
      <c r="B81" s="1805" t="s">
        <v>650</v>
      </c>
      <c r="C81" s="952" t="s">
        <v>651</v>
      </c>
      <c r="D81" s="953" t="e">
        <f>SUM(D80,D75,D61,#REF!,#REF!,#REF!,#REF!)</f>
        <v>#REF!</v>
      </c>
      <c r="E81" s="953" t="e">
        <f>SUM(E80,E75,E61,#REF!,#REF!,#REF!,#REF!)</f>
        <v>#REF!</v>
      </c>
      <c r="F81" s="953">
        <f t="shared" ref="F81:L81" si="22">SUM(F61,F75,F80)</f>
        <v>45500</v>
      </c>
      <c r="G81" s="953">
        <f t="shared" si="22"/>
        <v>4133.6597009999996</v>
      </c>
      <c r="H81" s="953">
        <f t="shared" si="22"/>
        <v>5983.9696599999988</v>
      </c>
      <c r="I81" s="953">
        <f t="shared" si="22"/>
        <v>11192.14049</v>
      </c>
      <c r="J81" s="953">
        <f t="shared" si="22"/>
        <v>5108.2991312210006</v>
      </c>
      <c r="K81" s="953">
        <f t="shared" si="22"/>
        <v>-22723.981807419997</v>
      </c>
      <c r="L81" s="1018">
        <f t="shared" si="22"/>
        <v>49194.087174800996</v>
      </c>
      <c r="M81" s="989"/>
      <c r="N81" s="970">
        <f>SUM(N61,N75,N80)</f>
        <v>52722.204640000004</v>
      </c>
      <c r="O81" s="953">
        <f>SUM(O61,O75,O80)</f>
        <v>417.15908000000002</v>
      </c>
      <c r="P81" s="953">
        <f t="shared" ref="P81:BX81" si="23">SUM(P61,P75,P80)</f>
        <v>6037.1764003139997</v>
      </c>
      <c r="Q81" s="953">
        <f t="shared" si="23"/>
        <v>18210.039939999999</v>
      </c>
      <c r="R81" s="953">
        <f t="shared" si="23"/>
        <v>3482.2440450000004</v>
      </c>
      <c r="S81" s="953">
        <f t="shared" si="23"/>
        <v>14188.544658000001</v>
      </c>
      <c r="T81" s="953">
        <f t="shared" si="23"/>
        <v>5763.6134549999997</v>
      </c>
      <c r="U81" s="953">
        <f t="shared" si="23"/>
        <v>8190.3282209999998</v>
      </c>
      <c r="V81" s="953">
        <f t="shared" si="23"/>
        <v>-28809.475980000003</v>
      </c>
      <c r="W81" s="953">
        <f t="shared" si="23"/>
        <v>-1942.7046399999999</v>
      </c>
      <c r="X81" s="953">
        <f t="shared" si="23"/>
        <v>78259.129819313996</v>
      </c>
      <c r="Y81" s="1754">
        <f t="shared" si="23"/>
        <v>500</v>
      </c>
      <c r="Z81" s="953"/>
      <c r="AA81" s="953"/>
      <c r="AB81" s="953"/>
      <c r="AC81" s="953"/>
      <c r="AD81" s="953"/>
      <c r="AE81" s="953"/>
      <c r="AF81" s="953"/>
      <c r="AG81" s="953"/>
      <c r="AH81" s="953"/>
      <c r="AI81" s="953"/>
      <c r="AJ81" s="953"/>
      <c r="AK81" s="970">
        <f t="shared" si="23"/>
        <v>61151.6</v>
      </c>
      <c r="AL81" s="953">
        <f t="shared" si="23"/>
        <v>417.15908000000002</v>
      </c>
      <c r="AM81" s="953">
        <f t="shared" si="23"/>
        <v>2513.2894401419999</v>
      </c>
      <c r="AN81" s="953">
        <f t="shared" si="23"/>
        <v>12032.644288</v>
      </c>
      <c r="AO81" s="953">
        <f t="shared" si="23"/>
        <v>13363.40718</v>
      </c>
      <c r="AP81" s="953">
        <f t="shared" si="23"/>
        <v>3303.0755999999997</v>
      </c>
      <c r="AQ81" s="953">
        <f t="shared" si="23"/>
        <v>13679.319872</v>
      </c>
      <c r="AR81" s="953">
        <f t="shared" si="23"/>
        <v>13553.104927999999</v>
      </c>
      <c r="AS81" s="953">
        <f t="shared" si="23"/>
        <v>10916.487519999999</v>
      </c>
      <c r="AT81" s="953">
        <f t="shared" si="23"/>
        <v>-40002.416891999994</v>
      </c>
      <c r="AU81" s="1754">
        <f t="shared" si="23"/>
        <v>90927.671016142005</v>
      </c>
      <c r="AV81" s="970">
        <f t="shared" si="23"/>
        <v>49030</v>
      </c>
      <c r="AW81" s="953">
        <f t="shared" si="23"/>
        <v>417.15908000000002</v>
      </c>
      <c r="AX81" s="953">
        <f t="shared" si="23"/>
        <v>3549.7912807500002</v>
      </c>
      <c r="AY81" s="953">
        <f t="shared" si="23"/>
        <v>15324.872940000001</v>
      </c>
      <c r="AZ81" s="953">
        <f t="shared" si="23"/>
        <v>13776.579863900002</v>
      </c>
      <c r="BA81" s="953">
        <f t="shared" si="23"/>
        <v>4703.8671809999996</v>
      </c>
      <c r="BB81" s="953">
        <f t="shared" si="23"/>
        <v>11885.000751</v>
      </c>
      <c r="BC81" s="953">
        <f t="shared" si="23"/>
        <v>2670.806736</v>
      </c>
      <c r="BD81" s="953">
        <f t="shared" si="23"/>
        <v>12049.710074999999</v>
      </c>
      <c r="BE81" s="953">
        <f t="shared" si="23"/>
        <v>113407.78790765</v>
      </c>
      <c r="BF81" s="953">
        <f t="shared" si="23"/>
        <v>-29362.897193039993</v>
      </c>
      <c r="BG81" s="953">
        <f t="shared" si="23"/>
        <v>84044.890714609995</v>
      </c>
      <c r="BH81" s="970">
        <f t="shared" si="23"/>
        <v>45549.7</v>
      </c>
      <c r="BI81" s="953">
        <f t="shared" si="23"/>
        <v>417.15908000000002</v>
      </c>
      <c r="BJ81" s="953">
        <f t="shared" si="23"/>
        <v>4344.0815683720002</v>
      </c>
      <c r="BK81" s="953">
        <f t="shared" si="23"/>
        <v>16106.924063999999</v>
      </c>
      <c r="BL81" s="953">
        <f t="shared" si="23"/>
        <v>18582.040950770002</v>
      </c>
      <c r="BM81" s="953">
        <f t="shared" si="23"/>
        <v>4955.8092149999993</v>
      </c>
      <c r="BN81" s="953">
        <f t="shared" si="23"/>
        <v>8785.3055009999989</v>
      </c>
      <c r="BO81" s="953">
        <f t="shared" si="23"/>
        <v>6835.8730649999998</v>
      </c>
      <c r="BP81" s="953">
        <f t="shared" si="23"/>
        <v>13114.820208000001</v>
      </c>
      <c r="BQ81" s="953">
        <f t="shared" si="23"/>
        <v>118641.713652142</v>
      </c>
      <c r="BR81" s="953">
        <f t="shared" si="23"/>
        <v>-32425.223503331996</v>
      </c>
      <c r="BS81" s="1754">
        <f>SUM(BS61,BS75,BS80)</f>
        <v>86216.49014881</v>
      </c>
      <c r="BT81" s="998">
        <f t="shared" si="23"/>
        <v>-3736</v>
      </c>
      <c r="BU81" s="983">
        <f t="shared" si="23"/>
        <v>78836.472214801004</v>
      </c>
      <c r="BV81" s="984">
        <f t="shared" si="23"/>
        <v>84938.145391152226</v>
      </c>
      <c r="BW81" s="984">
        <f t="shared" si="23"/>
        <v>78851.054601825002</v>
      </c>
      <c r="BX81" s="985">
        <f t="shared" si="23"/>
        <v>76154.387169694703</v>
      </c>
      <c r="BY81" s="643"/>
      <c r="BZ81" s="643"/>
    </row>
    <row r="82" spans="2:78" ht="12" customHeight="1">
      <c r="D82" s="643"/>
      <c r="E82" s="643"/>
      <c r="H82" s="643"/>
      <c r="K82" s="643"/>
      <c r="N82" s="925"/>
      <c r="AV82" s="925"/>
      <c r="BH82" s="925"/>
    </row>
    <row r="83" spans="2:78" ht="12" customHeight="1">
      <c r="B83" s="1799" t="s">
        <v>4596</v>
      </c>
      <c r="C83" s="1800"/>
      <c r="D83" s="1801"/>
      <c r="E83" s="1801"/>
      <c r="F83" s="1801">
        <f t="shared" ref="F83:L83" si="24">F52-F81</f>
        <v>41581.333333333299</v>
      </c>
      <c r="G83" s="1801">
        <f t="shared" si="24"/>
        <v>5729.9748990000016</v>
      </c>
      <c r="H83" s="1801">
        <f t="shared" si="24"/>
        <v>24141.107539999997</v>
      </c>
      <c r="I83" s="1801">
        <f t="shared" si="24"/>
        <v>10048.273159999999</v>
      </c>
      <c r="J83" s="1801">
        <f t="shared" si="24"/>
        <v>2630.7626317699996</v>
      </c>
      <c r="K83" s="1801">
        <f t="shared" si="24"/>
        <v>18777.981807419997</v>
      </c>
      <c r="L83" s="1802">
        <f t="shared" si="24"/>
        <v>102909.43337152329</v>
      </c>
      <c r="M83" s="1803"/>
      <c r="N83" s="1804">
        <f>N52-N81</f>
        <v>54682.722165260995</v>
      </c>
      <c r="O83" s="1801">
        <f t="shared" ref="O83:BX83" si="25">O52-O81</f>
        <v>-306.59332000000001</v>
      </c>
      <c r="P83" s="1801">
        <f t="shared" si="25"/>
        <v>2651.3706898440014</v>
      </c>
      <c r="Q83" s="1801">
        <f t="shared" si="25"/>
        <v>1932.7337000000007</v>
      </c>
      <c r="R83" s="1801">
        <f t="shared" si="25"/>
        <v>22052.337831000004</v>
      </c>
      <c r="S83" s="1801">
        <f t="shared" si="25"/>
        <v>16642.417257000001</v>
      </c>
      <c r="T83" s="1801">
        <f t="shared" si="25"/>
        <v>-3506.6305619999998</v>
      </c>
      <c r="U83" s="1801">
        <f t="shared" si="25"/>
        <v>2964.7011960000018</v>
      </c>
      <c r="V83" s="1801">
        <f t="shared" si="25"/>
        <v>23835.475980000003</v>
      </c>
      <c r="W83" s="1801">
        <f t="shared" si="25"/>
        <v>2785.7046399999999</v>
      </c>
      <c r="X83" s="1801">
        <f t="shared" si="25"/>
        <v>123734.23957710501</v>
      </c>
      <c r="Y83" s="2101">
        <f t="shared" si="25"/>
        <v>-500</v>
      </c>
      <c r="Z83" s="1801"/>
      <c r="AA83" s="1801"/>
      <c r="AB83" s="1801"/>
      <c r="AC83" s="1801"/>
      <c r="AD83" s="1801"/>
      <c r="AE83" s="1801"/>
      <c r="AF83" s="1801"/>
      <c r="AG83" s="1801"/>
      <c r="AH83" s="1801"/>
      <c r="AI83" s="1801"/>
      <c r="AJ83" s="1801"/>
      <c r="AK83" s="1804">
        <f t="shared" si="25"/>
        <v>64153.461999999992</v>
      </c>
      <c r="AL83" s="1801">
        <f t="shared" si="25"/>
        <v>-306.59332000000001</v>
      </c>
      <c r="AM83" s="1801">
        <f t="shared" si="25"/>
        <v>1115.800974756</v>
      </c>
      <c r="AN83" s="1801">
        <f t="shared" si="25"/>
        <v>32493.311919999996</v>
      </c>
      <c r="AO83" s="1801">
        <f t="shared" si="25"/>
        <v>3305.6895209999984</v>
      </c>
      <c r="AP83" s="1801">
        <f t="shared" si="25"/>
        <v>33292.306128000004</v>
      </c>
      <c r="AQ83" s="1801">
        <f t="shared" si="25"/>
        <v>15536.705504000001</v>
      </c>
      <c r="AR83" s="1801">
        <f t="shared" si="25"/>
        <v>-4073.0494719999988</v>
      </c>
      <c r="AS83" s="1801">
        <f t="shared" si="25"/>
        <v>4964.4506400000009</v>
      </c>
      <c r="AT83" s="1801">
        <f t="shared" si="25"/>
        <v>34048.416891999994</v>
      </c>
      <c r="AU83" s="2101">
        <f t="shared" si="25"/>
        <v>184530.500787756</v>
      </c>
      <c r="AV83" s="1804">
        <f t="shared" si="25"/>
        <v>57281</v>
      </c>
      <c r="AW83" s="1801">
        <f t="shared" si="25"/>
        <v>-306.59332000000001</v>
      </c>
      <c r="AX83" s="1801">
        <f t="shared" si="25"/>
        <v>242.6581595370003</v>
      </c>
      <c r="AY83" s="1801">
        <f t="shared" si="25"/>
        <v>35361.581579999998</v>
      </c>
      <c r="AZ83" s="1801">
        <f t="shared" si="25"/>
        <v>5248.5481746999976</v>
      </c>
      <c r="BA83" s="1801">
        <f t="shared" si="25"/>
        <v>26524.682612999997</v>
      </c>
      <c r="BB83" s="1801">
        <f t="shared" si="25"/>
        <v>15122.123639999998</v>
      </c>
      <c r="BC83" s="1801">
        <f t="shared" si="25"/>
        <v>8158.4287199999981</v>
      </c>
      <c r="BD83" s="1801">
        <f t="shared" si="25"/>
        <v>3214.4722739999997</v>
      </c>
      <c r="BE83" s="1801">
        <f t="shared" si="25"/>
        <v>150846.90184123698</v>
      </c>
      <c r="BF83" s="1801">
        <f t="shared" si="25"/>
        <v>24139.897193039993</v>
      </c>
      <c r="BG83" s="1801">
        <f t="shared" si="25"/>
        <v>174986.79903427701</v>
      </c>
      <c r="BH83" s="1804">
        <f t="shared" si="25"/>
        <v>53432.385599999994</v>
      </c>
      <c r="BI83" s="1801">
        <f t="shared" si="25"/>
        <v>-306.59332000000001</v>
      </c>
      <c r="BJ83" s="1801">
        <f t="shared" si="25"/>
        <v>1542.4717686559998</v>
      </c>
      <c r="BK83" s="1801">
        <f t="shared" si="25"/>
        <v>50524.876878000003</v>
      </c>
      <c r="BL83" s="1801">
        <f t="shared" si="25"/>
        <v>4368.2951632999975</v>
      </c>
      <c r="BM83" s="1801">
        <f t="shared" si="25"/>
        <v>28479.424469999998</v>
      </c>
      <c r="BN83" s="1801">
        <f t="shared" si="25"/>
        <v>17488.149819000002</v>
      </c>
      <c r="BO83" s="1801">
        <f t="shared" si="25"/>
        <v>7115.5389059999998</v>
      </c>
      <c r="BP83" s="1801">
        <f t="shared" si="25"/>
        <v>2806.5408209999987</v>
      </c>
      <c r="BQ83" s="1801">
        <f t="shared" si="25"/>
        <v>165501.09010595598</v>
      </c>
      <c r="BR83" s="1801">
        <f t="shared" si="25"/>
        <v>27958.223503331996</v>
      </c>
      <c r="BS83" s="2101">
        <f>BS52-BS81</f>
        <v>193459.31360928799</v>
      </c>
      <c r="BT83" s="998">
        <f t="shared" si="25"/>
        <v>3267</v>
      </c>
      <c r="BU83" s="983">
        <f t="shared" si="25"/>
        <v>145178.74279152334</v>
      </c>
      <c r="BV83" s="984">
        <f t="shared" si="25"/>
        <v>117833.97833550435</v>
      </c>
      <c r="BW83" s="984">
        <f t="shared" si="25"/>
        <v>106875.60641896301</v>
      </c>
      <c r="BX83" s="985">
        <f t="shared" si="25"/>
        <v>87722.081208256626</v>
      </c>
    </row>
    <row r="84" spans="2:78" ht="12" customHeight="1">
      <c r="B84" s="1765"/>
      <c r="C84" s="1669"/>
      <c r="D84" s="1670"/>
      <c r="E84" s="1670"/>
      <c r="F84" s="1670"/>
      <c r="G84" s="1670"/>
      <c r="H84" s="1670"/>
      <c r="I84" s="1670"/>
      <c r="J84" s="1670"/>
      <c r="K84" s="1670"/>
      <c r="L84" s="1672"/>
      <c r="M84" s="1673"/>
      <c r="N84" s="1670"/>
      <c r="O84" s="1670"/>
      <c r="P84" s="1670"/>
      <c r="Q84" s="1670"/>
      <c r="R84" s="1670"/>
      <c r="S84" s="1670"/>
      <c r="T84" s="1670"/>
      <c r="U84" s="1670"/>
      <c r="V84" s="1670"/>
      <c r="W84" s="1670"/>
      <c r="X84" s="1670"/>
      <c r="Y84" s="1670"/>
      <c r="Z84" s="1670"/>
      <c r="AA84" s="1670"/>
      <c r="AB84" s="1670"/>
      <c r="AC84" s="1670"/>
      <c r="AD84" s="1670"/>
      <c r="AE84" s="1670"/>
      <c r="AF84" s="1670"/>
      <c r="AG84" s="1670"/>
      <c r="AH84" s="1670"/>
      <c r="AI84" s="1670"/>
      <c r="AJ84" s="1670"/>
      <c r="AK84" s="1670"/>
      <c r="AL84" s="1670"/>
      <c r="AM84" s="1670"/>
      <c r="AN84" s="1670"/>
      <c r="AO84" s="1670"/>
      <c r="AP84" s="1670"/>
      <c r="AQ84" s="1670"/>
      <c r="AR84" s="1670"/>
      <c r="AS84" s="1670"/>
      <c r="AT84" s="1670"/>
      <c r="AU84" s="1670"/>
      <c r="AV84" s="1670"/>
      <c r="AW84" s="1670"/>
      <c r="AX84" s="1670"/>
      <c r="AY84" s="1670"/>
      <c r="AZ84" s="1670"/>
      <c r="BA84" s="1670"/>
      <c r="BB84" s="1670"/>
      <c r="BC84" s="1670"/>
      <c r="BD84" s="1670"/>
      <c r="BE84" s="1670"/>
      <c r="BF84" s="1670"/>
      <c r="BG84" s="1670"/>
      <c r="BH84" s="1670"/>
      <c r="BI84" s="1670"/>
      <c r="BJ84" s="1670"/>
      <c r="BK84" s="1670"/>
      <c r="BL84" s="1670"/>
      <c r="BM84" s="1670"/>
      <c r="BN84" s="1670"/>
      <c r="BO84" s="1670"/>
      <c r="BP84" s="1670"/>
      <c r="BQ84" s="1670"/>
      <c r="BR84" s="1670"/>
      <c r="BS84" s="1670"/>
      <c r="BT84" s="1673"/>
      <c r="BU84" s="1673"/>
      <c r="BV84" s="1673"/>
      <c r="BW84" s="1673"/>
      <c r="BX84" s="1673"/>
    </row>
    <row r="85" spans="2:78" ht="19.5" customHeight="1">
      <c r="B85" s="1127" t="s">
        <v>4967</v>
      </c>
      <c r="C85" s="1128"/>
      <c r="D85" s="1128"/>
      <c r="E85" s="1128"/>
      <c r="F85" s="1128"/>
      <c r="G85" s="1128"/>
      <c r="H85" s="1128"/>
      <c r="I85" s="1128"/>
      <c r="J85" s="1128"/>
      <c r="K85" s="1128"/>
      <c r="L85" s="1128"/>
      <c r="M85" s="1128"/>
      <c r="N85" s="1128"/>
      <c r="O85" s="1128"/>
      <c r="P85" s="1128"/>
      <c r="Q85" s="1128"/>
      <c r="R85" s="1128"/>
      <c r="S85" s="1128"/>
      <c r="T85" s="1128"/>
      <c r="U85" s="1128"/>
      <c r="V85" s="1128"/>
      <c r="W85" s="1128"/>
      <c r="X85" s="1128"/>
      <c r="Y85" s="1128"/>
      <c r="Z85" s="1128"/>
      <c r="AA85" s="1128"/>
      <c r="AB85" s="1128"/>
      <c r="AC85" s="1128"/>
      <c r="AD85" s="1128"/>
      <c r="AE85" s="1128"/>
      <c r="AF85" s="1128"/>
      <c r="AG85" s="1128"/>
      <c r="AH85" s="1128"/>
      <c r="AI85" s="1128"/>
      <c r="AJ85" s="1128"/>
      <c r="AK85" s="1128"/>
      <c r="AL85" s="1128"/>
      <c r="AM85" s="1128"/>
      <c r="AN85" s="1128"/>
      <c r="AO85" s="1128"/>
      <c r="AP85" s="1128"/>
      <c r="AQ85" s="1128"/>
      <c r="AR85" s="1128"/>
      <c r="AS85" s="1128"/>
      <c r="AT85" s="1128"/>
      <c r="AU85" s="1128"/>
      <c r="AV85" s="1128"/>
      <c r="AW85" s="1128"/>
      <c r="AX85" s="1128"/>
      <c r="AY85" s="1128"/>
      <c r="AZ85" s="1128"/>
      <c r="BA85" s="1128"/>
      <c r="BB85" s="1128"/>
      <c r="BC85" s="1128"/>
      <c r="BD85" s="1128"/>
      <c r="BE85" s="1128"/>
      <c r="BF85" s="1128"/>
      <c r="BG85" s="1128"/>
      <c r="BH85" s="1128"/>
      <c r="BI85" s="1128"/>
      <c r="BJ85" s="1128"/>
      <c r="BK85" s="1128"/>
      <c r="BL85" s="1128"/>
      <c r="BM85" s="1128"/>
      <c r="BN85" s="1128"/>
      <c r="BO85" s="1128"/>
      <c r="BP85" s="1128"/>
      <c r="BQ85" s="1128"/>
      <c r="BR85" s="1128"/>
      <c r="BS85" s="1128"/>
      <c r="BT85" s="1673"/>
      <c r="BU85" s="1673"/>
      <c r="BV85" s="1673"/>
      <c r="BW85" s="1673"/>
      <c r="BX85" s="1673"/>
    </row>
    <row r="86" spans="2:78" ht="12" customHeight="1">
      <c r="B86" s="446" t="s">
        <v>104</v>
      </c>
      <c r="C86" s="447"/>
      <c r="D86" s="448" t="s">
        <v>105</v>
      </c>
      <c r="E86" s="448" t="s">
        <v>106</v>
      </c>
      <c r="F86" s="448"/>
      <c r="G86" s="448"/>
      <c r="H86" s="448"/>
      <c r="I86" s="448"/>
      <c r="J86" s="448"/>
      <c r="K86" s="481"/>
      <c r="L86" s="481"/>
      <c r="M86" s="448"/>
      <c r="N86" s="1203" t="s">
        <v>854</v>
      </c>
      <c r="O86" s="448"/>
      <c r="P86" s="448"/>
      <c r="Q86" s="448"/>
      <c r="R86" s="448"/>
      <c r="S86" s="481"/>
      <c r="T86" s="481"/>
      <c r="U86" s="448"/>
      <c r="V86" s="448"/>
      <c r="W86" s="448"/>
      <c r="X86" s="2106" t="s">
        <v>854</v>
      </c>
      <c r="Y86" s="2106"/>
      <c r="Z86" s="2106"/>
      <c r="AA86" s="2106"/>
      <c r="AB86" s="2106"/>
      <c r="AC86" s="2106"/>
      <c r="AD86" s="2106"/>
      <c r="AE86" s="2106"/>
      <c r="AF86" s="2106"/>
      <c r="AG86" s="2106"/>
      <c r="AH86" s="2106"/>
      <c r="AI86" s="2106"/>
      <c r="AJ86" s="2106"/>
      <c r="AK86" s="2106"/>
      <c r="AL86" s="2106"/>
      <c r="AM86" s="2106"/>
      <c r="AN86" s="2106"/>
      <c r="AO86" s="2106"/>
      <c r="AP86" s="2106"/>
      <c r="AQ86" s="2106"/>
      <c r="AR86" s="2106"/>
      <c r="AS86" s="2106"/>
      <c r="AT86" s="2106"/>
      <c r="AU86" s="2106"/>
      <c r="AV86" s="2106" t="s">
        <v>4563</v>
      </c>
      <c r="AW86" s="2106"/>
      <c r="AX86" s="2106"/>
      <c r="AY86" s="2106"/>
      <c r="AZ86" s="2106"/>
      <c r="BA86" s="2106"/>
      <c r="BB86" s="2106"/>
      <c r="BC86" s="2106"/>
      <c r="BD86" s="2106"/>
      <c r="BE86" s="2106"/>
      <c r="BF86" s="2106"/>
      <c r="BG86" s="2106" t="s">
        <v>4563</v>
      </c>
      <c r="BH86" s="2106" t="s">
        <v>4586</v>
      </c>
      <c r="BI86" s="2106"/>
      <c r="BJ86" s="2106"/>
      <c r="BK86" s="2106"/>
      <c r="BL86" s="2106"/>
      <c r="BM86" s="2106"/>
      <c r="BN86" s="2106"/>
      <c r="BO86" s="2106"/>
      <c r="BP86" s="2106"/>
      <c r="BQ86" s="2106"/>
      <c r="BR86" s="2106"/>
      <c r="BS86" s="2107" t="s">
        <v>4710</v>
      </c>
      <c r="BT86" s="1673"/>
      <c r="BU86" s="1673"/>
      <c r="BV86" s="1673"/>
      <c r="BW86" s="1673"/>
      <c r="BX86" s="1673"/>
    </row>
    <row r="87" spans="2:78" ht="12" customHeight="1">
      <c r="B87" s="1790" t="s">
        <v>4968</v>
      </c>
      <c r="C87" s="1787"/>
      <c r="D87" s="1036"/>
      <c r="E87" s="1036"/>
      <c r="F87" s="1036"/>
      <c r="G87" s="1036"/>
      <c r="H87" s="1036"/>
      <c r="I87" s="1036"/>
      <c r="J87" s="1036"/>
      <c r="K87" s="1788"/>
      <c r="L87" s="1788"/>
      <c r="M87" s="1036"/>
      <c r="N87" s="1789"/>
      <c r="O87" s="1036"/>
      <c r="P87" s="1036"/>
      <c r="Q87" s="1036"/>
      <c r="R87" s="1036"/>
      <c r="S87" s="1788"/>
      <c r="T87" s="1788"/>
      <c r="U87" s="1036"/>
      <c r="V87" s="1036"/>
      <c r="W87" s="1036"/>
      <c r="X87" s="2108">
        <f>X83</f>
        <v>123734.23957710501</v>
      </c>
      <c r="Y87" s="1036"/>
      <c r="Z87" s="1036"/>
      <c r="AA87" s="1036"/>
      <c r="AB87" s="1036"/>
      <c r="AC87" s="1036"/>
      <c r="AD87" s="1036"/>
      <c r="AE87" s="1036"/>
      <c r="AF87" s="1036"/>
      <c r="AG87" s="1036"/>
      <c r="AH87" s="1036"/>
      <c r="AI87" s="1036"/>
      <c r="AJ87" s="1036"/>
      <c r="AK87" s="1036"/>
      <c r="AL87" s="1036"/>
      <c r="AM87" s="1036"/>
      <c r="AN87" s="1036"/>
      <c r="AO87" s="1036"/>
      <c r="AP87" s="1036"/>
      <c r="AQ87" s="1036"/>
      <c r="AR87" s="1036"/>
      <c r="AS87" s="1036"/>
      <c r="AT87" s="1036"/>
      <c r="AU87" s="1036"/>
      <c r="AV87" s="1036"/>
      <c r="AW87" s="1036"/>
      <c r="AX87" s="1036"/>
      <c r="AY87" s="1036"/>
      <c r="AZ87" s="1036"/>
      <c r="BA87" s="1036"/>
      <c r="BB87" s="1036"/>
      <c r="BC87" s="1036"/>
      <c r="BD87" s="1036"/>
      <c r="BE87" s="1036"/>
      <c r="BF87" s="1036"/>
      <c r="BG87" s="2108">
        <f>BG83</f>
        <v>174986.79903427701</v>
      </c>
      <c r="BH87" s="1036"/>
      <c r="BI87" s="1036"/>
      <c r="BJ87" s="1036"/>
      <c r="BK87" s="1036"/>
      <c r="BL87" s="1036"/>
      <c r="BM87" s="1036"/>
      <c r="BN87" s="1036"/>
      <c r="BO87" s="1036"/>
      <c r="BP87" s="1036"/>
      <c r="BQ87" s="1036"/>
      <c r="BR87" s="1036"/>
      <c r="BS87" s="2109">
        <f>BS83</f>
        <v>193459.31360928799</v>
      </c>
      <c r="BT87" s="1673"/>
      <c r="BU87" s="1673"/>
      <c r="BV87" s="1673"/>
      <c r="BW87" s="1673"/>
      <c r="BX87" s="1673"/>
    </row>
    <row r="88" spans="2:78" ht="12" customHeight="1">
      <c r="B88" s="999" t="s">
        <v>4953</v>
      </c>
      <c r="C88" s="450"/>
      <c r="D88" s="101"/>
      <c r="E88" s="101"/>
      <c r="F88" s="101"/>
      <c r="G88" s="101"/>
      <c r="H88" s="101"/>
      <c r="I88" s="101"/>
      <c r="J88" s="101"/>
      <c r="K88" s="101"/>
      <c r="L88" s="101"/>
      <c r="M88" s="101"/>
      <c r="N88" s="967"/>
      <c r="O88" s="930"/>
      <c r="P88" s="930"/>
      <c r="Q88" s="930"/>
      <c r="R88" s="930"/>
      <c r="S88" s="930"/>
      <c r="T88" s="930"/>
      <c r="U88" s="930"/>
      <c r="V88" s="930"/>
      <c r="W88" s="930"/>
      <c r="X88" s="930"/>
      <c r="Y88" s="923"/>
      <c r="Z88" s="923"/>
      <c r="AA88" s="923"/>
      <c r="AB88" s="923"/>
      <c r="AC88" s="923"/>
      <c r="AD88" s="923"/>
      <c r="AE88" s="923"/>
      <c r="AF88" s="923"/>
      <c r="AG88" s="923"/>
      <c r="AH88" s="923"/>
      <c r="AI88" s="923"/>
      <c r="AJ88" s="923"/>
      <c r="AK88" s="911"/>
      <c r="AL88" s="911"/>
      <c r="AM88" s="911"/>
      <c r="AN88" s="911"/>
      <c r="AO88" s="911"/>
      <c r="AP88" s="911"/>
      <c r="AQ88" s="911"/>
      <c r="AR88" s="911"/>
      <c r="AS88" s="911"/>
      <c r="AT88" s="911"/>
      <c r="AU88" s="911"/>
      <c r="AV88" s="930"/>
      <c r="AW88" s="930"/>
      <c r="AX88" s="930"/>
      <c r="AY88" s="930"/>
      <c r="AZ88" s="930"/>
      <c r="BA88" s="930"/>
      <c r="BB88" s="930"/>
      <c r="BC88" s="930"/>
      <c r="BD88" s="930"/>
      <c r="BE88" s="930"/>
      <c r="BF88" s="930"/>
      <c r="BG88" s="930"/>
      <c r="BH88" s="930"/>
      <c r="BI88" s="930"/>
      <c r="BJ88" s="930"/>
      <c r="BK88" s="930"/>
      <c r="BL88" s="930"/>
      <c r="BM88" s="930"/>
      <c r="BN88" s="930"/>
      <c r="BO88" s="930"/>
      <c r="BP88" s="930"/>
      <c r="BQ88" s="930"/>
      <c r="BR88" s="930"/>
      <c r="BS88" s="1751"/>
      <c r="BT88" s="1673"/>
      <c r="BU88" s="1673"/>
      <c r="BV88" s="1673"/>
      <c r="BW88" s="1673"/>
      <c r="BX88" s="1673"/>
    </row>
    <row r="89" spans="2:78" ht="12" customHeight="1">
      <c r="B89" s="196" t="s">
        <v>4624</v>
      </c>
      <c r="C89" s="450"/>
      <c r="D89" s="101"/>
      <c r="E89" s="101"/>
      <c r="F89" s="101"/>
      <c r="G89" s="101"/>
      <c r="H89" s="101"/>
      <c r="I89" s="101"/>
      <c r="J89" s="101"/>
      <c r="K89" s="101"/>
      <c r="L89" s="101"/>
      <c r="M89" s="101"/>
      <c r="N89" s="967"/>
      <c r="O89" s="930"/>
      <c r="P89" s="930"/>
      <c r="Q89" s="930">
        <f>-Q83*10%</f>
        <v>-193.27337000000009</v>
      </c>
      <c r="R89" s="930">
        <f>-R83*49%</f>
        <v>-10805.645537190001</v>
      </c>
      <c r="S89" s="930">
        <f>-S83*49%</f>
        <v>-8154.7844559300001</v>
      </c>
      <c r="T89" s="930">
        <f>-T83*49%</f>
        <v>1718.2489753799998</v>
      </c>
      <c r="U89" s="930"/>
      <c r="V89" s="930"/>
      <c r="W89" s="930"/>
      <c r="X89" s="930">
        <f>SUM(N89:W89)</f>
        <v>-17435.454387740003</v>
      </c>
      <c r="Y89" s="923"/>
      <c r="Z89" s="923"/>
      <c r="AA89" s="923"/>
      <c r="AB89" s="923"/>
      <c r="AC89" s="923"/>
      <c r="AD89" s="923"/>
      <c r="AE89" s="923"/>
      <c r="AF89" s="923"/>
      <c r="AG89" s="923"/>
      <c r="AH89" s="923"/>
      <c r="AI89" s="923"/>
      <c r="AJ89" s="923"/>
      <c r="AK89" s="911"/>
      <c r="AL89" s="911"/>
      <c r="AM89" s="911"/>
      <c r="AN89" s="911"/>
      <c r="AO89" s="911"/>
      <c r="AP89" s="911"/>
      <c r="AQ89" s="911"/>
      <c r="AR89" s="911"/>
      <c r="AS89" s="911"/>
      <c r="AT89" s="911"/>
      <c r="AU89" s="911"/>
      <c r="AV89" s="930"/>
      <c r="AW89" s="930"/>
      <c r="AX89" s="930"/>
      <c r="AY89" s="930"/>
      <c r="AZ89" s="930">
        <f>-AZ83*10%</f>
        <v>-524.85481746999983</v>
      </c>
      <c r="BA89" s="930">
        <f>-BA83*49%</f>
        <v>-12997.094480369999</v>
      </c>
      <c r="BB89" s="930">
        <f>-BB83*49%</f>
        <v>-7409.8405835999993</v>
      </c>
      <c r="BC89" s="930">
        <f>-BC83*49%</f>
        <v>-3997.6300727999992</v>
      </c>
      <c r="BD89" s="930"/>
      <c r="BE89" s="930"/>
      <c r="BF89" s="930"/>
      <c r="BG89" s="930">
        <f>SUM(AV89:BF89)</f>
        <v>-24929.419954239995</v>
      </c>
      <c r="BH89" s="930"/>
      <c r="BI89" s="930"/>
      <c r="BJ89" s="930"/>
      <c r="BK89" s="930"/>
      <c r="BL89" s="930">
        <f>-BL83*10%</f>
        <v>-436.82951632999976</v>
      </c>
      <c r="BM89" s="930">
        <f>-BM83*49%</f>
        <v>-13954.917990299999</v>
      </c>
      <c r="BN89" s="930">
        <f>-BN83*49%</f>
        <v>-8569.1934113100015</v>
      </c>
      <c r="BO89" s="930">
        <f>-BO83*49%</f>
        <v>-3486.6140639400001</v>
      </c>
      <c r="BP89" s="930"/>
      <c r="BQ89" s="930"/>
      <c r="BR89" s="930"/>
      <c r="BS89" s="1751">
        <f>SUM(BH89:BR89)</f>
        <v>-26447.554981879999</v>
      </c>
      <c r="BT89" s="1673"/>
      <c r="BU89" s="1673"/>
      <c r="BV89" s="1673"/>
      <c r="BW89" s="1673"/>
      <c r="BX89" s="1673"/>
    </row>
    <row r="90" spans="2:78" ht="11.45" customHeight="1">
      <c r="B90" s="196" t="s">
        <v>721</v>
      </c>
      <c r="C90" s="450"/>
      <c r="D90" s="101"/>
      <c r="E90" s="101"/>
      <c r="F90" s="101"/>
      <c r="G90" s="101"/>
      <c r="H90" s="101"/>
      <c r="I90" s="101"/>
      <c r="J90" s="101"/>
      <c r="K90" s="101"/>
      <c r="L90" s="101"/>
      <c r="M90" s="101"/>
      <c r="N90" s="967"/>
      <c r="O90" s="930"/>
      <c r="P90" s="930"/>
      <c r="Q90" s="930"/>
      <c r="R90" s="930"/>
      <c r="S90" s="930"/>
      <c r="T90" s="930"/>
      <c r="U90" s="930"/>
      <c r="V90" s="930"/>
      <c r="W90" s="930"/>
      <c r="X90" s="930">
        <f>50%*X237</f>
        <v>6470.1477675000015</v>
      </c>
      <c r="Y90" s="923"/>
      <c r="Z90" s="923"/>
      <c r="AA90" s="923"/>
      <c r="AB90" s="923"/>
      <c r="AC90" s="923"/>
      <c r="AD90" s="923"/>
      <c r="AE90" s="923"/>
      <c r="AF90" s="923"/>
      <c r="AG90" s="923"/>
      <c r="AH90" s="923"/>
      <c r="AI90" s="923"/>
      <c r="AJ90" s="923"/>
      <c r="AK90" s="911"/>
      <c r="AL90" s="911"/>
      <c r="AM90" s="911"/>
      <c r="AN90" s="911"/>
      <c r="AO90" s="911"/>
      <c r="AP90" s="911"/>
      <c r="AQ90" s="911"/>
      <c r="AR90" s="911"/>
      <c r="AS90" s="911"/>
      <c r="AT90" s="911"/>
      <c r="AU90" s="911"/>
      <c r="AV90" s="930"/>
      <c r="AW90" s="930"/>
      <c r="AX90" s="930"/>
      <c r="AY90" s="930">
        <f>-AY83*50%</f>
        <v>-17680.790789999999</v>
      </c>
      <c r="AZ90" s="930"/>
      <c r="BA90" s="930"/>
      <c r="BB90" s="930"/>
      <c r="BC90" s="930"/>
      <c r="BD90" s="930"/>
      <c r="BE90" s="930"/>
      <c r="BF90" s="930"/>
      <c r="BG90" s="930">
        <f>-AY83*50%</f>
        <v>-17680.790789999999</v>
      </c>
      <c r="BH90" s="930"/>
      <c r="BI90" s="930"/>
      <c r="BJ90" s="930"/>
      <c r="BK90" s="930">
        <f>-BK83*50%</f>
        <v>-25262.438439000001</v>
      </c>
      <c r="BL90" s="930"/>
      <c r="BM90" s="930"/>
      <c r="BN90" s="930"/>
      <c r="BO90" s="930"/>
      <c r="BP90" s="930"/>
      <c r="BQ90" s="930"/>
      <c r="BR90" s="930"/>
      <c r="BS90" s="1751">
        <f>BK90</f>
        <v>-25262.438439000001</v>
      </c>
      <c r="BT90" s="1673"/>
      <c r="BU90" s="1673"/>
      <c r="BV90" s="1673"/>
      <c r="BW90" s="1673"/>
      <c r="BX90" s="1673"/>
    </row>
    <row r="91" spans="2:78" ht="12" customHeight="1">
      <c r="B91" s="196" t="s">
        <v>5199</v>
      </c>
      <c r="C91" s="450"/>
      <c r="D91" s="101"/>
      <c r="E91" s="101"/>
      <c r="F91" s="101"/>
      <c r="G91" s="101"/>
      <c r="H91" s="101"/>
      <c r="I91" s="101"/>
      <c r="J91" s="101"/>
      <c r="K91" s="101"/>
      <c r="L91" s="101"/>
      <c r="M91" s="101"/>
      <c r="N91" s="967"/>
      <c r="O91" s="930"/>
      <c r="P91" s="930"/>
      <c r="Q91" s="930"/>
      <c r="R91" s="930"/>
      <c r="S91" s="930"/>
      <c r="T91" s="930"/>
      <c r="U91" s="930"/>
      <c r="V91" s="930"/>
      <c r="W91" s="930"/>
      <c r="X91" s="1980">
        <f>-'NFD CONSO'!X51</f>
        <v>0</v>
      </c>
      <c r="Y91" s="924"/>
      <c r="Z91" s="924"/>
      <c r="AA91" s="924"/>
      <c r="AB91" s="924"/>
      <c r="AC91" s="924"/>
      <c r="AD91" s="924"/>
      <c r="AE91" s="924"/>
      <c r="AF91" s="924"/>
      <c r="AG91" s="924"/>
      <c r="AH91" s="924"/>
      <c r="AI91" s="924"/>
      <c r="AJ91" s="924"/>
      <c r="AK91" s="924"/>
      <c r="AL91" s="924"/>
      <c r="AM91" s="924"/>
      <c r="AN91" s="924"/>
      <c r="AO91" s="924"/>
      <c r="AP91" s="924"/>
      <c r="AQ91" s="924"/>
      <c r="AR91" s="924"/>
      <c r="AS91" s="924"/>
      <c r="AT91" s="924"/>
      <c r="AU91" s="924"/>
      <c r="AV91" s="1980"/>
      <c r="AW91" s="1980"/>
      <c r="AX91" s="1980"/>
      <c r="AY91" s="1980"/>
      <c r="AZ91" s="1980"/>
      <c r="BA91" s="1980"/>
      <c r="BB91" s="1980"/>
      <c r="BC91" s="1980"/>
      <c r="BD91" s="1980"/>
      <c r="BE91" s="1980"/>
      <c r="BF91" s="1980"/>
      <c r="BG91" s="1980">
        <f>-'NFD CONSO'!AV51</f>
        <v>70</v>
      </c>
      <c r="BH91" s="1980"/>
      <c r="BI91" s="1980"/>
      <c r="BJ91" s="1980"/>
      <c r="BK91" s="1980"/>
      <c r="BL91" s="1980"/>
      <c r="BM91" s="1980"/>
      <c r="BN91" s="1980"/>
      <c r="BO91" s="1980"/>
      <c r="BP91" s="1980"/>
      <c r="BQ91" s="1980"/>
      <c r="BR91" s="1980"/>
      <c r="BS91" s="1982">
        <f>-'NFD CONSO'!BH51</f>
        <v>70</v>
      </c>
      <c r="BT91" s="1673"/>
      <c r="BU91" s="1673"/>
      <c r="BV91" s="1673"/>
      <c r="BW91" s="1673"/>
      <c r="BX91" s="1673"/>
    </row>
    <row r="92" spans="2:78" ht="12" customHeight="1">
      <c r="B92" s="196" t="s">
        <v>4969</v>
      </c>
      <c r="C92" s="450"/>
      <c r="D92" s="101"/>
      <c r="E92" s="101"/>
      <c r="F92" s="101"/>
      <c r="G92" s="101"/>
      <c r="H92" s="101"/>
      <c r="I92" s="101"/>
      <c r="J92" s="101"/>
      <c r="K92" s="101"/>
      <c r="L92" s="101"/>
      <c r="M92" s="101"/>
      <c r="N92" s="967"/>
      <c r="O92" s="930"/>
      <c r="P92" s="930"/>
      <c r="Q92" s="930"/>
      <c r="R92" s="930"/>
      <c r="S92" s="930"/>
      <c r="T92" s="930"/>
      <c r="U92" s="930"/>
      <c r="V92" s="930"/>
      <c r="W92" s="930"/>
      <c r="X92" s="1980">
        <f>-O83</f>
        <v>306.59332000000001</v>
      </c>
      <c r="Y92" s="924"/>
      <c r="Z92" s="924"/>
      <c r="AA92" s="924"/>
      <c r="AB92" s="924"/>
      <c r="AC92" s="924"/>
      <c r="AD92" s="924"/>
      <c r="AE92" s="924"/>
      <c r="AF92" s="924"/>
      <c r="AG92" s="924"/>
      <c r="AH92" s="924"/>
      <c r="AI92" s="924"/>
      <c r="AJ92" s="924"/>
      <c r="AK92" s="2110"/>
      <c r="AL92" s="2110"/>
      <c r="AM92" s="2110"/>
      <c r="AN92" s="2110"/>
      <c r="AO92" s="2110"/>
      <c r="AP92" s="2110"/>
      <c r="AQ92" s="2110"/>
      <c r="AR92" s="2110"/>
      <c r="AS92" s="2110"/>
      <c r="AT92" s="2110"/>
      <c r="AU92" s="2110"/>
      <c r="AV92" s="1980"/>
      <c r="AW92" s="1980"/>
      <c r="AX92" s="1980"/>
      <c r="AY92" s="1980"/>
      <c r="AZ92" s="1980"/>
      <c r="BA92" s="1980"/>
      <c r="BB92" s="1980"/>
      <c r="BC92" s="1980"/>
      <c r="BD92" s="1980"/>
      <c r="BE92" s="1980"/>
      <c r="BF92" s="1980"/>
      <c r="BG92" s="1980">
        <f>-AW83</f>
        <v>306.59332000000001</v>
      </c>
      <c r="BH92" s="1980"/>
      <c r="BI92" s="1980"/>
      <c r="BJ92" s="1980"/>
      <c r="BK92" s="1980"/>
      <c r="BL92" s="1980"/>
      <c r="BM92" s="1980"/>
      <c r="BN92" s="1980"/>
      <c r="BO92" s="1980"/>
      <c r="BP92" s="1980"/>
      <c r="BQ92" s="1980"/>
      <c r="BR92" s="1980"/>
      <c r="BS92" s="1982">
        <f>-BI83</f>
        <v>306.59332000000001</v>
      </c>
      <c r="BT92" s="1673"/>
      <c r="BU92" s="1673"/>
      <c r="BV92" s="1673"/>
      <c r="BW92" s="1673"/>
      <c r="BX92" s="1673"/>
    </row>
    <row r="93" spans="2:78" ht="12" customHeight="1">
      <c r="B93" s="196" t="str">
        <f>'NFD CONSO'!B52</f>
        <v>Provision for ex-shareholder in Ukraine</v>
      </c>
      <c r="C93" s="450"/>
      <c r="D93" s="101"/>
      <c r="E93" s="101"/>
      <c r="F93" s="101"/>
      <c r="G93" s="101"/>
      <c r="H93" s="101"/>
      <c r="I93" s="101"/>
      <c r="J93" s="101"/>
      <c r="K93" s="101"/>
      <c r="L93" s="101"/>
      <c r="M93" s="101"/>
      <c r="N93" s="967"/>
      <c r="O93" s="930"/>
      <c r="P93" s="930"/>
      <c r="Q93" s="930"/>
      <c r="R93" s="930"/>
      <c r="S93" s="930"/>
      <c r="T93" s="930"/>
      <c r="U93" s="930"/>
      <c r="V93" s="930"/>
      <c r="W93" s="930"/>
      <c r="X93" s="930">
        <f>'כרטיסים שונים'!F282/1000</f>
        <v>926.72317608043488</v>
      </c>
      <c r="Y93" s="923"/>
      <c r="Z93" s="923"/>
      <c r="AA93" s="923"/>
      <c r="AB93" s="923"/>
      <c r="AC93" s="923"/>
      <c r="AD93" s="923"/>
      <c r="AE93" s="923"/>
      <c r="AF93" s="923"/>
      <c r="AG93" s="923"/>
      <c r="AH93" s="923"/>
      <c r="AI93" s="923"/>
      <c r="AJ93" s="923"/>
      <c r="AK93" s="911"/>
      <c r="AL93" s="911"/>
      <c r="AM93" s="911"/>
      <c r="AN93" s="911"/>
      <c r="AO93" s="911"/>
      <c r="AP93" s="911"/>
      <c r="AQ93" s="911"/>
      <c r="AR93" s="911"/>
      <c r="AS93" s="911"/>
      <c r="AT93" s="911"/>
      <c r="AU93" s="911"/>
      <c r="AV93" s="930"/>
      <c r="AW93" s="930"/>
      <c r="AX93" s="930"/>
      <c r="AY93" s="930"/>
      <c r="AZ93" s="930"/>
      <c r="BA93" s="930"/>
      <c r="BB93" s="930"/>
      <c r="BC93" s="930"/>
      <c r="BD93" s="930"/>
      <c r="BE93" s="930"/>
      <c r="BF93" s="930"/>
      <c r="BG93" s="930">
        <f>'כרטיסים שונים'!F105/1000</f>
        <v>513.81955809691067</v>
      </c>
      <c r="BH93" s="930"/>
      <c r="BI93" s="930"/>
      <c r="BJ93" s="930"/>
      <c r="BK93" s="930"/>
      <c r="BL93" s="930"/>
      <c r="BM93" s="930"/>
      <c r="BN93" s="930"/>
      <c r="BO93" s="930"/>
      <c r="BP93" s="930"/>
      <c r="BQ93" s="930"/>
      <c r="BR93" s="930"/>
      <c r="BS93" s="1751">
        <f>'כרטיסים שונים'!F16/1000</f>
        <v>344.04409409587475</v>
      </c>
      <c r="BT93" s="1673"/>
      <c r="BU93" s="1673"/>
      <c r="BV93" s="1673"/>
      <c r="BW93" s="1673"/>
      <c r="BX93" s="1673"/>
    </row>
    <row r="94" spans="2:78" ht="12" customHeight="1">
      <c r="B94" s="196" t="s">
        <v>5160</v>
      </c>
      <c r="C94" s="450"/>
      <c r="D94" s="101"/>
      <c r="E94" s="101"/>
      <c r="F94" s="101"/>
      <c r="G94" s="101"/>
      <c r="H94" s="101"/>
      <c r="I94" s="101"/>
      <c r="J94" s="101"/>
      <c r="K94" s="101"/>
      <c r="L94" s="101"/>
      <c r="M94" s="101"/>
      <c r="N94" s="967"/>
      <c r="O94" s="930"/>
      <c r="P94" s="930"/>
      <c r="Q94" s="930"/>
      <c r="R94" s="930"/>
      <c r="S94" s="930"/>
      <c r="T94" s="930"/>
      <c r="U94" s="930"/>
      <c r="V94" s="930"/>
      <c r="W94" s="930"/>
      <c r="X94" s="930">
        <f>'כרטיסים שונים'!F293/1000</f>
        <v>350</v>
      </c>
      <c r="Y94" s="923"/>
      <c r="Z94" s="923"/>
      <c r="AA94" s="923"/>
      <c r="AB94" s="923"/>
      <c r="AC94" s="923"/>
      <c r="AD94" s="923"/>
      <c r="AE94" s="923"/>
      <c r="AF94" s="923"/>
      <c r="AG94" s="923"/>
      <c r="AH94" s="923"/>
      <c r="AI94" s="923"/>
      <c r="AJ94" s="923"/>
      <c r="AK94" s="923"/>
      <c r="AL94" s="923"/>
      <c r="AM94" s="923"/>
      <c r="AN94" s="923"/>
      <c r="AO94" s="923"/>
      <c r="AP94" s="923"/>
      <c r="AQ94" s="923"/>
      <c r="AR94" s="923"/>
      <c r="AS94" s="923"/>
      <c r="AT94" s="923"/>
      <c r="AU94" s="923"/>
      <c r="AV94" s="930"/>
      <c r="AW94" s="930"/>
      <c r="AX94" s="930"/>
      <c r="AY94" s="930"/>
      <c r="AZ94" s="930"/>
      <c r="BA94" s="930"/>
      <c r="BB94" s="930"/>
      <c r="BC94" s="930"/>
      <c r="BD94" s="930"/>
      <c r="BE94" s="930"/>
      <c r="BF94" s="930"/>
      <c r="BG94" s="930">
        <f>'כרטיסים שונים'!F116/1000</f>
        <v>438.16500000000002</v>
      </c>
      <c r="BH94" s="930"/>
      <c r="BI94" s="930"/>
      <c r="BJ94" s="930"/>
      <c r="BK94" s="930"/>
      <c r="BL94" s="930"/>
      <c r="BM94" s="930"/>
      <c r="BN94" s="930"/>
      <c r="BO94" s="930"/>
      <c r="BP94" s="930"/>
      <c r="BQ94" s="930"/>
      <c r="BR94" s="930"/>
      <c r="BS94" s="1751">
        <f>'כרטיסים שונים'!F27/1000</f>
        <v>438.16500000000002</v>
      </c>
      <c r="BT94" s="1673"/>
      <c r="BU94" s="1673"/>
      <c r="BV94" s="1673"/>
      <c r="BW94" s="1673"/>
      <c r="BX94" s="1673"/>
    </row>
    <row r="95" spans="2:78" ht="12" customHeight="1">
      <c r="B95" s="196" t="str">
        <f>'NFD CONSO'!B53</f>
        <v>Provision for royalties for ZZ dripers</v>
      </c>
      <c r="C95" s="450"/>
      <c r="D95" s="101"/>
      <c r="E95" s="101"/>
      <c r="F95" s="101"/>
      <c r="G95" s="101"/>
      <c r="H95" s="101"/>
      <c r="I95" s="101"/>
      <c r="J95" s="101"/>
      <c r="K95" s="101"/>
      <c r="L95" s="101"/>
      <c r="M95" s="101"/>
      <c r="N95" s="967"/>
      <c r="O95" s="930"/>
      <c r="P95" s="930"/>
      <c r="Q95" s="930"/>
      <c r="R95" s="930"/>
      <c r="S95" s="930"/>
      <c r="T95" s="930"/>
      <c r="U95" s="930"/>
      <c r="V95" s="930"/>
      <c r="W95" s="930"/>
      <c r="X95" s="1980">
        <f>'NFD CONSO'!X53</f>
        <v>0</v>
      </c>
      <c r="Y95" s="924"/>
      <c r="Z95" s="924"/>
      <c r="AA95" s="924"/>
      <c r="AB95" s="924"/>
      <c r="AC95" s="924"/>
      <c r="AD95" s="924"/>
      <c r="AE95" s="924"/>
      <c r="AF95" s="924"/>
      <c r="AG95" s="924"/>
      <c r="AH95" s="924"/>
      <c r="AI95" s="924"/>
      <c r="AJ95" s="924"/>
      <c r="AK95" s="2110"/>
      <c r="AL95" s="2110"/>
      <c r="AM95" s="2110"/>
      <c r="AN95" s="2110"/>
      <c r="AO95" s="2110"/>
      <c r="AP95" s="2110"/>
      <c r="AQ95" s="2110"/>
      <c r="AR95" s="2110"/>
      <c r="AS95" s="2110"/>
      <c r="AT95" s="2110"/>
      <c r="AU95" s="2110"/>
      <c r="AV95" s="1980"/>
      <c r="AW95" s="1980"/>
      <c r="AX95" s="1980"/>
      <c r="AY95" s="1980"/>
      <c r="AZ95" s="1980"/>
      <c r="BA95" s="1980"/>
      <c r="BB95" s="1980"/>
      <c r="BC95" s="1980"/>
      <c r="BD95" s="1980"/>
      <c r="BE95" s="1980"/>
      <c r="BF95" s="1980"/>
      <c r="BG95" s="1980">
        <f>-'NFD CONSO'!AV53</f>
        <v>1123</v>
      </c>
      <c r="BH95" s="1980"/>
      <c r="BI95" s="1980"/>
      <c r="BJ95" s="1980"/>
      <c r="BK95" s="1980"/>
      <c r="BL95" s="1980"/>
      <c r="BM95" s="1980"/>
      <c r="BN95" s="1980"/>
      <c r="BO95" s="1980"/>
      <c r="BP95" s="1980"/>
      <c r="BQ95" s="1980"/>
      <c r="BR95" s="1980"/>
      <c r="BS95" s="1982">
        <f>-'NFD CONSO'!BH53</f>
        <v>749</v>
      </c>
      <c r="BT95" s="1673"/>
      <c r="BU95" s="1673"/>
      <c r="BV95" s="1673"/>
      <c r="BW95" s="1673"/>
      <c r="BX95" s="1673"/>
    </row>
    <row r="96" spans="2:78" ht="12" customHeight="1">
      <c r="B96" s="196" t="s">
        <v>5161</v>
      </c>
      <c r="C96" s="450"/>
      <c r="D96" s="101"/>
      <c r="E96" s="101"/>
      <c r="F96" s="101"/>
      <c r="G96" s="101"/>
      <c r="H96" s="101"/>
      <c r="I96" s="101"/>
      <c r="J96" s="101"/>
      <c r="K96" s="101"/>
      <c r="L96" s="101"/>
      <c r="M96" s="101"/>
      <c r="N96" s="967"/>
      <c r="O96" s="930"/>
      <c r="P96" s="930"/>
      <c r="Q96" s="930"/>
      <c r="R96" s="930"/>
      <c r="S96" s="930"/>
      <c r="T96" s="930"/>
      <c r="U96" s="930"/>
      <c r="V96" s="930"/>
      <c r="W96" s="930"/>
      <c r="X96" s="1980">
        <f>-('QOE CONSO'!N124+'QOE CONSO'!N131)</f>
        <v>0</v>
      </c>
      <c r="Y96" s="924" t="s">
        <v>45</v>
      </c>
      <c r="Z96" s="924" t="s">
        <v>45</v>
      </c>
      <c r="AA96" s="924" t="s">
        <v>45</v>
      </c>
      <c r="AB96" s="924" t="s">
        <v>45</v>
      </c>
      <c r="AC96" s="924" t="s">
        <v>45</v>
      </c>
      <c r="AD96" s="924" t="s">
        <v>45</v>
      </c>
      <c r="AE96" s="924" t="s">
        <v>45</v>
      </c>
      <c r="AF96" s="924" t="s">
        <v>45</v>
      </c>
      <c r="AG96" s="924" t="s">
        <v>45</v>
      </c>
      <c r="AH96" s="924" t="s">
        <v>45</v>
      </c>
      <c r="AI96" s="924" t="s">
        <v>45</v>
      </c>
      <c r="AJ96" s="924" t="s">
        <v>45</v>
      </c>
      <c r="AK96" s="924" t="s">
        <v>45</v>
      </c>
      <c r="AL96" s="924" t="s">
        <v>45</v>
      </c>
      <c r="AM96" s="924" t="s">
        <v>45</v>
      </c>
      <c r="AN96" s="924" t="s">
        <v>45</v>
      </c>
      <c r="AO96" s="924" t="s">
        <v>45</v>
      </c>
      <c r="AP96" s="924" t="s">
        <v>45</v>
      </c>
      <c r="AQ96" s="924" t="s">
        <v>45</v>
      </c>
      <c r="AR96" s="924" t="s">
        <v>45</v>
      </c>
      <c r="AS96" s="924" t="s">
        <v>45</v>
      </c>
      <c r="AT96" s="924" t="s">
        <v>45</v>
      </c>
      <c r="AU96" s="924" t="s">
        <v>45</v>
      </c>
      <c r="AV96" s="1980" t="s">
        <v>45</v>
      </c>
      <c r="AW96" s="1980" t="s">
        <v>45</v>
      </c>
      <c r="AX96" s="1980" t="s">
        <v>45</v>
      </c>
      <c r="AY96" s="1980" t="s">
        <v>45</v>
      </c>
      <c r="AZ96" s="1980" t="s">
        <v>45</v>
      </c>
      <c r="BA96" s="1980" t="s">
        <v>45</v>
      </c>
      <c r="BB96" s="1980" t="s">
        <v>45</v>
      </c>
      <c r="BC96" s="1980" t="s">
        <v>45</v>
      </c>
      <c r="BD96" s="1980" t="s">
        <v>45</v>
      </c>
      <c r="BE96" s="1980" t="s">
        <v>45</v>
      </c>
      <c r="BF96" s="1980" t="s">
        <v>45</v>
      </c>
      <c r="BG96" s="1980">
        <f>('QOE CONSO'!Y124+'QOE CONSO'!Y131)</f>
        <v>-1142.7117050358991</v>
      </c>
      <c r="BH96" s="1980" t="s">
        <v>45</v>
      </c>
      <c r="BI96" s="1980" t="s">
        <v>45</v>
      </c>
      <c r="BJ96" s="1980" t="s">
        <v>45</v>
      </c>
      <c r="BK96" s="1980" t="s">
        <v>45</v>
      </c>
      <c r="BL96" s="1980" t="s">
        <v>45</v>
      </c>
      <c r="BM96" s="1980" t="s">
        <v>45</v>
      </c>
      <c r="BN96" s="1980" t="s">
        <v>45</v>
      </c>
      <c r="BO96" s="1980" t="s">
        <v>45</v>
      </c>
      <c r="BP96" s="1980" t="s">
        <v>45</v>
      </c>
      <c r="BQ96" s="1980" t="s">
        <v>45</v>
      </c>
      <c r="BR96" s="1980" t="s">
        <v>45</v>
      </c>
      <c r="BS96" s="1982">
        <f>('QOE CONSO'!BF124+'QOE CONSO'!BF131)</f>
        <v>-958.59437452166412</v>
      </c>
      <c r="BT96" s="1673"/>
      <c r="BU96" s="1673"/>
      <c r="BV96" s="1673"/>
      <c r="BW96" s="1673"/>
      <c r="BX96" s="1673"/>
    </row>
    <row r="97" spans="2:76" ht="12" customHeight="1">
      <c r="B97" s="196" t="s">
        <v>725</v>
      </c>
      <c r="C97" s="450"/>
      <c r="D97" s="101"/>
      <c r="E97" s="101"/>
      <c r="F97" s="101"/>
      <c r="G97" s="101"/>
      <c r="H97" s="101"/>
      <c r="I97" s="101"/>
      <c r="J97" s="101"/>
      <c r="K97" s="101"/>
      <c r="L97" s="101"/>
      <c r="M97" s="101"/>
      <c r="N97" s="967"/>
      <c r="O97" s="930"/>
      <c r="P97" s="930"/>
      <c r="Q97" s="930"/>
      <c r="R97" s="930"/>
      <c r="S97" s="930"/>
      <c r="T97" s="930"/>
      <c r="U97" s="930"/>
      <c r="V97" s="930"/>
      <c r="W97" s="930"/>
      <c r="X97" s="930">
        <f>-'NFD CONSO'!X55</f>
        <v>6318.7659999999996</v>
      </c>
      <c r="Y97" s="923"/>
      <c r="Z97" s="923"/>
      <c r="AA97" s="923"/>
      <c r="AB97" s="923"/>
      <c r="AC97" s="923"/>
      <c r="AD97" s="923"/>
      <c r="AE97" s="923"/>
      <c r="AF97" s="923"/>
      <c r="AG97" s="923"/>
      <c r="AH97" s="923"/>
      <c r="AI97" s="923"/>
      <c r="AJ97" s="923"/>
      <c r="AK97" s="911"/>
      <c r="AL97" s="911"/>
      <c r="AM97" s="911"/>
      <c r="AN97" s="911"/>
      <c r="AO97" s="911"/>
      <c r="AP97" s="911"/>
      <c r="AQ97" s="911"/>
      <c r="AR97" s="911"/>
      <c r="AS97" s="911"/>
      <c r="AT97" s="911"/>
      <c r="AU97" s="911"/>
      <c r="AV97" s="930"/>
      <c r="AW97" s="930"/>
      <c r="AX97" s="930"/>
      <c r="AY97" s="930"/>
      <c r="AZ97" s="930"/>
      <c r="BA97" s="930"/>
      <c r="BB97" s="930"/>
      <c r="BC97" s="930"/>
      <c r="BD97" s="930"/>
      <c r="BE97" s="930"/>
      <c r="BF97" s="930"/>
      <c r="BG97" s="930">
        <f>-'NFD CONSO'!AV55</f>
        <v>4384.7659999999996</v>
      </c>
      <c r="BH97" s="930"/>
      <c r="BI97" s="930"/>
      <c r="BJ97" s="930"/>
      <c r="BK97" s="930"/>
      <c r="BL97" s="930"/>
      <c r="BM97" s="930"/>
      <c r="BN97" s="930"/>
      <c r="BO97" s="930"/>
      <c r="BP97" s="930"/>
      <c r="BQ97" s="930"/>
      <c r="BR97" s="930"/>
      <c r="BS97" s="1751">
        <f>-'NFD CONSO'!BH55</f>
        <v>4277.8029999999999</v>
      </c>
      <c r="BT97" s="1673"/>
      <c r="BU97" s="1673"/>
      <c r="BV97" s="1673"/>
      <c r="BW97" s="1673"/>
      <c r="BX97" s="1673"/>
    </row>
    <row r="98" spans="2:76" ht="12" customHeight="1">
      <c r="B98" s="196" t="str">
        <f>'NFD CONSO'!B56</f>
        <v>Advances received</v>
      </c>
      <c r="C98" s="450"/>
      <c r="D98" s="101"/>
      <c r="E98" s="101"/>
      <c r="F98" s="101"/>
      <c r="G98" s="101"/>
      <c r="H98" s="101"/>
      <c r="I98" s="101"/>
      <c r="J98" s="101"/>
      <c r="K98" s="101"/>
      <c r="L98" s="101"/>
      <c r="M98" s="101"/>
      <c r="N98" s="967">
        <f>-'NFD CONSO'!N56</f>
        <v>935</v>
      </c>
      <c r="O98" s="930">
        <f>-'NFD CONSO'!O56</f>
        <v>0</v>
      </c>
      <c r="P98" s="930">
        <f>-'NFD CONSO'!P56</f>
        <v>6.0728050859999998</v>
      </c>
      <c r="Q98" s="930">
        <f>-'NFD CONSO'!Q56</f>
        <v>9067.4271900000003</v>
      </c>
      <c r="R98" s="930">
        <f>-'NFD CONSO'!R56</f>
        <v>0</v>
      </c>
      <c r="S98" s="930">
        <f>-'NFD CONSO'!S56</f>
        <v>291.91889133000001</v>
      </c>
      <c r="T98" s="930">
        <f>-'NFD CONSO'!T56</f>
        <v>0</v>
      </c>
      <c r="U98" s="930">
        <f>-'NFD CONSO'!U56</f>
        <v>644.95528200000001</v>
      </c>
      <c r="V98" s="930">
        <f>-'NFD CONSO'!V56</f>
        <v>0</v>
      </c>
      <c r="W98" s="930">
        <f>-'NFD CONSO'!W56</f>
        <v>0</v>
      </c>
      <c r="X98" s="1980">
        <f>-'NFD CONSO'!X56</f>
        <v>10945.374168416001</v>
      </c>
      <c r="Y98" s="924"/>
      <c r="Z98" s="924"/>
      <c r="AA98" s="924"/>
      <c r="AB98" s="924"/>
      <c r="AC98" s="924"/>
      <c r="AD98" s="924"/>
      <c r="AE98" s="924"/>
      <c r="AF98" s="924"/>
      <c r="AG98" s="924"/>
      <c r="AH98" s="924"/>
      <c r="AI98" s="924"/>
      <c r="AJ98" s="924"/>
      <c r="AK98" s="924"/>
      <c r="AL98" s="924"/>
      <c r="AM98" s="924"/>
      <c r="AN98" s="924"/>
      <c r="AO98" s="924"/>
      <c r="AP98" s="924"/>
      <c r="AQ98" s="924"/>
      <c r="AR98" s="924"/>
      <c r="AS98" s="924"/>
      <c r="AT98" s="924"/>
      <c r="AU98" s="924"/>
      <c r="AV98" s="1980">
        <f>-'NFD CONSO'!AK56</f>
        <v>4825</v>
      </c>
      <c r="AW98" s="1980">
        <f>-'NFD CONSO'!AL56</f>
        <v>0</v>
      </c>
      <c r="AX98" s="1980">
        <f>-'NFD CONSO'!AM56</f>
        <v>442.99478197799999</v>
      </c>
      <c r="AY98" s="1980">
        <f>-'NFD CONSO'!AN56</f>
        <v>0</v>
      </c>
      <c r="AZ98" s="1980">
        <f>-'NFD CONSO'!AO56</f>
        <v>3047.9579871300002</v>
      </c>
      <c r="BA98" s="1980">
        <f>-'NFD CONSO'!AP56</f>
        <v>159.43352607</v>
      </c>
      <c r="BB98" s="1980">
        <f>-'NFD CONSO'!AQ56</f>
        <v>271.86069689999994</v>
      </c>
      <c r="BC98" s="1980">
        <f>-'NFD CONSO'!AR56</f>
        <v>7.0291260000000008E-2</v>
      </c>
      <c r="BD98" s="1980">
        <f>-'NFD CONSO'!AS56</f>
        <v>212.04892799999999</v>
      </c>
      <c r="BE98" s="1980">
        <f>-'NFD CONSO'!AT56</f>
        <v>0</v>
      </c>
      <c r="BF98" s="1980">
        <f>-'NFD CONSO'!AU56</f>
        <v>0</v>
      </c>
      <c r="BG98" s="1980">
        <f>-'NFD CONSO'!AV56</f>
        <v>8959.3662113380014</v>
      </c>
      <c r="BH98" s="1980"/>
      <c r="BI98" s="1980"/>
      <c r="BJ98" s="1980"/>
      <c r="BK98" s="1980"/>
      <c r="BL98" s="1980"/>
      <c r="BM98" s="1980"/>
      <c r="BN98" s="1980"/>
      <c r="BO98" s="1980"/>
      <c r="BP98" s="1980"/>
      <c r="BQ98" s="1980"/>
      <c r="BR98" s="1980"/>
      <c r="BS98" s="1982">
        <f>-'NFD CONSO'!BH56</f>
        <v>4310.3163799100003</v>
      </c>
      <c r="BT98" s="1673"/>
      <c r="BU98" s="1673"/>
      <c r="BV98" s="1673"/>
      <c r="BW98" s="1673"/>
      <c r="BX98" s="1673"/>
    </row>
    <row r="99" spans="2:76" ht="12" customHeight="1">
      <c r="B99" s="196" t="str">
        <f>'QOE CONSO'!B118</f>
        <v>One time expenses - India sales</v>
      </c>
      <c r="C99" s="450"/>
      <c r="D99" s="101"/>
      <c r="E99" s="101"/>
      <c r="F99" s="101"/>
      <c r="G99" s="101"/>
      <c r="H99" s="101"/>
      <c r="I99" s="101"/>
      <c r="J99" s="101"/>
      <c r="K99" s="101"/>
      <c r="L99" s="101"/>
      <c r="M99" s="101"/>
      <c r="N99" s="967"/>
      <c r="O99" s="930"/>
      <c r="P99" s="930"/>
      <c r="Q99" s="930"/>
      <c r="R99" s="930"/>
      <c r="S99" s="930"/>
      <c r="T99" s="930"/>
      <c r="U99" s="930"/>
      <c r="V99" s="930"/>
      <c r="W99" s="930"/>
      <c r="X99" s="1980">
        <f>'QOE CONSO'!N118</f>
        <v>234</v>
      </c>
      <c r="Y99" s="924"/>
      <c r="Z99" s="924"/>
      <c r="AA99" s="924"/>
      <c r="AB99" s="924"/>
      <c r="AC99" s="924"/>
      <c r="AD99" s="924"/>
      <c r="AE99" s="924"/>
      <c r="AF99" s="924"/>
      <c r="AG99" s="924"/>
      <c r="AH99" s="924"/>
      <c r="AI99" s="924"/>
      <c r="AJ99" s="924"/>
      <c r="AK99" s="924"/>
      <c r="AL99" s="924"/>
      <c r="AM99" s="924"/>
      <c r="AN99" s="924"/>
      <c r="AO99" s="924"/>
      <c r="AP99" s="924"/>
      <c r="AQ99" s="924"/>
      <c r="AR99" s="924"/>
      <c r="AS99" s="924"/>
      <c r="AT99" s="924"/>
      <c r="AU99" s="924"/>
      <c r="AV99" s="1980"/>
      <c r="AW99" s="1980"/>
      <c r="AX99" s="1980"/>
      <c r="AY99" s="1980"/>
      <c r="AZ99" s="1980"/>
      <c r="BA99" s="1980"/>
      <c r="BB99" s="1980"/>
      <c r="BC99" s="1980"/>
      <c r="BD99" s="1980"/>
      <c r="BE99" s="1980"/>
      <c r="BF99" s="1980"/>
      <c r="BG99" s="1980">
        <v>0</v>
      </c>
      <c r="BH99" s="1980"/>
      <c r="BI99" s="1980"/>
      <c r="BJ99" s="1980"/>
      <c r="BK99" s="1980"/>
      <c r="BL99" s="1980"/>
      <c r="BM99" s="1980"/>
      <c r="BN99" s="1980"/>
      <c r="BO99" s="1980"/>
      <c r="BP99" s="1980"/>
      <c r="BQ99" s="1980"/>
      <c r="BR99" s="1980"/>
      <c r="BS99" s="1982">
        <v>0</v>
      </c>
      <c r="BT99" s="1673"/>
      <c r="BU99" s="1673"/>
      <c r="BV99" s="1673"/>
      <c r="BW99" s="1673"/>
      <c r="BX99" s="1673"/>
    </row>
    <row r="100" spans="2:76" ht="12" customHeight="1">
      <c r="B100" s="196" t="s">
        <v>947</v>
      </c>
      <c r="C100" s="450"/>
      <c r="D100" s="101"/>
      <c r="E100" s="101"/>
      <c r="F100" s="101"/>
      <c r="G100" s="101"/>
      <c r="H100" s="101"/>
      <c r="I100" s="101"/>
      <c r="J100" s="101"/>
      <c r="K100" s="101"/>
      <c r="L100" s="101"/>
      <c r="M100" s="101"/>
      <c r="N100" s="967"/>
      <c r="O100" s="930"/>
      <c r="P100" s="930"/>
      <c r="Q100" s="930"/>
      <c r="R100" s="930"/>
      <c r="S100" s="930"/>
      <c r="T100" s="930"/>
      <c r="U100" s="930"/>
      <c r="V100" s="930"/>
      <c r="W100" s="930"/>
      <c r="X100" s="1980">
        <f>'QOE CONSO'!N116</f>
        <v>75</v>
      </c>
      <c r="Y100" s="924"/>
      <c r="Z100" s="924"/>
      <c r="AA100" s="924"/>
      <c r="AB100" s="924"/>
      <c r="AC100" s="924"/>
      <c r="AD100" s="924"/>
      <c r="AE100" s="924"/>
      <c r="AF100" s="924"/>
      <c r="AG100" s="924"/>
      <c r="AH100" s="924"/>
      <c r="AI100" s="924"/>
      <c r="AJ100" s="924"/>
      <c r="AK100" s="924"/>
      <c r="AL100" s="924"/>
      <c r="AM100" s="924"/>
      <c r="AN100" s="924"/>
      <c r="AO100" s="924"/>
      <c r="AP100" s="924"/>
      <c r="AQ100" s="924"/>
      <c r="AR100" s="924"/>
      <c r="AS100" s="924"/>
      <c r="AT100" s="924"/>
      <c r="AU100" s="924"/>
      <c r="AV100" s="1980"/>
      <c r="AW100" s="1980"/>
      <c r="AX100" s="1980"/>
      <c r="AY100" s="1980"/>
      <c r="AZ100" s="1980"/>
      <c r="BA100" s="1980"/>
      <c r="BB100" s="1980"/>
      <c r="BC100" s="1980"/>
      <c r="BD100" s="1980"/>
      <c r="BE100" s="1980"/>
      <c r="BF100" s="1980"/>
      <c r="BG100" s="1980">
        <v>0</v>
      </c>
      <c r="BH100" s="1980"/>
      <c r="BI100" s="1980"/>
      <c r="BJ100" s="1980"/>
      <c r="BK100" s="1980"/>
      <c r="BL100" s="1980"/>
      <c r="BM100" s="1980"/>
      <c r="BN100" s="1980"/>
      <c r="BO100" s="1980"/>
      <c r="BP100" s="1980"/>
      <c r="BQ100" s="1980"/>
      <c r="BR100" s="1980"/>
      <c r="BS100" s="1982">
        <v>0</v>
      </c>
      <c r="BT100" s="1673"/>
      <c r="BU100" s="1673"/>
      <c r="BV100" s="1673"/>
      <c r="BW100" s="1673"/>
      <c r="BX100" s="1673"/>
    </row>
    <row r="101" spans="2:76" ht="12.6" customHeight="1">
      <c r="B101" s="196" t="s">
        <v>5209</v>
      </c>
      <c r="C101" s="450"/>
      <c r="D101" s="101"/>
      <c r="E101" s="101"/>
      <c r="F101" s="101"/>
      <c r="G101" s="101"/>
      <c r="H101" s="101"/>
      <c r="I101" s="101"/>
      <c r="J101" s="101"/>
      <c r="K101" s="101"/>
      <c r="L101" s="101"/>
      <c r="M101" s="101"/>
      <c r="N101" s="967"/>
      <c r="O101" s="930"/>
      <c r="P101" s="930"/>
      <c r="Q101" s="930"/>
      <c r="R101" s="930"/>
      <c r="S101" s="930"/>
      <c r="T101" s="930"/>
      <c r="U101" s="930"/>
      <c r="V101" s="930"/>
      <c r="W101" s="930"/>
      <c r="X101" s="1980">
        <f>'כרטיסים שונים'!F300/1000</f>
        <v>87.5</v>
      </c>
      <c r="Y101" s="924"/>
      <c r="Z101" s="924"/>
      <c r="AA101" s="924"/>
      <c r="AB101" s="924"/>
      <c r="AC101" s="924"/>
      <c r="AD101" s="924"/>
      <c r="AE101" s="924"/>
      <c r="AF101" s="924"/>
      <c r="AG101" s="924"/>
      <c r="AH101" s="924"/>
      <c r="AI101" s="924"/>
      <c r="AJ101" s="924"/>
      <c r="AK101" s="924"/>
      <c r="AL101" s="924"/>
      <c r="AM101" s="924"/>
      <c r="AN101" s="924"/>
      <c r="AO101" s="924"/>
      <c r="AP101" s="924"/>
      <c r="AQ101" s="924"/>
      <c r="AR101" s="924"/>
      <c r="AS101" s="924"/>
      <c r="AT101" s="924"/>
      <c r="AU101" s="924"/>
      <c r="AV101" s="1980"/>
      <c r="AW101" s="1980"/>
      <c r="AX101" s="1980"/>
      <c r="AY101" s="1980"/>
      <c r="AZ101" s="1980"/>
      <c r="BA101" s="1980"/>
      <c r="BB101" s="1980"/>
      <c r="BC101" s="1980"/>
      <c r="BD101" s="1980"/>
      <c r="BE101" s="1980"/>
      <c r="BF101" s="1980"/>
      <c r="BG101" s="1980">
        <f>'כרטיסים שונים'!F123/1000</f>
        <v>6.5</v>
      </c>
      <c r="BH101" s="1980"/>
      <c r="BI101" s="1980"/>
      <c r="BJ101" s="1980"/>
      <c r="BK101" s="1980"/>
      <c r="BL101" s="1980"/>
      <c r="BM101" s="1980"/>
      <c r="BN101" s="1980"/>
      <c r="BO101" s="1980"/>
      <c r="BP101" s="1980"/>
      <c r="BQ101" s="1980"/>
      <c r="BR101" s="1980"/>
      <c r="BS101" s="1982">
        <v>0</v>
      </c>
      <c r="BT101" s="1673"/>
      <c r="BU101" s="1673"/>
      <c r="BV101" s="1673"/>
      <c r="BW101" s="1673"/>
      <c r="BX101" s="1673"/>
    </row>
    <row r="102" spans="2:76" ht="12" customHeight="1">
      <c r="B102" s="196" t="s">
        <v>5218</v>
      </c>
      <c r="C102" s="450"/>
      <c r="D102" s="101"/>
      <c r="E102" s="101"/>
      <c r="F102" s="101"/>
      <c r="G102" s="101"/>
      <c r="H102" s="101"/>
      <c r="I102" s="101"/>
      <c r="J102" s="101"/>
      <c r="K102" s="101"/>
      <c r="L102" s="101"/>
      <c r="M102" s="101"/>
      <c r="N102" s="967"/>
      <c r="O102" s="930"/>
      <c r="P102" s="930"/>
      <c r="Q102" s="930"/>
      <c r="R102" s="930"/>
      <c r="S102" s="930"/>
      <c r="T102" s="930"/>
      <c r="U102" s="930"/>
      <c r="V102" s="930"/>
      <c r="W102" s="930"/>
      <c r="X102" s="1980">
        <f>'QOE CONSO'!N117+'QOE CONSO'!N119</f>
        <v>600</v>
      </c>
      <c r="Y102" s="924"/>
      <c r="Z102" s="924"/>
      <c r="AA102" s="924"/>
      <c r="AB102" s="924"/>
      <c r="AC102" s="924"/>
      <c r="AD102" s="924"/>
      <c r="AE102" s="924"/>
      <c r="AF102" s="924"/>
      <c r="AG102" s="924"/>
      <c r="AH102" s="924"/>
      <c r="AI102" s="924"/>
      <c r="AJ102" s="924"/>
      <c r="AK102" s="924"/>
      <c r="AL102" s="924"/>
      <c r="AM102" s="924"/>
      <c r="AN102" s="924"/>
      <c r="AO102" s="924"/>
      <c r="AP102" s="924"/>
      <c r="AQ102" s="924"/>
      <c r="AR102" s="924"/>
      <c r="AS102" s="924"/>
      <c r="AT102" s="924"/>
      <c r="AU102" s="924"/>
      <c r="AV102" s="1980"/>
      <c r="AW102" s="1980"/>
      <c r="AX102" s="1980"/>
      <c r="AY102" s="1980"/>
      <c r="AZ102" s="1980"/>
      <c r="BA102" s="1980"/>
      <c r="BB102" s="1980"/>
      <c r="BC102" s="1980"/>
      <c r="BD102" s="1980"/>
      <c r="BE102" s="1980"/>
      <c r="BF102" s="1980"/>
      <c r="BG102" s="1980"/>
      <c r="BH102" s="1980"/>
      <c r="BI102" s="1980"/>
      <c r="BJ102" s="1980"/>
      <c r="BK102" s="1980"/>
      <c r="BL102" s="1980"/>
      <c r="BM102" s="1980"/>
      <c r="BN102" s="1980"/>
      <c r="BO102" s="1980"/>
      <c r="BP102" s="1980"/>
      <c r="BQ102" s="1980"/>
      <c r="BR102" s="1980"/>
      <c r="BS102" s="1982"/>
      <c r="BT102" s="1673"/>
      <c r="BU102" s="1673"/>
      <c r="BV102" s="1673"/>
      <c r="BW102" s="1673"/>
      <c r="BX102" s="1673"/>
    </row>
    <row r="103" spans="2:76" ht="11.45" customHeight="1">
      <c r="B103" s="999" t="s">
        <v>4975</v>
      </c>
      <c r="C103" s="450"/>
      <c r="D103" s="101"/>
      <c r="E103" s="101"/>
      <c r="F103" s="101"/>
      <c r="G103" s="101"/>
      <c r="H103" s="101"/>
      <c r="I103" s="101"/>
      <c r="J103" s="101"/>
      <c r="K103" s="101"/>
      <c r="L103" s="101"/>
      <c r="M103" s="101"/>
      <c r="N103" s="967"/>
      <c r="O103" s="930"/>
      <c r="P103" s="930"/>
      <c r="Q103" s="930"/>
      <c r="R103" s="930"/>
      <c r="S103" s="930"/>
      <c r="T103" s="930"/>
      <c r="U103" s="930"/>
      <c r="V103" s="930"/>
      <c r="W103" s="930"/>
      <c r="X103" s="930"/>
      <c r="Y103" s="923"/>
      <c r="Z103" s="923"/>
      <c r="AA103" s="923"/>
      <c r="AB103" s="923"/>
      <c r="AC103" s="923"/>
      <c r="AD103" s="923"/>
      <c r="AE103" s="923"/>
      <c r="AF103" s="923"/>
      <c r="AG103" s="923"/>
      <c r="AH103" s="923"/>
      <c r="AI103" s="923"/>
      <c r="AJ103" s="923"/>
      <c r="AK103" s="911"/>
      <c r="AL103" s="911"/>
      <c r="AM103" s="911"/>
      <c r="AN103" s="911"/>
      <c r="AO103" s="911"/>
      <c r="AP103" s="911"/>
      <c r="AQ103" s="911"/>
      <c r="AR103" s="911"/>
      <c r="AS103" s="911"/>
      <c r="AT103" s="911"/>
      <c r="AU103" s="911"/>
      <c r="AV103" s="930"/>
      <c r="AW103" s="930"/>
      <c r="AX103" s="930"/>
      <c r="AY103" s="930"/>
      <c r="AZ103" s="930"/>
      <c r="BA103" s="930"/>
      <c r="BB103" s="930"/>
      <c r="BC103" s="930"/>
      <c r="BD103" s="930"/>
      <c r="BE103" s="930"/>
      <c r="BF103" s="930"/>
      <c r="BG103" s="930"/>
      <c r="BH103" s="930"/>
      <c r="BI103" s="930"/>
      <c r="BJ103" s="930"/>
      <c r="BK103" s="930"/>
      <c r="BL103" s="930"/>
      <c r="BM103" s="930"/>
      <c r="BN103" s="930"/>
      <c r="BO103" s="930"/>
      <c r="BP103" s="930"/>
      <c r="BQ103" s="930"/>
      <c r="BR103" s="930"/>
      <c r="BS103" s="1751"/>
      <c r="BT103" s="1673"/>
      <c r="BU103" s="1673"/>
      <c r="BV103" s="1673"/>
      <c r="BW103" s="1673"/>
      <c r="BX103" s="1673"/>
    </row>
    <row r="104" spans="2:76" ht="12" customHeight="1">
      <c r="B104" s="196" t="s">
        <v>4976</v>
      </c>
      <c r="C104" s="450"/>
      <c r="D104" s="101"/>
      <c r="E104" s="101"/>
      <c r="F104" s="101"/>
      <c r="G104" s="101"/>
      <c r="H104" s="101"/>
      <c r="I104" s="101"/>
      <c r="J104" s="101"/>
      <c r="K104" s="101"/>
      <c r="L104" s="101"/>
      <c r="M104" s="101"/>
      <c r="N104" s="967"/>
      <c r="O104" s="930"/>
      <c r="P104" s="930"/>
      <c r="Q104" s="930"/>
      <c r="R104" s="930"/>
      <c r="S104" s="930"/>
      <c r="T104" s="930"/>
      <c r="U104" s="930"/>
      <c r="V104" s="930"/>
      <c r="W104" s="930"/>
      <c r="X104" s="930">
        <v>0</v>
      </c>
      <c r="Y104" s="923"/>
      <c r="Z104" s="923"/>
      <c r="AA104" s="923"/>
      <c r="AB104" s="923"/>
      <c r="AC104" s="923"/>
      <c r="AD104" s="923"/>
      <c r="AE104" s="923"/>
      <c r="AF104" s="923"/>
      <c r="AG104" s="923"/>
      <c r="AH104" s="923"/>
      <c r="AI104" s="923"/>
      <c r="AJ104" s="923"/>
      <c r="AK104" s="923"/>
      <c r="AL104" s="923"/>
      <c r="AM104" s="923"/>
      <c r="AN104" s="923"/>
      <c r="AO104" s="923"/>
      <c r="AP104" s="923"/>
      <c r="AQ104" s="923"/>
      <c r="AR104" s="923"/>
      <c r="AS104" s="923"/>
      <c r="AT104" s="923"/>
      <c r="AU104" s="923"/>
      <c r="AV104" s="930"/>
      <c r="AW104" s="930"/>
      <c r="AX104" s="930"/>
      <c r="AY104" s="930"/>
      <c r="AZ104" s="930"/>
      <c r="BA104" s="930"/>
      <c r="BB104" s="930"/>
      <c r="BC104" s="930"/>
      <c r="BD104" s="930"/>
      <c r="BE104" s="930"/>
      <c r="BF104" s="930"/>
      <c r="BG104" s="930">
        <f>-'NFD CONSO'!AV50</f>
        <v>-1290.8154720060004</v>
      </c>
      <c r="BH104" s="930"/>
      <c r="BI104" s="930"/>
      <c r="BJ104" s="930"/>
      <c r="BK104" s="930"/>
      <c r="BL104" s="930"/>
      <c r="BM104" s="930"/>
      <c r="BN104" s="930"/>
      <c r="BO104" s="930"/>
      <c r="BP104" s="930"/>
      <c r="BQ104" s="930"/>
      <c r="BR104" s="930"/>
      <c r="BS104" s="1751">
        <f>-'NFD CONSO'!BH50</f>
        <v>-1703.8090000889999</v>
      </c>
      <c r="BT104" s="1673"/>
      <c r="BU104" s="1673"/>
      <c r="BV104" s="1673"/>
      <c r="BW104" s="1673"/>
      <c r="BX104" s="1673"/>
    </row>
    <row r="105" spans="2:76" ht="12" customHeight="1">
      <c r="B105" s="196" t="s">
        <v>4977</v>
      </c>
      <c r="C105" s="450"/>
      <c r="D105" s="101"/>
      <c r="E105" s="101"/>
      <c r="F105" s="101"/>
      <c r="G105" s="101"/>
      <c r="H105" s="101"/>
      <c r="I105" s="101"/>
      <c r="J105" s="101"/>
      <c r="K105" s="101"/>
      <c r="L105" s="101"/>
      <c r="M105" s="101"/>
      <c r="N105" s="967"/>
      <c r="O105" s="930"/>
      <c r="P105" s="930"/>
      <c r="Q105" s="930"/>
      <c r="R105" s="930"/>
      <c r="S105" s="930"/>
      <c r="T105" s="930"/>
      <c r="U105" s="930"/>
      <c r="V105" s="930"/>
      <c r="W105" s="930"/>
      <c r="X105" s="930">
        <f>-'QOE CONSO'!BF132</f>
        <v>-158.4</v>
      </c>
      <c r="Y105" s="923" t="s">
        <v>45</v>
      </c>
      <c r="Z105" s="923" t="s">
        <v>45</v>
      </c>
      <c r="AA105" s="923" t="s">
        <v>45</v>
      </c>
      <c r="AB105" s="923" t="s">
        <v>45</v>
      </c>
      <c r="AC105" s="923" t="s">
        <v>45</v>
      </c>
      <c r="AD105" s="923" t="s">
        <v>45</v>
      </c>
      <c r="AE105" s="923" t="s">
        <v>45</v>
      </c>
      <c r="AF105" s="923" t="s">
        <v>45</v>
      </c>
      <c r="AG105" s="923" t="s">
        <v>45</v>
      </c>
      <c r="AH105" s="923" t="s">
        <v>45</v>
      </c>
      <c r="AI105" s="923" t="s">
        <v>45</v>
      </c>
      <c r="AJ105" s="923" t="s">
        <v>45</v>
      </c>
      <c r="AK105" s="923" t="s">
        <v>45</v>
      </c>
      <c r="AL105" s="923" t="s">
        <v>45</v>
      </c>
      <c r="AM105" s="923" t="s">
        <v>45</v>
      </c>
      <c r="AN105" s="923" t="s">
        <v>45</v>
      </c>
      <c r="AO105" s="923" t="s">
        <v>45</v>
      </c>
      <c r="AP105" s="923" t="s">
        <v>45</v>
      </c>
      <c r="AQ105" s="923" t="s">
        <v>45</v>
      </c>
      <c r="AR105" s="923" t="s">
        <v>45</v>
      </c>
      <c r="AS105" s="923" t="s">
        <v>45</v>
      </c>
      <c r="AT105" s="923" t="s">
        <v>45</v>
      </c>
      <c r="AU105" s="923" t="s">
        <v>45</v>
      </c>
      <c r="AV105" s="930" t="s">
        <v>45</v>
      </c>
      <c r="AW105" s="930" t="s">
        <v>45</v>
      </c>
      <c r="AX105" s="930" t="s">
        <v>45</v>
      </c>
      <c r="AY105" s="930" t="s">
        <v>45</v>
      </c>
      <c r="AZ105" s="930" t="s">
        <v>45</v>
      </c>
      <c r="BA105" s="930" t="s">
        <v>45</v>
      </c>
      <c r="BB105" s="930" t="s">
        <v>45</v>
      </c>
      <c r="BC105" s="930" t="s">
        <v>45</v>
      </c>
      <c r="BD105" s="930" t="s">
        <v>45</v>
      </c>
      <c r="BE105" s="930" t="s">
        <v>45</v>
      </c>
      <c r="BF105" s="930" t="s">
        <v>45</v>
      </c>
      <c r="BG105" s="930">
        <v>0</v>
      </c>
      <c r="BH105" s="1980" t="s">
        <v>45</v>
      </c>
      <c r="BI105" s="1980" t="s">
        <v>45</v>
      </c>
      <c r="BJ105" s="1980" t="s">
        <v>45</v>
      </c>
      <c r="BK105" s="1980" t="s">
        <v>45</v>
      </c>
      <c r="BL105" s="1980" t="s">
        <v>45</v>
      </c>
      <c r="BM105" s="1980" t="s">
        <v>45</v>
      </c>
      <c r="BN105" s="1980" t="s">
        <v>45</v>
      </c>
      <c r="BO105" s="1980" t="s">
        <v>45</v>
      </c>
      <c r="BP105" s="1980" t="s">
        <v>45</v>
      </c>
      <c r="BQ105" s="1980" t="s">
        <v>45</v>
      </c>
      <c r="BR105" s="1980" t="s">
        <v>45</v>
      </c>
      <c r="BS105" s="1751">
        <v>0</v>
      </c>
      <c r="BT105" s="1673"/>
      <c r="BU105" s="1673"/>
      <c r="BV105" s="1673"/>
      <c r="BW105" s="1673"/>
      <c r="BX105" s="1673"/>
    </row>
    <row r="106" spans="2:76" ht="12" customHeight="1">
      <c r="B106" s="196" t="s">
        <v>5119</v>
      </c>
      <c r="C106" s="450"/>
      <c r="D106" s="101"/>
      <c r="E106" s="101"/>
      <c r="F106" s="101"/>
      <c r="G106" s="101"/>
      <c r="H106" s="101"/>
      <c r="I106" s="101"/>
      <c r="J106" s="101"/>
      <c r="K106" s="101"/>
      <c r="L106" s="101"/>
      <c r="M106" s="101"/>
      <c r="N106" s="967"/>
      <c r="O106" s="930"/>
      <c r="P106" s="930"/>
      <c r="Q106" s="930"/>
      <c r="R106" s="930"/>
      <c r="S106" s="930"/>
      <c r="T106" s="930"/>
      <c r="U106" s="930"/>
      <c r="V106" s="930"/>
      <c r="W106" s="930"/>
      <c r="X106" s="1980" t="s">
        <v>45</v>
      </c>
      <c r="Y106" s="924" t="s">
        <v>45</v>
      </c>
      <c r="Z106" s="924" t="s">
        <v>45</v>
      </c>
      <c r="AA106" s="924" t="s">
        <v>45</v>
      </c>
      <c r="AB106" s="924" t="s">
        <v>45</v>
      </c>
      <c r="AC106" s="924" t="s">
        <v>45</v>
      </c>
      <c r="AD106" s="924" t="s">
        <v>45</v>
      </c>
      <c r="AE106" s="924" t="s">
        <v>45</v>
      </c>
      <c r="AF106" s="924" t="s">
        <v>45</v>
      </c>
      <c r="AG106" s="924" t="s">
        <v>45</v>
      </c>
      <c r="AH106" s="924" t="s">
        <v>45</v>
      </c>
      <c r="AI106" s="924" t="s">
        <v>45</v>
      </c>
      <c r="AJ106" s="924" t="s">
        <v>45</v>
      </c>
      <c r="AK106" s="924" t="s">
        <v>45</v>
      </c>
      <c r="AL106" s="924" t="s">
        <v>45</v>
      </c>
      <c r="AM106" s="924" t="s">
        <v>45</v>
      </c>
      <c r="AN106" s="924" t="s">
        <v>45</v>
      </c>
      <c r="AO106" s="924" t="s">
        <v>45</v>
      </c>
      <c r="AP106" s="924" t="s">
        <v>45</v>
      </c>
      <c r="AQ106" s="924" t="s">
        <v>45</v>
      </c>
      <c r="AR106" s="924" t="s">
        <v>45</v>
      </c>
      <c r="AS106" s="924" t="s">
        <v>45</v>
      </c>
      <c r="AT106" s="924" t="s">
        <v>45</v>
      </c>
      <c r="AU106" s="924" t="s">
        <v>45</v>
      </c>
      <c r="AV106" s="1980" t="s">
        <v>45</v>
      </c>
      <c r="AW106" s="1980" t="s">
        <v>45</v>
      </c>
      <c r="AX106" s="1980" t="s">
        <v>45</v>
      </c>
      <c r="AY106" s="1980" t="s">
        <v>45</v>
      </c>
      <c r="AZ106" s="1980" t="s">
        <v>45</v>
      </c>
      <c r="BA106" s="1980" t="s">
        <v>45</v>
      </c>
      <c r="BB106" s="1980" t="s">
        <v>45</v>
      </c>
      <c r="BC106" s="1980" t="s">
        <v>45</v>
      </c>
      <c r="BD106" s="1980" t="s">
        <v>45</v>
      </c>
      <c r="BE106" s="1980" t="s">
        <v>45</v>
      </c>
      <c r="BF106" s="1980" t="s">
        <v>45</v>
      </c>
      <c r="BG106" s="1980" t="s">
        <v>45</v>
      </c>
      <c r="BH106" s="1980" t="s">
        <v>45</v>
      </c>
      <c r="BI106" s="1980" t="s">
        <v>45</v>
      </c>
      <c r="BJ106" s="1980" t="s">
        <v>45</v>
      </c>
      <c r="BK106" s="1980" t="s">
        <v>45</v>
      </c>
      <c r="BL106" s="1980" t="s">
        <v>45</v>
      </c>
      <c r="BM106" s="1980" t="s">
        <v>45</v>
      </c>
      <c r="BN106" s="1980" t="s">
        <v>45</v>
      </c>
      <c r="BO106" s="1980" t="s">
        <v>45</v>
      </c>
      <c r="BP106" s="1980" t="s">
        <v>45</v>
      </c>
      <c r="BQ106" s="1980" t="s">
        <v>45</v>
      </c>
      <c r="BR106" s="1980" t="s">
        <v>45</v>
      </c>
      <c r="BS106" s="1982" t="s">
        <v>45</v>
      </c>
      <c r="BT106" s="1673"/>
      <c r="BU106" s="1673"/>
      <c r="BV106" s="1673"/>
      <c r="BW106" s="1673"/>
      <c r="BX106" s="1673"/>
    </row>
    <row r="107" spans="2:76" ht="12" customHeight="1">
      <c r="B107" s="1472" t="s">
        <v>27</v>
      </c>
      <c r="C107" s="450"/>
      <c r="D107" s="101"/>
      <c r="E107" s="101"/>
      <c r="F107" s="101"/>
      <c r="G107" s="101"/>
      <c r="H107" s="101"/>
      <c r="I107" s="101"/>
      <c r="J107" s="101"/>
      <c r="K107" s="101"/>
      <c r="L107" s="101"/>
      <c r="M107" s="101"/>
      <c r="N107" s="967"/>
      <c r="O107" s="930"/>
      <c r="P107" s="930"/>
      <c r="Q107" s="930"/>
      <c r="R107" s="930"/>
      <c r="S107" s="930"/>
      <c r="T107" s="930"/>
      <c r="U107" s="930"/>
      <c r="V107" s="930"/>
      <c r="W107" s="930"/>
      <c r="X107" s="930"/>
      <c r="Y107" s="923"/>
      <c r="Z107" s="923"/>
      <c r="AA107" s="923"/>
      <c r="AB107" s="923"/>
      <c r="AC107" s="923"/>
      <c r="AD107" s="923"/>
      <c r="AE107" s="923"/>
      <c r="AF107" s="923"/>
      <c r="AG107" s="923"/>
      <c r="AH107" s="923"/>
      <c r="AI107" s="923"/>
      <c r="AJ107" s="923"/>
      <c r="AK107" s="911"/>
      <c r="AL107" s="911"/>
      <c r="AM107" s="911"/>
      <c r="AN107" s="911"/>
      <c r="AO107" s="911"/>
      <c r="AP107" s="911"/>
      <c r="AQ107" s="911"/>
      <c r="AR107" s="911"/>
      <c r="AS107" s="911"/>
      <c r="AT107" s="911"/>
      <c r="AU107" s="911"/>
      <c r="AV107" s="930"/>
      <c r="AW107" s="930"/>
      <c r="AX107" s="930"/>
      <c r="AY107" s="930"/>
      <c r="AZ107" s="930"/>
      <c r="BA107" s="930"/>
      <c r="BB107" s="930"/>
      <c r="BC107" s="930"/>
      <c r="BD107" s="930"/>
      <c r="BE107" s="930"/>
      <c r="BF107" s="930"/>
      <c r="BG107" s="930"/>
      <c r="BH107" s="930"/>
      <c r="BI107" s="930"/>
      <c r="BJ107" s="930"/>
      <c r="BK107" s="930"/>
      <c r="BL107" s="930"/>
      <c r="BM107" s="930"/>
      <c r="BN107" s="930"/>
      <c r="BO107" s="930"/>
      <c r="BP107" s="930"/>
      <c r="BQ107" s="930"/>
      <c r="BR107" s="930"/>
      <c r="BS107" s="1751"/>
      <c r="BT107" s="1673"/>
      <c r="BU107" s="1673"/>
      <c r="BV107" s="1673"/>
      <c r="BW107" s="1673"/>
      <c r="BX107" s="1673"/>
    </row>
    <row r="108" spans="2:76" ht="12" customHeight="1">
      <c r="B108" s="822" t="s">
        <v>4960</v>
      </c>
      <c r="C108" s="450"/>
      <c r="D108" s="101"/>
      <c r="E108" s="101"/>
      <c r="F108" s="101"/>
      <c r="G108" s="101"/>
      <c r="H108" s="101"/>
      <c r="I108" s="101"/>
      <c r="J108" s="101"/>
      <c r="K108" s="101"/>
      <c r="L108" s="101"/>
      <c r="M108" s="101"/>
      <c r="N108" s="967"/>
      <c r="O108" s="930"/>
      <c r="P108" s="930"/>
      <c r="Q108" s="930"/>
      <c r="R108" s="930"/>
      <c r="S108" s="930"/>
      <c r="T108" s="930"/>
      <c r="U108" s="930"/>
      <c r="V108" s="930"/>
      <c r="W108" s="930"/>
      <c r="X108" s="930">
        <v>0</v>
      </c>
      <c r="Y108" s="923"/>
      <c r="Z108" s="923"/>
      <c r="AA108" s="923"/>
      <c r="AB108" s="923"/>
      <c r="AC108" s="923"/>
      <c r="AD108" s="923"/>
      <c r="AE108" s="923"/>
      <c r="AF108" s="923"/>
      <c r="AG108" s="923"/>
      <c r="AH108" s="923"/>
      <c r="AI108" s="923"/>
      <c r="AJ108" s="923"/>
      <c r="AK108" s="911"/>
      <c r="AL108" s="911"/>
      <c r="AM108" s="911"/>
      <c r="AN108" s="911"/>
      <c r="AO108" s="911"/>
      <c r="AP108" s="911"/>
      <c r="AQ108" s="911"/>
      <c r="AR108" s="911"/>
      <c r="AS108" s="911"/>
      <c r="AT108" s="911"/>
      <c r="AU108" s="911"/>
      <c r="AV108" s="930"/>
      <c r="AW108" s="930"/>
      <c r="AX108" s="930"/>
      <c r="AY108" s="930"/>
      <c r="AZ108" s="930"/>
      <c r="BA108" s="930"/>
      <c r="BB108" s="930"/>
      <c r="BC108" s="930"/>
      <c r="BD108" s="930"/>
      <c r="BE108" s="930"/>
      <c r="BF108" s="930"/>
      <c r="BG108" s="930">
        <f>'QOE CONSO'!Y124</f>
        <v>-774.22760663840347</v>
      </c>
      <c r="BH108" s="930"/>
      <c r="BI108" s="930"/>
      <c r="BJ108" s="930"/>
      <c r="BK108" s="930"/>
      <c r="BL108" s="930"/>
      <c r="BM108" s="930"/>
      <c r="BN108" s="930"/>
      <c r="BO108" s="930"/>
      <c r="BP108" s="930"/>
      <c r="BQ108" s="930"/>
      <c r="BR108" s="930"/>
      <c r="BS108" s="1751">
        <f>'QOE CONSO'!AJ124</f>
        <v>-834.39041409656204</v>
      </c>
      <c r="BT108" s="1673"/>
      <c r="BU108" s="1673"/>
      <c r="BV108" s="1673"/>
      <c r="BW108" s="1673"/>
      <c r="BX108" s="1673"/>
    </row>
    <row r="109" spans="2:76" ht="12" customHeight="1">
      <c r="B109" s="1794" t="s">
        <v>4643</v>
      </c>
      <c r="C109" s="1795"/>
      <c r="D109" s="1796"/>
      <c r="E109" s="1796"/>
      <c r="F109" s="1796"/>
      <c r="G109" s="1796"/>
      <c r="H109" s="1796"/>
      <c r="I109" s="1796"/>
      <c r="J109" s="1796"/>
      <c r="K109" s="1796"/>
      <c r="L109" s="1796"/>
      <c r="M109" s="1796"/>
      <c r="N109" s="1797"/>
      <c r="O109" s="1797"/>
      <c r="P109" s="1797"/>
      <c r="Q109" s="1797"/>
      <c r="R109" s="1797"/>
      <c r="S109" s="1797"/>
      <c r="T109" s="1797"/>
      <c r="U109" s="1797"/>
      <c r="V109" s="1797"/>
      <c r="W109" s="1797"/>
      <c r="X109" s="1797">
        <f>SUM(X89:X108)</f>
        <v>8720.250044256436</v>
      </c>
      <c r="Y109" s="2102"/>
      <c r="Z109" s="2102"/>
      <c r="AA109" s="2102"/>
      <c r="AB109" s="2102"/>
      <c r="AC109" s="2102"/>
      <c r="AD109" s="2102"/>
      <c r="AE109" s="2102"/>
      <c r="AF109" s="2102"/>
      <c r="AG109" s="2102"/>
      <c r="AH109" s="2102"/>
      <c r="AI109" s="2102"/>
      <c r="AJ109" s="2102"/>
      <c r="AK109" s="2103"/>
      <c r="AL109" s="2103"/>
      <c r="AM109" s="2103"/>
      <c r="AN109" s="2103"/>
      <c r="AO109" s="2103"/>
      <c r="AP109" s="2103"/>
      <c r="AQ109" s="2103"/>
      <c r="AR109" s="2103"/>
      <c r="AS109" s="2103"/>
      <c r="AT109" s="2103"/>
      <c r="AU109" s="2103"/>
      <c r="AV109" s="1797"/>
      <c r="AW109" s="1797"/>
      <c r="AX109" s="1797"/>
      <c r="AY109" s="1797"/>
      <c r="AZ109" s="1797"/>
      <c r="BA109" s="1797"/>
      <c r="BB109" s="1797"/>
      <c r="BC109" s="1797"/>
      <c r="BD109" s="1797"/>
      <c r="BE109" s="1797"/>
      <c r="BF109" s="1797"/>
      <c r="BG109" s="1797">
        <f t="shared" ref="BG109:BS109" si="26">SUM(BG89:BG108)</f>
        <v>-30015.755438485383</v>
      </c>
      <c r="BH109" s="1797">
        <f t="shared" si="26"/>
        <v>0</v>
      </c>
      <c r="BI109" s="1797">
        <f t="shared" si="26"/>
        <v>0</v>
      </c>
      <c r="BJ109" s="1797">
        <f t="shared" si="26"/>
        <v>0</v>
      </c>
      <c r="BK109" s="1797">
        <f t="shared" si="26"/>
        <v>-25262.438439000001</v>
      </c>
      <c r="BL109" s="1797">
        <f t="shared" si="26"/>
        <v>-436.82951632999976</v>
      </c>
      <c r="BM109" s="1797">
        <f t="shared" si="26"/>
        <v>-13954.917990299999</v>
      </c>
      <c r="BN109" s="1797">
        <f t="shared" si="26"/>
        <v>-8569.1934113100015</v>
      </c>
      <c r="BO109" s="1797">
        <f t="shared" si="26"/>
        <v>-3486.6140639400001</v>
      </c>
      <c r="BP109" s="1797">
        <f t="shared" si="26"/>
        <v>0</v>
      </c>
      <c r="BQ109" s="1797">
        <f t="shared" si="26"/>
        <v>0</v>
      </c>
      <c r="BR109" s="1797">
        <f t="shared" si="26"/>
        <v>0</v>
      </c>
      <c r="BS109" s="2111">
        <f t="shared" si="26"/>
        <v>-44710.865415581349</v>
      </c>
      <c r="BT109" s="1673"/>
      <c r="BU109" s="1673"/>
      <c r="BV109" s="1673"/>
      <c r="BW109" s="1673"/>
      <c r="BX109" s="1673"/>
    </row>
    <row r="110" spans="2:76" ht="12" customHeight="1" thickBot="1">
      <c r="B110" s="2089" t="s">
        <v>4967</v>
      </c>
      <c r="C110" s="2090"/>
      <c r="D110" s="2091"/>
      <c r="E110" s="2091"/>
      <c r="F110" s="2091"/>
      <c r="G110" s="2091"/>
      <c r="H110" s="2091"/>
      <c r="I110" s="2091"/>
      <c r="J110" s="2091"/>
      <c r="K110" s="2091"/>
      <c r="L110" s="2091"/>
      <c r="M110" s="2091"/>
      <c r="N110" s="2092"/>
      <c r="O110" s="2092"/>
      <c r="P110" s="2092"/>
      <c r="Q110" s="2092"/>
      <c r="R110" s="2092"/>
      <c r="S110" s="2092"/>
      <c r="T110" s="2092"/>
      <c r="U110" s="2092"/>
      <c r="V110" s="2092"/>
      <c r="W110" s="2092"/>
      <c r="X110" s="2092">
        <f>X109+X87</f>
        <v>132454.48962136146</v>
      </c>
      <c r="Y110" s="2104"/>
      <c r="Z110" s="2104"/>
      <c r="AA110" s="2104"/>
      <c r="AB110" s="2104"/>
      <c r="AC110" s="2104"/>
      <c r="AD110" s="2104"/>
      <c r="AE110" s="2104"/>
      <c r="AF110" s="2104"/>
      <c r="AG110" s="2104"/>
      <c r="AH110" s="2104"/>
      <c r="AI110" s="2104"/>
      <c r="AJ110" s="2104"/>
      <c r="AK110" s="2105"/>
      <c r="AL110" s="2105"/>
      <c r="AM110" s="2105"/>
      <c r="AN110" s="2105"/>
      <c r="AO110" s="2105"/>
      <c r="AP110" s="2105"/>
      <c r="AQ110" s="2105"/>
      <c r="AR110" s="2105"/>
      <c r="AS110" s="2105"/>
      <c r="AT110" s="2105"/>
      <c r="AU110" s="2105"/>
      <c r="AV110" s="2092"/>
      <c r="AW110" s="2092"/>
      <c r="AX110" s="2092"/>
      <c r="AY110" s="2092"/>
      <c r="AZ110" s="2092"/>
      <c r="BA110" s="2092"/>
      <c r="BB110" s="2092"/>
      <c r="BC110" s="2092"/>
      <c r="BD110" s="2092"/>
      <c r="BE110" s="2092"/>
      <c r="BF110" s="2092"/>
      <c r="BG110" s="2092">
        <f>BG109+BG87</f>
        <v>144971.04359579162</v>
      </c>
      <c r="BH110" s="2092"/>
      <c r="BI110" s="2092"/>
      <c r="BJ110" s="2092"/>
      <c r="BK110" s="2092"/>
      <c r="BL110" s="2092"/>
      <c r="BM110" s="2092"/>
      <c r="BN110" s="2092"/>
      <c r="BO110" s="2092"/>
      <c r="BP110" s="2092"/>
      <c r="BQ110" s="2092"/>
      <c r="BR110" s="2092"/>
      <c r="BS110" s="2112">
        <f>BS109+BS87</f>
        <v>148748.44819370663</v>
      </c>
      <c r="BT110" s="1673"/>
      <c r="BU110" s="1673"/>
      <c r="BV110" s="1673"/>
      <c r="BW110" s="1673"/>
      <c r="BX110" s="1673"/>
    </row>
    <row r="111" spans="2:76" ht="12" customHeight="1">
      <c r="M111" s="1024"/>
      <c r="N111" s="925"/>
      <c r="AV111" s="925"/>
      <c r="BH111" s="925"/>
    </row>
    <row r="112" spans="2:76" ht="12" customHeight="1">
      <c r="B112" s="419" t="s">
        <v>5219</v>
      </c>
      <c r="M112" s="1024"/>
      <c r="N112" s="925"/>
      <c r="AV112" s="925"/>
      <c r="BH112" s="925"/>
    </row>
    <row r="113" spans="2:76" ht="12" customHeight="1">
      <c r="B113" s="1303" t="s">
        <v>52</v>
      </c>
      <c r="M113" s="1024"/>
      <c r="N113" s="925"/>
      <c r="AV113" s="925"/>
      <c r="BH113" s="925"/>
      <c r="BK113" s="613">
        <f>-BK19*0.5</f>
        <v>-28963.474659</v>
      </c>
      <c r="BL113" s="613">
        <f>-BL19*0.1</f>
        <v>-286.989440876</v>
      </c>
      <c r="BM113" s="613">
        <f>-BM19*0.49</f>
        <v>-7219.5209654399996</v>
      </c>
      <c r="BN113" s="613">
        <f>-BN19*0.49</f>
        <v>-3122.8423646699998</v>
      </c>
      <c r="BO113" s="613">
        <f>-BO19*0.49</f>
        <v>-3105.4602599999998</v>
      </c>
      <c r="BP113" s="613"/>
      <c r="BQ113" s="613"/>
      <c r="BR113" s="613"/>
      <c r="BS113" s="643">
        <f>SUM(BS19,BH113:BR113,BS96,BS108)</f>
        <v>108359.73718693576</v>
      </c>
    </row>
    <row r="114" spans="2:76" ht="12" customHeight="1">
      <c r="B114" s="939" t="s">
        <v>121</v>
      </c>
      <c r="M114" s="1024"/>
      <c r="N114" s="925"/>
      <c r="AV114" s="925"/>
      <c r="BH114" s="925"/>
    </row>
    <row r="115" spans="2:76" ht="12" customHeight="1">
      <c r="B115" s="939" t="s">
        <v>123</v>
      </c>
      <c r="M115" s="1024"/>
      <c r="N115" s="925"/>
      <c r="AV115" s="925"/>
      <c r="BH115" s="925"/>
    </row>
    <row r="116" spans="2:76" ht="12" customHeight="1">
      <c r="B116" s="1305" t="s">
        <v>127</v>
      </c>
      <c r="M116" s="1024"/>
      <c r="N116" s="925"/>
      <c r="AV116" s="925"/>
      <c r="BH116" s="925"/>
    </row>
    <row r="117" spans="2:76" ht="12" customHeight="1">
      <c r="M117" s="1024"/>
      <c r="N117" s="925"/>
      <c r="AV117" s="925"/>
      <c r="BH117" s="925"/>
    </row>
    <row r="118" spans="2:76" ht="12" customHeight="1">
      <c r="M118" s="1024"/>
      <c r="N118" s="925"/>
      <c r="AV118" s="925"/>
      <c r="BH118" s="925"/>
    </row>
    <row r="119" spans="2:76" ht="12" customHeight="1">
      <c r="M119" s="1024"/>
      <c r="N119" s="925"/>
      <c r="AV119" s="925"/>
      <c r="BH119" s="925"/>
    </row>
    <row r="120" spans="2:76" ht="12" customHeight="1">
      <c r="M120" s="1024"/>
      <c r="N120" s="925"/>
      <c r="AV120" s="925"/>
      <c r="BH120" s="925"/>
    </row>
    <row r="121" spans="2:76" ht="12" customHeight="1">
      <c r="M121" s="1024"/>
      <c r="N121" s="925"/>
      <c r="AV121" s="925"/>
      <c r="BH121" s="925"/>
    </row>
    <row r="122" spans="2:76" ht="12" customHeight="1">
      <c r="M122" s="1024"/>
      <c r="N122" s="925"/>
      <c r="AV122" s="925"/>
      <c r="BH122" s="925"/>
    </row>
    <row r="123" spans="2:76" ht="12" customHeight="1">
      <c r="M123" s="1024"/>
      <c r="N123" s="925"/>
      <c r="AV123" s="925"/>
      <c r="BH123" s="925"/>
    </row>
    <row r="124" spans="2:76" ht="12" customHeight="1">
      <c r="M124" s="1024"/>
      <c r="N124" s="925"/>
      <c r="AV124" s="925"/>
      <c r="BH124" s="925"/>
    </row>
    <row r="125" spans="2:76" ht="19.5" customHeight="1">
      <c r="B125" s="1127" t="s">
        <v>4598</v>
      </c>
      <c r="C125" s="1128"/>
      <c r="D125" s="1128"/>
      <c r="E125" s="1128"/>
      <c r="F125" s="1128"/>
      <c r="G125" s="1128"/>
      <c r="H125" s="1128"/>
      <c r="I125" s="1128"/>
      <c r="J125" s="1128"/>
      <c r="K125" s="1128"/>
      <c r="L125" s="1128"/>
      <c r="M125" s="1128"/>
      <c r="N125" s="1128"/>
      <c r="O125" s="1128"/>
      <c r="P125" s="1128"/>
      <c r="Q125" s="1128"/>
      <c r="R125" s="1128"/>
      <c r="S125" s="1128"/>
      <c r="T125" s="1128"/>
      <c r="U125" s="1128"/>
      <c r="V125" s="1128"/>
      <c r="W125" s="1128"/>
      <c r="X125" s="1128"/>
      <c r="Y125" s="1128"/>
      <c r="Z125" s="1128"/>
      <c r="AA125" s="1128"/>
      <c r="AB125" s="1128"/>
      <c r="AC125" s="1128"/>
      <c r="AD125" s="1128"/>
      <c r="AE125" s="1128"/>
      <c r="AF125" s="1128"/>
      <c r="AG125" s="1128"/>
      <c r="AH125" s="1128"/>
      <c r="AI125" s="1128"/>
      <c r="AJ125" s="1128"/>
      <c r="AK125" s="1128"/>
      <c r="AL125" s="1128"/>
      <c r="AM125" s="1128"/>
      <c r="AN125" s="1128"/>
      <c r="AO125" s="1128"/>
      <c r="AP125" s="1128"/>
      <c r="AQ125" s="1128"/>
      <c r="AR125" s="1128"/>
      <c r="AS125" s="1128"/>
      <c r="AT125" s="1128"/>
      <c r="AU125" s="1128"/>
      <c r="AV125" s="1128"/>
      <c r="AW125" s="1128"/>
      <c r="AX125" s="1128"/>
      <c r="AY125" s="1128"/>
      <c r="AZ125" s="1128"/>
      <c r="BA125" s="1128"/>
      <c r="BB125" s="1128"/>
      <c r="BC125" s="1128"/>
      <c r="BD125" s="1128"/>
      <c r="BE125" s="1128"/>
      <c r="BF125" s="1128"/>
      <c r="BG125" s="1128"/>
      <c r="BH125" s="1128"/>
      <c r="BI125" s="1128"/>
      <c r="BJ125" s="1128"/>
      <c r="BK125" s="1128"/>
      <c r="BL125" s="1128"/>
      <c r="BM125" s="1128"/>
      <c r="BN125" s="1128"/>
      <c r="BO125" s="1128"/>
      <c r="BP125" s="1128"/>
      <c r="BQ125" s="1128"/>
      <c r="BR125" s="1128"/>
      <c r="BS125" s="1133"/>
    </row>
    <row r="126" spans="2:76" ht="12" customHeight="1">
      <c r="B126" s="446" t="s">
        <v>104</v>
      </c>
      <c r="C126" s="447"/>
      <c r="D126" s="448" t="s">
        <v>105</v>
      </c>
      <c r="E126" s="448" t="s">
        <v>106</v>
      </c>
      <c r="F126" s="448"/>
      <c r="G126" s="448"/>
      <c r="H126" s="448"/>
      <c r="I126" s="448"/>
      <c r="J126" s="448"/>
      <c r="K126" s="481"/>
      <c r="L126" s="481"/>
      <c r="M126" s="448"/>
      <c r="N126" s="1203" t="s">
        <v>854</v>
      </c>
      <c r="O126" s="448"/>
      <c r="P126" s="448"/>
      <c r="Q126" s="448"/>
      <c r="R126" s="448"/>
      <c r="S126" s="481"/>
      <c r="T126" s="481"/>
      <c r="U126" s="448"/>
      <c r="V126" s="448"/>
      <c r="W126" s="448"/>
      <c r="X126" s="2106" t="s">
        <v>854</v>
      </c>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c r="AU126" s="448"/>
      <c r="AV126" s="1203" t="s">
        <v>4563</v>
      </c>
      <c r="AW126" s="448"/>
      <c r="AX126" s="448"/>
      <c r="AY126" s="448"/>
      <c r="AZ126" s="448"/>
      <c r="BA126" s="448"/>
      <c r="BB126" s="448"/>
      <c r="BC126" s="448"/>
      <c r="BD126" s="448"/>
      <c r="BE126" s="448"/>
      <c r="BF126" s="448"/>
      <c r="BG126" s="448" t="s">
        <v>4563</v>
      </c>
      <c r="BH126" s="448" t="s">
        <v>4586</v>
      </c>
      <c r="BI126" s="448"/>
      <c r="BJ126" s="448"/>
      <c r="BK126" s="448"/>
      <c r="BL126" s="448"/>
      <c r="BM126" s="448"/>
      <c r="BN126" s="448"/>
      <c r="BO126" s="448"/>
      <c r="BP126" s="448"/>
      <c r="BQ126" s="448"/>
      <c r="BR126" s="448"/>
      <c r="BS126" s="1798" t="s">
        <v>4710</v>
      </c>
    </row>
    <row r="127" spans="2:76" ht="13.15" customHeight="1">
      <c r="B127" s="196" t="s">
        <v>99</v>
      </c>
      <c r="C127" s="450" t="s">
        <v>118</v>
      </c>
      <c r="D127" s="101">
        <v>126591</v>
      </c>
      <c r="E127" s="101">
        <v>58470</v>
      </c>
      <c r="F127" s="101"/>
      <c r="G127" s="101"/>
      <c r="H127" s="101"/>
      <c r="I127" s="101"/>
      <c r="J127" s="101"/>
      <c r="K127" s="101"/>
      <c r="L127" s="101"/>
      <c r="M127" s="101"/>
      <c r="N127" s="967">
        <f>'IS Conso'!M12</f>
        <v>171625</v>
      </c>
      <c r="O127" s="930">
        <f>'IS Conso'!N12</f>
        <v>0</v>
      </c>
      <c r="P127" s="930">
        <f>'IS Conso'!O12</f>
        <v>19845</v>
      </c>
      <c r="Q127" s="930">
        <f>'IS Conso'!P12</f>
        <v>23090</v>
      </c>
      <c r="R127" s="930">
        <f>'IS Conso'!Q12</f>
        <v>27426</v>
      </c>
      <c r="S127" s="930">
        <f>'IS Conso'!R12</f>
        <v>42959</v>
      </c>
      <c r="T127" s="930">
        <f>'IS Conso'!S12</f>
        <v>0</v>
      </c>
      <c r="U127" s="930">
        <f>'IS Conso'!T12</f>
        <v>15089</v>
      </c>
      <c r="V127" s="930">
        <f>'IS Conso'!U12</f>
        <v>-40458</v>
      </c>
      <c r="W127" s="930"/>
      <c r="X127" s="1980">
        <f>'IS Conso'!V12</f>
        <v>259577</v>
      </c>
      <c r="Y127" s="924"/>
      <c r="Z127" s="924"/>
      <c r="AA127" s="924"/>
      <c r="AB127" s="924"/>
      <c r="AC127" s="924"/>
      <c r="AD127" s="924"/>
      <c r="AE127" s="924"/>
      <c r="AF127" s="924"/>
      <c r="AG127" s="924"/>
      <c r="AH127" s="924"/>
      <c r="AI127" s="924"/>
      <c r="AJ127" s="924"/>
      <c r="AK127" s="924"/>
      <c r="AL127" s="924"/>
      <c r="AM127" s="924"/>
      <c r="AN127" s="924"/>
      <c r="AO127" s="924"/>
      <c r="AP127" s="924"/>
      <c r="AQ127" s="924"/>
      <c r="AR127" s="924"/>
      <c r="AS127" s="924"/>
      <c r="AT127" s="924"/>
      <c r="AU127" s="924"/>
      <c r="AV127" s="1980">
        <f>'IS Conso'!AJ12</f>
        <v>178379.81900000002</v>
      </c>
      <c r="AW127" s="1980">
        <f>'IS Conso'!AK12</f>
        <v>9.9999999983992898E-6</v>
      </c>
      <c r="AX127" s="1980">
        <f>'IS Conso'!AL12</f>
        <v>6673.8183650049996</v>
      </c>
      <c r="AY127" s="1980">
        <f>'IS Conso'!AM12</f>
        <v>64033.775079162595</v>
      </c>
      <c r="AZ127" s="1980">
        <f>'IS Conso'!AN12</f>
        <v>32812.608117870004</v>
      </c>
      <c r="BA127" s="1980">
        <f>'IS Conso'!AO12</f>
        <v>43071.650858605688</v>
      </c>
      <c r="BB127" s="1980">
        <f>'IS Conso'!AP12</f>
        <v>46125.437736975611</v>
      </c>
      <c r="BC127" s="1980">
        <f>'IS Conso'!AQ12</f>
        <v>14374.313253439024</v>
      </c>
      <c r="BD127" s="1980">
        <f>'IS Conso'!AR12</f>
        <v>16815.2783621626</v>
      </c>
      <c r="BE127" s="1980">
        <f>'IS Conso'!AS12</f>
        <v>-42974.173021329625</v>
      </c>
      <c r="BF127" s="1980"/>
      <c r="BG127" s="1980">
        <f>'IS Conso'!AT12</f>
        <v>359312.52776189096</v>
      </c>
      <c r="BH127" s="1980">
        <f>'IS Conso'!BQ12</f>
        <v>179352.73960000003</v>
      </c>
      <c r="BI127" s="1980">
        <f>'IS Conso'!BR12</f>
        <v>9.9999999983992898E-6</v>
      </c>
      <c r="BJ127" s="1980">
        <f>'IS Conso'!BS12</f>
        <v>8703.5276188855005</v>
      </c>
      <c r="BK127" s="1980">
        <f>'IS Conso'!BT12</f>
        <v>61469.892659843805</v>
      </c>
      <c r="BL127" s="1980">
        <f>'IS Conso'!BU12</f>
        <v>26160.147108875004</v>
      </c>
      <c r="BM127" s="1980">
        <f>'IS Conso'!BV12</f>
        <v>42211.153681369608</v>
      </c>
      <c r="BN127" s="1980">
        <f>'IS Conso'!BW12</f>
        <v>43808.110083296284</v>
      </c>
      <c r="BO127" s="1980">
        <f>'IS Conso'!BX12</f>
        <v>19926.04532007236</v>
      </c>
      <c r="BP127" s="1980">
        <f>'IS Conso'!BY12</f>
        <v>20097.279404553512</v>
      </c>
      <c r="BQ127" s="1980">
        <f>'IS Conso'!BZ12</f>
        <v>-38549.968071810996</v>
      </c>
      <c r="BR127" s="1980"/>
      <c r="BS127" s="1982">
        <f>'IS Conso'!CA12</f>
        <v>363178.92741508508</v>
      </c>
      <c r="BT127" s="1673"/>
      <c r="BU127" s="1673"/>
      <c r="BV127" s="1673"/>
      <c r="BW127" s="1673"/>
      <c r="BX127" s="1673"/>
    </row>
    <row r="128" spans="2:76" ht="12.6" customHeight="1">
      <c r="B128" s="196" t="s">
        <v>61</v>
      </c>
      <c r="C128" s="450" t="s">
        <v>122</v>
      </c>
      <c r="D128" s="101">
        <v>13962.928503933999</v>
      </c>
      <c r="E128" s="101">
        <v>14321</v>
      </c>
      <c r="F128" s="101"/>
      <c r="G128" s="101"/>
      <c r="H128" s="101"/>
      <c r="I128" s="101"/>
      <c r="J128" s="101"/>
      <c r="K128" s="101"/>
      <c r="L128" s="101"/>
      <c r="M128" s="101"/>
      <c r="N128" s="967">
        <f>'IS Conso'!M36</f>
        <v>-139420.84540000002</v>
      </c>
      <c r="O128" s="930">
        <f>'IS Conso'!N36</f>
        <v>0</v>
      </c>
      <c r="P128" s="930">
        <f>'IS Conso'!O36</f>
        <v>-15436</v>
      </c>
      <c r="Q128" s="930">
        <f>'IS Conso'!P36</f>
        <v>-19661.604597999998</v>
      </c>
      <c r="R128" s="930">
        <f>'IS Conso'!Q36</f>
        <v>-20583</v>
      </c>
      <c r="S128" s="930">
        <f>'IS Conso'!R36</f>
        <v>-31057.967342439024</v>
      </c>
      <c r="T128" s="930">
        <f>'IS Conso'!S36</f>
        <v>-340.92007671991865</v>
      </c>
      <c r="U128" s="930">
        <f>'IS Conso'!T36</f>
        <v>-10279</v>
      </c>
      <c r="V128" s="930">
        <f>'IS Conso'!U36</f>
        <v>38466</v>
      </c>
      <c r="W128" s="930"/>
      <c r="X128" s="1980">
        <f>'IS Conso'!V36</f>
        <v>-198312.33741715894</v>
      </c>
      <c r="Y128" s="924"/>
      <c r="Z128" s="924"/>
      <c r="AA128" s="924"/>
      <c r="AB128" s="924"/>
      <c r="AC128" s="924"/>
      <c r="AD128" s="924"/>
      <c r="AE128" s="924"/>
      <c r="AF128" s="924"/>
      <c r="AG128" s="924"/>
      <c r="AH128" s="924"/>
      <c r="AI128" s="924"/>
      <c r="AJ128" s="924"/>
      <c r="AK128" s="924"/>
      <c r="AL128" s="924"/>
      <c r="AM128" s="924"/>
      <c r="AN128" s="924"/>
      <c r="AO128" s="924"/>
      <c r="AP128" s="924"/>
      <c r="AQ128" s="924"/>
      <c r="AR128" s="924"/>
      <c r="AS128" s="924"/>
      <c r="AT128" s="924"/>
      <c r="AU128" s="924"/>
      <c r="AV128" s="1980">
        <f>'IS Conso'!AJ36</f>
        <v>-133516.73800000001</v>
      </c>
      <c r="AW128" s="1980">
        <f>'IS Conso'!AK36</f>
        <v>0</v>
      </c>
      <c r="AX128" s="1980">
        <f>'IS Conso'!AL36</f>
        <v>-5916.1052751789994</v>
      </c>
      <c r="AY128" s="1980">
        <f>'IS Conso'!AM36</f>
        <v>-34749.302579313007</v>
      </c>
      <c r="AZ128" s="1980">
        <f>'IS Conso'!AN36</f>
        <v>-28231.512870895</v>
      </c>
      <c r="BA128" s="1980">
        <f>'IS Conso'!AO36</f>
        <v>-30650.366450223577</v>
      </c>
      <c r="BB128" s="1980">
        <f>'IS Conso'!AP36</f>
        <v>-32622.150439947152</v>
      </c>
      <c r="BC128" s="1980">
        <f>'IS Conso'!AQ36</f>
        <v>-9588.4164596666651</v>
      </c>
      <c r="BD128" s="1980">
        <f>'IS Conso'!AR36</f>
        <v>-9928.3848136991874</v>
      </c>
      <c r="BE128" s="1980">
        <f>'IS Conso'!AS36</f>
        <v>42025.770870629698</v>
      </c>
      <c r="BF128" s="1980"/>
      <c r="BG128" s="1980">
        <f>'IS Conso'!AT36</f>
        <v>-243177.20601829392</v>
      </c>
      <c r="BH128" s="1980">
        <f>'IS Conso'!BQ36</f>
        <v>-131244.03</v>
      </c>
      <c r="BI128" s="1980">
        <f>'IS Conso'!BR36</f>
        <v>0</v>
      </c>
      <c r="BJ128" s="1980">
        <f>'IS Conso'!BS36</f>
        <v>-6914.6599160179994</v>
      </c>
      <c r="BK128" s="1980">
        <f>'IS Conso'!BT36</f>
        <v>-32986.83948443691</v>
      </c>
      <c r="BL128" s="1980">
        <f>'IS Conso'!BU36</f>
        <v>-22874.750455299996</v>
      </c>
      <c r="BM128" s="1980">
        <f>'IS Conso'!BV36</f>
        <v>-31541.898875162842</v>
      </c>
      <c r="BN128" s="1980">
        <f>'IS Conso'!BW36</f>
        <v>-30321.477865174777</v>
      </c>
      <c r="BO128" s="1980">
        <f>'IS Conso'!BX36</f>
        <v>-12441.028146847864</v>
      </c>
      <c r="BP128" s="1980">
        <f>'IS Conso'!BY36</f>
        <v>-13350.225557588583</v>
      </c>
      <c r="BQ128" s="1980">
        <f>'IS Conso'!BZ36</f>
        <v>37616.406783999977</v>
      </c>
      <c r="BR128" s="1980"/>
      <c r="BS128" s="1982">
        <f>'IS Conso'!CA36</f>
        <v>-244058.50351652899</v>
      </c>
      <c r="BT128" s="1673"/>
      <c r="BU128" s="1673"/>
      <c r="BV128" s="1673"/>
      <c r="BW128" s="1673"/>
      <c r="BX128" s="1673"/>
    </row>
    <row r="129" spans="2:76" ht="12.6" customHeight="1" thickBot="1">
      <c r="B129" s="1791" t="s">
        <v>747</v>
      </c>
      <c r="C129" s="1792" t="s">
        <v>124</v>
      </c>
      <c r="D129" s="1793">
        <v>79019.803871131095</v>
      </c>
      <c r="E129" s="1793">
        <v>79312</v>
      </c>
      <c r="F129" s="1793"/>
      <c r="G129" s="1793"/>
      <c r="H129" s="1793"/>
      <c r="I129" s="1793"/>
      <c r="J129" s="1793"/>
      <c r="K129" s="1793"/>
      <c r="L129" s="1793"/>
      <c r="M129" s="1793"/>
      <c r="N129" s="2113">
        <f>'IS Conso'!M16</f>
        <v>-29629</v>
      </c>
      <c r="O129" s="1756">
        <f>'IS Conso'!N16</f>
        <v>0</v>
      </c>
      <c r="P129" s="1756">
        <f>'IS Conso'!O16</f>
        <v>-15246</v>
      </c>
      <c r="Q129" s="1756">
        <f>'IS Conso'!P16</f>
        <v>-17600</v>
      </c>
      <c r="R129" s="1756">
        <f>'IS Conso'!Q16</f>
        <v>-20583</v>
      </c>
      <c r="S129" s="1756">
        <f>'IS Conso'!R16</f>
        <v>-27565</v>
      </c>
      <c r="T129" s="1756">
        <f>'IS Conso'!S16</f>
        <v>0</v>
      </c>
      <c r="U129" s="1756">
        <f>'IS Conso'!T16</f>
        <v>-10279</v>
      </c>
      <c r="V129" s="1756">
        <f>'IS Conso'!U16</f>
        <v>40186</v>
      </c>
      <c r="W129" s="1756"/>
      <c r="X129" s="2114">
        <f>'IS Conso'!V16</f>
        <v>-80716</v>
      </c>
      <c r="Y129" s="2115"/>
      <c r="Z129" s="2115"/>
      <c r="AA129" s="2115"/>
      <c r="AB129" s="2115"/>
      <c r="AC129" s="2115"/>
      <c r="AD129" s="2115"/>
      <c r="AE129" s="2115"/>
      <c r="AF129" s="2115"/>
      <c r="AG129" s="2115"/>
      <c r="AH129" s="2115"/>
      <c r="AI129" s="2115"/>
      <c r="AJ129" s="2115"/>
      <c r="AK129" s="2115"/>
      <c r="AL129" s="2115"/>
      <c r="AM129" s="2115"/>
      <c r="AN129" s="2115"/>
      <c r="AO129" s="2115"/>
      <c r="AP129" s="2115"/>
      <c r="AQ129" s="2115"/>
      <c r="AR129" s="2115"/>
      <c r="AS129" s="2115"/>
      <c r="AT129" s="2115"/>
      <c r="AU129" s="2115"/>
      <c r="AV129" s="2114">
        <f>'IS Conso'!AJ16</f>
        <v>-28747.655999999999</v>
      </c>
      <c r="AW129" s="2114">
        <f>'IS Conso'!AK16</f>
        <v>0</v>
      </c>
      <c r="AX129" s="2114">
        <f>'IS Conso'!AL16</f>
        <v>-5426.1809155069996</v>
      </c>
      <c r="AY129" s="2114">
        <f>'IS Conso'!AM16</f>
        <v>-30310.114039121949</v>
      </c>
      <c r="AZ129" s="2114">
        <f>'IS Conso'!AN16</f>
        <v>-24022.667496329999</v>
      </c>
      <c r="BA129" s="2114">
        <f>'IS Conso'!AO16</f>
        <v>-30650.366450223577</v>
      </c>
      <c r="BB129" s="2114">
        <f>'IS Conso'!AP16</f>
        <v>-27638.712244402439</v>
      </c>
      <c r="BC129" s="2114">
        <f>'IS Conso'!AQ16</f>
        <v>-10283.293831756097</v>
      </c>
      <c r="BD129" s="2114">
        <f>'IS Conso'!AR16</f>
        <v>-8868.8335006707312</v>
      </c>
      <c r="BE129" s="2114">
        <f>'IS Conso'!AS16</f>
        <v>41670.770870629698</v>
      </c>
      <c r="BF129" s="2114"/>
      <c r="BG129" s="2114">
        <f>'IS Conso'!AT16</f>
        <v>-124277.05360738211</v>
      </c>
      <c r="BH129" s="2114">
        <f>'IS Conso'!BQ16</f>
        <v>-25408.833999999999</v>
      </c>
      <c r="BI129" s="2114">
        <f>'IS Conso'!BR16</f>
        <v>0</v>
      </c>
      <c r="BJ129" s="2114">
        <f>'IS Conso'!BS16</f>
        <v>-6424.4343297854994</v>
      </c>
      <c r="BK129" s="2114">
        <f>'IS Conso'!BT16</f>
        <v>-29815.657165814584</v>
      </c>
      <c r="BL129" s="2114">
        <f>'IS Conso'!BU16</f>
        <v>-19560.400160139994</v>
      </c>
      <c r="BM129" s="2114">
        <f>'IS Conso'!BV16</f>
        <v>-31541.898875162842</v>
      </c>
      <c r="BN129" s="2114">
        <f>'IS Conso'!BW16</f>
        <v>-25023.363029200722</v>
      </c>
      <c r="BO129" s="2114">
        <f>'IS Conso'!BX16</f>
        <v>-13516.031584821594</v>
      </c>
      <c r="BP129" s="2114">
        <f>'IS Conso'!BY16</f>
        <v>-12193.683564966394</v>
      </c>
      <c r="BQ129" s="2114">
        <f>'IS Conso'!BZ16</f>
        <v>37261.406783999977</v>
      </c>
      <c r="BR129" s="2114"/>
      <c r="BS129" s="2116">
        <f>'IS Conso'!CA16</f>
        <v>-126222.89592589167</v>
      </c>
      <c r="BT129" s="1673"/>
      <c r="BU129" s="1673"/>
      <c r="BV129" s="1673"/>
      <c r="BW129" s="1673"/>
      <c r="BX129" s="1673"/>
    </row>
    <row r="130" spans="2:76" ht="12" customHeight="1">
      <c r="B130" s="425"/>
      <c r="C130" s="480"/>
      <c r="D130" s="480"/>
      <c r="E130" s="425"/>
      <c r="F130" s="425"/>
      <c r="G130" s="425"/>
      <c r="H130" s="425"/>
      <c r="I130" s="425"/>
      <c r="J130" s="425"/>
      <c r="K130" s="425"/>
      <c r="L130" s="425"/>
      <c r="M130" s="425"/>
      <c r="N130" s="425"/>
      <c r="AY130" s="1232"/>
      <c r="BC130" s="1232">
        <f>BO127/BC127-1</f>
        <v>0.38622589954376396</v>
      </c>
      <c r="BD130" s="1232">
        <f>BP127/BD127-1</f>
        <v>0.19517970334502488</v>
      </c>
    </row>
    <row r="131" spans="2:76" ht="19.5" customHeight="1">
      <c r="B131" s="1127" t="s">
        <v>4628</v>
      </c>
      <c r="C131" s="1128"/>
      <c r="D131" s="1128"/>
      <c r="E131" s="1128"/>
      <c r="F131" s="1128"/>
      <c r="G131" s="1128"/>
      <c r="H131" s="1128"/>
      <c r="I131" s="1128"/>
      <c r="J131" s="1128"/>
      <c r="K131" s="1128"/>
      <c r="L131" s="1128"/>
      <c r="M131" s="1128"/>
      <c r="N131" s="1128"/>
      <c r="O131" s="1128"/>
      <c r="P131" s="1128"/>
      <c r="Q131" s="1128"/>
      <c r="R131" s="1128"/>
      <c r="S131" s="1128"/>
      <c r="T131" s="1128"/>
      <c r="U131" s="1128"/>
      <c r="V131" s="1128"/>
      <c r="W131" s="1128"/>
      <c r="X131" s="1128"/>
      <c r="Y131" s="1128"/>
      <c r="Z131" s="1128"/>
      <c r="AA131" s="1128"/>
      <c r="AB131" s="1128"/>
      <c r="AC131" s="1128"/>
      <c r="AD131" s="1128"/>
      <c r="AE131" s="1128"/>
      <c r="AF131" s="1128"/>
      <c r="AG131" s="1128"/>
      <c r="AH131" s="1128"/>
      <c r="AI131" s="1128"/>
      <c r="AJ131" s="1128"/>
      <c r="AK131" s="1128"/>
      <c r="AL131" s="1128"/>
      <c r="AM131" s="1128"/>
      <c r="AN131" s="1128"/>
      <c r="AO131" s="1128"/>
      <c r="AP131" s="1128"/>
      <c r="AQ131" s="1128"/>
      <c r="AR131" s="1128"/>
      <c r="AS131" s="1128"/>
      <c r="AT131" s="1128"/>
      <c r="AU131" s="1128"/>
      <c r="AV131" s="1128"/>
      <c r="AW131" s="1128"/>
      <c r="AX131" s="1128"/>
      <c r="AY131" s="1128"/>
      <c r="AZ131" s="1128"/>
      <c r="BA131" s="1128"/>
      <c r="BB131" s="1128"/>
      <c r="BC131" s="1128"/>
      <c r="BD131" s="1128"/>
      <c r="BE131" s="1128"/>
      <c r="BF131" s="1128"/>
      <c r="BG131" s="1128"/>
      <c r="BH131" s="1128"/>
      <c r="BI131" s="1128"/>
      <c r="BJ131" s="1128"/>
      <c r="BK131" s="1128"/>
      <c r="BL131" s="1128"/>
      <c r="BM131" s="1128"/>
      <c r="BN131" s="1128"/>
      <c r="BO131" s="1128"/>
      <c r="BP131" s="1128"/>
      <c r="BQ131" s="1128"/>
      <c r="BR131" s="1128"/>
      <c r="BS131" s="1133"/>
    </row>
    <row r="132" spans="2:76" ht="12" customHeight="1">
      <c r="B132" s="446" t="s">
        <v>104</v>
      </c>
      <c r="C132" s="447"/>
      <c r="D132" s="448" t="s">
        <v>105</v>
      </c>
      <c r="E132" s="448" t="s">
        <v>106</v>
      </c>
      <c r="F132" s="448"/>
      <c r="G132" s="448"/>
      <c r="H132" s="448"/>
      <c r="I132" s="448"/>
      <c r="J132" s="448"/>
      <c r="K132" s="481"/>
      <c r="L132" s="481"/>
      <c r="M132" s="448"/>
      <c r="N132" s="1203" t="s">
        <v>854</v>
      </c>
      <c r="O132" s="448"/>
      <c r="P132" s="448"/>
      <c r="Q132" s="448"/>
      <c r="R132" s="448"/>
      <c r="S132" s="481"/>
      <c r="T132" s="481"/>
      <c r="U132" s="448"/>
      <c r="V132" s="448"/>
      <c r="W132" s="448"/>
      <c r="X132" s="2106" t="s">
        <v>854</v>
      </c>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c r="AU132" s="448"/>
      <c r="AV132" s="1203" t="s">
        <v>4563</v>
      </c>
      <c r="AW132" s="448"/>
      <c r="AX132" s="448"/>
      <c r="AY132" s="448"/>
      <c r="AZ132" s="448"/>
      <c r="BA132" s="448"/>
      <c r="BB132" s="448"/>
      <c r="BC132" s="448"/>
      <c r="BD132" s="448"/>
      <c r="BE132" s="448"/>
      <c r="BF132" s="448"/>
      <c r="BG132" s="448" t="s">
        <v>4563</v>
      </c>
      <c r="BH132" s="448" t="s">
        <v>4586</v>
      </c>
      <c r="BI132" s="448"/>
      <c r="BJ132" s="448"/>
      <c r="BK132" s="448"/>
      <c r="BL132" s="448"/>
      <c r="BM132" s="448"/>
      <c r="BN132" s="448"/>
      <c r="BO132" s="448"/>
      <c r="BP132" s="448"/>
      <c r="BQ132" s="448"/>
      <c r="BR132" s="448"/>
      <c r="BS132" s="1798" t="s">
        <v>4710</v>
      </c>
    </row>
    <row r="133" spans="2:76" ht="12.6" customHeight="1">
      <c r="B133" s="196" t="s">
        <v>749</v>
      </c>
      <c r="C133" s="450" t="s">
        <v>118</v>
      </c>
      <c r="D133" s="101"/>
      <c r="E133" s="101" t="s">
        <v>45</v>
      </c>
      <c r="F133" s="101"/>
      <c r="G133" s="101"/>
      <c r="H133" s="101"/>
      <c r="I133" s="101"/>
      <c r="J133" s="101"/>
      <c r="K133" s="101"/>
      <c r="L133" s="101"/>
      <c r="M133" s="101"/>
      <c r="N133" s="967">
        <f>-AVERAGE(N51,F51)/N128*365/2</f>
        <v>56.104469009337961</v>
      </c>
      <c r="O133" s="930"/>
      <c r="P133" s="930"/>
      <c r="Q133" s="930">
        <f>-AVERAGE(Q51,G51)/Q128*365/2</f>
        <v>111.41915259845264</v>
      </c>
      <c r="R133" s="930">
        <f>-AVERAGE(R51,H51)/R128*365/2</f>
        <v>137.12556489694165</v>
      </c>
      <c r="S133" s="930">
        <f>-AVERAGE(S51,I51)/S128*365/2</f>
        <v>93.024448486069559</v>
      </c>
      <c r="T133" s="930"/>
      <c r="U133" s="930">
        <f>-AVERAGE(U51,J51)/U128*365/2</f>
        <v>92.801954672128375</v>
      </c>
      <c r="V133" s="930"/>
      <c r="W133" s="930"/>
      <c r="X133" s="1980">
        <f>-AVERAGE(X51,L51)/X128*365/2</f>
        <v>82.014038617208257</v>
      </c>
      <c r="Y133" s="924"/>
      <c r="Z133" s="924"/>
      <c r="AA133" s="924"/>
      <c r="AB133" s="924"/>
      <c r="AC133" s="924"/>
      <c r="AD133" s="924"/>
      <c r="AE133" s="924"/>
      <c r="AF133" s="924"/>
      <c r="AG133" s="924"/>
      <c r="AH133" s="924"/>
      <c r="AI133" s="924"/>
      <c r="AJ133" s="924"/>
      <c r="AK133" s="924"/>
      <c r="AL133" s="924"/>
      <c r="AM133" s="924"/>
      <c r="AN133" s="924"/>
      <c r="AO133" s="924"/>
      <c r="AP133" s="924"/>
      <c r="AQ133" s="924"/>
      <c r="AR133" s="924"/>
      <c r="AS133" s="924"/>
      <c r="AT133" s="924"/>
      <c r="AU133" s="924"/>
      <c r="AV133" s="1980">
        <f>-AVERAGE(AV51,N51)/AV128*365/2</f>
        <v>59.666601501303894</v>
      </c>
      <c r="AW133" s="1980"/>
      <c r="AX133" s="1980">
        <f>-AVERAGE(AX51,P51)/AX128*365/2</f>
        <v>57.179428154850768</v>
      </c>
      <c r="AY133" s="1980"/>
      <c r="AZ133" s="1980">
        <f>-AVERAGE(AZ51,Q51)/AZ128*365/2</f>
        <v>92.347074447895139</v>
      </c>
      <c r="BA133" s="1980">
        <f>-AVERAGE(BA51,R51)/BA128*365/2</f>
        <v>93.671242913730552</v>
      </c>
      <c r="BB133" s="1980">
        <f>-AVERAGE(BB51,S51)/BB128*365/2</f>
        <v>91.461585690565627</v>
      </c>
      <c r="BC133" s="1980">
        <f>-AVERAGE(BC51,T51)/BC128*365/2</f>
        <v>73.898156039952895</v>
      </c>
      <c r="BD133" s="1980">
        <f>-AVERAGE(BD51,U51)/BD128*365/2</f>
        <v>140.47178236515879</v>
      </c>
      <c r="BE133" s="1980"/>
      <c r="BF133" s="1980"/>
      <c r="BG133" s="1980">
        <f>-AVERAGE(BG51,X51)/BG128*365/2</f>
        <v>77.024747534683826</v>
      </c>
      <c r="BH133" s="1980">
        <f>-AVERAGE(BH51,Z51)/BH128*365/2</f>
        <v>60.634472287996651</v>
      </c>
      <c r="BI133" s="1980"/>
      <c r="BJ133" s="1980">
        <f t="shared" ref="BJ133:BP133" si="27">-AVERAGE(BJ51,AB51)/BJ128*365/2</f>
        <v>50.564495382857942</v>
      </c>
      <c r="BK133" s="1980">
        <f t="shared" si="27"/>
        <v>36.96579958650031</v>
      </c>
      <c r="BL133" s="1980">
        <f t="shared" si="27"/>
        <v>125.23534687213018</v>
      </c>
      <c r="BM133" s="1980">
        <f t="shared" si="27"/>
        <v>76.569152711958623</v>
      </c>
      <c r="BN133" s="1980">
        <f t="shared" si="27"/>
        <v>95.584021270694237</v>
      </c>
      <c r="BO133" s="1980">
        <f t="shared" si="27"/>
        <v>74.612625985834541</v>
      </c>
      <c r="BP133" s="1980">
        <f t="shared" si="27"/>
        <v>89.150398677419702</v>
      </c>
      <c r="BQ133" s="1980"/>
      <c r="BR133" s="1980"/>
      <c r="BS133" s="1982">
        <f>-AVERAGE(BS51,AJ51)/BS128*365/2</f>
        <v>79.699971245831136</v>
      </c>
      <c r="BT133" s="1673"/>
      <c r="BU133" s="1673"/>
      <c r="BV133" s="1673"/>
      <c r="BW133" s="1673"/>
      <c r="BX133" s="1673"/>
    </row>
    <row r="134" spans="2:76" ht="12.6" customHeight="1">
      <c r="B134" s="196" t="s">
        <v>748</v>
      </c>
      <c r="C134" s="450" t="s">
        <v>122</v>
      </c>
      <c r="D134" s="101"/>
      <c r="E134" s="101" t="s">
        <v>45</v>
      </c>
      <c r="F134" s="101"/>
      <c r="G134" s="101"/>
      <c r="H134" s="101"/>
      <c r="I134" s="101"/>
      <c r="J134" s="101"/>
      <c r="K134" s="101"/>
      <c r="L134" s="101"/>
      <c r="M134" s="101"/>
      <c r="N134" s="967">
        <f>AVERAGE(N19,F19)/N127*365/2</f>
        <v>53.336777070046502</v>
      </c>
      <c r="O134" s="930"/>
      <c r="P134" s="930"/>
      <c r="Q134" s="930">
        <f>AVERAGE(Q19,G19)/Q127*365/2</f>
        <v>7.3380606239714155</v>
      </c>
      <c r="R134" s="930">
        <f>AVERAGE(R19,H19)/R127*365/2</f>
        <v>53.723776901024578</v>
      </c>
      <c r="S134" s="930">
        <f>AVERAGE(S19,I19)/S127*365/2</f>
        <v>21.899559338904535</v>
      </c>
      <c r="T134" s="930"/>
      <c r="U134" s="930">
        <f>AVERAGE(U19,J19)/U127*365/2</f>
        <v>37.220281347843631</v>
      </c>
      <c r="V134" s="930"/>
      <c r="W134" s="930"/>
      <c r="X134" s="1980">
        <f>AVERAGE(X19,L19)/X127*365/2</f>
        <v>49.472761898092926</v>
      </c>
      <c r="Y134" s="924"/>
      <c r="Z134" s="924"/>
      <c r="AA134" s="924"/>
      <c r="AB134" s="924"/>
      <c r="AC134" s="924"/>
      <c r="AD134" s="924"/>
      <c r="AE134" s="924"/>
      <c r="AF134" s="924"/>
      <c r="AG134" s="924"/>
      <c r="AH134" s="924"/>
      <c r="AI134" s="924"/>
      <c r="AJ134" s="924"/>
      <c r="AK134" s="924"/>
      <c r="AL134" s="924"/>
      <c r="AM134" s="924"/>
      <c r="AN134" s="924"/>
      <c r="AO134" s="924"/>
      <c r="AP134" s="924"/>
      <c r="AQ134" s="924"/>
      <c r="AR134" s="924"/>
      <c r="AS134" s="924"/>
      <c r="AT134" s="924"/>
      <c r="AU134" s="924"/>
      <c r="AV134" s="1980">
        <f>AVERAGE(AV19,N19)/AV127*365/2</f>
        <v>60.492010859031446</v>
      </c>
      <c r="AW134" s="1980"/>
      <c r="AX134" s="1980">
        <f>AVERAGE(AX19,P19)/AX127*365/2</f>
        <v>68.368875811871078</v>
      </c>
      <c r="AY134" s="1980"/>
      <c r="AZ134" s="1980">
        <f>AVERAGE(AZ19,R19)/AZ127*365/2</f>
        <v>25.673574053268819</v>
      </c>
      <c r="BA134" s="1980">
        <f>AVERAGE(BA19,S19)/BA127*365/2</f>
        <v>33.460284830237732</v>
      </c>
      <c r="BB134" s="1980">
        <f>AVERAGE(BB19,T19)/BB127*365/2</f>
        <v>18.128888532144448</v>
      </c>
      <c r="BC134" s="1980">
        <f>AVERAGE(BC19,U19)/BC127*365/2</f>
        <v>42.62167378359262</v>
      </c>
      <c r="BD134" s="1980">
        <f>AVERAGE(BD19,U19)/BD127*365/2</f>
        <v>49.683264737227631</v>
      </c>
      <c r="BE134" s="1980"/>
      <c r="BF134" s="1980"/>
      <c r="BG134" s="1980">
        <f>AVERAGE(BG19,X19)/BG127*365/2</f>
        <v>53.848032908630742</v>
      </c>
      <c r="BH134" s="1980">
        <f>AVERAGE(BH19,Z19)/BH127*365/2</f>
        <v>60.575134086214973</v>
      </c>
      <c r="BI134" s="1980">
        <v>0</v>
      </c>
      <c r="BJ134" s="1980">
        <f t="shared" ref="BJ134:BP134" si="28">AVERAGE(BJ19,AB19)/BJ127*365/2</f>
        <v>16.713888105470577</v>
      </c>
      <c r="BK134" s="1980">
        <f t="shared" si="28"/>
        <v>125.5486839382275</v>
      </c>
      <c r="BL134" s="1980">
        <f t="shared" si="28"/>
        <v>12.019728462944112</v>
      </c>
      <c r="BM134" s="1980">
        <f t="shared" si="28"/>
        <v>66.447286173036744</v>
      </c>
      <c r="BN134" s="1980">
        <f t="shared" si="28"/>
        <v>27.322331956295333</v>
      </c>
      <c r="BO134" s="1980">
        <f t="shared" si="28"/>
        <v>42.816210582467036</v>
      </c>
      <c r="BP134" s="1980">
        <f t="shared" si="28"/>
        <v>57.552388309729849</v>
      </c>
      <c r="BQ134" s="1980">
        <v>0</v>
      </c>
      <c r="BR134" s="1980">
        <v>0</v>
      </c>
      <c r="BS134" s="1982">
        <f>AVERAGE(BS19,AJ19)/BS127*365/2</f>
        <v>69.032421733340811</v>
      </c>
      <c r="BT134" s="1673"/>
      <c r="BU134" s="1673"/>
      <c r="BV134" s="1673"/>
      <c r="BW134" s="1673"/>
      <c r="BX134" s="1673"/>
    </row>
    <row r="135" spans="2:76" ht="12.6" customHeight="1">
      <c r="B135" s="196" t="s">
        <v>750</v>
      </c>
      <c r="C135" s="450" t="s">
        <v>124</v>
      </c>
      <c r="D135" s="101"/>
      <c r="E135" s="101" t="s">
        <v>45</v>
      </c>
      <c r="F135" s="101"/>
      <c r="G135" s="101"/>
      <c r="H135" s="101"/>
      <c r="I135" s="101"/>
      <c r="J135" s="101"/>
      <c r="K135" s="101"/>
      <c r="L135" s="101"/>
      <c r="M135" s="101"/>
      <c r="N135" s="967">
        <f>-AVERAGE(N61,F61)/N129*365/2</f>
        <v>199.88520537311419</v>
      </c>
      <c r="O135" s="930"/>
      <c r="P135" s="930"/>
      <c r="Q135" s="930">
        <f>-AVERAGE(Q61,G61)/Q129*365/2</f>
        <v>17.85456880419034</v>
      </c>
      <c r="R135" s="930">
        <f>-AVERAGE(R61,H61)/R129*365/2</f>
        <v>36.7836602341131</v>
      </c>
      <c r="S135" s="930">
        <f>-AVERAGE(S61,I61)/S129*365/2</f>
        <v>15.408640315935061</v>
      </c>
      <c r="T135" s="930"/>
      <c r="U135" s="930">
        <f>-AVERAGE(U61,J61)/U129*365/2</f>
        <v>21.572199741246113</v>
      </c>
      <c r="V135" s="930"/>
      <c r="W135" s="930"/>
      <c r="X135" s="1980">
        <f>-AVERAGE(X61,L61)/X129*365/2</f>
        <v>95.067741264761068</v>
      </c>
      <c r="Y135" s="924"/>
      <c r="Z135" s="924"/>
      <c r="AA135" s="924"/>
      <c r="AB135" s="924"/>
      <c r="AC135" s="924"/>
      <c r="AD135" s="924"/>
      <c r="AE135" s="924"/>
      <c r="AF135" s="924"/>
      <c r="AG135" s="924"/>
      <c r="AH135" s="924"/>
      <c r="AI135" s="924"/>
      <c r="AJ135" s="924"/>
      <c r="AK135" s="924"/>
      <c r="AL135" s="924"/>
      <c r="AM135" s="924"/>
      <c r="AN135" s="924"/>
      <c r="AO135" s="924"/>
      <c r="AP135" s="924"/>
      <c r="AQ135" s="924"/>
      <c r="AR135" s="924"/>
      <c r="AS135" s="924"/>
      <c r="AT135" s="924"/>
      <c r="AU135" s="924"/>
      <c r="AV135" s="1980">
        <f>-AVERAGE(AV61,X61)/AV129*365/2</f>
        <v>246.03969289478542</v>
      </c>
      <c r="AW135" s="1980"/>
      <c r="AX135" s="1980">
        <f>-AVERAGE(AX61,P61)/AX129*365/2</f>
        <v>78.544961123491717</v>
      </c>
      <c r="AY135" s="1980"/>
      <c r="AZ135" s="1980">
        <f>-AVERAGE(AZ61,Q61)/AZ129*365/2</f>
        <v>13.393991492444833</v>
      </c>
      <c r="BA135" s="1980">
        <f>-AVERAGE(BA61,R61)/BA129*365/2</f>
        <v>21.827589703462415</v>
      </c>
      <c r="BB135" s="1980">
        <f>-AVERAGE(BB61,S61)/BB129*365/2</f>
        <v>17.975888432604926</v>
      </c>
      <c r="BC135" s="1980">
        <f>-AVERAGE(BC61,T61)/BC129*365/2</f>
        <v>54.017537958471422</v>
      </c>
      <c r="BD135" s="1980">
        <f>-AVERAGE(BD61,U61)/BD129*365/2</f>
        <v>42.444593484056398</v>
      </c>
      <c r="BE135" s="1980"/>
      <c r="BF135" s="1980"/>
      <c r="BG135" s="1980">
        <f>-AVERAGE(BG61,X61)/BG129*365/2</f>
        <v>75.037574001183259</v>
      </c>
      <c r="BH135" s="1980">
        <f>-AVERAGE(BH61,Z61)/BH129*365/2</f>
        <v>244.95698031637343</v>
      </c>
      <c r="BI135" s="1980"/>
      <c r="BJ135" s="1980">
        <f t="shared" ref="BJ135:BP135" si="29">-AVERAGE(BJ61,AB61)/BJ129*365/2</f>
        <v>40.830807259298922</v>
      </c>
      <c r="BK135" s="1980">
        <f t="shared" si="29"/>
        <v>61.519088637196148</v>
      </c>
      <c r="BL135" s="1980">
        <f t="shared" si="29"/>
        <v>43.428341751228793</v>
      </c>
      <c r="BM135" s="1980">
        <f t="shared" si="29"/>
        <v>23.628722356324918</v>
      </c>
      <c r="BN135" s="1980">
        <f t="shared" si="29"/>
        <v>19.476843560706133</v>
      </c>
      <c r="BO135" s="1980">
        <f t="shared" si="29"/>
        <v>125.13321037584159</v>
      </c>
      <c r="BP135" s="1980">
        <f t="shared" si="29"/>
        <v>31.900475337705878</v>
      </c>
      <c r="BQ135" s="1980"/>
      <c r="BR135" s="1980"/>
      <c r="BS135" s="1982">
        <f>-AVERAGE(BS61,AJ61)/BS129*365/2</f>
        <v>87.50842869204925</v>
      </c>
      <c r="BT135" s="1673"/>
      <c r="BU135" s="1673"/>
      <c r="BV135" s="1673"/>
      <c r="BW135" s="1673"/>
      <c r="BX135" s="1673"/>
    </row>
    <row r="136" spans="2:76" ht="12.6" customHeight="1" thickBot="1">
      <c r="B136" s="2117" t="s">
        <v>4601</v>
      </c>
      <c r="C136" s="2118"/>
      <c r="D136" s="1195" t="e">
        <f>#REF!+#REF!</f>
        <v>#REF!</v>
      </c>
      <c r="E136" s="1195" t="s">
        <v>45</v>
      </c>
      <c r="F136" s="1195"/>
      <c r="G136" s="1195"/>
      <c r="H136" s="1195"/>
      <c r="I136" s="1195"/>
      <c r="J136" s="1195"/>
      <c r="K136" s="1195"/>
      <c r="L136" s="1195"/>
      <c r="M136" s="1195"/>
      <c r="N136" s="2119">
        <f>N133+N134-N135</f>
        <v>-90.443959293729733</v>
      </c>
      <c r="O136" s="2120">
        <f t="shared" ref="O136:X136" si="30">O133+O134-O135</f>
        <v>0</v>
      </c>
      <c r="P136" s="2120">
        <f t="shared" si="30"/>
        <v>0</v>
      </c>
      <c r="Q136" s="2120">
        <f t="shared" si="30"/>
        <v>100.90264441823372</v>
      </c>
      <c r="R136" s="2120">
        <f t="shared" si="30"/>
        <v>154.06568156385316</v>
      </c>
      <c r="S136" s="2120">
        <f t="shared" si="30"/>
        <v>99.515367509039038</v>
      </c>
      <c r="T136" s="2120">
        <f t="shared" si="30"/>
        <v>0</v>
      </c>
      <c r="U136" s="2120">
        <f t="shared" si="30"/>
        <v>108.4500362787259</v>
      </c>
      <c r="V136" s="2120">
        <f t="shared" si="30"/>
        <v>0</v>
      </c>
      <c r="W136" s="2120">
        <f t="shared" si="30"/>
        <v>0</v>
      </c>
      <c r="X136" s="2121">
        <f t="shared" si="30"/>
        <v>36.419059250540116</v>
      </c>
      <c r="Y136" s="2122"/>
      <c r="Z136" s="2122"/>
      <c r="AA136" s="2122"/>
      <c r="AB136" s="2122"/>
      <c r="AC136" s="2122"/>
      <c r="AD136" s="2122"/>
      <c r="AE136" s="2122"/>
      <c r="AF136" s="2122"/>
      <c r="AG136" s="2122"/>
      <c r="AH136" s="2122"/>
      <c r="AI136" s="2122"/>
      <c r="AJ136" s="2122"/>
      <c r="AK136" s="2122"/>
      <c r="AL136" s="2122"/>
      <c r="AM136" s="2122"/>
      <c r="AN136" s="2122"/>
      <c r="AO136" s="2122"/>
      <c r="AP136" s="2122"/>
      <c r="AQ136" s="2122"/>
      <c r="AR136" s="2122"/>
      <c r="AS136" s="2122"/>
      <c r="AT136" s="2122"/>
      <c r="AU136" s="2122"/>
      <c r="AV136" s="2121">
        <f>AV133+AV134-AV135</f>
        <v>-125.88108053445008</v>
      </c>
      <c r="AW136" s="2121"/>
      <c r="AX136" s="2121">
        <f t="shared" ref="AX136:BG136" si="31">AX133+AX134-AX135</f>
        <v>47.003342843230129</v>
      </c>
      <c r="AY136" s="2121">
        <f t="shared" si="31"/>
        <v>0</v>
      </c>
      <c r="AZ136" s="2121">
        <f t="shared" si="31"/>
        <v>104.62665700871912</v>
      </c>
      <c r="BA136" s="2121">
        <f t="shared" si="31"/>
        <v>105.30393804050587</v>
      </c>
      <c r="BB136" s="2121">
        <f t="shared" si="31"/>
        <v>91.614585790105139</v>
      </c>
      <c r="BC136" s="2121">
        <f t="shared" si="31"/>
        <v>62.502291865074085</v>
      </c>
      <c r="BD136" s="2121">
        <f t="shared" si="31"/>
        <v>147.71045361833001</v>
      </c>
      <c r="BE136" s="2121">
        <f t="shared" si="31"/>
        <v>0</v>
      </c>
      <c r="BF136" s="2121">
        <f t="shared" si="31"/>
        <v>0</v>
      </c>
      <c r="BG136" s="2121">
        <f t="shared" si="31"/>
        <v>55.835206442131323</v>
      </c>
      <c r="BH136" s="2121"/>
      <c r="BI136" s="2121"/>
      <c r="BJ136" s="2121"/>
      <c r="BK136" s="2121"/>
      <c r="BL136" s="2121"/>
      <c r="BM136" s="2121"/>
      <c r="BN136" s="2121"/>
      <c r="BO136" s="2121"/>
      <c r="BP136" s="2121"/>
      <c r="BQ136" s="2121"/>
      <c r="BR136" s="2121"/>
      <c r="BS136" s="2123">
        <f t="shared" ref="BS136" si="32">BS133+BS134-BS135</f>
        <v>61.223964287122698</v>
      </c>
      <c r="BT136" s="1673"/>
      <c r="BU136" s="1673"/>
      <c r="BV136" s="1673"/>
      <c r="BW136" s="1673"/>
      <c r="BX136" s="1673"/>
    </row>
    <row r="137" spans="2:76" ht="12" customHeight="1">
      <c r="B137" s="2192" t="s">
        <v>4597</v>
      </c>
      <c r="C137" s="2192"/>
      <c r="D137" s="2192"/>
      <c r="E137" s="2192"/>
      <c r="F137" s="2192"/>
      <c r="G137" s="2192"/>
      <c r="H137" s="2192"/>
      <c r="I137" s="2192"/>
      <c r="J137" s="2192"/>
      <c r="K137" s="2192"/>
      <c r="L137" s="2192"/>
      <c r="M137" s="2192"/>
      <c r="N137" s="2192"/>
    </row>
    <row r="142" spans="2:76" ht="12" customHeight="1" thickBot="1"/>
    <row r="143" spans="2:76" ht="12" customHeight="1">
      <c r="B143" s="1205"/>
      <c r="C143" s="1206"/>
      <c r="D143" s="1206"/>
      <c r="E143" s="1206"/>
      <c r="F143" s="1206"/>
      <c r="G143" s="1206"/>
      <c r="H143" s="1206"/>
      <c r="I143" s="1206"/>
      <c r="J143" s="1206"/>
      <c r="K143" s="1206"/>
      <c r="L143" s="1206"/>
      <c r="M143" s="1207"/>
      <c r="N143" s="1206"/>
      <c r="O143" s="1206"/>
      <c r="P143" s="1206"/>
      <c r="Q143" s="1206"/>
      <c r="R143" s="1206"/>
      <c r="S143" s="1206"/>
      <c r="T143" s="1206"/>
      <c r="U143" s="1206"/>
      <c r="V143" s="1208"/>
      <c r="Y143" s="1222" t="s">
        <v>4634</v>
      </c>
    </row>
    <row r="144" spans="2:76" ht="12" customHeight="1">
      <c r="B144" s="1209"/>
      <c r="V144" s="1210"/>
      <c r="Y144" s="612" t="s">
        <v>4635</v>
      </c>
    </row>
    <row r="145" spans="2:25" ht="12" customHeight="1">
      <c r="B145" s="1211" t="s">
        <v>748</v>
      </c>
      <c r="N145" s="1228" t="s">
        <v>4654</v>
      </c>
      <c r="O145" s="1229" t="s">
        <v>282</v>
      </c>
      <c r="P145" s="1229" t="s">
        <v>285</v>
      </c>
      <c r="Q145" s="1230" t="s">
        <v>275</v>
      </c>
      <c r="R145" s="1230" t="s">
        <v>276</v>
      </c>
      <c r="S145" s="1230" t="s">
        <v>277</v>
      </c>
      <c r="T145" s="1230" t="s">
        <v>283</v>
      </c>
      <c r="U145" s="1230" t="s">
        <v>278</v>
      </c>
      <c r="V145" s="1212" t="s">
        <v>4631</v>
      </c>
      <c r="W145" s="1005"/>
      <c r="Y145" s="612"/>
    </row>
    <row r="146" spans="2:25" ht="12" customHeight="1">
      <c r="B146" s="1213" t="s">
        <v>3315</v>
      </c>
      <c r="N146" s="643">
        <f>N134</f>
        <v>53.336777070046502</v>
      </c>
      <c r="O146" s="643">
        <f>P134</f>
        <v>0</v>
      </c>
      <c r="P146" s="1221" t="s">
        <v>79</v>
      </c>
      <c r="Q146" s="643">
        <f>Q134</f>
        <v>7.3380606239714155</v>
      </c>
      <c r="R146" s="1223">
        <f>R134</f>
        <v>53.723776901024578</v>
      </c>
      <c r="S146" s="643">
        <f>S134</f>
        <v>21.899559338904535</v>
      </c>
      <c r="T146" s="643">
        <f>T134</f>
        <v>0</v>
      </c>
      <c r="U146" s="643">
        <f>U134</f>
        <v>37.220281347843631</v>
      </c>
      <c r="V146" s="1214">
        <f>X134</f>
        <v>49.472761898092926</v>
      </c>
      <c r="Y146" s="612"/>
    </row>
    <row r="147" spans="2:25" ht="12" customHeight="1">
      <c r="B147" s="1213" t="s">
        <v>4632</v>
      </c>
      <c r="N147" s="643">
        <f>AV134</f>
        <v>60.492010859031446</v>
      </c>
      <c r="O147" s="643">
        <f>AX134</f>
        <v>68.368875811871078</v>
      </c>
      <c r="P147" s="1221" t="s">
        <v>79</v>
      </c>
      <c r="Q147" s="643">
        <f>AZ134</f>
        <v>25.673574053268819</v>
      </c>
      <c r="R147" s="1223">
        <f>BA134</f>
        <v>33.460284830237732</v>
      </c>
      <c r="S147" s="643">
        <f>BB134</f>
        <v>18.128888532144448</v>
      </c>
      <c r="T147" s="643">
        <f>BC134</f>
        <v>42.62167378359262</v>
      </c>
      <c r="U147" s="643">
        <f>BD134</f>
        <v>49.683264737227631</v>
      </c>
      <c r="V147" s="1214">
        <f>BG134</f>
        <v>53.848032908630742</v>
      </c>
      <c r="Y147" s="1222" t="s">
        <v>4636</v>
      </c>
    </row>
    <row r="148" spans="2:25" ht="12" customHeight="1">
      <c r="B148" s="1215" t="s">
        <v>4586</v>
      </c>
      <c r="N148" s="643">
        <f>BH134</f>
        <v>60.575134086214973</v>
      </c>
      <c r="O148" s="643">
        <f>BJ134</f>
        <v>16.713888105470577</v>
      </c>
      <c r="P148" s="1223">
        <f t="shared" ref="P148:U148" si="33">BK134</f>
        <v>125.5486839382275</v>
      </c>
      <c r="Q148" s="643">
        <f t="shared" si="33"/>
        <v>12.019728462944112</v>
      </c>
      <c r="R148" s="1223">
        <f t="shared" si="33"/>
        <v>66.447286173036744</v>
      </c>
      <c r="S148" s="643">
        <f t="shared" si="33"/>
        <v>27.322331956295333</v>
      </c>
      <c r="T148" s="643">
        <f t="shared" si="33"/>
        <v>42.816210582467036</v>
      </c>
      <c r="U148" s="643">
        <f t="shared" si="33"/>
        <v>57.552388309729849</v>
      </c>
      <c r="V148" s="1214">
        <f>BS134</f>
        <v>69.032421733340811</v>
      </c>
      <c r="Y148" s="612" t="s">
        <v>748</v>
      </c>
    </row>
    <row r="149" spans="2:25" ht="12" customHeight="1">
      <c r="B149" s="1209"/>
      <c r="V149" s="1210"/>
      <c r="Y149" s="612" t="s">
        <v>4657</v>
      </c>
    </row>
    <row r="150" spans="2:25" ht="12" customHeight="1">
      <c r="B150" s="1209"/>
      <c r="V150" s="1210"/>
      <c r="Y150" s="612" t="s">
        <v>4637</v>
      </c>
    </row>
    <row r="151" spans="2:25" ht="12" customHeight="1">
      <c r="B151" s="1209"/>
      <c r="V151" s="1210"/>
      <c r="Y151" s="612"/>
    </row>
    <row r="152" spans="2:25" ht="12" customHeight="1">
      <c r="B152" s="1211" t="s">
        <v>749</v>
      </c>
      <c r="N152" s="1306" t="s">
        <v>4654</v>
      </c>
      <c r="O152" s="1307" t="s">
        <v>282</v>
      </c>
      <c r="P152" s="1307" t="s">
        <v>285</v>
      </c>
      <c r="Q152" s="1230" t="s">
        <v>275</v>
      </c>
      <c r="R152" s="1230" t="s">
        <v>276</v>
      </c>
      <c r="S152" s="1230" t="s">
        <v>277</v>
      </c>
      <c r="T152" s="1230" t="s">
        <v>283</v>
      </c>
      <c r="U152" s="1230" t="s">
        <v>278</v>
      </c>
      <c r="V152" s="1212" t="s">
        <v>4631</v>
      </c>
      <c r="Y152" s="612" t="s">
        <v>749</v>
      </c>
    </row>
    <row r="153" spans="2:25" ht="12" customHeight="1">
      <c r="B153" s="1213" t="s">
        <v>3315</v>
      </c>
      <c r="N153" s="643">
        <f>N133</f>
        <v>56.104469009337961</v>
      </c>
      <c r="O153" s="643">
        <v>0</v>
      </c>
      <c r="P153" s="612">
        <v>0</v>
      </c>
      <c r="Q153" s="1216">
        <f>Q133</f>
        <v>111.41915259845264</v>
      </c>
      <c r="R153" s="643">
        <f>R133</f>
        <v>137.12556489694165</v>
      </c>
      <c r="S153" s="1223">
        <f>S133</f>
        <v>93.024448486069559</v>
      </c>
      <c r="T153" s="643">
        <f>T133</f>
        <v>0</v>
      </c>
      <c r="U153" s="1223">
        <f>U133</f>
        <v>92.801954672128375</v>
      </c>
      <c r="V153" s="1214">
        <f>X133</f>
        <v>82.014038617208257</v>
      </c>
      <c r="Y153" s="612" t="s">
        <v>4638</v>
      </c>
    </row>
    <row r="154" spans="2:25" ht="12" customHeight="1">
      <c r="B154" s="1213" t="s">
        <v>4632</v>
      </c>
      <c r="N154" s="643">
        <f>AV133</f>
        <v>59.666601501303894</v>
      </c>
      <c r="O154" s="643">
        <f t="shared" ref="O154:U154" si="34">AX133</f>
        <v>57.179428154850768</v>
      </c>
      <c r="P154" s="643">
        <f t="shared" si="34"/>
        <v>0</v>
      </c>
      <c r="Q154" s="1216">
        <f t="shared" si="34"/>
        <v>92.347074447895139</v>
      </c>
      <c r="R154" s="643">
        <f t="shared" si="34"/>
        <v>93.671242913730552</v>
      </c>
      <c r="S154" s="1223">
        <f t="shared" si="34"/>
        <v>91.461585690565627</v>
      </c>
      <c r="T154" s="643">
        <f t="shared" si="34"/>
        <v>73.898156039952895</v>
      </c>
      <c r="U154" s="1223">
        <f t="shared" si="34"/>
        <v>140.47178236515879</v>
      </c>
      <c r="V154" s="1214">
        <f>BG133</f>
        <v>77.024747534683826</v>
      </c>
      <c r="Y154" s="612"/>
    </row>
    <row r="155" spans="2:25" ht="12" customHeight="1">
      <c r="B155" s="1215" t="s">
        <v>4633</v>
      </c>
      <c r="N155" s="643">
        <f>BH133</f>
        <v>60.634472287996651</v>
      </c>
      <c r="O155" s="643">
        <f t="shared" ref="O155:U155" si="35">BJ133</f>
        <v>50.564495382857942</v>
      </c>
      <c r="P155" s="643">
        <f t="shared" si="35"/>
        <v>36.96579958650031</v>
      </c>
      <c r="Q155" s="1216">
        <f t="shared" si="35"/>
        <v>125.23534687213018</v>
      </c>
      <c r="R155" s="643">
        <f t="shared" si="35"/>
        <v>76.569152711958623</v>
      </c>
      <c r="S155" s="1223">
        <f t="shared" si="35"/>
        <v>95.584021270694237</v>
      </c>
      <c r="T155" s="643">
        <f t="shared" si="35"/>
        <v>74.612625985834541</v>
      </c>
      <c r="U155" s="1223">
        <f t="shared" si="35"/>
        <v>89.150398677419702</v>
      </c>
      <c r="V155" s="1214">
        <f>BS133</f>
        <v>79.699971245831136</v>
      </c>
      <c r="Y155" s="612"/>
    </row>
    <row r="156" spans="2:25" ht="12" customHeight="1">
      <c r="B156" s="1209"/>
      <c r="V156" s="1210"/>
      <c r="Y156" s="612"/>
    </row>
    <row r="157" spans="2:25" ht="12" customHeight="1">
      <c r="B157" s="1209"/>
      <c r="V157" s="1210"/>
      <c r="Y157" s="612"/>
    </row>
    <row r="158" spans="2:25" ht="12" customHeight="1">
      <c r="B158" s="1209"/>
      <c r="V158" s="1210"/>
      <c r="Y158" s="612"/>
    </row>
    <row r="159" spans="2:25" ht="12" customHeight="1">
      <c r="B159" s="1211" t="s">
        <v>750</v>
      </c>
      <c r="N159" s="1306" t="s">
        <v>4654</v>
      </c>
      <c r="O159" s="1307" t="s">
        <v>282</v>
      </c>
      <c r="P159" s="1307" t="s">
        <v>285</v>
      </c>
      <c r="Q159" s="1230" t="s">
        <v>275</v>
      </c>
      <c r="R159" s="1230" t="s">
        <v>276</v>
      </c>
      <c r="S159" s="1230" t="s">
        <v>277</v>
      </c>
      <c r="T159" s="1230" t="s">
        <v>283</v>
      </c>
      <c r="U159" s="1230" t="s">
        <v>278</v>
      </c>
      <c r="V159" s="1212" t="s">
        <v>4631</v>
      </c>
      <c r="Y159" s="612" t="s">
        <v>750</v>
      </c>
    </row>
    <row r="160" spans="2:25" ht="12" customHeight="1">
      <c r="B160" s="1213" t="s">
        <v>3315</v>
      </c>
      <c r="N160" s="643">
        <f>N135</f>
        <v>199.88520537311419</v>
      </c>
      <c r="O160" s="612">
        <v>0</v>
      </c>
      <c r="P160" s="612">
        <v>0</v>
      </c>
      <c r="Q160" s="1223">
        <f>Q135</f>
        <v>17.85456880419034</v>
      </c>
      <c r="R160" s="643">
        <f>R135</f>
        <v>36.7836602341131</v>
      </c>
      <c r="S160" s="1223">
        <f>S135</f>
        <v>15.408640315935061</v>
      </c>
      <c r="T160" s="643">
        <f>T135</f>
        <v>0</v>
      </c>
      <c r="U160" s="1223">
        <f>U135</f>
        <v>21.572199741246113</v>
      </c>
      <c r="V160" s="1214">
        <f>X135</f>
        <v>95.067741264761068</v>
      </c>
      <c r="Y160" s="612" t="s">
        <v>4640</v>
      </c>
    </row>
    <row r="161" spans="2:25" ht="12" customHeight="1">
      <c r="B161" s="1213" t="s">
        <v>4632</v>
      </c>
      <c r="N161" s="643">
        <f>AV135</f>
        <v>246.03969289478542</v>
      </c>
      <c r="O161" s="643">
        <f t="shared" ref="O161:U161" si="36">AX135</f>
        <v>78.544961123491717</v>
      </c>
      <c r="P161" s="643">
        <f t="shared" si="36"/>
        <v>0</v>
      </c>
      <c r="Q161" s="1223">
        <f t="shared" si="36"/>
        <v>13.393991492444833</v>
      </c>
      <c r="R161" s="643">
        <f t="shared" si="36"/>
        <v>21.827589703462415</v>
      </c>
      <c r="S161" s="1223">
        <f t="shared" si="36"/>
        <v>17.975888432604926</v>
      </c>
      <c r="T161" s="643">
        <f t="shared" si="36"/>
        <v>54.017537958471422</v>
      </c>
      <c r="U161" s="1223">
        <f t="shared" si="36"/>
        <v>42.444593484056398</v>
      </c>
      <c r="V161" s="1214">
        <f>BG135</f>
        <v>75.037574001183259</v>
      </c>
      <c r="Y161" s="612" t="s">
        <v>4641</v>
      </c>
    </row>
    <row r="162" spans="2:25" ht="12" customHeight="1">
      <c r="B162" s="1215" t="s">
        <v>4633</v>
      </c>
      <c r="N162" s="643">
        <f>BH135</f>
        <v>244.95698031637343</v>
      </c>
      <c r="O162" s="643">
        <f t="shared" ref="O162:U162" si="37">BJ135</f>
        <v>40.830807259298922</v>
      </c>
      <c r="P162" s="643">
        <f t="shared" si="37"/>
        <v>61.519088637196148</v>
      </c>
      <c r="Q162" s="1223">
        <f t="shared" si="37"/>
        <v>43.428341751228793</v>
      </c>
      <c r="R162" s="643">
        <f t="shared" si="37"/>
        <v>23.628722356324918</v>
      </c>
      <c r="S162" s="1223">
        <f t="shared" si="37"/>
        <v>19.476843560706133</v>
      </c>
      <c r="T162" s="643">
        <f t="shared" si="37"/>
        <v>125.13321037584159</v>
      </c>
      <c r="U162" s="1223">
        <f t="shared" si="37"/>
        <v>31.900475337705878</v>
      </c>
      <c r="V162" s="1214">
        <f>BS135</f>
        <v>87.50842869204925</v>
      </c>
    </row>
    <row r="163" spans="2:25" ht="12" customHeight="1">
      <c r="B163" s="1215"/>
      <c r="N163" s="643"/>
      <c r="O163" s="643"/>
      <c r="P163" s="643"/>
      <c r="Q163" s="643"/>
      <c r="R163" s="643"/>
      <c r="S163" s="643"/>
      <c r="T163" s="643"/>
      <c r="U163" s="643"/>
      <c r="V163" s="1214"/>
    </row>
    <row r="164" spans="2:25" ht="12" customHeight="1">
      <c r="B164" s="1211" t="s">
        <v>763</v>
      </c>
      <c r="N164" s="1306" t="s">
        <v>272</v>
      </c>
      <c r="O164" s="1307" t="s">
        <v>282</v>
      </c>
      <c r="P164" s="1307" t="s">
        <v>285</v>
      </c>
      <c r="Q164" s="1230" t="s">
        <v>275</v>
      </c>
      <c r="R164" s="1230" t="s">
        <v>276</v>
      </c>
      <c r="S164" s="1230" t="s">
        <v>277</v>
      </c>
      <c r="T164" s="1230" t="s">
        <v>283</v>
      </c>
      <c r="U164" s="1230" t="s">
        <v>278</v>
      </c>
      <c r="V164" s="1212" t="s">
        <v>876</v>
      </c>
    </row>
    <row r="165" spans="2:25" ht="12" customHeight="1">
      <c r="B165" s="1213" t="s">
        <v>3315</v>
      </c>
      <c r="N165" s="643">
        <f t="shared" ref="N165:O167" si="38">N146+N153-N160</f>
        <v>-90.443959293729733</v>
      </c>
      <c r="O165" s="643">
        <f t="shared" si="38"/>
        <v>0</v>
      </c>
      <c r="P165" s="643">
        <v>0</v>
      </c>
      <c r="Q165" s="1216">
        <f t="shared" ref="Q165:V167" si="39">Q146+Q153-Q160</f>
        <v>100.90264441823372</v>
      </c>
      <c r="R165" s="1216">
        <f t="shared" si="39"/>
        <v>154.06568156385316</v>
      </c>
      <c r="S165" s="1216">
        <f t="shared" si="39"/>
        <v>99.515367509039038</v>
      </c>
      <c r="T165" s="643">
        <f t="shared" si="39"/>
        <v>0</v>
      </c>
      <c r="U165" s="1216">
        <f t="shared" si="39"/>
        <v>108.4500362787259</v>
      </c>
      <c r="V165" s="1214">
        <f t="shared" si="39"/>
        <v>36.419059250540116</v>
      </c>
    </row>
    <row r="166" spans="2:25" ht="12" customHeight="1">
      <c r="B166" s="1213" t="s">
        <v>4632</v>
      </c>
      <c r="N166" s="643">
        <f t="shared" si="38"/>
        <v>-125.88108053445008</v>
      </c>
      <c r="O166" s="643">
        <f t="shared" si="38"/>
        <v>47.003342843230129</v>
      </c>
      <c r="P166" s="643">
        <v>0</v>
      </c>
      <c r="Q166" s="1216">
        <f t="shared" si="39"/>
        <v>104.62665700871912</v>
      </c>
      <c r="R166" s="1216">
        <f t="shared" si="39"/>
        <v>105.30393804050587</v>
      </c>
      <c r="S166" s="1216">
        <f t="shared" si="39"/>
        <v>91.614585790105139</v>
      </c>
      <c r="T166" s="643">
        <f t="shared" si="39"/>
        <v>62.502291865074085</v>
      </c>
      <c r="U166" s="1216">
        <f t="shared" si="39"/>
        <v>147.71045361833001</v>
      </c>
      <c r="V166" s="1214">
        <f t="shared" si="39"/>
        <v>55.835206442131323</v>
      </c>
    </row>
    <row r="167" spans="2:25" ht="12" customHeight="1" thickBot="1">
      <c r="B167" s="1235" t="s">
        <v>4633</v>
      </c>
      <c r="C167" s="1218"/>
      <c r="D167" s="1218"/>
      <c r="E167" s="1218"/>
      <c r="F167" s="1218"/>
      <c r="G167" s="1218"/>
      <c r="H167" s="1218"/>
      <c r="I167" s="1218"/>
      <c r="J167" s="1218"/>
      <c r="K167" s="1218"/>
      <c r="L167" s="1218"/>
      <c r="M167" s="1219"/>
      <c r="N167" s="1236">
        <f t="shared" si="38"/>
        <v>-123.7473739421618</v>
      </c>
      <c r="O167" s="1236">
        <f t="shared" si="38"/>
        <v>26.447576229029593</v>
      </c>
      <c r="P167" s="1236">
        <f>P148+P155-P162</f>
        <v>100.99539488753166</v>
      </c>
      <c r="Q167" s="1239">
        <f t="shared" si="39"/>
        <v>93.826733583845481</v>
      </c>
      <c r="R167" s="1239">
        <f t="shared" si="39"/>
        <v>119.38771652867044</v>
      </c>
      <c r="S167" s="1239">
        <f t="shared" si="39"/>
        <v>103.42950966628344</v>
      </c>
      <c r="T167" s="1236">
        <f t="shared" si="39"/>
        <v>-7.7043738075400086</v>
      </c>
      <c r="U167" s="1239">
        <f t="shared" si="39"/>
        <v>114.80231164944368</v>
      </c>
      <c r="V167" s="1237">
        <f t="shared" si="39"/>
        <v>61.223964287122698</v>
      </c>
    </row>
    <row r="171" spans="2:25" ht="12" customHeight="1" thickBot="1"/>
    <row r="172" spans="2:25" ht="12" customHeight="1">
      <c r="B172" s="1205"/>
      <c r="C172" s="1206"/>
      <c r="D172" s="1206"/>
      <c r="E172" s="1206"/>
      <c r="F172" s="1206"/>
      <c r="G172" s="1206"/>
      <c r="H172" s="1206"/>
      <c r="I172" s="1206"/>
      <c r="J172" s="1206"/>
      <c r="K172" s="1206"/>
      <c r="L172" s="1206"/>
      <c r="M172" s="1207"/>
      <c r="N172" s="1206"/>
      <c r="O172" s="1206"/>
      <c r="P172" s="1206"/>
      <c r="Q172" s="1206"/>
      <c r="R172" s="1206"/>
      <c r="S172" s="1206"/>
      <c r="T172" s="1206"/>
      <c r="U172" s="1206"/>
      <c r="V172" s="1206"/>
      <c r="W172" s="1208"/>
    </row>
    <row r="173" spans="2:25" ht="12" customHeight="1">
      <c r="B173" s="1209"/>
      <c r="W173" s="1210"/>
      <c r="Y173" s="1222" t="s">
        <v>4636</v>
      </c>
    </row>
    <row r="174" spans="2:25">
      <c r="B174" s="1211" t="s">
        <v>4644</v>
      </c>
      <c r="N174" s="1306" t="s">
        <v>17</v>
      </c>
      <c r="O174" s="1307" t="s">
        <v>282</v>
      </c>
      <c r="P174" s="1307" t="s">
        <v>285</v>
      </c>
      <c r="Q174" s="1230" t="s">
        <v>275</v>
      </c>
      <c r="R174" s="1230" t="s">
        <v>276</v>
      </c>
      <c r="S174" s="1230" t="s">
        <v>277</v>
      </c>
      <c r="T174" s="1230" t="s">
        <v>283</v>
      </c>
      <c r="U174" s="1230" t="s">
        <v>278</v>
      </c>
      <c r="V174" s="1004" t="s">
        <v>4646</v>
      </c>
      <c r="W174" s="1212" t="s">
        <v>4645</v>
      </c>
      <c r="Y174" s="612" t="s">
        <v>4648</v>
      </c>
    </row>
    <row r="175" spans="2:25" ht="12" customHeight="1">
      <c r="B175" s="1213" t="s">
        <v>3314</v>
      </c>
      <c r="W175" s="1214"/>
    </row>
    <row r="176" spans="2:25" ht="12" customHeight="1">
      <c r="B176" s="1213" t="s">
        <v>3315</v>
      </c>
      <c r="N176" s="643">
        <f>SUM(N19:O19)</f>
        <v>59123.507265260996</v>
      </c>
      <c r="O176" s="643">
        <f>P19</f>
        <v>5000.2797079800002</v>
      </c>
      <c r="P176" s="1221">
        <v>0</v>
      </c>
      <c r="Q176" s="643">
        <f>Q19</f>
        <v>1010.7020399999999</v>
      </c>
      <c r="R176" s="643">
        <f>R19</f>
        <v>6997.7074500000017</v>
      </c>
      <c r="S176" s="643">
        <f>S19</f>
        <v>5449.2278040000001</v>
      </c>
      <c r="T176" s="643">
        <f>T19</f>
        <v>850.38101100000006</v>
      </c>
      <c r="U176" s="643">
        <f>U19</f>
        <v>3832.321203</v>
      </c>
      <c r="V176" s="643">
        <f>SUM(V19:W19)</f>
        <v>0</v>
      </c>
      <c r="W176" s="1214">
        <f>SUM(N176:V176)</f>
        <v>82264.126481240994</v>
      </c>
      <c r="Y176" s="925" t="s">
        <v>4644</v>
      </c>
    </row>
    <row r="177" spans="2:25" ht="12" customHeight="1">
      <c r="B177" s="1213" t="s">
        <v>4632</v>
      </c>
      <c r="N177" s="643">
        <f>SUM(AV19:AW19)</f>
        <v>59324.861259999998</v>
      </c>
      <c r="O177" s="643">
        <f t="shared" ref="O177:U177" si="40">AX19</f>
        <v>6.5048053000055006E-2</v>
      </c>
      <c r="P177" s="1216">
        <f t="shared" si="40"/>
        <v>41750.542079999999</v>
      </c>
      <c r="Q177" s="643">
        <f t="shared" si="40"/>
        <v>2234.2588447399999</v>
      </c>
      <c r="R177" s="1216">
        <f t="shared" si="40"/>
        <v>10344.631986</v>
      </c>
      <c r="S177" s="643">
        <f t="shared" si="40"/>
        <v>8313.4865969999992</v>
      </c>
      <c r="T177" s="1216">
        <f t="shared" si="40"/>
        <v>2881.7312939999997</v>
      </c>
      <c r="U177" s="643">
        <f t="shared" si="40"/>
        <v>5323.162922999999</v>
      </c>
      <c r="V177" s="643">
        <f>BF19</f>
        <v>-401</v>
      </c>
      <c r="W177" s="1214">
        <f>SUM(N177:V177)</f>
        <v>129771.74003279301</v>
      </c>
      <c r="Y177" s="925" t="s">
        <v>4649</v>
      </c>
    </row>
    <row r="178" spans="2:25" ht="12" customHeight="1">
      <c r="B178" s="1215" t="s">
        <v>4633</v>
      </c>
      <c r="N178" s="643">
        <f>SUM(BH19:BI19)</f>
        <v>56094.861259999998</v>
      </c>
      <c r="O178" s="643">
        <f t="shared" ref="O178:U178" si="41">BJ19</f>
        <v>981.18944378000015</v>
      </c>
      <c r="P178" s="1216">
        <f t="shared" si="41"/>
        <v>57926.949317999999</v>
      </c>
      <c r="Q178" s="643">
        <f t="shared" si="41"/>
        <v>2869.8944087599998</v>
      </c>
      <c r="R178" s="1216">
        <f t="shared" si="41"/>
        <v>14733.716256</v>
      </c>
      <c r="S178" s="643">
        <f t="shared" si="41"/>
        <v>6373.1476830000001</v>
      </c>
      <c r="T178" s="1216">
        <f t="shared" si="41"/>
        <v>6337.674</v>
      </c>
      <c r="U178" s="643">
        <f t="shared" si="41"/>
        <v>7533.5772959999995</v>
      </c>
      <c r="V178" s="643">
        <f>BR19</f>
        <v>0</v>
      </c>
      <c r="W178" s="1214">
        <f>BS19</f>
        <v>152851.00966553998</v>
      </c>
      <c r="Y178" s="925" t="s">
        <v>4650</v>
      </c>
    </row>
    <row r="179" spans="2:25" ht="12" customHeight="1">
      <c r="B179" s="1209"/>
      <c r="W179" s="1210"/>
    </row>
    <row r="180" spans="2:25" ht="12" customHeight="1" thickBot="1">
      <c r="B180" s="1209"/>
      <c r="W180" s="1210"/>
    </row>
    <row r="181" spans="2:25" ht="12" customHeight="1">
      <c r="B181" s="1205"/>
      <c r="C181" s="1206"/>
      <c r="D181" s="1206"/>
      <c r="E181" s="1206"/>
      <c r="F181" s="1206"/>
      <c r="G181" s="1206"/>
      <c r="H181" s="1206"/>
      <c r="I181" s="1206"/>
      <c r="J181" s="1206"/>
      <c r="K181" s="1206"/>
      <c r="L181" s="1206"/>
      <c r="M181" s="1207"/>
      <c r="N181" s="1206"/>
      <c r="O181" s="1206"/>
      <c r="P181" s="1206"/>
      <c r="Q181" s="1206"/>
      <c r="R181" s="1206"/>
      <c r="S181" s="1206"/>
      <c r="T181" s="1206"/>
      <c r="U181" s="1206"/>
      <c r="V181" s="1206"/>
      <c r="W181" s="1208"/>
    </row>
    <row r="182" spans="2:25" ht="12" customHeight="1">
      <c r="B182" s="1209"/>
      <c r="W182" s="1210"/>
    </row>
    <row r="183" spans="2:25" ht="12" customHeight="1">
      <c r="B183" s="1211" t="s">
        <v>121</v>
      </c>
      <c r="N183" s="1306" t="s">
        <v>17</v>
      </c>
      <c r="O183" s="1307" t="s">
        <v>282</v>
      </c>
      <c r="P183" s="1307" t="s">
        <v>285</v>
      </c>
      <c r="Q183" s="1230" t="s">
        <v>275</v>
      </c>
      <c r="R183" s="1230" t="s">
        <v>276</v>
      </c>
      <c r="S183" s="1230" t="s">
        <v>277</v>
      </c>
      <c r="T183" s="1230" t="s">
        <v>283</v>
      </c>
      <c r="U183" s="1230" t="s">
        <v>278</v>
      </c>
      <c r="V183" s="1004" t="s">
        <v>4646</v>
      </c>
      <c r="W183" s="1212" t="s">
        <v>4645</v>
      </c>
      <c r="Y183" s="925" t="s">
        <v>121</v>
      </c>
    </row>
    <row r="184" spans="2:25" ht="12" customHeight="1">
      <c r="B184" s="1213" t="s">
        <v>3314</v>
      </c>
      <c r="N184" s="643"/>
      <c r="O184" s="643"/>
      <c r="P184" s="1221"/>
      <c r="Q184" s="643"/>
      <c r="R184" s="643"/>
      <c r="S184" s="643"/>
      <c r="T184" s="643"/>
      <c r="U184" s="643"/>
      <c r="V184" s="643"/>
      <c r="W184" s="1214"/>
      <c r="Y184" s="925" t="s">
        <v>4651</v>
      </c>
    </row>
    <row r="185" spans="2:25" ht="12" customHeight="1">
      <c r="B185" s="1213" t="s">
        <v>3315</v>
      </c>
      <c r="N185" s="643">
        <f>SUM(N38:O38)</f>
        <v>2758.9852999999994</v>
      </c>
      <c r="O185" s="643">
        <f>P38</f>
        <v>1783.1235251379999</v>
      </c>
      <c r="P185" s="1221">
        <v>0</v>
      </c>
      <c r="Q185" s="643">
        <f>Q38</f>
        <v>3570.9152600000002</v>
      </c>
      <c r="R185" s="643">
        <f>R38</f>
        <v>5080.9327830000002</v>
      </c>
      <c r="S185" s="643">
        <f>S38</f>
        <v>5747.5826999999999</v>
      </c>
      <c r="T185" s="643">
        <f>T38</f>
        <v>0</v>
      </c>
      <c r="U185" s="643">
        <f>U38</f>
        <v>1207.0838610000001</v>
      </c>
      <c r="V185" s="643">
        <f>SUM(V38:W38)</f>
        <v>653</v>
      </c>
      <c r="W185" s="1214">
        <f>SUM(N185:V185)</f>
        <v>20801.623429137999</v>
      </c>
    </row>
    <row r="186" spans="2:25" ht="12" customHeight="1">
      <c r="B186" s="1213" t="s">
        <v>4632</v>
      </c>
      <c r="N186" s="643">
        <f>SUM(AV38:AW38)</f>
        <v>5425.7044999999998</v>
      </c>
      <c r="O186" s="643">
        <f t="shared" ref="O186:U186" si="42">AX38</f>
        <v>1990.3554652890002</v>
      </c>
      <c r="P186" s="643">
        <f t="shared" si="42"/>
        <v>1244.9532419999998</v>
      </c>
      <c r="Q186" s="643">
        <f t="shared" si="42"/>
        <v>3781.0927024600001</v>
      </c>
      <c r="R186" s="643">
        <f t="shared" si="42"/>
        <v>2876.2109999999998</v>
      </c>
      <c r="S186" s="643">
        <f t="shared" si="42"/>
        <v>5629.9962419999993</v>
      </c>
      <c r="T186" s="643">
        <f t="shared" si="42"/>
        <v>1588.9959539999998</v>
      </c>
      <c r="U186" s="643">
        <f t="shared" si="42"/>
        <v>772.72146899999996</v>
      </c>
      <c r="V186" s="643">
        <f>BF38</f>
        <v>-390</v>
      </c>
      <c r="W186" s="1214">
        <f>SUM(N186:V186)</f>
        <v>22920.030574748995</v>
      </c>
    </row>
    <row r="187" spans="2:25" ht="12" customHeight="1" thickBot="1">
      <c r="B187" s="1215" t="s">
        <v>4633</v>
      </c>
      <c r="N187" s="643">
        <f>SUM(BH38:BI38)</f>
        <v>6638.7901000000002</v>
      </c>
      <c r="O187" s="643">
        <f t="shared" ref="O187:U187" si="43">BJ38</f>
        <v>3010.7333245079999</v>
      </c>
      <c r="P187" s="643">
        <f t="shared" si="43"/>
        <v>1381.7294609999999</v>
      </c>
      <c r="Q187" s="643">
        <f t="shared" si="43"/>
        <v>4061.1698380999997</v>
      </c>
      <c r="R187" s="643">
        <f t="shared" si="43"/>
        <v>4241.2684229999995</v>
      </c>
      <c r="S187" s="643">
        <f t="shared" si="43"/>
        <v>5953.6771140000001</v>
      </c>
      <c r="T187" s="643">
        <f t="shared" si="43"/>
        <v>1479.0499710000001</v>
      </c>
      <c r="U187" s="643">
        <f t="shared" si="43"/>
        <v>592.73791499999993</v>
      </c>
      <c r="V187" s="643">
        <f>BR38</f>
        <v>-390</v>
      </c>
      <c r="W187" s="1214">
        <f>BS38</f>
        <v>26969.156146607998</v>
      </c>
    </row>
    <row r="188" spans="2:25" ht="12" customHeight="1">
      <c r="B188" s="1205"/>
      <c r="C188" s="1206"/>
      <c r="D188" s="1206"/>
      <c r="E188" s="1206"/>
      <c r="F188" s="1206"/>
      <c r="G188" s="1206"/>
      <c r="H188" s="1206"/>
      <c r="I188" s="1206"/>
      <c r="J188" s="1206"/>
      <c r="K188" s="1206"/>
      <c r="L188" s="1206"/>
      <c r="M188" s="1207"/>
      <c r="N188" s="1206"/>
      <c r="O188" s="1206"/>
      <c r="P188" s="1206"/>
      <c r="Q188" s="1206"/>
      <c r="R188" s="1206"/>
      <c r="S188" s="1206"/>
      <c r="T188" s="1206"/>
      <c r="U188" s="1206"/>
      <c r="V188" s="1206"/>
      <c r="W188" s="1208"/>
    </row>
    <row r="189" spans="2:25" ht="12" customHeight="1">
      <c r="B189" s="1209"/>
      <c r="W189" s="1210"/>
    </row>
    <row r="190" spans="2:25" ht="12" customHeight="1">
      <c r="B190" s="1211" t="s">
        <v>123</v>
      </c>
      <c r="N190" s="1306" t="s">
        <v>17</v>
      </c>
      <c r="O190" s="1307" t="s">
        <v>282</v>
      </c>
      <c r="P190" s="1307" t="s">
        <v>285</v>
      </c>
      <c r="Q190" s="1230" t="s">
        <v>275</v>
      </c>
      <c r="R190" s="1230" t="s">
        <v>276</v>
      </c>
      <c r="S190" s="1230" t="s">
        <v>277</v>
      </c>
      <c r="T190" s="1230" t="s">
        <v>283</v>
      </c>
      <c r="U190" s="1230" t="s">
        <v>278</v>
      </c>
      <c r="V190" s="1004" t="s">
        <v>4646</v>
      </c>
      <c r="W190" s="1212" t="s">
        <v>4645</v>
      </c>
      <c r="Y190" s="925" t="s">
        <v>123</v>
      </c>
    </row>
    <row r="191" spans="2:25" ht="12" customHeight="1">
      <c r="B191" s="1213" t="s">
        <v>3314</v>
      </c>
      <c r="N191" s="643"/>
      <c r="O191" s="643"/>
      <c r="P191" s="1221"/>
      <c r="Q191" s="643"/>
      <c r="R191" s="643"/>
      <c r="S191" s="643"/>
      <c r="T191" s="643"/>
      <c r="U191" s="643"/>
      <c r="V191" s="643"/>
      <c r="W191" s="1214"/>
      <c r="Y191" s="925" t="s">
        <v>4652</v>
      </c>
    </row>
    <row r="192" spans="2:25" ht="12" customHeight="1">
      <c r="B192" s="1213" t="s">
        <v>3315</v>
      </c>
      <c r="N192" s="643">
        <f>SUM(N51:O51)</f>
        <v>45633</v>
      </c>
      <c r="O192" s="643">
        <f>P51</f>
        <v>1905.1438570399998</v>
      </c>
      <c r="P192" s="1221">
        <v>0</v>
      </c>
      <c r="Q192" s="643">
        <f>Q51</f>
        <v>15561.15634</v>
      </c>
      <c r="R192" s="643">
        <f>R51</f>
        <v>13455.941643000002</v>
      </c>
      <c r="S192" s="643">
        <f>S51</f>
        <v>19634.151410999999</v>
      </c>
      <c r="T192" s="643">
        <f>T51</f>
        <v>1406.6018819999999</v>
      </c>
      <c r="U192" s="643">
        <f>U51</f>
        <v>6115.6243530000002</v>
      </c>
      <c r="V192" s="643">
        <f>SUM(V51:W51)</f>
        <v>-4784</v>
      </c>
      <c r="W192" s="1214">
        <f>SUM(N192:V192)</f>
        <v>98927.619486040014</v>
      </c>
      <c r="Y192" s="925" t="s">
        <v>4653</v>
      </c>
    </row>
    <row r="193" spans="2:25" ht="12" customHeight="1">
      <c r="B193" s="1213" t="s">
        <v>4632</v>
      </c>
      <c r="N193" s="643">
        <f>SUM(AV51:AW51)</f>
        <v>41671</v>
      </c>
      <c r="O193" s="643">
        <f t="shared" ref="O193:U193" si="44">AX51</f>
        <v>1802.028926945</v>
      </c>
      <c r="P193" s="643">
        <f t="shared" si="44"/>
        <v>7690.9591980000005</v>
      </c>
      <c r="Q193" s="643">
        <f t="shared" si="44"/>
        <v>13009.7764914</v>
      </c>
      <c r="R193" s="643">
        <f t="shared" si="44"/>
        <v>18007.706807999999</v>
      </c>
      <c r="S193" s="643">
        <f t="shared" si="44"/>
        <v>13063.641551999999</v>
      </c>
      <c r="T193" s="643">
        <f t="shared" si="44"/>
        <v>6358.5082079999993</v>
      </c>
      <c r="U193" s="643">
        <f t="shared" si="44"/>
        <v>9168.2979569999989</v>
      </c>
      <c r="V193" s="643">
        <f>BF51</f>
        <v>-4432</v>
      </c>
      <c r="W193" s="1214">
        <f>SUM(N193:V193)</f>
        <v>106339.919141345</v>
      </c>
    </row>
    <row r="194" spans="2:25" ht="12" customHeight="1" thickBot="1">
      <c r="B194" s="1215" t="s">
        <v>4633</v>
      </c>
      <c r="N194" s="643">
        <f>SUM(BH51:BI51)</f>
        <v>36359</v>
      </c>
      <c r="O194" s="643">
        <f t="shared" ref="O194:U194" si="45">BJ51</f>
        <v>1894.6305687399999</v>
      </c>
      <c r="P194" s="643">
        <f t="shared" si="45"/>
        <v>7323.122163</v>
      </c>
      <c r="Q194" s="643">
        <f t="shared" si="45"/>
        <v>16019.27186721</v>
      </c>
      <c r="R194" s="643">
        <f t="shared" si="45"/>
        <v>14460.249006</v>
      </c>
      <c r="S194" s="643">
        <f t="shared" si="45"/>
        <v>13946.630523</v>
      </c>
      <c r="T194" s="643">
        <f t="shared" si="45"/>
        <v>6134.6879999999992</v>
      </c>
      <c r="U194" s="643">
        <f t="shared" si="45"/>
        <v>7795.0458179999996</v>
      </c>
      <c r="V194" s="643">
        <f>BR51</f>
        <v>-4077</v>
      </c>
      <c r="W194" s="1214">
        <f>BS51</f>
        <v>99855.637945950002</v>
      </c>
    </row>
    <row r="195" spans="2:25" ht="12" customHeight="1">
      <c r="B195" s="1205"/>
      <c r="C195" s="1206"/>
      <c r="D195" s="1206"/>
      <c r="E195" s="1206"/>
      <c r="F195" s="1206"/>
      <c r="G195" s="1206"/>
      <c r="H195" s="1206"/>
      <c r="I195" s="1206"/>
      <c r="J195" s="1206"/>
      <c r="K195" s="1206"/>
      <c r="L195" s="1206"/>
      <c r="M195" s="1207"/>
      <c r="N195" s="1206"/>
      <c r="O195" s="1206"/>
      <c r="P195" s="1206"/>
      <c r="Q195" s="1206"/>
      <c r="R195" s="1206"/>
      <c r="S195" s="1206"/>
      <c r="T195" s="1206"/>
      <c r="U195" s="1206"/>
      <c r="V195" s="1206"/>
      <c r="W195" s="1208"/>
    </row>
    <row r="196" spans="2:25" ht="12" customHeight="1">
      <c r="B196" s="1209"/>
      <c r="W196" s="1210"/>
    </row>
    <row r="197" spans="2:25" ht="12" customHeight="1">
      <c r="B197" s="1211" t="s">
        <v>759</v>
      </c>
      <c r="N197" s="1306" t="s">
        <v>17</v>
      </c>
      <c r="O197" s="1307" t="s">
        <v>282</v>
      </c>
      <c r="P197" s="1307" t="s">
        <v>285</v>
      </c>
      <c r="Q197" s="1230" t="s">
        <v>275</v>
      </c>
      <c r="R197" s="1230" t="s">
        <v>276</v>
      </c>
      <c r="S197" s="1230" t="s">
        <v>277</v>
      </c>
      <c r="T197" s="1230" t="s">
        <v>283</v>
      </c>
      <c r="U197" s="1230" t="s">
        <v>278</v>
      </c>
      <c r="V197" s="1004" t="s">
        <v>4646</v>
      </c>
      <c r="W197" s="1212" t="s">
        <v>4645</v>
      </c>
      <c r="Y197" s="925" t="s">
        <v>759</v>
      </c>
    </row>
    <row r="198" spans="2:25" ht="12" customHeight="1">
      <c r="B198" s="1213" t="s">
        <v>3314</v>
      </c>
      <c r="N198" s="643"/>
      <c r="O198" s="643"/>
      <c r="P198" s="1221"/>
      <c r="Q198" s="643"/>
      <c r="R198" s="643"/>
      <c r="S198" s="643"/>
      <c r="T198" s="643"/>
      <c r="U198" s="643"/>
      <c r="V198" s="643"/>
      <c r="W198" s="1214"/>
      <c r="Y198" s="925" t="s">
        <v>4658</v>
      </c>
    </row>
    <row r="199" spans="2:25" ht="12" customHeight="1">
      <c r="B199" s="1213" t="s">
        <v>3315</v>
      </c>
      <c r="N199" s="643">
        <f>SUM(N61:O61)</f>
        <v>36216.120640000001</v>
      </c>
      <c r="O199" s="643">
        <f>P61</f>
        <v>3790.0011988760002</v>
      </c>
      <c r="P199" s="1221">
        <v>0</v>
      </c>
      <c r="Q199" s="643">
        <f>Q61</f>
        <v>1653.1980000000001</v>
      </c>
      <c r="R199" s="643">
        <f>R61</f>
        <v>3160.8608130000002</v>
      </c>
      <c r="S199" s="643">
        <f>S61</f>
        <v>2022.3376289999999</v>
      </c>
      <c r="T199" s="643">
        <f>T61</f>
        <v>3724.7248979999999</v>
      </c>
      <c r="U199" s="643">
        <f>U61</f>
        <v>1517.132394</v>
      </c>
      <c r="V199" s="643">
        <f>SUM(V61:W61)</f>
        <v>-2837.3404639999999</v>
      </c>
      <c r="W199" s="1214">
        <f>SUM(N199:V199)</f>
        <v>49247.035108876</v>
      </c>
    </row>
    <row r="200" spans="2:25" ht="12" customHeight="1">
      <c r="B200" s="1213" t="s">
        <v>4632</v>
      </c>
      <c r="N200" s="643">
        <f>SUM(AV61:AW61)</f>
        <v>28300.120640000001</v>
      </c>
      <c r="O200" s="643">
        <f t="shared" ref="O200:U200" si="46">AX61</f>
        <v>880.67462641200007</v>
      </c>
      <c r="P200" s="643">
        <f t="shared" si="46"/>
        <v>11161.501299</v>
      </c>
      <c r="Q200" s="1216">
        <f t="shared" si="46"/>
        <v>1872.9324555800001</v>
      </c>
      <c r="R200" s="643">
        <f t="shared" si="46"/>
        <v>4170.9049199999999</v>
      </c>
      <c r="S200" s="643">
        <f t="shared" si="46"/>
        <v>3422.3791679999995</v>
      </c>
      <c r="T200" s="643">
        <f t="shared" si="46"/>
        <v>2362.707594</v>
      </c>
      <c r="U200" s="643">
        <f t="shared" si="46"/>
        <v>2608.1720729999997</v>
      </c>
      <c r="V200" s="643">
        <f>BF61</f>
        <v>-1829.7308249999987</v>
      </c>
      <c r="W200" s="1214">
        <f>SUM(N200:V200)</f>
        <v>52949.661950992006</v>
      </c>
    </row>
    <row r="201" spans="2:25" ht="12" customHeight="1" thickBot="1">
      <c r="B201" s="1215" t="s">
        <v>4633</v>
      </c>
      <c r="N201" s="643">
        <f>SUM(BH61:BI61)</f>
        <v>28579.120640000001</v>
      </c>
      <c r="O201" s="643">
        <f t="shared" ref="O201:U201" si="47">BJ61</f>
        <v>1705.6831766520002</v>
      </c>
      <c r="P201" s="643">
        <f t="shared" si="47"/>
        <v>11416.173215999999</v>
      </c>
      <c r="Q201" s="1216">
        <f t="shared" si="47"/>
        <v>5802.3232103600003</v>
      </c>
      <c r="R201" s="643">
        <f t="shared" si="47"/>
        <v>2861.6139299999995</v>
      </c>
      <c r="S201" s="643">
        <f t="shared" si="47"/>
        <v>2596.1082420000002</v>
      </c>
      <c r="T201" s="643">
        <f t="shared" si="47"/>
        <v>6303.8429999999998</v>
      </c>
      <c r="U201" s="643">
        <f t="shared" si="47"/>
        <v>3124.841664</v>
      </c>
      <c r="V201" s="643">
        <f>BR61</f>
        <v>-1741.3943399999989</v>
      </c>
      <c r="W201" s="1214">
        <f>BS61</f>
        <v>60648.312739012006</v>
      </c>
    </row>
    <row r="202" spans="2:25" ht="12" customHeight="1">
      <c r="B202" s="1205"/>
      <c r="C202" s="1206"/>
      <c r="D202" s="1206"/>
      <c r="E202" s="1206"/>
      <c r="F202" s="1206"/>
      <c r="G202" s="1206"/>
      <c r="H202" s="1206"/>
      <c r="I202" s="1206"/>
      <c r="J202" s="1206"/>
      <c r="K202" s="1206"/>
      <c r="L202" s="1206"/>
      <c r="M202" s="1207"/>
      <c r="N202" s="1206"/>
      <c r="O202" s="1206"/>
      <c r="P202" s="1206"/>
      <c r="Q202" s="1206"/>
      <c r="R202" s="1206"/>
      <c r="S202" s="1206"/>
      <c r="T202" s="1206"/>
      <c r="U202" s="1206"/>
      <c r="V202" s="1206"/>
      <c r="W202" s="1208"/>
    </row>
    <row r="203" spans="2:25" ht="12" customHeight="1">
      <c r="B203" s="1209"/>
      <c r="W203" s="1210"/>
    </row>
    <row r="204" spans="2:25" ht="12" customHeight="1">
      <c r="B204" s="1211" t="s">
        <v>644</v>
      </c>
      <c r="N204" s="1306" t="s">
        <v>17</v>
      </c>
      <c r="O204" s="1307" t="s">
        <v>282</v>
      </c>
      <c r="P204" s="1307" t="s">
        <v>285</v>
      </c>
      <c r="Q204" s="1230" t="s">
        <v>275</v>
      </c>
      <c r="R204" s="1230" t="s">
        <v>276</v>
      </c>
      <c r="S204" s="1230" t="s">
        <v>277</v>
      </c>
      <c r="T204" s="1230" t="s">
        <v>283</v>
      </c>
      <c r="U204" s="1230" t="s">
        <v>278</v>
      </c>
      <c r="V204" s="1004" t="s">
        <v>4646</v>
      </c>
      <c r="W204" s="1212" t="s">
        <v>4645</v>
      </c>
      <c r="Y204" s="925" t="s">
        <v>644</v>
      </c>
    </row>
    <row r="205" spans="2:25" ht="12" customHeight="1">
      <c r="B205" s="1213" t="s">
        <v>3314</v>
      </c>
      <c r="N205" s="643"/>
      <c r="O205" s="643"/>
      <c r="P205" s="1221"/>
      <c r="Q205" s="643"/>
      <c r="R205" s="643"/>
      <c r="S205" s="643"/>
      <c r="T205" s="643"/>
      <c r="U205" s="643"/>
      <c r="V205" s="643"/>
      <c r="W205" s="1214"/>
      <c r="Y205" s="925" t="s">
        <v>4659</v>
      </c>
    </row>
    <row r="206" spans="2:25" ht="12" customHeight="1">
      <c r="B206" s="1213" t="s">
        <v>3315</v>
      </c>
      <c r="N206" s="643">
        <f>SUM(N75:O75)</f>
        <v>14980.53844</v>
      </c>
      <c r="O206" s="643">
        <f>P75</f>
        <v>2247.1752014379995</v>
      </c>
      <c r="P206" s="1221">
        <v>0</v>
      </c>
      <c r="Q206" s="643">
        <f>Q75</f>
        <v>9986.3690799999986</v>
      </c>
      <c r="R206" s="643">
        <f>R75</f>
        <v>321.38323200000002</v>
      </c>
      <c r="S206" s="643">
        <f>S75</f>
        <v>780.39807300000007</v>
      </c>
      <c r="T206" s="643">
        <f>T75</f>
        <v>0</v>
      </c>
      <c r="U206" s="643">
        <f>U75</f>
        <v>760.230684</v>
      </c>
      <c r="V206" s="643">
        <f>SUM(V75:W75)</f>
        <v>-64</v>
      </c>
      <c r="W206" s="1214">
        <f>SUM(N206:V206)</f>
        <v>29012.094710437996</v>
      </c>
    </row>
    <row r="207" spans="2:25" ht="12" customHeight="1">
      <c r="B207" s="1213" t="s">
        <v>4632</v>
      </c>
      <c r="N207" s="643">
        <f>SUM(AV75:AW75)</f>
        <v>17591.03844</v>
      </c>
      <c r="O207" s="643">
        <f t="shared" ref="O207:U207" si="48">AX75</f>
        <v>1816.8096613380001</v>
      </c>
      <c r="P207" s="643">
        <f t="shared" si="48"/>
        <v>2467.5460290000001</v>
      </c>
      <c r="Q207" s="643">
        <f t="shared" si="48"/>
        <v>3665.8581592800001</v>
      </c>
      <c r="R207" s="643">
        <f t="shared" si="48"/>
        <v>532.96226100000001</v>
      </c>
      <c r="S207" s="643">
        <f t="shared" si="48"/>
        <v>846.76667399999997</v>
      </c>
      <c r="T207" s="643">
        <f t="shared" si="48"/>
        <v>308.09914199999997</v>
      </c>
      <c r="U207" s="643">
        <f t="shared" si="48"/>
        <v>310.14839699999999</v>
      </c>
      <c r="V207" s="643">
        <f>BF75</f>
        <v>0</v>
      </c>
      <c r="W207" s="1214">
        <f>SUM(N207:V207)</f>
        <v>27539.228763618001</v>
      </c>
    </row>
    <row r="208" spans="2:25" ht="12" customHeight="1">
      <c r="B208" s="1215" t="s">
        <v>4633</v>
      </c>
      <c r="N208" s="643">
        <f>SUM(BH75:BI75)</f>
        <v>14133.03844</v>
      </c>
      <c r="O208" s="643">
        <f t="shared" ref="O208:U208" si="49">BJ75</f>
        <v>1128.2965428279999</v>
      </c>
      <c r="P208" s="643">
        <f t="shared" si="49"/>
        <v>2833.365045</v>
      </c>
      <c r="Q208" s="643">
        <f t="shared" si="49"/>
        <v>2309.4699279699998</v>
      </c>
      <c r="R208" s="643">
        <f t="shared" si="49"/>
        <v>2094.1952849999998</v>
      </c>
      <c r="S208" s="643">
        <f t="shared" si="49"/>
        <v>251.319222</v>
      </c>
      <c r="T208" s="643">
        <f t="shared" si="49"/>
        <v>532.03006500000004</v>
      </c>
      <c r="U208" s="643">
        <f t="shared" si="49"/>
        <v>321.76288199999993</v>
      </c>
      <c r="V208" s="643">
        <f>BR75</f>
        <v>-1240</v>
      </c>
      <c r="W208" s="1214">
        <f>BS75</f>
        <v>22313.477409797997</v>
      </c>
    </row>
    <row r="209" spans="2:23" ht="12" customHeight="1">
      <c r="B209" s="1209"/>
      <c r="N209" s="643"/>
      <c r="O209" s="643"/>
      <c r="P209" s="643"/>
      <c r="Q209" s="643"/>
      <c r="R209" s="643"/>
      <c r="S209" s="643"/>
      <c r="T209" s="643"/>
      <c r="U209" s="643"/>
      <c r="V209" s="643"/>
      <c r="W209" s="1214"/>
    </row>
    <row r="210" spans="2:23" ht="12" customHeight="1">
      <c r="B210" s="1209"/>
      <c r="N210" s="643"/>
      <c r="O210" s="643"/>
      <c r="P210" s="643"/>
      <c r="Q210" s="643"/>
      <c r="R210" s="643"/>
      <c r="S210" s="643"/>
      <c r="T210" s="643"/>
      <c r="U210" s="643"/>
      <c r="V210" s="643"/>
      <c r="W210" s="1214"/>
    </row>
    <row r="211" spans="2:23" ht="12" customHeight="1">
      <c r="B211" s="1211" t="s">
        <v>3313</v>
      </c>
      <c r="N211" s="1306" t="s">
        <v>17</v>
      </c>
      <c r="O211" s="1307" t="s">
        <v>282</v>
      </c>
      <c r="P211" s="1307" t="s">
        <v>285</v>
      </c>
      <c r="Q211" s="1230" t="s">
        <v>275</v>
      </c>
      <c r="R211" s="1230" t="s">
        <v>276</v>
      </c>
      <c r="S211" s="1230" t="s">
        <v>277</v>
      </c>
      <c r="T211" s="1230" t="s">
        <v>283</v>
      </c>
      <c r="U211" s="1230" t="s">
        <v>278</v>
      </c>
      <c r="V211" s="1004" t="s">
        <v>4646</v>
      </c>
      <c r="W211" s="1212" t="s">
        <v>4645</v>
      </c>
    </row>
    <row r="212" spans="2:23" ht="12" customHeight="1">
      <c r="B212" s="1213" t="s">
        <v>3314</v>
      </c>
      <c r="N212" s="643"/>
      <c r="O212" s="643"/>
      <c r="P212" s="1221"/>
      <c r="Q212" s="643"/>
      <c r="R212" s="643"/>
      <c r="S212" s="643"/>
      <c r="T212" s="643"/>
      <c r="U212" s="643"/>
      <c r="V212" s="643"/>
      <c r="W212" s="1214"/>
    </row>
    <row r="213" spans="2:23" ht="12" customHeight="1">
      <c r="B213" s="1213" t="s">
        <v>3315</v>
      </c>
      <c r="N213" s="643">
        <f>SUM(N80:O80)</f>
        <v>1942.7046400000002</v>
      </c>
      <c r="O213" s="643">
        <f>P80</f>
        <v>0</v>
      </c>
      <c r="P213" s="1221">
        <v>0</v>
      </c>
      <c r="Q213" s="643">
        <f>Q80</f>
        <v>6570.4728600000008</v>
      </c>
      <c r="R213" s="643">
        <f>R80</f>
        <v>0</v>
      </c>
      <c r="S213" s="643">
        <f>S80</f>
        <v>11385.808956000001</v>
      </c>
      <c r="T213" s="643">
        <f>T80</f>
        <v>2038.888557</v>
      </c>
      <c r="U213" s="643">
        <f>U80</f>
        <v>5912.9651430000004</v>
      </c>
      <c r="V213" s="643">
        <f>SUM(V80:W80)</f>
        <v>-27850.840156000002</v>
      </c>
      <c r="W213" s="1214">
        <f>SUM(N213:V213)</f>
        <v>0</v>
      </c>
    </row>
    <row r="214" spans="2:23" ht="12" customHeight="1">
      <c r="B214" s="1213" t="s">
        <v>4632</v>
      </c>
      <c r="N214" s="643">
        <f>SUM(AV80:AW80)</f>
        <v>3556</v>
      </c>
      <c r="O214" s="643">
        <f t="shared" ref="O214:U214" si="50">AX80</f>
        <v>852.30699300000003</v>
      </c>
      <c r="P214" s="643">
        <f t="shared" si="50"/>
        <v>1695.8256119999999</v>
      </c>
      <c r="Q214" s="643">
        <f t="shared" si="50"/>
        <v>8237.7892490400009</v>
      </c>
      <c r="R214" s="643">
        <f t="shared" si="50"/>
        <v>0</v>
      </c>
      <c r="S214" s="643">
        <f t="shared" si="50"/>
        <v>7615.8549089999997</v>
      </c>
      <c r="T214" s="643">
        <f t="shared" si="50"/>
        <v>0</v>
      </c>
      <c r="U214" s="643">
        <f t="shared" si="50"/>
        <v>9131.3896049999985</v>
      </c>
      <c r="V214" s="643">
        <f>BF80</f>
        <v>-27533.166368039994</v>
      </c>
      <c r="W214" s="1214">
        <f>SUM(N214:V214)</f>
        <v>3556</v>
      </c>
    </row>
    <row r="215" spans="2:23" ht="12" customHeight="1">
      <c r="B215" s="1215" t="s">
        <v>4633</v>
      </c>
      <c r="N215" s="643">
        <f>SUM(BH80:BI80)</f>
        <v>3254.7</v>
      </c>
      <c r="O215" s="643">
        <f t="shared" ref="O215:U215" si="51">BJ80</f>
        <v>1510.1018488920001</v>
      </c>
      <c r="P215" s="643">
        <f t="shared" si="51"/>
        <v>1857.3858029999999</v>
      </c>
      <c r="Q215" s="643">
        <f t="shared" si="51"/>
        <v>10470.24781244</v>
      </c>
      <c r="R215" s="643">
        <f t="shared" si="51"/>
        <v>0</v>
      </c>
      <c r="S215" s="643">
        <f t="shared" si="51"/>
        <v>5937.8780369999995</v>
      </c>
      <c r="T215" s="643">
        <f t="shared" si="51"/>
        <v>0</v>
      </c>
      <c r="U215" s="643">
        <f t="shared" si="51"/>
        <v>9668.2156620000005</v>
      </c>
      <c r="V215" s="643">
        <f>BR80</f>
        <v>-29443.829163331997</v>
      </c>
      <c r="W215" s="1214">
        <f>BS80</f>
        <v>3254.7</v>
      </c>
    </row>
    <row r="216" spans="2:23" ht="12" customHeight="1">
      <c r="B216" s="1209"/>
      <c r="W216" s="1210"/>
    </row>
    <row r="217" spans="2:23" ht="12" customHeight="1" thickBot="1">
      <c r="B217" s="1209"/>
      <c r="W217" s="1210"/>
    </row>
    <row r="218" spans="2:23" ht="12" customHeight="1">
      <c r="B218" s="1205"/>
      <c r="C218" s="1206"/>
      <c r="D218" s="1206"/>
      <c r="E218" s="1206"/>
      <c r="F218" s="1206"/>
      <c r="G218" s="1206"/>
      <c r="H218" s="1206"/>
      <c r="I218" s="1206"/>
      <c r="J218" s="1206"/>
      <c r="K218" s="1206"/>
      <c r="L218" s="1206"/>
      <c r="M218" s="1207"/>
      <c r="N218" s="1206"/>
      <c r="O218" s="1206"/>
      <c r="P218" s="1206"/>
      <c r="Q218" s="1206"/>
      <c r="R218" s="1206"/>
      <c r="S218" s="1206"/>
      <c r="T218" s="1206"/>
      <c r="U218" s="1206"/>
      <c r="V218" s="1206"/>
      <c r="W218" s="1208"/>
    </row>
    <row r="219" spans="2:23" ht="12" customHeight="1">
      <c r="B219" s="1209"/>
      <c r="W219" s="1210"/>
    </row>
    <row r="220" spans="2:23" ht="12" customHeight="1">
      <c r="B220" s="1211" t="s">
        <v>81</v>
      </c>
      <c r="N220" s="1306" t="s">
        <v>17</v>
      </c>
      <c r="O220" s="1307" t="s">
        <v>282</v>
      </c>
      <c r="P220" s="1307" t="s">
        <v>285</v>
      </c>
      <c r="Q220" s="1230" t="s">
        <v>275</v>
      </c>
      <c r="R220" s="1230" t="s">
        <v>276</v>
      </c>
      <c r="S220" s="1230" t="s">
        <v>277</v>
      </c>
      <c r="T220" s="1230" t="s">
        <v>283</v>
      </c>
      <c r="U220" s="1230" t="s">
        <v>278</v>
      </c>
      <c r="V220" s="1004" t="s">
        <v>4646</v>
      </c>
      <c r="W220" s="1212" t="s">
        <v>4645</v>
      </c>
    </row>
    <row r="221" spans="2:23" ht="12" customHeight="1">
      <c r="B221" s="1213" t="s">
        <v>3314</v>
      </c>
      <c r="N221" s="643"/>
      <c r="O221" s="643"/>
      <c r="P221" s="643"/>
      <c r="Q221" s="643"/>
      <c r="R221" s="643"/>
      <c r="S221" s="643"/>
      <c r="T221" s="643"/>
      <c r="U221" s="643"/>
      <c r="V221" s="643"/>
      <c r="W221" s="1214"/>
    </row>
    <row r="222" spans="2:23" ht="12" customHeight="1">
      <c r="B222" s="1213" t="s">
        <v>3315</v>
      </c>
      <c r="N222" s="643">
        <f t="shared" ref="N222:W224" si="52">N176+N185+N192-N199-N206</f>
        <v>56318.833485260984</v>
      </c>
      <c r="O222" s="643">
        <f t="shared" si="52"/>
        <v>2651.3706898440018</v>
      </c>
      <c r="P222" s="643">
        <f t="shared" si="52"/>
        <v>0</v>
      </c>
      <c r="Q222" s="643">
        <f t="shared" si="52"/>
        <v>8503.2065600000005</v>
      </c>
      <c r="R222" s="643">
        <f t="shared" si="52"/>
        <v>22052.337831000004</v>
      </c>
      <c r="S222" s="643">
        <f t="shared" si="52"/>
        <v>28028.226212999998</v>
      </c>
      <c r="T222" s="643">
        <f t="shared" si="52"/>
        <v>-1467.7420050000001</v>
      </c>
      <c r="U222" s="643">
        <f t="shared" si="52"/>
        <v>8877.6663390000012</v>
      </c>
      <c r="V222" s="643">
        <f t="shared" si="52"/>
        <v>-1229.6595360000001</v>
      </c>
      <c r="W222" s="1214">
        <f t="shared" si="52"/>
        <v>123734.23957710501</v>
      </c>
    </row>
    <row r="223" spans="2:23" ht="12" customHeight="1">
      <c r="B223" s="1213" t="s">
        <v>4632</v>
      </c>
      <c r="N223" s="643">
        <f t="shared" si="52"/>
        <v>60530.406679999985</v>
      </c>
      <c r="O223" s="643">
        <f t="shared" si="52"/>
        <v>1094.9651525370002</v>
      </c>
      <c r="P223" s="643">
        <f t="shared" si="52"/>
        <v>37057.407192000006</v>
      </c>
      <c r="Q223" s="643">
        <f t="shared" si="52"/>
        <v>13486.337423739998</v>
      </c>
      <c r="R223" s="643">
        <f t="shared" si="52"/>
        <v>26524.682612999997</v>
      </c>
      <c r="S223" s="643">
        <f t="shared" si="52"/>
        <v>22737.978548999999</v>
      </c>
      <c r="T223" s="643">
        <f t="shared" si="52"/>
        <v>8158.428719999999</v>
      </c>
      <c r="U223" s="643">
        <f t="shared" si="52"/>
        <v>12345.861878999998</v>
      </c>
      <c r="V223" s="643">
        <f t="shared" si="52"/>
        <v>-3393.2691750000013</v>
      </c>
      <c r="W223" s="1214">
        <f t="shared" si="52"/>
        <v>178542.79903427701</v>
      </c>
    </row>
    <row r="224" spans="2:23" ht="12" customHeight="1">
      <c r="B224" s="1215" t="s">
        <v>4633</v>
      </c>
      <c r="N224" s="643">
        <f t="shared" si="52"/>
        <v>56380.492279999977</v>
      </c>
      <c r="O224" s="643">
        <f t="shared" si="52"/>
        <v>3052.5736175480001</v>
      </c>
      <c r="P224" s="643">
        <f>P178+P187+P194-P201-P208</f>
        <v>52382.262681000007</v>
      </c>
      <c r="Q224" s="643">
        <f t="shared" si="52"/>
        <v>14838.542975739998</v>
      </c>
      <c r="R224" s="643">
        <f t="shared" si="52"/>
        <v>28479.424469999998</v>
      </c>
      <c r="S224" s="643">
        <f t="shared" si="52"/>
        <v>23426.027856000001</v>
      </c>
      <c r="T224" s="643">
        <f t="shared" si="52"/>
        <v>7115.5389059999998</v>
      </c>
      <c r="U224" s="643">
        <f t="shared" si="52"/>
        <v>12474.756483000001</v>
      </c>
      <c r="V224" s="643">
        <f t="shared" si="52"/>
        <v>-1485.6056600000011</v>
      </c>
      <c r="W224" s="1214">
        <f t="shared" si="52"/>
        <v>196714.01360928797</v>
      </c>
    </row>
    <row r="225" spans="2:24" ht="12" customHeight="1" thickBot="1">
      <c r="B225" s="1217"/>
      <c r="C225" s="1218"/>
      <c r="D225" s="1218"/>
      <c r="E225" s="1218"/>
      <c r="F225" s="1218"/>
      <c r="G225" s="1218"/>
      <c r="H225" s="1218"/>
      <c r="I225" s="1218"/>
      <c r="J225" s="1218"/>
      <c r="K225" s="1218"/>
      <c r="L225" s="1218"/>
      <c r="M225" s="1219"/>
      <c r="N225" s="1218"/>
      <c r="O225" s="1218"/>
      <c r="P225" s="1218"/>
      <c r="Q225" s="1218"/>
      <c r="R225" s="1218"/>
      <c r="S225" s="1218"/>
      <c r="T225" s="1218"/>
      <c r="U225" s="1218"/>
      <c r="V225" s="1218"/>
      <c r="W225" s="1220"/>
    </row>
    <row r="231" spans="2:24" ht="12" customHeight="1">
      <c r="B231" s="1127" t="s">
        <v>5120</v>
      </c>
      <c r="C231" s="1128"/>
      <c r="D231" s="1128"/>
      <c r="E231" s="1128"/>
      <c r="F231" s="1128"/>
      <c r="G231" s="1128"/>
      <c r="H231" s="1128"/>
      <c r="I231" s="1128"/>
      <c r="J231" s="1128"/>
      <c r="K231" s="1128"/>
      <c r="L231" s="1128"/>
      <c r="M231" s="1128"/>
      <c r="N231" s="1128"/>
      <c r="O231" s="1128"/>
      <c r="P231" s="1128"/>
      <c r="Q231" s="1128"/>
      <c r="R231" s="1128"/>
      <c r="S231" s="1128"/>
      <c r="T231" s="1128"/>
      <c r="U231" s="1128"/>
      <c r="V231" s="1128"/>
      <c r="W231" s="1128"/>
      <c r="X231" s="1128"/>
    </row>
    <row r="232" spans="2:24" ht="12" customHeight="1">
      <c r="B232" s="1913" t="s">
        <v>758</v>
      </c>
      <c r="C232" s="911"/>
      <c r="D232" s="911"/>
      <c r="E232" s="911"/>
      <c r="F232" s="911"/>
      <c r="G232" s="911"/>
      <c r="H232" s="911"/>
      <c r="I232" s="911"/>
      <c r="J232" s="911"/>
      <c r="K232" s="911"/>
      <c r="L232" s="911"/>
      <c r="M232" s="923"/>
      <c r="N232" s="911"/>
      <c r="O232" s="911"/>
      <c r="P232" s="911"/>
      <c r="Q232" s="911"/>
      <c r="R232" s="911"/>
      <c r="S232" s="911"/>
      <c r="T232" s="911"/>
      <c r="U232" s="911"/>
      <c r="V232" s="911"/>
      <c r="W232" s="911"/>
      <c r="X232" s="617">
        <v>12198.152511</v>
      </c>
    </row>
    <row r="233" spans="2:24" ht="12" customHeight="1">
      <c r="B233" s="1913" t="s">
        <v>5121</v>
      </c>
      <c r="C233" s="911"/>
      <c r="D233" s="911"/>
      <c r="E233" s="911"/>
      <c r="F233" s="911"/>
      <c r="G233" s="911"/>
      <c r="H233" s="911"/>
      <c r="I233" s="911"/>
      <c r="J233" s="911"/>
      <c r="K233" s="911"/>
      <c r="L233" s="911"/>
      <c r="M233" s="923"/>
      <c r="N233" s="911"/>
      <c r="O233" s="911"/>
      <c r="P233" s="911"/>
      <c r="Q233" s="911"/>
      <c r="R233" s="911"/>
      <c r="S233" s="911"/>
      <c r="T233" s="911"/>
      <c r="U233" s="911"/>
      <c r="V233" s="911"/>
      <c r="W233" s="911"/>
      <c r="X233" s="617">
        <v>2338.2101070000003</v>
      </c>
    </row>
    <row r="234" spans="2:24" ht="12" customHeight="1">
      <c r="B234" s="1913" t="s">
        <v>123</v>
      </c>
      <c r="C234" s="911"/>
      <c r="D234" s="911"/>
      <c r="E234" s="911"/>
      <c r="F234" s="911"/>
      <c r="G234" s="911"/>
      <c r="H234" s="911"/>
      <c r="I234" s="911"/>
      <c r="J234" s="911"/>
      <c r="K234" s="911"/>
      <c r="L234" s="911"/>
      <c r="M234" s="923"/>
      <c r="N234" s="911"/>
      <c r="O234" s="911"/>
      <c r="P234" s="911"/>
      <c r="Q234" s="911"/>
      <c r="R234" s="911"/>
      <c r="S234" s="911"/>
      <c r="T234" s="911"/>
      <c r="U234" s="911"/>
      <c r="V234" s="911"/>
      <c r="W234" s="911"/>
      <c r="X234" s="617">
        <v>7397.6312429999998</v>
      </c>
    </row>
    <row r="235" spans="2:24" ht="12" customHeight="1">
      <c r="B235" s="1913" t="s">
        <v>759</v>
      </c>
      <c r="C235" s="911"/>
      <c r="D235" s="911"/>
      <c r="E235" s="911"/>
      <c r="F235" s="911"/>
      <c r="G235" s="911"/>
      <c r="H235" s="911"/>
      <c r="I235" s="911"/>
      <c r="J235" s="911"/>
      <c r="K235" s="911"/>
      <c r="L235" s="911"/>
      <c r="M235" s="923"/>
      <c r="N235" s="911"/>
      <c r="O235" s="911"/>
      <c r="P235" s="911"/>
      <c r="Q235" s="911"/>
      <c r="R235" s="911"/>
      <c r="S235" s="911"/>
      <c r="T235" s="911"/>
      <c r="U235" s="911"/>
      <c r="V235" s="911"/>
      <c r="W235" s="911"/>
      <c r="X235" s="617">
        <v>-6734.7009090000001</v>
      </c>
    </row>
    <row r="236" spans="2:24" ht="12" customHeight="1">
      <c r="B236" s="1914" t="s">
        <v>644</v>
      </c>
      <c r="C236" s="1915"/>
      <c r="D236" s="1915"/>
      <c r="E236" s="1915"/>
      <c r="F236" s="1915"/>
      <c r="G236" s="1915"/>
      <c r="H236" s="1915"/>
      <c r="I236" s="1915"/>
      <c r="J236" s="1915"/>
      <c r="K236" s="1915"/>
      <c r="L236" s="1915"/>
      <c r="M236" s="1916"/>
      <c r="N236" s="1915"/>
      <c r="O236" s="1915"/>
      <c r="P236" s="1915"/>
      <c r="Q236" s="1915"/>
      <c r="R236" s="1915"/>
      <c r="S236" s="1915"/>
      <c r="T236" s="1915"/>
      <c r="U236" s="1915"/>
      <c r="V236" s="1915"/>
      <c r="W236" s="1915"/>
      <c r="X236" s="619">
        <v>-2258.997417</v>
      </c>
    </row>
    <row r="237" spans="2:24" ht="12" customHeight="1" thickBot="1">
      <c r="B237" s="1917" t="s">
        <v>783</v>
      </c>
      <c r="C237" s="1918"/>
      <c r="D237" s="1918"/>
      <c r="E237" s="1918"/>
      <c r="F237" s="1918"/>
      <c r="G237" s="1918"/>
      <c r="H237" s="1918"/>
      <c r="I237" s="1918"/>
      <c r="J237" s="1918"/>
      <c r="K237" s="1918"/>
      <c r="L237" s="1918"/>
      <c r="M237" s="1919"/>
      <c r="N237" s="1918"/>
      <c r="O237" s="1918"/>
      <c r="P237" s="1918"/>
      <c r="Q237" s="1918"/>
      <c r="R237" s="1918"/>
      <c r="S237" s="1918"/>
      <c r="T237" s="1918"/>
      <c r="U237" s="1918"/>
      <c r="V237" s="1918"/>
      <c r="W237" s="1918"/>
      <c r="X237" s="2098">
        <f>SUM(X232:X236)</f>
        <v>12940.295535000003</v>
      </c>
    </row>
  </sheetData>
  <autoFilter ref="F6:BX6" xr:uid="{2D19FA2D-C309-42F9-BAE4-BE0525B62C33}"/>
  <mergeCells count="7">
    <mergeCell ref="AV5:BG5"/>
    <mergeCell ref="BH5:BS5"/>
    <mergeCell ref="B137:N137"/>
    <mergeCell ref="D5:L5"/>
    <mergeCell ref="N5:X5"/>
    <mergeCell ref="Z5:AJ5"/>
    <mergeCell ref="AK5:AU5"/>
  </mergeCells>
  <pageMargins left="0.7" right="0.7" top="0.75" bottom="0.75" header="0.3" footer="0.3"/>
  <pageSetup paperSize="9" orientation="portrait" r:id="rId1"/>
  <ignoredErrors>
    <ignoredError sqref="X52:BS74 X81:BS81 X75:BF80" formula="1"/>
    <ignoredError sqref="BG75:BS80" formula="1" formulaRange="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1">
    <tabColor rgb="FFFFFF00"/>
  </sheetPr>
  <dimension ref="A1:Y46"/>
  <sheetViews>
    <sheetView workbookViewId="0"/>
  </sheetViews>
  <sheetFormatPr defaultColWidth="9.140625" defaultRowHeight="15" outlineLevelRow="1" outlineLevelCol="2"/>
  <cols>
    <col min="1" max="1" width="2.85546875" style="15" customWidth="1"/>
    <col min="2" max="2" width="28.7109375" style="15" hidden="1" customWidth="1" outlineLevel="1"/>
    <col min="3" max="3" width="7.28515625" style="15" hidden="1" customWidth="1" outlineLevel="2"/>
    <col min="4" max="4" width="7.28515625" style="15" hidden="1" customWidth="1" outlineLevel="1" collapsed="1"/>
    <col min="5" max="5" width="10.28515625" style="15" hidden="1" customWidth="1" outlineLevel="2"/>
    <col min="6" max="6" width="7.28515625" style="15" hidden="1" customWidth="1" outlineLevel="1" collapsed="1"/>
    <col min="7" max="7" width="10" style="15" hidden="1" customWidth="1" outlineLevel="1"/>
    <col min="8" max="8" width="2.85546875" style="15" customWidth="1" collapsed="1"/>
    <col min="9" max="9" width="39.28515625" style="15" bestFit="1" customWidth="1"/>
    <col min="10" max="10" width="8.28515625" style="15" hidden="1" customWidth="1" outlineLevel="1"/>
    <col min="11" max="11" width="8.28515625" style="15" bestFit="1" customWidth="1" collapsed="1"/>
    <col min="12" max="12" width="11.42578125" style="15" hidden="1" customWidth="1" outlineLevel="1"/>
    <col min="13" max="13" width="8.7109375" style="15" bestFit="1" customWidth="1" collapsed="1"/>
    <col min="14" max="14" width="11.42578125" style="15" bestFit="1" customWidth="1"/>
    <col min="15" max="15" width="5.5703125" style="15" customWidth="1"/>
    <col min="16" max="16" width="19.140625" style="15" customWidth="1"/>
    <col min="17" max="17" width="28.85546875" style="15" bestFit="1" customWidth="1"/>
    <col min="18" max="18" width="7.140625" style="15" hidden="1" customWidth="1" outlineLevel="1"/>
    <col min="19" max="19" width="8.28515625" style="15" bestFit="1" customWidth="1" collapsed="1"/>
    <col min="20" max="20" width="10.28515625" style="15" hidden="1" customWidth="1" outlineLevel="1"/>
    <col min="21" max="21" width="8.7109375" style="15" bestFit="1" customWidth="1" collapsed="1"/>
    <col min="22" max="22" width="11.42578125" style="15" bestFit="1" customWidth="1"/>
    <col min="23" max="24" width="9.140625" style="15"/>
    <col min="25" max="25" width="10.7109375" style="15" bestFit="1" customWidth="1"/>
    <col min="26" max="16384" width="9.140625" style="15"/>
  </cols>
  <sheetData>
    <row r="1" spans="1:22" s="411" customFormat="1" ht="15.75">
      <c r="A1" s="22" t="str">
        <f>'Cover page'!$E$16</f>
        <v>Project M</v>
      </c>
      <c r="B1" s="22"/>
      <c r="C1" s="22"/>
      <c r="D1" s="22"/>
      <c r="E1" s="22"/>
      <c r="F1" s="22"/>
      <c r="G1" s="22"/>
      <c r="H1" s="22"/>
    </row>
    <row r="2" spans="1:22" s="412" customFormat="1" ht="18.75">
      <c r="A2" s="892" t="s">
        <v>715</v>
      </c>
      <c r="B2" s="892"/>
      <c r="C2" s="892"/>
      <c r="D2" s="892"/>
      <c r="E2" s="892"/>
      <c r="F2" s="892"/>
      <c r="G2" s="892"/>
      <c r="H2" s="892"/>
      <c r="I2" s="890"/>
      <c r="J2" s="890"/>
      <c r="K2" s="890"/>
      <c r="L2" s="890"/>
      <c r="M2" s="890"/>
      <c r="N2" s="890"/>
      <c r="O2" s="890"/>
      <c r="P2" s="890"/>
      <c r="Q2" s="890"/>
      <c r="R2" s="890"/>
      <c r="S2" s="890"/>
      <c r="T2" s="890"/>
      <c r="U2" s="890"/>
      <c r="V2" s="890"/>
    </row>
    <row r="4" spans="1:22" ht="19.5" customHeight="1">
      <c r="B4" s="1127" t="str">
        <f>I4</f>
        <v>Net financial debt</v>
      </c>
      <c r="C4" s="1128"/>
      <c r="D4" s="1128"/>
      <c r="E4" s="1128"/>
      <c r="F4" s="1128"/>
      <c r="G4" s="1133"/>
      <c r="I4" s="1127" t="s">
        <v>715</v>
      </c>
      <c r="J4" s="1128"/>
      <c r="K4" s="1128"/>
      <c r="L4" s="1128"/>
      <c r="M4" s="1128"/>
      <c r="N4" s="1128"/>
      <c r="O4" s="1133"/>
    </row>
    <row r="5" spans="1:22" ht="24" customHeight="1">
      <c r="B5" s="811" t="s">
        <v>103</v>
      </c>
      <c r="C5" s="815" t="str">
        <f>J5</f>
        <v>Dec-21
(Audited)</v>
      </c>
      <c r="D5" s="815" t="str">
        <f>K5</f>
        <v>Dec-22
(Audited)</v>
      </c>
      <c r="E5" s="815" t="str">
        <f>L5</f>
        <v>Sep-23
(Non audited)</v>
      </c>
      <c r="F5" s="815" t="str">
        <f t="shared" ref="F5:G5" si="0">M5</f>
        <v>Dec-23
 (Audited)</v>
      </c>
      <c r="G5" s="816" t="str">
        <f t="shared" si="0"/>
        <v>Jun-24
(non audited)</v>
      </c>
      <c r="I5" s="811" t="s">
        <v>104</v>
      </c>
      <c r="J5" s="815" t="str">
        <f>BS!Q5</f>
        <v>Dec-21
(Audited)</v>
      </c>
      <c r="K5" s="815" t="str">
        <f>BS!T5</f>
        <v>Dec-22
(Audited)</v>
      </c>
      <c r="L5" s="815" t="str">
        <f>BS!V5</f>
        <v>Sep-23
(Non audited)</v>
      </c>
      <c r="M5" s="815" t="str">
        <f>BS!W5</f>
        <v>Dec-23
 (Audited)</v>
      </c>
      <c r="N5" s="580" t="str">
        <f>BS!X5</f>
        <v>Jun-24
(non audited)</v>
      </c>
      <c r="O5" s="812" t="s">
        <v>716</v>
      </c>
      <c r="Q5" s="15" t="s">
        <v>4608</v>
      </c>
    </row>
    <row r="6" spans="1:22" ht="12" customHeight="1">
      <c r="B6" s="813" t="str">
        <f t="shared" ref="B6:B21" si="1">I6</f>
        <v>Reported net financial debt</v>
      </c>
      <c r="C6" s="817"/>
      <c r="D6" s="814"/>
      <c r="E6" s="817"/>
      <c r="F6" s="814"/>
      <c r="G6" s="1187"/>
      <c r="I6" s="813" t="s">
        <v>717</v>
      </c>
      <c r="J6" s="817"/>
      <c r="K6" s="814"/>
      <c r="L6" s="817"/>
      <c r="M6" s="814"/>
      <c r="N6" s="1187"/>
      <c r="O6" s="453"/>
    </row>
    <row r="7" spans="1:22" ht="12" customHeight="1">
      <c r="B7" s="196" t="str">
        <f t="shared" si="1"/>
        <v>Cash and cash equivalents</v>
      </c>
      <c r="C7" s="101">
        <f>J7/'FX rates'!$G$7</f>
        <v>5975.8842443729909</v>
      </c>
      <c r="D7" s="101">
        <f>K7/'FX rates'!$K$7</f>
        <v>9559.8181301506102</v>
      </c>
      <c r="E7" s="101">
        <f>L7/'FX rates'!$N$7</f>
        <v>6044.7175732217574</v>
      </c>
      <c r="F7" s="101"/>
      <c r="G7" s="421"/>
      <c r="I7" s="196" t="str">
        <f>BS!N7</f>
        <v>Cash and cash equivalents</v>
      </c>
      <c r="J7" s="101">
        <f>BS!Q7</f>
        <v>18585</v>
      </c>
      <c r="K7" s="101">
        <f>BS!T7</f>
        <v>33641</v>
      </c>
      <c r="L7" s="101">
        <f>BS!V7</f>
        <v>23115</v>
      </c>
      <c r="M7" s="101">
        <f>BS!W7</f>
        <v>39767</v>
      </c>
      <c r="N7" s="421">
        <f>BS!X7</f>
        <v>39980</v>
      </c>
      <c r="O7" s="453"/>
      <c r="P7" s="818" t="s">
        <v>718</v>
      </c>
    </row>
    <row r="8" spans="1:22" ht="12" customHeight="1">
      <c r="B8" s="196" t="str">
        <f t="shared" si="1"/>
        <v>Restricted deposits</v>
      </c>
      <c r="C8" s="101">
        <f>J8/'FX rates'!$G$7</f>
        <v>17.363344051446948</v>
      </c>
      <c r="D8" s="101">
        <f>K8/'FX rates'!$K$7</f>
        <v>425.40494458653023</v>
      </c>
      <c r="E8" s="101">
        <f>L8/'FX rates'!$N$7</f>
        <v>418.93305439330544</v>
      </c>
      <c r="F8" s="101"/>
      <c r="G8" s="421"/>
      <c r="I8" s="196" t="str">
        <f>BS!N18</f>
        <v>Restricted deposits</v>
      </c>
      <c r="J8" s="101">
        <f>BS!Q18</f>
        <v>54</v>
      </c>
      <c r="K8" s="101">
        <f>BS!T18</f>
        <v>1497</v>
      </c>
      <c r="L8" s="101">
        <f>BS!V18</f>
        <v>1602</v>
      </c>
      <c r="M8" s="101">
        <f>BS!W18</f>
        <v>1520</v>
      </c>
      <c r="N8" s="101">
        <f>BS!X18</f>
        <v>983</v>
      </c>
      <c r="O8" s="837"/>
      <c r="P8" s="818" t="s">
        <v>718</v>
      </c>
      <c r="V8" s="884"/>
    </row>
    <row r="9" spans="1:22" ht="12" customHeight="1">
      <c r="B9" s="196" t="str">
        <f t="shared" si="1"/>
        <v>Marketable securities available for sale</v>
      </c>
      <c r="C9" s="101">
        <f>J9/'FX rates'!$G$7</f>
        <v>3533.7620578778137</v>
      </c>
      <c r="D9" s="101">
        <f>K9/'FX rates'!$K$7</f>
        <v>3285.308326229042</v>
      </c>
      <c r="E9" s="101">
        <f>L9/'FX rates'!$N$7</f>
        <v>230.91004184100419</v>
      </c>
      <c r="F9" s="101"/>
      <c r="G9" s="421"/>
      <c r="I9" s="196" t="str">
        <f>BS!N9</f>
        <v>Marketable securities available for sale</v>
      </c>
      <c r="J9" s="101">
        <f>BS!Q9</f>
        <v>10990</v>
      </c>
      <c r="K9" s="101">
        <f>BS!T9</f>
        <v>11561</v>
      </c>
      <c r="L9" s="101">
        <f>BS!V9</f>
        <v>883</v>
      </c>
      <c r="M9" s="101">
        <f>BS!W9</f>
        <v>2712</v>
      </c>
      <c r="N9" s="101">
        <f>BS!X9</f>
        <v>3770</v>
      </c>
      <c r="O9" s="837"/>
      <c r="P9" s="818" t="s">
        <v>718</v>
      </c>
      <c r="V9" s="884"/>
    </row>
    <row r="10" spans="1:22" ht="12" customHeight="1">
      <c r="B10" s="196" t="str">
        <f t="shared" si="1"/>
        <v>Lease liability - IFRS 16</v>
      </c>
      <c r="C10" s="101">
        <f>J10/'FX rates'!$G$7</f>
        <v>-8452.0900321543413</v>
      </c>
      <c r="D10" s="101">
        <f>K10/'FX rates'!$K$7</f>
        <v>-7880.6479113384485</v>
      </c>
      <c r="E10" s="101">
        <f>L10/'FX rates'!$N$7</f>
        <v>-7453.9748953974895</v>
      </c>
      <c r="F10" s="101"/>
      <c r="G10" s="421"/>
      <c r="I10" s="196" t="s">
        <v>719</v>
      </c>
      <c r="J10" s="101">
        <f>-(BS!Q31+BS!Q36)</f>
        <v>-26286</v>
      </c>
      <c r="K10" s="101">
        <f>-(BS!T31+BS!T36)</f>
        <v>-27732</v>
      </c>
      <c r="L10" s="101">
        <f>-(BS!V31+BS!V36)</f>
        <v>-28504</v>
      </c>
      <c r="M10" s="101">
        <f>-(BS!W31+BS!W36)</f>
        <v>-27208</v>
      </c>
      <c r="N10" s="101">
        <f>-(BS!X31+BS!X36)</f>
        <v>-24782</v>
      </c>
      <c r="O10" s="837"/>
      <c r="V10" s="884"/>
    </row>
    <row r="11" spans="1:22" ht="12" customHeight="1">
      <c r="B11" s="196" t="str">
        <f t="shared" si="1"/>
        <v>Short term loans from financial institutions</v>
      </c>
      <c r="C11" s="101">
        <f>J11/'FX rates'!$G$7</f>
        <v>-9366.2379421221867</v>
      </c>
      <c r="D11" s="101">
        <f>K11/'FX rates'!$K$7</f>
        <v>-7013.9244103438477</v>
      </c>
      <c r="E11" s="101">
        <f>L11/'FX rates'!$N$7</f>
        <v>-11297.332635983264</v>
      </c>
      <c r="F11" s="101"/>
      <c r="G11" s="421"/>
      <c r="I11" s="196" t="str">
        <f>BS!N27</f>
        <v>Short term loans from financial institutions</v>
      </c>
      <c r="J11" s="101">
        <f>-BS!Q27</f>
        <v>-29129</v>
      </c>
      <c r="K11" s="101">
        <f>-BS!T27</f>
        <v>-24682</v>
      </c>
      <c r="L11" s="101">
        <f>-BS!V27</f>
        <v>-43201</v>
      </c>
      <c r="M11" s="101">
        <f>-BS!W27</f>
        <v>-52916</v>
      </c>
      <c r="N11" s="101">
        <f>-BS!X27</f>
        <v>-61679</v>
      </c>
      <c r="O11" s="837"/>
      <c r="V11" s="845"/>
    </row>
    <row r="12" spans="1:22" ht="12" customHeight="1">
      <c r="B12" s="196" t="str">
        <f t="shared" si="1"/>
        <v>Long term loans from financial institutions</v>
      </c>
      <c r="C12" s="101">
        <f>J12/'FX rates'!$G$7</f>
        <v>-19451.125401929261</v>
      </c>
      <c r="D12" s="101">
        <f>K12/'FX rates'!$K$7</f>
        <v>-12855.072463768116</v>
      </c>
      <c r="E12" s="101">
        <f>L12/'FX rates'!$N$7</f>
        <v>-15301.255230125524</v>
      </c>
      <c r="F12" s="101"/>
      <c r="G12" s="421"/>
      <c r="I12" s="196" t="str">
        <f>BS!N35</f>
        <v>Long term loans from financial institutions</v>
      </c>
      <c r="J12" s="101">
        <f>-BS!Q35</f>
        <v>-60493</v>
      </c>
      <c r="K12" s="101">
        <f>-BS!T35</f>
        <v>-45237</v>
      </c>
      <c r="L12" s="101">
        <f>-BS!V35</f>
        <v>-58512</v>
      </c>
      <c r="M12" s="101">
        <f>-BS!W35</f>
        <v>-61098</v>
      </c>
      <c r="N12" s="101">
        <f>-BS!X35</f>
        <v>-53111</v>
      </c>
      <c r="O12" s="837"/>
    </row>
    <row r="13" spans="1:22" ht="12" customHeight="1">
      <c r="B13" s="196" t="str">
        <f t="shared" si="1"/>
        <v>Employee benefit obligations, net</v>
      </c>
      <c r="C13" s="101">
        <f>J13/'FX rates'!$G$7</f>
        <v>-61.414790996784568</v>
      </c>
      <c r="D13" s="101">
        <f>K13/'FX rates'!$K$7</f>
        <v>-137.82324524012503</v>
      </c>
      <c r="E13" s="101">
        <f>L13/'FX rates'!$N$7</f>
        <v>-176.51673640167365</v>
      </c>
      <c r="F13" s="101"/>
      <c r="G13" s="421"/>
      <c r="I13" s="196" t="str">
        <f>BS!N38</f>
        <v>Employee benefit obligations, net</v>
      </c>
      <c r="J13" s="101">
        <f>-BS!Q38</f>
        <v>-191</v>
      </c>
      <c r="K13" s="101">
        <f>-BS!T38</f>
        <v>-485</v>
      </c>
      <c r="L13" s="101">
        <f>-BS!V38</f>
        <v>-675</v>
      </c>
      <c r="M13" s="101">
        <f>-BS!W38</f>
        <v>-722</v>
      </c>
      <c r="N13" s="101">
        <f>-BS!X38</f>
        <v>-800</v>
      </c>
      <c r="O13" s="837"/>
    </row>
    <row r="14" spans="1:22" ht="12" customHeight="1">
      <c r="B14" s="196" t="str">
        <f t="shared" si="1"/>
        <v>Other long-term financial liabilities</v>
      </c>
      <c r="C14" s="101">
        <f>J14/'FX rates'!$G$7</f>
        <v>-1765.9163987138265</v>
      </c>
      <c r="D14" s="101">
        <f>K14/'FX rates'!$K$7</f>
        <v>-1666.098323387326</v>
      </c>
      <c r="E14" s="101">
        <f>L14/'FX rates'!$N$7</f>
        <v>-1766.2133891213389</v>
      </c>
      <c r="F14" s="101"/>
      <c r="G14" s="421"/>
      <c r="I14" s="196" t="str">
        <f>BS!N39</f>
        <v>Other long-term financial liabilities</v>
      </c>
      <c r="J14" s="101">
        <f>-BS!Q39</f>
        <v>-5492</v>
      </c>
      <c r="K14" s="101">
        <f>-BS!T39</f>
        <v>-5863</v>
      </c>
      <c r="L14" s="101">
        <f>-BS!V39</f>
        <v>-6754</v>
      </c>
      <c r="M14" s="101">
        <f>-BS!W39</f>
        <v>-14981</v>
      </c>
      <c r="N14" s="421">
        <f>-BS!X39</f>
        <v>-21346</v>
      </c>
      <c r="O14" s="837"/>
      <c r="P14" s="818" t="s">
        <v>718</v>
      </c>
    </row>
    <row r="15" spans="1:22" ht="12" customHeight="1">
      <c r="B15" s="457" t="str">
        <f t="shared" si="1"/>
        <v>Total reported net financial debt</v>
      </c>
      <c r="C15" s="111">
        <f>J15/'FX rates'!$G$7</f>
        <v>-29569.774919614149</v>
      </c>
      <c r="D15" s="111">
        <f>K15/'FX rates'!$K$7</f>
        <v>-16283.034953111679</v>
      </c>
      <c r="E15" s="111">
        <f>L15/'FX rates'!$N$7</f>
        <v>-29300.732217573222</v>
      </c>
      <c r="F15" s="111"/>
      <c r="G15" s="430"/>
      <c r="I15" s="457" t="s">
        <v>720</v>
      </c>
      <c r="J15" s="111">
        <f>SUM(J7:J14)</f>
        <v>-91962</v>
      </c>
      <c r="K15" s="111">
        <f>SUM(K7:K14)</f>
        <v>-57300</v>
      </c>
      <c r="L15" s="111">
        <f>SUM(L7:L14)</f>
        <v>-112046</v>
      </c>
      <c r="M15" s="111">
        <f>SUM(M7:M14)</f>
        <v>-112926</v>
      </c>
      <c r="N15" s="111">
        <f>SUM(N7:N14)</f>
        <v>-116985</v>
      </c>
      <c r="O15" s="459"/>
    </row>
    <row r="16" spans="1:22" ht="12" hidden="1" customHeight="1" outlineLevel="1">
      <c r="B16" s="919" t="str">
        <f>I16</f>
        <v>Consolidation of Metzer India</v>
      </c>
      <c r="C16" s="423">
        <f>J16/'FX rates'!$G$7</f>
        <v>0</v>
      </c>
      <c r="D16" s="423">
        <f>K16/'FX rates'!$K$7</f>
        <v>0</v>
      </c>
      <c r="E16" s="423">
        <f>L16/'FX rates'!$N$7</f>
        <v>8518.9009999999998</v>
      </c>
      <c r="F16" s="423"/>
      <c r="G16" s="1188"/>
      <c r="I16" s="919" t="s">
        <v>721</v>
      </c>
      <c r="J16" s="423">
        <v>0</v>
      </c>
      <c r="K16" s="423">
        <v>0</v>
      </c>
      <c r="L16" s="423">
        <f>-T45</f>
        <v>32576.277423999996</v>
      </c>
      <c r="M16" s="423"/>
      <c r="N16" s="1188"/>
      <c r="O16" s="918" t="s">
        <v>195</v>
      </c>
    </row>
    <row r="17" spans="2:17" ht="20.25" hidden="1" customHeight="1" outlineLevel="1">
      <c r="B17" s="917" t="str">
        <f>I17</f>
        <v>Total reported net financial debt excluding India</v>
      </c>
      <c r="C17" s="765">
        <f>C16+C15</f>
        <v>-29569.774919614149</v>
      </c>
      <c r="D17" s="765">
        <f>D16+D15</f>
        <v>-16283.034953111679</v>
      </c>
      <c r="E17" s="765">
        <f>E16+E15</f>
        <v>-20781.831217573221</v>
      </c>
      <c r="F17" s="765"/>
      <c r="G17" s="1189"/>
      <c r="I17" s="920" t="s">
        <v>722</v>
      </c>
      <c r="J17" s="765">
        <f>J16+J15</f>
        <v>-91962</v>
      </c>
      <c r="K17" s="765">
        <f>K16+K15</f>
        <v>-57300</v>
      </c>
      <c r="L17" s="765">
        <f>L16+L15</f>
        <v>-79469.722576</v>
      </c>
      <c r="M17" s="765"/>
      <c r="N17" s="1189"/>
      <c r="O17" s="453"/>
    </row>
    <row r="18" spans="2:17" ht="12" customHeight="1" collapsed="1">
      <c r="B18" s="419" t="str">
        <f t="shared" si="1"/>
        <v>Potential on balance sheet adjustments</v>
      </c>
      <c r="C18" s="116"/>
      <c r="D18" s="116"/>
      <c r="E18" s="116"/>
      <c r="F18" s="116"/>
      <c r="G18" s="1189"/>
      <c r="I18" s="419" t="s">
        <v>723</v>
      </c>
      <c r="J18" s="758"/>
      <c r="K18" s="758"/>
      <c r="L18" s="758"/>
      <c r="M18" s="758"/>
      <c r="N18" s="1189"/>
      <c r="O18" s="453"/>
    </row>
    <row r="19" spans="2:17" ht="12" customHeight="1">
      <c r="B19" s="196" t="str">
        <f t="shared" si="1"/>
        <v>Lease liability - IFRS 16</v>
      </c>
      <c r="C19" s="101">
        <f>J19/'FX rates'!$G$7</f>
        <v>8452.0900321543413</v>
      </c>
      <c r="D19" s="101">
        <f>K19/'FX rates'!$K$7</f>
        <v>7880.6479113384485</v>
      </c>
      <c r="E19" s="101">
        <f>L19/'FX rates'!$N$7</f>
        <v>7453.9748953974895</v>
      </c>
      <c r="F19" s="101"/>
      <c r="G19" s="421"/>
      <c r="I19" s="196" t="s">
        <v>719</v>
      </c>
      <c r="J19" s="758">
        <f>-J10</f>
        <v>26286</v>
      </c>
      <c r="K19" s="758">
        <f>-K10</f>
        <v>27732</v>
      </c>
      <c r="L19" s="758">
        <f>-L10</f>
        <v>28504</v>
      </c>
      <c r="M19" s="758">
        <f t="shared" ref="M19:N19" si="2">-M10</f>
        <v>27208</v>
      </c>
      <c r="N19" s="758">
        <f t="shared" si="2"/>
        <v>24782</v>
      </c>
      <c r="O19" s="837" t="s">
        <v>197</v>
      </c>
    </row>
    <row r="20" spans="2:17" ht="12" customHeight="1">
      <c r="B20" s="196" t="str">
        <f>I20</f>
        <v>Target share in Metzer Indian net financial debt</v>
      </c>
      <c r="C20" s="101">
        <f>J20/'FX rates'!$G$7</f>
        <v>-2389.9295000000002</v>
      </c>
      <c r="D20" s="101">
        <f>K20/'FX rates'!$K$7</f>
        <v>-1978.6575000000003</v>
      </c>
      <c r="E20" s="101">
        <f>L20/'FX rates'!$N$7</f>
        <v>-4327.4179999999988</v>
      </c>
      <c r="F20" s="101"/>
      <c r="G20" s="421"/>
      <c r="I20" s="196" t="s">
        <v>724</v>
      </c>
      <c r="J20" s="101">
        <f>50%*R45</f>
        <v>-7432.6807449999997</v>
      </c>
      <c r="K20" s="101">
        <f>50%*S45</f>
        <v>-6962.8957425000008</v>
      </c>
      <c r="L20" s="101">
        <f>50%*SUM(T37,T39:T44)</f>
        <v>-16548.046431999996</v>
      </c>
      <c r="M20" s="1119"/>
      <c r="N20" s="1119"/>
      <c r="O20" s="837">
        <f>MAX(O$7:$O19)+1</f>
        <v>1</v>
      </c>
      <c r="Q20" s="15" t="s">
        <v>4609</v>
      </c>
    </row>
    <row r="21" spans="2:17" ht="12" customHeight="1">
      <c r="B21" s="196" t="str">
        <f t="shared" si="1"/>
        <v>Restricted deposits</v>
      </c>
      <c r="C21" s="101">
        <f>J21/'FX rates'!$G$7</f>
        <v>-75.475844051446941</v>
      </c>
      <c r="D21" s="101">
        <f>K21/'FX rates'!$K$7</f>
        <v>-476.86944458653028</v>
      </c>
      <c r="E21" s="101">
        <f>L21/'FX rates'!$N$7</f>
        <v>-350.96555439330547</v>
      </c>
      <c r="F21" s="101"/>
      <c r="G21" s="421"/>
      <c r="I21" s="196" t="str">
        <f>I8</f>
        <v>Restricted deposits</v>
      </c>
      <c r="J21" s="101">
        <f>-J8-(50%*R38)</f>
        <v>-234.72987499999999</v>
      </c>
      <c r="K21" s="101">
        <f>-K8-(50%*S38)</f>
        <v>-1678.1035755</v>
      </c>
      <c r="L21" s="101">
        <f>-L8+(50%*T38)</f>
        <v>-1342.0922800000001</v>
      </c>
      <c r="M21" s="101"/>
      <c r="N21" s="101"/>
      <c r="O21" s="837" t="s">
        <v>200</v>
      </c>
    </row>
    <row r="22" spans="2:17" ht="12" customHeight="1">
      <c r="B22" s="196" t="s">
        <v>725</v>
      </c>
      <c r="C22" s="116">
        <f>J22/'FX rates'!$G$7</f>
        <v>0</v>
      </c>
      <c r="D22" s="116">
        <f>K22/'FX rates'!$K$7</f>
        <v>-1795.6805910770104</v>
      </c>
      <c r="E22" s="116">
        <f>L22/'FX rates'!$N$7</f>
        <v>-1652.4581589958159</v>
      </c>
      <c r="F22" s="116"/>
      <c r="G22" s="424"/>
      <c r="I22" s="196" t="s">
        <v>725</v>
      </c>
      <c r="J22" s="758">
        <v>0</v>
      </c>
      <c r="K22" s="758">
        <f>-6319</f>
        <v>-6319</v>
      </c>
      <c r="L22" s="758">
        <f>-6319</f>
        <v>-6319</v>
      </c>
      <c r="M22" s="758"/>
      <c r="N22" s="424"/>
      <c r="O22" s="837" t="s">
        <v>202</v>
      </c>
    </row>
    <row r="23" spans="2:17" ht="12" customHeight="1">
      <c r="B23" s="196" t="str">
        <f>I23</f>
        <v>Advances received</v>
      </c>
      <c r="C23" s="116" t="s">
        <v>45</v>
      </c>
      <c r="D23" s="116">
        <f>K23/'FX rates'!$K$7</f>
        <v>-3476.2716680875246</v>
      </c>
      <c r="E23" s="116">
        <f>L23/'FX rates'!$N$7</f>
        <v>-2658.5627956605649</v>
      </c>
      <c r="F23" s="116"/>
      <c r="G23" s="424"/>
      <c r="I23" s="196" t="s">
        <v>726</v>
      </c>
      <c r="J23" s="758" t="s">
        <v>45</v>
      </c>
      <c r="K23" s="758">
        <f>-12233</f>
        <v>-12233</v>
      </c>
      <c r="L23" s="758">
        <v>-10166.344130605999</v>
      </c>
      <c r="M23" s="758"/>
      <c r="N23" s="758"/>
      <c r="O23" s="837" t="s">
        <v>203</v>
      </c>
    </row>
    <row r="24" spans="2:17" ht="12" customHeight="1">
      <c r="B24" s="196" t="str">
        <f>I24</f>
        <v>Minority shareholders’ interest</v>
      </c>
      <c r="C24" s="101" t="str">
        <f>J24</f>
        <v>[ ]</v>
      </c>
      <c r="D24" s="101" t="str">
        <f>K24</f>
        <v>[ ]</v>
      </c>
      <c r="E24" s="101" t="str">
        <f>L24</f>
        <v>[ ]</v>
      </c>
      <c r="F24" s="101"/>
      <c r="G24" s="421"/>
      <c r="I24" s="196" t="s">
        <v>727</v>
      </c>
      <c r="J24" s="879" t="s">
        <v>45</v>
      </c>
      <c r="K24" s="101" t="s">
        <v>45</v>
      </c>
      <c r="L24" s="879" t="s">
        <v>45</v>
      </c>
      <c r="M24" s="101"/>
      <c r="N24" s="421"/>
      <c r="O24" s="837" t="s">
        <v>207</v>
      </c>
      <c r="P24" s="420"/>
      <c r="Q24" s="15" t="s">
        <v>4610</v>
      </c>
    </row>
    <row r="25" spans="2:17" ht="12" customHeight="1">
      <c r="B25" s="419" t="str">
        <f t="shared" ref="B25:B33" si="3">I25</f>
        <v>Potential off balance sheet adjustments</v>
      </c>
      <c r="C25" s="116"/>
      <c r="D25" s="116"/>
      <c r="E25" s="116"/>
      <c r="F25" s="116"/>
      <c r="G25" s="1189"/>
      <c r="I25" s="419" t="s">
        <v>728</v>
      </c>
      <c r="J25" s="758"/>
      <c r="K25" s="758"/>
      <c r="L25" s="758"/>
      <c r="M25" s="758"/>
      <c r="N25" s="1189"/>
      <c r="O25" s="837"/>
    </row>
    <row r="26" spans="2:17" ht="12" customHeight="1">
      <c r="B26" s="196" t="str">
        <f t="shared" si="3"/>
        <v>Royalty payments</v>
      </c>
      <c r="C26" s="101">
        <f>J26/'FX rates'!$G$7</f>
        <v>0</v>
      </c>
      <c r="D26" s="101">
        <f>K26/'FX rates'!$K$7</f>
        <v>0</v>
      </c>
      <c r="E26" s="101">
        <v>-100</v>
      </c>
      <c r="F26" s="101"/>
      <c r="G26" s="421"/>
      <c r="I26" s="196" t="s">
        <v>729</v>
      </c>
      <c r="J26" s="879">
        <v>0</v>
      </c>
      <c r="K26" s="101">
        <v>0</v>
      </c>
      <c r="L26" s="879">
        <f>E26*'FX rates'!$N$7</f>
        <v>-382.4</v>
      </c>
      <c r="M26" s="101"/>
      <c r="N26" s="101"/>
      <c r="O26" s="837" t="s">
        <v>209</v>
      </c>
    </row>
    <row r="27" spans="2:17" ht="12" customHeight="1">
      <c r="B27" s="196" t="str">
        <f>I27</f>
        <v>Management fees to partners in India</v>
      </c>
      <c r="C27" s="116">
        <f>J27/'FX rates'!$G$7</f>
        <v>0</v>
      </c>
      <c r="D27" s="116">
        <f>K27/'FX rates'!$K$7</f>
        <v>0</v>
      </c>
      <c r="E27" s="116">
        <f>-60</f>
        <v>-60</v>
      </c>
      <c r="F27" s="116"/>
      <c r="G27" s="424"/>
      <c r="I27" s="196" t="s">
        <v>730</v>
      </c>
      <c r="J27" s="758">
        <v>0</v>
      </c>
      <c r="K27" s="758">
        <v>0</v>
      </c>
      <c r="L27" s="758">
        <f>E27*'FX rates'!$N$7</f>
        <v>-229.44</v>
      </c>
      <c r="M27" s="758"/>
      <c r="N27" s="101"/>
      <c r="O27" s="837" t="s">
        <v>731</v>
      </c>
    </row>
    <row r="28" spans="2:17" ht="12" customHeight="1">
      <c r="B28" s="196" t="str">
        <f t="shared" si="3"/>
        <v>Potential transaction expenses</v>
      </c>
      <c r="C28" s="101">
        <f>J28/'FX rates'!$G$7</f>
        <v>0</v>
      </c>
      <c r="D28" s="101">
        <f>K28/'FX rates'!$K$7</f>
        <v>0</v>
      </c>
      <c r="E28" s="101" t="s">
        <v>45</v>
      </c>
      <c r="F28" s="101"/>
      <c r="G28" s="421"/>
      <c r="I28" s="196" t="s">
        <v>732</v>
      </c>
      <c r="J28" s="879">
        <v>0</v>
      </c>
      <c r="K28" s="101">
        <v>0</v>
      </c>
      <c r="L28" s="879" t="s">
        <v>45</v>
      </c>
      <c r="M28" s="101"/>
      <c r="N28" s="421"/>
      <c r="O28" s="837" t="s">
        <v>733</v>
      </c>
    </row>
    <row r="29" spans="2:17" ht="12" customHeight="1">
      <c r="B29" s="457" t="str">
        <f t="shared" si="3"/>
        <v>Total adjustments</v>
      </c>
      <c r="C29" s="111">
        <f>J29/'FX rates'!$G$7</f>
        <v>5986.6846881028941</v>
      </c>
      <c r="D29" s="111">
        <f>K29/'FX rates'!$K$7</f>
        <v>153.16870758738222</v>
      </c>
      <c r="E29" s="111">
        <f>L29/'FX rates'!$N$7</f>
        <v>-1695.4296136521955</v>
      </c>
      <c r="F29" s="111"/>
      <c r="G29" s="430"/>
      <c r="I29" s="457" t="s">
        <v>229</v>
      </c>
      <c r="J29" s="111">
        <f>SUM(J19:J28)</f>
        <v>18618.589380000001</v>
      </c>
      <c r="K29" s="111">
        <f>SUM(K19:K28)</f>
        <v>539.00068199999805</v>
      </c>
      <c r="L29" s="111">
        <f>SUM(L19:L28)</f>
        <v>-6483.322842605995</v>
      </c>
      <c r="M29" s="111">
        <f t="shared" ref="M29:N29" si="4">SUM(M19:M28)</f>
        <v>27208</v>
      </c>
      <c r="N29" s="430">
        <f t="shared" si="4"/>
        <v>24782</v>
      </c>
      <c r="O29" s="464"/>
    </row>
    <row r="30" spans="2:17" ht="12" customHeight="1">
      <c r="B30" s="883" t="str">
        <f t="shared" si="3"/>
        <v>Adjusted net financial debt</v>
      </c>
      <c r="C30" s="111">
        <f>J30/'FX rates'!$G$7</f>
        <v>-23583.090231511254</v>
      </c>
      <c r="D30" s="111">
        <f>K30/'FX rates'!$K$7</f>
        <v>-16129.866245524297</v>
      </c>
      <c r="E30" s="111">
        <f>L30/'FX rates'!$N$7</f>
        <v>-22477.260831225416</v>
      </c>
      <c r="F30" s="111"/>
      <c r="G30" s="430"/>
      <c r="I30" s="883" t="s">
        <v>734</v>
      </c>
      <c r="J30" s="111">
        <f>J17+J29</f>
        <v>-73343.410619999995</v>
      </c>
      <c r="K30" s="111">
        <f>K17+K29</f>
        <v>-56760.999318000002</v>
      </c>
      <c r="L30" s="111">
        <f>L17+L29</f>
        <v>-85953.045418605994</v>
      </c>
      <c r="M30" s="111">
        <f>M15+M29</f>
        <v>-85718</v>
      </c>
      <c r="N30" s="430">
        <f>N15+N29</f>
        <v>-92203</v>
      </c>
      <c r="O30" s="459"/>
    </row>
    <row r="31" spans="2:17" ht="12" customHeight="1">
      <c r="B31" s="813" t="s">
        <v>735</v>
      </c>
      <c r="C31" s="111"/>
      <c r="D31" s="111"/>
      <c r="E31" s="111"/>
      <c r="F31" s="111"/>
      <c r="G31" s="430"/>
      <c r="I31" s="813" t="s">
        <v>735</v>
      </c>
      <c r="J31" s="111"/>
      <c r="K31" s="111"/>
      <c r="L31" s="111"/>
      <c r="M31" s="111"/>
      <c r="N31" s="111"/>
      <c r="O31" s="459"/>
    </row>
    <row r="32" spans="2:17" ht="12" customHeight="1" thickBot="1">
      <c r="B32" s="196" t="str">
        <f>I32</f>
        <v>Compensation of SP buyer</v>
      </c>
      <c r="C32" s="116">
        <f>J32</f>
        <v>0</v>
      </c>
      <c r="D32" s="116">
        <f>K32</f>
        <v>0</v>
      </c>
      <c r="E32" s="116">
        <f>L32/'FX rates'!$N$7</f>
        <v>-77.6673640167364</v>
      </c>
      <c r="F32" s="116"/>
      <c r="G32" s="424"/>
      <c r="I32" s="196" t="s">
        <v>736</v>
      </c>
      <c r="J32" s="758">
        <v>0</v>
      </c>
      <c r="K32" s="758">
        <v>0</v>
      </c>
      <c r="L32" s="758">
        <f>-297</f>
        <v>-297</v>
      </c>
      <c r="M32" s="758"/>
      <c r="N32" s="758"/>
      <c r="O32" s="837" t="s">
        <v>737</v>
      </c>
    </row>
    <row r="33" spans="2:25" ht="24" customHeight="1">
      <c r="B33" s="1139" t="str">
        <f t="shared" si="3"/>
        <v>Source: Audited financial statements for the period ending 31 December 2022, 31 December 2023, and unaudited financial statements for Jun-24, provided by Management.</v>
      </c>
      <c r="C33" s="1132"/>
      <c r="D33" s="1132"/>
      <c r="E33" s="1132"/>
      <c r="F33" s="1132"/>
      <c r="G33" s="1132"/>
      <c r="I33" s="2164" t="s">
        <v>4584</v>
      </c>
      <c r="J33" s="2164"/>
      <c r="K33" s="2164"/>
      <c r="L33" s="2164"/>
      <c r="M33" s="2164"/>
      <c r="N33" s="2164"/>
      <c r="O33" s="2164"/>
    </row>
    <row r="35" spans="2:25" ht="19.5" customHeight="1">
      <c r="Q35" s="1144" t="s">
        <v>738</v>
      </c>
      <c r="R35" s="1145"/>
      <c r="S35" s="1145"/>
      <c r="T35" s="1145"/>
      <c r="U35" s="1145"/>
      <c r="V35" s="1131"/>
    </row>
    <row r="36" spans="2:25" ht="24" customHeight="1">
      <c r="Q36" s="914" t="s">
        <v>104</v>
      </c>
      <c r="R36" s="915" t="str">
        <f>J5</f>
        <v>Dec-21
(Audited)</v>
      </c>
      <c r="S36" s="915" t="str">
        <f>K5</f>
        <v>Dec-22
(Audited)</v>
      </c>
      <c r="T36" s="915" t="str">
        <f>L5</f>
        <v>Sep-23
(Non audited)</v>
      </c>
      <c r="U36" s="915" t="str">
        <f t="shared" ref="U36:V36" si="5">M5</f>
        <v>Dec-23
 (Audited)</v>
      </c>
      <c r="V36" s="580" t="str">
        <f t="shared" si="5"/>
        <v>Jun-24
(non audited)</v>
      </c>
    </row>
    <row r="37" spans="2:25" ht="12" customHeight="1">
      <c r="Q37" s="196" t="str">
        <f t="shared" ref="Q37:Q44" si="6">I7</f>
        <v>Cash and cash equivalents</v>
      </c>
      <c r="R37" s="758">
        <v>1.0885</v>
      </c>
      <c r="S37" s="758">
        <v>4.356522</v>
      </c>
      <c r="T37" s="758">
        <v>1.6672639999999999</v>
      </c>
      <c r="U37" s="1137"/>
      <c r="V37" s="1112"/>
      <c r="Y37" s="433"/>
    </row>
    <row r="38" spans="2:25" ht="12" customHeight="1">
      <c r="Q38" s="196" t="str">
        <f t="shared" si="6"/>
        <v>Restricted deposits</v>
      </c>
      <c r="R38" s="758">
        <v>361.45974999999999</v>
      </c>
      <c r="S38" s="758">
        <v>362.20715100000001</v>
      </c>
      <c r="T38" s="758">
        <v>519.81543999999997</v>
      </c>
      <c r="U38" s="1137"/>
      <c r="V38" s="1112"/>
      <c r="Y38" s="433"/>
    </row>
    <row r="39" spans="2:25" ht="12" customHeight="1">
      <c r="Q39" s="196" t="str">
        <f t="shared" si="6"/>
        <v>Marketable securities available for sale</v>
      </c>
      <c r="R39" s="758">
        <v>0</v>
      </c>
      <c r="S39" s="758">
        <v>0</v>
      </c>
      <c r="T39" s="758">
        <v>0</v>
      </c>
      <c r="U39" s="1137"/>
      <c r="V39" s="1112"/>
      <c r="Y39" s="433"/>
    </row>
    <row r="40" spans="2:25" ht="12" customHeight="1">
      <c r="Q40" s="196" t="str">
        <f t="shared" si="6"/>
        <v>Lease liability - IFRS 16</v>
      </c>
      <c r="R40" s="758">
        <v>-2425.3179499999997</v>
      </c>
      <c r="S40" s="758">
        <v>-2187.7059960000001</v>
      </c>
      <c r="T40" s="758">
        <v>-2110.3738240000002</v>
      </c>
      <c r="U40" s="1137"/>
      <c r="V40" s="1112"/>
      <c r="Y40" s="433"/>
    </row>
    <row r="41" spans="2:25" ht="12" customHeight="1">
      <c r="Q41" s="196" t="str">
        <f t="shared" si="6"/>
        <v>Short term loans from financial institutions</v>
      </c>
      <c r="R41" s="758">
        <v>-6275.8027299999994</v>
      </c>
      <c r="S41" s="758">
        <v>-6757.7257260000006</v>
      </c>
      <c r="T41" s="758">
        <v>-16448.408287999999</v>
      </c>
      <c r="U41" s="1137"/>
      <c r="V41" s="1112"/>
      <c r="Y41" s="433"/>
    </row>
    <row r="42" spans="2:25" ht="12" customHeight="1">
      <c r="Q42" s="196" t="str">
        <f t="shared" si="6"/>
        <v>Long term loans from financial institutions</v>
      </c>
      <c r="R42" s="758">
        <v>-6178.0896399999992</v>
      </c>
      <c r="S42" s="758">
        <v>-4961.592936</v>
      </c>
      <c r="T42" s="758">
        <v>-13984.654799999998</v>
      </c>
      <c r="U42" s="1137"/>
      <c r="V42" s="1112"/>
      <c r="Y42" s="433"/>
    </row>
    <row r="43" spans="2:25" ht="12" customHeight="1">
      <c r="Q43" s="196" t="str">
        <f t="shared" si="6"/>
        <v>Employee benefit obligations, net</v>
      </c>
      <c r="R43" s="758">
        <v>-135.64886999999999</v>
      </c>
      <c r="S43" s="758">
        <v>-132.66278100000002</v>
      </c>
      <c r="T43" s="758">
        <v>-161.90433599999997</v>
      </c>
      <c r="U43" s="1137"/>
      <c r="V43" s="1112"/>
      <c r="Y43" s="433"/>
    </row>
    <row r="44" spans="2:25" ht="12" customHeight="1">
      <c r="Q44" s="196" t="str">
        <f t="shared" si="6"/>
        <v>Other long-term financial liabilities</v>
      </c>
      <c r="R44" s="758">
        <v>-213.05054999999999</v>
      </c>
      <c r="S44" s="758">
        <v>-252.66771900000001</v>
      </c>
      <c r="T44" s="758">
        <v>-392.41888</v>
      </c>
      <c r="U44" s="1137"/>
      <c r="V44" s="1112"/>
      <c r="Y44" s="433"/>
    </row>
    <row r="45" spans="2:25" ht="12" customHeight="1" thickBot="1">
      <c r="Q45" s="475" t="s">
        <v>739</v>
      </c>
      <c r="R45" s="477">
        <f>SUM(R37:R44)</f>
        <v>-14865.361489999999</v>
      </c>
      <c r="S45" s="477">
        <f>SUM(S37:S44)</f>
        <v>-13925.791485000002</v>
      </c>
      <c r="T45" s="477">
        <f>SUM(T37:T44)</f>
        <v>-32576.277423999996</v>
      </c>
      <c r="U45" s="1123"/>
      <c r="V45" s="1116"/>
    </row>
    <row r="46" spans="2:25" ht="14.45" customHeight="1">
      <c r="Q46" s="1139" t="s">
        <v>740</v>
      </c>
      <c r="R46" s="1139"/>
      <c r="S46" s="1146"/>
      <c r="T46" s="1146"/>
      <c r="U46" s="1146"/>
      <c r="V46" s="1146"/>
      <c r="W46" s="916"/>
    </row>
  </sheetData>
  <mergeCells count="1">
    <mergeCell ref="I33:O3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72AE8-6155-41C1-916B-FE27B61E54AC}">
  <sheetPr>
    <tabColor rgb="FFFFFF00"/>
  </sheetPr>
  <dimension ref="A1:AO74"/>
  <sheetViews>
    <sheetView workbookViewId="0"/>
  </sheetViews>
  <sheetFormatPr defaultColWidth="9.140625" defaultRowHeight="15" outlineLevelCol="2"/>
  <cols>
    <col min="1" max="1" width="2.42578125" style="425" customWidth="1"/>
    <col min="2" max="2" width="45" style="425" hidden="1" customWidth="1" outlineLevel="1"/>
    <col min="3" max="3" width="37.7109375" style="425" hidden="1" customWidth="1" outlineLevel="2"/>
    <col min="4" max="4" width="11.140625" style="425" hidden="1" customWidth="1" outlineLevel="2"/>
    <col min="5" max="5" width="8.28515625" style="425" hidden="1" customWidth="1" outlineLevel="1"/>
    <col min="6" max="7" width="11.42578125" style="425" hidden="1" customWidth="1" outlineLevel="2"/>
    <col min="8" max="8" width="8.28515625" style="425" hidden="1" customWidth="1" outlineLevel="1"/>
    <col min="9" max="10" width="11.42578125" style="425" hidden="1" customWidth="1" outlineLevel="2"/>
    <col min="11" max="11" width="8.7109375" style="425" hidden="1" customWidth="1" outlineLevel="1" collapsed="1"/>
    <col min="12" max="12" width="11.42578125" style="425" hidden="1" customWidth="1" outlineLevel="1" collapsed="1"/>
    <col min="13" max="13" width="2.42578125" style="425" customWidth="1" collapsed="1"/>
    <col min="14" max="14" width="18.85546875" style="425" customWidth="1"/>
    <col min="15" max="15" width="37.7109375" style="480" hidden="1" customWidth="1" outlineLevel="1"/>
    <col min="16" max="16" width="10.140625" style="480" hidden="1" customWidth="1" outlineLevel="1"/>
    <col min="17" max="17" width="8.28515625" style="425" bestFit="1" customWidth="1" collapsed="1"/>
    <col min="18" max="18" width="11.42578125" style="425" bestFit="1" customWidth="1"/>
    <col min="19" max="20" width="11.42578125" style="425" hidden="1" customWidth="1" outlineLevel="1"/>
    <col min="21" max="21" width="8.28515625" style="425" bestFit="1" customWidth="1" collapsed="1"/>
    <col min="22" max="22" width="11.42578125" style="425" bestFit="1" customWidth="1"/>
    <col min="23" max="24" width="11.42578125" style="425" hidden="1" customWidth="1" outlineLevel="1"/>
    <col min="25" max="25" width="8.7109375" style="425" bestFit="1" customWidth="1" collapsed="1"/>
    <col min="26" max="26" width="11.42578125" style="425" bestFit="1" customWidth="1"/>
    <col min="27" max="27" width="11.42578125" style="425" bestFit="1" customWidth="1" collapsed="1"/>
    <col min="28" max="28" width="6" style="425" bestFit="1" customWidth="1"/>
    <col min="29" max="29" width="6" style="425" customWidth="1"/>
    <col min="30" max="31" width="6" style="425" bestFit="1" customWidth="1"/>
    <col min="32" max="32" width="6" style="425" customWidth="1"/>
    <col min="33" max="33" width="6" style="425" bestFit="1" customWidth="1"/>
    <col min="34" max="34" width="9.140625" style="425"/>
    <col min="35" max="35" width="41.140625" style="425" bestFit="1" customWidth="1"/>
    <col min="36" max="37" width="11.42578125" style="425" bestFit="1" customWidth="1"/>
    <col min="38" max="40" width="12.140625" style="425" bestFit="1" customWidth="1"/>
    <col min="41" max="41" width="9.28515625" style="425" bestFit="1" customWidth="1"/>
    <col min="42" max="16384" width="9.140625" style="425"/>
  </cols>
  <sheetData>
    <row r="1" spans="1:41" s="441" customFormat="1" ht="15.75">
      <c r="A1" s="36" t="str">
        <f>'Cover page'!$E$16</f>
        <v>Project M</v>
      </c>
      <c r="B1" s="36"/>
      <c r="C1" s="36"/>
      <c r="D1" s="36"/>
      <c r="E1" s="36"/>
      <c r="F1" s="36"/>
      <c r="G1" s="36"/>
      <c r="H1" s="36"/>
      <c r="I1" s="36"/>
      <c r="J1" s="36"/>
      <c r="K1" s="36"/>
      <c r="L1" s="36"/>
      <c r="M1" s="36"/>
      <c r="O1" s="442"/>
      <c r="P1" s="442"/>
    </row>
    <row r="2" spans="1:41" s="443" customFormat="1" ht="18.75">
      <c r="A2" s="885" t="s">
        <v>101</v>
      </c>
      <c r="B2" s="885"/>
      <c r="C2" s="885"/>
      <c r="D2" s="885"/>
      <c r="E2" s="885"/>
      <c r="F2" s="885"/>
      <c r="G2" s="885"/>
      <c r="H2" s="885"/>
      <c r="I2" s="885"/>
      <c r="J2" s="885"/>
      <c r="K2" s="885"/>
      <c r="L2" s="885"/>
      <c r="M2" s="885"/>
      <c r="N2" s="946"/>
      <c r="O2" s="948"/>
      <c r="P2" s="948"/>
      <c r="Q2" s="946"/>
      <c r="R2" s="946"/>
      <c r="S2" s="946"/>
      <c r="T2" s="946"/>
      <c r="U2" s="946"/>
      <c r="V2" s="946"/>
      <c r="W2" s="946"/>
      <c r="X2" s="946"/>
      <c r="Y2" s="946"/>
      <c r="Z2" s="946"/>
      <c r="AA2" s="946"/>
      <c r="AB2" s="946"/>
      <c r="AC2" s="946"/>
      <c r="AD2" s="946"/>
      <c r="AE2" s="946"/>
      <c r="AF2" s="946"/>
    </row>
    <row r="3" spans="1:41" s="444" customFormat="1" ht="15.75">
      <c r="O3" s="445"/>
      <c r="P3" s="445"/>
    </row>
    <row r="4" spans="1:41" ht="19.5" customHeight="1">
      <c r="B4" s="1127" t="str">
        <f>N4</f>
        <v>NWC</v>
      </c>
      <c r="C4" s="1128"/>
      <c r="D4" s="1128"/>
      <c r="E4" s="1128"/>
      <c r="F4" s="1128"/>
      <c r="G4" s="1128"/>
      <c r="H4" s="1128"/>
      <c r="I4" s="1128"/>
      <c r="J4" s="1128"/>
      <c r="K4" s="1128"/>
      <c r="L4" s="1109"/>
      <c r="N4" s="1127" t="s">
        <v>81</v>
      </c>
      <c r="O4" s="1128"/>
      <c r="P4" s="1128"/>
      <c r="Q4" s="1128"/>
      <c r="R4" s="1128"/>
      <c r="S4" s="1128"/>
      <c r="T4" s="1128"/>
      <c r="U4" s="1128"/>
      <c r="V4" s="1128"/>
      <c r="W4" s="1128"/>
      <c r="X4" s="1128"/>
      <c r="Y4" s="1128"/>
      <c r="Z4" s="1128"/>
      <c r="AA4" s="1109"/>
    </row>
    <row r="5" spans="1:41" ht="24" customHeight="1">
      <c r="B5" s="446" t="s">
        <v>103</v>
      </c>
      <c r="C5" s="447"/>
      <c r="D5" s="448" t="str">
        <f t="shared" ref="D5:E5" si="0">P5</f>
        <v>Dec-20*
(Audited)</v>
      </c>
      <c r="E5" s="448" t="str">
        <f t="shared" si="0"/>
        <v>Dec-21
(Audited)</v>
      </c>
      <c r="F5" s="448" t="str">
        <f>S5</f>
        <v>Jun-22
(Non audited)</v>
      </c>
      <c r="G5" s="448" t="str">
        <f>T5</f>
        <v>Sep-22
(Non audited)</v>
      </c>
      <c r="H5" s="448" t="str">
        <f>U5</f>
        <v>Dec-22
(Audited)</v>
      </c>
      <c r="I5" s="481" t="str">
        <f>W5</f>
        <v>Jun-23
(Non audited)</v>
      </c>
      <c r="J5" s="481" t="str">
        <f>X5</f>
        <v>Sep-23
(Non audited)</v>
      </c>
      <c r="K5" s="448" t="s">
        <v>4558</v>
      </c>
      <c r="L5" s="449" t="s">
        <v>4566</v>
      </c>
      <c r="N5" s="446" t="s">
        <v>104</v>
      </c>
      <c r="O5" s="447"/>
      <c r="P5" s="448" t="s">
        <v>105</v>
      </c>
      <c r="Q5" s="448" t="s">
        <v>106</v>
      </c>
      <c r="R5" s="448" t="s">
        <v>4606</v>
      </c>
      <c r="S5" s="448" t="s">
        <v>107</v>
      </c>
      <c r="T5" s="448" t="s">
        <v>108</v>
      </c>
      <c r="U5" s="448" t="s">
        <v>109</v>
      </c>
      <c r="V5" s="481" t="s">
        <v>4607</v>
      </c>
      <c r="W5" s="481" t="s">
        <v>110</v>
      </c>
      <c r="X5" s="481" t="s">
        <v>111</v>
      </c>
      <c r="Y5" s="448" t="s">
        <v>4558</v>
      </c>
      <c r="Z5" s="481" t="s">
        <v>4627</v>
      </c>
      <c r="AA5" s="449" t="s">
        <v>4566</v>
      </c>
      <c r="AH5" s="425" t="s">
        <v>4611</v>
      </c>
    </row>
    <row r="6" spans="1:41" ht="12" customHeight="1">
      <c r="B6" s="419" t="str">
        <f t="shared" ref="B6:C19" si="1">N6</f>
        <v>Current assets</v>
      </c>
      <c r="C6" s="844" t="s">
        <v>113</v>
      </c>
      <c r="D6" s="949" t="str">
        <f>P6</f>
        <v>including SP*</v>
      </c>
      <c r="E6" s="450"/>
      <c r="F6" s="450"/>
      <c r="G6" s="450"/>
      <c r="H6" s="879"/>
      <c r="I6" s="879"/>
      <c r="J6" s="879"/>
      <c r="K6" s="879"/>
      <c r="L6" s="421"/>
      <c r="N6" s="419" t="s">
        <v>114</v>
      </c>
      <c r="O6" s="844" t="s">
        <v>113</v>
      </c>
      <c r="P6" s="949" t="s">
        <v>115</v>
      </c>
      <c r="Q6" s="450"/>
      <c r="R6" s="450"/>
      <c r="S6" s="450"/>
      <c r="T6" s="450"/>
      <c r="U6" s="101"/>
      <c r="V6" s="101"/>
      <c r="W6" s="101"/>
      <c r="X6" s="101"/>
      <c r="Y6" s="101"/>
      <c r="Z6" s="101"/>
      <c r="AA6" s="421"/>
      <c r="AH6" s="425" t="s">
        <v>4612</v>
      </c>
    </row>
    <row r="7" spans="1:41" ht="12" customHeight="1">
      <c r="B7" s="196" t="str">
        <f t="shared" si="1"/>
        <v>Accounts receivable</v>
      </c>
      <c r="C7" s="450" t="str">
        <f t="shared" si="1"/>
        <v>לקוחות</v>
      </c>
      <c r="D7" s="879">
        <f>IFERROR(P7/'FX rates'!$C$7,"[ ]")</f>
        <v>39375.116640746499</v>
      </c>
      <c r="E7" s="879">
        <f>Q7/'FX rates'!$G$7</f>
        <v>18800.643086816723</v>
      </c>
      <c r="F7" s="879">
        <f>S7/'FX rates'!$I$7</f>
        <v>24038.571428571428</v>
      </c>
      <c r="G7" s="879">
        <f>T7/'FX rates'!$J$7</f>
        <v>23303.979678238778</v>
      </c>
      <c r="H7" s="879">
        <f>U7/'FX rates'!$K$7</f>
        <v>23377.095765842569</v>
      </c>
      <c r="I7" s="879">
        <f>W7/'FX rates'!$M$7</f>
        <v>32946.216216216213</v>
      </c>
      <c r="J7" s="879">
        <f>X7/'FX rates'!$N$7</f>
        <v>35995.292887029289</v>
      </c>
      <c r="K7" s="1124"/>
      <c r="L7" s="1112"/>
      <c r="N7" s="196" t="s">
        <v>52</v>
      </c>
      <c r="O7" s="450" t="s">
        <v>118</v>
      </c>
      <c r="P7" s="101">
        <v>126591</v>
      </c>
      <c r="Q7" s="101">
        <v>58470</v>
      </c>
      <c r="R7" s="1119"/>
      <c r="S7" s="101">
        <v>84135</v>
      </c>
      <c r="T7" s="101">
        <v>82566</v>
      </c>
      <c r="U7" s="101">
        <v>82264</v>
      </c>
      <c r="V7" s="1119"/>
      <c r="W7" s="101">
        <v>121901</v>
      </c>
      <c r="X7" s="101">
        <v>137646</v>
      </c>
      <c r="Y7" s="101">
        <v>129769</v>
      </c>
      <c r="Z7" s="1119"/>
      <c r="AA7" s="421">
        <v>152851</v>
      </c>
    </row>
    <row r="8" spans="1:41" s="455" customFormat="1" ht="12" customHeight="1">
      <c r="B8" s="196" t="str">
        <f t="shared" si="1"/>
        <v>Other receivables</v>
      </c>
      <c r="C8" s="450" t="str">
        <f t="shared" si="1"/>
        <v>חייבים ויתרות חובה</v>
      </c>
      <c r="D8" s="879">
        <f>IFERROR(P8/'FX rates'!$C$7,"[ ]")</f>
        <v>4343.0570774289272</v>
      </c>
      <c r="E8" s="879">
        <f>Q8/'FX rates'!$G$7</f>
        <v>4604.8231511254025</v>
      </c>
      <c r="F8" s="879">
        <f>S8/'FX rates'!$I$7</f>
        <v>5569.4285714285716</v>
      </c>
      <c r="G8" s="879">
        <f>T8/'FX rates'!$J$7</f>
        <v>5857.7476714648601</v>
      </c>
      <c r="H8" s="879">
        <f>U8/'FX rates'!$K$7</f>
        <v>5911.3384484228473</v>
      </c>
      <c r="I8" s="879">
        <f>W8/'FX rates'!$M$7</f>
        <v>7278.9189189189183</v>
      </c>
      <c r="J8" s="879">
        <f>X8/'FX rates'!$N$7</f>
        <v>6767.5209205020919</v>
      </c>
      <c r="K8" s="1124"/>
      <c r="L8" s="1112"/>
      <c r="N8" s="196" t="s">
        <v>121</v>
      </c>
      <c r="O8" s="450" t="s">
        <v>122</v>
      </c>
      <c r="P8" s="101">
        <v>13962.928503933999</v>
      </c>
      <c r="Q8" s="101">
        <v>14321</v>
      </c>
      <c r="R8" s="1119"/>
      <c r="S8" s="101">
        <v>19493</v>
      </c>
      <c r="T8" s="101">
        <v>20754</v>
      </c>
      <c r="U8" s="101">
        <v>20802</v>
      </c>
      <c r="V8" s="1119"/>
      <c r="W8" s="101">
        <v>26932</v>
      </c>
      <c r="X8" s="101">
        <v>25879</v>
      </c>
      <c r="Y8" s="101">
        <v>22920</v>
      </c>
      <c r="Z8" s="1119"/>
      <c r="AA8" s="421">
        <v>27729</v>
      </c>
    </row>
    <row r="9" spans="1:41" ht="12" customHeight="1">
      <c r="B9" s="196" t="str">
        <f t="shared" si="1"/>
        <v>Inventory</v>
      </c>
      <c r="C9" s="450" t="str">
        <f t="shared" si="1"/>
        <v>מלאי</v>
      </c>
      <c r="D9" s="879">
        <f>IFERROR(P9/'FX rates'!$C$7,"[ ]")</f>
        <v>24578.477098330048</v>
      </c>
      <c r="E9" s="879">
        <f>Q9/'FX rates'!$G$7</f>
        <v>25502.250803858522</v>
      </c>
      <c r="F9" s="879">
        <f>S9/'FX rates'!$I$7</f>
        <v>24473.428571428572</v>
      </c>
      <c r="G9" s="879">
        <f>T9/'FX rates'!$J$7</f>
        <v>28069.997177533161</v>
      </c>
      <c r="H9" s="879">
        <f>U9/'FX rates'!$K$7</f>
        <v>28112.531969309461</v>
      </c>
      <c r="I9" s="879">
        <f>W9/'FX rates'!$M$7</f>
        <v>29426.756756756757</v>
      </c>
      <c r="J9" s="879">
        <f>X9/'FX rates'!$N$7</f>
        <v>29148.535564853559</v>
      </c>
      <c r="K9" s="1124"/>
      <c r="L9" s="1112"/>
      <c r="N9" s="196" t="s">
        <v>123</v>
      </c>
      <c r="O9" s="450" t="s">
        <v>124</v>
      </c>
      <c r="P9" s="101">
        <v>79019.803871131095</v>
      </c>
      <c r="Q9" s="101">
        <v>79312</v>
      </c>
      <c r="R9" s="1119"/>
      <c r="S9" s="101">
        <v>85657</v>
      </c>
      <c r="T9" s="101">
        <v>99452</v>
      </c>
      <c r="U9" s="101">
        <v>98928</v>
      </c>
      <c r="V9" s="1119"/>
      <c r="W9" s="101">
        <v>108879</v>
      </c>
      <c r="X9" s="101">
        <v>111464</v>
      </c>
      <c r="Y9" s="101">
        <v>106340</v>
      </c>
      <c r="Z9" s="1119"/>
      <c r="AA9" s="421">
        <v>99856</v>
      </c>
    </row>
    <row r="10" spans="1:41" s="456" customFormat="1" ht="12" customHeight="1">
      <c r="B10" s="457" t="str">
        <f t="shared" si="1"/>
        <v>Total current assets</v>
      </c>
      <c r="C10" s="458" t="str">
        <f t="shared" si="1"/>
        <v xml:space="preserve">   סה"כ נכסים שוטפים</v>
      </c>
      <c r="D10" s="770">
        <f>IFERROR(P10/'FX rates'!$C$7,"[ ]")</f>
        <v>68296.650816505484</v>
      </c>
      <c r="E10" s="770">
        <f>Q10/'FX rates'!$G$7</f>
        <v>48907.717041800643</v>
      </c>
      <c r="F10" s="770">
        <f>S10/'FX rates'!$I$7</f>
        <v>54081.428571428572</v>
      </c>
      <c r="G10" s="770">
        <f>T10/'FX rates'!$J$7</f>
        <v>57231.724527236802</v>
      </c>
      <c r="H10" s="770">
        <f>U10/'FX rates'!$K$7</f>
        <v>57400.966183574878</v>
      </c>
      <c r="I10" s="770">
        <f>W10/'FX rates'!$M$7</f>
        <v>69651.891891891893</v>
      </c>
      <c r="J10" s="770">
        <f>X10/'FX rates'!$N$7</f>
        <v>71911.349372384939</v>
      </c>
      <c r="K10" s="1125"/>
      <c r="L10" s="1117"/>
      <c r="N10" s="457" t="s">
        <v>127</v>
      </c>
      <c r="O10" s="458" t="s">
        <v>128</v>
      </c>
      <c r="P10" s="770">
        <f t="shared" ref="P10:AA10" si="2">SUM(P7:P9)</f>
        <v>219573.7323750651</v>
      </c>
      <c r="Q10" s="770">
        <f t="shared" si="2"/>
        <v>152103</v>
      </c>
      <c r="R10" s="1125"/>
      <c r="S10" s="770">
        <f t="shared" si="2"/>
        <v>189285</v>
      </c>
      <c r="T10" s="770">
        <f t="shared" si="2"/>
        <v>202772</v>
      </c>
      <c r="U10" s="770">
        <f t="shared" si="2"/>
        <v>201994</v>
      </c>
      <c r="V10" s="1125"/>
      <c r="W10" s="770">
        <f t="shared" si="2"/>
        <v>257712</v>
      </c>
      <c r="X10" s="770">
        <f t="shared" si="2"/>
        <v>274989</v>
      </c>
      <c r="Y10" s="770">
        <f t="shared" si="2"/>
        <v>259029</v>
      </c>
      <c r="Z10" s="1125"/>
      <c r="AA10" s="869">
        <f t="shared" si="2"/>
        <v>280436</v>
      </c>
    </row>
    <row r="11" spans="1:41" ht="12" customHeight="1">
      <c r="B11" s="419" t="str">
        <f t="shared" si="1"/>
        <v>Non current assets</v>
      </c>
      <c r="C11" s="844" t="str">
        <f t="shared" si="1"/>
        <v>נכסים לא שוטפים</v>
      </c>
      <c r="D11" s="879"/>
      <c r="E11" s="879"/>
      <c r="F11" s="879"/>
      <c r="G11" s="879"/>
      <c r="H11" s="879"/>
      <c r="I11" s="879"/>
      <c r="J11" s="879"/>
      <c r="K11" s="1124"/>
      <c r="L11" s="1112"/>
      <c r="N11" s="419" t="s">
        <v>129</v>
      </c>
      <c r="O11" s="844" t="s">
        <v>130</v>
      </c>
      <c r="P11" s="101"/>
      <c r="Q11" s="101"/>
      <c r="R11" s="1119"/>
      <c r="S11" s="101"/>
      <c r="T11" s="101"/>
      <c r="U11" s="101"/>
      <c r="V11" s="1119"/>
      <c r="W11" s="101"/>
      <c r="X11" s="101"/>
      <c r="Y11" s="101"/>
      <c r="Z11" s="1119"/>
      <c r="AA11" s="421"/>
    </row>
    <row r="12" spans="1:41" s="455" customFormat="1" ht="12" customHeight="1">
      <c r="B12" s="196" t="str">
        <f t="shared" si="1"/>
        <v>Long-term receivables</v>
      </c>
      <c r="C12" s="450" t="str">
        <f t="shared" si="1"/>
        <v>חייבים ויתרות-חובה לזמן ארוך</v>
      </c>
      <c r="D12" s="879">
        <f>IFERROR(P12/'FX rates'!$C$7,"[ ]")</f>
        <v>315.74201306376403</v>
      </c>
      <c r="E12" s="879">
        <f>Q12/'FX rates'!$G$7</f>
        <v>772.0257234726688</v>
      </c>
      <c r="F12" s="879">
        <f>S12/'FX rates'!$I$7</f>
        <v>552</v>
      </c>
      <c r="G12" s="879">
        <f>T12/'FX rates'!$J$7</f>
        <v>900.36692068868183</v>
      </c>
      <c r="H12" s="879">
        <f>U12/'FX rates'!$K$7</f>
        <v>556.69224211423693</v>
      </c>
      <c r="I12" s="879">
        <f>W12/'FX rates'!$M$7</f>
        <v>296.75675675675672</v>
      </c>
      <c r="J12" s="879">
        <f>X12/'FX rates'!$N$7</f>
        <v>303.60878661087867</v>
      </c>
      <c r="K12" s="1124"/>
      <c r="L12" s="1112"/>
      <c r="N12" s="196" t="s">
        <v>135</v>
      </c>
      <c r="O12" s="450" t="s">
        <v>136</v>
      </c>
      <c r="P12" s="101">
        <v>1015.1105720000014</v>
      </c>
      <c r="Q12" s="101">
        <v>2401</v>
      </c>
      <c r="R12" s="1119"/>
      <c r="S12" s="101">
        <v>1932</v>
      </c>
      <c r="T12" s="101">
        <v>3190</v>
      </c>
      <c r="U12" s="101">
        <v>1959</v>
      </c>
      <c r="V12" s="1119"/>
      <c r="W12" s="101">
        <v>1098</v>
      </c>
      <c r="X12" s="101">
        <v>1161</v>
      </c>
      <c r="Y12" s="101">
        <v>1077</v>
      </c>
      <c r="Z12" s="1119"/>
      <c r="AA12" s="421">
        <v>1118</v>
      </c>
      <c r="AJ12" s="1190"/>
      <c r="AK12" s="1190"/>
      <c r="AL12" s="1190"/>
      <c r="AM12" s="1190"/>
      <c r="AN12" s="1190"/>
      <c r="AO12" s="1190"/>
    </row>
    <row r="13" spans="1:41" s="456" customFormat="1" ht="12" customHeight="1">
      <c r="B13" s="457" t="str">
        <f t="shared" si="1"/>
        <v>Total non-current assets</v>
      </c>
      <c r="C13" s="458" t="str">
        <f t="shared" si="1"/>
        <v>סה"כ נכסים לא שוטפים</v>
      </c>
      <c r="D13" s="770">
        <f>IFERROR(P13/'FX rates'!$C$7,"[ ]")</f>
        <v>315.74201306376403</v>
      </c>
      <c r="E13" s="770">
        <f>Q13/'FX rates'!$G$7</f>
        <v>772.0257234726688</v>
      </c>
      <c r="F13" s="770">
        <f>S13/'FX rates'!$I$7</f>
        <v>552</v>
      </c>
      <c r="G13" s="770">
        <f>T13/'FX rates'!$J$7</f>
        <v>900.36692068868183</v>
      </c>
      <c r="H13" s="770">
        <f>U13/'FX rates'!$K$7</f>
        <v>556.69224211423693</v>
      </c>
      <c r="I13" s="770">
        <f>W13/'FX rates'!$M$7</f>
        <v>296.75675675675672</v>
      </c>
      <c r="J13" s="770">
        <f>X13/'FX rates'!$N$7</f>
        <v>303.60878661087867</v>
      </c>
      <c r="K13" s="1125"/>
      <c r="L13" s="1117"/>
      <c r="N13" s="457" t="s">
        <v>147</v>
      </c>
      <c r="O13" s="458" t="s">
        <v>148</v>
      </c>
      <c r="P13" s="770">
        <f t="shared" ref="P13:AA13" si="3">SUM(P12:P12)</f>
        <v>1015.1105720000014</v>
      </c>
      <c r="Q13" s="770">
        <f t="shared" si="3"/>
        <v>2401</v>
      </c>
      <c r="R13" s="1125"/>
      <c r="S13" s="770">
        <f t="shared" si="3"/>
        <v>1932</v>
      </c>
      <c r="T13" s="770">
        <f t="shared" si="3"/>
        <v>3190</v>
      </c>
      <c r="U13" s="770">
        <f t="shared" si="3"/>
        <v>1959</v>
      </c>
      <c r="V13" s="1125"/>
      <c r="W13" s="770">
        <f t="shared" si="3"/>
        <v>1098</v>
      </c>
      <c r="X13" s="770">
        <f t="shared" si="3"/>
        <v>1161</v>
      </c>
      <c r="Y13" s="770">
        <f t="shared" si="3"/>
        <v>1077</v>
      </c>
      <c r="Z13" s="1125"/>
      <c r="AA13" s="869">
        <f t="shared" si="3"/>
        <v>1118</v>
      </c>
      <c r="AJ13" s="1191"/>
      <c r="AK13" s="1191"/>
      <c r="AL13" s="1191"/>
      <c r="AM13" s="1191"/>
      <c r="AN13" s="1191"/>
      <c r="AO13" s="1191"/>
    </row>
    <row r="14" spans="1:41" ht="12" customHeight="1">
      <c r="B14" s="457" t="str">
        <f t="shared" si="1"/>
        <v>Total assets</v>
      </c>
      <c r="C14" s="458"/>
      <c r="D14" s="770">
        <f>IFERROR(P14/'FX rates'!$C$7,"[ ]")</f>
        <v>68612.392829569246</v>
      </c>
      <c r="E14" s="770">
        <f>Q14/'FX rates'!$G$7</f>
        <v>49679.742765273317</v>
      </c>
      <c r="F14" s="770">
        <f>S14/'FX rates'!$I$7</f>
        <v>54633.428571428572</v>
      </c>
      <c r="G14" s="770">
        <f>T14/'FX rates'!$J$7</f>
        <v>58132.091447925486</v>
      </c>
      <c r="H14" s="770">
        <f>U14/'FX rates'!$K$7</f>
        <v>57957.658425689115</v>
      </c>
      <c r="I14" s="770">
        <f>W14/'FX rates'!$M$7</f>
        <v>69948.648648648639</v>
      </c>
      <c r="J14" s="770">
        <f>X14/'FX rates'!$N$7</f>
        <v>72214.958158995825</v>
      </c>
      <c r="K14" s="1125"/>
      <c r="L14" s="1117"/>
      <c r="N14" s="457" t="s">
        <v>149</v>
      </c>
      <c r="O14" s="458"/>
      <c r="P14" s="770">
        <f t="shared" ref="P14:AA14" si="4">P10+P13</f>
        <v>220588.8429470651</v>
      </c>
      <c r="Q14" s="770">
        <f>Q10+Q13</f>
        <v>154504</v>
      </c>
      <c r="R14" s="1125"/>
      <c r="S14" s="770">
        <f t="shared" si="4"/>
        <v>191217</v>
      </c>
      <c r="T14" s="770">
        <f t="shared" si="4"/>
        <v>205962</v>
      </c>
      <c r="U14" s="770">
        <f t="shared" si="4"/>
        <v>203953</v>
      </c>
      <c r="V14" s="1125"/>
      <c r="W14" s="770">
        <f t="shared" si="4"/>
        <v>258810</v>
      </c>
      <c r="X14" s="770">
        <f t="shared" si="4"/>
        <v>276150</v>
      </c>
      <c r="Y14" s="770">
        <f t="shared" si="4"/>
        <v>260106</v>
      </c>
      <c r="Z14" s="1125"/>
      <c r="AA14" s="869">
        <f t="shared" si="4"/>
        <v>281554</v>
      </c>
      <c r="AJ14" s="1192"/>
      <c r="AK14" s="1192"/>
      <c r="AL14" s="1192"/>
      <c r="AM14" s="1192"/>
      <c r="AN14" s="1192"/>
      <c r="AO14" s="1192"/>
    </row>
    <row r="15" spans="1:41" ht="12" customHeight="1">
      <c r="B15" s="419" t="str">
        <f t="shared" si="1"/>
        <v>Current liabilities</v>
      </c>
      <c r="C15" s="844" t="str">
        <f t="shared" si="1"/>
        <v>התחייבויות שוטפות</v>
      </c>
      <c r="D15" s="879"/>
      <c r="E15" s="879"/>
      <c r="F15" s="879"/>
      <c r="G15" s="879"/>
      <c r="H15" s="879"/>
      <c r="I15" s="879"/>
      <c r="J15" s="879"/>
      <c r="K15" s="1124"/>
      <c r="L15" s="1112"/>
      <c r="N15" s="419" t="s">
        <v>150</v>
      </c>
      <c r="O15" s="844" t="s">
        <v>151</v>
      </c>
      <c r="P15" s="101"/>
      <c r="Q15" s="101"/>
      <c r="R15" s="1119"/>
      <c r="S15" s="101"/>
      <c r="T15" s="101"/>
      <c r="U15" s="101"/>
      <c r="V15" s="1119"/>
      <c r="W15" s="101"/>
      <c r="X15" s="101"/>
      <c r="Y15" s="101"/>
      <c r="Z15" s="1119"/>
      <c r="AA15" s="421"/>
      <c r="AJ15" s="1192"/>
      <c r="AK15" s="1192"/>
      <c r="AL15" s="1192"/>
      <c r="AM15" s="1192"/>
      <c r="AN15" s="1192"/>
      <c r="AO15" s="1192"/>
    </row>
    <row r="16" spans="1:41" s="455" customFormat="1" ht="12" customHeight="1">
      <c r="B16" s="196" t="str">
        <f t="shared" si="1"/>
        <v>Accounts payables</v>
      </c>
      <c r="C16" s="450" t="str">
        <f t="shared" si="1"/>
        <v>התחייבויות לספקים ולנותני שירותים</v>
      </c>
      <c r="D16" s="879">
        <f>IFERROR(P16/'FX rates'!$C$7,"[ ]")</f>
        <v>18520.886725244167</v>
      </c>
      <c r="E16" s="879">
        <f>Q16/'FX rates'!$G$7</f>
        <v>11204.501607717042</v>
      </c>
      <c r="F16" s="879">
        <f>S16/'FX rates'!$I$7</f>
        <v>14327.142857142857</v>
      </c>
      <c r="G16" s="879">
        <f>T16/'FX rates'!$J$7</f>
        <v>14811.45921535422</v>
      </c>
      <c r="H16" s="879">
        <f>U16/'FX rates'!$K$7</f>
        <v>13994.600738846262</v>
      </c>
      <c r="I16" s="879">
        <f>W16/'FX rates'!$M$7</f>
        <v>16324.054054054053</v>
      </c>
      <c r="J16" s="879">
        <f>X16/'FX rates'!$N$7</f>
        <v>15697.698744769876</v>
      </c>
      <c r="K16" s="1124"/>
      <c r="L16" s="1112"/>
      <c r="N16" s="196" t="s">
        <v>154</v>
      </c>
      <c r="O16" s="450" t="s">
        <v>155</v>
      </c>
      <c r="P16" s="101">
        <v>59544.650821659998</v>
      </c>
      <c r="Q16" s="101">
        <v>34846</v>
      </c>
      <c r="R16" s="1119"/>
      <c r="S16" s="101">
        <v>50145</v>
      </c>
      <c r="T16" s="101">
        <v>52477</v>
      </c>
      <c r="U16" s="101">
        <v>49247</v>
      </c>
      <c r="V16" s="1119"/>
      <c r="W16" s="101">
        <v>60399</v>
      </c>
      <c r="X16" s="101">
        <v>60028</v>
      </c>
      <c r="Y16" s="101">
        <v>52950</v>
      </c>
      <c r="Z16" s="1119"/>
      <c r="AA16" s="421">
        <v>60648</v>
      </c>
      <c r="AJ16" s="1190"/>
      <c r="AK16" s="1190"/>
      <c r="AL16" s="1190"/>
      <c r="AM16" s="1190"/>
      <c r="AN16" s="1190"/>
      <c r="AO16" s="1190"/>
    </row>
    <row r="17" spans="2:41" s="455" customFormat="1" ht="12" customHeight="1">
      <c r="B17" s="196" t="str">
        <f t="shared" si="1"/>
        <v>Other payable</v>
      </c>
      <c r="C17" s="450" t="str">
        <f t="shared" si="1"/>
        <v>זכאים ויתרות זכות</v>
      </c>
      <c r="D17" s="879">
        <f>IFERROR(P17/'FX rates'!$C$7,"[ ]")</f>
        <v>5881.6575152603427</v>
      </c>
      <c r="E17" s="879">
        <f>Q17/'FX rates'!$G$7</f>
        <v>4613.5048231511255</v>
      </c>
      <c r="F17" s="879">
        <f>S17/'FX rates'!$I$7</f>
        <v>7314.2857142857147</v>
      </c>
      <c r="G17" s="879">
        <f>T17/'FX rates'!$J$7</f>
        <v>8109.5117132373689</v>
      </c>
      <c r="H17" s="879">
        <f>U17/'FX rates'!$K$7</f>
        <v>8386.4734299516913</v>
      </c>
      <c r="I17" s="879">
        <f>W17/'FX rates'!$M$7</f>
        <v>8138.3783783783783</v>
      </c>
      <c r="J17" s="879">
        <f>X17/'FX rates'!$N$7</f>
        <v>7103.5564853556489</v>
      </c>
      <c r="K17" s="1124"/>
      <c r="L17" s="1112"/>
      <c r="N17" s="196" t="s">
        <v>156</v>
      </c>
      <c r="O17" s="450" t="s">
        <v>157</v>
      </c>
      <c r="P17" s="101">
        <v>18909.528911562</v>
      </c>
      <c r="Q17" s="101">
        <v>14348</v>
      </c>
      <c r="R17" s="1119"/>
      <c r="S17" s="101">
        <v>25600</v>
      </c>
      <c r="T17" s="101">
        <v>28732</v>
      </c>
      <c r="U17" s="101">
        <v>29512</v>
      </c>
      <c r="V17" s="1119"/>
      <c r="W17" s="101">
        <v>30112</v>
      </c>
      <c r="X17" s="101">
        <v>27164</v>
      </c>
      <c r="Y17" s="101">
        <v>27611</v>
      </c>
      <c r="Z17" s="1119"/>
      <c r="AA17" s="421">
        <v>22363</v>
      </c>
      <c r="AJ17" s="1190"/>
      <c r="AK17" s="1190"/>
      <c r="AL17" s="1190"/>
      <c r="AM17" s="1190"/>
      <c r="AN17" s="1190"/>
      <c r="AO17" s="1190"/>
    </row>
    <row r="18" spans="2:41" s="455" customFormat="1" ht="12" customHeight="1">
      <c r="B18" s="196" t="str">
        <f t="shared" si="1"/>
        <v>Taxes payable</v>
      </c>
      <c r="C18" s="450" t="str">
        <f t="shared" si="1"/>
        <v>התחייבות למיסים שוטפים לרשויות המיסים ולבעלי מניות</v>
      </c>
      <c r="D18" s="879">
        <f>IFERROR(P18/'FX rates'!$C$7,"[ ]")</f>
        <v>2593.4096533959569</v>
      </c>
      <c r="E18" s="879">
        <f>Q18/'FX rates'!$G$7</f>
        <v>1579.0996784565916</v>
      </c>
      <c r="F18" s="879">
        <f>S18/'FX rates'!$I$7</f>
        <v>1680.5714285714287</v>
      </c>
      <c r="G18" s="879">
        <f>T18/'FX rates'!$J$7</f>
        <v>1532.8817386395708</v>
      </c>
      <c r="H18" s="879">
        <f>U18/'FX rates'!$K$7</f>
        <v>1323.6714975845409</v>
      </c>
      <c r="I18" s="879">
        <f>W18/'FX rates'!$M$7</f>
        <v>1393.7837837837837</v>
      </c>
      <c r="J18" s="879">
        <f>X18/'FX rates'!$N$7</f>
        <v>1531.1192468619247</v>
      </c>
      <c r="K18" s="1124"/>
      <c r="L18" s="1112"/>
      <c r="N18" s="196" t="s">
        <v>158</v>
      </c>
      <c r="O18" s="450" t="s">
        <v>159</v>
      </c>
      <c r="P18" s="101">
        <v>8337.812035668001</v>
      </c>
      <c r="Q18" s="101">
        <v>4911</v>
      </c>
      <c r="R18" s="1119"/>
      <c r="S18" s="101">
        <v>5882</v>
      </c>
      <c r="T18" s="101">
        <v>5431</v>
      </c>
      <c r="U18" s="101">
        <v>4658</v>
      </c>
      <c r="V18" s="1119"/>
      <c r="W18" s="101">
        <v>5157</v>
      </c>
      <c r="X18" s="101">
        <v>5855</v>
      </c>
      <c r="Y18" s="101">
        <v>4870</v>
      </c>
      <c r="Z18" s="1119"/>
      <c r="AA18" s="421">
        <v>5720</v>
      </c>
      <c r="AJ18" s="1190"/>
      <c r="AK18" s="1190"/>
      <c r="AL18" s="1190"/>
      <c r="AM18" s="1190"/>
      <c r="AN18" s="1190"/>
      <c r="AO18" s="1190"/>
    </row>
    <row r="19" spans="2:41" ht="12" customHeight="1">
      <c r="B19" s="457" t="str">
        <f t="shared" si="1"/>
        <v>Total current liabilities</v>
      </c>
      <c r="C19" s="458" t="str">
        <f t="shared" si="1"/>
        <v xml:space="preserve">    סה"כ התחייבויות שוטפות</v>
      </c>
      <c r="D19" s="770">
        <f>IFERROR(P19/'FX rates'!$C$7,"[ ]")</f>
        <v>26995.953893900467</v>
      </c>
      <c r="E19" s="770">
        <f>Q19/'FX rates'!$G$7</f>
        <v>17397.106109324759</v>
      </c>
      <c r="F19" s="770">
        <f>S19/'FX rates'!$I$7</f>
        <v>23322</v>
      </c>
      <c r="G19" s="770">
        <f>T19/'FX rates'!$J$7</f>
        <v>24453.85266723116</v>
      </c>
      <c r="H19" s="770">
        <f>U19/'FX rates'!$K$7</f>
        <v>23704.745666382496</v>
      </c>
      <c r="I19" s="770">
        <f>W19/'FX rates'!$M$7</f>
        <v>25856.216216216217</v>
      </c>
      <c r="J19" s="770">
        <f>X19/'FX rates'!$N$7</f>
        <v>24332.37447698745</v>
      </c>
      <c r="K19" s="1125"/>
      <c r="L19" s="1117"/>
      <c r="N19" s="457" t="s">
        <v>163</v>
      </c>
      <c r="O19" s="458" t="s">
        <v>164</v>
      </c>
      <c r="P19" s="770">
        <f t="shared" ref="P19:AA19" si="5">SUM(P16:P18)</f>
        <v>86791.991768890002</v>
      </c>
      <c r="Q19" s="770">
        <f t="shared" si="5"/>
        <v>54105</v>
      </c>
      <c r="R19" s="1125"/>
      <c r="S19" s="770">
        <f t="shared" si="5"/>
        <v>81627</v>
      </c>
      <c r="T19" s="770">
        <f t="shared" si="5"/>
        <v>86640</v>
      </c>
      <c r="U19" s="770">
        <f t="shared" si="5"/>
        <v>83417</v>
      </c>
      <c r="V19" s="1125"/>
      <c r="W19" s="770">
        <f t="shared" si="5"/>
        <v>95668</v>
      </c>
      <c r="X19" s="770">
        <f t="shared" si="5"/>
        <v>93047</v>
      </c>
      <c r="Y19" s="770">
        <f t="shared" si="5"/>
        <v>85431</v>
      </c>
      <c r="Z19" s="1125"/>
      <c r="AA19" s="869">
        <f t="shared" si="5"/>
        <v>88731</v>
      </c>
      <c r="AJ19" s="1192"/>
      <c r="AK19" s="1192"/>
      <c r="AL19" s="1192"/>
      <c r="AM19" s="1192"/>
      <c r="AN19" s="1192"/>
      <c r="AO19" s="1192"/>
    </row>
    <row r="20" spans="2:41" s="455" customFormat="1" ht="12" customHeight="1" thickBot="1">
      <c r="B20" s="196"/>
      <c r="C20" s="450"/>
      <c r="D20" s="879"/>
      <c r="E20" s="879"/>
      <c r="F20" s="879"/>
      <c r="G20" s="879"/>
      <c r="H20" s="879"/>
      <c r="I20" s="879"/>
      <c r="J20" s="879"/>
      <c r="K20" s="1124"/>
      <c r="L20" s="1112"/>
      <c r="N20" s="475" t="s">
        <v>4596</v>
      </c>
      <c r="O20" s="476"/>
      <c r="P20" s="945" t="e">
        <f>#REF!+#REF!</f>
        <v>#REF!</v>
      </c>
      <c r="Q20" s="945">
        <f>Q14-Q19</f>
        <v>100399</v>
      </c>
      <c r="R20" s="1126"/>
      <c r="S20" s="945">
        <f>S14-S19</f>
        <v>109590</v>
      </c>
      <c r="T20" s="945">
        <f>T14-T19</f>
        <v>119322</v>
      </c>
      <c r="U20" s="945">
        <f>U14-U19</f>
        <v>120536</v>
      </c>
      <c r="V20" s="1126"/>
      <c r="W20" s="945">
        <f t="shared" ref="W20:X20" si="6">W14-W19</f>
        <v>163142</v>
      </c>
      <c r="X20" s="945">
        <f t="shared" si="6"/>
        <v>183103</v>
      </c>
      <c r="Y20" s="945">
        <f t="shared" ref="Y20:AA20" si="7">Y14-Y19</f>
        <v>174675</v>
      </c>
      <c r="Z20" s="1126"/>
      <c r="AA20" s="1178">
        <f t="shared" si="7"/>
        <v>192823</v>
      </c>
      <c r="AJ20" s="1190"/>
      <c r="AK20" s="1190"/>
      <c r="AL20" s="1190"/>
      <c r="AM20" s="1190"/>
      <c r="AN20" s="1190"/>
      <c r="AO20" s="1190"/>
    </row>
    <row r="21" spans="2:41" s="455" customFormat="1" ht="12" customHeight="1">
      <c r="B21" s="196"/>
      <c r="C21" s="450"/>
      <c r="D21" s="879"/>
      <c r="E21" s="879"/>
      <c r="F21" s="879"/>
      <c r="G21" s="879"/>
      <c r="H21" s="879"/>
      <c r="I21" s="879"/>
      <c r="J21" s="879"/>
      <c r="K21" s="1124"/>
      <c r="L21" s="1112"/>
      <c r="N21" s="2164" t="s">
        <v>4597</v>
      </c>
      <c r="O21" s="2164"/>
      <c r="P21" s="2164"/>
      <c r="Q21" s="2164"/>
      <c r="R21" s="2164"/>
      <c r="S21" s="2164"/>
      <c r="T21" s="2164"/>
      <c r="U21" s="2164"/>
      <c r="V21" s="2164"/>
      <c r="W21" s="2164"/>
      <c r="X21" s="2164"/>
      <c r="Y21" s="2164"/>
      <c r="Z21" s="2164"/>
      <c r="AA21" s="2164"/>
      <c r="AJ21" s="1190"/>
      <c r="AK21" s="1190"/>
      <c r="AL21" s="1190"/>
      <c r="AM21" s="1190"/>
      <c r="AN21" s="1190"/>
      <c r="AO21" s="1190"/>
    </row>
    <row r="22" spans="2:41" s="455" customFormat="1" ht="12" customHeight="1">
      <c r="B22" s="196"/>
      <c r="C22" s="450"/>
      <c r="D22" s="879"/>
      <c r="E22" s="879"/>
      <c r="F22" s="879"/>
      <c r="G22" s="879"/>
      <c r="H22" s="879"/>
      <c r="I22" s="879"/>
      <c r="J22" s="879"/>
      <c r="K22" s="1124"/>
      <c r="L22" s="1112"/>
      <c r="N22" s="425"/>
      <c r="O22" s="480"/>
      <c r="P22" s="480"/>
      <c r="Q22" s="425"/>
      <c r="R22" s="425"/>
      <c r="S22" s="425"/>
      <c r="T22" s="425"/>
      <c r="U22" s="425"/>
      <c r="V22" s="425"/>
      <c r="W22" s="425"/>
      <c r="X22" s="425"/>
      <c r="Y22" s="425"/>
      <c r="Z22" s="425"/>
      <c r="AA22" s="425"/>
      <c r="AJ22" s="1190"/>
      <c r="AK22" s="1190"/>
      <c r="AL22" s="1190"/>
      <c r="AM22" s="1190"/>
      <c r="AN22" s="1190"/>
      <c r="AO22" s="1190"/>
    </row>
    <row r="23" spans="2:41" s="455" customFormat="1" ht="19.5" customHeight="1">
      <c r="B23" s="196" t="e">
        <f>#REF!</f>
        <v>#REF!</v>
      </c>
      <c r="C23" s="450" t="e">
        <f>#REF!</f>
        <v>#REF!</v>
      </c>
      <c r="D23" s="879" t="str">
        <f>IFERROR(#REF!/'FX rates'!$C$7,"[ ]")</f>
        <v>[ ]</v>
      </c>
      <c r="E23" s="879" t="e">
        <f>#REF!/'FX rates'!$G$7</f>
        <v>#REF!</v>
      </c>
      <c r="F23" s="879" t="e">
        <f>#REF!/'FX rates'!$I$7</f>
        <v>#REF!</v>
      </c>
      <c r="G23" s="879" t="e">
        <f>#REF!/'FX rates'!$J$7</f>
        <v>#REF!</v>
      </c>
      <c r="H23" s="879" t="e">
        <f>#REF!/'FX rates'!$K$7</f>
        <v>#REF!</v>
      </c>
      <c r="I23" s="879" t="e">
        <f>#REF!/'FX rates'!$M$7</f>
        <v>#REF!</v>
      </c>
      <c r="J23" s="879" t="e">
        <f>#REF!/'FX rates'!$N$7</f>
        <v>#REF!</v>
      </c>
      <c r="K23" s="1124"/>
      <c r="L23" s="1112"/>
      <c r="N23" s="1127" t="s">
        <v>4598</v>
      </c>
      <c r="O23" s="1128"/>
      <c r="P23" s="1128"/>
      <c r="Q23" s="1128"/>
      <c r="R23" s="1128"/>
      <c r="S23" s="1128"/>
      <c r="T23" s="1128"/>
      <c r="U23" s="1128"/>
      <c r="V23" s="1128"/>
      <c r="W23" s="1128"/>
      <c r="X23" s="1128"/>
      <c r="Y23" s="1128"/>
      <c r="Z23" s="1128"/>
      <c r="AA23" s="1109"/>
      <c r="AJ23" s="1190"/>
      <c r="AK23" s="1190"/>
      <c r="AL23" s="1190"/>
      <c r="AM23" s="1190"/>
      <c r="AN23" s="1190"/>
      <c r="AO23" s="1190"/>
    </row>
    <row r="24" spans="2:41" s="455" customFormat="1" ht="23.25">
      <c r="B24" s="196" t="e">
        <f>#REF!</f>
        <v>#REF!</v>
      </c>
      <c r="C24" s="450"/>
      <c r="D24" s="879" t="str">
        <f>IFERROR(#REF!/'FX rates'!$C$7,"[ ]")</f>
        <v>[ ]</v>
      </c>
      <c r="E24" s="879" t="e">
        <f>#REF!/'FX rates'!$G$7</f>
        <v>#REF!</v>
      </c>
      <c r="F24" s="879" t="e">
        <f>#REF!/'FX rates'!$I$7</f>
        <v>#REF!</v>
      </c>
      <c r="G24" s="879" t="e">
        <f>#REF!/'FX rates'!$J$7</f>
        <v>#REF!</v>
      </c>
      <c r="H24" s="879" t="e">
        <f>#REF!/'FX rates'!$K$7</f>
        <v>#REF!</v>
      </c>
      <c r="I24" s="879" t="e">
        <f>#REF!/'FX rates'!$M$7</f>
        <v>#REF!</v>
      </c>
      <c r="J24" s="879" t="e">
        <f>#REF!/'FX rates'!$N$7</f>
        <v>#REF!</v>
      </c>
      <c r="K24" s="1124"/>
      <c r="L24" s="1112"/>
      <c r="N24" s="446" t="s">
        <v>104</v>
      </c>
      <c r="O24" s="447"/>
      <c r="P24" s="448" t="s">
        <v>105</v>
      </c>
      <c r="Q24" s="1233" t="s">
        <v>3314</v>
      </c>
      <c r="R24" s="1234" t="s">
        <v>4660</v>
      </c>
      <c r="S24" s="1234" t="s">
        <v>4661</v>
      </c>
      <c r="T24" s="1234" t="s">
        <v>4662</v>
      </c>
      <c r="U24" s="1234" t="s">
        <v>3315</v>
      </c>
      <c r="V24" s="1234" t="s">
        <v>3319</v>
      </c>
      <c r="W24" s="1234" t="s">
        <v>3320</v>
      </c>
      <c r="X24" s="1234" t="s">
        <v>3316</v>
      </c>
      <c r="Y24" s="1234" t="s">
        <v>4632</v>
      </c>
      <c r="Z24" s="1234" t="s">
        <v>4663</v>
      </c>
      <c r="AA24" s="1234" t="s">
        <v>4633</v>
      </c>
      <c r="AJ24" s="1190"/>
      <c r="AK24" s="1190"/>
      <c r="AL24" s="1190"/>
      <c r="AM24" s="1190"/>
      <c r="AN24" s="1190"/>
      <c r="AO24" s="1190"/>
    </row>
    <row r="25" spans="2:41" ht="12" customHeight="1" thickBot="1">
      <c r="B25" s="475" t="str">
        <f>N20</f>
        <v>Total NWC</v>
      </c>
      <c r="C25" s="476"/>
      <c r="D25" s="945" t="str">
        <f>IFERROR(P20/'FX rates'!$C$7,"[ ]")</f>
        <v>[ ]</v>
      </c>
      <c r="E25" s="945">
        <f>Q20/'FX rates'!$G$7</f>
        <v>32282.636655948554</v>
      </c>
      <c r="F25" s="945">
        <f>S20/'FX rates'!$I$7</f>
        <v>31311.428571428572</v>
      </c>
      <c r="G25" s="945">
        <f>T20/'FX rates'!$J$7</f>
        <v>33678.238780694322</v>
      </c>
      <c r="H25" s="945">
        <f>U20/'FX rates'!$K$7</f>
        <v>34252.912759306622</v>
      </c>
      <c r="I25" s="945">
        <f>W20/'FX rates'!$M$7</f>
        <v>44092.432432432433</v>
      </c>
      <c r="J25" s="945">
        <f>X20/'FX rates'!$N$7</f>
        <v>47882.583682008371</v>
      </c>
      <c r="K25" s="1126"/>
      <c r="L25" s="1118"/>
      <c r="N25" s="196" t="s">
        <v>4599</v>
      </c>
      <c r="O25" s="450" t="s">
        <v>118</v>
      </c>
      <c r="P25" s="101">
        <v>126591</v>
      </c>
      <c r="Q25" s="101">
        <v>58470</v>
      </c>
      <c r="R25" s="101"/>
      <c r="S25" s="101">
        <v>84135</v>
      </c>
      <c r="T25" s="101">
        <v>82566</v>
      </c>
      <c r="U25" s="101">
        <f>IS!AE6</f>
        <v>259577</v>
      </c>
      <c r="V25" s="101"/>
      <c r="W25" s="101"/>
      <c r="X25" s="101"/>
      <c r="Y25" s="101">
        <f>IS!AO6</f>
        <v>359313</v>
      </c>
      <c r="Z25" s="101"/>
      <c r="AA25" s="421">
        <f>IS!AU6</f>
        <v>201428</v>
      </c>
      <c r="AJ25" s="1192"/>
      <c r="AK25" s="1192"/>
      <c r="AL25" s="1192"/>
      <c r="AM25" s="1192"/>
      <c r="AN25" s="1192"/>
      <c r="AO25" s="1192"/>
    </row>
    <row r="26" spans="2:41" ht="12" customHeight="1">
      <c r="B26" s="1140" t="str">
        <f>N21</f>
        <v>Source: KPMG analysis</v>
      </c>
      <c r="C26" s="1111"/>
      <c r="D26" s="1111"/>
      <c r="E26" s="1111"/>
      <c r="F26" s="1111"/>
      <c r="G26" s="1111"/>
      <c r="H26" s="1111"/>
      <c r="I26" s="1111"/>
      <c r="J26" s="1111"/>
      <c r="K26" s="1111"/>
      <c r="L26" s="1110"/>
      <c r="N26" s="196" t="s">
        <v>61</v>
      </c>
      <c r="O26" s="450" t="s">
        <v>122</v>
      </c>
      <c r="P26" s="101">
        <v>13962.928503933999</v>
      </c>
      <c r="Q26" s="101">
        <v>14321</v>
      </c>
      <c r="R26" s="101"/>
      <c r="S26" s="101">
        <v>19493</v>
      </c>
      <c r="T26" s="101">
        <v>20754</v>
      </c>
      <c r="U26" s="101">
        <f>-IS!AE7</f>
        <v>198312</v>
      </c>
      <c r="V26" s="101"/>
      <c r="W26" s="101"/>
      <c r="X26" s="101"/>
      <c r="Y26" s="101">
        <f>-IS!AO7</f>
        <v>243177</v>
      </c>
      <c r="Z26" s="101"/>
      <c r="AA26" s="421">
        <f>-IS!AU7</f>
        <v>139364</v>
      </c>
      <c r="AJ26" s="1192"/>
      <c r="AK26" s="1192"/>
      <c r="AL26" s="1192"/>
      <c r="AM26" s="1192"/>
      <c r="AN26" s="1192"/>
      <c r="AO26" s="1192"/>
    </row>
    <row r="27" spans="2:41" ht="12" customHeight="1">
      <c r="C27" s="480"/>
      <c r="D27" s="480"/>
      <c r="N27" s="233" t="s">
        <v>747</v>
      </c>
      <c r="O27" s="1193" t="s">
        <v>124</v>
      </c>
      <c r="P27" s="760">
        <v>79019.803871131095</v>
      </c>
      <c r="Q27" s="760">
        <v>79312</v>
      </c>
      <c r="R27" s="760"/>
      <c r="S27" s="760">
        <v>85657</v>
      </c>
      <c r="T27" s="760">
        <v>99452</v>
      </c>
      <c r="U27" s="760" t="e">
        <f>-#REF!</f>
        <v>#REF!</v>
      </c>
      <c r="V27" s="760"/>
      <c r="W27" s="760"/>
      <c r="X27" s="760"/>
      <c r="Y27" s="760" t="e">
        <f>-#REF!</f>
        <v>#REF!</v>
      </c>
      <c r="Z27" s="760"/>
      <c r="AA27" s="1194" t="e">
        <f>-#REF!</f>
        <v>#REF!</v>
      </c>
    </row>
    <row r="28" spans="2:41" ht="24" customHeight="1"/>
    <row r="29" spans="2:41" s="455" customFormat="1" ht="19.5" customHeight="1">
      <c r="B29" s="196" t="e">
        <f>#REF!</f>
        <v>#REF!</v>
      </c>
      <c r="C29" s="450" t="e">
        <f>#REF!</f>
        <v>#REF!</v>
      </c>
      <c r="D29" s="879" t="str">
        <f>IFERROR(#REF!/'FX rates'!$C$7,"[ ]")</f>
        <v>[ ]</v>
      </c>
      <c r="E29" s="879" t="e">
        <f>#REF!/'FX rates'!$G$7</f>
        <v>#REF!</v>
      </c>
      <c r="F29" s="879" t="e">
        <f>#REF!/'FX rates'!$I$7</f>
        <v>#REF!</v>
      </c>
      <c r="G29" s="879" t="e">
        <f>#REF!/'FX rates'!$J$7</f>
        <v>#REF!</v>
      </c>
      <c r="H29" s="879" t="e">
        <f>#REF!/'FX rates'!$K$7</f>
        <v>#REF!</v>
      </c>
      <c r="I29" s="879" t="e">
        <f>#REF!/'FX rates'!$M$7</f>
        <v>#REF!</v>
      </c>
      <c r="J29" s="879" t="e">
        <f>#REF!/'FX rates'!$N$7</f>
        <v>#REF!</v>
      </c>
      <c r="K29" s="1124"/>
      <c r="L29" s="1112"/>
      <c r="N29" s="1127" t="s">
        <v>4600</v>
      </c>
      <c r="O29" s="1128"/>
      <c r="P29" s="1128"/>
      <c r="Q29" s="1128"/>
      <c r="R29" s="1128"/>
      <c r="S29" s="1128"/>
      <c r="T29" s="1128"/>
      <c r="U29" s="1128"/>
      <c r="V29" s="1128"/>
      <c r="W29" s="1128"/>
      <c r="X29" s="1128"/>
      <c r="Y29" s="1128"/>
      <c r="Z29" s="1128"/>
      <c r="AA29" s="1109"/>
      <c r="AJ29" s="1190"/>
      <c r="AK29" s="1190"/>
      <c r="AL29" s="1190"/>
      <c r="AM29" s="1190"/>
      <c r="AN29" s="1190"/>
      <c r="AO29" s="1190"/>
    </row>
    <row r="30" spans="2:41" s="455" customFormat="1" ht="24" customHeight="1">
      <c r="B30" s="196" t="e">
        <f>#REF!</f>
        <v>#REF!</v>
      </c>
      <c r="C30" s="450"/>
      <c r="D30" s="879" t="str">
        <f>IFERROR(#REF!/'FX rates'!$C$7,"[ ]")</f>
        <v>[ ]</v>
      </c>
      <c r="E30" s="879" t="e">
        <f>#REF!/'FX rates'!$G$7</f>
        <v>#REF!</v>
      </c>
      <c r="F30" s="879" t="e">
        <f>#REF!/'FX rates'!$I$7</f>
        <v>#REF!</v>
      </c>
      <c r="G30" s="879" t="e">
        <f>#REF!/'FX rates'!$J$7</f>
        <v>#REF!</v>
      </c>
      <c r="H30" s="879" t="e">
        <f>#REF!/'FX rates'!$K$7</f>
        <v>#REF!</v>
      </c>
      <c r="I30" s="879" t="e">
        <f>#REF!/'FX rates'!$M$7</f>
        <v>#REF!</v>
      </c>
      <c r="J30" s="879" t="e">
        <f>#REF!/'FX rates'!$N$7</f>
        <v>#REF!</v>
      </c>
      <c r="K30" s="1124"/>
      <c r="L30" s="1112"/>
      <c r="N30" s="446" t="s">
        <v>104</v>
      </c>
      <c r="O30" s="447"/>
      <c r="P30" s="448" t="s">
        <v>105</v>
      </c>
      <c r="Q30" s="1233" t="s">
        <v>3314</v>
      </c>
      <c r="R30" s="1234" t="s">
        <v>4660</v>
      </c>
      <c r="S30" s="1234" t="s">
        <v>4661</v>
      </c>
      <c r="T30" s="1234" t="s">
        <v>4662</v>
      </c>
      <c r="U30" s="1234" t="s">
        <v>3315</v>
      </c>
      <c r="V30" s="1234" t="s">
        <v>3319</v>
      </c>
      <c r="W30" s="1234" t="s">
        <v>3320</v>
      </c>
      <c r="X30" s="1234" t="s">
        <v>3316</v>
      </c>
      <c r="Y30" s="1234" t="s">
        <v>4632</v>
      </c>
      <c r="Z30" s="1234" t="s">
        <v>4663</v>
      </c>
      <c r="AA30" s="1234" t="s">
        <v>4633</v>
      </c>
      <c r="AJ30" s="1190"/>
      <c r="AK30" s="1190"/>
      <c r="AL30" s="1190"/>
      <c r="AM30" s="1190"/>
      <c r="AN30" s="1190"/>
      <c r="AO30" s="1190"/>
    </row>
    <row r="31" spans="2:41" ht="12" customHeight="1" thickBot="1">
      <c r="B31" s="475" t="str">
        <f>N26</f>
        <v>COGS</v>
      </c>
      <c r="C31" s="476"/>
      <c r="D31" s="945">
        <f>IFERROR(P26/'FX rates'!$C$7,"[ ]")</f>
        <v>4343.0570774289272</v>
      </c>
      <c r="E31" s="945">
        <f>Q26/'FX rates'!$G$7</f>
        <v>4604.8231511254025</v>
      </c>
      <c r="F31" s="945">
        <f>S26/'FX rates'!$I$7</f>
        <v>5569.4285714285716</v>
      </c>
      <c r="G31" s="945">
        <f>T26/'FX rates'!$J$7</f>
        <v>5857.7476714648601</v>
      </c>
      <c r="H31" s="945">
        <f>U26/'FX rates'!$K$7</f>
        <v>56354.646206308607</v>
      </c>
      <c r="I31" s="945">
        <f>W26/'FX rates'!$M$7</f>
        <v>0</v>
      </c>
      <c r="J31" s="945">
        <f>X26/'FX rates'!$N$7</f>
        <v>0</v>
      </c>
      <c r="K31" s="1126"/>
      <c r="L31" s="1118"/>
      <c r="N31" s="196" t="s">
        <v>749</v>
      </c>
      <c r="O31" s="450" t="s">
        <v>118</v>
      </c>
      <c r="P31" s="101"/>
      <c r="Q31" s="101" t="s">
        <v>45</v>
      </c>
      <c r="R31" s="101"/>
      <c r="S31" s="101"/>
      <c r="T31" s="101"/>
      <c r="U31" s="101">
        <f>AVERAGE(U9,Q9)/U26*365</f>
        <v>164.02839969341241</v>
      </c>
      <c r="V31" s="101"/>
      <c r="W31" s="101"/>
      <c r="X31" s="101"/>
      <c r="Y31" s="101">
        <f>AVERAGE(Y9,U9)/Y26*365</f>
        <v>154.04997183121759</v>
      </c>
      <c r="Z31" s="101"/>
      <c r="AA31" s="421">
        <f>AVERAGE(AA9,W9)/AA26*365/2</f>
        <v>136.67136957894434</v>
      </c>
      <c r="AC31" s="425" t="s">
        <v>4602</v>
      </c>
      <c r="AJ31" s="1192"/>
      <c r="AK31" s="1192"/>
      <c r="AL31" s="1192"/>
      <c r="AM31" s="1192"/>
      <c r="AN31" s="1192"/>
      <c r="AO31" s="1192"/>
    </row>
    <row r="32" spans="2:41" ht="12" customHeight="1">
      <c r="B32" s="1140" t="str">
        <f>N27</f>
        <v>Purchases</v>
      </c>
      <c r="C32" s="1111"/>
      <c r="D32" s="1111"/>
      <c r="E32" s="1111"/>
      <c r="F32" s="1111"/>
      <c r="G32" s="1111"/>
      <c r="H32" s="1111"/>
      <c r="I32" s="1111"/>
      <c r="J32" s="1111"/>
      <c r="K32" s="1111"/>
      <c r="L32" s="1110"/>
      <c r="N32" s="196" t="s">
        <v>748</v>
      </c>
      <c r="O32" s="450" t="s">
        <v>122</v>
      </c>
      <c r="P32" s="101"/>
      <c r="Q32" s="101" t="s">
        <v>45</v>
      </c>
      <c r="R32" s="101"/>
      <c r="S32" s="101"/>
      <c r="T32" s="101"/>
      <c r="U32" s="101">
        <f>AVERAGE(U7,Q7)/U25*365</f>
        <v>98.945418893045229</v>
      </c>
      <c r="V32" s="101"/>
      <c r="W32" s="101"/>
      <c r="X32" s="101"/>
      <c r="Y32" s="101">
        <f>AVERAGE(Y7,U7)/Y25*365</f>
        <v>107.69446833262364</v>
      </c>
      <c r="Z32" s="101"/>
      <c r="AA32" s="421">
        <f>AVERAGE(AA7,W7)/AA25*365/2</f>
        <v>124.46690628909586</v>
      </c>
      <c r="AC32" s="425" t="s">
        <v>4603</v>
      </c>
      <c r="AJ32" s="1192"/>
      <c r="AK32" s="1192"/>
      <c r="AL32" s="1192"/>
      <c r="AM32" s="1192"/>
      <c r="AN32" s="1192"/>
      <c r="AO32" s="1192"/>
    </row>
    <row r="33" spans="3:29" ht="12" customHeight="1">
      <c r="C33" s="480"/>
      <c r="D33" s="480"/>
      <c r="N33" s="233" t="s">
        <v>750</v>
      </c>
      <c r="O33" s="1193" t="s">
        <v>124</v>
      </c>
      <c r="P33" s="760"/>
      <c r="Q33" s="760" t="s">
        <v>45</v>
      </c>
      <c r="R33" s="760"/>
      <c r="S33" s="760"/>
      <c r="T33" s="760"/>
      <c r="U33" s="760" t="e">
        <f>AVERAGE(U16,Q16)/U27*365</f>
        <v>#REF!</v>
      </c>
      <c r="V33" s="760"/>
      <c r="W33" s="760"/>
      <c r="X33" s="760"/>
      <c r="Y33" s="760" t="e">
        <f t="shared" ref="Y33" si="8">AVERAGE(Y16,U16)/Y27*365</f>
        <v>#REF!</v>
      </c>
      <c r="Z33" s="760"/>
      <c r="AA33" s="1194" t="e">
        <f>AVERAGE(AA16,W16)/AA27*365/2</f>
        <v>#REF!</v>
      </c>
      <c r="AC33" s="425" t="s">
        <v>4604</v>
      </c>
    </row>
    <row r="34" spans="3:29" ht="12" customHeight="1" thickBot="1">
      <c r="N34" s="475" t="s">
        <v>4601</v>
      </c>
      <c r="O34" s="476"/>
      <c r="P34" s="945" t="e">
        <f>#REF!+#REF!</f>
        <v>#REF!</v>
      </c>
      <c r="Q34" s="1195" t="s">
        <v>45</v>
      </c>
      <c r="R34" s="1195"/>
      <c r="S34" s="945" t="e">
        <f>#REF!+#REF!</f>
        <v>#REF!</v>
      </c>
      <c r="T34" s="945" t="e">
        <f>#REF!+#REF!</f>
        <v>#REF!</v>
      </c>
      <c r="U34" s="945" t="e">
        <f>U31+U32-U33</f>
        <v>#REF!</v>
      </c>
      <c r="V34" s="945"/>
      <c r="W34" s="945" t="e">
        <f>#REF!+#REF!</f>
        <v>#REF!</v>
      </c>
      <c r="X34" s="945" t="e">
        <f>#REF!+#REF!</f>
        <v>#REF!</v>
      </c>
      <c r="Y34" s="945" t="e">
        <f t="shared" ref="Y34:AA34" si="9">Y31+Y32-Y33</f>
        <v>#REF!</v>
      </c>
      <c r="Z34" s="945"/>
      <c r="AA34" s="1178" t="e">
        <f t="shared" si="9"/>
        <v>#REF!</v>
      </c>
    </row>
    <row r="35" spans="3:29" ht="12" customHeight="1">
      <c r="N35" s="2164" t="s">
        <v>4597</v>
      </c>
      <c r="O35" s="2164"/>
      <c r="P35" s="2164"/>
      <c r="Q35" s="2164"/>
      <c r="R35" s="2164"/>
      <c r="S35" s="2164"/>
      <c r="T35" s="2164"/>
      <c r="U35" s="2164"/>
      <c r="V35" s="2164"/>
      <c r="W35" s="2164"/>
      <c r="X35" s="2164"/>
      <c r="Y35" s="2164"/>
      <c r="Z35" s="2164"/>
      <c r="AA35" s="2164"/>
    </row>
    <row r="36" spans="3:29" ht="12" customHeight="1"/>
    <row r="37" spans="3:29" ht="12" customHeight="1"/>
    <row r="38" spans="3:29" ht="12" customHeight="1"/>
    <row r="39" spans="3:29" ht="12" customHeight="1"/>
    <row r="40" spans="3:29" ht="12" customHeight="1"/>
    <row r="41" spans="3:29" ht="12" customHeight="1"/>
    <row r="42" spans="3:29" ht="12" customHeight="1"/>
    <row r="43" spans="3:29" ht="12" customHeight="1"/>
    <row r="44" spans="3:29" ht="12" customHeight="1"/>
    <row r="45" spans="3:29" ht="12" customHeight="1"/>
    <row r="46" spans="3:29" ht="12" customHeight="1"/>
    <row r="47" spans="3:29" ht="24" customHeight="1"/>
    <row r="48" spans="3:29" ht="19.5" customHeight="1"/>
    <row r="49" ht="24"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24" customHeight="1"/>
    <row r="70" ht="19.5" customHeight="1"/>
    <row r="71" ht="24" customHeight="1"/>
    <row r="72" ht="12" customHeight="1"/>
    <row r="73" ht="12" customHeight="1"/>
    <row r="74" ht="12" customHeight="1"/>
  </sheetData>
  <mergeCells count="2">
    <mergeCell ref="N35:AA35"/>
    <mergeCell ref="N21:AA21"/>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theme="8" tint="-0.499984740745262"/>
  </sheetPr>
  <dimension ref="B5:M21"/>
  <sheetViews>
    <sheetView workbookViewId="0"/>
  </sheetViews>
  <sheetFormatPr defaultColWidth="9.140625" defaultRowHeight="15"/>
  <cols>
    <col min="1" max="16384" width="9.140625" style="2"/>
  </cols>
  <sheetData>
    <row r="5" spans="2:13" ht="15.75" thickBot="1"/>
    <row r="6" spans="2:13">
      <c r="B6" s="2154" t="s">
        <v>182</v>
      </c>
      <c r="C6" s="2155"/>
      <c r="D6" s="2155"/>
      <c r="E6" s="2155"/>
      <c r="F6" s="2155"/>
      <c r="G6" s="2155"/>
      <c r="H6" s="2155"/>
      <c r="I6" s="2155"/>
      <c r="J6" s="2155"/>
      <c r="K6" s="2155"/>
      <c r="L6" s="2155"/>
      <c r="M6" s="2156"/>
    </row>
    <row r="7" spans="2:13" ht="15" customHeight="1">
      <c r="B7" s="2157"/>
      <c r="C7" s="2158"/>
      <c r="D7" s="2158"/>
      <c r="E7" s="2158"/>
      <c r="F7" s="2158"/>
      <c r="G7" s="2158"/>
      <c r="H7" s="2158"/>
      <c r="I7" s="2158"/>
      <c r="J7" s="2158"/>
      <c r="K7" s="2158"/>
      <c r="L7" s="2158"/>
      <c r="M7" s="2159"/>
    </row>
    <row r="8" spans="2:13" ht="15" customHeight="1">
      <c r="B8" s="2157"/>
      <c r="C8" s="2158"/>
      <c r="D8" s="2158"/>
      <c r="E8" s="2158"/>
      <c r="F8" s="2158"/>
      <c r="G8" s="2158"/>
      <c r="H8" s="2158"/>
      <c r="I8" s="2158"/>
      <c r="J8" s="2158"/>
      <c r="K8" s="2158"/>
      <c r="L8" s="2158"/>
      <c r="M8" s="2159"/>
    </row>
    <row r="9" spans="2:13" ht="15" customHeight="1">
      <c r="B9" s="2157"/>
      <c r="C9" s="2158"/>
      <c r="D9" s="2158"/>
      <c r="E9" s="2158"/>
      <c r="F9" s="2158"/>
      <c r="G9" s="2158"/>
      <c r="H9" s="2158"/>
      <c r="I9" s="2158"/>
      <c r="J9" s="2158"/>
      <c r="K9" s="2158"/>
      <c r="L9" s="2158"/>
      <c r="M9" s="2159"/>
    </row>
    <row r="10" spans="2:13" ht="15" customHeight="1">
      <c r="B10" s="2157"/>
      <c r="C10" s="2158"/>
      <c r="D10" s="2158"/>
      <c r="E10" s="2158"/>
      <c r="F10" s="2158"/>
      <c r="G10" s="2158"/>
      <c r="H10" s="2158"/>
      <c r="I10" s="2158"/>
      <c r="J10" s="2158"/>
      <c r="K10" s="2158"/>
      <c r="L10" s="2158"/>
      <c r="M10" s="2159"/>
    </row>
    <row r="11" spans="2:13" ht="15" customHeight="1">
      <c r="B11" s="2157"/>
      <c r="C11" s="2158"/>
      <c r="D11" s="2158"/>
      <c r="E11" s="2158"/>
      <c r="F11" s="2158"/>
      <c r="G11" s="2158"/>
      <c r="H11" s="2158"/>
      <c r="I11" s="2158"/>
      <c r="J11" s="2158"/>
      <c r="K11" s="2158"/>
      <c r="L11" s="2158"/>
      <c r="M11" s="2159"/>
    </row>
    <row r="12" spans="2:13" ht="15" customHeight="1">
      <c r="B12" s="2157"/>
      <c r="C12" s="2158"/>
      <c r="D12" s="2158"/>
      <c r="E12" s="2158"/>
      <c r="F12" s="2158"/>
      <c r="G12" s="2158"/>
      <c r="H12" s="2158"/>
      <c r="I12" s="2158"/>
      <c r="J12" s="2158"/>
      <c r="K12" s="2158"/>
      <c r="L12" s="2158"/>
      <c r="M12" s="2159"/>
    </row>
    <row r="13" spans="2:13" ht="15" customHeight="1">
      <c r="B13" s="2157"/>
      <c r="C13" s="2158"/>
      <c r="D13" s="2158"/>
      <c r="E13" s="2158"/>
      <c r="F13" s="2158"/>
      <c r="G13" s="2158"/>
      <c r="H13" s="2158"/>
      <c r="I13" s="2158"/>
      <c r="J13" s="2158"/>
      <c r="K13" s="2158"/>
      <c r="L13" s="2158"/>
      <c r="M13" s="2159"/>
    </row>
    <row r="14" spans="2:13" ht="15" customHeight="1">
      <c r="B14" s="2157"/>
      <c r="C14" s="2158"/>
      <c r="D14" s="2158"/>
      <c r="E14" s="2158"/>
      <c r="F14" s="2158"/>
      <c r="G14" s="2158"/>
      <c r="H14" s="2158"/>
      <c r="I14" s="2158"/>
      <c r="J14" s="2158"/>
      <c r="K14" s="2158"/>
      <c r="L14" s="2158"/>
      <c r="M14" s="2159"/>
    </row>
    <row r="15" spans="2:13" ht="15" customHeight="1">
      <c r="B15" s="2157"/>
      <c r="C15" s="2158"/>
      <c r="D15" s="2158"/>
      <c r="E15" s="2158"/>
      <c r="F15" s="2158"/>
      <c r="G15" s="2158"/>
      <c r="H15" s="2158"/>
      <c r="I15" s="2158"/>
      <c r="J15" s="2158"/>
      <c r="K15" s="2158"/>
      <c r="L15" s="2158"/>
      <c r="M15" s="2159"/>
    </row>
    <row r="16" spans="2:13" ht="15" customHeight="1">
      <c r="B16" s="2157"/>
      <c r="C16" s="2158"/>
      <c r="D16" s="2158"/>
      <c r="E16" s="2158"/>
      <c r="F16" s="2158"/>
      <c r="G16" s="2158"/>
      <c r="H16" s="2158"/>
      <c r="I16" s="2158"/>
      <c r="J16" s="2158"/>
      <c r="K16" s="2158"/>
      <c r="L16" s="2158"/>
      <c r="M16" s="2159"/>
    </row>
    <row r="17" spans="2:13" ht="15" customHeight="1">
      <c r="B17" s="2157"/>
      <c r="C17" s="2158"/>
      <c r="D17" s="2158"/>
      <c r="E17" s="2158"/>
      <c r="F17" s="2158"/>
      <c r="G17" s="2158"/>
      <c r="H17" s="2158"/>
      <c r="I17" s="2158"/>
      <c r="J17" s="2158"/>
      <c r="K17" s="2158"/>
      <c r="L17" s="2158"/>
      <c r="M17" s="2159"/>
    </row>
    <row r="18" spans="2:13" ht="15" customHeight="1">
      <c r="B18" s="2157"/>
      <c r="C18" s="2158"/>
      <c r="D18" s="2158"/>
      <c r="E18" s="2158"/>
      <c r="F18" s="2158"/>
      <c r="G18" s="2158"/>
      <c r="H18" s="2158"/>
      <c r="I18" s="2158"/>
      <c r="J18" s="2158"/>
      <c r="K18" s="2158"/>
      <c r="L18" s="2158"/>
      <c r="M18" s="2159"/>
    </row>
    <row r="19" spans="2:13" ht="15" customHeight="1">
      <c r="B19" s="2157"/>
      <c r="C19" s="2158"/>
      <c r="D19" s="2158"/>
      <c r="E19" s="2158"/>
      <c r="F19" s="2158"/>
      <c r="G19" s="2158"/>
      <c r="H19" s="2158"/>
      <c r="I19" s="2158"/>
      <c r="J19" s="2158"/>
      <c r="K19" s="2158"/>
      <c r="L19" s="2158"/>
      <c r="M19" s="2159"/>
    </row>
    <row r="20" spans="2:13" ht="15" customHeight="1" thickBot="1">
      <c r="B20" s="2160"/>
      <c r="C20" s="2161"/>
      <c r="D20" s="2161"/>
      <c r="E20" s="2161"/>
      <c r="F20" s="2161"/>
      <c r="G20" s="2161"/>
      <c r="H20" s="2161"/>
      <c r="I20" s="2161"/>
      <c r="J20" s="2161"/>
      <c r="K20" s="2161"/>
      <c r="L20" s="2161"/>
      <c r="M20" s="2162"/>
    </row>
    <row r="21" spans="2:13" ht="15.75" customHeight="1"/>
  </sheetData>
  <mergeCells count="1">
    <mergeCell ref="B6:M2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28480-4E43-406D-9EB3-3BD8792D3CB5}">
  <sheetPr>
    <tabColor theme="8" tint="0.39997558519241921"/>
  </sheetPr>
  <dimension ref="C6:N21"/>
  <sheetViews>
    <sheetView workbookViewId="0"/>
  </sheetViews>
  <sheetFormatPr defaultColWidth="9" defaultRowHeight="15"/>
  <cols>
    <col min="1" max="16384" width="9" style="2"/>
  </cols>
  <sheetData>
    <row r="6" spans="3:14" ht="15.75" thickBot="1"/>
    <row r="7" spans="3:14">
      <c r="C7" s="2154" t="s">
        <v>876</v>
      </c>
      <c r="D7" s="2155"/>
      <c r="E7" s="2155"/>
      <c r="F7" s="2155"/>
      <c r="G7" s="2155"/>
      <c r="H7" s="2155"/>
      <c r="I7" s="2155"/>
      <c r="J7" s="2155"/>
      <c r="K7" s="2155"/>
      <c r="L7" s="2155"/>
      <c r="M7" s="2155"/>
      <c r="N7" s="2156"/>
    </row>
    <row r="8" spans="3:14">
      <c r="C8" s="2157"/>
      <c r="D8" s="2158"/>
      <c r="E8" s="2158"/>
      <c r="F8" s="2158"/>
      <c r="G8" s="2158"/>
      <c r="H8" s="2158"/>
      <c r="I8" s="2158"/>
      <c r="J8" s="2158"/>
      <c r="K8" s="2158"/>
      <c r="L8" s="2158"/>
      <c r="M8" s="2158"/>
      <c r="N8" s="2159"/>
    </row>
    <row r="9" spans="3:14">
      <c r="C9" s="2157"/>
      <c r="D9" s="2158"/>
      <c r="E9" s="2158"/>
      <c r="F9" s="2158"/>
      <c r="G9" s="2158"/>
      <c r="H9" s="2158"/>
      <c r="I9" s="2158"/>
      <c r="J9" s="2158"/>
      <c r="K9" s="2158"/>
      <c r="L9" s="2158"/>
      <c r="M9" s="2158"/>
      <c r="N9" s="2159"/>
    </row>
    <row r="10" spans="3:14">
      <c r="C10" s="2157"/>
      <c r="D10" s="2158"/>
      <c r="E10" s="2158"/>
      <c r="F10" s="2158"/>
      <c r="G10" s="2158"/>
      <c r="H10" s="2158"/>
      <c r="I10" s="2158"/>
      <c r="J10" s="2158"/>
      <c r="K10" s="2158"/>
      <c r="L10" s="2158"/>
      <c r="M10" s="2158"/>
      <c r="N10" s="2159"/>
    </row>
    <row r="11" spans="3:14">
      <c r="C11" s="2157"/>
      <c r="D11" s="2158"/>
      <c r="E11" s="2158"/>
      <c r="F11" s="2158"/>
      <c r="G11" s="2158"/>
      <c r="H11" s="2158"/>
      <c r="I11" s="2158"/>
      <c r="J11" s="2158"/>
      <c r="K11" s="2158"/>
      <c r="L11" s="2158"/>
      <c r="M11" s="2158"/>
      <c r="N11" s="2159"/>
    </row>
    <row r="12" spans="3:14">
      <c r="C12" s="2157"/>
      <c r="D12" s="2158"/>
      <c r="E12" s="2158"/>
      <c r="F12" s="2158"/>
      <c r="G12" s="2158"/>
      <c r="H12" s="2158"/>
      <c r="I12" s="2158"/>
      <c r="J12" s="2158"/>
      <c r="K12" s="2158"/>
      <c r="L12" s="2158"/>
      <c r="M12" s="2158"/>
      <c r="N12" s="2159"/>
    </row>
    <row r="13" spans="3:14">
      <c r="C13" s="2157"/>
      <c r="D13" s="2158"/>
      <c r="E13" s="2158"/>
      <c r="F13" s="2158"/>
      <c r="G13" s="2158"/>
      <c r="H13" s="2158"/>
      <c r="I13" s="2158"/>
      <c r="J13" s="2158"/>
      <c r="K13" s="2158"/>
      <c r="L13" s="2158"/>
      <c r="M13" s="2158"/>
      <c r="N13" s="2159"/>
    </row>
    <row r="14" spans="3:14">
      <c r="C14" s="2157"/>
      <c r="D14" s="2158"/>
      <c r="E14" s="2158"/>
      <c r="F14" s="2158"/>
      <c r="G14" s="2158"/>
      <c r="H14" s="2158"/>
      <c r="I14" s="2158"/>
      <c r="J14" s="2158"/>
      <c r="K14" s="2158"/>
      <c r="L14" s="2158"/>
      <c r="M14" s="2158"/>
      <c r="N14" s="2159"/>
    </row>
    <row r="15" spans="3:14">
      <c r="C15" s="2157"/>
      <c r="D15" s="2158"/>
      <c r="E15" s="2158"/>
      <c r="F15" s="2158"/>
      <c r="G15" s="2158"/>
      <c r="H15" s="2158"/>
      <c r="I15" s="2158"/>
      <c r="J15" s="2158"/>
      <c r="K15" s="2158"/>
      <c r="L15" s="2158"/>
      <c r="M15" s="2158"/>
      <c r="N15" s="2159"/>
    </row>
    <row r="16" spans="3:14">
      <c r="C16" s="2157"/>
      <c r="D16" s="2158"/>
      <c r="E16" s="2158"/>
      <c r="F16" s="2158"/>
      <c r="G16" s="2158"/>
      <c r="H16" s="2158"/>
      <c r="I16" s="2158"/>
      <c r="J16" s="2158"/>
      <c r="K16" s="2158"/>
      <c r="L16" s="2158"/>
      <c r="M16" s="2158"/>
      <c r="N16" s="2159"/>
    </row>
    <row r="17" spans="3:14">
      <c r="C17" s="2157"/>
      <c r="D17" s="2158"/>
      <c r="E17" s="2158"/>
      <c r="F17" s="2158"/>
      <c r="G17" s="2158"/>
      <c r="H17" s="2158"/>
      <c r="I17" s="2158"/>
      <c r="J17" s="2158"/>
      <c r="K17" s="2158"/>
      <c r="L17" s="2158"/>
      <c r="M17" s="2158"/>
      <c r="N17" s="2159"/>
    </row>
    <row r="18" spans="3:14">
      <c r="C18" s="2157"/>
      <c r="D18" s="2158"/>
      <c r="E18" s="2158"/>
      <c r="F18" s="2158"/>
      <c r="G18" s="2158"/>
      <c r="H18" s="2158"/>
      <c r="I18" s="2158"/>
      <c r="J18" s="2158"/>
      <c r="K18" s="2158"/>
      <c r="L18" s="2158"/>
      <c r="M18" s="2158"/>
      <c r="N18" s="2159"/>
    </row>
    <row r="19" spans="3:14">
      <c r="C19" s="2157"/>
      <c r="D19" s="2158"/>
      <c r="E19" s="2158"/>
      <c r="F19" s="2158"/>
      <c r="G19" s="2158"/>
      <c r="H19" s="2158"/>
      <c r="I19" s="2158"/>
      <c r="J19" s="2158"/>
      <c r="K19" s="2158"/>
      <c r="L19" s="2158"/>
      <c r="M19" s="2158"/>
      <c r="N19" s="2159"/>
    </row>
    <row r="20" spans="3:14">
      <c r="C20" s="2157"/>
      <c r="D20" s="2158"/>
      <c r="E20" s="2158"/>
      <c r="F20" s="2158"/>
      <c r="G20" s="2158"/>
      <c r="H20" s="2158"/>
      <c r="I20" s="2158"/>
      <c r="J20" s="2158"/>
      <c r="K20" s="2158"/>
      <c r="L20" s="2158"/>
      <c r="M20" s="2158"/>
      <c r="N20" s="2159"/>
    </row>
    <row r="21" spans="3:14" ht="15.75" thickBot="1">
      <c r="C21" s="2160"/>
      <c r="D21" s="2161"/>
      <c r="E21" s="2161"/>
      <c r="F21" s="2161"/>
      <c r="G21" s="2161"/>
      <c r="H21" s="2161"/>
      <c r="I21" s="2161"/>
      <c r="J21" s="2161"/>
      <c r="K21" s="2161"/>
      <c r="L21" s="2161"/>
      <c r="M21" s="2161"/>
      <c r="N21" s="2162"/>
    </row>
  </sheetData>
  <mergeCells count="1">
    <mergeCell ref="C7:N2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DB46-5F26-4C72-85F6-D463F84EED10}">
  <sheetPr>
    <tabColor theme="8" tint="0.59999389629810485"/>
  </sheetPr>
  <dimension ref="A1:CO1048542"/>
  <sheetViews>
    <sheetView topLeftCell="A128" workbookViewId="0">
      <selection activeCell="CN100" sqref="CN100"/>
    </sheetView>
  </sheetViews>
  <sheetFormatPr defaultColWidth="9.140625" defaultRowHeight="12" customHeight="1" outlineLevelRow="2" outlineLevelCol="3"/>
  <cols>
    <col min="1" max="1" width="8" style="495" customWidth="1"/>
    <col min="2" max="2" width="35.28515625" style="495" bestFit="1" customWidth="1"/>
    <col min="3" max="3" width="14.140625" style="495" hidden="1" customWidth="1" outlineLevel="2"/>
    <col min="4" max="4" width="11.42578125" style="495" hidden="1" customWidth="1" outlineLevel="2"/>
    <col min="5" max="5" width="14.140625" style="495" hidden="1" customWidth="1" outlineLevel="2"/>
    <col min="6" max="6" width="9" style="495" hidden="1" customWidth="1" outlineLevel="2"/>
    <col min="7" max="9" width="8.140625" style="495" hidden="1" customWidth="1" outlineLevel="2"/>
    <col min="10" max="10" width="7.7109375" style="576" hidden="1" customWidth="1" outlineLevel="2"/>
    <col min="11" max="11" width="9" style="495" hidden="1" customWidth="1" outlineLevel="2" collapsed="1"/>
    <col min="12" max="12" width="9.28515625" style="495" hidden="1" customWidth="1" outlineLevel="2"/>
    <col min="13" max="13" width="10.7109375" style="495" hidden="1" customWidth="1" outlineLevel="1" collapsed="1"/>
    <col min="14" max="14" width="8.28515625" style="495" hidden="1" customWidth="1" outlineLevel="1"/>
    <col min="15" max="18" width="6.7109375" style="495" hidden="1" customWidth="1" outlineLevel="1"/>
    <col min="19" max="19" width="4.7109375" style="495" hidden="1" customWidth="1" outlineLevel="1"/>
    <col min="20" max="20" width="6.7109375" style="495" hidden="1" customWidth="1" outlineLevel="1"/>
    <col min="21" max="21" width="6.28515625" style="495" hidden="1" customWidth="1" outlineLevel="1"/>
    <col min="22" max="22" width="15.140625" style="495" customWidth="1" collapsed="1"/>
    <col min="23" max="23" width="8.28515625" style="495" hidden="1" customWidth="1" outlineLevel="2"/>
    <col min="24" max="24" width="6.5703125" style="495" hidden="1" customWidth="1" outlineLevel="2"/>
    <col min="25" max="28" width="7.42578125" style="495" hidden="1" customWidth="1" outlineLevel="2"/>
    <col min="29" max="30" width="6.5703125" style="495" hidden="1" customWidth="1" outlineLevel="2"/>
    <col min="31" max="31" width="6.85546875" style="495" hidden="1" customWidth="1" outlineLevel="2"/>
    <col min="32" max="35" width="8.28515625" style="495" hidden="1" customWidth="1" outlineLevel="2"/>
    <col min="36" max="36" width="7.5703125" style="495" hidden="1" customWidth="1" outlineLevel="1" collapsed="1"/>
    <col min="37" max="37" width="4" style="495" hidden="1" customWidth="1" outlineLevel="1"/>
    <col min="38" max="38" width="6" style="495" hidden="1" customWidth="1" outlineLevel="1"/>
    <col min="39" max="42" width="6.7109375" style="495" hidden="1" customWidth="1" outlineLevel="1"/>
    <col min="43" max="44" width="6" style="495" hidden="1" customWidth="1" outlineLevel="1"/>
    <col min="45" max="45" width="6.28515625" style="495" hidden="1" customWidth="1" outlineLevel="1"/>
    <col min="46" max="46" width="15.140625" style="495" customWidth="1" collapsed="1"/>
    <col min="47" max="47" width="7.42578125" style="495" hidden="1" customWidth="1" outlineLevel="1"/>
    <col min="48" max="48" width="4.42578125" style="495" hidden="1" customWidth="1" outlineLevel="1"/>
    <col min="49" max="49" width="6.5703125" style="495" hidden="1" customWidth="1" outlineLevel="1"/>
    <col min="50" max="53" width="7.42578125" style="495" hidden="1" customWidth="1" outlineLevel="1"/>
    <col min="54" max="55" width="6.5703125" style="495" hidden="1" customWidth="1" outlineLevel="1"/>
    <col min="56" max="56" width="6.85546875" style="495" hidden="1" customWidth="1" outlineLevel="1"/>
    <col min="57" max="57" width="15.140625" style="495" customWidth="1" collapsed="1"/>
    <col min="58" max="58" width="7.42578125" style="495" hidden="1" customWidth="1" outlineLevel="3"/>
    <col min="59" max="59" width="4.42578125" style="495" hidden="1" customWidth="1" outlineLevel="3"/>
    <col min="60" max="60" width="6.5703125" style="495" hidden="1" customWidth="1" outlineLevel="3"/>
    <col min="61" max="64" width="7.42578125" style="495" hidden="1" customWidth="1" outlineLevel="3"/>
    <col min="65" max="66" width="6.5703125" style="495" hidden="1" customWidth="1" outlineLevel="3"/>
    <col min="67" max="67" width="6.85546875" style="495" hidden="1" customWidth="1" outlineLevel="3"/>
    <col min="68" max="68" width="8.28515625" style="495" hidden="1" customWidth="1" outlineLevel="2" collapsed="1"/>
    <col min="69" max="69" width="7.5703125" style="495" hidden="1" customWidth="1" outlineLevel="1" collapsed="1"/>
    <col min="70" max="70" width="4" style="495" hidden="1" customWidth="1" outlineLevel="1"/>
    <col min="71" max="71" width="6" style="495" hidden="1" customWidth="1" outlineLevel="1"/>
    <col min="72" max="75" width="6.7109375" style="495" hidden="1" customWidth="1" outlineLevel="1"/>
    <col min="76" max="76" width="7.5703125" style="495" hidden="1" customWidth="1" outlineLevel="1"/>
    <col min="77" max="77" width="7.7109375" style="495" hidden="1" customWidth="1" outlineLevel="1"/>
    <col min="78" max="78" width="7.5703125" style="495" hidden="1" customWidth="1" outlineLevel="1"/>
    <col min="79" max="79" width="17.85546875" style="495" customWidth="1" collapsed="1"/>
    <col min="80" max="80" width="9.140625" style="495"/>
    <col min="81" max="81" width="9" style="495" customWidth="1"/>
    <col min="82" max="82" width="12.28515625" style="495" customWidth="1"/>
    <col min="83" max="84" width="7.5703125" style="495" bestFit="1" customWidth="1"/>
    <col min="85" max="85" width="9.140625" style="495"/>
    <col min="86" max="86" width="19.85546875" style="495" bestFit="1" customWidth="1"/>
    <col min="87" max="87" width="9.5703125" style="495" bestFit="1" customWidth="1"/>
    <col min="88" max="88" width="8.28515625" style="495" bestFit="1" customWidth="1"/>
    <col min="89" max="89" width="8.85546875" style="495" bestFit="1" customWidth="1"/>
    <col min="90" max="90" width="9.140625" style="495" bestFit="1" customWidth="1"/>
    <col min="91" max="91" width="8.85546875" style="495" bestFit="1" customWidth="1"/>
    <col min="92" max="92" width="7.7109375" style="495" bestFit="1" customWidth="1"/>
    <col min="93" max="16384" width="9.140625" style="495"/>
  </cols>
  <sheetData>
    <row r="1" spans="1:92" s="492" customFormat="1" ht="15">
      <c r="A1" s="491" t="s">
        <v>4557</v>
      </c>
      <c r="J1" s="863"/>
    </row>
    <row r="2" spans="1:92" s="494" customFormat="1" ht="18.75">
      <c r="A2" s="549" t="str">
        <f>B4</f>
        <v>Profit and loss consolidation - The Group</v>
      </c>
      <c r="E2" s="908"/>
      <c r="J2" s="864"/>
      <c r="M2" s="910"/>
      <c r="O2" s="908"/>
      <c r="Q2" s="909"/>
      <c r="V2" s="908"/>
      <c r="Y2" s="908"/>
      <c r="AT2" s="908"/>
      <c r="BE2" s="908"/>
      <c r="BP2" s="908"/>
    </row>
    <row r="3" spans="1:92" ht="14.25">
      <c r="B3" s="1423"/>
      <c r="C3" s="1423"/>
      <c r="D3" s="1423"/>
      <c r="E3" s="1423"/>
      <c r="F3" s="1423"/>
      <c r="G3" s="1423"/>
      <c r="H3" s="1423"/>
      <c r="I3" s="1423"/>
      <c r="J3" s="1510"/>
      <c r="K3" s="1423"/>
      <c r="L3" s="1423"/>
      <c r="M3" s="1423" t="s">
        <v>854</v>
      </c>
      <c r="N3" s="1423" t="s">
        <v>854</v>
      </c>
      <c r="O3" s="1423" t="s">
        <v>854</v>
      </c>
      <c r="P3" s="1423"/>
      <c r="Q3" s="1423"/>
      <c r="R3" s="1423"/>
      <c r="S3" s="1423"/>
      <c r="T3" s="1423"/>
      <c r="U3" s="1423"/>
      <c r="V3" s="1423"/>
      <c r="W3" s="1423"/>
      <c r="X3" s="1423"/>
      <c r="Y3" s="1573"/>
      <c r="Z3" s="1511"/>
      <c r="AA3" s="1423"/>
      <c r="AB3" s="1423"/>
      <c r="AC3" s="1512"/>
      <c r="AD3" s="1423"/>
      <c r="AE3" s="1423"/>
      <c r="AF3" s="1423"/>
      <c r="AG3" s="1423"/>
      <c r="AH3" s="1423"/>
      <c r="AI3" s="1423"/>
      <c r="AJ3" s="1423" t="s">
        <v>4563</v>
      </c>
      <c r="AK3" s="1423" t="s">
        <v>4563</v>
      </c>
      <c r="AL3" s="1423" t="s">
        <v>4563</v>
      </c>
      <c r="AM3" s="1574"/>
      <c r="AN3" s="1423" t="s">
        <v>4563</v>
      </c>
      <c r="AO3" s="1423" t="s">
        <v>4563</v>
      </c>
      <c r="AP3" s="1423" t="s">
        <v>4563</v>
      </c>
      <c r="AQ3" s="1423" t="s">
        <v>4563</v>
      </c>
      <c r="AR3" s="1423" t="s">
        <v>4563</v>
      </c>
      <c r="AS3" s="1423" t="s">
        <v>4563</v>
      </c>
      <c r="AT3" s="1423" t="s">
        <v>4563</v>
      </c>
      <c r="AU3" s="1423"/>
      <c r="AV3" s="1423"/>
      <c r="AW3" s="1423"/>
      <c r="AX3" s="1573"/>
      <c r="AY3" s="1423"/>
      <c r="AZ3" s="1423"/>
      <c r="BA3" s="1423"/>
      <c r="BB3" s="1423"/>
      <c r="BC3" s="1423"/>
      <c r="BD3" s="1423"/>
      <c r="BE3" s="1423"/>
      <c r="BF3" s="1423"/>
      <c r="BG3" s="1423"/>
      <c r="BH3" s="1423"/>
      <c r="BI3" s="1423"/>
      <c r="BJ3" s="1423"/>
      <c r="BK3" s="1423"/>
      <c r="BL3" s="1423"/>
      <c r="BM3" s="1423"/>
      <c r="BN3" s="1423"/>
      <c r="BO3" s="1423"/>
      <c r="BP3" s="1423"/>
      <c r="BQ3" s="1423" t="s">
        <v>4669</v>
      </c>
      <c r="BR3" s="1423" t="s">
        <v>4669</v>
      </c>
      <c r="BS3" s="1423" t="s">
        <v>4669</v>
      </c>
      <c r="BT3" s="1423" t="s">
        <v>4669</v>
      </c>
      <c r="BU3" s="1423" t="s">
        <v>4669</v>
      </c>
      <c r="BV3" s="1423" t="s">
        <v>4669</v>
      </c>
      <c r="BW3" s="1423" t="s">
        <v>4669</v>
      </c>
      <c r="BX3" s="1423" t="s">
        <v>4669</v>
      </c>
      <c r="BY3" s="1423" t="s">
        <v>4669</v>
      </c>
      <c r="BZ3" s="1423" t="s">
        <v>4669</v>
      </c>
      <c r="CA3" s="1423" t="s">
        <v>4669</v>
      </c>
    </row>
    <row r="4" spans="1:92" ht="19.5" customHeight="1">
      <c r="A4" s="497"/>
      <c r="B4" s="782" t="s">
        <v>881</v>
      </c>
      <c r="C4" s="783"/>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783"/>
      <c r="AE4" s="783"/>
      <c r="AF4" s="899"/>
      <c r="AG4" s="831"/>
      <c r="AH4" s="2203"/>
      <c r="AI4" s="2204"/>
      <c r="AJ4" s="783"/>
      <c r="AK4" s="783"/>
      <c r="AL4" s="783"/>
      <c r="AM4" s="783"/>
      <c r="AN4" s="783"/>
      <c r="AO4" s="783"/>
      <c r="AP4" s="783"/>
      <c r="AQ4" s="783"/>
      <c r="AR4" s="783"/>
      <c r="AS4" s="783"/>
      <c r="AT4" s="783"/>
      <c r="AU4" s="783"/>
      <c r="AV4" s="783"/>
      <c r="AW4" s="783"/>
      <c r="AX4" s="783"/>
      <c r="AY4" s="783"/>
      <c r="AZ4" s="783"/>
      <c r="BA4" s="783"/>
      <c r="BB4" s="783"/>
      <c r="BC4" s="783"/>
      <c r="BD4" s="783"/>
      <c r="BE4" s="783"/>
      <c r="BF4" s="783"/>
      <c r="BG4" s="783"/>
      <c r="BH4" s="783"/>
      <c r="BI4" s="783"/>
      <c r="BJ4" s="783"/>
      <c r="BK4" s="783"/>
      <c r="BL4" s="783"/>
      <c r="BM4" s="783"/>
      <c r="BN4" s="783"/>
      <c r="BO4" s="783"/>
      <c r="BP4" s="783"/>
      <c r="BQ4" s="783"/>
      <c r="BR4" s="783"/>
      <c r="BS4" s="783"/>
      <c r="BT4" s="783"/>
      <c r="BU4" s="783"/>
      <c r="BV4" s="783"/>
      <c r="BW4" s="783"/>
      <c r="BX4" s="783"/>
      <c r="BY4" s="783"/>
      <c r="BZ4" s="783"/>
      <c r="CA4" s="899"/>
    </row>
    <row r="5" spans="1:92" ht="12" customHeight="1">
      <c r="A5" s="497"/>
      <c r="B5" s="1430"/>
      <c r="C5" s="2186" t="s">
        <v>882</v>
      </c>
      <c r="D5" s="2186"/>
      <c r="E5" s="2186"/>
      <c r="F5" s="2186"/>
      <c r="G5" s="2186"/>
      <c r="H5" s="2186"/>
      <c r="I5" s="2186"/>
      <c r="J5" s="2186"/>
      <c r="K5" s="810"/>
      <c r="L5" s="1702" t="s">
        <v>883</v>
      </c>
      <c r="M5" s="2186" t="s">
        <v>218</v>
      </c>
      <c r="N5" s="2186"/>
      <c r="O5" s="2186"/>
      <c r="P5" s="2186"/>
      <c r="Q5" s="2186"/>
      <c r="R5" s="2186"/>
      <c r="S5" s="2186"/>
      <c r="T5" s="2186"/>
      <c r="U5" s="2186"/>
      <c r="V5" s="2187"/>
      <c r="W5" s="2186" t="s">
        <v>884</v>
      </c>
      <c r="X5" s="2186"/>
      <c r="Y5" s="2186"/>
      <c r="Z5" s="2186"/>
      <c r="AA5" s="2186"/>
      <c r="AB5" s="2186"/>
      <c r="AC5" s="2186"/>
      <c r="AD5" s="2186"/>
      <c r="AE5" s="2186"/>
      <c r="AF5" s="2186"/>
      <c r="AG5" s="2187"/>
      <c r="AH5" s="2188" t="s">
        <v>885</v>
      </c>
      <c r="AI5" s="2187"/>
      <c r="AJ5" s="2188" t="s">
        <v>4561</v>
      </c>
      <c r="AK5" s="2186"/>
      <c r="AL5" s="2186"/>
      <c r="AM5" s="2186"/>
      <c r="AN5" s="2186"/>
      <c r="AO5" s="2186"/>
      <c r="AP5" s="2186"/>
      <c r="AQ5" s="2186"/>
      <c r="AR5" s="2186"/>
      <c r="AS5" s="2186"/>
      <c r="AT5" s="2187"/>
      <c r="AU5" s="2188" t="s">
        <v>4616</v>
      </c>
      <c r="AV5" s="2186"/>
      <c r="AW5" s="2186"/>
      <c r="AX5" s="2186"/>
      <c r="AY5" s="2186"/>
      <c r="AZ5" s="2186"/>
      <c r="BA5" s="2186"/>
      <c r="BB5" s="2186"/>
      <c r="BC5" s="2186"/>
      <c r="BD5" s="2186"/>
      <c r="BE5" s="2187"/>
      <c r="BF5" s="2188" t="s">
        <v>4613</v>
      </c>
      <c r="BG5" s="2186"/>
      <c r="BH5" s="2186"/>
      <c r="BI5" s="2186"/>
      <c r="BJ5" s="2186"/>
      <c r="BK5" s="2186"/>
      <c r="BL5" s="2186"/>
      <c r="BM5" s="2186"/>
      <c r="BN5" s="2186"/>
      <c r="BO5" s="2186"/>
      <c r="BP5" s="2187"/>
      <c r="BQ5" s="2188" t="s">
        <v>4615</v>
      </c>
      <c r="BR5" s="2186"/>
      <c r="BS5" s="2186"/>
      <c r="BT5" s="2186"/>
      <c r="BU5" s="2186"/>
      <c r="BV5" s="2186"/>
      <c r="BW5" s="2186"/>
      <c r="BX5" s="2186"/>
      <c r="BY5" s="2186"/>
      <c r="BZ5" s="2186"/>
      <c r="CA5" s="2187"/>
    </row>
    <row r="6" spans="1:92" ht="36" customHeight="1">
      <c r="A6" s="497"/>
      <c r="B6" s="1431" t="s">
        <v>104</v>
      </c>
      <c r="C6" s="1432" t="s">
        <v>272</v>
      </c>
      <c r="D6" s="1432" t="s">
        <v>273</v>
      </c>
      <c r="E6" s="1432" t="s">
        <v>272</v>
      </c>
      <c r="F6" s="1433" t="s">
        <v>275</v>
      </c>
      <c r="G6" s="1433" t="s">
        <v>276</v>
      </c>
      <c r="H6" s="1433" t="s">
        <v>277</v>
      </c>
      <c r="I6" s="1433" t="s">
        <v>278</v>
      </c>
      <c r="J6" s="1434" t="s">
        <v>279</v>
      </c>
      <c r="K6" s="1487" t="s">
        <v>4579</v>
      </c>
      <c r="L6" s="1487" t="s">
        <v>876</v>
      </c>
      <c r="M6" s="1432" t="s">
        <v>272</v>
      </c>
      <c r="N6" s="1432" t="s">
        <v>273</v>
      </c>
      <c r="O6" s="1432" t="s">
        <v>282</v>
      </c>
      <c r="P6" s="1432" t="str">
        <f>F6</f>
        <v>Kazakhstan</v>
      </c>
      <c r="Q6" s="1432" t="str">
        <f>G6</f>
        <v>Ukraine</v>
      </c>
      <c r="R6" s="1432" t="str">
        <f>H6</f>
        <v>Mexico</v>
      </c>
      <c r="S6" s="1432" t="s">
        <v>283</v>
      </c>
      <c r="T6" s="1432" t="str">
        <f>I6</f>
        <v>Argentina</v>
      </c>
      <c r="U6" s="1433" t="s">
        <v>279</v>
      </c>
      <c r="V6" s="1487" t="s">
        <v>876</v>
      </c>
      <c r="W6" s="1432" t="str">
        <f>M6</f>
        <v>Metzer Israel (Consolidtaed &amp; Solo)</v>
      </c>
      <c r="X6" s="1432" t="str">
        <f>O6</f>
        <v>Thailand</v>
      </c>
      <c r="Y6" s="1432" t="s">
        <v>285</v>
      </c>
      <c r="Z6" s="1432" t="str">
        <f t="shared" ref="Z6:AE6" si="0">P6</f>
        <v>Kazakhstan</v>
      </c>
      <c r="AA6" s="1432" t="str">
        <f t="shared" si="0"/>
        <v>Ukraine</v>
      </c>
      <c r="AB6" s="1432" t="str">
        <f t="shared" si="0"/>
        <v>Mexico</v>
      </c>
      <c r="AC6" s="1432" t="str">
        <f t="shared" si="0"/>
        <v>Romania</v>
      </c>
      <c r="AD6" s="1432" t="str">
        <f t="shared" si="0"/>
        <v>Argentina</v>
      </c>
      <c r="AE6" s="1432" t="str">
        <f t="shared" si="0"/>
        <v>Cons. entries</v>
      </c>
      <c r="AF6" s="1487" t="s">
        <v>876</v>
      </c>
      <c r="AG6" s="1435" t="s">
        <v>886</v>
      </c>
      <c r="AH6" s="1509" t="s">
        <v>876</v>
      </c>
      <c r="AI6" s="1436" t="s">
        <v>886</v>
      </c>
      <c r="AJ6" s="1432" t="s">
        <v>272</v>
      </c>
      <c r="AK6" s="1432" t="s">
        <v>273</v>
      </c>
      <c r="AL6" s="1432" t="s">
        <v>282</v>
      </c>
      <c r="AM6" s="1432" t="s">
        <v>285</v>
      </c>
      <c r="AN6" s="1432" t="s">
        <v>275</v>
      </c>
      <c r="AO6" s="1432" t="s">
        <v>276</v>
      </c>
      <c r="AP6" s="1432" t="s">
        <v>277</v>
      </c>
      <c r="AQ6" s="1432" t="s">
        <v>283</v>
      </c>
      <c r="AR6" s="1432" t="s">
        <v>278</v>
      </c>
      <c r="AS6" s="1432" t="s">
        <v>279</v>
      </c>
      <c r="AT6" s="1487" t="s">
        <v>876</v>
      </c>
      <c r="AU6" s="1432" t="s">
        <v>272</v>
      </c>
      <c r="AV6" s="1432" t="s">
        <v>273</v>
      </c>
      <c r="AW6" s="1432" t="s">
        <v>282</v>
      </c>
      <c r="AX6" s="1432" t="s">
        <v>285</v>
      </c>
      <c r="AY6" s="1432" t="s">
        <v>275</v>
      </c>
      <c r="AZ6" s="1432" t="s">
        <v>276</v>
      </c>
      <c r="BA6" s="1432" t="s">
        <v>277</v>
      </c>
      <c r="BB6" s="1432" t="s">
        <v>283</v>
      </c>
      <c r="BC6" s="1432" t="s">
        <v>278</v>
      </c>
      <c r="BD6" s="1432" t="s">
        <v>279</v>
      </c>
      <c r="BE6" s="1487" t="s">
        <v>876</v>
      </c>
      <c r="BF6" s="1432" t="s">
        <v>272</v>
      </c>
      <c r="BG6" s="1432" t="s">
        <v>273</v>
      </c>
      <c r="BH6" s="1432" t="s">
        <v>282</v>
      </c>
      <c r="BI6" s="1432" t="s">
        <v>285</v>
      </c>
      <c r="BJ6" s="1432" t="s">
        <v>275</v>
      </c>
      <c r="BK6" s="1432" t="s">
        <v>276</v>
      </c>
      <c r="BL6" s="1432" t="s">
        <v>277</v>
      </c>
      <c r="BM6" s="1432" t="s">
        <v>283</v>
      </c>
      <c r="BN6" s="1432" t="s">
        <v>278</v>
      </c>
      <c r="BO6" s="1432" t="s">
        <v>279</v>
      </c>
      <c r="BP6" s="1487" t="s">
        <v>4614</v>
      </c>
      <c r="BQ6" s="1432" t="s">
        <v>272</v>
      </c>
      <c r="BR6" s="1432" t="s">
        <v>273</v>
      </c>
      <c r="BS6" s="1432" t="s">
        <v>282</v>
      </c>
      <c r="BT6" s="1432" t="s">
        <v>285</v>
      </c>
      <c r="BU6" s="1432" t="s">
        <v>275</v>
      </c>
      <c r="BV6" s="1432" t="s">
        <v>276</v>
      </c>
      <c r="BW6" s="1432" t="s">
        <v>277</v>
      </c>
      <c r="BX6" s="1432" t="s">
        <v>283</v>
      </c>
      <c r="BY6" s="1432" t="s">
        <v>278</v>
      </c>
      <c r="BZ6" s="1432" t="s">
        <v>279</v>
      </c>
      <c r="CA6" s="1487" t="s">
        <v>876</v>
      </c>
      <c r="CC6" s="1555" t="s">
        <v>4691</v>
      </c>
      <c r="CD6" s="1487" t="s">
        <v>4692</v>
      </c>
    </row>
    <row r="7" spans="1:92" ht="12" hidden="1" customHeight="1" outlineLevel="1">
      <c r="A7" s="497"/>
      <c r="B7" s="1437" t="s">
        <v>99</v>
      </c>
      <c r="C7" s="1438"/>
      <c r="D7" s="1438"/>
      <c r="E7" s="1438"/>
      <c r="F7" s="1439"/>
      <c r="G7" s="1439"/>
      <c r="H7" s="1439"/>
      <c r="I7" s="1439"/>
      <c r="J7" s="1440"/>
      <c r="K7" s="1488"/>
      <c r="L7" s="1488"/>
      <c r="M7" s="1438"/>
      <c r="N7" s="1438"/>
      <c r="O7" s="1438"/>
      <c r="P7" s="1438"/>
      <c r="Q7" s="1438"/>
      <c r="R7" s="1438"/>
      <c r="S7" s="1438"/>
      <c r="T7" s="1438"/>
      <c r="U7" s="1439"/>
      <c r="V7" s="1488"/>
      <c r="W7" s="1438"/>
      <c r="X7" s="1438"/>
      <c r="Y7" s="1438"/>
      <c r="Z7" s="1438"/>
      <c r="AA7" s="1438"/>
      <c r="AB7" s="1438"/>
      <c r="AC7" s="1438"/>
      <c r="AD7" s="1438"/>
      <c r="AE7" s="1438"/>
      <c r="AF7" s="1508"/>
      <c r="AG7" s="1441"/>
      <c r="AH7" s="1488"/>
      <c r="AI7" s="1442"/>
      <c r="AJ7" s="1438"/>
      <c r="AK7" s="1438"/>
      <c r="AL7" s="1438"/>
      <c r="AM7" s="1438"/>
      <c r="AN7" s="1438"/>
      <c r="AO7" s="1438"/>
      <c r="AP7" s="1438"/>
      <c r="AQ7" s="1438"/>
      <c r="AR7" s="1438"/>
      <c r="AS7" s="1438"/>
      <c r="AT7" s="1488"/>
      <c r="AU7" s="1438"/>
      <c r="AV7" s="1438"/>
      <c r="AW7" s="1438"/>
      <c r="AX7" s="1438"/>
      <c r="AY7" s="1438"/>
      <c r="AZ7" s="1438"/>
      <c r="BA7" s="1438"/>
      <c r="BB7" s="1438"/>
      <c r="BC7" s="1438"/>
      <c r="BD7" s="1438"/>
      <c r="BE7" s="1488"/>
      <c r="BF7" s="1438"/>
      <c r="BG7" s="1438"/>
      <c r="BH7" s="1438"/>
      <c r="BI7" s="1438"/>
      <c r="BJ7" s="1438"/>
      <c r="BK7" s="1438"/>
      <c r="BL7" s="1438"/>
      <c r="BM7" s="1438"/>
      <c r="BN7" s="1438"/>
      <c r="BO7" s="1438"/>
      <c r="BP7" s="1488"/>
      <c r="BQ7" s="1438"/>
      <c r="BR7" s="1438"/>
      <c r="BS7" s="1438"/>
      <c r="BT7" s="1438"/>
      <c r="BU7" s="1438"/>
      <c r="BV7" s="1438"/>
      <c r="BW7" s="1438"/>
      <c r="BX7" s="1438"/>
      <c r="BY7" s="1438"/>
      <c r="BZ7" s="1438"/>
      <c r="CA7" s="1488"/>
      <c r="CC7" s="1556"/>
      <c r="CD7" s="1488"/>
    </row>
    <row r="8" spans="1:92" ht="12" hidden="1" customHeight="1" outlineLevel="1">
      <c r="A8" s="497"/>
      <c r="B8" s="1443" t="s">
        <v>887</v>
      </c>
      <c r="C8" s="504">
        <v>78264.917000000001</v>
      </c>
      <c r="D8" s="504"/>
      <c r="E8" s="504">
        <f t="shared" ref="E8:E37" si="1">SUM(C8:D8)</f>
        <v>78264.917000000001</v>
      </c>
      <c r="F8" s="504">
        <v>15009.72945725</v>
      </c>
      <c r="G8" s="504">
        <v>44228.256178353673</v>
      </c>
      <c r="H8" s="504">
        <v>35435.662154674807</v>
      </c>
      <c r="I8" s="504">
        <v>10228.139945532002</v>
      </c>
      <c r="J8" s="105">
        <v>-27333.04173581049</v>
      </c>
      <c r="K8" s="1489">
        <f>SUM(E8:J8)</f>
        <v>155833.663</v>
      </c>
      <c r="L8" s="1489">
        <v>134026.99717386728</v>
      </c>
      <c r="M8" s="105">
        <v>92009</v>
      </c>
      <c r="N8" s="105"/>
      <c r="O8" s="105">
        <v>19845</v>
      </c>
      <c r="P8" s="105">
        <v>23090</v>
      </c>
      <c r="Q8" s="105">
        <v>27426</v>
      </c>
      <c r="R8" s="105">
        <v>42959</v>
      </c>
      <c r="S8" s="105"/>
      <c r="T8" s="105">
        <v>15089</v>
      </c>
      <c r="U8" s="105">
        <f>-37983</f>
        <v>-37983</v>
      </c>
      <c r="V8" s="1491">
        <f>SUM(M8:U8)</f>
        <v>182435</v>
      </c>
      <c r="W8" s="105">
        <v>61681</v>
      </c>
      <c r="X8" s="105">
        <v>5444</v>
      </c>
      <c r="Y8" s="105">
        <v>44337</v>
      </c>
      <c r="Z8" s="105">
        <v>28882</v>
      </c>
      <c r="AA8" s="105">
        <v>38802</v>
      </c>
      <c r="AB8" s="105">
        <v>32143</v>
      </c>
      <c r="AC8" s="105">
        <v>10033</v>
      </c>
      <c r="AD8" s="105">
        <v>9854</v>
      </c>
      <c r="AE8" s="105">
        <v>-24442</v>
      </c>
      <c r="AF8" s="1489">
        <f>SUM(W8:AE8)</f>
        <v>206734</v>
      </c>
      <c r="AG8" s="848">
        <f>SUM(Z8:AE8,W8:X8)+972</f>
        <v>163369</v>
      </c>
      <c r="AH8" s="1491">
        <f>(V8-L8)+AF8</f>
        <v>255142.00282613272</v>
      </c>
      <c r="AI8" s="848">
        <f>(V8-L8)+AG8</f>
        <v>211777.00282613272</v>
      </c>
      <c r="AJ8" s="105">
        <v>78392.005000000005</v>
      </c>
      <c r="AK8" s="105">
        <v>0</v>
      </c>
      <c r="AL8" s="105">
        <v>6673.8183650049996</v>
      </c>
      <c r="AM8" s="105">
        <v>64033.775079162595</v>
      </c>
      <c r="AN8" s="105">
        <v>32812.608117870004</v>
      </c>
      <c r="AO8" s="105">
        <v>43071.650858605688</v>
      </c>
      <c r="AP8" s="105">
        <v>46125.437736975611</v>
      </c>
      <c r="AQ8" s="105">
        <v>14374.313253439024</v>
      </c>
      <c r="AR8" s="105">
        <v>16815.2783621626</v>
      </c>
      <c r="AS8" s="105">
        <v>-34302.900000000023</v>
      </c>
      <c r="AT8" s="1491">
        <v>267995.98677322053</v>
      </c>
      <c r="AU8" s="105">
        <v>34174.881999999998</v>
      </c>
      <c r="AV8" s="105">
        <v>0</v>
      </c>
      <c r="AW8" s="105">
        <v>5828.9804486685007</v>
      </c>
      <c r="AX8" s="105">
        <v>29419.453481256205</v>
      </c>
      <c r="AY8" s="105">
        <v>16167.417056239998</v>
      </c>
      <c r="AZ8" s="105">
        <v>32935.08680033058</v>
      </c>
      <c r="BA8" s="105">
        <v>19894.022517520665</v>
      </c>
      <c r="BB8" s="105">
        <v>14301.312000000002</v>
      </c>
      <c r="BC8" s="105">
        <v>9300.1594450909106</v>
      </c>
      <c r="BD8" s="105">
        <v>-12420</v>
      </c>
      <c r="BE8" s="1491">
        <v>149601.31374910686</v>
      </c>
      <c r="BF8" s="105">
        <v>43415.042999999998</v>
      </c>
      <c r="BG8" s="105">
        <v>0</v>
      </c>
      <c r="BH8" s="105">
        <v>3799.2711947880002</v>
      </c>
      <c r="BI8" s="105">
        <v>31983.335900574995</v>
      </c>
      <c r="BJ8" s="105">
        <v>22819.878065235</v>
      </c>
      <c r="BK8" s="105">
        <v>33795.583977566661</v>
      </c>
      <c r="BL8" s="105">
        <v>22211.350171199996</v>
      </c>
      <c r="BM8" s="105">
        <v>8749.5799333666655</v>
      </c>
      <c r="BN8" s="105">
        <v>6018.1584026999999</v>
      </c>
      <c r="BO8" s="105">
        <v>-16829</v>
      </c>
      <c r="BP8" s="1491">
        <v>155963.20064543132</v>
      </c>
      <c r="BQ8" s="105">
        <f>AJ8-BF8+AU8</f>
        <v>69151.844000000012</v>
      </c>
      <c r="BR8" s="105">
        <f t="shared" ref="BR8:CA23" si="2">AK8-BG8+AV8</f>
        <v>0</v>
      </c>
      <c r="BS8" s="105">
        <f t="shared" si="2"/>
        <v>8703.5276188855005</v>
      </c>
      <c r="BT8" s="105">
        <f>AM8-BI8+AX8</f>
        <v>61469.892659843805</v>
      </c>
      <c r="BU8" s="105">
        <f>AN8-BJ8+AY8</f>
        <v>26160.147108875004</v>
      </c>
      <c r="BV8" s="105">
        <f t="shared" si="2"/>
        <v>42211.153681369608</v>
      </c>
      <c r="BW8" s="105">
        <f t="shared" si="2"/>
        <v>43808.110083296284</v>
      </c>
      <c r="BX8" s="105">
        <f t="shared" si="2"/>
        <v>19926.04532007236</v>
      </c>
      <c r="BY8" s="105">
        <f t="shared" si="2"/>
        <v>20097.279404553512</v>
      </c>
      <c r="BZ8" s="105">
        <f>AS8-BO8+BD8</f>
        <v>-29893.900000000023</v>
      </c>
      <c r="CA8" s="1491">
        <f>AT8-BP8+BE8</f>
        <v>261634.09987689607</v>
      </c>
      <c r="CC8" s="1557">
        <v>24876.14</v>
      </c>
      <c r="CD8" s="1491">
        <f>V8+CC8</f>
        <v>207311.14</v>
      </c>
      <c r="CE8" s="1231"/>
      <c r="CF8" s="1231"/>
      <c r="CG8" s="575"/>
      <c r="CH8" s="575"/>
      <c r="CI8" s="575"/>
      <c r="CJ8" s="575"/>
      <c r="CK8" s="575"/>
      <c r="CL8" s="575"/>
      <c r="CM8" s="575"/>
      <c r="CN8" s="575"/>
    </row>
    <row r="9" spans="1:92" ht="12" hidden="1" customHeight="1" outlineLevel="1">
      <c r="A9" s="497"/>
      <c r="B9" s="1444" t="s">
        <v>888</v>
      </c>
      <c r="C9" s="504">
        <v>138323.337</v>
      </c>
      <c r="D9" s="504">
        <v>95500.427670000005</v>
      </c>
      <c r="E9" s="504">
        <f t="shared" si="1"/>
        <v>233823.76467</v>
      </c>
      <c r="F9" s="504"/>
      <c r="G9" s="504"/>
      <c r="H9" s="504"/>
      <c r="I9" s="504"/>
      <c r="J9" s="105"/>
      <c r="K9" s="1489">
        <f t="shared" ref="K9:K11" si="3">SUM(E9:J9)</f>
        <v>233823.76467</v>
      </c>
      <c r="L9" s="1489">
        <v>51163.767070000002</v>
      </c>
      <c r="M9" s="105">
        <v>69083</v>
      </c>
      <c r="N9" s="105"/>
      <c r="O9" s="105"/>
      <c r="P9" s="105"/>
      <c r="Q9" s="105"/>
      <c r="R9" s="105"/>
      <c r="S9" s="105"/>
      <c r="T9" s="105"/>
      <c r="U9" s="105"/>
      <c r="V9" s="1491">
        <f>SUM(M9:U9)</f>
        <v>69083</v>
      </c>
      <c r="W9" s="105">
        <v>63124</v>
      </c>
      <c r="X9" s="105">
        <v>0</v>
      </c>
      <c r="Y9" s="105">
        <v>0</v>
      </c>
      <c r="Z9" s="105">
        <v>0</v>
      </c>
      <c r="AA9" s="105">
        <v>0</v>
      </c>
      <c r="AB9" s="105">
        <v>0</v>
      </c>
      <c r="AC9" s="105">
        <v>0</v>
      </c>
      <c r="AD9" s="105">
        <v>0</v>
      </c>
      <c r="AE9" s="105">
        <v>0</v>
      </c>
      <c r="AF9" s="1489">
        <f>SUM(W9:AE9)</f>
        <v>63124</v>
      </c>
      <c r="AG9" s="848">
        <f>SUM(Z9:AE9,W9:X9)</f>
        <v>63124</v>
      </c>
      <c r="AH9" s="1491">
        <f>(V9-L9)+AF9</f>
        <v>81043.232929999998</v>
      </c>
      <c r="AI9" s="848">
        <f>(V9-L9)+AG9</f>
        <v>81043.232929999998</v>
      </c>
      <c r="AJ9" s="105">
        <v>83285.813999999998</v>
      </c>
      <c r="AK9" s="105">
        <v>9.9999999983992898E-6</v>
      </c>
      <c r="AL9" s="105">
        <v>0</v>
      </c>
      <c r="AM9" s="105">
        <v>0</v>
      </c>
      <c r="AN9" s="105">
        <v>0</v>
      </c>
      <c r="AO9" s="105">
        <v>0</v>
      </c>
      <c r="AP9" s="105">
        <v>0</v>
      </c>
      <c r="AQ9" s="105">
        <v>0</v>
      </c>
      <c r="AR9" s="105">
        <v>0</v>
      </c>
      <c r="AS9" s="105">
        <v>0</v>
      </c>
      <c r="AT9" s="1491">
        <v>83285.814010000002</v>
      </c>
      <c r="AU9" s="105">
        <v>41614.358999999997</v>
      </c>
      <c r="AV9" s="105">
        <v>9.9999999983992898E-6</v>
      </c>
      <c r="AW9" s="105">
        <v>0</v>
      </c>
      <c r="AX9" s="105"/>
      <c r="AY9" s="105"/>
      <c r="AZ9" s="105">
        <v>0</v>
      </c>
      <c r="BA9" s="105">
        <v>0</v>
      </c>
      <c r="BB9" s="105"/>
      <c r="BC9" s="105">
        <v>0</v>
      </c>
      <c r="BD9" s="105">
        <v>0</v>
      </c>
      <c r="BE9" s="1491">
        <v>41614.35901</v>
      </c>
      <c r="BF9" s="105">
        <v>37054.063000000002</v>
      </c>
      <c r="BG9" s="105">
        <v>9.9999999983992898E-6</v>
      </c>
      <c r="BH9" s="105">
        <v>0</v>
      </c>
      <c r="BI9" s="105"/>
      <c r="BJ9" s="105"/>
      <c r="BK9" s="105">
        <v>0</v>
      </c>
      <c r="BL9" s="105">
        <v>0</v>
      </c>
      <c r="BM9" s="105"/>
      <c r="BN9" s="105">
        <v>0</v>
      </c>
      <c r="BO9" s="105">
        <v>0</v>
      </c>
      <c r="BP9" s="1491">
        <v>37054.063010000005</v>
      </c>
      <c r="BQ9" s="105">
        <f t="shared" ref="BQ9:CA39" si="4">AJ9-BF9+AU9</f>
        <v>87846.109999999986</v>
      </c>
      <c r="BR9" s="105">
        <f t="shared" si="2"/>
        <v>9.9999999983992898E-6</v>
      </c>
      <c r="BS9" s="105">
        <f t="shared" si="2"/>
        <v>0</v>
      </c>
      <c r="BT9" s="105">
        <f t="shared" si="2"/>
        <v>0</v>
      </c>
      <c r="BU9" s="105">
        <f t="shared" si="2"/>
        <v>0</v>
      </c>
      <c r="BV9" s="105">
        <f t="shared" si="2"/>
        <v>0</v>
      </c>
      <c r="BW9" s="105">
        <f t="shared" si="2"/>
        <v>0</v>
      </c>
      <c r="BX9" s="105">
        <f t="shared" si="2"/>
        <v>0</v>
      </c>
      <c r="BY9" s="105">
        <f t="shared" si="2"/>
        <v>0</v>
      </c>
      <c r="BZ9" s="105">
        <f t="shared" si="2"/>
        <v>0</v>
      </c>
      <c r="CA9" s="1491">
        <f t="shared" si="2"/>
        <v>87846.110010000004</v>
      </c>
      <c r="CC9" s="1557"/>
      <c r="CD9" s="1491">
        <f>V9+CC9</f>
        <v>69083</v>
      </c>
      <c r="CE9" s="1231"/>
      <c r="CF9" s="1231"/>
    </row>
    <row r="10" spans="1:92" ht="12" hidden="1" customHeight="1" outlineLevel="1">
      <c r="A10" s="497"/>
      <c r="B10" s="1444" t="s">
        <v>889</v>
      </c>
      <c r="C10" s="504">
        <v>5580</v>
      </c>
      <c r="D10" s="504"/>
      <c r="E10" s="504">
        <f t="shared" si="1"/>
        <v>5580</v>
      </c>
      <c r="F10" s="504"/>
      <c r="G10" s="504"/>
      <c r="H10" s="504"/>
      <c r="I10" s="504"/>
      <c r="J10" s="105"/>
      <c r="K10" s="1489">
        <f t="shared" si="3"/>
        <v>5580</v>
      </c>
      <c r="L10" s="1489">
        <v>6009.7280725000001</v>
      </c>
      <c r="M10" s="105">
        <v>10578</v>
      </c>
      <c r="N10" s="105"/>
      <c r="O10" s="105"/>
      <c r="P10" s="105"/>
      <c r="Q10" s="105"/>
      <c r="R10" s="105"/>
      <c r="S10" s="105"/>
      <c r="T10" s="105"/>
      <c r="U10" s="105">
        <f>-2475</f>
        <v>-2475</v>
      </c>
      <c r="V10" s="1491">
        <f>SUM(M10:U10)</f>
        <v>8103</v>
      </c>
      <c r="W10" s="105">
        <v>11374</v>
      </c>
      <c r="X10" s="105">
        <v>0</v>
      </c>
      <c r="Y10" s="105">
        <v>0</v>
      </c>
      <c r="Z10" s="105">
        <v>0</v>
      </c>
      <c r="AA10" s="105">
        <v>0</v>
      </c>
      <c r="AB10" s="105">
        <v>0</v>
      </c>
      <c r="AC10" s="105">
        <v>0</v>
      </c>
      <c r="AD10" s="105">
        <v>0</v>
      </c>
      <c r="AE10" s="105">
        <v>-6473</v>
      </c>
      <c r="AF10" s="1489">
        <f>SUM(W10:AE10)</f>
        <v>4901</v>
      </c>
      <c r="AG10" s="848">
        <f>SUM(Z10:AE10,W10:X10)</f>
        <v>4901</v>
      </c>
      <c r="AH10" s="1491">
        <f>(V10-L10)+AF10</f>
        <v>6994.2719274999999</v>
      </c>
      <c r="AI10" s="848">
        <f>(V10-L10)+AG10</f>
        <v>6994.2719274999999</v>
      </c>
      <c r="AJ10" s="105">
        <v>16705</v>
      </c>
      <c r="AK10" s="105">
        <v>0</v>
      </c>
      <c r="AL10" s="105">
        <v>0</v>
      </c>
      <c r="AM10" s="105">
        <v>0</v>
      </c>
      <c r="AN10" s="105">
        <v>0</v>
      </c>
      <c r="AO10" s="105">
        <v>0</v>
      </c>
      <c r="AP10" s="105">
        <v>0</v>
      </c>
      <c r="AQ10" s="105">
        <v>0</v>
      </c>
      <c r="AR10" s="105">
        <v>0</v>
      </c>
      <c r="AS10" s="105">
        <v>-8671.2730213295981</v>
      </c>
      <c r="AT10" s="1491">
        <v>8033.7269786704019</v>
      </c>
      <c r="AU10" s="105">
        <v>10228.785599999999</v>
      </c>
      <c r="AV10" s="105">
        <v>0</v>
      </c>
      <c r="AW10" s="105">
        <v>0</v>
      </c>
      <c r="AX10" s="105"/>
      <c r="AY10" s="105"/>
      <c r="AZ10" s="105">
        <v>0</v>
      </c>
      <c r="BA10" s="105">
        <v>0</v>
      </c>
      <c r="BB10" s="105"/>
      <c r="BC10" s="105">
        <v>0</v>
      </c>
      <c r="BD10" s="105">
        <v>42.818087018631559</v>
      </c>
      <c r="BE10" s="1491">
        <v>10271.603687018631</v>
      </c>
      <c r="BF10" s="105">
        <v>4517</v>
      </c>
      <c r="BG10" s="105">
        <v>0</v>
      </c>
      <c r="BH10" s="105">
        <v>0</v>
      </c>
      <c r="BI10" s="105"/>
      <c r="BJ10" s="105"/>
      <c r="BK10" s="105">
        <v>0</v>
      </c>
      <c r="BL10" s="105">
        <v>0</v>
      </c>
      <c r="BM10" s="105"/>
      <c r="BN10" s="105">
        <v>0</v>
      </c>
      <c r="BO10" s="105">
        <v>27.613137500000448</v>
      </c>
      <c r="BP10" s="1491">
        <v>4544.6131375000004</v>
      </c>
      <c r="BQ10" s="105">
        <f t="shared" si="4"/>
        <v>22416.785599999999</v>
      </c>
      <c r="BR10" s="105">
        <f t="shared" si="2"/>
        <v>0</v>
      </c>
      <c r="BS10" s="105">
        <f t="shared" si="2"/>
        <v>0</v>
      </c>
      <c r="BT10" s="105">
        <f t="shared" si="2"/>
        <v>0</v>
      </c>
      <c r="BU10" s="105">
        <f t="shared" si="2"/>
        <v>0</v>
      </c>
      <c r="BV10" s="105">
        <f t="shared" si="2"/>
        <v>0</v>
      </c>
      <c r="BW10" s="105">
        <f t="shared" si="2"/>
        <v>0</v>
      </c>
      <c r="BX10" s="105">
        <f t="shared" si="2"/>
        <v>0</v>
      </c>
      <c r="BY10" s="105">
        <f t="shared" si="2"/>
        <v>0</v>
      </c>
      <c r="BZ10" s="105">
        <f t="shared" si="2"/>
        <v>-8656.068071810967</v>
      </c>
      <c r="CA10" s="1491">
        <f t="shared" si="2"/>
        <v>13760.717528189032</v>
      </c>
      <c r="CC10" s="1557"/>
      <c r="CD10" s="1491">
        <f>V10+CC10</f>
        <v>8103</v>
      </c>
      <c r="CE10" s="1231"/>
      <c r="CF10" s="1231"/>
    </row>
    <row r="11" spans="1:92" ht="12" hidden="1" customHeight="1" outlineLevel="1">
      <c r="A11" s="497"/>
      <c r="B11" s="1445" t="s">
        <v>890</v>
      </c>
      <c r="C11" s="516">
        <v>582</v>
      </c>
      <c r="D11" s="516"/>
      <c r="E11" s="516">
        <f t="shared" si="1"/>
        <v>582</v>
      </c>
      <c r="F11" s="516"/>
      <c r="G11" s="516"/>
      <c r="H11" s="516"/>
      <c r="I11" s="516"/>
      <c r="J11" s="517"/>
      <c r="K11" s="1490">
        <f t="shared" si="3"/>
        <v>582</v>
      </c>
      <c r="L11" s="1490">
        <v>-39</v>
      </c>
      <c r="M11" s="517">
        <v>-45</v>
      </c>
      <c r="N11" s="517"/>
      <c r="O11" s="517"/>
      <c r="P11" s="517"/>
      <c r="Q11" s="517"/>
      <c r="R11" s="517"/>
      <c r="S11" s="517"/>
      <c r="T11" s="517"/>
      <c r="U11" s="517"/>
      <c r="V11" s="1493">
        <f>SUM(M11:U11)</f>
        <v>-45</v>
      </c>
      <c r="W11" s="1446"/>
      <c r="X11" s="1446"/>
      <c r="Y11" s="1446"/>
      <c r="Z11" s="1446"/>
      <c r="AA11" s="1446"/>
      <c r="AB11" s="1446"/>
      <c r="AC11" s="1446"/>
      <c r="AD11" s="1446"/>
      <c r="AE11" s="1446"/>
      <c r="AF11" s="1490">
        <f>SUM(W11:AE11)</f>
        <v>0</v>
      </c>
      <c r="AG11" s="849">
        <f>SUM(Z11:AE11,W11:X11)</f>
        <v>0</v>
      </c>
      <c r="AH11" s="1493">
        <f>(V11-L11)+AF11</f>
        <v>-6</v>
      </c>
      <c r="AI11" s="849">
        <f>(V11-L11)+AG11</f>
        <v>-6</v>
      </c>
      <c r="AJ11" s="517">
        <v>-3</v>
      </c>
      <c r="AK11" s="517">
        <v>0</v>
      </c>
      <c r="AL11" s="517">
        <v>0</v>
      </c>
      <c r="AM11" s="517">
        <v>0</v>
      </c>
      <c r="AN11" s="517">
        <v>0</v>
      </c>
      <c r="AO11" s="517">
        <v>0</v>
      </c>
      <c r="AP11" s="517">
        <v>0</v>
      </c>
      <c r="AQ11" s="517"/>
      <c r="AR11" s="517">
        <v>0</v>
      </c>
      <c r="AS11" s="517">
        <v>0</v>
      </c>
      <c r="AT11" s="1493">
        <v>-3</v>
      </c>
      <c r="AU11" s="517">
        <v>-59</v>
      </c>
      <c r="AV11" s="517">
        <v>0</v>
      </c>
      <c r="AW11" s="517">
        <v>0</v>
      </c>
      <c r="AX11" s="517"/>
      <c r="AY11" s="517"/>
      <c r="AZ11" s="517">
        <v>0</v>
      </c>
      <c r="BA11" s="517">
        <v>0</v>
      </c>
      <c r="BB11" s="517"/>
      <c r="BC11" s="517">
        <v>0</v>
      </c>
      <c r="BD11" s="517">
        <v>0</v>
      </c>
      <c r="BE11" s="1493">
        <v>-59</v>
      </c>
      <c r="BF11" s="517">
        <v>0</v>
      </c>
      <c r="BG11" s="517">
        <v>0</v>
      </c>
      <c r="BH11" s="517">
        <v>0</v>
      </c>
      <c r="BI11" s="517"/>
      <c r="BJ11" s="517"/>
      <c r="BK11" s="517">
        <v>0</v>
      </c>
      <c r="BL11" s="517">
        <v>0</v>
      </c>
      <c r="BM11" s="517"/>
      <c r="BN11" s="517">
        <v>0</v>
      </c>
      <c r="BO11" s="517">
        <v>0</v>
      </c>
      <c r="BP11" s="1493">
        <v>0</v>
      </c>
      <c r="BQ11" s="517">
        <f t="shared" si="4"/>
        <v>-62</v>
      </c>
      <c r="BR11" s="517">
        <f t="shared" si="2"/>
        <v>0</v>
      </c>
      <c r="BS11" s="517">
        <f t="shared" si="2"/>
        <v>0</v>
      </c>
      <c r="BT11" s="517">
        <f t="shared" si="2"/>
        <v>0</v>
      </c>
      <c r="BU11" s="517">
        <f t="shared" si="2"/>
        <v>0</v>
      </c>
      <c r="BV11" s="517">
        <f t="shared" si="2"/>
        <v>0</v>
      </c>
      <c r="BW11" s="517">
        <f t="shared" si="2"/>
        <v>0</v>
      </c>
      <c r="BX11" s="517">
        <f t="shared" si="2"/>
        <v>0</v>
      </c>
      <c r="BY11" s="517">
        <f t="shared" si="2"/>
        <v>0</v>
      </c>
      <c r="BZ11" s="517">
        <f t="shared" si="2"/>
        <v>0</v>
      </c>
      <c r="CA11" s="1493">
        <f t="shared" si="2"/>
        <v>-62</v>
      </c>
      <c r="CC11" s="1558"/>
      <c r="CD11" s="1493">
        <f>V11+CC11</f>
        <v>-45</v>
      </c>
      <c r="CE11" s="1231"/>
      <c r="CF11" s="1231"/>
    </row>
    <row r="12" spans="1:92" s="576" customFormat="1" ht="12" customHeight="1" collapsed="1">
      <c r="A12" s="595"/>
      <c r="B12" s="1447" t="s">
        <v>99</v>
      </c>
      <c r="C12" s="105">
        <f t="shared" ref="C12:L12" si="5">SUBTOTAL(9,C8:C11)</f>
        <v>222750.25400000002</v>
      </c>
      <c r="D12" s="105">
        <f t="shared" si="5"/>
        <v>95500.427670000005</v>
      </c>
      <c r="E12" s="105">
        <f t="shared" si="1"/>
        <v>318250.68167000002</v>
      </c>
      <c r="F12" s="105">
        <f t="shared" si="5"/>
        <v>15009.72945725</v>
      </c>
      <c r="G12" s="105">
        <f t="shared" si="5"/>
        <v>44228.256178353673</v>
      </c>
      <c r="H12" s="105">
        <f t="shared" si="5"/>
        <v>35435.662154674807</v>
      </c>
      <c r="I12" s="105">
        <f t="shared" si="5"/>
        <v>10228.139945532002</v>
      </c>
      <c r="J12" s="105">
        <f>SUBTOTAL(9,J8:J11)</f>
        <v>-27333.04173581049</v>
      </c>
      <c r="K12" s="1491">
        <f t="shared" si="5"/>
        <v>395819.42767</v>
      </c>
      <c r="L12" s="1491">
        <f t="shared" si="5"/>
        <v>191161.49231636728</v>
      </c>
      <c r="M12" s="105">
        <f>SUBTOTAL(9,M8:M11)</f>
        <v>171625</v>
      </c>
      <c r="N12" s="105">
        <v>0</v>
      </c>
      <c r="O12" s="1991">
        <f t="shared" ref="O12:U12" si="6">SUBTOTAL(9,O8:O11)</f>
        <v>19845</v>
      </c>
      <c r="P12" s="105">
        <f t="shared" si="6"/>
        <v>23090</v>
      </c>
      <c r="Q12" s="105">
        <f t="shared" si="6"/>
        <v>27426</v>
      </c>
      <c r="R12" s="105">
        <f t="shared" si="6"/>
        <v>42959</v>
      </c>
      <c r="S12" s="105">
        <f t="shared" si="6"/>
        <v>0</v>
      </c>
      <c r="T12" s="105">
        <f t="shared" si="6"/>
        <v>15089</v>
      </c>
      <c r="U12" s="105">
        <f t="shared" si="6"/>
        <v>-40458</v>
      </c>
      <c r="V12" s="1491">
        <f>SUBTOTAL(9,V8:V11)+1</f>
        <v>259577</v>
      </c>
      <c r="W12" s="105">
        <f>SUBTOTAL(9,W8:W11)</f>
        <v>136179</v>
      </c>
      <c r="X12" s="105">
        <f t="shared" ref="X12:AD12" si="7">SUBTOTAL(9,X8:X11)</f>
        <v>5444</v>
      </c>
      <c r="Y12" s="105">
        <f t="shared" si="7"/>
        <v>44337</v>
      </c>
      <c r="Z12" s="105">
        <f t="shared" si="7"/>
        <v>28882</v>
      </c>
      <c r="AA12" s="105">
        <f t="shared" si="7"/>
        <v>38802</v>
      </c>
      <c r="AB12" s="105">
        <f t="shared" si="7"/>
        <v>32143</v>
      </c>
      <c r="AC12" s="105">
        <f t="shared" si="7"/>
        <v>10033</v>
      </c>
      <c r="AD12" s="105">
        <f t="shared" si="7"/>
        <v>9854</v>
      </c>
      <c r="AE12" s="105">
        <f>SUBTOTAL(9,AE8:AE11)</f>
        <v>-30915</v>
      </c>
      <c r="AF12" s="1491">
        <f>SUBTOTAL(9,AF8:AF10)</f>
        <v>274759</v>
      </c>
      <c r="AG12" s="848">
        <f>SUBTOTAL(9,AG8:AG10)</f>
        <v>231394</v>
      </c>
      <c r="AH12" s="1491">
        <f>SUBTOTAL(9,AH8:AH11)+1</f>
        <v>343174.50768363278</v>
      </c>
      <c r="AI12" s="848">
        <f>SUBTOTAL(9,AI8:AI11)+1</f>
        <v>299809.50768363278</v>
      </c>
      <c r="AJ12" s="105">
        <f>SUM(AJ8:AJ11)</f>
        <v>178379.81900000002</v>
      </c>
      <c r="AK12" s="105">
        <f t="shared" ref="AK12:BE12" si="8">SUM(AK8:AK11)</f>
        <v>9.9999999983992898E-6</v>
      </c>
      <c r="AL12" s="1991">
        <f t="shared" si="8"/>
        <v>6673.8183650049996</v>
      </c>
      <c r="AM12" s="105">
        <f t="shared" si="8"/>
        <v>64033.775079162595</v>
      </c>
      <c r="AN12" s="105">
        <f t="shared" si="8"/>
        <v>32812.608117870004</v>
      </c>
      <c r="AO12" s="105">
        <f t="shared" si="8"/>
        <v>43071.650858605688</v>
      </c>
      <c r="AP12" s="105">
        <f t="shared" si="8"/>
        <v>46125.437736975611</v>
      </c>
      <c r="AQ12" s="105">
        <f t="shared" si="8"/>
        <v>14374.313253439024</v>
      </c>
      <c r="AR12" s="105">
        <f t="shared" si="8"/>
        <v>16815.2783621626</v>
      </c>
      <c r="AS12" s="105">
        <f>SUM(AS8:AS11)</f>
        <v>-42974.173021329625</v>
      </c>
      <c r="AT12" s="1491">
        <f t="shared" si="8"/>
        <v>359312.52776189096</v>
      </c>
      <c r="AU12" s="105">
        <f t="shared" si="8"/>
        <v>85959.026599999997</v>
      </c>
      <c r="AV12" s="105">
        <f t="shared" si="8"/>
        <v>9.9999999983992898E-6</v>
      </c>
      <c r="AW12" s="105">
        <f t="shared" si="8"/>
        <v>5828.9804486685007</v>
      </c>
      <c r="AX12" s="105">
        <f t="shared" si="8"/>
        <v>29419.453481256205</v>
      </c>
      <c r="AY12" s="105">
        <f t="shared" si="8"/>
        <v>16167.417056239998</v>
      </c>
      <c r="AZ12" s="105">
        <f t="shared" si="8"/>
        <v>32935.08680033058</v>
      </c>
      <c r="BA12" s="105">
        <f t="shared" si="8"/>
        <v>19894.022517520665</v>
      </c>
      <c r="BB12" s="105">
        <f t="shared" si="8"/>
        <v>14301.312000000002</v>
      </c>
      <c r="BC12" s="105">
        <f t="shared" si="8"/>
        <v>9300.1594450909106</v>
      </c>
      <c r="BD12" s="105">
        <f t="shared" si="8"/>
        <v>-12377.181912981368</v>
      </c>
      <c r="BE12" s="1491">
        <f t="shared" si="8"/>
        <v>201428.27644612547</v>
      </c>
      <c r="BF12" s="105">
        <f>SUM(BF8:BF11)</f>
        <v>84986.106</v>
      </c>
      <c r="BG12" s="105">
        <f t="shared" ref="BG12:BP12" si="9">SUM(BG8:BG11)</f>
        <v>9.9999999983992898E-6</v>
      </c>
      <c r="BH12" s="105">
        <f t="shared" si="9"/>
        <v>3799.2711947880002</v>
      </c>
      <c r="BI12" s="105">
        <f t="shared" si="9"/>
        <v>31983.335900574995</v>
      </c>
      <c r="BJ12" s="105">
        <f t="shared" si="9"/>
        <v>22819.878065235</v>
      </c>
      <c r="BK12" s="105">
        <f t="shared" si="9"/>
        <v>33795.583977566661</v>
      </c>
      <c r="BL12" s="105">
        <f t="shared" si="9"/>
        <v>22211.350171199996</v>
      </c>
      <c r="BM12" s="105">
        <f t="shared" si="9"/>
        <v>8749.5799333666655</v>
      </c>
      <c r="BN12" s="105">
        <f t="shared" si="9"/>
        <v>6018.1584026999999</v>
      </c>
      <c r="BO12" s="105">
        <f t="shared" si="9"/>
        <v>-16801.3868625</v>
      </c>
      <c r="BP12" s="1491">
        <f t="shared" si="9"/>
        <v>197561.87679293135</v>
      </c>
      <c r="BQ12" s="105">
        <f t="shared" si="4"/>
        <v>179352.73960000003</v>
      </c>
      <c r="BR12" s="105">
        <f t="shared" si="2"/>
        <v>9.9999999983992898E-6</v>
      </c>
      <c r="BS12" s="105">
        <f t="shared" si="2"/>
        <v>8703.5276188855005</v>
      </c>
      <c r="BT12" s="105">
        <f t="shared" si="2"/>
        <v>61469.892659843805</v>
      </c>
      <c r="BU12" s="105">
        <f t="shared" si="2"/>
        <v>26160.147108875004</v>
      </c>
      <c r="BV12" s="105">
        <f t="shared" si="2"/>
        <v>42211.153681369608</v>
      </c>
      <c r="BW12" s="105">
        <f t="shared" si="2"/>
        <v>43808.110083296284</v>
      </c>
      <c r="BX12" s="105">
        <f t="shared" si="2"/>
        <v>19926.04532007236</v>
      </c>
      <c r="BY12" s="105">
        <f t="shared" si="2"/>
        <v>20097.279404553512</v>
      </c>
      <c r="BZ12" s="105">
        <f t="shared" si="2"/>
        <v>-38549.968071810996</v>
      </c>
      <c r="CA12" s="1491">
        <f t="shared" si="2"/>
        <v>363178.92741508508</v>
      </c>
      <c r="CC12" s="1557">
        <v>24876.14</v>
      </c>
      <c r="CD12" s="1491">
        <f>V12+CC12</f>
        <v>284453.14</v>
      </c>
      <c r="CE12" s="1231"/>
      <c r="CF12" s="1911"/>
    </row>
    <row r="13" spans="1:92" s="576" customFormat="1" ht="12" hidden="1" customHeight="1" outlineLevel="1">
      <c r="A13" s="595"/>
      <c r="B13" s="1448" t="s">
        <v>61</v>
      </c>
      <c r="C13" s="105"/>
      <c r="D13" s="105"/>
      <c r="E13" s="105">
        <f t="shared" si="1"/>
        <v>0</v>
      </c>
      <c r="F13" s="105"/>
      <c r="G13" s="105"/>
      <c r="H13" s="105"/>
      <c r="I13" s="105"/>
      <c r="J13" s="105"/>
      <c r="K13" s="1491"/>
      <c r="L13" s="1491"/>
      <c r="M13" s="105"/>
      <c r="N13" s="105"/>
      <c r="O13" s="105"/>
      <c r="P13" s="105"/>
      <c r="Q13" s="105"/>
      <c r="R13" s="105"/>
      <c r="S13" s="105"/>
      <c r="T13" s="105"/>
      <c r="U13" s="105"/>
      <c r="V13" s="1491"/>
      <c r="W13" s="105"/>
      <c r="X13" s="105"/>
      <c r="Y13" s="105"/>
      <c r="Z13" s="105"/>
      <c r="AA13" s="105"/>
      <c r="AB13" s="105"/>
      <c r="AC13" s="105"/>
      <c r="AD13" s="105"/>
      <c r="AE13" s="105"/>
      <c r="AF13" s="1491"/>
      <c r="AG13" s="848"/>
      <c r="AH13" s="1491"/>
      <c r="AI13" s="848"/>
      <c r="AJ13" s="105"/>
      <c r="AK13" s="105"/>
      <c r="AL13" s="105"/>
      <c r="AM13" s="105"/>
      <c r="AN13" s="105"/>
      <c r="AO13" s="105"/>
      <c r="AP13" s="105"/>
      <c r="AQ13" s="105"/>
      <c r="AR13" s="105"/>
      <c r="AS13" s="105"/>
      <c r="AT13" s="1491"/>
      <c r="AU13" s="105"/>
      <c r="AV13" s="105"/>
      <c r="AW13" s="105"/>
      <c r="AX13" s="105"/>
      <c r="AY13" s="105"/>
      <c r="AZ13" s="105"/>
      <c r="BA13" s="105"/>
      <c r="BB13" s="105"/>
      <c r="BC13" s="105"/>
      <c r="BD13" s="105"/>
      <c r="BE13" s="1491"/>
      <c r="BF13" s="105"/>
      <c r="BG13" s="105"/>
      <c r="BH13" s="105"/>
      <c r="BI13" s="105"/>
      <c r="BJ13" s="105"/>
      <c r="BK13" s="105"/>
      <c r="BL13" s="105"/>
      <c r="BM13" s="105"/>
      <c r="BN13" s="105"/>
      <c r="BO13" s="105"/>
      <c r="BP13" s="1491"/>
      <c r="BQ13" s="105">
        <f t="shared" si="4"/>
        <v>0</v>
      </c>
      <c r="BR13" s="105">
        <f t="shared" si="2"/>
        <v>0</v>
      </c>
      <c r="BS13" s="105">
        <f t="shared" si="2"/>
        <v>0</v>
      </c>
      <c r="BT13" s="105">
        <f t="shared" si="2"/>
        <v>0</v>
      </c>
      <c r="BU13" s="105">
        <f t="shared" si="2"/>
        <v>0</v>
      </c>
      <c r="BV13" s="105">
        <f t="shared" si="2"/>
        <v>0</v>
      </c>
      <c r="BW13" s="105">
        <f t="shared" si="2"/>
        <v>0</v>
      </c>
      <c r="BX13" s="105">
        <f t="shared" si="2"/>
        <v>0</v>
      </c>
      <c r="BY13" s="105">
        <f t="shared" si="2"/>
        <v>0</v>
      </c>
      <c r="BZ13" s="105">
        <f t="shared" si="2"/>
        <v>0</v>
      </c>
      <c r="CA13" s="1491"/>
      <c r="CC13" s="1557"/>
      <c r="CD13" s="1491"/>
      <c r="CE13" s="1231"/>
      <c r="CF13" s="1231"/>
    </row>
    <row r="14" spans="1:92" s="576" customFormat="1" ht="12" hidden="1" customHeight="1" outlineLevel="2">
      <c r="A14" s="595"/>
      <c r="B14" s="1449" t="s">
        <v>891</v>
      </c>
      <c r="C14" s="105"/>
      <c r="D14" s="105"/>
      <c r="E14" s="105">
        <f t="shared" si="1"/>
        <v>0</v>
      </c>
      <c r="F14" s="105"/>
      <c r="G14" s="105"/>
      <c r="H14" s="105"/>
      <c r="I14" s="105"/>
      <c r="J14" s="105"/>
      <c r="K14" s="1491"/>
      <c r="L14" s="1491"/>
      <c r="M14" s="105"/>
      <c r="N14" s="105"/>
      <c r="O14" s="105"/>
      <c r="P14" s="105"/>
      <c r="Q14" s="105"/>
      <c r="R14" s="105"/>
      <c r="S14" s="105"/>
      <c r="T14" s="105"/>
      <c r="U14" s="105"/>
      <c r="V14" s="1491"/>
      <c r="W14" s="105"/>
      <c r="X14" s="105"/>
      <c r="Y14" s="105"/>
      <c r="Z14" s="105"/>
      <c r="AA14" s="105"/>
      <c r="AB14" s="105"/>
      <c r="AC14" s="105"/>
      <c r="AD14" s="105"/>
      <c r="AE14" s="105"/>
      <c r="AF14" s="1491"/>
      <c r="AG14" s="848"/>
      <c r="AH14" s="1491"/>
      <c r="AI14" s="848"/>
      <c r="AJ14" s="105"/>
      <c r="AK14" s="105"/>
      <c r="AL14" s="105"/>
      <c r="AM14" s="105"/>
      <c r="AN14" s="105"/>
      <c r="AO14" s="105"/>
      <c r="AP14" s="105"/>
      <c r="AQ14" s="105"/>
      <c r="AR14" s="105"/>
      <c r="AS14" s="105"/>
      <c r="AT14" s="1491"/>
      <c r="AU14" s="105"/>
      <c r="AV14" s="105"/>
      <c r="AW14" s="105"/>
      <c r="AX14" s="105"/>
      <c r="AY14" s="105"/>
      <c r="AZ14" s="105"/>
      <c r="BA14" s="105"/>
      <c r="BB14" s="105"/>
      <c r="BC14" s="105"/>
      <c r="BD14" s="105"/>
      <c r="BE14" s="1491"/>
      <c r="BF14" s="105"/>
      <c r="BG14" s="105"/>
      <c r="BH14" s="105"/>
      <c r="BI14" s="105"/>
      <c r="BJ14" s="105"/>
      <c r="BK14" s="105"/>
      <c r="BL14" s="105"/>
      <c r="BM14" s="105"/>
      <c r="BN14" s="105"/>
      <c r="BO14" s="105"/>
      <c r="BP14" s="1491"/>
      <c r="BQ14" s="105">
        <f t="shared" si="4"/>
        <v>0</v>
      </c>
      <c r="BR14" s="105">
        <f t="shared" si="2"/>
        <v>0</v>
      </c>
      <c r="BS14" s="105">
        <f t="shared" si="2"/>
        <v>0</v>
      </c>
      <c r="BT14" s="105">
        <f t="shared" si="2"/>
        <v>0</v>
      </c>
      <c r="BU14" s="105">
        <f t="shared" si="2"/>
        <v>0</v>
      </c>
      <c r="BV14" s="105">
        <f t="shared" si="2"/>
        <v>0</v>
      </c>
      <c r="BW14" s="105">
        <f t="shared" si="2"/>
        <v>0</v>
      </c>
      <c r="BX14" s="105">
        <f t="shared" si="2"/>
        <v>0</v>
      </c>
      <c r="BY14" s="105">
        <f t="shared" si="2"/>
        <v>0</v>
      </c>
      <c r="BZ14" s="105">
        <f t="shared" si="2"/>
        <v>0</v>
      </c>
      <c r="CA14" s="1491"/>
      <c r="CC14" s="1557"/>
      <c r="CD14" s="1491"/>
      <c r="CE14" s="1231"/>
      <c r="CF14" s="1231"/>
    </row>
    <row r="15" spans="1:92" s="576" customFormat="1" ht="12" hidden="1" customHeight="1" outlineLevel="2">
      <c r="A15" s="595"/>
      <c r="B15" s="826" t="s">
        <v>892</v>
      </c>
      <c r="C15" s="105">
        <v>-62932.330999999998</v>
      </c>
      <c r="D15" s="105"/>
      <c r="E15" s="105">
        <f t="shared" si="1"/>
        <v>-62932.330999999998</v>
      </c>
      <c r="F15" s="105"/>
      <c r="G15" s="105"/>
      <c r="H15" s="105"/>
      <c r="I15" s="105"/>
      <c r="J15" s="105"/>
      <c r="K15" s="1491">
        <f>SUM(E15:J15)</f>
        <v>-62932.330999999998</v>
      </c>
      <c r="L15" s="1491">
        <v>-53125.482000000004</v>
      </c>
      <c r="M15" s="105">
        <v>-68973</v>
      </c>
      <c r="N15" s="105"/>
      <c r="O15" s="105">
        <v>0</v>
      </c>
      <c r="P15" s="105">
        <v>0</v>
      </c>
      <c r="Q15" s="105">
        <v>0</v>
      </c>
      <c r="R15" s="105">
        <v>0</v>
      </c>
      <c r="S15" s="105">
        <v>0</v>
      </c>
      <c r="T15" s="105">
        <v>0</v>
      </c>
      <c r="U15" s="105">
        <v>0</v>
      </c>
      <c r="V15" s="1491">
        <f>SUM(M15:U15)</f>
        <v>-68973</v>
      </c>
      <c r="W15" s="105">
        <v>-50962</v>
      </c>
      <c r="X15" s="105">
        <v>0</v>
      </c>
      <c r="Y15" s="105">
        <v>0</v>
      </c>
      <c r="Z15" s="105">
        <v>0</v>
      </c>
      <c r="AA15" s="105">
        <v>0</v>
      </c>
      <c r="AB15" s="105">
        <v>0</v>
      </c>
      <c r="AC15" s="105">
        <v>0</v>
      </c>
      <c r="AD15" s="105">
        <v>0</v>
      </c>
      <c r="AE15" s="105">
        <v>0</v>
      </c>
      <c r="AF15" s="1491">
        <f>SUM(W15:AE15)</f>
        <v>-50962</v>
      </c>
      <c r="AG15" s="848">
        <f>SUM(Z15:AE15,W15:X15)</f>
        <v>-50962</v>
      </c>
      <c r="AH15" s="1491">
        <f>(V15-L15)+AF15</f>
        <v>-66809.517999999996</v>
      </c>
      <c r="AI15" s="848">
        <f>(V15-L15)+AG15</f>
        <v>-66809.517999999996</v>
      </c>
      <c r="AJ15" s="105">
        <v>-63126.906000000003</v>
      </c>
      <c r="AK15" s="105">
        <v>0</v>
      </c>
      <c r="AL15" s="105">
        <v>0</v>
      </c>
      <c r="AM15" s="105"/>
      <c r="AN15" s="105"/>
      <c r="AO15" s="105">
        <v>0</v>
      </c>
      <c r="AP15" s="105">
        <v>0</v>
      </c>
      <c r="AQ15" s="105"/>
      <c r="AR15" s="105">
        <v>0</v>
      </c>
      <c r="AS15" s="105">
        <v>0</v>
      </c>
      <c r="AT15" s="1491">
        <v>-63126.906000000003</v>
      </c>
      <c r="AU15" s="105">
        <v>-37067.288999999997</v>
      </c>
      <c r="AV15" s="105">
        <v>0</v>
      </c>
      <c r="AW15" s="105">
        <v>0</v>
      </c>
      <c r="AX15" s="105"/>
      <c r="AY15" s="105"/>
      <c r="AZ15" s="105">
        <v>0</v>
      </c>
      <c r="BA15" s="105">
        <v>0</v>
      </c>
      <c r="BB15" s="105"/>
      <c r="BC15" s="105">
        <v>0</v>
      </c>
      <c r="BD15" s="105">
        <v>0</v>
      </c>
      <c r="BE15" s="1491">
        <v>-37067.288999999997</v>
      </c>
      <c r="BF15" s="105">
        <v>-35080.629000000001</v>
      </c>
      <c r="BG15" s="105">
        <v>0</v>
      </c>
      <c r="BH15" s="105">
        <v>0</v>
      </c>
      <c r="BI15" s="105"/>
      <c r="BJ15" s="105"/>
      <c r="BK15" s="105">
        <v>0</v>
      </c>
      <c r="BL15" s="105">
        <v>0</v>
      </c>
      <c r="BM15" s="105"/>
      <c r="BN15" s="105">
        <v>0</v>
      </c>
      <c r="BO15" s="105">
        <v>0</v>
      </c>
      <c r="BP15" s="1491">
        <v>-35080.629000000001</v>
      </c>
      <c r="BQ15" s="105">
        <f t="shared" si="4"/>
        <v>-65113.565999999999</v>
      </c>
      <c r="BR15" s="105">
        <f t="shared" si="2"/>
        <v>0</v>
      </c>
      <c r="BS15" s="105">
        <f t="shared" si="2"/>
        <v>0</v>
      </c>
      <c r="BT15" s="105">
        <f t="shared" si="2"/>
        <v>0</v>
      </c>
      <c r="BU15" s="105">
        <f t="shared" si="2"/>
        <v>0</v>
      </c>
      <c r="BV15" s="105">
        <f t="shared" si="2"/>
        <v>0</v>
      </c>
      <c r="BW15" s="105">
        <f t="shared" si="2"/>
        <v>0</v>
      </c>
      <c r="BX15" s="105">
        <f t="shared" si="2"/>
        <v>0</v>
      </c>
      <c r="BY15" s="105">
        <f t="shared" si="2"/>
        <v>0</v>
      </c>
      <c r="BZ15" s="105">
        <f t="shared" si="2"/>
        <v>0</v>
      </c>
      <c r="CA15" s="1491">
        <f t="shared" si="2"/>
        <v>-65113.565999999999</v>
      </c>
      <c r="CC15" s="1557"/>
      <c r="CD15" s="1491">
        <f>V15+CC15</f>
        <v>-68973</v>
      </c>
      <c r="CE15" s="1231"/>
      <c r="CF15" s="1231"/>
    </row>
    <row r="16" spans="1:92" s="576" customFormat="1" ht="12" hidden="1" customHeight="1" outlineLevel="2">
      <c r="A16" s="595"/>
      <c r="B16" s="1450" t="s">
        <v>747</v>
      </c>
      <c r="C16" s="528">
        <v>-56962.042000000001</v>
      </c>
      <c r="D16" s="528">
        <v>-69326.332379999993</v>
      </c>
      <c r="E16" s="528">
        <f t="shared" si="1"/>
        <v>-126288.37437999999</v>
      </c>
      <c r="F16" s="528">
        <v>-9862.5559917499995</v>
      </c>
      <c r="G16" s="528">
        <v>-30664.58520835367</v>
      </c>
      <c r="H16" s="528">
        <v>-23771.691258495943</v>
      </c>
      <c r="I16" s="528">
        <v>-6623.6650205880005</v>
      </c>
      <c r="J16" s="528"/>
      <c r="K16" s="1492">
        <f>SUM(E16:J16)</f>
        <v>-197210.87185918761</v>
      </c>
      <c r="L16" s="1492">
        <v>-55870.335053163508</v>
      </c>
      <c r="M16" s="528">
        <v>-29629</v>
      </c>
      <c r="N16" s="528"/>
      <c r="O16" s="528">
        <v>-15246</v>
      </c>
      <c r="P16" s="528">
        <v>-17600</v>
      </c>
      <c r="Q16" s="528">
        <v>-20583</v>
      </c>
      <c r="R16" s="528">
        <v>-27565</v>
      </c>
      <c r="S16" s="528">
        <v>0</v>
      </c>
      <c r="T16" s="528">
        <v>-10279</v>
      </c>
      <c r="U16" s="528">
        <f>37983+2203</f>
        <v>40186</v>
      </c>
      <c r="V16" s="1492">
        <f>SUM(M16:U16)</f>
        <v>-80716</v>
      </c>
      <c r="W16" s="528">
        <v>-22644</v>
      </c>
      <c r="X16" s="528">
        <v>-4396</v>
      </c>
      <c r="Y16" s="528">
        <v>-22611</v>
      </c>
      <c r="Z16" s="528">
        <v>-22181</v>
      </c>
      <c r="AA16" s="528">
        <v>-27087</v>
      </c>
      <c r="AB16" s="528">
        <v>-19134</v>
      </c>
      <c r="AC16" s="528">
        <v>-8190</v>
      </c>
      <c r="AD16" s="528">
        <v>-5993</v>
      </c>
      <c r="AE16" s="528">
        <v>29977.457870629714</v>
      </c>
      <c r="AF16" s="1492">
        <f>SUM(W16:AE16)</f>
        <v>-102258.54212937028</v>
      </c>
      <c r="AG16" s="850">
        <f>SUM(Z16:AE16,W16:X16)-972</f>
        <v>-80619.542129370282</v>
      </c>
      <c r="AH16" s="1492">
        <f>(V16-L16)+AF16</f>
        <v>-127104.20707620677</v>
      </c>
      <c r="AI16" s="850">
        <f>(V16-L16)+AG16</f>
        <v>-105465.20707620677</v>
      </c>
      <c r="AJ16" s="528">
        <v>-28747.655999999999</v>
      </c>
      <c r="AK16" s="528">
        <v>0</v>
      </c>
      <c r="AL16" s="528">
        <v>-5426.1809155069996</v>
      </c>
      <c r="AM16" s="528">
        <v>-30310.114039121949</v>
      </c>
      <c r="AN16" s="528">
        <v>-24022.667496329999</v>
      </c>
      <c r="AO16" s="528">
        <v>-30650.366450223577</v>
      </c>
      <c r="AP16" s="528">
        <v>-27638.712244402439</v>
      </c>
      <c r="AQ16" s="528">
        <v>-10283.293831756097</v>
      </c>
      <c r="AR16" s="528">
        <v>-8868.8335006707312</v>
      </c>
      <c r="AS16" s="528">
        <v>41670.770870629698</v>
      </c>
      <c r="AT16" s="1492">
        <v>-124277.05360738211</v>
      </c>
      <c r="AU16" s="528">
        <v>-6014.924</v>
      </c>
      <c r="AV16" s="528">
        <v>0</v>
      </c>
      <c r="AW16" s="528">
        <v>-4166.5919509485002</v>
      </c>
      <c r="AX16" s="528">
        <v>-13349.6283858843</v>
      </c>
      <c r="AY16" s="528">
        <v>-13421.467812369998</v>
      </c>
      <c r="AZ16" s="528">
        <v>-24654.619765289262</v>
      </c>
      <c r="BA16" s="528">
        <v>-10402.453751206614</v>
      </c>
      <c r="BB16" s="528">
        <v>-9370.1553551404977</v>
      </c>
      <c r="BC16" s="528">
        <v>-7129.6546415206622</v>
      </c>
      <c r="BD16" s="528">
        <v>12420</v>
      </c>
      <c r="BE16" s="1492">
        <v>-76089.495662359841</v>
      </c>
      <c r="BF16" s="528">
        <v>-9353.7459999999992</v>
      </c>
      <c r="BG16" s="528">
        <v>0</v>
      </c>
      <c r="BH16" s="528">
        <v>-3168.3385366700004</v>
      </c>
      <c r="BI16" s="528">
        <v>-13844.085259191665</v>
      </c>
      <c r="BJ16" s="528">
        <v>-17883.735148560001</v>
      </c>
      <c r="BK16" s="528">
        <v>-23763.087340349997</v>
      </c>
      <c r="BL16" s="528">
        <v>-13017.802966408331</v>
      </c>
      <c r="BM16" s="528">
        <v>-6137.4176020749992</v>
      </c>
      <c r="BN16" s="528">
        <v>-3804.8045772249998</v>
      </c>
      <c r="BO16" s="528">
        <v>16829.364086629721</v>
      </c>
      <c r="BP16" s="1492">
        <v>-74143.653343850281</v>
      </c>
      <c r="BQ16" s="528">
        <f t="shared" si="4"/>
        <v>-25408.833999999999</v>
      </c>
      <c r="BR16" s="528">
        <f t="shared" si="2"/>
        <v>0</v>
      </c>
      <c r="BS16" s="528">
        <f t="shared" si="2"/>
        <v>-6424.4343297854994</v>
      </c>
      <c r="BT16" s="528">
        <f t="shared" si="2"/>
        <v>-29815.657165814584</v>
      </c>
      <c r="BU16" s="528">
        <f t="shared" si="2"/>
        <v>-19560.400160139994</v>
      </c>
      <c r="BV16" s="528">
        <f t="shared" si="2"/>
        <v>-31541.898875162842</v>
      </c>
      <c r="BW16" s="528">
        <f t="shared" si="2"/>
        <v>-25023.363029200722</v>
      </c>
      <c r="BX16" s="528">
        <f t="shared" si="2"/>
        <v>-13516.031584821594</v>
      </c>
      <c r="BY16" s="528">
        <f t="shared" si="2"/>
        <v>-12193.683564966394</v>
      </c>
      <c r="BZ16" s="528">
        <f t="shared" si="2"/>
        <v>37261.406783999977</v>
      </c>
      <c r="CA16" s="1492">
        <f t="shared" si="2"/>
        <v>-126222.89592589167</v>
      </c>
      <c r="CC16" s="1559">
        <v>-18166.266</v>
      </c>
      <c r="CD16" s="1492">
        <f>V16+CC16</f>
        <v>-98882.266000000003</v>
      </c>
      <c r="CE16" s="1231"/>
      <c r="CF16" s="1231"/>
    </row>
    <row r="17" spans="1:84" s="576" customFormat="1" ht="12" hidden="1" customHeight="1" outlineLevel="1" collapsed="1">
      <c r="A17" s="595"/>
      <c r="B17" s="1451" t="s">
        <v>891</v>
      </c>
      <c r="C17" s="105">
        <f t="shared" ref="C17:J17" si="10">SUBTOTAL(9,C15:C16)</f>
        <v>-119894.37299999999</v>
      </c>
      <c r="D17" s="105">
        <f t="shared" si="10"/>
        <v>-69326.332379999993</v>
      </c>
      <c r="E17" s="105">
        <f t="shared" si="1"/>
        <v>-189220.70538</v>
      </c>
      <c r="F17" s="105">
        <f t="shared" si="10"/>
        <v>-9862.5559917499995</v>
      </c>
      <c r="G17" s="105">
        <f t="shared" si="10"/>
        <v>-30664.58520835367</v>
      </c>
      <c r="H17" s="105">
        <f t="shared" si="10"/>
        <v>-23771.691258495943</v>
      </c>
      <c r="I17" s="105">
        <f t="shared" si="10"/>
        <v>-6623.6650205880005</v>
      </c>
      <c r="J17" s="105">
        <f t="shared" si="10"/>
        <v>0</v>
      </c>
      <c r="K17" s="1491">
        <f>SUBTOTAL(9,K15:K16)</f>
        <v>-260143.20285918762</v>
      </c>
      <c r="L17" s="1491">
        <f t="shared" ref="L17" si="11">SUBTOTAL(9,L15:L16)</f>
        <v>-108995.81705316351</v>
      </c>
      <c r="M17" s="105">
        <f>SUBTOTAL(9,M15:M16)</f>
        <v>-98602</v>
      </c>
      <c r="N17" s="105"/>
      <c r="O17" s="105">
        <f t="shared" ref="O17:V17" si="12">SUBTOTAL(9,O15:O16)</f>
        <v>-15246</v>
      </c>
      <c r="P17" s="105">
        <f t="shared" si="12"/>
        <v>-17600</v>
      </c>
      <c r="Q17" s="105">
        <f t="shared" si="12"/>
        <v>-20583</v>
      </c>
      <c r="R17" s="105">
        <f t="shared" si="12"/>
        <v>-27565</v>
      </c>
      <c r="S17" s="105">
        <f t="shared" si="12"/>
        <v>0</v>
      </c>
      <c r="T17" s="105">
        <f t="shared" si="12"/>
        <v>-10279</v>
      </c>
      <c r="U17" s="105">
        <f t="shared" si="12"/>
        <v>40186</v>
      </c>
      <c r="V17" s="1491">
        <f t="shared" si="12"/>
        <v>-149689</v>
      </c>
      <c r="W17" s="105">
        <f>SUBTOTAL(9,W15:W16)</f>
        <v>-73606</v>
      </c>
      <c r="X17" s="105">
        <f t="shared" ref="X17:AI17" si="13">SUBTOTAL(9,X15:X16)</f>
        <v>-4396</v>
      </c>
      <c r="Y17" s="105">
        <f t="shared" si="13"/>
        <v>-22611</v>
      </c>
      <c r="Z17" s="105">
        <f t="shared" si="13"/>
        <v>-22181</v>
      </c>
      <c r="AA17" s="105">
        <f t="shared" si="13"/>
        <v>-27087</v>
      </c>
      <c r="AB17" s="105">
        <f t="shared" si="13"/>
        <v>-19134</v>
      </c>
      <c r="AC17" s="105">
        <f t="shared" si="13"/>
        <v>-8190</v>
      </c>
      <c r="AD17" s="105">
        <f t="shared" si="13"/>
        <v>-5993</v>
      </c>
      <c r="AE17" s="105">
        <f t="shared" si="13"/>
        <v>29977.457870629714</v>
      </c>
      <c r="AF17" s="1491">
        <f>SUBTOTAL(9,AF15:AF16)-1</f>
        <v>-153221.54212937027</v>
      </c>
      <c r="AG17" s="848">
        <f>SUBTOTAL(9,AG15:AG16)-1</f>
        <v>-131582.54212937027</v>
      </c>
      <c r="AH17" s="1491">
        <f t="shared" si="13"/>
        <v>-193913.72507620679</v>
      </c>
      <c r="AI17" s="848">
        <f t="shared" si="13"/>
        <v>-172274.72507620679</v>
      </c>
      <c r="AJ17" s="105">
        <f>SUM(AJ15:AJ16)</f>
        <v>-91874.562000000005</v>
      </c>
      <c r="AK17" s="105">
        <f t="shared" ref="AK17:AS17" si="14">SUM(AK15:AK16)</f>
        <v>0</v>
      </c>
      <c r="AL17" s="105">
        <f t="shared" si="14"/>
        <v>-5426.1809155069996</v>
      </c>
      <c r="AM17" s="105">
        <f t="shared" si="14"/>
        <v>-30310.114039121949</v>
      </c>
      <c r="AN17" s="105">
        <f t="shared" si="14"/>
        <v>-24022.667496329999</v>
      </c>
      <c r="AO17" s="105">
        <f t="shared" si="14"/>
        <v>-30650.366450223577</v>
      </c>
      <c r="AP17" s="105">
        <f t="shared" si="14"/>
        <v>-27638.712244402439</v>
      </c>
      <c r="AQ17" s="105">
        <f t="shared" si="14"/>
        <v>-10283.293831756097</v>
      </c>
      <c r="AR17" s="105">
        <f t="shared" si="14"/>
        <v>-8868.8335006707312</v>
      </c>
      <c r="AS17" s="105">
        <f t="shared" si="14"/>
        <v>41670.770870629698</v>
      </c>
      <c r="AT17" s="1491">
        <f>SUM(AJ17:AS17)</f>
        <v>-187403.9596073821</v>
      </c>
      <c r="AU17" s="105">
        <f>SUM(AU15:AU16)</f>
        <v>-43082.212999999996</v>
      </c>
      <c r="AV17" s="105">
        <f t="shared" ref="AV17:BE17" si="15">SUM(AV15:AV16)</f>
        <v>0</v>
      </c>
      <c r="AW17" s="105">
        <f t="shared" si="15"/>
        <v>-4166.5919509485002</v>
      </c>
      <c r="AX17" s="105">
        <f t="shared" si="15"/>
        <v>-13349.6283858843</v>
      </c>
      <c r="AY17" s="105">
        <f t="shared" si="15"/>
        <v>-13421.467812369998</v>
      </c>
      <c r="AZ17" s="105">
        <f t="shared" si="15"/>
        <v>-24654.619765289262</v>
      </c>
      <c r="BA17" s="105">
        <f t="shared" si="15"/>
        <v>-10402.453751206614</v>
      </c>
      <c r="BB17" s="105">
        <f t="shared" si="15"/>
        <v>-9370.1553551404977</v>
      </c>
      <c r="BC17" s="105">
        <f t="shared" si="15"/>
        <v>-7129.6546415206622</v>
      </c>
      <c r="BD17" s="105">
        <f t="shared" si="15"/>
        <v>12420</v>
      </c>
      <c r="BE17" s="1491">
        <f t="shared" si="15"/>
        <v>-113156.78466235983</v>
      </c>
      <c r="BF17" s="105">
        <f>SUM(BF15:BF16)</f>
        <v>-44434.375</v>
      </c>
      <c r="BG17" s="105">
        <f t="shared" ref="BG17:BP17" si="16">SUM(BG15:BG16)</f>
        <v>0</v>
      </c>
      <c r="BH17" s="105">
        <f t="shared" si="16"/>
        <v>-3168.3385366700004</v>
      </c>
      <c r="BI17" s="105">
        <f t="shared" si="16"/>
        <v>-13844.085259191665</v>
      </c>
      <c r="BJ17" s="105">
        <f t="shared" si="16"/>
        <v>-17883.735148560001</v>
      </c>
      <c r="BK17" s="105">
        <f t="shared" si="16"/>
        <v>-23763.087340349997</v>
      </c>
      <c r="BL17" s="105">
        <f t="shared" si="16"/>
        <v>-13017.802966408331</v>
      </c>
      <c r="BM17" s="105">
        <f t="shared" si="16"/>
        <v>-6137.4176020749992</v>
      </c>
      <c r="BN17" s="105">
        <f t="shared" si="16"/>
        <v>-3804.8045772249998</v>
      </c>
      <c r="BO17" s="105">
        <f t="shared" si="16"/>
        <v>16829.364086629721</v>
      </c>
      <c r="BP17" s="1491">
        <f t="shared" si="16"/>
        <v>-109224.28234385028</v>
      </c>
      <c r="BQ17" s="105">
        <f t="shared" si="4"/>
        <v>-90522.4</v>
      </c>
      <c r="BR17" s="105">
        <f t="shared" si="2"/>
        <v>0</v>
      </c>
      <c r="BS17" s="105">
        <f t="shared" si="2"/>
        <v>-6424.4343297854994</v>
      </c>
      <c r="BT17" s="105">
        <f t="shared" si="2"/>
        <v>-29815.657165814584</v>
      </c>
      <c r="BU17" s="105">
        <f t="shared" si="2"/>
        <v>-19560.400160139994</v>
      </c>
      <c r="BV17" s="105">
        <f t="shared" si="2"/>
        <v>-31541.898875162842</v>
      </c>
      <c r="BW17" s="105">
        <f t="shared" si="2"/>
        <v>-25023.363029200722</v>
      </c>
      <c r="BX17" s="105">
        <f t="shared" si="2"/>
        <v>-13516.031584821594</v>
      </c>
      <c r="BY17" s="105">
        <f t="shared" si="2"/>
        <v>-12193.683564966394</v>
      </c>
      <c r="BZ17" s="105">
        <f t="shared" si="2"/>
        <v>37261.406783999977</v>
      </c>
      <c r="CA17" s="1491">
        <f t="shared" si="2"/>
        <v>-191336.46192589164</v>
      </c>
      <c r="CB17" s="1231"/>
      <c r="CC17" s="1557">
        <f>SUM(CC15:CC16)</f>
        <v>-18166.266</v>
      </c>
      <c r="CD17" s="1491">
        <f>V17+CC17</f>
        <v>-167855.266</v>
      </c>
      <c r="CE17" s="1231"/>
      <c r="CF17" s="1231"/>
    </row>
    <row r="18" spans="1:84" s="576" customFormat="1" ht="12" hidden="1" customHeight="1" outlineLevel="2">
      <c r="A18" s="595"/>
      <c r="B18" s="1452" t="s">
        <v>893</v>
      </c>
      <c r="C18" s="105"/>
      <c r="D18" s="105"/>
      <c r="E18" s="105">
        <f t="shared" si="1"/>
        <v>0</v>
      </c>
      <c r="F18" s="105"/>
      <c r="G18" s="105"/>
      <c r="H18" s="105"/>
      <c r="I18" s="105"/>
      <c r="J18" s="105"/>
      <c r="K18" s="1491"/>
      <c r="L18" s="1491"/>
      <c r="M18" s="105"/>
      <c r="N18" s="105"/>
      <c r="O18" s="105"/>
      <c r="P18" s="105"/>
      <c r="Q18" s="105"/>
      <c r="R18" s="105"/>
      <c r="S18" s="105"/>
      <c r="T18" s="105"/>
      <c r="U18" s="105"/>
      <c r="V18" s="1491"/>
      <c r="W18" s="105"/>
      <c r="X18" s="105"/>
      <c r="Y18" s="105"/>
      <c r="Z18" s="105"/>
      <c r="AA18" s="105"/>
      <c r="AB18" s="105"/>
      <c r="AC18" s="105"/>
      <c r="AD18" s="105"/>
      <c r="AE18" s="105"/>
      <c r="AF18" s="1491"/>
      <c r="AG18" s="848"/>
      <c r="AH18" s="1491"/>
      <c r="AI18" s="848"/>
      <c r="AJ18" s="105"/>
      <c r="AK18" s="105"/>
      <c r="AL18" s="105"/>
      <c r="AM18" s="105"/>
      <c r="AN18" s="105"/>
      <c r="AO18" s="105"/>
      <c r="AP18" s="105"/>
      <c r="AQ18" s="105"/>
      <c r="AR18" s="105"/>
      <c r="AS18" s="105"/>
      <c r="AT18" s="1491">
        <f t="shared" ref="AT18:AT70" si="17">SUM(AJ18:AS18)</f>
        <v>0</v>
      </c>
      <c r="AU18" s="105"/>
      <c r="AV18" s="105"/>
      <c r="AW18" s="105"/>
      <c r="AX18" s="105"/>
      <c r="AY18" s="105"/>
      <c r="AZ18" s="105"/>
      <c r="BA18" s="105"/>
      <c r="BB18" s="105"/>
      <c r="BC18" s="105"/>
      <c r="BD18" s="105"/>
      <c r="BE18" s="1491"/>
      <c r="BF18" s="105"/>
      <c r="BG18" s="105"/>
      <c r="BH18" s="105"/>
      <c r="BI18" s="105"/>
      <c r="BJ18" s="105"/>
      <c r="BK18" s="105"/>
      <c r="BL18" s="105"/>
      <c r="BM18" s="105"/>
      <c r="BN18" s="105"/>
      <c r="BO18" s="105"/>
      <c r="BP18" s="1491"/>
      <c r="BQ18" s="105">
        <f t="shared" si="4"/>
        <v>0</v>
      </c>
      <c r="BR18" s="105">
        <f t="shared" si="2"/>
        <v>0</v>
      </c>
      <c r="BS18" s="105">
        <f t="shared" si="2"/>
        <v>0</v>
      </c>
      <c r="BT18" s="105">
        <f t="shared" si="2"/>
        <v>0</v>
      </c>
      <c r="BU18" s="105">
        <f t="shared" si="2"/>
        <v>0</v>
      </c>
      <c r="BV18" s="105">
        <f t="shared" si="2"/>
        <v>0</v>
      </c>
      <c r="BW18" s="105">
        <f t="shared" si="2"/>
        <v>0</v>
      </c>
      <c r="BX18" s="105">
        <f t="shared" si="2"/>
        <v>0</v>
      </c>
      <c r="BY18" s="105">
        <f t="shared" si="2"/>
        <v>0</v>
      </c>
      <c r="BZ18" s="105">
        <f t="shared" si="2"/>
        <v>0</v>
      </c>
      <c r="CA18" s="1491">
        <f t="shared" si="2"/>
        <v>0</v>
      </c>
      <c r="CC18" s="1557"/>
      <c r="CD18" s="1491"/>
      <c r="CE18" s="1231"/>
      <c r="CF18" s="1231"/>
    </row>
    <row r="19" spans="1:84" s="576" customFormat="1" ht="12" hidden="1" customHeight="1" outlineLevel="2">
      <c r="A19" s="595"/>
      <c r="B19" s="826" t="s">
        <v>894</v>
      </c>
      <c r="C19" s="105">
        <v>-21536</v>
      </c>
      <c r="D19" s="105"/>
      <c r="E19" s="105">
        <f t="shared" si="1"/>
        <v>-21536</v>
      </c>
      <c r="F19" s="105">
        <v>-216.28356074999999</v>
      </c>
      <c r="G19" s="105">
        <v>0</v>
      </c>
      <c r="H19" s="105">
        <v>-1250.035018963415</v>
      </c>
      <c r="I19" s="105">
        <v>-336.05281072675001</v>
      </c>
      <c r="J19" s="105"/>
      <c r="K19" s="1491">
        <f t="shared" ref="K19:K20" si="18">SUM(E19:J19)</f>
        <v>-23338.371390440163</v>
      </c>
      <c r="L19" s="1491">
        <v>-15287.080003597377</v>
      </c>
      <c r="M19" s="105">
        <v>-18556</v>
      </c>
      <c r="N19" s="105"/>
      <c r="O19" s="105"/>
      <c r="P19" s="105">
        <v>-421</v>
      </c>
      <c r="Q19" s="105"/>
      <c r="R19" s="105">
        <v>-1389</v>
      </c>
      <c r="S19" s="105"/>
      <c r="T19" s="105"/>
      <c r="U19" s="105"/>
      <c r="V19" s="1491">
        <f>SUM(M19:U19)</f>
        <v>-20366</v>
      </c>
      <c r="W19" s="105">
        <v>-14114</v>
      </c>
      <c r="X19" s="105">
        <v>0</v>
      </c>
      <c r="Y19" s="105">
        <v>-1971</v>
      </c>
      <c r="Z19" s="105">
        <v>-463</v>
      </c>
      <c r="AA19" s="105">
        <v>0</v>
      </c>
      <c r="AB19" s="105">
        <v>-1530</v>
      </c>
      <c r="AC19" s="105">
        <v>0</v>
      </c>
      <c r="AD19" s="105">
        <v>-185</v>
      </c>
      <c r="AE19" s="105">
        <v>0</v>
      </c>
      <c r="AF19" s="1491">
        <f>SUM(W19:AE19)</f>
        <v>-18263</v>
      </c>
      <c r="AG19" s="848">
        <f>SUM(Z19:AE19,W19:X19)</f>
        <v>-16292</v>
      </c>
      <c r="AH19" s="1491">
        <f>(V19-L19)+AF19</f>
        <v>-23341.919996402623</v>
      </c>
      <c r="AI19" s="848">
        <f>(V19-L19)+AG19</f>
        <v>-21370.919996402623</v>
      </c>
      <c r="AJ19" s="105">
        <v>-19099</v>
      </c>
      <c r="AK19" s="105">
        <v>0</v>
      </c>
      <c r="AL19" s="105">
        <v>-471.64721440099999</v>
      </c>
      <c r="AM19" s="105">
        <v>-1741.863771126016</v>
      </c>
      <c r="AN19" s="105">
        <v>-619.74729610000009</v>
      </c>
      <c r="AO19" s="105">
        <v>0</v>
      </c>
      <c r="AP19" s="105">
        <v>-2095.9538194512193</v>
      </c>
      <c r="AQ19" s="105">
        <v>-908.0234673983739</v>
      </c>
      <c r="AR19" s="105">
        <v>-1059.5513130284553</v>
      </c>
      <c r="AS19" s="105">
        <v>0</v>
      </c>
      <c r="AT19" s="1491">
        <v>-25995.786881505064</v>
      </c>
      <c r="AU19" s="105">
        <v>-9700</v>
      </c>
      <c r="AV19" s="105">
        <v>0</v>
      </c>
      <c r="AW19" s="105">
        <v>0</v>
      </c>
      <c r="AX19" s="105">
        <v>-956.10845186776874</v>
      </c>
      <c r="AY19" s="105">
        <v>-282.27488278999994</v>
      </c>
      <c r="AZ19" s="105">
        <v>0</v>
      </c>
      <c r="BA19" s="105">
        <v>-1090.8333115041323</v>
      </c>
      <c r="BB19" s="105">
        <v>0</v>
      </c>
      <c r="BC19" s="105">
        <v>-207.77161775206613</v>
      </c>
      <c r="BD19" s="105">
        <v>0</v>
      </c>
      <c r="BE19" s="1491">
        <v>-12236.988263913969</v>
      </c>
      <c r="BF19" s="105">
        <v>-9591</v>
      </c>
      <c r="BG19" s="105">
        <v>0</v>
      </c>
      <c r="BH19" s="105">
        <v>0</v>
      </c>
      <c r="BI19" s="105">
        <v>-1330.272207758333</v>
      </c>
      <c r="BJ19" s="105">
        <v>-219.61336288500002</v>
      </c>
      <c r="BK19" s="105">
        <v>0</v>
      </c>
      <c r="BL19" s="105">
        <v>-983.12294640833329</v>
      </c>
      <c r="BM19" s="105"/>
      <c r="BN19" s="105">
        <v>-110.78093815833331</v>
      </c>
      <c r="BO19" s="105">
        <v>0</v>
      </c>
      <c r="BP19" s="1491">
        <v>-12234.789455210001</v>
      </c>
      <c r="BQ19" s="105">
        <f t="shared" si="4"/>
        <v>-19208</v>
      </c>
      <c r="BR19" s="105">
        <f t="shared" si="2"/>
        <v>0</v>
      </c>
      <c r="BS19" s="105">
        <f t="shared" si="2"/>
        <v>-471.64721440099999</v>
      </c>
      <c r="BT19" s="105">
        <f t="shared" si="2"/>
        <v>-1367.7000152354517</v>
      </c>
      <c r="BU19" s="105">
        <f t="shared" si="2"/>
        <v>-682.40881600500006</v>
      </c>
      <c r="BV19" s="105">
        <f t="shared" si="2"/>
        <v>0</v>
      </c>
      <c r="BW19" s="105">
        <f t="shared" si="2"/>
        <v>-2203.6641845470185</v>
      </c>
      <c r="BX19" s="105">
        <f t="shared" si="2"/>
        <v>-908.0234673983739</v>
      </c>
      <c r="BY19" s="105">
        <f t="shared" si="2"/>
        <v>-1156.541992622188</v>
      </c>
      <c r="BZ19" s="105">
        <f t="shared" si="2"/>
        <v>0</v>
      </c>
      <c r="CA19" s="1491">
        <f t="shared" si="2"/>
        <v>-25997.985690209032</v>
      </c>
      <c r="CC19" s="1557">
        <v>-1081.1759999999999</v>
      </c>
      <c r="CD19" s="1491">
        <f t="shared" ref="CD19:CD37" si="19">V19+CC19</f>
        <v>-21447.175999999999</v>
      </c>
      <c r="CE19" s="1231"/>
      <c r="CF19" s="1231"/>
    </row>
    <row r="20" spans="1:84" s="576" customFormat="1" ht="12" hidden="1" customHeight="1" outlineLevel="2">
      <c r="A20" s="595"/>
      <c r="B20" s="1450" t="s">
        <v>895</v>
      </c>
      <c r="C20" s="528">
        <v>-1862</v>
      </c>
      <c r="D20" s="528"/>
      <c r="E20" s="528">
        <f t="shared" si="1"/>
        <v>-1862</v>
      </c>
      <c r="F20" s="528"/>
      <c r="G20" s="528"/>
      <c r="H20" s="528"/>
      <c r="I20" s="528"/>
      <c r="J20" s="528"/>
      <c r="K20" s="1492">
        <f t="shared" si="18"/>
        <v>-1862</v>
      </c>
      <c r="L20" s="1492">
        <v>-1455</v>
      </c>
      <c r="M20" s="528">
        <v>-1545</v>
      </c>
      <c r="N20" s="528"/>
      <c r="O20" s="528"/>
      <c r="P20" s="528"/>
      <c r="Q20" s="528"/>
      <c r="R20" s="528"/>
      <c r="S20" s="528"/>
      <c r="T20" s="528"/>
      <c r="U20" s="528"/>
      <c r="V20" s="1492">
        <f>SUM(M20:U20)</f>
        <v>-1545</v>
      </c>
      <c r="W20" s="528">
        <v>-1192</v>
      </c>
      <c r="X20" s="528">
        <v>0</v>
      </c>
      <c r="Y20" s="528">
        <v>0</v>
      </c>
      <c r="Z20" s="528">
        <v>0</v>
      </c>
      <c r="AA20" s="528">
        <v>0</v>
      </c>
      <c r="AB20" s="528">
        <v>0</v>
      </c>
      <c r="AC20" s="528">
        <v>0</v>
      </c>
      <c r="AD20" s="528">
        <v>0</v>
      </c>
      <c r="AE20" s="528">
        <v>0</v>
      </c>
      <c r="AF20" s="1492">
        <f>SUM(W20:AE20)</f>
        <v>-1192</v>
      </c>
      <c r="AG20" s="850">
        <f>SUM(Z20:AE20,W20:X20)</f>
        <v>-1192</v>
      </c>
      <c r="AH20" s="1492">
        <f>(V20-L20)+AF20</f>
        <v>-1282</v>
      </c>
      <c r="AI20" s="850">
        <f>(V20-L20)+AG20</f>
        <v>-1282</v>
      </c>
      <c r="AJ20" s="528">
        <v>-1615</v>
      </c>
      <c r="AK20" s="528">
        <v>0</v>
      </c>
      <c r="AL20" s="528">
        <v>0</v>
      </c>
      <c r="AM20" s="528"/>
      <c r="AN20" s="528"/>
      <c r="AO20" s="528">
        <v>0</v>
      </c>
      <c r="AP20" s="528"/>
      <c r="AQ20" s="528"/>
      <c r="AR20" s="528">
        <v>0</v>
      </c>
      <c r="AS20" s="528">
        <v>0</v>
      </c>
      <c r="AT20" s="1492">
        <v>-1615</v>
      </c>
      <c r="AU20" s="528">
        <v>-530</v>
      </c>
      <c r="AV20" s="528">
        <v>0</v>
      </c>
      <c r="AW20" s="528">
        <v>0</v>
      </c>
      <c r="AX20" s="528"/>
      <c r="AY20" s="528"/>
      <c r="AZ20" s="528">
        <v>0</v>
      </c>
      <c r="BA20" s="528"/>
      <c r="BB20" s="528"/>
      <c r="BC20" s="528">
        <v>0</v>
      </c>
      <c r="BD20" s="528">
        <v>0</v>
      </c>
      <c r="BE20" s="1492">
        <v>-530</v>
      </c>
      <c r="BF20" s="528">
        <v>-758</v>
      </c>
      <c r="BG20" s="528">
        <v>0</v>
      </c>
      <c r="BH20" s="528">
        <v>0</v>
      </c>
      <c r="BI20" s="528"/>
      <c r="BJ20" s="528"/>
      <c r="BK20" s="528">
        <v>0</v>
      </c>
      <c r="BL20" s="528"/>
      <c r="BM20" s="528"/>
      <c r="BN20" s="528">
        <v>0</v>
      </c>
      <c r="BO20" s="528">
        <v>0</v>
      </c>
      <c r="BP20" s="1492">
        <v>-758</v>
      </c>
      <c r="BQ20" s="528">
        <f t="shared" si="4"/>
        <v>-1387</v>
      </c>
      <c r="BR20" s="528">
        <f t="shared" si="2"/>
        <v>0</v>
      </c>
      <c r="BS20" s="528">
        <f t="shared" si="2"/>
        <v>0</v>
      </c>
      <c r="BT20" s="528">
        <f t="shared" si="2"/>
        <v>0</v>
      </c>
      <c r="BU20" s="528">
        <f t="shared" si="2"/>
        <v>0</v>
      </c>
      <c r="BV20" s="528">
        <f t="shared" si="2"/>
        <v>0</v>
      </c>
      <c r="BW20" s="528">
        <f t="shared" si="2"/>
        <v>0</v>
      </c>
      <c r="BX20" s="528">
        <f t="shared" si="2"/>
        <v>0</v>
      </c>
      <c r="BY20" s="528">
        <f t="shared" si="2"/>
        <v>0</v>
      </c>
      <c r="BZ20" s="528">
        <f t="shared" si="2"/>
        <v>0</v>
      </c>
      <c r="CA20" s="1492">
        <f t="shared" si="2"/>
        <v>-1387</v>
      </c>
      <c r="CC20" s="1559">
        <v>0</v>
      </c>
      <c r="CD20" s="1492">
        <f t="shared" si="19"/>
        <v>-1545</v>
      </c>
      <c r="CE20" s="1231"/>
      <c r="CF20" s="1231"/>
    </row>
    <row r="21" spans="1:84" s="576" customFormat="1" ht="12" hidden="1" customHeight="1" outlineLevel="1" collapsed="1">
      <c r="A21" s="595"/>
      <c r="B21" s="1451" t="s">
        <v>893</v>
      </c>
      <c r="C21" s="105">
        <f t="shared" ref="C21:K21" si="20">SUBTOTAL(9,C19:C20)</f>
        <v>-23398</v>
      </c>
      <c r="D21" s="105">
        <f t="shared" si="20"/>
        <v>0</v>
      </c>
      <c r="E21" s="105">
        <f t="shared" si="1"/>
        <v>-23398</v>
      </c>
      <c r="F21" s="105">
        <f t="shared" si="20"/>
        <v>-216.28356074999999</v>
      </c>
      <c r="G21" s="105">
        <f t="shared" si="20"/>
        <v>0</v>
      </c>
      <c r="H21" s="105">
        <f t="shared" si="20"/>
        <v>-1250.035018963415</v>
      </c>
      <c r="I21" s="105">
        <f t="shared" si="20"/>
        <v>-336.05281072675001</v>
      </c>
      <c r="J21" s="105">
        <f t="shared" si="20"/>
        <v>0</v>
      </c>
      <c r="K21" s="1491">
        <f t="shared" si="20"/>
        <v>-25200.371390440163</v>
      </c>
      <c r="L21" s="1491">
        <f>SUBTOTAL(9,L19:L20)</f>
        <v>-16742.080003597377</v>
      </c>
      <c r="M21" s="105">
        <f>SUBTOTAL(9,M19:M20)</f>
        <v>-20101</v>
      </c>
      <c r="N21" s="105"/>
      <c r="O21" s="105">
        <f t="shared" ref="O21:U21" si="21">SUBTOTAL(9,O19:O20)</f>
        <v>0</v>
      </c>
      <c r="P21" s="105">
        <f t="shared" si="21"/>
        <v>-421</v>
      </c>
      <c r="Q21" s="105">
        <f t="shared" si="21"/>
        <v>0</v>
      </c>
      <c r="R21" s="105">
        <f t="shared" si="21"/>
        <v>-1389</v>
      </c>
      <c r="S21" s="105">
        <f t="shared" si="21"/>
        <v>0</v>
      </c>
      <c r="T21" s="105">
        <f t="shared" si="21"/>
        <v>0</v>
      </c>
      <c r="U21" s="105">
        <f t="shared" si="21"/>
        <v>0</v>
      </c>
      <c r="V21" s="1491">
        <f>SUBTOTAL(9,V19:V20)</f>
        <v>-21911</v>
      </c>
      <c r="W21" s="105">
        <f>SUBTOTAL(9,W19:W20)</f>
        <v>-15306</v>
      </c>
      <c r="X21" s="105">
        <f t="shared" ref="X21:AD21" si="22">SUBTOTAL(9,X19:X20)</f>
        <v>0</v>
      </c>
      <c r="Y21" s="105">
        <f t="shared" si="22"/>
        <v>-1971</v>
      </c>
      <c r="Z21" s="105">
        <f t="shared" si="22"/>
        <v>-463</v>
      </c>
      <c r="AA21" s="105">
        <f t="shared" si="22"/>
        <v>0</v>
      </c>
      <c r="AB21" s="105">
        <f t="shared" si="22"/>
        <v>-1530</v>
      </c>
      <c r="AC21" s="105">
        <f t="shared" si="22"/>
        <v>0</v>
      </c>
      <c r="AD21" s="105">
        <f t="shared" si="22"/>
        <v>-185</v>
      </c>
      <c r="AE21" s="105">
        <f>SUBTOTAL(9,AE19:AE20)</f>
        <v>0</v>
      </c>
      <c r="AF21" s="1491">
        <f t="shared" ref="AF21:AI21" si="23">SUBTOTAL(9,AF19:AF20)</f>
        <v>-19455</v>
      </c>
      <c r="AG21" s="848">
        <f t="shared" si="23"/>
        <v>-17484</v>
      </c>
      <c r="AH21" s="1491">
        <f t="shared" si="23"/>
        <v>-24623.919996402623</v>
      </c>
      <c r="AI21" s="848">
        <f t="shared" si="23"/>
        <v>-22652.919996402623</v>
      </c>
      <c r="AJ21" s="105">
        <f>SUM(AJ19:AJ20)</f>
        <v>-20714</v>
      </c>
      <c r="AK21" s="105">
        <f t="shared" ref="AK21:AT21" si="24">SUM(AK19:AK20)</f>
        <v>0</v>
      </c>
      <c r="AL21" s="105">
        <f t="shared" si="24"/>
        <v>-471.64721440099999</v>
      </c>
      <c r="AM21" s="105">
        <f t="shared" si="24"/>
        <v>-1741.863771126016</v>
      </c>
      <c r="AN21" s="105">
        <f t="shared" si="24"/>
        <v>-619.74729610000009</v>
      </c>
      <c r="AO21" s="105">
        <f t="shared" si="24"/>
        <v>0</v>
      </c>
      <c r="AP21" s="105">
        <f t="shared" si="24"/>
        <v>-2095.9538194512193</v>
      </c>
      <c r="AQ21" s="105">
        <f t="shared" si="24"/>
        <v>-908.0234673983739</v>
      </c>
      <c r="AR21" s="105">
        <f t="shared" si="24"/>
        <v>-1059.5513130284553</v>
      </c>
      <c r="AS21" s="105">
        <f t="shared" si="24"/>
        <v>0</v>
      </c>
      <c r="AT21" s="1491">
        <f t="shared" si="24"/>
        <v>-27610.786881505064</v>
      </c>
      <c r="AU21" s="105">
        <f>SUM(AU19:AU20)</f>
        <v>-10230</v>
      </c>
      <c r="AV21" s="105">
        <f t="shared" ref="AV21:BE21" si="25">SUM(AV19:AV20)</f>
        <v>0</v>
      </c>
      <c r="AW21" s="105">
        <f t="shared" si="25"/>
        <v>0</v>
      </c>
      <c r="AX21" s="105">
        <f t="shared" si="25"/>
        <v>-956.10845186776874</v>
      </c>
      <c r="AY21" s="105">
        <f t="shared" si="25"/>
        <v>-282.27488278999994</v>
      </c>
      <c r="AZ21" s="105">
        <f t="shared" si="25"/>
        <v>0</v>
      </c>
      <c r="BA21" s="105">
        <f t="shared" si="25"/>
        <v>-1090.8333115041323</v>
      </c>
      <c r="BB21" s="105">
        <f t="shared" si="25"/>
        <v>0</v>
      </c>
      <c r="BC21" s="105">
        <f t="shared" si="25"/>
        <v>-207.77161775206613</v>
      </c>
      <c r="BD21" s="105">
        <f t="shared" si="25"/>
        <v>0</v>
      </c>
      <c r="BE21" s="1491">
        <f t="shared" si="25"/>
        <v>-12766.988263913969</v>
      </c>
      <c r="BF21" s="105">
        <f>SUM(BF19:BF20)</f>
        <v>-10349</v>
      </c>
      <c r="BG21" s="105">
        <f t="shared" ref="BG21:BP21" si="26">SUM(BG19:BG20)</f>
        <v>0</v>
      </c>
      <c r="BH21" s="105">
        <f t="shared" si="26"/>
        <v>0</v>
      </c>
      <c r="BI21" s="105">
        <f t="shared" si="26"/>
        <v>-1330.272207758333</v>
      </c>
      <c r="BJ21" s="105">
        <f t="shared" si="26"/>
        <v>-219.61336288500002</v>
      </c>
      <c r="BK21" s="105">
        <f t="shared" si="26"/>
        <v>0</v>
      </c>
      <c r="BL21" s="105">
        <f t="shared" si="26"/>
        <v>-983.12294640833329</v>
      </c>
      <c r="BM21" s="105">
        <f t="shared" si="26"/>
        <v>0</v>
      </c>
      <c r="BN21" s="105">
        <f t="shared" si="26"/>
        <v>-110.78093815833331</v>
      </c>
      <c r="BO21" s="105">
        <f t="shared" si="26"/>
        <v>0</v>
      </c>
      <c r="BP21" s="1491">
        <f t="shared" si="26"/>
        <v>-12992.789455210001</v>
      </c>
      <c r="BQ21" s="105">
        <f t="shared" si="4"/>
        <v>-20595</v>
      </c>
      <c r="BR21" s="105">
        <f t="shared" si="2"/>
        <v>0</v>
      </c>
      <c r="BS21" s="105">
        <f t="shared" si="2"/>
        <v>-471.64721440099999</v>
      </c>
      <c r="BT21" s="105">
        <f t="shared" si="2"/>
        <v>-1367.7000152354517</v>
      </c>
      <c r="BU21" s="105">
        <f t="shared" si="2"/>
        <v>-682.40881600500006</v>
      </c>
      <c r="BV21" s="105">
        <f t="shared" si="2"/>
        <v>0</v>
      </c>
      <c r="BW21" s="105">
        <f t="shared" si="2"/>
        <v>-2203.6641845470185</v>
      </c>
      <c r="BX21" s="105">
        <f t="shared" si="2"/>
        <v>-908.0234673983739</v>
      </c>
      <c r="BY21" s="105">
        <f t="shared" si="2"/>
        <v>-1156.541992622188</v>
      </c>
      <c r="BZ21" s="105">
        <f t="shared" si="2"/>
        <v>0</v>
      </c>
      <c r="CA21" s="1491">
        <f t="shared" si="2"/>
        <v>-27384.985690209032</v>
      </c>
      <c r="CC21" s="1557">
        <f>SUM(CC19:CC20)</f>
        <v>-1081.1759999999999</v>
      </c>
      <c r="CD21" s="1491">
        <f t="shared" si="19"/>
        <v>-22992.175999999999</v>
      </c>
      <c r="CE21" s="1231"/>
      <c r="CF21" s="1231"/>
    </row>
    <row r="22" spans="1:84" s="576" customFormat="1" ht="12" hidden="1" customHeight="1" outlineLevel="1">
      <c r="A22" s="595"/>
      <c r="B22" s="1451" t="s">
        <v>896</v>
      </c>
      <c r="C22" s="105">
        <v>-9931</v>
      </c>
      <c r="D22" s="105">
        <v>0</v>
      </c>
      <c r="E22" s="105">
        <f t="shared" si="1"/>
        <v>-9931</v>
      </c>
      <c r="F22" s="105">
        <v>-40.240904999999998</v>
      </c>
      <c r="G22" s="105"/>
      <c r="H22" s="105">
        <v>-722.53395252032544</v>
      </c>
      <c r="I22" s="105">
        <v>-6.2387054610000003</v>
      </c>
      <c r="J22" s="105"/>
      <c r="K22" s="1491">
        <f>SUM(E22:J22)</f>
        <v>-10700.013562981327</v>
      </c>
      <c r="L22" s="1491">
        <v>-8029.5141426798127</v>
      </c>
      <c r="M22" s="105">
        <v>-10081</v>
      </c>
      <c r="N22" s="105"/>
      <c r="O22" s="105">
        <v>-190</v>
      </c>
      <c r="P22" s="105">
        <v>-29</v>
      </c>
      <c r="Q22" s="105">
        <v>0</v>
      </c>
      <c r="R22" s="105">
        <v>-741</v>
      </c>
      <c r="S22" s="105">
        <v>-72</v>
      </c>
      <c r="T22" s="105">
        <v>0</v>
      </c>
      <c r="U22" s="105">
        <v>0</v>
      </c>
      <c r="V22" s="1491">
        <f>SUM(M22:U22)</f>
        <v>-11113</v>
      </c>
      <c r="W22" s="105">
        <v>-7427</v>
      </c>
      <c r="X22" s="105">
        <v>-184</v>
      </c>
      <c r="Y22" s="105">
        <v>-730</v>
      </c>
      <c r="Z22" s="105">
        <v>-20</v>
      </c>
      <c r="AA22" s="105">
        <v>0</v>
      </c>
      <c r="AB22" s="105">
        <v>-767</v>
      </c>
      <c r="AC22" s="105">
        <v>0</v>
      </c>
      <c r="AD22" s="105">
        <v>0</v>
      </c>
      <c r="AE22" s="105">
        <v>0</v>
      </c>
      <c r="AF22" s="1491">
        <f>SUM(W22:AE22)</f>
        <v>-9128</v>
      </c>
      <c r="AG22" s="848">
        <f>SUM(Z22:AE22,W22:X22)</f>
        <v>-8398</v>
      </c>
      <c r="AH22" s="1491">
        <f>(V22-L22)+AF22</f>
        <v>-12211.485857320187</v>
      </c>
      <c r="AI22" s="848">
        <f>(V22-L22)+AG22</f>
        <v>-11481.485857320187</v>
      </c>
      <c r="AJ22" s="105">
        <v>-9887</v>
      </c>
      <c r="AK22" s="105">
        <v>0</v>
      </c>
      <c r="AL22" s="105">
        <v>-18.277145270999998</v>
      </c>
      <c r="AM22" s="105">
        <v>-989.84665951219506</v>
      </c>
      <c r="AN22" s="105">
        <v>-26.394264865</v>
      </c>
      <c r="AO22" s="105">
        <v>0</v>
      </c>
      <c r="AP22" s="105">
        <v>-1051.8079911056911</v>
      </c>
      <c r="AQ22" s="105">
        <v>0</v>
      </c>
      <c r="AR22" s="105">
        <v>0</v>
      </c>
      <c r="AS22" s="105">
        <v>0</v>
      </c>
      <c r="AT22" s="1491">
        <v>-11973.326060753887</v>
      </c>
      <c r="AU22" s="105">
        <v>-4633</v>
      </c>
      <c r="AV22" s="105">
        <v>0</v>
      </c>
      <c r="AW22" s="105">
        <v>-121.22597263050001</v>
      </c>
      <c r="AX22" s="105">
        <v>-799.95747887603318</v>
      </c>
      <c r="AY22" s="105">
        <v>-12.150797174999997</v>
      </c>
      <c r="AZ22" s="105">
        <v>0</v>
      </c>
      <c r="BA22" s="105">
        <v>-549.13787781818189</v>
      </c>
      <c r="BB22" s="105">
        <v>0</v>
      </c>
      <c r="BC22" s="105">
        <v>0</v>
      </c>
      <c r="BD22" s="105">
        <v>0</v>
      </c>
      <c r="BE22" s="1491">
        <v>-6115.4721264997142</v>
      </c>
      <c r="BF22" s="105">
        <v>-4960</v>
      </c>
      <c r="BG22" s="105">
        <v>0</v>
      </c>
      <c r="BH22" s="105">
        <v>-120.92474607000001</v>
      </c>
      <c r="BI22" s="105">
        <v>-474.90825859166659</v>
      </c>
      <c r="BJ22" s="105">
        <v>-14.24408019</v>
      </c>
      <c r="BK22" s="105">
        <v>0</v>
      </c>
      <c r="BL22" s="105">
        <v>-491.52378406666662</v>
      </c>
      <c r="BM22" s="105">
        <v>0</v>
      </c>
      <c r="BN22" s="105">
        <v>0</v>
      </c>
      <c r="BO22" s="105">
        <v>0</v>
      </c>
      <c r="BP22" s="1491">
        <v>-6061.6008689183336</v>
      </c>
      <c r="BQ22" s="105">
        <f t="shared" si="4"/>
        <v>-9560</v>
      </c>
      <c r="BR22" s="105">
        <f t="shared" si="2"/>
        <v>0</v>
      </c>
      <c r="BS22" s="105">
        <f t="shared" si="2"/>
        <v>-18.578371831499993</v>
      </c>
      <c r="BT22" s="105">
        <f t="shared" si="2"/>
        <v>-1314.8958797965615</v>
      </c>
      <c r="BU22" s="105">
        <f t="shared" si="2"/>
        <v>-24.300981849999999</v>
      </c>
      <c r="BV22" s="105">
        <f t="shared" si="2"/>
        <v>0</v>
      </c>
      <c r="BW22" s="105">
        <f t="shared" si="2"/>
        <v>-1109.4220848572063</v>
      </c>
      <c r="BX22" s="105">
        <f t="shared" si="2"/>
        <v>0</v>
      </c>
      <c r="BY22" s="105">
        <f t="shared" si="2"/>
        <v>0</v>
      </c>
      <c r="BZ22" s="105">
        <f t="shared" si="2"/>
        <v>0</v>
      </c>
      <c r="CA22" s="1491">
        <f t="shared" si="2"/>
        <v>-12027.197318335267</v>
      </c>
      <c r="CC22" s="1557">
        <v>-988.423</v>
      </c>
      <c r="CD22" s="1491">
        <f t="shared" si="19"/>
        <v>-12101.423000000001</v>
      </c>
      <c r="CE22" s="1231"/>
      <c r="CF22" s="1231"/>
    </row>
    <row r="23" spans="1:84" s="576" customFormat="1" ht="12" hidden="1" customHeight="1" outlineLevel="2">
      <c r="A23" s="595"/>
      <c r="B23" s="1453" t="s">
        <v>897</v>
      </c>
      <c r="C23" s="105"/>
      <c r="D23" s="105"/>
      <c r="E23" s="105">
        <f t="shared" si="1"/>
        <v>0</v>
      </c>
      <c r="F23" s="105"/>
      <c r="G23" s="105"/>
      <c r="H23" s="105"/>
      <c r="I23" s="105"/>
      <c r="J23" s="105"/>
      <c r="K23" s="1491"/>
      <c r="L23" s="1491"/>
      <c r="M23" s="105"/>
      <c r="N23" s="105"/>
      <c r="O23" s="105"/>
      <c r="P23" s="105"/>
      <c r="Q23" s="105"/>
      <c r="R23" s="105"/>
      <c r="S23" s="105"/>
      <c r="T23" s="105"/>
      <c r="U23" s="105"/>
      <c r="V23" s="1491"/>
      <c r="W23" s="105"/>
      <c r="X23" s="105"/>
      <c r="Y23" s="105"/>
      <c r="Z23" s="105"/>
      <c r="AA23" s="105"/>
      <c r="AB23" s="105"/>
      <c r="AC23" s="105"/>
      <c r="AD23" s="105"/>
      <c r="AE23" s="105"/>
      <c r="AF23" s="1491"/>
      <c r="AG23" s="848"/>
      <c r="AH23" s="1491"/>
      <c r="AI23" s="848"/>
      <c r="AJ23" s="105"/>
      <c r="AK23" s="105"/>
      <c r="AL23" s="105"/>
      <c r="AM23" s="105"/>
      <c r="AN23" s="105"/>
      <c r="AO23" s="105"/>
      <c r="AP23" s="105"/>
      <c r="AQ23" s="105"/>
      <c r="AR23" s="105"/>
      <c r="AS23" s="105"/>
      <c r="AT23" s="1491">
        <f t="shared" si="17"/>
        <v>0</v>
      </c>
      <c r="AU23" s="105"/>
      <c r="AV23" s="105"/>
      <c r="AW23" s="105"/>
      <c r="AX23" s="105"/>
      <c r="AY23" s="105"/>
      <c r="AZ23" s="105"/>
      <c r="BA23" s="105"/>
      <c r="BB23" s="105"/>
      <c r="BC23" s="105"/>
      <c r="BD23" s="105"/>
      <c r="BE23" s="1491"/>
      <c r="BF23" s="105"/>
      <c r="BG23" s="105"/>
      <c r="BH23" s="105"/>
      <c r="BI23" s="105"/>
      <c r="BJ23" s="105"/>
      <c r="BK23" s="105"/>
      <c r="BL23" s="105"/>
      <c r="BM23" s="105"/>
      <c r="BN23" s="105"/>
      <c r="BO23" s="105"/>
      <c r="BP23" s="1491"/>
      <c r="BQ23" s="105">
        <f t="shared" si="4"/>
        <v>0</v>
      </c>
      <c r="BR23" s="105">
        <f t="shared" si="2"/>
        <v>0</v>
      </c>
      <c r="BS23" s="105">
        <f t="shared" si="2"/>
        <v>0</v>
      </c>
      <c r="BT23" s="105">
        <f t="shared" si="2"/>
        <v>0</v>
      </c>
      <c r="BU23" s="105">
        <f t="shared" si="2"/>
        <v>0</v>
      </c>
      <c r="BV23" s="105">
        <f t="shared" si="2"/>
        <v>0</v>
      </c>
      <c r="BW23" s="105">
        <f t="shared" si="2"/>
        <v>0</v>
      </c>
      <c r="BX23" s="105">
        <f t="shared" si="2"/>
        <v>0</v>
      </c>
      <c r="BY23" s="105">
        <f t="shared" si="2"/>
        <v>0</v>
      </c>
      <c r="BZ23" s="105">
        <f t="shared" si="2"/>
        <v>0</v>
      </c>
      <c r="CA23" s="1491">
        <f t="shared" si="2"/>
        <v>0</v>
      </c>
      <c r="CC23" s="1557"/>
      <c r="CD23" s="1491">
        <f t="shared" si="19"/>
        <v>0</v>
      </c>
      <c r="CE23" s="1231"/>
      <c r="CF23" s="1231"/>
    </row>
    <row r="24" spans="1:84" s="576" customFormat="1" ht="12" hidden="1" customHeight="1" outlineLevel="2">
      <c r="A24" s="595"/>
      <c r="B24" s="826" t="s">
        <v>898</v>
      </c>
      <c r="C24" s="105">
        <v>-934</v>
      </c>
      <c r="D24" s="105"/>
      <c r="E24" s="105">
        <f t="shared" si="1"/>
        <v>-934</v>
      </c>
      <c r="F24" s="105"/>
      <c r="G24" s="105"/>
      <c r="H24" s="105"/>
      <c r="I24" s="105">
        <v>-95.091685511750015</v>
      </c>
      <c r="J24" s="105"/>
      <c r="K24" s="1491">
        <f t="shared" ref="K24:K33" si="27">SUM(E24:J24)</f>
        <v>-1029.09168551175</v>
      </c>
      <c r="L24" s="1491">
        <v>-599</v>
      </c>
      <c r="M24" s="105">
        <v>-483</v>
      </c>
      <c r="N24" s="105"/>
      <c r="O24" s="105">
        <v>0</v>
      </c>
      <c r="P24" s="105">
        <v>0</v>
      </c>
      <c r="Q24" s="105">
        <v>0</v>
      </c>
      <c r="R24" s="105">
        <v>0</v>
      </c>
      <c r="S24" s="105">
        <v>0</v>
      </c>
      <c r="T24" s="105">
        <v>0</v>
      </c>
      <c r="U24" s="105">
        <v>0</v>
      </c>
      <c r="V24" s="1491">
        <f t="shared" ref="V24:V35" si="28">SUM(M24:U24)</f>
        <v>-483</v>
      </c>
      <c r="W24" s="105">
        <v>1805.6619999999998</v>
      </c>
      <c r="X24" s="105">
        <v>0</v>
      </c>
      <c r="Y24" s="105">
        <v>0</v>
      </c>
      <c r="Z24" s="105">
        <v>0</v>
      </c>
      <c r="AA24" s="105">
        <v>0</v>
      </c>
      <c r="AB24" s="105">
        <v>0</v>
      </c>
      <c r="AC24" s="105">
        <v>0</v>
      </c>
      <c r="AD24" s="105">
        <v>0</v>
      </c>
      <c r="AE24" s="105">
        <v>0</v>
      </c>
      <c r="AF24" s="1491">
        <f t="shared" ref="AF24:AF33" si="29">SUM(W24:AE24)</f>
        <v>1805.6619999999998</v>
      </c>
      <c r="AG24" s="848">
        <f t="shared" ref="AG24:AG33" si="30">SUM(Z24:AE24,W24:X24)</f>
        <v>1805.6619999999998</v>
      </c>
      <c r="AH24" s="1491">
        <f t="shared" ref="AH24:AH33" si="31">(V24-L24)+AF24</f>
        <v>1921.6619999999998</v>
      </c>
      <c r="AI24" s="848">
        <f t="shared" ref="AI24:AI33" si="32">(V24-L24)+AG24</f>
        <v>1921.6619999999998</v>
      </c>
      <c r="AJ24" s="105">
        <v>-641</v>
      </c>
      <c r="AK24" s="105">
        <v>0</v>
      </c>
      <c r="AL24" s="105">
        <v>0</v>
      </c>
      <c r="AM24" s="105"/>
      <c r="AN24" s="105"/>
      <c r="AO24" s="105">
        <v>0</v>
      </c>
      <c r="AP24" s="105">
        <v>0</v>
      </c>
      <c r="AQ24" s="105"/>
      <c r="AR24" s="105">
        <v>0</v>
      </c>
      <c r="AS24" s="105">
        <v>0</v>
      </c>
      <c r="AT24" s="1491">
        <v>-641</v>
      </c>
      <c r="AU24" s="105">
        <v>-496</v>
      </c>
      <c r="AV24" s="105">
        <v>0</v>
      </c>
      <c r="AW24" s="105">
        <v>0</v>
      </c>
      <c r="AX24" s="105"/>
      <c r="AY24" s="105"/>
      <c r="AZ24" s="105">
        <v>0</v>
      </c>
      <c r="BA24" s="105">
        <v>0</v>
      </c>
      <c r="BB24" s="105"/>
      <c r="BC24" s="105">
        <v>0</v>
      </c>
      <c r="BD24" s="105">
        <v>0</v>
      </c>
      <c r="BE24" s="1491">
        <v>-496</v>
      </c>
      <c r="BF24" s="105">
        <v>-364</v>
      </c>
      <c r="BG24" s="105">
        <v>0</v>
      </c>
      <c r="BH24" s="105">
        <v>0</v>
      </c>
      <c r="BI24" s="105"/>
      <c r="BJ24" s="105"/>
      <c r="BK24" s="105">
        <v>0</v>
      </c>
      <c r="BL24" s="105">
        <v>0</v>
      </c>
      <c r="BM24" s="105"/>
      <c r="BN24" s="105">
        <v>0</v>
      </c>
      <c r="BO24" s="105">
        <v>0</v>
      </c>
      <c r="BP24" s="1491">
        <v>-364</v>
      </c>
      <c r="BQ24" s="105">
        <f t="shared" si="4"/>
        <v>-773</v>
      </c>
      <c r="BR24" s="105">
        <f t="shared" si="4"/>
        <v>0</v>
      </c>
      <c r="BS24" s="105">
        <f t="shared" si="4"/>
        <v>0</v>
      </c>
      <c r="BT24" s="105">
        <f t="shared" si="4"/>
        <v>0</v>
      </c>
      <c r="BU24" s="105">
        <f t="shared" si="4"/>
        <v>0</v>
      </c>
      <c r="BV24" s="105">
        <f t="shared" si="4"/>
        <v>0</v>
      </c>
      <c r="BW24" s="105">
        <f t="shared" si="4"/>
        <v>0</v>
      </c>
      <c r="BX24" s="105">
        <f t="shared" si="4"/>
        <v>0</v>
      </c>
      <c r="BY24" s="105">
        <f t="shared" si="4"/>
        <v>0</v>
      </c>
      <c r="BZ24" s="105">
        <f t="shared" si="4"/>
        <v>0</v>
      </c>
      <c r="CA24" s="1491">
        <f t="shared" si="4"/>
        <v>-773</v>
      </c>
      <c r="CC24" s="1557"/>
      <c r="CD24" s="1491">
        <f t="shared" si="19"/>
        <v>-483</v>
      </c>
      <c r="CE24" s="1231"/>
      <c r="CF24" s="1231"/>
    </row>
    <row r="25" spans="1:84" s="576" customFormat="1" ht="12" hidden="1" customHeight="1" outlineLevel="2">
      <c r="A25" s="595"/>
      <c r="B25" s="826" t="s">
        <v>899</v>
      </c>
      <c r="C25" s="105">
        <v>-3324</v>
      </c>
      <c r="D25" s="105"/>
      <c r="E25" s="105">
        <f t="shared" si="1"/>
        <v>-3324</v>
      </c>
      <c r="F25" s="105"/>
      <c r="G25" s="105"/>
      <c r="H25" s="105">
        <v>-476.46538912601642</v>
      </c>
      <c r="I25" s="105"/>
      <c r="J25" s="105"/>
      <c r="K25" s="1491">
        <f t="shared" si="27"/>
        <v>-3800.4653891260164</v>
      </c>
      <c r="L25" s="1491">
        <v>-3174.9717393258425</v>
      </c>
      <c r="M25" s="105">
        <v>-3710</v>
      </c>
      <c r="N25" s="105"/>
      <c r="O25" s="105">
        <v>0</v>
      </c>
      <c r="P25" s="105">
        <v>0</v>
      </c>
      <c r="Q25" s="105">
        <v>0</v>
      </c>
      <c r="R25" s="105">
        <v>-568.49608195121937</v>
      </c>
      <c r="S25" s="105">
        <v>0</v>
      </c>
      <c r="T25" s="105">
        <v>0</v>
      </c>
      <c r="U25" s="105">
        <v>0</v>
      </c>
      <c r="V25" s="1491">
        <f t="shared" si="28"/>
        <v>-4278.4960819512198</v>
      </c>
      <c r="W25" s="105">
        <v>-2995</v>
      </c>
      <c r="X25" s="105">
        <v>0</v>
      </c>
      <c r="Y25" s="105">
        <v>-856.21188158241785</v>
      </c>
      <c r="Z25" s="105">
        <v>0</v>
      </c>
      <c r="AA25" s="105">
        <v>0</v>
      </c>
      <c r="AB25" s="105">
        <v>-596.78728589011007</v>
      </c>
      <c r="AC25" s="105">
        <v>0</v>
      </c>
      <c r="AD25" s="105">
        <v>0</v>
      </c>
      <c r="AE25" s="105">
        <v>0</v>
      </c>
      <c r="AF25" s="1491">
        <f t="shared" si="29"/>
        <v>-4447.9991674725279</v>
      </c>
      <c r="AG25" s="848">
        <f t="shared" si="30"/>
        <v>-3591.7872858901101</v>
      </c>
      <c r="AH25" s="1491">
        <f t="shared" si="31"/>
        <v>-5551.5235100979053</v>
      </c>
      <c r="AI25" s="848">
        <f t="shared" si="32"/>
        <v>-4695.3116285154874</v>
      </c>
      <c r="AJ25" s="105">
        <v>-3874</v>
      </c>
      <c r="AK25" s="105">
        <v>0</v>
      </c>
      <c r="AL25" s="105">
        <v>0</v>
      </c>
      <c r="AM25" s="105">
        <v>-1165.316458109756</v>
      </c>
      <c r="AN25" s="105"/>
      <c r="AO25" s="105">
        <v>0</v>
      </c>
      <c r="AP25" s="105">
        <v>-851.13458346747962</v>
      </c>
      <c r="AQ25" s="105"/>
      <c r="AR25" s="105">
        <v>0</v>
      </c>
      <c r="AS25" s="105">
        <v>0</v>
      </c>
      <c r="AT25" s="1491">
        <v>-5890.4510415772356</v>
      </c>
      <c r="AU25" s="105">
        <v>-1760</v>
      </c>
      <c r="AV25" s="105">
        <v>0</v>
      </c>
      <c r="AW25" s="105">
        <v>0</v>
      </c>
      <c r="AX25" s="105">
        <v>-611.20749252892574</v>
      </c>
      <c r="AY25" s="105"/>
      <c r="AZ25" s="105">
        <v>0</v>
      </c>
      <c r="BA25" s="105">
        <v>-512.92290773553725</v>
      </c>
      <c r="BB25" s="105"/>
      <c r="BC25" s="105">
        <v>0</v>
      </c>
      <c r="BD25" s="105">
        <v>0</v>
      </c>
      <c r="BE25" s="1491">
        <v>-2884.1304002644629</v>
      </c>
      <c r="BF25" s="105">
        <v>-1743</v>
      </c>
      <c r="BG25" s="105">
        <v>0</v>
      </c>
      <c r="BH25" s="105">
        <v>0</v>
      </c>
      <c r="BI25" s="105">
        <v>-555.74248492499987</v>
      </c>
      <c r="BJ25" s="105"/>
      <c r="BK25" s="105">
        <v>0</v>
      </c>
      <c r="BL25" s="105">
        <v>-378.13332181666664</v>
      </c>
      <c r="BM25" s="105"/>
      <c r="BN25" s="105">
        <v>0</v>
      </c>
      <c r="BO25" s="105">
        <v>0</v>
      </c>
      <c r="BP25" s="1491">
        <v>-2676.8758067416666</v>
      </c>
      <c r="BQ25" s="105">
        <f t="shared" si="4"/>
        <v>-3891</v>
      </c>
      <c r="BR25" s="105">
        <f t="shared" si="4"/>
        <v>0</v>
      </c>
      <c r="BS25" s="105">
        <f t="shared" si="4"/>
        <v>0</v>
      </c>
      <c r="BT25" s="105">
        <f t="shared" si="4"/>
        <v>-1220.7814657136819</v>
      </c>
      <c r="BU25" s="105">
        <f t="shared" si="4"/>
        <v>0</v>
      </c>
      <c r="BV25" s="105">
        <f t="shared" si="4"/>
        <v>0</v>
      </c>
      <c r="BW25" s="105">
        <f t="shared" si="4"/>
        <v>-985.92416938635029</v>
      </c>
      <c r="BX25" s="105">
        <f t="shared" si="4"/>
        <v>0</v>
      </c>
      <c r="BY25" s="105">
        <f t="shared" si="4"/>
        <v>0</v>
      </c>
      <c r="BZ25" s="105">
        <f t="shared" si="4"/>
        <v>0</v>
      </c>
      <c r="CA25" s="1491">
        <f t="shared" si="4"/>
        <v>-6097.7056351000319</v>
      </c>
      <c r="CC25" s="1557">
        <v>-669.09100000000001</v>
      </c>
      <c r="CD25" s="1491">
        <f t="shared" si="19"/>
        <v>-4947.5870819512202</v>
      </c>
      <c r="CE25" s="1231"/>
      <c r="CF25" s="1231"/>
    </row>
    <row r="26" spans="1:84" s="576" customFormat="1" ht="12" hidden="1" customHeight="1" outlineLevel="2">
      <c r="A26" s="595"/>
      <c r="B26" s="826" t="s">
        <v>900</v>
      </c>
      <c r="C26" s="105">
        <v>0</v>
      </c>
      <c r="D26" s="105"/>
      <c r="E26" s="105">
        <f t="shared" si="1"/>
        <v>0</v>
      </c>
      <c r="F26" s="105">
        <v>-23.504004249999998</v>
      </c>
      <c r="G26" s="105"/>
      <c r="H26" s="105">
        <v>-262.61543827235778</v>
      </c>
      <c r="I26" s="105"/>
      <c r="J26" s="105"/>
      <c r="K26" s="1491">
        <f t="shared" si="27"/>
        <v>-286.11944252235776</v>
      </c>
      <c r="L26" s="1491">
        <v>-212.31485140449433</v>
      </c>
      <c r="M26" s="105">
        <v>0</v>
      </c>
      <c r="N26" s="105"/>
      <c r="O26" s="105">
        <v>0</v>
      </c>
      <c r="P26" s="105">
        <v>-23.064018000000001</v>
      </c>
      <c r="Q26" s="105">
        <v>0</v>
      </c>
      <c r="R26" s="105">
        <v>-290.7903110731707</v>
      </c>
      <c r="S26" s="105">
        <v>0</v>
      </c>
      <c r="T26" s="105">
        <v>0</v>
      </c>
      <c r="U26" s="105">
        <v>0</v>
      </c>
      <c r="V26" s="1491">
        <f t="shared" si="28"/>
        <v>-313.85432907317067</v>
      </c>
      <c r="W26" s="105">
        <v>0</v>
      </c>
      <c r="X26" s="105">
        <v>0</v>
      </c>
      <c r="Y26" s="105">
        <v>0</v>
      </c>
      <c r="Z26" s="105">
        <v>-169.04340830999996</v>
      </c>
      <c r="AA26" s="105">
        <v>0</v>
      </c>
      <c r="AB26" s="105">
        <v>-285.45373407692318</v>
      </c>
      <c r="AC26" s="105">
        <v>0</v>
      </c>
      <c r="AD26" s="105">
        <v>0</v>
      </c>
      <c r="AE26" s="105">
        <v>0</v>
      </c>
      <c r="AF26" s="1491">
        <f t="shared" si="29"/>
        <v>-454.49714238692314</v>
      </c>
      <c r="AG26" s="848">
        <f t="shared" si="30"/>
        <v>-454.49714238692314</v>
      </c>
      <c r="AH26" s="1491">
        <f t="shared" si="31"/>
        <v>-556.03662005559954</v>
      </c>
      <c r="AI26" s="848">
        <f t="shared" si="32"/>
        <v>-556.03662005559954</v>
      </c>
      <c r="AJ26" s="105">
        <v>0</v>
      </c>
      <c r="AK26" s="105">
        <v>0</v>
      </c>
      <c r="AL26" s="105">
        <v>0</v>
      </c>
      <c r="AM26" s="105"/>
      <c r="AN26" s="105">
        <v>-26.346085495000004</v>
      </c>
      <c r="AO26" s="105">
        <v>0</v>
      </c>
      <c r="AP26" s="105">
        <v>-388.85568234146342</v>
      </c>
      <c r="AQ26" s="105"/>
      <c r="AR26" s="105">
        <v>0</v>
      </c>
      <c r="AS26" s="105">
        <v>0</v>
      </c>
      <c r="AT26" s="1491">
        <v>-415.20176783646343</v>
      </c>
      <c r="AU26" s="105">
        <v>0</v>
      </c>
      <c r="AV26" s="105">
        <v>0</v>
      </c>
      <c r="AW26" s="105">
        <v>0</v>
      </c>
      <c r="AX26" s="105"/>
      <c r="AY26" s="105">
        <v>-13.934550564999999</v>
      </c>
      <c r="AZ26" s="105">
        <v>0</v>
      </c>
      <c r="BA26" s="105">
        <v>-204.50285196694219</v>
      </c>
      <c r="BB26" s="105"/>
      <c r="BC26" s="105">
        <v>0</v>
      </c>
      <c r="BD26" s="105">
        <v>0</v>
      </c>
      <c r="BE26" s="1491">
        <v>-218.43740253194218</v>
      </c>
      <c r="BF26" s="105">
        <v>0</v>
      </c>
      <c r="BG26" s="105">
        <v>0</v>
      </c>
      <c r="BH26" s="105">
        <v>0</v>
      </c>
      <c r="BI26" s="105"/>
      <c r="BJ26" s="105">
        <v>-77.022373680000001</v>
      </c>
      <c r="BK26" s="105">
        <v>0</v>
      </c>
      <c r="BL26" s="105">
        <v>-179.59412434999996</v>
      </c>
      <c r="BM26" s="105"/>
      <c r="BN26" s="105">
        <v>0</v>
      </c>
      <c r="BO26" s="105">
        <v>0</v>
      </c>
      <c r="BP26" s="1491">
        <v>-256.61649802999995</v>
      </c>
      <c r="BQ26" s="105">
        <f t="shared" si="4"/>
        <v>0</v>
      </c>
      <c r="BR26" s="105">
        <f t="shared" si="4"/>
        <v>0</v>
      </c>
      <c r="BS26" s="105">
        <f t="shared" si="4"/>
        <v>0</v>
      </c>
      <c r="BT26" s="105">
        <f t="shared" si="4"/>
        <v>0</v>
      </c>
      <c r="BU26" s="105">
        <f t="shared" si="4"/>
        <v>36.741737619999995</v>
      </c>
      <c r="BV26" s="105">
        <f t="shared" si="4"/>
        <v>0</v>
      </c>
      <c r="BW26" s="105">
        <f t="shared" si="4"/>
        <v>-413.76440995840562</v>
      </c>
      <c r="BX26" s="105">
        <f t="shared" si="4"/>
        <v>0</v>
      </c>
      <c r="BY26" s="105">
        <f t="shared" si="4"/>
        <v>0</v>
      </c>
      <c r="BZ26" s="105">
        <f t="shared" si="4"/>
        <v>0</v>
      </c>
      <c r="CA26" s="1491">
        <f t="shared" si="4"/>
        <v>-377.02267233840564</v>
      </c>
      <c r="CC26" s="1557">
        <v>-17.23</v>
      </c>
      <c r="CD26" s="1491">
        <f t="shared" si="19"/>
        <v>-331.08432907317069</v>
      </c>
      <c r="CE26" s="1231"/>
      <c r="CF26" s="1231"/>
    </row>
    <row r="27" spans="1:84" s="576" customFormat="1" ht="12" hidden="1" customHeight="1" outlineLevel="2">
      <c r="A27" s="595"/>
      <c r="B27" s="826" t="s">
        <v>901</v>
      </c>
      <c r="C27" s="105">
        <v>0</v>
      </c>
      <c r="D27" s="105"/>
      <c r="E27" s="105">
        <f t="shared" si="1"/>
        <v>0</v>
      </c>
      <c r="F27" s="105"/>
      <c r="G27" s="105"/>
      <c r="H27" s="105"/>
      <c r="I27" s="105"/>
      <c r="J27" s="105"/>
      <c r="K27" s="1491">
        <f t="shared" si="27"/>
        <v>0</v>
      </c>
      <c r="L27" s="1491">
        <v>0</v>
      </c>
      <c r="M27" s="105">
        <v>0</v>
      </c>
      <c r="N27" s="105"/>
      <c r="O27" s="105">
        <v>0</v>
      </c>
      <c r="P27" s="105">
        <v>0</v>
      </c>
      <c r="Q27" s="105">
        <v>0</v>
      </c>
      <c r="R27" s="105">
        <v>0</v>
      </c>
      <c r="S27" s="105">
        <v>0</v>
      </c>
      <c r="T27" s="105">
        <v>0</v>
      </c>
      <c r="U27" s="105">
        <v>0</v>
      </c>
      <c r="V27" s="1491">
        <f t="shared" si="28"/>
        <v>0</v>
      </c>
      <c r="W27" s="105">
        <v>0</v>
      </c>
      <c r="X27" s="105">
        <v>0</v>
      </c>
      <c r="Y27" s="105">
        <v>0</v>
      </c>
      <c r="Z27" s="105">
        <v>0</v>
      </c>
      <c r="AA27" s="105">
        <v>0</v>
      </c>
      <c r="AB27" s="105">
        <v>0</v>
      </c>
      <c r="AC27" s="105">
        <v>0</v>
      </c>
      <c r="AD27" s="105">
        <v>0</v>
      </c>
      <c r="AE27" s="105">
        <v>0</v>
      </c>
      <c r="AF27" s="1491">
        <f t="shared" si="29"/>
        <v>0</v>
      </c>
      <c r="AG27" s="848">
        <f t="shared" si="30"/>
        <v>0</v>
      </c>
      <c r="AH27" s="1491">
        <f t="shared" si="31"/>
        <v>0</v>
      </c>
      <c r="AI27" s="848">
        <f t="shared" si="32"/>
        <v>0</v>
      </c>
      <c r="AJ27" s="105">
        <v>0</v>
      </c>
      <c r="AK27" s="105">
        <v>0</v>
      </c>
      <c r="AL27" s="105">
        <v>0</v>
      </c>
      <c r="AM27" s="105"/>
      <c r="AN27" s="105"/>
      <c r="AO27" s="105">
        <v>0</v>
      </c>
      <c r="AP27" s="105">
        <v>0</v>
      </c>
      <c r="AQ27" s="105"/>
      <c r="AR27" s="105">
        <v>0</v>
      </c>
      <c r="AS27" s="105">
        <v>0</v>
      </c>
      <c r="AT27" s="1491">
        <v>0</v>
      </c>
      <c r="AU27" s="105">
        <v>0</v>
      </c>
      <c r="AV27" s="105">
        <v>0</v>
      </c>
      <c r="AW27" s="105">
        <v>0</v>
      </c>
      <c r="AX27" s="105"/>
      <c r="AY27" s="105"/>
      <c r="AZ27" s="105">
        <v>0</v>
      </c>
      <c r="BA27" s="105">
        <v>0</v>
      </c>
      <c r="BB27" s="105"/>
      <c r="BC27" s="105">
        <v>0</v>
      </c>
      <c r="BD27" s="105">
        <v>0</v>
      </c>
      <c r="BE27" s="1491">
        <v>0</v>
      </c>
      <c r="BF27" s="105">
        <v>0</v>
      </c>
      <c r="BG27" s="105">
        <v>0</v>
      </c>
      <c r="BH27" s="105">
        <v>0</v>
      </c>
      <c r="BI27" s="105"/>
      <c r="BJ27" s="105"/>
      <c r="BK27" s="105">
        <v>0</v>
      </c>
      <c r="BL27" s="105">
        <v>0</v>
      </c>
      <c r="BM27" s="105"/>
      <c r="BN27" s="105">
        <v>0</v>
      </c>
      <c r="BO27" s="105">
        <v>0</v>
      </c>
      <c r="BP27" s="1491">
        <v>0</v>
      </c>
      <c r="BQ27" s="105">
        <f t="shared" si="4"/>
        <v>0</v>
      </c>
      <c r="BR27" s="105">
        <f t="shared" si="4"/>
        <v>0</v>
      </c>
      <c r="BS27" s="105">
        <f t="shared" si="4"/>
        <v>0</v>
      </c>
      <c r="BT27" s="105">
        <f t="shared" si="4"/>
        <v>0</v>
      </c>
      <c r="BU27" s="105">
        <f t="shared" si="4"/>
        <v>0</v>
      </c>
      <c r="BV27" s="105">
        <f t="shared" si="4"/>
        <v>0</v>
      </c>
      <c r="BW27" s="105">
        <f t="shared" si="4"/>
        <v>0</v>
      </c>
      <c r="BX27" s="105">
        <f t="shared" si="4"/>
        <v>0</v>
      </c>
      <c r="BY27" s="105">
        <f t="shared" si="4"/>
        <v>0</v>
      </c>
      <c r="BZ27" s="105">
        <f t="shared" si="4"/>
        <v>0</v>
      </c>
      <c r="CA27" s="1491">
        <f t="shared" si="4"/>
        <v>0</v>
      </c>
      <c r="CC27" s="1557"/>
      <c r="CD27" s="1491">
        <f t="shared" si="19"/>
        <v>0</v>
      </c>
      <c r="CE27" s="1231"/>
      <c r="CF27" s="1231"/>
    </row>
    <row r="28" spans="1:84" s="576" customFormat="1" ht="12" hidden="1" customHeight="1" outlineLevel="2">
      <c r="A28" s="595"/>
      <c r="B28" s="826" t="s">
        <v>902</v>
      </c>
      <c r="C28" s="105">
        <v>0</v>
      </c>
      <c r="D28" s="105"/>
      <c r="E28" s="105">
        <f t="shared" si="1"/>
        <v>0</v>
      </c>
      <c r="F28" s="105"/>
      <c r="G28" s="105"/>
      <c r="H28" s="105"/>
      <c r="I28" s="105"/>
      <c r="J28" s="105"/>
      <c r="K28" s="1491">
        <f t="shared" si="27"/>
        <v>0</v>
      </c>
      <c r="L28" s="1491">
        <v>0</v>
      </c>
      <c r="M28" s="105">
        <v>-1505</v>
      </c>
      <c r="N28" s="105"/>
      <c r="O28" s="105">
        <v>0</v>
      </c>
      <c r="P28" s="105">
        <v>0</v>
      </c>
      <c r="Q28" s="105">
        <v>0</v>
      </c>
      <c r="R28" s="105">
        <v>0</v>
      </c>
      <c r="S28" s="105">
        <v>0</v>
      </c>
      <c r="T28" s="105">
        <v>0</v>
      </c>
      <c r="U28" s="105">
        <v>0</v>
      </c>
      <c r="V28" s="1491">
        <f t="shared" si="28"/>
        <v>-1505</v>
      </c>
      <c r="W28" s="105">
        <v>-933</v>
      </c>
      <c r="X28" s="105">
        <v>0</v>
      </c>
      <c r="Y28" s="105">
        <v>-78.371488582417598</v>
      </c>
      <c r="Z28" s="105">
        <v>0</v>
      </c>
      <c r="AA28" s="105">
        <v>0</v>
      </c>
      <c r="AB28" s="105">
        <v>0</v>
      </c>
      <c r="AC28" s="105">
        <v>0</v>
      </c>
      <c r="AD28" s="105">
        <v>0</v>
      </c>
      <c r="AE28" s="105">
        <v>0</v>
      </c>
      <c r="AF28" s="1491">
        <f t="shared" si="29"/>
        <v>-1011.3714885824176</v>
      </c>
      <c r="AG28" s="848">
        <f t="shared" si="30"/>
        <v>-933</v>
      </c>
      <c r="AH28" s="1491">
        <f t="shared" si="31"/>
        <v>-2516.3714885824174</v>
      </c>
      <c r="AI28" s="848">
        <f t="shared" si="32"/>
        <v>-2438</v>
      </c>
      <c r="AJ28" s="105">
        <v>-1253</v>
      </c>
      <c r="AK28" s="105">
        <v>0</v>
      </c>
      <c r="AL28" s="105">
        <v>0</v>
      </c>
      <c r="AM28" s="105">
        <v>-102.48926615447154</v>
      </c>
      <c r="AN28" s="105"/>
      <c r="AO28" s="105">
        <v>0</v>
      </c>
      <c r="AP28" s="105">
        <v>0</v>
      </c>
      <c r="AQ28" s="105"/>
      <c r="AR28" s="105">
        <v>0</v>
      </c>
      <c r="AS28" s="105">
        <v>0</v>
      </c>
      <c r="AT28" s="1491">
        <v>-1355.4892661544716</v>
      </c>
      <c r="AU28" s="105">
        <v>-533</v>
      </c>
      <c r="AV28" s="105">
        <v>0</v>
      </c>
      <c r="AW28" s="105">
        <v>0</v>
      </c>
      <c r="AX28" s="105">
        <v>-49.467322214876042</v>
      </c>
      <c r="AY28" s="105"/>
      <c r="AZ28" s="105">
        <v>0</v>
      </c>
      <c r="BA28" s="105">
        <v>0</v>
      </c>
      <c r="BB28" s="105"/>
      <c r="BC28" s="105">
        <v>0</v>
      </c>
      <c r="BD28" s="105">
        <v>0</v>
      </c>
      <c r="BE28" s="1491">
        <v>-582.46732221487605</v>
      </c>
      <c r="BF28" s="105">
        <v>-807</v>
      </c>
      <c r="BG28" s="105">
        <v>0</v>
      </c>
      <c r="BH28" s="105">
        <v>0</v>
      </c>
      <c r="BI28" s="105">
        <v>-52.115103558333331</v>
      </c>
      <c r="BJ28" s="105"/>
      <c r="BK28" s="105">
        <v>0</v>
      </c>
      <c r="BL28" s="105">
        <v>0</v>
      </c>
      <c r="BM28" s="105"/>
      <c r="BN28" s="105">
        <v>0</v>
      </c>
      <c r="BO28" s="105">
        <v>0</v>
      </c>
      <c r="BP28" s="1491">
        <v>-859.11510355833332</v>
      </c>
      <c r="BQ28" s="105">
        <f t="shared" si="4"/>
        <v>-979</v>
      </c>
      <c r="BR28" s="105">
        <f t="shared" si="4"/>
        <v>0</v>
      </c>
      <c r="BS28" s="105">
        <f t="shared" si="4"/>
        <v>0</v>
      </c>
      <c r="BT28" s="105">
        <f t="shared" si="4"/>
        <v>-99.841484811014254</v>
      </c>
      <c r="BU28" s="105">
        <f t="shared" si="4"/>
        <v>0</v>
      </c>
      <c r="BV28" s="105">
        <f t="shared" si="4"/>
        <v>0</v>
      </c>
      <c r="BW28" s="105">
        <f t="shared" si="4"/>
        <v>0</v>
      </c>
      <c r="BX28" s="105">
        <f t="shared" si="4"/>
        <v>0</v>
      </c>
      <c r="BY28" s="105">
        <f t="shared" si="4"/>
        <v>0</v>
      </c>
      <c r="BZ28" s="105">
        <f t="shared" si="4"/>
        <v>0</v>
      </c>
      <c r="CA28" s="1491">
        <f t="shared" si="4"/>
        <v>-1078.8414848110142</v>
      </c>
      <c r="CC28" s="1557"/>
      <c r="CD28" s="1491">
        <f t="shared" si="19"/>
        <v>-1505</v>
      </c>
      <c r="CE28" s="1231"/>
      <c r="CF28" s="1231"/>
    </row>
    <row r="29" spans="1:84" s="576" customFormat="1" ht="12" hidden="1" customHeight="1" outlineLevel="2">
      <c r="A29" s="595"/>
      <c r="B29" s="1454" t="s">
        <v>903</v>
      </c>
      <c r="C29" s="105">
        <v>-81</v>
      </c>
      <c r="D29" s="105"/>
      <c r="E29" s="105">
        <f t="shared" si="1"/>
        <v>-81</v>
      </c>
      <c r="F29" s="105">
        <v>-2.0421882499999997</v>
      </c>
      <c r="G29" s="105"/>
      <c r="H29" s="105">
        <v>-340.01825715447166</v>
      </c>
      <c r="I29" s="105">
        <v>-204.01053266400004</v>
      </c>
      <c r="J29" s="105"/>
      <c r="K29" s="1491">
        <f t="shared" si="27"/>
        <v>-627.07097806847173</v>
      </c>
      <c r="L29" s="1491">
        <v>-595.60553412172271</v>
      </c>
      <c r="M29" s="105">
        <v>-100</v>
      </c>
      <c r="N29" s="105"/>
      <c r="O29" s="105">
        <v>0</v>
      </c>
      <c r="P29" s="105">
        <v>-167.46955199999999</v>
      </c>
      <c r="Q29" s="105">
        <v>0</v>
      </c>
      <c r="R29" s="105">
        <v>-503.68094941463403</v>
      </c>
      <c r="S29" s="105">
        <v>0</v>
      </c>
      <c r="T29" s="105">
        <v>0</v>
      </c>
      <c r="U29" s="105">
        <v>0</v>
      </c>
      <c r="V29" s="1491">
        <f t="shared" si="28"/>
        <v>-771.15050141463405</v>
      </c>
      <c r="W29" s="105">
        <v>-77</v>
      </c>
      <c r="X29" s="105">
        <v>0</v>
      </c>
      <c r="Y29" s="105">
        <v>-123.70305224175829</v>
      </c>
      <c r="Z29" s="105">
        <v>-4.50046999</v>
      </c>
      <c r="AA29" s="105">
        <v>0</v>
      </c>
      <c r="AB29" s="105">
        <v>-427.13353559340675</v>
      </c>
      <c r="AC29" s="105">
        <v>0</v>
      </c>
      <c r="AD29" s="105">
        <v>0</v>
      </c>
      <c r="AE29" s="105">
        <v>0</v>
      </c>
      <c r="AF29" s="1491">
        <f t="shared" si="29"/>
        <v>-632.33705782516506</v>
      </c>
      <c r="AG29" s="848">
        <f t="shared" si="30"/>
        <v>-508.63400558340675</v>
      </c>
      <c r="AH29" s="1491">
        <f t="shared" si="31"/>
        <v>-807.8820251180764</v>
      </c>
      <c r="AI29" s="848">
        <f t="shared" si="32"/>
        <v>-684.17897287631808</v>
      </c>
      <c r="AJ29" s="105">
        <v>-102</v>
      </c>
      <c r="AK29" s="105">
        <v>0</v>
      </c>
      <c r="AL29" s="105">
        <v>0</v>
      </c>
      <c r="AM29" s="105">
        <v>-157.71438725203251</v>
      </c>
      <c r="AN29" s="105">
        <v>-75.737969640000017</v>
      </c>
      <c r="AO29" s="105">
        <v>0</v>
      </c>
      <c r="AP29" s="105">
        <v>-595.68611917886176</v>
      </c>
      <c r="AQ29" s="105"/>
      <c r="AR29" s="105">
        <v>0</v>
      </c>
      <c r="AS29" s="105">
        <v>0</v>
      </c>
      <c r="AT29" s="1491">
        <v>-931.13847607089428</v>
      </c>
      <c r="AU29" s="105">
        <v>-50</v>
      </c>
      <c r="AV29" s="105">
        <v>0</v>
      </c>
      <c r="AW29" s="105">
        <v>0</v>
      </c>
      <c r="AX29" s="105">
        <v>-81.92598178512398</v>
      </c>
      <c r="AY29" s="105">
        <v>-81.438979314999983</v>
      </c>
      <c r="AZ29" s="105">
        <v>0</v>
      </c>
      <c r="BA29" s="105">
        <v>-288.34207745454552</v>
      </c>
      <c r="BB29" s="105"/>
      <c r="BC29" s="105">
        <v>0</v>
      </c>
      <c r="BD29" s="105">
        <v>0</v>
      </c>
      <c r="BE29" s="1491">
        <v>-501.70703855466945</v>
      </c>
      <c r="BF29" s="105">
        <v>-52</v>
      </c>
      <c r="BG29" s="105">
        <v>0</v>
      </c>
      <c r="BH29" s="105">
        <v>0</v>
      </c>
      <c r="BI29" s="105">
        <v>-88.82432348333333</v>
      </c>
      <c r="BJ29" s="105">
        <v>-16.014709470000003</v>
      </c>
      <c r="BK29" s="105">
        <v>0</v>
      </c>
      <c r="BL29" s="105">
        <v>-298.68820940833331</v>
      </c>
      <c r="BM29" s="105"/>
      <c r="BN29" s="105">
        <v>0</v>
      </c>
      <c r="BO29" s="105">
        <v>0</v>
      </c>
      <c r="BP29" s="1491">
        <v>-455.52724236166665</v>
      </c>
      <c r="BQ29" s="105">
        <f t="shared" si="4"/>
        <v>-100</v>
      </c>
      <c r="BR29" s="105">
        <f t="shared" si="4"/>
        <v>0</v>
      </c>
      <c r="BS29" s="105">
        <f t="shared" si="4"/>
        <v>0</v>
      </c>
      <c r="BT29" s="105">
        <f t="shared" si="4"/>
        <v>-150.81604555382316</v>
      </c>
      <c r="BU29" s="105">
        <f t="shared" si="4"/>
        <v>-141.16223948499999</v>
      </c>
      <c r="BV29" s="105">
        <f t="shared" si="4"/>
        <v>0</v>
      </c>
      <c r="BW29" s="105">
        <f t="shared" si="4"/>
        <v>-585.33998722507397</v>
      </c>
      <c r="BX29" s="105">
        <f t="shared" si="4"/>
        <v>0</v>
      </c>
      <c r="BY29" s="105">
        <f t="shared" si="4"/>
        <v>0</v>
      </c>
      <c r="BZ29" s="105">
        <f t="shared" si="4"/>
        <v>0</v>
      </c>
      <c r="CA29" s="1491">
        <f t="shared" si="4"/>
        <v>-977.31827226389714</v>
      </c>
      <c r="CC29" s="1557">
        <v>-92.78</v>
      </c>
      <c r="CD29" s="1491">
        <f t="shared" si="19"/>
        <v>-863.93050141463402</v>
      </c>
      <c r="CE29" s="1231"/>
      <c r="CF29" s="1231"/>
    </row>
    <row r="30" spans="1:84" s="576" customFormat="1" ht="12" hidden="1" customHeight="1" outlineLevel="2">
      <c r="A30" s="595"/>
      <c r="B30" s="826" t="s">
        <v>904</v>
      </c>
      <c r="C30" s="105">
        <v>0</v>
      </c>
      <c r="D30" s="105"/>
      <c r="E30" s="105">
        <f t="shared" si="1"/>
        <v>0</v>
      </c>
      <c r="F30" s="105"/>
      <c r="G30" s="105"/>
      <c r="H30" s="105"/>
      <c r="I30" s="105"/>
      <c r="J30" s="105"/>
      <c r="K30" s="1491">
        <f t="shared" si="27"/>
        <v>0</v>
      </c>
      <c r="L30" s="1491">
        <v>0</v>
      </c>
      <c r="M30" s="105">
        <v>0</v>
      </c>
      <c r="N30" s="105"/>
      <c r="O30" s="105">
        <v>0</v>
      </c>
      <c r="P30" s="105">
        <v>0</v>
      </c>
      <c r="Q30" s="105">
        <v>0</v>
      </c>
      <c r="R30" s="105">
        <v>0</v>
      </c>
      <c r="S30" s="105">
        <v>0</v>
      </c>
      <c r="T30" s="105">
        <v>0</v>
      </c>
      <c r="U30" s="105">
        <v>0</v>
      </c>
      <c r="V30" s="1491">
        <f t="shared" si="28"/>
        <v>0</v>
      </c>
      <c r="W30" s="105">
        <v>0</v>
      </c>
      <c r="X30" s="105">
        <v>0</v>
      </c>
      <c r="Y30" s="105">
        <v>0</v>
      </c>
      <c r="Z30" s="105">
        <v>0</v>
      </c>
      <c r="AA30" s="105">
        <v>0</v>
      </c>
      <c r="AB30" s="105">
        <v>0</v>
      </c>
      <c r="AC30" s="105">
        <v>0</v>
      </c>
      <c r="AD30" s="105">
        <v>0</v>
      </c>
      <c r="AE30" s="105">
        <v>0</v>
      </c>
      <c r="AF30" s="1491">
        <f t="shared" si="29"/>
        <v>0</v>
      </c>
      <c r="AG30" s="848">
        <f t="shared" si="30"/>
        <v>0</v>
      </c>
      <c r="AH30" s="1491">
        <f t="shared" si="31"/>
        <v>0</v>
      </c>
      <c r="AI30" s="848">
        <f t="shared" si="32"/>
        <v>0</v>
      </c>
      <c r="AJ30" s="105">
        <v>0</v>
      </c>
      <c r="AK30" s="105">
        <v>0</v>
      </c>
      <c r="AL30" s="105">
        <v>0</v>
      </c>
      <c r="AM30" s="105"/>
      <c r="AN30" s="105"/>
      <c r="AO30" s="105">
        <v>0</v>
      </c>
      <c r="AP30" s="105">
        <v>0</v>
      </c>
      <c r="AQ30" s="105"/>
      <c r="AR30" s="105">
        <v>0</v>
      </c>
      <c r="AS30" s="105">
        <v>0</v>
      </c>
      <c r="AT30" s="1491">
        <v>0</v>
      </c>
      <c r="AU30" s="105">
        <v>0</v>
      </c>
      <c r="AV30" s="105">
        <v>0</v>
      </c>
      <c r="AW30" s="105">
        <v>0</v>
      </c>
      <c r="AX30" s="105"/>
      <c r="AY30" s="105"/>
      <c r="AZ30" s="105">
        <v>0</v>
      </c>
      <c r="BA30" s="105">
        <v>0</v>
      </c>
      <c r="BB30" s="105"/>
      <c r="BC30" s="105">
        <v>0</v>
      </c>
      <c r="BD30" s="105">
        <v>0</v>
      </c>
      <c r="BE30" s="1491">
        <v>0</v>
      </c>
      <c r="BF30" s="105">
        <v>0</v>
      </c>
      <c r="BG30" s="105">
        <v>0</v>
      </c>
      <c r="BH30" s="105">
        <v>0</v>
      </c>
      <c r="BI30" s="105"/>
      <c r="BJ30" s="105"/>
      <c r="BK30" s="105">
        <v>0</v>
      </c>
      <c r="BL30" s="105">
        <v>0</v>
      </c>
      <c r="BM30" s="105"/>
      <c r="BN30" s="105">
        <v>0</v>
      </c>
      <c r="BO30" s="105">
        <v>0</v>
      </c>
      <c r="BP30" s="1491">
        <v>0</v>
      </c>
      <c r="BQ30" s="105">
        <f t="shared" si="4"/>
        <v>0</v>
      </c>
      <c r="BR30" s="105">
        <f t="shared" si="4"/>
        <v>0</v>
      </c>
      <c r="BS30" s="105">
        <f t="shared" si="4"/>
        <v>0</v>
      </c>
      <c r="BT30" s="105">
        <f t="shared" si="4"/>
        <v>0</v>
      </c>
      <c r="BU30" s="105">
        <f t="shared" si="4"/>
        <v>0</v>
      </c>
      <c r="BV30" s="105">
        <f t="shared" si="4"/>
        <v>0</v>
      </c>
      <c r="BW30" s="105">
        <f t="shared" si="4"/>
        <v>0</v>
      </c>
      <c r="BX30" s="105">
        <f t="shared" si="4"/>
        <v>0</v>
      </c>
      <c r="BY30" s="105">
        <f t="shared" si="4"/>
        <v>0</v>
      </c>
      <c r="BZ30" s="105">
        <f t="shared" si="4"/>
        <v>0</v>
      </c>
      <c r="CA30" s="1491">
        <f t="shared" si="4"/>
        <v>0</v>
      </c>
      <c r="CC30" s="1557"/>
      <c r="CD30" s="1491">
        <f t="shared" si="19"/>
        <v>0</v>
      </c>
      <c r="CE30" s="1231"/>
      <c r="CF30" s="1231"/>
    </row>
    <row r="31" spans="1:84" s="576" customFormat="1" ht="12" hidden="1" customHeight="1" outlineLevel="2">
      <c r="A31" s="595"/>
      <c r="B31" s="826" t="s">
        <v>905</v>
      </c>
      <c r="C31" s="105">
        <v>-787.2</v>
      </c>
      <c r="D31" s="105"/>
      <c r="E31" s="105">
        <f t="shared" si="1"/>
        <v>-787.2</v>
      </c>
      <c r="F31" s="105"/>
      <c r="G31" s="105"/>
      <c r="H31" s="105"/>
      <c r="I31" s="105"/>
      <c r="J31" s="105"/>
      <c r="K31" s="1491">
        <f t="shared" si="27"/>
        <v>-787.2</v>
      </c>
      <c r="L31" s="1491">
        <v>-537.95600000000002</v>
      </c>
      <c r="M31" s="105">
        <v>-726.47440000000006</v>
      </c>
      <c r="N31" s="105"/>
      <c r="O31" s="105">
        <v>0</v>
      </c>
      <c r="P31" s="105">
        <v>-43.475999999999999</v>
      </c>
      <c r="Q31" s="105">
        <v>0</v>
      </c>
      <c r="R31" s="105">
        <v>0</v>
      </c>
      <c r="S31" s="105">
        <v>0</v>
      </c>
      <c r="T31" s="105">
        <v>0</v>
      </c>
      <c r="U31" s="105">
        <v>0</v>
      </c>
      <c r="V31" s="1491">
        <f t="shared" si="28"/>
        <v>-769.95040000000006</v>
      </c>
      <c r="W31" s="105">
        <v>-481.6</v>
      </c>
      <c r="X31" s="105">
        <v>0</v>
      </c>
      <c r="Y31" s="105">
        <v>0</v>
      </c>
      <c r="Z31" s="105">
        <v>0</v>
      </c>
      <c r="AA31" s="105">
        <v>0</v>
      </c>
      <c r="AB31" s="105">
        <v>0</v>
      </c>
      <c r="AC31" s="105">
        <v>0</v>
      </c>
      <c r="AD31" s="105">
        <v>0</v>
      </c>
      <c r="AE31" s="105">
        <v>0</v>
      </c>
      <c r="AF31" s="1491">
        <f t="shared" si="29"/>
        <v>-481.6</v>
      </c>
      <c r="AG31" s="848">
        <f t="shared" si="30"/>
        <v>-481.6</v>
      </c>
      <c r="AH31" s="1491">
        <f t="shared" si="31"/>
        <v>-713.59440000000006</v>
      </c>
      <c r="AI31" s="848">
        <f t="shared" si="32"/>
        <v>-713.59440000000006</v>
      </c>
      <c r="AJ31" s="105">
        <v>-653.6</v>
      </c>
      <c r="AK31" s="105">
        <v>0</v>
      </c>
      <c r="AL31" s="105">
        <v>0</v>
      </c>
      <c r="AM31" s="105"/>
      <c r="AN31" s="105">
        <v>-89.629687990000008</v>
      </c>
      <c r="AO31" s="105">
        <v>0</v>
      </c>
      <c r="AP31" s="105">
        <v>0</v>
      </c>
      <c r="AQ31" s="105"/>
      <c r="AR31" s="105">
        <v>0</v>
      </c>
      <c r="AS31" s="105">
        <v>0</v>
      </c>
      <c r="AT31" s="1491">
        <v>-743.22968799</v>
      </c>
      <c r="AU31" s="105">
        <v>-435.6</v>
      </c>
      <c r="AV31" s="105">
        <v>0</v>
      </c>
      <c r="AW31" s="105">
        <v>0</v>
      </c>
      <c r="AX31" s="105"/>
      <c r="AY31" s="105">
        <v>-90.635946334999986</v>
      </c>
      <c r="AZ31" s="105">
        <v>0</v>
      </c>
      <c r="BA31" s="105">
        <v>0</v>
      </c>
      <c r="BB31" s="105"/>
      <c r="BC31" s="105">
        <v>0</v>
      </c>
      <c r="BD31" s="105">
        <v>0</v>
      </c>
      <c r="BE31" s="1491">
        <v>-526.23594633499999</v>
      </c>
      <c r="BF31" s="105">
        <v>-358.40000000000003</v>
      </c>
      <c r="BG31" s="105">
        <v>0</v>
      </c>
      <c r="BH31" s="105">
        <v>0</v>
      </c>
      <c r="BI31" s="105"/>
      <c r="BJ31" s="105">
        <v>0</v>
      </c>
      <c r="BK31" s="105">
        <v>0</v>
      </c>
      <c r="BL31" s="105">
        <v>0</v>
      </c>
      <c r="BM31" s="105"/>
      <c r="BN31" s="105">
        <v>0</v>
      </c>
      <c r="BO31" s="105">
        <v>0</v>
      </c>
      <c r="BP31" s="1491">
        <v>-358.40000000000003</v>
      </c>
      <c r="BQ31" s="105">
        <f t="shared" si="4"/>
        <v>-730.8</v>
      </c>
      <c r="BR31" s="105">
        <f t="shared" si="4"/>
        <v>0</v>
      </c>
      <c r="BS31" s="105">
        <f t="shared" si="4"/>
        <v>0</v>
      </c>
      <c r="BT31" s="105">
        <f t="shared" si="4"/>
        <v>0</v>
      </c>
      <c r="BU31" s="105">
        <f t="shared" si="4"/>
        <v>-180.26563432500001</v>
      </c>
      <c r="BV31" s="105">
        <f t="shared" si="4"/>
        <v>0</v>
      </c>
      <c r="BW31" s="105">
        <f t="shared" si="4"/>
        <v>0</v>
      </c>
      <c r="BX31" s="105">
        <f t="shared" si="4"/>
        <v>0</v>
      </c>
      <c r="BY31" s="105">
        <f t="shared" si="4"/>
        <v>0</v>
      </c>
      <c r="BZ31" s="105">
        <f t="shared" si="4"/>
        <v>0</v>
      </c>
      <c r="CA31" s="1491">
        <f t="shared" si="4"/>
        <v>-911.06563432500002</v>
      </c>
      <c r="CC31" s="1557"/>
      <c r="CD31" s="1491">
        <f t="shared" si="19"/>
        <v>-769.95040000000006</v>
      </c>
      <c r="CE31" s="1231"/>
      <c r="CF31" s="1231"/>
    </row>
    <row r="32" spans="1:84" s="576" customFormat="1" ht="12" hidden="1" customHeight="1" outlineLevel="2">
      <c r="A32" s="595"/>
      <c r="B32" s="826" t="s">
        <v>906</v>
      </c>
      <c r="C32" s="105">
        <v>-2951</v>
      </c>
      <c r="D32" s="105"/>
      <c r="E32" s="105">
        <f t="shared" si="1"/>
        <v>-2951</v>
      </c>
      <c r="F32" s="105"/>
      <c r="G32" s="105"/>
      <c r="H32" s="105"/>
      <c r="I32" s="105"/>
      <c r="J32" s="105"/>
      <c r="K32" s="1491">
        <f t="shared" si="27"/>
        <v>-2951</v>
      </c>
      <c r="L32" s="1491">
        <v>-2611</v>
      </c>
      <c r="M32" s="105">
        <v>-3406</v>
      </c>
      <c r="N32" s="105"/>
      <c r="O32" s="105">
        <v>0</v>
      </c>
      <c r="P32" s="105">
        <v>0</v>
      </c>
      <c r="Q32" s="105">
        <v>0</v>
      </c>
      <c r="R32" s="105">
        <v>0</v>
      </c>
      <c r="S32" s="105">
        <v>0</v>
      </c>
      <c r="T32" s="105">
        <v>0</v>
      </c>
      <c r="U32" s="105">
        <v>0</v>
      </c>
      <c r="V32" s="1491">
        <f t="shared" si="28"/>
        <v>-3406</v>
      </c>
      <c r="W32" s="105">
        <v>-1681</v>
      </c>
      <c r="X32" s="105">
        <v>0</v>
      </c>
      <c r="Y32" s="105">
        <v>0</v>
      </c>
      <c r="Z32" s="105">
        <v>0</v>
      </c>
      <c r="AA32" s="105">
        <v>0</v>
      </c>
      <c r="AB32" s="105">
        <v>0</v>
      </c>
      <c r="AC32" s="105">
        <v>0</v>
      </c>
      <c r="AD32" s="105">
        <v>0</v>
      </c>
      <c r="AE32" s="105">
        <v>0</v>
      </c>
      <c r="AF32" s="1491">
        <f t="shared" si="29"/>
        <v>-1681</v>
      </c>
      <c r="AG32" s="848">
        <f t="shared" si="30"/>
        <v>-1681</v>
      </c>
      <c r="AH32" s="1491">
        <f t="shared" si="31"/>
        <v>-2476</v>
      </c>
      <c r="AI32" s="848">
        <f t="shared" si="32"/>
        <v>-2476</v>
      </c>
      <c r="AJ32" s="105">
        <v>-2363</v>
      </c>
      <c r="AK32" s="105">
        <v>0</v>
      </c>
      <c r="AL32" s="105">
        <v>0</v>
      </c>
      <c r="AM32" s="105"/>
      <c r="AN32" s="105"/>
      <c r="AO32" s="105">
        <v>0</v>
      </c>
      <c r="AP32" s="105">
        <v>0</v>
      </c>
      <c r="AQ32" s="105"/>
      <c r="AR32" s="105">
        <v>0</v>
      </c>
      <c r="AS32" s="105">
        <v>0</v>
      </c>
      <c r="AT32" s="1491">
        <v>-2363</v>
      </c>
      <c r="AU32" s="105">
        <v>-1192</v>
      </c>
      <c r="AV32" s="105">
        <v>0</v>
      </c>
      <c r="AW32" s="105">
        <v>0</v>
      </c>
      <c r="AX32" s="105"/>
      <c r="AY32" s="105"/>
      <c r="AZ32" s="105">
        <v>0</v>
      </c>
      <c r="BA32" s="105">
        <v>0</v>
      </c>
      <c r="BB32" s="105"/>
      <c r="BC32" s="105">
        <v>0</v>
      </c>
      <c r="BD32" s="105">
        <v>0</v>
      </c>
      <c r="BE32" s="1491">
        <v>-1192</v>
      </c>
      <c r="BF32" s="105">
        <v>-1249</v>
      </c>
      <c r="BG32" s="105">
        <v>0</v>
      </c>
      <c r="BH32" s="105">
        <v>0</v>
      </c>
      <c r="BI32" s="105"/>
      <c r="BJ32" s="105"/>
      <c r="BK32" s="105">
        <v>0</v>
      </c>
      <c r="BL32" s="105">
        <v>0</v>
      </c>
      <c r="BM32" s="105"/>
      <c r="BN32" s="105">
        <v>0</v>
      </c>
      <c r="BO32" s="105">
        <v>0</v>
      </c>
      <c r="BP32" s="1491">
        <v>-1249</v>
      </c>
      <c r="BQ32" s="105">
        <f t="shared" si="4"/>
        <v>-2306</v>
      </c>
      <c r="BR32" s="105">
        <f t="shared" si="4"/>
        <v>0</v>
      </c>
      <c r="BS32" s="105">
        <f t="shared" si="4"/>
        <v>0</v>
      </c>
      <c r="BT32" s="105">
        <f t="shared" si="4"/>
        <v>0</v>
      </c>
      <c r="BU32" s="105">
        <f t="shared" si="4"/>
        <v>0</v>
      </c>
      <c r="BV32" s="105">
        <f t="shared" si="4"/>
        <v>0</v>
      </c>
      <c r="BW32" s="105">
        <f t="shared" si="4"/>
        <v>0</v>
      </c>
      <c r="BX32" s="105">
        <f t="shared" si="4"/>
        <v>0</v>
      </c>
      <c r="BY32" s="105">
        <f t="shared" si="4"/>
        <v>0</v>
      </c>
      <c r="BZ32" s="105">
        <f t="shared" si="4"/>
        <v>0</v>
      </c>
      <c r="CA32" s="1491">
        <f t="shared" si="4"/>
        <v>-2306</v>
      </c>
      <c r="CC32" s="1557"/>
      <c r="CD32" s="1491">
        <f t="shared" si="19"/>
        <v>-3406</v>
      </c>
      <c r="CE32" s="1231"/>
      <c r="CF32" s="1231"/>
    </row>
    <row r="33" spans="1:93" s="576" customFormat="1" ht="13.9" hidden="1" customHeight="1" outlineLevel="2">
      <c r="A33" s="595"/>
      <c r="B33" s="1450" t="s">
        <v>907</v>
      </c>
      <c r="C33" s="528">
        <v>-5905.4319999999998</v>
      </c>
      <c r="D33" s="537"/>
      <c r="E33" s="528">
        <f t="shared" si="1"/>
        <v>-5905.4319999999998</v>
      </c>
      <c r="F33" s="537"/>
      <c r="G33" s="537"/>
      <c r="H33" s="537"/>
      <c r="I33" s="537"/>
      <c r="J33" s="528">
        <f>-164990-SUM(E36:I36)</f>
        <v>151340.73352958524</v>
      </c>
      <c r="K33" s="1492">
        <f t="shared" si="27"/>
        <v>145435.30152958524</v>
      </c>
      <c r="L33" s="1492">
        <v>154.28800000000001</v>
      </c>
      <c r="M33" s="528">
        <v>-706.37100000000009</v>
      </c>
      <c r="N33" s="528"/>
      <c r="O33" s="528">
        <v>0</v>
      </c>
      <c r="P33" s="528">
        <v>0</v>
      </c>
      <c r="Q33" s="528">
        <v>0</v>
      </c>
      <c r="R33" s="528">
        <v>0</v>
      </c>
      <c r="S33" s="528">
        <v>-268.92007671991865</v>
      </c>
      <c r="T33" s="537">
        <v>0</v>
      </c>
      <c r="U33" s="537">
        <v>0</v>
      </c>
      <c r="V33" s="1492">
        <f t="shared" si="28"/>
        <v>-975.29107671991869</v>
      </c>
      <c r="W33" s="528">
        <v>-1412.625</v>
      </c>
      <c r="X33" s="537">
        <v>0</v>
      </c>
      <c r="Y33" s="537">
        <v>0</v>
      </c>
      <c r="Z33" s="537">
        <v>0</v>
      </c>
      <c r="AA33" s="537">
        <v>0</v>
      </c>
      <c r="AB33" s="537">
        <v>0</v>
      </c>
      <c r="AC33" s="537">
        <v>0</v>
      </c>
      <c r="AD33" s="537">
        <v>0</v>
      </c>
      <c r="AE33" s="537">
        <v>0</v>
      </c>
      <c r="AF33" s="1492">
        <f t="shared" si="29"/>
        <v>-1412.625</v>
      </c>
      <c r="AG33" s="850">
        <f t="shared" si="30"/>
        <v>-1412.625</v>
      </c>
      <c r="AH33" s="1492">
        <f t="shared" si="31"/>
        <v>-2542.2040767199187</v>
      </c>
      <c r="AI33" s="850">
        <f t="shared" si="32"/>
        <v>-2542.2040767199187</v>
      </c>
      <c r="AJ33" s="528">
        <v>-2154.576</v>
      </c>
      <c r="AK33" s="528">
        <v>0</v>
      </c>
      <c r="AL33" s="528">
        <v>0</v>
      </c>
      <c r="AM33" s="528"/>
      <c r="AN33" s="528"/>
      <c r="AO33" s="528">
        <v>0</v>
      </c>
      <c r="AP33" s="528">
        <v>0</v>
      </c>
      <c r="AQ33" s="528">
        <v>0</v>
      </c>
      <c r="AR33" s="528"/>
      <c r="AS33" s="528">
        <v>0</v>
      </c>
      <c r="AT33" s="1492">
        <v>-2154.576</v>
      </c>
      <c r="AU33" s="528">
        <v>-645</v>
      </c>
      <c r="AV33" s="528">
        <v>0</v>
      </c>
      <c r="AW33" s="528">
        <v>0</v>
      </c>
      <c r="AX33" s="528"/>
      <c r="AY33" s="528"/>
      <c r="AZ33" s="528">
        <v>0</v>
      </c>
      <c r="BA33" s="528">
        <v>0</v>
      </c>
      <c r="BB33" s="528">
        <v>0</v>
      </c>
      <c r="BC33" s="528"/>
      <c r="BD33" s="528">
        <v>0</v>
      </c>
      <c r="BE33" s="1492">
        <v>-645</v>
      </c>
      <c r="BF33" s="528">
        <v>-1012.746</v>
      </c>
      <c r="BG33" s="528">
        <v>0</v>
      </c>
      <c r="BH33" s="528">
        <v>0</v>
      </c>
      <c r="BI33" s="528"/>
      <c r="BJ33" s="528"/>
      <c r="BK33" s="528">
        <v>0</v>
      </c>
      <c r="BL33" s="528">
        <v>0</v>
      </c>
      <c r="BM33" s="528">
        <v>0</v>
      </c>
      <c r="BN33" s="528"/>
      <c r="BO33" s="528">
        <v>0</v>
      </c>
      <c r="BP33" s="1492">
        <v>-1012.746</v>
      </c>
      <c r="BQ33" s="528">
        <f t="shared" si="4"/>
        <v>-1786.83</v>
      </c>
      <c r="BR33" s="528">
        <f t="shared" si="4"/>
        <v>0</v>
      </c>
      <c r="BS33" s="528">
        <f t="shared" si="4"/>
        <v>0</v>
      </c>
      <c r="BT33" s="528">
        <f t="shared" si="4"/>
        <v>0</v>
      </c>
      <c r="BU33" s="528">
        <f t="shared" si="4"/>
        <v>0</v>
      </c>
      <c r="BV33" s="528">
        <f t="shared" si="4"/>
        <v>0</v>
      </c>
      <c r="BW33" s="528">
        <f t="shared" si="4"/>
        <v>0</v>
      </c>
      <c r="BX33" s="528">
        <f t="shared" si="4"/>
        <v>0</v>
      </c>
      <c r="BY33" s="528">
        <f t="shared" si="4"/>
        <v>0</v>
      </c>
      <c r="BZ33" s="528">
        <f t="shared" si="4"/>
        <v>0</v>
      </c>
      <c r="CA33" s="1492">
        <f t="shared" si="4"/>
        <v>-1786.83</v>
      </c>
      <c r="CC33" s="1559"/>
      <c r="CD33" s="1492">
        <f t="shared" si="19"/>
        <v>-975.29107671991869</v>
      </c>
      <c r="CE33" s="1231"/>
      <c r="CF33" s="1231"/>
    </row>
    <row r="34" spans="1:93" s="576" customFormat="1" ht="12" hidden="1" customHeight="1" outlineLevel="1" collapsed="1">
      <c r="A34" s="595"/>
      <c r="B34" s="1451" t="s">
        <v>897</v>
      </c>
      <c r="C34" s="105">
        <f t="shared" ref="C34:K34" si="33">SUBTOTAL(9,C24:C33)</f>
        <v>-13982.632</v>
      </c>
      <c r="D34" s="1224">
        <f t="shared" si="33"/>
        <v>0</v>
      </c>
      <c r="E34" s="101">
        <f t="shared" si="1"/>
        <v>-13982.632</v>
      </c>
      <c r="F34" s="101">
        <f t="shared" si="33"/>
        <v>-25.546192499999997</v>
      </c>
      <c r="G34" s="101">
        <f t="shared" si="33"/>
        <v>0</v>
      </c>
      <c r="H34" s="101">
        <f t="shared" si="33"/>
        <v>-1079.0990845528459</v>
      </c>
      <c r="I34" s="101">
        <f t="shared" si="33"/>
        <v>-299.10221817575007</v>
      </c>
      <c r="J34" s="1224">
        <f t="shared" si="33"/>
        <v>151340.73352958524</v>
      </c>
      <c r="K34" s="1491">
        <f t="shared" si="33"/>
        <v>135954.35403435666</v>
      </c>
      <c r="L34" s="1491">
        <f>SUBTOTAL(9,L24:L33)</f>
        <v>-7576.5601248520597</v>
      </c>
      <c r="M34" s="105">
        <f>SUBTOTAL(9,M24:M33)</f>
        <v>-10636.845399999998</v>
      </c>
      <c r="N34" s="105"/>
      <c r="O34" s="105">
        <f>SUBTOTAL(9,O24:O33)</f>
        <v>0</v>
      </c>
      <c r="P34" s="105">
        <f t="shared" ref="P34:U34" si="34">SUBTOTAL(9,P24:P33)</f>
        <v>-234.00957</v>
      </c>
      <c r="Q34" s="105">
        <f t="shared" si="34"/>
        <v>0</v>
      </c>
      <c r="R34" s="105">
        <f t="shared" si="34"/>
        <v>-1362.9673424390239</v>
      </c>
      <c r="S34" s="105">
        <f t="shared" si="34"/>
        <v>-268.92007671991865</v>
      </c>
      <c r="T34" s="105">
        <f t="shared" si="34"/>
        <v>0</v>
      </c>
      <c r="U34" s="105">
        <f t="shared" si="34"/>
        <v>0</v>
      </c>
      <c r="V34" s="1491">
        <f>SUBTOTAL(9,V24:V33)</f>
        <v>-12502.742389158944</v>
      </c>
      <c r="W34" s="1224">
        <f>SUBTOTAL(9,W24:W33)</f>
        <v>-5774.5630000000001</v>
      </c>
      <c r="X34" s="1224">
        <f t="shared" ref="X34:AI34" si="35">SUBTOTAL(9,X24:X33)</f>
        <v>0</v>
      </c>
      <c r="Y34" s="1224">
        <f t="shared" si="35"/>
        <v>-1058.2864224065936</v>
      </c>
      <c r="Z34" s="1224">
        <f t="shared" si="35"/>
        <v>-173.54387829999996</v>
      </c>
      <c r="AA34" s="1224">
        <f t="shared" si="35"/>
        <v>0</v>
      </c>
      <c r="AB34" s="1224">
        <f t="shared" si="35"/>
        <v>-1309.3745555604401</v>
      </c>
      <c r="AC34" s="1224">
        <f t="shared" si="35"/>
        <v>0</v>
      </c>
      <c r="AD34" s="1224">
        <f t="shared" si="35"/>
        <v>0</v>
      </c>
      <c r="AE34" s="1224">
        <f t="shared" si="35"/>
        <v>0</v>
      </c>
      <c r="AF34" s="1491">
        <f t="shared" si="35"/>
        <v>-8315.7678562670335</v>
      </c>
      <c r="AG34" s="848">
        <f t="shared" si="35"/>
        <v>-7257.4814338604401</v>
      </c>
      <c r="AH34" s="1491">
        <f t="shared" si="35"/>
        <v>-13241.950120573918</v>
      </c>
      <c r="AI34" s="848">
        <f t="shared" si="35"/>
        <v>-12183.663698167322</v>
      </c>
      <c r="AJ34" s="105">
        <f>SUM(AJ24:AJ33)</f>
        <v>-11041.175999999999</v>
      </c>
      <c r="AK34" s="105">
        <f t="shared" ref="AK34:AS34" si="36">SUM(AK24:AK33)</f>
        <v>0</v>
      </c>
      <c r="AL34" s="105">
        <f t="shared" si="36"/>
        <v>0</v>
      </c>
      <c r="AM34" s="105">
        <f t="shared" si="36"/>
        <v>-1425.5201115162602</v>
      </c>
      <c r="AN34" s="105">
        <f t="shared" si="36"/>
        <v>-191.71374312500004</v>
      </c>
      <c r="AO34" s="105">
        <f t="shared" si="36"/>
        <v>0</v>
      </c>
      <c r="AP34" s="105">
        <f t="shared" si="36"/>
        <v>-1835.6763849878048</v>
      </c>
      <c r="AQ34" s="105">
        <f t="shared" si="36"/>
        <v>0</v>
      </c>
      <c r="AR34" s="105">
        <f t="shared" si="36"/>
        <v>0</v>
      </c>
      <c r="AS34" s="105">
        <f t="shared" si="36"/>
        <v>0</v>
      </c>
      <c r="AT34" s="1491">
        <f t="shared" si="17"/>
        <v>-14494.086239629063</v>
      </c>
      <c r="AU34" s="105">
        <f>SUM(AU24:AU33)</f>
        <v>-5111.6000000000004</v>
      </c>
      <c r="AV34" s="105">
        <f t="shared" ref="AV34:BE34" si="37">SUM(AV24:AV33)</f>
        <v>0</v>
      </c>
      <c r="AW34" s="105">
        <f t="shared" si="37"/>
        <v>0</v>
      </c>
      <c r="AX34" s="105">
        <f t="shared" si="37"/>
        <v>-742.6007965289258</v>
      </c>
      <c r="AY34" s="105">
        <f t="shared" si="37"/>
        <v>-186.00947621499995</v>
      </c>
      <c r="AZ34" s="105">
        <f t="shared" si="37"/>
        <v>0</v>
      </c>
      <c r="BA34" s="105">
        <f t="shared" si="37"/>
        <v>-1005.767837157025</v>
      </c>
      <c r="BB34" s="105">
        <f t="shared" si="37"/>
        <v>0</v>
      </c>
      <c r="BC34" s="105">
        <f t="shared" si="37"/>
        <v>0</v>
      </c>
      <c r="BD34" s="105">
        <f t="shared" si="37"/>
        <v>0</v>
      </c>
      <c r="BE34" s="1491">
        <f t="shared" si="37"/>
        <v>-7045.9781099009506</v>
      </c>
      <c r="BF34" s="105">
        <f>SUM(BF24:BF33)</f>
        <v>-5586.1459999999997</v>
      </c>
      <c r="BG34" s="105">
        <f t="shared" ref="BG34:BP34" si="38">SUM(BG24:BG33)</f>
        <v>0</v>
      </c>
      <c r="BH34" s="105">
        <f t="shared" si="38"/>
        <v>0</v>
      </c>
      <c r="BI34" s="105">
        <f t="shared" si="38"/>
        <v>-696.68191196666658</v>
      </c>
      <c r="BJ34" s="105">
        <f t="shared" si="38"/>
        <v>-93.037083150000001</v>
      </c>
      <c r="BK34" s="105">
        <f t="shared" si="38"/>
        <v>0</v>
      </c>
      <c r="BL34" s="105">
        <f t="shared" si="38"/>
        <v>-856.41565557499985</v>
      </c>
      <c r="BM34" s="105">
        <f t="shared" si="38"/>
        <v>0</v>
      </c>
      <c r="BN34" s="105">
        <f t="shared" si="38"/>
        <v>0</v>
      </c>
      <c r="BO34" s="105">
        <f t="shared" si="38"/>
        <v>0</v>
      </c>
      <c r="BP34" s="1491">
        <f t="shared" si="38"/>
        <v>-7232.2806506916668</v>
      </c>
      <c r="BQ34" s="105">
        <f t="shared" si="4"/>
        <v>-10566.630000000001</v>
      </c>
      <c r="BR34" s="105">
        <f t="shared" si="4"/>
        <v>0</v>
      </c>
      <c r="BS34" s="105">
        <f t="shared" si="4"/>
        <v>0</v>
      </c>
      <c r="BT34" s="105">
        <f t="shared" si="4"/>
        <v>-1471.4389960785193</v>
      </c>
      <c r="BU34" s="105">
        <f t="shared" si="4"/>
        <v>-284.68613618999996</v>
      </c>
      <c r="BV34" s="105">
        <f t="shared" si="4"/>
        <v>0</v>
      </c>
      <c r="BW34" s="105">
        <f t="shared" si="4"/>
        <v>-1985.02856656983</v>
      </c>
      <c r="BX34" s="105">
        <f t="shared" si="4"/>
        <v>0</v>
      </c>
      <c r="BY34" s="105">
        <f t="shared" si="4"/>
        <v>0</v>
      </c>
      <c r="BZ34" s="105">
        <f t="shared" si="4"/>
        <v>0</v>
      </c>
      <c r="CA34" s="1491">
        <f t="shared" si="4"/>
        <v>-14307.783698838346</v>
      </c>
      <c r="CC34" s="1557">
        <f>SUM(CC24:CC33)</f>
        <v>-779.101</v>
      </c>
      <c r="CD34" s="1491">
        <f t="shared" si="19"/>
        <v>-13281.843389158945</v>
      </c>
      <c r="CE34" s="1231"/>
      <c r="CF34" s="1231"/>
    </row>
    <row r="35" spans="1:93" s="576" customFormat="1" ht="12" hidden="1" customHeight="1" outlineLevel="1">
      <c r="A35" s="595"/>
      <c r="B35" s="1455" t="s">
        <v>908</v>
      </c>
      <c r="C35" s="517">
        <v>0</v>
      </c>
      <c r="D35" s="517">
        <v>-4855.1319999999996</v>
      </c>
      <c r="E35" s="517">
        <f t="shared" si="1"/>
        <v>-4855.1319999999996</v>
      </c>
      <c r="F35" s="489">
        <v>-2397.7173992499997</v>
      </c>
      <c r="G35" s="489">
        <v>0</v>
      </c>
      <c r="H35" s="489">
        <v>0</v>
      </c>
      <c r="I35" s="489">
        <v>2352.0831775025003</v>
      </c>
      <c r="J35" s="517"/>
      <c r="K35" s="1493">
        <f>SUM(E35:J35)</f>
        <v>-4900.766221747499</v>
      </c>
      <c r="L35" s="1493">
        <v>-1503</v>
      </c>
      <c r="M35" s="517">
        <v>0</v>
      </c>
      <c r="N35" s="517"/>
      <c r="O35" s="517">
        <v>0</v>
      </c>
      <c r="P35" s="517">
        <v>-1377.595028</v>
      </c>
      <c r="Q35" s="517">
        <v>0</v>
      </c>
      <c r="R35" s="517">
        <v>0</v>
      </c>
      <c r="S35" s="517">
        <v>0</v>
      </c>
      <c r="T35" s="517">
        <v>0</v>
      </c>
      <c r="U35" s="517">
        <v>-1720</v>
      </c>
      <c r="V35" s="1493">
        <f t="shared" si="28"/>
        <v>-3097.5950279999997</v>
      </c>
      <c r="W35" s="517">
        <v>0</v>
      </c>
      <c r="X35" s="517">
        <v>0</v>
      </c>
      <c r="Y35" s="517">
        <v>1466.0337674835171</v>
      </c>
      <c r="Z35" s="517">
        <v>-2165.4055322399995</v>
      </c>
      <c r="AA35" s="517">
        <v>0</v>
      </c>
      <c r="AB35" s="517">
        <v>0</v>
      </c>
      <c r="AC35" s="517">
        <v>1135.0554454945059</v>
      </c>
      <c r="AD35" s="517">
        <v>0</v>
      </c>
      <c r="AE35" s="517">
        <v>355</v>
      </c>
      <c r="AF35" s="1493">
        <f>SUM(W35:AE35)</f>
        <v>790.68368073802344</v>
      </c>
      <c r="AG35" s="849">
        <f>SUM(Z35:AE35,W35:X35)</f>
        <v>-675.35008674549363</v>
      </c>
      <c r="AH35" s="1493">
        <f>(V35-L35)+AF35</f>
        <v>-803.91134726197629</v>
      </c>
      <c r="AI35" s="849">
        <f>(V35-L35)+AG35</f>
        <v>-2269.9451147454934</v>
      </c>
      <c r="AJ35" s="517">
        <v>0</v>
      </c>
      <c r="AK35" s="517">
        <v>0</v>
      </c>
      <c r="AL35" s="517">
        <v>0</v>
      </c>
      <c r="AM35" s="517">
        <v>-281.95799803658537</v>
      </c>
      <c r="AN35" s="517">
        <v>-3370.9900704749998</v>
      </c>
      <c r="AO35" s="517">
        <v>0</v>
      </c>
      <c r="AP35" s="517">
        <v>0</v>
      </c>
      <c r="AQ35" s="517">
        <v>1602.9008394878049</v>
      </c>
      <c r="AR35" s="517">
        <v>0</v>
      </c>
      <c r="AS35" s="517">
        <v>355</v>
      </c>
      <c r="AT35" s="1493">
        <v>-1695.0472290237803</v>
      </c>
      <c r="AU35" s="517">
        <v>0</v>
      </c>
      <c r="AV35" s="517">
        <v>0</v>
      </c>
      <c r="AW35" s="517">
        <v>0</v>
      </c>
      <c r="AX35" s="517">
        <v>-557.83611897520677</v>
      </c>
      <c r="AY35" s="517">
        <v>-456.01900885999993</v>
      </c>
      <c r="AZ35" s="517">
        <v>0</v>
      </c>
      <c r="BA35" s="517">
        <v>0</v>
      </c>
      <c r="BB35" s="517">
        <v>380.12606588429759</v>
      </c>
      <c r="BC35" s="517">
        <v>0</v>
      </c>
      <c r="BD35" s="517">
        <v>355</v>
      </c>
      <c r="BE35" s="1493">
        <v>-278.72906195090923</v>
      </c>
      <c r="BF35" s="517">
        <v>0</v>
      </c>
      <c r="BG35" s="517">
        <v>0</v>
      </c>
      <c r="BH35" s="517">
        <v>0</v>
      </c>
      <c r="BI35" s="517">
        <v>-1822.6466894999999</v>
      </c>
      <c r="BJ35" s="517">
        <v>-1504.0547182200003</v>
      </c>
      <c r="BK35" s="517">
        <v>0</v>
      </c>
      <c r="BL35" s="517">
        <v>0</v>
      </c>
      <c r="BM35" s="517"/>
      <c r="BN35" s="517">
        <v>0</v>
      </c>
      <c r="BO35" s="517">
        <v>355</v>
      </c>
      <c r="BP35" s="1493">
        <v>-2971.7014077200001</v>
      </c>
      <c r="BQ35" s="517">
        <f t="shared" si="4"/>
        <v>0</v>
      </c>
      <c r="BR35" s="517">
        <f t="shared" si="4"/>
        <v>0</v>
      </c>
      <c r="BS35" s="517">
        <f t="shared" si="4"/>
        <v>0</v>
      </c>
      <c r="BT35" s="517">
        <f t="shared" si="4"/>
        <v>982.85257248820767</v>
      </c>
      <c r="BU35" s="517">
        <f t="shared" si="4"/>
        <v>-2322.9543611149993</v>
      </c>
      <c r="BV35" s="517">
        <f t="shared" si="4"/>
        <v>0</v>
      </c>
      <c r="BW35" s="517">
        <f t="shared" si="4"/>
        <v>0</v>
      </c>
      <c r="BX35" s="517">
        <f t="shared" si="4"/>
        <v>1983.0269053721024</v>
      </c>
      <c r="BY35" s="517">
        <f t="shared" si="4"/>
        <v>0</v>
      </c>
      <c r="BZ35" s="517">
        <f t="shared" si="4"/>
        <v>355</v>
      </c>
      <c r="CA35" s="1493">
        <f t="shared" si="4"/>
        <v>997.92511674531056</v>
      </c>
      <c r="CC35" s="1558">
        <v>4197.8209999999999</v>
      </c>
      <c r="CD35" s="1493">
        <f t="shared" si="19"/>
        <v>1100.2259720000002</v>
      </c>
      <c r="CE35" s="1231"/>
      <c r="CF35" s="1231"/>
    </row>
    <row r="36" spans="1:93" s="576" customFormat="1" ht="12" customHeight="1" collapsed="1">
      <c r="A36" s="595"/>
      <c r="B36" s="1456" t="s">
        <v>61</v>
      </c>
      <c r="C36" s="540">
        <f>SUBTOTAL(9,C13:C35)</f>
        <v>-167206.005</v>
      </c>
      <c r="D36" s="540">
        <f>SUBTOTAL(9,D13:D35)</f>
        <v>-74181.46437999999</v>
      </c>
      <c r="E36" s="540">
        <f t="shared" si="1"/>
        <v>-241387.46937999999</v>
      </c>
      <c r="F36" s="760">
        <f t="shared" ref="F36:M36" si="39">SUBTOTAL(9,F13:F35)</f>
        <v>-12542.344049249999</v>
      </c>
      <c r="G36" s="760">
        <f t="shared" si="39"/>
        <v>-30664.58520835367</v>
      </c>
      <c r="H36" s="760">
        <f t="shared" si="39"/>
        <v>-26823.359314532532</v>
      </c>
      <c r="I36" s="760">
        <f t="shared" si="39"/>
        <v>-4912.9755774490004</v>
      </c>
      <c r="J36" s="105">
        <f t="shared" si="39"/>
        <v>151340.73352958524</v>
      </c>
      <c r="K36" s="1494">
        <f t="shared" si="39"/>
        <v>-164989.99999999997</v>
      </c>
      <c r="L36" s="1494">
        <f>SUBTOTAL(9,L13:L35)</f>
        <v>-142846.97132429277</v>
      </c>
      <c r="M36" s="540">
        <f t="shared" si="39"/>
        <v>-139420.84540000002</v>
      </c>
      <c r="N36" s="540">
        <v>0</v>
      </c>
      <c r="O36" s="540">
        <f t="shared" ref="O36:U36" si="40">SUBTOTAL(9,O13:O35)</f>
        <v>-15436</v>
      </c>
      <c r="P36" s="540">
        <f t="shared" si="40"/>
        <v>-19661.604597999998</v>
      </c>
      <c r="Q36" s="540">
        <f t="shared" si="40"/>
        <v>-20583</v>
      </c>
      <c r="R36" s="540">
        <f t="shared" si="40"/>
        <v>-31057.967342439024</v>
      </c>
      <c r="S36" s="540">
        <f t="shared" si="40"/>
        <v>-340.92007671991865</v>
      </c>
      <c r="T36" s="540">
        <f t="shared" si="40"/>
        <v>-10279</v>
      </c>
      <c r="U36" s="540">
        <f t="shared" si="40"/>
        <v>38466</v>
      </c>
      <c r="V36" s="1494">
        <f>SUBTOTAL(9,V15:V35)+1</f>
        <v>-198312.33741715894</v>
      </c>
      <c r="W36" s="540">
        <f>SUBTOTAL(9,W13:W35)</f>
        <v>-102113.56300000001</v>
      </c>
      <c r="X36" s="540">
        <f>SUBTOTAL(9,X13:X35)-0.5</f>
        <v>-4580.5</v>
      </c>
      <c r="Y36" s="540">
        <f t="shared" ref="Y36:AE36" si="41">SUBTOTAL(9,Y13:Y35)</f>
        <v>-24904.252654923079</v>
      </c>
      <c r="Z36" s="540">
        <f t="shared" si="41"/>
        <v>-25002.949410539997</v>
      </c>
      <c r="AA36" s="540">
        <f t="shared" si="41"/>
        <v>-27087</v>
      </c>
      <c r="AB36" s="540">
        <f t="shared" si="41"/>
        <v>-22740.37455556044</v>
      </c>
      <c r="AC36" s="540">
        <f t="shared" si="41"/>
        <v>-7054.9445545054941</v>
      </c>
      <c r="AD36" s="540">
        <f t="shared" si="41"/>
        <v>-6178</v>
      </c>
      <c r="AE36" s="540">
        <f t="shared" si="41"/>
        <v>30332.457870629714</v>
      </c>
      <c r="AF36" s="1505">
        <f>SUBTOTAL(9,AF15:AF35)-1</f>
        <v>-189329.62630489928</v>
      </c>
      <c r="AG36" s="857">
        <f>(SUBTOTAL(9,AG15:AG35))-1</f>
        <v>-165397.37364997619</v>
      </c>
      <c r="AH36" s="1494">
        <f>SUBTOTAL(9,AH15:AH35)</f>
        <v>-244794.99239776548</v>
      </c>
      <c r="AI36" s="1457">
        <f>SUBTOTAL(9,AI15:AI35)</f>
        <v>-220862.73974284239</v>
      </c>
      <c r="AJ36" s="540">
        <f>AJ35+AJ34+AJ22+AJ21+AJ17</f>
        <v>-133516.73800000001</v>
      </c>
      <c r="AK36" s="540">
        <f t="shared" ref="AK36:AS36" si="42">AK35+AK34+AK22+AK21+AK17</f>
        <v>0</v>
      </c>
      <c r="AL36" s="540">
        <f t="shared" si="42"/>
        <v>-5916.1052751789994</v>
      </c>
      <c r="AM36" s="540">
        <f t="shared" si="42"/>
        <v>-34749.302579313007</v>
      </c>
      <c r="AN36" s="540">
        <f t="shared" si="42"/>
        <v>-28231.512870895</v>
      </c>
      <c r="AO36" s="540">
        <f t="shared" si="42"/>
        <v>-30650.366450223577</v>
      </c>
      <c r="AP36" s="540">
        <f t="shared" si="42"/>
        <v>-32622.150439947152</v>
      </c>
      <c r="AQ36" s="540">
        <f t="shared" si="42"/>
        <v>-9588.4164596666651</v>
      </c>
      <c r="AR36" s="540">
        <f t="shared" si="42"/>
        <v>-9928.3848136991874</v>
      </c>
      <c r="AS36" s="540">
        <f t="shared" si="42"/>
        <v>42025.770870629698</v>
      </c>
      <c r="AT36" s="1494">
        <f t="shared" si="17"/>
        <v>-243177.20601829392</v>
      </c>
      <c r="AU36" s="540">
        <f>AU35+AU34+AU22+AU21+AU17</f>
        <v>-63056.812999999995</v>
      </c>
      <c r="AV36" s="540">
        <f t="shared" ref="AV36:BE36" si="43">AV35+AV34+AV22+AV21+AV17</f>
        <v>0</v>
      </c>
      <c r="AW36" s="540">
        <f t="shared" si="43"/>
        <v>-4287.8179235790003</v>
      </c>
      <c r="AX36" s="540">
        <f t="shared" si="43"/>
        <v>-16406.131232132233</v>
      </c>
      <c r="AY36" s="540">
        <f t="shared" si="43"/>
        <v>-14357.921977409998</v>
      </c>
      <c r="AZ36" s="540">
        <f t="shared" si="43"/>
        <v>-24654.619765289262</v>
      </c>
      <c r="BA36" s="540">
        <f t="shared" si="43"/>
        <v>-13048.192777685954</v>
      </c>
      <c r="BB36" s="540">
        <f t="shared" si="43"/>
        <v>-8990.0292892561993</v>
      </c>
      <c r="BC36" s="540">
        <f t="shared" si="43"/>
        <v>-7337.4262592727282</v>
      </c>
      <c r="BD36" s="540">
        <f t="shared" si="43"/>
        <v>12775</v>
      </c>
      <c r="BE36" s="1494">
        <f t="shared" si="43"/>
        <v>-139363.95222462536</v>
      </c>
      <c r="BF36" s="540">
        <f>BF35+BF34+BF22+BF21+BF17</f>
        <v>-65329.521000000001</v>
      </c>
      <c r="BG36" s="540">
        <f t="shared" ref="BG36:BP36" si="44">BG35+BG34+BG22+BG21+BG17</f>
        <v>0</v>
      </c>
      <c r="BH36" s="540">
        <f t="shared" si="44"/>
        <v>-3289.2632827400002</v>
      </c>
      <c r="BI36" s="540">
        <f t="shared" si="44"/>
        <v>-18168.59432700833</v>
      </c>
      <c r="BJ36" s="540">
        <f t="shared" si="44"/>
        <v>-19714.684393005002</v>
      </c>
      <c r="BK36" s="540">
        <f t="shared" si="44"/>
        <v>-23763.087340349997</v>
      </c>
      <c r="BL36" s="540">
        <f t="shared" si="44"/>
        <v>-15348.865352458331</v>
      </c>
      <c r="BM36" s="540">
        <f t="shared" si="44"/>
        <v>-6137.4176020749992</v>
      </c>
      <c r="BN36" s="540">
        <f t="shared" si="44"/>
        <v>-3915.5855153833331</v>
      </c>
      <c r="BO36" s="540">
        <f t="shared" si="44"/>
        <v>17184.364086629721</v>
      </c>
      <c r="BP36" s="1494">
        <f t="shared" si="44"/>
        <v>-138482.65472639029</v>
      </c>
      <c r="BQ36" s="540">
        <f t="shared" si="4"/>
        <v>-131244.03</v>
      </c>
      <c r="BR36" s="540">
        <f t="shared" si="4"/>
        <v>0</v>
      </c>
      <c r="BS36" s="540">
        <f t="shared" si="4"/>
        <v>-6914.6599160179994</v>
      </c>
      <c r="BT36" s="540">
        <f t="shared" si="4"/>
        <v>-32986.83948443691</v>
      </c>
      <c r="BU36" s="540">
        <f t="shared" si="4"/>
        <v>-22874.750455299996</v>
      </c>
      <c r="BV36" s="540">
        <f t="shared" si="4"/>
        <v>-31541.898875162842</v>
      </c>
      <c r="BW36" s="540">
        <f t="shared" si="4"/>
        <v>-30321.477865174777</v>
      </c>
      <c r="BX36" s="540">
        <f t="shared" si="4"/>
        <v>-12441.028146847864</v>
      </c>
      <c r="BY36" s="540">
        <f t="shared" si="4"/>
        <v>-13350.225557588583</v>
      </c>
      <c r="BZ36" s="540">
        <f t="shared" si="4"/>
        <v>37616.406783999977</v>
      </c>
      <c r="CA36" s="1494">
        <f t="shared" si="4"/>
        <v>-244058.50351652899</v>
      </c>
      <c r="CC36" s="1560">
        <f>SUM(CC17,CC21,CC22,CC34,CC35)</f>
        <v>-16817.144999999997</v>
      </c>
      <c r="CD36" s="1494">
        <f t="shared" si="19"/>
        <v>-215129.48241715893</v>
      </c>
      <c r="CE36" s="1231"/>
      <c r="CF36" s="1231"/>
    </row>
    <row r="37" spans="1:93" s="576" customFormat="1" ht="12" customHeight="1">
      <c r="A37" s="821"/>
      <c r="B37" s="1448" t="s">
        <v>198</v>
      </c>
      <c r="C37" s="1224">
        <f>C12+C36+2</f>
        <v>55546.249000000011</v>
      </c>
      <c r="D37" s="1224">
        <f>D12+D36</f>
        <v>21318.963290000014</v>
      </c>
      <c r="E37" s="1225">
        <f t="shared" si="1"/>
        <v>76865.212290000025</v>
      </c>
      <c r="F37" s="763">
        <f t="shared" ref="F37:M37" si="45">F12+F36</f>
        <v>2467.3854080000001</v>
      </c>
      <c r="G37" s="763">
        <f t="shared" si="45"/>
        <v>13563.670970000003</v>
      </c>
      <c r="H37" s="763">
        <f t="shared" si="45"/>
        <v>8612.3028401422744</v>
      </c>
      <c r="I37" s="763">
        <f t="shared" si="45"/>
        <v>5315.164368083002</v>
      </c>
      <c r="J37" s="770">
        <f t="shared" ref="J37" si="46">K37-SUM(E37:I37)</f>
        <v>124005.69179377472</v>
      </c>
      <c r="K37" s="1495">
        <f t="shared" si="45"/>
        <v>230829.42767000003</v>
      </c>
      <c r="L37" s="1495">
        <f>L12+L36-1</f>
        <v>48313.520992074511</v>
      </c>
      <c r="M37" s="559">
        <f t="shared" si="45"/>
        <v>32204.15459999998</v>
      </c>
      <c r="N37" s="559">
        <f>N12+N36</f>
        <v>0</v>
      </c>
      <c r="O37" s="559">
        <f t="shared" ref="O37:AI37" si="47">O12+O36</f>
        <v>4409</v>
      </c>
      <c r="P37" s="559">
        <f t="shared" si="47"/>
        <v>3428.3954020000019</v>
      </c>
      <c r="Q37" s="559">
        <f t="shared" si="47"/>
        <v>6843</v>
      </c>
      <c r="R37" s="559">
        <f t="shared" si="47"/>
        <v>11901.032657560976</v>
      </c>
      <c r="S37" s="559">
        <f t="shared" si="47"/>
        <v>-340.92007671991865</v>
      </c>
      <c r="T37" s="559">
        <f t="shared" si="47"/>
        <v>4810</v>
      </c>
      <c r="U37" s="559">
        <f t="shared" si="47"/>
        <v>-1992</v>
      </c>
      <c r="V37" s="1495">
        <f t="shared" si="47"/>
        <v>61264.662582841062</v>
      </c>
      <c r="W37" s="1225">
        <f t="shared" si="47"/>
        <v>34065.436999999991</v>
      </c>
      <c r="X37" s="1225">
        <f t="shared" si="47"/>
        <v>863.5</v>
      </c>
      <c r="Y37" s="1225">
        <f t="shared" si="47"/>
        <v>19432.747345076921</v>
      </c>
      <c r="Z37" s="1225">
        <f t="shared" si="47"/>
        <v>3879.0505894600028</v>
      </c>
      <c r="AA37" s="1225">
        <f t="shared" si="47"/>
        <v>11715</v>
      </c>
      <c r="AB37" s="1225">
        <f t="shared" si="47"/>
        <v>9402.6254444395599</v>
      </c>
      <c r="AC37" s="1225">
        <f t="shared" si="47"/>
        <v>2978.0554454945059</v>
      </c>
      <c r="AD37" s="1225">
        <f t="shared" si="47"/>
        <v>3676</v>
      </c>
      <c r="AE37" s="1225">
        <f t="shared" si="47"/>
        <v>-582.54212937028569</v>
      </c>
      <c r="AF37" s="1495">
        <f t="shared" si="47"/>
        <v>85429.373695100716</v>
      </c>
      <c r="AG37" s="851">
        <f t="shared" si="47"/>
        <v>65996.626350023813</v>
      </c>
      <c r="AH37" s="1495">
        <f t="shared" si="47"/>
        <v>98379.515285867295</v>
      </c>
      <c r="AI37" s="851">
        <f t="shared" si="47"/>
        <v>78946.767940790392</v>
      </c>
      <c r="AJ37" s="559">
        <f>AJ36+AJ12</f>
        <v>44863.081000000006</v>
      </c>
      <c r="AK37" s="559">
        <f t="shared" ref="AK37:AS37" si="48">AK36+AK12</f>
        <v>9.9999999983992898E-6</v>
      </c>
      <c r="AL37" s="559">
        <f t="shared" si="48"/>
        <v>757.71308982600021</v>
      </c>
      <c r="AM37" s="559">
        <f t="shared" si="48"/>
        <v>29284.472499849588</v>
      </c>
      <c r="AN37" s="559">
        <f t="shared" si="48"/>
        <v>4581.0952469750046</v>
      </c>
      <c r="AO37" s="559">
        <f t="shared" si="48"/>
        <v>12421.284408382111</v>
      </c>
      <c r="AP37" s="559">
        <f t="shared" si="48"/>
        <v>13503.287297028459</v>
      </c>
      <c r="AQ37" s="559">
        <f t="shared" si="48"/>
        <v>4785.8967937723592</v>
      </c>
      <c r="AR37" s="559">
        <f t="shared" si="48"/>
        <v>6886.893548463413</v>
      </c>
      <c r="AS37" s="559">
        <f t="shared" si="48"/>
        <v>-948.40215069992701</v>
      </c>
      <c r="AT37" s="1495">
        <f t="shared" si="17"/>
        <v>116135.32174359703</v>
      </c>
      <c r="AU37" s="559">
        <f>AU36+AU12</f>
        <v>22902.213600000003</v>
      </c>
      <c r="AV37" s="559">
        <f t="shared" ref="AV37:BE37" si="49">AV36+AV12</f>
        <v>9.9999999983992898E-6</v>
      </c>
      <c r="AW37" s="559">
        <f t="shared" si="49"/>
        <v>1541.1625250895004</v>
      </c>
      <c r="AX37" s="559">
        <f t="shared" si="49"/>
        <v>13013.322249123972</v>
      </c>
      <c r="AY37" s="559">
        <f t="shared" si="49"/>
        <v>1809.4950788299993</v>
      </c>
      <c r="AZ37" s="559">
        <f t="shared" si="49"/>
        <v>8280.467035041318</v>
      </c>
      <c r="BA37" s="559">
        <f t="shared" si="49"/>
        <v>6845.8297398347113</v>
      </c>
      <c r="BB37" s="559">
        <f t="shared" si="49"/>
        <v>5311.2827107438025</v>
      </c>
      <c r="BC37" s="559">
        <f t="shared" si="49"/>
        <v>1962.7331858181824</v>
      </c>
      <c r="BD37" s="559">
        <f t="shared" si="49"/>
        <v>397.81808701863156</v>
      </c>
      <c r="BE37" s="1495">
        <f t="shared" si="49"/>
        <v>62064.324221500108</v>
      </c>
      <c r="BF37" s="559">
        <f>BF36+BF12</f>
        <v>19656.584999999999</v>
      </c>
      <c r="BG37" s="559">
        <f t="shared" ref="BG37:BP37" si="50">BG36+BG12</f>
        <v>9.9999999983992898E-6</v>
      </c>
      <c r="BH37" s="559">
        <f t="shared" si="50"/>
        <v>510.00791204799998</v>
      </c>
      <c r="BI37" s="559">
        <f t="shared" si="50"/>
        <v>13814.741573566665</v>
      </c>
      <c r="BJ37" s="559">
        <f t="shared" si="50"/>
        <v>3105.1936722299979</v>
      </c>
      <c r="BK37" s="559">
        <f t="shared" si="50"/>
        <v>10032.496637216664</v>
      </c>
      <c r="BL37" s="559">
        <f t="shared" si="50"/>
        <v>6862.4848187416646</v>
      </c>
      <c r="BM37" s="559">
        <f t="shared" si="50"/>
        <v>2612.1623312916663</v>
      </c>
      <c r="BN37" s="559">
        <f t="shared" si="50"/>
        <v>2102.5728873166668</v>
      </c>
      <c r="BO37" s="559">
        <f t="shared" si="50"/>
        <v>382.97722412972144</v>
      </c>
      <c r="BP37" s="1495">
        <f t="shared" si="50"/>
        <v>59079.222066541057</v>
      </c>
      <c r="BQ37" s="559">
        <f t="shared" si="4"/>
        <v>48108.709600000009</v>
      </c>
      <c r="BR37" s="559">
        <f t="shared" si="4"/>
        <v>9.9999999983992898E-6</v>
      </c>
      <c r="BS37" s="559">
        <f t="shared" si="4"/>
        <v>1788.8677028675006</v>
      </c>
      <c r="BT37" s="559">
        <f t="shared" si="4"/>
        <v>28483.053175406894</v>
      </c>
      <c r="BU37" s="559">
        <f t="shared" si="4"/>
        <v>3285.396653575006</v>
      </c>
      <c r="BV37" s="559">
        <f t="shared" si="4"/>
        <v>10669.254806206765</v>
      </c>
      <c r="BW37" s="559">
        <f t="shared" si="4"/>
        <v>13486.632218121506</v>
      </c>
      <c r="BX37" s="559">
        <f t="shared" si="4"/>
        <v>7485.0171732244953</v>
      </c>
      <c r="BY37" s="559">
        <f t="shared" si="4"/>
        <v>6747.0538469649291</v>
      </c>
      <c r="BZ37" s="559">
        <f t="shared" si="4"/>
        <v>-933.56128781101688</v>
      </c>
      <c r="CA37" s="1495">
        <f t="shared" si="4"/>
        <v>119120.42389855608</v>
      </c>
      <c r="CC37" s="1495">
        <f>CC12+CC36</f>
        <v>8058.9950000000026</v>
      </c>
      <c r="CD37" s="1495">
        <f t="shared" si="19"/>
        <v>69323.657582841057</v>
      </c>
      <c r="CE37" s="1231"/>
      <c r="CF37" s="1911"/>
      <c r="CG37" s="1911"/>
      <c r="CH37" s="1911"/>
      <c r="CI37" s="1911"/>
      <c r="CJ37" s="1911"/>
      <c r="CK37" s="1911"/>
      <c r="CL37" s="1911"/>
      <c r="CM37" s="1911"/>
      <c r="CN37" s="1911"/>
      <c r="CO37" s="1911"/>
    </row>
    <row r="38" spans="1:93" s="576" customFormat="1" ht="12" customHeight="1">
      <c r="A38" s="821"/>
      <c r="B38" s="1458" t="s">
        <v>909</v>
      </c>
      <c r="C38" s="1459"/>
      <c r="D38" s="1459"/>
      <c r="E38" s="1460"/>
      <c r="F38" s="1460">
        <f t="shared" ref="F38:L38" si="51">F37/F12</f>
        <v>0.1643857349346296</v>
      </c>
      <c r="G38" s="1460">
        <f t="shared" si="51"/>
        <v>0.30667433315262327</v>
      </c>
      <c r="H38" s="1460">
        <f t="shared" si="51"/>
        <v>0.24304055057726942</v>
      </c>
      <c r="I38" s="1460">
        <f t="shared" si="51"/>
        <v>0.51966089595839426</v>
      </c>
      <c r="J38" s="1461">
        <f t="shared" si="51"/>
        <v>-4.5368420021584424</v>
      </c>
      <c r="K38" s="1486">
        <f t="shared" si="51"/>
        <v>0.58316851456428676</v>
      </c>
      <c r="L38" s="1486">
        <f t="shared" si="51"/>
        <v>0.25273668041948999</v>
      </c>
      <c r="M38" s="1460">
        <f>M37/M12</f>
        <v>0.18764256139839755</v>
      </c>
      <c r="N38" s="1460">
        <v>0</v>
      </c>
      <c r="O38" s="1460">
        <f>O37/O12</f>
        <v>0.22217183169564123</v>
      </c>
      <c r="P38" s="1460">
        <f>P37/P12</f>
        <v>0.14847966227804252</v>
      </c>
      <c r="Q38" s="1460">
        <f>Q37/Q12</f>
        <v>0.2495077663530956</v>
      </c>
      <c r="R38" s="1460">
        <f>R37/R12</f>
        <v>0.27703234846157909</v>
      </c>
      <c r="S38" s="1460">
        <v>0</v>
      </c>
      <c r="T38" s="1460">
        <f t="shared" ref="T38:BE38" si="52">T37/T12</f>
        <v>0.31877526675061302</v>
      </c>
      <c r="U38" s="1460">
        <f t="shared" si="52"/>
        <v>4.9236244994809435E-2</v>
      </c>
      <c r="V38" s="1486">
        <f>V37/V12</f>
        <v>0.23601729961761272</v>
      </c>
      <c r="W38" s="1460">
        <f t="shared" si="52"/>
        <v>0.25015191035328493</v>
      </c>
      <c r="X38" s="1460">
        <f t="shared" si="52"/>
        <v>0.15861498897869214</v>
      </c>
      <c r="Y38" s="1460">
        <f t="shared" si="52"/>
        <v>0.43829639680350319</v>
      </c>
      <c r="Z38" s="1460">
        <f t="shared" si="52"/>
        <v>0.1343068551159893</v>
      </c>
      <c r="AA38" s="1460">
        <f t="shared" si="52"/>
        <v>0.30191742693675583</v>
      </c>
      <c r="AB38" s="1460">
        <f t="shared" si="52"/>
        <v>0.29252482482778708</v>
      </c>
      <c r="AC38" s="1460">
        <f t="shared" si="52"/>
        <v>0.29682601868778091</v>
      </c>
      <c r="AD38" s="1460">
        <f t="shared" si="52"/>
        <v>0.37304647858737566</v>
      </c>
      <c r="AE38" s="1460">
        <f t="shared" si="52"/>
        <v>1.8843348839407591E-2</v>
      </c>
      <c r="AF38" s="1486">
        <f t="shared" si="52"/>
        <v>0.31092475112771817</v>
      </c>
      <c r="AG38" s="1486">
        <f t="shared" si="52"/>
        <v>0.28521321360979029</v>
      </c>
      <c r="AH38" s="1486">
        <f t="shared" si="52"/>
        <v>0.28667489304468335</v>
      </c>
      <c r="AI38" s="1486">
        <f t="shared" si="52"/>
        <v>0.26332309655802238</v>
      </c>
      <c r="AJ38" s="1460">
        <f t="shared" si="52"/>
        <v>0.25150311986806084</v>
      </c>
      <c r="AK38" s="1460">
        <f t="shared" si="52"/>
        <v>1</v>
      </c>
      <c r="AL38" s="1460">
        <f t="shared" si="52"/>
        <v>0.11353516808296184</v>
      </c>
      <c r="AM38" s="1460">
        <f t="shared" si="52"/>
        <v>0.45732853425627762</v>
      </c>
      <c r="AN38" s="1460">
        <f t="shared" si="52"/>
        <v>0.13961387130577116</v>
      </c>
      <c r="AO38" s="1460">
        <f t="shared" si="52"/>
        <v>0.2883865410489681</v>
      </c>
      <c r="AP38" s="1460">
        <f t="shared" si="52"/>
        <v>0.29275141786250836</v>
      </c>
      <c r="AQ38" s="1460">
        <f t="shared" si="52"/>
        <v>0.33294785701343632</v>
      </c>
      <c r="AR38" s="1460">
        <f t="shared" si="52"/>
        <v>0.40956167362415846</v>
      </c>
      <c r="AS38" s="1460">
        <f t="shared" si="52"/>
        <v>2.2069119287745246E-2</v>
      </c>
      <c r="AT38" s="1486">
        <f t="shared" si="52"/>
        <v>0.32321534255147799</v>
      </c>
      <c r="AU38" s="1460">
        <f t="shared" si="52"/>
        <v>0.26643174668057495</v>
      </c>
      <c r="AV38" s="1460">
        <f t="shared" si="52"/>
        <v>1</v>
      </c>
      <c r="AW38" s="1460">
        <f t="shared" si="52"/>
        <v>0.26439658507373176</v>
      </c>
      <c r="AX38" s="1460">
        <f t="shared" si="52"/>
        <v>0.44233732137189608</v>
      </c>
      <c r="AY38" s="1460">
        <f t="shared" si="52"/>
        <v>0.11192233567894534</v>
      </c>
      <c r="AZ38" s="1460">
        <f t="shared" si="52"/>
        <v>0.25141779905551076</v>
      </c>
      <c r="BA38" s="1460">
        <f t="shared" si="52"/>
        <v>0.34411490857646254</v>
      </c>
      <c r="BB38" s="1460">
        <f t="shared" si="52"/>
        <v>0.37138429752066116</v>
      </c>
      <c r="BC38" s="1460">
        <f t="shared" si="52"/>
        <v>0.21104296086603239</v>
      </c>
      <c r="BD38" s="1460">
        <f t="shared" si="52"/>
        <v>-3.2141249099796633E-2</v>
      </c>
      <c r="BE38" s="1486">
        <f t="shared" si="52"/>
        <v>0.30812120977513302</v>
      </c>
      <c r="BF38" s="1460">
        <f>BF37/BF12</f>
        <v>0.23129174785346676</v>
      </c>
      <c r="BG38" s="1460">
        <f t="shared" ref="BG38:BP38" si="53">BG37/BG12</f>
        <v>1</v>
      </c>
      <c r="BH38" s="1460">
        <f t="shared" si="53"/>
        <v>0.13423835412108781</v>
      </c>
      <c r="BI38" s="1460">
        <f t="shared" si="53"/>
        <v>0.43193560598281133</v>
      </c>
      <c r="BJ38" s="1460">
        <f t="shared" si="53"/>
        <v>0.13607406942987188</v>
      </c>
      <c r="BK38" s="1460">
        <f t="shared" si="53"/>
        <v>0.29685821212251234</v>
      </c>
      <c r="BL38" s="1460">
        <f t="shared" si="53"/>
        <v>0.30896297459844652</v>
      </c>
      <c r="BM38" s="1460">
        <f t="shared" si="53"/>
        <v>0.29854717039959172</v>
      </c>
      <c r="BN38" s="1460">
        <f t="shared" si="53"/>
        <v>0.34937147655890277</v>
      </c>
      <c r="BO38" s="1460">
        <f t="shared" si="53"/>
        <v>-2.2794381634322746E-2</v>
      </c>
      <c r="BP38" s="1486">
        <f t="shared" si="53"/>
        <v>0.2990416118007585</v>
      </c>
      <c r="BQ38" s="1460">
        <f>BQ37/BQ12</f>
        <v>0.26823515329230019</v>
      </c>
      <c r="BR38" s="1460">
        <f t="shared" ref="BR38:CA38" si="54">BR37/BR12</f>
        <v>1</v>
      </c>
      <c r="BS38" s="1460">
        <f t="shared" si="54"/>
        <v>0.20553363891049131</v>
      </c>
      <c r="BT38" s="1460">
        <f t="shared" si="54"/>
        <v>0.46336591692169826</v>
      </c>
      <c r="BU38" s="1460">
        <f t="shared" si="54"/>
        <v>0.12558785085961591</v>
      </c>
      <c r="BV38" s="1460">
        <f t="shared" si="54"/>
        <v>0.25275913770904035</v>
      </c>
      <c r="BW38" s="1460">
        <f t="shared" si="54"/>
        <v>0.30785697425609465</v>
      </c>
      <c r="BX38" s="1460">
        <f t="shared" si="54"/>
        <v>0.37563987499739931</v>
      </c>
      <c r="BY38" s="1460">
        <f t="shared" si="54"/>
        <v>0.33571976142383853</v>
      </c>
      <c r="BZ38" s="1460">
        <f t="shared" si="54"/>
        <v>2.4216914682574475E-2</v>
      </c>
      <c r="CA38" s="1486">
        <f t="shared" si="54"/>
        <v>0.32799376534974661</v>
      </c>
      <c r="CC38" s="1554">
        <f>CC37/CC12</f>
        <v>0.32396485146007392</v>
      </c>
      <c r="CD38" s="1486">
        <f>CD37/CD12</f>
        <v>0.24370853344364929</v>
      </c>
      <c r="CE38" s="1231"/>
      <c r="CF38" s="1231"/>
    </row>
    <row r="39" spans="1:93" s="576" customFormat="1" ht="12" customHeight="1">
      <c r="A39" s="821"/>
      <c r="B39" s="1447" t="s">
        <v>910</v>
      </c>
      <c r="C39" s="1224">
        <v>-3006.4</v>
      </c>
      <c r="D39" s="1224"/>
      <c r="E39" s="1224">
        <f t="shared" ref="E39:E70" si="55">SUM(C39:D39)</f>
        <v>-3006.4</v>
      </c>
      <c r="F39" s="101">
        <v>0</v>
      </c>
      <c r="G39" s="101">
        <v>0</v>
      </c>
      <c r="H39" s="101">
        <v>0</v>
      </c>
      <c r="I39" s="101">
        <v>0</v>
      </c>
      <c r="J39" s="101">
        <v>0</v>
      </c>
      <c r="K39" s="1491">
        <v>-3006</v>
      </c>
      <c r="L39" s="1491">
        <v>-2772.2444999999998</v>
      </c>
      <c r="M39" s="1224">
        <v>-3496.8092999999999</v>
      </c>
      <c r="N39" s="1224">
        <v>0</v>
      </c>
      <c r="O39" s="1224">
        <v>0</v>
      </c>
      <c r="P39" s="1224">
        <v>0</v>
      </c>
      <c r="Q39" s="1224">
        <v>0</v>
      </c>
      <c r="R39" s="1224">
        <v>0</v>
      </c>
      <c r="S39" s="1224">
        <v>0</v>
      </c>
      <c r="T39" s="1224">
        <v>0</v>
      </c>
      <c r="U39" s="1224">
        <v>0</v>
      </c>
      <c r="V39" s="1491">
        <f>SUM(M39:U39)</f>
        <v>-3496.8092999999999</v>
      </c>
      <c r="W39" s="1224">
        <v>-2552</v>
      </c>
      <c r="X39" s="1224">
        <v>0</v>
      </c>
      <c r="Y39" s="1224">
        <v>0</v>
      </c>
      <c r="Z39" s="1224">
        <v>0</v>
      </c>
      <c r="AA39" s="1224">
        <v>0</v>
      </c>
      <c r="AB39" s="1224">
        <v>0</v>
      </c>
      <c r="AC39" s="1224">
        <v>0</v>
      </c>
      <c r="AD39" s="1224">
        <v>0</v>
      </c>
      <c r="AE39" s="1224">
        <v>0</v>
      </c>
      <c r="AF39" s="1491">
        <f>SUM(W39:AE39)</f>
        <v>-2552</v>
      </c>
      <c r="AG39" s="848">
        <f>SUM(Z39:AE39,W39:X39)</f>
        <v>-2552</v>
      </c>
      <c r="AH39" s="1491">
        <f>(V39-L39)+AF39</f>
        <v>-3276.5648000000001</v>
      </c>
      <c r="AI39" s="848">
        <f>(V39-L39)+AG39</f>
        <v>-3276.5648000000001</v>
      </c>
      <c r="AJ39" s="1224">
        <v>-3189.7</v>
      </c>
      <c r="AK39" s="1224"/>
      <c r="AL39" s="1224"/>
      <c r="AM39" s="1224"/>
      <c r="AN39" s="1224"/>
      <c r="AO39" s="1224"/>
      <c r="AP39" s="1224"/>
      <c r="AQ39" s="1224"/>
      <c r="AR39" s="1224">
        <v>0</v>
      </c>
      <c r="AS39" s="1224">
        <v>0</v>
      </c>
      <c r="AT39" s="1491">
        <v>-3189.7</v>
      </c>
      <c r="AU39" s="1224">
        <v>-1248.45</v>
      </c>
      <c r="AV39" s="1224"/>
      <c r="AW39" s="1224"/>
      <c r="AX39" s="1224"/>
      <c r="AY39" s="1224"/>
      <c r="AZ39" s="1224"/>
      <c r="BA39" s="1224"/>
      <c r="BB39" s="1224"/>
      <c r="BC39" s="1224">
        <v>0</v>
      </c>
      <c r="BD39" s="1224">
        <v>0</v>
      </c>
      <c r="BE39" s="1491">
        <v>-1248.45</v>
      </c>
      <c r="BF39" s="1224">
        <v>-1691.8</v>
      </c>
      <c r="BG39" s="1224"/>
      <c r="BH39" s="1224"/>
      <c r="BI39" s="1224"/>
      <c r="BJ39" s="1224"/>
      <c r="BK39" s="1224"/>
      <c r="BL39" s="1224"/>
      <c r="BM39" s="1224"/>
      <c r="BN39" s="1224">
        <v>0</v>
      </c>
      <c r="BO39" s="1224">
        <v>0</v>
      </c>
      <c r="BP39" s="1491">
        <v>-1691.8</v>
      </c>
      <c r="BQ39" s="1224">
        <f t="shared" si="4"/>
        <v>-2746.35</v>
      </c>
      <c r="BR39" s="1224">
        <f t="shared" si="4"/>
        <v>0</v>
      </c>
      <c r="BS39" s="1224">
        <f t="shared" si="4"/>
        <v>0</v>
      </c>
      <c r="BT39" s="1224">
        <f t="shared" si="4"/>
        <v>0</v>
      </c>
      <c r="BU39" s="1224">
        <f t="shared" si="4"/>
        <v>0</v>
      </c>
      <c r="BV39" s="1224">
        <f t="shared" si="4"/>
        <v>0</v>
      </c>
      <c r="BW39" s="1224">
        <f>AP39-BL39+BA39</f>
        <v>0</v>
      </c>
      <c r="BX39" s="1224">
        <f t="shared" ref="BX39:CA54" si="56">AQ39-BM39+BB39</f>
        <v>0</v>
      </c>
      <c r="BY39" s="1224">
        <f t="shared" si="56"/>
        <v>0</v>
      </c>
      <c r="BZ39" s="1224">
        <f t="shared" si="56"/>
        <v>0</v>
      </c>
      <c r="CA39" s="1491">
        <f>AT39-BP39+BE39</f>
        <v>-2746.35</v>
      </c>
      <c r="CC39" s="1557">
        <v>0</v>
      </c>
      <c r="CD39" s="1491">
        <f t="shared" ref="CD39:CD70" si="57">V39+CC39</f>
        <v>-3496.8092999999999</v>
      </c>
      <c r="CE39" s="1231"/>
      <c r="CF39" s="1231"/>
    </row>
    <row r="40" spans="1:93" s="576" customFormat="1" ht="12" hidden="1" customHeight="1" outlineLevel="1">
      <c r="A40" s="821"/>
      <c r="B40" s="1448" t="s">
        <v>911</v>
      </c>
      <c r="C40" s="1224"/>
      <c r="D40" s="1224"/>
      <c r="E40" s="1224">
        <f t="shared" si="55"/>
        <v>0</v>
      </c>
      <c r="F40" s="101"/>
      <c r="G40" s="101"/>
      <c r="H40" s="101"/>
      <c r="I40" s="101"/>
      <c r="J40" s="101"/>
      <c r="K40" s="1491"/>
      <c r="L40" s="1491"/>
      <c r="M40" s="1224"/>
      <c r="N40" s="1224"/>
      <c r="O40" s="1224"/>
      <c r="P40" s="1224"/>
      <c r="Q40" s="1224"/>
      <c r="R40" s="1224"/>
      <c r="S40" s="1224"/>
      <c r="T40" s="1224"/>
      <c r="U40" s="1224"/>
      <c r="V40" s="1491"/>
      <c r="W40" s="1224"/>
      <c r="X40" s="1224"/>
      <c r="Y40" s="1224"/>
      <c r="Z40" s="1224"/>
      <c r="AA40" s="1224"/>
      <c r="AB40" s="1224"/>
      <c r="AC40" s="1224"/>
      <c r="AD40" s="1224"/>
      <c r="AE40" s="1224"/>
      <c r="AF40" s="1491"/>
      <c r="AG40" s="848"/>
      <c r="AH40" s="1491"/>
      <c r="AI40" s="848"/>
      <c r="AJ40" s="1224"/>
      <c r="AK40" s="1224"/>
      <c r="AL40" s="1224"/>
      <c r="AM40" s="1224"/>
      <c r="AN40" s="1224"/>
      <c r="AO40" s="1224"/>
      <c r="AP40" s="1224"/>
      <c r="AQ40" s="1224"/>
      <c r="AR40" s="1224"/>
      <c r="AS40" s="1224"/>
      <c r="AT40" s="1491">
        <f t="shared" si="17"/>
        <v>0</v>
      </c>
      <c r="AU40" s="1224"/>
      <c r="AV40" s="1224"/>
      <c r="AW40" s="1224"/>
      <c r="AX40" s="1224"/>
      <c r="AY40" s="1224"/>
      <c r="AZ40" s="1224"/>
      <c r="BA40" s="1224"/>
      <c r="BB40" s="1224"/>
      <c r="BC40" s="1224"/>
      <c r="BD40" s="1224"/>
      <c r="BE40" s="1491"/>
      <c r="BF40" s="1224"/>
      <c r="BG40" s="1224"/>
      <c r="BH40" s="1224"/>
      <c r="BI40" s="1224"/>
      <c r="BJ40" s="1224"/>
      <c r="BK40" s="1224"/>
      <c r="BL40" s="1224"/>
      <c r="BM40" s="1224"/>
      <c r="BN40" s="1224"/>
      <c r="BO40" s="1224"/>
      <c r="BP40" s="1491"/>
      <c r="BQ40" s="1224">
        <f t="shared" ref="BQ40:CA68" si="58">AJ40-BF40+AU40</f>
        <v>0</v>
      </c>
      <c r="BR40" s="1224">
        <f t="shared" si="58"/>
        <v>0</v>
      </c>
      <c r="BS40" s="1224">
        <f t="shared" si="58"/>
        <v>0</v>
      </c>
      <c r="BT40" s="1224">
        <f t="shared" si="58"/>
        <v>0</v>
      </c>
      <c r="BU40" s="1224">
        <f t="shared" si="58"/>
        <v>0</v>
      </c>
      <c r="BV40" s="1224">
        <f t="shared" si="58"/>
        <v>0</v>
      </c>
      <c r="BW40" s="1224">
        <f t="shared" si="58"/>
        <v>0</v>
      </c>
      <c r="BX40" s="1224">
        <f t="shared" si="56"/>
        <v>0</v>
      </c>
      <c r="BY40" s="1224">
        <f t="shared" si="56"/>
        <v>0</v>
      </c>
      <c r="BZ40" s="1224">
        <f t="shared" si="56"/>
        <v>0</v>
      </c>
      <c r="CA40" s="1491">
        <f t="shared" si="56"/>
        <v>0</v>
      </c>
      <c r="CC40" s="1557"/>
      <c r="CD40" s="1491">
        <f t="shared" si="57"/>
        <v>0</v>
      </c>
      <c r="CE40" s="1231"/>
      <c r="CF40" s="1231"/>
    </row>
    <row r="41" spans="1:93" s="576" customFormat="1" ht="12" hidden="1" customHeight="1" outlineLevel="2">
      <c r="A41" s="821"/>
      <c r="B41" s="1452" t="s">
        <v>893</v>
      </c>
      <c r="C41" s="1224"/>
      <c r="D41" s="1224"/>
      <c r="E41" s="1224">
        <f t="shared" si="55"/>
        <v>0</v>
      </c>
      <c r="F41" s="101"/>
      <c r="G41" s="101"/>
      <c r="H41" s="101"/>
      <c r="I41" s="101"/>
      <c r="J41" s="101"/>
      <c r="K41" s="1491"/>
      <c r="L41" s="1491"/>
      <c r="M41" s="1224"/>
      <c r="N41" s="1224"/>
      <c r="O41" s="1224"/>
      <c r="P41" s="1224"/>
      <c r="Q41" s="1224"/>
      <c r="R41" s="1224"/>
      <c r="S41" s="1224"/>
      <c r="T41" s="1224"/>
      <c r="U41" s="1224"/>
      <c r="V41" s="1491"/>
      <c r="W41" s="1224"/>
      <c r="X41" s="1224"/>
      <c r="Y41" s="1224"/>
      <c r="Z41" s="1224"/>
      <c r="AA41" s="1224"/>
      <c r="AB41" s="1224"/>
      <c r="AC41" s="1224"/>
      <c r="AD41" s="1224"/>
      <c r="AE41" s="1224"/>
      <c r="AF41" s="1491"/>
      <c r="AG41" s="848"/>
      <c r="AH41" s="1491"/>
      <c r="AI41" s="848"/>
      <c r="AJ41" s="1224"/>
      <c r="AK41" s="1224"/>
      <c r="AL41" s="1224"/>
      <c r="AM41" s="1224"/>
      <c r="AN41" s="1224"/>
      <c r="AO41" s="1224"/>
      <c r="AP41" s="1224"/>
      <c r="AQ41" s="1224"/>
      <c r="AR41" s="1224"/>
      <c r="AS41" s="1224"/>
      <c r="AT41" s="1491">
        <f t="shared" si="17"/>
        <v>0</v>
      </c>
      <c r="AU41" s="1224"/>
      <c r="AV41" s="1224"/>
      <c r="AW41" s="1224"/>
      <c r="AX41" s="1224"/>
      <c r="AY41" s="1224"/>
      <c r="AZ41" s="1224"/>
      <c r="BA41" s="1224"/>
      <c r="BB41" s="1224"/>
      <c r="BC41" s="1224"/>
      <c r="BD41" s="1224"/>
      <c r="BE41" s="1491"/>
      <c r="BF41" s="1224"/>
      <c r="BG41" s="1224"/>
      <c r="BH41" s="1224"/>
      <c r="BI41" s="1224"/>
      <c r="BJ41" s="1224"/>
      <c r="BK41" s="1224"/>
      <c r="BL41" s="1224"/>
      <c r="BM41" s="1224"/>
      <c r="BN41" s="1224"/>
      <c r="BO41" s="1224"/>
      <c r="BP41" s="1491"/>
      <c r="BQ41" s="1224">
        <f t="shared" si="58"/>
        <v>0</v>
      </c>
      <c r="BR41" s="1224">
        <f t="shared" si="58"/>
        <v>0</v>
      </c>
      <c r="BS41" s="1224">
        <f t="shared" si="58"/>
        <v>0</v>
      </c>
      <c r="BT41" s="1224">
        <f t="shared" si="58"/>
        <v>0</v>
      </c>
      <c r="BU41" s="1224">
        <f t="shared" si="58"/>
        <v>0</v>
      </c>
      <c r="BV41" s="1224">
        <f t="shared" si="58"/>
        <v>0</v>
      </c>
      <c r="BW41" s="1224">
        <f t="shared" si="58"/>
        <v>0</v>
      </c>
      <c r="BX41" s="1224">
        <f t="shared" si="56"/>
        <v>0</v>
      </c>
      <c r="BY41" s="1224">
        <f t="shared" si="56"/>
        <v>0</v>
      </c>
      <c r="BZ41" s="1224">
        <f t="shared" si="56"/>
        <v>0</v>
      </c>
      <c r="CA41" s="1491">
        <f t="shared" si="56"/>
        <v>0</v>
      </c>
      <c r="CC41" s="1557"/>
      <c r="CD41" s="1491">
        <f t="shared" si="57"/>
        <v>0</v>
      </c>
      <c r="CE41" s="1231"/>
      <c r="CF41" s="1231"/>
    </row>
    <row r="42" spans="1:93" s="576" customFormat="1" ht="12" hidden="1" customHeight="1" outlineLevel="2">
      <c r="A42" s="821"/>
      <c r="B42" s="826" t="s">
        <v>895</v>
      </c>
      <c r="C42" s="1224">
        <v>-4098</v>
      </c>
      <c r="D42" s="1224"/>
      <c r="E42" s="1224">
        <f t="shared" si="55"/>
        <v>-4098</v>
      </c>
      <c r="F42" s="101"/>
      <c r="G42" s="101"/>
      <c r="H42" s="101"/>
      <c r="I42" s="101"/>
      <c r="J42" s="101"/>
      <c r="K42" s="1491">
        <f t="shared" ref="K42:K43" si="59">SUM(E42:J42)</f>
        <v>-4098</v>
      </c>
      <c r="L42" s="1491">
        <v>-3187</v>
      </c>
      <c r="M42" s="1224">
        <v>-3984.5</v>
      </c>
      <c r="N42" s="1224">
        <v>0</v>
      </c>
      <c r="O42" s="1224">
        <v>0</v>
      </c>
      <c r="P42" s="1224">
        <v>0</v>
      </c>
      <c r="Q42" s="1224">
        <v>0</v>
      </c>
      <c r="R42" s="1224">
        <v>0</v>
      </c>
      <c r="S42" s="1224">
        <v>0</v>
      </c>
      <c r="T42" s="1224">
        <v>0</v>
      </c>
      <c r="U42" s="1224">
        <v>0</v>
      </c>
      <c r="V42" s="1491">
        <f>SUM(M42:U42)</f>
        <v>-3984.5</v>
      </c>
      <c r="W42" s="1224">
        <v>-2380</v>
      </c>
      <c r="X42" s="1224">
        <v>0</v>
      </c>
      <c r="Y42" s="1224"/>
      <c r="Z42" s="1224"/>
      <c r="AA42" s="1224"/>
      <c r="AB42" s="1224"/>
      <c r="AC42" s="1224"/>
      <c r="AD42" s="1224"/>
      <c r="AE42" s="1224"/>
      <c r="AF42" s="1491">
        <f>SUM(W42:AE42)</f>
        <v>-2380</v>
      </c>
      <c r="AG42" s="848">
        <f>SUM(Z42:AE42,W42:X42)</f>
        <v>-2380</v>
      </c>
      <c r="AH42" s="1491">
        <f>(V42-L42)+AF42</f>
        <v>-3177.5</v>
      </c>
      <c r="AI42" s="848">
        <f>(V42-L42)+AG42</f>
        <v>-3177.5</v>
      </c>
      <c r="AJ42" s="1224">
        <v>-3029</v>
      </c>
      <c r="AK42" s="1224">
        <v>0</v>
      </c>
      <c r="AL42" s="1224"/>
      <c r="AM42" s="1224"/>
      <c r="AN42" s="1224"/>
      <c r="AO42" s="1224">
        <v>0</v>
      </c>
      <c r="AP42" s="1224">
        <v>0</v>
      </c>
      <c r="AQ42" s="1224"/>
      <c r="AR42" s="1224">
        <v>0</v>
      </c>
      <c r="AS42" s="1224">
        <v>0</v>
      </c>
      <c r="AT42" s="1491">
        <v>-3029</v>
      </c>
      <c r="AU42" s="1224">
        <v>-1459</v>
      </c>
      <c r="AV42" s="1224">
        <v>0</v>
      </c>
      <c r="AW42" s="1224"/>
      <c r="AX42" s="1224"/>
      <c r="AY42" s="1224"/>
      <c r="AZ42" s="1224">
        <v>0</v>
      </c>
      <c r="BA42" s="1224">
        <v>0</v>
      </c>
      <c r="BB42" s="1224"/>
      <c r="BC42" s="1224">
        <v>0</v>
      </c>
      <c r="BD42" s="1224">
        <v>0</v>
      </c>
      <c r="BE42" s="1491">
        <v>-1459</v>
      </c>
      <c r="BF42" s="1224">
        <v>-1741</v>
      </c>
      <c r="BG42" s="1224">
        <v>0</v>
      </c>
      <c r="BH42" s="1224"/>
      <c r="BI42" s="1224"/>
      <c r="BJ42" s="1224"/>
      <c r="BK42" s="1224">
        <v>0</v>
      </c>
      <c r="BL42" s="1224">
        <v>0</v>
      </c>
      <c r="BM42" s="1224"/>
      <c r="BN42" s="1224">
        <v>0</v>
      </c>
      <c r="BO42" s="1224">
        <v>0</v>
      </c>
      <c r="BP42" s="1491">
        <v>-1741</v>
      </c>
      <c r="BQ42" s="1224">
        <f t="shared" si="58"/>
        <v>-2747</v>
      </c>
      <c r="BR42" s="1224">
        <f t="shared" si="58"/>
        <v>0</v>
      </c>
      <c r="BS42" s="1224">
        <f t="shared" si="58"/>
        <v>0</v>
      </c>
      <c r="BT42" s="1224">
        <f t="shared" si="58"/>
        <v>0</v>
      </c>
      <c r="BU42" s="1224">
        <f t="shared" si="58"/>
        <v>0</v>
      </c>
      <c r="BV42" s="1224">
        <f t="shared" si="58"/>
        <v>0</v>
      </c>
      <c r="BW42" s="1224">
        <f t="shared" si="58"/>
        <v>0</v>
      </c>
      <c r="BX42" s="1224">
        <f t="shared" si="56"/>
        <v>0</v>
      </c>
      <c r="BY42" s="1224">
        <f t="shared" si="56"/>
        <v>0</v>
      </c>
      <c r="BZ42" s="1224">
        <f t="shared" si="56"/>
        <v>0</v>
      </c>
      <c r="CA42" s="1491">
        <f t="shared" si="56"/>
        <v>-2747</v>
      </c>
      <c r="CC42" s="1557"/>
      <c r="CD42" s="1491">
        <f t="shared" si="57"/>
        <v>-3984.5</v>
      </c>
      <c r="CE42" s="1231"/>
      <c r="CF42" s="1231"/>
    </row>
    <row r="43" spans="1:93" s="576" customFormat="1" ht="12" hidden="1" customHeight="1" outlineLevel="2">
      <c r="A43" s="821"/>
      <c r="B43" s="1450" t="s">
        <v>894</v>
      </c>
      <c r="C43" s="528">
        <v>-7601</v>
      </c>
      <c r="D43" s="528">
        <v>-2372.5641699999996</v>
      </c>
      <c r="E43" s="528">
        <f t="shared" si="55"/>
        <v>-9973.5641699999996</v>
      </c>
      <c r="F43" s="541">
        <v>-748.05129524999995</v>
      </c>
      <c r="G43" s="541">
        <v>-3515.7523526016275</v>
      </c>
      <c r="H43" s="541">
        <v>-2055.0643785162606</v>
      </c>
      <c r="I43" s="541">
        <v>-345.76133540850003</v>
      </c>
      <c r="J43" s="541"/>
      <c r="K43" s="1492">
        <f t="shared" si="59"/>
        <v>-16638.193531776389</v>
      </c>
      <c r="L43" s="1492">
        <v>-10726.108818084267</v>
      </c>
      <c r="M43" s="528">
        <v>-7893.5</v>
      </c>
      <c r="N43" s="528">
        <v>0</v>
      </c>
      <c r="O43" s="528">
        <v>0</v>
      </c>
      <c r="P43" s="528">
        <v>-1112.905894</v>
      </c>
      <c r="Q43" s="528">
        <v>-3244.5363067317066</v>
      </c>
      <c r="R43" s="528">
        <v>-2500.4428757073165</v>
      </c>
      <c r="S43" s="528">
        <v>0</v>
      </c>
      <c r="T43" s="528">
        <v>-236.99532873170727</v>
      </c>
      <c r="U43" s="528">
        <v>0</v>
      </c>
      <c r="V43" s="1492">
        <f>SUM(M43:U43)</f>
        <v>-14988.38040517073</v>
      </c>
      <c r="W43" s="528">
        <v>-6957</v>
      </c>
      <c r="X43" s="528">
        <v>0</v>
      </c>
      <c r="Y43" s="528">
        <v>-2250</v>
      </c>
      <c r="Z43" s="528">
        <v>-1309</v>
      </c>
      <c r="AA43" s="528">
        <v>-2911</v>
      </c>
      <c r="AB43" s="528">
        <v>-2129</v>
      </c>
      <c r="AC43" s="528">
        <v>0</v>
      </c>
      <c r="AD43" s="528">
        <v>-232</v>
      </c>
      <c r="AE43" s="528">
        <v>0</v>
      </c>
      <c r="AF43" s="1492">
        <f>SUM(W43:AE43)</f>
        <v>-15788</v>
      </c>
      <c r="AG43" s="850">
        <f>SUM(Z43:AE43,W43:X43)</f>
        <v>-13538</v>
      </c>
      <c r="AH43" s="1492">
        <f>(V43-L43)+AF43</f>
        <v>-20050.271587086463</v>
      </c>
      <c r="AI43" s="850">
        <f>(V43-L43)+AG43</f>
        <v>-17800.271587086463</v>
      </c>
      <c r="AJ43" s="528">
        <v>-9006</v>
      </c>
      <c r="AK43" s="528">
        <v>2.2000000000000001E-4</v>
      </c>
      <c r="AL43" s="528">
        <v>-439.28145611899998</v>
      </c>
      <c r="AM43" s="528">
        <v>-3470.3805490569102</v>
      </c>
      <c r="AN43" s="528">
        <v>-1855.7729736600002</v>
      </c>
      <c r="AO43" s="528">
        <v>-2949.1284491422762</v>
      </c>
      <c r="AP43" s="528">
        <v>-3362.5495343821135</v>
      </c>
      <c r="AQ43" s="528">
        <v>-1244.2658780569107</v>
      </c>
      <c r="AR43" s="528">
        <v>-311.05724688211382</v>
      </c>
      <c r="AS43" s="528">
        <v>0</v>
      </c>
      <c r="AT43" s="1492">
        <v>-22638.435867299326</v>
      </c>
      <c r="AU43" s="528">
        <v>-4246</v>
      </c>
      <c r="AV43" s="528">
        <v>2.2000000000000001E-4</v>
      </c>
      <c r="AW43" s="528">
        <v>0</v>
      </c>
      <c r="AX43" s="528">
        <v>-1816.0560933223144</v>
      </c>
      <c r="AY43" s="528">
        <v>-894.5850545049999</v>
      </c>
      <c r="AZ43" s="528">
        <v>-2308.1770926942154</v>
      </c>
      <c r="BA43" s="528">
        <v>-1531.1674576859507</v>
      </c>
      <c r="BB43" s="528">
        <v>-1013.6682778512398</v>
      </c>
      <c r="BC43" s="528">
        <v>-160.74571269421492</v>
      </c>
      <c r="BD43" s="528">
        <v>0</v>
      </c>
      <c r="BE43" s="1492">
        <v>-11970.399468752936</v>
      </c>
      <c r="BF43" s="528">
        <v>-4721</v>
      </c>
      <c r="BG43" s="528">
        <v>2.2000000000000001E-4</v>
      </c>
      <c r="BH43" s="528">
        <v>0</v>
      </c>
      <c r="BI43" s="528">
        <v>-1420.4605190749996</v>
      </c>
      <c r="BJ43" s="528">
        <v>-878.36650099500002</v>
      </c>
      <c r="BK43" s="528">
        <v>-1911.8658515666666</v>
      </c>
      <c r="BL43" s="528">
        <v>-1393.5325276916665</v>
      </c>
      <c r="BM43" s="528"/>
      <c r="BN43" s="528">
        <v>-148.12907869999998</v>
      </c>
      <c r="BO43" s="528">
        <v>0</v>
      </c>
      <c r="BP43" s="1492">
        <v>-10473.354258028332</v>
      </c>
      <c r="BQ43" s="528">
        <f t="shared" si="58"/>
        <v>-8531</v>
      </c>
      <c r="BR43" s="528">
        <f t="shared" si="58"/>
        <v>2.2000000000000001E-4</v>
      </c>
      <c r="BS43" s="528">
        <f t="shared" si="58"/>
        <v>-439.28145611899998</v>
      </c>
      <c r="BT43" s="528">
        <f t="shared" si="58"/>
        <v>-3865.9761233042245</v>
      </c>
      <c r="BU43" s="528">
        <f t="shared" si="58"/>
        <v>-1871.9915271700002</v>
      </c>
      <c r="BV43" s="528">
        <f t="shared" si="58"/>
        <v>-3345.439690269825</v>
      </c>
      <c r="BW43" s="528">
        <f t="shared" si="58"/>
        <v>-3500.184464376398</v>
      </c>
      <c r="BX43" s="528">
        <f t="shared" si="56"/>
        <v>-2257.9341559081504</v>
      </c>
      <c r="BY43" s="528">
        <f t="shared" si="56"/>
        <v>-323.67388087632878</v>
      </c>
      <c r="BZ43" s="528">
        <f t="shared" si="56"/>
        <v>0</v>
      </c>
      <c r="CA43" s="1492">
        <f t="shared" si="56"/>
        <v>-24135.481078023928</v>
      </c>
      <c r="CC43" s="1559"/>
      <c r="CD43" s="1492">
        <f t="shared" si="57"/>
        <v>-14988.38040517073</v>
      </c>
      <c r="CE43" s="1231"/>
      <c r="CF43" s="1231"/>
    </row>
    <row r="44" spans="1:93" s="576" customFormat="1" ht="12" hidden="1" customHeight="1" outlineLevel="1" collapsed="1">
      <c r="A44" s="821"/>
      <c r="B44" s="1447" t="s">
        <v>893</v>
      </c>
      <c r="C44" s="1224"/>
      <c r="D44" s="1224"/>
      <c r="E44" s="1224">
        <f t="shared" si="55"/>
        <v>0</v>
      </c>
      <c r="F44" s="1224">
        <f t="shared" ref="F44:T44" si="60">SUBTOTAL(9,F42:F43)</f>
        <v>-748.05129524999995</v>
      </c>
      <c r="G44" s="1224">
        <f t="shared" si="60"/>
        <v>-3515.7523526016275</v>
      </c>
      <c r="H44" s="1224">
        <f t="shared" si="60"/>
        <v>-2055.0643785162606</v>
      </c>
      <c r="I44" s="1224">
        <f t="shared" si="60"/>
        <v>-345.76133540850003</v>
      </c>
      <c r="J44" s="1224">
        <f t="shared" si="60"/>
        <v>0</v>
      </c>
      <c r="K44" s="1491">
        <f t="shared" si="60"/>
        <v>-20736.193531776389</v>
      </c>
      <c r="L44" s="1491">
        <f t="shared" si="60"/>
        <v>-13913.108818084267</v>
      </c>
      <c r="M44" s="1224">
        <f t="shared" si="60"/>
        <v>-11878</v>
      </c>
      <c r="N44" s="1224">
        <f t="shared" si="60"/>
        <v>0</v>
      </c>
      <c r="O44" s="1224">
        <f t="shared" si="60"/>
        <v>0</v>
      </c>
      <c r="P44" s="1224">
        <f t="shared" si="60"/>
        <v>-1112.905894</v>
      </c>
      <c r="Q44" s="1224">
        <f t="shared" si="60"/>
        <v>-3244.5363067317066</v>
      </c>
      <c r="R44" s="1224">
        <f t="shared" si="60"/>
        <v>-2500.4428757073165</v>
      </c>
      <c r="S44" s="1224">
        <f>SUBTOTAL(9,S42:S43)</f>
        <v>0</v>
      </c>
      <c r="T44" s="1224">
        <f t="shared" si="60"/>
        <v>-236.99532873170727</v>
      </c>
      <c r="U44" s="1224">
        <f>SUBTOTAL(9,U42:U43)</f>
        <v>0</v>
      </c>
      <c r="V44" s="1491">
        <f t="shared" ref="V44:AI44" si="61">SUBTOTAL(9,V42:V43)</f>
        <v>-18972.88040517073</v>
      </c>
      <c r="W44" s="1224">
        <f>SUBTOTAL(9,W42:W43)</f>
        <v>-9337</v>
      </c>
      <c r="X44" s="1224">
        <f t="shared" si="61"/>
        <v>0</v>
      </c>
      <c r="Y44" s="1224">
        <f t="shared" si="61"/>
        <v>-2250</v>
      </c>
      <c r="Z44" s="1224">
        <f t="shared" si="61"/>
        <v>-1309</v>
      </c>
      <c r="AA44" s="1224">
        <f t="shared" si="61"/>
        <v>-2911</v>
      </c>
      <c r="AB44" s="1224">
        <f t="shared" si="61"/>
        <v>-2129</v>
      </c>
      <c r="AC44" s="1224">
        <f t="shared" si="61"/>
        <v>0</v>
      </c>
      <c r="AD44" s="1224">
        <f t="shared" si="61"/>
        <v>-232</v>
      </c>
      <c r="AE44" s="1224">
        <f t="shared" si="61"/>
        <v>0</v>
      </c>
      <c r="AF44" s="1491">
        <f t="shared" si="61"/>
        <v>-18168</v>
      </c>
      <c r="AG44" s="848">
        <f t="shared" si="61"/>
        <v>-15918</v>
      </c>
      <c r="AH44" s="1491">
        <f t="shared" si="61"/>
        <v>-23227.771587086463</v>
      </c>
      <c r="AI44" s="848">
        <f t="shared" si="61"/>
        <v>-20977.771587086463</v>
      </c>
      <c r="AJ44" s="1224">
        <f>SUM(AJ42:AJ43)</f>
        <v>-12035</v>
      </c>
      <c r="AK44" s="1224">
        <f t="shared" ref="AK44:AS44" si="62">SUM(AK42:AK43)</f>
        <v>2.2000000000000001E-4</v>
      </c>
      <c r="AL44" s="1224">
        <f t="shared" si="62"/>
        <v>-439.28145611899998</v>
      </c>
      <c r="AM44" s="1224">
        <f t="shared" si="62"/>
        <v>-3470.3805490569102</v>
      </c>
      <c r="AN44" s="1224">
        <f t="shared" si="62"/>
        <v>-1855.7729736600002</v>
      </c>
      <c r="AO44" s="1224">
        <f t="shared" si="62"/>
        <v>-2949.1284491422762</v>
      </c>
      <c r="AP44" s="1224">
        <f t="shared" si="62"/>
        <v>-3362.5495343821135</v>
      </c>
      <c r="AQ44" s="1224">
        <f t="shared" si="62"/>
        <v>-1244.2658780569107</v>
      </c>
      <c r="AR44" s="1224">
        <f t="shared" si="62"/>
        <v>-311.05724688211382</v>
      </c>
      <c r="AS44" s="1224">
        <f t="shared" si="62"/>
        <v>0</v>
      </c>
      <c r="AT44" s="1491">
        <f t="shared" si="17"/>
        <v>-25667.435867299329</v>
      </c>
      <c r="AU44" s="1224">
        <f>SUM(AU42:AU43)</f>
        <v>-5705</v>
      </c>
      <c r="AV44" s="1224">
        <f t="shared" ref="AV44:BE44" si="63">SUM(AV42:AV43)</f>
        <v>2.2000000000000001E-4</v>
      </c>
      <c r="AW44" s="1224">
        <f t="shared" si="63"/>
        <v>0</v>
      </c>
      <c r="AX44" s="1224">
        <f t="shared" si="63"/>
        <v>-1816.0560933223144</v>
      </c>
      <c r="AY44" s="1224">
        <f t="shared" si="63"/>
        <v>-894.5850545049999</v>
      </c>
      <c r="AZ44" s="1224">
        <f t="shared" si="63"/>
        <v>-2308.1770926942154</v>
      </c>
      <c r="BA44" s="1224">
        <f t="shared" si="63"/>
        <v>-1531.1674576859507</v>
      </c>
      <c r="BB44" s="1224">
        <f t="shared" si="63"/>
        <v>-1013.6682778512398</v>
      </c>
      <c r="BC44" s="1224">
        <f t="shared" si="63"/>
        <v>-160.74571269421492</v>
      </c>
      <c r="BD44" s="1224">
        <f t="shared" si="63"/>
        <v>0</v>
      </c>
      <c r="BE44" s="1491">
        <f t="shared" si="63"/>
        <v>-13429.399468752936</v>
      </c>
      <c r="BF44" s="1224">
        <f>SUM(BF42:BF43)</f>
        <v>-6462</v>
      </c>
      <c r="BG44" s="1224">
        <f t="shared" ref="BG44:BP44" si="64">SUM(BG42:BG43)</f>
        <v>2.2000000000000001E-4</v>
      </c>
      <c r="BH44" s="1224">
        <f t="shared" si="64"/>
        <v>0</v>
      </c>
      <c r="BI44" s="1224">
        <f t="shared" si="64"/>
        <v>-1420.4605190749996</v>
      </c>
      <c r="BJ44" s="1224">
        <f t="shared" si="64"/>
        <v>-878.36650099500002</v>
      </c>
      <c r="BK44" s="1224">
        <f t="shared" si="64"/>
        <v>-1911.8658515666666</v>
      </c>
      <c r="BL44" s="1224">
        <f t="shared" si="64"/>
        <v>-1393.5325276916665</v>
      </c>
      <c r="BM44" s="1224">
        <f t="shared" si="64"/>
        <v>0</v>
      </c>
      <c r="BN44" s="1224">
        <f t="shared" si="64"/>
        <v>-148.12907869999998</v>
      </c>
      <c r="BO44" s="1224">
        <f t="shared" si="64"/>
        <v>0</v>
      </c>
      <c r="BP44" s="1491">
        <f t="shared" si="64"/>
        <v>-12214.354258028332</v>
      </c>
      <c r="BQ44" s="1224">
        <f t="shared" si="58"/>
        <v>-11278</v>
      </c>
      <c r="BR44" s="1224">
        <f t="shared" si="58"/>
        <v>2.2000000000000001E-4</v>
      </c>
      <c r="BS44" s="1224">
        <f t="shared" si="58"/>
        <v>-439.28145611899998</v>
      </c>
      <c r="BT44" s="1224">
        <f t="shared" si="58"/>
        <v>-3865.9761233042245</v>
      </c>
      <c r="BU44" s="1224">
        <f t="shared" si="58"/>
        <v>-1871.9915271700002</v>
      </c>
      <c r="BV44" s="1224">
        <f t="shared" si="58"/>
        <v>-3345.439690269825</v>
      </c>
      <c r="BW44" s="1224">
        <f t="shared" si="58"/>
        <v>-3500.184464376398</v>
      </c>
      <c r="BX44" s="1224">
        <f t="shared" si="56"/>
        <v>-2257.9341559081504</v>
      </c>
      <c r="BY44" s="1224">
        <f t="shared" si="56"/>
        <v>-323.67388087632878</v>
      </c>
      <c r="BZ44" s="1224">
        <f t="shared" si="56"/>
        <v>0</v>
      </c>
      <c r="CA44" s="1491">
        <f t="shared" si="56"/>
        <v>-26882.481078023935</v>
      </c>
      <c r="CC44" s="1557"/>
      <c r="CD44" s="1491">
        <f t="shared" si="57"/>
        <v>-18972.88040517073</v>
      </c>
      <c r="CE44" s="1231"/>
      <c r="CF44" s="1231"/>
    </row>
    <row r="45" spans="1:93" s="576" customFormat="1" ht="12" hidden="1" customHeight="1" outlineLevel="2">
      <c r="A45" s="821"/>
      <c r="B45" s="1453" t="s">
        <v>912</v>
      </c>
      <c r="C45" s="1224"/>
      <c r="D45" s="1224"/>
      <c r="E45" s="1224">
        <f t="shared" si="55"/>
        <v>0</v>
      </c>
      <c r="F45" s="1224"/>
      <c r="G45" s="1224"/>
      <c r="H45" s="1224"/>
      <c r="I45" s="1224"/>
      <c r="J45" s="1224">
        <f t="shared" ref="J45" si="65">K45-SUM(E45:I45)</f>
        <v>0</v>
      </c>
      <c r="K45" s="1491"/>
      <c r="L45" s="1491"/>
      <c r="M45" s="1224"/>
      <c r="N45" s="1224"/>
      <c r="O45" s="1224"/>
      <c r="P45" s="1224"/>
      <c r="Q45" s="1224"/>
      <c r="R45" s="1224"/>
      <c r="S45" s="1224"/>
      <c r="T45" s="1224"/>
      <c r="U45" s="1224"/>
      <c r="V45" s="1491"/>
      <c r="W45" s="1224"/>
      <c r="X45" s="1224"/>
      <c r="Y45" s="1224"/>
      <c r="Z45" s="1224"/>
      <c r="AA45" s="1224"/>
      <c r="AB45" s="1224"/>
      <c r="AC45" s="1224"/>
      <c r="AD45" s="1224"/>
      <c r="AE45" s="1224"/>
      <c r="AF45" s="1491"/>
      <c r="AG45" s="848"/>
      <c r="AH45" s="1491"/>
      <c r="AI45" s="848"/>
      <c r="AJ45" s="1224"/>
      <c r="AK45" s="1224"/>
      <c r="AL45" s="1224"/>
      <c r="AM45" s="1224"/>
      <c r="AN45" s="1224"/>
      <c r="AO45" s="1224"/>
      <c r="AP45" s="1224"/>
      <c r="AQ45" s="1224"/>
      <c r="AR45" s="1224"/>
      <c r="AS45" s="1224"/>
      <c r="AT45" s="1491">
        <f t="shared" si="17"/>
        <v>0</v>
      </c>
      <c r="AU45" s="1224"/>
      <c r="AV45" s="1224"/>
      <c r="AW45" s="1224"/>
      <c r="AX45" s="1224"/>
      <c r="AY45" s="1224"/>
      <c r="AZ45" s="1224"/>
      <c r="BA45" s="1224"/>
      <c r="BB45" s="1224"/>
      <c r="BC45" s="1224"/>
      <c r="BD45" s="1224"/>
      <c r="BE45" s="1491"/>
      <c r="BF45" s="1224"/>
      <c r="BG45" s="1224"/>
      <c r="BH45" s="1224"/>
      <c r="BI45" s="1224"/>
      <c r="BJ45" s="1224"/>
      <c r="BK45" s="1224"/>
      <c r="BL45" s="1224"/>
      <c r="BM45" s="1224"/>
      <c r="BN45" s="1224"/>
      <c r="BO45" s="1224"/>
      <c r="BP45" s="1491"/>
      <c r="BQ45" s="1224">
        <f t="shared" si="58"/>
        <v>0</v>
      </c>
      <c r="BR45" s="1224">
        <f t="shared" si="58"/>
        <v>0</v>
      </c>
      <c r="BS45" s="1224">
        <f t="shared" si="58"/>
        <v>0</v>
      </c>
      <c r="BT45" s="1224">
        <f t="shared" si="58"/>
        <v>0</v>
      </c>
      <c r="BU45" s="1224">
        <f t="shared" si="58"/>
        <v>0</v>
      </c>
      <c r="BV45" s="1224">
        <f t="shared" si="58"/>
        <v>0</v>
      </c>
      <c r="BW45" s="1224">
        <f t="shared" si="58"/>
        <v>0</v>
      </c>
      <c r="BX45" s="1224">
        <f t="shared" si="56"/>
        <v>0</v>
      </c>
      <c r="BY45" s="1224">
        <f t="shared" si="56"/>
        <v>0</v>
      </c>
      <c r="BZ45" s="1224">
        <f t="shared" si="56"/>
        <v>0</v>
      </c>
      <c r="CA45" s="1491">
        <f t="shared" si="56"/>
        <v>0</v>
      </c>
      <c r="CC45" s="1557"/>
      <c r="CD45" s="1491">
        <f t="shared" si="57"/>
        <v>0</v>
      </c>
      <c r="CE45" s="1231"/>
      <c r="CF45" s="1231"/>
    </row>
    <row r="46" spans="1:93" s="576" customFormat="1" ht="12" hidden="1" customHeight="1" outlineLevel="2">
      <c r="A46" s="821"/>
      <c r="B46" s="826" t="s">
        <v>913</v>
      </c>
      <c r="C46" s="1224">
        <v>-1033</v>
      </c>
      <c r="D46" s="1224">
        <v>-740.3803200000001</v>
      </c>
      <c r="E46" s="1224">
        <f t="shared" si="55"/>
        <v>-1773.3803200000002</v>
      </c>
      <c r="F46" s="1224">
        <v>0</v>
      </c>
      <c r="G46" s="1224">
        <v>0</v>
      </c>
      <c r="H46" s="1224">
        <v>-312.92775493902451</v>
      </c>
      <c r="I46" s="1224">
        <v>-257.23337734724998</v>
      </c>
      <c r="J46" s="1224"/>
      <c r="K46" s="1491">
        <f t="shared" ref="K46:K59" si="66">SUM(E46:J46)</f>
        <v>-2343.5414522862748</v>
      </c>
      <c r="L46" s="1491">
        <v>-1134.5986669943818</v>
      </c>
      <c r="M46" s="1224">
        <v>-1156</v>
      </c>
      <c r="N46" s="1224">
        <v>-25</v>
      </c>
      <c r="O46" s="1224">
        <v>0</v>
      </c>
      <c r="P46" s="1224">
        <v>-25.150865999999997</v>
      </c>
      <c r="Q46" s="1224">
        <v>-6.9316509756097551</v>
      </c>
      <c r="R46" s="1224">
        <v>-366.37719565853649</v>
      </c>
      <c r="S46" s="1224">
        <v>0</v>
      </c>
      <c r="T46" s="1224">
        <v>-136.09197360975605</v>
      </c>
      <c r="U46" s="1224">
        <v>0</v>
      </c>
      <c r="V46" s="1491">
        <f t="shared" ref="V46:V57" si="67">SUM(M46:U46)</f>
        <v>-1715.5516862439022</v>
      </c>
      <c r="W46" s="1224">
        <v>-657</v>
      </c>
      <c r="X46" s="1224">
        <v>0</v>
      </c>
      <c r="Y46" s="1224">
        <v>-728.63377641758268</v>
      </c>
      <c r="Z46" s="1224">
        <v>-13.709246949999999</v>
      </c>
      <c r="AA46" s="1224">
        <v>0</v>
      </c>
      <c r="AB46" s="1224">
        <v>-573.97764636263753</v>
      </c>
      <c r="AC46" s="1224">
        <v>-85.546163637362667</v>
      </c>
      <c r="AD46" s="1224">
        <v>-166.01906719780226</v>
      </c>
      <c r="AE46" s="1224"/>
      <c r="AF46" s="1491">
        <f>SUM(W46:AE46)</f>
        <v>-2224.8859005653849</v>
      </c>
      <c r="AG46" s="848">
        <f t="shared" ref="AG46:AG57" si="68">SUM(Z46:AE46,W46:X46)</f>
        <v>-1496.2521241478025</v>
      </c>
      <c r="AH46" s="1491">
        <f t="shared" ref="AH46:AH57" si="69">(V46-L46)+AF46</f>
        <v>-2805.8389198149052</v>
      </c>
      <c r="AI46" s="848">
        <f t="shared" ref="AI46:AI57" si="70">(V46-L46)+AG46</f>
        <v>-2077.2051433973229</v>
      </c>
      <c r="AJ46" s="1224">
        <v>-851</v>
      </c>
      <c r="AK46" s="1224">
        <v>0</v>
      </c>
      <c r="AL46" s="1224">
        <v>0</v>
      </c>
      <c r="AM46" s="1224">
        <v>-999.27956763821135</v>
      </c>
      <c r="AN46" s="1224">
        <v>-57.959782109999999</v>
      </c>
      <c r="AO46" s="1224">
        <v>0</v>
      </c>
      <c r="AP46" s="1224">
        <v>-685.98675473170726</v>
      </c>
      <c r="AQ46" s="1224">
        <v>-125.47206538211381</v>
      </c>
      <c r="AR46" s="1224">
        <v>-240.24218845934956</v>
      </c>
      <c r="AS46" s="1224">
        <v>0</v>
      </c>
      <c r="AT46" s="1491">
        <v>-2959.9403583213821</v>
      </c>
      <c r="AU46" s="1224">
        <v>-406</v>
      </c>
      <c r="AV46" s="1224">
        <v>0</v>
      </c>
      <c r="AW46" s="1224">
        <v>0</v>
      </c>
      <c r="AX46" s="1224">
        <v>-387.01817543801661</v>
      </c>
      <c r="AY46" s="1224">
        <v>-1.8246651649999996</v>
      </c>
      <c r="AZ46" s="1224">
        <v>0</v>
      </c>
      <c r="BA46" s="1224">
        <v>-242.19523031404964</v>
      </c>
      <c r="BB46" s="1224">
        <v>-29.843646942148766</v>
      </c>
      <c r="BC46" s="1224">
        <v>-84.123626578512415</v>
      </c>
      <c r="BD46" s="1224">
        <v>0</v>
      </c>
      <c r="BE46" s="1491">
        <v>-1151.0053444377274</v>
      </c>
      <c r="BF46" s="1224">
        <v>-429</v>
      </c>
      <c r="BG46" s="1224">
        <v>0</v>
      </c>
      <c r="BH46" s="1224">
        <v>0</v>
      </c>
      <c r="BI46" s="1224">
        <v>-361.41729197499996</v>
      </c>
      <c r="BJ46" s="1224">
        <v>-20.409664290000002</v>
      </c>
      <c r="BK46" s="1224">
        <v>0</v>
      </c>
      <c r="BL46" s="1224">
        <v>-343.2008755166666</v>
      </c>
      <c r="BM46" s="1224">
        <v>-55.065624608333323</v>
      </c>
      <c r="BN46" s="1224">
        <v>-107.27764309166665</v>
      </c>
      <c r="BO46" s="1224">
        <v>0</v>
      </c>
      <c r="BP46" s="1491">
        <v>-1316.3710994816665</v>
      </c>
      <c r="BQ46" s="1224">
        <f t="shared" si="58"/>
        <v>-828</v>
      </c>
      <c r="BR46" s="1224">
        <f t="shared" si="58"/>
        <v>0</v>
      </c>
      <c r="BS46" s="1224">
        <f t="shared" si="58"/>
        <v>0</v>
      </c>
      <c r="BT46" s="1224">
        <f t="shared" si="58"/>
        <v>-1024.8804511012281</v>
      </c>
      <c r="BU46" s="1224">
        <f t="shared" si="58"/>
        <v>-39.374782984999996</v>
      </c>
      <c r="BV46" s="1224">
        <f t="shared" si="58"/>
        <v>0</v>
      </c>
      <c r="BW46" s="1224">
        <f t="shared" si="58"/>
        <v>-584.9811095290903</v>
      </c>
      <c r="BX46" s="1224">
        <f t="shared" si="56"/>
        <v>-100.25008771592925</v>
      </c>
      <c r="BY46" s="1224">
        <f t="shared" si="56"/>
        <v>-217.08817194619533</v>
      </c>
      <c r="BZ46" s="1224">
        <f t="shared" si="56"/>
        <v>0</v>
      </c>
      <c r="CA46" s="1491">
        <f t="shared" si="56"/>
        <v>-2794.5746032774432</v>
      </c>
      <c r="CC46" s="1557"/>
      <c r="CD46" s="1491">
        <f t="shared" si="57"/>
        <v>-1715.5516862439022</v>
      </c>
      <c r="CE46" s="1231"/>
      <c r="CF46" s="1231"/>
    </row>
    <row r="47" spans="1:93" s="576" customFormat="1" ht="12" hidden="1" customHeight="1" outlineLevel="2">
      <c r="A47" s="821"/>
      <c r="B47" s="826" t="s">
        <v>898</v>
      </c>
      <c r="C47" s="1224">
        <v>-482</v>
      </c>
      <c r="D47" s="827"/>
      <c r="E47" s="1224">
        <f t="shared" si="55"/>
        <v>-482</v>
      </c>
      <c r="F47" s="827"/>
      <c r="G47" s="827"/>
      <c r="H47" s="827"/>
      <c r="I47" s="827"/>
      <c r="J47" s="1224"/>
      <c r="K47" s="1491">
        <f t="shared" si="66"/>
        <v>-482</v>
      </c>
      <c r="L47" s="1491">
        <v>0</v>
      </c>
      <c r="M47" s="827"/>
      <c r="N47" s="827"/>
      <c r="O47" s="827"/>
      <c r="P47" s="827"/>
      <c r="Q47" s="827"/>
      <c r="R47" s="827"/>
      <c r="S47" s="827"/>
      <c r="T47" s="827"/>
      <c r="U47" s="827"/>
      <c r="V47" s="1491">
        <f t="shared" si="67"/>
        <v>0</v>
      </c>
      <c r="W47" s="827"/>
      <c r="X47" s="827"/>
      <c r="Y47" s="827"/>
      <c r="Z47" s="827"/>
      <c r="AA47" s="827"/>
      <c r="AB47" s="827"/>
      <c r="AC47" s="827"/>
      <c r="AD47" s="827"/>
      <c r="AE47" s="827"/>
      <c r="AF47" s="1491"/>
      <c r="AG47" s="848">
        <f t="shared" si="68"/>
        <v>0</v>
      </c>
      <c r="AH47" s="1491">
        <f t="shared" si="69"/>
        <v>0</v>
      </c>
      <c r="AI47" s="848">
        <f t="shared" si="70"/>
        <v>0</v>
      </c>
      <c r="AJ47" s="827">
        <v>0</v>
      </c>
      <c r="AK47" s="827">
        <v>0</v>
      </c>
      <c r="AL47" s="827">
        <v>0</v>
      </c>
      <c r="AM47" s="827">
        <v>0</v>
      </c>
      <c r="AN47" s="827">
        <v>0</v>
      </c>
      <c r="AO47" s="827">
        <v>0</v>
      </c>
      <c r="AP47" s="827">
        <v>0</v>
      </c>
      <c r="AQ47" s="827">
        <v>0</v>
      </c>
      <c r="AR47" s="827">
        <v>0</v>
      </c>
      <c r="AS47" s="827">
        <v>0</v>
      </c>
      <c r="AT47" s="1491">
        <v>0</v>
      </c>
      <c r="AU47" s="827">
        <v>0</v>
      </c>
      <c r="AV47" s="827">
        <v>0</v>
      </c>
      <c r="AW47" s="827">
        <v>0</v>
      </c>
      <c r="AX47" s="827">
        <v>0</v>
      </c>
      <c r="AY47" s="827">
        <v>0</v>
      </c>
      <c r="AZ47" s="827">
        <v>0</v>
      </c>
      <c r="BA47" s="827">
        <v>0</v>
      </c>
      <c r="BB47" s="827">
        <v>0</v>
      </c>
      <c r="BC47" s="827">
        <v>0</v>
      </c>
      <c r="BD47" s="827">
        <v>0</v>
      </c>
      <c r="BE47" s="1491">
        <v>0</v>
      </c>
      <c r="BF47" s="827">
        <v>0</v>
      </c>
      <c r="BG47" s="827">
        <v>0</v>
      </c>
      <c r="BH47" s="827">
        <v>0</v>
      </c>
      <c r="BI47" s="827">
        <v>0</v>
      </c>
      <c r="BJ47" s="827">
        <v>0</v>
      </c>
      <c r="BK47" s="827">
        <v>0</v>
      </c>
      <c r="BL47" s="827">
        <v>0</v>
      </c>
      <c r="BM47" s="827">
        <v>0</v>
      </c>
      <c r="BN47" s="827">
        <v>0</v>
      </c>
      <c r="BO47" s="827">
        <v>0</v>
      </c>
      <c r="BP47" s="1491">
        <v>0</v>
      </c>
      <c r="BQ47" s="827">
        <f t="shared" si="58"/>
        <v>0</v>
      </c>
      <c r="BR47" s="827">
        <f t="shared" si="58"/>
        <v>0</v>
      </c>
      <c r="BS47" s="827">
        <f t="shared" si="58"/>
        <v>0</v>
      </c>
      <c r="BT47" s="827">
        <f t="shared" si="58"/>
        <v>0</v>
      </c>
      <c r="BU47" s="827">
        <f t="shared" si="58"/>
        <v>0</v>
      </c>
      <c r="BV47" s="827">
        <f t="shared" si="58"/>
        <v>0</v>
      </c>
      <c r="BW47" s="827">
        <f t="shared" si="58"/>
        <v>0</v>
      </c>
      <c r="BX47" s="827">
        <f t="shared" si="56"/>
        <v>0</v>
      </c>
      <c r="BY47" s="827">
        <f t="shared" si="56"/>
        <v>0</v>
      </c>
      <c r="BZ47" s="827">
        <f t="shared" si="56"/>
        <v>0</v>
      </c>
      <c r="CA47" s="1491">
        <f t="shared" si="56"/>
        <v>0</v>
      </c>
      <c r="CC47" s="1557"/>
      <c r="CD47" s="1491">
        <f t="shared" si="57"/>
        <v>0</v>
      </c>
      <c r="CE47" s="1231"/>
      <c r="CF47" s="1231"/>
    </row>
    <row r="48" spans="1:93" s="576" customFormat="1" ht="12" hidden="1" customHeight="1" outlineLevel="2">
      <c r="A48" s="821"/>
      <c r="B48" s="826" t="s">
        <v>914</v>
      </c>
      <c r="C48" s="1224">
        <v>-762</v>
      </c>
      <c r="D48" s="1224"/>
      <c r="E48" s="1224">
        <f t="shared" si="55"/>
        <v>-762</v>
      </c>
      <c r="F48" s="1224"/>
      <c r="G48" s="1224"/>
      <c r="H48" s="1224"/>
      <c r="I48" s="1224"/>
      <c r="J48" s="1224"/>
      <c r="K48" s="1491">
        <f t="shared" si="66"/>
        <v>-762</v>
      </c>
      <c r="L48" s="1491">
        <v>-644</v>
      </c>
      <c r="M48" s="1224">
        <v>-869</v>
      </c>
      <c r="N48" s="1224">
        <v>0</v>
      </c>
      <c r="O48" s="1224">
        <v>0</v>
      </c>
      <c r="P48" s="1224">
        <v>0</v>
      </c>
      <c r="Q48" s="1224">
        <v>0</v>
      </c>
      <c r="R48" s="1224">
        <v>0</v>
      </c>
      <c r="S48" s="1224">
        <v>0</v>
      </c>
      <c r="T48" s="1224">
        <v>0</v>
      </c>
      <c r="U48" s="1224">
        <v>0</v>
      </c>
      <c r="V48" s="1491">
        <f t="shared" si="67"/>
        <v>-869</v>
      </c>
      <c r="W48" s="1224">
        <v>-873</v>
      </c>
      <c r="X48" s="1224">
        <v>0</v>
      </c>
      <c r="Y48" s="1224">
        <v>0</v>
      </c>
      <c r="Z48" s="1224">
        <v>0</v>
      </c>
      <c r="AA48" s="1224">
        <v>0</v>
      </c>
      <c r="AB48" s="1224">
        <v>0</v>
      </c>
      <c r="AC48" s="1224">
        <v>0</v>
      </c>
      <c r="AD48" s="1224">
        <v>0</v>
      </c>
      <c r="AE48" s="1224"/>
      <c r="AF48" s="1491">
        <f t="shared" ref="AF48:AF57" si="71">SUM(W48:AE48)</f>
        <v>-873</v>
      </c>
      <c r="AG48" s="848">
        <f t="shared" si="68"/>
        <v>-873</v>
      </c>
      <c r="AH48" s="1491">
        <f t="shared" si="69"/>
        <v>-1098</v>
      </c>
      <c r="AI48" s="848">
        <f t="shared" si="70"/>
        <v>-1098</v>
      </c>
      <c r="AJ48" s="1224">
        <v>-795</v>
      </c>
      <c r="AK48" s="1224">
        <v>0</v>
      </c>
      <c r="AL48" s="1224">
        <v>-89.729534653000002</v>
      </c>
      <c r="AM48" s="1224"/>
      <c r="AN48" s="1224"/>
      <c r="AO48" s="1224">
        <v>0</v>
      </c>
      <c r="AP48" s="1224">
        <v>0</v>
      </c>
      <c r="AQ48" s="1224"/>
      <c r="AR48" s="1224">
        <v>0</v>
      </c>
      <c r="AS48" s="1224">
        <v>0</v>
      </c>
      <c r="AT48" s="1491">
        <v>-884.72953465299997</v>
      </c>
      <c r="AU48" s="1224">
        <v>-245</v>
      </c>
      <c r="AV48" s="1224">
        <v>0</v>
      </c>
      <c r="AW48" s="1224">
        <v>0</v>
      </c>
      <c r="AX48" s="1224"/>
      <c r="AY48" s="1224"/>
      <c r="AZ48" s="1224">
        <v>0</v>
      </c>
      <c r="BA48" s="1224">
        <v>0</v>
      </c>
      <c r="BB48" s="1224"/>
      <c r="BC48" s="1224">
        <v>0</v>
      </c>
      <c r="BD48" s="1224">
        <v>0</v>
      </c>
      <c r="BE48" s="1491">
        <v>-245</v>
      </c>
      <c r="BF48" s="1224">
        <v>-551</v>
      </c>
      <c r="BG48" s="1224">
        <v>0</v>
      </c>
      <c r="BH48" s="1224">
        <v>0</v>
      </c>
      <c r="BI48" s="1224"/>
      <c r="BJ48" s="1224"/>
      <c r="BK48" s="1224">
        <v>0</v>
      </c>
      <c r="BL48" s="1224">
        <v>0</v>
      </c>
      <c r="BM48" s="1224"/>
      <c r="BN48" s="1224">
        <v>0</v>
      </c>
      <c r="BO48" s="1224">
        <v>0</v>
      </c>
      <c r="BP48" s="1491">
        <v>-551</v>
      </c>
      <c r="BQ48" s="1224">
        <f t="shared" si="58"/>
        <v>-489</v>
      </c>
      <c r="BR48" s="1224">
        <f t="shared" si="58"/>
        <v>0</v>
      </c>
      <c r="BS48" s="1224">
        <f t="shared" si="58"/>
        <v>-89.729534653000002</v>
      </c>
      <c r="BT48" s="1224">
        <f t="shared" si="58"/>
        <v>0</v>
      </c>
      <c r="BU48" s="1224">
        <f t="shared" si="58"/>
        <v>0</v>
      </c>
      <c r="BV48" s="1224">
        <f t="shared" si="58"/>
        <v>0</v>
      </c>
      <c r="BW48" s="1224">
        <f t="shared" si="58"/>
        <v>0</v>
      </c>
      <c r="BX48" s="1224">
        <f t="shared" si="56"/>
        <v>0</v>
      </c>
      <c r="BY48" s="1224">
        <f t="shared" si="56"/>
        <v>0</v>
      </c>
      <c r="BZ48" s="1224">
        <f t="shared" si="56"/>
        <v>0</v>
      </c>
      <c r="CA48" s="1491">
        <f t="shared" si="56"/>
        <v>-578.72953465299997</v>
      </c>
      <c r="CC48" s="1557"/>
      <c r="CD48" s="1491">
        <f t="shared" si="57"/>
        <v>-869</v>
      </c>
      <c r="CE48" s="1231"/>
      <c r="CF48" s="1231"/>
    </row>
    <row r="49" spans="1:84" s="576" customFormat="1" ht="12" hidden="1" customHeight="1" outlineLevel="2">
      <c r="A49" s="821"/>
      <c r="B49" s="826" t="s">
        <v>915</v>
      </c>
      <c r="C49" s="1224">
        <v>-218</v>
      </c>
      <c r="D49" s="1224"/>
      <c r="E49" s="1224">
        <f t="shared" si="55"/>
        <v>-218</v>
      </c>
      <c r="F49" s="1224">
        <v>-140.89591775</v>
      </c>
      <c r="G49" s="1224">
        <v>-62.018487906504085</v>
      </c>
      <c r="H49" s="1224"/>
      <c r="I49" s="1224"/>
      <c r="J49" s="1224"/>
      <c r="K49" s="1491">
        <f t="shared" si="66"/>
        <v>-420.91440565650407</v>
      </c>
      <c r="L49" s="1491">
        <v>-395.95898543820221</v>
      </c>
      <c r="M49" s="1224">
        <v>-270</v>
      </c>
      <c r="N49" s="1224">
        <v>0</v>
      </c>
      <c r="O49" s="1224">
        <v>0</v>
      </c>
      <c r="P49" s="1224">
        <v>-185.89613</v>
      </c>
      <c r="Q49" s="1224">
        <v>-521.22322931707311</v>
      </c>
      <c r="R49" s="1224">
        <v>0</v>
      </c>
      <c r="S49" s="1224">
        <v>0</v>
      </c>
      <c r="T49" s="1224">
        <v>0</v>
      </c>
      <c r="U49" s="1224">
        <v>0</v>
      </c>
      <c r="V49" s="1491">
        <f t="shared" si="67"/>
        <v>-977.11935931707308</v>
      </c>
      <c r="W49" s="1224">
        <v>-178</v>
      </c>
      <c r="X49" s="1224">
        <v>0</v>
      </c>
      <c r="Y49" s="1224">
        <v>-17.69631781318682</v>
      </c>
      <c r="Z49" s="1224">
        <v>-132.43212490999997</v>
      </c>
      <c r="AA49" s="1224">
        <v>0</v>
      </c>
      <c r="AB49" s="1224">
        <v>0</v>
      </c>
      <c r="AC49" s="1224">
        <v>-361.00269820879134</v>
      </c>
      <c r="AD49" s="1224">
        <v>0</v>
      </c>
      <c r="AE49" s="1224"/>
      <c r="AF49" s="1491">
        <f t="shared" si="71"/>
        <v>-689.13114093197817</v>
      </c>
      <c r="AG49" s="848">
        <f t="shared" si="68"/>
        <v>-671.43482311879131</v>
      </c>
      <c r="AH49" s="1491">
        <f t="shared" si="69"/>
        <v>-1270.2915148108491</v>
      </c>
      <c r="AI49" s="848">
        <f t="shared" si="70"/>
        <v>-1252.5951969976622</v>
      </c>
      <c r="AJ49" s="1224">
        <v>-235</v>
      </c>
      <c r="AK49" s="1224"/>
      <c r="AL49" s="1224">
        <v>0</v>
      </c>
      <c r="AM49" s="1224">
        <v>-24.037868341463415</v>
      </c>
      <c r="AN49" s="1224">
        <v>-211.16214881500002</v>
      </c>
      <c r="AO49" s="1224">
        <v>0</v>
      </c>
      <c r="AP49" s="1224">
        <v>0</v>
      </c>
      <c r="AQ49" s="1224">
        <v>-641.8435483821138</v>
      </c>
      <c r="AR49" s="1224">
        <v>0</v>
      </c>
      <c r="AS49" s="1224">
        <v>0</v>
      </c>
      <c r="AT49" s="1491">
        <v>-1112.0435655385772</v>
      </c>
      <c r="AU49" s="1224">
        <v>-128</v>
      </c>
      <c r="AV49" s="1224"/>
      <c r="AW49" s="1224">
        <v>0</v>
      </c>
      <c r="AX49" s="1224">
        <v>-13.211723404958681</v>
      </c>
      <c r="AY49" s="1224">
        <v>-79.712502409999985</v>
      </c>
      <c r="AZ49" s="1224">
        <v>0</v>
      </c>
      <c r="BA49" s="1224">
        <v>0</v>
      </c>
      <c r="BB49" s="1224">
        <v>-239.380767570248</v>
      </c>
      <c r="BC49" s="1224">
        <v>0</v>
      </c>
      <c r="BD49" s="1224">
        <v>0</v>
      </c>
      <c r="BE49" s="1491">
        <v>-460.30499338520667</v>
      </c>
      <c r="BF49" s="1224">
        <v>-107</v>
      </c>
      <c r="BG49" s="1224"/>
      <c r="BH49" s="1224">
        <v>0</v>
      </c>
      <c r="BI49" s="1224">
        <v>-11.647738208333333</v>
      </c>
      <c r="BJ49" s="1224">
        <v>-87.298347179999993</v>
      </c>
      <c r="BK49" s="1224">
        <v>0</v>
      </c>
      <c r="BL49" s="1224">
        <v>0</v>
      </c>
      <c r="BM49" s="1224">
        <v>-323.51637741666661</v>
      </c>
      <c r="BN49" s="1224">
        <v>0</v>
      </c>
      <c r="BO49" s="1224">
        <v>0</v>
      </c>
      <c r="BP49" s="1491">
        <v>-529.46246280499997</v>
      </c>
      <c r="BQ49" s="1224">
        <f t="shared" si="58"/>
        <v>-256</v>
      </c>
      <c r="BR49" s="1224">
        <f t="shared" si="58"/>
        <v>0</v>
      </c>
      <c r="BS49" s="1224">
        <f t="shared" si="58"/>
        <v>0</v>
      </c>
      <c r="BT49" s="1224">
        <f t="shared" si="58"/>
        <v>-25.601853538088761</v>
      </c>
      <c r="BU49" s="1224">
        <f t="shared" si="58"/>
        <v>-203.57630404500003</v>
      </c>
      <c r="BV49" s="1224">
        <f t="shared" si="58"/>
        <v>0</v>
      </c>
      <c r="BW49" s="1224">
        <f t="shared" si="58"/>
        <v>0</v>
      </c>
      <c r="BX49" s="1224">
        <f t="shared" si="56"/>
        <v>-557.70793853569512</v>
      </c>
      <c r="BY49" s="1224">
        <f t="shared" si="56"/>
        <v>0</v>
      </c>
      <c r="BZ49" s="1224">
        <f t="shared" si="56"/>
        <v>0</v>
      </c>
      <c r="CA49" s="1491">
        <f t="shared" si="56"/>
        <v>-1042.8860961187838</v>
      </c>
      <c r="CC49" s="1557"/>
      <c r="CD49" s="1491">
        <f t="shared" si="57"/>
        <v>-977.11935931707308</v>
      </c>
      <c r="CE49" s="1231"/>
      <c r="CF49" s="1231"/>
    </row>
    <row r="50" spans="1:84" s="576" customFormat="1" ht="12" hidden="1" customHeight="1" outlineLevel="2">
      <c r="A50" s="821"/>
      <c r="B50" s="826" t="s">
        <v>916</v>
      </c>
      <c r="C50" s="1224">
        <v>-959</v>
      </c>
      <c r="D50" s="1224"/>
      <c r="E50" s="1224">
        <f t="shared" si="55"/>
        <v>-959</v>
      </c>
      <c r="F50" s="1224"/>
      <c r="G50" s="1224"/>
      <c r="H50" s="1224">
        <v>-623.15905388211399</v>
      </c>
      <c r="I50" s="1224"/>
      <c r="J50" s="1224"/>
      <c r="K50" s="1491">
        <f t="shared" si="66"/>
        <v>-1582.159053882114</v>
      </c>
      <c r="L50" s="1491">
        <v>-1235.71060282198</v>
      </c>
      <c r="M50" s="1224">
        <v>-1071</v>
      </c>
      <c r="N50" s="1224">
        <v>0</v>
      </c>
      <c r="O50" s="1224">
        <v>-524.17351109374999</v>
      </c>
      <c r="P50" s="1224">
        <v>0</v>
      </c>
      <c r="Q50" s="1224">
        <v>0</v>
      </c>
      <c r="R50" s="1224">
        <v>-597.33712078048768</v>
      </c>
      <c r="S50" s="1224">
        <v>0</v>
      </c>
      <c r="T50" s="1224">
        <v>-25.944179365853653</v>
      </c>
      <c r="U50" s="1224">
        <v>0</v>
      </c>
      <c r="V50" s="1491">
        <f t="shared" si="67"/>
        <v>-2218.4548112400917</v>
      </c>
      <c r="W50" s="1224">
        <v>-1212</v>
      </c>
      <c r="X50" s="1224">
        <v>-331.25032088733332</v>
      </c>
      <c r="Y50" s="1224">
        <v>0</v>
      </c>
      <c r="Z50" s="1224">
        <v>0</v>
      </c>
      <c r="AA50" s="1224">
        <v>0</v>
      </c>
      <c r="AB50" s="1224">
        <v>-476.67521314285733</v>
      </c>
      <c r="AC50" s="1224">
        <v>0</v>
      </c>
      <c r="AD50" s="1224">
        <v>-27.467715362637374</v>
      </c>
      <c r="AE50" s="1224"/>
      <c r="AF50" s="1491">
        <f t="shared" si="71"/>
        <v>-2047.393249392828</v>
      </c>
      <c r="AG50" s="848">
        <f t="shared" si="68"/>
        <v>-2047.393249392828</v>
      </c>
      <c r="AH50" s="1491">
        <f t="shared" si="69"/>
        <v>-3030.1374578109398</v>
      </c>
      <c r="AI50" s="848">
        <f t="shared" si="70"/>
        <v>-3030.1374578109398</v>
      </c>
      <c r="AJ50" s="1224">
        <v>-1904</v>
      </c>
      <c r="AK50" s="1224">
        <v>0</v>
      </c>
      <c r="AL50" s="1224">
        <v>-177.26785227799999</v>
      </c>
      <c r="AM50" s="1224"/>
      <c r="AN50" s="1224"/>
      <c r="AO50" s="1224">
        <v>0</v>
      </c>
      <c r="AP50" s="1224">
        <v>-852.22285405691048</v>
      </c>
      <c r="AQ50" s="1224"/>
      <c r="AR50" s="1224">
        <v>-27.822836560975606</v>
      </c>
      <c r="AS50" s="1224">
        <v>0</v>
      </c>
      <c r="AT50" s="1491">
        <v>-2961.3135428958863</v>
      </c>
      <c r="AU50" s="1224">
        <v>-238</v>
      </c>
      <c r="AV50" s="1224">
        <v>0</v>
      </c>
      <c r="AW50" s="1224">
        <v>0</v>
      </c>
      <c r="AX50" s="1224"/>
      <c r="AY50" s="1224"/>
      <c r="AZ50" s="1224">
        <v>0</v>
      </c>
      <c r="BA50" s="1224">
        <v>-327.17944720661166</v>
      </c>
      <c r="BB50" s="1224"/>
      <c r="BC50" s="1224">
        <v>-36.152180231404962</v>
      </c>
      <c r="BD50" s="1224">
        <v>0</v>
      </c>
      <c r="BE50" s="1491">
        <v>-601.33162743801665</v>
      </c>
      <c r="BF50" s="1224">
        <v>-1042</v>
      </c>
      <c r="BG50" s="1224">
        <v>0</v>
      </c>
      <c r="BH50" s="1224">
        <v>-211.13025561399999</v>
      </c>
      <c r="BI50" s="1224"/>
      <c r="BJ50" s="1224"/>
      <c r="BK50" s="1224">
        <v>0</v>
      </c>
      <c r="BL50" s="1224">
        <v>-313.65259171666662</v>
      </c>
      <c r="BM50" s="1224"/>
      <c r="BN50" s="1224">
        <v>-27.071569049999997</v>
      </c>
      <c r="BO50" s="1224">
        <v>0</v>
      </c>
      <c r="BP50" s="1491">
        <v>-1593.8544163806666</v>
      </c>
      <c r="BQ50" s="1224">
        <f t="shared" si="58"/>
        <v>-1100</v>
      </c>
      <c r="BR50" s="1224">
        <f t="shared" si="58"/>
        <v>0</v>
      </c>
      <c r="BS50" s="1224">
        <f t="shared" si="58"/>
        <v>33.862403336</v>
      </c>
      <c r="BT50" s="1224">
        <f t="shared" si="58"/>
        <v>0</v>
      </c>
      <c r="BU50" s="1224">
        <f t="shared" si="58"/>
        <v>0</v>
      </c>
      <c r="BV50" s="1224">
        <f t="shared" si="58"/>
        <v>0</v>
      </c>
      <c r="BW50" s="1224">
        <f t="shared" si="58"/>
        <v>-865.74970954685546</v>
      </c>
      <c r="BX50" s="1224">
        <f t="shared" si="56"/>
        <v>0</v>
      </c>
      <c r="BY50" s="1224">
        <f t="shared" si="56"/>
        <v>-36.903447742380571</v>
      </c>
      <c r="BZ50" s="1224">
        <f t="shared" si="56"/>
        <v>0</v>
      </c>
      <c r="CA50" s="1491">
        <f t="shared" si="56"/>
        <v>-1968.7907539532362</v>
      </c>
      <c r="CC50" s="1557"/>
      <c r="CD50" s="1491">
        <f t="shared" si="57"/>
        <v>-2218.4548112400917</v>
      </c>
      <c r="CE50" s="1231"/>
      <c r="CF50" s="1231"/>
    </row>
    <row r="51" spans="1:84" s="576" customFormat="1" ht="12" hidden="1" customHeight="1" outlineLevel="2">
      <c r="A51" s="821"/>
      <c r="B51" s="826" t="s">
        <v>917</v>
      </c>
      <c r="C51" s="1224"/>
      <c r="D51" s="1224"/>
      <c r="E51" s="1224">
        <f t="shared" si="55"/>
        <v>0</v>
      </c>
      <c r="F51" s="1224"/>
      <c r="G51" s="1224"/>
      <c r="H51" s="1224"/>
      <c r="I51" s="1224"/>
      <c r="J51" s="1224"/>
      <c r="K51" s="1491">
        <f t="shared" si="66"/>
        <v>0</v>
      </c>
      <c r="L51" s="1491">
        <v>-364</v>
      </c>
      <c r="M51" s="1224">
        <v>0</v>
      </c>
      <c r="N51" s="1224">
        <v>0</v>
      </c>
      <c r="O51" s="1224">
        <v>0</v>
      </c>
      <c r="P51" s="1224">
        <v>0</v>
      </c>
      <c r="Q51" s="1224">
        <v>0</v>
      </c>
      <c r="R51" s="1224">
        <v>0</v>
      </c>
      <c r="S51" s="1224">
        <v>0</v>
      </c>
      <c r="T51" s="1224">
        <v>0</v>
      </c>
      <c r="U51" s="1224">
        <v>0</v>
      </c>
      <c r="V51" s="1491">
        <f t="shared" si="67"/>
        <v>0</v>
      </c>
      <c r="W51" s="1224">
        <v>-344</v>
      </c>
      <c r="X51" s="1224">
        <v>0</v>
      </c>
      <c r="Y51" s="1224">
        <v>0</v>
      </c>
      <c r="Z51" s="1224">
        <v>0</v>
      </c>
      <c r="AA51" s="1224">
        <v>0</v>
      </c>
      <c r="AB51" s="1224">
        <v>0</v>
      </c>
      <c r="AC51" s="1224">
        <v>0</v>
      </c>
      <c r="AD51" s="1224">
        <v>0</v>
      </c>
      <c r="AE51" s="1224"/>
      <c r="AF51" s="1491">
        <f t="shared" si="71"/>
        <v>-344</v>
      </c>
      <c r="AG51" s="848">
        <f t="shared" si="68"/>
        <v>-344</v>
      </c>
      <c r="AH51" s="1491">
        <f t="shared" si="69"/>
        <v>20</v>
      </c>
      <c r="AI51" s="848">
        <f t="shared" si="70"/>
        <v>20</v>
      </c>
      <c r="AJ51" s="1224">
        <v>-495</v>
      </c>
      <c r="AK51" s="1224"/>
      <c r="AL51" s="1224"/>
      <c r="AM51" s="1224"/>
      <c r="AN51" s="1224"/>
      <c r="AO51" s="1224"/>
      <c r="AP51" s="1224"/>
      <c r="AQ51" s="1224"/>
      <c r="AR51" s="1224"/>
      <c r="AS51" s="1224">
        <v>0</v>
      </c>
      <c r="AT51" s="1491">
        <v>-495</v>
      </c>
      <c r="AU51" s="1224">
        <v>-211</v>
      </c>
      <c r="AV51" s="1224"/>
      <c r="AW51" s="1224"/>
      <c r="AX51" s="1224"/>
      <c r="AY51" s="1224"/>
      <c r="AZ51" s="1224"/>
      <c r="BA51" s="1224"/>
      <c r="BB51" s="1224"/>
      <c r="BC51" s="1224"/>
      <c r="BD51" s="1224">
        <v>0</v>
      </c>
      <c r="BE51" s="1491">
        <v>-211</v>
      </c>
      <c r="BF51" s="1224">
        <v>0</v>
      </c>
      <c r="BG51" s="1224">
        <v>0</v>
      </c>
      <c r="BH51" s="1224">
        <v>0</v>
      </c>
      <c r="BI51" s="1224">
        <v>0</v>
      </c>
      <c r="BJ51" s="1224">
        <v>0</v>
      </c>
      <c r="BK51" s="1224">
        <v>0</v>
      </c>
      <c r="BL51" s="1224">
        <v>0</v>
      </c>
      <c r="BM51" s="1224">
        <v>0</v>
      </c>
      <c r="BN51" s="1224">
        <v>0</v>
      </c>
      <c r="BO51" s="1224">
        <v>0</v>
      </c>
      <c r="BP51" s="1491">
        <v>0</v>
      </c>
      <c r="BQ51" s="1224">
        <f t="shared" si="58"/>
        <v>-706</v>
      </c>
      <c r="BR51" s="1224">
        <f t="shared" si="58"/>
        <v>0</v>
      </c>
      <c r="BS51" s="1224">
        <f t="shared" si="58"/>
        <v>0</v>
      </c>
      <c r="BT51" s="1224">
        <f t="shared" si="58"/>
        <v>0</v>
      </c>
      <c r="BU51" s="1224">
        <f t="shared" si="58"/>
        <v>0</v>
      </c>
      <c r="BV51" s="1224">
        <f t="shared" si="58"/>
        <v>0</v>
      </c>
      <c r="BW51" s="1224">
        <f t="shared" si="58"/>
        <v>0</v>
      </c>
      <c r="BX51" s="1224">
        <f t="shared" si="56"/>
        <v>0</v>
      </c>
      <c r="BY51" s="1224">
        <f t="shared" si="56"/>
        <v>0</v>
      </c>
      <c r="BZ51" s="1224">
        <f t="shared" si="56"/>
        <v>0</v>
      </c>
      <c r="CA51" s="1491">
        <f t="shared" si="56"/>
        <v>-706</v>
      </c>
      <c r="CC51" s="1557"/>
      <c r="CD51" s="1491">
        <f t="shared" si="57"/>
        <v>0</v>
      </c>
      <c r="CE51" s="1231"/>
      <c r="CF51" s="1231"/>
    </row>
    <row r="52" spans="1:84" s="576" customFormat="1" ht="12" hidden="1" customHeight="1" outlineLevel="2">
      <c r="A52" s="821"/>
      <c r="B52" s="826" t="s">
        <v>918</v>
      </c>
      <c r="C52" s="1224">
        <v>-68</v>
      </c>
      <c r="D52" s="1224">
        <v>-8213.0371599999999</v>
      </c>
      <c r="E52" s="1224">
        <f t="shared" si="55"/>
        <v>-8281.0371599999999</v>
      </c>
      <c r="F52" s="1224"/>
      <c r="G52" s="1224"/>
      <c r="H52" s="1224"/>
      <c r="I52" s="1224"/>
      <c r="J52" s="1224"/>
      <c r="K52" s="1491">
        <f t="shared" si="66"/>
        <v>-8281.0371599999999</v>
      </c>
      <c r="L52" s="1491">
        <v>-257.99988999999999</v>
      </c>
      <c r="M52" s="1224">
        <v>-261</v>
      </c>
      <c r="N52" s="1224">
        <v>0</v>
      </c>
      <c r="O52" s="1224">
        <v>0</v>
      </c>
      <c r="P52" s="1224">
        <v>0</v>
      </c>
      <c r="Q52" s="1224">
        <v>0</v>
      </c>
      <c r="R52" s="1224">
        <v>0</v>
      </c>
      <c r="S52" s="1224">
        <v>0</v>
      </c>
      <c r="T52" s="1224">
        <v>0</v>
      </c>
      <c r="U52" s="1224">
        <v>0</v>
      </c>
      <c r="V52" s="1491">
        <f t="shared" si="67"/>
        <v>-261</v>
      </c>
      <c r="W52" s="1224">
        <v>627</v>
      </c>
      <c r="X52" s="1224">
        <v>0</v>
      </c>
      <c r="Y52" s="1224">
        <v>0</v>
      </c>
      <c r="Z52" s="1224">
        <v>0</v>
      </c>
      <c r="AA52" s="1224">
        <v>0</v>
      </c>
      <c r="AB52" s="1224">
        <v>0</v>
      </c>
      <c r="AC52" s="1224">
        <v>0</v>
      </c>
      <c r="AD52" s="1224">
        <v>0</v>
      </c>
      <c r="AE52" s="1224"/>
      <c r="AF52" s="1491">
        <f t="shared" si="71"/>
        <v>627</v>
      </c>
      <c r="AG52" s="848">
        <f t="shared" si="68"/>
        <v>627</v>
      </c>
      <c r="AH52" s="1491">
        <f t="shared" si="69"/>
        <v>623.99989000000005</v>
      </c>
      <c r="AI52" s="848">
        <f t="shared" si="70"/>
        <v>623.99989000000005</v>
      </c>
      <c r="AJ52" s="1224">
        <v>610</v>
      </c>
      <c r="AK52" s="1224">
        <v>1.1E-4</v>
      </c>
      <c r="AL52" s="1224"/>
      <c r="AM52" s="1224"/>
      <c r="AN52" s="1224"/>
      <c r="AO52" s="1224">
        <v>0</v>
      </c>
      <c r="AP52" s="1224">
        <v>0</v>
      </c>
      <c r="AQ52" s="1224"/>
      <c r="AR52" s="1224">
        <v>0</v>
      </c>
      <c r="AS52" s="1224">
        <v>0</v>
      </c>
      <c r="AT52" s="1491">
        <v>610.00010999999995</v>
      </c>
      <c r="AU52" s="1224">
        <v>-98</v>
      </c>
      <c r="AV52" s="1224">
        <v>1.1E-4</v>
      </c>
      <c r="AW52" s="1224"/>
      <c r="AX52" s="1224"/>
      <c r="AY52" s="1224"/>
      <c r="AZ52" s="1224">
        <v>0</v>
      </c>
      <c r="BA52" s="1224">
        <v>0</v>
      </c>
      <c r="BB52" s="1224"/>
      <c r="BC52" s="1224">
        <v>0</v>
      </c>
      <c r="BD52" s="1224">
        <v>0</v>
      </c>
      <c r="BE52" s="1491">
        <v>-97.999889999999994</v>
      </c>
      <c r="BF52" s="1224">
        <v>644</v>
      </c>
      <c r="BG52" s="1224">
        <v>1.1E-4</v>
      </c>
      <c r="BH52" s="1224"/>
      <c r="BI52" s="1224"/>
      <c r="BJ52" s="1224"/>
      <c r="BK52" s="1224">
        <v>0</v>
      </c>
      <c r="BL52" s="1224">
        <v>0</v>
      </c>
      <c r="BM52" s="1224"/>
      <c r="BN52" s="1224">
        <v>0</v>
      </c>
      <c r="BO52" s="1224">
        <v>0</v>
      </c>
      <c r="BP52" s="1491">
        <v>644.00010999999995</v>
      </c>
      <c r="BQ52" s="1224">
        <f t="shared" si="58"/>
        <v>-132</v>
      </c>
      <c r="BR52" s="1224">
        <f t="shared" si="58"/>
        <v>1.1E-4</v>
      </c>
      <c r="BS52" s="1224">
        <f t="shared" si="58"/>
        <v>0</v>
      </c>
      <c r="BT52" s="1224">
        <f t="shared" si="58"/>
        <v>0</v>
      </c>
      <c r="BU52" s="1224">
        <f t="shared" si="58"/>
        <v>0</v>
      </c>
      <c r="BV52" s="1224">
        <f t="shared" si="58"/>
        <v>0</v>
      </c>
      <c r="BW52" s="1224">
        <f t="shared" si="58"/>
        <v>0</v>
      </c>
      <c r="BX52" s="1224">
        <f t="shared" si="56"/>
        <v>0</v>
      </c>
      <c r="BY52" s="1224">
        <f t="shared" si="56"/>
        <v>0</v>
      </c>
      <c r="BZ52" s="1224">
        <f t="shared" si="56"/>
        <v>0</v>
      </c>
      <c r="CA52" s="1491">
        <f t="shared" si="56"/>
        <v>-131.99988999999999</v>
      </c>
      <c r="CC52" s="1557"/>
      <c r="CD52" s="1491">
        <f t="shared" si="57"/>
        <v>-261</v>
      </c>
      <c r="CE52" s="1231"/>
      <c r="CF52" s="1231"/>
    </row>
    <row r="53" spans="1:84" s="576" customFormat="1" ht="12" hidden="1" customHeight="1" outlineLevel="2">
      <c r="A53" s="821"/>
      <c r="B53" s="826" t="s">
        <v>919</v>
      </c>
      <c r="C53" s="1224">
        <v>-466</v>
      </c>
      <c r="D53" s="1224"/>
      <c r="E53" s="1224">
        <f t="shared" si="55"/>
        <v>-466</v>
      </c>
      <c r="F53" s="1224"/>
      <c r="G53" s="1224">
        <v>-112.30497026422768</v>
      </c>
      <c r="H53" s="1224"/>
      <c r="I53" s="1224"/>
      <c r="J53" s="1224"/>
      <c r="K53" s="1491">
        <f t="shared" si="66"/>
        <v>-578.30497026422768</v>
      </c>
      <c r="L53" s="1491">
        <v>-805.06709775280899</v>
      </c>
      <c r="M53" s="1224">
        <v>-906</v>
      </c>
      <c r="N53" s="1224">
        <v>0</v>
      </c>
      <c r="O53" s="1224">
        <v>0</v>
      </c>
      <c r="P53" s="1224">
        <v>0</v>
      </c>
      <c r="Q53" s="1224">
        <v>-172.0996346341463</v>
      </c>
      <c r="R53" s="1224">
        <v>0</v>
      </c>
      <c r="S53" s="1224">
        <v>0</v>
      </c>
      <c r="T53" s="1224">
        <v>0</v>
      </c>
      <c r="U53" s="1224">
        <v>0</v>
      </c>
      <c r="V53" s="1491">
        <f t="shared" si="67"/>
        <v>-1078.0996346341462</v>
      </c>
      <c r="W53" s="1224">
        <v>-513</v>
      </c>
      <c r="X53" s="1224">
        <v>0</v>
      </c>
      <c r="Y53" s="1224">
        <v>0</v>
      </c>
      <c r="Z53" s="1224">
        <v>0</v>
      </c>
      <c r="AA53" s="1224">
        <v>-0.66647996703296719</v>
      </c>
      <c r="AB53" s="1224">
        <v>0</v>
      </c>
      <c r="AC53" s="1224">
        <v>0</v>
      </c>
      <c r="AD53" s="1224">
        <v>0</v>
      </c>
      <c r="AE53" s="1224"/>
      <c r="AF53" s="1491">
        <f t="shared" si="71"/>
        <v>-513.66647996703296</v>
      </c>
      <c r="AG53" s="848">
        <f t="shared" si="68"/>
        <v>-513.66647996703296</v>
      </c>
      <c r="AH53" s="1491">
        <f t="shared" si="69"/>
        <v>-786.69901684837021</v>
      </c>
      <c r="AI53" s="848">
        <f t="shared" si="70"/>
        <v>-786.69901684837021</v>
      </c>
      <c r="AJ53" s="1224">
        <v>-696</v>
      </c>
      <c r="AK53" s="1224">
        <v>0</v>
      </c>
      <c r="AL53" s="1224">
        <v>0</v>
      </c>
      <c r="AM53" s="1224"/>
      <c r="AN53" s="1224"/>
      <c r="AO53" s="1224">
        <v>-0.67509667073170732</v>
      </c>
      <c r="AP53" s="1224">
        <v>0</v>
      </c>
      <c r="AQ53" s="1224"/>
      <c r="AR53" s="1224">
        <v>0</v>
      </c>
      <c r="AS53" s="1224">
        <v>0</v>
      </c>
      <c r="AT53" s="1491">
        <v>-696.6750966707317</v>
      </c>
      <c r="AU53" s="1224">
        <v>-422</v>
      </c>
      <c r="AV53" s="1224">
        <v>0</v>
      </c>
      <c r="AW53" s="1224">
        <v>0</v>
      </c>
      <c r="AX53" s="1224"/>
      <c r="AY53" s="1224"/>
      <c r="AZ53" s="1224">
        <v>-51.528306743801664</v>
      </c>
      <c r="BA53" s="1224">
        <v>0</v>
      </c>
      <c r="BB53" s="1224"/>
      <c r="BC53" s="1224">
        <v>0</v>
      </c>
      <c r="BD53" s="1224">
        <v>0</v>
      </c>
      <c r="BE53" s="1491">
        <v>-473.52830674380164</v>
      </c>
      <c r="BF53" s="1224">
        <v>-375</v>
      </c>
      <c r="BG53" s="1224">
        <v>0</v>
      </c>
      <c r="BH53" s="1224">
        <v>0</v>
      </c>
      <c r="BI53" s="1224"/>
      <c r="BJ53" s="1224"/>
      <c r="BK53" s="1224">
        <v>-41.716491049999995</v>
      </c>
      <c r="BL53" s="1224">
        <v>0</v>
      </c>
      <c r="BM53" s="1224"/>
      <c r="BN53" s="1224">
        <v>0</v>
      </c>
      <c r="BO53" s="1224">
        <v>0</v>
      </c>
      <c r="BP53" s="1491">
        <v>-416.71649105</v>
      </c>
      <c r="BQ53" s="1224">
        <f t="shared" si="58"/>
        <v>-743</v>
      </c>
      <c r="BR53" s="1224">
        <f t="shared" si="58"/>
        <v>0</v>
      </c>
      <c r="BS53" s="1224">
        <f t="shared" si="58"/>
        <v>0</v>
      </c>
      <c r="BT53" s="1224">
        <f t="shared" si="58"/>
        <v>0</v>
      </c>
      <c r="BU53" s="1224">
        <f t="shared" si="58"/>
        <v>0</v>
      </c>
      <c r="BV53" s="1224">
        <f t="shared" si="58"/>
        <v>-10.486912364533374</v>
      </c>
      <c r="BW53" s="1224">
        <f t="shared" si="58"/>
        <v>0</v>
      </c>
      <c r="BX53" s="1224">
        <f t="shared" si="56"/>
        <v>0</v>
      </c>
      <c r="BY53" s="1224">
        <f t="shared" si="56"/>
        <v>0</v>
      </c>
      <c r="BZ53" s="1224">
        <f t="shared" si="56"/>
        <v>0</v>
      </c>
      <c r="CA53" s="1491">
        <f t="shared" si="56"/>
        <v>-753.48691236453328</v>
      </c>
      <c r="CC53" s="1557"/>
      <c r="CD53" s="1491">
        <f t="shared" si="57"/>
        <v>-1078.0996346341462</v>
      </c>
      <c r="CE53" s="1231"/>
      <c r="CF53" s="1231"/>
    </row>
    <row r="54" spans="1:84" s="576" customFormat="1" ht="12" hidden="1" customHeight="1" outlineLevel="2">
      <c r="A54" s="821"/>
      <c r="B54" s="826" t="s">
        <v>920</v>
      </c>
      <c r="C54" s="1224">
        <v>-689</v>
      </c>
      <c r="D54" s="1224"/>
      <c r="E54" s="1224">
        <f t="shared" si="55"/>
        <v>-689</v>
      </c>
      <c r="F54" s="1224"/>
      <c r="G54" s="1224"/>
      <c r="H54" s="1224"/>
      <c r="I54" s="1224"/>
      <c r="J54" s="1224"/>
      <c r="K54" s="1491">
        <f t="shared" si="66"/>
        <v>-689</v>
      </c>
      <c r="L54" s="1491">
        <v>-598</v>
      </c>
      <c r="M54" s="1224">
        <v>-1062</v>
      </c>
      <c r="N54" s="1224">
        <v>0</v>
      </c>
      <c r="O54" s="1224">
        <v>0</v>
      </c>
      <c r="P54" s="1224">
        <v>0</v>
      </c>
      <c r="Q54" s="1224">
        <v>0</v>
      </c>
      <c r="R54" s="1224">
        <v>0</v>
      </c>
      <c r="S54" s="1224">
        <v>0</v>
      </c>
      <c r="T54" s="1224">
        <v>0</v>
      </c>
      <c r="U54" s="1224">
        <v>0</v>
      </c>
      <c r="V54" s="1491">
        <f t="shared" si="67"/>
        <v>-1062</v>
      </c>
      <c r="W54" s="1224">
        <v>-709</v>
      </c>
      <c r="X54" s="1224">
        <v>0</v>
      </c>
      <c r="Y54" s="1224">
        <v>0</v>
      </c>
      <c r="Z54" s="1224">
        <v>0</v>
      </c>
      <c r="AA54" s="1224">
        <v>0</v>
      </c>
      <c r="AB54" s="1224">
        <v>0</v>
      </c>
      <c r="AC54" s="1224">
        <v>0</v>
      </c>
      <c r="AD54" s="1224">
        <v>0</v>
      </c>
      <c r="AE54" s="1224"/>
      <c r="AF54" s="1491">
        <f t="shared" si="71"/>
        <v>-709</v>
      </c>
      <c r="AG54" s="848">
        <f t="shared" si="68"/>
        <v>-709</v>
      </c>
      <c r="AH54" s="1491">
        <f t="shared" si="69"/>
        <v>-1173</v>
      </c>
      <c r="AI54" s="848">
        <f t="shared" si="70"/>
        <v>-1173</v>
      </c>
      <c r="AJ54" s="1224">
        <v>-937</v>
      </c>
      <c r="AK54" s="1224">
        <v>0</v>
      </c>
      <c r="AL54" s="1224"/>
      <c r="AM54" s="1224"/>
      <c r="AN54" s="1224"/>
      <c r="AO54" s="1224">
        <v>0</v>
      </c>
      <c r="AP54" s="1224">
        <v>0</v>
      </c>
      <c r="AQ54" s="1224"/>
      <c r="AR54" s="1224">
        <v>0</v>
      </c>
      <c r="AS54" s="1224">
        <v>0</v>
      </c>
      <c r="AT54" s="1491">
        <v>-937</v>
      </c>
      <c r="AU54" s="1224">
        <v>-384</v>
      </c>
      <c r="AV54" s="1224">
        <v>0</v>
      </c>
      <c r="AW54" s="1224"/>
      <c r="AX54" s="1224"/>
      <c r="AY54" s="1224"/>
      <c r="AZ54" s="1224">
        <v>0</v>
      </c>
      <c r="BA54" s="1224">
        <v>0</v>
      </c>
      <c r="BB54" s="1224"/>
      <c r="BC54" s="1224">
        <v>0</v>
      </c>
      <c r="BD54" s="1224">
        <v>0</v>
      </c>
      <c r="BE54" s="1491">
        <v>-384</v>
      </c>
      <c r="BF54" s="1224">
        <v>-490</v>
      </c>
      <c r="BG54" s="1224">
        <v>0</v>
      </c>
      <c r="BH54" s="1224"/>
      <c r="BI54" s="1224"/>
      <c r="BJ54" s="1224"/>
      <c r="BK54" s="1224">
        <v>0</v>
      </c>
      <c r="BL54" s="1224">
        <v>0</v>
      </c>
      <c r="BM54" s="1224"/>
      <c r="BN54" s="1224">
        <v>0</v>
      </c>
      <c r="BO54" s="1224">
        <v>0</v>
      </c>
      <c r="BP54" s="1491">
        <v>-490</v>
      </c>
      <c r="BQ54" s="1224">
        <f t="shared" si="58"/>
        <v>-831</v>
      </c>
      <c r="BR54" s="1224">
        <f t="shared" si="58"/>
        <v>0</v>
      </c>
      <c r="BS54" s="1224">
        <f t="shared" si="58"/>
        <v>0</v>
      </c>
      <c r="BT54" s="1224">
        <f t="shared" si="58"/>
        <v>0</v>
      </c>
      <c r="BU54" s="1224">
        <f t="shared" si="58"/>
        <v>0</v>
      </c>
      <c r="BV54" s="1224">
        <f t="shared" si="58"/>
        <v>0</v>
      </c>
      <c r="BW54" s="1224">
        <f t="shared" si="58"/>
        <v>0</v>
      </c>
      <c r="BX54" s="1224">
        <f t="shared" si="56"/>
        <v>0</v>
      </c>
      <c r="BY54" s="1224">
        <f t="shared" si="56"/>
        <v>0</v>
      </c>
      <c r="BZ54" s="1224">
        <f t="shared" si="56"/>
        <v>0</v>
      </c>
      <c r="CA54" s="1491">
        <f t="shared" si="56"/>
        <v>-831</v>
      </c>
      <c r="CC54" s="1557"/>
      <c r="CD54" s="1491">
        <f t="shared" si="57"/>
        <v>-1062</v>
      </c>
      <c r="CE54" s="1231"/>
      <c r="CF54" s="1231"/>
    </row>
    <row r="55" spans="1:84" s="576" customFormat="1" ht="12" hidden="1" customHeight="1" outlineLevel="2">
      <c r="A55" s="821"/>
      <c r="B55" s="826" t="s">
        <v>921</v>
      </c>
      <c r="C55" s="1224">
        <v>0</v>
      </c>
      <c r="D55" s="1224"/>
      <c r="E55" s="1224">
        <f t="shared" si="55"/>
        <v>0</v>
      </c>
      <c r="F55" s="1224"/>
      <c r="G55" s="1224">
        <v>-302.14838953252041</v>
      </c>
      <c r="H55" s="1224">
        <v>-228.09111365853667</v>
      </c>
      <c r="I55" s="1224"/>
      <c r="J55" s="1224"/>
      <c r="K55" s="1491">
        <f t="shared" si="66"/>
        <v>-530.23950319105711</v>
      </c>
      <c r="L55" s="1491">
        <v>-316.31740407303369</v>
      </c>
      <c r="M55" s="1224">
        <v>0</v>
      </c>
      <c r="N55" s="1224">
        <v>0</v>
      </c>
      <c r="O55" s="1224">
        <v>0</v>
      </c>
      <c r="P55" s="1224">
        <v>0</v>
      </c>
      <c r="Q55" s="1224">
        <v>-211.41367639024384</v>
      </c>
      <c r="R55" s="1224">
        <v>-282.35148756097556</v>
      </c>
      <c r="S55" s="1224">
        <v>0</v>
      </c>
      <c r="T55" s="1224">
        <v>0</v>
      </c>
      <c r="U55" s="1224">
        <v>0</v>
      </c>
      <c r="V55" s="1491">
        <f t="shared" si="67"/>
        <v>-493.76516395121939</v>
      </c>
      <c r="W55" s="1224">
        <v>0</v>
      </c>
      <c r="X55" s="1224">
        <v>0</v>
      </c>
      <c r="Y55" s="1224">
        <v>0</v>
      </c>
      <c r="Z55" s="1224">
        <v>0</v>
      </c>
      <c r="AA55" s="1224">
        <v>-76.033345747252767</v>
      </c>
      <c r="AB55" s="1224">
        <v>-303.36128597802207</v>
      </c>
      <c r="AC55" s="1224">
        <v>-101.91680545054948</v>
      </c>
      <c r="AD55" s="1224">
        <v>0</v>
      </c>
      <c r="AE55" s="1224"/>
      <c r="AF55" s="1491">
        <f t="shared" si="71"/>
        <v>-481.31143717582432</v>
      </c>
      <c r="AG55" s="848">
        <f t="shared" si="68"/>
        <v>-481.31143717582432</v>
      </c>
      <c r="AH55" s="1491">
        <f t="shared" si="69"/>
        <v>-658.75919705400997</v>
      </c>
      <c r="AI55" s="848">
        <f t="shared" si="70"/>
        <v>-658.75919705400997</v>
      </c>
      <c r="AJ55" s="1224"/>
      <c r="AK55" s="1224">
        <v>0</v>
      </c>
      <c r="AL55" s="1224">
        <v>0</v>
      </c>
      <c r="AM55" s="1224"/>
      <c r="AN55" s="1224"/>
      <c r="AO55" s="1224">
        <v>-77.016356256097552</v>
      </c>
      <c r="AP55" s="1224">
        <v>-411.00475562601622</v>
      </c>
      <c r="AQ55" s="1224">
        <v>-104.06818077235772</v>
      </c>
      <c r="AR55" s="1224">
        <v>0</v>
      </c>
      <c r="AS55" s="1224">
        <v>0</v>
      </c>
      <c r="AT55" s="1491">
        <v>-592.08929265447148</v>
      </c>
      <c r="AU55" s="1224"/>
      <c r="AV55" s="1224">
        <v>0</v>
      </c>
      <c r="AW55" s="1224">
        <v>0</v>
      </c>
      <c r="AX55" s="1224"/>
      <c r="AY55" s="1224"/>
      <c r="AZ55" s="1224">
        <v>-131.51888370247937</v>
      </c>
      <c r="BA55" s="1224">
        <v>-215.61665563636367</v>
      </c>
      <c r="BB55" s="1224">
        <v>-33.363572132231411</v>
      </c>
      <c r="BC55" s="1224">
        <v>0</v>
      </c>
      <c r="BD55" s="1224">
        <v>0</v>
      </c>
      <c r="BE55" s="1491">
        <v>-380.49911147107446</v>
      </c>
      <c r="BF55" s="1224"/>
      <c r="BG55" s="1224">
        <v>0</v>
      </c>
      <c r="BH55" s="1224">
        <v>0</v>
      </c>
      <c r="BI55" s="1224"/>
      <c r="BJ55" s="1224"/>
      <c r="BK55" s="1224">
        <v>-57.072122499999992</v>
      </c>
      <c r="BL55" s="1224">
        <v>-193.94830157499996</v>
      </c>
      <c r="BM55" s="1224">
        <v>-41.895963133333332</v>
      </c>
      <c r="BN55" s="1224">
        <v>0</v>
      </c>
      <c r="BO55" s="1224">
        <v>0</v>
      </c>
      <c r="BP55" s="1491">
        <v>-292.91638720833328</v>
      </c>
      <c r="BQ55" s="1224">
        <f t="shared" si="58"/>
        <v>0</v>
      </c>
      <c r="BR55" s="1224">
        <f t="shared" si="58"/>
        <v>0</v>
      </c>
      <c r="BS55" s="1224">
        <f t="shared" si="58"/>
        <v>0</v>
      </c>
      <c r="BT55" s="1224">
        <f t="shared" si="58"/>
        <v>0</v>
      </c>
      <c r="BU55" s="1224">
        <f t="shared" si="58"/>
        <v>0</v>
      </c>
      <c r="BV55" s="1224">
        <f t="shared" si="58"/>
        <v>-151.46311745857693</v>
      </c>
      <c r="BW55" s="1224">
        <f t="shared" si="58"/>
        <v>-432.67310968737991</v>
      </c>
      <c r="BX55" s="1224">
        <f t="shared" si="58"/>
        <v>-95.535789771255793</v>
      </c>
      <c r="BY55" s="1224">
        <f t="shared" si="58"/>
        <v>0</v>
      </c>
      <c r="BZ55" s="1224">
        <f t="shared" si="58"/>
        <v>0</v>
      </c>
      <c r="CA55" s="1491">
        <f t="shared" si="58"/>
        <v>-679.67201691721266</v>
      </c>
      <c r="CC55" s="1557"/>
      <c r="CD55" s="1491">
        <f t="shared" si="57"/>
        <v>-493.76516395121939</v>
      </c>
      <c r="CE55" s="1231"/>
      <c r="CF55" s="1231"/>
    </row>
    <row r="56" spans="1:84" s="576" customFormat="1" ht="12" hidden="1" customHeight="1" outlineLevel="2">
      <c r="A56" s="821"/>
      <c r="B56" s="826" t="s">
        <v>902</v>
      </c>
      <c r="C56" s="1224">
        <v>-1376</v>
      </c>
      <c r="D56" s="1224"/>
      <c r="E56" s="1224">
        <f t="shared" si="55"/>
        <v>-1376</v>
      </c>
      <c r="F56" s="1224"/>
      <c r="G56" s="1224"/>
      <c r="H56" s="1224"/>
      <c r="I56" s="1224"/>
      <c r="J56" s="1224"/>
      <c r="K56" s="1491">
        <f t="shared" si="66"/>
        <v>-1376</v>
      </c>
      <c r="L56" s="1491">
        <v>-940</v>
      </c>
      <c r="M56" s="1224">
        <v>-110</v>
      </c>
      <c r="N56" s="1224">
        <v>0</v>
      </c>
      <c r="O56" s="1224">
        <v>0</v>
      </c>
      <c r="P56" s="1224">
        <v>0</v>
      </c>
      <c r="Q56" s="1224">
        <v>0</v>
      </c>
      <c r="R56" s="1224">
        <v>0</v>
      </c>
      <c r="S56" s="1224">
        <v>0</v>
      </c>
      <c r="T56" s="1224">
        <v>0</v>
      </c>
      <c r="U56" s="1224">
        <v>0</v>
      </c>
      <c r="V56" s="1491">
        <f t="shared" si="67"/>
        <v>-110</v>
      </c>
      <c r="W56" s="1224">
        <v>-168</v>
      </c>
      <c r="X56" s="1224">
        <v>0</v>
      </c>
      <c r="Y56" s="1224">
        <v>0</v>
      </c>
      <c r="Z56" s="1224">
        <v>0</v>
      </c>
      <c r="AA56" s="1224">
        <v>0</v>
      </c>
      <c r="AB56" s="1224">
        <v>0</v>
      </c>
      <c r="AC56" s="1224">
        <v>0</v>
      </c>
      <c r="AD56" s="1224">
        <v>0</v>
      </c>
      <c r="AE56" s="1224"/>
      <c r="AF56" s="1491">
        <f t="shared" si="71"/>
        <v>-168</v>
      </c>
      <c r="AG56" s="848">
        <f t="shared" si="68"/>
        <v>-168</v>
      </c>
      <c r="AH56" s="1491">
        <f t="shared" si="69"/>
        <v>662</v>
      </c>
      <c r="AI56" s="848">
        <f t="shared" si="70"/>
        <v>662</v>
      </c>
      <c r="AJ56" s="1224">
        <v>-218</v>
      </c>
      <c r="AK56" s="1224">
        <v>0</v>
      </c>
      <c r="AL56" s="1224"/>
      <c r="AM56" s="1224"/>
      <c r="AN56" s="1224"/>
      <c r="AO56" s="1224">
        <v>0</v>
      </c>
      <c r="AP56" s="1224">
        <v>0</v>
      </c>
      <c r="AQ56" s="1224"/>
      <c r="AR56" s="1224">
        <v>0</v>
      </c>
      <c r="AS56" s="1224">
        <v>0</v>
      </c>
      <c r="AT56" s="1491">
        <v>-218</v>
      </c>
      <c r="AU56" s="1224">
        <v>-106</v>
      </c>
      <c r="AV56" s="1224">
        <v>0</v>
      </c>
      <c r="AW56" s="1224"/>
      <c r="AX56" s="1224"/>
      <c r="AY56" s="1224"/>
      <c r="AZ56" s="1224">
        <v>0</v>
      </c>
      <c r="BA56" s="1224">
        <v>0</v>
      </c>
      <c r="BB56" s="1224"/>
      <c r="BC56" s="1224">
        <v>0</v>
      </c>
      <c r="BD56" s="1224">
        <v>0</v>
      </c>
      <c r="BE56" s="1491">
        <v>-106</v>
      </c>
      <c r="BF56" s="1224">
        <v>-117</v>
      </c>
      <c r="BG56" s="1224">
        <v>0</v>
      </c>
      <c r="BH56" s="1224"/>
      <c r="BI56" s="1224"/>
      <c r="BJ56" s="1224"/>
      <c r="BK56" s="1224">
        <v>0</v>
      </c>
      <c r="BL56" s="1224">
        <v>0</v>
      </c>
      <c r="BM56" s="1224"/>
      <c r="BN56" s="1224">
        <v>0</v>
      </c>
      <c r="BO56" s="1224">
        <v>0</v>
      </c>
      <c r="BP56" s="1491">
        <v>-117</v>
      </c>
      <c r="BQ56" s="1224">
        <f t="shared" si="58"/>
        <v>-207</v>
      </c>
      <c r="BR56" s="1224">
        <f t="shared" si="58"/>
        <v>0</v>
      </c>
      <c r="BS56" s="1224">
        <f t="shared" si="58"/>
        <v>0</v>
      </c>
      <c r="BT56" s="1224">
        <f t="shared" si="58"/>
        <v>0</v>
      </c>
      <c r="BU56" s="1224">
        <f t="shared" si="58"/>
        <v>0</v>
      </c>
      <c r="BV56" s="1224">
        <f t="shared" si="58"/>
        <v>0</v>
      </c>
      <c r="BW56" s="1224">
        <f t="shared" si="58"/>
        <v>0</v>
      </c>
      <c r="BX56" s="1224">
        <f t="shared" si="58"/>
        <v>0</v>
      </c>
      <c r="BY56" s="1224">
        <f t="shared" si="58"/>
        <v>0</v>
      </c>
      <c r="BZ56" s="1224">
        <f t="shared" si="58"/>
        <v>0</v>
      </c>
      <c r="CA56" s="1491">
        <f t="shared" si="58"/>
        <v>-207</v>
      </c>
      <c r="CC56" s="1557"/>
      <c r="CD56" s="1491">
        <f t="shared" si="57"/>
        <v>-110</v>
      </c>
      <c r="CE56" s="1231"/>
      <c r="CF56" s="1231"/>
    </row>
    <row r="57" spans="1:84" s="576" customFormat="1" ht="12" hidden="1" customHeight="1" outlineLevel="2">
      <c r="A57" s="821"/>
      <c r="B57" s="1450" t="s">
        <v>922</v>
      </c>
      <c r="C57" s="1485">
        <v>-374</v>
      </c>
      <c r="D57" s="541"/>
      <c r="E57" s="541">
        <f t="shared" si="55"/>
        <v>-374</v>
      </c>
      <c r="F57" s="541"/>
      <c r="G57" s="541"/>
      <c r="H57" s="541"/>
      <c r="I57" s="541"/>
      <c r="J57" s="541"/>
      <c r="K57" s="1492">
        <f t="shared" si="66"/>
        <v>-374</v>
      </c>
      <c r="L57" s="1492">
        <v>-340</v>
      </c>
      <c r="M57" s="541">
        <v>-525</v>
      </c>
      <c r="N57" s="541">
        <v>0</v>
      </c>
      <c r="O57" s="541">
        <v>0</v>
      </c>
      <c r="P57" s="541">
        <v>0</v>
      </c>
      <c r="Q57" s="541">
        <v>0</v>
      </c>
      <c r="R57" s="541">
        <v>0</v>
      </c>
      <c r="S57" s="541">
        <v>0</v>
      </c>
      <c r="T57" s="541">
        <v>0</v>
      </c>
      <c r="U57" s="541">
        <v>0</v>
      </c>
      <c r="V57" s="1492">
        <f t="shared" si="67"/>
        <v>-525</v>
      </c>
      <c r="W57" s="541">
        <v>-301</v>
      </c>
      <c r="X57" s="541">
        <v>0</v>
      </c>
      <c r="Y57" s="541">
        <v>0</v>
      </c>
      <c r="Z57" s="541">
        <v>0</v>
      </c>
      <c r="AA57" s="541">
        <v>0</v>
      </c>
      <c r="AB57" s="528">
        <v>0</v>
      </c>
      <c r="AC57" s="528">
        <v>0</v>
      </c>
      <c r="AD57" s="541">
        <v>0</v>
      </c>
      <c r="AE57" s="541"/>
      <c r="AF57" s="1492">
        <f t="shared" si="71"/>
        <v>-301</v>
      </c>
      <c r="AG57" s="850">
        <f t="shared" si="68"/>
        <v>-301</v>
      </c>
      <c r="AH57" s="1492">
        <f t="shared" si="69"/>
        <v>-486</v>
      </c>
      <c r="AI57" s="850">
        <f t="shared" si="70"/>
        <v>-486</v>
      </c>
      <c r="AJ57" s="541">
        <v>-393</v>
      </c>
      <c r="AK57" s="541">
        <v>0</v>
      </c>
      <c r="AL57" s="541"/>
      <c r="AM57" s="541"/>
      <c r="AN57" s="541"/>
      <c r="AO57" s="541">
        <v>0</v>
      </c>
      <c r="AP57" s="541">
        <v>0</v>
      </c>
      <c r="AQ57" s="541"/>
      <c r="AR57" s="541">
        <v>0</v>
      </c>
      <c r="AS57" s="541">
        <v>0</v>
      </c>
      <c r="AT57" s="1492">
        <v>-393</v>
      </c>
      <c r="AU57" s="541">
        <v>-295</v>
      </c>
      <c r="AV57" s="541">
        <v>0</v>
      </c>
      <c r="AW57" s="541"/>
      <c r="AX57" s="541"/>
      <c r="AY57" s="541"/>
      <c r="AZ57" s="541">
        <v>0</v>
      </c>
      <c r="BA57" s="541">
        <v>0</v>
      </c>
      <c r="BB57" s="541"/>
      <c r="BC57" s="541">
        <v>0</v>
      </c>
      <c r="BD57" s="541">
        <v>0</v>
      </c>
      <c r="BE57" s="1492">
        <v>-295</v>
      </c>
      <c r="BF57" s="541">
        <v>-188</v>
      </c>
      <c r="BG57" s="541">
        <v>0</v>
      </c>
      <c r="BH57" s="541"/>
      <c r="BI57" s="541"/>
      <c r="BJ57" s="541"/>
      <c r="BK57" s="541">
        <v>0</v>
      </c>
      <c r="BL57" s="541">
        <v>0</v>
      </c>
      <c r="BM57" s="541"/>
      <c r="BN57" s="541">
        <v>0</v>
      </c>
      <c r="BO57" s="541">
        <v>0</v>
      </c>
      <c r="BP57" s="1492">
        <v>-188</v>
      </c>
      <c r="BQ57" s="541">
        <f t="shared" si="58"/>
        <v>-500</v>
      </c>
      <c r="BR57" s="541">
        <f t="shared" si="58"/>
        <v>0</v>
      </c>
      <c r="BS57" s="541">
        <f t="shared" si="58"/>
        <v>0</v>
      </c>
      <c r="BT57" s="541">
        <f t="shared" si="58"/>
        <v>0</v>
      </c>
      <c r="BU57" s="541">
        <f t="shared" si="58"/>
        <v>0</v>
      </c>
      <c r="BV57" s="541">
        <f t="shared" si="58"/>
        <v>0</v>
      </c>
      <c r="BW57" s="541">
        <f t="shared" si="58"/>
        <v>0</v>
      </c>
      <c r="BX57" s="541">
        <f t="shared" si="58"/>
        <v>0</v>
      </c>
      <c r="BY57" s="541">
        <f t="shared" si="58"/>
        <v>0</v>
      </c>
      <c r="BZ57" s="541">
        <f t="shared" si="58"/>
        <v>0</v>
      </c>
      <c r="CA57" s="1492">
        <f t="shared" si="58"/>
        <v>-500</v>
      </c>
      <c r="CC57" s="1559"/>
      <c r="CD57" s="1492">
        <f t="shared" si="57"/>
        <v>-525</v>
      </c>
      <c r="CE57" s="1231"/>
      <c r="CF57" s="1231"/>
    </row>
    <row r="58" spans="1:84" s="576" customFormat="1" ht="12" hidden="1" customHeight="1" outlineLevel="1" collapsed="1">
      <c r="A58" s="821"/>
      <c r="B58" s="1447" t="s">
        <v>912</v>
      </c>
      <c r="C58" s="1224">
        <f t="shared" ref="C58:AI58" si="72">SUBTOTAL(9,C46:C57)</f>
        <v>-6427</v>
      </c>
      <c r="D58" s="1224">
        <f t="shared" si="72"/>
        <v>-8953.4174800000001</v>
      </c>
      <c r="E58" s="1224">
        <f t="shared" si="55"/>
        <v>-15380.41748</v>
      </c>
      <c r="F58" s="1224">
        <f t="shared" si="72"/>
        <v>-140.89591775</v>
      </c>
      <c r="G58" s="1224">
        <f t="shared" si="72"/>
        <v>-476.47184770325214</v>
      </c>
      <c r="H58" s="1224">
        <f t="shared" si="72"/>
        <v>-1164.1779224796751</v>
      </c>
      <c r="I58" s="1224">
        <f t="shared" si="72"/>
        <v>-257.23337734724998</v>
      </c>
      <c r="J58" s="1224"/>
      <c r="K58" s="1491">
        <f t="shared" si="72"/>
        <v>-17419.196545280178</v>
      </c>
      <c r="L58" s="1491">
        <f t="shared" si="72"/>
        <v>-7031.6526470804065</v>
      </c>
      <c r="M58" s="1224">
        <f t="shared" si="72"/>
        <v>-6230</v>
      </c>
      <c r="N58" s="1224">
        <f t="shared" si="72"/>
        <v>-25</v>
      </c>
      <c r="O58" s="1224">
        <f t="shared" si="72"/>
        <v>-524.17351109374999</v>
      </c>
      <c r="P58" s="1224">
        <f t="shared" si="72"/>
        <v>-211.04699600000001</v>
      </c>
      <c r="Q58" s="1224">
        <f t="shared" si="72"/>
        <v>-911.66819131707302</v>
      </c>
      <c r="R58" s="1224">
        <f t="shared" si="72"/>
        <v>-1246.0658039999998</v>
      </c>
      <c r="S58" s="1224">
        <f t="shared" si="72"/>
        <v>0</v>
      </c>
      <c r="T58" s="1224">
        <f t="shared" si="72"/>
        <v>-162.0361529756097</v>
      </c>
      <c r="U58" s="1224">
        <f t="shared" si="72"/>
        <v>0</v>
      </c>
      <c r="V58" s="1491">
        <f t="shared" si="72"/>
        <v>-9309.990655386433</v>
      </c>
      <c r="W58" s="1224">
        <f t="shared" si="72"/>
        <v>-4328</v>
      </c>
      <c r="X58" s="1224">
        <f t="shared" si="72"/>
        <v>-331.25032088733332</v>
      </c>
      <c r="Y58" s="1224">
        <f t="shared" si="72"/>
        <v>-746.33009423076953</v>
      </c>
      <c r="Z58" s="1224">
        <f t="shared" si="72"/>
        <v>-146.14137185999996</v>
      </c>
      <c r="AA58" s="1224">
        <f t="shared" si="72"/>
        <v>-76.699825714285737</v>
      </c>
      <c r="AB58" s="1224">
        <f t="shared" si="72"/>
        <v>-1354.014145483517</v>
      </c>
      <c r="AC58" s="1224">
        <f t="shared" si="72"/>
        <v>-548.46566729670349</v>
      </c>
      <c r="AD58" s="1224">
        <f t="shared" si="72"/>
        <v>-193.48678256043962</v>
      </c>
      <c r="AE58" s="1224">
        <f t="shared" si="72"/>
        <v>0</v>
      </c>
      <c r="AF58" s="1491">
        <f t="shared" si="72"/>
        <v>-7724.3882080330486</v>
      </c>
      <c r="AG58" s="848">
        <f t="shared" si="72"/>
        <v>-6978.0581138022799</v>
      </c>
      <c r="AH58" s="1491">
        <f t="shared" si="72"/>
        <v>-10002.726216339077</v>
      </c>
      <c r="AI58" s="848">
        <f t="shared" si="72"/>
        <v>-9256.3961221083064</v>
      </c>
      <c r="AJ58" s="1224">
        <f>SUM(AJ46:AJ57)</f>
        <v>-5914</v>
      </c>
      <c r="AK58" s="1224">
        <f t="shared" ref="AK58:AS58" si="73">SUM(AK46:AK57)</f>
        <v>1.1E-4</v>
      </c>
      <c r="AL58" s="1224">
        <f t="shared" si="73"/>
        <v>-266.99738693099999</v>
      </c>
      <c r="AM58" s="1224">
        <f t="shared" si="73"/>
        <v>-1023.3174359796748</v>
      </c>
      <c r="AN58" s="1224">
        <f t="shared" si="73"/>
        <v>-269.12193092500002</v>
      </c>
      <c r="AO58" s="1224">
        <f t="shared" si="73"/>
        <v>-77.691452926829257</v>
      </c>
      <c r="AP58" s="1224">
        <f t="shared" si="73"/>
        <v>-1949.214364414634</v>
      </c>
      <c r="AQ58" s="1224">
        <f t="shared" si="73"/>
        <v>-871.38379453658536</v>
      </c>
      <c r="AR58" s="1224">
        <f t="shared" si="73"/>
        <v>-268.06502502032515</v>
      </c>
      <c r="AS58" s="1224">
        <f t="shared" si="73"/>
        <v>0</v>
      </c>
      <c r="AT58" s="1491">
        <f t="shared" si="17"/>
        <v>-10639.791280734049</v>
      </c>
      <c r="AU58" s="1224">
        <f>SUM(AU46:AU57)</f>
        <v>-2533</v>
      </c>
      <c r="AV58" s="1224">
        <f t="shared" ref="AV58:BE58" si="74">SUM(AV46:AV57)</f>
        <v>1.1E-4</v>
      </c>
      <c r="AW58" s="1224">
        <f t="shared" si="74"/>
        <v>0</v>
      </c>
      <c r="AX58" s="1224">
        <f t="shared" si="74"/>
        <v>-400.22989884297527</v>
      </c>
      <c r="AY58" s="1224">
        <f t="shared" si="74"/>
        <v>-81.537167574999984</v>
      </c>
      <c r="AZ58" s="1224">
        <f t="shared" si="74"/>
        <v>-183.04719044628104</v>
      </c>
      <c r="BA58" s="1224">
        <f t="shared" si="74"/>
        <v>-784.991333157025</v>
      </c>
      <c r="BB58" s="1224">
        <f t="shared" si="74"/>
        <v>-302.58798664462819</v>
      </c>
      <c r="BC58" s="1224">
        <f t="shared" si="74"/>
        <v>-120.27580680991738</v>
      </c>
      <c r="BD58" s="1224">
        <f t="shared" si="74"/>
        <v>0</v>
      </c>
      <c r="BE58" s="1491">
        <f t="shared" si="74"/>
        <v>-4405.6692734758271</v>
      </c>
      <c r="BF58" s="1224">
        <f>SUM(BF46:BF57)</f>
        <v>-2655</v>
      </c>
      <c r="BG58" s="1224">
        <f t="shared" ref="BG58:BP58" si="75">SUM(BG46:BG57)</f>
        <v>1.1E-4</v>
      </c>
      <c r="BH58" s="1224">
        <f t="shared" si="75"/>
        <v>-211.13025561399999</v>
      </c>
      <c r="BI58" s="1224">
        <f t="shared" si="75"/>
        <v>-373.06503018333331</v>
      </c>
      <c r="BJ58" s="1224">
        <f t="shared" si="75"/>
        <v>-107.70801147</v>
      </c>
      <c r="BK58" s="1224">
        <f t="shared" si="75"/>
        <v>-98.78861354999998</v>
      </c>
      <c r="BL58" s="1224">
        <f t="shared" si="75"/>
        <v>-850.80176880833324</v>
      </c>
      <c r="BM58" s="1224">
        <f t="shared" si="75"/>
        <v>-420.47796515833329</v>
      </c>
      <c r="BN58" s="1224">
        <f t="shared" si="75"/>
        <v>-134.34921214166664</v>
      </c>
      <c r="BO58" s="1224">
        <f t="shared" si="75"/>
        <v>0</v>
      </c>
      <c r="BP58" s="1491">
        <f t="shared" si="75"/>
        <v>-4851.3207469256668</v>
      </c>
      <c r="BQ58" s="1224">
        <f t="shared" si="58"/>
        <v>-5792</v>
      </c>
      <c r="BR58" s="1224">
        <f t="shared" si="58"/>
        <v>1.1E-4</v>
      </c>
      <c r="BS58" s="1224">
        <f t="shared" si="58"/>
        <v>-55.867131317000002</v>
      </c>
      <c r="BT58" s="1224">
        <f t="shared" si="58"/>
        <v>-1050.4823046393167</v>
      </c>
      <c r="BU58" s="1224">
        <f t="shared" si="58"/>
        <v>-242.95108703</v>
      </c>
      <c r="BV58" s="1224">
        <f t="shared" si="58"/>
        <v>-161.9500298231103</v>
      </c>
      <c r="BW58" s="1224">
        <f t="shared" si="58"/>
        <v>-1883.4039287633259</v>
      </c>
      <c r="BX58" s="1224">
        <f t="shared" si="58"/>
        <v>-753.49381602288031</v>
      </c>
      <c r="BY58" s="1224">
        <f t="shared" si="58"/>
        <v>-253.99161968857589</v>
      </c>
      <c r="BZ58" s="1224">
        <f t="shared" si="58"/>
        <v>0</v>
      </c>
      <c r="CA58" s="1491">
        <f t="shared" si="58"/>
        <v>-10194.139807284209</v>
      </c>
      <c r="CC58" s="1557"/>
      <c r="CD58" s="1491">
        <f t="shared" si="57"/>
        <v>-9309.990655386433</v>
      </c>
      <c r="CE58" s="1231"/>
      <c r="CF58" s="1231"/>
    </row>
    <row r="59" spans="1:84" s="576" customFormat="1" ht="12" hidden="1" customHeight="1" outlineLevel="1">
      <c r="A59" s="821"/>
      <c r="B59" s="1447" t="s">
        <v>896</v>
      </c>
      <c r="C59" s="1224">
        <v>-383</v>
      </c>
      <c r="D59" s="1224"/>
      <c r="E59" s="1224">
        <f t="shared" si="55"/>
        <v>-383</v>
      </c>
      <c r="F59" s="1224">
        <v>-48.492551249999998</v>
      </c>
      <c r="G59" s="1224">
        <v>-1175.3674075406509</v>
      </c>
      <c r="H59" s="1224">
        <v>-266.84257707317079</v>
      </c>
      <c r="I59" s="1224">
        <v>-74.507799712250005</v>
      </c>
      <c r="J59" s="1224"/>
      <c r="K59" s="1491">
        <f t="shared" si="66"/>
        <v>-1948.2103355760719</v>
      </c>
      <c r="L59" s="1491">
        <v>-1650.0786202528086</v>
      </c>
      <c r="M59" s="1224">
        <v>-595</v>
      </c>
      <c r="N59" s="1224">
        <v>0</v>
      </c>
      <c r="O59" s="1224">
        <v>0</v>
      </c>
      <c r="P59" s="1224">
        <v>-130.55118200000001</v>
      </c>
      <c r="Q59" s="1224">
        <v>-1020.8425333658533</v>
      </c>
      <c r="R59" s="1224">
        <v>-372.37903195121942</v>
      </c>
      <c r="S59" s="1224">
        <v>0</v>
      </c>
      <c r="T59" s="1224">
        <v>-128.30099931707315</v>
      </c>
      <c r="U59" s="1224"/>
      <c r="V59" s="1491">
        <f>SUM(M59:U59)</f>
        <v>-2247.0737466341461</v>
      </c>
      <c r="W59" s="1224">
        <v>-410</v>
      </c>
      <c r="X59" s="1224">
        <v>0</v>
      </c>
      <c r="Y59" s="1224">
        <v>0</v>
      </c>
      <c r="Z59" s="1224">
        <v>-117</v>
      </c>
      <c r="AA59" s="1224">
        <v>-560</v>
      </c>
      <c r="AB59" s="1224">
        <v>-362</v>
      </c>
      <c r="AC59" s="1224">
        <v>-856</v>
      </c>
      <c r="AD59" s="1224">
        <v>-142</v>
      </c>
      <c r="AE59" s="1224">
        <v>0</v>
      </c>
      <c r="AF59" s="1491">
        <f>SUM(W59:AE59)</f>
        <v>-2447</v>
      </c>
      <c r="AG59" s="848">
        <f>SUM(Z59:AE59,W59:X59)</f>
        <v>-2447</v>
      </c>
      <c r="AH59" s="1491">
        <f>(V59-L59)+AF59</f>
        <v>-3043.9951263813373</v>
      </c>
      <c r="AI59" s="848">
        <f>(V59-L59)+AG59</f>
        <v>-3043.9951263813373</v>
      </c>
      <c r="AJ59" s="1224">
        <v>-554</v>
      </c>
      <c r="AK59" s="1224">
        <v>0</v>
      </c>
      <c r="AL59" s="1224">
        <v>-229.54920488499999</v>
      </c>
      <c r="AM59" s="1224"/>
      <c r="AN59" s="1224">
        <v>-154.58350864499999</v>
      </c>
      <c r="AO59" s="1224">
        <v>-739.48539909756096</v>
      </c>
      <c r="AP59" s="1224">
        <v>-480.36632722764222</v>
      </c>
      <c r="AQ59" s="1224">
        <v>-1221.9544864471543</v>
      </c>
      <c r="AR59" s="1224">
        <v>-196.8810613130081</v>
      </c>
      <c r="AS59" s="1224">
        <v>0</v>
      </c>
      <c r="AT59" s="1491">
        <v>-3576.8199876153658</v>
      </c>
      <c r="AU59" s="1224">
        <v>-290</v>
      </c>
      <c r="AV59" s="1224">
        <v>0</v>
      </c>
      <c r="AW59" s="1224">
        <v>0</v>
      </c>
      <c r="AX59" s="1224"/>
      <c r="AY59" s="1224">
        <v>-66.375263759999982</v>
      </c>
      <c r="AZ59" s="1224">
        <v>-326.6217255867769</v>
      </c>
      <c r="BA59" s="1224">
        <v>-229.68158231404962</v>
      </c>
      <c r="BB59" s="1224">
        <v>-727.62357024793391</v>
      </c>
      <c r="BC59" s="1224">
        <v>-107.15642142148762</v>
      </c>
      <c r="BD59" s="1224">
        <v>0</v>
      </c>
      <c r="BE59" s="1491">
        <v>-1747.4585633302481</v>
      </c>
      <c r="BF59" s="1224">
        <v>-263</v>
      </c>
      <c r="BG59" s="1224">
        <v>0</v>
      </c>
      <c r="BH59" s="1224">
        <v>0</v>
      </c>
      <c r="BI59" s="1224"/>
      <c r="BJ59" s="1224">
        <v>-77.014469085000002</v>
      </c>
      <c r="BK59" s="1224">
        <v>-375.44483000833327</v>
      </c>
      <c r="BL59" s="1224">
        <v>-253.05922694166662</v>
      </c>
      <c r="BM59" s="1224">
        <v>-502.78027313333325</v>
      </c>
      <c r="BN59" s="1224">
        <v>-90.245742383333322</v>
      </c>
      <c r="BO59" s="1224">
        <v>0</v>
      </c>
      <c r="BP59" s="1491">
        <v>-1561.5445415516665</v>
      </c>
      <c r="BQ59" s="1224">
        <f t="shared" si="58"/>
        <v>-581</v>
      </c>
      <c r="BR59" s="1224">
        <f t="shared" si="58"/>
        <v>0</v>
      </c>
      <c r="BS59" s="1224">
        <f t="shared" si="58"/>
        <v>-229.54920488499999</v>
      </c>
      <c r="BT59" s="1224">
        <f t="shared" si="58"/>
        <v>0</v>
      </c>
      <c r="BU59" s="1224">
        <f t="shared" si="58"/>
        <v>-143.94430331999996</v>
      </c>
      <c r="BV59" s="1224">
        <f t="shared" si="58"/>
        <v>-690.66229467600465</v>
      </c>
      <c r="BW59" s="1224">
        <f t="shared" si="58"/>
        <v>-456.98868260002519</v>
      </c>
      <c r="BX59" s="1224">
        <f t="shared" si="58"/>
        <v>-1446.7977835617548</v>
      </c>
      <c r="BY59" s="1224">
        <f t="shared" si="58"/>
        <v>-213.79174035116239</v>
      </c>
      <c r="BZ59" s="1224">
        <f t="shared" si="58"/>
        <v>0</v>
      </c>
      <c r="CA59" s="1491">
        <f t="shared" si="58"/>
        <v>-3762.7340093939474</v>
      </c>
      <c r="CC59" s="1557"/>
      <c r="CD59" s="1491">
        <f t="shared" si="57"/>
        <v>-2247.0737466341461</v>
      </c>
      <c r="CE59" s="1231"/>
      <c r="CF59" s="1231"/>
    </row>
    <row r="60" spans="1:84" s="576" customFormat="1" ht="12" hidden="1" customHeight="1" outlineLevel="2">
      <c r="A60" s="821"/>
      <c r="B60" s="1453" t="s">
        <v>923</v>
      </c>
      <c r="C60" s="1224"/>
      <c r="D60" s="1224"/>
      <c r="E60" s="1224">
        <f t="shared" si="55"/>
        <v>0</v>
      </c>
      <c r="F60" s="1224"/>
      <c r="G60" s="1224"/>
      <c r="H60" s="1224"/>
      <c r="I60" s="1224"/>
      <c r="J60" s="1224"/>
      <c r="K60" s="1491"/>
      <c r="L60" s="1491"/>
      <c r="M60" s="1224"/>
      <c r="N60" s="1224"/>
      <c r="O60" s="1224"/>
      <c r="P60" s="1224"/>
      <c r="Q60" s="1224"/>
      <c r="R60" s="1224"/>
      <c r="S60" s="1224"/>
      <c r="T60" s="1224"/>
      <c r="U60" s="1224"/>
      <c r="V60" s="1491"/>
      <c r="W60" s="1224"/>
      <c r="X60" s="1224"/>
      <c r="Y60" s="1224"/>
      <c r="Z60" s="1224"/>
      <c r="AA60" s="1224"/>
      <c r="AB60" s="1224"/>
      <c r="AC60" s="1224"/>
      <c r="AD60" s="1224"/>
      <c r="AE60" s="1224"/>
      <c r="AF60" s="1491"/>
      <c r="AG60" s="848"/>
      <c r="AH60" s="1491"/>
      <c r="AI60" s="848"/>
      <c r="AJ60" s="1224"/>
      <c r="AK60" s="1224"/>
      <c r="AL60" s="1224"/>
      <c r="AM60" s="1224"/>
      <c r="AN60" s="1224"/>
      <c r="AO60" s="1224"/>
      <c r="AP60" s="1224"/>
      <c r="AQ60" s="1224"/>
      <c r="AR60" s="1224"/>
      <c r="AS60" s="1224"/>
      <c r="AT60" s="1491">
        <f t="shared" si="17"/>
        <v>0</v>
      </c>
      <c r="AU60" s="1224"/>
      <c r="AV60" s="1224"/>
      <c r="AW60" s="1224"/>
      <c r="AX60" s="1224"/>
      <c r="AY60" s="1224"/>
      <c r="AZ60" s="1224"/>
      <c r="BA60" s="1224"/>
      <c r="BB60" s="1224"/>
      <c r="BC60" s="1224"/>
      <c r="BD60" s="1224"/>
      <c r="BE60" s="1491"/>
      <c r="BF60" s="1224"/>
      <c r="BG60" s="1224"/>
      <c r="BH60" s="1224"/>
      <c r="BI60" s="1224"/>
      <c r="BJ60" s="1224"/>
      <c r="BK60" s="1224"/>
      <c r="BL60" s="1224"/>
      <c r="BM60" s="1224"/>
      <c r="BN60" s="1224"/>
      <c r="BO60" s="1224"/>
      <c r="BP60" s="1491"/>
      <c r="BQ60" s="1224">
        <f t="shared" si="58"/>
        <v>0</v>
      </c>
      <c r="BR60" s="1224">
        <f t="shared" si="58"/>
        <v>0</v>
      </c>
      <c r="BS60" s="1224">
        <f t="shared" si="58"/>
        <v>0</v>
      </c>
      <c r="BT60" s="1224">
        <f t="shared" si="58"/>
        <v>0</v>
      </c>
      <c r="BU60" s="1224">
        <f t="shared" si="58"/>
        <v>0</v>
      </c>
      <c r="BV60" s="1224">
        <f t="shared" si="58"/>
        <v>0</v>
      </c>
      <c r="BW60" s="1224">
        <f t="shared" si="58"/>
        <v>0</v>
      </c>
      <c r="BX60" s="1224">
        <f t="shared" si="58"/>
        <v>0</v>
      </c>
      <c r="BY60" s="1224">
        <f t="shared" si="58"/>
        <v>0</v>
      </c>
      <c r="BZ60" s="1224">
        <f t="shared" si="58"/>
        <v>0</v>
      </c>
      <c r="CA60" s="1491">
        <f t="shared" si="58"/>
        <v>0</v>
      </c>
      <c r="CC60" s="1557"/>
      <c r="CD60" s="1491">
        <f t="shared" si="57"/>
        <v>0</v>
      </c>
      <c r="CE60" s="1231"/>
      <c r="CF60" s="1231"/>
    </row>
    <row r="61" spans="1:84" s="576" customFormat="1" ht="12" hidden="1" customHeight="1" outlineLevel="2">
      <c r="A61" s="821"/>
      <c r="B61" s="826" t="s">
        <v>924</v>
      </c>
      <c r="C61" s="1224">
        <v>-309.44899999999961</v>
      </c>
      <c r="D61" s="1224"/>
      <c r="E61" s="1224">
        <f t="shared" si="55"/>
        <v>-309.44899999999961</v>
      </c>
      <c r="F61" s="1224"/>
      <c r="G61" s="1224"/>
      <c r="H61" s="1224"/>
      <c r="I61" s="1224"/>
      <c r="J61" s="1224"/>
      <c r="K61" s="1491">
        <f t="shared" ref="K61:K62" si="76">SUM(E61:J61)</f>
        <v>-309.44899999999961</v>
      </c>
      <c r="L61" s="1491">
        <v>-676.66100000000006</v>
      </c>
      <c r="M61" s="1224">
        <v>-865.96299999999974</v>
      </c>
      <c r="N61" s="1224">
        <v>0</v>
      </c>
      <c r="O61" s="1224">
        <v>0</v>
      </c>
      <c r="P61" s="1224">
        <v>0</v>
      </c>
      <c r="Q61" s="1224">
        <v>0</v>
      </c>
      <c r="R61" s="1224">
        <v>0</v>
      </c>
      <c r="S61" s="1224">
        <v>0</v>
      </c>
      <c r="T61" s="1224">
        <v>0</v>
      </c>
      <c r="U61" s="1224">
        <v>0</v>
      </c>
      <c r="V61" s="1491">
        <f>SUM(M61:U61)</f>
        <v>-865.96299999999974</v>
      </c>
      <c r="W61" s="1224">
        <v>-1322.2000000000003</v>
      </c>
      <c r="X61" s="1224">
        <v>0</v>
      </c>
      <c r="Y61" s="1224">
        <v>0</v>
      </c>
      <c r="Z61" s="1224"/>
      <c r="AA61" s="1224"/>
      <c r="AB61" s="1224"/>
      <c r="AC61" s="1224"/>
      <c r="AD61" s="1224"/>
      <c r="AE61" s="1224"/>
      <c r="AF61" s="1491">
        <f>SUM(W61:AE61)</f>
        <v>-1322.2000000000003</v>
      </c>
      <c r="AG61" s="848">
        <f>SUM(Z61:AE61,W61:X61)</f>
        <v>-1322.2000000000003</v>
      </c>
      <c r="AH61" s="1491">
        <f>(V61-L61)+AF61</f>
        <v>-1511.502</v>
      </c>
      <c r="AI61" s="848">
        <f>(V61-L61)+AG61</f>
        <v>-1511.502</v>
      </c>
      <c r="AJ61" s="1224">
        <v>-1556.3290000000002</v>
      </c>
      <c r="AK61" s="1224">
        <v>0</v>
      </c>
      <c r="AL61" s="1224">
        <v>0</v>
      </c>
      <c r="AM61" s="1224"/>
      <c r="AN61" s="1224"/>
      <c r="AO61" s="1224">
        <v>0</v>
      </c>
      <c r="AP61" s="1224">
        <v>0</v>
      </c>
      <c r="AQ61" s="1224"/>
      <c r="AR61" s="1224">
        <v>0</v>
      </c>
      <c r="AS61" s="1224">
        <v>0</v>
      </c>
      <c r="AT61" s="1491">
        <v>-1556.3290000000002</v>
      </c>
      <c r="AU61" s="1224">
        <v>-186.66499999999996</v>
      </c>
      <c r="AV61" s="1224">
        <v>0</v>
      </c>
      <c r="AW61" s="1224">
        <v>0</v>
      </c>
      <c r="AX61" s="1224"/>
      <c r="AY61" s="1224"/>
      <c r="AZ61" s="1224">
        <v>0</v>
      </c>
      <c r="BA61" s="1224">
        <v>0</v>
      </c>
      <c r="BB61" s="1224"/>
      <c r="BC61" s="1224">
        <v>0</v>
      </c>
      <c r="BD61" s="1224">
        <v>0</v>
      </c>
      <c r="BE61" s="1491">
        <v>-186.66499999999996</v>
      </c>
      <c r="BF61" s="1224">
        <v>-858.47699999999986</v>
      </c>
      <c r="BG61" s="1224">
        <v>0</v>
      </c>
      <c r="BH61" s="1224">
        <v>0</v>
      </c>
      <c r="BI61" s="1224"/>
      <c r="BJ61" s="1224"/>
      <c r="BK61" s="1224">
        <v>0</v>
      </c>
      <c r="BL61" s="1224">
        <v>0</v>
      </c>
      <c r="BM61" s="1224"/>
      <c r="BN61" s="1224">
        <v>0</v>
      </c>
      <c r="BO61" s="1224">
        <v>0</v>
      </c>
      <c r="BP61" s="1491">
        <v>-858.47699999999986</v>
      </c>
      <c r="BQ61" s="1224">
        <f t="shared" si="58"/>
        <v>-884.51700000000028</v>
      </c>
      <c r="BR61" s="1224">
        <f t="shared" si="58"/>
        <v>0</v>
      </c>
      <c r="BS61" s="1224">
        <f t="shared" si="58"/>
        <v>0</v>
      </c>
      <c r="BT61" s="1224">
        <f t="shared" si="58"/>
        <v>0</v>
      </c>
      <c r="BU61" s="1224">
        <f t="shared" si="58"/>
        <v>0</v>
      </c>
      <c r="BV61" s="1224">
        <f t="shared" si="58"/>
        <v>0</v>
      </c>
      <c r="BW61" s="1224">
        <f t="shared" si="58"/>
        <v>0</v>
      </c>
      <c r="BX61" s="1224">
        <f t="shared" si="58"/>
        <v>0</v>
      </c>
      <c r="BY61" s="1224">
        <f t="shared" si="58"/>
        <v>0</v>
      </c>
      <c r="BZ61" s="1224">
        <f t="shared" si="58"/>
        <v>0</v>
      </c>
      <c r="CA61" s="1491">
        <f t="shared" si="58"/>
        <v>-884.51700000000028</v>
      </c>
      <c r="CC61" s="1557"/>
      <c r="CD61" s="1491">
        <f t="shared" si="57"/>
        <v>-865.96299999999974</v>
      </c>
      <c r="CE61" s="1231"/>
      <c r="CF61" s="1231"/>
    </row>
    <row r="62" spans="1:84" s="576" customFormat="1" ht="12" hidden="1" customHeight="1" outlineLevel="2">
      <c r="A62" s="821"/>
      <c r="B62" s="1450" t="s">
        <v>925</v>
      </c>
      <c r="C62" s="1485">
        <v>-4610</v>
      </c>
      <c r="D62" s="541"/>
      <c r="E62" s="541">
        <f t="shared" si="55"/>
        <v>-4610</v>
      </c>
      <c r="F62" s="541"/>
      <c r="G62" s="541">
        <v>-394.15728083333346</v>
      </c>
      <c r="H62" s="541">
        <v>-851.15005959349628</v>
      </c>
      <c r="I62" s="541"/>
      <c r="J62" s="541"/>
      <c r="K62" s="1492">
        <f t="shared" si="76"/>
        <v>-5855.3073404268289</v>
      </c>
      <c r="L62" s="1492">
        <v>-4350.626896910112</v>
      </c>
      <c r="M62" s="541">
        <v>-4265.0779999999995</v>
      </c>
      <c r="N62" s="541">
        <v>0</v>
      </c>
      <c r="O62" s="541">
        <v>0</v>
      </c>
      <c r="P62" s="541">
        <v>0</v>
      </c>
      <c r="Q62" s="541">
        <v>-682.22215219512179</v>
      </c>
      <c r="R62" s="541">
        <v>-1074.4763925853656</v>
      </c>
      <c r="S62" s="541">
        <v>0</v>
      </c>
      <c r="T62" s="541">
        <v>-0.57064439024390234</v>
      </c>
      <c r="U62" s="541">
        <v>0</v>
      </c>
      <c r="V62" s="1492">
        <f>SUM(M62:U62)</f>
        <v>-6022.3471891707304</v>
      </c>
      <c r="W62" s="541">
        <v>-4643.2579999999998</v>
      </c>
      <c r="X62" s="541">
        <v>0</v>
      </c>
      <c r="Y62" s="541">
        <v>-5944.5751957912107</v>
      </c>
      <c r="Z62" s="541">
        <v>-150.80171644999999</v>
      </c>
      <c r="AA62" s="541">
        <v>-248.34573197802206</v>
      </c>
      <c r="AB62" s="541">
        <v>-1045.3792912417587</v>
      </c>
      <c r="AC62" s="541">
        <v>-112.79536097802202</v>
      </c>
      <c r="AD62" s="541">
        <v>0</v>
      </c>
      <c r="AE62" s="541">
        <v>0</v>
      </c>
      <c r="AF62" s="1492">
        <f>SUM(W62:AE62)</f>
        <v>-12145.155296439014</v>
      </c>
      <c r="AG62" s="850">
        <f>SUM(Z62:AE62,W62:X62)</f>
        <v>-6200.5801006478023</v>
      </c>
      <c r="AH62" s="1492">
        <f>(V62-L62)+AF62</f>
        <v>-13816.875588699633</v>
      </c>
      <c r="AI62" s="850">
        <f>(V62-L62)+AG62</f>
        <v>-7872.3003929084207</v>
      </c>
      <c r="AJ62" s="541">
        <v>-6323.9520000000002</v>
      </c>
      <c r="AK62" s="541">
        <v>0</v>
      </c>
      <c r="AL62" s="541">
        <v>-11.739824370999999</v>
      </c>
      <c r="AM62" s="541">
        <v>-8476.2813873780487</v>
      </c>
      <c r="AN62" s="541">
        <v>-243.23354944500002</v>
      </c>
      <c r="AO62" s="541">
        <v>-251.55651353658536</v>
      </c>
      <c r="AP62" s="541">
        <v>-1375.0095999552846</v>
      </c>
      <c r="AQ62" s="541">
        <v>-181.62682779674796</v>
      </c>
      <c r="AR62" s="541">
        <v>0</v>
      </c>
      <c r="AS62" s="541">
        <v>0</v>
      </c>
      <c r="AT62" s="1492">
        <v>-16863.399702482664</v>
      </c>
      <c r="AU62" s="541">
        <v>-3205.3629999999998</v>
      </c>
      <c r="AV62" s="541">
        <v>0</v>
      </c>
      <c r="AW62" s="541">
        <v>0</v>
      </c>
      <c r="AX62" s="541">
        <v>-4035.7364309752074</v>
      </c>
      <c r="AY62" s="541">
        <v>0</v>
      </c>
      <c r="AZ62" s="541">
        <v>-68.732725983471084</v>
      </c>
      <c r="BA62" s="541">
        <v>-795.99063768595056</v>
      </c>
      <c r="BB62" s="541">
        <v>-40.950063570247941</v>
      </c>
      <c r="BC62" s="541">
        <v>0</v>
      </c>
      <c r="BD62" s="541">
        <v>0</v>
      </c>
      <c r="BE62" s="1492">
        <v>-8146.7728582148775</v>
      </c>
      <c r="BF62" s="541">
        <v>-2856.5079999999998</v>
      </c>
      <c r="BG62" s="541">
        <v>0</v>
      </c>
      <c r="BH62" s="541">
        <v>0</v>
      </c>
      <c r="BI62" s="541">
        <v>-4028.9400832166662</v>
      </c>
      <c r="BJ62" s="541">
        <v>-121.56476650500001</v>
      </c>
      <c r="BK62" s="541">
        <v>-212.49494666666664</v>
      </c>
      <c r="BL62" s="541">
        <v>-703.51261945833323</v>
      </c>
      <c r="BM62" s="541">
        <v>-90.759032541666656</v>
      </c>
      <c r="BN62" s="541">
        <v>0</v>
      </c>
      <c r="BO62" s="541">
        <v>0</v>
      </c>
      <c r="BP62" s="1492">
        <v>-8013.7794483883335</v>
      </c>
      <c r="BQ62" s="541">
        <f t="shared" si="58"/>
        <v>-6672.8070000000007</v>
      </c>
      <c r="BR62" s="541">
        <f t="shared" si="58"/>
        <v>0</v>
      </c>
      <c r="BS62" s="541">
        <f t="shared" si="58"/>
        <v>-11.739824370999999</v>
      </c>
      <c r="BT62" s="541">
        <f t="shared" si="58"/>
        <v>-8483.0777351365905</v>
      </c>
      <c r="BU62" s="541">
        <f t="shared" si="58"/>
        <v>-121.66878294000001</v>
      </c>
      <c r="BV62" s="541">
        <f t="shared" si="58"/>
        <v>-107.79429285338981</v>
      </c>
      <c r="BW62" s="541">
        <f t="shared" si="58"/>
        <v>-1467.4876181829018</v>
      </c>
      <c r="BX62" s="541">
        <f t="shared" si="58"/>
        <v>-131.81785882532924</v>
      </c>
      <c r="BY62" s="541">
        <f t="shared" si="58"/>
        <v>0</v>
      </c>
      <c r="BZ62" s="541">
        <f t="shared" si="58"/>
        <v>0</v>
      </c>
      <c r="CA62" s="1492">
        <f t="shared" si="58"/>
        <v>-16996.393112309208</v>
      </c>
      <c r="CC62" s="1559"/>
      <c r="CD62" s="1492">
        <f t="shared" si="57"/>
        <v>-6022.3471891707304</v>
      </c>
      <c r="CE62" s="1231"/>
      <c r="CF62" s="1231"/>
    </row>
    <row r="63" spans="1:84" s="576" customFormat="1" ht="12" hidden="1" customHeight="1" outlineLevel="1" collapsed="1">
      <c r="A63" s="821"/>
      <c r="B63" s="1447" t="s">
        <v>923</v>
      </c>
      <c r="C63" s="1224">
        <f t="shared" ref="C63:I63" si="77">SUBTOTAL(9,C61:C62)</f>
        <v>-4919.4489999999996</v>
      </c>
      <c r="D63" s="1224">
        <f t="shared" si="77"/>
        <v>0</v>
      </c>
      <c r="E63" s="1224">
        <f t="shared" si="55"/>
        <v>-4919.4489999999996</v>
      </c>
      <c r="F63" s="1224">
        <f t="shared" si="77"/>
        <v>0</v>
      </c>
      <c r="G63" s="1224">
        <f t="shared" si="77"/>
        <v>-394.15728083333346</v>
      </c>
      <c r="H63" s="1224">
        <f t="shared" si="77"/>
        <v>-851.15005959349628</v>
      </c>
      <c r="I63" s="1224">
        <f t="shared" si="77"/>
        <v>0</v>
      </c>
      <c r="J63" s="1224"/>
      <c r="K63" s="1491"/>
      <c r="L63" s="1491">
        <f t="shared" ref="L63" si="78">SUBTOTAL(9,L61:L62)</f>
        <v>-5027.2878969101121</v>
      </c>
      <c r="M63" s="1224">
        <f>SUBTOTAL(9,M61:M62)</f>
        <v>-5131.0409999999993</v>
      </c>
      <c r="N63" s="1224">
        <f t="shared" ref="N63:V63" si="79">SUBTOTAL(9,N61:N62)</f>
        <v>0</v>
      </c>
      <c r="O63" s="1224">
        <f t="shared" si="79"/>
        <v>0</v>
      </c>
      <c r="P63" s="1224">
        <f t="shared" si="79"/>
        <v>0</v>
      </c>
      <c r="Q63" s="1224">
        <f t="shared" si="79"/>
        <v>-682.22215219512179</v>
      </c>
      <c r="R63" s="1224">
        <f t="shared" si="79"/>
        <v>-1074.4763925853656</v>
      </c>
      <c r="S63" s="1224">
        <f t="shared" si="79"/>
        <v>0</v>
      </c>
      <c r="T63" s="1224">
        <f t="shared" si="79"/>
        <v>-0.57064439024390234</v>
      </c>
      <c r="U63" s="1224">
        <f t="shared" si="79"/>
        <v>0</v>
      </c>
      <c r="V63" s="1491">
        <f t="shared" si="79"/>
        <v>-6888.3101891707302</v>
      </c>
      <c r="W63" s="1224">
        <f>SUBTOTAL(9,W61:W62)</f>
        <v>-5965.4580000000005</v>
      </c>
      <c r="X63" s="1224">
        <f t="shared" ref="X63:AI63" si="80">SUBTOTAL(9,X61:X62)</f>
        <v>0</v>
      </c>
      <c r="Y63" s="1224">
        <f t="shared" si="80"/>
        <v>-5944.5751957912107</v>
      </c>
      <c r="Z63" s="1224">
        <f t="shared" si="80"/>
        <v>-150.80171644999999</v>
      </c>
      <c r="AA63" s="1224">
        <f t="shared" si="80"/>
        <v>-248.34573197802206</v>
      </c>
      <c r="AB63" s="1224">
        <f t="shared" si="80"/>
        <v>-1045.3792912417587</v>
      </c>
      <c r="AC63" s="1224">
        <f t="shared" si="80"/>
        <v>-112.79536097802202</v>
      </c>
      <c r="AD63" s="1224">
        <f t="shared" si="80"/>
        <v>0</v>
      </c>
      <c r="AE63" s="1224">
        <f t="shared" si="80"/>
        <v>0</v>
      </c>
      <c r="AF63" s="1491">
        <f t="shared" si="80"/>
        <v>-13467.355296439015</v>
      </c>
      <c r="AG63" s="848">
        <f t="shared" si="80"/>
        <v>-7522.7801006478021</v>
      </c>
      <c r="AH63" s="1491">
        <f t="shared" si="80"/>
        <v>-15328.377588699634</v>
      </c>
      <c r="AI63" s="848">
        <f t="shared" si="80"/>
        <v>-9383.8023929084211</v>
      </c>
      <c r="AJ63" s="1224">
        <f>SUM(AJ61:AJ62)</f>
        <v>-7880.2810000000009</v>
      </c>
      <c r="AK63" s="1224">
        <f t="shared" ref="AK63:AS63" si="81">SUM(AK61:AK62)</f>
        <v>0</v>
      </c>
      <c r="AL63" s="1224">
        <f t="shared" si="81"/>
        <v>-11.739824370999999</v>
      </c>
      <c r="AM63" s="1224">
        <f t="shared" si="81"/>
        <v>-8476.2813873780487</v>
      </c>
      <c r="AN63" s="1224">
        <f t="shared" si="81"/>
        <v>-243.23354944500002</v>
      </c>
      <c r="AO63" s="1224">
        <f t="shared" si="81"/>
        <v>-251.55651353658536</v>
      </c>
      <c r="AP63" s="1224">
        <f t="shared" si="81"/>
        <v>-1375.0095999552846</v>
      </c>
      <c r="AQ63" s="1224">
        <f t="shared" si="81"/>
        <v>-181.62682779674796</v>
      </c>
      <c r="AR63" s="1224">
        <f t="shared" si="81"/>
        <v>0</v>
      </c>
      <c r="AS63" s="1224">
        <f t="shared" si="81"/>
        <v>0</v>
      </c>
      <c r="AT63" s="1491">
        <f t="shared" si="17"/>
        <v>-18419.728702482669</v>
      </c>
      <c r="AU63" s="1224">
        <f>SUM(AU61:AU62)</f>
        <v>-3392.0279999999998</v>
      </c>
      <c r="AV63" s="1224">
        <f t="shared" ref="AV63:BE63" si="82">SUM(AV61:AV62)</f>
        <v>0</v>
      </c>
      <c r="AW63" s="1224">
        <f t="shared" si="82"/>
        <v>0</v>
      </c>
      <c r="AX63" s="1224">
        <f t="shared" si="82"/>
        <v>-4035.7364309752074</v>
      </c>
      <c r="AY63" s="1224">
        <f t="shared" si="82"/>
        <v>0</v>
      </c>
      <c r="AZ63" s="1224">
        <f t="shared" si="82"/>
        <v>-68.732725983471084</v>
      </c>
      <c r="BA63" s="1224">
        <f t="shared" si="82"/>
        <v>-795.99063768595056</v>
      </c>
      <c r="BB63" s="1224">
        <f t="shared" si="82"/>
        <v>-40.950063570247941</v>
      </c>
      <c r="BC63" s="1224">
        <f t="shared" si="82"/>
        <v>0</v>
      </c>
      <c r="BD63" s="1224">
        <f t="shared" si="82"/>
        <v>0</v>
      </c>
      <c r="BE63" s="1491">
        <f t="shared" si="82"/>
        <v>-8333.4378582148784</v>
      </c>
      <c r="BF63" s="1224">
        <f>SUM(BF61:BF62)</f>
        <v>-3714.9849999999997</v>
      </c>
      <c r="BG63" s="1224">
        <f t="shared" ref="BG63:BP63" si="83">SUM(BG61:BG62)</f>
        <v>0</v>
      </c>
      <c r="BH63" s="1224">
        <f t="shared" si="83"/>
        <v>0</v>
      </c>
      <c r="BI63" s="1224">
        <f t="shared" si="83"/>
        <v>-4028.9400832166662</v>
      </c>
      <c r="BJ63" s="1224">
        <f t="shared" si="83"/>
        <v>-121.56476650500001</v>
      </c>
      <c r="BK63" s="1224">
        <f t="shared" si="83"/>
        <v>-212.49494666666664</v>
      </c>
      <c r="BL63" s="1224">
        <f t="shared" si="83"/>
        <v>-703.51261945833323</v>
      </c>
      <c r="BM63" s="1224">
        <f t="shared" si="83"/>
        <v>-90.759032541666656</v>
      </c>
      <c r="BN63" s="1224">
        <f t="shared" si="83"/>
        <v>0</v>
      </c>
      <c r="BO63" s="1224">
        <f t="shared" si="83"/>
        <v>0</v>
      </c>
      <c r="BP63" s="1491">
        <f t="shared" si="83"/>
        <v>-8872.2564483883325</v>
      </c>
      <c r="BQ63" s="1224">
        <f t="shared" si="58"/>
        <v>-7557.3240000000005</v>
      </c>
      <c r="BR63" s="1224">
        <f t="shared" si="58"/>
        <v>0</v>
      </c>
      <c r="BS63" s="1224">
        <f t="shared" si="58"/>
        <v>-11.739824370999999</v>
      </c>
      <c r="BT63" s="1224">
        <f t="shared" si="58"/>
        <v>-8483.0777351365905</v>
      </c>
      <c r="BU63" s="1224">
        <f t="shared" si="58"/>
        <v>-121.66878294000001</v>
      </c>
      <c r="BV63" s="1224">
        <f t="shared" si="58"/>
        <v>-107.79429285338981</v>
      </c>
      <c r="BW63" s="1224">
        <f t="shared" si="58"/>
        <v>-1467.4876181829018</v>
      </c>
      <c r="BX63" s="1224">
        <f t="shared" si="58"/>
        <v>-131.81785882532924</v>
      </c>
      <c r="BY63" s="1224">
        <f t="shared" si="58"/>
        <v>0</v>
      </c>
      <c r="BZ63" s="1224">
        <f t="shared" si="58"/>
        <v>0</v>
      </c>
      <c r="CA63" s="1491">
        <f t="shared" si="58"/>
        <v>-17880.910112309215</v>
      </c>
      <c r="CC63" s="1557"/>
      <c r="CD63" s="1491">
        <f t="shared" si="57"/>
        <v>-6888.3101891707302</v>
      </c>
      <c r="CE63" s="1231"/>
      <c r="CF63" s="1231"/>
    </row>
    <row r="64" spans="1:84" s="576" customFormat="1" ht="12" hidden="1" customHeight="1" outlineLevel="2">
      <c r="A64" s="821"/>
      <c r="B64" s="1453" t="s">
        <v>926</v>
      </c>
      <c r="C64" s="1224"/>
      <c r="D64" s="1224"/>
      <c r="E64" s="1224">
        <f t="shared" si="55"/>
        <v>0</v>
      </c>
      <c r="F64" s="1224"/>
      <c r="G64" s="1224"/>
      <c r="H64" s="1224"/>
      <c r="I64" s="1224"/>
      <c r="J64" s="1224"/>
      <c r="K64" s="1491"/>
      <c r="L64" s="1491"/>
      <c r="M64" s="1224"/>
      <c r="N64" s="1224"/>
      <c r="O64" s="1224"/>
      <c r="P64" s="1224"/>
      <c r="Q64" s="1224"/>
      <c r="R64" s="1224"/>
      <c r="S64" s="1224"/>
      <c r="T64" s="1224"/>
      <c r="U64" s="1224"/>
      <c r="V64" s="1491"/>
      <c r="W64" s="1224"/>
      <c r="X64" s="1224"/>
      <c r="Y64" s="1224"/>
      <c r="Z64" s="1224"/>
      <c r="AA64" s="1224"/>
      <c r="AB64" s="1224"/>
      <c r="AC64" s="1224"/>
      <c r="AD64" s="1224"/>
      <c r="AE64" s="1224"/>
      <c r="AF64" s="1491"/>
      <c r="AG64" s="848"/>
      <c r="AH64" s="1491"/>
      <c r="AI64" s="848"/>
      <c r="AJ64" s="1224"/>
      <c r="AK64" s="1224"/>
      <c r="AL64" s="1224"/>
      <c r="AM64" s="1224"/>
      <c r="AN64" s="1224"/>
      <c r="AO64" s="1224"/>
      <c r="AP64" s="1224"/>
      <c r="AQ64" s="1224"/>
      <c r="AR64" s="1224"/>
      <c r="AS64" s="1224"/>
      <c r="AT64" s="1491">
        <f t="shared" si="17"/>
        <v>0</v>
      </c>
      <c r="AU64" s="1224"/>
      <c r="AV64" s="1224"/>
      <c r="AW64" s="1224"/>
      <c r="AX64" s="1224"/>
      <c r="AY64" s="1224"/>
      <c r="AZ64" s="1224"/>
      <c r="BA64" s="1224"/>
      <c r="BB64" s="1224"/>
      <c r="BC64" s="1224"/>
      <c r="BD64" s="1224"/>
      <c r="BE64" s="1491"/>
      <c r="BF64" s="1224"/>
      <c r="BG64" s="1224"/>
      <c r="BH64" s="1224"/>
      <c r="BI64" s="1224"/>
      <c r="BJ64" s="1224"/>
      <c r="BK64" s="1224"/>
      <c r="BL64" s="1224"/>
      <c r="BM64" s="1224"/>
      <c r="BN64" s="1224"/>
      <c r="BO64" s="1224"/>
      <c r="BP64" s="1491"/>
      <c r="BQ64" s="1224">
        <f t="shared" si="58"/>
        <v>0</v>
      </c>
      <c r="BR64" s="1224">
        <f t="shared" si="58"/>
        <v>0</v>
      </c>
      <c r="BS64" s="1224">
        <f t="shared" si="58"/>
        <v>0</v>
      </c>
      <c r="BT64" s="1224">
        <f t="shared" si="58"/>
        <v>0</v>
      </c>
      <c r="BU64" s="1224">
        <f t="shared" si="58"/>
        <v>0</v>
      </c>
      <c r="BV64" s="1224">
        <f t="shared" si="58"/>
        <v>0</v>
      </c>
      <c r="BW64" s="1224">
        <f t="shared" si="58"/>
        <v>0</v>
      </c>
      <c r="BX64" s="1224">
        <f t="shared" si="58"/>
        <v>0</v>
      </c>
      <c r="BY64" s="1224">
        <f t="shared" si="58"/>
        <v>0</v>
      </c>
      <c r="BZ64" s="1224">
        <f t="shared" si="58"/>
        <v>0</v>
      </c>
      <c r="CA64" s="1491">
        <f t="shared" si="58"/>
        <v>0</v>
      </c>
      <c r="CC64" s="1557"/>
      <c r="CD64" s="1491">
        <f t="shared" si="57"/>
        <v>0</v>
      </c>
      <c r="CE64" s="1231"/>
      <c r="CF64" s="1231"/>
    </row>
    <row r="65" spans="1:84" s="576" customFormat="1" ht="12" hidden="1" customHeight="1" outlineLevel="2">
      <c r="A65" s="821"/>
      <c r="B65" s="826" t="s">
        <v>927</v>
      </c>
      <c r="C65" s="1224">
        <v>-599.19999999999982</v>
      </c>
      <c r="D65" s="1224">
        <v>-440.57895000000002</v>
      </c>
      <c r="E65" s="1224">
        <f t="shared" si="55"/>
        <v>-1039.7789499999999</v>
      </c>
      <c r="F65" s="1224"/>
      <c r="G65" s="1224">
        <v>-744.61582808943115</v>
      </c>
      <c r="H65" s="1224"/>
      <c r="I65" s="1224">
        <v>-24.4653473115</v>
      </c>
      <c r="J65" s="1224"/>
      <c r="K65" s="1491">
        <f t="shared" ref="K65:K66" si="84">SUM(E65:J65)</f>
        <v>-1808.8601254009309</v>
      </c>
      <c r="L65" s="1491">
        <v>-850.70512658239704</v>
      </c>
      <c r="M65" s="1224">
        <v>-726.47439999999983</v>
      </c>
      <c r="N65" s="1224">
        <v>0</v>
      </c>
      <c r="O65" s="1224">
        <v>0</v>
      </c>
      <c r="P65" s="1224">
        <v>0</v>
      </c>
      <c r="Q65" s="1224">
        <v>-251.21444424390236</v>
      </c>
      <c r="R65" s="1224">
        <v>0</v>
      </c>
      <c r="S65" s="1224">
        <v>0</v>
      </c>
      <c r="T65" s="1224">
        <v>-86.489549170731678</v>
      </c>
      <c r="U65" s="1224">
        <v>0</v>
      </c>
      <c r="V65" s="1491">
        <f>SUM(M65:U65)</f>
        <v>-1064.1783934146338</v>
      </c>
      <c r="W65" s="1224">
        <v>-474.59999999999991</v>
      </c>
      <c r="X65" s="1224">
        <v>0</v>
      </c>
      <c r="Y65" s="1224">
        <v>0</v>
      </c>
      <c r="Z65" s="1224">
        <v>-14.628525899999998</v>
      </c>
      <c r="AA65" s="1224">
        <v>-360.4199834835166</v>
      </c>
      <c r="AB65" s="1224">
        <v>0</v>
      </c>
      <c r="AC65" s="1224">
        <v>0</v>
      </c>
      <c r="AD65" s="1224">
        <v>-71.575578098901119</v>
      </c>
      <c r="AE65" s="1224">
        <v>0</v>
      </c>
      <c r="AF65" s="1491">
        <f>SUM(W65:AE65)</f>
        <v>-921.22408748241764</v>
      </c>
      <c r="AG65" s="848">
        <f>SUM(Z65:AE65,W65:X65)</f>
        <v>-921.22408748241764</v>
      </c>
      <c r="AH65" s="1491">
        <f>(V65-L65)+AF65</f>
        <v>-1134.6973543146544</v>
      </c>
      <c r="AI65" s="848">
        <f>(V65-L65)+AG65</f>
        <v>-1134.6973543146544</v>
      </c>
      <c r="AJ65" s="1224">
        <v>-653.59999999999991</v>
      </c>
      <c r="AK65" s="1224">
        <v>0</v>
      </c>
      <c r="AL65" s="1224">
        <v>0</v>
      </c>
      <c r="AM65" s="1224"/>
      <c r="AN65" s="1224">
        <v>0</v>
      </c>
      <c r="AO65" s="1224">
        <v>-365.07973675203249</v>
      </c>
      <c r="AP65" s="1224">
        <v>0</v>
      </c>
      <c r="AQ65" s="1224"/>
      <c r="AR65" s="1224">
        <v>-106.20783142276423</v>
      </c>
      <c r="AS65" s="1224">
        <v>0</v>
      </c>
      <c r="AT65" s="1491">
        <v>-1124.8875681747966</v>
      </c>
      <c r="AU65" s="1224">
        <v>-435.59999999999991</v>
      </c>
      <c r="AV65" s="1224">
        <v>0</v>
      </c>
      <c r="AW65" s="1224">
        <v>0</v>
      </c>
      <c r="AX65" s="1224"/>
      <c r="AY65" s="1224">
        <v>0</v>
      </c>
      <c r="AZ65" s="1224">
        <v>-176.19201609917357</v>
      </c>
      <c r="BA65" s="1224">
        <v>0</v>
      </c>
      <c r="BB65" s="1224"/>
      <c r="BC65" s="1224">
        <v>-42.81529150413224</v>
      </c>
      <c r="BD65" s="1224">
        <v>0</v>
      </c>
      <c r="BE65" s="1491">
        <v>-654.60730760330569</v>
      </c>
      <c r="BF65" s="1224">
        <v>-358.4</v>
      </c>
      <c r="BG65" s="1224">
        <v>0</v>
      </c>
      <c r="BH65" s="1224">
        <v>0</v>
      </c>
      <c r="BI65" s="1224"/>
      <c r="BJ65" s="1224">
        <v>0</v>
      </c>
      <c r="BK65" s="1224">
        <v>-273.92106190833329</v>
      </c>
      <c r="BL65" s="1224">
        <v>0</v>
      </c>
      <c r="BM65" s="1224"/>
      <c r="BN65" s="1224">
        <v>-32.933127291666665</v>
      </c>
      <c r="BO65" s="1224">
        <v>0</v>
      </c>
      <c r="BP65" s="1491">
        <v>-665.25418919999993</v>
      </c>
      <c r="BQ65" s="1224">
        <f t="shared" si="58"/>
        <v>-730.79999999999984</v>
      </c>
      <c r="BR65" s="1224">
        <f t="shared" si="58"/>
        <v>0</v>
      </c>
      <c r="BS65" s="1224">
        <f t="shared" si="58"/>
        <v>0</v>
      </c>
      <c r="BT65" s="1224">
        <f t="shared" si="58"/>
        <v>0</v>
      </c>
      <c r="BU65" s="1224">
        <f t="shared" si="58"/>
        <v>0</v>
      </c>
      <c r="BV65" s="1224">
        <f t="shared" si="58"/>
        <v>-267.3506909428728</v>
      </c>
      <c r="BW65" s="1224">
        <f t="shared" si="58"/>
        <v>0</v>
      </c>
      <c r="BX65" s="1224">
        <f t="shared" si="58"/>
        <v>0</v>
      </c>
      <c r="BY65" s="1224">
        <f t="shared" si="58"/>
        <v>-116.0899956352298</v>
      </c>
      <c r="BZ65" s="1224">
        <f t="shared" si="58"/>
        <v>0</v>
      </c>
      <c r="CA65" s="1491">
        <f t="shared" si="58"/>
        <v>-1114.2406865781022</v>
      </c>
      <c r="CC65" s="1557"/>
      <c r="CD65" s="1491">
        <f t="shared" si="57"/>
        <v>-1064.1783934146338</v>
      </c>
      <c r="CE65" s="1231"/>
      <c r="CF65" s="1231"/>
    </row>
    <row r="66" spans="1:84" s="576" customFormat="1" ht="12" hidden="1" customHeight="1" outlineLevel="2">
      <c r="A66" s="821"/>
      <c r="B66" s="1450" t="s">
        <v>928</v>
      </c>
      <c r="C66" s="1485"/>
      <c r="D66" s="541"/>
      <c r="E66" s="541">
        <f t="shared" si="55"/>
        <v>0</v>
      </c>
      <c r="F66" s="541">
        <v>-47.897227000000001</v>
      </c>
      <c r="G66" s="541">
        <v>-314.1678017682928</v>
      </c>
      <c r="H66" s="541"/>
      <c r="I66" s="541">
        <v>-157.06842625825001</v>
      </c>
      <c r="J66" s="541"/>
      <c r="K66" s="1492">
        <f t="shared" si="84"/>
        <v>-519.13345502654283</v>
      </c>
      <c r="L66" s="1492">
        <v>242.92664116292127</v>
      </c>
      <c r="M66" s="541">
        <v>-148</v>
      </c>
      <c r="N66" s="541">
        <v>0</v>
      </c>
      <c r="O66" s="541">
        <v>0</v>
      </c>
      <c r="P66" s="541">
        <v>173.33881200000002</v>
      </c>
      <c r="Q66" s="541">
        <v>0</v>
      </c>
      <c r="R66" s="541">
        <v>0</v>
      </c>
      <c r="S66" s="541">
        <v>-166.42061893658536</v>
      </c>
      <c r="T66" s="541">
        <v>-321.66552931707309</v>
      </c>
      <c r="U66" s="541">
        <v>0</v>
      </c>
      <c r="V66" s="1492">
        <f>SUM(M66:U66)</f>
        <v>-462.74733625365843</v>
      </c>
      <c r="W66" s="541">
        <v>-129</v>
      </c>
      <c r="X66" s="541">
        <v>0</v>
      </c>
      <c r="Y66" s="541">
        <v>-336.91108628571442</v>
      </c>
      <c r="Z66" s="541">
        <v>111.53651468999999</v>
      </c>
      <c r="AA66" s="541">
        <v>597.06043341758266</v>
      </c>
      <c r="AB66" s="541">
        <v>0</v>
      </c>
      <c r="AC66" s="541">
        <v>-893.58210530769259</v>
      </c>
      <c r="AD66" s="541">
        <v>-431.08871179120894</v>
      </c>
      <c r="AE66" s="541">
        <v>0</v>
      </c>
      <c r="AF66" s="1492">
        <f>SUM(W66:AE66)</f>
        <v>-1081.9849552770334</v>
      </c>
      <c r="AG66" s="850">
        <f>SUM(Z66:AE66,W66:X66)</f>
        <v>-745.07386899131893</v>
      </c>
      <c r="AH66" s="1492">
        <f>(V66-L66)+AF66</f>
        <v>-1787.658932693613</v>
      </c>
      <c r="AI66" s="850">
        <f>(V66-L66)+AG66</f>
        <v>-1450.7478464078986</v>
      </c>
      <c r="AJ66" s="541">
        <v>-279</v>
      </c>
      <c r="AK66" s="541">
        <v>0</v>
      </c>
      <c r="AL66" s="541">
        <v>211.08776841900001</v>
      </c>
      <c r="AM66" s="541">
        <v>-463.19747528455287</v>
      </c>
      <c r="AN66" s="541">
        <v>-5.2997307000000005</v>
      </c>
      <c r="AO66" s="541">
        <v>604.77963444308932</v>
      </c>
      <c r="AP66" s="541">
        <v>0</v>
      </c>
      <c r="AQ66" s="541">
        <v>-841.40286206097551</v>
      </c>
      <c r="AR66" s="541">
        <v>-640.86226032520324</v>
      </c>
      <c r="AS66" s="541">
        <v>0</v>
      </c>
      <c r="AT66" s="1492">
        <v>-1413.8949255086422</v>
      </c>
      <c r="AU66" s="541">
        <v>-293</v>
      </c>
      <c r="AV66" s="541">
        <v>0</v>
      </c>
      <c r="AW66" s="541">
        <v>-200.36307858300003</v>
      </c>
      <c r="AX66" s="541">
        <v>-135.38599983471076</v>
      </c>
      <c r="AY66" s="541">
        <v>-201.99779788499998</v>
      </c>
      <c r="AZ66" s="541">
        <v>1100.0154038677688</v>
      </c>
      <c r="BA66" s="541">
        <v>0</v>
      </c>
      <c r="BB66" s="541">
        <v>-891.23914849586799</v>
      </c>
      <c r="BC66" s="541">
        <v>-385.26005960330588</v>
      </c>
      <c r="BD66" s="541">
        <v>0</v>
      </c>
      <c r="BE66" s="1492">
        <v>-1007.2306805341159</v>
      </c>
      <c r="BF66" s="541">
        <v>-50</v>
      </c>
      <c r="BG66" s="541">
        <v>0</v>
      </c>
      <c r="BH66" s="541">
        <v>0</v>
      </c>
      <c r="BI66" s="541">
        <v>-229.75657164166665</v>
      </c>
      <c r="BJ66" s="541">
        <v>92.483761500000014</v>
      </c>
      <c r="BK66" s="541">
        <v>372.13536479166663</v>
      </c>
      <c r="BL66" s="541">
        <v>0</v>
      </c>
      <c r="BM66" s="541">
        <v>-610.47788089999983</v>
      </c>
      <c r="BN66" s="541">
        <v>-331.12240430833327</v>
      </c>
      <c r="BO66" s="541">
        <v>0</v>
      </c>
      <c r="BP66" s="1492">
        <v>-756.73773055833317</v>
      </c>
      <c r="BQ66" s="541">
        <f t="shared" si="58"/>
        <v>-522</v>
      </c>
      <c r="BR66" s="541">
        <f t="shared" si="58"/>
        <v>0</v>
      </c>
      <c r="BS66" s="541">
        <f t="shared" si="58"/>
        <v>10.724689835999982</v>
      </c>
      <c r="BT66" s="541">
        <f t="shared" si="58"/>
        <v>-368.82690347759694</v>
      </c>
      <c r="BU66" s="541">
        <f t="shared" si="58"/>
        <v>-299.78129008500002</v>
      </c>
      <c r="BV66" s="541">
        <f t="shared" si="58"/>
        <v>1332.6596735191915</v>
      </c>
      <c r="BW66" s="541">
        <f t="shared" si="58"/>
        <v>0</v>
      </c>
      <c r="BX66" s="541">
        <f t="shared" si="58"/>
        <v>-1122.1641296568437</v>
      </c>
      <c r="BY66" s="541">
        <f t="shared" si="58"/>
        <v>-694.9999156201759</v>
      </c>
      <c r="BZ66" s="541">
        <f t="shared" si="58"/>
        <v>0</v>
      </c>
      <c r="CA66" s="1492">
        <f t="shared" si="58"/>
        <v>-1664.387875484425</v>
      </c>
      <c r="CC66" s="1559"/>
      <c r="CD66" s="1492">
        <f t="shared" si="57"/>
        <v>-462.74733625365843</v>
      </c>
      <c r="CE66" s="1231"/>
      <c r="CF66" s="1231"/>
    </row>
    <row r="67" spans="1:84" s="576" customFormat="1" ht="12" hidden="1" customHeight="1" outlineLevel="1" collapsed="1">
      <c r="A67" s="821"/>
      <c r="B67" s="1462" t="s">
        <v>926</v>
      </c>
      <c r="C67" s="1463">
        <f>SUBTOTAL(9,C65:C66)</f>
        <v>-599.19999999999982</v>
      </c>
      <c r="D67" s="1463">
        <f t="shared" ref="D67:L67" si="85">SUBTOTAL(9,D65:D66)</f>
        <v>-440.57895000000002</v>
      </c>
      <c r="E67" s="1463">
        <f t="shared" si="55"/>
        <v>-1039.7789499999999</v>
      </c>
      <c r="F67" s="1463">
        <f t="shared" si="85"/>
        <v>-47.897227000000001</v>
      </c>
      <c r="G67" s="1463">
        <f t="shared" si="85"/>
        <v>-1058.783629857724</v>
      </c>
      <c r="H67" s="1463">
        <f t="shared" si="85"/>
        <v>0</v>
      </c>
      <c r="I67" s="1463">
        <f t="shared" si="85"/>
        <v>-181.53377356975002</v>
      </c>
      <c r="J67" s="1463"/>
      <c r="K67" s="1496">
        <f t="shared" si="85"/>
        <v>-2327.9935804274737</v>
      </c>
      <c r="L67" s="1496">
        <f t="shared" si="85"/>
        <v>-607.77848541947583</v>
      </c>
      <c r="M67" s="1463">
        <f>SUBTOTAL(9,M65:M66)</f>
        <v>-874.47439999999983</v>
      </c>
      <c r="N67" s="1463">
        <f t="shared" ref="N67:V67" si="86">SUBTOTAL(9,N65:N66)</f>
        <v>0</v>
      </c>
      <c r="O67" s="1463">
        <f t="shared" si="86"/>
        <v>0</v>
      </c>
      <c r="P67" s="1463">
        <f t="shared" si="86"/>
        <v>173.33881200000002</v>
      </c>
      <c r="Q67" s="1463">
        <f t="shared" si="86"/>
        <v>-251.21444424390236</v>
      </c>
      <c r="R67" s="1463">
        <f t="shared" si="86"/>
        <v>0</v>
      </c>
      <c r="S67" s="1463">
        <f t="shared" si="86"/>
        <v>-166.42061893658536</v>
      </c>
      <c r="T67" s="1463">
        <f t="shared" si="86"/>
        <v>-408.15507848780476</v>
      </c>
      <c r="U67" s="1463">
        <f t="shared" si="86"/>
        <v>0</v>
      </c>
      <c r="V67" s="1496">
        <f t="shared" si="86"/>
        <v>-1526.9257296682922</v>
      </c>
      <c r="W67" s="1463">
        <f>SUBTOTAL(9,W65:W66)</f>
        <v>-603.59999999999991</v>
      </c>
      <c r="X67" s="1463">
        <f t="shared" ref="X67:AI67" si="87">SUBTOTAL(9,X65:X66)</f>
        <v>0</v>
      </c>
      <c r="Y67" s="1463">
        <f t="shared" si="87"/>
        <v>-336.91108628571442</v>
      </c>
      <c r="Z67" s="1463">
        <f t="shared" si="87"/>
        <v>96.90798878999999</v>
      </c>
      <c r="AA67" s="1463">
        <f t="shared" si="87"/>
        <v>236.64044993406605</v>
      </c>
      <c r="AB67" s="1463">
        <f t="shared" si="87"/>
        <v>0</v>
      </c>
      <c r="AC67" s="1463">
        <f t="shared" si="87"/>
        <v>-893.58210530769259</v>
      </c>
      <c r="AD67" s="1463">
        <f t="shared" si="87"/>
        <v>-502.66428989011007</v>
      </c>
      <c r="AE67" s="1463">
        <f t="shared" si="87"/>
        <v>0</v>
      </c>
      <c r="AF67" s="1496">
        <f t="shared" si="87"/>
        <v>-2003.209042759451</v>
      </c>
      <c r="AG67" s="852">
        <f t="shared" si="87"/>
        <v>-1666.2979564737366</v>
      </c>
      <c r="AH67" s="1496">
        <f t="shared" si="87"/>
        <v>-2922.3562870082674</v>
      </c>
      <c r="AI67" s="852">
        <f t="shared" si="87"/>
        <v>-2585.4452007225527</v>
      </c>
      <c r="AJ67" s="1463">
        <f>SUM(AJ65:AJ66)</f>
        <v>-932.59999999999991</v>
      </c>
      <c r="AK67" s="1463">
        <f t="shared" ref="AK67:AS67" si="88">SUM(AK65:AK66)</f>
        <v>0</v>
      </c>
      <c r="AL67" s="1463">
        <f t="shared" si="88"/>
        <v>211.08776841900001</v>
      </c>
      <c r="AM67" s="1463">
        <f t="shared" si="88"/>
        <v>-463.19747528455287</v>
      </c>
      <c r="AN67" s="1463">
        <f t="shared" si="88"/>
        <v>-5.2997307000000005</v>
      </c>
      <c r="AO67" s="1463">
        <f t="shared" si="88"/>
        <v>239.69989769105683</v>
      </c>
      <c r="AP67" s="1463">
        <f t="shared" si="88"/>
        <v>0</v>
      </c>
      <c r="AQ67" s="1463">
        <f t="shared" si="88"/>
        <v>-841.40286206097551</v>
      </c>
      <c r="AR67" s="1463">
        <f t="shared" si="88"/>
        <v>-747.07009174796747</v>
      </c>
      <c r="AS67" s="1463">
        <f t="shared" si="88"/>
        <v>0</v>
      </c>
      <c r="AT67" s="1496">
        <f t="shared" si="17"/>
        <v>-2538.782493683439</v>
      </c>
      <c r="AU67" s="1463">
        <f>SUM(AU65:AU66)</f>
        <v>-728.59999999999991</v>
      </c>
      <c r="AV67" s="1463">
        <f t="shared" ref="AV67:BE67" si="89">SUM(AV65:AV66)</f>
        <v>0</v>
      </c>
      <c r="AW67" s="1463">
        <f t="shared" si="89"/>
        <v>-200.36307858300003</v>
      </c>
      <c r="AX67" s="1463">
        <f t="shared" si="89"/>
        <v>-135.38599983471076</v>
      </c>
      <c r="AY67" s="1463">
        <f t="shared" si="89"/>
        <v>-201.99779788499998</v>
      </c>
      <c r="AZ67" s="1463">
        <f t="shared" si="89"/>
        <v>923.82338776859524</v>
      </c>
      <c r="BA67" s="1463">
        <f t="shared" si="89"/>
        <v>0</v>
      </c>
      <c r="BB67" s="1463">
        <f t="shared" si="89"/>
        <v>-891.23914849586799</v>
      </c>
      <c r="BC67" s="1463">
        <f t="shared" si="89"/>
        <v>-428.07535110743811</v>
      </c>
      <c r="BD67" s="1463">
        <f t="shared" si="89"/>
        <v>0</v>
      </c>
      <c r="BE67" s="1496">
        <f t="shared" si="89"/>
        <v>-1661.8379881374217</v>
      </c>
      <c r="BF67" s="1463">
        <f>SUM(BF65:BF66)</f>
        <v>-408.4</v>
      </c>
      <c r="BG67" s="1463">
        <f t="shared" ref="BG67:BP67" si="90">SUM(BG65:BG66)</f>
        <v>0</v>
      </c>
      <c r="BH67" s="1463">
        <f t="shared" si="90"/>
        <v>0</v>
      </c>
      <c r="BI67" s="1463">
        <f t="shared" si="90"/>
        <v>-229.75657164166665</v>
      </c>
      <c r="BJ67" s="1463">
        <f t="shared" si="90"/>
        <v>92.483761500000014</v>
      </c>
      <c r="BK67" s="1463">
        <f t="shared" si="90"/>
        <v>98.214302883333346</v>
      </c>
      <c r="BL67" s="1463">
        <f t="shared" si="90"/>
        <v>0</v>
      </c>
      <c r="BM67" s="1463">
        <f t="shared" si="90"/>
        <v>-610.47788089999983</v>
      </c>
      <c r="BN67" s="1463">
        <f t="shared" si="90"/>
        <v>-364.05553159999994</v>
      </c>
      <c r="BO67" s="1463">
        <f t="shared" si="90"/>
        <v>0</v>
      </c>
      <c r="BP67" s="1496">
        <f t="shared" si="90"/>
        <v>-1421.9919197583331</v>
      </c>
      <c r="BQ67" s="1463">
        <f t="shared" si="58"/>
        <v>-1252.7999999999997</v>
      </c>
      <c r="BR67" s="1463">
        <f t="shared" si="58"/>
        <v>0</v>
      </c>
      <c r="BS67" s="1463">
        <f t="shared" si="58"/>
        <v>10.724689835999982</v>
      </c>
      <c r="BT67" s="1463">
        <f t="shared" si="58"/>
        <v>-368.82690347759694</v>
      </c>
      <c r="BU67" s="1463">
        <f t="shared" si="58"/>
        <v>-299.78129008500002</v>
      </c>
      <c r="BV67" s="1463">
        <f t="shared" si="58"/>
        <v>1065.3089825763186</v>
      </c>
      <c r="BW67" s="1463">
        <f t="shared" si="58"/>
        <v>0</v>
      </c>
      <c r="BX67" s="1463">
        <f t="shared" si="58"/>
        <v>-1122.1641296568437</v>
      </c>
      <c r="BY67" s="1463">
        <f t="shared" si="58"/>
        <v>-811.0899112554057</v>
      </c>
      <c r="BZ67" s="1463">
        <f t="shared" si="58"/>
        <v>0</v>
      </c>
      <c r="CA67" s="1496">
        <f t="shared" si="58"/>
        <v>-2778.6285620625276</v>
      </c>
      <c r="CC67" s="1561"/>
      <c r="CD67" s="1496">
        <f t="shared" si="57"/>
        <v>-1526.9257296682922</v>
      </c>
      <c r="CE67" s="1231"/>
      <c r="CF67" s="1231"/>
    </row>
    <row r="68" spans="1:84" s="576" customFormat="1" ht="12" customHeight="1" collapsed="1">
      <c r="A68" s="821"/>
      <c r="B68" s="1462" t="s">
        <v>911</v>
      </c>
      <c r="C68" s="1463">
        <f t="shared" ref="C68:AE68" si="91">SUBTOTAL(9,C42:C67)</f>
        <v>-24027.649000000001</v>
      </c>
      <c r="D68" s="1463">
        <f t="shared" si="91"/>
        <v>-11766.560599999999</v>
      </c>
      <c r="E68" s="1463">
        <f t="shared" si="55"/>
        <v>-35794.209600000002</v>
      </c>
      <c r="F68" s="1463">
        <f>SUBTOTAL(9,F42:F67)</f>
        <v>-985.33699124999998</v>
      </c>
      <c r="G68" s="1463">
        <f t="shared" si="91"/>
        <v>-6620.5325185365882</v>
      </c>
      <c r="H68" s="1463">
        <f t="shared" si="91"/>
        <v>-4337.2349376626025</v>
      </c>
      <c r="I68" s="1463">
        <f t="shared" si="91"/>
        <v>-859.03628603775007</v>
      </c>
      <c r="J68" s="1463"/>
      <c r="K68" s="1496">
        <f>SUBTOTAL(9,K42:K67)+1</f>
        <v>-48595.350333486946</v>
      </c>
      <c r="L68" s="1496">
        <f t="shared" si="91"/>
        <v>-28229.906467747067</v>
      </c>
      <c r="M68" s="1463">
        <f t="shared" si="91"/>
        <v>-24708.515399999997</v>
      </c>
      <c r="N68" s="1463">
        <f t="shared" si="91"/>
        <v>-25</v>
      </c>
      <c r="O68" s="1463">
        <f t="shared" si="91"/>
        <v>-524.17351109374999</v>
      </c>
      <c r="P68" s="1463">
        <f t="shared" si="91"/>
        <v>-1281.16526</v>
      </c>
      <c r="Q68" s="1463">
        <f t="shared" si="91"/>
        <v>-6110.4836278536568</v>
      </c>
      <c r="R68" s="1463">
        <f t="shared" si="91"/>
        <v>-5193.3641042439012</v>
      </c>
      <c r="S68" s="1463">
        <f t="shared" si="91"/>
        <v>-166.42061893658536</v>
      </c>
      <c r="T68" s="1463">
        <f t="shared" si="91"/>
        <v>-936.05820390243889</v>
      </c>
      <c r="U68" s="1463">
        <f t="shared" si="91"/>
        <v>0</v>
      </c>
      <c r="V68" s="1491">
        <f t="shared" si="91"/>
        <v>-38945.180726030332</v>
      </c>
      <c r="W68" s="1463">
        <f t="shared" si="91"/>
        <v>-20644.057999999997</v>
      </c>
      <c r="X68" s="1463">
        <f t="shared" si="91"/>
        <v>-331.25032088733332</v>
      </c>
      <c r="Y68" s="1463">
        <f t="shared" si="91"/>
        <v>-9277.8163763076936</v>
      </c>
      <c r="Z68" s="1463">
        <f t="shared" si="91"/>
        <v>-1626.0350995200001</v>
      </c>
      <c r="AA68" s="1463">
        <f t="shared" si="91"/>
        <v>-3559.4051077582412</v>
      </c>
      <c r="AB68" s="1463">
        <f t="shared" si="91"/>
        <v>-4890.3934367252759</v>
      </c>
      <c r="AC68" s="1463">
        <f t="shared" si="91"/>
        <v>-2410.843133582418</v>
      </c>
      <c r="AD68" s="1463">
        <f t="shared" si="91"/>
        <v>-1070.1510724505497</v>
      </c>
      <c r="AE68" s="1463">
        <f t="shared" si="91"/>
        <v>0</v>
      </c>
      <c r="AF68" s="1496">
        <f>SUBTOTAL(9,AF42:AF67)-0.9</f>
        <v>-43810.852547231516</v>
      </c>
      <c r="AG68" s="852">
        <f>SUBTOTAL(9,AG42:AG67)-0.9</f>
        <v>-34533.03617092382</v>
      </c>
      <c r="AH68" s="1491">
        <f>SUBTOTAL(9,AH42:AH67)-1</f>
        <v>-54526.226805514772</v>
      </c>
      <c r="AI68" s="848">
        <f>SUBTOTAL(9,AI42:AI67)-1</f>
        <v>-45248.410429207077</v>
      </c>
      <c r="AJ68" s="1463">
        <f>AJ67+AJ63+AJ59+AJ58+AJ44</f>
        <v>-27315.881000000001</v>
      </c>
      <c r="AK68" s="1463">
        <f t="shared" ref="AK68:AS68" si="92">AK67+AK63+AK59+AK58+AK44</f>
        <v>3.3E-4</v>
      </c>
      <c r="AL68" s="1463">
        <f t="shared" si="92"/>
        <v>-736.48010388700004</v>
      </c>
      <c r="AM68" s="1463">
        <f t="shared" si="92"/>
        <v>-13433.176847699186</v>
      </c>
      <c r="AN68" s="1463">
        <f t="shared" si="92"/>
        <v>-2528.011693375</v>
      </c>
      <c r="AO68" s="1463">
        <f t="shared" si="92"/>
        <v>-3778.1619170121949</v>
      </c>
      <c r="AP68" s="1463">
        <f t="shared" si="92"/>
        <v>-7167.1398259796742</v>
      </c>
      <c r="AQ68" s="1463">
        <f t="shared" si="92"/>
        <v>-4360.6338488983738</v>
      </c>
      <c r="AR68" s="1463">
        <f t="shared" si="92"/>
        <v>-1523.0734249634145</v>
      </c>
      <c r="AS68" s="1463">
        <f t="shared" si="92"/>
        <v>0</v>
      </c>
      <c r="AT68" s="1491">
        <f t="shared" si="17"/>
        <v>-60842.558331814849</v>
      </c>
      <c r="AU68" s="1463">
        <f>AU67+AU63+AU59+AU58+AU44</f>
        <v>-12648.628000000001</v>
      </c>
      <c r="AV68" s="1463">
        <f t="shared" ref="AV68:BE68" si="93">AV67+AV63+AV59+AV58+AV44</f>
        <v>3.3E-4</v>
      </c>
      <c r="AW68" s="1463">
        <f t="shared" si="93"/>
        <v>-200.36307858300003</v>
      </c>
      <c r="AX68" s="1463">
        <f t="shared" si="93"/>
        <v>-6387.4084229752079</v>
      </c>
      <c r="AY68" s="1463">
        <f t="shared" si="93"/>
        <v>-1244.4952837249998</v>
      </c>
      <c r="AZ68" s="1463">
        <f t="shared" si="93"/>
        <v>-1962.7553469421491</v>
      </c>
      <c r="BA68" s="1463">
        <f t="shared" si="93"/>
        <v>-3341.831010842976</v>
      </c>
      <c r="BB68" s="1463">
        <f t="shared" si="93"/>
        <v>-2976.0690468099178</v>
      </c>
      <c r="BC68" s="1463">
        <f t="shared" si="93"/>
        <v>-816.25329203305807</v>
      </c>
      <c r="BD68" s="1463">
        <f t="shared" si="93"/>
        <v>0</v>
      </c>
      <c r="BE68" s="1491">
        <f t="shared" si="93"/>
        <v>-29577.803151911314</v>
      </c>
      <c r="BF68" s="1463">
        <f>BF67+BF63+BF59+BF58+BF44</f>
        <v>-13503.384999999998</v>
      </c>
      <c r="BG68" s="1463">
        <f t="shared" ref="BG68:BO68" si="94">BG67+BG63+BG59+BG58+BG44</f>
        <v>3.3E-4</v>
      </c>
      <c r="BH68" s="1463">
        <f t="shared" si="94"/>
        <v>-211.13025561399999</v>
      </c>
      <c r="BI68" s="1463">
        <f t="shared" si="94"/>
        <v>-6052.222204116666</v>
      </c>
      <c r="BJ68" s="1463">
        <f t="shared" si="94"/>
        <v>-1092.1699865549999</v>
      </c>
      <c r="BK68" s="1463">
        <f t="shared" si="94"/>
        <v>-2500.3799389083333</v>
      </c>
      <c r="BL68" s="1463">
        <f t="shared" si="94"/>
        <v>-3200.9061428999994</v>
      </c>
      <c r="BM68" s="1463">
        <f t="shared" si="94"/>
        <v>-1624.4951517333332</v>
      </c>
      <c r="BN68" s="1463">
        <f t="shared" si="94"/>
        <v>-736.77956482499985</v>
      </c>
      <c r="BO68" s="1463">
        <f t="shared" si="94"/>
        <v>0</v>
      </c>
      <c r="BP68" s="1491">
        <f>BP67+BP63+BP59+BP58+BP44</f>
        <v>-28921.46791465233</v>
      </c>
      <c r="BQ68" s="1463">
        <f>AJ68-BF68+AU68</f>
        <v>-26461.124000000003</v>
      </c>
      <c r="BR68" s="1463">
        <f t="shared" si="58"/>
        <v>3.3E-4</v>
      </c>
      <c r="BS68" s="1463">
        <f t="shared" si="58"/>
        <v>-725.71292685600008</v>
      </c>
      <c r="BT68" s="1463">
        <f t="shared" si="58"/>
        <v>-13768.363066557728</v>
      </c>
      <c r="BU68" s="1463">
        <f t="shared" si="58"/>
        <v>-2680.3369905449999</v>
      </c>
      <c r="BV68" s="1463">
        <f t="shared" si="58"/>
        <v>-3240.5373250460107</v>
      </c>
      <c r="BW68" s="1463">
        <f t="shared" si="58"/>
        <v>-7308.0646939226508</v>
      </c>
      <c r="BX68" s="1463">
        <f t="shared" ref="BX68:CA100" si="95">AQ68-BM68+BB68</f>
        <v>-5712.2077439749592</v>
      </c>
      <c r="BY68" s="1463">
        <f t="shared" si="95"/>
        <v>-1602.5471521714726</v>
      </c>
      <c r="BZ68" s="1463">
        <f t="shared" si="95"/>
        <v>0</v>
      </c>
      <c r="CA68" s="1491">
        <f t="shared" si="95"/>
        <v>-61498.893569073829</v>
      </c>
      <c r="CC68" s="1557">
        <v>-5520.5479999999998</v>
      </c>
      <c r="CD68" s="1491">
        <f t="shared" si="57"/>
        <v>-44465.728726030335</v>
      </c>
      <c r="CE68" s="1231"/>
      <c r="CF68" s="1231"/>
    </row>
    <row r="69" spans="1:84" s="576" customFormat="1" ht="12" hidden="1" customHeight="1" outlineLevel="1">
      <c r="A69" s="821"/>
      <c r="B69" s="1448" t="s">
        <v>929</v>
      </c>
      <c r="C69" s="1463"/>
      <c r="D69" s="1463"/>
      <c r="E69" s="1463">
        <f t="shared" si="55"/>
        <v>0</v>
      </c>
      <c r="F69" s="1463"/>
      <c r="G69" s="1463"/>
      <c r="H69" s="1463"/>
      <c r="I69" s="1463"/>
      <c r="J69" s="1463"/>
      <c r="K69" s="1496"/>
      <c r="L69" s="1496"/>
      <c r="M69" s="1463"/>
      <c r="N69" s="1463"/>
      <c r="O69" s="1463"/>
      <c r="P69" s="1463"/>
      <c r="Q69" s="1463"/>
      <c r="R69" s="1463"/>
      <c r="S69" s="1463"/>
      <c r="T69" s="1463"/>
      <c r="U69" s="1463"/>
      <c r="V69" s="1496"/>
      <c r="W69" s="1463"/>
      <c r="X69" s="1463"/>
      <c r="Y69" s="1463"/>
      <c r="Z69" s="1463"/>
      <c r="AA69" s="1463"/>
      <c r="AB69" s="1463"/>
      <c r="AC69" s="1463"/>
      <c r="AD69" s="1463"/>
      <c r="AE69" s="1463"/>
      <c r="AF69" s="1496"/>
      <c r="AG69" s="852"/>
      <c r="AH69" s="1496"/>
      <c r="AI69" s="852"/>
      <c r="AJ69" s="1463"/>
      <c r="AK69" s="1463"/>
      <c r="AL69" s="1463"/>
      <c r="AM69" s="1463"/>
      <c r="AN69" s="1463"/>
      <c r="AO69" s="1463"/>
      <c r="AP69" s="1463"/>
      <c r="AQ69" s="1463"/>
      <c r="AR69" s="1463"/>
      <c r="AS69" s="1463"/>
      <c r="AT69" s="1496">
        <f t="shared" si="17"/>
        <v>0</v>
      </c>
      <c r="AU69" s="1463"/>
      <c r="AV69" s="1463"/>
      <c r="AW69" s="1463"/>
      <c r="AX69" s="1463"/>
      <c r="AY69" s="1463"/>
      <c r="AZ69" s="1463"/>
      <c r="BA69" s="1463"/>
      <c r="BB69" s="1463"/>
      <c r="BC69" s="1463"/>
      <c r="BD69" s="1463"/>
      <c r="BE69" s="1496"/>
      <c r="BF69" s="1463"/>
      <c r="BG69" s="1463"/>
      <c r="BH69" s="1463"/>
      <c r="BI69" s="1463"/>
      <c r="BJ69" s="1463"/>
      <c r="BK69" s="1463"/>
      <c r="BL69" s="1463"/>
      <c r="BM69" s="1463"/>
      <c r="BN69" s="1463"/>
      <c r="BO69" s="1463"/>
      <c r="BP69" s="1496"/>
      <c r="BQ69" s="1463">
        <f t="shared" ref="BQ69:CA104" si="96">AJ69-BF69+AU69</f>
        <v>0</v>
      </c>
      <c r="BR69" s="1463">
        <f t="shared" si="96"/>
        <v>0</v>
      </c>
      <c r="BS69" s="1463">
        <f t="shared" si="96"/>
        <v>0</v>
      </c>
      <c r="BT69" s="1463">
        <f t="shared" si="96"/>
        <v>0</v>
      </c>
      <c r="BU69" s="1463">
        <f t="shared" si="96"/>
        <v>0</v>
      </c>
      <c r="BV69" s="1463">
        <f t="shared" si="96"/>
        <v>0</v>
      </c>
      <c r="BW69" s="1463">
        <f t="shared" si="96"/>
        <v>0</v>
      </c>
      <c r="BX69" s="1463">
        <f t="shared" si="95"/>
        <v>0</v>
      </c>
      <c r="BY69" s="1463">
        <f t="shared" si="95"/>
        <v>0</v>
      </c>
      <c r="BZ69" s="1463">
        <f t="shared" si="95"/>
        <v>0</v>
      </c>
      <c r="CA69" s="1496">
        <f t="shared" si="95"/>
        <v>0</v>
      </c>
      <c r="CC69" s="1561"/>
      <c r="CD69" s="1496">
        <f t="shared" si="57"/>
        <v>0</v>
      </c>
      <c r="CE69" s="1231"/>
      <c r="CF69" s="1231"/>
    </row>
    <row r="70" spans="1:84" s="576" customFormat="1" ht="12" hidden="1" customHeight="1" outlineLevel="2">
      <c r="A70" s="821"/>
      <c r="B70" s="1452" t="s">
        <v>893</v>
      </c>
      <c r="C70" s="1463"/>
      <c r="D70" s="1463"/>
      <c r="E70" s="1463">
        <f t="shared" si="55"/>
        <v>0</v>
      </c>
      <c r="F70" s="1463"/>
      <c r="G70" s="1463"/>
      <c r="H70" s="1463"/>
      <c r="I70" s="1463"/>
      <c r="J70" s="1463"/>
      <c r="K70" s="1496"/>
      <c r="L70" s="1496"/>
      <c r="M70" s="1463"/>
      <c r="N70" s="1463"/>
      <c r="O70" s="1463"/>
      <c r="P70" s="1463"/>
      <c r="Q70" s="1463"/>
      <c r="R70" s="1463"/>
      <c r="S70" s="1463"/>
      <c r="T70" s="1463"/>
      <c r="U70" s="1463"/>
      <c r="V70" s="1496"/>
      <c r="W70" s="1463"/>
      <c r="X70" s="1463"/>
      <c r="Y70" s="1463"/>
      <c r="Z70" s="1463"/>
      <c r="AA70" s="1463"/>
      <c r="AB70" s="1463"/>
      <c r="AC70" s="1463"/>
      <c r="AD70" s="1463"/>
      <c r="AE70" s="1463"/>
      <c r="AF70" s="1496"/>
      <c r="AG70" s="852"/>
      <c r="AH70" s="1496"/>
      <c r="AI70" s="852"/>
      <c r="AJ70" s="1463"/>
      <c r="AK70" s="1463"/>
      <c r="AL70" s="1463"/>
      <c r="AM70" s="1463"/>
      <c r="AN70" s="1463"/>
      <c r="AO70" s="1463"/>
      <c r="AP70" s="1463"/>
      <c r="AQ70" s="1463"/>
      <c r="AR70" s="1463"/>
      <c r="AS70" s="1463"/>
      <c r="AT70" s="1496">
        <f t="shared" si="17"/>
        <v>0</v>
      </c>
      <c r="AU70" s="1463"/>
      <c r="AV70" s="1463"/>
      <c r="AW70" s="1463"/>
      <c r="AX70" s="1463"/>
      <c r="AY70" s="1463"/>
      <c r="AZ70" s="1463"/>
      <c r="BA70" s="1463"/>
      <c r="BB70" s="1463"/>
      <c r="BC70" s="1463"/>
      <c r="BD70" s="1463"/>
      <c r="BE70" s="1496"/>
      <c r="BF70" s="1463"/>
      <c r="BG70" s="1463"/>
      <c r="BH70" s="1463"/>
      <c r="BI70" s="1463"/>
      <c r="BJ70" s="1463"/>
      <c r="BK70" s="1463"/>
      <c r="BL70" s="1463"/>
      <c r="BM70" s="1463"/>
      <c r="BN70" s="1463"/>
      <c r="BO70" s="1463"/>
      <c r="BP70" s="1496"/>
      <c r="BQ70" s="1463">
        <f t="shared" si="96"/>
        <v>0</v>
      </c>
      <c r="BR70" s="1463">
        <f t="shared" si="96"/>
        <v>0</v>
      </c>
      <c r="BS70" s="1463">
        <f t="shared" si="96"/>
        <v>0</v>
      </c>
      <c r="BT70" s="1463">
        <f t="shared" si="96"/>
        <v>0</v>
      </c>
      <c r="BU70" s="1463">
        <f t="shared" si="96"/>
        <v>0</v>
      </c>
      <c r="BV70" s="1463">
        <f t="shared" si="96"/>
        <v>0</v>
      </c>
      <c r="BW70" s="1463">
        <f t="shared" si="96"/>
        <v>0</v>
      </c>
      <c r="BX70" s="1463">
        <f t="shared" si="95"/>
        <v>0</v>
      </c>
      <c r="BY70" s="1463">
        <f t="shared" si="95"/>
        <v>0</v>
      </c>
      <c r="BZ70" s="1463">
        <f t="shared" si="95"/>
        <v>0</v>
      </c>
      <c r="CA70" s="1496">
        <f t="shared" si="95"/>
        <v>0</v>
      </c>
      <c r="CC70" s="1561"/>
      <c r="CD70" s="1496">
        <f t="shared" si="57"/>
        <v>0</v>
      </c>
      <c r="CE70" s="1231"/>
      <c r="CF70" s="1231"/>
    </row>
    <row r="71" spans="1:84" s="576" customFormat="1" ht="12" hidden="1" customHeight="1" outlineLevel="2">
      <c r="A71" s="821"/>
      <c r="B71" s="826" t="s">
        <v>930</v>
      </c>
      <c r="C71" s="1463">
        <v>-2149</v>
      </c>
      <c r="D71" s="1463"/>
      <c r="E71" s="1463">
        <f t="shared" ref="E71:E102" si="97">SUM(C71:D71)</f>
        <v>-2149</v>
      </c>
      <c r="F71" s="1463"/>
      <c r="G71" s="1463"/>
      <c r="H71" s="1463"/>
      <c r="I71" s="1463"/>
      <c r="J71" s="1463"/>
      <c r="K71" s="1496">
        <f t="shared" ref="K71:K72" si="98">SUM(E71:J71)</f>
        <v>-2149</v>
      </c>
      <c r="L71" s="1496">
        <v>-1220.5451856741572</v>
      </c>
      <c r="M71" s="1463">
        <v>-1776.5</v>
      </c>
      <c r="N71" s="1463">
        <v>0</v>
      </c>
      <c r="O71" s="1463">
        <v>0</v>
      </c>
      <c r="P71" s="1463">
        <v>0</v>
      </c>
      <c r="Q71" s="1463">
        <v>0</v>
      </c>
      <c r="R71" s="1463">
        <v>0</v>
      </c>
      <c r="S71" s="1463">
        <v>0</v>
      </c>
      <c r="T71" s="1463">
        <v>-246.66942951219505</v>
      </c>
      <c r="U71" s="1463">
        <v>0</v>
      </c>
      <c r="V71" s="1496">
        <f>SUM(M71:U71)</f>
        <v>-2023.1694295121952</v>
      </c>
      <c r="W71" s="1463">
        <v>-2073</v>
      </c>
      <c r="X71" s="1463">
        <v>0</v>
      </c>
      <c r="Y71" s="1463">
        <v>-736.52591897802222</v>
      </c>
      <c r="Z71" s="1463">
        <v>0</v>
      </c>
      <c r="AA71" s="1463">
        <v>0</v>
      </c>
      <c r="AB71" s="1463">
        <v>0</v>
      </c>
      <c r="AC71" s="1463">
        <v>-2036.5843228681324</v>
      </c>
      <c r="AD71" s="1463">
        <v>-241.48790805494514</v>
      </c>
      <c r="AE71" s="1463">
        <v>0</v>
      </c>
      <c r="AF71" s="1496">
        <f>SUM(W71:AE71)</f>
        <v>-5087.5981499010995</v>
      </c>
      <c r="AG71" s="852">
        <f>SUM(Z71:AE71,W71:X71)</f>
        <v>-4351.0722309230778</v>
      </c>
      <c r="AH71" s="1496">
        <f>(V71-L71)+AF71</f>
        <v>-5890.2223937391373</v>
      </c>
      <c r="AI71" s="852">
        <f>(V71-L71)+AG71</f>
        <v>-5153.6964747611155</v>
      </c>
      <c r="AJ71" s="1463">
        <v>-2966</v>
      </c>
      <c r="AK71" s="1463">
        <v>0</v>
      </c>
      <c r="AL71" s="1463">
        <v>-1720.4989791769999</v>
      </c>
      <c r="AM71" s="1463">
        <v>-1502.3741494471542</v>
      </c>
      <c r="AN71" s="1463"/>
      <c r="AO71" s="1463">
        <v>0</v>
      </c>
      <c r="AP71" s="1463">
        <v>0</v>
      </c>
      <c r="AQ71" s="1463">
        <v>-993.25534434146334</v>
      </c>
      <c r="AR71" s="1463">
        <v>-323.75496677642275</v>
      </c>
      <c r="AS71" s="1463">
        <v>0</v>
      </c>
      <c r="AT71" s="1496">
        <v>-7505.8834397420405</v>
      </c>
      <c r="AU71" s="1463">
        <v>-1663</v>
      </c>
      <c r="AV71" s="1463">
        <v>0</v>
      </c>
      <c r="AW71" s="1463">
        <v>0</v>
      </c>
      <c r="AX71" s="1463">
        <v>-578.61217269421502</v>
      </c>
      <c r="AY71" s="1463"/>
      <c r="AZ71" s="1463">
        <v>0</v>
      </c>
      <c r="BA71" s="1463">
        <v>0</v>
      </c>
      <c r="BB71" s="1463">
        <v>0</v>
      </c>
      <c r="BC71" s="1463">
        <v>-167.30909890909095</v>
      </c>
      <c r="BD71" s="1463">
        <v>0</v>
      </c>
      <c r="BE71" s="1496">
        <v>-2408.9212716033062</v>
      </c>
      <c r="BF71" s="1463">
        <v>-1264</v>
      </c>
      <c r="BG71" s="1463">
        <v>0</v>
      </c>
      <c r="BH71" s="1463">
        <v>0</v>
      </c>
      <c r="BI71" s="1463">
        <v>-473.12789552499993</v>
      </c>
      <c r="BJ71" s="1463"/>
      <c r="BK71" s="1463">
        <v>0</v>
      </c>
      <c r="BL71" s="1463">
        <v>0</v>
      </c>
      <c r="BM71" s="1463">
        <v>-1180.1079156333331</v>
      </c>
      <c r="BN71" s="1463">
        <v>-154.17369846666665</v>
      </c>
      <c r="BO71" s="1463">
        <v>0</v>
      </c>
      <c r="BP71" s="1496">
        <v>-3071.4095096249998</v>
      </c>
      <c r="BQ71" s="1463">
        <f t="shared" si="96"/>
        <v>-3365</v>
      </c>
      <c r="BR71" s="1463">
        <f t="shared" si="96"/>
        <v>0</v>
      </c>
      <c r="BS71" s="1463">
        <f t="shared" si="96"/>
        <v>-1720.4989791769999</v>
      </c>
      <c r="BT71" s="1463">
        <f t="shared" si="96"/>
        <v>-1607.8584266163693</v>
      </c>
      <c r="BU71" s="1463">
        <f t="shared" si="96"/>
        <v>0</v>
      </c>
      <c r="BV71" s="1463">
        <f t="shared" si="96"/>
        <v>0</v>
      </c>
      <c r="BW71" s="1463">
        <f t="shared" si="96"/>
        <v>0</v>
      </c>
      <c r="BX71" s="1463">
        <f t="shared" si="95"/>
        <v>186.85257129186971</v>
      </c>
      <c r="BY71" s="1463">
        <f t="shared" si="95"/>
        <v>-336.89036721884702</v>
      </c>
      <c r="BZ71" s="1463">
        <f t="shared" si="95"/>
        <v>0</v>
      </c>
      <c r="CA71" s="1496">
        <f t="shared" si="95"/>
        <v>-6843.3952017203474</v>
      </c>
      <c r="CC71" s="1561"/>
      <c r="CD71" s="1496">
        <f t="shared" ref="CD71:CD102" si="99">V71+CC71</f>
        <v>-2023.1694295121952</v>
      </c>
      <c r="CE71" s="1231"/>
      <c r="CF71" s="1231"/>
    </row>
    <row r="72" spans="1:84" s="576" customFormat="1" ht="12" hidden="1" customHeight="1" outlineLevel="2">
      <c r="A72" s="821"/>
      <c r="B72" s="1464" t="s">
        <v>931</v>
      </c>
      <c r="C72" s="517">
        <v>-2732</v>
      </c>
      <c r="D72" s="517"/>
      <c r="E72" s="517">
        <f t="shared" si="97"/>
        <v>-2732</v>
      </c>
      <c r="F72" s="517"/>
      <c r="G72" s="517"/>
      <c r="H72" s="517"/>
      <c r="I72" s="517"/>
      <c r="J72" s="517"/>
      <c r="K72" s="1493">
        <f t="shared" si="98"/>
        <v>-2732</v>
      </c>
      <c r="L72" s="1493">
        <v>-1594</v>
      </c>
      <c r="M72" s="517">
        <v>-2493.5</v>
      </c>
      <c r="N72" s="517">
        <v>0</v>
      </c>
      <c r="O72" s="517">
        <v>0</v>
      </c>
      <c r="P72" s="517">
        <v>0</v>
      </c>
      <c r="Q72" s="517">
        <v>0</v>
      </c>
      <c r="R72" s="517">
        <v>0</v>
      </c>
      <c r="S72" s="517">
        <v>0</v>
      </c>
      <c r="T72" s="517">
        <v>0</v>
      </c>
      <c r="U72" s="517">
        <v>0</v>
      </c>
      <c r="V72" s="1493">
        <f>SUM(M72:U72)</f>
        <v>-2493.5</v>
      </c>
      <c r="W72" s="517">
        <v>-1176</v>
      </c>
      <c r="X72" s="517">
        <v>0</v>
      </c>
      <c r="Y72" s="517">
        <v>0</v>
      </c>
      <c r="Z72" s="517">
        <v>0</v>
      </c>
      <c r="AA72" s="517">
        <v>0</v>
      </c>
      <c r="AB72" s="517">
        <v>0</v>
      </c>
      <c r="AC72" s="517">
        <v>0</v>
      </c>
      <c r="AD72" s="517">
        <v>0</v>
      </c>
      <c r="AE72" s="517">
        <v>0</v>
      </c>
      <c r="AF72" s="1493">
        <f>SUM(W72:AE72)</f>
        <v>-1176</v>
      </c>
      <c r="AG72" s="849">
        <f>SUM(Z72:AE72,W72:X72)</f>
        <v>-1176</v>
      </c>
      <c r="AH72" s="1493">
        <f>(V72-L72)+AF72</f>
        <v>-2075.5</v>
      </c>
      <c r="AI72" s="849">
        <f>(V72-L72)+AG72</f>
        <v>-2075.5</v>
      </c>
      <c r="AJ72" s="517">
        <v>-1526</v>
      </c>
      <c r="AK72" s="517">
        <v>0</v>
      </c>
      <c r="AL72" s="517"/>
      <c r="AM72" s="517"/>
      <c r="AN72" s="517"/>
      <c r="AO72" s="517">
        <v>0</v>
      </c>
      <c r="AP72" s="517">
        <v>0</v>
      </c>
      <c r="AQ72" s="517"/>
      <c r="AR72" s="517">
        <v>0</v>
      </c>
      <c r="AS72" s="517">
        <v>0</v>
      </c>
      <c r="AT72" s="1493">
        <v>-1526</v>
      </c>
      <c r="AU72" s="517">
        <v>-460</v>
      </c>
      <c r="AV72" s="517">
        <v>0</v>
      </c>
      <c r="AW72" s="517"/>
      <c r="AX72" s="517"/>
      <c r="AY72" s="517"/>
      <c r="AZ72" s="517">
        <v>0</v>
      </c>
      <c r="BA72" s="517">
        <v>0</v>
      </c>
      <c r="BB72" s="517"/>
      <c r="BC72" s="517">
        <v>0</v>
      </c>
      <c r="BD72" s="517">
        <v>0</v>
      </c>
      <c r="BE72" s="1493">
        <v>-460</v>
      </c>
      <c r="BF72" s="517">
        <v>-786</v>
      </c>
      <c r="BG72" s="517">
        <v>0</v>
      </c>
      <c r="BH72" s="517"/>
      <c r="BI72" s="517"/>
      <c r="BJ72" s="517"/>
      <c r="BK72" s="517">
        <v>0</v>
      </c>
      <c r="BL72" s="517">
        <v>0</v>
      </c>
      <c r="BM72" s="517"/>
      <c r="BN72" s="517">
        <v>0</v>
      </c>
      <c r="BO72" s="517">
        <v>0</v>
      </c>
      <c r="BP72" s="1493">
        <v>-786</v>
      </c>
      <c r="BQ72" s="517">
        <f t="shared" si="96"/>
        <v>-1200</v>
      </c>
      <c r="BR72" s="517">
        <f t="shared" si="96"/>
        <v>0</v>
      </c>
      <c r="BS72" s="517">
        <f t="shared" si="96"/>
        <v>0</v>
      </c>
      <c r="BT72" s="517">
        <f t="shared" si="96"/>
        <v>0</v>
      </c>
      <c r="BU72" s="517">
        <f t="shared" si="96"/>
        <v>0</v>
      </c>
      <c r="BV72" s="517">
        <f t="shared" si="96"/>
        <v>0</v>
      </c>
      <c r="BW72" s="517">
        <f t="shared" si="96"/>
        <v>0</v>
      </c>
      <c r="BX72" s="517">
        <f t="shared" si="95"/>
        <v>0</v>
      </c>
      <c r="BY72" s="517">
        <f t="shared" si="95"/>
        <v>0</v>
      </c>
      <c r="BZ72" s="517">
        <f t="shared" si="95"/>
        <v>0</v>
      </c>
      <c r="CA72" s="1493">
        <f t="shared" si="95"/>
        <v>-1200</v>
      </c>
      <c r="CC72" s="1558"/>
      <c r="CD72" s="1493">
        <f t="shared" si="99"/>
        <v>-2493.5</v>
      </c>
      <c r="CE72" s="1231"/>
      <c r="CF72" s="1231"/>
    </row>
    <row r="73" spans="1:84" s="576" customFormat="1" ht="12" hidden="1" customHeight="1" outlineLevel="1" collapsed="1">
      <c r="A73" s="821"/>
      <c r="B73" s="1462" t="s">
        <v>893</v>
      </c>
      <c r="C73" s="1463">
        <f t="shared" ref="C73:L73" si="100">SUBTOTAL(9,C71:C72)</f>
        <v>-4881</v>
      </c>
      <c r="D73" s="1463">
        <f t="shared" si="100"/>
        <v>0</v>
      </c>
      <c r="E73" s="1463">
        <f t="shared" si="97"/>
        <v>-4881</v>
      </c>
      <c r="F73" s="1463">
        <f t="shared" si="100"/>
        <v>0</v>
      </c>
      <c r="G73" s="1463">
        <f t="shared" si="100"/>
        <v>0</v>
      </c>
      <c r="H73" s="1463">
        <f t="shared" si="100"/>
        <v>0</v>
      </c>
      <c r="I73" s="1463">
        <f t="shared" si="100"/>
        <v>0</v>
      </c>
      <c r="J73" s="1463"/>
      <c r="K73" s="1496">
        <f t="shared" si="100"/>
        <v>-4881</v>
      </c>
      <c r="L73" s="1496">
        <f t="shared" si="100"/>
        <v>-2814.5451856741574</v>
      </c>
      <c r="M73" s="1463">
        <f>SUBTOTAL(9,M71:M72)</f>
        <v>-4270</v>
      </c>
      <c r="N73" s="1463">
        <f t="shared" ref="N73:AI73" si="101">SUBTOTAL(9,N71:N72)</f>
        <v>0</v>
      </c>
      <c r="O73" s="1463">
        <f t="shared" si="101"/>
        <v>0</v>
      </c>
      <c r="P73" s="1463">
        <f t="shared" si="101"/>
        <v>0</v>
      </c>
      <c r="Q73" s="1463">
        <f t="shared" si="101"/>
        <v>0</v>
      </c>
      <c r="R73" s="1463">
        <f t="shared" si="101"/>
        <v>0</v>
      </c>
      <c r="S73" s="1463">
        <f t="shared" si="101"/>
        <v>0</v>
      </c>
      <c r="T73" s="1463">
        <f t="shared" si="101"/>
        <v>-246.66942951219505</v>
      </c>
      <c r="U73" s="1463">
        <f t="shared" si="101"/>
        <v>0</v>
      </c>
      <c r="V73" s="1496">
        <f t="shared" si="101"/>
        <v>-4516.6694295121952</v>
      </c>
      <c r="W73" s="1463">
        <f>SUBTOTAL(9,W71:W72)</f>
        <v>-3249</v>
      </c>
      <c r="X73" s="1463">
        <f t="shared" si="101"/>
        <v>0</v>
      </c>
      <c r="Y73" s="1463">
        <f t="shared" si="101"/>
        <v>-736.52591897802222</v>
      </c>
      <c r="Z73" s="1463">
        <f t="shared" si="101"/>
        <v>0</v>
      </c>
      <c r="AA73" s="1463">
        <f t="shared" si="101"/>
        <v>0</v>
      </c>
      <c r="AB73" s="1463">
        <f t="shared" si="101"/>
        <v>0</v>
      </c>
      <c r="AC73" s="1463">
        <f t="shared" si="101"/>
        <v>-2036.5843228681324</v>
      </c>
      <c r="AD73" s="1463">
        <f t="shared" si="101"/>
        <v>-241.48790805494514</v>
      </c>
      <c r="AE73" s="1463">
        <f t="shared" si="101"/>
        <v>0</v>
      </c>
      <c r="AF73" s="1496">
        <f t="shared" si="101"/>
        <v>-6263.5981499010995</v>
      </c>
      <c r="AG73" s="852">
        <f t="shared" si="101"/>
        <v>-5527.0722309230778</v>
      </c>
      <c r="AH73" s="1496">
        <f t="shared" si="101"/>
        <v>-7965.7223937391373</v>
      </c>
      <c r="AI73" s="852">
        <f t="shared" si="101"/>
        <v>-7229.1964747611155</v>
      </c>
      <c r="AJ73" s="1463">
        <f>SUM(AJ71:AJ72)</f>
        <v>-4492</v>
      </c>
      <c r="AK73" s="1463">
        <f t="shared" ref="AK73:AS73" si="102">SUM(AK71:AK72)</f>
        <v>0</v>
      </c>
      <c r="AL73" s="1463">
        <f t="shared" si="102"/>
        <v>-1720.4989791769999</v>
      </c>
      <c r="AM73" s="1463">
        <f t="shared" si="102"/>
        <v>-1502.3741494471542</v>
      </c>
      <c r="AN73" s="1463">
        <f t="shared" si="102"/>
        <v>0</v>
      </c>
      <c r="AO73" s="1463">
        <f t="shared" si="102"/>
        <v>0</v>
      </c>
      <c r="AP73" s="1463">
        <f t="shared" si="102"/>
        <v>0</v>
      </c>
      <c r="AQ73" s="1463">
        <f t="shared" si="102"/>
        <v>-993.25534434146334</v>
      </c>
      <c r="AR73" s="1463">
        <f t="shared" si="102"/>
        <v>-323.75496677642275</v>
      </c>
      <c r="AS73" s="1463">
        <f t="shared" si="102"/>
        <v>0</v>
      </c>
      <c r="AT73" s="1496">
        <f t="shared" ref="AT73:AT121" si="103">SUM(AJ73:AS73)</f>
        <v>-9031.8834397420414</v>
      </c>
      <c r="AU73" s="1463">
        <f>SUM(AU71:AU72)</f>
        <v>-2123</v>
      </c>
      <c r="AV73" s="1463">
        <f t="shared" ref="AV73:BE73" si="104">SUM(AV71:AV72)</f>
        <v>0</v>
      </c>
      <c r="AW73" s="1463">
        <f t="shared" si="104"/>
        <v>0</v>
      </c>
      <c r="AX73" s="1463">
        <f t="shared" si="104"/>
        <v>-578.61217269421502</v>
      </c>
      <c r="AY73" s="1463">
        <f t="shared" si="104"/>
        <v>0</v>
      </c>
      <c r="AZ73" s="1463">
        <f t="shared" si="104"/>
        <v>0</v>
      </c>
      <c r="BA73" s="1463">
        <f t="shared" si="104"/>
        <v>0</v>
      </c>
      <c r="BB73" s="1463">
        <f t="shared" si="104"/>
        <v>0</v>
      </c>
      <c r="BC73" s="1463">
        <f t="shared" si="104"/>
        <v>-167.30909890909095</v>
      </c>
      <c r="BD73" s="1463">
        <f t="shared" si="104"/>
        <v>0</v>
      </c>
      <c r="BE73" s="1496">
        <f t="shared" si="104"/>
        <v>-2868.9212716033062</v>
      </c>
      <c r="BF73" s="1463">
        <f>SUM(BF71:BF72)</f>
        <v>-2050</v>
      </c>
      <c r="BG73" s="1463">
        <f t="shared" ref="BG73:BP73" si="105">SUM(BG71:BG72)</f>
        <v>0</v>
      </c>
      <c r="BH73" s="1463">
        <f t="shared" si="105"/>
        <v>0</v>
      </c>
      <c r="BI73" s="1463">
        <f t="shared" si="105"/>
        <v>-473.12789552499993</v>
      </c>
      <c r="BJ73" s="1463">
        <f t="shared" si="105"/>
        <v>0</v>
      </c>
      <c r="BK73" s="1463">
        <f t="shared" si="105"/>
        <v>0</v>
      </c>
      <c r="BL73" s="1463">
        <f t="shared" si="105"/>
        <v>0</v>
      </c>
      <c r="BM73" s="1463">
        <f t="shared" si="105"/>
        <v>-1180.1079156333331</v>
      </c>
      <c r="BN73" s="1463">
        <f t="shared" si="105"/>
        <v>-154.17369846666665</v>
      </c>
      <c r="BO73" s="1463">
        <f t="shared" si="105"/>
        <v>0</v>
      </c>
      <c r="BP73" s="1496">
        <f t="shared" si="105"/>
        <v>-3857.4095096249998</v>
      </c>
      <c r="BQ73" s="1463">
        <f t="shared" si="96"/>
        <v>-4565</v>
      </c>
      <c r="BR73" s="1463">
        <f t="shared" si="96"/>
        <v>0</v>
      </c>
      <c r="BS73" s="1463">
        <f t="shared" si="96"/>
        <v>-1720.4989791769999</v>
      </c>
      <c r="BT73" s="1463">
        <f t="shared" si="96"/>
        <v>-1607.8584266163693</v>
      </c>
      <c r="BU73" s="1463">
        <f t="shared" si="96"/>
        <v>0</v>
      </c>
      <c r="BV73" s="1463">
        <f t="shared" si="96"/>
        <v>0</v>
      </c>
      <c r="BW73" s="1463">
        <f t="shared" si="96"/>
        <v>0</v>
      </c>
      <c r="BX73" s="1463">
        <f t="shared" si="95"/>
        <v>186.85257129186971</v>
      </c>
      <c r="BY73" s="1463">
        <f t="shared" si="95"/>
        <v>-336.89036721884702</v>
      </c>
      <c r="BZ73" s="1463">
        <f t="shared" si="95"/>
        <v>0</v>
      </c>
      <c r="CA73" s="1496">
        <f t="shared" si="95"/>
        <v>-8043.3952017203474</v>
      </c>
      <c r="CC73" s="1561"/>
      <c r="CD73" s="1496">
        <f t="shared" si="99"/>
        <v>-4516.6694295121952</v>
      </c>
      <c r="CE73" s="1231"/>
      <c r="CF73" s="1231"/>
    </row>
    <row r="74" spans="1:84" s="576" customFormat="1" ht="12" hidden="1" customHeight="1" outlineLevel="2">
      <c r="A74" s="821"/>
      <c r="B74" s="1462" t="s">
        <v>932</v>
      </c>
      <c r="C74" s="1463"/>
      <c r="D74" s="1463"/>
      <c r="E74" s="1463">
        <f t="shared" si="97"/>
        <v>0</v>
      </c>
      <c r="F74" s="1463"/>
      <c r="G74" s="1463"/>
      <c r="H74" s="1463"/>
      <c r="I74" s="1463"/>
      <c r="J74" s="1463"/>
      <c r="K74" s="1496"/>
      <c r="L74" s="1496"/>
      <c r="M74" s="1463"/>
      <c r="N74" s="1463"/>
      <c r="O74" s="1463"/>
      <c r="P74" s="1463"/>
      <c r="Q74" s="1463"/>
      <c r="R74" s="1463"/>
      <c r="S74" s="1463"/>
      <c r="T74" s="1463"/>
      <c r="U74" s="1463"/>
      <c r="V74" s="1496"/>
      <c r="W74" s="1463"/>
      <c r="X74" s="1463"/>
      <c r="Y74" s="1463"/>
      <c r="Z74" s="1463"/>
      <c r="AA74" s="1463"/>
      <c r="AB74" s="1463"/>
      <c r="AC74" s="1463"/>
      <c r="AD74" s="1463"/>
      <c r="AE74" s="1463"/>
      <c r="AF74" s="1496"/>
      <c r="AG74" s="852"/>
      <c r="AH74" s="1496"/>
      <c r="AI74" s="852"/>
      <c r="AJ74" s="1463"/>
      <c r="AK74" s="1463"/>
      <c r="AL74" s="1463"/>
      <c r="AM74" s="1463"/>
      <c r="AN74" s="1463"/>
      <c r="AO74" s="1463"/>
      <c r="AP74" s="1463"/>
      <c r="AQ74" s="1463"/>
      <c r="AR74" s="1463"/>
      <c r="AS74" s="1463"/>
      <c r="AT74" s="1496">
        <f t="shared" si="103"/>
        <v>0</v>
      </c>
      <c r="AU74" s="1463"/>
      <c r="AV74" s="1463"/>
      <c r="AW74" s="1463"/>
      <c r="AX74" s="1463"/>
      <c r="AY74" s="1463"/>
      <c r="AZ74" s="1463"/>
      <c r="BA74" s="1463"/>
      <c r="BB74" s="1463"/>
      <c r="BC74" s="1463"/>
      <c r="BD74" s="1463"/>
      <c r="BE74" s="1496"/>
      <c r="BF74" s="1463"/>
      <c r="BG74" s="1463"/>
      <c r="BH74" s="1463"/>
      <c r="BI74" s="1463"/>
      <c r="BJ74" s="1463"/>
      <c r="BK74" s="1463"/>
      <c r="BL74" s="1463"/>
      <c r="BM74" s="1463"/>
      <c r="BN74" s="1463"/>
      <c r="BO74" s="1463"/>
      <c r="BP74" s="1496"/>
      <c r="BQ74" s="1463">
        <f t="shared" si="96"/>
        <v>0</v>
      </c>
      <c r="BR74" s="1463">
        <f t="shared" si="96"/>
        <v>0</v>
      </c>
      <c r="BS74" s="1463">
        <f t="shared" si="96"/>
        <v>0</v>
      </c>
      <c r="BT74" s="1463">
        <f t="shared" si="96"/>
        <v>0</v>
      </c>
      <c r="BU74" s="1463">
        <f t="shared" si="96"/>
        <v>0</v>
      </c>
      <c r="BV74" s="1463">
        <f t="shared" si="96"/>
        <v>0</v>
      </c>
      <c r="BW74" s="1463">
        <f t="shared" si="96"/>
        <v>0</v>
      </c>
      <c r="BX74" s="1463">
        <f t="shared" si="95"/>
        <v>0</v>
      </c>
      <c r="BY74" s="1463">
        <f t="shared" si="95"/>
        <v>0</v>
      </c>
      <c r="BZ74" s="1463">
        <f t="shared" si="95"/>
        <v>0</v>
      </c>
      <c r="CA74" s="1496">
        <f t="shared" si="95"/>
        <v>0</v>
      </c>
      <c r="CC74" s="1561"/>
      <c r="CD74" s="1496">
        <f t="shared" si="99"/>
        <v>0</v>
      </c>
      <c r="CE74" s="1231"/>
      <c r="CF74" s="1231"/>
    </row>
    <row r="75" spans="1:84" s="576" customFormat="1" ht="12" hidden="1" customHeight="1" outlineLevel="2">
      <c r="A75" s="821"/>
      <c r="B75" s="826" t="s">
        <v>933</v>
      </c>
      <c r="C75" s="1463">
        <v>-165</v>
      </c>
      <c r="D75" s="1463"/>
      <c r="E75" s="1463">
        <f t="shared" si="97"/>
        <v>-165</v>
      </c>
      <c r="F75" s="1463"/>
      <c r="G75" s="1463"/>
      <c r="H75" s="1463"/>
      <c r="I75" s="1463"/>
      <c r="J75" s="1463"/>
      <c r="K75" s="1496">
        <f t="shared" ref="K75" si="106">SUM(E75:J75)</f>
        <v>-165</v>
      </c>
      <c r="L75" s="1496">
        <v>-243</v>
      </c>
      <c r="M75" s="1463">
        <v>-317</v>
      </c>
      <c r="N75" s="1463">
        <v>0</v>
      </c>
      <c r="O75" s="1463">
        <v>0</v>
      </c>
      <c r="P75" s="1463">
        <v>0</v>
      </c>
      <c r="Q75" s="1463">
        <v>0</v>
      </c>
      <c r="R75" s="1463">
        <v>0</v>
      </c>
      <c r="S75" s="1463">
        <v>0</v>
      </c>
      <c r="T75" s="1463">
        <v>0</v>
      </c>
      <c r="U75" s="1463">
        <v>0</v>
      </c>
      <c r="V75" s="1496">
        <f t="shared" ref="V75:V78" si="107">SUM(M75:U75)</f>
        <v>-317</v>
      </c>
      <c r="W75" s="1463">
        <v>-213</v>
      </c>
      <c r="X75" s="1463">
        <v>0</v>
      </c>
      <c r="Y75" s="1463">
        <v>0</v>
      </c>
      <c r="Z75" s="1463">
        <v>0</v>
      </c>
      <c r="AA75" s="1463">
        <v>0</v>
      </c>
      <c r="AB75" s="1463">
        <v>0</v>
      </c>
      <c r="AC75" s="1463">
        <v>0</v>
      </c>
      <c r="AD75" s="1463">
        <v>0</v>
      </c>
      <c r="AE75" s="1463">
        <v>0</v>
      </c>
      <c r="AF75" s="1496">
        <f>SUM(W75:AE75)</f>
        <v>-213</v>
      </c>
      <c r="AG75" s="852">
        <f>SUM(Z75:AE75,W75:X75)</f>
        <v>-213</v>
      </c>
      <c r="AH75" s="1496">
        <f>(V75-L75)+AF75</f>
        <v>-287</v>
      </c>
      <c r="AI75" s="852">
        <f>(V75-L75)+AG75</f>
        <v>-287</v>
      </c>
      <c r="AJ75" s="1463">
        <v>-177</v>
      </c>
      <c r="AK75" s="1463"/>
      <c r="AL75" s="1463">
        <v>0</v>
      </c>
      <c r="AM75" s="1463"/>
      <c r="AN75" s="1463"/>
      <c r="AO75" s="1463">
        <v>0</v>
      </c>
      <c r="AP75" s="1463">
        <v>0</v>
      </c>
      <c r="AQ75" s="1463"/>
      <c r="AR75" s="1463">
        <v>0</v>
      </c>
      <c r="AS75" s="1463">
        <v>0</v>
      </c>
      <c r="AT75" s="1496">
        <v>-177</v>
      </c>
      <c r="AU75" s="1463">
        <v>-82</v>
      </c>
      <c r="AV75" s="1463"/>
      <c r="AW75" s="1463">
        <v>0</v>
      </c>
      <c r="AX75" s="1463"/>
      <c r="AY75" s="1463"/>
      <c r="AZ75" s="1463">
        <v>0</v>
      </c>
      <c r="BA75" s="1463">
        <v>0</v>
      </c>
      <c r="BB75" s="1463"/>
      <c r="BC75" s="1463">
        <v>0</v>
      </c>
      <c r="BD75" s="1463">
        <v>0</v>
      </c>
      <c r="BE75" s="1496">
        <v>-82</v>
      </c>
      <c r="BF75" s="1463">
        <v>-80</v>
      </c>
      <c r="BG75" s="1463"/>
      <c r="BH75" s="1463">
        <v>0</v>
      </c>
      <c r="BI75" s="1463"/>
      <c r="BJ75" s="1463"/>
      <c r="BK75" s="1463">
        <v>0</v>
      </c>
      <c r="BL75" s="1463">
        <v>0</v>
      </c>
      <c r="BM75" s="1463"/>
      <c r="BN75" s="1463">
        <v>0</v>
      </c>
      <c r="BO75" s="1463">
        <v>0</v>
      </c>
      <c r="BP75" s="1496">
        <v>-80</v>
      </c>
      <c r="BQ75" s="1463">
        <f t="shared" si="96"/>
        <v>-179</v>
      </c>
      <c r="BR75" s="1463">
        <f t="shared" si="96"/>
        <v>0</v>
      </c>
      <c r="BS75" s="1463">
        <f t="shared" si="96"/>
        <v>0</v>
      </c>
      <c r="BT75" s="1463">
        <f t="shared" si="96"/>
        <v>0</v>
      </c>
      <c r="BU75" s="1463">
        <f t="shared" si="96"/>
        <v>0</v>
      </c>
      <c r="BV75" s="1463">
        <f t="shared" si="96"/>
        <v>0</v>
      </c>
      <c r="BW75" s="1463">
        <f t="shared" si="96"/>
        <v>0</v>
      </c>
      <c r="BX75" s="1463">
        <f t="shared" si="95"/>
        <v>0</v>
      </c>
      <c r="BY75" s="1463">
        <f t="shared" si="95"/>
        <v>0</v>
      </c>
      <c r="BZ75" s="1463">
        <f t="shared" si="95"/>
        <v>0</v>
      </c>
      <c r="CA75" s="1496">
        <f t="shared" si="95"/>
        <v>-179</v>
      </c>
      <c r="CC75" s="1561"/>
      <c r="CD75" s="1496">
        <f t="shared" si="99"/>
        <v>-317</v>
      </c>
      <c r="CE75" s="1231"/>
      <c r="CF75" s="1231"/>
    </row>
    <row r="76" spans="1:84" s="576" customFormat="1" ht="12" hidden="1" customHeight="1" outlineLevel="2">
      <c r="A76" s="821"/>
      <c r="B76" s="826" t="s">
        <v>934</v>
      </c>
      <c r="C76" s="1463">
        <v>-491</v>
      </c>
      <c r="D76" s="1463"/>
      <c r="E76" s="1463">
        <f t="shared" si="97"/>
        <v>-491</v>
      </c>
      <c r="F76" s="1463"/>
      <c r="G76" s="1463"/>
      <c r="H76" s="1463"/>
      <c r="I76" s="1463"/>
      <c r="J76" s="1463"/>
      <c r="K76" s="1496">
        <f t="shared" ref="K76:K78" si="108">SUM(E76:J76)</f>
        <v>-491</v>
      </c>
      <c r="L76" s="1496">
        <v>-341</v>
      </c>
      <c r="M76" s="1463">
        <v>-659</v>
      </c>
      <c r="N76" s="1463">
        <v>0</v>
      </c>
      <c r="O76" s="1463">
        <v>0</v>
      </c>
      <c r="P76" s="1463">
        <v>0</v>
      </c>
      <c r="Q76" s="1463">
        <v>0</v>
      </c>
      <c r="R76" s="1463">
        <v>0</v>
      </c>
      <c r="S76" s="1463">
        <v>0</v>
      </c>
      <c r="T76" s="1463">
        <v>0</v>
      </c>
      <c r="U76" s="1463">
        <v>0</v>
      </c>
      <c r="V76" s="1496">
        <f t="shared" si="107"/>
        <v>-659</v>
      </c>
      <c r="W76" s="1463">
        <v>-394</v>
      </c>
      <c r="X76" s="1463">
        <v>0</v>
      </c>
      <c r="Y76" s="1463">
        <v>0</v>
      </c>
      <c r="Z76" s="1463">
        <v>0</v>
      </c>
      <c r="AA76" s="1463">
        <v>0</v>
      </c>
      <c r="AB76" s="1463">
        <v>0</v>
      </c>
      <c r="AC76" s="1463">
        <v>0</v>
      </c>
      <c r="AD76" s="1463">
        <v>0</v>
      </c>
      <c r="AE76" s="1463">
        <v>0</v>
      </c>
      <c r="AF76" s="1496">
        <f>SUM(W76:AE76)</f>
        <v>-394</v>
      </c>
      <c r="AG76" s="852">
        <f>SUM(Z76:AE76,W76:X76)</f>
        <v>-394</v>
      </c>
      <c r="AH76" s="1496">
        <f>(V76-L76)+AF76</f>
        <v>-712</v>
      </c>
      <c r="AI76" s="852">
        <f>(V76-L76)+AG76</f>
        <v>-712</v>
      </c>
      <c r="AJ76" s="1463">
        <v>-526</v>
      </c>
      <c r="AK76" s="1463">
        <v>0</v>
      </c>
      <c r="AL76" s="1463">
        <v>0</v>
      </c>
      <c r="AM76" s="1463"/>
      <c r="AN76" s="1463"/>
      <c r="AO76" s="1463">
        <v>0</v>
      </c>
      <c r="AP76" s="1463">
        <v>0</v>
      </c>
      <c r="AQ76" s="1463"/>
      <c r="AR76" s="1463">
        <v>0</v>
      </c>
      <c r="AS76" s="1463">
        <v>0</v>
      </c>
      <c r="AT76" s="1496">
        <v>-526</v>
      </c>
      <c r="AU76" s="1463">
        <v>-267</v>
      </c>
      <c r="AV76" s="1463">
        <v>0</v>
      </c>
      <c r="AW76" s="1463">
        <v>0</v>
      </c>
      <c r="AX76" s="1463"/>
      <c r="AY76" s="1463"/>
      <c r="AZ76" s="1463">
        <v>0</v>
      </c>
      <c r="BA76" s="1463">
        <v>0</v>
      </c>
      <c r="BB76" s="1463"/>
      <c r="BC76" s="1463">
        <v>0</v>
      </c>
      <c r="BD76" s="1463">
        <v>0</v>
      </c>
      <c r="BE76" s="1496">
        <v>-267</v>
      </c>
      <c r="BF76" s="1463">
        <v>-272</v>
      </c>
      <c r="BG76" s="1463">
        <v>0</v>
      </c>
      <c r="BH76" s="1463">
        <v>0</v>
      </c>
      <c r="BI76" s="1463"/>
      <c r="BJ76" s="1463"/>
      <c r="BK76" s="1463">
        <v>0</v>
      </c>
      <c r="BL76" s="1463">
        <v>0</v>
      </c>
      <c r="BM76" s="1463"/>
      <c r="BN76" s="1463">
        <v>0</v>
      </c>
      <c r="BO76" s="1463">
        <v>0</v>
      </c>
      <c r="BP76" s="1496">
        <v>-272</v>
      </c>
      <c r="BQ76" s="1463">
        <f t="shared" si="96"/>
        <v>-521</v>
      </c>
      <c r="BR76" s="1463">
        <f t="shared" si="96"/>
        <v>0</v>
      </c>
      <c r="BS76" s="1463">
        <f t="shared" si="96"/>
        <v>0</v>
      </c>
      <c r="BT76" s="1463">
        <f t="shared" si="96"/>
        <v>0</v>
      </c>
      <c r="BU76" s="1463">
        <f t="shared" si="96"/>
        <v>0</v>
      </c>
      <c r="BV76" s="1463">
        <f t="shared" si="96"/>
        <v>0</v>
      </c>
      <c r="BW76" s="1463">
        <f t="shared" si="96"/>
        <v>0</v>
      </c>
      <c r="BX76" s="1463">
        <f t="shared" si="95"/>
        <v>0</v>
      </c>
      <c r="BY76" s="1463">
        <f t="shared" si="95"/>
        <v>0</v>
      </c>
      <c r="BZ76" s="1463">
        <f t="shared" si="95"/>
        <v>0</v>
      </c>
      <c r="CA76" s="1496">
        <f t="shared" si="95"/>
        <v>-521</v>
      </c>
      <c r="CC76" s="1561"/>
      <c r="CD76" s="1496">
        <f t="shared" si="99"/>
        <v>-659</v>
      </c>
      <c r="CE76" s="1231"/>
      <c r="CF76" s="1231"/>
    </row>
    <row r="77" spans="1:84" s="576" customFormat="1" ht="12" hidden="1" customHeight="1" outlineLevel="2">
      <c r="A77" s="821"/>
      <c r="B77" s="826" t="s">
        <v>935</v>
      </c>
      <c r="C77" s="1463">
        <v>-826</v>
      </c>
      <c r="D77" s="1463"/>
      <c r="E77" s="1463">
        <f t="shared" si="97"/>
        <v>-826</v>
      </c>
      <c r="F77" s="1463">
        <v>-36.827210249999993</v>
      </c>
      <c r="G77" s="1463"/>
      <c r="H77" s="1463">
        <v>-210.59805721544723</v>
      </c>
      <c r="I77" s="1463"/>
      <c r="J77" s="1463"/>
      <c r="K77" s="1496">
        <f t="shared" si="108"/>
        <v>-1073.4252674654472</v>
      </c>
      <c r="L77" s="1496">
        <v>-879.09502917977522</v>
      </c>
      <c r="M77" s="1463">
        <v>-977</v>
      </c>
      <c r="N77" s="1463">
        <v>0</v>
      </c>
      <c r="O77" s="1463">
        <v>0</v>
      </c>
      <c r="P77" s="1463">
        <v>-60.786693999999997</v>
      </c>
      <c r="Q77" s="1463">
        <v>0</v>
      </c>
      <c r="R77" s="1463">
        <v>-151.34496248780485</v>
      </c>
      <c r="S77" s="1463">
        <v>0</v>
      </c>
      <c r="T77" s="1463">
        <v>0</v>
      </c>
      <c r="U77" s="1463">
        <v>0</v>
      </c>
      <c r="V77" s="1496">
        <f t="shared" si="107"/>
        <v>-1189.1316564878048</v>
      </c>
      <c r="W77" s="1463">
        <v>-483</v>
      </c>
      <c r="X77" s="1463">
        <v>0</v>
      </c>
      <c r="Y77" s="1463">
        <v>-178.20144692307699</v>
      </c>
      <c r="Z77" s="1463">
        <v>-59.921000079999992</v>
      </c>
      <c r="AA77" s="1463"/>
      <c r="AB77" s="1463">
        <v>-149.51731457142861</v>
      </c>
      <c r="AC77" s="1463">
        <v>0</v>
      </c>
      <c r="AD77" s="1463">
        <v>0</v>
      </c>
      <c r="AE77" s="1463">
        <v>0</v>
      </c>
      <c r="AF77" s="1496">
        <f>SUM(W77:AE77)</f>
        <v>-870.63976157450566</v>
      </c>
      <c r="AG77" s="852">
        <f>SUM(Z77:AE77,W77:X77)</f>
        <v>-692.43831465142864</v>
      </c>
      <c r="AH77" s="1496">
        <f>(V77-L77)+AF77</f>
        <v>-1180.6763888825353</v>
      </c>
      <c r="AI77" s="852">
        <f>(V77-L77)+AG77</f>
        <v>-1002.4749419594582</v>
      </c>
      <c r="AJ77" s="1463">
        <v>-596</v>
      </c>
      <c r="AK77" s="1463">
        <v>0</v>
      </c>
      <c r="AL77" s="1463">
        <v>-495.60950541300002</v>
      </c>
      <c r="AM77" s="1463">
        <v>-261.42472989837398</v>
      </c>
      <c r="AN77" s="1463">
        <v>-99.482369155000001</v>
      </c>
      <c r="AO77" s="1463">
        <v>0</v>
      </c>
      <c r="AP77" s="1463">
        <v>-250.6453174837398</v>
      </c>
      <c r="AQ77" s="1463"/>
      <c r="AR77" s="1463">
        <v>0</v>
      </c>
      <c r="AS77" s="1463">
        <v>0</v>
      </c>
      <c r="AT77" s="1496">
        <v>-1703.1619219501138</v>
      </c>
      <c r="AU77" s="1463">
        <v>-310</v>
      </c>
      <c r="AV77" s="1463">
        <v>0</v>
      </c>
      <c r="AW77" s="1463">
        <v>0</v>
      </c>
      <c r="AX77" s="1463">
        <v>-154.45564700826449</v>
      </c>
      <c r="AY77" s="1463">
        <v>-62.971404079999992</v>
      </c>
      <c r="AZ77" s="1463">
        <v>0</v>
      </c>
      <c r="BA77" s="1463">
        <v>-48.32602433057852</v>
      </c>
      <c r="BB77" s="1463"/>
      <c r="BC77" s="1463">
        <v>0</v>
      </c>
      <c r="BD77" s="1463">
        <v>0</v>
      </c>
      <c r="BE77" s="1496">
        <v>-575.75307541884297</v>
      </c>
      <c r="BF77" s="1463">
        <v>-326</v>
      </c>
      <c r="BG77" s="1463">
        <v>0</v>
      </c>
      <c r="BH77" s="1463">
        <v>0</v>
      </c>
      <c r="BI77" s="1463">
        <v>-80.823458008333333</v>
      </c>
      <c r="BJ77" s="1463">
        <v>-35.958002655000001</v>
      </c>
      <c r="BK77" s="1463">
        <v>0</v>
      </c>
      <c r="BL77" s="1463">
        <v>-95.389412291666659</v>
      </c>
      <c r="BM77" s="1463"/>
      <c r="BN77" s="1463">
        <v>0</v>
      </c>
      <c r="BO77" s="1463">
        <v>0</v>
      </c>
      <c r="BP77" s="1496">
        <v>-538.17087295499994</v>
      </c>
      <c r="BQ77" s="1463">
        <f t="shared" si="96"/>
        <v>-580</v>
      </c>
      <c r="BR77" s="1463">
        <f t="shared" si="96"/>
        <v>0</v>
      </c>
      <c r="BS77" s="1463">
        <f t="shared" si="96"/>
        <v>-495.60950541300002</v>
      </c>
      <c r="BT77" s="1463">
        <f t="shared" si="96"/>
        <v>-335.05691889830518</v>
      </c>
      <c r="BU77" s="1463">
        <f t="shared" si="96"/>
        <v>-126.49577058</v>
      </c>
      <c r="BV77" s="1463">
        <f t="shared" si="96"/>
        <v>0</v>
      </c>
      <c r="BW77" s="1463">
        <f t="shared" si="96"/>
        <v>-203.58192952265168</v>
      </c>
      <c r="BX77" s="1463">
        <f t="shared" si="95"/>
        <v>0</v>
      </c>
      <c r="BY77" s="1463">
        <f t="shared" si="95"/>
        <v>0</v>
      </c>
      <c r="BZ77" s="1463">
        <f t="shared" si="95"/>
        <v>0</v>
      </c>
      <c r="CA77" s="1496">
        <f t="shared" si="95"/>
        <v>-1740.7441244139568</v>
      </c>
      <c r="CC77" s="1561"/>
      <c r="CD77" s="1496">
        <f t="shared" si="99"/>
        <v>-1189.1316564878048</v>
      </c>
      <c r="CE77" s="1231"/>
      <c r="CF77" s="1231"/>
    </row>
    <row r="78" spans="1:84" s="576" customFormat="1" ht="12" hidden="1" customHeight="1" outlineLevel="2">
      <c r="A78" s="821"/>
      <c r="B78" s="1464" t="s">
        <v>936</v>
      </c>
      <c r="C78" s="517">
        <v>-211</v>
      </c>
      <c r="D78" s="517">
        <v>-142.51791</v>
      </c>
      <c r="E78" s="517">
        <f t="shared" si="97"/>
        <v>-353.51791000000003</v>
      </c>
      <c r="F78" s="517"/>
      <c r="G78" s="517">
        <v>-396.81175607723594</v>
      </c>
      <c r="H78" s="517"/>
      <c r="I78" s="517"/>
      <c r="J78" s="517"/>
      <c r="K78" s="1493">
        <f t="shared" si="108"/>
        <v>-750.32966607723597</v>
      </c>
      <c r="L78" s="1493">
        <v>-570.35723683520587</v>
      </c>
      <c r="M78" s="517">
        <v>-317</v>
      </c>
      <c r="N78" s="517">
        <v>-120.75013</v>
      </c>
      <c r="O78" s="517">
        <v>0</v>
      </c>
      <c r="P78" s="517">
        <v>0</v>
      </c>
      <c r="Q78" s="517">
        <v>-297.30572731707309</v>
      </c>
      <c r="R78" s="517">
        <v>0</v>
      </c>
      <c r="S78" s="517">
        <v>0</v>
      </c>
      <c r="T78" s="517">
        <v>-41.301226926829258</v>
      </c>
      <c r="U78" s="517">
        <v>0</v>
      </c>
      <c r="V78" s="1493">
        <f t="shared" si="107"/>
        <v>-776.35708424390236</v>
      </c>
      <c r="W78" s="517">
        <v>-133</v>
      </c>
      <c r="X78" s="517">
        <v>0</v>
      </c>
      <c r="Y78" s="517">
        <v>-21.66241991208792</v>
      </c>
      <c r="Z78" s="517">
        <v>0</v>
      </c>
      <c r="AA78" s="517">
        <v>-292.72310027472537</v>
      </c>
      <c r="AB78" s="517">
        <v>0</v>
      </c>
      <c r="AC78" s="517">
        <v>0</v>
      </c>
      <c r="AD78" s="517">
        <v>-46.934029153846168</v>
      </c>
      <c r="AE78" s="517">
        <v>0</v>
      </c>
      <c r="AF78" s="1493">
        <f>SUM(W78:AE78)</f>
        <v>-494.31954934065948</v>
      </c>
      <c r="AG78" s="849">
        <f>SUM(Z78:AE78,W78:X78)</f>
        <v>-472.65712942857152</v>
      </c>
      <c r="AH78" s="1493">
        <f>(V78-L78)+AF78</f>
        <v>-700.31939674935597</v>
      </c>
      <c r="AI78" s="849">
        <f>(V78-L78)+AG78</f>
        <v>-678.65697683726808</v>
      </c>
      <c r="AJ78" s="517">
        <v>-224</v>
      </c>
      <c r="AK78" s="517">
        <v>0</v>
      </c>
      <c r="AL78" s="517">
        <v>0</v>
      </c>
      <c r="AM78" s="517">
        <v>-30.818347471544712</v>
      </c>
      <c r="AN78" s="517"/>
      <c r="AO78" s="517">
        <v>-296.50762245934959</v>
      </c>
      <c r="AP78" s="517">
        <v>0</v>
      </c>
      <c r="AQ78" s="517"/>
      <c r="AR78" s="517">
        <v>-60.917329638211378</v>
      </c>
      <c r="AS78" s="517">
        <v>0</v>
      </c>
      <c r="AT78" s="1493">
        <v>-612.24329956910572</v>
      </c>
      <c r="AU78" s="517">
        <v>-171</v>
      </c>
      <c r="AV78" s="517">
        <v>0</v>
      </c>
      <c r="AW78" s="517">
        <v>0</v>
      </c>
      <c r="AX78" s="517">
        <v>-26.630283966942155</v>
      </c>
      <c r="AY78" s="517"/>
      <c r="AZ78" s="517">
        <v>-25.762306611570253</v>
      </c>
      <c r="BA78" s="517">
        <v>0</v>
      </c>
      <c r="BB78" s="517"/>
      <c r="BC78" s="517">
        <v>-15.313336661157027</v>
      </c>
      <c r="BD78" s="517">
        <v>0</v>
      </c>
      <c r="BE78" s="1493">
        <v>-238.70592723966942</v>
      </c>
      <c r="BF78" s="517">
        <v>-120</v>
      </c>
      <c r="BG78" s="517">
        <v>0</v>
      </c>
      <c r="BH78" s="517">
        <v>0</v>
      </c>
      <c r="BI78" s="517">
        <v>-17.021132383333331</v>
      </c>
      <c r="BJ78" s="517"/>
      <c r="BK78" s="517">
        <v>-212.9292691083333</v>
      </c>
      <c r="BL78" s="517">
        <v>0</v>
      </c>
      <c r="BM78" s="517"/>
      <c r="BN78" s="517">
        <v>-27.47717595833333</v>
      </c>
      <c r="BO78" s="517">
        <v>0</v>
      </c>
      <c r="BP78" s="1493">
        <v>-377.42757744999994</v>
      </c>
      <c r="BQ78" s="517">
        <f t="shared" si="96"/>
        <v>-275</v>
      </c>
      <c r="BR78" s="517">
        <f t="shared" si="96"/>
        <v>0</v>
      </c>
      <c r="BS78" s="517">
        <f t="shared" si="96"/>
        <v>0</v>
      </c>
      <c r="BT78" s="517">
        <f t="shared" si="96"/>
        <v>-40.427499055153532</v>
      </c>
      <c r="BU78" s="517">
        <f t="shared" si="96"/>
        <v>0</v>
      </c>
      <c r="BV78" s="517">
        <f t="shared" si="96"/>
        <v>-109.34065996258654</v>
      </c>
      <c r="BW78" s="517">
        <f t="shared" si="96"/>
        <v>0</v>
      </c>
      <c r="BX78" s="517">
        <f t="shared" si="95"/>
        <v>0</v>
      </c>
      <c r="BY78" s="517">
        <f t="shared" si="95"/>
        <v>-48.753490341035075</v>
      </c>
      <c r="BZ78" s="517">
        <f t="shared" si="95"/>
        <v>0</v>
      </c>
      <c r="CA78" s="1493">
        <f t="shared" si="95"/>
        <v>-473.52164935877522</v>
      </c>
      <c r="CC78" s="1558"/>
      <c r="CD78" s="1493">
        <f t="shared" si="99"/>
        <v>-776.35708424390236</v>
      </c>
      <c r="CE78" s="1231"/>
      <c r="CF78" s="1231"/>
    </row>
    <row r="79" spans="1:84" s="576" customFormat="1" ht="12" hidden="1" customHeight="1" outlineLevel="1" collapsed="1">
      <c r="A79" s="821"/>
      <c r="B79" s="1462" t="s">
        <v>932</v>
      </c>
      <c r="C79" s="1463">
        <f t="shared" ref="C79:AI79" si="109">SUBTOTAL(9,C75:C78)</f>
        <v>-1693</v>
      </c>
      <c r="D79" s="1463">
        <f t="shared" si="109"/>
        <v>-142.51791</v>
      </c>
      <c r="E79" s="1463">
        <f t="shared" si="97"/>
        <v>-1835.51791</v>
      </c>
      <c r="F79" s="1463">
        <f t="shared" si="109"/>
        <v>-36.827210249999993</v>
      </c>
      <c r="G79" s="1463">
        <f t="shared" si="109"/>
        <v>-396.81175607723594</v>
      </c>
      <c r="H79" s="1463">
        <f t="shared" si="109"/>
        <v>-210.59805721544723</v>
      </c>
      <c r="I79" s="1463">
        <f t="shared" si="109"/>
        <v>0</v>
      </c>
      <c r="J79" s="1463">
        <f t="shared" si="109"/>
        <v>0</v>
      </c>
      <c r="K79" s="1496">
        <f t="shared" si="109"/>
        <v>-2479.7549335426829</v>
      </c>
      <c r="L79" s="1496">
        <f t="shared" si="109"/>
        <v>-2033.4522660149812</v>
      </c>
      <c r="M79" s="1463">
        <f t="shared" si="109"/>
        <v>-2270</v>
      </c>
      <c r="N79" s="1463">
        <f t="shared" si="109"/>
        <v>-120.75013</v>
      </c>
      <c r="O79" s="1463">
        <f t="shared" si="109"/>
        <v>0</v>
      </c>
      <c r="P79" s="1463">
        <f t="shared" si="109"/>
        <v>-60.786693999999997</v>
      </c>
      <c r="Q79" s="1463">
        <f t="shared" si="109"/>
        <v>-297.30572731707309</v>
      </c>
      <c r="R79" s="1463">
        <f t="shared" si="109"/>
        <v>-151.34496248780485</v>
      </c>
      <c r="S79" s="1463">
        <f t="shared" si="109"/>
        <v>0</v>
      </c>
      <c r="T79" s="1463">
        <f t="shared" si="109"/>
        <v>-41.301226926829258</v>
      </c>
      <c r="U79" s="1463">
        <f t="shared" si="109"/>
        <v>0</v>
      </c>
      <c r="V79" s="1496">
        <f t="shared" si="109"/>
        <v>-2941.4887407317074</v>
      </c>
      <c r="W79" s="1463">
        <f>SUBTOTAL(9,W75:W78)</f>
        <v>-1223</v>
      </c>
      <c r="X79" s="1463">
        <f t="shared" si="109"/>
        <v>0</v>
      </c>
      <c r="Y79" s="1463">
        <f t="shared" si="109"/>
        <v>-199.86386683516491</v>
      </c>
      <c r="Z79" s="1463">
        <f t="shared" si="109"/>
        <v>-59.921000079999992</v>
      </c>
      <c r="AA79" s="1463">
        <f t="shared" si="109"/>
        <v>-292.72310027472537</v>
      </c>
      <c r="AB79" s="1463">
        <f t="shared" si="109"/>
        <v>-149.51731457142861</v>
      </c>
      <c r="AC79" s="1463">
        <f t="shared" si="109"/>
        <v>0</v>
      </c>
      <c r="AD79" s="1463">
        <f t="shared" si="109"/>
        <v>-46.934029153846168</v>
      </c>
      <c r="AE79" s="1463">
        <f t="shared" si="109"/>
        <v>0</v>
      </c>
      <c r="AF79" s="1496">
        <f t="shared" si="109"/>
        <v>-1971.9593109151651</v>
      </c>
      <c r="AG79" s="852">
        <f t="shared" si="109"/>
        <v>-1772.0954440800003</v>
      </c>
      <c r="AH79" s="1496">
        <f t="shared" si="109"/>
        <v>-2879.9957856318915</v>
      </c>
      <c r="AI79" s="852">
        <f t="shared" si="109"/>
        <v>-2680.1319187967265</v>
      </c>
      <c r="AJ79" s="1463">
        <f>SUM(AJ75:AJ78)</f>
        <v>-1523</v>
      </c>
      <c r="AK79" s="1463">
        <f t="shared" ref="AK79:AS79" si="110">SUM(AK75:AK78)</f>
        <v>0</v>
      </c>
      <c r="AL79" s="1463">
        <f t="shared" si="110"/>
        <v>-495.60950541300002</v>
      </c>
      <c r="AM79" s="1463">
        <f t="shared" si="110"/>
        <v>-292.24307736991869</v>
      </c>
      <c r="AN79" s="1463">
        <f t="shared" si="110"/>
        <v>-99.482369155000001</v>
      </c>
      <c r="AO79" s="1463">
        <f t="shared" si="110"/>
        <v>-296.50762245934959</v>
      </c>
      <c r="AP79" s="1463">
        <f t="shared" si="110"/>
        <v>-250.6453174837398</v>
      </c>
      <c r="AQ79" s="1463">
        <f t="shared" si="110"/>
        <v>0</v>
      </c>
      <c r="AR79" s="1463">
        <f t="shared" si="110"/>
        <v>-60.917329638211378</v>
      </c>
      <c r="AS79" s="1463">
        <f t="shared" si="110"/>
        <v>0</v>
      </c>
      <c r="AT79" s="1496">
        <f t="shared" si="103"/>
        <v>-3018.4052215192196</v>
      </c>
      <c r="AU79" s="1463">
        <f>SUM(AU75:AU78)</f>
        <v>-830</v>
      </c>
      <c r="AV79" s="1463">
        <f t="shared" ref="AV79:BE79" si="111">SUM(AV75:AV78)</f>
        <v>0</v>
      </c>
      <c r="AW79" s="1463">
        <f t="shared" si="111"/>
        <v>0</v>
      </c>
      <c r="AX79" s="1463">
        <f t="shared" si="111"/>
        <v>-181.08593097520665</v>
      </c>
      <c r="AY79" s="1463">
        <f t="shared" si="111"/>
        <v>-62.971404079999992</v>
      </c>
      <c r="AZ79" s="1463">
        <f t="shared" si="111"/>
        <v>-25.762306611570253</v>
      </c>
      <c r="BA79" s="1463">
        <f t="shared" si="111"/>
        <v>-48.32602433057852</v>
      </c>
      <c r="BB79" s="1463">
        <f t="shared" si="111"/>
        <v>0</v>
      </c>
      <c r="BC79" s="1463">
        <f t="shared" si="111"/>
        <v>-15.313336661157027</v>
      </c>
      <c r="BD79" s="1463">
        <f t="shared" si="111"/>
        <v>0</v>
      </c>
      <c r="BE79" s="1496">
        <f t="shared" si="111"/>
        <v>-1163.4590026585124</v>
      </c>
      <c r="BF79" s="1463">
        <f>SUM(BF75:BF78)</f>
        <v>-798</v>
      </c>
      <c r="BG79" s="1463">
        <f t="shared" ref="BG79:BP79" si="112">SUM(BG75:BG78)</f>
        <v>0</v>
      </c>
      <c r="BH79" s="1463">
        <f t="shared" si="112"/>
        <v>0</v>
      </c>
      <c r="BI79" s="1463">
        <f t="shared" si="112"/>
        <v>-97.844590391666657</v>
      </c>
      <c r="BJ79" s="1463">
        <f t="shared" si="112"/>
        <v>-35.958002655000001</v>
      </c>
      <c r="BK79" s="1463">
        <f t="shared" si="112"/>
        <v>-212.9292691083333</v>
      </c>
      <c r="BL79" s="1463">
        <f t="shared" si="112"/>
        <v>-95.389412291666659</v>
      </c>
      <c r="BM79" s="1463">
        <f t="shared" si="112"/>
        <v>0</v>
      </c>
      <c r="BN79" s="1463">
        <f t="shared" si="112"/>
        <v>-27.47717595833333</v>
      </c>
      <c r="BO79" s="1463">
        <f t="shared" si="112"/>
        <v>0</v>
      </c>
      <c r="BP79" s="1496">
        <f t="shared" si="112"/>
        <v>-1267.5984504049998</v>
      </c>
      <c r="BQ79" s="1463">
        <f t="shared" si="96"/>
        <v>-1555</v>
      </c>
      <c r="BR79" s="1463">
        <f t="shared" si="96"/>
        <v>0</v>
      </c>
      <c r="BS79" s="1463">
        <f t="shared" si="96"/>
        <v>-495.60950541300002</v>
      </c>
      <c r="BT79" s="1463">
        <f t="shared" si="96"/>
        <v>-375.48441795345866</v>
      </c>
      <c r="BU79" s="1463">
        <f t="shared" si="96"/>
        <v>-126.49577058</v>
      </c>
      <c r="BV79" s="1463">
        <f t="shared" si="96"/>
        <v>-109.34065996258654</v>
      </c>
      <c r="BW79" s="1463">
        <f t="shared" si="96"/>
        <v>-203.58192952265168</v>
      </c>
      <c r="BX79" s="1463">
        <f t="shared" si="95"/>
        <v>0</v>
      </c>
      <c r="BY79" s="1463">
        <f t="shared" si="95"/>
        <v>-48.753490341035075</v>
      </c>
      <c r="BZ79" s="1463">
        <f t="shared" si="95"/>
        <v>0</v>
      </c>
      <c r="CA79" s="1496">
        <f t="shared" si="95"/>
        <v>-2914.2657737727322</v>
      </c>
      <c r="CC79" s="1561"/>
      <c r="CD79" s="1496">
        <f t="shared" si="99"/>
        <v>-2941.4887407317074</v>
      </c>
      <c r="CE79" s="1231"/>
      <c r="CF79" s="1231"/>
    </row>
    <row r="80" spans="1:84" s="576" customFormat="1" ht="12" hidden="1" customHeight="1" outlineLevel="2">
      <c r="A80" s="821"/>
      <c r="B80" s="1452" t="s">
        <v>937</v>
      </c>
      <c r="C80" s="1463"/>
      <c r="D80" s="1463"/>
      <c r="E80" s="1463">
        <f t="shared" si="97"/>
        <v>0</v>
      </c>
      <c r="F80" s="1463"/>
      <c r="G80" s="1463"/>
      <c r="H80" s="1463"/>
      <c r="I80" s="1463"/>
      <c r="J80" s="1463"/>
      <c r="K80" s="1496"/>
      <c r="L80" s="1496"/>
      <c r="M80" s="1463"/>
      <c r="N80" s="1463"/>
      <c r="O80" s="1463"/>
      <c r="P80" s="1463"/>
      <c r="Q80" s="1463"/>
      <c r="R80" s="1463"/>
      <c r="S80" s="1463"/>
      <c r="T80" s="1463"/>
      <c r="U80" s="1463"/>
      <c r="V80" s="1496"/>
      <c r="W80" s="1463"/>
      <c r="X80" s="1463"/>
      <c r="Y80" s="1463"/>
      <c r="Z80" s="1463"/>
      <c r="AA80" s="1463"/>
      <c r="AB80" s="1463"/>
      <c r="AC80" s="1463"/>
      <c r="AD80" s="1463"/>
      <c r="AE80" s="1463"/>
      <c r="AF80" s="1496"/>
      <c r="AG80" s="852"/>
      <c r="AH80" s="1496"/>
      <c r="AI80" s="852"/>
      <c r="AJ80" s="1463"/>
      <c r="AK80" s="1463"/>
      <c r="AL80" s="1463"/>
      <c r="AM80" s="1463"/>
      <c r="AN80" s="1463"/>
      <c r="AO80" s="1463"/>
      <c r="AP80" s="1463"/>
      <c r="AQ80" s="1463"/>
      <c r="AR80" s="1463"/>
      <c r="AS80" s="1463"/>
      <c r="AT80" s="1496">
        <f t="shared" si="103"/>
        <v>0</v>
      </c>
      <c r="AU80" s="1463"/>
      <c r="AV80" s="1463"/>
      <c r="AW80" s="1463"/>
      <c r="AX80" s="1463"/>
      <c r="AY80" s="1463"/>
      <c r="AZ80" s="1463"/>
      <c r="BA80" s="1463"/>
      <c r="BB80" s="1463"/>
      <c r="BC80" s="1463"/>
      <c r="BD80" s="1463"/>
      <c r="BE80" s="1496"/>
      <c r="BF80" s="1463"/>
      <c r="BG80" s="1463"/>
      <c r="BH80" s="1463"/>
      <c r="BI80" s="1463"/>
      <c r="BJ80" s="1463"/>
      <c r="BK80" s="1463"/>
      <c r="BL80" s="1463"/>
      <c r="BM80" s="1463"/>
      <c r="BN80" s="1463"/>
      <c r="BO80" s="1463"/>
      <c r="BP80" s="1496"/>
      <c r="BQ80" s="1463">
        <f t="shared" si="96"/>
        <v>0</v>
      </c>
      <c r="BR80" s="1463">
        <f t="shared" si="96"/>
        <v>0</v>
      </c>
      <c r="BS80" s="1463">
        <f t="shared" si="96"/>
        <v>0</v>
      </c>
      <c r="BT80" s="1463">
        <f t="shared" si="96"/>
        <v>0</v>
      </c>
      <c r="BU80" s="1463">
        <f t="shared" si="96"/>
        <v>0</v>
      </c>
      <c r="BV80" s="1463">
        <f t="shared" si="96"/>
        <v>0</v>
      </c>
      <c r="BW80" s="1463">
        <f t="shared" si="96"/>
        <v>0</v>
      </c>
      <c r="BX80" s="1463">
        <f t="shared" si="95"/>
        <v>0</v>
      </c>
      <c r="BY80" s="1463">
        <f t="shared" si="95"/>
        <v>0</v>
      </c>
      <c r="BZ80" s="1463">
        <f t="shared" si="95"/>
        <v>0</v>
      </c>
      <c r="CA80" s="1496">
        <f t="shared" si="95"/>
        <v>0</v>
      </c>
      <c r="CC80" s="1561"/>
      <c r="CD80" s="1496">
        <f t="shared" si="99"/>
        <v>0</v>
      </c>
      <c r="CE80" s="1231"/>
      <c r="CF80" s="1231"/>
    </row>
    <row r="81" spans="1:84" s="576" customFormat="1" ht="12" hidden="1" customHeight="1" outlineLevel="2">
      <c r="A81" s="821"/>
      <c r="B81" s="826" t="s">
        <v>937</v>
      </c>
      <c r="C81" s="1463">
        <v>-175</v>
      </c>
      <c r="D81" s="1463">
        <v>-36.048780000000001</v>
      </c>
      <c r="E81" s="1463">
        <f t="shared" si="97"/>
        <v>-211.04877999999999</v>
      </c>
      <c r="F81" s="1463"/>
      <c r="G81" s="1463"/>
      <c r="H81" s="1463"/>
      <c r="I81" s="1463"/>
      <c r="J81" s="1463"/>
      <c r="K81" s="1496">
        <f t="shared" ref="K81:K83" si="113">SUM(E81:J81)</f>
        <v>-211.04877999999999</v>
      </c>
      <c r="L81" s="1496">
        <v>-94</v>
      </c>
      <c r="M81" s="1463">
        <v>-157</v>
      </c>
      <c r="N81" s="1463">
        <v>0</v>
      </c>
      <c r="O81" s="1463">
        <v>0</v>
      </c>
      <c r="P81" s="1463">
        <v>0</v>
      </c>
      <c r="Q81" s="1463">
        <v>0</v>
      </c>
      <c r="R81" s="1463">
        <v>0</v>
      </c>
      <c r="S81" s="1463">
        <v>0</v>
      </c>
      <c r="T81" s="1463">
        <v>0</v>
      </c>
      <c r="U81" s="1463">
        <v>0</v>
      </c>
      <c r="V81" s="1496">
        <f t="shared" ref="V81:V88" si="114">SUM(M81:U81)</f>
        <v>-157</v>
      </c>
      <c r="W81" s="1463">
        <v>-53</v>
      </c>
      <c r="X81" s="1463">
        <v>0</v>
      </c>
      <c r="Y81" s="1463">
        <v>-344.09668724175833</v>
      </c>
      <c r="Z81" s="1463">
        <v>-24.93244387</v>
      </c>
      <c r="AA81" s="1463">
        <v>-14.553300263736269</v>
      </c>
      <c r="AB81" s="1463">
        <v>0</v>
      </c>
      <c r="AC81" s="1463">
        <v>0</v>
      </c>
      <c r="AD81" s="1463">
        <v>0</v>
      </c>
      <c r="AE81" s="1463">
        <v>0</v>
      </c>
      <c r="AF81" s="1496">
        <f>SUM(W81:AE81)</f>
        <v>-436.58243137549459</v>
      </c>
      <c r="AG81" s="852">
        <f>SUM(Z81:AE81,W81:X81)</f>
        <v>-92.485744133736262</v>
      </c>
      <c r="AH81" s="1496">
        <f>(V81-L81)+AF81</f>
        <v>-499.58243137549459</v>
      </c>
      <c r="AI81" s="852">
        <f>(V81-L81)+AG81</f>
        <v>-155.48574413373626</v>
      </c>
      <c r="AJ81" s="1463">
        <v>-95</v>
      </c>
      <c r="AK81" s="1463">
        <v>0</v>
      </c>
      <c r="AL81" s="1463">
        <v>0</v>
      </c>
      <c r="AM81" s="1463">
        <v>-563.30361330081303</v>
      </c>
      <c r="AN81" s="1463">
        <v>0</v>
      </c>
      <c r="AO81" s="1463">
        <v>-14.741455170731706</v>
      </c>
      <c r="AP81" s="1463">
        <v>0</v>
      </c>
      <c r="AQ81" s="1463"/>
      <c r="AR81" s="1463">
        <v>0</v>
      </c>
      <c r="AS81" s="1463">
        <v>0</v>
      </c>
      <c r="AT81" s="1496">
        <v>-673.04506847154471</v>
      </c>
      <c r="AU81" s="1463">
        <v>-68</v>
      </c>
      <c r="AV81" s="1463">
        <v>0</v>
      </c>
      <c r="AW81" s="1463">
        <v>0</v>
      </c>
      <c r="AX81" s="1463">
        <v>-330.32632680991742</v>
      </c>
      <c r="AY81" s="1463">
        <v>0</v>
      </c>
      <c r="AZ81" s="1463">
        <v>-87.950113983471098</v>
      </c>
      <c r="BA81" s="1463">
        <v>0</v>
      </c>
      <c r="BB81" s="1463"/>
      <c r="BC81" s="1463">
        <v>0</v>
      </c>
      <c r="BD81" s="1463">
        <v>0</v>
      </c>
      <c r="BE81" s="1496">
        <v>-486.27644079338853</v>
      </c>
      <c r="BF81" s="1463">
        <v>-43</v>
      </c>
      <c r="BG81" s="1463">
        <v>0</v>
      </c>
      <c r="BH81" s="1463">
        <v>0</v>
      </c>
      <c r="BI81" s="1463">
        <v>-219.9825219833333</v>
      </c>
      <c r="BJ81" s="1463"/>
      <c r="BK81" s="1463">
        <v>-13.966517524999997</v>
      </c>
      <c r="BL81" s="1463">
        <v>0</v>
      </c>
      <c r="BM81" s="1463"/>
      <c r="BN81" s="1463">
        <v>0</v>
      </c>
      <c r="BO81" s="1463">
        <v>0</v>
      </c>
      <c r="BP81" s="1496">
        <v>-276.94903950833327</v>
      </c>
      <c r="BQ81" s="1463">
        <f t="shared" si="96"/>
        <v>-120</v>
      </c>
      <c r="BR81" s="1463">
        <f t="shared" si="96"/>
        <v>0</v>
      </c>
      <c r="BS81" s="1463">
        <f t="shared" si="96"/>
        <v>0</v>
      </c>
      <c r="BT81" s="1463">
        <f t="shared" si="96"/>
        <v>-673.64741812739715</v>
      </c>
      <c r="BU81" s="1463">
        <f t="shared" si="96"/>
        <v>0</v>
      </c>
      <c r="BV81" s="1463">
        <f t="shared" si="96"/>
        <v>-88.72505162920281</v>
      </c>
      <c r="BW81" s="1463">
        <f t="shared" si="96"/>
        <v>0</v>
      </c>
      <c r="BX81" s="1463">
        <f t="shared" si="95"/>
        <v>0</v>
      </c>
      <c r="BY81" s="1463">
        <f t="shared" si="95"/>
        <v>0</v>
      </c>
      <c r="BZ81" s="1463">
        <f t="shared" si="95"/>
        <v>0</v>
      </c>
      <c r="CA81" s="1496">
        <f t="shared" si="95"/>
        <v>-882.37246975659991</v>
      </c>
      <c r="CC81" s="1561"/>
      <c r="CD81" s="1496">
        <f t="shared" si="99"/>
        <v>-157</v>
      </c>
      <c r="CE81" s="1231"/>
      <c r="CF81" s="1231"/>
    </row>
    <row r="82" spans="1:84" s="576" customFormat="1" ht="12" hidden="1" customHeight="1" outlineLevel="2">
      <c r="A82" s="821"/>
      <c r="B82" s="826" t="s">
        <v>938</v>
      </c>
      <c r="C82" s="1463">
        <v>-594</v>
      </c>
      <c r="D82" s="1463">
        <v>-29.018750000000001</v>
      </c>
      <c r="E82" s="1463">
        <f t="shared" si="97"/>
        <v>-623.01874999999995</v>
      </c>
      <c r="F82" s="1463"/>
      <c r="G82" s="1463"/>
      <c r="H82" s="1463"/>
      <c r="I82" s="1463"/>
      <c r="J82" s="1463"/>
      <c r="K82" s="1496">
        <f t="shared" si="113"/>
        <v>-623.01874999999995</v>
      </c>
      <c r="L82" s="1496">
        <v>-567.47564999999997</v>
      </c>
      <c r="M82" s="1463">
        <v>-741</v>
      </c>
      <c r="N82" s="1463">
        <v>-15.689120000000001</v>
      </c>
      <c r="O82" s="1463">
        <v>0</v>
      </c>
      <c r="P82" s="1463">
        <v>0</v>
      </c>
      <c r="Q82" s="1463">
        <v>0</v>
      </c>
      <c r="R82" s="1463">
        <v>0</v>
      </c>
      <c r="S82" s="1463">
        <v>0</v>
      </c>
      <c r="T82" s="1463">
        <v>0</v>
      </c>
      <c r="U82" s="1463">
        <v>0</v>
      </c>
      <c r="V82" s="1496">
        <f t="shared" si="114"/>
        <v>-756.68912</v>
      </c>
      <c r="W82" s="1463">
        <v>-637</v>
      </c>
      <c r="X82" s="1463">
        <v>0</v>
      </c>
      <c r="Y82" s="1463">
        <v>0</v>
      </c>
      <c r="Z82" s="1463">
        <v>0</v>
      </c>
      <c r="AA82" s="1463">
        <v>0</v>
      </c>
      <c r="AB82" s="1463">
        <v>0</v>
      </c>
      <c r="AC82" s="1463">
        <v>0</v>
      </c>
      <c r="AD82" s="1463">
        <v>0</v>
      </c>
      <c r="AE82" s="1463">
        <v>0</v>
      </c>
      <c r="AF82" s="1496">
        <f>SUM(W82:AE82)</f>
        <v>-637</v>
      </c>
      <c r="AG82" s="852">
        <f>SUM(Z82:AE82,W82:X82)</f>
        <v>-637</v>
      </c>
      <c r="AH82" s="1496">
        <f>(V82-L82)+AF82</f>
        <v>-826.21347000000003</v>
      </c>
      <c r="AI82" s="852">
        <f>(V82-L82)+AG82</f>
        <v>-826.21347000000003</v>
      </c>
      <c r="AJ82" s="1463">
        <v>-948</v>
      </c>
      <c r="AK82" s="1463">
        <v>0</v>
      </c>
      <c r="AL82" s="1463">
        <v>-76.332568080999991</v>
      </c>
      <c r="AM82" s="1463"/>
      <c r="AN82" s="1463"/>
      <c r="AO82" s="1463">
        <v>0</v>
      </c>
      <c r="AP82" s="1463">
        <v>0</v>
      </c>
      <c r="AQ82" s="1463"/>
      <c r="AR82" s="1463">
        <v>0</v>
      </c>
      <c r="AS82" s="1463">
        <v>0</v>
      </c>
      <c r="AT82" s="1496">
        <v>-1024.3325680810001</v>
      </c>
      <c r="AU82" s="1463">
        <v>-443</v>
      </c>
      <c r="AV82" s="1463">
        <v>0</v>
      </c>
      <c r="AW82" s="1463">
        <v>0</v>
      </c>
      <c r="AX82" s="1463"/>
      <c r="AY82" s="1463"/>
      <c r="AZ82" s="1463">
        <v>0</v>
      </c>
      <c r="BA82" s="1463">
        <v>0</v>
      </c>
      <c r="BB82" s="1463"/>
      <c r="BC82" s="1463">
        <v>0</v>
      </c>
      <c r="BD82" s="1463">
        <v>0</v>
      </c>
      <c r="BE82" s="1496">
        <v>-443</v>
      </c>
      <c r="BF82" s="1463">
        <v>-420</v>
      </c>
      <c r="BG82" s="1463">
        <v>0</v>
      </c>
      <c r="BH82" s="1463">
        <v>0</v>
      </c>
      <c r="BI82" s="1463"/>
      <c r="BJ82" s="1463"/>
      <c r="BK82" s="1463">
        <v>0</v>
      </c>
      <c r="BL82" s="1463">
        <v>0</v>
      </c>
      <c r="BM82" s="1463"/>
      <c r="BN82" s="1463">
        <v>0</v>
      </c>
      <c r="BO82" s="1463">
        <v>0</v>
      </c>
      <c r="BP82" s="1496">
        <v>-420</v>
      </c>
      <c r="BQ82" s="1463">
        <f t="shared" si="96"/>
        <v>-971</v>
      </c>
      <c r="BR82" s="1463">
        <f t="shared" si="96"/>
        <v>0</v>
      </c>
      <c r="BS82" s="1463">
        <f t="shared" si="96"/>
        <v>-76.332568080999991</v>
      </c>
      <c r="BT82" s="1463">
        <f t="shared" si="96"/>
        <v>0</v>
      </c>
      <c r="BU82" s="1463">
        <f t="shared" si="96"/>
        <v>0</v>
      </c>
      <c r="BV82" s="1463">
        <f t="shared" si="96"/>
        <v>0</v>
      </c>
      <c r="BW82" s="1463">
        <f t="shared" si="96"/>
        <v>0</v>
      </c>
      <c r="BX82" s="1463">
        <f t="shared" si="95"/>
        <v>0</v>
      </c>
      <c r="BY82" s="1463">
        <f t="shared" si="95"/>
        <v>0</v>
      </c>
      <c r="BZ82" s="1463">
        <f t="shared" si="95"/>
        <v>0</v>
      </c>
      <c r="CA82" s="1496">
        <f t="shared" si="95"/>
        <v>-1047.3325680810001</v>
      </c>
      <c r="CC82" s="1561"/>
      <c r="CD82" s="1496">
        <f t="shared" si="99"/>
        <v>-756.68912</v>
      </c>
      <c r="CE82" s="1231"/>
      <c r="CF82" s="1231"/>
    </row>
    <row r="83" spans="1:84" s="576" customFormat="1" ht="12" hidden="1" customHeight="1" outlineLevel="2">
      <c r="A83" s="821"/>
      <c r="B83" s="1464" t="s">
        <v>939</v>
      </c>
      <c r="C83" s="517">
        <v>-118</v>
      </c>
      <c r="D83" s="517"/>
      <c r="E83" s="517">
        <f t="shared" si="97"/>
        <v>-118</v>
      </c>
      <c r="F83" s="517">
        <v>-15.222215</v>
      </c>
      <c r="G83" s="517"/>
      <c r="H83" s="517"/>
      <c r="I83" s="517"/>
      <c r="J83" s="517"/>
      <c r="K83" s="1493">
        <f t="shared" si="113"/>
        <v>-133.22221500000001</v>
      </c>
      <c r="L83" s="1493">
        <v>-138.90322359363296</v>
      </c>
      <c r="M83" s="517">
        <v>-129</v>
      </c>
      <c r="N83" s="517">
        <v>0</v>
      </c>
      <c r="O83" s="517">
        <v>0</v>
      </c>
      <c r="P83" s="517">
        <v>-22.629257999999997</v>
      </c>
      <c r="Q83" s="517">
        <v>-44.359209512195115</v>
      </c>
      <c r="R83" s="517">
        <v>0</v>
      </c>
      <c r="S83" s="517">
        <v>0</v>
      </c>
      <c r="T83" s="517">
        <v>0</v>
      </c>
      <c r="U83" s="517">
        <v>0</v>
      </c>
      <c r="V83" s="1493">
        <f t="shared" si="114"/>
        <v>-195.98846751219511</v>
      </c>
      <c r="W83" s="517">
        <v>-93</v>
      </c>
      <c r="X83" s="517">
        <v>0</v>
      </c>
      <c r="Y83" s="517">
        <v>-25.297103010989019</v>
      </c>
      <c r="Z83" s="517">
        <v>-26.443258839999999</v>
      </c>
      <c r="AA83" s="517">
        <v>-25.94537314285715</v>
      </c>
      <c r="AB83" s="517">
        <v>0</v>
      </c>
      <c r="AC83" s="517">
        <v>-20.839335362637367</v>
      </c>
      <c r="AD83" s="517">
        <v>0</v>
      </c>
      <c r="AE83" s="517">
        <v>0</v>
      </c>
      <c r="AF83" s="1493">
        <f>SUM(W83:AE83)</f>
        <v>-191.52507035648352</v>
      </c>
      <c r="AG83" s="849">
        <f>SUM(Z83:AE83,W83:X83)</f>
        <v>-166.22796734549451</v>
      </c>
      <c r="AH83" s="1493">
        <f>(V83-L83)+AF83</f>
        <v>-248.61031427504568</v>
      </c>
      <c r="AI83" s="849">
        <f>(V83-L83)+AG83</f>
        <v>-223.31321126405666</v>
      </c>
      <c r="AJ83" s="517">
        <v>-129</v>
      </c>
      <c r="AK83" s="517">
        <v>0</v>
      </c>
      <c r="AL83" s="517">
        <v>-36.715875371999999</v>
      </c>
      <c r="AM83" s="517">
        <v>-32.699764422764225</v>
      </c>
      <c r="AN83" s="517">
        <v>-36.006049180000005</v>
      </c>
      <c r="AO83" s="517">
        <v>-26.280812471544714</v>
      </c>
      <c r="AP83" s="517">
        <v>0</v>
      </c>
      <c r="AQ83" s="517">
        <v>-31.342192975609752</v>
      </c>
      <c r="AR83" s="517">
        <v>0</v>
      </c>
      <c r="AS83" s="517">
        <v>0</v>
      </c>
      <c r="AT83" s="1493">
        <v>-292.04469442191868</v>
      </c>
      <c r="AU83" s="517">
        <v>-60</v>
      </c>
      <c r="AV83" s="517">
        <v>0</v>
      </c>
      <c r="AW83" s="517">
        <v>0</v>
      </c>
      <c r="AX83" s="517">
        <v>-17.547916661157029</v>
      </c>
      <c r="AY83" s="517">
        <v>-28.957354344999995</v>
      </c>
      <c r="AZ83" s="517">
        <v>-28.864863966942153</v>
      </c>
      <c r="BA83" s="517">
        <v>0</v>
      </c>
      <c r="BB83" s="517">
        <v>-11.069481421487605</v>
      </c>
      <c r="BC83" s="517">
        <v>0</v>
      </c>
      <c r="BD83" s="517">
        <v>0</v>
      </c>
      <c r="BE83" s="1493">
        <v>-146.43961639458681</v>
      </c>
      <c r="BF83" s="517">
        <v>-63</v>
      </c>
      <c r="BG83" s="517">
        <v>0</v>
      </c>
      <c r="BH83" s="517">
        <v>0</v>
      </c>
      <c r="BI83" s="517">
        <v>-18.234363666666663</v>
      </c>
      <c r="BJ83" s="517">
        <v>-13.406193119999999</v>
      </c>
      <c r="BK83" s="517">
        <v>-16.593988824999997</v>
      </c>
      <c r="BL83" s="517">
        <v>0</v>
      </c>
      <c r="BM83" s="517">
        <v>-11.884641358333333</v>
      </c>
      <c r="BN83" s="517">
        <v>0</v>
      </c>
      <c r="BO83" s="517">
        <v>0</v>
      </c>
      <c r="BP83" s="1493">
        <v>-123.11918696999999</v>
      </c>
      <c r="BQ83" s="517">
        <f t="shared" si="96"/>
        <v>-126</v>
      </c>
      <c r="BR83" s="517">
        <f t="shared" si="96"/>
        <v>0</v>
      </c>
      <c r="BS83" s="517">
        <f t="shared" si="96"/>
        <v>-36.715875371999999</v>
      </c>
      <c r="BT83" s="517">
        <f t="shared" si="96"/>
        <v>-32.013317417254591</v>
      </c>
      <c r="BU83" s="517">
        <f t="shared" si="96"/>
        <v>-51.557210405000006</v>
      </c>
      <c r="BV83" s="517">
        <f t="shared" si="96"/>
        <v>-38.55168761348687</v>
      </c>
      <c r="BW83" s="517">
        <f t="shared" si="96"/>
        <v>0</v>
      </c>
      <c r="BX83" s="517">
        <f t="shared" si="95"/>
        <v>-30.527033038764024</v>
      </c>
      <c r="BY83" s="517">
        <f t="shared" si="95"/>
        <v>0</v>
      </c>
      <c r="BZ83" s="517">
        <f t="shared" si="95"/>
        <v>0</v>
      </c>
      <c r="CA83" s="1493">
        <f t="shared" si="95"/>
        <v>-315.36512384650553</v>
      </c>
      <c r="CC83" s="1558"/>
      <c r="CD83" s="1493">
        <f t="shared" si="99"/>
        <v>-195.98846751219511</v>
      </c>
      <c r="CE83" s="1231"/>
      <c r="CF83" s="1231"/>
    </row>
    <row r="84" spans="1:84" s="576" customFormat="1" ht="12" hidden="1" customHeight="1" outlineLevel="1" collapsed="1">
      <c r="A84" s="821"/>
      <c r="B84" s="1462" t="s">
        <v>937</v>
      </c>
      <c r="C84" s="1463">
        <f t="shared" ref="C84:V84" si="115">SUBTOTAL(9,C81:C83)</f>
        <v>-887</v>
      </c>
      <c r="D84" s="1463">
        <f t="shared" si="115"/>
        <v>-65.067530000000005</v>
      </c>
      <c r="E84" s="1463">
        <f t="shared" si="97"/>
        <v>-952.06753000000003</v>
      </c>
      <c r="F84" s="1463">
        <f t="shared" si="115"/>
        <v>-15.222215</v>
      </c>
      <c r="G84" s="1463">
        <f t="shared" si="115"/>
        <v>0</v>
      </c>
      <c r="H84" s="1463">
        <f t="shared" si="115"/>
        <v>0</v>
      </c>
      <c r="I84" s="1463">
        <f t="shared" si="115"/>
        <v>0</v>
      </c>
      <c r="J84" s="1463"/>
      <c r="K84" s="1496">
        <f t="shared" si="115"/>
        <v>-967.28974499999993</v>
      </c>
      <c r="L84" s="1496">
        <f t="shared" si="115"/>
        <v>-800.37887359363299</v>
      </c>
      <c r="M84" s="1463">
        <f>SUBTOTAL(9,M81:M83)</f>
        <v>-1027</v>
      </c>
      <c r="N84" s="1463">
        <f t="shared" si="115"/>
        <v>-15.689120000000001</v>
      </c>
      <c r="O84" s="1463">
        <f t="shared" si="115"/>
        <v>0</v>
      </c>
      <c r="P84" s="1463">
        <f t="shared" si="115"/>
        <v>-22.629257999999997</v>
      </c>
      <c r="Q84" s="1463">
        <f t="shared" si="115"/>
        <v>-44.359209512195115</v>
      </c>
      <c r="R84" s="1463">
        <f t="shared" si="115"/>
        <v>0</v>
      </c>
      <c r="S84" s="1463">
        <f t="shared" si="115"/>
        <v>0</v>
      </c>
      <c r="T84" s="1463">
        <f t="shared" si="115"/>
        <v>0</v>
      </c>
      <c r="U84" s="1463">
        <f t="shared" si="115"/>
        <v>0</v>
      </c>
      <c r="V84" s="1496">
        <f t="shared" si="115"/>
        <v>-1109.677587512195</v>
      </c>
      <c r="W84" s="1463">
        <f>SUBTOTAL(9,W81:W83)</f>
        <v>-783</v>
      </c>
      <c r="X84" s="1463">
        <f t="shared" ref="X84:AI84" si="116">SUBTOTAL(9,X81:X83)</f>
        <v>0</v>
      </c>
      <c r="Y84" s="1463">
        <f t="shared" si="116"/>
        <v>-369.39379025274735</v>
      </c>
      <c r="Z84" s="1463">
        <f t="shared" si="116"/>
        <v>-51.375702709999999</v>
      </c>
      <c r="AA84" s="1463">
        <f t="shared" si="116"/>
        <v>-40.498673406593419</v>
      </c>
      <c r="AB84" s="1463">
        <f t="shared" si="116"/>
        <v>0</v>
      </c>
      <c r="AC84" s="1463">
        <f t="shared" si="116"/>
        <v>-20.839335362637367</v>
      </c>
      <c r="AD84" s="1463">
        <f t="shared" si="116"/>
        <v>0</v>
      </c>
      <c r="AE84" s="1463">
        <f t="shared" si="116"/>
        <v>0</v>
      </c>
      <c r="AF84" s="1496">
        <f t="shared" si="116"/>
        <v>-1265.1075017319781</v>
      </c>
      <c r="AG84" s="852">
        <f t="shared" si="116"/>
        <v>-895.71371147923082</v>
      </c>
      <c r="AH84" s="1496">
        <f t="shared" si="116"/>
        <v>-1574.4062156505404</v>
      </c>
      <c r="AI84" s="852">
        <f t="shared" si="116"/>
        <v>-1205.0124253977929</v>
      </c>
      <c r="AJ84" s="1463">
        <f>SUM(AJ81:AJ83)</f>
        <v>-1172</v>
      </c>
      <c r="AK84" s="1463">
        <f t="shared" ref="AK84:AS84" si="117">SUM(AK81:AK83)</f>
        <v>0</v>
      </c>
      <c r="AL84" s="1463">
        <f t="shared" si="117"/>
        <v>-113.04844345299999</v>
      </c>
      <c r="AM84" s="1463">
        <f t="shared" si="117"/>
        <v>-596.00337772357727</v>
      </c>
      <c r="AN84" s="1463">
        <f t="shared" si="117"/>
        <v>-36.006049180000005</v>
      </c>
      <c r="AO84" s="1463">
        <f t="shared" si="117"/>
        <v>-41.022267642276418</v>
      </c>
      <c r="AP84" s="1463">
        <f t="shared" si="117"/>
        <v>0</v>
      </c>
      <c r="AQ84" s="1463">
        <f t="shared" si="117"/>
        <v>-31.342192975609752</v>
      </c>
      <c r="AR84" s="1463">
        <f t="shared" si="117"/>
        <v>0</v>
      </c>
      <c r="AS84" s="1463">
        <f t="shared" si="117"/>
        <v>0</v>
      </c>
      <c r="AT84" s="1496">
        <f t="shared" si="103"/>
        <v>-1989.4223309744632</v>
      </c>
      <c r="AU84" s="1463">
        <f>SUM(AU81:AU83)</f>
        <v>-571</v>
      </c>
      <c r="AV84" s="1463">
        <f t="shared" ref="AV84:BE84" si="118">SUM(AV81:AV83)</f>
        <v>0</v>
      </c>
      <c r="AW84" s="1463">
        <f t="shared" si="118"/>
        <v>0</v>
      </c>
      <c r="AX84" s="1463">
        <f t="shared" si="118"/>
        <v>-347.87424347107446</v>
      </c>
      <c r="AY84" s="1463">
        <f t="shared" si="118"/>
        <v>-28.957354344999995</v>
      </c>
      <c r="AZ84" s="1463">
        <f t="shared" si="118"/>
        <v>-116.81497795041325</v>
      </c>
      <c r="BA84" s="1463">
        <f t="shared" si="118"/>
        <v>0</v>
      </c>
      <c r="BB84" s="1463">
        <f t="shared" si="118"/>
        <v>-11.069481421487605</v>
      </c>
      <c r="BC84" s="1463">
        <f t="shared" si="118"/>
        <v>0</v>
      </c>
      <c r="BD84" s="1463">
        <f t="shared" si="118"/>
        <v>0</v>
      </c>
      <c r="BE84" s="1496">
        <f t="shared" si="118"/>
        <v>-1075.7160571879754</v>
      </c>
      <c r="BF84" s="1463">
        <f>SUM(BF81:BF83)</f>
        <v>-526</v>
      </c>
      <c r="BG84" s="1463">
        <f t="shared" ref="BG84:BP84" si="119">SUM(BG81:BG83)</f>
        <v>0</v>
      </c>
      <c r="BH84" s="1463">
        <f t="shared" si="119"/>
        <v>0</v>
      </c>
      <c r="BI84" s="1463">
        <f t="shared" si="119"/>
        <v>-238.21688564999997</v>
      </c>
      <c r="BJ84" s="1463">
        <f t="shared" si="119"/>
        <v>-13.406193119999999</v>
      </c>
      <c r="BK84" s="1463">
        <f t="shared" si="119"/>
        <v>-30.560506349999994</v>
      </c>
      <c r="BL84" s="1463">
        <f t="shared" si="119"/>
        <v>0</v>
      </c>
      <c r="BM84" s="1463">
        <f t="shared" si="119"/>
        <v>-11.884641358333333</v>
      </c>
      <c r="BN84" s="1463">
        <f t="shared" si="119"/>
        <v>0</v>
      </c>
      <c r="BO84" s="1463">
        <f t="shared" si="119"/>
        <v>0</v>
      </c>
      <c r="BP84" s="1496">
        <f t="shared" si="119"/>
        <v>-820.06822647833326</v>
      </c>
      <c r="BQ84" s="1463">
        <f t="shared" si="96"/>
        <v>-1217</v>
      </c>
      <c r="BR84" s="1463">
        <f t="shared" si="96"/>
        <v>0</v>
      </c>
      <c r="BS84" s="1463">
        <f t="shared" si="96"/>
        <v>-113.04844345299999</v>
      </c>
      <c r="BT84" s="1463">
        <f t="shared" si="96"/>
        <v>-705.66073554465174</v>
      </c>
      <c r="BU84" s="1463">
        <f t="shared" si="96"/>
        <v>-51.557210405000006</v>
      </c>
      <c r="BV84" s="1463">
        <f t="shared" si="96"/>
        <v>-127.27673924268967</v>
      </c>
      <c r="BW84" s="1463">
        <f t="shared" si="96"/>
        <v>0</v>
      </c>
      <c r="BX84" s="1463">
        <f t="shared" si="95"/>
        <v>-30.527033038764024</v>
      </c>
      <c r="BY84" s="1463">
        <f t="shared" si="95"/>
        <v>0</v>
      </c>
      <c r="BZ84" s="1463">
        <f t="shared" si="95"/>
        <v>0</v>
      </c>
      <c r="CA84" s="1496">
        <f t="shared" si="95"/>
        <v>-2245.0701616841052</v>
      </c>
      <c r="CC84" s="1561"/>
      <c r="CD84" s="1496">
        <f t="shared" si="99"/>
        <v>-1109.677587512195</v>
      </c>
      <c r="CE84" s="1231"/>
      <c r="CF84" s="1231"/>
    </row>
    <row r="85" spans="1:84" s="576" customFormat="1" ht="12" hidden="1" customHeight="1" outlineLevel="1">
      <c r="A85" s="821"/>
      <c r="B85" s="1462" t="s">
        <v>940</v>
      </c>
      <c r="C85" s="1463">
        <v>-452</v>
      </c>
      <c r="D85" s="1463"/>
      <c r="E85" s="1463">
        <f t="shared" si="97"/>
        <v>-452</v>
      </c>
      <c r="F85" s="1463"/>
      <c r="G85" s="1463"/>
      <c r="H85" s="1463"/>
      <c r="I85" s="1463"/>
      <c r="J85" s="1463"/>
      <c r="K85" s="1496">
        <f t="shared" ref="K85:K86" si="120">SUM(E85:J85)</f>
        <v>-452</v>
      </c>
      <c r="L85" s="1496">
        <v>-3322.1510655898869</v>
      </c>
      <c r="M85" s="1463">
        <v>-1314</v>
      </c>
      <c r="N85" s="1463">
        <v>0</v>
      </c>
      <c r="O85" s="1463">
        <v>0</v>
      </c>
      <c r="P85" s="1463">
        <v>0</v>
      </c>
      <c r="Q85" s="1463">
        <v>-3473.2013919512187</v>
      </c>
      <c r="R85" s="1463">
        <v>0</v>
      </c>
      <c r="S85" s="1463">
        <v>0</v>
      </c>
      <c r="T85" s="1463">
        <v>0</v>
      </c>
      <c r="U85" s="1463">
        <v>0</v>
      </c>
      <c r="V85" s="1496">
        <f t="shared" si="114"/>
        <v>-4787.2013919512192</v>
      </c>
      <c r="W85" s="1463">
        <v>998</v>
      </c>
      <c r="X85" s="1463">
        <v>0</v>
      </c>
      <c r="Y85" s="1463">
        <v>0</v>
      </c>
      <c r="Z85" s="1463">
        <v>0</v>
      </c>
      <c r="AA85" s="1463">
        <v>0</v>
      </c>
      <c r="AB85" s="1463">
        <v>0</v>
      </c>
      <c r="AC85" s="1463">
        <v>0</v>
      </c>
      <c r="AD85" s="1463">
        <v>0</v>
      </c>
      <c r="AE85" s="1463">
        <v>0</v>
      </c>
      <c r="AF85" s="1496">
        <f>SUM(W85:AE85)</f>
        <v>998</v>
      </c>
      <c r="AG85" s="852">
        <f>SUM(Z85:AE85,W85:X85)</f>
        <v>998</v>
      </c>
      <c r="AH85" s="1496">
        <f>(V85-L85)+AF85</f>
        <v>-467.05032636133228</v>
      </c>
      <c r="AI85" s="852">
        <f>(V85-L85)+AG85</f>
        <v>-467.05032636133228</v>
      </c>
      <c r="AJ85" s="1463">
        <v>1697</v>
      </c>
      <c r="AK85" s="1463">
        <v>0</v>
      </c>
      <c r="AL85" s="1463">
        <v>0</v>
      </c>
      <c r="AM85" s="1463"/>
      <c r="AN85" s="1463">
        <v>133.320346685</v>
      </c>
      <c r="AO85" s="1463">
        <v>0</v>
      </c>
      <c r="AP85" s="1463">
        <v>0</v>
      </c>
      <c r="AQ85" s="1463"/>
      <c r="AR85" s="1463">
        <v>0</v>
      </c>
      <c r="AS85" s="1463">
        <v>0</v>
      </c>
      <c r="AT85" s="1496">
        <v>1830.320346685</v>
      </c>
      <c r="AU85" s="1463">
        <v>101</v>
      </c>
      <c r="AV85" s="1463">
        <v>0</v>
      </c>
      <c r="AW85" s="1463">
        <v>0</v>
      </c>
      <c r="AX85" s="1463">
        <v>-80.492895768595062</v>
      </c>
      <c r="AY85" s="1463">
        <v>-60.336685769999988</v>
      </c>
      <c r="AZ85" s="1463">
        <v>0</v>
      </c>
      <c r="BA85" s="1463">
        <v>0</v>
      </c>
      <c r="BB85" s="1463"/>
      <c r="BC85" s="1463">
        <v>0</v>
      </c>
      <c r="BD85" s="1463">
        <v>0</v>
      </c>
      <c r="BE85" s="1496">
        <v>-39.82958153859505</v>
      </c>
      <c r="BF85" s="1463">
        <v>0</v>
      </c>
      <c r="BG85" s="1463">
        <v>0</v>
      </c>
      <c r="BH85" s="1463">
        <v>0</v>
      </c>
      <c r="BI85" s="1463"/>
      <c r="BJ85" s="1463">
        <v>0</v>
      </c>
      <c r="BK85" s="1463">
        <v>0</v>
      </c>
      <c r="BL85" s="1463">
        <v>0</v>
      </c>
      <c r="BM85" s="1463"/>
      <c r="BN85" s="1463">
        <v>0</v>
      </c>
      <c r="BO85" s="1463">
        <v>0</v>
      </c>
      <c r="BP85" s="1496">
        <v>0</v>
      </c>
      <c r="BQ85" s="1463">
        <f>AJ85-BF85+AU85</f>
        <v>1798</v>
      </c>
      <c r="BR85" s="1463">
        <f t="shared" si="96"/>
        <v>0</v>
      </c>
      <c r="BS85" s="1463">
        <f t="shared" si="96"/>
        <v>0</v>
      </c>
      <c r="BT85" s="1463">
        <f t="shared" si="96"/>
        <v>-80.492895768595062</v>
      </c>
      <c r="BU85" s="1463">
        <f t="shared" si="96"/>
        <v>72.983660915000016</v>
      </c>
      <c r="BV85" s="1463">
        <f t="shared" si="96"/>
        <v>0</v>
      </c>
      <c r="BW85" s="1463">
        <f t="shared" si="96"/>
        <v>0</v>
      </c>
      <c r="BX85" s="1463">
        <f t="shared" si="95"/>
        <v>0</v>
      </c>
      <c r="BY85" s="1463">
        <f t="shared" si="95"/>
        <v>0</v>
      </c>
      <c r="BZ85" s="1463">
        <f t="shared" si="95"/>
        <v>0</v>
      </c>
      <c r="CA85" s="1496">
        <f t="shared" si="95"/>
        <v>1790.490765146405</v>
      </c>
      <c r="CC85" s="1561"/>
      <c r="CD85" s="1496">
        <f t="shared" si="99"/>
        <v>-4787.2013919512192</v>
      </c>
      <c r="CE85" s="1231"/>
      <c r="CF85" s="1231"/>
    </row>
    <row r="86" spans="1:84" s="576" customFormat="1" ht="12" hidden="1" customHeight="1" outlineLevel="1">
      <c r="A86" s="821"/>
      <c r="B86" s="1462" t="s">
        <v>896</v>
      </c>
      <c r="C86" s="1463">
        <v>-340</v>
      </c>
      <c r="D86" s="1463"/>
      <c r="E86" s="1463">
        <f t="shared" si="97"/>
        <v>-340</v>
      </c>
      <c r="F86" s="1463"/>
      <c r="G86" s="1463"/>
      <c r="H86" s="1463"/>
      <c r="I86" s="1463"/>
      <c r="J86" s="1463"/>
      <c r="K86" s="1496">
        <f t="shared" si="120"/>
        <v>-340</v>
      </c>
      <c r="L86" s="1496">
        <v>-384</v>
      </c>
      <c r="M86" s="1463">
        <v>-224</v>
      </c>
      <c r="N86" s="1463">
        <v>0</v>
      </c>
      <c r="O86" s="1463">
        <v>0</v>
      </c>
      <c r="P86" s="1463">
        <v>0</v>
      </c>
      <c r="Q86" s="1463">
        <v>0</v>
      </c>
      <c r="R86" s="1463">
        <v>0</v>
      </c>
      <c r="S86" s="1463">
        <v>0</v>
      </c>
      <c r="T86" s="1463">
        <v>0</v>
      </c>
      <c r="U86" s="1463">
        <v>0</v>
      </c>
      <c r="V86" s="1496">
        <f t="shared" si="114"/>
        <v>-224</v>
      </c>
      <c r="W86" s="1463">
        <v>-170</v>
      </c>
      <c r="X86" s="1463">
        <v>0</v>
      </c>
      <c r="Y86" s="1463">
        <v>0</v>
      </c>
      <c r="Z86" s="1463">
        <v>0</v>
      </c>
      <c r="AA86" s="1463">
        <v>0</v>
      </c>
      <c r="AB86" s="1463">
        <v>0</v>
      </c>
      <c r="AC86" s="1463">
        <v>0</v>
      </c>
      <c r="AD86" s="1463">
        <v>0</v>
      </c>
      <c r="AE86" s="1463">
        <v>0</v>
      </c>
      <c r="AF86" s="1496">
        <f>SUM(W86:AE86)</f>
        <v>-170</v>
      </c>
      <c r="AG86" s="852">
        <f>SUM(Z86:AE86,W86:X86)</f>
        <v>-170</v>
      </c>
      <c r="AH86" s="1496">
        <f>(V86-L86)+AF86</f>
        <v>-10</v>
      </c>
      <c r="AI86" s="852">
        <f>(V86-L86)+AG86</f>
        <v>-10</v>
      </c>
      <c r="AJ86" s="1463">
        <v>-268</v>
      </c>
      <c r="AK86" s="1463">
        <v>0</v>
      </c>
      <c r="AL86" s="1463">
        <v>0</v>
      </c>
      <c r="AM86" s="1463"/>
      <c r="AN86" s="1463"/>
      <c r="AO86" s="1463">
        <v>0</v>
      </c>
      <c r="AP86" s="1463">
        <v>0</v>
      </c>
      <c r="AQ86" s="1463"/>
      <c r="AR86" s="1463">
        <v>0</v>
      </c>
      <c r="AS86" s="1463">
        <v>0</v>
      </c>
      <c r="AT86" s="1496">
        <v>-268</v>
      </c>
      <c r="AU86" s="1463">
        <v>-140</v>
      </c>
      <c r="AV86" s="1463">
        <v>0</v>
      </c>
      <c r="AW86" s="1463">
        <v>0</v>
      </c>
      <c r="AX86" s="1463"/>
      <c r="AY86" s="1463"/>
      <c r="AZ86" s="1463">
        <v>0</v>
      </c>
      <c r="BA86" s="1463">
        <v>0</v>
      </c>
      <c r="BB86" s="1463"/>
      <c r="BC86" s="1463">
        <v>0</v>
      </c>
      <c r="BD86" s="1463">
        <v>0</v>
      </c>
      <c r="BE86" s="1496">
        <v>-140</v>
      </c>
      <c r="BF86" s="1463">
        <v>-111</v>
      </c>
      <c r="BG86" s="1463">
        <v>0</v>
      </c>
      <c r="BH86" s="1463">
        <v>0</v>
      </c>
      <c r="BI86" s="1463"/>
      <c r="BJ86" s="1463"/>
      <c r="BK86" s="1463">
        <v>0</v>
      </c>
      <c r="BL86" s="1463">
        <v>0</v>
      </c>
      <c r="BM86" s="1463"/>
      <c r="BN86" s="1463">
        <v>0</v>
      </c>
      <c r="BO86" s="1463">
        <v>0</v>
      </c>
      <c r="BP86" s="1496">
        <v>-111</v>
      </c>
      <c r="BQ86" s="1463">
        <f t="shared" si="96"/>
        <v>-297</v>
      </c>
      <c r="BR86" s="1463">
        <f t="shared" si="96"/>
        <v>0</v>
      </c>
      <c r="BS86" s="1463">
        <f t="shared" si="96"/>
        <v>0</v>
      </c>
      <c r="BT86" s="1463">
        <f t="shared" si="96"/>
        <v>0</v>
      </c>
      <c r="BU86" s="1463">
        <f t="shared" si="96"/>
        <v>0</v>
      </c>
      <c r="BV86" s="1463">
        <f t="shared" si="96"/>
        <v>0</v>
      </c>
      <c r="BW86" s="1463">
        <f t="shared" si="96"/>
        <v>0</v>
      </c>
      <c r="BX86" s="1463">
        <f t="shared" si="95"/>
        <v>0</v>
      </c>
      <c r="BY86" s="1463">
        <f t="shared" si="95"/>
        <v>0</v>
      </c>
      <c r="BZ86" s="1463">
        <f t="shared" si="95"/>
        <v>0</v>
      </c>
      <c r="CA86" s="1496">
        <f t="shared" si="95"/>
        <v>-297</v>
      </c>
      <c r="CC86" s="1561"/>
      <c r="CD86" s="1496">
        <f t="shared" si="99"/>
        <v>-224</v>
      </c>
      <c r="CE86" s="1231"/>
      <c r="CF86" s="1231"/>
    </row>
    <row r="87" spans="1:84" s="576" customFormat="1" ht="12" hidden="1" customHeight="1" outlineLevel="2">
      <c r="A87" s="821"/>
      <c r="B87" s="1452" t="s">
        <v>941</v>
      </c>
      <c r="C87" s="1463"/>
      <c r="D87" s="1463"/>
      <c r="E87" s="1463">
        <f t="shared" si="97"/>
        <v>0</v>
      </c>
      <c r="F87" s="1463"/>
      <c r="G87" s="1463"/>
      <c r="H87" s="1463"/>
      <c r="I87" s="1463"/>
      <c r="J87" s="1463"/>
      <c r="K87" s="1496"/>
      <c r="L87" s="1496"/>
      <c r="M87" s="1463"/>
      <c r="N87" s="1463"/>
      <c r="O87" s="1463"/>
      <c r="P87" s="1463"/>
      <c r="Q87" s="1463"/>
      <c r="R87" s="1463"/>
      <c r="S87" s="1463"/>
      <c r="T87" s="1463"/>
      <c r="U87" s="1463"/>
      <c r="V87" s="1496">
        <f t="shared" ref="V87" si="121">SUM(M87:U87)</f>
        <v>0</v>
      </c>
      <c r="W87" s="1463"/>
      <c r="X87" s="1463"/>
      <c r="Y87" s="1463"/>
      <c r="Z87" s="1463"/>
      <c r="AA87" s="1463"/>
      <c r="AB87" s="1463"/>
      <c r="AC87" s="1463"/>
      <c r="AD87" s="1463"/>
      <c r="AE87" s="1463"/>
      <c r="AF87" s="1496"/>
      <c r="AG87" s="852"/>
      <c r="AH87" s="1496"/>
      <c r="AI87" s="852"/>
      <c r="AJ87" s="1463"/>
      <c r="AK87" s="1463"/>
      <c r="AL87" s="1463"/>
      <c r="AM87" s="1463"/>
      <c r="AN87" s="1463"/>
      <c r="AO87" s="1463"/>
      <c r="AP87" s="1463"/>
      <c r="AQ87" s="1463"/>
      <c r="AR87" s="1463"/>
      <c r="AS87" s="1463"/>
      <c r="AT87" s="1496">
        <f t="shared" si="103"/>
        <v>0</v>
      </c>
      <c r="AU87" s="1463"/>
      <c r="AV87" s="1463"/>
      <c r="AW87" s="1463"/>
      <c r="AX87" s="1463"/>
      <c r="AY87" s="1463"/>
      <c r="AZ87" s="1463"/>
      <c r="BA87" s="1463"/>
      <c r="BB87" s="1463"/>
      <c r="BC87" s="1463"/>
      <c r="BD87" s="1463"/>
      <c r="BE87" s="1496"/>
      <c r="BF87" s="1463"/>
      <c r="BG87" s="1463"/>
      <c r="BH87" s="1463"/>
      <c r="BI87" s="1463"/>
      <c r="BJ87" s="1463"/>
      <c r="BK87" s="1463"/>
      <c r="BL87" s="1463"/>
      <c r="BM87" s="1463"/>
      <c r="BN87" s="1463"/>
      <c r="BO87" s="1463"/>
      <c r="BP87" s="1496"/>
      <c r="BQ87" s="1463">
        <f t="shared" si="96"/>
        <v>0</v>
      </c>
      <c r="BR87" s="1463">
        <f t="shared" si="96"/>
        <v>0</v>
      </c>
      <c r="BS87" s="1463">
        <f t="shared" si="96"/>
        <v>0</v>
      </c>
      <c r="BT87" s="1463">
        <f t="shared" si="96"/>
        <v>0</v>
      </c>
      <c r="BU87" s="1463">
        <f t="shared" si="96"/>
        <v>0</v>
      </c>
      <c r="BV87" s="1463">
        <f t="shared" si="96"/>
        <v>0</v>
      </c>
      <c r="BW87" s="1463">
        <f t="shared" si="96"/>
        <v>0</v>
      </c>
      <c r="BX87" s="1463">
        <f t="shared" si="95"/>
        <v>0</v>
      </c>
      <c r="BY87" s="1463">
        <f t="shared" si="95"/>
        <v>0</v>
      </c>
      <c r="BZ87" s="1463">
        <f t="shared" si="95"/>
        <v>0</v>
      </c>
      <c r="CA87" s="1496">
        <f t="shared" si="95"/>
        <v>0</v>
      </c>
      <c r="CC87" s="1561"/>
      <c r="CD87" s="1496">
        <f t="shared" si="99"/>
        <v>0</v>
      </c>
      <c r="CE87" s="1231"/>
      <c r="CF87" s="1231"/>
    </row>
    <row r="88" spans="1:84" s="576" customFormat="1" ht="12" hidden="1" customHeight="1" outlineLevel="2">
      <c r="A88" s="821"/>
      <c r="B88" s="826" t="s">
        <v>942</v>
      </c>
      <c r="C88" s="1463">
        <v>0</v>
      </c>
      <c r="D88" s="1463">
        <v>0</v>
      </c>
      <c r="E88" s="1463">
        <f t="shared" si="97"/>
        <v>0</v>
      </c>
      <c r="F88" s="1463">
        <v>-100.6625485</v>
      </c>
      <c r="G88" s="1463">
        <v>0</v>
      </c>
      <c r="H88" s="1463">
        <v>0</v>
      </c>
      <c r="I88" s="1463">
        <v>0</v>
      </c>
      <c r="J88" s="1463"/>
      <c r="K88" s="1496">
        <f t="shared" ref="K88" si="122">SUM(E88:J88)</f>
        <v>-100.6625485</v>
      </c>
      <c r="L88" s="1496">
        <v>-394.30393775093626</v>
      </c>
      <c r="M88" s="1463">
        <v>0</v>
      </c>
      <c r="N88" s="1463">
        <v>0</v>
      </c>
      <c r="O88" s="1463">
        <v>0</v>
      </c>
      <c r="P88" s="1463">
        <v>-134.63792599999999</v>
      </c>
      <c r="Q88" s="1463">
        <v>0</v>
      </c>
      <c r="R88" s="1463">
        <v>-471.42947117073157</v>
      </c>
      <c r="S88" s="1463">
        <v>0</v>
      </c>
      <c r="T88" s="1463">
        <v>0</v>
      </c>
      <c r="U88" s="1463">
        <v>0</v>
      </c>
      <c r="V88" s="1496">
        <f t="shared" si="114"/>
        <v>-606.06739717073151</v>
      </c>
      <c r="W88" s="1463">
        <v>0</v>
      </c>
      <c r="X88" s="1463">
        <v>0</v>
      </c>
      <c r="Y88" s="1463">
        <v>0</v>
      </c>
      <c r="Z88" s="1463">
        <v>-150.01033717999996</v>
      </c>
      <c r="AA88" s="1463">
        <v>0</v>
      </c>
      <c r="AB88" s="1463">
        <v>-502.27459941758258</v>
      </c>
      <c r="AC88" s="1463">
        <v>-69.798298186813199</v>
      </c>
      <c r="AD88" s="1463">
        <v>0</v>
      </c>
      <c r="AE88" s="1463">
        <v>0</v>
      </c>
      <c r="AF88" s="1496">
        <f>SUM(W88:AE88)</f>
        <v>-722.08323478439581</v>
      </c>
      <c r="AG88" s="852">
        <f t="shared" ref="AG88:AG95" si="123">SUM(Z88:AE88,W88:X88)</f>
        <v>-722.08323478439581</v>
      </c>
      <c r="AH88" s="1496">
        <f t="shared" ref="AH88:AH95" si="124">(V88-L88)+AF88</f>
        <v>-933.84669420419107</v>
      </c>
      <c r="AI88" s="852">
        <f t="shared" ref="AI88:AI95" si="125">(V88-L88)+AG88</f>
        <v>-933.84669420419107</v>
      </c>
      <c r="AJ88" s="1463">
        <v>0</v>
      </c>
      <c r="AK88" s="1463">
        <v>0</v>
      </c>
      <c r="AL88" s="1463">
        <v>-162.134218422</v>
      </c>
      <c r="AM88" s="1463"/>
      <c r="AN88" s="1463">
        <v>-363.56955591500002</v>
      </c>
      <c r="AO88" s="1463">
        <v>0</v>
      </c>
      <c r="AP88" s="1463">
        <v>-659.78710142276418</v>
      </c>
      <c r="AQ88" s="1463">
        <v>-104.77647891869918</v>
      </c>
      <c r="AR88" s="1463">
        <v>0</v>
      </c>
      <c r="AS88" s="1463">
        <v>0</v>
      </c>
      <c r="AT88" s="1496">
        <v>-1290.2673546784633</v>
      </c>
      <c r="AU88" s="1463">
        <v>0</v>
      </c>
      <c r="AV88" s="1463">
        <v>0</v>
      </c>
      <c r="AW88" s="1463">
        <v>0</v>
      </c>
      <c r="AX88" s="1463"/>
      <c r="AY88" s="1463">
        <v>-85.808356884999981</v>
      </c>
      <c r="AZ88" s="1463">
        <v>0</v>
      </c>
      <c r="BA88" s="1463">
        <v>-354.97319018181827</v>
      </c>
      <c r="BB88" s="1463">
        <v>-26.172287404958684</v>
      </c>
      <c r="BC88" s="1463">
        <v>0</v>
      </c>
      <c r="BD88" s="1463">
        <v>0</v>
      </c>
      <c r="BE88" s="1496">
        <v>-466.95383447177693</v>
      </c>
      <c r="BF88" s="1463">
        <v>0</v>
      </c>
      <c r="BG88" s="1463">
        <v>0</v>
      </c>
      <c r="BH88" s="1463">
        <v>0</v>
      </c>
      <c r="BI88" s="1463"/>
      <c r="BJ88" s="1463">
        <v>-36.803794320000002</v>
      </c>
      <c r="BK88" s="1463">
        <v>0</v>
      </c>
      <c r="BL88" s="1463">
        <v>-346.01499778333329</v>
      </c>
      <c r="BM88" s="1463">
        <v>-41.325241908333332</v>
      </c>
      <c r="BN88" s="1463">
        <v>0</v>
      </c>
      <c r="BO88" s="1463">
        <v>0</v>
      </c>
      <c r="BP88" s="1496">
        <v>-424.14403401166663</v>
      </c>
      <c r="BQ88" s="1463">
        <f t="shared" si="96"/>
        <v>0</v>
      </c>
      <c r="BR88" s="1463">
        <f t="shared" si="96"/>
        <v>0</v>
      </c>
      <c r="BS88" s="1463">
        <f t="shared" si="96"/>
        <v>-162.134218422</v>
      </c>
      <c r="BT88" s="1463">
        <f t="shared" si="96"/>
        <v>0</v>
      </c>
      <c r="BU88" s="1463">
        <f t="shared" si="96"/>
        <v>-412.57411847999998</v>
      </c>
      <c r="BV88" s="1463">
        <f t="shared" si="96"/>
        <v>0</v>
      </c>
      <c r="BW88" s="1463">
        <f t="shared" si="96"/>
        <v>-668.74529382124911</v>
      </c>
      <c r="BX88" s="1463">
        <f t="shared" si="95"/>
        <v>-89.623524415324539</v>
      </c>
      <c r="BY88" s="1463">
        <f t="shared" si="95"/>
        <v>0</v>
      </c>
      <c r="BZ88" s="1463">
        <f t="shared" si="95"/>
        <v>0</v>
      </c>
      <c r="CA88" s="1496">
        <f t="shared" si="95"/>
        <v>-1333.0771551385735</v>
      </c>
      <c r="CC88" s="1561"/>
      <c r="CD88" s="1496">
        <f t="shared" si="99"/>
        <v>-606.06739717073151</v>
      </c>
      <c r="CE88" s="1231"/>
      <c r="CF88" s="1231"/>
    </row>
    <row r="89" spans="1:84" s="576" customFormat="1" ht="12" hidden="1" customHeight="1" outlineLevel="2">
      <c r="A89" s="821"/>
      <c r="B89" s="826" t="s">
        <v>943</v>
      </c>
      <c r="C89" s="1463">
        <v>0</v>
      </c>
      <c r="D89" s="1463">
        <v>-178.63</v>
      </c>
      <c r="E89" s="1463">
        <f t="shared" si="97"/>
        <v>-178.63</v>
      </c>
      <c r="F89" s="827"/>
      <c r="G89" s="1463">
        <v>0</v>
      </c>
      <c r="H89" s="1463">
        <v>0</v>
      </c>
      <c r="I89" s="1463">
        <v>0</v>
      </c>
      <c r="J89" s="1463"/>
      <c r="K89" s="1496">
        <f t="shared" ref="K89:K95" si="126">SUM(E89:J89)</f>
        <v>-178.63</v>
      </c>
      <c r="L89" s="1496">
        <v>0</v>
      </c>
      <c r="M89" s="827"/>
      <c r="N89" s="827"/>
      <c r="O89" s="827"/>
      <c r="P89" s="827"/>
      <c r="Q89" s="827"/>
      <c r="R89" s="827"/>
      <c r="S89" s="827"/>
      <c r="T89" s="827"/>
      <c r="U89" s="827"/>
      <c r="V89" s="1496"/>
      <c r="W89" s="827"/>
      <c r="X89" s="827"/>
      <c r="Y89" s="827"/>
      <c r="Z89" s="827"/>
      <c r="AA89" s="827"/>
      <c r="AB89" s="827"/>
      <c r="AC89" s="827"/>
      <c r="AD89" s="827"/>
      <c r="AE89" s="827"/>
      <c r="AF89" s="1496">
        <v>0</v>
      </c>
      <c r="AG89" s="852">
        <f t="shared" si="123"/>
        <v>0</v>
      </c>
      <c r="AH89" s="1496">
        <f t="shared" si="124"/>
        <v>0</v>
      </c>
      <c r="AI89" s="852">
        <f t="shared" si="125"/>
        <v>0</v>
      </c>
      <c r="AJ89" s="827"/>
      <c r="AK89" s="827"/>
      <c r="AL89" s="827"/>
      <c r="AM89" s="827"/>
      <c r="AN89" s="827"/>
      <c r="AO89" s="827"/>
      <c r="AP89" s="827"/>
      <c r="AQ89" s="827"/>
      <c r="AR89" s="827"/>
      <c r="AS89" s="827"/>
      <c r="AT89" s="1496">
        <f t="shared" si="103"/>
        <v>0</v>
      </c>
      <c r="AU89" s="827"/>
      <c r="AV89" s="827"/>
      <c r="AW89" s="827"/>
      <c r="AX89" s="827"/>
      <c r="AY89" s="827"/>
      <c r="AZ89" s="827"/>
      <c r="BA89" s="827"/>
      <c r="BB89" s="827"/>
      <c r="BC89" s="827"/>
      <c r="BD89" s="827"/>
      <c r="BE89" s="1496"/>
      <c r="BF89" s="827"/>
      <c r="BG89" s="827"/>
      <c r="BH89" s="827"/>
      <c r="BI89" s="827"/>
      <c r="BJ89" s="827"/>
      <c r="BK89" s="827"/>
      <c r="BL89" s="827"/>
      <c r="BM89" s="827"/>
      <c r="BN89" s="827"/>
      <c r="BO89" s="827"/>
      <c r="BP89" s="1496"/>
      <c r="BQ89" s="827">
        <f t="shared" si="96"/>
        <v>0</v>
      </c>
      <c r="BR89" s="827">
        <f t="shared" si="96"/>
        <v>0</v>
      </c>
      <c r="BS89" s="827">
        <f t="shared" si="96"/>
        <v>0</v>
      </c>
      <c r="BT89" s="827">
        <f t="shared" si="96"/>
        <v>0</v>
      </c>
      <c r="BU89" s="827">
        <f t="shared" si="96"/>
        <v>0</v>
      </c>
      <c r="BV89" s="827">
        <f t="shared" si="96"/>
        <v>0</v>
      </c>
      <c r="BW89" s="827">
        <f t="shared" si="96"/>
        <v>0</v>
      </c>
      <c r="BX89" s="827">
        <f t="shared" si="95"/>
        <v>0</v>
      </c>
      <c r="BY89" s="827">
        <f t="shared" si="95"/>
        <v>0</v>
      </c>
      <c r="BZ89" s="827">
        <f t="shared" si="95"/>
        <v>0</v>
      </c>
      <c r="CA89" s="1496">
        <f t="shared" si="95"/>
        <v>0</v>
      </c>
      <c r="CC89" s="1561"/>
      <c r="CD89" s="1496">
        <f t="shared" si="99"/>
        <v>0</v>
      </c>
      <c r="CE89" s="1231"/>
      <c r="CF89" s="1231"/>
    </row>
    <row r="90" spans="1:84" s="576" customFormat="1" ht="12" hidden="1" customHeight="1" outlineLevel="2">
      <c r="A90" s="821"/>
      <c r="B90" s="826" t="s">
        <v>944</v>
      </c>
      <c r="C90" s="1463">
        <v>0</v>
      </c>
      <c r="D90" s="1463">
        <v>-89.589089999999999</v>
      </c>
      <c r="E90" s="1463">
        <f t="shared" si="97"/>
        <v>-89.589089999999999</v>
      </c>
      <c r="F90" s="827"/>
      <c r="G90" s="1463">
        <v>0</v>
      </c>
      <c r="H90" s="1463">
        <v>0</v>
      </c>
      <c r="I90" s="1463">
        <v>0</v>
      </c>
      <c r="J90" s="1463"/>
      <c r="K90" s="1496">
        <f t="shared" si="126"/>
        <v>-89.589089999999999</v>
      </c>
      <c r="L90" s="1496">
        <v>0.55735000000000001</v>
      </c>
      <c r="M90" s="827"/>
      <c r="N90" s="827"/>
      <c r="O90" s="827"/>
      <c r="P90" s="827"/>
      <c r="Q90" s="827"/>
      <c r="R90" s="827"/>
      <c r="S90" s="827"/>
      <c r="T90" s="827"/>
      <c r="U90" s="827"/>
      <c r="V90" s="1496"/>
      <c r="W90" s="827"/>
      <c r="X90" s="827"/>
      <c r="Y90" s="827"/>
      <c r="Z90" s="827"/>
      <c r="AA90" s="827"/>
      <c r="AB90" s="827"/>
      <c r="AC90" s="827"/>
      <c r="AD90" s="827"/>
      <c r="AE90" s="827"/>
      <c r="AF90" s="1496">
        <v>0</v>
      </c>
      <c r="AG90" s="852">
        <f t="shared" si="123"/>
        <v>0</v>
      </c>
      <c r="AH90" s="1496">
        <f t="shared" si="124"/>
        <v>-0.55735000000000001</v>
      </c>
      <c r="AI90" s="852">
        <f t="shared" si="125"/>
        <v>-0.55735000000000001</v>
      </c>
      <c r="AJ90" s="827"/>
      <c r="AK90" s="827"/>
      <c r="AL90" s="827"/>
      <c r="AM90" s="827"/>
      <c r="AN90" s="827"/>
      <c r="AO90" s="827"/>
      <c r="AP90" s="827"/>
      <c r="AQ90" s="827"/>
      <c r="AR90" s="827"/>
      <c r="AS90" s="827"/>
      <c r="AT90" s="1496">
        <f t="shared" si="103"/>
        <v>0</v>
      </c>
      <c r="AU90" s="827"/>
      <c r="AV90" s="827"/>
      <c r="AW90" s="827"/>
      <c r="AX90" s="827"/>
      <c r="AY90" s="827"/>
      <c r="AZ90" s="827"/>
      <c r="BA90" s="827"/>
      <c r="BB90" s="827"/>
      <c r="BC90" s="827"/>
      <c r="BD90" s="827"/>
      <c r="BE90" s="1496"/>
      <c r="BF90" s="827"/>
      <c r="BG90" s="827"/>
      <c r="BH90" s="827"/>
      <c r="BI90" s="827"/>
      <c r="BJ90" s="827"/>
      <c r="BK90" s="827"/>
      <c r="BL90" s="827"/>
      <c r="BM90" s="827"/>
      <c r="BN90" s="827"/>
      <c r="BO90" s="827"/>
      <c r="BP90" s="1496"/>
      <c r="BQ90" s="827">
        <f t="shared" si="96"/>
        <v>0</v>
      </c>
      <c r="BR90" s="827">
        <f t="shared" si="96"/>
        <v>0</v>
      </c>
      <c r="BS90" s="827">
        <f t="shared" si="96"/>
        <v>0</v>
      </c>
      <c r="BT90" s="827">
        <f t="shared" si="96"/>
        <v>0</v>
      </c>
      <c r="BU90" s="827">
        <f t="shared" si="96"/>
        <v>0</v>
      </c>
      <c r="BV90" s="827">
        <f t="shared" si="96"/>
        <v>0</v>
      </c>
      <c r="BW90" s="827">
        <f t="shared" si="96"/>
        <v>0</v>
      </c>
      <c r="BX90" s="827">
        <f t="shared" si="95"/>
        <v>0</v>
      </c>
      <c r="BY90" s="827">
        <f t="shared" si="95"/>
        <v>0</v>
      </c>
      <c r="BZ90" s="827">
        <f t="shared" si="95"/>
        <v>0</v>
      </c>
      <c r="CA90" s="1496">
        <f t="shared" si="95"/>
        <v>0</v>
      </c>
      <c r="CC90" s="1561"/>
      <c r="CD90" s="1496">
        <f t="shared" si="99"/>
        <v>0</v>
      </c>
      <c r="CE90" s="1231"/>
      <c r="CF90" s="1231"/>
    </row>
    <row r="91" spans="1:84" s="576" customFormat="1" ht="12" hidden="1" customHeight="1" outlineLevel="2">
      <c r="A91" s="821"/>
      <c r="B91" s="826" t="s">
        <v>945</v>
      </c>
      <c r="C91" s="1463">
        <v>-295.2</v>
      </c>
      <c r="D91" s="1463"/>
      <c r="E91" s="1463">
        <f t="shared" si="97"/>
        <v>-295.2</v>
      </c>
      <c r="F91" s="1463"/>
      <c r="G91" s="1463"/>
      <c r="H91" s="1463">
        <v>-301.10855859756111</v>
      </c>
      <c r="I91" s="1463"/>
      <c r="J91" s="1463"/>
      <c r="K91" s="1496">
        <f t="shared" si="126"/>
        <v>-596.30855859756116</v>
      </c>
      <c r="L91" s="1496">
        <v>-201.73349999999996</v>
      </c>
      <c r="M91" s="1463">
        <v>-272.42789999999997</v>
      </c>
      <c r="N91" s="1463">
        <v>0</v>
      </c>
      <c r="O91" s="1463">
        <v>0</v>
      </c>
      <c r="P91" s="1463">
        <v>0</v>
      </c>
      <c r="Q91" s="1463">
        <v>0</v>
      </c>
      <c r="R91" s="1463">
        <v>0</v>
      </c>
      <c r="S91" s="1463">
        <v>0</v>
      </c>
      <c r="T91" s="1463">
        <v>0</v>
      </c>
      <c r="U91" s="1463">
        <v>0</v>
      </c>
      <c r="V91" s="1496">
        <f>SUM(M91:U91)</f>
        <v>-272.42789999999997</v>
      </c>
      <c r="W91" s="1463">
        <v>-180.6</v>
      </c>
      <c r="X91" s="1463">
        <v>0</v>
      </c>
      <c r="Y91" s="1463">
        <v>0</v>
      </c>
      <c r="Z91" s="1463">
        <v>0</v>
      </c>
      <c r="AA91" s="1463">
        <v>0</v>
      </c>
      <c r="AB91" s="1463">
        <v>0</v>
      </c>
      <c r="AC91" s="1463">
        <v>0</v>
      </c>
      <c r="AD91" s="1463">
        <v>0</v>
      </c>
      <c r="AE91" s="1463">
        <v>0</v>
      </c>
      <c r="AF91" s="1496">
        <f>SUM(W91:AE91)</f>
        <v>-180.6</v>
      </c>
      <c r="AG91" s="852">
        <f t="shared" si="123"/>
        <v>-180.6</v>
      </c>
      <c r="AH91" s="1496">
        <f t="shared" si="124"/>
        <v>-251.2944</v>
      </c>
      <c r="AI91" s="852">
        <f t="shared" si="125"/>
        <v>-251.2944</v>
      </c>
      <c r="AJ91" s="1463">
        <v>-245.1</v>
      </c>
      <c r="AK91" s="1463">
        <v>0</v>
      </c>
      <c r="AL91" s="1463">
        <v>-131.73345840599998</v>
      </c>
      <c r="AM91" s="1463"/>
      <c r="AN91" s="1463"/>
      <c r="AO91" s="1463">
        <v>0</v>
      </c>
      <c r="AP91" s="1463">
        <v>0</v>
      </c>
      <c r="AQ91" s="1463"/>
      <c r="AR91" s="1463">
        <v>0</v>
      </c>
      <c r="AS91" s="1463">
        <v>0</v>
      </c>
      <c r="AT91" s="1496">
        <v>-376.83345840599998</v>
      </c>
      <c r="AU91" s="1463">
        <v>-163.35</v>
      </c>
      <c r="AV91" s="1463">
        <v>0</v>
      </c>
      <c r="AW91" s="1463">
        <v>0</v>
      </c>
      <c r="AX91" s="1463"/>
      <c r="AY91" s="1463"/>
      <c r="AZ91" s="1463">
        <v>0</v>
      </c>
      <c r="BA91" s="1463">
        <v>0</v>
      </c>
      <c r="BB91" s="1463"/>
      <c r="BC91" s="1463">
        <v>0</v>
      </c>
      <c r="BD91" s="1463">
        <v>0</v>
      </c>
      <c r="BE91" s="1496">
        <v>-163.35</v>
      </c>
      <c r="BF91" s="1463">
        <v>-134.4</v>
      </c>
      <c r="BG91" s="1463">
        <v>0</v>
      </c>
      <c r="BH91" s="1463">
        <v>0</v>
      </c>
      <c r="BI91" s="1463"/>
      <c r="BJ91" s="1463"/>
      <c r="BK91" s="1463">
        <v>0</v>
      </c>
      <c r="BL91" s="1463">
        <v>0</v>
      </c>
      <c r="BM91" s="1463"/>
      <c r="BN91" s="1463">
        <v>0</v>
      </c>
      <c r="BO91" s="1463">
        <v>0</v>
      </c>
      <c r="BP91" s="1496">
        <v>-134.4</v>
      </c>
      <c r="BQ91" s="1463">
        <f t="shared" si="96"/>
        <v>-274.04999999999995</v>
      </c>
      <c r="BR91" s="1463">
        <f t="shared" si="96"/>
        <v>0</v>
      </c>
      <c r="BS91" s="1463">
        <f t="shared" si="96"/>
        <v>-131.73345840599998</v>
      </c>
      <c r="BT91" s="1463">
        <f t="shared" si="96"/>
        <v>0</v>
      </c>
      <c r="BU91" s="1463">
        <f t="shared" si="96"/>
        <v>0</v>
      </c>
      <c r="BV91" s="1463">
        <f t="shared" si="96"/>
        <v>0</v>
      </c>
      <c r="BW91" s="1463">
        <f t="shared" si="96"/>
        <v>0</v>
      </c>
      <c r="BX91" s="1463">
        <f t="shared" si="95"/>
        <v>0</v>
      </c>
      <c r="BY91" s="1463">
        <f t="shared" si="95"/>
        <v>0</v>
      </c>
      <c r="BZ91" s="1463">
        <f t="shared" si="95"/>
        <v>0</v>
      </c>
      <c r="CA91" s="1496">
        <f t="shared" si="95"/>
        <v>-405.78345840599997</v>
      </c>
      <c r="CC91" s="1561"/>
      <c r="CD91" s="1496">
        <f t="shared" si="99"/>
        <v>-272.42789999999997</v>
      </c>
      <c r="CE91" s="1231"/>
      <c r="CF91" s="1231"/>
    </row>
    <row r="92" spans="1:84" s="576" customFormat="1" ht="12" hidden="1" customHeight="1" outlineLevel="2">
      <c r="A92" s="821"/>
      <c r="B92" s="826" t="s">
        <v>946</v>
      </c>
      <c r="C92" s="1463">
        <v>778</v>
      </c>
      <c r="D92" s="1463">
        <v>-2869.9894300000001</v>
      </c>
      <c r="E92" s="1463">
        <f t="shared" si="97"/>
        <v>-2091.9894300000001</v>
      </c>
      <c r="F92" s="1463"/>
      <c r="G92" s="1463"/>
      <c r="H92" s="1463"/>
      <c r="I92" s="1463"/>
      <c r="J92" s="1463"/>
      <c r="K92" s="1496">
        <f t="shared" si="126"/>
        <v>-2091.9894300000001</v>
      </c>
      <c r="L92" s="1496">
        <v>-917</v>
      </c>
      <c r="M92" s="1463">
        <v>-1245</v>
      </c>
      <c r="N92" s="1463">
        <v>0</v>
      </c>
      <c r="O92" s="1463">
        <v>0</v>
      </c>
      <c r="P92" s="1463">
        <v>0</v>
      </c>
      <c r="Q92" s="1463">
        <v>0</v>
      </c>
      <c r="R92" s="1463">
        <v>0</v>
      </c>
      <c r="S92" s="1463">
        <v>0</v>
      </c>
      <c r="T92" s="1463">
        <v>0</v>
      </c>
      <c r="U92" s="1463">
        <v>0</v>
      </c>
      <c r="V92" s="1496">
        <f>SUM(M92:U92)</f>
        <v>-1245</v>
      </c>
      <c r="W92" s="1463">
        <v>-724</v>
      </c>
      <c r="X92" s="1463">
        <v>0</v>
      </c>
      <c r="Y92" s="1463">
        <v>0</v>
      </c>
      <c r="Z92" s="1463">
        <v>0</v>
      </c>
      <c r="AA92" s="1463">
        <v>0</v>
      </c>
      <c r="AB92" s="1463">
        <v>0</v>
      </c>
      <c r="AC92" s="1463">
        <v>0</v>
      </c>
      <c r="AD92" s="1463">
        <v>0</v>
      </c>
      <c r="AE92" s="1463">
        <v>0</v>
      </c>
      <c r="AF92" s="1496">
        <f>SUM(W92:AE92)</f>
        <v>-724</v>
      </c>
      <c r="AG92" s="852">
        <f t="shared" si="123"/>
        <v>-724</v>
      </c>
      <c r="AH92" s="1496">
        <f t="shared" si="124"/>
        <v>-1052</v>
      </c>
      <c r="AI92" s="852">
        <f t="shared" si="125"/>
        <v>-1052</v>
      </c>
      <c r="AJ92" s="1463">
        <v>-613</v>
      </c>
      <c r="AK92" s="1463">
        <v>0</v>
      </c>
      <c r="AL92" s="1463">
        <v>0</v>
      </c>
      <c r="AM92" s="1463"/>
      <c r="AN92" s="1463"/>
      <c r="AO92" s="1463">
        <v>0</v>
      </c>
      <c r="AP92" s="1463">
        <v>0</v>
      </c>
      <c r="AQ92" s="1463"/>
      <c r="AR92" s="1463">
        <v>0</v>
      </c>
      <c r="AS92" s="1463">
        <v>0</v>
      </c>
      <c r="AT92" s="1496">
        <v>-613</v>
      </c>
      <c r="AU92" s="1463">
        <v>-348</v>
      </c>
      <c r="AV92" s="1463">
        <v>0</v>
      </c>
      <c r="AW92" s="1463">
        <v>0</v>
      </c>
      <c r="AX92" s="1463"/>
      <c r="AY92" s="1463"/>
      <c r="AZ92" s="1463">
        <v>0</v>
      </c>
      <c r="BA92" s="1463">
        <v>0</v>
      </c>
      <c r="BB92" s="1463"/>
      <c r="BC92" s="1463">
        <v>0</v>
      </c>
      <c r="BD92" s="1463">
        <v>0</v>
      </c>
      <c r="BE92" s="1496">
        <v>-348</v>
      </c>
      <c r="BF92" s="1463">
        <v>-452</v>
      </c>
      <c r="BG92" s="1463">
        <v>0</v>
      </c>
      <c r="BH92" s="1463">
        <v>0</v>
      </c>
      <c r="BI92" s="1463"/>
      <c r="BJ92" s="1463"/>
      <c r="BK92" s="1463">
        <v>0</v>
      </c>
      <c r="BL92" s="1463">
        <v>0</v>
      </c>
      <c r="BM92" s="1463"/>
      <c r="BN92" s="1463">
        <v>0</v>
      </c>
      <c r="BO92" s="1463">
        <v>0</v>
      </c>
      <c r="BP92" s="1496">
        <v>-452</v>
      </c>
      <c r="BQ92" s="1463">
        <f t="shared" si="96"/>
        <v>-509</v>
      </c>
      <c r="BR92" s="1463">
        <f t="shared" si="96"/>
        <v>0</v>
      </c>
      <c r="BS92" s="1463">
        <f t="shared" si="96"/>
        <v>0</v>
      </c>
      <c r="BT92" s="1463">
        <f t="shared" si="96"/>
        <v>0</v>
      </c>
      <c r="BU92" s="1463">
        <f t="shared" si="96"/>
        <v>0</v>
      </c>
      <c r="BV92" s="1463">
        <f t="shared" si="96"/>
        <v>0</v>
      </c>
      <c r="BW92" s="1463">
        <f t="shared" si="96"/>
        <v>0</v>
      </c>
      <c r="BX92" s="1463">
        <f t="shared" si="95"/>
        <v>0</v>
      </c>
      <c r="BY92" s="1463">
        <f t="shared" si="95"/>
        <v>0</v>
      </c>
      <c r="BZ92" s="1463">
        <f t="shared" si="95"/>
        <v>0</v>
      </c>
      <c r="CA92" s="1496">
        <f t="shared" si="95"/>
        <v>-509</v>
      </c>
      <c r="CC92" s="1561"/>
      <c r="CD92" s="1496">
        <f t="shared" si="99"/>
        <v>-1245</v>
      </c>
      <c r="CE92" s="1231"/>
      <c r="CF92" s="1231"/>
    </row>
    <row r="93" spans="1:84" s="576" customFormat="1" ht="12" hidden="1" customHeight="1" outlineLevel="2">
      <c r="A93" s="821"/>
      <c r="B93" s="826" t="s">
        <v>947</v>
      </c>
      <c r="C93" s="1463">
        <v>-132</v>
      </c>
      <c r="D93" s="1463"/>
      <c r="E93" s="1463">
        <f t="shared" si="97"/>
        <v>-132</v>
      </c>
      <c r="F93" s="1463"/>
      <c r="G93" s="1463"/>
      <c r="H93" s="1463"/>
      <c r="I93" s="1463"/>
      <c r="J93" s="1463"/>
      <c r="K93" s="1496">
        <f t="shared" si="126"/>
        <v>-132</v>
      </c>
      <c r="L93" s="1496">
        <v>-78</v>
      </c>
      <c r="M93" s="1463">
        <v>-133</v>
      </c>
      <c r="N93" s="1463">
        <v>0</v>
      </c>
      <c r="O93" s="1463">
        <v>0</v>
      </c>
      <c r="P93" s="1463">
        <v>0</v>
      </c>
      <c r="Q93" s="1463">
        <v>0</v>
      </c>
      <c r="R93" s="1463">
        <v>0</v>
      </c>
      <c r="S93" s="1463">
        <v>0</v>
      </c>
      <c r="T93" s="1463">
        <v>0</v>
      </c>
      <c r="U93" s="1463">
        <v>0</v>
      </c>
      <c r="V93" s="1496">
        <f>SUM(M93:U93)</f>
        <v>-133</v>
      </c>
      <c r="W93" s="1463">
        <v>-51</v>
      </c>
      <c r="X93" s="1463">
        <v>0</v>
      </c>
      <c r="Y93" s="1463">
        <v>0</v>
      </c>
      <c r="Z93" s="1463">
        <v>0</v>
      </c>
      <c r="AA93" s="1463">
        <v>0</v>
      </c>
      <c r="AB93" s="1463">
        <v>0</v>
      </c>
      <c r="AC93" s="1463">
        <v>0</v>
      </c>
      <c r="AD93" s="1463">
        <v>0</v>
      </c>
      <c r="AE93" s="1463">
        <v>0</v>
      </c>
      <c r="AF93" s="1496">
        <f>SUM(W93:AE93)</f>
        <v>-51</v>
      </c>
      <c r="AG93" s="852">
        <f t="shared" si="123"/>
        <v>-51</v>
      </c>
      <c r="AH93" s="1496">
        <f t="shared" si="124"/>
        <v>-106</v>
      </c>
      <c r="AI93" s="852">
        <f t="shared" si="125"/>
        <v>-106</v>
      </c>
      <c r="AJ93" s="1463">
        <v>-111</v>
      </c>
      <c r="AK93" s="1463">
        <v>0</v>
      </c>
      <c r="AL93" s="1463">
        <v>0</v>
      </c>
      <c r="AM93" s="1463"/>
      <c r="AN93" s="1463"/>
      <c r="AO93" s="1463">
        <v>0</v>
      </c>
      <c r="AP93" s="1463">
        <v>0</v>
      </c>
      <c r="AQ93" s="1463"/>
      <c r="AR93" s="1463">
        <v>0</v>
      </c>
      <c r="AS93" s="1463">
        <v>0</v>
      </c>
      <c r="AT93" s="1496">
        <v>-111</v>
      </c>
      <c r="AU93" s="1463">
        <v>-11</v>
      </c>
      <c r="AV93" s="1463">
        <v>0</v>
      </c>
      <c r="AW93" s="1463">
        <v>0</v>
      </c>
      <c r="AX93" s="1463"/>
      <c r="AY93" s="1463"/>
      <c r="AZ93" s="1463">
        <v>0</v>
      </c>
      <c r="BA93" s="1463">
        <v>0</v>
      </c>
      <c r="BB93" s="1463"/>
      <c r="BC93" s="1463">
        <v>0</v>
      </c>
      <c r="BD93" s="1463">
        <v>0</v>
      </c>
      <c r="BE93" s="1496">
        <v>-11</v>
      </c>
      <c r="BF93" s="1463"/>
      <c r="BG93" s="1463"/>
      <c r="BH93" s="1463"/>
      <c r="BI93" s="1463"/>
      <c r="BJ93" s="1463"/>
      <c r="BK93" s="1463"/>
      <c r="BL93" s="1463"/>
      <c r="BM93" s="1463"/>
      <c r="BN93" s="1463"/>
      <c r="BO93" s="1463"/>
      <c r="BP93" s="1496"/>
      <c r="BQ93" s="1463">
        <f t="shared" si="96"/>
        <v>-122</v>
      </c>
      <c r="BR93" s="1463">
        <f t="shared" si="96"/>
        <v>0</v>
      </c>
      <c r="BS93" s="1463">
        <f t="shared" si="96"/>
        <v>0</v>
      </c>
      <c r="BT93" s="1463">
        <f t="shared" si="96"/>
        <v>0</v>
      </c>
      <c r="BU93" s="1463">
        <f t="shared" si="96"/>
        <v>0</v>
      </c>
      <c r="BV93" s="1463">
        <f t="shared" si="96"/>
        <v>0</v>
      </c>
      <c r="BW93" s="1463">
        <f t="shared" si="96"/>
        <v>0</v>
      </c>
      <c r="BX93" s="1463">
        <f t="shared" si="95"/>
        <v>0</v>
      </c>
      <c r="BY93" s="1463">
        <f t="shared" si="95"/>
        <v>0</v>
      </c>
      <c r="BZ93" s="1463">
        <f t="shared" si="95"/>
        <v>0</v>
      </c>
      <c r="CA93" s="1496">
        <f t="shared" si="95"/>
        <v>-122</v>
      </c>
      <c r="CC93" s="1561"/>
      <c r="CD93" s="1496">
        <f t="shared" si="99"/>
        <v>-133</v>
      </c>
      <c r="CE93" s="1231"/>
      <c r="CF93" s="1231"/>
    </row>
    <row r="94" spans="1:84" s="576" customFormat="1" ht="12" hidden="1" customHeight="1" outlineLevel="2">
      <c r="A94" s="821"/>
      <c r="B94" s="826" t="s">
        <v>948</v>
      </c>
      <c r="C94" s="1463">
        <v>-34</v>
      </c>
      <c r="D94" s="1463"/>
      <c r="E94" s="1463">
        <f t="shared" si="97"/>
        <v>-34</v>
      </c>
      <c r="F94" s="1463"/>
      <c r="G94" s="1463"/>
      <c r="H94" s="1463"/>
      <c r="I94" s="1463"/>
      <c r="J94" s="1463"/>
      <c r="K94" s="1496">
        <f t="shared" si="126"/>
        <v>-34</v>
      </c>
      <c r="L94" s="1496">
        <v>-41</v>
      </c>
      <c r="M94" s="1463">
        <v>-71</v>
      </c>
      <c r="N94" s="1463">
        <v>0</v>
      </c>
      <c r="O94" s="1463">
        <v>0</v>
      </c>
      <c r="P94" s="1463">
        <v>0</v>
      </c>
      <c r="Q94" s="1463">
        <v>0</v>
      </c>
      <c r="R94" s="1463">
        <v>0</v>
      </c>
      <c r="S94" s="1463">
        <v>0</v>
      </c>
      <c r="T94" s="1463">
        <v>0</v>
      </c>
      <c r="U94" s="1463">
        <v>0</v>
      </c>
      <c r="V94" s="1496">
        <f>SUM(M94:U94)</f>
        <v>-71</v>
      </c>
      <c r="W94" s="1463">
        <v>-59</v>
      </c>
      <c r="X94" s="1463">
        <v>0</v>
      </c>
      <c r="Y94" s="1463">
        <v>0</v>
      </c>
      <c r="Z94" s="1463">
        <v>0</v>
      </c>
      <c r="AA94" s="1463">
        <v>0</v>
      </c>
      <c r="AB94" s="1463">
        <v>0</v>
      </c>
      <c r="AC94" s="1463">
        <v>0</v>
      </c>
      <c r="AD94" s="1463">
        <v>0</v>
      </c>
      <c r="AE94" s="1463">
        <v>0</v>
      </c>
      <c r="AF94" s="1496">
        <f>SUM(W94:AE94)</f>
        <v>-59</v>
      </c>
      <c r="AG94" s="852">
        <f t="shared" si="123"/>
        <v>-59</v>
      </c>
      <c r="AH94" s="1496">
        <f t="shared" si="124"/>
        <v>-89</v>
      </c>
      <c r="AI94" s="852">
        <f t="shared" si="125"/>
        <v>-89</v>
      </c>
      <c r="AJ94" s="1463">
        <v>-66</v>
      </c>
      <c r="AK94" s="1463">
        <v>0</v>
      </c>
      <c r="AL94" s="1463">
        <v>0</v>
      </c>
      <c r="AM94" s="1463"/>
      <c r="AN94" s="1463"/>
      <c r="AO94" s="1463">
        <v>0</v>
      </c>
      <c r="AP94" s="1463">
        <v>0</v>
      </c>
      <c r="AQ94" s="1463"/>
      <c r="AR94" s="1463">
        <v>0</v>
      </c>
      <c r="AS94" s="1463">
        <v>0</v>
      </c>
      <c r="AT94" s="1496">
        <v>-66</v>
      </c>
      <c r="AU94" s="1463">
        <f>-24-60</f>
        <v>-84</v>
      </c>
      <c r="AV94" s="1463">
        <v>0</v>
      </c>
      <c r="AW94" s="1463">
        <v>0</v>
      </c>
      <c r="AX94" s="1463"/>
      <c r="AY94" s="1463"/>
      <c r="AZ94" s="1463">
        <v>0</v>
      </c>
      <c r="BA94" s="1463">
        <v>0</v>
      </c>
      <c r="BB94" s="1463"/>
      <c r="BC94" s="1463">
        <v>0</v>
      </c>
      <c r="BD94" s="1463">
        <v>0</v>
      </c>
      <c r="BE94" s="1496">
        <f>-24-60</f>
        <v>-84</v>
      </c>
      <c r="BF94" s="1463">
        <v>-29</v>
      </c>
      <c r="BG94" s="1463">
        <v>0</v>
      </c>
      <c r="BH94" s="1463">
        <v>0</v>
      </c>
      <c r="BI94" s="1463"/>
      <c r="BJ94" s="1463"/>
      <c r="BK94" s="1463">
        <v>0</v>
      </c>
      <c r="BL94" s="1463">
        <v>0</v>
      </c>
      <c r="BM94" s="1463"/>
      <c r="BN94" s="1463">
        <v>0</v>
      </c>
      <c r="BO94" s="1463">
        <v>0</v>
      </c>
      <c r="BP94" s="1496">
        <v>-29</v>
      </c>
      <c r="BQ94" s="1463">
        <f t="shared" si="96"/>
        <v>-121</v>
      </c>
      <c r="BR94" s="1463">
        <f t="shared" si="96"/>
        <v>0</v>
      </c>
      <c r="BS94" s="1463">
        <f t="shared" si="96"/>
        <v>0</v>
      </c>
      <c r="BT94" s="1463">
        <f t="shared" si="96"/>
        <v>0</v>
      </c>
      <c r="BU94" s="1463">
        <f t="shared" si="96"/>
        <v>0</v>
      </c>
      <c r="BV94" s="1463">
        <f t="shared" si="96"/>
        <v>0</v>
      </c>
      <c r="BW94" s="1463">
        <f t="shared" si="96"/>
        <v>0</v>
      </c>
      <c r="BX94" s="1463">
        <f t="shared" si="95"/>
        <v>0</v>
      </c>
      <c r="BY94" s="1463">
        <f t="shared" si="95"/>
        <v>0</v>
      </c>
      <c r="BZ94" s="1463">
        <f t="shared" si="95"/>
        <v>0</v>
      </c>
      <c r="CA94" s="1496">
        <f t="shared" si="95"/>
        <v>-121</v>
      </c>
      <c r="CC94" s="1561"/>
      <c r="CD94" s="1496">
        <f t="shared" si="99"/>
        <v>-71</v>
      </c>
      <c r="CE94" s="1231"/>
      <c r="CF94" s="1231"/>
    </row>
    <row r="95" spans="1:84" s="576" customFormat="1" ht="12" hidden="1" customHeight="1" outlineLevel="2">
      <c r="A95" s="821"/>
      <c r="B95" s="1464" t="s">
        <v>907</v>
      </c>
      <c r="C95" s="517">
        <v>-77</v>
      </c>
      <c r="D95" s="517">
        <v>-1080.2281900000003</v>
      </c>
      <c r="E95" s="517">
        <f t="shared" si="97"/>
        <v>-1157.2281900000003</v>
      </c>
      <c r="F95" s="517"/>
      <c r="G95" s="517">
        <v>-759.91619756097589</v>
      </c>
      <c r="H95" s="517">
        <v>-456.9830908943091</v>
      </c>
      <c r="I95" s="517"/>
      <c r="J95" s="517">
        <f>-9706-SUM(E97:I97)</f>
        <v>5011.3517840955301</v>
      </c>
      <c r="K95" s="1493">
        <f t="shared" si="126"/>
        <v>2637.2243056402449</v>
      </c>
      <c r="L95" s="1493">
        <v>-2915.4043829473776</v>
      </c>
      <c r="M95" s="517">
        <v>-84</v>
      </c>
      <c r="N95" s="517">
        <v>-5.8283300000000011</v>
      </c>
      <c r="O95" s="517">
        <v>-2312.2968572812501</v>
      </c>
      <c r="P95" s="517">
        <v>-45.041136000000002</v>
      </c>
      <c r="Q95" s="517">
        <v>463.28604004878036</v>
      </c>
      <c r="R95" s="517">
        <v>-545.25742834146331</v>
      </c>
      <c r="S95" s="517">
        <v>0</v>
      </c>
      <c r="T95" s="517">
        <v>-897.428935414634</v>
      </c>
      <c r="U95" s="517">
        <v>0</v>
      </c>
      <c r="V95" s="1493">
        <f>SUM(M95:U95)</f>
        <v>-3426.5666469885668</v>
      </c>
      <c r="W95" s="517">
        <v>-60</v>
      </c>
      <c r="X95" s="517">
        <v>-2426.6946287599999</v>
      </c>
      <c r="Y95" s="517">
        <v>-2.3126490659340666</v>
      </c>
      <c r="Z95" s="517">
        <v>-77.962848690000001</v>
      </c>
      <c r="AA95" s="517">
        <v>-149.63749948351654</v>
      </c>
      <c r="AB95" s="517">
        <v>-506.69594739560455</v>
      </c>
      <c r="AC95" s="517">
        <v>25.078584989010995</v>
      </c>
      <c r="AD95" s="517">
        <v>-366.26898253846167</v>
      </c>
      <c r="AE95" s="517">
        <v>655.70279999999991</v>
      </c>
      <c r="AF95" s="1493">
        <f>SUM(W95:AE95)</f>
        <v>-2908.7911709445061</v>
      </c>
      <c r="AG95" s="849">
        <f t="shared" si="123"/>
        <v>-2906.4785218785719</v>
      </c>
      <c r="AH95" s="1493">
        <f t="shared" si="124"/>
        <v>-3419.9534349856954</v>
      </c>
      <c r="AI95" s="849">
        <f t="shared" si="125"/>
        <v>-3417.6407859197611</v>
      </c>
      <c r="AJ95" s="517">
        <v>-60</v>
      </c>
      <c r="AK95" s="517">
        <v>0</v>
      </c>
      <c r="AL95" s="517">
        <v>-469.20443197099996</v>
      </c>
      <c r="AM95" s="517">
        <v>-26.210720467479675</v>
      </c>
      <c r="AN95" s="517">
        <v>-105.68144809499999</v>
      </c>
      <c r="AO95" s="517">
        <v>-2095.5775360609755</v>
      </c>
      <c r="AP95" s="517">
        <v>-689.63153894308948</v>
      </c>
      <c r="AQ95" s="517">
        <v>-454.93030785772356</v>
      </c>
      <c r="AR95" s="517">
        <v>-563.4069067804877</v>
      </c>
      <c r="AS95" s="517">
        <v>919.79779999999982</v>
      </c>
      <c r="AT95" s="1493">
        <v>-3544.8450901757565</v>
      </c>
      <c r="AU95" s="517">
        <v>-6</v>
      </c>
      <c r="AV95" s="517">
        <v>0</v>
      </c>
      <c r="AW95" s="517">
        <v>-1354.6032350850001</v>
      </c>
      <c r="AX95" s="517">
        <v>-36.521532297520665</v>
      </c>
      <c r="AY95" s="517">
        <v>-24.833447424999996</v>
      </c>
      <c r="AZ95" s="517">
        <v>-179.8264404297521</v>
      </c>
      <c r="BA95" s="517">
        <v>-311.59279001652897</v>
      </c>
      <c r="BB95" s="517">
        <v>-1633.138176099174</v>
      </c>
      <c r="BC95" s="517">
        <v>-233.12394357024797</v>
      </c>
      <c r="BD95" s="517">
        <v>0</v>
      </c>
      <c r="BE95" s="1493">
        <v>-3779.6395649232236</v>
      </c>
      <c r="BF95" s="517">
        <v>-60</v>
      </c>
      <c r="BG95" s="517">
        <v>0</v>
      </c>
      <c r="BH95" s="517">
        <v>-1702.5484452760002</v>
      </c>
      <c r="BI95" s="517">
        <v>-0.49534294999999989</v>
      </c>
      <c r="BJ95" s="517">
        <v>-42.060349995000003</v>
      </c>
      <c r="BK95" s="517">
        <v>-121.00725746666664</v>
      </c>
      <c r="BL95" s="517">
        <v>-287.10867059166668</v>
      </c>
      <c r="BM95" s="517">
        <v>-185.41260929166666</v>
      </c>
      <c r="BN95" s="517">
        <v>-238.11638128333328</v>
      </c>
      <c r="BO95" s="517">
        <v>0</v>
      </c>
      <c r="BP95" s="1493">
        <v>-2636.7490568543335</v>
      </c>
      <c r="BQ95" s="517">
        <f t="shared" si="96"/>
        <v>-6</v>
      </c>
      <c r="BR95" s="517">
        <f t="shared" si="96"/>
        <v>0</v>
      </c>
      <c r="BS95" s="517">
        <f t="shared" si="96"/>
        <v>-121.25922177999973</v>
      </c>
      <c r="BT95" s="517">
        <f t="shared" si="96"/>
        <v>-62.236909815000338</v>
      </c>
      <c r="BU95" s="517">
        <f t="shared" si="96"/>
        <v>-88.454545524999986</v>
      </c>
      <c r="BV95" s="517">
        <f t="shared" si="96"/>
        <v>-2154.396719024061</v>
      </c>
      <c r="BW95" s="517">
        <f t="shared" si="96"/>
        <v>-714.11565836795171</v>
      </c>
      <c r="BX95" s="517">
        <f t="shared" si="95"/>
        <v>-1902.6558746652308</v>
      </c>
      <c r="BY95" s="517">
        <f t="shared" si="95"/>
        <v>-558.41446906740236</v>
      </c>
      <c r="BZ95" s="517">
        <f t="shared" si="95"/>
        <v>919.79779999999982</v>
      </c>
      <c r="CA95" s="1493">
        <f t="shared" si="95"/>
        <v>-4687.7355982446461</v>
      </c>
      <c r="CC95" s="1558"/>
      <c r="CD95" s="1493">
        <f t="shared" si="99"/>
        <v>-3426.5666469885668</v>
      </c>
      <c r="CE95" s="1231"/>
      <c r="CF95" s="1231"/>
    </row>
    <row r="96" spans="1:84" s="576" customFormat="1" ht="12" hidden="1" customHeight="1" outlineLevel="1" collapsed="1">
      <c r="A96" s="821"/>
      <c r="B96" s="1465" t="s">
        <v>941</v>
      </c>
      <c r="C96" s="1466">
        <f t="shared" ref="C96:AI96" si="127">SUBTOTAL(9,C88:C95)</f>
        <v>239.8</v>
      </c>
      <c r="D96" s="1466">
        <f t="shared" si="127"/>
        <v>-4218.4367099999999</v>
      </c>
      <c r="E96" s="1466">
        <f t="shared" si="97"/>
        <v>-3978.6367099999998</v>
      </c>
      <c r="F96" s="1466">
        <f t="shared" si="127"/>
        <v>-100.6625485</v>
      </c>
      <c r="G96" s="1466">
        <f t="shared" si="127"/>
        <v>-759.91619756097589</v>
      </c>
      <c r="H96" s="1466">
        <f t="shared" si="127"/>
        <v>-758.09164949187016</v>
      </c>
      <c r="I96" s="1466">
        <f t="shared" si="127"/>
        <v>0</v>
      </c>
      <c r="J96" s="1466"/>
      <c r="K96" s="1497">
        <f t="shared" si="127"/>
        <v>-585.95532145731613</v>
      </c>
      <c r="L96" s="1497">
        <f t="shared" si="127"/>
        <v>-4546.8844706983136</v>
      </c>
      <c r="M96" s="1466">
        <f t="shared" si="127"/>
        <v>-1805.4278999999999</v>
      </c>
      <c r="N96" s="1466">
        <f t="shared" si="127"/>
        <v>-5.8283300000000011</v>
      </c>
      <c r="O96" s="1466">
        <f t="shared" si="127"/>
        <v>-2312.2968572812501</v>
      </c>
      <c r="P96" s="1466">
        <f t="shared" si="127"/>
        <v>-179.67906199999999</v>
      </c>
      <c r="Q96" s="1466">
        <f t="shared" si="127"/>
        <v>463.28604004878036</v>
      </c>
      <c r="R96" s="1466">
        <f t="shared" si="127"/>
        <v>-1016.6868995121949</v>
      </c>
      <c r="S96" s="1466">
        <f t="shared" si="127"/>
        <v>0</v>
      </c>
      <c r="T96" s="1466">
        <f t="shared" si="127"/>
        <v>-897.428935414634</v>
      </c>
      <c r="U96" s="1466">
        <f t="shared" si="127"/>
        <v>0</v>
      </c>
      <c r="V96" s="1497">
        <f t="shared" si="127"/>
        <v>-5754.0619441592989</v>
      </c>
      <c r="W96" s="1466">
        <f t="shared" si="127"/>
        <v>-1074.5999999999999</v>
      </c>
      <c r="X96" s="1466">
        <f t="shared" si="127"/>
        <v>-2426.6946287599999</v>
      </c>
      <c r="Y96" s="1466">
        <f t="shared" si="127"/>
        <v>-2.3126490659340666</v>
      </c>
      <c r="Z96" s="1466">
        <f t="shared" si="127"/>
        <v>-227.97318586999995</v>
      </c>
      <c r="AA96" s="1466">
        <f t="shared" si="127"/>
        <v>-149.63749948351654</v>
      </c>
      <c r="AB96" s="1466">
        <f t="shared" si="127"/>
        <v>-1008.9705468131872</v>
      </c>
      <c r="AC96" s="1466">
        <f t="shared" si="127"/>
        <v>-44.719713197802207</v>
      </c>
      <c r="AD96" s="1466">
        <f t="shared" si="127"/>
        <v>-366.26898253846167</v>
      </c>
      <c r="AE96" s="1466">
        <f t="shared" si="127"/>
        <v>655.70279999999991</v>
      </c>
      <c r="AF96" s="1497">
        <f t="shared" si="127"/>
        <v>-4645.4744057289017</v>
      </c>
      <c r="AG96" s="853">
        <f t="shared" si="127"/>
        <v>-4643.1617566629675</v>
      </c>
      <c r="AH96" s="1497">
        <f t="shared" si="127"/>
        <v>-5852.651879189887</v>
      </c>
      <c r="AI96" s="853">
        <f t="shared" si="127"/>
        <v>-5850.3392301239528</v>
      </c>
      <c r="AJ96" s="1466">
        <f>SUM(AJ88:AJ95)</f>
        <v>-1095.0999999999999</v>
      </c>
      <c r="AK96" s="1466">
        <f t="shared" ref="AK96:AS96" si="128">SUM(AK88:AK95)</f>
        <v>0</v>
      </c>
      <c r="AL96" s="1466">
        <f t="shared" si="128"/>
        <v>-763.07210879899992</v>
      </c>
      <c r="AM96" s="1466">
        <f t="shared" si="128"/>
        <v>-26.210720467479675</v>
      </c>
      <c r="AN96" s="1466">
        <f t="shared" si="128"/>
        <v>-469.25100401000003</v>
      </c>
      <c r="AO96" s="1466">
        <f t="shared" si="128"/>
        <v>-2095.5775360609755</v>
      </c>
      <c r="AP96" s="1466">
        <f t="shared" si="128"/>
        <v>-1349.4186403658537</v>
      </c>
      <c r="AQ96" s="1466">
        <f t="shared" si="128"/>
        <v>-559.70678677642275</v>
      </c>
      <c r="AR96" s="1466">
        <f t="shared" si="128"/>
        <v>-563.4069067804877</v>
      </c>
      <c r="AS96" s="1466">
        <f t="shared" si="128"/>
        <v>919.79779999999982</v>
      </c>
      <c r="AT96" s="1497">
        <f t="shared" si="103"/>
        <v>-6001.945903260219</v>
      </c>
      <c r="AU96" s="1466">
        <f>SUM(AU88:AU95)</f>
        <v>-612.35</v>
      </c>
      <c r="AV96" s="1466">
        <f t="shared" ref="AV96:BE96" si="129">SUM(AV88:AV95)</f>
        <v>0</v>
      </c>
      <c r="AW96" s="1466">
        <f t="shared" si="129"/>
        <v>-1354.6032350850001</v>
      </c>
      <c r="AX96" s="1466">
        <f t="shared" si="129"/>
        <v>-36.521532297520665</v>
      </c>
      <c r="AY96" s="1466">
        <f t="shared" si="129"/>
        <v>-110.64180430999997</v>
      </c>
      <c r="AZ96" s="1466">
        <f t="shared" si="129"/>
        <v>-179.8264404297521</v>
      </c>
      <c r="BA96" s="1466">
        <f t="shared" si="129"/>
        <v>-666.56598019834723</v>
      </c>
      <c r="BB96" s="1466">
        <f t="shared" si="129"/>
        <v>-1659.3104635041327</v>
      </c>
      <c r="BC96" s="1466">
        <f t="shared" si="129"/>
        <v>-233.12394357024797</v>
      </c>
      <c r="BD96" s="1466">
        <f t="shared" si="129"/>
        <v>0</v>
      </c>
      <c r="BE96" s="1497">
        <f t="shared" si="129"/>
        <v>-4852.9433993950006</v>
      </c>
      <c r="BF96" s="1466">
        <f>SUM(BF88:BF95)</f>
        <v>-675.4</v>
      </c>
      <c r="BG96" s="1466">
        <f t="shared" ref="BG96:BP96" si="130">SUM(BG88:BG95)</f>
        <v>0</v>
      </c>
      <c r="BH96" s="1466">
        <f t="shared" si="130"/>
        <v>-1702.5484452760002</v>
      </c>
      <c r="BI96" s="1466">
        <f t="shared" si="130"/>
        <v>-0.49534294999999989</v>
      </c>
      <c r="BJ96" s="1466">
        <f t="shared" si="130"/>
        <v>-78.864144315000004</v>
      </c>
      <c r="BK96" s="1466">
        <f t="shared" si="130"/>
        <v>-121.00725746666664</v>
      </c>
      <c r="BL96" s="1466">
        <f t="shared" si="130"/>
        <v>-633.12366837499997</v>
      </c>
      <c r="BM96" s="1466">
        <f t="shared" si="130"/>
        <v>-226.73785119999999</v>
      </c>
      <c r="BN96" s="1466">
        <f t="shared" si="130"/>
        <v>-238.11638128333328</v>
      </c>
      <c r="BO96" s="1466">
        <f t="shared" si="130"/>
        <v>0</v>
      </c>
      <c r="BP96" s="1497">
        <f t="shared" si="130"/>
        <v>-3676.2930908660001</v>
      </c>
      <c r="BQ96" s="1466">
        <f t="shared" si="96"/>
        <v>-1032.05</v>
      </c>
      <c r="BR96" s="1466">
        <f t="shared" si="96"/>
        <v>0</v>
      </c>
      <c r="BS96" s="1466">
        <f t="shared" si="96"/>
        <v>-415.12689860799981</v>
      </c>
      <c r="BT96" s="1466">
        <f t="shared" si="96"/>
        <v>-62.236909815000338</v>
      </c>
      <c r="BU96" s="1466">
        <f t="shared" si="96"/>
        <v>-501.028664005</v>
      </c>
      <c r="BV96" s="1466">
        <f t="shared" si="96"/>
        <v>-2154.396719024061</v>
      </c>
      <c r="BW96" s="1466">
        <f t="shared" si="96"/>
        <v>-1382.8609521892008</v>
      </c>
      <c r="BX96" s="1466">
        <f t="shared" si="95"/>
        <v>-1992.2793990805553</v>
      </c>
      <c r="BY96" s="1466">
        <f t="shared" si="95"/>
        <v>-558.41446906740236</v>
      </c>
      <c r="BZ96" s="1466">
        <f t="shared" si="95"/>
        <v>919.79779999999982</v>
      </c>
      <c r="CA96" s="1497">
        <f t="shared" si="95"/>
        <v>-7178.5962117892195</v>
      </c>
      <c r="CC96" s="1562"/>
      <c r="CD96" s="1497">
        <f t="shared" si="99"/>
        <v>-5754.0619441592989</v>
      </c>
      <c r="CE96" s="1231"/>
      <c r="CF96" s="1231"/>
    </row>
    <row r="97" spans="1:84" s="576" customFormat="1" ht="12" customHeight="1" collapsed="1">
      <c r="A97" s="595"/>
      <c r="B97" s="1462" t="s">
        <v>929</v>
      </c>
      <c r="C97" s="1463">
        <f t="shared" ref="C97:AI97" si="131">SUBTOTAL(9,C71:C96)</f>
        <v>-8013.2000000000007</v>
      </c>
      <c r="D97" s="1463">
        <f t="shared" si="131"/>
        <v>-4426.0221500000007</v>
      </c>
      <c r="E97" s="1463">
        <f t="shared" si="97"/>
        <v>-12439.222150000001</v>
      </c>
      <c r="F97" s="1463">
        <f t="shared" si="131"/>
        <v>-152.71197375</v>
      </c>
      <c r="G97" s="1463">
        <f t="shared" si="131"/>
        <v>-1156.7279536382118</v>
      </c>
      <c r="H97" s="1463">
        <f t="shared" si="131"/>
        <v>-968.68970670731744</v>
      </c>
      <c r="I97" s="1463">
        <f t="shared" si="131"/>
        <v>0</v>
      </c>
      <c r="J97" s="1463">
        <f t="shared" si="131"/>
        <v>5011.3517840955301</v>
      </c>
      <c r="K97" s="1498">
        <f t="shared" si="131"/>
        <v>-9705.9999999999964</v>
      </c>
      <c r="L97" s="1496">
        <f t="shared" si="131"/>
        <v>-13901.411861570974</v>
      </c>
      <c r="M97" s="1463">
        <f t="shared" si="131"/>
        <v>-10910.427900000001</v>
      </c>
      <c r="N97" s="1463">
        <f t="shared" si="131"/>
        <v>-142.26757999999998</v>
      </c>
      <c r="O97" s="1463">
        <f t="shared" si="131"/>
        <v>-2312.2968572812501</v>
      </c>
      <c r="P97" s="1463">
        <f t="shared" si="131"/>
        <v>-263.09501399999999</v>
      </c>
      <c r="Q97" s="1463">
        <f>SUBTOTAL(9,Q71:Q96)</f>
        <v>-3351.5802887317068</v>
      </c>
      <c r="R97" s="1463">
        <f t="shared" si="131"/>
        <v>-1168.0318619999998</v>
      </c>
      <c r="S97" s="1463">
        <f t="shared" si="131"/>
        <v>0</v>
      </c>
      <c r="T97" s="1463">
        <f t="shared" si="131"/>
        <v>-1185.3995918536584</v>
      </c>
      <c r="U97" s="1463">
        <f t="shared" si="131"/>
        <v>0</v>
      </c>
      <c r="V97" s="1496">
        <f t="shared" si="131"/>
        <v>-19333.099093866615</v>
      </c>
      <c r="W97" s="1463">
        <f t="shared" si="131"/>
        <v>-5501.6</v>
      </c>
      <c r="X97" s="1463">
        <f t="shared" si="131"/>
        <v>-2426.6946287599999</v>
      </c>
      <c r="Y97" s="1463">
        <f t="shared" si="131"/>
        <v>-1308.0962251318686</v>
      </c>
      <c r="Z97" s="1463">
        <f t="shared" si="131"/>
        <v>-339.26988865999994</v>
      </c>
      <c r="AA97" s="1463">
        <f t="shared" si="131"/>
        <v>-482.85927316483532</v>
      </c>
      <c r="AB97" s="1463">
        <f t="shared" si="131"/>
        <v>-1158.4878613846158</v>
      </c>
      <c r="AC97" s="1463">
        <f t="shared" si="131"/>
        <v>-2102.1433714285722</v>
      </c>
      <c r="AD97" s="1463">
        <f t="shared" si="131"/>
        <v>-654.69091974725302</v>
      </c>
      <c r="AE97" s="1463">
        <f t="shared" si="131"/>
        <v>655.70279999999991</v>
      </c>
      <c r="AF97" s="1496">
        <f t="shared" si="131"/>
        <v>-13318.139368277145</v>
      </c>
      <c r="AG97" s="852">
        <f t="shared" si="131"/>
        <v>-12010.043143145274</v>
      </c>
      <c r="AH97" s="1496">
        <f t="shared" si="131"/>
        <v>-18749.826600572786</v>
      </c>
      <c r="AI97" s="852">
        <f t="shared" si="131"/>
        <v>-17441.730375440922</v>
      </c>
      <c r="AJ97" s="1463">
        <f>AJ96+AJ86+AJ85+AJ84+AJ79+AJ74+AJ73</f>
        <v>-6853.1</v>
      </c>
      <c r="AK97" s="1463">
        <f t="shared" ref="AK97:AS97" si="132">AK96+AK86+AK85+AK84+AK79+AK74+AK73</f>
        <v>0</v>
      </c>
      <c r="AL97" s="1463">
        <f t="shared" si="132"/>
        <v>-3092.2290368419999</v>
      </c>
      <c r="AM97" s="1463">
        <f t="shared" si="132"/>
        <v>-2416.8313250081301</v>
      </c>
      <c r="AN97" s="1463">
        <f t="shared" si="132"/>
        <v>-471.41907566000003</v>
      </c>
      <c r="AO97" s="1463">
        <f t="shared" si="132"/>
        <v>-2433.1074261626013</v>
      </c>
      <c r="AP97" s="1463">
        <f t="shared" si="132"/>
        <v>-1600.0639578495934</v>
      </c>
      <c r="AQ97" s="1463">
        <f t="shared" si="132"/>
        <v>-1584.3043240934958</v>
      </c>
      <c r="AR97" s="1463">
        <f t="shared" si="132"/>
        <v>-948.07920319512186</v>
      </c>
      <c r="AS97" s="1463">
        <f t="shared" si="132"/>
        <v>919.79779999999982</v>
      </c>
      <c r="AT97" s="1496">
        <f t="shared" si="103"/>
        <v>-18479.336548810941</v>
      </c>
      <c r="AU97" s="1463">
        <f>AU96+AU86+AU85+AU84+AU79+AU73</f>
        <v>-4175.3500000000004</v>
      </c>
      <c r="AV97" s="1463">
        <f t="shared" ref="AV97:BE97" si="133">AV96+AV86+AV85+AV84+AV79+AV73</f>
        <v>0</v>
      </c>
      <c r="AW97" s="1463">
        <f t="shared" si="133"/>
        <v>-1354.6032350850001</v>
      </c>
      <c r="AX97" s="1463">
        <f t="shared" si="133"/>
        <v>-1224.5867752066119</v>
      </c>
      <c r="AY97" s="1463">
        <f t="shared" si="133"/>
        <v>-262.90724850499998</v>
      </c>
      <c r="AZ97" s="1463">
        <f t="shared" si="133"/>
        <v>-322.4037249917356</v>
      </c>
      <c r="BA97" s="1463">
        <f t="shared" si="133"/>
        <v>-714.89200452892578</v>
      </c>
      <c r="BB97" s="1463">
        <f t="shared" si="133"/>
        <v>-1670.3799449256203</v>
      </c>
      <c r="BC97" s="1463">
        <f t="shared" si="133"/>
        <v>-415.74637914049595</v>
      </c>
      <c r="BD97" s="1463">
        <f t="shared" si="133"/>
        <v>0</v>
      </c>
      <c r="BE97" s="1496">
        <f t="shared" si="133"/>
        <v>-10140.869312383391</v>
      </c>
      <c r="BF97" s="1463">
        <f>BF96+BF86+BF85+BF84+BF79+BF73</f>
        <v>-4160.3999999999996</v>
      </c>
      <c r="BG97" s="1463">
        <f t="shared" ref="BG97:BP97" si="134">BG96+BG86+BG85+BG84+BG79+BG73</f>
        <v>0</v>
      </c>
      <c r="BH97" s="1463">
        <f t="shared" si="134"/>
        <v>-1702.5484452760002</v>
      </c>
      <c r="BI97" s="1463">
        <f t="shared" si="134"/>
        <v>-809.68471451666665</v>
      </c>
      <c r="BJ97" s="1463">
        <f t="shared" si="134"/>
        <v>-128.22834009000002</v>
      </c>
      <c r="BK97" s="1463">
        <f t="shared" si="134"/>
        <v>-364.49703292499993</v>
      </c>
      <c r="BL97" s="1463">
        <f t="shared" si="134"/>
        <v>-728.51308066666661</v>
      </c>
      <c r="BM97" s="1463">
        <f t="shared" si="134"/>
        <v>-1418.7304081916664</v>
      </c>
      <c r="BN97" s="1463">
        <f t="shared" si="134"/>
        <v>-419.76725570833321</v>
      </c>
      <c r="BO97" s="1463">
        <f t="shared" si="134"/>
        <v>0</v>
      </c>
      <c r="BP97" s="1496">
        <f t="shared" si="134"/>
        <v>-9732.3692773743333</v>
      </c>
      <c r="BQ97" s="1463">
        <f t="shared" si="96"/>
        <v>-6868.0500000000011</v>
      </c>
      <c r="BR97" s="1463">
        <f t="shared" si="96"/>
        <v>0</v>
      </c>
      <c r="BS97" s="1463">
        <f t="shared" si="96"/>
        <v>-2744.2838266509998</v>
      </c>
      <c r="BT97" s="1463">
        <f t="shared" si="96"/>
        <v>-2831.7333856980754</v>
      </c>
      <c r="BU97" s="1463">
        <f t="shared" si="96"/>
        <v>-606.097984075</v>
      </c>
      <c r="BV97" s="1463">
        <f t="shared" si="96"/>
        <v>-2391.0141182293369</v>
      </c>
      <c r="BW97" s="1463">
        <f t="shared" si="96"/>
        <v>-1586.4428817118526</v>
      </c>
      <c r="BX97" s="1463">
        <f t="shared" si="95"/>
        <v>-1835.9538608274497</v>
      </c>
      <c r="BY97" s="1463">
        <f t="shared" si="95"/>
        <v>-944.0583266272846</v>
      </c>
      <c r="BZ97" s="1463">
        <f t="shared" si="95"/>
        <v>919.79779999999982</v>
      </c>
      <c r="CA97" s="1496">
        <f t="shared" si="95"/>
        <v>-18887.836583819997</v>
      </c>
      <c r="CC97" s="1561">
        <v>-1333.8040000000001</v>
      </c>
      <c r="CD97" s="1496">
        <f t="shared" si="99"/>
        <v>-20666.903093866615</v>
      </c>
      <c r="CE97" s="1231"/>
      <c r="CF97" s="1231"/>
    </row>
    <row r="98" spans="1:84" s="576" customFormat="1" ht="12" customHeight="1">
      <c r="A98" s="595"/>
      <c r="B98" s="825" t="s">
        <v>204</v>
      </c>
      <c r="C98" s="567">
        <f t="shared" ref="C98:I98" si="135">SUBTOTAL(9,C37:C97)</f>
        <v>20499.000000000007</v>
      </c>
      <c r="D98" s="567">
        <f t="shared" si="135"/>
        <v>5126.3805400000201</v>
      </c>
      <c r="E98" s="567">
        <f t="shared" si="97"/>
        <v>25625.380540000027</v>
      </c>
      <c r="F98" s="567">
        <f t="shared" si="135"/>
        <v>1329.5008287349349</v>
      </c>
      <c r="G98" s="567">
        <f t="shared" si="135"/>
        <v>5786.7171721583563</v>
      </c>
      <c r="H98" s="567">
        <f t="shared" si="135"/>
        <v>3306.6212363229311</v>
      </c>
      <c r="I98" s="567">
        <f t="shared" si="135"/>
        <v>4456.6477429412107</v>
      </c>
      <c r="J98" s="567">
        <f t="shared" ref="J98:J100" si="136">K98-SUM(E98:I98)</f>
        <v>129016.7929848702</v>
      </c>
      <c r="K98" s="1499">
        <f>SUBTOTAL(9,K37:K97)</f>
        <v>169521.66050502766</v>
      </c>
      <c r="L98" s="1499">
        <f>SUBTOTAL(9,L37:L97)+1</f>
        <v>3411.2108994368928</v>
      </c>
      <c r="M98" s="567">
        <f>SUBTOTAL(9,M37:M97)</f>
        <v>-6911.4103574386208</v>
      </c>
      <c r="N98" s="567">
        <f>SUBTOTAL(9,N37:N97)-0.1</f>
        <v>-167.36758</v>
      </c>
      <c r="O98" s="567">
        <f>SUBTOTAL(9,O37:O97)</f>
        <v>1572.7518034566961</v>
      </c>
      <c r="P98" s="567">
        <f>SUBTOTAL(9,P37:P97)</f>
        <v>1884.2836076622805</v>
      </c>
      <c r="Q98" s="567">
        <f>SUBTOTAL(9,Q37:Q97)-0.5</f>
        <v>-2619.3144088190106</v>
      </c>
      <c r="R98" s="567">
        <f>SUBTOTAL(9,R37:R97)</f>
        <v>5539.9137236655361</v>
      </c>
      <c r="S98" s="567">
        <f>SUBTOTAL(9,S37:S97)-0.6</f>
        <v>-507.94069565650403</v>
      </c>
      <c r="T98" s="567">
        <f>SUBTOTAL(9,T37:T97)</f>
        <v>2688.8609795106536</v>
      </c>
      <c r="U98" s="567">
        <f>SUBTOTAL(9,U37:U97)</f>
        <v>-1991.9507637550053</v>
      </c>
      <c r="V98" s="1499">
        <f>SUBTOTAL(9,V37:V97)</f>
        <v>-510.19051975625962</v>
      </c>
      <c r="W98" s="567">
        <f>SUBTOTAL(9,W37:W97)</f>
        <v>5368.029151910343</v>
      </c>
      <c r="X98" s="567">
        <f>SUBTOTAL(9,X37:X97)-0.1</f>
        <v>-1894.3863346583544</v>
      </c>
      <c r="Y98" s="567">
        <f>SUBTOTAL(9,Y37:Y97)</f>
        <v>8847.273040034157</v>
      </c>
      <c r="Z98" s="567">
        <f>SUBTOTAL(9,Z37:Z97)+0.8</f>
        <v>1914.6799081351185</v>
      </c>
      <c r="AA98" s="567">
        <f>SUBTOTAL(9,AA37:AA97)-0.5</f>
        <v>7672.537536503859</v>
      </c>
      <c r="AB98" s="567">
        <f>SUBTOTAL(9,AB37:AB97)</f>
        <v>3354.0366711544966</v>
      </c>
      <c r="AC98" s="567">
        <f>SUBTOTAL(9,AC37:AC97)-0.6</f>
        <v>-1535.2342334977957</v>
      </c>
      <c r="AD98" s="567">
        <f>SUBTOTAL(9,AD37:AD97)</f>
        <v>1951.5310542807849</v>
      </c>
      <c r="AE98" s="567">
        <f>SUBTOTAL(9,AE37:AE97)</f>
        <v>73.179513978553587</v>
      </c>
      <c r="AF98" s="1499">
        <f>SUBTOTAL(9,AF37:AF97)-1</f>
        <v>25748.592704343191</v>
      </c>
      <c r="AG98" s="1467">
        <f>SUBTOTAL(9,AG37:AG97)-1</f>
        <v>16901.732249168319</v>
      </c>
      <c r="AH98" s="1499">
        <f>SUBTOTAL(9,AH37:AH97)-1</f>
        <v>21827.183754672766</v>
      </c>
      <c r="AI98" s="1467">
        <f>SUBTOTAL(9,AI37:AI97)-1</f>
        <v>12980.325659238963</v>
      </c>
      <c r="AJ98" s="567">
        <f>AJ37+AJ39+AJ68+AJ97</f>
        <v>7504.4000000000069</v>
      </c>
      <c r="AK98" s="567">
        <f t="shared" ref="AK98:AS98" si="137">AK37+AK39+AK68+AK97</f>
        <v>3.3999999999839931E-4</v>
      </c>
      <c r="AL98" s="567">
        <f t="shared" si="137"/>
        <v>-3070.9960509029997</v>
      </c>
      <c r="AM98" s="567">
        <f t="shared" si="137"/>
        <v>13434.464327142272</v>
      </c>
      <c r="AN98" s="567">
        <f t="shared" si="137"/>
        <v>1581.6644779400044</v>
      </c>
      <c r="AO98" s="567">
        <f t="shared" si="137"/>
        <v>6210.0150652073135</v>
      </c>
      <c r="AP98" s="567">
        <f t="shared" si="137"/>
        <v>4736.0835131991917</v>
      </c>
      <c r="AQ98" s="567">
        <f t="shared" si="137"/>
        <v>-1159.0413792195104</v>
      </c>
      <c r="AR98" s="567">
        <f t="shared" si="137"/>
        <v>4415.7409203048774</v>
      </c>
      <c r="AS98" s="567">
        <f t="shared" si="137"/>
        <v>-28.604350699927181</v>
      </c>
      <c r="AT98" s="1499">
        <f>SUM(AJ98:AS98)</f>
        <v>33623.726862971227</v>
      </c>
      <c r="AU98" s="567">
        <f>AU37+AU39+AU68+AU97</f>
        <v>4829.7856000000011</v>
      </c>
      <c r="AV98" s="567">
        <f t="shared" ref="AV98:BE98" si="138">AV37+AV39+AV68+AV97</f>
        <v>3.3999999999839931E-4</v>
      </c>
      <c r="AW98" s="567">
        <f t="shared" si="138"/>
        <v>-13.803788578499734</v>
      </c>
      <c r="AX98" s="567">
        <f t="shared" si="138"/>
        <v>5401.3270509421527</v>
      </c>
      <c r="AY98" s="567">
        <f t="shared" si="138"/>
        <v>302.09254659999954</v>
      </c>
      <c r="AZ98" s="567">
        <f t="shared" si="138"/>
        <v>5995.3079631074334</v>
      </c>
      <c r="BA98" s="567">
        <f t="shared" si="138"/>
        <v>2789.1067244628093</v>
      </c>
      <c r="BB98" s="567">
        <f t="shared" si="138"/>
        <v>664.83371900826432</v>
      </c>
      <c r="BC98" s="567">
        <f t="shared" si="138"/>
        <v>730.73351464462826</v>
      </c>
      <c r="BD98" s="567">
        <f t="shared" si="138"/>
        <v>397.81808701863156</v>
      </c>
      <c r="BE98" s="1499">
        <f t="shared" si="138"/>
        <v>21097.201757205406</v>
      </c>
      <c r="BF98" s="567">
        <f>BF97+BF68+BF39+BF37</f>
        <v>301.00000000000364</v>
      </c>
      <c r="BG98" s="567">
        <f t="shared" ref="BG98:BP98" si="139">BG97+BG68+BG39+BG37</f>
        <v>3.3999999999839931E-4</v>
      </c>
      <c r="BH98" s="567">
        <f t="shared" si="139"/>
        <v>-1403.6707888420001</v>
      </c>
      <c r="BI98" s="567">
        <f t="shared" si="139"/>
        <v>6952.8346549333328</v>
      </c>
      <c r="BJ98" s="567">
        <f t="shared" si="139"/>
        <v>1884.7953455849979</v>
      </c>
      <c r="BK98" s="567">
        <f t="shared" si="139"/>
        <v>7167.6196653833304</v>
      </c>
      <c r="BL98" s="567">
        <f t="shared" si="139"/>
        <v>2933.0655951749986</v>
      </c>
      <c r="BM98" s="567">
        <f t="shared" si="139"/>
        <v>-431.06322863333298</v>
      </c>
      <c r="BN98" s="567">
        <f t="shared" si="139"/>
        <v>946.02606678333359</v>
      </c>
      <c r="BO98" s="567">
        <f t="shared" si="139"/>
        <v>382.97722412972144</v>
      </c>
      <c r="BP98" s="1499">
        <f t="shared" si="139"/>
        <v>18733.584874514389</v>
      </c>
      <c r="BQ98" s="567">
        <f t="shared" si="96"/>
        <v>12033.185600000004</v>
      </c>
      <c r="BR98" s="567">
        <f t="shared" si="96"/>
        <v>3.3999999999839931E-4</v>
      </c>
      <c r="BS98" s="567">
        <f t="shared" si="96"/>
        <v>-1681.1290506394994</v>
      </c>
      <c r="BT98" s="567">
        <f t="shared" si="96"/>
        <v>11882.956723151092</v>
      </c>
      <c r="BU98" s="567">
        <f t="shared" si="96"/>
        <v>-1.0383210449939497</v>
      </c>
      <c r="BV98" s="567">
        <f t="shared" si="96"/>
        <v>5037.7033629314165</v>
      </c>
      <c r="BW98" s="567">
        <f t="shared" si="96"/>
        <v>4592.1246424870023</v>
      </c>
      <c r="BX98" s="567">
        <f t="shared" si="95"/>
        <v>-63.14443157791311</v>
      </c>
      <c r="BY98" s="567">
        <f t="shared" si="95"/>
        <v>4200.4483681661723</v>
      </c>
      <c r="BZ98" s="567">
        <f t="shared" si="95"/>
        <v>-13.763487811017058</v>
      </c>
      <c r="CA98" s="1499">
        <f t="shared" si="95"/>
        <v>35987.343745662249</v>
      </c>
      <c r="CC98" s="1563">
        <f>CC37+CC39+CC68+CC97</f>
        <v>1204.6430000000028</v>
      </c>
      <c r="CD98" s="1499">
        <f t="shared" si="99"/>
        <v>694.45248024374314</v>
      </c>
      <c r="CE98" s="1231"/>
      <c r="CF98" s="1231"/>
    </row>
    <row r="99" spans="1:84" s="576" customFormat="1" ht="12" customHeight="1">
      <c r="A99" s="595"/>
      <c r="B99" s="1468" t="s">
        <v>205</v>
      </c>
      <c r="C99" s="1469">
        <f>-C22-C59-C86</f>
        <v>10654</v>
      </c>
      <c r="D99" s="1469">
        <f>-D22-D59-D86</f>
        <v>0</v>
      </c>
      <c r="E99" s="1469">
        <f t="shared" si="97"/>
        <v>10654</v>
      </c>
      <c r="F99" s="1469">
        <f>-F22-F59-F86</f>
        <v>88.733456249999989</v>
      </c>
      <c r="G99" s="1469">
        <f>-G22-G59-G86</f>
        <v>1175.3674075406509</v>
      </c>
      <c r="H99" s="1469">
        <f>-H22-H59-H86</f>
        <v>989.37652959349623</v>
      </c>
      <c r="I99" s="1469">
        <f>-I22-I59-I86</f>
        <v>80.74650517325</v>
      </c>
      <c r="J99" s="1469">
        <f t="shared" si="136"/>
        <v>-0.22389855739675113</v>
      </c>
      <c r="K99" s="1500">
        <v>12988</v>
      </c>
      <c r="L99" s="1500">
        <f t="shared" ref="L99:U99" si="140">-L22-L59-L86</f>
        <v>10063.592762932622</v>
      </c>
      <c r="M99" s="1469">
        <f t="shared" si="140"/>
        <v>10900</v>
      </c>
      <c r="N99" s="1469">
        <f t="shared" si="140"/>
        <v>0</v>
      </c>
      <c r="O99" s="1469">
        <f t="shared" si="140"/>
        <v>190</v>
      </c>
      <c r="P99" s="1469">
        <f t="shared" si="140"/>
        <v>159.55118200000001</v>
      </c>
      <c r="Q99" s="1469">
        <f t="shared" si="140"/>
        <v>1020.8425333658533</v>
      </c>
      <c r="R99" s="1469">
        <f t="shared" si="140"/>
        <v>1113.3790319512195</v>
      </c>
      <c r="S99" s="1469">
        <f t="shared" si="140"/>
        <v>72</v>
      </c>
      <c r="T99" s="1469">
        <f>-T22-T59-T86</f>
        <v>128.30099931707315</v>
      </c>
      <c r="U99" s="1469">
        <f t="shared" si="140"/>
        <v>0</v>
      </c>
      <c r="V99" s="1500">
        <f>SUM(M99:U99)</f>
        <v>13584.073746634143</v>
      </c>
      <c r="W99" s="1469">
        <f t="shared" ref="W99:AE99" si="141">-W22-W59-W86</f>
        <v>8007</v>
      </c>
      <c r="X99" s="1469">
        <f t="shared" si="141"/>
        <v>184</v>
      </c>
      <c r="Y99" s="1469">
        <f t="shared" si="141"/>
        <v>730</v>
      </c>
      <c r="Z99" s="1469">
        <f t="shared" si="141"/>
        <v>137</v>
      </c>
      <c r="AA99" s="1469">
        <f t="shared" si="141"/>
        <v>560</v>
      </c>
      <c r="AB99" s="1469">
        <f t="shared" si="141"/>
        <v>1129</v>
      </c>
      <c r="AC99" s="1469">
        <f t="shared" si="141"/>
        <v>856</v>
      </c>
      <c r="AD99" s="1469">
        <f t="shared" si="141"/>
        <v>142</v>
      </c>
      <c r="AE99" s="1469">
        <f t="shared" si="141"/>
        <v>0</v>
      </c>
      <c r="AF99" s="1500">
        <f>SUM(W99:AE99)</f>
        <v>11745</v>
      </c>
      <c r="AG99" s="1470">
        <f>SUM(Z99:AE99,W99:X99)</f>
        <v>11015</v>
      </c>
      <c r="AH99" s="1500">
        <f>-AH22-AH59-AH86-1</f>
        <v>15264.480983701524</v>
      </c>
      <c r="AI99" s="1470">
        <f>-AI22-AI59-AI86-1</f>
        <v>14534.480983701524</v>
      </c>
      <c r="AJ99" s="1469">
        <f t="shared" ref="AJ99:BP99" si="142">-AJ22-AJ59-AJ86</f>
        <v>10709</v>
      </c>
      <c r="AK99" s="1469">
        <f t="shared" si="142"/>
        <v>0</v>
      </c>
      <c r="AL99" s="1469">
        <f t="shared" si="142"/>
        <v>247.82635015599999</v>
      </c>
      <c r="AM99" s="1469">
        <f t="shared" si="142"/>
        <v>989.84665951219506</v>
      </c>
      <c r="AN99" s="1469">
        <f t="shared" si="142"/>
        <v>180.97777350999999</v>
      </c>
      <c r="AO99" s="1469">
        <f t="shared" si="142"/>
        <v>739.48539909756096</v>
      </c>
      <c r="AP99" s="1469">
        <f t="shared" si="142"/>
        <v>1532.1743183333333</v>
      </c>
      <c r="AQ99" s="1469">
        <f t="shared" si="142"/>
        <v>1221.9544864471543</v>
      </c>
      <c r="AR99" s="1469">
        <f t="shared" si="142"/>
        <v>196.8810613130081</v>
      </c>
      <c r="AS99" s="1469">
        <f t="shared" si="142"/>
        <v>0</v>
      </c>
      <c r="AT99" s="1500">
        <f t="shared" si="142"/>
        <v>15818.146048369254</v>
      </c>
      <c r="AU99" s="1469">
        <f t="shared" si="142"/>
        <v>5063</v>
      </c>
      <c r="AV99" s="1469">
        <f t="shared" si="142"/>
        <v>0</v>
      </c>
      <c r="AW99" s="1469">
        <f t="shared" si="142"/>
        <v>121.22597263050001</v>
      </c>
      <c r="AX99" s="1469">
        <f t="shared" si="142"/>
        <v>799.95747887603318</v>
      </c>
      <c r="AY99" s="1469">
        <f t="shared" si="142"/>
        <v>78.526060934999975</v>
      </c>
      <c r="AZ99" s="1469">
        <f t="shared" si="142"/>
        <v>326.6217255867769</v>
      </c>
      <c r="BA99" s="1469">
        <f>-BA22-BA59-BA86</f>
        <v>778.81946013223148</v>
      </c>
      <c r="BB99" s="1469">
        <f t="shared" si="142"/>
        <v>727.62357024793391</v>
      </c>
      <c r="BC99" s="1469">
        <f t="shared" si="142"/>
        <v>107.15642142148762</v>
      </c>
      <c r="BD99" s="1469">
        <f t="shared" si="142"/>
        <v>0</v>
      </c>
      <c r="BE99" s="1500">
        <f t="shared" si="142"/>
        <v>8002.9306898299619</v>
      </c>
      <c r="BF99" s="1469">
        <f t="shared" si="142"/>
        <v>5334</v>
      </c>
      <c r="BG99" s="1469">
        <f t="shared" si="142"/>
        <v>0</v>
      </c>
      <c r="BH99" s="1469">
        <f t="shared" si="142"/>
        <v>120.92474607000001</v>
      </c>
      <c r="BI99" s="1469">
        <f t="shared" si="142"/>
        <v>474.90825859166659</v>
      </c>
      <c r="BJ99" s="1469">
        <f t="shared" si="142"/>
        <v>91.258549275000007</v>
      </c>
      <c r="BK99" s="1469">
        <f t="shared" si="142"/>
        <v>375.44483000833327</v>
      </c>
      <c r="BL99" s="1469">
        <f t="shared" si="142"/>
        <v>744.58301100833319</v>
      </c>
      <c r="BM99" s="1469">
        <f t="shared" si="142"/>
        <v>502.78027313333325</v>
      </c>
      <c r="BN99" s="1469">
        <f t="shared" si="142"/>
        <v>90.245742383333322</v>
      </c>
      <c r="BO99" s="1469">
        <f t="shared" si="142"/>
        <v>0</v>
      </c>
      <c r="BP99" s="1500">
        <f t="shared" si="142"/>
        <v>7734.1454104700006</v>
      </c>
      <c r="BQ99" s="1469">
        <f t="shared" si="96"/>
        <v>10438</v>
      </c>
      <c r="BR99" s="1469">
        <f t="shared" si="96"/>
        <v>0</v>
      </c>
      <c r="BS99" s="1469">
        <f t="shared" si="96"/>
        <v>248.12757671649999</v>
      </c>
      <c r="BT99" s="1469">
        <f t="shared" si="96"/>
        <v>1314.8958797965615</v>
      </c>
      <c r="BU99" s="1469">
        <f t="shared" si="96"/>
        <v>168.24528516999996</v>
      </c>
      <c r="BV99" s="1469">
        <f t="shared" si="96"/>
        <v>690.66229467600465</v>
      </c>
      <c r="BW99" s="1469">
        <f t="shared" si="96"/>
        <v>1566.4107674572315</v>
      </c>
      <c r="BX99" s="1469">
        <f t="shared" si="95"/>
        <v>1446.7977835617548</v>
      </c>
      <c r="BY99" s="1469">
        <f t="shared" si="95"/>
        <v>213.79174035116239</v>
      </c>
      <c r="BZ99" s="1469">
        <f t="shared" si="95"/>
        <v>0</v>
      </c>
      <c r="CA99" s="1500">
        <f t="shared" si="95"/>
        <v>16086.931327729215</v>
      </c>
      <c r="CC99" s="1564">
        <v>988.423</v>
      </c>
      <c r="CD99" s="1500">
        <f t="shared" si="99"/>
        <v>14572.496746634144</v>
      </c>
      <c r="CE99" s="1231"/>
      <c r="CF99" s="1231"/>
    </row>
    <row r="100" spans="1:84" s="576" customFormat="1" ht="12" customHeight="1">
      <c r="A100" s="595"/>
      <c r="B100" s="1471" t="s">
        <v>65</v>
      </c>
      <c r="C100" s="559">
        <f t="shared" ref="C100:L100" si="143">C99+C98</f>
        <v>31153.000000000007</v>
      </c>
      <c r="D100" s="559">
        <f t="shared" si="143"/>
        <v>5126.3805400000201</v>
      </c>
      <c r="E100" s="559">
        <f t="shared" si="97"/>
        <v>36279.380540000027</v>
      </c>
      <c r="F100" s="559">
        <f t="shared" si="143"/>
        <v>1418.2342849849349</v>
      </c>
      <c r="G100" s="559">
        <f t="shared" si="143"/>
        <v>6962.084579699007</v>
      </c>
      <c r="H100" s="559">
        <f t="shared" si="143"/>
        <v>4295.9977659164269</v>
      </c>
      <c r="I100" s="559">
        <f t="shared" si="143"/>
        <v>4537.3942481144604</v>
      </c>
      <c r="J100" s="559">
        <f t="shared" si="136"/>
        <v>129017.5690863128</v>
      </c>
      <c r="K100" s="1501">
        <f>K99+K98+1</f>
        <v>182510.66050502766</v>
      </c>
      <c r="L100" s="1501">
        <f t="shared" si="143"/>
        <v>13474.803662369515</v>
      </c>
      <c r="M100" s="559">
        <f>M99+M98</f>
        <v>3988.5896425613792</v>
      </c>
      <c r="N100" s="559">
        <f t="shared" ref="N100:V100" si="144">N99+N98</f>
        <v>-167.36758</v>
      </c>
      <c r="O100" s="559">
        <f t="shared" si="144"/>
        <v>1762.7518034566961</v>
      </c>
      <c r="P100" s="559">
        <f t="shared" si="144"/>
        <v>2043.8347896622804</v>
      </c>
      <c r="Q100" s="559">
        <f t="shared" si="144"/>
        <v>-1598.4718754531573</v>
      </c>
      <c r="R100" s="559">
        <f t="shared" si="144"/>
        <v>6653.292755616756</v>
      </c>
      <c r="S100" s="559">
        <f t="shared" si="144"/>
        <v>-435.94069565650403</v>
      </c>
      <c r="T100" s="559">
        <f t="shared" si="144"/>
        <v>2817.1619788277267</v>
      </c>
      <c r="U100" s="559">
        <f t="shared" si="144"/>
        <v>-1991.9507637550053</v>
      </c>
      <c r="V100" s="1501">
        <f t="shared" si="144"/>
        <v>13073.883226877884</v>
      </c>
      <c r="W100" s="559">
        <f>W99+W98</f>
        <v>13375.029151910343</v>
      </c>
      <c r="X100" s="559">
        <f t="shared" ref="X100:AG100" si="145">X99+X98</f>
        <v>-1710.3863346583544</v>
      </c>
      <c r="Y100" s="559">
        <f t="shared" si="145"/>
        <v>9577.273040034157</v>
      </c>
      <c r="Z100" s="559">
        <f t="shared" si="145"/>
        <v>2051.6799081351182</v>
      </c>
      <c r="AA100" s="559">
        <f t="shared" si="145"/>
        <v>8232.5375365038599</v>
      </c>
      <c r="AB100" s="559">
        <f t="shared" si="145"/>
        <v>4483.0366711544966</v>
      </c>
      <c r="AC100" s="559">
        <f t="shared" si="145"/>
        <v>-679.23423349779569</v>
      </c>
      <c r="AD100" s="559">
        <f t="shared" si="145"/>
        <v>2093.5310542807847</v>
      </c>
      <c r="AE100" s="559">
        <f t="shared" si="145"/>
        <v>73.179513978553587</v>
      </c>
      <c r="AF100" s="1501">
        <f t="shared" si="145"/>
        <v>37493.592704343188</v>
      </c>
      <c r="AG100" s="855">
        <f t="shared" si="145"/>
        <v>27916.732249168319</v>
      </c>
      <c r="AH100" s="1501">
        <f>AH99+AH98-1</f>
        <v>37090.664738374289</v>
      </c>
      <c r="AI100" s="855">
        <f>AI99+AI98-1</f>
        <v>27513.806642940486</v>
      </c>
      <c r="AJ100" s="559">
        <f>AJ99+AJ98</f>
        <v>18213.400000000009</v>
      </c>
      <c r="AK100" s="559">
        <f t="shared" ref="AK100:AS100" si="146">AK99+AK98</f>
        <v>3.3999999999839931E-4</v>
      </c>
      <c r="AL100" s="559">
        <f t="shared" si="146"/>
        <v>-2823.1697007469998</v>
      </c>
      <c r="AM100" s="559">
        <f t="shared" si="146"/>
        <v>14424.310986654467</v>
      </c>
      <c r="AN100" s="559">
        <f t="shared" si="146"/>
        <v>1762.6422514500043</v>
      </c>
      <c r="AO100" s="559">
        <f t="shared" si="146"/>
        <v>6949.5004643048742</v>
      </c>
      <c r="AP100" s="559">
        <f t="shared" si="146"/>
        <v>6268.2578315325245</v>
      </c>
      <c r="AQ100" s="559">
        <f t="shared" si="146"/>
        <v>62.913107227643877</v>
      </c>
      <c r="AR100" s="559">
        <f t="shared" si="146"/>
        <v>4612.6219816178855</v>
      </c>
      <c r="AS100" s="559">
        <f t="shared" si="146"/>
        <v>-28.604350699927181</v>
      </c>
      <c r="AT100" s="1501">
        <f>SUM(AJ100:AS100)</f>
        <v>49441.872911340484</v>
      </c>
      <c r="AU100" s="559">
        <f>AU99+AU98</f>
        <v>9892.7856000000011</v>
      </c>
      <c r="AV100" s="559">
        <f>AV99+AV98</f>
        <v>3.3999999999839931E-4</v>
      </c>
      <c r="AW100" s="559">
        <f t="shared" ref="AW100:BE100" si="147">AW99+AW98</f>
        <v>107.42218405200028</v>
      </c>
      <c r="AX100" s="559">
        <f t="shared" si="147"/>
        <v>6201.2845298181855</v>
      </c>
      <c r="AY100" s="559">
        <f t="shared" si="147"/>
        <v>380.61860753499951</v>
      </c>
      <c r="AZ100" s="559">
        <f t="shared" si="147"/>
        <v>6321.9296886942102</v>
      </c>
      <c r="BA100" s="559">
        <f t="shared" si="147"/>
        <v>3567.9261845950409</v>
      </c>
      <c r="BB100" s="559">
        <f t="shared" si="147"/>
        <v>1392.4572892561982</v>
      </c>
      <c r="BC100" s="559">
        <f t="shared" si="147"/>
        <v>837.88993606611587</v>
      </c>
      <c r="BD100" s="559">
        <f t="shared" si="147"/>
        <v>397.81808701863156</v>
      </c>
      <c r="BE100" s="1501">
        <f t="shared" si="147"/>
        <v>29100.132447035368</v>
      </c>
      <c r="BF100" s="559">
        <f>BF98+BF99</f>
        <v>5635.0000000000036</v>
      </c>
      <c r="BG100" s="559">
        <f t="shared" ref="BG100:BP100" si="148">BG98+BG99</f>
        <v>3.3999999999839931E-4</v>
      </c>
      <c r="BH100" s="559">
        <f t="shared" si="148"/>
        <v>-1282.746042772</v>
      </c>
      <c r="BI100" s="559">
        <f t="shared" si="148"/>
        <v>7427.7429135249995</v>
      </c>
      <c r="BJ100" s="559">
        <f t="shared" si="148"/>
        <v>1976.0538948599979</v>
      </c>
      <c r="BK100" s="559">
        <f t="shared" si="148"/>
        <v>7543.0644953916635</v>
      </c>
      <c r="BL100" s="559">
        <f t="shared" si="148"/>
        <v>3677.648606183332</v>
      </c>
      <c r="BM100" s="559">
        <f t="shared" si="148"/>
        <v>71.71704450000027</v>
      </c>
      <c r="BN100" s="559">
        <f t="shared" si="148"/>
        <v>1036.271809166667</v>
      </c>
      <c r="BO100" s="559">
        <f t="shared" si="148"/>
        <v>382.97722412972144</v>
      </c>
      <c r="BP100" s="1501">
        <f t="shared" si="148"/>
        <v>26467.730284984391</v>
      </c>
      <c r="BQ100" s="559">
        <f t="shared" si="96"/>
        <v>22471.185600000004</v>
      </c>
      <c r="BR100" s="559">
        <f t="shared" si="96"/>
        <v>3.3999999999839931E-4</v>
      </c>
      <c r="BS100" s="559">
        <f t="shared" si="96"/>
        <v>-1433.0014739229994</v>
      </c>
      <c r="BT100" s="559">
        <f t="shared" si="96"/>
        <v>13197.852602947652</v>
      </c>
      <c r="BU100" s="559">
        <f t="shared" si="96"/>
        <v>167.20696412500598</v>
      </c>
      <c r="BV100" s="559">
        <f t="shared" si="96"/>
        <v>5728.3656576074209</v>
      </c>
      <c r="BW100" s="559">
        <f t="shared" si="96"/>
        <v>6158.5354099442338</v>
      </c>
      <c r="BX100" s="559">
        <f t="shared" si="95"/>
        <v>1383.6533519838417</v>
      </c>
      <c r="BY100" s="559">
        <f t="shared" si="95"/>
        <v>4414.2401085173342</v>
      </c>
      <c r="BZ100" s="559">
        <f t="shared" si="95"/>
        <v>-13.763487811017058</v>
      </c>
      <c r="CA100" s="1501">
        <f t="shared" si="95"/>
        <v>52074.275073391458</v>
      </c>
      <c r="CC100" s="1565">
        <f>CC99+CC98</f>
        <v>2193.0660000000025</v>
      </c>
      <c r="CD100" s="1501">
        <f t="shared" si="99"/>
        <v>15266.949226877887</v>
      </c>
      <c r="CE100" s="1231"/>
      <c r="CF100" s="1231"/>
    </row>
    <row r="101" spans="1:84" s="576" customFormat="1" ht="12" customHeight="1">
      <c r="A101" s="595"/>
      <c r="B101" s="1458" t="s">
        <v>949</v>
      </c>
      <c r="C101" s="1459"/>
      <c r="D101" s="1459"/>
      <c r="E101" s="1460">
        <f t="shared" si="97"/>
        <v>0</v>
      </c>
      <c r="F101" s="1460">
        <f t="shared" ref="F101:M101" si="149">F100/F12</f>
        <v>9.4487664752671438E-2</v>
      </c>
      <c r="G101" s="1460">
        <f t="shared" si="149"/>
        <v>0.15741259505289767</v>
      </c>
      <c r="H101" s="1460">
        <f t="shared" si="149"/>
        <v>0.12123373755976739</v>
      </c>
      <c r="I101" s="1460">
        <f t="shared" si="149"/>
        <v>0.44361870997830333</v>
      </c>
      <c r="J101" s="1461">
        <f t="shared" si="149"/>
        <v>-4.7202053226765441</v>
      </c>
      <c r="K101" s="1486">
        <f>K100/K12</f>
        <v>0.4610957617198852</v>
      </c>
      <c r="L101" s="1486">
        <f t="shared" si="149"/>
        <v>7.0489111060448653E-2</v>
      </c>
      <c r="M101" s="1460">
        <f t="shared" si="149"/>
        <v>2.3240143583751663E-2</v>
      </c>
      <c r="N101" s="1460">
        <v>0</v>
      </c>
      <c r="O101" s="1460">
        <f>O100/O12</f>
        <v>8.882599160779521E-2</v>
      </c>
      <c r="P101" s="1460">
        <f>P100/P12</f>
        <v>8.8516015143450866E-2</v>
      </c>
      <c r="Q101" s="1460">
        <f>Q100/Q12</f>
        <v>-5.8283084498401416E-2</v>
      </c>
      <c r="R101" s="1460">
        <f>R100/R12</f>
        <v>0.15487541040566019</v>
      </c>
      <c r="S101" s="1460">
        <v>0</v>
      </c>
      <c r="T101" s="1460">
        <f t="shared" ref="T101:BE101" si="150">T100/T12</f>
        <v>0.18670302729324187</v>
      </c>
      <c r="U101" s="1460">
        <f t="shared" si="150"/>
        <v>4.9235028023011648E-2</v>
      </c>
      <c r="V101" s="1486">
        <f t="shared" si="150"/>
        <v>5.0366108040688827E-2</v>
      </c>
      <c r="W101" s="1460">
        <f t="shared" si="150"/>
        <v>9.8216532298741679E-2</v>
      </c>
      <c r="X101" s="1460">
        <f t="shared" si="150"/>
        <v>-0.31417823928331273</v>
      </c>
      <c r="Y101" s="1460">
        <f t="shared" si="150"/>
        <v>0.21601084962974845</v>
      </c>
      <c r="Z101" s="1460">
        <f t="shared" si="150"/>
        <v>7.1036628631504686E-2</v>
      </c>
      <c r="AA101" s="1460">
        <f t="shared" si="150"/>
        <v>0.21216786599927479</v>
      </c>
      <c r="AB101" s="1460">
        <f t="shared" si="150"/>
        <v>0.1394716321175527</v>
      </c>
      <c r="AC101" s="1460">
        <f t="shared" si="150"/>
        <v>-6.7700013305870194E-2</v>
      </c>
      <c r="AD101" s="1460">
        <f t="shared" si="150"/>
        <v>0.21245494766397247</v>
      </c>
      <c r="AE101" s="1460">
        <f t="shared" si="150"/>
        <v>-2.3671199734288722E-3</v>
      </c>
      <c r="AF101" s="1486">
        <f t="shared" si="150"/>
        <v>0.1364599256233397</v>
      </c>
      <c r="AG101" s="1486">
        <f t="shared" si="150"/>
        <v>0.12064587780654779</v>
      </c>
      <c r="AH101" s="1486">
        <f t="shared" si="150"/>
        <v>0.10808106053310811</v>
      </c>
      <c r="AI101" s="1486">
        <f t="shared" si="150"/>
        <v>9.177096101960118E-2</v>
      </c>
      <c r="AJ101" s="1460">
        <f t="shared" si="150"/>
        <v>0.10210459962401916</v>
      </c>
      <c r="AK101" s="1460">
        <f t="shared" si="150"/>
        <v>34.000000005282345</v>
      </c>
      <c r="AL101" s="1460">
        <f t="shared" si="150"/>
        <v>-0.42302165662024049</v>
      </c>
      <c r="AM101" s="1460">
        <f t="shared" si="150"/>
        <v>0.22526098092486696</v>
      </c>
      <c r="AN101" s="1460">
        <f t="shared" si="150"/>
        <v>5.371844399318125E-2</v>
      </c>
      <c r="AO101" s="1460">
        <f t="shared" si="150"/>
        <v>0.16134743678895624</v>
      </c>
      <c r="AP101" s="1460">
        <f t="shared" si="150"/>
        <v>0.13589589907583013</v>
      </c>
      <c r="AQ101" s="1460">
        <f t="shared" si="150"/>
        <v>4.3767730755827272E-3</v>
      </c>
      <c r="AR101" s="1460">
        <f t="shared" si="150"/>
        <v>0.27431136626302388</v>
      </c>
      <c r="AS101" s="1460">
        <f t="shared" si="150"/>
        <v>6.6561724610104337E-4</v>
      </c>
      <c r="AT101" s="1486">
        <f t="shared" si="150"/>
        <v>0.13760130552448926</v>
      </c>
      <c r="AU101" s="1460">
        <f t="shared" si="150"/>
        <v>0.11508722226503204</v>
      </c>
      <c r="AV101" s="1460">
        <f t="shared" si="150"/>
        <v>34.000000005282345</v>
      </c>
      <c r="AW101" s="1460">
        <f t="shared" si="150"/>
        <v>1.8428983421369761E-2</v>
      </c>
      <c r="AX101" s="1460">
        <f t="shared" si="150"/>
        <v>0.21078857001096785</v>
      </c>
      <c r="AY101" s="1460">
        <f t="shared" si="150"/>
        <v>2.3542326285700379E-2</v>
      </c>
      <c r="AZ101" s="1460">
        <f t="shared" si="150"/>
        <v>0.19195120775059729</v>
      </c>
      <c r="BA101" s="1460">
        <f t="shared" si="150"/>
        <v>0.1793466445236386</v>
      </c>
      <c r="BB101" s="1460">
        <f t="shared" si="150"/>
        <v>9.7365702479338817E-2</v>
      </c>
      <c r="BC101" s="1460">
        <f t="shared" si="150"/>
        <v>9.0094147418988191E-2</v>
      </c>
      <c r="BD101" s="1460">
        <f t="shared" si="150"/>
        <v>-3.2141249099796633E-2</v>
      </c>
      <c r="BE101" s="1486">
        <f t="shared" si="150"/>
        <v>0.14446895421268505</v>
      </c>
      <c r="BF101" s="1460">
        <f>BF100/BF12</f>
        <v>6.6304955777124364E-2</v>
      </c>
      <c r="BG101" s="1460">
        <f t="shared" ref="BG101:BP101" si="151">BG100/BG12</f>
        <v>34.000000005282345</v>
      </c>
      <c r="BH101" s="1460">
        <f t="shared" si="151"/>
        <v>-0.33762950234553535</v>
      </c>
      <c r="BI101" s="1460">
        <f t="shared" si="151"/>
        <v>0.23223790465807739</v>
      </c>
      <c r="BJ101" s="1460">
        <f t="shared" si="151"/>
        <v>8.6593534339275108E-2</v>
      </c>
      <c r="BK101" s="1460">
        <f t="shared" si="151"/>
        <v>0.22319674962263447</v>
      </c>
      <c r="BL101" s="1460">
        <f t="shared" si="151"/>
        <v>0.16557519366615986</v>
      </c>
      <c r="BM101" s="1460">
        <f t="shared" si="151"/>
        <v>8.196627157665724E-3</v>
      </c>
      <c r="BN101" s="1460">
        <f t="shared" si="151"/>
        <v>0.17219084972933776</v>
      </c>
      <c r="BO101" s="1460">
        <f t="shared" si="151"/>
        <v>-2.2794381634322746E-2</v>
      </c>
      <c r="BP101" s="1486">
        <f t="shared" si="151"/>
        <v>0.13397185081778587</v>
      </c>
      <c r="BQ101" s="1460">
        <f>BQ100/BQ12</f>
        <v>0.12529045081840501</v>
      </c>
      <c r="BR101" s="1460">
        <f t="shared" ref="BR101:CA101" si="152">BR100/BR12</f>
        <v>34.000000005282345</v>
      </c>
      <c r="BS101" s="1460">
        <f t="shared" si="152"/>
        <v>-0.16464605349370939</v>
      </c>
      <c r="BT101" s="1460">
        <f t="shared" si="152"/>
        <v>0.21470433787774226</v>
      </c>
      <c r="BU101" s="1460">
        <f t="shared" si="152"/>
        <v>6.3916675785160209E-3</v>
      </c>
      <c r="BV101" s="1460">
        <f t="shared" si="152"/>
        <v>0.13570739385253294</v>
      </c>
      <c r="BW101" s="1460">
        <f t="shared" si="152"/>
        <v>0.14057980127959091</v>
      </c>
      <c r="BX101" s="1460">
        <f t="shared" si="152"/>
        <v>6.9439436162981538E-2</v>
      </c>
      <c r="BY101" s="1460">
        <f t="shared" si="152"/>
        <v>0.21964366517774461</v>
      </c>
      <c r="BZ101" s="1460">
        <f t="shared" si="152"/>
        <v>3.5702981090356264E-4</v>
      </c>
      <c r="CA101" s="1486">
        <f t="shared" si="152"/>
        <v>0.14338462708733823</v>
      </c>
      <c r="CC101" s="1554">
        <f>CC100/CC12</f>
        <v>8.8159417015662503E-2</v>
      </c>
      <c r="CD101" s="1486">
        <f t="shared" si="99"/>
        <v>0.13852552505635132</v>
      </c>
      <c r="CE101" s="1231"/>
      <c r="CF101" s="1231"/>
    </row>
    <row r="102" spans="1:84" s="576" customFormat="1" ht="12" customHeight="1">
      <c r="A102" s="595"/>
      <c r="B102" s="26" t="s">
        <v>205</v>
      </c>
      <c r="C102" s="105">
        <f t="shared" ref="C102:I102" si="153">-C99</f>
        <v>-10654</v>
      </c>
      <c r="D102" s="105">
        <f t="shared" si="153"/>
        <v>0</v>
      </c>
      <c r="E102" s="105">
        <f t="shared" si="97"/>
        <v>-10654</v>
      </c>
      <c r="F102" s="105">
        <f t="shared" si="153"/>
        <v>-88.733456249999989</v>
      </c>
      <c r="G102" s="105">
        <f t="shared" si="153"/>
        <v>-1175.3674075406509</v>
      </c>
      <c r="H102" s="105">
        <f t="shared" si="153"/>
        <v>-989.37652959349623</v>
      </c>
      <c r="I102" s="105">
        <f t="shared" si="153"/>
        <v>-80.74650517325</v>
      </c>
      <c r="J102" s="105">
        <f>K102-SUM(E102:I102)</f>
        <v>0.22389855739675113</v>
      </c>
      <c r="K102" s="1502">
        <f t="shared" ref="K102:U102" si="154">-K99</f>
        <v>-12988</v>
      </c>
      <c r="L102" s="1502">
        <f t="shared" si="154"/>
        <v>-10063.592762932622</v>
      </c>
      <c r="M102" s="105">
        <f>-M99</f>
        <v>-10900</v>
      </c>
      <c r="N102" s="105">
        <f t="shared" si="154"/>
        <v>0</v>
      </c>
      <c r="O102" s="105">
        <f t="shared" si="154"/>
        <v>-190</v>
      </c>
      <c r="P102" s="105">
        <f t="shared" si="154"/>
        <v>-159.55118200000001</v>
      </c>
      <c r="Q102" s="105">
        <f t="shared" si="154"/>
        <v>-1020.8425333658533</v>
      </c>
      <c r="R102" s="105">
        <f t="shared" si="154"/>
        <v>-1113.3790319512195</v>
      </c>
      <c r="S102" s="105">
        <f t="shared" si="154"/>
        <v>-72</v>
      </c>
      <c r="T102" s="105">
        <f>-T99</f>
        <v>-128.30099931707315</v>
      </c>
      <c r="U102" s="105">
        <f t="shared" si="154"/>
        <v>0</v>
      </c>
      <c r="V102" s="1502">
        <f>SUM(M102:U102)</f>
        <v>-13584.073746634143</v>
      </c>
      <c r="W102" s="105">
        <f t="shared" ref="W102:AE102" si="155">-W99</f>
        <v>-8007</v>
      </c>
      <c r="X102" s="105">
        <f t="shared" si="155"/>
        <v>-184</v>
      </c>
      <c r="Y102" s="105">
        <f t="shared" si="155"/>
        <v>-730</v>
      </c>
      <c r="Z102" s="105">
        <f t="shared" si="155"/>
        <v>-137</v>
      </c>
      <c r="AA102" s="105">
        <f t="shared" si="155"/>
        <v>-560</v>
      </c>
      <c r="AB102" s="105">
        <f t="shared" si="155"/>
        <v>-1129</v>
      </c>
      <c r="AC102" s="105">
        <f t="shared" si="155"/>
        <v>-856</v>
      </c>
      <c r="AD102" s="105">
        <f t="shared" si="155"/>
        <v>-142</v>
      </c>
      <c r="AE102" s="105">
        <f t="shared" si="155"/>
        <v>0</v>
      </c>
      <c r="AF102" s="1502">
        <f>SUM(W102:AE102)</f>
        <v>-11745</v>
      </c>
      <c r="AG102" s="856">
        <f>SUM(Z102:AE102,W102:X102)</f>
        <v>-11015</v>
      </c>
      <c r="AH102" s="1502">
        <f>-AH99</f>
        <v>-15264.480983701524</v>
      </c>
      <c r="AI102" s="856">
        <f>-AI99</f>
        <v>-14534.480983701524</v>
      </c>
      <c r="AJ102" s="105">
        <f>-AJ99</f>
        <v>-10709</v>
      </c>
      <c r="AK102" s="105">
        <f t="shared" ref="AK102:AT102" si="156">-AK99</f>
        <v>0</v>
      </c>
      <c r="AL102" s="105">
        <f t="shared" si="156"/>
        <v>-247.82635015599999</v>
      </c>
      <c r="AM102" s="105">
        <f t="shared" si="156"/>
        <v>-989.84665951219506</v>
      </c>
      <c r="AN102" s="105">
        <f t="shared" si="156"/>
        <v>-180.97777350999999</v>
      </c>
      <c r="AO102" s="105">
        <f t="shared" si="156"/>
        <v>-739.48539909756096</v>
      </c>
      <c r="AP102" s="105">
        <f t="shared" si="156"/>
        <v>-1532.1743183333333</v>
      </c>
      <c r="AQ102" s="105">
        <f t="shared" si="156"/>
        <v>-1221.9544864471543</v>
      </c>
      <c r="AR102" s="105">
        <f t="shared" si="156"/>
        <v>-196.8810613130081</v>
      </c>
      <c r="AS102" s="105">
        <f t="shared" si="156"/>
        <v>0</v>
      </c>
      <c r="AT102" s="1502">
        <f t="shared" si="156"/>
        <v>-15818.146048369254</v>
      </c>
      <c r="AU102" s="105">
        <f>-AU99</f>
        <v>-5063</v>
      </c>
      <c r="AV102" s="105">
        <f t="shared" ref="AV102:BE102" si="157">-AV99</f>
        <v>0</v>
      </c>
      <c r="AW102" s="105">
        <f t="shared" si="157"/>
        <v>-121.22597263050001</v>
      </c>
      <c r="AX102" s="105">
        <f t="shared" si="157"/>
        <v>-799.95747887603318</v>
      </c>
      <c r="AY102" s="105">
        <f t="shared" si="157"/>
        <v>-78.526060934999975</v>
      </c>
      <c r="AZ102" s="105">
        <f t="shared" si="157"/>
        <v>-326.6217255867769</v>
      </c>
      <c r="BA102" s="105">
        <f t="shared" si="157"/>
        <v>-778.81946013223148</v>
      </c>
      <c r="BB102" s="105">
        <f t="shared" si="157"/>
        <v>-727.62357024793391</v>
      </c>
      <c r="BC102" s="105">
        <f t="shared" si="157"/>
        <v>-107.15642142148762</v>
      </c>
      <c r="BD102" s="105">
        <f t="shared" si="157"/>
        <v>0</v>
      </c>
      <c r="BE102" s="1502">
        <f t="shared" si="157"/>
        <v>-8002.9306898299619</v>
      </c>
      <c r="BF102" s="105">
        <f>-BF99</f>
        <v>-5334</v>
      </c>
      <c r="BG102" s="105">
        <f t="shared" ref="BG102:BP102" si="158">-BG99</f>
        <v>0</v>
      </c>
      <c r="BH102" s="105">
        <f t="shared" si="158"/>
        <v>-120.92474607000001</v>
      </c>
      <c r="BI102" s="105">
        <f t="shared" si="158"/>
        <v>-474.90825859166659</v>
      </c>
      <c r="BJ102" s="105">
        <f t="shared" si="158"/>
        <v>-91.258549275000007</v>
      </c>
      <c r="BK102" s="105">
        <f t="shared" si="158"/>
        <v>-375.44483000833327</v>
      </c>
      <c r="BL102" s="105">
        <f t="shared" si="158"/>
        <v>-744.58301100833319</v>
      </c>
      <c r="BM102" s="105">
        <f t="shared" si="158"/>
        <v>-502.78027313333325</v>
      </c>
      <c r="BN102" s="105">
        <f t="shared" si="158"/>
        <v>-90.245742383333322</v>
      </c>
      <c r="BO102" s="105">
        <f t="shared" si="158"/>
        <v>0</v>
      </c>
      <c r="BP102" s="1502">
        <f t="shared" si="158"/>
        <v>-7734.1454104700006</v>
      </c>
      <c r="BQ102" s="105">
        <f t="shared" si="96"/>
        <v>-10438</v>
      </c>
      <c r="BR102" s="105">
        <f t="shared" si="96"/>
        <v>0</v>
      </c>
      <c r="BS102" s="105">
        <f t="shared" si="96"/>
        <v>-248.12757671649999</v>
      </c>
      <c r="BT102" s="105">
        <f t="shared" si="96"/>
        <v>-1314.8958797965615</v>
      </c>
      <c r="BU102" s="105">
        <f t="shared" si="96"/>
        <v>-168.24528516999996</v>
      </c>
      <c r="BV102" s="105">
        <f t="shared" si="96"/>
        <v>-690.66229467600465</v>
      </c>
      <c r="BW102" s="105">
        <f t="shared" si="96"/>
        <v>-1566.4107674572315</v>
      </c>
      <c r="BX102" s="105">
        <f t="shared" si="96"/>
        <v>-1446.7977835617548</v>
      </c>
      <c r="BY102" s="105">
        <f t="shared" si="96"/>
        <v>-213.79174035116239</v>
      </c>
      <c r="BZ102" s="105">
        <f t="shared" si="96"/>
        <v>0</v>
      </c>
      <c r="CA102" s="1502">
        <f t="shared" si="96"/>
        <v>-16086.931327729215</v>
      </c>
      <c r="CC102" s="1566">
        <f>-CC99</f>
        <v>-988.423</v>
      </c>
      <c r="CD102" s="1502">
        <f t="shared" si="99"/>
        <v>-14572.496746634144</v>
      </c>
      <c r="CE102" s="1231"/>
      <c r="CF102" s="1231"/>
    </row>
    <row r="103" spans="1:84" s="576" customFormat="1" ht="12" hidden="1" customHeight="1" outlineLevel="1">
      <c r="A103" s="595"/>
      <c r="B103" s="1472" t="s">
        <v>206</v>
      </c>
      <c r="C103" s="1463"/>
      <c r="D103" s="1463"/>
      <c r="E103" s="1463">
        <f t="shared" ref="E103:E121" si="159">SUM(C103:D103)</f>
        <v>0</v>
      </c>
      <c r="F103" s="1463"/>
      <c r="G103" s="1463"/>
      <c r="H103" s="1463"/>
      <c r="I103" s="1463"/>
      <c r="J103" s="1463"/>
      <c r="K103" s="1496"/>
      <c r="L103" s="1496"/>
      <c r="M103" s="1463"/>
      <c r="N103" s="1463"/>
      <c r="O103" s="1463"/>
      <c r="P103" s="1463"/>
      <c r="Q103" s="1463"/>
      <c r="R103" s="1463"/>
      <c r="S103" s="1463"/>
      <c r="T103" s="1463"/>
      <c r="U103" s="1463"/>
      <c r="V103" s="1496"/>
      <c r="W103" s="1463"/>
      <c r="X103" s="1463"/>
      <c r="Y103" s="1463"/>
      <c r="Z103" s="1463"/>
      <c r="AA103" s="1463"/>
      <c r="AB103" s="1463"/>
      <c r="AC103" s="1463"/>
      <c r="AD103" s="1463"/>
      <c r="AE103" s="1463"/>
      <c r="AF103" s="1496"/>
      <c r="AG103" s="852"/>
      <c r="AH103" s="1496"/>
      <c r="AI103" s="852"/>
      <c r="AJ103" s="1463"/>
      <c r="AK103" s="1463"/>
      <c r="AL103" s="1463"/>
      <c r="AM103" s="1463"/>
      <c r="AN103" s="1463"/>
      <c r="AO103" s="1463"/>
      <c r="AP103" s="1463"/>
      <c r="AQ103" s="1463"/>
      <c r="AR103" s="1463"/>
      <c r="AS103" s="1463"/>
      <c r="AT103" s="1496">
        <f t="shared" si="103"/>
        <v>0</v>
      </c>
      <c r="AU103" s="1463"/>
      <c r="AV103" s="1463"/>
      <c r="AW103" s="1463"/>
      <c r="AX103" s="1463"/>
      <c r="AY103" s="1463"/>
      <c r="AZ103" s="1463"/>
      <c r="BA103" s="1463"/>
      <c r="BB103" s="1463"/>
      <c r="BC103" s="1463"/>
      <c r="BD103" s="1463"/>
      <c r="BE103" s="1496"/>
      <c r="BF103" s="1463"/>
      <c r="BG103" s="1463"/>
      <c r="BH103" s="1463"/>
      <c r="BI103" s="1463"/>
      <c r="BJ103" s="1463"/>
      <c r="BK103" s="1463"/>
      <c r="BL103" s="1463"/>
      <c r="BM103" s="1463"/>
      <c r="BN103" s="1463"/>
      <c r="BO103" s="1463"/>
      <c r="BP103" s="1496"/>
      <c r="BQ103" s="1463">
        <f t="shared" si="96"/>
        <v>0</v>
      </c>
      <c r="BR103" s="1463">
        <f t="shared" si="96"/>
        <v>0</v>
      </c>
      <c r="BS103" s="1463">
        <f t="shared" si="96"/>
        <v>0</v>
      </c>
      <c r="BT103" s="1463">
        <f t="shared" si="96"/>
        <v>0</v>
      </c>
      <c r="BU103" s="1463">
        <f t="shared" si="96"/>
        <v>0</v>
      </c>
      <c r="BV103" s="1463">
        <f t="shared" si="96"/>
        <v>0</v>
      </c>
      <c r="BW103" s="1463">
        <f t="shared" si="96"/>
        <v>0</v>
      </c>
      <c r="BX103" s="1463">
        <f t="shared" si="96"/>
        <v>0</v>
      </c>
      <c r="BY103" s="1463">
        <f t="shared" si="96"/>
        <v>0</v>
      </c>
      <c r="BZ103" s="1463">
        <f t="shared" si="96"/>
        <v>0</v>
      </c>
      <c r="CA103" s="1496">
        <f t="shared" si="96"/>
        <v>0</v>
      </c>
      <c r="CC103" s="1561"/>
      <c r="CD103" s="1496">
        <f t="shared" ref="CD103:CD105" si="160">V103+CC103</f>
        <v>0</v>
      </c>
      <c r="CE103" s="1231"/>
      <c r="CF103" s="1231"/>
    </row>
    <row r="104" spans="1:84" s="576" customFormat="1" ht="12" hidden="1" customHeight="1" outlineLevel="1">
      <c r="A104" s="595"/>
      <c r="B104" s="1473" t="s">
        <v>950</v>
      </c>
      <c r="C104" s="1466">
        <v>5</v>
      </c>
      <c r="D104" s="1466"/>
      <c r="E104" s="1466">
        <f t="shared" si="159"/>
        <v>5</v>
      </c>
      <c r="F104" s="1466"/>
      <c r="G104" s="1466"/>
      <c r="H104" s="1466"/>
      <c r="I104" s="1466"/>
      <c r="J104" s="1466">
        <v>0</v>
      </c>
      <c r="K104" s="1497">
        <f t="shared" ref="K104" si="161">SUM(E104:J104)</f>
        <v>5</v>
      </c>
      <c r="L104" s="1497">
        <v>97581.26953820225</v>
      </c>
      <c r="M104" s="1466">
        <v>97476</v>
      </c>
      <c r="N104" s="1466">
        <v>0</v>
      </c>
      <c r="O104" s="1466">
        <v>0</v>
      </c>
      <c r="P104" s="1466">
        <v>0</v>
      </c>
      <c r="Q104" s="1466">
        <v>0</v>
      </c>
      <c r="R104" s="1466">
        <v>0</v>
      </c>
      <c r="S104" s="1466">
        <v>0</v>
      </c>
      <c r="T104" s="1466">
        <v>5.1290860487804864</v>
      </c>
      <c r="U104" s="1466">
        <v>0</v>
      </c>
      <c r="V104" s="1497">
        <v>97481.129086048779</v>
      </c>
      <c r="W104" s="1466">
        <v>-34</v>
      </c>
      <c r="X104" s="1466">
        <v>0</v>
      </c>
      <c r="Y104" s="1466">
        <v>0</v>
      </c>
      <c r="Z104" s="1466">
        <v>0</v>
      </c>
      <c r="AA104" s="1466">
        <v>0</v>
      </c>
      <c r="AB104" s="1466">
        <v>0</v>
      </c>
      <c r="AC104" s="1466">
        <v>0</v>
      </c>
      <c r="AD104" s="1466">
        <v>0</v>
      </c>
      <c r="AE104" s="1466">
        <v>0</v>
      </c>
      <c r="AF104" s="1497">
        <v>-34</v>
      </c>
      <c r="AG104" s="853">
        <f>SUM(Z104:AE104,W104:X104)</f>
        <v>-34</v>
      </c>
      <c r="AH104" s="1497">
        <f>(V104-L104)+AF104</f>
        <v>-134.14045215347141</v>
      </c>
      <c r="AI104" s="853">
        <f>(V104-L104)+AG104</f>
        <v>-134.14045215347141</v>
      </c>
      <c r="AJ104" s="1466">
        <v>19.599999999999994</v>
      </c>
      <c r="AK104" s="1466"/>
      <c r="AL104" s="1466"/>
      <c r="AM104" s="1466"/>
      <c r="AN104" s="1466"/>
      <c r="AO104" s="1466">
        <v>0</v>
      </c>
      <c r="AP104" s="1466">
        <v>0</v>
      </c>
      <c r="AQ104" s="1466"/>
      <c r="AR104" s="1466">
        <v>0</v>
      </c>
      <c r="AS104" s="1466">
        <v>0</v>
      </c>
      <c r="AT104" s="1497">
        <v>19.599999999999994</v>
      </c>
      <c r="AU104" s="1466">
        <v>23</v>
      </c>
      <c r="AV104" s="1466">
        <v>0</v>
      </c>
      <c r="AW104" s="1466">
        <v>929.58431049000001</v>
      </c>
      <c r="AX104" s="1466">
        <v>0</v>
      </c>
      <c r="AY104" s="1466">
        <v>0</v>
      </c>
      <c r="AZ104" s="1466">
        <v>0</v>
      </c>
      <c r="BA104" s="1466">
        <v>0</v>
      </c>
      <c r="BB104" s="1466">
        <v>0</v>
      </c>
      <c r="BC104" s="1466">
        <v>0</v>
      </c>
      <c r="BD104" s="1466">
        <v>0</v>
      </c>
      <c r="BE104" s="1497">
        <v>952.58431049000001</v>
      </c>
      <c r="BF104" s="1466">
        <v>0</v>
      </c>
      <c r="BG104" s="1466">
        <v>0</v>
      </c>
      <c r="BH104" s="1466">
        <v>0</v>
      </c>
      <c r="BI104" s="1466">
        <v>0</v>
      </c>
      <c r="BJ104" s="1466">
        <v>0</v>
      </c>
      <c r="BK104" s="1466">
        <v>0</v>
      </c>
      <c r="BL104" s="1466">
        <v>0</v>
      </c>
      <c r="BM104" s="1466">
        <v>0</v>
      </c>
      <c r="BN104" s="1466">
        <v>0</v>
      </c>
      <c r="BO104" s="1466">
        <v>0</v>
      </c>
      <c r="BP104" s="1497">
        <v>0</v>
      </c>
      <c r="BQ104" s="1466">
        <f t="shared" si="96"/>
        <v>42.599999999999994</v>
      </c>
      <c r="BR104" s="1466">
        <f t="shared" si="96"/>
        <v>0</v>
      </c>
      <c r="BS104" s="1466">
        <f t="shared" si="96"/>
        <v>929.58431049000001</v>
      </c>
      <c r="BT104" s="1466">
        <f t="shared" si="96"/>
        <v>0</v>
      </c>
      <c r="BU104" s="1466">
        <f t="shared" si="96"/>
        <v>0</v>
      </c>
      <c r="BV104" s="1466">
        <f t="shared" si="96"/>
        <v>0</v>
      </c>
      <c r="BW104" s="1466">
        <f t="shared" si="96"/>
        <v>0</v>
      </c>
      <c r="BX104" s="1466">
        <f t="shared" si="96"/>
        <v>0</v>
      </c>
      <c r="BY104" s="1466">
        <f t="shared" si="96"/>
        <v>0</v>
      </c>
      <c r="BZ104" s="1466">
        <f t="shared" ref="BZ104:CA121" si="162">AS104-BO104+BD104</f>
        <v>0</v>
      </c>
      <c r="CA104" s="1497">
        <f t="shared" si="162"/>
        <v>972.18431049000003</v>
      </c>
      <c r="CC104" s="1562">
        <v>0</v>
      </c>
      <c r="CD104" s="1497">
        <f t="shared" si="160"/>
        <v>97481.129086048779</v>
      </c>
      <c r="CE104" s="1231"/>
      <c r="CF104" s="1231"/>
    </row>
    <row r="105" spans="1:84" s="576" customFormat="1" ht="12" customHeight="1" collapsed="1">
      <c r="A105" s="595"/>
      <c r="B105" s="1462" t="s">
        <v>206</v>
      </c>
      <c r="C105" s="1463">
        <f t="shared" ref="C105:D105" si="163">SUBTOTAL(9,C104)</f>
        <v>5</v>
      </c>
      <c r="D105" s="1463">
        <f t="shared" si="163"/>
        <v>0</v>
      </c>
      <c r="E105" s="1463">
        <f t="shared" si="159"/>
        <v>5</v>
      </c>
      <c r="F105" s="1463">
        <f t="shared" ref="F105:AI105" si="164">SUBTOTAL(9,F104)</f>
        <v>0</v>
      </c>
      <c r="G105" s="1463">
        <f t="shared" si="164"/>
        <v>0</v>
      </c>
      <c r="H105" s="1463">
        <f t="shared" si="164"/>
        <v>0</v>
      </c>
      <c r="I105" s="1463">
        <f t="shared" si="164"/>
        <v>0</v>
      </c>
      <c r="J105" s="1463">
        <f t="shared" si="164"/>
        <v>0</v>
      </c>
      <c r="K105" s="1496">
        <f>SUBTOTAL(9,K104)</f>
        <v>5</v>
      </c>
      <c r="L105" s="1496">
        <f t="shared" si="164"/>
        <v>97581.26953820225</v>
      </c>
      <c r="M105" s="1463">
        <f t="shared" si="164"/>
        <v>97476</v>
      </c>
      <c r="N105" s="1463">
        <f t="shared" si="164"/>
        <v>0</v>
      </c>
      <c r="O105" s="1463">
        <f t="shared" si="164"/>
        <v>0</v>
      </c>
      <c r="P105" s="1463">
        <f t="shared" si="164"/>
        <v>0</v>
      </c>
      <c r="Q105" s="1463">
        <f t="shared" si="164"/>
        <v>0</v>
      </c>
      <c r="R105" s="1463">
        <f t="shared" si="164"/>
        <v>0</v>
      </c>
      <c r="S105" s="1463">
        <f t="shared" si="164"/>
        <v>0</v>
      </c>
      <c r="T105" s="1463">
        <f t="shared" si="164"/>
        <v>5.1290860487804864</v>
      </c>
      <c r="U105" s="1463">
        <f t="shared" si="164"/>
        <v>0</v>
      </c>
      <c r="V105" s="1496">
        <f t="shared" si="164"/>
        <v>97481.129086048779</v>
      </c>
      <c r="W105" s="1463">
        <f t="shared" si="164"/>
        <v>-34</v>
      </c>
      <c r="X105" s="1463">
        <f t="shared" si="164"/>
        <v>0</v>
      </c>
      <c r="Y105" s="1463">
        <f t="shared" si="164"/>
        <v>0</v>
      </c>
      <c r="Z105" s="1463">
        <f t="shared" si="164"/>
        <v>0</v>
      </c>
      <c r="AA105" s="1463">
        <f t="shared" si="164"/>
        <v>0</v>
      </c>
      <c r="AB105" s="1463">
        <f t="shared" si="164"/>
        <v>0</v>
      </c>
      <c r="AC105" s="1463">
        <f t="shared" si="164"/>
        <v>0</v>
      </c>
      <c r="AD105" s="1463">
        <f t="shared" si="164"/>
        <v>0</v>
      </c>
      <c r="AE105" s="1463">
        <f t="shared" si="164"/>
        <v>0</v>
      </c>
      <c r="AF105" s="1496">
        <f t="shared" si="164"/>
        <v>-34</v>
      </c>
      <c r="AG105" s="852">
        <f t="shared" si="164"/>
        <v>-34</v>
      </c>
      <c r="AH105" s="1496">
        <f t="shared" si="164"/>
        <v>-134.14045215347141</v>
      </c>
      <c r="AI105" s="852">
        <f t="shared" si="164"/>
        <v>-134.14045215347141</v>
      </c>
      <c r="AJ105" s="1463">
        <f>SUM(AJ104)</f>
        <v>19.599999999999994</v>
      </c>
      <c r="AK105" s="1463">
        <f t="shared" ref="AK105:AS105" si="165">SUM(AK104)</f>
        <v>0</v>
      </c>
      <c r="AL105" s="1463">
        <f t="shared" si="165"/>
        <v>0</v>
      </c>
      <c r="AM105" s="1463">
        <f t="shared" si="165"/>
        <v>0</v>
      </c>
      <c r="AN105" s="1463">
        <f t="shared" si="165"/>
        <v>0</v>
      </c>
      <c r="AO105" s="1463">
        <f t="shared" si="165"/>
        <v>0</v>
      </c>
      <c r="AP105" s="1463">
        <f t="shared" si="165"/>
        <v>0</v>
      </c>
      <c r="AQ105" s="1463">
        <f t="shared" si="165"/>
        <v>0</v>
      </c>
      <c r="AR105" s="1463">
        <f t="shared" si="165"/>
        <v>0</v>
      </c>
      <c r="AS105" s="1463">
        <f t="shared" si="165"/>
        <v>0</v>
      </c>
      <c r="AT105" s="1496">
        <f t="shared" si="103"/>
        <v>19.599999999999994</v>
      </c>
      <c r="AU105" s="1463">
        <f>AU104</f>
        <v>23</v>
      </c>
      <c r="AV105" s="1463">
        <f t="shared" ref="AV105:BE105" si="166">AV104</f>
        <v>0</v>
      </c>
      <c r="AW105" s="1463">
        <f t="shared" si="166"/>
        <v>929.58431049000001</v>
      </c>
      <c r="AX105" s="1463">
        <f t="shared" si="166"/>
        <v>0</v>
      </c>
      <c r="AY105" s="1463">
        <f t="shared" si="166"/>
        <v>0</v>
      </c>
      <c r="AZ105" s="1463">
        <f t="shared" si="166"/>
        <v>0</v>
      </c>
      <c r="BA105" s="1463">
        <f t="shared" si="166"/>
        <v>0</v>
      </c>
      <c r="BB105" s="1463">
        <f t="shared" si="166"/>
        <v>0</v>
      </c>
      <c r="BC105" s="1463">
        <f t="shared" si="166"/>
        <v>0</v>
      </c>
      <c r="BD105" s="1463">
        <f t="shared" si="166"/>
        <v>0</v>
      </c>
      <c r="BE105" s="1496">
        <f t="shared" si="166"/>
        <v>952.58431049000001</v>
      </c>
      <c r="BF105" s="1463">
        <v>0</v>
      </c>
      <c r="BG105" s="1463">
        <v>0</v>
      </c>
      <c r="BH105" s="1463">
        <v>0</v>
      </c>
      <c r="BI105" s="1463">
        <v>0</v>
      </c>
      <c r="BJ105" s="1463">
        <v>0</v>
      </c>
      <c r="BK105" s="1463">
        <v>0</v>
      </c>
      <c r="BL105" s="1463">
        <v>0</v>
      </c>
      <c r="BM105" s="1463">
        <v>0</v>
      </c>
      <c r="BN105" s="1463">
        <v>0</v>
      </c>
      <c r="BO105" s="1463">
        <v>0</v>
      </c>
      <c r="BP105" s="1496">
        <v>0</v>
      </c>
      <c r="BQ105" s="1463">
        <f t="shared" ref="BQ105:BY121" si="167">AJ105-BF105+AU105</f>
        <v>42.599999999999994</v>
      </c>
      <c r="BR105" s="1463">
        <f t="shared" si="167"/>
        <v>0</v>
      </c>
      <c r="BS105" s="1463">
        <f t="shared" si="167"/>
        <v>929.58431049000001</v>
      </c>
      <c r="BT105" s="1463">
        <f t="shared" si="167"/>
        <v>0</v>
      </c>
      <c r="BU105" s="1463">
        <f t="shared" si="167"/>
        <v>0</v>
      </c>
      <c r="BV105" s="1463">
        <f t="shared" si="167"/>
        <v>0</v>
      </c>
      <c r="BW105" s="1463">
        <f t="shared" si="167"/>
        <v>0</v>
      </c>
      <c r="BX105" s="1463">
        <f t="shared" si="167"/>
        <v>0</v>
      </c>
      <c r="BY105" s="1463">
        <f t="shared" si="167"/>
        <v>0</v>
      </c>
      <c r="BZ105" s="1463">
        <f t="shared" si="162"/>
        <v>0</v>
      </c>
      <c r="CA105" s="1496">
        <f t="shared" si="162"/>
        <v>972.18431049000003</v>
      </c>
      <c r="CC105" s="1561">
        <v>0</v>
      </c>
      <c r="CD105" s="1496">
        <f t="shared" si="160"/>
        <v>97481.129086048779</v>
      </c>
      <c r="CE105" s="1231"/>
      <c r="CF105" s="1231"/>
    </row>
    <row r="106" spans="1:84" s="576" customFormat="1" ht="12" hidden="1" customHeight="1" outlineLevel="1">
      <c r="A106" s="595"/>
      <c r="B106" s="1474" t="s">
        <v>208</v>
      </c>
      <c r="C106" s="559"/>
      <c r="D106" s="559"/>
      <c r="E106" s="559">
        <f t="shared" si="159"/>
        <v>0</v>
      </c>
      <c r="F106" s="559"/>
      <c r="G106" s="559"/>
      <c r="H106" s="559"/>
      <c r="I106" s="559"/>
      <c r="J106" s="559">
        <f t="shared" ref="J106:J121" si="168">K106-SUM(E106:I106)</f>
        <v>0</v>
      </c>
      <c r="K106" s="1501"/>
      <c r="L106" s="1501"/>
      <c r="M106" s="559"/>
      <c r="N106" s="559"/>
      <c r="O106" s="559"/>
      <c r="P106" s="559"/>
      <c r="Q106" s="559"/>
      <c r="R106" s="559"/>
      <c r="S106" s="559"/>
      <c r="T106" s="559"/>
      <c r="U106" s="559"/>
      <c r="V106" s="1501"/>
      <c r="W106" s="105"/>
      <c r="X106" s="105"/>
      <c r="Y106" s="105"/>
      <c r="Z106" s="105"/>
      <c r="AA106" s="105"/>
      <c r="AB106" s="105"/>
      <c r="AC106" s="105"/>
      <c r="AD106" s="105"/>
      <c r="AE106" s="105"/>
      <c r="AF106" s="1501"/>
      <c r="AG106" s="855"/>
      <c r="AH106" s="1501"/>
      <c r="AI106" s="855"/>
      <c r="AJ106" s="559"/>
      <c r="AK106" s="559"/>
      <c r="AL106" s="559"/>
      <c r="AM106" s="559"/>
      <c r="AN106" s="559"/>
      <c r="AO106" s="559"/>
      <c r="AP106" s="559"/>
      <c r="AQ106" s="559"/>
      <c r="AR106" s="559"/>
      <c r="AS106" s="559"/>
      <c r="AT106" s="1501">
        <f t="shared" si="103"/>
        <v>0</v>
      </c>
      <c r="AU106" s="559"/>
      <c r="AV106" s="559"/>
      <c r="AW106" s="559"/>
      <c r="AX106" s="559"/>
      <c r="AY106" s="559"/>
      <c r="AZ106" s="559"/>
      <c r="BA106" s="559"/>
      <c r="BB106" s="559"/>
      <c r="BC106" s="559"/>
      <c r="BD106" s="559"/>
      <c r="BE106" s="1501"/>
      <c r="BF106" s="559"/>
      <c r="BG106" s="559"/>
      <c r="BH106" s="559"/>
      <c r="BI106" s="559"/>
      <c r="BJ106" s="559"/>
      <c r="BK106" s="559"/>
      <c r="BL106" s="559"/>
      <c r="BM106" s="559"/>
      <c r="BN106" s="559"/>
      <c r="BO106" s="559"/>
      <c r="BP106" s="1501"/>
      <c r="BQ106" s="559">
        <f t="shared" si="167"/>
        <v>0</v>
      </c>
      <c r="BR106" s="559">
        <f t="shared" si="167"/>
        <v>0</v>
      </c>
      <c r="BS106" s="559">
        <f t="shared" si="167"/>
        <v>0</v>
      </c>
      <c r="BT106" s="559">
        <f t="shared" si="167"/>
        <v>0</v>
      </c>
      <c r="BU106" s="559">
        <f t="shared" si="167"/>
        <v>0</v>
      </c>
      <c r="BV106" s="559">
        <f t="shared" si="167"/>
        <v>0</v>
      </c>
      <c r="BW106" s="559">
        <f t="shared" si="167"/>
        <v>0</v>
      </c>
      <c r="BX106" s="559">
        <f t="shared" si="167"/>
        <v>0</v>
      </c>
      <c r="BY106" s="559">
        <f t="shared" si="167"/>
        <v>0</v>
      </c>
      <c r="BZ106" s="559">
        <f t="shared" si="162"/>
        <v>0</v>
      </c>
      <c r="CA106" s="1501">
        <f t="shared" si="162"/>
        <v>0</v>
      </c>
      <c r="CC106" s="1565"/>
      <c r="CD106" s="1501"/>
      <c r="CE106" s="1231"/>
      <c r="CF106" s="1231"/>
    </row>
    <row r="107" spans="1:84" s="576" customFormat="1" ht="12" hidden="1" customHeight="1" outlineLevel="1">
      <c r="A107" s="595"/>
      <c r="B107" s="1475" t="s">
        <v>951</v>
      </c>
      <c r="C107" s="559">
        <v>0</v>
      </c>
      <c r="D107" s="559"/>
      <c r="E107" s="559">
        <f t="shared" si="159"/>
        <v>0</v>
      </c>
      <c r="F107" s="559"/>
      <c r="G107" s="559"/>
      <c r="H107" s="105">
        <v>199.5506608536586</v>
      </c>
      <c r="I107" s="559"/>
      <c r="J107" s="105"/>
      <c r="K107" s="1502">
        <f t="shared" ref="K107:K108" si="169">SUM(E107:J107)</f>
        <v>199.5506608536586</v>
      </c>
      <c r="L107" s="1502">
        <v>49.882072324674084</v>
      </c>
      <c r="M107" s="105">
        <v>0</v>
      </c>
      <c r="N107" s="559">
        <v>0</v>
      </c>
      <c r="O107" s="105">
        <v>-201.15850168750001</v>
      </c>
      <c r="P107" s="559">
        <v>0</v>
      </c>
      <c r="Q107" s="559">
        <v>0</v>
      </c>
      <c r="R107" s="105">
        <v>434.51884931707309</v>
      </c>
      <c r="S107" s="105">
        <v>33.942536145934952</v>
      </c>
      <c r="T107" s="559">
        <v>0</v>
      </c>
      <c r="U107" s="559">
        <v>0</v>
      </c>
      <c r="V107" s="1502">
        <f t="shared" ref="V107:V108" si="170">SUM(M107:U107)</f>
        <v>267.30288377550801</v>
      </c>
      <c r="W107" s="105">
        <v>0</v>
      </c>
      <c r="X107" s="105">
        <v>-289.72522276033334</v>
      </c>
      <c r="Y107" s="105">
        <v>0</v>
      </c>
      <c r="Z107" s="105">
        <v>0</v>
      </c>
      <c r="AA107" s="105">
        <v>0</v>
      </c>
      <c r="AB107" s="105">
        <v>196.96850304395613</v>
      </c>
      <c r="AC107" s="105">
        <v>0</v>
      </c>
      <c r="AD107" s="105">
        <v>0</v>
      </c>
      <c r="AE107" s="105"/>
      <c r="AF107" s="1502">
        <f>SUM(W107:AE107)</f>
        <v>-92.756719716377205</v>
      </c>
      <c r="AG107" s="856">
        <f>SUM(Z107:AE107,W107:X107)</f>
        <v>-92.756719716377205</v>
      </c>
      <c r="AH107" s="1502">
        <f>(V107-L107)+AF107</f>
        <v>124.66409173445672</v>
      </c>
      <c r="AI107" s="856">
        <f>(V107-L107)+AG107</f>
        <v>124.66409173445672</v>
      </c>
      <c r="AJ107" s="559">
        <v>0</v>
      </c>
      <c r="AK107" s="559"/>
      <c r="AL107" s="559">
        <v>-304.07434631199999</v>
      </c>
      <c r="AM107" s="559"/>
      <c r="AN107" s="559"/>
      <c r="AO107" s="559">
        <v>0</v>
      </c>
      <c r="AP107" s="559">
        <v>294.06178042276417</v>
      </c>
      <c r="AQ107" s="559"/>
      <c r="AR107" s="559"/>
      <c r="AS107" s="559">
        <v>0</v>
      </c>
      <c r="AT107" s="1502">
        <v>-10.012565889235816</v>
      </c>
      <c r="AU107" s="559">
        <v>0</v>
      </c>
      <c r="AV107" s="559"/>
      <c r="AW107" s="559">
        <v>-394.54963239600005</v>
      </c>
      <c r="AX107" s="559"/>
      <c r="AY107" s="559"/>
      <c r="AZ107" s="559">
        <v>0</v>
      </c>
      <c r="BA107" s="559">
        <v>173.78753414876039</v>
      </c>
      <c r="BB107" s="559"/>
      <c r="BC107" s="559"/>
      <c r="BD107" s="559">
        <v>0</v>
      </c>
      <c r="BE107" s="1502">
        <v>-220.76209824723966</v>
      </c>
      <c r="BF107" s="559">
        <v>0</v>
      </c>
      <c r="BG107" s="559"/>
      <c r="BH107" s="559">
        <v>-150.85359191799998</v>
      </c>
      <c r="BI107" s="559"/>
      <c r="BJ107" s="559"/>
      <c r="BK107" s="559">
        <v>0</v>
      </c>
      <c r="BL107" s="559">
        <v>120.59447167499998</v>
      </c>
      <c r="BM107" s="559">
        <v>-200.72875688333332</v>
      </c>
      <c r="BN107" s="559"/>
      <c r="BO107" s="559">
        <v>0</v>
      </c>
      <c r="BP107" s="1502">
        <v>-230.98787712633333</v>
      </c>
      <c r="BQ107" s="559">
        <f t="shared" si="167"/>
        <v>0</v>
      </c>
      <c r="BR107" s="559">
        <f t="shared" si="167"/>
        <v>0</v>
      </c>
      <c r="BS107" s="559">
        <f t="shared" si="167"/>
        <v>-547.77038679000009</v>
      </c>
      <c r="BT107" s="559">
        <f t="shared" si="167"/>
        <v>0</v>
      </c>
      <c r="BU107" s="559">
        <f t="shared" si="167"/>
        <v>0</v>
      </c>
      <c r="BV107" s="559">
        <f t="shared" si="167"/>
        <v>0</v>
      </c>
      <c r="BW107" s="559">
        <f t="shared" si="167"/>
        <v>347.25484289652456</v>
      </c>
      <c r="BX107" s="559">
        <f t="shared" si="167"/>
        <v>200.72875688333332</v>
      </c>
      <c r="BY107" s="559">
        <f t="shared" si="167"/>
        <v>0</v>
      </c>
      <c r="BZ107" s="559">
        <f t="shared" si="162"/>
        <v>0</v>
      </c>
      <c r="CA107" s="1502">
        <f t="shared" si="162"/>
        <v>0.2132129898578512</v>
      </c>
      <c r="CC107" s="1566"/>
      <c r="CD107" s="1502">
        <f t="shared" ref="CD107:CD121" si="171">V107+CC107</f>
        <v>267.30288377550801</v>
      </c>
      <c r="CE107" s="1231"/>
      <c r="CF107" s="1231"/>
    </row>
    <row r="108" spans="1:84" s="576" customFormat="1" ht="12" hidden="1" customHeight="1" outlineLevel="1">
      <c r="A108" s="595"/>
      <c r="B108" s="1476" t="s">
        <v>952</v>
      </c>
      <c r="C108" s="517">
        <v>-3666</v>
      </c>
      <c r="D108" s="517">
        <v>-228.97398999999999</v>
      </c>
      <c r="E108" s="517">
        <f t="shared" si="159"/>
        <v>-3894.97399</v>
      </c>
      <c r="F108" s="517">
        <v>-352.13052600000003</v>
      </c>
      <c r="G108" s="517">
        <v>-1165.2145241260166</v>
      </c>
      <c r="H108" s="517"/>
      <c r="I108" s="517">
        <v>-2386.5212363067503</v>
      </c>
      <c r="J108" s="517">
        <f>-3930-SUM(E109:I109)</f>
        <v>3669.2896155791086</v>
      </c>
      <c r="K108" s="1503">
        <f t="shared" si="169"/>
        <v>-4129.5506608536589</v>
      </c>
      <c r="L108" s="1503">
        <v>-1385.2761732621716</v>
      </c>
      <c r="M108" s="517">
        <v>795.17</v>
      </c>
      <c r="N108" s="517">
        <v>13.371529999999998</v>
      </c>
      <c r="O108" s="1477">
        <v>0</v>
      </c>
      <c r="P108" s="517">
        <v>-482.902424</v>
      </c>
      <c r="Q108" s="517">
        <v>-2989.5791066341458</v>
      </c>
      <c r="R108" s="1477">
        <v>0</v>
      </c>
      <c r="S108" s="1477">
        <v>0</v>
      </c>
      <c r="T108" s="517">
        <v>-1291.1534242926828</v>
      </c>
      <c r="U108" s="1477">
        <v>0</v>
      </c>
      <c r="V108" s="1503">
        <f t="shared" si="170"/>
        <v>-3955.0934249268284</v>
      </c>
      <c r="W108" s="517">
        <v>2612</v>
      </c>
      <c r="X108" s="517">
        <v>0</v>
      </c>
      <c r="Y108" s="517">
        <v>-2368.9720860989019</v>
      </c>
      <c r="Z108" s="517">
        <v>-825.3206475799999</v>
      </c>
      <c r="AA108" s="517">
        <v>-374.0300142857144</v>
      </c>
      <c r="AB108" s="517">
        <v>0</v>
      </c>
      <c r="AC108" s="517">
        <v>-630.87973928571444</v>
      </c>
      <c r="AD108" s="517">
        <v>-1035.3311041978025</v>
      </c>
      <c r="AE108" s="517">
        <v>65.570279999999997</v>
      </c>
      <c r="AF108" s="1503">
        <f>SUM(W108:AE108)</f>
        <v>-2556.963311448133</v>
      </c>
      <c r="AG108" s="1478">
        <f>SUM(Z108:AE108,W108:X108)</f>
        <v>-187.99122534923117</v>
      </c>
      <c r="AH108" s="1503">
        <f>(V108-L108)+AF108</f>
        <v>-5126.7805631127903</v>
      </c>
      <c r="AI108" s="1478">
        <f>(V108-L108)+AG108</f>
        <v>-2757.808477013888</v>
      </c>
      <c r="AJ108" s="517">
        <v>-941</v>
      </c>
      <c r="AK108" s="517">
        <v>0</v>
      </c>
      <c r="AL108" s="517"/>
      <c r="AM108" s="517">
        <v>-3344.1337825772357</v>
      </c>
      <c r="AN108" s="517">
        <v>-325.56406288000005</v>
      </c>
      <c r="AO108" s="517">
        <v>-360.44997543089431</v>
      </c>
      <c r="AP108" s="517"/>
      <c r="AQ108" s="517">
        <v>-492.71358710162599</v>
      </c>
      <c r="AR108" s="517">
        <v>-3096.247876621951</v>
      </c>
      <c r="AS108" s="517">
        <v>91.979779999999664</v>
      </c>
      <c r="AT108" s="1503">
        <v>-8468.1295046117066</v>
      </c>
      <c r="AU108" s="517">
        <v>1239</v>
      </c>
      <c r="AV108" s="517">
        <v>0</v>
      </c>
      <c r="AW108" s="517"/>
      <c r="AX108" s="517">
        <v>-2415.780430115703</v>
      </c>
      <c r="AY108" s="517">
        <v>-1697.0940681949999</v>
      </c>
      <c r="AZ108" s="517">
        <v>-55.853419438016545</v>
      </c>
      <c r="BA108" s="517"/>
      <c r="BB108" s="517">
        <v>-830.04214876033075</v>
      </c>
      <c r="BC108" s="517">
        <v>317.94564555371909</v>
      </c>
      <c r="BD108" s="517">
        <v>0</v>
      </c>
      <c r="BE108" s="1503">
        <v>-3441.8244209553304</v>
      </c>
      <c r="BF108" s="517">
        <v>1497</v>
      </c>
      <c r="BG108" s="517">
        <v>0</v>
      </c>
      <c r="BH108" s="517"/>
      <c r="BI108" s="517">
        <v>-1525.1609430499998</v>
      </c>
      <c r="BJ108" s="517">
        <v>242.67106650000002</v>
      </c>
      <c r="BK108" s="517">
        <v>-258.65875594166664</v>
      </c>
      <c r="BL108" s="517"/>
      <c r="BM108" s="517">
        <v>23.342139158333332</v>
      </c>
      <c r="BN108" s="517">
        <v>-481.95433258333327</v>
      </c>
      <c r="BO108" s="517">
        <v>0</v>
      </c>
      <c r="BP108" s="1503">
        <v>-502.76082591666636</v>
      </c>
      <c r="BQ108" s="517">
        <f t="shared" si="167"/>
        <v>-1199</v>
      </c>
      <c r="BR108" s="517">
        <f t="shared" si="167"/>
        <v>0</v>
      </c>
      <c r="BS108" s="517">
        <f t="shared" si="167"/>
        <v>0</v>
      </c>
      <c r="BT108" s="517">
        <f t="shared" si="167"/>
        <v>-4234.7532696429389</v>
      </c>
      <c r="BU108" s="517">
        <f t="shared" si="167"/>
        <v>-2265.3291975749999</v>
      </c>
      <c r="BV108" s="517">
        <f t="shared" si="167"/>
        <v>-157.64463892724422</v>
      </c>
      <c r="BW108" s="517">
        <f t="shared" si="167"/>
        <v>0</v>
      </c>
      <c r="BX108" s="517">
        <f t="shared" si="167"/>
        <v>-1346.0978750202901</v>
      </c>
      <c r="BY108" s="517">
        <f t="shared" si="167"/>
        <v>-2296.3478984848985</v>
      </c>
      <c r="BZ108" s="517">
        <f t="shared" si="162"/>
        <v>91.979779999999664</v>
      </c>
      <c r="CA108" s="1503">
        <f t="shared" si="162"/>
        <v>-11407.193099650371</v>
      </c>
      <c r="CC108" s="1567">
        <v>-1657</v>
      </c>
      <c r="CD108" s="1503">
        <f t="shared" si="171"/>
        <v>-5612.0934249268284</v>
      </c>
      <c r="CE108" s="1231"/>
      <c r="CF108" s="1231"/>
    </row>
    <row r="109" spans="1:84" s="576" customFormat="1" ht="12" customHeight="1" collapsed="1">
      <c r="A109" s="595"/>
      <c r="B109" s="1447" t="s">
        <v>208</v>
      </c>
      <c r="C109" s="105">
        <f t="shared" ref="C109:J109" si="172">SUBTOTAL(9,C107:C108)</f>
        <v>-3666</v>
      </c>
      <c r="D109" s="105">
        <f t="shared" si="172"/>
        <v>-228.97398999999999</v>
      </c>
      <c r="E109" s="105">
        <f t="shared" si="159"/>
        <v>-3894.97399</v>
      </c>
      <c r="F109" s="105">
        <f t="shared" si="172"/>
        <v>-352.13052600000003</v>
      </c>
      <c r="G109" s="105">
        <f t="shared" si="172"/>
        <v>-1165.2145241260166</v>
      </c>
      <c r="H109" s="105">
        <f t="shared" si="172"/>
        <v>199.5506608536586</v>
      </c>
      <c r="I109" s="105">
        <f t="shared" si="172"/>
        <v>-2386.5212363067503</v>
      </c>
      <c r="J109" s="105">
        <f t="shared" si="172"/>
        <v>3669.2896155791086</v>
      </c>
      <c r="K109" s="1502">
        <f>SUBTOTAL(9,K107:K108)</f>
        <v>-3930.0000000000005</v>
      </c>
      <c r="L109" s="1502">
        <f>SUBTOTAL(9,L107:L108)-2</f>
        <v>-1337.3941009374976</v>
      </c>
      <c r="M109" s="105">
        <f t="shared" ref="M109:U109" si="173">SUBTOTAL(9,M107:M108)</f>
        <v>795.17</v>
      </c>
      <c r="N109" s="105">
        <f t="shared" si="173"/>
        <v>13.371529999999998</v>
      </c>
      <c r="O109" s="105">
        <f t="shared" si="173"/>
        <v>-201.15850168750001</v>
      </c>
      <c r="P109" s="105">
        <f t="shared" si="173"/>
        <v>-482.902424</v>
      </c>
      <c r="Q109" s="105">
        <f t="shared" si="173"/>
        <v>-2989.5791066341458</v>
      </c>
      <c r="R109" s="105">
        <f t="shared" si="173"/>
        <v>434.51884931707309</v>
      </c>
      <c r="S109" s="105">
        <f t="shared" si="173"/>
        <v>33.942536145934952</v>
      </c>
      <c r="T109" s="105">
        <f t="shared" si="173"/>
        <v>-1291.1534242926828</v>
      </c>
      <c r="U109" s="105">
        <f t="shared" si="173"/>
        <v>0</v>
      </c>
      <c r="V109" s="1502">
        <f>SUM(M109:U109)</f>
        <v>-3687.7905411513207</v>
      </c>
      <c r="W109" s="105">
        <f t="shared" ref="W109:AE109" si="174">SUBTOTAL(9,W107:W108)</f>
        <v>2612</v>
      </c>
      <c r="X109" s="105">
        <f t="shared" si="174"/>
        <v>-289.72522276033334</v>
      </c>
      <c r="Y109" s="105">
        <f t="shared" si="174"/>
        <v>-2368.9720860989019</v>
      </c>
      <c r="Z109" s="105">
        <f t="shared" si="174"/>
        <v>-825.3206475799999</v>
      </c>
      <c r="AA109" s="105">
        <f t="shared" si="174"/>
        <v>-374.0300142857144</v>
      </c>
      <c r="AB109" s="105">
        <f t="shared" si="174"/>
        <v>196.96850304395613</v>
      </c>
      <c r="AC109" s="105">
        <f t="shared" si="174"/>
        <v>-630.87973928571444</v>
      </c>
      <c r="AD109" s="105">
        <f t="shared" si="174"/>
        <v>-1035.3311041978025</v>
      </c>
      <c r="AE109" s="105">
        <f t="shared" si="174"/>
        <v>65.570279999999997</v>
      </c>
      <c r="AF109" s="1502">
        <f>SUM(W109:AE109)-AF110-3</f>
        <v>-4652.7200311645101</v>
      </c>
      <c r="AG109" s="856">
        <f>SUBTOTAL(9,AG107:AG108)</f>
        <v>-280.74794506560841</v>
      </c>
      <c r="AH109" s="1502">
        <f>SUBTOTAL(9,AH107:AH108)</f>
        <v>-5002.1164713783337</v>
      </c>
      <c r="AI109" s="856">
        <f>SUBTOTAL(9,AI107:AI108)</f>
        <v>-2633.1443852794314</v>
      </c>
      <c r="AJ109" s="105">
        <f>SUM(AJ107:AJ108)</f>
        <v>-941</v>
      </c>
      <c r="AK109" s="105">
        <f t="shared" ref="AK109:AS109" si="175">SUM(AK107:AK108)</f>
        <v>0</v>
      </c>
      <c r="AL109" s="105">
        <f t="shared" si="175"/>
        <v>-304.07434631199999</v>
      </c>
      <c r="AM109" s="105">
        <f t="shared" si="175"/>
        <v>-3344.1337825772357</v>
      </c>
      <c r="AN109" s="105">
        <f t="shared" si="175"/>
        <v>-325.56406288000005</v>
      </c>
      <c r="AO109" s="105">
        <f t="shared" si="175"/>
        <v>-360.44997543089431</v>
      </c>
      <c r="AP109" s="105">
        <f t="shared" si="175"/>
        <v>294.06178042276417</v>
      </c>
      <c r="AQ109" s="105">
        <f t="shared" si="175"/>
        <v>-492.71358710162599</v>
      </c>
      <c r="AR109" s="105">
        <f t="shared" si="175"/>
        <v>-3096.247876621951</v>
      </c>
      <c r="AS109" s="105">
        <f t="shared" si="175"/>
        <v>91.979779999999664</v>
      </c>
      <c r="AT109" s="1502">
        <f>SUM(AJ109:AS109)+AT110</f>
        <v>-8340.3928372489117</v>
      </c>
      <c r="AU109" s="105">
        <f>SUM(AU107:AU108)</f>
        <v>1239</v>
      </c>
      <c r="AV109" s="105">
        <f t="shared" ref="AV109:BE109" si="176">SUM(AV107:AV108)</f>
        <v>0</v>
      </c>
      <c r="AW109" s="105">
        <f t="shared" si="176"/>
        <v>-394.54963239600005</v>
      </c>
      <c r="AX109" s="105">
        <f t="shared" si="176"/>
        <v>-2415.780430115703</v>
      </c>
      <c r="AY109" s="105">
        <f t="shared" si="176"/>
        <v>-1697.0940681949999</v>
      </c>
      <c r="AZ109" s="105">
        <f t="shared" si="176"/>
        <v>-55.853419438016545</v>
      </c>
      <c r="BA109" s="105">
        <f t="shared" si="176"/>
        <v>173.78753414876039</v>
      </c>
      <c r="BB109" s="105">
        <f t="shared" si="176"/>
        <v>-830.04214876033075</v>
      </c>
      <c r="BC109" s="105">
        <f t="shared" si="176"/>
        <v>317.94564555371909</v>
      </c>
      <c r="BD109" s="105">
        <f t="shared" si="176"/>
        <v>0</v>
      </c>
      <c r="BE109" s="1502">
        <f t="shared" si="176"/>
        <v>-3662.5865192025699</v>
      </c>
      <c r="BF109" s="105">
        <f>SUM(BF107:BF108)</f>
        <v>1497</v>
      </c>
      <c r="BG109" s="105">
        <f t="shared" ref="BG109:BP109" si="177">SUM(BG107:BG108)</f>
        <v>0</v>
      </c>
      <c r="BH109" s="105">
        <f t="shared" si="177"/>
        <v>-150.85359191799998</v>
      </c>
      <c r="BI109" s="105">
        <f t="shared" si="177"/>
        <v>-1525.1609430499998</v>
      </c>
      <c r="BJ109" s="105">
        <f t="shared" si="177"/>
        <v>242.67106650000002</v>
      </c>
      <c r="BK109" s="105">
        <f t="shared" si="177"/>
        <v>-258.65875594166664</v>
      </c>
      <c r="BL109" s="105">
        <f t="shared" si="177"/>
        <v>120.59447167499998</v>
      </c>
      <c r="BM109" s="105">
        <f t="shared" si="177"/>
        <v>-177.38661772499998</v>
      </c>
      <c r="BN109" s="105">
        <f t="shared" si="177"/>
        <v>-481.95433258333327</v>
      </c>
      <c r="BO109" s="105">
        <f t="shared" si="177"/>
        <v>0</v>
      </c>
      <c r="BP109" s="1502">
        <f t="shared" si="177"/>
        <v>-733.74870304299975</v>
      </c>
      <c r="BQ109" s="105">
        <f t="shared" si="167"/>
        <v>-1199</v>
      </c>
      <c r="BR109" s="105">
        <f t="shared" si="167"/>
        <v>0</v>
      </c>
      <c r="BS109" s="105">
        <f t="shared" si="167"/>
        <v>-547.77038679000009</v>
      </c>
      <c r="BT109" s="105">
        <f t="shared" si="167"/>
        <v>-4234.7532696429389</v>
      </c>
      <c r="BU109" s="105">
        <f t="shared" si="167"/>
        <v>-2265.3291975749999</v>
      </c>
      <c r="BV109" s="105">
        <f t="shared" si="167"/>
        <v>-157.64463892724422</v>
      </c>
      <c r="BW109" s="105">
        <f t="shared" si="167"/>
        <v>347.25484289652456</v>
      </c>
      <c r="BX109" s="105">
        <f t="shared" si="167"/>
        <v>-1145.3691181369568</v>
      </c>
      <c r="BY109" s="105">
        <f t="shared" si="167"/>
        <v>-2296.3478984848985</v>
      </c>
      <c r="BZ109" s="105">
        <f t="shared" si="162"/>
        <v>91.979779999999664</v>
      </c>
      <c r="CA109" s="1502">
        <f t="shared" si="162"/>
        <v>-11269.230653408482</v>
      </c>
      <c r="CC109" s="1566">
        <v>-1656.7380000000001</v>
      </c>
      <c r="CD109" s="1502">
        <f t="shared" si="171"/>
        <v>-5344.5285411513205</v>
      </c>
      <c r="CE109" s="1231"/>
      <c r="CF109" s="1231"/>
    </row>
    <row r="110" spans="1:84" s="827" customFormat="1" ht="12" customHeight="1">
      <c r="B110" s="1462" t="s">
        <v>210</v>
      </c>
      <c r="C110" s="105">
        <v>0</v>
      </c>
      <c r="D110" s="105">
        <v>0</v>
      </c>
      <c r="E110" s="105">
        <f t="shared" si="159"/>
        <v>0</v>
      </c>
      <c r="F110" s="105">
        <v>0</v>
      </c>
      <c r="G110" s="105">
        <v>0</v>
      </c>
      <c r="H110" s="105">
        <v>0</v>
      </c>
      <c r="I110" s="105">
        <v>0</v>
      </c>
      <c r="J110" s="105">
        <f t="shared" si="168"/>
        <v>-2627</v>
      </c>
      <c r="K110" s="1502">
        <v>-2627</v>
      </c>
      <c r="L110" s="1491">
        <v>0</v>
      </c>
      <c r="M110" s="105">
        <v>0</v>
      </c>
      <c r="N110" s="105">
        <v>0</v>
      </c>
      <c r="O110" s="105">
        <v>0</v>
      </c>
      <c r="P110" s="105">
        <v>0</v>
      </c>
      <c r="Q110" s="105">
        <v>0</v>
      </c>
      <c r="R110" s="105">
        <v>0</v>
      </c>
      <c r="S110" s="105">
        <v>0</v>
      </c>
      <c r="T110" s="105">
        <v>0</v>
      </c>
      <c r="U110" s="105">
        <v>0</v>
      </c>
      <c r="V110" s="1491">
        <v>1416</v>
      </c>
      <c r="W110" s="105">
        <v>0</v>
      </c>
      <c r="X110" s="105">
        <v>0</v>
      </c>
      <c r="Y110" s="105">
        <v>0</v>
      </c>
      <c r="Z110" s="105">
        <v>0</v>
      </c>
      <c r="AA110" s="105">
        <v>0</v>
      </c>
      <c r="AB110" s="105">
        <v>0</v>
      </c>
      <c r="AC110" s="105">
        <v>0</v>
      </c>
      <c r="AD110" s="105">
        <v>0</v>
      </c>
      <c r="AE110" s="105">
        <v>0</v>
      </c>
      <c r="AF110" s="1502">
        <v>2000</v>
      </c>
      <c r="AG110" s="856">
        <f>SUM(Z110:AE110,W110:X110)</f>
        <v>0</v>
      </c>
      <c r="AH110" s="1491">
        <f>(V110-L110)+AF110</f>
        <v>3416</v>
      </c>
      <c r="AI110" s="848"/>
      <c r="AJ110" s="105"/>
      <c r="AK110" s="105"/>
      <c r="AL110" s="105"/>
      <c r="AM110" s="105">
        <v>108.602026719512</v>
      </c>
      <c r="AN110" s="105"/>
      <c r="AO110" s="105">
        <v>0</v>
      </c>
      <c r="AP110" s="105"/>
      <c r="AQ110" s="105">
        <v>29.1472065325203</v>
      </c>
      <c r="AR110" s="105"/>
      <c r="AS110" s="105"/>
      <c r="AT110" s="1491">
        <f>SUM(AJ110:AS110)</f>
        <v>137.7492332520323</v>
      </c>
      <c r="AU110" s="105"/>
      <c r="AV110" s="105"/>
      <c r="AW110" s="105"/>
      <c r="AX110" s="105">
        <v>-33.234298909090917</v>
      </c>
      <c r="AY110" s="105"/>
      <c r="AZ110" s="105">
        <v>0</v>
      </c>
      <c r="BA110" s="105"/>
      <c r="BB110" s="105">
        <v>1.9723400330578515</v>
      </c>
      <c r="BC110" s="105"/>
      <c r="BD110" s="105"/>
      <c r="BE110" s="1491">
        <f>SUM(AU110:BD110)</f>
        <v>-31.261958876033066</v>
      </c>
      <c r="BF110" s="105"/>
      <c r="BG110" s="105"/>
      <c r="BH110" s="105"/>
      <c r="BI110" s="105">
        <v>103.020565275</v>
      </c>
      <c r="BJ110" s="105"/>
      <c r="BK110" s="105">
        <v>0</v>
      </c>
      <c r="BL110" s="105"/>
      <c r="BM110" s="105">
        <v>4.3073300000000003</v>
      </c>
      <c r="BN110" s="105"/>
      <c r="BO110" s="105"/>
      <c r="BP110" s="1491">
        <f>SUM(BF110:BO110)</f>
        <v>107.327895275</v>
      </c>
      <c r="BQ110" s="105">
        <f t="shared" si="167"/>
        <v>0</v>
      </c>
      <c r="BR110" s="105">
        <f t="shared" si="167"/>
        <v>0</v>
      </c>
      <c r="BS110" s="105">
        <f t="shared" si="167"/>
        <v>0</v>
      </c>
      <c r="BT110" s="105">
        <f t="shared" si="167"/>
        <v>-27.652837464578916</v>
      </c>
      <c r="BU110" s="105">
        <f t="shared" si="167"/>
        <v>0</v>
      </c>
      <c r="BV110" s="105">
        <f t="shared" si="167"/>
        <v>0</v>
      </c>
      <c r="BW110" s="105">
        <f t="shared" si="167"/>
        <v>0</v>
      </c>
      <c r="BX110" s="105">
        <f t="shared" si="167"/>
        <v>26.812216565578151</v>
      </c>
      <c r="BY110" s="105">
        <f t="shared" si="167"/>
        <v>0</v>
      </c>
      <c r="BZ110" s="105">
        <f t="shared" si="162"/>
        <v>0</v>
      </c>
      <c r="CA110" s="1491">
        <f t="shared" si="162"/>
        <v>-0.84062089900077197</v>
      </c>
      <c r="CC110" s="1557">
        <v>0</v>
      </c>
      <c r="CD110" s="1491">
        <f t="shared" si="171"/>
        <v>1416</v>
      </c>
      <c r="CE110" s="1231"/>
      <c r="CF110" s="1231"/>
    </row>
    <row r="111" spans="1:84" s="576" customFormat="1" ht="12" customHeight="1">
      <c r="B111" s="1447" t="s">
        <v>211</v>
      </c>
      <c r="C111" s="101">
        <v>7529</v>
      </c>
      <c r="D111" s="101"/>
      <c r="E111" s="101">
        <f t="shared" si="159"/>
        <v>7529</v>
      </c>
      <c r="F111" s="101"/>
      <c r="G111" s="101">
        <v>136.6473478658537</v>
      </c>
      <c r="H111" s="101"/>
      <c r="I111" s="101"/>
      <c r="J111" s="101">
        <f t="shared" si="168"/>
        <v>-8838.6473478658536</v>
      </c>
      <c r="K111" s="1502">
        <v>-1173</v>
      </c>
      <c r="L111" s="1491">
        <v>-2180.6142223314605</v>
      </c>
      <c r="M111" s="101">
        <v>464.78579248466303</v>
      </c>
      <c r="N111" s="101">
        <v>0</v>
      </c>
      <c r="O111" s="101">
        <v>0</v>
      </c>
      <c r="P111" s="101">
        <v>0</v>
      </c>
      <c r="Q111" s="101">
        <v>-850.49175595121937</v>
      </c>
      <c r="R111" s="101">
        <v>0</v>
      </c>
      <c r="S111" s="101">
        <v>0</v>
      </c>
      <c r="T111" s="101">
        <v>0</v>
      </c>
      <c r="U111" s="105">
        <v>-1037.785792484663</v>
      </c>
      <c r="V111" s="1491">
        <f t="shared" ref="V111" si="178">SUM(M111:U111)</f>
        <v>-1423.4917559512194</v>
      </c>
      <c r="W111" s="101">
        <v>4900.8253071483787</v>
      </c>
      <c r="X111" s="101">
        <v>0</v>
      </c>
      <c r="Y111" s="101">
        <v>0</v>
      </c>
      <c r="Z111" s="101">
        <v>0</v>
      </c>
      <c r="AA111" s="101">
        <v>-264.40680659340666</v>
      </c>
      <c r="AB111" s="101">
        <v>0</v>
      </c>
      <c r="AC111" s="101">
        <v>0</v>
      </c>
      <c r="AD111" s="101">
        <v>0</v>
      </c>
      <c r="AE111" s="101">
        <v>-4900.8253071483787</v>
      </c>
      <c r="AF111" s="1491">
        <f>SUM(W111:AE111)</f>
        <v>-264.40680659340705</v>
      </c>
      <c r="AG111" s="848">
        <f>SUM(Z111:AE111,W111:X111)</f>
        <v>-264.40680659340705</v>
      </c>
      <c r="AH111" s="1491">
        <f>(V111-L111)+AF111</f>
        <v>492.71565978683407</v>
      </c>
      <c r="AI111" s="848">
        <f>(V111-L111)+AG111</f>
        <v>492.71565978683407</v>
      </c>
      <c r="AJ111" s="101">
        <v>5336.6403467980963</v>
      </c>
      <c r="AK111" s="101">
        <v>0</v>
      </c>
      <c r="AL111" s="101">
        <v>0</v>
      </c>
      <c r="AM111" s="101"/>
      <c r="AN111" s="101"/>
      <c r="AO111" s="101">
        <v>-1.8703497926829267</v>
      </c>
      <c r="AP111" s="101">
        <v>0</v>
      </c>
      <c r="AQ111" s="101"/>
      <c r="AR111" s="101">
        <v>0</v>
      </c>
      <c r="AS111" s="101">
        <v>-5336.6403467980963</v>
      </c>
      <c r="AT111" s="1491">
        <v>-1.8703497926826458</v>
      </c>
      <c r="AU111" s="101">
        <v>4346.4912271959874</v>
      </c>
      <c r="AV111" s="101">
        <v>0</v>
      </c>
      <c r="AW111" s="101">
        <v>0</v>
      </c>
      <c r="AX111" s="101"/>
      <c r="AY111" s="101"/>
      <c r="AZ111" s="101">
        <v>91.802456033057865</v>
      </c>
      <c r="BA111" s="101">
        <v>0</v>
      </c>
      <c r="BB111" s="101"/>
      <c r="BC111" s="101">
        <v>0</v>
      </c>
      <c r="BD111" s="101">
        <v>-4346.4912271959874</v>
      </c>
      <c r="BE111" s="1491">
        <v>91.802456033057751</v>
      </c>
      <c r="BF111" s="101">
        <v>6201.4648834510781</v>
      </c>
      <c r="BG111" s="101">
        <v>0</v>
      </c>
      <c r="BH111" s="101">
        <v>0</v>
      </c>
      <c r="BI111" s="101"/>
      <c r="BJ111" s="101"/>
      <c r="BK111" s="101">
        <v>-111.76085573333332</v>
      </c>
      <c r="BL111" s="101">
        <v>0</v>
      </c>
      <c r="BM111" s="101"/>
      <c r="BN111" s="101">
        <v>0</v>
      </c>
      <c r="BO111" s="101">
        <v>-6201.4648834510781</v>
      </c>
      <c r="BP111" s="1491">
        <v>-111.7608557333333</v>
      </c>
      <c r="BQ111" s="101">
        <f t="shared" si="167"/>
        <v>3481.6666905430056</v>
      </c>
      <c r="BR111" s="101">
        <f t="shared" si="167"/>
        <v>0</v>
      </c>
      <c r="BS111" s="101">
        <f t="shared" si="167"/>
        <v>0</v>
      </c>
      <c r="BT111" s="101">
        <f t="shared" si="167"/>
        <v>0</v>
      </c>
      <c r="BU111" s="101">
        <f t="shared" si="167"/>
        <v>0</v>
      </c>
      <c r="BV111" s="101">
        <f t="shared" si="167"/>
        <v>201.69296197370824</v>
      </c>
      <c r="BW111" s="101">
        <f t="shared" si="167"/>
        <v>0</v>
      </c>
      <c r="BX111" s="101">
        <f t="shared" si="167"/>
        <v>0</v>
      </c>
      <c r="BY111" s="101">
        <f t="shared" si="167"/>
        <v>0</v>
      </c>
      <c r="BZ111" s="101">
        <f t="shared" si="162"/>
        <v>-3481.6666905430056</v>
      </c>
      <c r="CA111" s="1491">
        <f t="shared" si="162"/>
        <v>201.69296197370841</v>
      </c>
      <c r="CC111" s="1557">
        <v>0</v>
      </c>
      <c r="CD111" s="1491">
        <f t="shared" si="171"/>
        <v>-1423.4917559512194</v>
      </c>
      <c r="CE111" s="1231"/>
      <c r="CF111" s="1231"/>
    </row>
    <row r="112" spans="1:84" s="576" customFormat="1" ht="12" customHeight="1">
      <c r="B112" s="825" t="s">
        <v>953</v>
      </c>
      <c r="C112" s="567">
        <f>SUBTOTAL(9,C100:C111)-2</f>
        <v>24365.000000000007</v>
      </c>
      <c r="D112" s="567">
        <f t="shared" ref="D112:I112" si="179">SUBTOTAL(9,D100:D111)</f>
        <v>4897.4065500000197</v>
      </c>
      <c r="E112" s="567">
        <f t="shared" si="159"/>
        <v>29262.406550000029</v>
      </c>
      <c r="F112" s="567">
        <f t="shared" si="179"/>
        <v>977.46479039968756</v>
      </c>
      <c r="G112" s="567">
        <f t="shared" si="179"/>
        <v>4758.3074084932459</v>
      </c>
      <c r="H112" s="567">
        <f t="shared" si="179"/>
        <v>3506.2931309141491</v>
      </c>
      <c r="I112" s="567">
        <f t="shared" si="179"/>
        <v>2070.5701253444386</v>
      </c>
      <c r="J112" s="567">
        <f t="shared" si="168"/>
        <v>121223.6184998761</v>
      </c>
      <c r="K112" s="1504">
        <f>K111+K110+K109+K102+K100+K105+1</f>
        <v>161798.66050502766</v>
      </c>
      <c r="L112" s="1504">
        <f>L111+L110+L109+L102+L100+L105</f>
        <v>97474.47211437019</v>
      </c>
      <c r="M112" s="567">
        <f>SUBTOTAL(9,M100:M111)</f>
        <v>91824.568675189628</v>
      </c>
      <c r="N112" s="567">
        <f>SUBTOTAL(9,N100:N111)+1</f>
        <v>-152.99605</v>
      </c>
      <c r="O112" s="567">
        <f>SUBTOTAL(9,O100:O111)+2</f>
        <v>1373.6821277608037</v>
      </c>
      <c r="P112" s="567">
        <f>SUBTOTAL(9,P100:P111)</f>
        <v>1401.4696996774237</v>
      </c>
      <c r="Q112" s="567">
        <f>SUBTOTAL(9,Q100:Q111)+1</f>
        <v>-6458.4435544888747</v>
      </c>
      <c r="R112" s="567">
        <f>SUBTOTAL(9,R100:R111)</f>
        <v>5974.5874483930165</v>
      </c>
      <c r="S112" s="567">
        <f>SUBTOTAL(9,S100:S111)</f>
        <v>-473.99815951056905</v>
      </c>
      <c r="T112" s="567">
        <f>SUBTOTAL(9,T100:T111)</f>
        <v>1403.0233442940448</v>
      </c>
      <c r="U112" s="567">
        <f>SUBTOTAL(9,U100:U111)</f>
        <v>-3029.6873212116452</v>
      </c>
      <c r="V112" s="1504">
        <f>V111+V110+V109+V102+V100+V105-2</f>
        <v>93273.656269189974</v>
      </c>
      <c r="W112" s="567">
        <f t="shared" ref="W112:AE112" si="180">SUBTOTAL(9,W100:W111)</f>
        <v>12846.952675591019</v>
      </c>
      <c r="X112" s="567">
        <f t="shared" si="180"/>
        <v>-2184.425735657971</v>
      </c>
      <c r="Y112" s="567">
        <f t="shared" si="180"/>
        <v>6478.5169647848852</v>
      </c>
      <c r="Z112" s="567">
        <f t="shared" si="180"/>
        <v>1089.4302971837501</v>
      </c>
      <c r="AA112" s="567">
        <f t="shared" si="180"/>
        <v>7034.3128834907375</v>
      </c>
      <c r="AB112" s="567">
        <f t="shared" si="180"/>
        <v>3551.14464583057</v>
      </c>
      <c r="AC112" s="567">
        <f t="shared" si="180"/>
        <v>-2166.1816727968162</v>
      </c>
      <c r="AD112" s="567">
        <f t="shared" si="180"/>
        <v>916.41240503064614</v>
      </c>
      <c r="AE112" s="567">
        <f t="shared" si="180"/>
        <v>-4762.0778802897985</v>
      </c>
      <c r="AF112" s="1504">
        <f>AF111+AF110+AF109+AF102+AF100+AF105</f>
        <v>22797.465866585269</v>
      </c>
      <c r="AG112" s="854">
        <f>AG111+AG110+AG109+AG102+AG100+AG105</f>
        <v>16322.577497509303</v>
      </c>
      <c r="AH112" s="1504">
        <f>AH111+AH109+AH102+AH100+AH105</f>
        <v>17182.642490927796</v>
      </c>
      <c r="AI112" s="854">
        <f>AI111+AI109+AI102+AI100+AI105</f>
        <v>10704.756481592893</v>
      </c>
      <c r="AJ112" s="567">
        <f>AJ111+AJ110+AJ109+AJ102+AJ100+AJ105</f>
        <v>11919.640346798105</v>
      </c>
      <c r="AK112" s="567">
        <f t="shared" ref="AK112:AR112" si="181">AK111+AK110+AK109+AK102+AK100+AK105</f>
        <v>3.3999999999839931E-4</v>
      </c>
      <c r="AL112" s="567">
        <f t="shared" si="181"/>
        <v>-3375.0703972149995</v>
      </c>
      <c r="AM112" s="567">
        <f t="shared" si="181"/>
        <v>10198.932571284549</v>
      </c>
      <c r="AN112" s="567">
        <f t="shared" si="181"/>
        <v>1256.1004150600043</v>
      </c>
      <c r="AO112" s="567">
        <f t="shared" si="181"/>
        <v>5847.6947399837354</v>
      </c>
      <c r="AP112" s="567">
        <f t="shared" si="181"/>
        <v>5030.1452936219557</v>
      </c>
      <c r="AQ112" s="567">
        <f t="shared" si="181"/>
        <v>-1622.6077597886162</v>
      </c>
      <c r="AR112" s="567">
        <f t="shared" si="181"/>
        <v>1319.4930436829263</v>
      </c>
      <c r="AS112" s="567">
        <f>AS111+AS110+AS109+AS102+AS100+AS105</f>
        <v>-5273.2649174980234</v>
      </c>
      <c r="AT112" s="1504">
        <f>SUM(AJ112:AS112)</f>
        <v>25301.063675929639</v>
      </c>
      <c r="AU112" s="567">
        <f t="shared" ref="AU112:BE112" si="182">AU111+AU110+AU109+AU102+AU100+AU105</f>
        <v>10438.276827195989</v>
      </c>
      <c r="AV112" s="567">
        <f t="shared" si="182"/>
        <v>3.3999999999839931E-4</v>
      </c>
      <c r="AW112" s="567">
        <f t="shared" si="182"/>
        <v>521.23088951550017</v>
      </c>
      <c r="AX112" s="567">
        <f t="shared" si="182"/>
        <v>2952.3123219173585</v>
      </c>
      <c r="AY112" s="567">
        <f t="shared" si="182"/>
        <v>-1395.0015215950004</v>
      </c>
      <c r="AZ112" s="567">
        <f t="shared" si="182"/>
        <v>6031.2569997024748</v>
      </c>
      <c r="BA112" s="567">
        <f t="shared" si="182"/>
        <v>2962.89425861157</v>
      </c>
      <c r="BB112" s="567">
        <f t="shared" si="182"/>
        <v>-163.23608971900853</v>
      </c>
      <c r="BC112" s="567">
        <f t="shared" si="182"/>
        <v>1048.6791601983473</v>
      </c>
      <c r="BD112" s="567">
        <f t="shared" si="182"/>
        <v>-3948.6731401773559</v>
      </c>
      <c r="BE112" s="1504">
        <f t="shared" si="182"/>
        <v>18447.740045649862</v>
      </c>
      <c r="BF112" s="567">
        <f>BF111+BF110+BF109+BF105+BF102+BF100</f>
        <v>7999.4648834510817</v>
      </c>
      <c r="BG112" s="567">
        <f t="shared" ref="BG112:BP112" si="183">BG111+BG110+BG109+BG105+BG102+BG100</f>
        <v>3.3999999999839931E-4</v>
      </c>
      <c r="BH112" s="567">
        <f t="shared" si="183"/>
        <v>-1554.52438076</v>
      </c>
      <c r="BI112" s="567">
        <f t="shared" si="183"/>
        <v>5530.6942771583326</v>
      </c>
      <c r="BJ112" s="567">
        <f t="shared" si="183"/>
        <v>2127.466412084998</v>
      </c>
      <c r="BK112" s="567">
        <f t="shared" si="183"/>
        <v>6797.2000537083304</v>
      </c>
      <c r="BL112" s="567">
        <f t="shared" si="183"/>
        <v>3053.6600668499987</v>
      </c>
      <c r="BM112" s="567">
        <f t="shared" si="183"/>
        <v>-604.14251635833295</v>
      </c>
      <c r="BN112" s="567">
        <f t="shared" si="183"/>
        <v>464.07173420000049</v>
      </c>
      <c r="BO112" s="567">
        <f t="shared" si="183"/>
        <v>-5818.4876593213567</v>
      </c>
      <c r="BP112" s="1504">
        <f t="shared" si="183"/>
        <v>17995.403211013057</v>
      </c>
      <c r="BQ112" s="567">
        <f t="shared" si="167"/>
        <v>14358.452290543013</v>
      </c>
      <c r="BR112" s="567">
        <f t="shared" si="167"/>
        <v>3.3999999999839931E-4</v>
      </c>
      <c r="BS112" s="567">
        <f t="shared" si="167"/>
        <v>-1299.3151269394994</v>
      </c>
      <c r="BT112" s="567">
        <f t="shared" si="167"/>
        <v>7620.5506160435752</v>
      </c>
      <c r="BU112" s="567">
        <f t="shared" si="167"/>
        <v>-2266.3675186199944</v>
      </c>
      <c r="BV112" s="567">
        <f t="shared" si="167"/>
        <v>5081.7516859778798</v>
      </c>
      <c r="BW112" s="567">
        <f t="shared" si="167"/>
        <v>4939.379485383527</v>
      </c>
      <c r="BX112" s="567">
        <f t="shared" si="167"/>
        <v>-1181.7013331492917</v>
      </c>
      <c r="BY112" s="567">
        <f t="shared" si="167"/>
        <v>1904.1004696812731</v>
      </c>
      <c r="BZ112" s="567">
        <f t="shared" si="162"/>
        <v>-3403.4503983540226</v>
      </c>
      <c r="CA112" s="1504">
        <f t="shared" si="162"/>
        <v>25753.400510566444</v>
      </c>
      <c r="CC112" s="1568">
        <f>CC111+CC110+CC109+CC102+CC100+CC105</f>
        <v>-452.09499999999753</v>
      </c>
      <c r="CD112" s="1504">
        <f t="shared" si="171"/>
        <v>92821.561269189973</v>
      </c>
      <c r="CE112" s="1231"/>
      <c r="CF112" s="1231"/>
    </row>
    <row r="113" spans="2:90" s="576" customFormat="1" ht="12" hidden="1" customHeight="1" outlineLevel="1">
      <c r="B113" s="1474" t="s">
        <v>213</v>
      </c>
      <c r="C113" s="559"/>
      <c r="D113" s="559"/>
      <c r="E113" s="559">
        <f t="shared" si="159"/>
        <v>0</v>
      </c>
      <c r="F113" s="559"/>
      <c r="G113" s="559"/>
      <c r="H113" s="559"/>
      <c r="I113" s="559"/>
      <c r="J113" s="559">
        <f t="shared" si="168"/>
        <v>0</v>
      </c>
      <c r="K113" s="1501"/>
      <c r="L113" s="1501"/>
      <c r="M113" s="559"/>
      <c r="N113" s="559"/>
      <c r="O113" s="559"/>
      <c r="P113" s="559"/>
      <c r="Q113" s="559"/>
      <c r="R113" s="559"/>
      <c r="S113" s="559"/>
      <c r="T113" s="559"/>
      <c r="U113" s="559"/>
      <c r="V113" s="1501"/>
      <c r="W113" s="559"/>
      <c r="X113" s="559"/>
      <c r="Y113" s="559"/>
      <c r="Z113" s="559"/>
      <c r="AA113" s="559"/>
      <c r="AB113" s="559"/>
      <c r="AC113" s="559"/>
      <c r="AD113" s="559"/>
      <c r="AE113" s="559"/>
      <c r="AF113" s="1501"/>
      <c r="AG113" s="855"/>
      <c r="AH113" s="1501"/>
      <c r="AI113" s="855"/>
      <c r="AJ113" s="559"/>
      <c r="AK113" s="559"/>
      <c r="AL113" s="559"/>
      <c r="AM113" s="559"/>
      <c r="AN113" s="559"/>
      <c r="AO113" s="559"/>
      <c r="AP113" s="559"/>
      <c r="AQ113" s="559"/>
      <c r="AR113" s="559"/>
      <c r="AS113" s="559"/>
      <c r="AT113" s="1501">
        <f t="shared" si="103"/>
        <v>0</v>
      </c>
      <c r="AU113" s="559"/>
      <c r="AV113" s="559"/>
      <c r="AW113" s="559"/>
      <c r="AX113" s="559"/>
      <c r="AY113" s="559"/>
      <c r="AZ113" s="559"/>
      <c r="BA113" s="559"/>
      <c r="BB113" s="559"/>
      <c r="BC113" s="559"/>
      <c r="BD113" s="559"/>
      <c r="BE113" s="1501"/>
      <c r="BF113" s="559"/>
      <c r="BG113" s="559"/>
      <c r="BH113" s="559"/>
      <c r="BI113" s="559"/>
      <c r="BJ113" s="559"/>
      <c r="BK113" s="559"/>
      <c r="BL113" s="559"/>
      <c r="BM113" s="559"/>
      <c r="BN113" s="559"/>
      <c r="BO113" s="559"/>
      <c r="BP113" s="1501"/>
      <c r="BQ113" s="559">
        <f t="shared" si="167"/>
        <v>0</v>
      </c>
      <c r="BR113" s="559">
        <f t="shared" si="167"/>
        <v>0</v>
      </c>
      <c r="BS113" s="559">
        <f t="shared" si="167"/>
        <v>0</v>
      </c>
      <c r="BT113" s="559">
        <f t="shared" si="167"/>
        <v>0</v>
      </c>
      <c r="BU113" s="559">
        <f t="shared" si="167"/>
        <v>0</v>
      </c>
      <c r="BV113" s="559">
        <f t="shared" si="167"/>
        <v>0</v>
      </c>
      <c r="BW113" s="559">
        <f t="shared" si="167"/>
        <v>0</v>
      </c>
      <c r="BX113" s="559">
        <f t="shared" si="167"/>
        <v>0</v>
      </c>
      <c r="BY113" s="559">
        <f t="shared" si="167"/>
        <v>0</v>
      </c>
      <c r="BZ113" s="559">
        <f t="shared" si="162"/>
        <v>0</v>
      </c>
      <c r="CA113" s="1501">
        <f t="shared" si="162"/>
        <v>0</v>
      </c>
      <c r="CC113" s="1565"/>
      <c r="CD113" s="1501">
        <f t="shared" si="171"/>
        <v>0</v>
      </c>
      <c r="CE113" s="1231"/>
      <c r="CF113" s="1231"/>
    </row>
    <row r="114" spans="2:90" s="576" customFormat="1" ht="12" hidden="1" customHeight="1" outlineLevel="1">
      <c r="B114" s="826" t="s">
        <v>954</v>
      </c>
      <c r="C114" s="105">
        <v>-4160.0547299999998</v>
      </c>
      <c r="D114" s="105">
        <v>-1120.29</v>
      </c>
      <c r="E114" s="105">
        <f t="shared" si="159"/>
        <v>-5280.3447299999998</v>
      </c>
      <c r="F114" s="105">
        <v>-179.44881475</v>
      </c>
      <c r="G114" s="105">
        <v>-801.49328851626046</v>
      </c>
      <c r="H114" s="105">
        <v>-1294.2213751219515</v>
      </c>
      <c r="I114" s="105">
        <v>-620.88206053400006</v>
      </c>
      <c r="J114" s="105">
        <v>-946.16550684404774</v>
      </c>
      <c r="K114" s="1502">
        <f t="shared" ref="K114:K117" si="184">SUM(E114:J114)</f>
        <v>-9122.5557757662591</v>
      </c>
      <c r="L114" s="1502">
        <v>-1643.5463484952506</v>
      </c>
      <c r="M114" s="105">
        <v>0</v>
      </c>
      <c r="N114" s="105">
        <v>-91.299000000000007</v>
      </c>
      <c r="O114" s="105">
        <v>-280.60369509375005</v>
      </c>
      <c r="P114" s="105">
        <v>-309.896928</v>
      </c>
      <c r="Q114" s="105">
        <v>63.969236146341451</v>
      </c>
      <c r="R114" s="105">
        <v>-1931.1311079512191</v>
      </c>
      <c r="S114" s="105">
        <v>0</v>
      </c>
      <c r="T114" s="105">
        <v>-440.53075580487797</v>
      </c>
      <c r="U114" s="105">
        <v>0</v>
      </c>
      <c r="V114" s="1502">
        <f t="shared" ref="V114:V116" si="185">SUM(M114:U114)</f>
        <v>-2989.4922507035058</v>
      </c>
      <c r="W114" s="105">
        <v>-1589.2</v>
      </c>
      <c r="X114" s="105"/>
      <c r="Y114" s="105">
        <v>-1402.386751615385</v>
      </c>
      <c r="Z114" s="105">
        <v>-260.86738481999998</v>
      </c>
      <c r="AA114" s="105">
        <v>-1314.691827428572</v>
      </c>
      <c r="AB114" s="105">
        <v>-1259.111768538462</v>
      </c>
      <c r="AC114" s="105">
        <v>-17.302985373626381</v>
      </c>
      <c r="AD114" s="559">
        <v>0</v>
      </c>
      <c r="AE114" s="105">
        <v>48.105781759999999</v>
      </c>
      <c r="AF114" s="1502">
        <f>SUM(W114:AE114)</f>
        <v>-5795.4549360160445</v>
      </c>
      <c r="AG114" s="856">
        <f>SUM(Z114:AE114,W114:X114)</f>
        <v>-4393.0681844006604</v>
      </c>
      <c r="AH114" s="1502">
        <f>(V114-L114)+AF114</f>
        <v>-7141.4008382242992</v>
      </c>
      <c r="AI114" s="856">
        <f>(V114-L114)+AG114</f>
        <v>-5739.014086608915</v>
      </c>
      <c r="AJ114" s="105">
        <v>-1482</v>
      </c>
      <c r="AK114" s="105">
        <v>0</v>
      </c>
      <c r="AL114" s="105">
        <v>0</v>
      </c>
      <c r="AM114" s="105">
        <v>-1104.9303520813007</v>
      </c>
      <c r="AN114" s="105">
        <v>-63.749336405000001</v>
      </c>
      <c r="AO114" s="105">
        <v>-1054.3681937804877</v>
      </c>
      <c r="AP114" s="105">
        <v>-1898.7444324349592</v>
      </c>
      <c r="AQ114" s="105">
        <v>-17.463976170731705</v>
      </c>
      <c r="AR114" s="105">
        <v>-426.79021275203252</v>
      </c>
      <c r="AS114" s="105">
        <v>130.99098176000007</v>
      </c>
      <c r="AT114" s="1502">
        <v>-5917.0555218645122</v>
      </c>
      <c r="AU114" s="105">
        <v>-1219.4000000000001</v>
      </c>
      <c r="AV114" s="105">
        <v>0</v>
      </c>
      <c r="AW114" s="105">
        <v>0</v>
      </c>
      <c r="AX114" s="105">
        <v>-943.56525570247948</v>
      </c>
      <c r="AY114" s="105">
        <v>-104.50503805999999</v>
      </c>
      <c r="AZ114" s="105">
        <v>-1320.9285681322317</v>
      </c>
      <c r="BA114" s="105">
        <v>-636.29388485950426</v>
      </c>
      <c r="BB114" s="105">
        <v>0</v>
      </c>
      <c r="BC114" s="105">
        <v>0</v>
      </c>
      <c r="BD114" s="105">
        <v>0</v>
      </c>
      <c r="BE114" s="1502">
        <v>-4224.6927467542155</v>
      </c>
      <c r="BF114" s="105">
        <v>-359.6</v>
      </c>
      <c r="BG114" s="105">
        <v>0</v>
      </c>
      <c r="BH114" s="105">
        <v>0</v>
      </c>
      <c r="BI114" s="105">
        <v>-1177.9327139833333</v>
      </c>
      <c r="BJ114" s="105">
        <v>-363.31889998500003</v>
      </c>
      <c r="BK114" s="105">
        <v>-1244.6640240083332</v>
      </c>
      <c r="BL114" s="105">
        <v>-1048.9245910416664</v>
      </c>
      <c r="BM114" s="105">
        <v>-17.110868424999996</v>
      </c>
      <c r="BN114" s="105">
        <v>0</v>
      </c>
      <c r="BO114" s="105">
        <v>0</v>
      </c>
      <c r="BP114" s="1502">
        <v>-4211.5510974433337</v>
      </c>
      <c r="BQ114" s="105">
        <f t="shared" si="167"/>
        <v>-2341.8000000000002</v>
      </c>
      <c r="BR114" s="105">
        <f t="shared" si="167"/>
        <v>0</v>
      </c>
      <c r="BS114" s="105">
        <f t="shared" si="167"/>
        <v>0</v>
      </c>
      <c r="BT114" s="105">
        <f t="shared" si="167"/>
        <v>-870.56289380044689</v>
      </c>
      <c r="BU114" s="105">
        <f t="shared" si="167"/>
        <v>195.06452552000002</v>
      </c>
      <c r="BV114" s="105">
        <f t="shared" si="167"/>
        <v>-1130.6327379043862</v>
      </c>
      <c r="BW114" s="105">
        <f t="shared" si="167"/>
        <v>-1486.1137262527971</v>
      </c>
      <c r="BX114" s="105">
        <f t="shared" si="167"/>
        <v>-0.35310774573170889</v>
      </c>
      <c r="BY114" s="105">
        <f t="shared" si="167"/>
        <v>-426.79021275203252</v>
      </c>
      <c r="BZ114" s="105">
        <f t="shared" si="162"/>
        <v>130.99098176000007</v>
      </c>
      <c r="CA114" s="1502">
        <f t="shared" si="162"/>
        <v>-5930.197171175394</v>
      </c>
      <c r="CC114" s="1566"/>
      <c r="CD114" s="1502">
        <f t="shared" si="171"/>
        <v>-2989.4922507035058</v>
      </c>
      <c r="CE114" s="1231"/>
      <c r="CF114" s="1231"/>
    </row>
    <row r="115" spans="2:90" s="576" customFormat="1" ht="12" hidden="1" customHeight="1" outlineLevel="1">
      <c r="B115" s="826" t="s">
        <v>955</v>
      </c>
      <c r="C115" s="105">
        <v>471.05472999999984</v>
      </c>
      <c r="D115" s="105"/>
      <c r="E115" s="105">
        <f t="shared" si="159"/>
        <v>471.05472999999984</v>
      </c>
      <c r="F115" s="105"/>
      <c r="G115" s="105"/>
      <c r="H115" s="105"/>
      <c r="I115" s="105"/>
      <c r="J115" s="105"/>
      <c r="K115" s="1502">
        <f t="shared" si="184"/>
        <v>471.05472999999984</v>
      </c>
      <c r="L115" s="1502">
        <v>0</v>
      </c>
      <c r="M115" s="105">
        <v>404.57615999999962</v>
      </c>
      <c r="N115" s="105">
        <v>0</v>
      </c>
      <c r="O115" s="105">
        <v>0</v>
      </c>
      <c r="P115" s="105">
        <v>0</v>
      </c>
      <c r="Q115" s="105">
        <v>0</v>
      </c>
      <c r="R115" s="105">
        <v>0</v>
      </c>
      <c r="S115" s="105">
        <v>0</v>
      </c>
      <c r="T115" s="105">
        <v>0</v>
      </c>
      <c r="U115" s="105">
        <v>0</v>
      </c>
      <c r="V115" s="1502">
        <f t="shared" si="185"/>
        <v>404.57615999999962</v>
      </c>
      <c r="W115" s="105">
        <v>0</v>
      </c>
      <c r="X115" s="105">
        <v>0</v>
      </c>
      <c r="Y115" s="105">
        <v>0</v>
      </c>
      <c r="Z115" s="105">
        <v>0</v>
      </c>
      <c r="AA115" s="105">
        <v>0</v>
      </c>
      <c r="AB115" s="105">
        <v>0</v>
      </c>
      <c r="AC115" s="105">
        <v>0</v>
      </c>
      <c r="AD115" s="105">
        <v>0</v>
      </c>
      <c r="AE115" s="105">
        <v>0</v>
      </c>
      <c r="AF115" s="1502">
        <f>SUM(W115:AE115)</f>
        <v>0</v>
      </c>
      <c r="AG115" s="856">
        <f>SUM(Z115:AE115,W115:X115)</f>
        <v>0</v>
      </c>
      <c r="AH115" s="1502">
        <f>(V115-L115)+AF115</f>
        <v>404.57615999999962</v>
      </c>
      <c r="AI115" s="856">
        <f>(V115-L115)+AG115</f>
        <v>404.57615999999962</v>
      </c>
      <c r="AJ115" s="105">
        <v>0</v>
      </c>
      <c r="AK115" s="105">
        <v>0</v>
      </c>
      <c r="AL115" s="105">
        <v>0</v>
      </c>
      <c r="AM115" s="105"/>
      <c r="AN115" s="105"/>
      <c r="AO115" s="105">
        <v>0</v>
      </c>
      <c r="AP115" s="105">
        <v>0</v>
      </c>
      <c r="AQ115" s="105"/>
      <c r="AR115" s="105">
        <v>0</v>
      </c>
      <c r="AS115" s="105">
        <v>0</v>
      </c>
      <c r="AT115" s="1502">
        <v>0</v>
      </c>
      <c r="AU115" s="105">
        <v>0</v>
      </c>
      <c r="AV115" s="105">
        <v>0</v>
      </c>
      <c r="AW115" s="105">
        <v>0</v>
      </c>
      <c r="AX115" s="105"/>
      <c r="AY115" s="105"/>
      <c r="AZ115" s="105">
        <v>0</v>
      </c>
      <c r="BA115" s="105">
        <v>0</v>
      </c>
      <c r="BB115" s="105"/>
      <c r="BC115" s="105">
        <v>0</v>
      </c>
      <c r="BD115" s="105">
        <v>0</v>
      </c>
      <c r="BE115" s="1502">
        <v>0</v>
      </c>
      <c r="BF115" s="105">
        <v>0</v>
      </c>
      <c r="BG115" s="105">
        <v>0</v>
      </c>
      <c r="BH115" s="105">
        <v>0</v>
      </c>
      <c r="BI115" s="105"/>
      <c r="BJ115" s="105"/>
      <c r="BK115" s="105">
        <v>0</v>
      </c>
      <c r="BL115" s="105">
        <v>0</v>
      </c>
      <c r="BM115" s="105"/>
      <c r="BN115" s="105">
        <v>0</v>
      </c>
      <c r="BO115" s="105">
        <v>0</v>
      </c>
      <c r="BP115" s="1502">
        <v>0</v>
      </c>
      <c r="BQ115" s="105">
        <f t="shared" si="167"/>
        <v>0</v>
      </c>
      <c r="BR115" s="105">
        <f t="shared" si="167"/>
        <v>0</v>
      </c>
      <c r="BS115" s="105">
        <f t="shared" si="167"/>
        <v>0</v>
      </c>
      <c r="BT115" s="105">
        <f t="shared" si="167"/>
        <v>0</v>
      </c>
      <c r="BU115" s="105">
        <f t="shared" si="167"/>
        <v>0</v>
      </c>
      <c r="BV115" s="105">
        <f t="shared" si="167"/>
        <v>0</v>
      </c>
      <c r="BW115" s="105">
        <f t="shared" si="167"/>
        <v>0</v>
      </c>
      <c r="BX115" s="105">
        <f t="shared" si="167"/>
        <v>0</v>
      </c>
      <c r="BY115" s="105">
        <f t="shared" si="167"/>
        <v>0</v>
      </c>
      <c r="BZ115" s="105">
        <f t="shared" si="162"/>
        <v>0</v>
      </c>
      <c r="CA115" s="1502">
        <f t="shared" si="162"/>
        <v>0</v>
      </c>
      <c r="CC115" s="1566"/>
      <c r="CD115" s="1502">
        <f t="shared" si="171"/>
        <v>404.57615999999962</v>
      </c>
      <c r="CE115" s="1231"/>
      <c r="CF115" s="1231"/>
    </row>
    <row r="116" spans="2:90" s="576" customFormat="1" ht="12" hidden="1" customHeight="1" outlineLevel="1">
      <c r="B116" s="826" t="s">
        <v>956</v>
      </c>
      <c r="C116" s="105"/>
      <c r="D116" s="105"/>
      <c r="E116" s="105">
        <f t="shared" si="159"/>
        <v>0</v>
      </c>
      <c r="F116" s="105"/>
      <c r="G116" s="105"/>
      <c r="H116" s="105"/>
      <c r="I116" s="105"/>
      <c r="J116" s="105"/>
      <c r="K116" s="1502">
        <f t="shared" si="184"/>
        <v>0</v>
      </c>
      <c r="L116" s="1502">
        <v>-22806</v>
      </c>
      <c r="M116" s="105">
        <v>-22806</v>
      </c>
      <c r="N116" s="105">
        <v>0</v>
      </c>
      <c r="O116" s="105">
        <v>0</v>
      </c>
      <c r="P116" s="105">
        <v>0</v>
      </c>
      <c r="Q116" s="105">
        <v>0</v>
      </c>
      <c r="R116" s="105">
        <v>0</v>
      </c>
      <c r="S116" s="105">
        <v>0</v>
      </c>
      <c r="T116" s="105">
        <v>0</v>
      </c>
      <c r="U116" s="105">
        <v>0</v>
      </c>
      <c r="V116" s="1502">
        <f t="shared" si="185"/>
        <v>-22806</v>
      </c>
      <c r="W116" s="105">
        <v>0</v>
      </c>
      <c r="X116" s="105">
        <v>0</v>
      </c>
      <c r="Y116" s="105">
        <v>0</v>
      </c>
      <c r="Z116" s="105">
        <v>0</v>
      </c>
      <c r="AA116" s="105">
        <v>0</v>
      </c>
      <c r="AB116" s="105">
        <v>0</v>
      </c>
      <c r="AC116" s="105">
        <v>0</v>
      </c>
      <c r="AD116" s="105">
        <v>0</v>
      </c>
      <c r="AE116" s="105">
        <v>0</v>
      </c>
      <c r="AF116" s="1502">
        <f>SUM(W116:AE116)</f>
        <v>0</v>
      </c>
      <c r="AG116" s="856">
        <f>SUM(Z116:AE116,W116:X116)</f>
        <v>0</v>
      </c>
      <c r="AH116" s="1502">
        <f>(V116-L116)+AF116</f>
        <v>0</v>
      </c>
      <c r="AI116" s="856">
        <f>(V116-L116)+AG116</f>
        <v>0</v>
      </c>
      <c r="AJ116" s="105">
        <v>0</v>
      </c>
      <c r="AK116" s="105">
        <v>0</v>
      </c>
      <c r="AL116" s="105">
        <v>0</v>
      </c>
      <c r="AM116" s="105"/>
      <c r="AN116" s="105"/>
      <c r="AO116" s="105">
        <v>0</v>
      </c>
      <c r="AP116" s="105">
        <v>0</v>
      </c>
      <c r="AQ116" s="105"/>
      <c r="AR116" s="105">
        <v>0</v>
      </c>
      <c r="AS116" s="105">
        <v>0</v>
      </c>
      <c r="AT116" s="1502">
        <v>0</v>
      </c>
      <c r="AU116" s="105">
        <v>0</v>
      </c>
      <c r="AV116" s="105">
        <v>0</v>
      </c>
      <c r="AW116" s="105">
        <v>0</v>
      </c>
      <c r="AX116" s="105"/>
      <c r="AY116" s="105"/>
      <c r="AZ116" s="105">
        <v>0</v>
      </c>
      <c r="BA116" s="105">
        <v>0</v>
      </c>
      <c r="BB116" s="105"/>
      <c r="BC116" s="105">
        <v>0</v>
      </c>
      <c r="BD116" s="105">
        <v>0</v>
      </c>
      <c r="BE116" s="1502">
        <v>0</v>
      </c>
      <c r="BF116" s="105">
        <v>0</v>
      </c>
      <c r="BG116" s="105">
        <v>0</v>
      </c>
      <c r="BH116" s="105">
        <v>0</v>
      </c>
      <c r="BI116" s="105"/>
      <c r="BJ116" s="105"/>
      <c r="BK116" s="105">
        <v>0</v>
      </c>
      <c r="BL116" s="105">
        <v>0</v>
      </c>
      <c r="BM116" s="105"/>
      <c r="BN116" s="105">
        <v>0</v>
      </c>
      <c r="BO116" s="105">
        <v>0</v>
      </c>
      <c r="BP116" s="1502">
        <v>0</v>
      </c>
      <c r="BQ116" s="105">
        <f t="shared" si="167"/>
        <v>0</v>
      </c>
      <c r="BR116" s="105">
        <f t="shared" si="167"/>
        <v>0</v>
      </c>
      <c r="BS116" s="105">
        <f t="shared" si="167"/>
        <v>0</v>
      </c>
      <c r="BT116" s="105">
        <f t="shared" si="167"/>
        <v>0</v>
      </c>
      <c r="BU116" s="105">
        <f t="shared" si="167"/>
        <v>0</v>
      </c>
      <c r="BV116" s="105">
        <f t="shared" si="167"/>
        <v>0</v>
      </c>
      <c r="BW116" s="105">
        <f t="shared" si="167"/>
        <v>0</v>
      </c>
      <c r="BX116" s="105">
        <f t="shared" si="167"/>
        <v>0</v>
      </c>
      <c r="BY116" s="105">
        <f t="shared" si="167"/>
        <v>0</v>
      </c>
      <c r="BZ116" s="105">
        <f t="shared" si="162"/>
        <v>0</v>
      </c>
      <c r="CA116" s="1502">
        <f t="shared" si="162"/>
        <v>0</v>
      </c>
      <c r="CC116" s="1566"/>
      <c r="CD116" s="1502">
        <f t="shared" si="171"/>
        <v>-22806</v>
      </c>
      <c r="CE116" s="1231"/>
      <c r="CF116" s="1231"/>
    </row>
    <row r="117" spans="2:90" ht="12" hidden="1" customHeight="1" outlineLevel="1">
      <c r="B117" s="828" t="s">
        <v>569</v>
      </c>
      <c r="C117" s="540">
        <v>-175.26999999999998</v>
      </c>
      <c r="D117" s="540"/>
      <c r="E117" s="540">
        <f t="shared" si="159"/>
        <v>-175.26999999999998</v>
      </c>
      <c r="F117" s="540">
        <v>-58.906957750000004</v>
      </c>
      <c r="G117" s="540"/>
      <c r="H117" s="540">
        <v>-546.61199648374009</v>
      </c>
      <c r="I117" s="540"/>
      <c r="J117" s="540"/>
      <c r="K117" s="1505">
        <f t="shared" si="184"/>
        <v>-780.78895423374001</v>
      </c>
      <c r="L117" s="1505">
        <v>16.198541239700432</v>
      </c>
      <c r="M117" s="540">
        <v>87</v>
      </c>
      <c r="N117" s="540">
        <v>0</v>
      </c>
      <c r="O117" s="540">
        <v>0</v>
      </c>
      <c r="P117" s="540">
        <v>-77.133669999999995</v>
      </c>
      <c r="Q117" s="540">
        <v>0</v>
      </c>
      <c r="R117" s="540">
        <v>-478.07244321951208</v>
      </c>
      <c r="S117" s="540">
        <v>0</v>
      </c>
      <c r="T117" s="540">
        <v>0</v>
      </c>
      <c r="U117" s="540">
        <v>438</v>
      </c>
      <c r="V117" s="1505">
        <f>SUM(M117:U117)</f>
        <v>-30.206113219512076</v>
      </c>
      <c r="W117" s="570">
        <v>0</v>
      </c>
      <c r="X117" s="540">
        <v>-18.273446164666662</v>
      </c>
      <c r="Y117" s="540">
        <v>143.32597061538468</v>
      </c>
      <c r="Z117" s="540">
        <v>25.587929729999995</v>
      </c>
      <c r="AA117" s="540">
        <v>0</v>
      </c>
      <c r="AB117" s="540">
        <v>-292.71217437362645</v>
      </c>
      <c r="AC117" s="570">
        <v>0</v>
      </c>
      <c r="AD117" s="570"/>
      <c r="AE117" s="540">
        <v>-108</v>
      </c>
      <c r="AF117" s="1505">
        <f>SUM(W117:AE117)</f>
        <v>-250.07172019290846</v>
      </c>
      <c r="AG117" s="857">
        <f>SUM(Z117:AE117,W117:X117)</f>
        <v>-393.39769080829313</v>
      </c>
      <c r="AH117" s="1505">
        <f>(V117-L117)+AF117</f>
        <v>-296.47637465212097</v>
      </c>
      <c r="AI117" s="857">
        <f>(V117-L117)+AG117</f>
        <v>-439.80234526750564</v>
      </c>
      <c r="AJ117" s="540">
        <v>-367</v>
      </c>
      <c r="AK117" s="540">
        <v>0</v>
      </c>
      <c r="AL117" s="540">
        <v>-9.8237239980000002</v>
      </c>
      <c r="AM117" s="540">
        <v>-1302.3205026869919</v>
      </c>
      <c r="AN117" s="540">
        <v>-209.20285443500001</v>
      </c>
      <c r="AO117" s="540">
        <v>0</v>
      </c>
      <c r="AP117" s="540">
        <v>-37.532423650406507</v>
      </c>
      <c r="AQ117" s="540">
        <v>0</v>
      </c>
      <c r="AR117" s="540">
        <v>0</v>
      </c>
      <c r="AS117" s="540">
        <v>-108</v>
      </c>
      <c r="AT117" s="1505">
        <v>-2033.8795047703984</v>
      </c>
      <c r="AU117" s="540">
        <v>0</v>
      </c>
      <c r="AV117" s="540">
        <v>0</v>
      </c>
      <c r="AW117" s="540">
        <v>-276.09371591399997</v>
      </c>
      <c r="AX117" s="540">
        <v>-185.95029768595043</v>
      </c>
      <c r="AY117" s="540">
        <v>-63.683268964999989</v>
      </c>
      <c r="AZ117" s="540">
        <v>0</v>
      </c>
      <c r="BA117" s="540">
        <v>83.735806909090925</v>
      </c>
      <c r="BB117" s="540">
        <v>0</v>
      </c>
      <c r="BC117" s="540">
        <v>0</v>
      </c>
      <c r="BD117" s="540">
        <v>-108</v>
      </c>
      <c r="BE117" s="1505">
        <v>-549.99147565585952</v>
      </c>
      <c r="BF117" s="540">
        <v>0</v>
      </c>
      <c r="BG117" s="540">
        <v>0</v>
      </c>
      <c r="BH117" s="540">
        <v>0.25232588699999997</v>
      </c>
      <c r="BI117" s="540">
        <v>200.19034063333331</v>
      </c>
      <c r="BJ117" s="540">
        <v>23.002371450000002</v>
      </c>
      <c r="BK117" s="540">
        <v>0</v>
      </c>
      <c r="BL117" s="540">
        <v>-255.61131996666663</v>
      </c>
      <c r="BM117" s="540">
        <v>0</v>
      </c>
      <c r="BN117" s="540">
        <v>0</v>
      </c>
      <c r="BO117" s="540">
        <v>-108</v>
      </c>
      <c r="BP117" s="1505">
        <v>-140.16628199633331</v>
      </c>
      <c r="BQ117" s="540">
        <f t="shared" si="167"/>
        <v>-367</v>
      </c>
      <c r="BR117" s="540">
        <f t="shared" si="167"/>
        <v>0</v>
      </c>
      <c r="BS117" s="540">
        <f t="shared" si="167"/>
        <v>-286.16976579899995</v>
      </c>
      <c r="BT117" s="540">
        <f t="shared" si="167"/>
        <v>-1688.4611410062757</v>
      </c>
      <c r="BU117" s="540">
        <f t="shared" si="167"/>
        <v>-295.88849484999997</v>
      </c>
      <c r="BV117" s="540">
        <f t="shared" si="167"/>
        <v>0</v>
      </c>
      <c r="BW117" s="540">
        <f t="shared" si="167"/>
        <v>301.81470322535102</v>
      </c>
      <c r="BX117" s="540">
        <f t="shared" si="167"/>
        <v>0</v>
      </c>
      <c r="BY117" s="540">
        <f t="shared" si="167"/>
        <v>0</v>
      </c>
      <c r="BZ117" s="540">
        <f t="shared" si="162"/>
        <v>-108</v>
      </c>
      <c r="CA117" s="1505">
        <f t="shared" si="162"/>
        <v>-2443.7046984299245</v>
      </c>
      <c r="CC117" s="1569"/>
      <c r="CD117" s="1505">
        <f t="shared" si="171"/>
        <v>-30.206113219512076</v>
      </c>
      <c r="CE117" s="1231"/>
      <c r="CF117" s="1231"/>
    </row>
    <row r="118" spans="2:90" ht="12" customHeight="1" collapsed="1">
      <c r="B118" s="1447" t="s">
        <v>213</v>
      </c>
      <c r="C118" s="1479">
        <f t="shared" ref="C118:AT118" si="186">SUBTOTAL(9,C114:C117)</f>
        <v>-3864.27</v>
      </c>
      <c r="D118" s="1479">
        <f t="shared" si="186"/>
        <v>-1120.29</v>
      </c>
      <c r="E118" s="1479">
        <f t="shared" si="159"/>
        <v>-4984.5599999999995</v>
      </c>
      <c r="F118" s="1479">
        <f t="shared" si="186"/>
        <v>-238.3557725</v>
      </c>
      <c r="G118" s="1479">
        <f t="shared" si="186"/>
        <v>-801.49328851626046</v>
      </c>
      <c r="H118" s="1479">
        <f t="shared" si="186"/>
        <v>-1840.8333716056916</v>
      </c>
      <c r="I118" s="1479">
        <f t="shared" si="186"/>
        <v>-620.88206053400006</v>
      </c>
      <c r="J118" s="1479">
        <f t="shared" si="186"/>
        <v>-946.16550684404774</v>
      </c>
      <c r="K118" s="1491">
        <f t="shared" si="186"/>
        <v>-9432.2899999999991</v>
      </c>
      <c r="L118" s="1491">
        <f t="shared" si="186"/>
        <v>-24433.347807255548</v>
      </c>
      <c r="M118" s="1479">
        <f t="shared" si="186"/>
        <v>-22314.423839999999</v>
      </c>
      <c r="N118" s="1479">
        <f t="shared" si="186"/>
        <v>-91.299000000000007</v>
      </c>
      <c r="O118" s="1479">
        <f t="shared" si="186"/>
        <v>-280.60369509375005</v>
      </c>
      <c r="P118" s="1479">
        <f t="shared" si="186"/>
        <v>-387.030598</v>
      </c>
      <c r="Q118" s="1479">
        <f t="shared" si="186"/>
        <v>63.969236146341451</v>
      </c>
      <c r="R118" s="1479">
        <f t="shared" si="186"/>
        <v>-2409.2035511707313</v>
      </c>
      <c r="S118" s="1479">
        <f t="shared" si="186"/>
        <v>0</v>
      </c>
      <c r="T118" s="1479">
        <f t="shared" si="186"/>
        <v>-440.53075580487797</v>
      </c>
      <c r="U118" s="105">
        <f t="shared" si="186"/>
        <v>438</v>
      </c>
      <c r="V118" s="1491">
        <f>SUBTOTAL(9,V114:V117)</f>
        <v>-25421.12220392302</v>
      </c>
      <c r="W118" s="1479">
        <f t="shared" si="186"/>
        <v>-1589.2</v>
      </c>
      <c r="X118" s="1479">
        <f t="shared" si="186"/>
        <v>-18.273446164666662</v>
      </c>
      <c r="Y118" s="1479">
        <f t="shared" si="186"/>
        <v>-1259.0607810000004</v>
      </c>
      <c r="Z118" s="1479">
        <f t="shared" si="186"/>
        <v>-235.27945509</v>
      </c>
      <c r="AA118" s="1479">
        <f t="shared" si="186"/>
        <v>-1314.691827428572</v>
      </c>
      <c r="AB118" s="1479">
        <f t="shared" si="186"/>
        <v>-1551.8239429120886</v>
      </c>
      <c r="AC118" s="1479">
        <f t="shared" si="186"/>
        <v>-17.302985373626381</v>
      </c>
      <c r="AD118" s="1479">
        <f t="shared" si="186"/>
        <v>0</v>
      </c>
      <c r="AE118" s="1479">
        <f t="shared" si="186"/>
        <v>-59.894218240000001</v>
      </c>
      <c r="AF118" s="1491">
        <f t="shared" si="186"/>
        <v>-6045.5266562089528</v>
      </c>
      <c r="AG118" s="848">
        <f t="shared" si="186"/>
        <v>-4786.4658752089535</v>
      </c>
      <c r="AH118" s="1491">
        <f t="shared" si="186"/>
        <v>-7033.3010528764207</v>
      </c>
      <c r="AI118" s="848">
        <f t="shared" si="186"/>
        <v>-5774.2402718764206</v>
      </c>
      <c r="AJ118" s="1479">
        <f t="shared" si="186"/>
        <v>-1849</v>
      </c>
      <c r="AK118" s="1479">
        <f t="shared" si="186"/>
        <v>0</v>
      </c>
      <c r="AL118" s="1479">
        <f t="shared" si="186"/>
        <v>-9.8237239980000002</v>
      </c>
      <c r="AM118" s="1479">
        <f t="shared" si="186"/>
        <v>-2407.2508547682928</v>
      </c>
      <c r="AN118" s="1479">
        <f t="shared" si="186"/>
        <v>-272.95219084000001</v>
      </c>
      <c r="AO118" s="1479">
        <f t="shared" si="186"/>
        <v>-1054.3681937804877</v>
      </c>
      <c r="AP118" s="1479">
        <f t="shared" si="186"/>
        <v>-1936.2768560853658</v>
      </c>
      <c r="AQ118" s="1479">
        <f t="shared" si="186"/>
        <v>-17.463976170731705</v>
      </c>
      <c r="AR118" s="1479">
        <f t="shared" si="186"/>
        <v>-426.79021275203252</v>
      </c>
      <c r="AS118" s="1479">
        <f t="shared" si="186"/>
        <v>22.990981760000068</v>
      </c>
      <c r="AT118" s="1491">
        <f t="shared" si="186"/>
        <v>-7950.9350266349102</v>
      </c>
      <c r="AU118" s="1479">
        <f>SUM(AU114:AU117)</f>
        <v>-1219.4000000000001</v>
      </c>
      <c r="AV118" s="1479">
        <f t="shared" ref="AV118:BE118" si="187">SUM(AV114:AV117)</f>
        <v>0</v>
      </c>
      <c r="AW118" s="1479">
        <f t="shared" si="187"/>
        <v>-276.09371591399997</v>
      </c>
      <c r="AX118" s="1479">
        <f t="shared" si="187"/>
        <v>-1129.5155533884299</v>
      </c>
      <c r="AY118" s="1479">
        <f t="shared" si="187"/>
        <v>-168.18830702499997</v>
      </c>
      <c r="AZ118" s="1479">
        <f t="shared" si="187"/>
        <v>-1320.9285681322317</v>
      </c>
      <c r="BA118" s="1479">
        <f t="shared" si="187"/>
        <v>-552.55807795041335</v>
      </c>
      <c r="BB118" s="1479">
        <f t="shared" si="187"/>
        <v>0</v>
      </c>
      <c r="BC118" s="1479">
        <f t="shared" si="187"/>
        <v>0</v>
      </c>
      <c r="BD118" s="1479">
        <f t="shared" si="187"/>
        <v>-108</v>
      </c>
      <c r="BE118" s="1491">
        <f t="shared" si="187"/>
        <v>-4774.6842224100747</v>
      </c>
      <c r="BF118" s="1479">
        <f>SUM(BF114:BF117)</f>
        <v>-359.6</v>
      </c>
      <c r="BG118" s="1479">
        <f t="shared" ref="BG118:BP118" si="188">SUM(BG114:BG117)</f>
        <v>0</v>
      </c>
      <c r="BH118" s="1479">
        <f t="shared" si="188"/>
        <v>0.25232588699999997</v>
      </c>
      <c r="BI118" s="1479">
        <f t="shared" si="188"/>
        <v>-977.74237334999998</v>
      </c>
      <c r="BJ118" s="1479">
        <f t="shared" si="188"/>
        <v>-340.31652853500003</v>
      </c>
      <c r="BK118" s="1479">
        <f t="shared" si="188"/>
        <v>-1244.6640240083332</v>
      </c>
      <c r="BL118" s="1479">
        <f t="shared" si="188"/>
        <v>-1304.535911008333</v>
      </c>
      <c r="BM118" s="1479">
        <f t="shared" si="188"/>
        <v>-17.110868424999996</v>
      </c>
      <c r="BN118" s="1479">
        <f t="shared" si="188"/>
        <v>0</v>
      </c>
      <c r="BO118" s="1479">
        <f t="shared" si="188"/>
        <v>-108</v>
      </c>
      <c r="BP118" s="1491">
        <f t="shared" si="188"/>
        <v>-4351.7173794396667</v>
      </c>
      <c r="BQ118" s="1479">
        <f t="shared" si="167"/>
        <v>-2708.8</v>
      </c>
      <c r="BR118" s="1479">
        <f t="shared" si="167"/>
        <v>0</v>
      </c>
      <c r="BS118" s="1479">
        <f t="shared" si="167"/>
        <v>-286.16976579899995</v>
      </c>
      <c r="BT118" s="1479">
        <f t="shared" si="167"/>
        <v>-2559.0240348067227</v>
      </c>
      <c r="BU118" s="1479">
        <f t="shared" si="167"/>
        <v>-100.82396932999995</v>
      </c>
      <c r="BV118" s="1479">
        <f t="shared" si="167"/>
        <v>-1130.6327379043862</v>
      </c>
      <c r="BW118" s="1479">
        <f t="shared" si="167"/>
        <v>-1184.2990230274463</v>
      </c>
      <c r="BX118" s="1479">
        <f t="shared" si="167"/>
        <v>-0.35310774573170889</v>
      </c>
      <c r="BY118" s="1479">
        <f t="shared" si="167"/>
        <v>-426.79021275203252</v>
      </c>
      <c r="BZ118" s="1479">
        <f t="shared" si="162"/>
        <v>22.990981760000068</v>
      </c>
      <c r="CA118" s="1491">
        <f t="shared" si="162"/>
        <v>-8373.9018696053172</v>
      </c>
      <c r="CC118" s="1557">
        <v>0</v>
      </c>
      <c r="CD118" s="1491">
        <f t="shared" si="171"/>
        <v>-25421.12220392302</v>
      </c>
      <c r="CE118" s="1231"/>
      <c r="CF118" s="1231"/>
    </row>
    <row r="119" spans="2:90" ht="12" customHeight="1">
      <c r="B119" s="1480" t="s">
        <v>215</v>
      </c>
      <c r="C119" s="1481">
        <f>C112+C118</f>
        <v>20500.730000000007</v>
      </c>
      <c r="D119" s="1481">
        <f t="shared" ref="D119:U119" si="189">D112+D118</f>
        <v>3777.1165500000197</v>
      </c>
      <c r="E119" s="1481">
        <f t="shared" si="159"/>
        <v>24277.846550000027</v>
      </c>
      <c r="F119" s="1481">
        <f t="shared" si="189"/>
        <v>739.10901789968761</v>
      </c>
      <c r="G119" s="1481">
        <f t="shared" si="189"/>
        <v>3956.8141199769852</v>
      </c>
      <c r="H119" s="1481">
        <f t="shared" si="189"/>
        <v>1665.4597593084575</v>
      </c>
      <c r="I119" s="1481">
        <f t="shared" si="189"/>
        <v>1449.6880648104384</v>
      </c>
      <c r="J119" s="1481">
        <f t="shared" si="168"/>
        <v>120277.45299303206</v>
      </c>
      <c r="K119" s="1506">
        <f t="shared" si="189"/>
        <v>152366.37050502765</v>
      </c>
      <c r="L119" s="1506">
        <f t="shared" si="189"/>
        <v>73041.124307114645</v>
      </c>
      <c r="M119" s="1481">
        <f t="shared" si="189"/>
        <v>69510.144835189625</v>
      </c>
      <c r="N119" s="1481">
        <f t="shared" si="189"/>
        <v>-244.29505</v>
      </c>
      <c r="O119" s="1481">
        <f t="shared" si="189"/>
        <v>1093.0784326670537</v>
      </c>
      <c r="P119" s="1481">
        <f t="shared" si="189"/>
        <v>1014.4391016774237</v>
      </c>
      <c r="Q119" s="1481">
        <f t="shared" si="189"/>
        <v>-6394.4743183425335</v>
      </c>
      <c r="R119" s="1481">
        <f t="shared" si="189"/>
        <v>3565.3838972222852</v>
      </c>
      <c r="S119" s="1481">
        <f t="shared" si="189"/>
        <v>-473.99815951056905</v>
      </c>
      <c r="T119" s="1481">
        <f t="shared" si="189"/>
        <v>962.49258848916679</v>
      </c>
      <c r="U119" s="579">
        <f t="shared" si="189"/>
        <v>-2591.6873212116452</v>
      </c>
      <c r="V119" s="1506">
        <f>V112+V118</f>
        <v>67852.534065266955</v>
      </c>
      <c r="W119" s="1481">
        <f>W112+W118-1</f>
        <v>11256.752675591018</v>
      </c>
      <c r="X119" s="1481">
        <f t="shared" ref="X119:AE119" si="190">X112+X118</f>
        <v>-2202.6991818226375</v>
      </c>
      <c r="Y119" s="1481">
        <f t="shared" si="190"/>
        <v>5219.4561837848851</v>
      </c>
      <c r="Z119" s="1481">
        <f t="shared" si="190"/>
        <v>854.15084209375004</v>
      </c>
      <c r="AA119" s="1481">
        <f t="shared" si="190"/>
        <v>5719.6210560621657</v>
      </c>
      <c r="AB119" s="1481">
        <f t="shared" si="190"/>
        <v>1999.3207029184814</v>
      </c>
      <c r="AC119" s="1481">
        <f t="shared" si="190"/>
        <v>-2183.4846581704428</v>
      </c>
      <c r="AD119" s="1481">
        <f t="shared" si="190"/>
        <v>916.41240503064614</v>
      </c>
      <c r="AE119" s="1481">
        <f t="shared" si="190"/>
        <v>-4821.9720985297981</v>
      </c>
      <c r="AF119" s="1506">
        <f>AF112+AF118-1</f>
        <v>16750.939210376317</v>
      </c>
      <c r="AG119" s="858">
        <f>AG112+AG118-1</f>
        <v>11535.111622300348</v>
      </c>
      <c r="AH119" s="1506">
        <f>AH112+AH118</f>
        <v>10149.341438051375</v>
      </c>
      <c r="AI119" s="858">
        <f>AI112+AI118</f>
        <v>4930.5162097164721</v>
      </c>
      <c r="AJ119" s="1481">
        <f t="shared" ref="AJ119:AS119" si="191">AJ112+AJ118</f>
        <v>10070.640346798105</v>
      </c>
      <c r="AK119" s="1481">
        <f t="shared" si="191"/>
        <v>3.3999999999839931E-4</v>
      </c>
      <c r="AL119" s="1481">
        <f t="shared" si="191"/>
        <v>-3384.8941212129994</v>
      </c>
      <c r="AM119" s="1481">
        <f t="shared" si="191"/>
        <v>7791.6817165162565</v>
      </c>
      <c r="AN119" s="1481">
        <f t="shared" si="191"/>
        <v>983.14822422000429</v>
      </c>
      <c r="AO119" s="1481">
        <f t="shared" si="191"/>
        <v>4793.3265462032477</v>
      </c>
      <c r="AP119" s="1481">
        <f t="shared" si="191"/>
        <v>3093.8684375365901</v>
      </c>
      <c r="AQ119" s="1481">
        <f t="shared" si="191"/>
        <v>-1640.071735959348</v>
      </c>
      <c r="AR119" s="1481">
        <f t="shared" si="191"/>
        <v>892.70283093089381</v>
      </c>
      <c r="AS119" s="1481">
        <f t="shared" si="191"/>
        <v>-5250.2739357380233</v>
      </c>
      <c r="AT119" s="1506">
        <f t="shared" si="103"/>
        <v>17350.128649294729</v>
      </c>
      <c r="AU119" s="1481">
        <f t="shared" ref="AU119:BE119" si="192">AU112+AU118</f>
        <v>9218.8768271959889</v>
      </c>
      <c r="AV119" s="1481">
        <f t="shared" si="192"/>
        <v>3.3999999999839931E-4</v>
      </c>
      <c r="AW119" s="1481">
        <f t="shared" si="192"/>
        <v>245.13717360150019</v>
      </c>
      <c r="AX119" s="1481">
        <f t="shared" si="192"/>
        <v>1822.7967685289286</v>
      </c>
      <c r="AY119" s="1481">
        <f t="shared" si="192"/>
        <v>-1563.1898286200003</v>
      </c>
      <c r="AZ119" s="1481">
        <f t="shared" si="192"/>
        <v>4710.3284315702431</v>
      </c>
      <c r="BA119" s="1481">
        <f t="shared" si="192"/>
        <v>2410.3361806611565</v>
      </c>
      <c r="BB119" s="1481">
        <f t="shared" si="192"/>
        <v>-163.23608971900853</v>
      </c>
      <c r="BC119" s="1481">
        <f t="shared" si="192"/>
        <v>1048.6791601983473</v>
      </c>
      <c r="BD119" s="1481">
        <f t="shared" si="192"/>
        <v>-4056.6731401773559</v>
      </c>
      <c r="BE119" s="1506">
        <f t="shared" si="192"/>
        <v>13673.055823239787</v>
      </c>
      <c r="BF119" s="1481">
        <f>BF118+BF112</f>
        <v>7639.8648834510814</v>
      </c>
      <c r="BG119" s="1481">
        <f t="shared" ref="BG119:BP119" si="193">BG118+BG112</f>
        <v>3.3999999999839931E-4</v>
      </c>
      <c r="BH119" s="1481">
        <f t="shared" si="193"/>
        <v>-1554.2720548729999</v>
      </c>
      <c r="BI119" s="1481">
        <f t="shared" si="193"/>
        <v>4552.9519038083326</v>
      </c>
      <c r="BJ119" s="1481">
        <f t="shared" si="193"/>
        <v>1787.1498835499979</v>
      </c>
      <c r="BK119" s="1481">
        <f t="shared" si="193"/>
        <v>5552.536029699997</v>
      </c>
      <c r="BL119" s="1481">
        <f t="shared" si="193"/>
        <v>1749.1241558416657</v>
      </c>
      <c r="BM119" s="1481">
        <f t="shared" si="193"/>
        <v>-621.25338478333299</v>
      </c>
      <c r="BN119" s="1481">
        <f t="shared" si="193"/>
        <v>464.07173420000049</v>
      </c>
      <c r="BO119" s="1481">
        <f t="shared" si="193"/>
        <v>-5926.4876593213567</v>
      </c>
      <c r="BP119" s="1506">
        <f t="shared" si="193"/>
        <v>13643.685831573392</v>
      </c>
      <c r="BQ119" s="1481">
        <f t="shared" si="167"/>
        <v>11649.652290543014</v>
      </c>
      <c r="BR119" s="1481">
        <f t="shared" si="167"/>
        <v>3.3999999999839931E-4</v>
      </c>
      <c r="BS119" s="1481">
        <f t="shared" si="167"/>
        <v>-1585.4848927384992</v>
      </c>
      <c r="BT119" s="1481">
        <f t="shared" si="167"/>
        <v>5061.5265812368525</v>
      </c>
      <c r="BU119" s="1481">
        <f t="shared" si="167"/>
        <v>-2367.1914879499936</v>
      </c>
      <c r="BV119" s="1481">
        <f t="shared" si="167"/>
        <v>3951.1189480734938</v>
      </c>
      <c r="BW119" s="1481">
        <f t="shared" si="167"/>
        <v>3755.0804623560807</v>
      </c>
      <c r="BX119" s="1481">
        <f t="shared" si="167"/>
        <v>-1182.0544408950236</v>
      </c>
      <c r="BY119" s="1481">
        <f t="shared" si="167"/>
        <v>1477.3102569292405</v>
      </c>
      <c r="BZ119" s="1481">
        <f t="shared" si="162"/>
        <v>-3380.4594165940225</v>
      </c>
      <c r="CA119" s="1506">
        <f t="shared" si="162"/>
        <v>17379.498640961123</v>
      </c>
      <c r="CC119" s="1570">
        <f>CC112+CC118</f>
        <v>-452.09499999999753</v>
      </c>
      <c r="CD119" s="1506">
        <f t="shared" si="171"/>
        <v>67400.439065266954</v>
      </c>
      <c r="CE119" s="1231"/>
      <c r="CF119" s="1231"/>
    </row>
    <row r="120" spans="2:90" ht="12" customHeight="1">
      <c r="B120" s="1447" t="s">
        <v>957</v>
      </c>
      <c r="C120" s="1103">
        <v>-2385</v>
      </c>
      <c r="D120" s="105">
        <v>0</v>
      </c>
      <c r="E120" s="105">
        <f t="shared" si="159"/>
        <v>-2385</v>
      </c>
      <c r="F120" s="105">
        <v>0</v>
      </c>
      <c r="G120" s="105">
        <v>0</v>
      </c>
      <c r="H120" s="105">
        <v>0</v>
      </c>
      <c r="I120" s="105">
        <v>0</v>
      </c>
      <c r="J120" s="105">
        <f t="shared" si="168"/>
        <v>19756</v>
      </c>
      <c r="K120" s="1502">
        <v>17371</v>
      </c>
      <c r="L120" s="1502">
        <v>0</v>
      </c>
      <c r="M120" s="105">
        <v>-1228.5</v>
      </c>
      <c r="N120" s="105">
        <v>0</v>
      </c>
      <c r="O120" s="105">
        <v>0</v>
      </c>
      <c r="P120" s="105">
        <v>0</v>
      </c>
      <c r="Q120" s="105">
        <v>0</v>
      </c>
      <c r="R120" s="105">
        <v>0</v>
      </c>
      <c r="S120" s="105">
        <v>0</v>
      </c>
      <c r="T120" s="105">
        <v>0</v>
      </c>
      <c r="U120" s="105">
        <v>0</v>
      </c>
      <c r="V120" s="1500">
        <f>SUM(M120:U120)</f>
        <v>-1228.5</v>
      </c>
      <c r="W120" s="105">
        <v>0</v>
      </c>
      <c r="X120" s="105">
        <v>0</v>
      </c>
      <c r="Y120" s="105">
        <v>0</v>
      </c>
      <c r="Z120" s="105">
        <v>0</v>
      </c>
      <c r="AA120" s="105">
        <v>0</v>
      </c>
      <c r="AB120" s="105">
        <v>0</v>
      </c>
      <c r="AC120" s="105">
        <v>0</v>
      </c>
      <c r="AD120" s="105">
        <v>0</v>
      </c>
      <c r="AE120" s="105">
        <v>0</v>
      </c>
      <c r="AF120" s="1500">
        <f>SUM(W120:AE120)</f>
        <v>0</v>
      </c>
      <c r="AG120" s="1470">
        <f>SUM(Z120:AE120,W120:X120)</f>
        <v>0</v>
      </c>
      <c r="AH120" s="1500">
        <f>(V120-L120)+AF120</f>
        <v>-1228.5</v>
      </c>
      <c r="AI120" s="1470">
        <f>(V120-L120)+AG120</f>
        <v>-1228.5</v>
      </c>
      <c r="AJ120" s="105">
        <v>0</v>
      </c>
      <c r="AK120" s="105">
        <v>0</v>
      </c>
      <c r="AL120" s="105">
        <v>0</v>
      </c>
      <c r="AM120" s="105">
        <v>0</v>
      </c>
      <c r="AN120" s="105">
        <v>0</v>
      </c>
      <c r="AO120" s="105">
        <v>0</v>
      </c>
      <c r="AP120" s="105">
        <v>0</v>
      </c>
      <c r="AQ120" s="105">
        <v>0</v>
      </c>
      <c r="AR120" s="105">
        <v>0</v>
      </c>
      <c r="AS120" s="105">
        <v>0</v>
      </c>
      <c r="AT120" s="1500">
        <v>0</v>
      </c>
      <c r="AU120" s="105"/>
      <c r="AV120" s="105"/>
      <c r="AW120" s="105"/>
      <c r="AX120" s="105"/>
      <c r="AY120" s="105"/>
      <c r="AZ120" s="105"/>
      <c r="BA120" s="105"/>
      <c r="BB120" s="105"/>
      <c r="BC120" s="105"/>
      <c r="BD120" s="105"/>
      <c r="BE120" s="1500"/>
      <c r="BF120" s="105">
        <v>-9</v>
      </c>
      <c r="BG120" s="105"/>
      <c r="BH120" s="105"/>
      <c r="BI120" s="105"/>
      <c r="BJ120" s="105"/>
      <c r="BK120" s="105"/>
      <c r="BL120" s="105"/>
      <c r="BM120" s="105"/>
      <c r="BN120" s="105"/>
      <c r="BO120" s="105">
        <v>0</v>
      </c>
      <c r="BP120" s="1500">
        <v>-9</v>
      </c>
      <c r="BQ120" s="105">
        <f t="shared" si="167"/>
        <v>9</v>
      </c>
      <c r="BR120" s="105">
        <f t="shared" si="167"/>
        <v>0</v>
      </c>
      <c r="BS120" s="105">
        <f t="shared" si="167"/>
        <v>0</v>
      </c>
      <c r="BT120" s="105">
        <f t="shared" si="167"/>
        <v>0</v>
      </c>
      <c r="BU120" s="105">
        <f t="shared" si="167"/>
        <v>0</v>
      </c>
      <c r="BV120" s="105">
        <f t="shared" si="167"/>
        <v>0</v>
      </c>
      <c r="BW120" s="105">
        <f t="shared" si="167"/>
        <v>0</v>
      </c>
      <c r="BX120" s="105">
        <f t="shared" si="167"/>
        <v>0</v>
      </c>
      <c r="BY120" s="105">
        <f t="shared" si="167"/>
        <v>0</v>
      </c>
      <c r="BZ120" s="105">
        <f t="shared" si="162"/>
        <v>0</v>
      </c>
      <c r="CA120" s="1500">
        <f t="shared" si="162"/>
        <v>9</v>
      </c>
      <c r="CC120" s="1564">
        <v>0</v>
      </c>
      <c r="CD120" s="1500">
        <f t="shared" si="171"/>
        <v>-1228.5</v>
      </c>
      <c r="CE120" s="1231"/>
      <c r="CF120" s="1231"/>
    </row>
    <row r="121" spans="2:90" ht="12" customHeight="1" thickBot="1">
      <c r="B121" s="825" t="s">
        <v>215</v>
      </c>
      <c r="C121" s="567">
        <f>C120+C119</f>
        <v>18115.730000000007</v>
      </c>
      <c r="D121" s="567">
        <f>D120+D119</f>
        <v>3777.1165500000197</v>
      </c>
      <c r="E121" s="567">
        <f t="shared" si="159"/>
        <v>21892.846550000027</v>
      </c>
      <c r="F121" s="567">
        <f t="shared" ref="F121:AG121" si="194">F120+F119</f>
        <v>739.10901789968761</v>
      </c>
      <c r="G121" s="567">
        <f t="shared" si="194"/>
        <v>3956.8141199769852</v>
      </c>
      <c r="H121" s="567">
        <f t="shared" si="194"/>
        <v>1665.4597593084575</v>
      </c>
      <c r="I121" s="567">
        <f t="shared" si="194"/>
        <v>1449.6880648104384</v>
      </c>
      <c r="J121" s="567">
        <f t="shared" si="168"/>
        <v>140033.45299303206</v>
      </c>
      <c r="K121" s="1507">
        <f t="shared" si="194"/>
        <v>169737.37050502765</v>
      </c>
      <c r="L121" s="1507">
        <f t="shared" si="194"/>
        <v>73041.124307114645</v>
      </c>
      <c r="M121" s="567">
        <f t="shared" si="194"/>
        <v>68281.644835189625</v>
      </c>
      <c r="N121" s="567">
        <f t="shared" si="194"/>
        <v>-244.29505</v>
      </c>
      <c r="O121" s="567">
        <f t="shared" si="194"/>
        <v>1093.0784326670537</v>
      </c>
      <c r="P121" s="567">
        <f t="shared" si="194"/>
        <v>1014.4391016774237</v>
      </c>
      <c r="Q121" s="567">
        <f t="shared" si="194"/>
        <v>-6394.4743183425335</v>
      </c>
      <c r="R121" s="567">
        <f t="shared" si="194"/>
        <v>3565.3838972222852</v>
      </c>
      <c r="S121" s="567">
        <f t="shared" si="194"/>
        <v>-473.99815951056905</v>
      </c>
      <c r="T121" s="567">
        <f t="shared" si="194"/>
        <v>962.49258848916679</v>
      </c>
      <c r="U121" s="567">
        <f t="shared" si="194"/>
        <v>-2591.6873212116452</v>
      </c>
      <c r="V121" s="1507">
        <f t="shared" si="194"/>
        <v>66624.034065266955</v>
      </c>
      <c r="W121" s="567">
        <f t="shared" si="194"/>
        <v>11256.752675591018</v>
      </c>
      <c r="X121" s="567">
        <f t="shared" si="194"/>
        <v>-2202.6991818226375</v>
      </c>
      <c r="Y121" s="567">
        <f t="shared" si="194"/>
        <v>5219.4561837848851</v>
      </c>
      <c r="Z121" s="567">
        <f t="shared" si="194"/>
        <v>854.15084209375004</v>
      </c>
      <c r="AA121" s="567">
        <f t="shared" si="194"/>
        <v>5719.6210560621657</v>
      </c>
      <c r="AB121" s="567">
        <f t="shared" si="194"/>
        <v>1999.3207029184814</v>
      </c>
      <c r="AC121" s="567">
        <f t="shared" si="194"/>
        <v>-2183.4846581704428</v>
      </c>
      <c r="AD121" s="567">
        <f t="shared" si="194"/>
        <v>916.41240503064614</v>
      </c>
      <c r="AE121" s="567">
        <f t="shared" si="194"/>
        <v>-4821.9720985297981</v>
      </c>
      <c r="AF121" s="1507">
        <f t="shared" si="194"/>
        <v>16750.939210376317</v>
      </c>
      <c r="AG121" s="1482">
        <f t="shared" si="194"/>
        <v>11535.111622300348</v>
      </c>
      <c r="AH121" s="1507">
        <f>AH120+AH119</f>
        <v>8920.841438051375</v>
      </c>
      <c r="AI121" s="1482">
        <f>AI120+AI119</f>
        <v>3702.0162097164721</v>
      </c>
      <c r="AJ121" s="567">
        <f t="shared" ref="AJ121:AS121" si="195">AJ120+AJ119</f>
        <v>10070.640346798105</v>
      </c>
      <c r="AK121" s="567">
        <f t="shared" si="195"/>
        <v>3.3999999999839931E-4</v>
      </c>
      <c r="AL121" s="567">
        <f t="shared" si="195"/>
        <v>-3384.8941212129994</v>
      </c>
      <c r="AM121" s="567">
        <f t="shared" si="195"/>
        <v>7791.6817165162565</v>
      </c>
      <c r="AN121" s="567">
        <f t="shared" si="195"/>
        <v>983.14822422000429</v>
      </c>
      <c r="AO121" s="567">
        <f t="shared" si="195"/>
        <v>4793.3265462032477</v>
      </c>
      <c r="AP121" s="567">
        <f t="shared" si="195"/>
        <v>3093.8684375365901</v>
      </c>
      <c r="AQ121" s="567">
        <f t="shared" si="195"/>
        <v>-1640.071735959348</v>
      </c>
      <c r="AR121" s="567">
        <f t="shared" si="195"/>
        <v>892.70283093089381</v>
      </c>
      <c r="AS121" s="567">
        <f t="shared" si="195"/>
        <v>-5250.2739357380233</v>
      </c>
      <c r="AT121" s="1507">
        <f t="shared" si="103"/>
        <v>17350.128649294729</v>
      </c>
      <c r="AU121" s="567">
        <f t="shared" ref="AU121:BE121" si="196">AU120+AU119</f>
        <v>9218.8768271959889</v>
      </c>
      <c r="AV121" s="567">
        <f t="shared" si="196"/>
        <v>3.3999999999839931E-4</v>
      </c>
      <c r="AW121" s="567">
        <f t="shared" si="196"/>
        <v>245.13717360150019</v>
      </c>
      <c r="AX121" s="567">
        <f t="shared" si="196"/>
        <v>1822.7967685289286</v>
      </c>
      <c r="AY121" s="567">
        <f t="shared" si="196"/>
        <v>-1563.1898286200003</v>
      </c>
      <c r="AZ121" s="567">
        <f t="shared" si="196"/>
        <v>4710.3284315702431</v>
      </c>
      <c r="BA121" s="567">
        <f t="shared" si="196"/>
        <v>2410.3361806611565</v>
      </c>
      <c r="BB121" s="567">
        <f t="shared" si="196"/>
        <v>-163.23608971900853</v>
      </c>
      <c r="BC121" s="567">
        <f t="shared" si="196"/>
        <v>1048.6791601983473</v>
      </c>
      <c r="BD121" s="567">
        <f t="shared" si="196"/>
        <v>-4056.6731401773559</v>
      </c>
      <c r="BE121" s="1507">
        <f t="shared" si="196"/>
        <v>13673.055823239787</v>
      </c>
      <c r="BF121" s="567">
        <f>BF120+BF119</f>
        <v>7630.8648834510814</v>
      </c>
      <c r="BG121" s="567">
        <f t="shared" ref="BG121:BP121" si="197">BG120+BG119</f>
        <v>3.3999999999839931E-4</v>
      </c>
      <c r="BH121" s="567">
        <f t="shared" si="197"/>
        <v>-1554.2720548729999</v>
      </c>
      <c r="BI121" s="567">
        <f t="shared" si="197"/>
        <v>4552.9519038083326</v>
      </c>
      <c r="BJ121" s="567">
        <f t="shared" si="197"/>
        <v>1787.1498835499979</v>
      </c>
      <c r="BK121" s="567">
        <f t="shared" si="197"/>
        <v>5552.536029699997</v>
      </c>
      <c r="BL121" s="567">
        <f t="shared" si="197"/>
        <v>1749.1241558416657</v>
      </c>
      <c r="BM121" s="567">
        <f t="shared" si="197"/>
        <v>-621.25338478333299</v>
      </c>
      <c r="BN121" s="567">
        <f t="shared" si="197"/>
        <v>464.07173420000049</v>
      </c>
      <c r="BO121" s="567">
        <f t="shared" si="197"/>
        <v>-5926.4876593213567</v>
      </c>
      <c r="BP121" s="1507">
        <f t="shared" si="197"/>
        <v>13634.685831573392</v>
      </c>
      <c r="BQ121" s="1483">
        <f t="shared" si="167"/>
        <v>11658.652290543014</v>
      </c>
      <c r="BR121" s="1484">
        <f t="shared" si="167"/>
        <v>3.3999999999839931E-4</v>
      </c>
      <c r="BS121" s="1484">
        <f t="shared" si="167"/>
        <v>-1585.4848927384992</v>
      </c>
      <c r="BT121" s="1484">
        <f t="shared" si="167"/>
        <v>5061.5265812368525</v>
      </c>
      <c r="BU121" s="1484">
        <f t="shared" si="167"/>
        <v>-2367.1914879499936</v>
      </c>
      <c r="BV121" s="1484">
        <f t="shared" si="167"/>
        <v>3951.1189480734938</v>
      </c>
      <c r="BW121" s="1484">
        <f t="shared" si="167"/>
        <v>3755.0804623560807</v>
      </c>
      <c r="BX121" s="1484">
        <f t="shared" si="167"/>
        <v>-1182.0544408950236</v>
      </c>
      <c r="BY121" s="1484">
        <f t="shared" si="167"/>
        <v>1477.3102569292405</v>
      </c>
      <c r="BZ121" s="1484">
        <f t="shared" si="162"/>
        <v>-3380.4594165940225</v>
      </c>
      <c r="CA121" s="1507">
        <f t="shared" si="162"/>
        <v>17388.498640961123</v>
      </c>
      <c r="CC121" s="1571">
        <f>SUM(CC119:CC120)</f>
        <v>-452.09499999999753</v>
      </c>
      <c r="CD121" s="1507">
        <f t="shared" si="171"/>
        <v>66171.939065266954</v>
      </c>
      <c r="CE121" s="1231"/>
      <c r="CF121" s="1231"/>
    </row>
    <row r="122" spans="2:90" ht="14.25">
      <c r="B122" s="1661" t="s">
        <v>962</v>
      </c>
      <c r="C122" s="1661"/>
      <c r="D122" s="1661"/>
      <c r="E122" s="1661"/>
      <c r="F122" s="1661"/>
      <c r="G122" s="1661"/>
      <c r="H122" s="1661"/>
      <c r="I122" s="1661"/>
      <c r="J122" s="1661"/>
      <c r="K122" s="1661"/>
      <c r="L122" s="1661"/>
      <c r="M122" s="1661"/>
      <c r="N122" s="1661"/>
      <c r="O122" s="1661"/>
      <c r="P122" s="1661"/>
      <c r="Q122" s="1661"/>
      <c r="R122" s="1661"/>
      <c r="S122" s="1661"/>
      <c r="T122" s="1661"/>
      <c r="U122" s="1661"/>
      <c r="V122" s="1661"/>
      <c r="W122" s="1661"/>
      <c r="X122" s="1661"/>
      <c r="Y122" s="1661"/>
      <c r="Z122" s="1661"/>
      <c r="AA122" s="1661"/>
      <c r="AB122" s="1661"/>
      <c r="AC122" s="1661"/>
      <c r="AD122" s="1661"/>
      <c r="AE122" s="1661"/>
      <c r="AF122" s="1661"/>
      <c r="AG122" s="1661"/>
      <c r="AH122" s="1661"/>
      <c r="AI122" s="1661"/>
      <c r="AJ122" s="1661"/>
      <c r="AK122" s="1661"/>
      <c r="AL122" s="1661"/>
      <c r="AM122" s="1661"/>
      <c r="AN122" s="1661"/>
      <c r="AO122" s="1661"/>
      <c r="AP122" s="1661"/>
      <c r="AQ122" s="1661"/>
      <c r="AR122" s="1661"/>
      <c r="AS122" s="1661"/>
      <c r="AT122" s="1661"/>
      <c r="AU122" s="1661"/>
      <c r="AV122" s="1661"/>
      <c r="AW122" s="1661"/>
      <c r="AX122" s="1661"/>
      <c r="AY122" s="1661"/>
      <c r="AZ122" s="1661"/>
      <c r="BA122" s="1661"/>
      <c r="BB122" s="1661"/>
      <c r="BC122" s="1661"/>
      <c r="BD122" s="1661"/>
      <c r="BE122" s="1661"/>
      <c r="BF122" s="1661"/>
      <c r="BG122" s="1082"/>
      <c r="BH122" s="1082"/>
      <c r="BI122" s="1082"/>
      <c r="BJ122" s="1082"/>
      <c r="BK122" s="1082"/>
      <c r="BL122" s="1082"/>
      <c r="BM122" s="1082"/>
      <c r="BN122" s="1082"/>
      <c r="BO122" s="1082"/>
      <c r="BP122" s="1082"/>
    </row>
    <row r="123" spans="2:90" ht="12" customHeight="1">
      <c r="M123" s="1231">
        <f>M12/$V$12</f>
        <v>0.66117182955346587</v>
      </c>
      <c r="N123" s="1231">
        <f t="shared" ref="N123:U123" si="198">N12/$V$12</f>
        <v>0</v>
      </c>
      <c r="O123" s="1231">
        <f t="shared" si="198"/>
        <v>7.645130346679406E-2</v>
      </c>
      <c r="P123" s="1231">
        <f t="shared" si="198"/>
        <v>8.895241103795791E-2</v>
      </c>
      <c r="Q123" s="1231">
        <f t="shared" si="198"/>
        <v>0.10565651039961167</v>
      </c>
      <c r="R123" s="1231">
        <f t="shared" si="198"/>
        <v>0.16549617261929986</v>
      </c>
      <c r="S123" s="1231">
        <f t="shared" si="198"/>
        <v>0</v>
      </c>
      <c r="T123" s="1231">
        <f t="shared" si="198"/>
        <v>5.8129187100552052E-2</v>
      </c>
      <c r="U123" s="1231">
        <f t="shared" si="198"/>
        <v>-0.15586126659912089</v>
      </c>
      <c r="V123" s="1231"/>
      <c r="W123" s="1231"/>
      <c r="X123" s="1231"/>
      <c r="Y123" s="1231"/>
      <c r="Z123" s="1231"/>
      <c r="AA123" s="1231"/>
      <c r="AB123" s="1231"/>
      <c r="AC123" s="1231"/>
      <c r="AD123" s="1231"/>
      <c r="AE123" s="1231"/>
      <c r="AF123" s="1231"/>
      <c r="AG123" s="1231"/>
      <c r="AH123" s="1231"/>
      <c r="AI123" s="1231"/>
      <c r="AJ123" s="1231"/>
      <c r="AK123" s="1231"/>
      <c r="AL123" s="1231"/>
      <c r="AM123" s="1231"/>
      <c r="AN123" s="1231"/>
      <c r="AO123" s="1231"/>
      <c r="AP123" s="1231"/>
      <c r="AQ123" s="1231"/>
      <c r="AR123" s="1231"/>
      <c r="AS123" s="1231"/>
      <c r="AT123" s="1231"/>
      <c r="AU123" s="1231"/>
      <c r="AV123" s="1231"/>
      <c r="AW123" s="1231"/>
      <c r="AX123" s="1231"/>
      <c r="AY123" s="1231"/>
      <c r="AZ123" s="1231"/>
      <c r="BA123" s="1231"/>
      <c r="BB123" s="1231"/>
      <c r="BC123" s="1231"/>
      <c r="BD123" s="1231"/>
      <c r="BE123" s="1231"/>
      <c r="BP123" s="575"/>
      <c r="BQ123" s="1231"/>
      <c r="BR123" s="1231"/>
      <c r="BS123" s="1231"/>
      <c r="BT123" s="1231"/>
      <c r="BU123" s="1231"/>
      <c r="BV123" s="1231"/>
      <c r="BW123" s="1231"/>
      <c r="BX123" s="1231"/>
      <c r="BY123" s="1231"/>
      <c r="BZ123" s="1231"/>
    </row>
    <row r="124" spans="2:90" ht="12" hidden="1" customHeight="1" outlineLevel="1">
      <c r="B124" s="1310" t="s">
        <v>4683</v>
      </c>
      <c r="C124" s="1311"/>
      <c r="D124" s="1311"/>
      <c r="E124" s="1311" t="e">
        <f>ROUND(E121,0.1)-ROUND(#REF!,0.1)</f>
        <v>#REF!</v>
      </c>
      <c r="F124" s="1311"/>
      <c r="G124" s="1311"/>
      <c r="H124" s="1311"/>
      <c r="I124" s="1311"/>
      <c r="J124" s="1311"/>
      <c r="K124" s="1311" t="e">
        <v>#REF!</v>
      </c>
      <c r="L124" s="1311">
        <v>0</v>
      </c>
      <c r="M124" s="1311"/>
      <c r="N124" s="1311"/>
      <c r="O124" s="1311"/>
      <c r="P124" s="1311"/>
      <c r="Q124" s="1311"/>
      <c r="R124" s="1311"/>
      <c r="S124" s="1311"/>
      <c r="T124" s="1311"/>
      <c r="U124" s="1311"/>
      <c r="V124" s="1311"/>
      <c r="W124" s="1311"/>
      <c r="X124" s="1311"/>
      <c r="Y124" s="1311"/>
      <c r="Z124" s="1311"/>
      <c r="AA124" s="1311"/>
      <c r="AB124" s="1311"/>
      <c r="AC124" s="1311"/>
      <c r="AD124" s="1311"/>
      <c r="AE124" s="1311"/>
      <c r="AF124" s="1311"/>
      <c r="AG124" s="1311"/>
      <c r="AH124" s="1311"/>
      <c r="AI124" s="1312"/>
      <c r="AJ124" s="1311"/>
      <c r="AK124" s="1311"/>
      <c r="AL124" s="1311"/>
      <c r="AM124" s="1311"/>
      <c r="AN124" s="1311"/>
      <c r="AO124" s="1311"/>
      <c r="AP124" s="1311"/>
      <c r="AQ124" s="1311"/>
      <c r="AR124" s="1311"/>
      <c r="AS124" s="1311"/>
      <c r="AT124" s="1311"/>
      <c r="AU124" s="1311"/>
      <c r="AV124" s="1311"/>
      <c r="AW124" s="1311"/>
      <c r="AX124" s="1311"/>
      <c r="AY124" s="1311"/>
      <c r="AZ124" s="1311"/>
      <c r="BA124" s="1311"/>
      <c r="BB124" s="1311"/>
      <c r="BC124" s="1311"/>
      <c r="BD124" s="1311"/>
      <c r="BE124" s="1311"/>
      <c r="BF124" s="1311"/>
      <c r="BG124" s="1311"/>
      <c r="BH124" s="1311"/>
      <c r="BI124" s="1311"/>
      <c r="BJ124" s="1311"/>
      <c r="BK124" s="1311"/>
      <c r="BL124" s="1311"/>
      <c r="BM124" s="1311"/>
      <c r="BN124" s="1311"/>
      <c r="BO124" s="1311"/>
      <c r="BP124" s="1311">
        <v>110.68583157339162</v>
      </c>
      <c r="BQ124" s="1701"/>
      <c r="BR124" s="1701"/>
      <c r="BS124" s="1701"/>
      <c r="BT124" s="1701"/>
      <c r="BU124" s="1701"/>
      <c r="BV124" s="1701"/>
      <c r="BW124" s="1701"/>
      <c r="BX124" s="1701"/>
      <c r="BY124" s="1701"/>
      <c r="BZ124" s="1701"/>
      <c r="CA124" s="1513"/>
    </row>
    <row r="125" spans="2:90" ht="12" customHeight="1" collapsed="1">
      <c r="C125" s="496"/>
      <c r="D125" s="496"/>
      <c r="E125" s="496"/>
      <c r="F125" s="496"/>
      <c r="G125" s="496"/>
      <c r="H125" s="496"/>
      <c r="I125" s="496"/>
      <c r="J125" s="865"/>
      <c r="K125" s="496"/>
      <c r="L125" s="496"/>
      <c r="M125" s="496"/>
      <c r="N125" s="496"/>
      <c r="O125" s="496"/>
      <c r="P125" s="496"/>
      <c r="AJ125" s="496"/>
      <c r="AK125" s="496"/>
      <c r="AL125" s="496"/>
      <c r="AM125" s="496"/>
      <c r="AN125" s="496"/>
      <c r="AO125" s="496"/>
      <c r="AP125" s="496"/>
      <c r="AQ125" s="496"/>
      <c r="AR125" s="496"/>
      <c r="AS125" s="496"/>
      <c r="AU125" s="496"/>
      <c r="AV125" s="496"/>
      <c r="AW125" s="496"/>
      <c r="AX125" s="496"/>
      <c r="AY125" s="496"/>
      <c r="AZ125" s="496"/>
      <c r="BA125" s="496"/>
      <c r="BB125" s="496"/>
      <c r="BC125" s="496"/>
      <c r="BD125" s="496"/>
      <c r="BF125" s="496"/>
      <c r="BG125" s="496"/>
      <c r="BH125" s="496"/>
      <c r="BI125" s="496"/>
      <c r="BJ125" s="496"/>
      <c r="BK125" s="496"/>
      <c r="BL125" s="496"/>
      <c r="BM125" s="496"/>
      <c r="BN125" s="496"/>
      <c r="BO125" s="496"/>
      <c r="BQ125" s="1231"/>
      <c r="BR125" s="1231"/>
      <c r="BS125" s="1231"/>
      <c r="BT125" s="1231"/>
      <c r="BU125" s="1231"/>
      <c r="BV125" s="1231"/>
      <c r="BW125" s="1231"/>
      <c r="BX125" s="1231"/>
      <c r="BY125" s="1231"/>
      <c r="BZ125" s="1231"/>
    </row>
    <row r="126" spans="2:90" ht="12" customHeight="1">
      <c r="C126" s="496"/>
      <c r="D126" s="496"/>
      <c r="E126" s="496"/>
      <c r="F126" s="496"/>
      <c r="G126" s="496"/>
      <c r="H126" s="496"/>
      <c r="I126" s="496"/>
      <c r="J126" s="865"/>
      <c r="K126" s="496"/>
      <c r="L126" s="496"/>
      <c r="M126" s="496"/>
      <c r="N126" s="496"/>
      <c r="O126" s="496"/>
      <c r="P126" s="496"/>
      <c r="V126" s="1231"/>
      <c r="AJ126" s="496"/>
      <c r="AK126" s="496"/>
      <c r="AL126" s="496"/>
      <c r="AM126" s="496"/>
      <c r="AN126" s="496"/>
      <c r="AO126" s="496"/>
      <c r="AP126" s="496"/>
      <c r="AQ126" s="496"/>
      <c r="AR126" s="496"/>
      <c r="AS126" s="496"/>
      <c r="AT126" s="1231"/>
      <c r="AU126" s="496"/>
      <c r="AV126" s="496"/>
      <c r="AW126" s="496"/>
      <c r="AX126" s="496"/>
      <c r="AY126" s="496"/>
      <c r="AZ126" s="496"/>
      <c r="BA126" s="496"/>
      <c r="BB126" s="496"/>
      <c r="BC126" s="496"/>
      <c r="BD126" s="496"/>
      <c r="BE126" s="1231"/>
      <c r="BF126" s="496"/>
      <c r="BG126" s="496"/>
      <c r="BH126" s="496"/>
      <c r="BI126" s="496"/>
      <c r="BJ126" s="496"/>
      <c r="BK126" s="496"/>
      <c r="BL126" s="496"/>
      <c r="BM126" s="496"/>
      <c r="BN126" s="496"/>
      <c r="BO126" s="496"/>
      <c r="CA126" s="1231"/>
    </row>
    <row r="127" spans="2:90" ht="12" customHeight="1">
      <c r="C127" s="496"/>
      <c r="D127" s="496"/>
      <c r="E127" s="496"/>
      <c r="F127" s="496"/>
      <c r="G127" s="496"/>
      <c r="H127" s="496"/>
      <c r="I127" s="496"/>
      <c r="J127" s="865"/>
      <c r="K127" s="496"/>
      <c r="L127" s="496"/>
      <c r="M127" s="496"/>
      <c r="N127" s="496"/>
      <c r="O127" s="496"/>
      <c r="P127" s="496"/>
      <c r="V127" s="1231"/>
      <c r="AJ127" s="496"/>
      <c r="AK127" s="496"/>
      <c r="AL127" s="496"/>
      <c r="AM127" s="496"/>
      <c r="AN127" s="496"/>
      <c r="AO127" s="496"/>
      <c r="AP127" s="496"/>
      <c r="AQ127" s="496"/>
      <c r="AR127" s="496"/>
      <c r="AS127" s="496"/>
      <c r="AT127" s="1231"/>
      <c r="AU127" s="496"/>
      <c r="AV127" s="496"/>
      <c r="AW127" s="496"/>
      <c r="AX127" s="496"/>
      <c r="AY127" s="496"/>
      <c r="AZ127" s="496"/>
      <c r="BA127" s="496"/>
      <c r="BB127" s="496"/>
      <c r="BC127" s="496"/>
      <c r="BD127" s="496"/>
      <c r="BE127" s="1231"/>
      <c r="BF127" s="496"/>
      <c r="BG127" s="496"/>
      <c r="BH127" s="496"/>
      <c r="BI127" s="496"/>
      <c r="BJ127" s="496"/>
      <c r="BK127" s="496"/>
      <c r="BL127" s="496"/>
      <c r="BM127" s="496"/>
      <c r="BN127" s="496"/>
      <c r="BO127" s="496"/>
      <c r="CA127" s="1231"/>
      <c r="CH127" s="1431"/>
      <c r="CI127" s="1487" t="s">
        <v>854</v>
      </c>
      <c r="CJ127" s="1487" t="s">
        <v>4563</v>
      </c>
      <c r="CK127" s="1487" t="s">
        <v>4710</v>
      </c>
      <c r="CL127" s="1487" t="s">
        <v>4586</v>
      </c>
    </row>
    <row r="128" spans="2:90" ht="12" customHeight="1">
      <c r="C128" s="496"/>
      <c r="D128" s="496"/>
      <c r="E128" s="496"/>
      <c r="F128" s="496"/>
      <c r="G128" s="496"/>
      <c r="H128" s="496"/>
      <c r="I128" s="496"/>
      <c r="J128" s="865"/>
      <c r="K128" s="496"/>
      <c r="L128" s="496"/>
      <c r="M128" s="496"/>
      <c r="N128" s="496"/>
      <c r="O128" s="496"/>
      <c r="P128" s="496"/>
      <c r="AJ128" s="496"/>
      <c r="AK128" s="496"/>
      <c r="AL128" s="496"/>
      <c r="AM128" s="496"/>
      <c r="AN128" s="496"/>
      <c r="AO128" s="496"/>
      <c r="AP128" s="496"/>
      <c r="AQ128" s="496"/>
      <c r="AR128" s="496"/>
      <c r="AS128" s="496"/>
      <c r="AU128" s="496"/>
      <c r="AV128" s="496"/>
      <c r="AW128" s="496"/>
      <c r="AX128" s="496"/>
      <c r="AY128" s="496"/>
      <c r="AZ128" s="496"/>
      <c r="BA128" s="496"/>
      <c r="BB128" s="496"/>
      <c r="BC128" s="496"/>
      <c r="BD128" s="496"/>
      <c r="BF128" s="496"/>
      <c r="BG128" s="496"/>
      <c r="BH128" s="496"/>
      <c r="BI128" s="496"/>
      <c r="BJ128" s="496"/>
      <c r="BK128" s="496"/>
      <c r="BL128" s="496"/>
      <c r="BM128" s="496"/>
      <c r="BN128" s="496"/>
      <c r="BO128" s="496"/>
      <c r="CH128" s="1443" t="s">
        <v>887</v>
      </c>
      <c r="CI128" s="1491">
        <v>182435</v>
      </c>
      <c r="CJ128" s="1491">
        <v>267995.98677322053</v>
      </c>
      <c r="CK128" s="1491">
        <v>149601.31374910686</v>
      </c>
      <c r="CL128" s="1491">
        <v>261634.09987689607</v>
      </c>
    </row>
    <row r="129" spans="3:90" ht="12" customHeight="1">
      <c r="C129" s="496"/>
      <c r="D129" s="496"/>
      <c r="E129" s="496"/>
      <c r="F129" s="496"/>
      <c r="G129" s="496"/>
      <c r="H129" s="496"/>
      <c r="I129" s="496"/>
      <c r="J129" s="865"/>
      <c r="K129" s="496"/>
      <c r="L129" s="496"/>
      <c r="M129" s="496"/>
      <c r="N129" s="496"/>
      <c r="O129" s="496"/>
      <c r="P129" s="496"/>
      <c r="AJ129" s="496"/>
      <c r="AK129" s="496"/>
      <c r="AL129" s="496"/>
      <c r="AM129" s="496"/>
      <c r="AN129" s="496"/>
      <c r="AO129" s="496"/>
      <c r="AP129" s="496"/>
      <c r="AQ129" s="496"/>
      <c r="AR129" s="496"/>
      <c r="AS129" s="496"/>
      <c r="AU129" s="496"/>
      <c r="AV129" s="496"/>
      <c r="AW129" s="496"/>
      <c r="AX129" s="496"/>
      <c r="AY129" s="496"/>
      <c r="AZ129" s="496"/>
      <c r="BA129" s="496"/>
      <c r="BB129" s="496"/>
      <c r="BC129" s="496"/>
      <c r="BD129" s="496"/>
      <c r="BF129" s="496"/>
      <c r="BG129" s="496"/>
      <c r="BH129" s="496"/>
      <c r="BI129" s="496"/>
      <c r="BJ129" s="496"/>
      <c r="BK129" s="496"/>
      <c r="BL129" s="496"/>
      <c r="BM129" s="496"/>
      <c r="BN129" s="496"/>
      <c r="BO129" s="496"/>
      <c r="CH129" s="1444" t="s">
        <v>888</v>
      </c>
      <c r="CI129" s="1491">
        <v>69083</v>
      </c>
      <c r="CJ129" s="1491">
        <v>83285.814010000002</v>
      </c>
      <c r="CK129" s="1491">
        <v>41614.35901</v>
      </c>
      <c r="CL129" s="1491">
        <v>87846.110010000004</v>
      </c>
    </row>
    <row r="130" spans="3:90" ht="12" customHeight="1">
      <c r="C130" s="496"/>
      <c r="D130" s="496"/>
      <c r="E130" s="496"/>
      <c r="F130" s="496"/>
      <c r="G130" s="496"/>
      <c r="H130" s="496"/>
      <c r="I130" s="496"/>
      <c r="J130" s="865"/>
      <c r="K130" s="496"/>
      <c r="L130" s="496"/>
      <c r="M130" s="496"/>
      <c r="N130" s="496"/>
      <c r="O130" s="496"/>
      <c r="P130" s="496"/>
      <c r="AJ130" s="496"/>
      <c r="AK130" s="496"/>
      <c r="AL130" s="496"/>
      <c r="AM130" s="496"/>
      <c r="AN130" s="496"/>
      <c r="AO130" s="496"/>
      <c r="AP130" s="496"/>
      <c r="AQ130" s="496"/>
      <c r="AR130" s="496"/>
      <c r="AS130" s="496"/>
      <c r="AU130" s="496"/>
      <c r="AV130" s="496"/>
      <c r="AW130" s="496"/>
      <c r="AX130" s="496"/>
      <c r="AY130" s="496"/>
      <c r="AZ130" s="496"/>
      <c r="BA130" s="496"/>
      <c r="BB130" s="496"/>
      <c r="BC130" s="496"/>
      <c r="BD130" s="496"/>
      <c r="BF130" s="496"/>
      <c r="BG130" s="496"/>
      <c r="BH130" s="496"/>
      <c r="BI130" s="496"/>
      <c r="BJ130" s="496"/>
      <c r="BK130" s="496"/>
      <c r="BL130" s="496"/>
      <c r="BM130" s="496"/>
      <c r="BN130" s="496"/>
      <c r="BO130" s="496"/>
      <c r="CH130" s="1444" t="s">
        <v>889</v>
      </c>
      <c r="CI130" s="1491">
        <v>8103</v>
      </c>
      <c r="CJ130" s="1491">
        <v>8033.7269786704019</v>
      </c>
      <c r="CK130" s="1491">
        <v>10271.603687018631</v>
      </c>
      <c r="CL130" s="1491">
        <v>13760.717528189032</v>
      </c>
    </row>
    <row r="131" spans="3:90" ht="12" customHeight="1">
      <c r="C131" s="496"/>
      <c r="D131" s="496"/>
      <c r="E131" s="496"/>
      <c r="F131" s="496"/>
      <c r="G131" s="496"/>
      <c r="H131" s="496"/>
      <c r="I131" s="496"/>
      <c r="J131" s="865"/>
      <c r="K131" s="496"/>
      <c r="L131" s="496"/>
      <c r="M131" s="496"/>
      <c r="N131" s="496"/>
      <c r="O131" s="496"/>
      <c r="P131" s="496"/>
      <c r="AJ131" s="496"/>
      <c r="AK131" s="496"/>
      <c r="AL131" s="496"/>
      <c r="AM131" s="496"/>
      <c r="AN131" s="496"/>
      <c r="AO131" s="496"/>
      <c r="AP131" s="496"/>
      <c r="AQ131" s="496"/>
      <c r="AR131" s="496"/>
      <c r="AS131" s="496"/>
      <c r="AU131" s="496"/>
      <c r="AV131" s="496"/>
      <c r="AW131" s="496"/>
      <c r="AX131" s="496"/>
      <c r="AY131" s="496"/>
      <c r="AZ131" s="496"/>
      <c r="BA131" s="496"/>
      <c r="BB131" s="496"/>
      <c r="BC131" s="496"/>
      <c r="BD131" s="496"/>
      <c r="BF131" s="496"/>
      <c r="BG131" s="496"/>
      <c r="BH131" s="496"/>
      <c r="BI131" s="496"/>
      <c r="BJ131" s="496"/>
      <c r="BK131" s="496"/>
      <c r="BL131" s="496"/>
      <c r="BM131" s="496"/>
      <c r="BN131" s="496"/>
      <c r="BO131" s="496"/>
      <c r="CH131" s="1445" t="s">
        <v>890</v>
      </c>
      <c r="CI131" s="1493">
        <v>-45</v>
      </c>
      <c r="CJ131" s="1493">
        <v>-3</v>
      </c>
      <c r="CK131" s="1493">
        <v>-59</v>
      </c>
      <c r="CL131" s="1493">
        <v>-62</v>
      </c>
    </row>
    <row r="132" spans="3:90" ht="12" customHeight="1">
      <c r="C132" s="496"/>
      <c r="D132" s="496"/>
      <c r="E132" s="496"/>
      <c r="F132" s="496"/>
      <c r="G132" s="496"/>
      <c r="H132" s="496"/>
      <c r="I132" s="496"/>
      <c r="J132" s="865"/>
      <c r="K132" s="496"/>
      <c r="L132" s="496"/>
      <c r="M132" s="496"/>
      <c r="N132" s="496"/>
      <c r="O132" s="496"/>
      <c r="P132" s="496"/>
      <c r="AJ132" s="496"/>
      <c r="AK132" s="496"/>
      <c r="AL132" s="496"/>
      <c r="AM132" s="496"/>
      <c r="AN132" s="496"/>
      <c r="AO132" s="496"/>
      <c r="AP132" s="496"/>
      <c r="AQ132" s="496"/>
      <c r="AR132" s="496"/>
      <c r="AS132" s="496"/>
      <c r="AU132" s="496"/>
      <c r="AV132" s="496"/>
      <c r="AW132" s="496"/>
      <c r="AX132" s="496"/>
      <c r="AY132" s="496"/>
      <c r="AZ132" s="496"/>
      <c r="BA132" s="496"/>
      <c r="BB132" s="496"/>
      <c r="BC132" s="496"/>
      <c r="BD132" s="496"/>
      <c r="BF132" s="496"/>
      <c r="BG132" s="496"/>
      <c r="BH132" s="496"/>
      <c r="BI132" s="496"/>
      <c r="BJ132" s="496"/>
      <c r="BK132" s="496"/>
      <c r="BL132" s="496"/>
      <c r="BM132" s="496"/>
      <c r="BN132" s="496"/>
      <c r="BO132" s="496"/>
      <c r="CH132" s="1444" t="s">
        <v>783</v>
      </c>
      <c r="CI132" s="1491">
        <f>SUM(CI128:CI131)</f>
        <v>259576</v>
      </c>
      <c r="CJ132" s="1491">
        <f>SUM(CJ128:CJ131)</f>
        <v>359312.52776189096</v>
      </c>
      <c r="CK132" s="1491">
        <f>SUM(CK128:CK131)</f>
        <v>201428.27644612547</v>
      </c>
      <c r="CL132" s="1491">
        <f>SUM(CL128:CL131)</f>
        <v>363178.92741508508</v>
      </c>
    </row>
    <row r="133" spans="3:90" ht="12" customHeight="1">
      <c r="C133" s="496"/>
      <c r="D133" s="496"/>
      <c r="E133" s="496"/>
      <c r="F133" s="496"/>
      <c r="G133" s="496"/>
      <c r="H133" s="496"/>
      <c r="I133" s="496"/>
      <c r="J133" s="865"/>
      <c r="K133" s="496"/>
      <c r="L133" s="496"/>
      <c r="M133" s="496"/>
      <c r="N133" s="496"/>
      <c r="O133" s="496"/>
      <c r="P133" s="496"/>
      <c r="AJ133" s="496"/>
      <c r="AK133" s="496"/>
      <c r="AL133" s="496"/>
      <c r="AM133" s="496"/>
      <c r="AN133" s="496"/>
      <c r="AO133" s="496"/>
      <c r="AP133" s="496"/>
      <c r="AQ133" s="496"/>
      <c r="AR133" s="496"/>
      <c r="AS133" s="496"/>
      <c r="AU133" s="496"/>
      <c r="AV133" s="496"/>
      <c r="AW133" s="496"/>
      <c r="AX133" s="496"/>
      <c r="AY133" s="496"/>
      <c r="AZ133" s="496"/>
      <c r="BA133" s="496"/>
      <c r="BB133" s="496"/>
      <c r="BC133" s="496"/>
      <c r="BD133" s="496"/>
      <c r="BF133" s="496"/>
      <c r="BG133" s="496"/>
      <c r="BH133" s="496"/>
      <c r="BI133" s="496"/>
      <c r="BJ133" s="496"/>
      <c r="BK133" s="496"/>
      <c r="BL133" s="496"/>
      <c r="BM133" s="496"/>
      <c r="BN133" s="496"/>
      <c r="BO133" s="496"/>
      <c r="CH133" s="1458" t="s">
        <v>909</v>
      </c>
      <c r="CI133" s="1486">
        <v>0.23601729961761272</v>
      </c>
      <c r="CJ133" s="1486">
        <v>0.32321534255147799</v>
      </c>
      <c r="CK133" s="1486">
        <v>0.30812120977513302</v>
      </c>
      <c r="CL133" s="1486">
        <v>0.32799376534974661</v>
      </c>
    </row>
    <row r="134" spans="3:90" ht="12" customHeight="1">
      <c r="C134" s="496"/>
      <c r="D134" s="496"/>
      <c r="E134" s="496"/>
      <c r="F134" s="496"/>
      <c r="G134" s="496"/>
      <c r="H134" s="496"/>
      <c r="I134" s="496"/>
      <c r="J134" s="865"/>
      <c r="K134" s="496"/>
      <c r="L134" s="496"/>
      <c r="M134" s="496"/>
      <c r="N134" s="496"/>
      <c r="O134" s="496"/>
      <c r="P134" s="496"/>
      <c r="AJ134" s="496"/>
      <c r="AK134" s="496"/>
      <c r="AL134" s="496"/>
      <c r="AM134" s="496"/>
      <c r="AN134" s="496"/>
      <c r="AO134" s="496"/>
      <c r="AP134" s="496"/>
      <c r="AQ134" s="496"/>
      <c r="AR134" s="496"/>
      <c r="AS134" s="496"/>
      <c r="AU134" s="496"/>
      <c r="AV134" s="496"/>
      <c r="AW134" s="496"/>
      <c r="AX134" s="496"/>
      <c r="AY134" s="496"/>
      <c r="AZ134" s="496"/>
      <c r="BA134" s="496"/>
      <c r="BB134" s="496"/>
      <c r="BC134" s="496"/>
      <c r="BD134" s="496"/>
      <c r="BF134" s="496"/>
      <c r="BG134" s="496"/>
      <c r="BH134" s="496"/>
      <c r="BI134" s="496"/>
      <c r="BJ134" s="496"/>
      <c r="BK134" s="496"/>
      <c r="BL134" s="496"/>
      <c r="BM134" s="496"/>
      <c r="BN134" s="496"/>
      <c r="BO134" s="496"/>
    </row>
    <row r="135" spans="3:90" ht="12" customHeight="1">
      <c r="C135" s="496"/>
      <c r="D135" s="496"/>
      <c r="E135" s="496"/>
      <c r="F135" s="496"/>
      <c r="G135" s="496"/>
      <c r="H135" s="496"/>
      <c r="I135" s="496"/>
      <c r="J135" s="865"/>
      <c r="K135" s="496"/>
      <c r="L135" s="496"/>
      <c r="M135" s="496"/>
      <c r="N135" s="496"/>
      <c r="O135" s="496"/>
      <c r="P135" s="496"/>
      <c r="AJ135" s="496"/>
      <c r="AK135" s="496"/>
      <c r="AL135" s="496"/>
      <c r="AM135" s="496"/>
      <c r="AN135" s="496"/>
      <c r="AO135" s="496"/>
      <c r="AP135" s="496"/>
      <c r="AQ135" s="496"/>
      <c r="AR135" s="496"/>
      <c r="AS135" s="496"/>
      <c r="AU135" s="496"/>
      <c r="AV135" s="496"/>
      <c r="AW135" s="496"/>
      <c r="AX135" s="496"/>
      <c r="AY135" s="496"/>
      <c r="AZ135" s="496"/>
      <c r="BA135" s="496"/>
      <c r="BB135" s="496"/>
      <c r="BC135" s="496"/>
      <c r="BD135" s="496"/>
      <c r="BF135" s="496"/>
      <c r="BG135" s="496"/>
      <c r="BH135" s="496"/>
      <c r="BI135" s="496"/>
      <c r="BJ135" s="496"/>
      <c r="BK135" s="496"/>
      <c r="BL135" s="496"/>
      <c r="BM135" s="496"/>
      <c r="BN135" s="496"/>
      <c r="BO135" s="496"/>
    </row>
    <row r="136" spans="3:90" ht="12" customHeight="1">
      <c r="C136" s="496"/>
      <c r="D136" s="496"/>
      <c r="E136" s="496"/>
      <c r="F136" s="496"/>
      <c r="G136" s="496"/>
      <c r="H136" s="496"/>
      <c r="I136" s="496"/>
      <c r="J136" s="865"/>
      <c r="K136" s="496"/>
      <c r="L136" s="496"/>
      <c r="M136" s="496"/>
      <c r="N136" s="496"/>
      <c r="O136" s="496"/>
      <c r="P136" s="496"/>
      <c r="AJ136" s="496"/>
      <c r="AK136" s="496"/>
      <c r="AL136" s="496"/>
      <c r="AM136" s="496"/>
      <c r="AN136" s="496"/>
      <c r="AO136" s="496"/>
      <c r="AP136" s="496"/>
      <c r="AQ136" s="496"/>
      <c r="AR136" s="496"/>
      <c r="AS136" s="496"/>
      <c r="AU136" s="496"/>
      <c r="AV136" s="496"/>
      <c r="AW136" s="496"/>
      <c r="AX136" s="496"/>
      <c r="AY136" s="496"/>
      <c r="AZ136" s="496"/>
      <c r="BA136" s="496"/>
      <c r="BB136" s="496"/>
      <c r="BC136" s="496"/>
      <c r="BD136" s="496"/>
      <c r="BF136" s="496"/>
      <c r="BG136" s="496"/>
      <c r="BH136" s="496"/>
      <c r="BI136" s="496"/>
      <c r="BJ136" s="496"/>
      <c r="BK136" s="496"/>
      <c r="BL136" s="496"/>
      <c r="BM136" s="496"/>
      <c r="BN136" s="496"/>
      <c r="BO136" s="496"/>
    </row>
    <row r="137" spans="3:90" ht="12" customHeight="1">
      <c r="C137" s="496"/>
      <c r="D137" s="496"/>
      <c r="E137" s="496"/>
      <c r="F137" s="496"/>
      <c r="G137" s="496"/>
      <c r="H137" s="496"/>
      <c r="I137" s="496"/>
      <c r="J137" s="865"/>
      <c r="K137" s="496"/>
      <c r="L137" s="496"/>
      <c r="M137" s="496"/>
      <c r="N137" s="496"/>
      <c r="O137" s="496"/>
      <c r="P137" s="496"/>
      <c r="AJ137" s="496"/>
      <c r="AK137" s="496"/>
      <c r="AL137" s="496"/>
      <c r="AM137" s="496"/>
      <c r="AN137" s="496"/>
      <c r="AO137" s="496"/>
      <c r="AP137" s="496"/>
      <c r="AQ137" s="496"/>
      <c r="AR137" s="496"/>
      <c r="AS137" s="496"/>
      <c r="AU137" s="496"/>
      <c r="AV137" s="496"/>
      <c r="AW137" s="496"/>
      <c r="AX137" s="496"/>
      <c r="AY137" s="496"/>
      <c r="AZ137" s="496"/>
      <c r="BA137" s="496"/>
      <c r="BB137" s="496"/>
      <c r="BC137" s="496"/>
      <c r="BD137" s="496"/>
      <c r="BF137" s="496"/>
      <c r="BG137" s="496"/>
      <c r="BH137" s="496"/>
      <c r="BI137" s="496"/>
      <c r="BJ137" s="496"/>
      <c r="BK137" s="496"/>
      <c r="BL137" s="496"/>
      <c r="BM137" s="496"/>
      <c r="BN137" s="496"/>
      <c r="BO137" s="496"/>
    </row>
    <row r="138" spans="3:90" ht="12" customHeight="1">
      <c r="C138" s="496"/>
      <c r="D138" s="496"/>
      <c r="E138" s="496"/>
      <c r="F138" s="496"/>
      <c r="G138" s="496"/>
      <c r="H138" s="496"/>
      <c r="I138" s="496"/>
      <c r="J138" s="865"/>
      <c r="K138" s="496"/>
      <c r="L138" s="496"/>
      <c r="M138" s="496"/>
      <c r="N138" s="496"/>
      <c r="O138" s="496"/>
      <c r="P138" s="496"/>
      <c r="AJ138" s="496"/>
      <c r="AK138" s="496"/>
      <c r="AL138" s="496"/>
      <c r="AM138" s="496"/>
      <c r="AN138" s="496"/>
      <c r="AO138" s="496"/>
      <c r="AP138" s="496"/>
      <c r="AQ138" s="496"/>
      <c r="AR138" s="496"/>
      <c r="AS138" s="496"/>
      <c r="AU138" s="496"/>
      <c r="AV138" s="496"/>
      <c r="AW138" s="496"/>
      <c r="AX138" s="496"/>
      <c r="AY138" s="496"/>
      <c r="AZ138" s="496"/>
      <c r="BA138" s="496"/>
      <c r="BB138" s="496"/>
      <c r="BC138" s="496"/>
      <c r="BD138" s="496"/>
      <c r="BF138" s="496"/>
      <c r="BG138" s="496"/>
      <c r="BH138" s="496"/>
      <c r="BI138" s="496"/>
      <c r="BJ138" s="496"/>
      <c r="BK138" s="496"/>
      <c r="BL138" s="496"/>
      <c r="BM138" s="496"/>
      <c r="BN138" s="496"/>
      <c r="BO138" s="496"/>
    </row>
    <row r="139" spans="3:90" ht="12" customHeight="1">
      <c r="C139" s="496"/>
      <c r="D139" s="496"/>
      <c r="E139" s="496"/>
      <c r="F139" s="496"/>
      <c r="G139" s="496"/>
      <c r="H139" s="496"/>
      <c r="I139" s="496"/>
      <c r="J139" s="865"/>
      <c r="K139" s="496"/>
      <c r="L139" s="496"/>
      <c r="M139" s="496"/>
      <c r="N139" s="496"/>
      <c r="O139" s="496"/>
      <c r="P139" s="496"/>
      <c r="AJ139" s="496"/>
      <c r="AK139" s="496"/>
      <c r="AL139" s="496"/>
      <c r="AM139" s="496"/>
      <c r="AN139" s="496"/>
      <c r="AO139" s="496"/>
      <c r="AP139" s="496"/>
      <c r="AQ139" s="496"/>
      <c r="AR139" s="496"/>
      <c r="AS139" s="496"/>
      <c r="AU139" s="496"/>
      <c r="AV139" s="496"/>
      <c r="AW139" s="496"/>
      <c r="AX139" s="496"/>
      <c r="AY139" s="496"/>
      <c r="AZ139" s="496"/>
      <c r="BA139" s="496"/>
      <c r="BB139" s="496"/>
      <c r="BC139" s="496"/>
      <c r="BD139" s="496"/>
      <c r="BF139" s="496"/>
      <c r="BG139" s="496"/>
      <c r="BH139" s="496"/>
      <c r="BI139" s="496"/>
      <c r="BJ139" s="496"/>
      <c r="BK139" s="496"/>
      <c r="BL139" s="496"/>
      <c r="BM139" s="496"/>
      <c r="BN139" s="496"/>
      <c r="BO139" s="496"/>
    </row>
    <row r="140" spans="3:90" ht="12" customHeight="1">
      <c r="C140" s="496"/>
      <c r="D140" s="496"/>
      <c r="E140" s="496"/>
      <c r="F140" s="496"/>
      <c r="G140" s="496"/>
      <c r="H140" s="496"/>
      <c r="I140" s="496"/>
      <c r="J140" s="865"/>
      <c r="K140" s="496"/>
      <c r="L140" s="496"/>
      <c r="M140" s="496"/>
      <c r="N140" s="496"/>
      <c r="O140" s="496"/>
      <c r="P140" s="496"/>
      <c r="AJ140" s="496"/>
      <c r="AK140" s="496"/>
      <c r="AL140" s="496"/>
      <c r="AM140" s="496"/>
      <c r="AN140" s="496"/>
      <c r="AO140" s="496"/>
      <c r="AP140" s="496"/>
      <c r="AQ140" s="496"/>
      <c r="AR140" s="496"/>
      <c r="AS140" s="496"/>
      <c r="AU140" s="496"/>
      <c r="AV140" s="496"/>
      <c r="AW140" s="496"/>
      <c r="AX140" s="496"/>
      <c r="AY140" s="496"/>
      <c r="AZ140" s="496"/>
      <c r="BA140" s="496"/>
      <c r="BB140" s="496"/>
      <c r="BC140" s="496"/>
      <c r="BD140" s="496"/>
      <c r="BF140" s="496"/>
      <c r="BG140" s="496"/>
      <c r="BH140" s="496"/>
      <c r="BI140" s="496"/>
      <c r="BJ140" s="496"/>
      <c r="BK140" s="496"/>
      <c r="BL140" s="496"/>
      <c r="BM140" s="496"/>
      <c r="BN140" s="496"/>
      <c r="BO140" s="496"/>
    </row>
    <row r="141" spans="3:90" ht="12" customHeight="1">
      <c r="C141" s="496"/>
      <c r="D141" s="496"/>
      <c r="E141" s="496"/>
      <c r="F141" s="496"/>
      <c r="G141" s="496"/>
      <c r="H141" s="496"/>
      <c r="I141" s="496"/>
      <c r="J141" s="865"/>
      <c r="K141" s="496"/>
      <c r="L141" s="496"/>
      <c r="M141" s="496"/>
      <c r="N141" s="496"/>
      <c r="O141" s="496"/>
      <c r="P141" s="496"/>
      <c r="AJ141" s="496"/>
      <c r="AK141" s="496"/>
      <c r="AL141" s="496"/>
      <c r="AM141" s="496"/>
      <c r="AN141" s="496"/>
      <c r="AO141" s="496"/>
      <c r="AP141" s="496"/>
      <c r="AQ141" s="496"/>
      <c r="AR141" s="496"/>
      <c r="AS141" s="496"/>
      <c r="AU141" s="496"/>
      <c r="AV141" s="496"/>
      <c r="AW141" s="496"/>
      <c r="AX141" s="496"/>
      <c r="AY141" s="496"/>
      <c r="AZ141" s="496"/>
      <c r="BA141" s="496"/>
      <c r="BB141" s="496"/>
      <c r="BC141" s="496"/>
      <c r="BD141" s="496"/>
      <c r="BF141" s="496"/>
      <c r="BG141" s="496"/>
      <c r="BH141" s="496"/>
      <c r="BI141" s="496"/>
      <c r="BJ141" s="496"/>
      <c r="BK141" s="496"/>
      <c r="BL141" s="496"/>
      <c r="BM141" s="496"/>
      <c r="BN141" s="496"/>
      <c r="BO141" s="496"/>
    </row>
    <row r="142" spans="3:90" ht="12" customHeight="1">
      <c r="C142" s="496"/>
      <c r="D142" s="496"/>
      <c r="E142" s="496"/>
      <c r="F142" s="496"/>
      <c r="G142" s="496"/>
      <c r="H142" s="496"/>
      <c r="I142" s="496"/>
      <c r="J142" s="865"/>
      <c r="K142" s="496"/>
      <c r="L142" s="496"/>
      <c r="M142" s="496"/>
      <c r="N142" s="496"/>
      <c r="O142" s="496"/>
      <c r="P142" s="496"/>
      <c r="AJ142" s="496"/>
      <c r="AK142" s="496"/>
      <c r="AL142" s="496"/>
      <c r="AM142" s="496"/>
      <c r="AN142" s="496"/>
      <c r="AO142" s="496"/>
      <c r="AP142" s="496"/>
      <c r="AQ142" s="496"/>
      <c r="AR142" s="496"/>
      <c r="AS142" s="496"/>
      <c r="AU142" s="496"/>
      <c r="AV142" s="496"/>
      <c r="AW142" s="496"/>
      <c r="AX142" s="496"/>
      <c r="AY142" s="496"/>
      <c r="AZ142" s="496"/>
      <c r="BA142" s="496"/>
      <c r="BB142" s="496"/>
      <c r="BC142" s="496"/>
      <c r="BD142" s="496"/>
      <c r="BF142" s="496"/>
      <c r="BG142" s="496"/>
      <c r="BH142" s="496"/>
      <c r="BI142" s="496"/>
      <c r="BJ142" s="496"/>
      <c r="BK142" s="496"/>
      <c r="BL142" s="496"/>
      <c r="BM142" s="496"/>
      <c r="BN142" s="496"/>
      <c r="BO142" s="496"/>
    </row>
    <row r="143" spans="3:90" ht="12" customHeight="1">
      <c r="C143" s="496"/>
      <c r="D143" s="496"/>
      <c r="E143" s="496"/>
      <c r="F143" s="496"/>
      <c r="G143" s="496"/>
      <c r="H143" s="496"/>
      <c r="I143" s="496"/>
      <c r="J143" s="865"/>
      <c r="K143" s="496"/>
      <c r="L143" s="496"/>
      <c r="M143" s="496"/>
      <c r="N143" s="496"/>
      <c r="O143" s="496"/>
      <c r="P143" s="496"/>
      <c r="AJ143" s="496"/>
      <c r="AK143" s="496"/>
      <c r="AL143" s="496"/>
      <c r="AM143" s="496"/>
      <c r="AN143" s="496"/>
      <c r="AO143" s="496"/>
      <c r="AP143" s="496"/>
      <c r="AQ143" s="496"/>
      <c r="AR143" s="496"/>
      <c r="AS143" s="496"/>
      <c r="AU143" s="496"/>
      <c r="AV143" s="496"/>
      <c r="AW143" s="496"/>
      <c r="AX143" s="496"/>
      <c r="AY143" s="496"/>
      <c r="AZ143" s="496"/>
      <c r="BA143" s="496"/>
      <c r="BB143" s="496"/>
      <c r="BC143" s="496"/>
      <c r="BD143" s="496"/>
      <c r="BF143" s="496"/>
      <c r="BG143" s="496"/>
      <c r="BH143" s="496"/>
      <c r="BI143" s="496"/>
      <c r="BJ143" s="496"/>
      <c r="BK143" s="496"/>
      <c r="BL143" s="496"/>
      <c r="BM143" s="496"/>
      <c r="BN143" s="496"/>
      <c r="BO143" s="496"/>
    </row>
    <row r="144" spans="3:90" ht="12" customHeight="1">
      <c r="C144" s="496"/>
      <c r="D144" s="496"/>
      <c r="E144" s="496"/>
      <c r="F144" s="496"/>
      <c r="G144" s="496"/>
      <c r="H144" s="496"/>
      <c r="I144" s="496"/>
      <c r="J144" s="865"/>
      <c r="K144" s="496"/>
      <c r="L144" s="496"/>
      <c r="M144" s="496"/>
      <c r="N144" s="496"/>
      <c r="O144" s="496"/>
      <c r="P144" s="496"/>
      <c r="AJ144" s="496"/>
      <c r="AK144" s="496"/>
      <c r="AL144" s="496"/>
      <c r="AM144" s="496"/>
      <c r="AN144" s="496"/>
      <c r="AO144" s="496"/>
      <c r="AP144" s="496"/>
      <c r="AQ144" s="496"/>
      <c r="AR144" s="496"/>
      <c r="AS144" s="496"/>
      <c r="AU144" s="496"/>
      <c r="AV144" s="496"/>
      <c r="AW144" s="496"/>
      <c r="AX144" s="496"/>
      <c r="AY144" s="496"/>
      <c r="AZ144" s="496"/>
      <c r="BA144" s="496"/>
      <c r="BB144" s="496"/>
      <c r="BC144" s="496"/>
      <c r="BD144" s="496"/>
      <c r="BF144" s="496"/>
      <c r="BG144" s="496"/>
      <c r="BH144" s="496"/>
      <c r="BI144" s="496"/>
      <c r="BJ144" s="496"/>
      <c r="BK144" s="496"/>
      <c r="BL144" s="496"/>
      <c r="BM144" s="496"/>
      <c r="BN144" s="496"/>
      <c r="BO144" s="496"/>
    </row>
    <row r="145" spans="3:67" ht="12" customHeight="1">
      <c r="C145" s="496"/>
      <c r="D145" s="496"/>
      <c r="E145" s="496"/>
      <c r="F145" s="496"/>
      <c r="G145" s="496"/>
      <c r="H145" s="496"/>
      <c r="I145" s="496"/>
      <c r="J145" s="865"/>
      <c r="K145" s="496"/>
      <c r="L145" s="496"/>
      <c r="M145" s="496"/>
      <c r="N145" s="496"/>
      <c r="O145" s="496"/>
      <c r="P145" s="496"/>
      <c r="AJ145" s="496"/>
      <c r="AK145" s="496"/>
      <c r="AL145" s="496"/>
      <c r="AM145" s="496"/>
      <c r="AN145" s="496"/>
      <c r="AO145" s="496"/>
      <c r="AP145" s="496"/>
      <c r="AQ145" s="496"/>
      <c r="AR145" s="496"/>
      <c r="AS145" s="496"/>
      <c r="AU145" s="496"/>
      <c r="AV145" s="496"/>
      <c r="AW145" s="496"/>
      <c r="AX145" s="496"/>
      <c r="AY145" s="496"/>
      <c r="AZ145" s="496"/>
      <c r="BA145" s="496"/>
      <c r="BB145" s="496"/>
      <c r="BC145" s="496"/>
      <c r="BD145" s="496"/>
      <c r="BF145" s="496"/>
      <c r="BG145" s="496"/>
      <c r="BH145" s="496"/>
      <c r="BI145" s="496"/>
      <c r="BJ145" s="496"/>
      <c r="BK145" s="496"/>
      <c r="BL145" s="496"/>
      <c r="BM145" s="496"/>
      <c r="BN145" s="496"/>
      <c r="BO145" s="496"/>
    </row>
    <row r="146" spans="3:67" ht="12" customHeight="1">
      <c r="C146" s="496"/>
      <c r="D146" s="496"/>
      <c r="E146" s="496"/>
      <c r="F146" s="496"/>
      <c r="G146" s="496"/>
      <c r="H146" s="496"/>
      <c r="I146" s="496"/>
      <c r="J146" s="865"/>
      <c r="K146" s="496"/>
      <c r="L146" s="496"/>
      <c r="M146" s="496"/>
      <c r="N146" s="496"/>
      <c r="O146" s="496"/>
      <c r="P146" s="496"/>
      <c r="AJ146" s="496"/>
      <c r="AK146" s="496"/>
      <c r="AL146" s="496"/>
      <c r="AM146" s="496"/>
      <c r="AN146" s="496"/>
      <c r="AO146" s="496"/>
      <c r="AP146" s="496"/>
      <c r="AQ146" s="496"/>
      <c r="AR146" s="496"/>
      <c r="AS146" s="496"/>
      <c r="AU146" s="496"/>
      <c r="AV146" s="496"/>
      <c r="AW146" s="496"/>
      <c r="AX146" s="496"/>
      <c r="AY146" s="496"/>
      <c r="AZ146" s="496"/>
      <c r="BA146" s="496"/>
      <c r="BB146" s="496"/>
      <c r="BC146" s="496"/>
      <c r="BD146" s="496"/>
      <c r="BF146" s="496"/>
      <c r="BG146" s="496"/>
      <c r="BH146" s="496"/>
      <c r="BI146" s="496"/>
      <c r="BJ146" s="496"/>
      <c r="BK146" s="496"/>
      <c r="BL146" s="496"/>
      <c r="BM146" s="496"/>
      <c r="BN146" s="496"/>
      <c r="BO146" s="496"/>
    </row>
    <row r="147" spans="3:67" ht="12" customHeight="1">
      <c r="C147" s="496"/>
      <c r="D147" s="496"/>
      <c r="E147" s="496"/>
      <c r="F147" s="496"/>
      <c r="G147" s="496"/>
      <c r="H147" s="496"/>
      <c r="I147" s="496"/>
      <c r="J147" s="865"/>
      <c r="K147" s="496"/>
      <c r="L147" s="496"/>
      <c r="M147" s="496"/>
      <c r="N147" s="496"/>
      <c r="O147" s="496"/>
      <c r="P147" s="496"/>
      <c r="AJ147" s="496"/>
      <c r="AK147" s="496"/>
      <c r="AL147" s="496"/>
      <c r="AM147" s="496"/>
      <c r="AN147" s="496"/>
      <c r="AO147" s="496"/>
      <c r="AP147" s="496"/>
      <c r="AQ147" s="496"/>
      <c r="AR147" s="496"/>
      <c r="AS147" s="496"/>
      <c r="AU147" s="496"/>
      <c r="AV147" s="496"/>
      <c r="AW147" s="496"/>
      <c r="AX147" s="496"/>
      <c r="AY147" s="496"/>
      <c r="AZ147" s="496"/>
      <c r="BA147" s="496"/>
      <c r="BB147" s="496"/>
      <c r="BC147" s="496"/>
      <c r="BD147" s="496"/>
      <c r="BF147" s="496"/>
      <c r="BG147" s="496"/>
      <c r="BH147" s="496"/>
      <c r="BI147" s="496"/>
      <c r="BJ147" s="496"/>
      <c r="BK147" s="496"/>
      <c r="BL147" s="496"/>
      <c r="BM147" s="496"/>
      <c r="BN147" s="496"/>
      <c r="BO147" s="496"/>
    </row>
    <row r="148" spans="3:67" ht="12" customHeight="1">
      <c r="C148" s="496"/>
      <c r="D148" s="496"/>
      <c r="E148" s="496"/>
      <c r="F148" s="496"/>
      <c r="G148" s="496"/>
      <c r="H148" s="496"/>
      <c r="I148" s="496"/>
      <c r="J148" s="865"/>
      <c r="K148" s="496"/>
      <c r="L148" s="496"/>
      <c r="M148" s="496"/>
      <c r="N148" s="496"/>
      <c r="O148" s="496"/>
      <c r="P148" s="496"/>
      <c r="AJ148" s="496"/>
      <c r="AK148" s="496"/>
      <c r="AL148" s="496"/>
      <c r="AM148" s="496"/>
      <c r="AN148" s="496"/>
      <c r="AO148" s="496"/>
      <c r="AP148" s="496"/>
      <c r="AQ148" s="496"/>
      <c r="AR148" s="496"/>
      <c r="AS148" s="496"/>
      <c r="AU148" s="496"/>
      <c r="AV148" s="496"/>
      <c r="AW148" s="496"/>
      <c r="AX148" s="496"/>
      <c r="AY148" s="496"/>
      <c r="AZ148" s="496"/>
      <c r="BA148" s="496"/>
      <c r="BB148" s="496"/>
      <c r="BC148" s="496"/>
      <c r="BD148" s="496"/>
      <c r="BF148" s="496"/>
      <c r="BG148" s="496"/>
      <c r="BH148" s="496"/>
      <c r="BI148" s="496"/>
      <c r="BJ148" s="496"/>
      <c r="BK148" s="496"/>
      <c r="BL148" s="496"/>
      <c r="BM148" s="496"/>
      <c r="BN148" s="496"/>
      <c r="BO148" s="496"/>
    </row>
    <row r="149" spans="3:67" ht="12" customHeight="1">
      <c r="C149" s="496"/>
      <c r="D149" s="496"/>
      <c r="E149" s="496"/>
      <c r="F149" s="496"/>
      <c r="G149" s="496"/>
      <c r="H149" s="496"/>
      <c r="I149" s="496"/>
      <c r="J149" s="865"/>
      <c r="K149" s="496"/>
      <c r="L149" s="496"/>
      <c r="M149" s="496"/>
      <c r="N149" s="496"/>
      <c r="O149" s="496"/>
      <c r="P149" s="496"/>
      <c r="AJ149" s="496"/>
      <c r="AK149" s="496"/>
      <c r="AL149" s="496"/>
      <c r="AM149" s="496"/>
      <c r="AN149" s="496"/>
      <c r="AO149" s="496"/>
      <c r="AP149" s="496"/>
      <c r="AQ149" s="496"/>
      <c r="AR149" s="496"/>
      <c r="AS149" s="496"/>
      <c r="AU149" s="496"/>
      <c r="AV149" s="496"/>
      <c r="AW149" s="496"/>
      <c r="AX149" s="496"/>
      <c r="AY149" s="496"/>
      <c r="AZ149" s="496"/>
      <c r="BA149" s="496"/>
      <c r="BB149" s="496"/>
      <c r="BC149" s="496"/>
      <c r="BD149" s="496"/>
      <c r="BF149" s="496"/>
      <c r="BG149" s="496"/>
      <c r="BH149" s="496"/>
      <c r="BI149" s="496"/>
      <c r="BJ149" s="496"/>
      <c r="BK149" s="496"/>
      <c r="BL149" s="496"/>
      <c r="BM149" s="496"/>
      <c r="BN149" s="496"/>
      <c r="BO149" s="496"/>
    </row>
    <row r="150" spans="3:67" ht="12" customHeight="1">
      <c r="C150" s="496"/>
      <c r="D150" s="496"/>
      <c r="E150" s="496"/>
      <c r="F150" s="496"/>
      <c r="G150" s="496"/>
      <c r="H150" s="496"/>
      <c r="I150" s="496"/>
      <c r="J150" s="865"/>
      <c r="K150" s="496"/>
      <c r="L150" s="496"/>
      <c r="M150" s="496"/>
      <c r="N150" s="496"/>
      <c r="O150" s="496"/>
      <c r="P150" s="496"/>
      <c r="AJ150" s="496"/>
      <c r="AK150" s="496"/>
      <c r="AL150" s="496"/>
      <c r="AM150" s="496"/>
      <c r="AN150" s="496"/>
      <c r="AO150" s="496"/>
      <c r="AP150" s="496"/>
      <c r="AQ150" s="496"/>
      <c r="AR150" s="496"/>
      <c r="AS150" s="496"/>
      <c r="AU150" s="496"/>
      <c r="AV150" s="496"/>
      <c r="AW150" s="496"/>
      <c r="AX150" s="496"/>
      <c r="AY150" s="496"/>
      <c r="AZ150" s="496"/>
      <c r="BA150" s="496"/>
      <c r="BB150" s="496"/>
      <c r="BC150" s="496"/>
      <c r="BD150" s="496"/>
      <c r="BF150" s="496"/>
      <c r="BG150" s="496"/>
      <c r="BH150" s="496"/>
      <c r="BI150" s="496"/>
      <c r="BJ150" s="496"/>
      <c r="BK150" s="496"/>
      <c r="BL150" s="496"/>
      <c r="BM150" s="496"/>
      <c r="BN150" s="496"/>
      <c r="BO150" s="496"/>
    </row>
    <row r="151" spans="3:67" ht="12" customHeight="1">
      <c r="C151" s="496"/>
      <c r="D151" s="496"/>
      <c r="E151" s="496"/>
      <c r="F151" s="496"/>
      <c r="G151" s="496"/>
      <c r="H151" s="496"/>
      <c r="I151" s="496"/>
      <c r="J151" s="865"/>
      <c r="K151" s="496"/>
      <c r="L151" s="496"/>
      <c r="M151" s="496"/>
      <c r="N151" s="496"/>
      <c r="O151" s="496"/>
      <c r="P151" s="496"/>
      <c r="AJ151" s="496"/>
      <c r="AK151" s="496"/>
      <c r="AL151" s="496"/>
      <c r="AM151" s="496"/>
      <c r="AN151" s="496"/>
      <c r="AO151" s="496"/>
      <c r="AP151" s="496"/>
      <c r="AQ151" s="496"/>
      <c r="AR151" s="496"/>
      <c r="AS151" s="496"/>
      <c r="AU151" s="496"/>
      <c r="AV151" s="496"/>
      <c r="AW151" s="496"/>
      <c r="AX151" s="496"/>
      <c r="AY151" s="496"/>
      <c r="AZ151" s="496"/>
      <c r="BA151" s="496"/>
      <c r="BB151" s="496"/>
      <c r="BC151" s="496"/>
      <c r="BD151" s="496"/>
      <c r="BF151" s="496"/>
      <c r="BG151" s="496"/>
      <c r="BH151" s="496"/>
      <c r="BI151" s="496"/>
      <c r="BJ151" s="496"/>
      <c r="BK151" s="496"/>
      <c r="BL151" s="496"/>
      <c r="BM151" s="496"/>
      <c r="BN151" s="496"/>
      <c r="BO151" s="496"/>
    </row>
    <row r="152" spans="3:67" ht="12" customHeight="1">
      <c r="C152" s="496"/>
      <c r="D152" s="496"/>
      <c r="E152" s="496"/>
      <c r="F152" s="496"/>
      <c r="G152" s="496"/>
      <c r="H152" s="496"/>
      <c r="I152" s="496"/>
      <c r="J152" s="865"/>
      <c r="K152" s="496"/>
      <c r="L152" s="496"/>
      <c r="M152" s="496"/>
      <c r="N152" s="496"/>
      <c r="O152" s="496"/>
      <c r="P152" s="496"/>
      <c r="AJ152" s="496"/>
      <c r="AK152" s="496"/>
      <c r="AL152" s="496"/>
      <c r="AM152" s="496"/>
      <c r="AN152" s="496"/>
      <c r="AO152" s="496"/>
      <c r="AP152" s="496"/>
      <c r="AQ152" s="496"/>
      <c r="AR152" s="496"/>
      <c r="AS152" s="496"/>
      <c r="AU152" s="496"/>
      <c r="AV152" s="496"/>
      <c r="AW152" s="496"/>
      <c r="AX152" s="496"/>
      <c r="AY152" s="496"/>
      <c r="AZ152" s="496"/>
      <c r="BA152" s="496"/>
      <c r="BB152" s="496"/>
      <c r="BC152" s="496"/>
      <c r="BD152" s="496"/>
      <c r="BF152" s="496"/>
      <c r="BG152" s="496"/>
      <c r="BH152" s="496"/>
      <c r="BI152" s="496"/>
      <c r="BJ152" s="496"/>
      <c r="BK152" s="496"/>
      <c r="BL152" s="496"/>
      <c r="BM152" s="496"/>
      <c r="BN152" s="496"/>
      <c r="BO152" s="496"/>
    </row>
    <row r="153" spans="3:67" ht="12" customHeight="1">
      <c r="C153" s="496"/>
      <c r="D153" s="496"/>
      <c r="E153" s="496"/>
      <c r="F153" s="496"/>
      <c r="G153" s="496"/>
      <c r="H153" s="496"/>
      <c r="I153" s="496"/>
      <c r="J153" s="865"/>
      <c r="K153" s="496"/>
      <c r="L153" s="496"/>
      <c r="M153" s="496"/>
      <c r="N153" s="496"/>
      <c r="O153" s="496"/>
      <c r="P153" s="496"/>
      <c r="AJ153" s="496"/>
      <c r="AK153" s="496"/>
      <c r="AL153" s="496"/>
      <c r="AM153" s="496"/>
      <c r="AN153" s="496"/>
      <c r="AO153" s="496"/>
      <c r="AP153" s="496"/>
      <c r="AQ153" s="496"/>
      <c r="AR153" s="496"/>
      <c r="AS153" s="496"/>
      <c r="AU153" s="496"/>
      <c r="AV153" s="496"/>
      <c r="AW153" s="496"/>
      <c r="AX153" s="496"/>
      <c r="AY153" s="496"/>
      <c r="AZ153" s="496"/>
      <c r="BA153" s="496"/>
      <c r="BB153" s="496"/>
      <c r="BC153" s="496"/>
      <c r="BD153" s="496"/>
      <c r="BF153" s="496"/>
      <c r="BG153" s="496"/>
      <c r="BH153" s="496"/>
      <c r="BI153" s="496"/>
      <c r="BJ153" s="496"/>
      <c r="BK153" s="496"/>
      <c r="BL153" s="496"/>
      <c r="BM153" s="496"/>
      <c r="BN153" s="496"/>
      <c r="BO153" s="496"/>
    </row>
    <row r="154" spans="3:67" ht="12" customHeight="1">
      <c r="C154" s="496"/>
      <c r="D154" s="496"/>
      <c r="E154" s="496"/>
      <c r="F154" s="496"/>
      <c r="G154" s="496"/>
      <c r="H154" s="496"/>
      <c r="I154" s="496"/>
      <c r="J154" s="865"/>
      <c r="K154" s="496"/>
      <c r="L154" s="496"/>
      <c r="M154" s="496"/>
      <c r="N154" s="496"/>
      <c r="O154" s="496"/>
      <c r="P154" s="496"/>
      <c r="AJ154" s="496"/>
      <c r="AK154" s="496"/>
      <c r="AL154" s="496"/>
      <c r="AM154" s="496"/>
      <c r="AN154" s="496"/>
      <c r="AO154" s="496"/>
      <c r="AP154" s="496"/>
      <c r="AQ154" s="496"/>
      <c r="AR154" s="496"/>
      <c r="AS154" s="496"/>
      <c r="AU154" s="496"/>
      <c r="AV154" s="496"/>
      <c r="AW154" s="496"/>
      <c r="AX154" s="496"/>
      <c r="AY154" s="496"/>
      <c r="AZ154" s="496"/>
      <c r="BA154" s="496"/>
      <c r="BB154" s="496"/>
      <c r="BC154" s="496"/>
      <c r="BD154" s="496"/>
      <c r="BF154" s="496"/>
      <c r="BG154" s="496"/>
      <c r="BH154" s="496"/>
      <c r="BI154" s="496"/>
      <c r="BJ154" s="496"/>
      <c r="BK154" s="496"/>
      <c r="BL154" s="496"/>
      <c r="BM154" s="496"/>
      <c r="BN154" s="496"/>
      <c r="BO154" s="496"/>
    </row>
    <row r="155" spans="3:67" ht="12" customHeight="1">
      <c r="C155" s="496"/>
      <c r="D155" s="496"/>
      <c r="E155" s="496"/>
      <c r="F155" s="496"/>
      <c r="G155" s="496"/>
      <c r="H155" s="496"/>
      <c r="I155" s="496"/>
      <c r="J155" s="865"/>
      <c r="K155" s="496"/>
      <c r="L155" s="496"/>
      <c r="M155" s="496"/>
      <c r="N155" s="496"/>
      <c r="O155" s="496"/>
      <c r="P155" s="496"/>
      <c r="AJ155" s="496"/>
      <c r="AK155" s="496"/>
      <c r="AL155" s="496"/>
      <c r="AM155" s="496"/>
      <c r="AN155" s="496"/>
      <c r="AO155" s="496"/>
      <c r="AP155" s="496"/>
      <c r="AQ155" s="496"/>
      <c r="AR155" s="496"/>
      <c r="AS155" s="496"/>
      <c r="AU155" s="496"/>
      <c r="AV155" s="496"/>
      <c r="AW155" s="496"/>
      <c r="AX155" s="496"/>
      <c r="AY155" s="496"/>
      <c r="AZ155" s="496"/>
      <c r="BA155" s="496"/>
      <c r="BB155" s="496"/>
      <c r="BC155" s="496"/>
      <c r="BD155" s="496"/>
      <c r="BF155" s="496"/>
      <c r="BG155" s="496"/>
      <c r="BH155" s="496"/>
      <c r="BI155" s="496"/>
      <c r="BJ155" s="496"/>
      <c r="BK155" s="496"/>
      <c r="BL155" s="496"/>
      <c r="BM155" s="496"/>
      <c r="BN155" s="496"/>
      <c r="BO155" s="496"/>
    </row>
    <row r="156" spans="3:67" ht="12" customHeight="1">
      <c r="C156" s="496"/>
      <c r="D156" s="496"/>
      <c r="E156" s="496"/>
      <c r="F156" s="496"/>
      <c r="G156" s="496"/>
      <c r="H156" s="496"/>
      <c r="I156" s="496"/>
      <c r="J156" s="865"/>
      <c r="K156" s="496"/>
      <c r="L156" s="496"/>
      <c r="M156" s="496"/>
      <c r="N156" s="496"/>
      <c r="O156" s="496"/>
      <c r="P156" s="496"/>
      <c r="AJ156" s="496"/>
      <c r="AK156" s="496"/>
      <c r="AL156" s="496"/>
      <c r="AM156" s="496"/>
      <c r="AN156" s="496"/>
      <c r="AO156" s="496"/>
      <c r="AP156" s="496"/>
      <c r="AQ156" s="496"/>
      <c r="AR156" s="496"/>
      <c r="AS156" s="496"/>
      <c r="AU156" s="496"/>
      <c r="AV156" s="496"/>
      <c r="AW156" s="496"/>
      <c r="AX156" s="496"/>
      <c r="AY156" s="496"/>
      <c r="AZ156" s="496"/>
      <c r="BA156" s="496"/>
      <c r="BB156" s="496"/>
      <c r="BC156" s="496"/>
      <c r="BD156" s="496"/>
      <c r="BF156" s="496"/>
      <c r="BG156" s="496"/>
      <c r="BH156" s="496"/>
      <c r="BI156" s="496"/>
      <c r="BJ156" s="496"/>
      <c r="BK156" s="496"/>
      <c r="BL156" s="496"/>
      <c r="BM156" s="496"/>
      <c r="BN156" s="496"/>
      <c r="BO156" s="496"/>
    </row>
    <row r="157" spans="3:67" ht="12" customHeight="1">
      <c r="C157" s="496"/>
      <c r="D157" s="496"/>
      <c r="E157" s="496"/>
      <c r="F157" s="496"/>
      <c r="G157" s="496"/>
      <c r="H157" s="496"/>
      <c r="I157" s="496"/>
      <c r="J157" s="865"/>
      <c r="K157" s="496"/>
      <c r="L157" s="496"/>
      <c r="M157" s="496"/>
      <c r="N157" s="496"/>
      <c r="O157" s="496"/>
      <c r="P157" s="496"/>
      <c r="AJ157" s="496"/>
      <c r="AK157" s="496"/>
      <c r="AL157" s="496"/>
      <c r="AM157" s="496"/>
      <c r="AN157" s="496"/>
      <c r="AO157" s="496"/>
      <c r="AP157" s="496"/>
      <c r="AQ157" s="496"/>
      <c r="AR157" s="496"/>
      <c r="AS157" s="496"/>
      <c r="AU157" s="496"/>
      <c r="AV157" s="496"/>
      <c r="AW157" s="496"/>
      <c r="AX157" s="496"/>
      <c r="AY157" s="496"/>
      <c r="AZ157" s="496"/>
      <c r="BA157" s="496"/>
      <c r="BB157" s="496"/>
      <c r="BC157" s="496"/>
      <c r="BD157" s="496"/>
      <c r="BF157" s="496"/>
      <c r="BG157" s="496"/>
      <c r="BH157" s="496"/>
      <c r="BI157" s="496"/>
      <c r="BJ157" s="496"/>
      <c r="BK157" s="496"/>
      <c r="BL157" s="496"/>
      <c r="BM157" s="496"/>
      <c r="BN157" s="496"/>
      <c r="BO157" s="496"/>
    </row>
    <row r="158" spans="3:67" ht="12" customHeight="1">
      <c r="C158" s="496"/>
      <c r="D158" s="496"/>
      <c r="E158" s="496"/>
      <c r="F158" s="496"/>
      <c r="G158" s="496"/>
      <c r="H158" s="496"/>
      <c r="I158" s="496"/>
      <c r="J158" s="865"/>
      <c r="K158" s="496"/>
      <c r="L158" s="496"/>
      <c r="M158" s="496"/>
      <c r="N158" s="496"/>
      <c r="O158" s="496"/>
      <c r="P158" s="496"/>
      <c r="AJ158" s="496"/>
      <c r="AK158" s="496"/>
      <c r="AL158" s="496"/>
      <c r="AM158" s="496"/>
      <c r="AN158" s="496"/>
      <c r="AO158" s="496"/>
      <c r="AP158" s="496"/>
      <c r="AQ158" s="496"/>
      <c r="AR158" s="496"/>
      <c r="AS158" s="496"/>
      <c r="AU158" s="496"/>
      <c r="AV158" s="496"/>
      <c r="AW158" s="496"/>
      <c r="AX158" s="496"/>
      <c r="AY158" s="496"/>
      <c r="AZ158" s="496"/>
      <c r="BA158" s="496"/>
      <c r="BB158" s="496"/>
      <c r="BC158" s="496"/>
      <c r="BD158" s="496"/>
      <c r="BF158" s="496"/>
      <c r="BG158" s="496"/>
      <c r="BH158" s="496"/>
      <c r="BI158" s="496"/>
      <c r="BJ158" s="496"/>
      <c r="BK158" s="496"/>
      <c r="BL158" s="496"/>
      <c r="BM158" s="496"/>
      <c r="BN158" s="496"/>
      <c r="BO158" s="496"/>
    </row>
    <row r="159" spans="3:67" ht="12" customHeight="1">
      <c r="C159" s="496"/>
      <c r="D159" s="496"/>
      <c r="E159" s="496"/>
      <c r="F159" s="496"/>
      <c r="G159" s="496"/>
      <c r="H159" s="496"/>
      <c r="I159" s="496"/>
      <c r="J159" s="865"/>
      <c r="K159" s="496"/>
      <c r="L159" s="496"/>
      <c r="M159" s="496"/>
      <c r="N159" s="496"/>
      <c r="O159" s="496"/>
      <c r="P159" s="496"/>
      <c r="AJ159" s="496"/>
      <c r="AK159" s="496"/>
      <c r="AL159" s="496"/>
      <c r="AM159" s="496"/>
      <c r="AN159" s="496"/>
      <c r="AO159" s="496"/>
      <c r="AP159" s="496"/>
      <c r="AQ159" s="496"/>
      <c r="AR159" s="496"/>
      <c r="AS159" s="496"/>
      <c r="AU159" s="496"/>
      <c r="AV159" s="496"/>
      <c r="AW159" s="496"/>
      <c r="AX159" s="496"/>
      <c r="AY159" s="496"/>
      <c r="AZ159" s="496"/>
      <c r="BA159" s="496"/>
      <c r="BB159" s="496"/>
      <c r="BC159" s="496"/>
      <c r="BD159" s="496"/>
      <c r="BF159" s="496"/>
      <c r="BG159" s="496"/>
      <c r="BH159" s="496"/>
      <c r="BI159" s="496"/>
      <c r="BJ159" s="496"/>
      <c r="BK159" s="496"/>
      <c r="BL159" s="496"/>
      <c r="BM159" s="496"/>
      <c r="BN159" s="496"/>
      <c r="BO159" s="496"/>
    </row>
    <row r="160" spans="3:67" ht="12" customHeight="1">
      <c r="C160" s="496"/>
      <c r="D160" s="496"/>
      <c r="E160" s="496"/>
      <c r="F160" s="496"/>
      <c r="G160" s="496"/>
      <c r="H160" s="496"/>
      <c r="I160" s="496"/>
      <c r="J160" s="865"/>
      <c r="K160" s="496"/>
      <c r="L160" s="496"/>
      <c r="M160" s="496"/>
      <c r="N160" s="496"/>
      <c r="O160" s="496"/>
      <c r="P160" s="496"/>
      <c r="AJ160" s="496"/>
      <c r="AK160" s="496"/>
      <c r="AL160" s="496"/>
      <c r="AM160" s="496"/>
      <c r="AN160" s="496"/>
      <c r="AO160" s="496"/>
      <c r="AP160" s="496"/>
      <c r="AQ160" s="496"/>
      <c r="AR160" s="496"/>
      <c r="AS160" s="496"/>
      <c r="AU160" s="496"/>
      <c r="AV160" s="496"/>
      <c r="AW160" s="496"/>
      <c r="AX160" s="496"/>
      <c r="AY160" s="496"/>
      <c r="AZ160" s="496"/>
      <c r="BA160" s="496"/>
      <c r="BB160" s="496"/>
      <c r="BC160" s="496"/>
      <c r="BD160" s="496"/>
      <c r="BF160" s="496"/>
      <c r="BG160" s="496"/>
      <c r="BH160" s="496"/>
      <c r="BI160" s="496"/>
      <c r="BJ160" s="496"/>
      <c r="BK160" s="496"/>
      <c r="BL160" s="496"/>
      <c r="BM160" s="496"/>
      <c r="BN160" s="496"/>
      <c r="BO160" s="496"/>
    </row>
    <row r="1048542" spans="13:13" ht="12" customHeight="1">
      <c r="M1048542" s="538"/>
    </row>
  </sheetData>
  <mergeCells count="9">
    <mergeCell ref="AU5:BE5"/>
    <mergeCell ref="BF5:BP5"/>
    <mergeCell ref="BQ5:CA5"/>
    <mergeCell ref="AH4:AI4"/>
    <mergeCell ref="C5:J5"/>
    <mergeCell ref="W5:AG5"/>
    <mergeCell ref="AH5:AI5"/>
    <mergeCell ref="M5:V5"/>
    <mergeCell ref="AJ5:AT5"/>
  </mergeCells>
  <pageMargins left="0.7" right="0.7" top="0.75" bottom="0.75" header="0.3" footer="0.3"/>
  <pageSetup paperSize="9" orientation="portrait" r:id="rId1"/>
  <ignoredErrors>
    <ignoredError sqref="AT36:CA84 AT111:CA121 AU110:CA110 AT109:CA109 AT86:CA108 AT85:BP85 BR85:CA85" formula="1"/>
    <ignoredError sqref="V39:V108 V110:V121" formulaRange="1"/>
  </ignoredError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2174-B14D-49CA-B411-75D64F1235A5}">
  <sheetPr>
    <tabColor theme="8" tint="0.59999389629810485"/>
  </sheetPr>
  <dimension ref="B3:O26"/>
  <sheetViews>
    <sheetView workbookViewId="0"/>
  </sheetViews>
  <sheetFormatPr defaultRowHeight="15"/>
  <cols>
    <col min="2" max="2" width="28.85546875" bestFit="1" customWidth="1"/>
    <col min="3" max="5" width="6.7109375" bestFit="1" customWidth="1"/>
    <col min="7" max="7" width="31.42578125" bestFit="1" customWidth="1"/>
    <col min="8" max="8" width="7.28515625" bestFit="1" customWidth="1"/>
    <col min="9" max="9" width="7" bestFit="1" customWidth="1"/>
    <col min="10" max="10" width="7.28515625" bestFit="1" customWidth="1"/>
    <col min="11" max="11" width="12" bestFit="1" customWidth="1"/>
    <col min="12" max="12" width="10.28515625" bestFit="1" customWidth="1"/>
    <col min="13" max="13" width="7" bestFit="1" customWidth="1"/>
  </cols>
  <sheetData>
    <row r="3" spans="2:15" ht="19.5" customHeight="1">
      <c r="B3" s="2190" t="s">
        <v>5115</v>
      </c>
      <c r="C3" s="2191"/>
      <c r="D3" s="2191"/>
      <c r="E3" s="2205"/>
    </row>
    <row r="4" spans="2:15" ht="24" customHeight="1">
      <c r="B4" s="914" t="s">
        <v>104</v>
      </c>
      <c r="C4" s="915" t="s">
        <v>109</v>
      </c>
      <c r="D4" s="915" t="s">
        <v>4560</v>
      </c>
      <c r="E4" s="580" t="s">
        <v>5113</v>
      </c>
    </row>
    <row r="5" spans="2:15" ht="12" customHeight="1">
      <c r="B5" s="196" t="s">
        <v>887</v>
      </c>
      <c r="C5" s="116">
        <f>'IS Conso'!V8</f>
        <v>182435</v>
      </c>
      <c r="D5" s="116">
        <f>'IS Conso'!AT8</f>
        <v>267995.98677322053</v>
      </c>
      <c r="E5" s="421">
        <f>'IS Conso'!CA8</f>
        <v>261634.09987689607</v>
      </c>
    </row>
    <row r="6" spans="2:15" ht="12" customHeight="1">
      <c r="B6" s="196" t="s">
        <v>888</v>
      </c>
      <c r="C6" s="116">
        <f>'IS Conso'!V9</f>
        <v>69083</v>
      </c>
      <c r="D6" s="116">
        <f>'IS Conso'!AT9</f>
        <v>83285.814010000002</v>
      </c>
      <c r="E6" s="421">
        <f>'IS Conso'!CA9</f>
        <v>87846.110010000004</v>
      </c>
    </row>
    <row r="7" spans="2:15" ht="12" customHeight="1">
      <c r="B7" s="196" t="s">
        <v>889</v>
      </c>
      <c r="C7" s="116">
        <f>'IS Conso'!V10</f>
        <v>8103</v>
      </c>
      <c r="D7" s="116">
        <f>'IS Conso'!AT10</f>
        <v>8033.7269786704019</v>
      </c>
      <c r="E7" s="421">
        <f>'IS Conso'!CA10</f>
        <v>13760.717528189032</v>
      </c>
    </row>
    <row r="8" spans="2:15" ht="12" customHeight="1">
      <c r="B8" s="196" t="s">
        <v>890</v>
      </c>
      <c r="C8" s="116">
        <f>'IS Conso'!V11</f>
        <v>-45</v>
      </c>
      <c r="D8" s="116">
        <f>'IS Conso'!AT11</f>
        <v>-3</v>
      </c>
      <c r="E8" s="421">
        <f>'IS Conso'!CA11</f>
        <v>-62</v>
      </c>
    </row>
    <row r="9" spans="2:15" ht="12" customHeight="1" thickBot="1">
      <c r="B9" s="457" t="s">
        <v>5114</v>
      </c>
      <c r="C9" s="111">
        <f>SUM(C5:C8)</f>
        <v>259576</v>
      </c>
      <c r="D9" s="111">
        <f>SUM(D5:D8)</f>
        <v>359312.52776189096</v>
      </c>
      <c r="E9" s="430">
        <f>SUM(E5:E7)</f>
        <v>363240.92741508508</v>
      </c>
    </row>
    <row r="10" spans="2:15" ht="12" customHeight="1">
      <c r="B10" s="2164" t="s">
        <v>5116</v>
      </c>
      <c r="C10" s="2164"/>
      <c r="D10" s="2164"/>
      <c r="E10" s="2164"/>
    </row>
    <row r="12" spans="2:15" ht="19.5" customHeight="1">
      <c r="G12" s="2206" t="s">
        <v>61</v>
      </c>
      <c r="H12" s="2207"/>
      <c r="I12" s="2207"/>
      <c r="J12" s="2207"/>
      <c r="K12" s="2207"/>
      <c r="L12" s="2207"/>
      <c r="M12" s="2045"/>
    </row>
    <row r="13" spans="2:15" ht="24" customHeight="1">
      <c r="G13" s="2033" t="s">
        <v>104</v>
      </c>
      <c r="H13" s="2034" t="s">
        <v>109</v>
      </c>
      <c r="I13" s="2044" t="s">
        <v>5194</v>
      </c>
      <c r="J13" s="2034" t="s">
        <v>4560</v>
      </c>
      <c r="K13" s="2044" t="s">
        <v>5194</v>
      </c>
      <c r="L13" s="2034" t="s">
        <v>5113</v>
      </c>
      <c r="M13" s="2046" t="s">
        <v>5194</v>
      </c>
    </row>
    <row r="14" spans="2:15" ht="12" customHeight="1">
      <c r="G14" s="2035" t="s">
        <v>891</v>
      </c>
      <c r="H14" s="2040">
        <f>'IS Conso'!V17</f>
        <v>-149689</v>
      </c>
      <c r="I14" s="2043">
        <f>-H14/$C$9</f>
        <v>0.57666733442228868</v>
      </c>
      <c r="J14" s="2040">
        <f>'IS Conso'!AT17</f>
        <v>-187403.9596073821</v>
      </c>
      <c r="K14" s="2043">
        <f t="shared" ref="K14:K19" si="0">-J14/$D$9</f>
        <v>0.52156255384329619</v>
      </c>
      <c r="L14" s="2038">
        <f>'IS Conso'!CA17</f>
        <v>-191336.46192589164</v>
      </c>
      <c r="M14" s="2047">
        <f t="shared" ref="M14:M19" si="1">-L14/$E$9</f>
        <v>0.52674808229207704</v>
      </c>
      <c r="O14" s="912">
        <f>J14-H14</f>
        <v>-37714.959607382101</v>
      </c>
    </row>
    <row r="15" spans="2:15" ht="12" customHeight="1">
      <c r="G15" s="2035" t="s">
        <v>893</v>
      </c>
      <c r="H15" s="2040">
        <f>'IS Conso'!V21</f>
        <v>-21911</v>
      </c>
      <c r="I15" s="2043">
        <f>-H15/$C$9</f>
        <v>8.4410731346503523E-2</v>
      </c>
      <c r="J15" s="2040">
        <f>'IS Conso'!AT21</f>
        <v>-27610.786881505064</v>
      </c>
      <c r="K15" s="2043">
        <f t="shared" si="0"/>
        <v>7.6843373799096046E-2</v>
      </c>
      <c r="L15" s="2038">
        <f>'IS Conso'!CA21</f>
        <v>-27384.985690209032</v>
      </c>
      <c r="M15" s="2047">
        <f t="shared" si="1"/>
        <v>7.539069422899991E-2</v>
      </c>
    </row>
    <row r="16" spans="2:15" ht="12" customHeight="1">
      <c r="G16" s="2035" t="s">
        <v>896</v>
      </c>
      <c r="H16" s="2040">
        <f>'IS Conso'!V22</f>
        <v>-11113</v>
      </c>
      <c r="I16" s="2043">
        <f>-H16/$C$9</f>
        <v>4.2812124387462631E-2</v>
      </c>
      <c r="J16" s="2040">
        <f>'IS Conso'!AT22</f>
        <v>-11973.326060753887</v>
      </c>
      <c r="K16" s="2043">
        <f t="shared" si="0"/>
        <v>3.3322873920745573E-2</v>
      </c>
      <c r="L16" s="2038">
        <f>'IS Conso'!CA22</f>
        <v>-12027.197318335267</v>
      </c>
      <c r="M16" s="2047">
        <f t="shared" si="1"/>
        <v>3.3110798950778661E-2</v>
      </c>
    </row>
    <row r="17" spans="7:13" ht="12" customHeight="1">
      <c r="G17" s="2035" t="s">
        <v>897</v>
      </c>
      <c r="H17" s="2040">
        <f>'IS Conso'!V34</f>
        <v>-12502.742389158944</v>
      </c>
      <c r="I17" s="2043">
        <f>-H17/$C$9</f>
        <v>4.8166018388290689E-2</v>
      </c>
      <c r="J17" s="2040">
        <f>'IS Conso'!AT34</f>
        <v>-14494.086239629063</v>
      </c>
      <c r="K17" s="2043">
        <f t="shared" si="0"/>
        <v>4.0338382660662468E-2</v>
      </c>
      <c r="L17" s="2038">
        <f>'IS Conso'!CA34</f>
        <v>-14307.783698838346</v>
      </c>
      <c r="M17" s="2047">
        <f t="shared" si="1"/>
        <v>3.9389238984318696E-2</v>
      </c>
    </row>
    <row r="18" spans="7:13" ht="12" customHeight="1">
      <c r="G18" s="2036" t="s">
        <v>908</v>
      </c>
      <c r="H18" s="2040">
        <f>'IS Conso'!V35</f>
        <v>-3097.5950279999997</v>
      </c>
      <c r="I18" s="2050">
        <f>-H18/$C$9</f>
        <v>1.1933287468795266E-2</v>
      </c>
      <c r="J18" s="2040">
        <f>'IS Conso'!AT35</f>
        <v>-1695.0472290237803</v>
      </c>
      <c r="K18" s="2050">
        <f t="shared" si="0"/>
        <v>4.7174732247216647E-3</v>
      </c>
      <c r="L18" s="2038">
        <f>'IS Conso'!CA35</f>
        <v>997.92511674531056</v>
      </c>
      <c r="M18" s="2048">
        <f t="shared" si="1"/>
        <v>-2.7472816013514771E-3</v>
      </c>
    </row>
    <row r="19" spans="7:13" ht="12" customHeight="1" thickBot="1">
      <c r="G19" s="2041" t="s">
        <v>5193</v>
      </c>
      <c r="H19" s="2042">
        <f>SUM(H14:H18)</f>
        <v>-198313.33741715897</v>
      </c>
      <c r="I19" s="2051">
        <f>-H19/C9</f>
        <v>0.76398949601334087</v>
      </c>
      <c r="J19" s="2042">
        <f>SUM(J14:J18)</f>
        <v>-243177.20601829392</v>
      </c>
      <c r="K19" s="2051">
        <f t="shared" si="0"/>
        <v>0.67678465744852201</v>
      </c>
      <c r="L19" s="2042">
        <f>SUM(L14:L18)</f>
        <v>-244058.50351652896</v>
      </c>
      <c r="M19" s="2049">
        <f t="shared" si="1"/>
        <v>0.67189153285482284</v>
      </c>
    </row>
    <row r="20" spans="7:13" ht="12" customHeight="1">
      <c r="G20" s="2208" t="s">
        <v>5116</v>
      </c>
      <c r="H20" s="2208"/>
      <c r="I20" s="2208"/>
      <c r="J20" s="2208"/>
      <c r="K20" s="2208"/>
      <c r="L20" s="2208"/>
      <c r="M20" s="2039"/>
    </row>
    <row r="21" spans="7:13">
      <c r="H21" s="2037">
        <f t="shared" ref="H21:H26" si="2">H14/$C$9</f>
        <v>-0.57666733442228868</v>
      </c>
      <c r="I21" s="2037"/>
      <c r="J21" s="2037">
        <f t="shared" ref="J21:J26" si="3">J14/$D$9</f>
        <v>-0.52156255384329619</v>
      </c>
      <c r="K21" s="2037"/>
      <c r="L21" s="2037">
        <f t="shared" ref="L21:L26" si="4">L14/$E$9</f>
        <v>-0.52674808229207704</v>
      </c>
      <c r="M21" s="2037"/>
    </row>
    <row r="22" spans="7:13">
      <c r="H22" s="2037">
        <f t="shared" si="2"/>
        <v>-8.4410731346503523E-2</v>
      </c>
      <c r="I22" s="2037"/>
      <c r="J22" s="2037">
        <f t="shared" si="3"/>
        <v>-7.6843373799096046E-2</v>
      </c>
      <c r="K22" s="2037"/>
      <c r="L22" s="2037">
        <f t="shared" si="4"/>
        <v>-7.539069422899991E-2</v>
      </c>
      <c r="M22" s="2037"/>
    </row>
    <row r="23" spans="7:13">
      <c r="H23" s="2037">
        <f t="shared" si="2"/>
        <v>-4.2812124387462631E-2</v>
      </c>
      <c r="I23" s="2037"/>
      <c r="J23" s="2037">
        <f t="shared" si="3"/>
        <v>-3.3322873920745573E-2</v>
      </c>
      <c r="K23" s="2037"/>
      <c r="L23" s="2037">
        <f t="shared" si="4"/>
        <v>-3.3110798950778661E-2</v>
      </c>
      <c r="M23" s="2037"/>
    </row>
    <row r="24" spans="7:13">
      <c r="H24" s="2037">
        <f t="shared" si="2"/>
        <v>-4.8166018388290689E-2</v>
      </c>
      <c r="I24" s="2037"/>
      <c r="J24" s="2037">
        <f t="shared" si="3"/>
        <v>-4.0338382660662468E-2</v>
      </c>
      <c r="K24" s="2037"/>
      <c r="L24" s="2037">
        <f t="shared" si="4"/>
        <v>-3.9389238984318696E-2</v>
      </c>
      <c r="M24" s="2037"/>
    </row>
    <row r="25" spans="7:13">
      <c r="H25" s="2037">
        <f t="shared" si="2"/>
        <v>-1.1933287468795266E-2</v>
      </c>
      <c r="I25" s="2037"/>
      <c r="J25" s="2037">
        <f t="shared" si="3"/>
        <v>-4.7174732247216647E-3</v>
      </c>
      <c r="K25" s="2037"/>
      <c r="L25" s="2037">
        <f t="shared" si="4"/>
        <v>2.7472816013514771E-3</v>
      </c>
      <c r="M25" s="2037"/>
    </row>
    <row r="26" spans="7:13">
      <c r="H26" s="2037">
        <f t="shared" si="2"/>
        <v>-0.76398949601334087</v>
      </c>
      <c r="I26" s="2037"/>
      <c r="J26" s="2037">
        <f t="shared" si="3"/>
        <v>-0.67678465744852201</v>
      </c>
      <c r="K26" s="2037"/>
      <c r="L26" s="2037">
        <f t="shared" si="4"/>
        <v>-0.67189153285482284</v>
      </c>
      <c r="M26" s="2037"/>
    </row>
  </sheetData>
  <mergeCells count="4">
    <mergeCell ref="B3:E3"/>
    <mergeCell ref="B10:E10"/>
    <mergeCell ref="G12:L12"/>
    <mergeCell ref="G20:L2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50174-47A2-4D2A-A82D-CE142D44A468}">
  <sheetPr>
    <tabColor theme="8" tint="0.59999389629810485"/>
  </sheetPr>
  <dimension ref="A1:EG1048387"/>
  <sheetViews>
    <sheetView tabSelected="1" topLeftCell="A2" zoomScale="115" zoomScaleNormal="115" workbookViewId="0">
      <selection activeCell="B112" sqref="B112"/>
    </sheetView>
  </sheetViews>
  <sheetFormatPr defaultColWidth="9.140625" defaultRowHeight="12" customHeight="1" outlineLevelRow="2" outlineLevelCol="2"/>
  <cols>
    <col min="1" max="1" width="8" style="495" customWidth="1"/>
    <col min="2" max="2" width="35.28515625" style="495" bestFit="1" customWidth="1"/>
    <col min="3" max="3" width="4.28515625" style="1943" customWidth="1"/>
    <col min="4" max="4" width="16.140625" style="495" hidden="1" customWidth="1" outlineLevel="1" collapsed="1"/>
    <col min="5" max="5" width="13.28515625" style="495" hidden="1" customWidth="1" outlineLevel="1"/>
    <col min="6" max="7" width="11.42578125" style="495" hidden="1" customWidth="1" outlineLevel="1"/>
    <col min="8" max="8" width="13.28515625" style="495" hidden="1" customWidth="1" outlineLevel="1"/>
    <col min="9" max="9" width="10.7109375" style="495" hidden="1" customWidth="1" outlineLevel="1"/>
    <col min="10" max="10" width="10.28515625" style="495" hidden="1" customWidth="1" outlineLevel="1"/>
    <col min="11" max="11" width="10.7109375" style="495" hidden="1" customWidth="1" outlineLevel="1"/>
    <col min="12" max="12" width="12.140625" style="495" hidden="1" customWidth="1" outlineLevel="1"/>
    <col min="13" max="13" width="10" style="495" hidden="1" customWidth="1" outlineLevel="1"/>
    <col min="14" max="14" width="12.7109375" style="495" bestFit="1" customWidth="1" collapsed="1"/>
    <col min="15" max="15" width="26" style="495" hidden="1" customWidth="1" outlineLevel="1"/>
    <col min="16" max="16" width="18.5703125" style="495" hidden="1" customWidth="1" outlineLevel="1"/>
    <col min="17" max="17" width="11.42578125" style="495" hidden="1" customWidth="1" outlineLevel="1"/>
    <col min="18" max="18" width="8.7109375" style="495" hidden="1" customWidth="1" outlineLevel="1"/>
    <col min="19" max="19" width="13.28515625" style="495" hidden="1" customWidth="1" outlineLevel="1"/>
    <col min="20" max="20" width="10.7109375" style="495" hidden="1" customWidth="1" outlineLevel="1"/>
    <col min="21" max="21" width="10.28515625" style="495" hidden="1" customWidth="1" outlineLevel="1"/>
    <col min="22" max="22" width="11.5703125" style="495" hidden="1" customWidth="1" outlineLevel="1"/>
    <col min="23" max="23" width="12.140625" style="495" hidden="1" customWidth="1" outlineLevel="1"/>
    <col min="24" max="24" width="14.28515625" style="495" hidden="1" customWidth="1" outlineLevel="1"/>
    <col min="25" max="25" width="12.7109375" style="495" bestFit="1" customWidth="1" collapsed="1"/>
    <col min="26" max="26" width="26" style="495" hidden="1" customWidth="1" outlineLevel="1"/>
    <col min="27" max="27" width="18.5703125" style="495" hidden="1" customWidth="1" outlineLevel="1"/>
    <col min="28" max="28" width="11.42578125" style="495" hidden="1" customWidth="1" outlineLevel="1"/>
    <col min="29" max="29" width="8.7109375" style="495" hidden="1" customWidth="1" outlineLevel="1"/>
    <col min="30" max="30" width="13.28515625" style="495" hidden="1" customWidth="1" outlineLevel="1"/>
    <col min="31" max="31" width="10.7109375" style="495" hidden="1" customWidth="1" outlineLevel="1"/>
    <col min="32" max="32" width="6.42578125" style="495" hidden="1" customWidth="1" outlineLevel="1"/>
    <col min="33" max="33" width="7.140625" style="495" hidden="1" customWidth="1" outlineLevel="1"/>
    <col min="34" max="34" width="7.7109375" style="495" hidden="1" customWidth="1" outlineLevel="1"/>
    <col min="35" max="35" width="9.85546875" style="495" hidden="1" customWidth="1" outlineLevel="1"/>
    <col min="36" max="36" width="11.140625" style="495" customWidth="1" collapsed="1"/>
    <col min="37" max="37" width="26" style="495" customWidth="1" outlineLevel="2"/>
    <col min="38" max="38" width="18.5703125" style="495" customWidth="1" outlineLevel="2"/>
    <col min="39" max="39" width="7" style="495" customWidth="1" outlineLevel="2"/>
    <col min="40" max="40" width="6.42578125" style="495" customWidth="1" outlineLevel="2"/>
    <col min="41" max="41" width="8.85546875" style="495" customWidth="1" outlineLevel="2"/>
    <col min="42" max="43" width="6.42578125" style="495" customWidth="1" outlineLevel="2"/>
    <col min="44" max="44" width="7.140625" style="495" customWidth="1" outlineLevel="2"/>
    <col min="45" max="45" width="7.7109375" style="495" customWidth="1" outlineLevel="2"/>
    <col min="46" max="46" width="9.85546875" style="495" customWidth="1" outlineLevel="2"/>
    <col min="47" max="47" width="8.28515625" style="495" customWidth="1" outlineLevel="2" collapsed="1"/>
    <col min="48" max="48" width="26" style="495" customWidth="1" outlineLevel="1"/>
    <col min="49" max="49" width="18.5703125" style="495" customWidth="1" outlineLevel="1"/>
    <col min="50" max="50" width="7" style="495" customWidth="1" outlineLevel="1"/>
    <col min="51" max="51" width="6.42578125" style="495" customWidth="1" outlineLevel="1"/>
    <col min="52" max="52" width="8.85546875" style="495" customWidth="1" outlineLevel="1"/>
    <col min="53" max="54" width="6.42578125" style="495" customWidth="1" outlineLevel="1"/>
    <col min="55" max="55" width="7.140625" style="495" customWidth="1" outlineLevel="1"/>
    <col min="56" max="56" width="7.7109375" style="495" customWidth="1" outlineLevel="1"/>
    <col min="57" max="57" width="9.85546875" style="495" customWidth="1" outlineLevel="1"/>
    <col min="58" max="58" width="9.5703125" style="495" customWidth="1"/>
    <col min="59" max="59" width="9.140625" style="495"/>
    <col min="60" max="60" width="10.28515625" style="495" hidden="1" customWidth="1" outlineLevel="1"/>
    <col min="61" max="61" width="8.85546875" style="495" hidden="1" customWidth="1" outlineLevel="1"/>
    <col min="62" max="62" width="7" style="495" hidden="1" customWidth="1" outlineLevel="1"/>
    <col min="63" max="63" width="6.7109375" style="495" hidden="1" customWidth="1" outlineLevel="1"/>
    <col min="64" max="64" width="8.85546875" style="495" hidden="1" customWidth="1" outlineLevel="1"/>
    <col min="65" max="65" width="6.7109375" style="495" hidden="1" customWidth="1" outlineLevel="1"/>
    <col min="66" max="66" width="5.85546875" style="495" hidden="1" customWidth="1" outlineLevel="1"/>
    <col min="67" max="67" width="7.140625" style="495" hidden="1" customWidth="1" outlineLevel="1"/>
    <col min="68" max="68" width="7.7109375" style="495" hidden="1" customWidth="1" outlineLevel="1"/>
    <col min="69" max="69" width="6" style="495" hidden="1" customWidth="1" outlineLevel="1"/>
    <col min="70" max="70" width="11.85546875" style="495" hidden="1" customWidth="1" outlineLevel="1" collapsed="1"/>
    <col min="71" max="71" width="10.7109375" style="495" hidden="1" customWidth="1" outlineLevel="2"/>
    <col min="72" max="72" width="8.85546875" style="495" hidden="1" customWidth="1" outlineLevel="2"/>
    <col min="73" max="73" width="7" style="495" hidden="1" customWidth="1" outlineLevel="2"/>
    <col min="74" max="74" width="6" style="495" hidden="1" customWidth="1" outlineLevel="2"/>
    <col min="75" max="75" width="8.85546875" style="495" hidden="1" customWidth="1" outlineLevel="2"/>
    <col min="76" max="76" width="6.28515625" style="495" hidden="1" customWidth="1" outlineLevel="2"/>
    <col min="77" max="77" width="6" style="495" hidden="1" customWidth="1" outlineLevel="2"/>
    <col min="78" max="78" width="7.140625" style="495" hidden="1" customWidth="1" outlineLevel="2"/>
    <col min="79" max="79" width="7.7109375" style="495" hidden="1" customWidth="1" outlineLevel="2"/>
    <col min="80" max="80" width="6.7109375" style="495" hidden="1" customWidth="1" outlineLevel="2"/>
    <col min="81" max="81" width="19.85546875" style="495" hidden="1" customWidth="1" outlineLevel="1" collapsed="1"/>
    <col min="82" max="82" width="9.140625" style="495" collapsed="1"/>
    <col min="83" max="84" width="9.140625" style="495"/>
    <col min="85" max="85" width="13" style="495" customWidth="1"/>
    <col min="86" max="86" width="24.7109375" style="495" customWidth="1"/>
    <col min="87" max="87" width="7.7109375" style="495" bestFit="1" customWidth="1"/>
    <col min="88" max="88" width="15" style="495" bestFit="1" customWidth="1"/>
    <col min="89" max="89" width="9.140625" style="495"/>
    <col min="90" max="90" width="30.28515625" style="495" bestFit="1" customWidth="1"/>
    <col min="91" max="92" width="9.140625" style="495"/>
    <col min="93" max="93" width="11.7109375" style="495" customWidth="1"/>
    <col min="94" max="96" width="9.140625" style="495"/>
    <col min="97" max="97" width="0" style="495" hidden="1" customWidth="1" outlineLevel="1"/>
    <col min="98" max="98" width="8.7109375" style="495" bestFit="1" customWidth="1" collapsed="1"/>
    <col min="99" max="99" width="9.140625" style="495"/>
    <col min="100" max="100" width="24.85546875" style="495" bestFit="1" customWidth="1"/>
    <col min="101" max="101" width="4.85546875" style="495" bestFit="1" customWidth="1"/>
    <col min="102" max="102" width="6" style="495" bestFit="1" customWidth="1"/>
    <col min="103" max="103" width="4.85546875" style="495" bestFit="1" customWidth="1"/>
    <col min="104" max="104" width="6" style="495" hidden="1" customWidth="1" outlineLevel="1"/>
    <col min="105" max="105" width="8.85546875" style="495" bestFit="1" customWidth="1" collapsed="1"/>
    <col min="106" max="106" width="9.140625" style="495"/>
    <col min="107" max="107" width="14.85546875" style="495" customWidth="1"/>
    <col min="108" max="109" width="9.140625" style="495"/>
    <col min="110" max="110" width="9.140625" style="495" customWidth="1"/>
    <col min="111" max="111" width="0" style="495" hidden="1" customWidth="1" outlineLevel="1"/>
    <col min="112" max="112" width="9.140625" style="495" collapsed="1"/>
    <col min="113" max="113" width="9.140625" style="495"/>
    <col min="114" max="114" width="28.85546875" style="495" bestFit="1" customWidth="1"/>
    <col min="115" max="115" width="4.140625" style="495" bestFit="1" customWidth="1"/>
    <col min="116" max="116" width="4.42578125" style="495" bestFit="1" customWidth="1"/>
    <col min="117" max="117" width="5" style="495" bestFit="1" customWidth="1"/>
    <col min="118" max="118" width="9.140625" style="495" bestFit="1" customWidth="1"/>
    <col min="119" max="125" width="9.140625" style="495"/>
    <col min="126" max="126" width="15.85546875" style="495" customWidth="1"/>
    <col min="127" max="129" width="9.140625" style="495"/>
    <col min="130" max="130" width="0" style="495" hidden="1" customWidth="1" outlineLevel="1"/>
    <col min="131" max="131" width="9.140625" style="495" collapsed="1"/>
    <col min="132" max="132" width="9.140625" style="495"/>
    <col min="133" max="133" width="28.85546875" style="495" bestFit="1" customWidth="1"/>
    <col min="134" max="16384" width="9.140625" style="495"/>
  </cols>
  <sheetData>
    <row r="1" spans="1:81" s="492" customFormat="1" ht="15">
      <c r="A1" s="491" t="str">
        <f>'Cover page'!E16</f>
        <v>Project M</v>
      </c>
      <c r="C1" s="542"/>
    </row>
    <row r="2" spans="1:81" s="494" customFormat="1" ht="18.75">
      <c r="A2" s="549" t="str">
        <f>B4</f>
        <v xml:space="preserve"> Conso QOE</v>
      </c>
      <c r="C2" s="1942"/>
      <c r="D2" s="910"/>
      <c r="F2" s="908"/>
      <c r="G2" s="908"/>
      <c r="I2" s="909"/>
      <c r="N2" s="908"/>
      <c r="Y2" s="908"/>
      <c r="AJ2" s="908"/>
      <c r="AU2" s="908"/>
    </row>
    <row r="3" spans="1:81" ht="14.25">
      <c r="I3" s="575"/>
      <c r="M3" s="575"/>
    </row>
    <row r="4" spans="1:81" ht="19.5" customHeight="1">
      <c r="A4" s="497"/>
      <c r="B4" s="782" t="s">
        <v>4978</v>
      </c>
      <c r="C4" s="1944"/>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783"/>
      <c r="AE4" s="783"/>
      <c r="AF4" s="783"/>
      <c r="AG4" s="783"/>
      <c r="AH4" s="783"/>
      <c r="AI4" s="783"/>
      <c r="AJ4" s="783"/>
      <c r="AK4" s="783"/>
      <c r="AL4" s="783"/>
      <c r="AM4" s="783"/>
      <c r="AN4" s="783"/>
      <c r="AO4" s="783"/>
      <c r="AP4" s="783"/>
      <c r="AQ4" s="783"/>
      <c r="AR4" s="783"/>
      <c r="AS4" s="783"/>
      <c r="AT4" s="783"/>
      <c r="AU4" s="783"/>
      <c r="AV4" s="783"/>
      <c r="AW4" s="783"/>
      <c r="AX4" s="783"/>
      <c r="AY4" s="783"/>
      <c r="AZ4" s="783"/>
      <c r="BA4" s="783"/>
      <c r="BB4" s="783"/>
      <c r="BC4" s="783"/>
      <c r="BD4" s="783"/>
      <c r="BE4" s="783"/>
      <c r="BF4" s="899"/>
      <c r="BH4" s="782"/>
      <c r="BI4" s="783"/>
      <c r="BJ4" s="783"/>
      <c r="BK4" s="783"/>
      <c r="BL4" s="783"/>
      <c r="BM4" s="783"/>
      <c r="BN4" s="783"/>
      <c r="BO4" s="783"/>
      <c r="BP4" s="783"/>
      <c r="BQ4" s="783"/>
      <c r="BR4" s="782" t="s">
        <v>102</v>
      </c>
      <c r="BS4" s="783"/>
      <c r="BT4" s="783"/>
      <c r="BU4" s="783"/>
      <c r="BV4" s="783"/>
      <c r="BW4" s="783"/>
      <c r="BX4" s="783"/>
      <c r="BY4" s="783"/>
      <c r="BZ4" s="783"/>
      <c r="CA4" s="783"/>
      <c r="CB4" s="783"/>
      <c r="CC4" s="899"/>
    </row>
    <row r="5" spans="1:81" ht="24" customHeight="1">
      <c r="A5" s="497"/>
      <c r="B5" s="1808" t="s">
        <v>104</v>
      </c>
      <c r="C5" s="1945" t="s">
        <v>4970</v>
      </c>
      <c r="D5" s="2201" t="s">
        <v>188</v>
      </c>
      <c r="E5" s="2186"/>
      <c r="F5" s="2186"/>
      <c r="G5" s="2186"/>
      <c r="H5" s="2186"/>
      <c r="I5" s="2186"/>
      <c r="J5" s="2186"/>
      <c r="K5" s="2186"/>
      <c r="L5" s="2186"/>
      <c r="M5" s="2186"/>
      <c r="N5" s="2186"/>
      <c r="O5" s="2201" t="s">
        <v>4565</v>
      </c>
      <c r="P5" s="2186"/>
      <c r="Q5" s="2186"/>
      <c r="R5" s="2186"/>
      <c r="S5" s="2186"/>
      <c r="T5" s="2186"/>
      <c r="U5" s="2186"/>
      <c r="V5" s="2186"/>
      <c r="W5" s="2186"/>
      <c r="X5" s="2186"/>
      <c r="Y5" s="2186"/>
      <c r="Z5" s="2201" t="s">
        <v>5195</v>
      </c>
      <c r="AA5" s="2186"/>
      <c r="AB5" s="2186"/>
      <c r="AC5" s="2186"/>
      <c r="AD5" s="2186"/>
      <c r="AE5" s="2186"/>
      <c r="AF5" s="2186"/>
      <c r="AG5" s="2186"/>
      <c r="AH5" s="2186"/>
      <c r="AI5" s="2186"/>
      <c r="AJ5" s="2186"/>
      <c r="AK5" s="2186" t="s">
        <v>4613</v>
      </c>
      <c r="AL5" s="2186"/>
      <c r="AM5" s="2186"/>
      <c r="AN5" s="2186"/>
      <c r="AO5" s="2186"/>
      <c r="AP5" s="2186"/>
      <c r="AQ5" s="2186"/>
      <c r="AR5" s="2186"/>
      <c r="AS5" s="2186"/>
      <c r="AT5" s="2186"/>
      <c r="AU5" s="810"/>
      <c r="AV5" s="2188" t="s">
        <v>4615</v>
      </c>
      <c r="AW5" s="2186"/>
      <c r="AX5" s="2186"/>
      <c r="AY5" s="2186"/>
      <c r="AZ5" s="2186"/>
      <c r="BA5" s="2186"/>
      <c r="BB5" s="2186"/>
      <c r="BC5" s="2186"/>
      <c r="BD5" s="2186"/>
      <c r="BE5" s="2186"/>
      <c r="BF5" s="810" t="s">
        <v>4586</v>
      </c>
      <c r="BH5" s="2188" t="s">
        <v>4685</v>
      </c>
      <c r="BI5" s="2186"/>
      <c r="BJ5" s="2186"/>
      <c r="BK5" s="2186"/>
      <c r="BL5" s="2186"/>
      <c r="BM5" s="2186"/>
      <c r="BN5" s="2186"/>
      <c r="BO5" s="2186"/>
      <c r="BP5" s="2186"/>
      <c r="BQ5" s="2186"/>
      <c r="BR5" s="2187"/>
      <c r="BS5" s="2188" t="s">
        <v>4686</v>
      </c>
      <c r="BT5" s="2186"/>
      <c r="BU5" s="2186"/>
      <c r="BV5" s="2186"/>
      <c r="BW5" s="2186"/>
      <c r="BX5" s="2186"/>
      <c r="BY5" s="2186"/>
      <c r="BZ5" s="2186"/>
      <c r="CA5" s="2186"/>
      <c r="CB5" s="2186"/>
      <c r="CC5" s="2187"/>
    </row>
    <row r="6" spans="1:81" ht="25.5" customHeight="1" outlineLevel="1">
      <c r="A6" s="497"/>
      <c r="B6" s="499" t="s">
        <v>104</v>
      </c>
      <c r="C6" s="1945" t="s">
        <v>4970</v>
      </c>
      <c r="D6" s="500" t="s">
        <v>272</v>
      </c>
      <c r="E6" s="500" t="s">
        <v>273</v>
      </c>
      <c r="F6" s="500" t="s">
        <v>282</v>
      </c>
      <c r="G6" s="500" t="s">
        <v>285</v>
      </c>
      <c r="H6" s="500" t="s">
        <v>275</v>
      </c>
      <c r="I6" s="500" t="s">
        <v>276</v>
      </c>
      <c r="J6" s="500" t="s">
        <v>277</v>
      </c>
      <c r="K6" s="500" t="s">
        <v>283</v>
      </c>
      <c r="L6" s="500" t="s">
        <v>278</v>
      </c>
      <c r="M6" s="501" t="s">
        <v>279</v>
      </c>
      <c r="N6" s="501" t="s">
        <v>4580</v>
      </c>
      <c r="O6" s="500" t="s">
        <v>272</v>
      </c>
      <c r="P6" s="500" t="s">
        <v>273</v>
      </c>
      <c r="Q6" s="500" t="s">
        <v>282</v>
      </c>
      <c r="R6" s="500" t="s">
        <v>285</v>
      </c>
      <c r="S6" s="500" t="s">
        <v>275</v>
      </c>
      <c r="T6" s="500" t="s">
        <v>276</v>
      </c>
      <c r="U6" s="500" t="s">
        <v>277</v>
      </c>
      <c r="V6" s="500" t="s">
        <v>283</v>
      </c>
      <c r="W6" s="500" t="s">
        <v>278</v>
      </c>
      <c r="X6" s="500" t="s">
        <v>279</v>
      </c>
      <c r="Y6" s="501" t="s">
        <v>4581</v>
      </c>
      <c r="Z6" s="500" t="s">
        <v>272</v>
      </c>
      <c r="AA6" s="500" t="s">
        <v>273</v>
      </c>
      <c r="AB6" s="500" t="s">
        <v>282</v>
      </c>
      <c r="AC6" s="500" t="s">
        <v>285</v>
      </c>
      <c r="AD6" s="500" t="s">
        <v>275</v>
      </c>
      <c r="AE6" s="500" t="s">
        <v>276</v>
      </c>
      <c r="AF6" s="500" t="s">
        <v>277</v>
      </c>
      <c r="AG6" s="500" t="s">
        <v>283</v>
      </c>
      <c r="AH6" s="500" t="s">
        <v>278</v>
      </c>
      <c r="AI6" s="500" t="s">
        <v>279</v>
      </c>
      <c r="AJ6" s="501" t="s">
        <v>4589</v>
      </c>
      <c r="AK6" s="500" t="s">
        <v>272</v>
      </c>
      <c r="AL6" s="500" t="s">
        <v>273</v>
      </c>
      <c r="AM6" s="500" t="s">
        <v>282</v>
      </c>
      <c r="AN6" s="500" t="s">
        <v>285</v>
      </c>
      <c r="AO6" s="500" t="s">
        <v>275</v>
      </c>
      <c r="AP6" s="500" t="s">
        <v>276</v>
      </c>
      <c r="AQ6" s="500" t="s">
        <v>277</v>
      </c>
      <c r="AR6" s="500" t="s">
        <v>283</v>
      </c>
      <c r="AS6" s="500" t="s">
        <v>278</v>
      </c>
      <c r="AT6" s="500" t="s">
        <v>279</v>
      </c>
      <c r="AU6" s="2052" t="s">
        <v>4614</v>
      </c>
      <c r="AV6" s="500" t="s">
        <v>272</v>
      </c>
      <c r="AW6" s="500" t="s">
        <v>273</v>
      </c>
      <c r="AX6" s="500" t="s">
        <v>282</v>
      </c>
      <c r="AY6" s="500" t="s">
        <v>285</v>
      </c>
      <c r="AZ6" s="500" t="s">
        <v>275</v>
      </c>
      <c r="BA6" s="500" t="s">
        <v>276</v>
      </c>
      <c r="BB6" s="500" t="s">
        <v>277</v>
      </c>
      <c r="BC6" s="500" t="s">
        <v>283</v>
      </c>
      <c r="BD6" s="500" t="s">
        <v>278</v>
      </c>
      <c r="BE6" s="500" t="s">
        <v>279</v>
      </c>
      <c r="BF6" s="2052" t="s">
        <v>4617</v>
      </c>
      <c r="BH6" s="1732" t="s">
        <v>272</v>
      </c>
      <c r="BI6" s="500" t="s">
        <v>273</v>
      </c>
      <c r="BJ6" s="500" t="s">
        <v>282</v>
      </c>
      <c r="BK6" s="500" t="s">
        <v>285</v>
      </c>
      <c r="BL6" s="500" t="s">
        <v>275</v>
      </c>
      <c r="BM6" s="500" t="s">
        <v>276</v>
      </c>
      <c r="BN6" s="500" t="s">
        <v>277</v>
      </c>
      <c r="BO6" s="500" t="s">
        <v>283</v>
      </c>
      <c r="BP6" s="500" t="s">
        <v>278</v>
      </c>
      <c r="BQ6" s="501" t="s">
        <v>279</v>
      </c>
      <c r="BR6" s="1515" t="s">
        <v>4639</v>
      </c>
      <c r="BS6" s="500" t="s">
        <v>272</v>
      </c>
      <c r="BT6" s="500" t="s">
        <v>273</v>
      </c>
      <c r="BU6" s="500" t="s">
        <v>282</v>
      </c>
      <c r="BV6" s="500" t="s">
        <v>285</v>
      </c>
      <c r="BW6" s="500" t="s">
        <v>275</v>
      </c>
      <c r="BX6" s="500" t="s">
        <v>276</v>
      </c>
      <c r="BY6" s="500" t="s">
        <v>277</v>
      </c>
      <c r="BZ6" s="500" t="s">
        <v>283</v>
      </c>
      <c r="CA6" s="500" t="s">
        <v>278</v>
      </c>
      <c r="CB6" s="500" t="s">
        <v>279</v>
      </c>
      <c r="CC6" s="1515" t="s">
        <v>4647</v>
      </c>
    </row>
    <row r="7" spans="1:81" ht="12" customHeight="1" outlineLevel="1">
      <c r="A7" s="497"/>
      <c r="B7" s="1437" t="s">
        <v>99</v>
      </c>
      <c r="C7" s="1946"/>
      <c r="D7" s="1438"/>
      <c r="E7" s="1438"/>
      <c r="F7" s="1438"/>
      <c r="G7" s="1438"/>
      <c r="H7" s="1438"/>
      <c r="I7" s="1438"/>
      <c r="J7" s="1438"/>
      <c r="K7" s="1438"/>
      <c r="L7" s="1438"/>
      <c r="M7" s="1439"/>
      <c r="N7" s="523"/>
      <c r="O7" s="522"/>
      <c r="P7" s="522"/>
      <c r="Q7" s="522"/>
      <c r="R7" s="522"/>
      <c r="S7" s="522"/>
      <c r="T7" s="522"/>
      <c r="U7" s="522"/>
      <c r="V7" s="522"/>
      <c r="W7" s="522"/>
      <c r="X7" s="522"/>
      <c r="Y7" s="523"/>
      <c r="Z7" s="522"/>
      <c r="AA7" s="522"/>
      <c r="AB7" s="522"/>
      <c r="AC7" s="522"/>
      <c r="AD7" s="522"/>
      <c r="AE7" s="522"/>
      <c r="AF7" s="522"/>
      <c r="AG7" s="522"/>
      <c r="AH7" s="522"/>
      <c r="AI7" s="522"/>
      <c r="AJ7" s="523"/>
      <c r="AK7" s="522"/>
      <c r="AL7" s="522"/>
      <c r="AM7" s="522"/>
      <c r="AN7" s="522"/>
      <c r="AO7" s="522"/>
      <c r="AP7" s="522"/>
      <c r="AQ7" s="522"/>
      <c r="AR7" s="522"/>
      <c r="AS7" s="522"/>
      <c r="AT7" s="522"/>
      <c r="AU7" s="2053"/>
      <c r="AV7" s="522"/>
      <c r="AW7" s="522"/>
      <c r="AX7" s="522"/>
      <c r="AY7" s="522"/>
      <c r="AZ7" s="522"/>
      <c r="BA7" s="522"/>
      <c r="BB7" s="522"/>
      <c r="BC7" s="522"/>
      <c r="BD7" s="522"/>
      <c r="BE7" s="522"/>
      <c r="BF7" s="2053"/>
      <c r="BH7" s="1733"/>
      <c r="BI7" s="522"/>
      <c r="BJ7" s="522"/>
      <c r="BK7" s="522"/>
      <c r="BL7" s="522"/>
      <c r="BM7" s="522"/>
      <c r="BN7" s="522"/>
      <c r="BO7" s="522"/>
      <c r="BP7" s="522"/>
      <c r="BQ7" s="523"/>
      <c r="BR7" s="1516"/>
      <c r="BS7" s="522"/>
      <c r="BT7" s="522"/>
      <c r="BU7" s="522"/>
      <c r="BV7" s="522"/>
      <c r="BW7" s="522"/>
      <c r="BX7" s="522"/>
      <c r="BY7" s="522"/>
      <c r="BZ7" s="522"/>
      <c r="CA7" s="522"/>
      <c r="CB7" s="523"/>
      <c r="CC7" s="1516"/>
    </row>
    <row r="8" spans="1:81" ht="12" customHeight="1" outlineLevel="1">
      <c r="A8" s="497"/>
      <c r="B8" s="1443" t="s">
        <v>887</v>
      </c>
      <c r="C8" s="1947"/>
      <c r="D8" s="105">
        <v>92009</v>
      </c>
      <c r="E8" s="105"/>
      <c r="F8" s="105">
        <v>19845</v>
      </c>
      <c r="G8" s="105">
        <v>0</v>
      </c>
      <c r="H8" s="105">
        <v>23090</v>
      </c>
      <c r="I8" s="105">
        <v>27426</v>
      </c>
      <c r="J8" s="105">
        <v>42959</v>
      </c>
      <c r="K8" s="105"/>
      <c r="L8" s="105">
        <v>15089</v>
      </c>
      <c r="M8" s="105">
        <f>-37983</f>
        <v>-37983</v>
      </c>
      <c r="N8" s="101">
        <f>SUM(D8:M8)</f>
        <v>182435</v>
      </c>
      <c r="O8" s="512">
        <v>78392.005000000005</v>
      </c>
      <c r="P8" s="512">
        <v>0</v>
      </c>
      <c r="Q8" s="512">
        <v>6673.8183650049996</v>
      </c>
      <c r="R8" s="512">
        <v>64033.775079162595</v>
      </c>
      <c r="S8" s="512">
        <v>32812.608117870004</v>
      </c>
      <c r="T8" s="512">
        <v>43071.650858605688</v>
      </c>
      <c r="U8" s="512">
        <v>46125.437736975611</v>
      </c>
      <c r="V8" s="512">
        <v>14374.313253439024</v>
      </c>
      <c r="W8" s="512">
        <v>16815.2783621626</v>
      </c>
      <c r="X8" s="512">
        <v>-34302.900000000023</v>
      </c>
      <c r="Y8" s="101">
        <v>267995.98677322053</v>
      </c>
      <c r="Z8" s="512">
        <v>34174.881999999998</v>
      </c>
      <c r="AA8" s="512">
        <v>0</v>
      </c>
      <c r="AB8" s="512">
        <v>5828.9804486685007</v>
      </c>
      <c r="AC8" s="512">
        <v>29419.453481256205</v>
      </c>
      <c r="AD8" s="512">
        <v>16167.417056239998</v>
      </c>
      <c r="AE8" s="512">
        <v>32935.08680033058</v>
      </c>
      <c r="AF8" s="512">
        <v>19894.022517520665</v>
      </c>
      <c r="AG8" s="512">
        <v>14301.312000000002</v>
      </c>
      <c r="AH8" s="512">
        <v>9300.1594450909106</v>
      </c>
      <c r="AI8" s="512">
        <v>-12420</v>
      </c>
      <c r="AJ8" s="101">
        <v>149601.31374910686</v>
      </c>
      <c r="AK8" s="512">
        <v>43415.042999999998</v>
      </c>
      <c r="AL8" s="512">
        <v>0</v>
      </c>
      <c r="AM8" s="512">
        <v>3799.2711947880002</v>
      </c>
      <c r="AN8" s="512">
        <v>31983.335900574995</v>
      </c>
      <c r="AO8" s="512">
        <v>22819.878065235</v>
      </c>
      <c r="AP8" s="512">
        <v>33795.583977566661</v>
      </c>
      <c r="AQ8" s="512">
        <v>22211.350171199996</v>
      </c>
      <c r="AR8" s="512">
        <v>8749.5799333666655</v>
      </c>
      <c r="AS8" s="512">
        <v>6018.1584026999999</v>
      </c>
      <c r="AT8" s="512">
        <v>-16829</v>
      </c>
      <c r="AU8" s="421">
        <v>155963.20064543132</v>
      </c>
      <c r="AV8" s="512">
        <f>O8-AK8+Z8</f>
        <v>69151.844000000012</v>
      </c>
      <c r="AW8" s="512">
        <f t="shared" ref="AW8:BF23" si="0">P8-AL8+AA8</f>
        <v>0</v>
      </c>
      <c r="AX8" s="512">
        <f t="shared" si="0"/>
        <v>8703.5276188855005</v>
      </c>
      <c r="AY8" s="512">
        <f t="shared" si="0"/>
        <v>61469.892659843805</v>
      </c>
      <c r="AZ8" s="512">
        <f t="shared" si="0"/>
        <v>26160.147108875004</v>
      </c>
      <c r="BA8" s="512">
        <f t="shared" si="0"/>
        <v>42211.153681369608</v>
      </c>
      <c r="BB8" s="512">
        <f t="shared" si="0"/>
        <v>43808.110083296284</v>
      </c>
      <c r="BC8" s="512">
        <f t="shared" si="0"/>
        <v>19926.04532007236</v>
      </c>
      <c r="BD8" s="512">
        <f t="shared" si="0"/>
        <v>20097.279404553512</v>
      </c>
      <c r="BE8" s="512">
        <f t="shared" si="0"/>
        <v>-29893.900000000023</v>
      </c>
      <c r="BF8" s="421">
        <f>Y8-AU8+AJ8</f>
        <v>261634.09987689607</v>
      </c>
      <c r="BH8" s="515">
        <f t="shared" ref="BH8:BR31" si="1">O8-D8</f>
        <v>-13616.994999999995</v>
      </c>
      <c r="BI8" s="512">
        <f t="shared" si="1"/>
        <v>0</v>
      </c>
      <c r="BJ8" s="512">
        <f t="shared" si="1"/>
        <v>-13171.181634995</v>
      </c>
      <c r="BK8" s="512">
        <f t="shared" si="1"/>
        <v>64033.775079162595</v>
      </c>
      <c r="BL8" s="512">
        <f t="shared" si="1"/>
        <v>9722.6081178700042</v>
      </c>
      <c r="BM8" s="512">
        <f t="shared" si="1"/>
        <v>15645.650858605688</v>
      </c>
      <c r="BN8" s="105">
        <f t="shared" si="1"/>
        <v>3166.4377369756112</v>
      </c>
      <c r="BO8" s="105">
        <f t="shared" si="1"/>
        <v>14374.313253439024</v>
      </c>
      <c r="BP8" s="105">
        <f t="shared" si="1"/>
        <v>1726.2783621626004</v>
      </c>
      <c r="BQ8" s="512">
        <f t="shared" si="1"/>
        <v>3680.0999999999767</v>
      </c>
      <c r="BR8" s="1491">
        <f t="shared" si="1"/>
        <v>85560.986773220531</v>
      </c>
      <c r="BS8" s="538">
        <f t="shared" ref="BS8:CC31" si="2">AV8-O8</f>
        <v>-9240.1609999999928</v>
      </c>
      <c r="BT8" s="538">
        <f t="shared" si="2"/>
        <v>0</v>
      </c>
      <c r="BU8" s="538">
        <f t="shared" si="2"/>
        <v>2029.7092538805009</v>
      </c>
      <c r="BV8" s="538">
        <f t="shared" si="2"/>
        <v>-2563.8824193187902</v>
      </c>
      <c r="BW8" s="538">
        <f t="shared" si="2"/>
        <v>-6652.4610089950002</v>
      </c>
      <c r="BX8" s="538">
        <f t="shared" si="2"/>
        <v>-860.49717723608046</v>
      </c>
      <c r="BY8" s="1224">
        <f t="shared" si="2"/>
        <v>-2317.3276536793273</v>
      </c>
      <c r="BZ8" s="1224">
        <f t="shared" si="2"/>
        <v>5551.7320666333362</v>
      </c>
      <c r="CA8" s="1224">
        <f t="shared" si="2"/>
        <v>3282.0010423909116</v>
      </c>
      <c r="CB8" s="538">
        <f t="shared" si="2"/>
        <v>4409</v>
      </c>
      <c r="CC8" s="1491">
        <f t="shared" si="2"/>
        <v>-6361.8868963244604</v>
      </c>
    </row>
    <row r="9" spans="1:81" ht="12" customHeight="1" outlineLevel="1">
      <c r="A9" s="497"/>
      <c r="B9" s="1444" t="s">
        <v>888</v>
      </c>
      <c r="C9" s="1948"/>
      <c r="D9" s="105">
        <v>69083</v>
      </c>
      <c r="E9" s="105"/>
      <c r="F9" s="105"/>
      <c r="G9" s="105">
        <v>0</v>
      </c>
      <c r="H9" s="105"/>
      <c r="I9" s="105"/>
      <c r="J9" s="105"/>
      <c r="K9" s="105"/>
      <c r="L9" s="105"/>
      <c r="M9" s="105"/>
      <c r="N9" s="101">
        <f>SUM(D9:M9)</f>
        <v>69083</v>
      </c>
      <c r="O9" s="512">
        <v>83285.813999999998</v>
      </c>
      <c r="P9" s="512">
        <v>9.9999999983992898E-6</v>
      </c>
      <c r="Q9" s="512">
        <v>0</v>
      </c>
      <c r="R9" s="512"/>
      <c r="S9" s="512"/>
      <c r="T9" s="512">
        <v>0</v>
      </c>
      <c r="U9" s="512">
        <v>0</v>
      </c>
      <c r="V9" s="512"/>
      <c r="W9" s="512">
        <v>0</v>
      </c>
      <c r="X9" s="512">
        <v>0</v>
      </c>
      <c r="Y9" s="101">
        <v>83285.814010000002</v>
      </c>
      <c r="Z9" s="512">
        <v>41614.358999999997</v>
      </c>
      <c r="AA9" s="512">
        <v>9.9999999983992898E-6</v>
      </c>
      <c r="AB9" s="512">
        <v>0</v>
      </c>
      <c r="AC9" s="512"/>
      <c r="AD9" s="512"/>
      <c r="AE9" s="512">
        <v>0</v>
      </c>
      <c r="AF9" s="512">
        <v>0</v>
      </c>
      <c r="AG9" s="512"/>
      <c r="AH9" s="512">
        <v>0</v>
      </c>
      <c r="AI9" s="512">
        <v>0</v>
      </c>
      <c r="AJ9" s="101">
        <v>41614.35901</v>
      </c>
      <c r="AK9" s="512">
        <v>37054.063000000002</v>
      </c>
      <c r="AL9" s="512">
        <v>9.9999999983992898E-6</v>
      </c>
      <c r="AM9" s="512">
        <v>0</v>
      </c>
      <c r="AN9" s="512"/>
      <c r="AO9" s="512"/>
      <c r="AP9" s="512">
        <v>0</v>
      </c>
      <c r="AQ9" s="512">
        <v>0</v>
      </c>
      <c r="AR9" s="512"/>
      <c r="AS9" s="512">
        <v>0</v>
      </c>
      <c r="AT9" s="512">
        <v>0</v>
      </c>
      <c r="AU9" s="421">
        <v>37054.063010000005</v>
      </c>
      <c r="AV9" s="512">
        <f t="shared" ref="AV9:BF39" si="3">O9-AK9+Z9</f>
        <v>87846.109999999986</v>
      </c>
      <c r="AW9" s="512">
        <f t="shared" si="0"/>
        <v>9.9999999983992898E-6</v>
      </c>
      <c r="AX9" s="512">
        <f t="shared" si="0"/>
        <v>0</v>
      </c>
      <c r="AY9" s="512">
        <f t="shared" si="0"/>
        <v>0</v>
      </c>
      <c r="AZ9" s="512">
        <f t="shared" si="0"/>
        <v>0</v>
      </c>
      <c r="BA9" s="512">
        <f t="shared" si="0"/>
        <v>0</v>
      </c>
      <c r="BB9" s="512">
        <f t="shared" si="0"/>
        <v>0</v>
      </c>
      <c r="BC9" s="512">
        <f t="shared" si="0"/>
        <v>0</v>
      </c>
      <c r="BD9" s="512">
        <f t="shared" si="0"/>
        <v>0</v>
      </c>
      <c r="BE9" s="512">
        <f t="shared" si="0"/>
        <v>0</v>
      </c>
      <c r="BF9" s="421">
        <f t="shared" si="0"/>
        <v>87846.110010000004</v>
      </c>
      <c r="BH9" s="515">
        <f t="shared" si="1"/>
        <v>14202.813999999998</v>
      </c>
      <c r="BI9" s="512">
        <f t="shared" si="1"/>
        <v>9.9999999983992898E-6</v>
      </c>
      <c r="BJ9" s="512">
        <f t="shared" si="1"/>
        <v>0</v>
      </c>
      <c r="BK9" s="512">
        <f t="shared" si="1"/>
        <v>0</v>
      </c>
      <c r="BL9" s="512">
        <f t="shared" si="1"/>
        <v>0</v>
      </c>
      <c r="BM9" s="512">
        <f t="shared" si="1"/>
        <v>0</v>
      </c>
      <c r="BN9" s="105">
        <f t="shared" si="1"/>
        <v>0</v>
      </c>
      <c r="BO9" s="105">
        <f t="shared" si="1"/>
        <v>0</v>
      </c>
      <c r="BP9" s="105">
        <f t="shared" si="1"/>
        <v>0</v>
      </c>
      <c r="BQ9" s="512">
        <f t="shared" si="1"/>
        <v>0</v>
      </c>
      <c r="BR9" s="1491">
        <f t="shared" si="1"/>
        <v>14202.814010000002</v>
      </c>
      <c r="BS9" s="538">
        <f t="shared" si="2"/>
        <v>4560.2959999999875</v>
      </c>
      <c r="BT9" s="538">
        <f t="shared" si="2"/>
        <v>0</v>
      </c>
      <c r="BU9" s="538">
        <f t="shared" si="2"/>
        <v>0</v>
      </c>
      <c r="BV9" s="538">
        <f t="shared" si="2"/>
        <v>0</v>
      </c>
      <c r="BW9" s="538">
        <f t="shared" si="2"/>
        <v>0</v>
      </c>
      <c r="BX9" s="538">
        <f t="shared" si="2"/>
        <v>0</v>
      </c>
      <c r="BY9" s="1224">
        <f t="shared" si="2"/>
        <v>0</v>
      </c>
      <c r="BZ9" s="1224">
        <f t="shared" si="2"/>
        <v>0</v>
      </c>
      <c r="CA9" s="1224">
        <f t="shared" si="2"/>
        <v>0</v>
      </c>
      <c r="CB9" s="538">
        <f t="shared" si="2"/>
        <v>0</v>
      </c>
      <c r="CC9" s="1491">
        <f t="shared" si="2"/>
        <v>4560.2960000000021</v>
      </c>
    </row>
    <row r="10" spans="1:81" ht="12" customHeight="1" outlineLevel="1">
      <c r="A10" s="497"/>
      <c r="B10" s="1444" t="s">
        <v>889</v>
      </c>
      <c r="C10" s="1948"/>
      <c r="D10" s="105">
        <v>10578</v>
      </c>
      <c r="E10" s="105"/>
      <c r="F10" s="105"/>
      <c r="G10" s="105">
        <v>0</v>
      </c>
      <c r="H10" s="105"/>
      <c r="I10" s="105"/>
      <c r="J10" s="105"/>
      <c r="K10" s="105"/>
      <c r="L10" s="105"/>
      <c r="M10" s="105">
        <f>-2475</f>
        <v>-2475</v>
      </c>
      <c r="N10" s="101">
        <f>SUM(D10:M10)</f>
        <v>8103</v>
      </c>
      <c r="O10" s="512">
        <v>16705</v>
      </c>
      <c r="P10" s="512">
        <v>0</v>
      </c>
      <c r="Q10" s="512">
        <v>0</v>
      </c>
      <c r="R10" s="512"/>
      <c r="S10" s="512"/>
      <c r="T10" s="512">
        <v>0</v>
      </c>
      <c r="U10" s="512">
        <v>0</v>
      </c>
      <c r="V10" s="512"/>
      <c r="W10" s="512">
        <v>0</v>
      </c>
      <c r="X10" s="512">
        <v>-8671.2730213295981</v>
      </c>
      <c r="Y10" s="101">
        <v>8033.7269786704019</v>
      </c>
      <c r="Z10" s="512">
        <v>10228.785599999999</v>
      </c>
      <c r="AA10" s="512">
        <v>0</v>
      </c>
      <c r="AB10" s="512">
        <v>0</v>
      </c>
      <c r="AC10" s="512"/>
      <c r="AD10" s="512"/>
      <c r="AE10" s="512">
        <v>0</v>
      </c>
      <c r="AF10" s="512">
        <v>0</v>
      </c>
      <c r="AG10" s="512"/>
      <c r="AH10" s="512">
        <v>0</v>
      </c>
      <c r="AI10" s="512">
        <v>42.818087018631559</v>
      </c>
      <c r="AJ10" s="101">
        <v>10271.603687018631</v>
      </c>
      <c r="AK10" s="512">
        <v>4517</v>
      </c>
      <c r="AL10" s="512">
        <v>0</v>
      </c>
      <c r="AM10" s="512">
        <v>0</v>
      </c>
      <c r="AN10" s="512"/>
      <c r="AO10" s="512"/>
      <c r="AP10" s="512">
        <v>0</v>
      </c>
      <c r="AQ10" s="512">
        <v>0</v>
      </c>
      <c r="AR10" s="512"/>
      <c r="AS10" s="512">
        <v>0</v>
      </c>
      <c r="AT10" s="512">
        <v>27.613137500000448</v>
      </c>
      <c r="AU10" s="421">
        <v>4544.6131375000004</v>
      </c>
      <c r="AV10" s="512">
        <f t="shared" si="3"/>
        <v>22416.785599999999</v>
      </c>
      <c r="AW10" s="512">
        <f t="shared" si="0"/>
        <v>0</v>
      </c>
      <c r="AX10" s="512">
        <f t="shared" si="0"/>
        <v>0</v>
      </c>
      <c r="AY10" s="512">
        <f t="shared" si="0"/>
        <v>0</v>
      </c>
      <c r="AZ10" s="512">
        <f t="shared" si="0"/>
        <v>0</v>
      </c>
      <c r="BA10" s="512">
        <f t="shared" si="0"/>
        <v>0</v>
      </c>
      <c r="BB10" s="512">
        <f t="shared" si="0"/>
        <v>0</v>
      </c>
      <c r="BC10" s="512">
        <f t="shared" si="0"/>
        <v>0</v>
      </c>
      <c r="BD10" s="512">
        <f t="shared" si="0"/>
        <v>0</v>
      </c>
      <c r="BE10" s="512">
        <f t="shared" si="0"/>
        <v>-8656.068071810967</v>
      </c>
      <c r="BF10" s="421">
        <f t="shared" si="0"/>
        <v>13760.717528189032</v>
      </c>
      <c r="BH10" s="515">
        <f t="shared" si="1"/>
        <v>6127</v>
      </c>
      <c r="BI10" s="512">
        <f t="shared" si="1"/>
        <v>0</v>
      </c>
      <c r="BJ10" s="512">
        <f t="shared" si="1"/>
        <v>0</v>
      </c>
      <c r="BK10" s="512">
        <f t="shared" si="1"/>
        <v>0</v>
      </c>
      <c r="BL10" s="512">
        <f t="shared" si="1"/>
        <v>0</v>
      </c>
      <c r="BM10" s="512">
        <f t="shared" si="1"/>
        <v>0</v>
      </c>
      <c r="BN10" s="105">
        <f t="shared" si="1"/>
        <v>0</v>
      </c>
      <c r="BO10" s="105">
        <f t="shared" si="1"/>
        <v>0</v>
      </c>
      <c r="BP10" s="105">
        <f t="shared" si="1"/>
        <v>0</v>
      </c>
      <c r="BQ10" s="512">
        <f t="shared" si="1"/>
        <v>-6196.2730213295981</v>
      </c>
      <c r="BR10" s="1491">
        <f t="shared" si="1"/>
        <v>-69.273021329598123</v>
      </c>
      <c r="BS10" s="538">
        <f t="shared" si="2"/>
        <v>5711.7855999999992</v>
      </c>
      <c r="BT10" s="538">
        <f t="shared" si="2"/>
        <v>0</v>
      </c>
      <c r="BU10" s="538">
        <f t="shared" si="2"/>
        <v>0</v>
      </c>
      <c r="BV10" s="538">
        <f t="shared" si="2"/>
        <v>0</v>
      </c>
      <c r="BW10" s="538">
        <f t="shared" si="2"/>
        <v>0</v>
      </c>
      <c r="BX10" s="538">
        <f t="shared" si="2"/>
        <v>0</v>
      </c>
      <c r="BY10" s="1224">
        <f t="shared" si="2"/>
        <v>0</v>
      </c>
      <c r="BZ10" s="1224">
        <f t="shared" si="2"/>
        <v>0</v>
      </c>
      <c r="CA10" s="1224">
        <f t="shared" si="2"/>
        <v>0</v>
      </c>
      <c r="CB10" s="538">
        <f t="shared" si="2"/>
        <v>15.204949518631111</v>
      </c>
      <c r="CC10" s="1491">
        <f t="shared" si="2"/>
        <v>5726.9905495186304</v>
      </c>
    </row>
    <row r="11" spans="1:81" ht="12" customHeight="1" outlineLevel="1">
      <c r="A11" s="497"/>
      <c r="B11" s="1445" t="s">
        <v>890</v>
      </c>
      <c r="C11" s="1949"/>
      <c r="D11" s="517">
        <v>-45</v>
      </c>
      <c r="E11" s="517"/>
      <c r="F11" s="517"/>
      <c r="G11" s="517">
        <v>0</v>
      </c>
      <c r="H11" s="517"/>
      <c r="I11" s="517"/>
      <c r="J11" s="517"/>
      <c r="K11" s="517"/>
      <c r="L11" s="517"/>
      <c r="M11" s="517"/>
      <c r="N11" s="489">
        <f>SUM(D11:M11)</f>
        <v>-45</v>
      </c>
      <c r="O11" s="514">
        <v>-3</v>
      </c>
      <c r="P11" s="514">
        <v>0</v>
      </c>
      <c r="Q11" s="514">
        <v>0</v>
      </c>
      <c r="R11" s="514"/>
      <c r="S11" s="514"/>
      <c r="T11" s="514">
        <v>0</v>
      </c>
      <c r="U11" s="514">
        <v>0</v>
      </c>
      <c r="V11" s="514"/>
      <c r="W11" s="514">
        <v>0</v>
      </c>
      <c r="X11" s="514">
        <v>0</v>
      </c>
      <c r="Y11" s="489">
        <v>-3</v>
      </c>
      <c r="Z11" s="514">
        <v>-59</v>
      </c>
      <c r="AA11" s="514">
        <v>0</v>
      </c>
      <c r="AB11" s="514">
        <v>0</v>
      </c>
      <c r="AC11" s="514"/>
      <c r="AD11" s="514"/>
      <c r="AE11" s="514">
        <v>0</v>
      </c>
      <c r="AF11" s="514">
        <v>0</v>
      </c>
      <c r="AG11" s="514"/>
      <c r="AH11" s="514">
        <v>0</v>
      </c>
      <c r="AI11" s="514">
        <v>0</v>
      </c>
      <c r="AJ11" s="489">
        <v>-59</v>
      </c>
      <c r="AK11" s="514">
        <v>0</v>
      </c>
      <c r="AL11" s="514">
        <v>0</v>
      </c>
      <c r="AM11" s="514">
        <v>0</v>
      </c>
      <c r="AN11" s="514"/>
      <c r="AO11" s="514"/>
      <c r="AP11" s="514">
        <v>0</v>
      </c>
      <c r="AQ11" s="514">
        <v>0</v>
      </c>
      <c r="AR11" s="514"/>
      <c r="AS11" s="514">
        <v>0</v>
      </c>
      <c r="AT11" s="514">
        <v>0</v>
      </c>
      <c r="AU11" s="582">
        <v>0</v>
      </c>
      <c r="AV11" s="514">
        <f t="shared" si="3"/>
        <v>-62</v>
      </c>
      <c r="AW11" s="514">
        <f t="shared" si="0"/>
        <v>0</v>
      </c>
      <c r="AX11" s="514">
        <f t="shared" si="0"/>
        <v>0</v>
      </c>
      <c r="AY11" s="514">
        <f t="shared" si="0"/>
        <v>0</v>
      </c>
      <c r="AZ11" s="514">
        <f t="shared" si="0"/>
        <v>0</v>
      </c>
      <c r="BA11" s="514">
        <f t="shared" si="0"/>
        <v>0</v>
      </c>
      <c r="BB11" s="514">
        <f t="shared" si="0"/>
        <v>0</v>
      </c>
      <c r="BC11" s="514">
        <f t="shared" si="0"/>
        <v>0</v>
      </c>
      <c r="BD11" s="514">
        <f t="shared" si="0"/>
        <v>0</v>
      </c>
      <c r="BE11" s="514">
        <f t="shared" si="0"/>
        <v>0</v>
      </c>
      <c r="BF11" s="582">
        <f t="shared" si="0"/>
        <v>-62</v>
      </c>
      <c r="BH11" s="1734">
        <f t="shared" si="1"/>
        <v>42</v>
      </c>
      <c r="BI11" s="514">
        <f t="shared" si="1"/>
        <v>0</v>
      </c>
      <c r="BJ11" s="514">
        <f t="shared" si="1"/>
        <v>0</v>
      </c>
      <c r="BK11" s="514">
        <f t="shared" si="1"/>
        <v>0</v>
      </c>
      <c r="BL11" s="514">
        <f t="shared" si="1"/>
        <v>0</v>
      </c>
      <c r="BM11" s="514">
        <f t="shared" si="1"/>
        <v>0</v>
      </c>
      <c r="BN11" s="517">
        <f t="shared" si="1"/>
        <v>0</v>
      </c>
      <c r="BO11" s="517">
        <f t="shared" si="1"/>
        <v>0</v>
      </c>
      <c r="BP11" s="517">
        <f t="shared" si="1"/>
        <v>0</v>
      </c>
      <c r="BQ11" s="514">
        <f t="shared" si="1"/>
        <v>0</v>
      </c>
      <c r="BR11" s="1493">
        <f t="shared" si="1"/>
        <v>42</v>
      </c>
      <c r="BS11" s="514">
        <f t="shared" si="2"/>
        <v>-59</v>
      </c>
      <c r="BT11" s="514">
        <f t="shared" si="2"/>
        <v>0</v>
      </c>
      <c r="BU11" s="514">
        <f t="shared" si="2"/>
        <v>0</v>
      </c>
      <c r="BV11" s="514">
        <f t="shared" si="2"/>
        <v>0</v>
      </c>
      <c r="BW11" s="514">
        <f t="shared" si="2"/>
        <v>0</v>
      </c>
      <c r="BX11" s="514">
        <f t="shared" si="2"/>
        <v>0</v>
      </c>
      <c r="BY11" s="517">
        <f t="shared" si="2"/>
        <v>0</v>
      </c>
      <c r="BZ11" s="517">
        <f t="shared" si="2"/>
        <v>0</v>
      </c>
      <c r="CA11" s="517">
        <f t="shared" si="2"/>
        <v>0</v>
      </c>
      <c r="CB11" s="514">
        <f t="shared" si="2"/>
        <v>0</v>
      </c>
      <c r="CC11" s="1493">
        <f t="shared" si="2"/>
        <v>-59</v>
      </c>
    </row>
    <row r="12" spans="1:81" s="576" customFormat="1" ht="12" customHeight="1">
      <c r="A12" s="595"/>
      <c r="B12" s="1447" t="s">
        <v>99</v>
      </c>
      <c r="C12" s="1950"/>
      <c r="D12" s="105">
        <f>SUBTOTAL(9,D8:D11)</f>
        <v>171625</v>
      </c>
      <c r="E12" s="105">
        <v>0</v>
      </c>
      <c r="F12" s="105">
        <f t="shared" ref="F12:L12" si="4">SUBTOTAL(9,F8:F11)</f>
        <v>19845</v>
      </c>
      <c r="G12" s="105">
        <v>0</v>
      </c>
      <c r="H12" s="105">
        <f t="shared" si="4"/>
        <v>23090</v>
      </c>
      <c r="I12" s="105">
        <f t="shared" si="4"/>
        <v>27426</v>
      </c>
      <c r="J12" s="105">
        <f t="shared" si="4"/>
        <v>42959</v>
      </c>
      <c r="K12" s="105">
        <f t="shared" si="4"/>
        <v>0</v>
      </c>
      <c r="L12" s="105">
        <f t="shared" si="4"/>
        <v>15089</v>
      </c>
      <c r="M12" s="105">
        <f>SUBTOTAL(9,M8:M11)</f>
        <v>-40458</v>
      </c>
      <c r="N12" s="101">
        <f>SUBTOTAL(9,N8:N11)+1</f>
        <v>259577</v>
      </c>
      <c r="O12" s="512">
        <f>SUM(O8:O11)</f>
        <v>178379.81900000002</v>
      </c>
      <c r="P12" s="512">
        <f t="shared" ref="P12:AJ12" si="5">SUM(P8:P11)</f>
        <v>9.9999999983992898E-6</v>
      </c>
      <c r="Q12" s="512">
        <f t="shared" si="5"/>
        <v>6673.8183650049996</v>
      </c>
      <c r="R12" s="512">
        <f t="shared" si="5"/>
        <v>64033.775079162595</v>
      </c>
      <c r="S12" s="512">
        <f t="shared" si="5"/>
        <v>32812.608117870004</v>
      </c>
      <c r="T12" s="512">
        <f t="shared" si="5"/>
        <v>43071.650858605688</v>
      </c>
      <c r="U12" s="512">
        <f t="shared" si="5"/>
        <v>46125.437736975611</v>
      </c>
      <c r="V12" s="512">
        <f t="shared" si="5"/>
        <v>14374.313253439024</v>
      </c>
      <c r="W12" s="512">
        <f t="shared" si="5"/>
        <v>16815.2783621626</v>
      </c>
      <c r="X12" s="512">
        <f t="shared" si="5"/>
        <v>-42974.173021329625</v>
      </c>
      <c r="Y12" s="101">
        <f t="shared" si="5"/>
        <v>359312.52776189096</v>
      </c>
      <c r="Z12" s="512">
        <f t="shared" si="5"/>
        <v>85959.026599999997</v>
      </c>
      <c r="AA12" s="512">
        <f t="shared" si="5"/>
        <v>9.9999999983992898E-6</v>
      </c>
      <c r="AB12" s="512">
        <f t="shared" si="5"/>
        <v>5828.9804486685007</v>
      </c>
      <c r="AC12" s="512">
        <f t="shared" si="5"/>
        <v>29419.453481256205</v>
      </c>
      <c r="AD12" s="512">
        <f t="shared" si="5"/>
        <v>16167.417056239998</v>
      </c>
      <c r="AE12" s="512">
        <f t="shared" si="5"/>
        <v>32935.08680033058</v>
      </c>
      <c r="AF12" s="512">
        <f t="shared" si="5"/>
        <v>19894.022517520665</v>
      </c>
      <c r="AG12" s="512">
        <f t="shared" si="5"/>
        <v>14301.312000000002</v>
      </c>
      <c r="AH12" s="512">
        <f t="shared" si="5"/>
        <v>9300.1594450909106</v>
      </c>
      <c r="AI12" s="512">
        <f t="shared" si="5"/>
        <v>-12377.181912981368</v>
      </c>
      <c r="AJ12" s="101">
        <f t="shared" si="5"/>
        <v>201428.27644612547</v>
      </c>
      <c r="AK12" s="512">
        <f>SUM(AK8:AK11)</f>
        <v>84986.106</v>
      </c>
      <c r="AL12" s="512">
        <f t="shared" ref="AL12:AU12" si="6">SUM(AL8:AL11)</f>
        <v>9.9999999983992898E-6</v>
      </c>
      <c r="AM12" s="512">
        <f t="shared" si="6"/>
        <v>3799.2711947880002</v>
      </c>
      <c r="AN12" s="512">
        <f t="shared" si="6"/>
        <v>31983.335900574995</v>
      </c>
      <c r="AO12" s="512">
        <f t="shared" si="6"/>
        <v>22819.878065235</v>
      </c>
      <c r="AP12" s="512">
        <f t="shared" si="6"/>
        <v>33795.583977566661</v>
      </c>
      <c r="AQ12" s="512">
        <f t="shared" si="6"/>
        <v>22211.350171199996</v>
      </c>
      <c r="AR12" s="512">
        <f t="shared" si="6"/>
        <v>8749.5799333666655</v>
      </c>
      <c r="AS12" s="512">
        <f t="shared" si="6"/>
        <v>6018.1584026999999</v>
      </c>
      <c r="AT12" s="512">
        <f t="shared" si="6"/>
        <v>-16801.3868625</v>
      </c>
      <c r="AU12" s="421">
        <f t="shared" si="6"/>
        <v>197561.87679293135</v>
      </c>
      <c r="AV12" s="512">
        <f t="shared" si="3"/>
        <v>179352.73960000003</v>
      </c>
      <c r="AW12" s="512">
        <f t="shared" si="0"/>
        <v>9.9999999983992898E-6</v>
      </c>
      <c r="AX12" s="512">
        <f t="shared" si="0"/>
        <v>8703.5276188855005</v>
      </c>
      <c r="AY12" s="512">
        <f t="shared" si="0"/>
        <v>61469.892659843805</v>
      </c>
      <c r="AZ12" s="512">
        <f t="shared" si="0"/>
        <v>26160.147108875004</v>
      </c>
      <c r="BA12" s="512">
        <f t="shared" si="0"/>
        <v>42211.153681369608</v>
      </c>
      <c r="BB12" s="512">
        <f t="shared" si="0"/>
        <v>43808.110083296284</v>
      </c>
      <c r="BC12" s="512">
        <f t="shared" si="0"/>
        <v>19926.04532007236</v>
      </c>
      <c r="BD12" s="512">
        <f t="shared" si="0"/>
        <v>20097.279404553512</v>
      </c>
      <c r="BE12" s="512">
        <f t="shared" si="0"/>
        <v>-38549.968071810996</v>
      </c>
      <c r="BF12" s="421">
        <f t="shared" si="0"/>
        <v>363178.92741508508</v>
      </c>
      <c r="BH12" s="515">
        <f t="shared" si="1"/>
        <v>6754.8190000000177</v>
      </c>
      <c r="BI12" s="512">
        <f t="shared" si="1"/>
        <v>9.9999999983992898E-6</v>
      </c>
      <c r="BJ12" s="512">
        <f t="shared" si="1"/>
        <v>-13171.181634995</v>
      </c>
      <c r="BK12" s="512">
        <f t="shared" si="1"/>
        <v>64033.775079162595</v>
      </c>
      <c r="BL12" s="512">
        <f t="shared" si="1"/>
        <v>9722.6081178700042</v>
      </c>
      <c r="BM12" s="512">
        <f t="shared" si="1"/>
        <v>15645.650858605688</v>
      </c>
      <c r="BN12" s="105">
        <f t="shared" si="1"/>
        <v>3166.4377369756112</v>
      </c>
      <c r="BO12" s="105">
        <f t="shared" si="1"/>
        <v>14374.313253439024</v>
      </c>
      <c r="BP12" s="105">
        <f t="shared" si="1"/>
        <v>1726.2783621626004</v>
      </c>
      <c r="BQ12" s="512">
        <f t="shared" si="1"/>
        <v>-2516.173021329625</v>
      </c>
      <c r="BR12" s="1491">
        <f t="shared" si="1"/>
        <v>99735.52776189096</v>
      </c>
      <c r="BS12" s="538">
        <f t="shared" si="2"/>
        <v>972.9206000000122</v>
      </c>
      <c r="BT12" s="538">
        <f t="shared" si="2"/>
        <v>0</v>
      </c>
      <c r="BU12" s="538">
        <f t="shared" si="2"/>
        <v>2029.7092538805009</v>
      </c>
      <c r="BV12" s="538">
        <f t="shared" si="2"/>
        <v>-2563.8824193187902</v>
      </c>
      <c r="BW12" s="538">
        <f t="shared" si="2"/>
        <v>-6652.4610089950002</v>
      </c>
      <c r="BX12" s="538">
        <f t="shared" si="2"/>
        <v>-860.49717723608046</v>
      </c>
      <c r="BY12" s="1224">
        <f t="shared" si="2"/>
        <v>-2317.3276536793273</v>
      </c>
      <c r="BZ12" s="1224">
        <f t="shared" si="2"/>
        <v>5551.7320666333362</v>
      </c>
      <c r="CA12" s="1224">
        <f t="shared" si="2"/>
        <v>3282.0010423909116</v>
      </c>
      <c r="CB12" s="538">
        <f t="shared" si="2"/>
        <v>4424.2049495186293</v>
      </c>
      <c r="CC12" s="1491">
        <f t="shared" si="2"/>
        <v>3866.3996531941229</v>
      </c>
    </row>
    <row r="13" spans="1:81" s="576" customFormat="1" ht="12" hidden="1" customHeight="1" outlineLevel="1">
      <c r="A13" s="595"/>
      <c r="B13" s="1448" t="s">
        <v>61</v>
      </c>
      <c r="C13" s="1951"/>
      <c r="D13" s="105"/>
      <c r="E13" s="105"/>
      <c r="F13" s="105"/>
      <c r="G13" s="105">
        <v>0</v>
      </c>
      <c r="H13" s="105"/>
      <c r="I13" s="105"/>
      <c r="J13" s="105"/>
      <c r="K13" s="105"/>
      <c r="L13" s="105"/>
      <c r="M13" s="105"/>
      <c r="N13" s="101"/>
      <c r="O13" s="512"/>
      <c r="P13" s="512"/>
      <c r="Q13" s="512"/>
      <c r="R13" s="512"/>
      <c r="S13" s="512"/>
      <c r="T13" s="512"/>
      <c r="U13" s="512"/>
      <c r="V13" s="512"/>
      <c r="W13" s="512"/>
      <c r="X13" s="512"/>
      <c r="Y13" s="101">
        <f t="shared" ref="Y13:Y70" si="7">SUM(O13:X13)</f>
        <v>0</v>
      </c>
      <c r="Z13" s="512"/>
      <c r="AA13" s="512"/>
      <c r="AB13" s="512"/>
      <c r="AC13" s="512"/>
      <c r="AD13" s="512"/>
      <c r="AE13" s="512"/>
      <c r="AF13" s="512"/>
      <c r="AG13" s="512"/>
      <c r="AH13" s="512"/>
      <c r="AI13" s="512"/>
      <c r="AJ13" s="101"/>
      <c r="AK13" s="512"/>
      <c r="AL13" s="512"/>
      <c r="AM13" s="512"/>
      <c r="AN13" s="512"/>
      <c r="AO13" s="512"/>
      <c r="AP13" s="512"/>
      <c r="AQ13" s="512"/>
      <c r="AR13" s="512"/>
      <c r="AS13" s="512"/>
      <c r="AT13" s="512"/>
      <c r="AU13" s="421"/>
      <c r="AV13" s="512">
        <f t="shared" si="3"/>
        <v>0</v>
      </c>
      <c r="AW13" s="512">
        <f t="shared" si="0"/>
        <v>0</v>
      </c>
      <c r="AX13" s="512">
        <f t="shared" si="0"/>
        <v>0</v>
      </c>
      <c r="AY13" s="512">
        <f t="shared" si="0"/>
        <v>0</v>
      </c>
      <c r="AZ13" s="512">
        <f t="shared" si="0"/>
        <v>0</v>
      </c>
      <c r="BA13" s="512">
        <f t="shared" si="0"/>
        <v>0</v>
      </c>
      <c r="BB13" s="512">
        <f t="shared" si="0"/>
        <v>0</v>
      </c>
      <c r="BC13" s="512">
        <f t="shared" si="0"/>
        <v>0</v>
      </c>
      <c r="BD13" s="512">
        <f t="shared" si="0"/>
        <v>0</v>
      </c>
      <c r="BE13" s="512">
        <f t="shared" si="0"/>
        <v>0</v>
      </c>
      <c r="BF13" s="421">
        <f t="shared" si="0"/>
        <v>0</v>
      </c>
      <c r="BH13" s="515">
        <f t="shared" si="1"/>
        <v>0</v>
      </c>
      <c r="BI13" s="512">
        <f t="shared" si="1"/>
        <v>0</v>
      </c>
      <c r="BJ13" s="512">
        <f t="shared" si="1"/>
        <v>0</v>
      </c>
      <c r="BK13" s="512">
        <f t="shared" si="1"/>
        <v>0</v>
      </c>
      <c r="BL13" s="512">
        <f t="shared" si="1"/>
        <v>0</v>
      </c>
      <c r="BM13" s="512">
        <f t="shared" si="1"/>
        <v>0</v>
      </c>
      <c r="BN13" s="105">
        <f t="shared" si="1"/>
        <v>0</v>
      </c>
      <c r="BO13" s="105">
        <f t="shared" si="1"/>
        <v>0</v>
      </c>
      <c r="BP13" s="105">
        <f t="shared" si="1"/>
        <v>0</v>
      </c>
      <c r="BQ13" s="512">
        <f t="shared" si="1"/>
        <v>0</v>
      </c>
      <c r="BR13" s="1491">
        <f t="shared" si="1"/>
        <v>0</v>
      </c>
      <c r="BS13" s="538">
        <f t="shared" si="2"/>
        <v>0</v>
      </c>
      <c r="BT13" s="538">
        <f t="shared" si="2"/>
        <v>0</v>
      </c>
      <c r="BU13" s="538">
        <f t="shared" si="2"/>
        <v>0</v>
      </c>
      <c r="BV13" s="538">
        <f t="shared" si="2"/>
        <v>0</v>
      </c>
      <c r="BW13" s="538">
        <f t="shared" si="2"/>
        <v>0</v>
      </c>
      <c r="BX13" s="538">
        <f t="shared" si="2"/>
        <v>0</v>
      </c>
      <c r="BY13" s="1224">
        <f t="shared" si="2"/>
        <v>0</v>
      </c>
      <c r="BZ13" s="1224">
        <f t="shared" si="2"/>
        <v>0</v>
      </c>
      <c r="CA13" s="1224">
        <f t="shared" si="2"/>
        <v>0</v>
      </c>
      <c r="CB13" s="538">
        <f t="shared" si="2"/>
        <v>0</v>
      </c>
      <c r="CC13" s="1491">
        <f t="shared" si="2"/>
        <v>0</v>
      </c>
    </row>
    <row r="14" spans="1:81" s="576" customFormat="1" ht="12" hidden="1" customHeight="1" outlineLevel="2">
      <c r="A14" s="595"/>
      <c r="B14" s="1524" t="s">
        <v>891</v>
      </c>
      <c r="C14" s="1952"/>
      <c r="D14" s="105"/>
      <c r="E14" s="105"/>
      <c r="F14" s="105"/>
      <c r="G14" s="105">
        <v>0</v>
      </c>
      <c r="H14" s="105"/>
      <c r="I14" s="105"/>
      <c r="J14" s="105"/>
      <c r="K14" s="105"/>
      <c r="L14" s="105"/>
      <c r="M14" s="105"/>
      <c r="N14" s="101"/>
      <c r="O14" s="512"/>
      <c r="P14" s="512"/>
      <c r="Q14" s="512"/>
      <c r="R14" s="512"/>
      <c r="S14" s="512"/>
      <c r="T14" s="512"/>
      <c r="U14" s="512"/>
      <c r="V14" s="512"/>
      <c r="W14" s="512"/>
      <c r="X14" s="512"/>
      <c r="Y14" s="101">
        <f t="shared" si="7"/>
        <v>0</v>
      </c>
      <c r="Z14" s="512"/>
      <c r="AA14" s="512"/>
      <c r="AB14" s="512"/>
      <c r="AC14" s="512"/>
      <c r="AD14" s="512"/>
      <c r="AE14" s="512"/>
      <c r="AF14" s="512"/>
      <c r="AG14" s="512"/>
      <c r="AH14" s="512"/>
      <c r="AI14" s="512"/>
      <c r="AJ14" s="101"/>
      <c r="AK14" s="512"/>
      <c r="AL14" s="512"/>
      <c r="AM14" s="512"/>
      <c r="AN14" s="512"/>
      <c r="AO14" s="512"/>
      <c r="AP14" s="512"/>
      <c r="AQ14" s="512"/>
      <c r="AR14" s="512"/>
      <c r="AS14" s="512"/>
      <c r="AT14" s="512"/>
      <c r="AU14" s="421"/>
      <c r="AV14" s="512">
        <f t="shared" si="3"/>
        <v>0</v>
      </c>
      <c r="AW14" s="512">
        <f t="shared" si="0"/>
        <v>0</v>
      </c>
      <c r="AX14" s="512">
        <f t="shared" si="0"/>
        <v>0</v>
      </c>
      <c r="AY14" s="512">
        <f t="shared" si="0"/>
        <v>0</v>
      </c>
      <c r="AZ14" s="512">
        <f t="shared" si="0"/>
        <v>0</v>
      </c>
      <c r="BA14" s="512">
        <f t="shared" si="0"/>
        <v>0</v>
      </c>
      <c r="BB14" s="512">
        <f t="shared" si="0"/>
        <v>0</v>
      </c>
      <c r="BC14" s="512">
        <f t="shared" si="0"/>
        <v>0</v>
      </c>
      <c r="BD14" s="512">
        <f t="shared" si="0"/>
        <v>0</v>
      </c>
      <c r="BE14" s="512">
        <f t="shared" si="0"/>
        <v>0</v>
      </c>
      <c r="BF14" s="421">
        <f t="shared" si="0"/>
        <v>0</v>
      </c>
      <c r="BH14" s="515">
        <f t="shared" si="1"/>
        <v>0</v>
      </c>
      <c r="BI14" s="512">
        <f t="shared" si="1"/>
        <v>0</v>
      </c>
      <c r="BJ14" s="512">
        <f t="shared" si="1"/>
        <v>0</v>
      </c>
      <c r="BK14" s="512">
        <f t="shared" si="1"/>
        <v>0</v>
      </c>
      <c r="BL14" s="512">
        <f t="shared" si="1"/>
        <v>0</v>
      </c>
      <c r="BM14" s="512">
        <f t="shared" si="1"/>
        <v>0</v>
      </c>
      <c r="BN14" s="105">
        <f t="shared" si="1"/>
        <v>0</v>
      </c>
      <c r="BO14" s="105">
        <f t="shared" si="1"/>
        <v>0</v>
      </c>
      <c r="BP14" s="105">
        <f t="shared" si="1"/>
        <v>0</v>
      </c>
      <c r="BQ14" s="512">
        <f t="shared" si="1"/>
        <v>0</v>
      </c>
      <c r="BR14" s="1491">
        <f t="shared" si="1"/>
        <v>0</v>
      </c>
      <c r="BS14" s="538">
        <f t="shared" si="2"/>
        <v>0</v>
      </c>
      <c r="BT14" s="538">
        <f t="shared" si="2"/>
        <v>0</v>
      </c>
      <c r="BU14" s="538">
        <f t="shared" si="2"/>
        <v>0</v>
      </c>
      <c r="BV14" s="538">
        <f t="shared" si="2"/>
        <v>0</v>
      </c>
      <c r="BW14" s="538">
        <f t="shared" si="2"/>
        <v>0</v>
      </c>
      <c r="BX14" s="538">
        <f t="shared" si="2"/>
        <v>0</v>
      </c>
      <c r="BY14" s="1224">
        <f t="shared" si="2"/>
        <v>0</v>
      </c>
      <c r="BZ14" s="1224">
        <f t="shared" si="2"/>
        <v>0</v>
      </c>
      <c r="CA14" s="1224">
        <f t="shared" si="2"/>
        <v>0</v>
      </c>
      <c r="CB14" s="538">
        <f t="shared" si="2"/>
        <v>0</v>
      </c>
      <c r="CC14" s="1491">
        <f t="shared" si="2"/>
        <v>0</v>
      </c>
    </row>
    <row r="15" spans="1:81" s="576" customFormat="1" ht="12" hidden="1" customHeight="1" outlineLevel="2">
      <c r="A15" s="595"/>
      <c r="B15" s="826" t="s">
        <v>892</v>
      </c>
      <c r="C15" s="1950"/>
      <c r="D15" s="105">
        <v>-68973</v>
      </c>
      <c r="E15" s="105"/>
      <c r="F15" s="105">
        <v>0</v>
      </c>
      <c r="G15" s="105">
        <v>0</v>
      </c>
      <c r="H15" s="105">
        <v>0</v>
      </c>
      <c r="I15" s="105">
        <v>0</v>
      </c>
      <c r="J15" s="105">
        <v>0</v>
      </c>
      <c r="K15" s="105">
        <v>0</v>
      </c>
      <c r="L15" s="105">
        <v>0</v>
      </c>
      <c r="M15" s="105">
        <v>0</v>
      </c>
      <c r="N15" s="101">
        <f>SUM(D15:M15)</f>
        <v>-68973</v>
      </c>
      <c r="O15" s="512">
        <v>-63126.906000000003</v>
      </c>
      <c r="P15" s="512">
        <v>0</v>
      </c>
      <c r="Q15" s="512">
        <v>0</v>
      </c>
      <c r="R15" s="512"/>
      <c r="S15" s="512"/>
      <c r="T15" s="512">
        <v>0</v>
      </c>
      <c r="U15" s="512">
        <v>0</v>
      </c>
      <c r="V15" s="512"/>
      <c r="W15" s="512">
        <v>0</v>
      </c>
      <c r="X15" s="512">
        <v>0</v>
      </c>
      <c r="Y15" s="101">
        <v>-63126.906000000003</v>
      </c>
      <c r="Z15" s="512">
        <v>-37067.288999999997</v>
      </c>
      <c r="AA15" s="512">
        <v>0</v>
      </c>
      <c r="AB15" s="512">
        <v>0</v>
      </c>
      <c r="AC15" s="512"/>
      <c r="AD15" s="512"/>
      <c r="AE15" s="512">
        <v>0</v>
      </c>
      <c r="AF15" s="512">
        <v>0</v>
      </c>
      <c r="AG15" s="512"/>
      <c r="AH15" s="512">
        <v>0</v>
      </c>
      <c r="AI15" s="512">
        <v>0</v>
      </c>
      <c r="AJ15" s="101">
        <v>-37067.288999999997</v>
      </c>
      <c r="AK15" s="512">
        <v>-35080.629000000001</v>
      </c>
      <c r="AL15" s="512">
        <v>0</v>
      </c>
      <c r="AM15" s="512">
        <v>0</v>
      </c>
      <c r="AN15" s="512"/>
      <c r="AO15" s="512"/>
      <c r="AP15" s="512">
        <v>0</v>
      </c>
      <c r="AQ15" s="512">
        <v>0</v>
      </c>
      <c r="AR15" s="512"/>
      <c r="AS15" s="512">
        <v>0</v>
      </c>
      <c r="AT15" s="512">
        <v>0</v>
      </c>
      <c r="AU15" s="421">
        <v>-35080.629000000001</v>
      </c>
      <c r="AV15" s="512">
        <f t="shared" si="3"/>
        <v>-65113.565999999999</v>
      </c>
      <c r="AW15" s="512">
        <f t="shared" si="0"/>
        <v>0</v>
      </c>
      <c r="AX15" s="512">
        <f t="shared" si="0"/>
        <v>0</v>
      </c>
      <c r="AY15" s="512">
        <f t="shared" si="0"/>
        <v>0</v>
      </c>
      <c r="AZ15" s="512">
        <f t="shared" si="0"/>
        <v>0</v>
      </c>
      <c r="BA15" s="512">
        <f t="shared" si="0"/>
        <v>0</v>
      </c>
      <c r="BB15" s="512">
        <f t="shared" si="0"/>
        <v>0</v>
      </c>
      <c r="BC15" s="512">
        <f t="shared" si="0"/>
        <v>0</v>
      </c>
      <c r="BD15" s="512">
        <f t="shared" si="0"/>
        <v>0</v>
      </c>
      <c r="BE15" s="512">
        <f t="shared" si="0"/>
        <v>0</v>
      </c>
      <c r="BF15" s="421">
        <f t="shared" si="0"/>
        <v>-65113.565999999999</v>
      </c>
      <c r="BH15" s="515">
        <f t="shared" si="1"/>
        <v>5846.0939999999973</v>
      </c>
      <c r="BI15" s="512">
        <f t="shared" si="1"/>
        <v>0</v>
      </c>
      <c r="BJ15" s="512">
        <f t="shared" si="1"/>
        <v>0</v>
      </c>
      <c r="BK15" s="512">
        <f t="shared" si="1"/>
        <v>0</v>
      </c>
      <c r="BL15" s="512">
        <f t="shared" si="1"/>
        <v>0</v>
      </c>
      <c r="BM15" s="512">
        <f t="shared" si="1"/>
        <v>0</v>
      </c>
      <c r="BN15" s="512">
        <f t="shared" si="1"/>
        <v>0</v>
      </c>
      <c r="BO15" s="512">
        <f t="shared" si="1"/>
        <v>0</v>
      </c>
      <c r="BP15" s="512">
        <f t="shared" si="1"/>
        <v>0</v>
      </c>
      <c r="BQ15" s="512">
        <f t="shared" si="1"/>
        <v>0</v>
      </c>
      <c r="BR15" s="1491">
        <f t="shared" si="1"/>
        <v>5846.0939999999973</v>
      </c>
      <c r="BS15" s="538">
        <f t="shared" si="2"/>
        <v>-1986.6599999999962</v>
      </c>
      <c r="BT15" s="538">
        <f t="shared" si="2"/>
        <v>0</v>
      </c>
      <c r="BU15" s="538">
        <f t="shared" si="2"/>
        <v>0</v>
      </c>
      <c r="BV15" s="538">
        <f t="shared" si="2"/>
        <v>0</v>
      </c>
      <c r="BW15" s="538">
        <f t="shared" si="2"/>
        <v>0</v>
      </c>
      <c r="BX15" s="538">
        <f t="shared" si="2"/>
        <v>0</v>
      </c>
      <c r="BY15" s="538">
        <f t="shared" si="2"/>
        <v>0</v>
      </c>
      <c r="BZ15" s="538">
        <f t="shared" si="2"/>
        <v>0</v>
      </c>
      <c r="CA15" s="538">
        <f t="shared" si="2"/>
        <v>0</v>
      </c>
      <c r="CB15" s="538">
        <f t="shared" si="2"/>
        <v>0</v>
      </c>
      <c r="CC15" s="1491">
        <f t="shared" si="2"/>
        <v>-1986.6599999999962</v>
      </c>
    </row>
    <row r="16" spans="1:81" s="576" customFormat="1" ht="12" hidden="1" customHeight="1" outlineLevel="2">
      <c r="A16" s="595"/>
      <c r="B16" s="1450" t="s">
        <v>747</v>
      </c>
      <c r="C16" s="1953"/>
      <c r="D16" s="528">
        <v>-29629</v>
      </c>
      <c r="E16" s="528"/>
      <c r="F16" s="528">
        <v>-15246</v>
      </c>
      <c r="G16" s="528">
        <v>0</v>
      </c>
      <c r="H16" s="528">
        <v>-17600</v>
      </c>
      <c r="I16" s="528">
        <v>-20583</v>
      </c>
      <c r="J16" s="528">
        <v>-27565</v>
      </c>
      <c r="K16" s="528">
        <v>0</v>
      </c>
      <c r="L16" s="528">
        <v>-10279</v>
      </c>
      <c r="M16" s="528">
        <f>37983+2203</f>
        <v>40186</v>
      </c>
      <c r="N16" s="541">
        <f>SUM(D16:M16)</f>
        <v>-80716</v>
      </c>
      <c r="O16" s="527">
        <v>-28747.655999999999</v>
      </c>
      <c r="P16" s="527">
        <v>0</v>
      </c>
      <c r="Q16" s="527">
        <v>-5426.1809155069996</v>
      </c>
      <c r="R16" s="527">
        <v>-30310.114039121949</v>
      </c>
      <c r="S16" s="527">
        <v>-24022.667496329999</v>
      </c>
      <c r="T16" s="527">
        <v>-30650.366450223577</v>
      </c>
      <c r="U16" s="527">
        <v>-27638.712244402439</v>
      </c>
      <c r="V16" s="527">
        <v>-10283.293831756097</v>
      </c>
      <c r="W16" s="527">
        <v>-8868.8335006707312</v>
      </c>
      <c r="X16" s="527">
        <v>41670.770870629698</v>
      </c>
      <c r="Y16" s="541">
        <v>-124277.05360738211</v>
      </c>
      <c r="Z16" s="527">
        <v>-6014.924</v>
      </c>
      <c r="AA16" s="527">
        <v>0</v>
      </c>
      <c r="AB16" s="527">
        <v>-4166.5919509485002</v>
      </c>
      <c r="AC16" s="527">
        <v>-13349.6283858843</v>
      </c>
      <c r="AD16" s="527">
        <v>-13421.467812369998</v>
      </c>
      <c r="AE16" s="527">
        <v>-24654.619765289262</v>
      </c>
      <c r="AF16" s="527">
        <v>-10402.453751206614</v>
      </c>
      <c r="AG16" s="527">
        <v>-9370.1553551404977</v>
      </c>
      <c r="AH16" s="527">
        <v>-7129.6546415206622</v>
      </c>
      <c r="AI16" s="527">
        <v>12420</v>
      </c>
      <c r="AJ16" s="541">
        <v>-76089.495662359841</v>
      </c>
      <c r="AK16" s="527">
        <v>-9353.7459999999992</v>
      </c>
      <c r="AL16" s="527">
        <v>0</v>
      </c>
      <c r="AM16" s="527">
        <v>-3168.3385366700004</v>
      </c>
      <c r="AN16" s="527">
        <v>-13844.085259191665</v>
      </c>
      <c r="AO16" s="527">
        <v>-17883.735148560001</v>
      </c>
      <c r="AP16" s="527">
        <v>-23763.087340349997</v>
      </c>
      <c r="AQ16" s="527">
        <v>-13017.802966408331</v>
      </c>
      <c r="AR16" s="527">
        <v>-6137.4176020749992</v>
      </c>
      <c r="AS16" s="527">
        <v>-3804.8045772249998</v>
      </c>
      <c r="AT16" s="527">
        <v>16829.364086629721</v>
      </c>
      <c r="AU16" s="2054">
        <v>-74143.653343850281</v>
      </c>
      <c r="AV16" s="527">
        <f t="shared" si="3"/>
        <v>-25408.833999999999</v>
      </c>
      <c r="AW16" s="527">
        <f t="shared" si="0"/>
        <v>0</v>
      </c>
      <c r="AX16" s="527">
        <f t="shared" si="0"/>
        <v>-6424.4343297854994</v>
      </c>
      <c r="AY16" s="527">
        <f t="shared" si="0"/>
        <v>-29815.657165814584</v>
      </c>
      <c r="AZ16" s="527">
        <f t="shared" si="0"/>
        <v>-19560.400160139994</v>
      </c>
      <c r="BA16" s="527">
        <f t="shared" si="0"/>
        <v>-31541.898875162842</v>
      </c>
      <c r="BB16" s="527">
        <f t="shared" si="0"/>
        <v>-25023.363029200722</v>
      </c>
      <c r="BC16" s="527">
        <f t="shared" si="0"/>
        <v>-13516.031584821594</v>
      </c>
      <c r="BD16" s="527">
        <f t="shared" si="0"/>
        <v>-12193.683564966394</v>
      </c>
      <c r="BE16" s="527">
        <f t="shared" si="0"/>
        <v>37261.406783999977</v>
      </c>
      <c r="BF16" s="2054">
        <f t="shared" si="0"/>
        <v>-126222.89592589167</v>
      </c>
      <c r="BH16" s="1735">
        <f t="shared" si="1"/>
        <v>881.34400000000096</v>
      </c>
      <c r="BI16" s="527">
        <f t="shared" si="1"/>
        <v>0</v>
      </c>
      <c r="BJ16" s="527">
        <f t="shared" si="1"/>
        <v>9819.8190844929995</v>
      </c>
      <c r="BK16" s="527">
        <f t="shared" si="1"/>
        <v>-30310.114039121949</v>
      </c>
      <c r="BL16" s="527">
        <f t="shared" si="1"/>
        <v>-6422.6674963299993</v>
      </c>
      <c r="BM16" s="527">
        <f t="shared" si="1"/>
        <v>-10067.366450223577</v>
      </c>
      <c r="BN16" s="528">
        <f t="shared" si="1"/>
        <v>-73.712244402438955</v>
      </c>
      <c r="BO16" s="527">
        <f t="shared" si="1"/>
        <v>-10283.293831756097</v>
      </c>
      <c r="BP16" s="528">
        <f t="shared" si="1"/>
        <v>1410.1664993292688</v>
      </c>
      <c r="BQ16" s="527">
        <f t="shared" si="1"/>
        <v>1484.770870629698</v>
      </c>
      <c r="BR16" s="1492">
        <f t="shared" si="1"/>
        <v>-43561.053607382113</v>
      </c>
      <c r="BS16" s="527">
        <f t="shared" si="2"/>
        <v>3338.8220000000001</v>
      </c>
      <c r="BT16" s="527">
        <f t="shared" si="2"/>
        <v>0</v>
      </c>
      <c r="BU16" s="527">
        <f t="shared" si="2"/>
        <v>-998.2534142784998</v>
      </c>
      <c r="BV16" s="527">
        <f t="shared" si="2"/>
        <v>494.45687330736473</v>
      </c>
      <c r="BW16" s="527">
        <f t="shared" si="2"/>
        <v>4462.2673361900052</v>
      </c>
      <c r="BX16" s="527">
        <f t="shared" si="2"/>
        <v>-891.53242493926518</v>
      </c>
      <c r="BY16" s="528">
        <f t="shared" si="2"/>
        <v>2615.349215201717</v>
      </c>
      <c r="BZ16" s="527">
        <f t="shared" si="2"/>
        <v>-3232.7377530654976</v>
      </c>
      <c r="CA16" s="528">
        <f t="shared" si="2"/>
        <v>-3324.8500642956624</v>
      </c>
      <c r="CB16" s="527">
        <f t="shared" si="2"/>
        <v>-4409.364086629721</v>
      </c>
      <c r="CC16" s="1492">
        <f t="shared" si="2"/>
        <v>-1945.8423185095598</v>
      </c>
    </row>
    <row r="17" spans="1:81" s="576" customFormat="1" ht="12" hidden="1" customHeight="1" outlineLevel="1" collapsed="1">
      <c r="A17" s="595"/>
      <c r="B17" s="1451" t="s">
        <v>891</v>
      </c>
      <c r="C17" s="1950"/>
      <c r="D17" s="105">
        <f>SUBTOTAL(9,D15:D16)</f>
        <v>-98602</v>
      </c>
      <c r="E17" s="105"/>
      <c r="F17" s="105">
        <f t="shared" ref="F17:N17" si="8">SUBTOTAL(9,F15:F16)</f>
        <v>-15246</v>
      </c>
      <c r="G17" s="105">
        <v>0</v>
      </c>
      <c r="H17" s="105">
        <f t="shared" si="8"/>
        <v>-17600</v>
      </c>
      <c r="I17" s="105">
        <f t="shared" si="8"/>
        <v>-20583</v>
      </c>
      <c r="J17" s="105">
        <f t="shared" si="8"/>
        <v>-27565</v>
      </c>
      <c r="K17" s="105">
        <f t="shared" si="8"/>
        <v>0</v>
      </c>
      <c r="L17" s="105">
        <f t="shared" si="8"/>
        <v>-10279</v>
      </c>
      <c r="M17" s="105">
        <f t="shared" si="8"/>
        <v>40186</v>
      </c>
      <c r="N17" s="101">
        <f t="shared" si="8"/>
        <v>-149689</v>
      </c>
      <c r="O17" s="512">
        <f>SUM(O15:O16)</f>
        <v>-91874.562000000005</v>
      </c>
      <c r="P17" s="512">
        <f t="shared" ref="P17:X17" si="9">SUM(P15:P16)</f>
        <v>0</v>
      </c>
      <c r="Q17" s="512">
        <f t="shared" si="9"/>
        <v>-5426.1809155069996</v>
      </c>
      <c r="R17" s="512">
        <f t="shared" si="9"/>
        <v>-30310.114039121949</v>
      </c>
      <c r="S17" s="512">
        <f t="shared" si="9"/>
        <v>-24022.667496329999</v>
      </c>
      <c r="T17" s="512">
        <f t="shared" si="9"/>
        <v>-30650.366450223577</v>
      </c>
      <c r="U17" s="512">
        <f t="shared" si="9"/>
        <v>-27638.712244402439</v>
      </c>
      <c r="V17" s="512">
        <f t="shared" si="9"/>
        <v>-10283.293831756097</v>
      </c>
      <c r="W17" s="512">
        <f t="shared" si="9"/>
        <v>-8868.8335006707312</v>
      </c>
      <c r="X17" s="512">
        <f t="shared" si="9"/>
        <v>41670.770870629698</v>
      </c>
      <c r="Y17" s="101">
        <f>SUM(O17:X17)</f>
        <v>-187403.9596073821</v>
      </c>
      <c r="Z17" s="512">
        <f>SUM(Z15:Z16)</f>
        <v>-43082.212999999996</v>
      </c>
      <c r="AA17" s="512">
        <f t="shared" ref="AA17:AJ17" si="10">SUM(AA15:AA16)</f>
        <v>0</v>
      </c>
      <c r="AB17" s="512">
        <f t="shared" si="10"/>
        <v>-4166.5919509485002</v>
      </c>
      <c r="AC17" s="512">
        <f t="shared" si="10"/>
        <v>-13349.6283858843</v>
      </c>
      <c r="AD17" s="512">
        <f t="shared" si="10"/>
        <v>-13421.467812369998</v>
      </c>
      <c r="AE17" s="512">
        <f t="shared" si="10"/>
        <v>-24654.619765289262</v>
      </c>
      <c r="AF17" s="512">
        <f t="shared" si="10"/>
        <v>-10402.453751206614</v>
      </c>
      <c r="AG17" s="512">
        <f t="shared" si="10"/>
        <v>-9370.1553551404977</v>
      </c>
      <c r="AH17" s="512">
        <f t="shared" si="10"/>
        <v>-7129.6546415206622</v>
      </c>
      <c r="AI17" s="512">
        <f t="shared" si="10"/>
        <v>12420</v>
      </c>
      <c r="AJ17" s="101">
        <f t="shared" si="10"/>
        <v>-113156.78466235983</v>
      </c>
      <c r="AK17" s="512">
        <f>SUM(AK15:AK16)</f>
        <v>-44434.375</v>
      </c>
      <c r="AL17" s="512">
        <f t="shared" ref="AL17:AU17" si="11">SUM(AL15:AL16)</f>
        <v>0</v>
      </c>
      <c r="AM17" s="512">
        <f t="shared" si="11"/>
        <v>-3168.3385366700004</v>
      </c>
      <c r="AN17" s="512">
        <f t="shared" si="11"/>
        <v>-13844.085259191665</v>
      </c>
      <c r="AO17" s="512">
        <f t="shared" si="11"/>
        <v>-17883.735148560001</v>
      </c>
      <c r="AP17" s="512">
        <f t="shared" si="11"/>
        <v>-23763.087340349997</v>
      </c>
      <c r="AQ17" s="512">
        <f t="shared" si="11"/>
        <v>-13017.802966408331</v>
      </c>
      <c r="AR17" s="512">
        <f t="shared" si="11"/>
        <v>-6137.4176020749992</v>
      </c>
      <c r="AS17" s="512">
        <f t="shared" si="11"/>
        <v>-3804.8045772249998</v>
      </c>
      <c r="AT17" s="512">
        <f t="shared" si="11"/>
        <v>16829.364086629721</v>
      </c>
      <c r="AU17" s="421">
        <f t="shared" si="11"/>
        <v>-109224.28234385028</v>
      </c>
      <c r="AV17" s="512">
        <f t="shared" si="3"/>
        <v>-90522.4</v>
      </c>
      <c r="AW17" s="512">
        <f t="shared" si="0"/>
        <v>0</v>
      </c>
      <c r="AX17" s="512">
        <f t="shared" si="0"/>
        <v>-6424.4343297854994</v>
      </c>
      <c r="AY17" s="512">
        <f t="shared" si="0"/>
        <v>-29815.657165814584</v>
      </c>
      <c r="AZ17" s="512">
        <f t="shared" si="0"/>
        <v>-19560.400160139994</v>
      </c>
      <c r="BA17" s="512">
        <f t="shared" si="0"/>
        <v>-31541.898875162842</v>
      </c>
      <c r="BB17" s="512">
        <f t="shared" si="0"/>
        <v>-25023.363029200722</v>
      </c>
      <c r="BC17" s="512">
        <f t="shared" si="0"/>
        <v>-13516.031584821594</v>
      </c>
      <c r="BD17" s="512">
        <f t="shared" si="0"/>
        <v>-12193.683564966394</v>
      </c>
      <c r="BE17" s="512">
        <f t="shared" si="0"/>
        <v>37261.406783999977</v>
      </c>
      <c r="BF17" s="421">
        <f t="shared" si="0"/>
        <v>-191336.46192589164</v>
      </c>
      <c r="BH17" s="515">
        <f t="shared" si="1"/>
        <v>6727.4379999999946</v>
      </c>
      <c r="BI17" s="512">
        <f t="shared" si="1"/>
        <v>0</v>
      </c>
      <c r="BJ17" s="512">
        <f t="shared" si="1"/>
        <v>9819.8190844929995</v>
      </c>
      <c r="BK17" s="512">
        <f t="shared" si="1"/>
        <v>-30310.114039121949</v>
      </c>
      <c r="BL17" s="512">
        <f t="shared" si="1"/>
        <v>-6422.6674963299993</v>
      </c>
      <c r="BM17" s="512">
        <f t="shared" si="1"/>
        <v>-10067.366450223577</v>
      </c>
      <c r="BN17" s="105">
        <f t="shared" si="1"/>
        <v>-73.712244402438955</v>
      </c>
      <c r="BO17" s="105">
        <f t="shared" si="1"/>
        <v>-10283.293831756097</v>
      </c>
      <c r="BP17" s="105">
        <f t="shared" si="1"/>
        <v>1410.1664993292688</v>
      </c>
      <c r="BQ17" s="512">
        <f t="shared" si="1"/>
        <v>1484.770870629698</v>
      </c>
      <c r="BR17" s="1491">
        <f t="shared" si="1"/>
        <v>-37714.959607382101</v>
      </c>
      <c r="BS17" s="538">
        <f t="shared" si="2"/>
        <v>1352.1620000000112</v>
      </c>
      <c r="BT17" s="538">
        <f t="shared" si="2"/>
        <v>0</v>
      </c>
      <c r="BU17" s="538">
        <f t="shared" si="2"/>
        <v>-998.2534142784998</v>
      </c>
      <c r="BV17" s="538">
        <f t="shared" si="2"/>
        <v>494.45687330736473</v>
      </c>
      <c r="BW17" s="538">
        <f t="shared" si="2"/>
        <v>4462.2673361900052</v>
      </c>
      <c r="BX17" s="538">
        <f t="shared" si="2"/>
        <v>-891.53242493926518</v>
      </c>
      <c r="BY17" s="1224">
        <f t="shared" si="2"/>
        <v>2615.349215201717</v>
      </c>
      <c r="BZ17" s="1224">
        <f t="shared" si="2"/>
        <v>-3232.7377530654976</v>
      </c>
      <c r="CA17" s="1224">
        <f t="shared" si="2"/>
        <v>-3324.8500642956624</v>
      </c>
      <c r="CB17" s="538">
        <f t="shared" si="2"/>
        <v>-4409.364086629721</v>
      </c>
      <c r="CC17" s="1491">
        <f t="shared" si="2"/>
        <v>-3932.5023185095342</v>
      </c>
    </row>
    <row r="18" spans="1:81" s="576" customFormat="1" ht="12" hidden="1" customHeight="1" outlineLevel="2">
      <c r="A18" s="595"/>
      <c r="B18" s="1525" t="s">
        <v>893</v>
      </c>
      <c r="C18" s="1952"/>
      <c r="D18" s="105"/>
      <c r="E18" s="105"/>
      <c r="F18" s="105"/>
      <c r="G18" s="105">
        <v>0</v>
      </c>
      <c r="H18" s="105"/>
      <c r="I18" s="105"/>
      <c r="J18" s="105"/>
      <c r="K18" s="105"/>
      <c r="L18" s="105"/>
      <c r="M18" s="105"/>
      <c r="N18" s="101"/>
      <c r="O18" s="512"/>
      <c r="P18" s="512"/>
      <c r="Q18" s="512"/>
      <c r="R18" s="512"/>
      <c r="S18" s="512"/>
      <c r="T18" s="512"/>
      <c r="U18" s="512"/>
      <c r="V18" s="512"/>
      <c r="W18" s="512"/>
      <c r="X18" s="512"/>
      <c r="Y18" s="101">
        <f t="shared" si="7"/>
        <v>0</v>
      </c>
      <c r="Z18" s="512"/>
      <c r="AA18" s="512"/>
      <c r="AB18" s="512"/>
      <c r="AC18" s="512"/>
      <c r="AD18" s="512"/>
      <c r="AE18" s="512"/>
      <c r="AF18" s="512"/>
      <c r="AG18" s="512"/>
      <c r="AH18" s="512"/>
      <c r="AI18" s="512"/>
      <c r="AJ18" s="101"/>
      <c r="AK18" s="512"/>
      <c r="AL18" s="512"/>
      <c r="AM18" s="512"/>
      <c r="AN18" s="512"/>
      <c r="AO18" s="512"/>
      <c r="AP18" s="512"/>
      <c r="AQ18" s="512"/>
      <c r="AR18" s="512"/>
      <c r="AS18" s="512"/>
      <c r="AT18" s="512"/>
      <c r="AU18" s="421"/>
      <c r="AV18" s="512">
        <f t="shared" si="3"/>
        <v>0</v>
      </c>
      <c r="AW18" s="512">
        <f t="shared" si="0"/>
        <v>0</v>
      </c>
      <c r="AX18" s="512">
        <f t="shared" si="0"/>
        <v>0</v>
      </c>
      <c r="AY18" s="512">
        <f t="shared" si="0"/>
        <v>0</v>
      </c>
      <c r="AZ18" s="512">
        <f t="shared" si="0"/>
        <v>0</v>
      </c>
      <c r="BA18" s="512">
        <f t="shared" si="0"/>
        <v>0</v>
      </c>
      <c r="BB18" s="512">
        <f t="shared" si="0"/>
        <v>0</v>
      </c>
      <c r="BC18" s="512">
        <f t="shared" si="0"/>
        <v>0</v>
      </c>
      <c r="BD18" s="512">
        <f t="shared" si="0"/>
        <v>0</v>
      </c>
      <c r="BE18" s="512">
        <f t="shared" si="0"/>
        <v>0</v>
      </c>
      <c r="BF18" s="421">
        <f t="shared" si="0"/>
        <v>0</v>
      </c>
      <c r="BH18" s="515">
        <f t="shared" si="1"/>
        <v>0</v>
      </c>
      <c r="BI18" s="512">
        <f t="shared" si="1"/>
        <v>0</v>
      </c>
      <c r="BJ18" s="512">
        <f t="shared" si="1"/>
        <v>0</v>
      </c>
      <c r="BK18" s="512">
        <f t="shared" si="1"/>
        <v>0</v>
      </c>
      <c r="BL18" s="512">
        <f t="shared" si="1"/>
        <v>0</v>
      </c>
      <c r="BM18" s="512">
        <f t="shared" si="1"/>
        <v>0</v>
      </c>
      <c r="BN18" s="105">
        <f t="shared" si="1"/>
        <v>0</v>
      </c>
      <c r="BO18" s="105">
        <f t="shared" si="1"/>
        <v>0</v>
      </c>
      <c r="BP18" s="105">
        <f t="shared" si="1"/>
        <v>0</v>
      </c>
      <c r="BQ18" s="512">
        <f t="shared" si="1"/>
        <v>0</v>
      </c>
      <c r="BR18" s="1491">
        <f t="shared" si="1"/>
        <v>0</v>
      </c>
      <c r="BS18" s="538">
        <f t="shared" si="2"/>
        <v>0</v>
      </c>
      <c r="BT18" s="538">
        <f t="shared" si="2"/>
        <v>0</v>
      </c>
      <c r="BU18" s="538">
        <f t="shared" si="2"/>
        <v>0</v>
      </c>
      <c r="BV18" s="538">
        <f t="shared" si="2"/>
        <v>0</v>
      </c>
      <c r="BW18" s="538">
        <f t="shared" si="2"/>
        <v>0</v>
      </c>
      <c r="BX18" s="538">
        <f t="shared" si="2"/>
        <v>0</v>
      </c>
      <c r="BY18" s="1224">
        <f t="shared" si="2"/>
        <v>0</v>
      </c>
      <c r="BZ18" s="1224">
        <f t="shared" si="2"/>
        <v>0</v>
      </c>
      <c r="CA18" s="1224">
        <f t="shared" si="2"/>
        <v>0</v>
      </c>
      <c r="CB18" s="538">
        <f t="shared" si="2"/>
        <v>0</v>
      </c>
      <c r="CC18" s="1491">
        <f t="shared" si="2"/>
        <v>0</v>
      </c>
    </row>
    <row r="19" spans="1:81" s="576" customFormat="1" ht="12" hidden="1" customHeight="1" outlineLevel="2">
      <c r="A19" s="595"/>
      <c r="B19" s="826" t="s">
        <v>894</v>
      </c>
      <c r="C19" s="1950"/>
      <c r="D19" s="105">
        <v>-18556</v>
      </c>
      <c r="E19" s="105"/>
      <c r="F19" s="105"/>
      <c r="G19" s="105">
        <v>0</v>
      </c>
      <c r="H19" s="105">
        <v>-421</v>
      </c>
      <c r="I19" s="105"/>
      <c r="J19" s="105">
        <v>-1389</v>
      </c>
      <c r="K19" s="105"/>
      <c r="L19" s="105"/>
      <c r="M19" s="105"/>
      <c r="N19" s="101">
        <f>SUM(D19:M19)</f>
        <v>-20366</v>
      </c>
      <c r="O19" s="512">
        <v>-19099</v>
      </c>
      <c r="P19" s="512">
        <v>0</v>
      </c>
      <c r="Q19" s="512">
        <v>-471.64721440099999</v>
      </c>
      <c r="R19" s="512">
        <v>-1741.863771126016</v>
      </c>
      <c r="S19" s="512">
        <v>-619.74729610000009</v>
      </c>
      <c r="T19" s="512">
        <v>0</v>
      </c>
      <c r="U19" s="512">
        <v>-2095.9538194512193</v>
      </c>
      <c r="V19" s="512">
        <v>-908.0234673983739</v>
      </c>
      <c r="W19" s="512">
        <v>-1059.5513130284553</v>
      </c>
      <c r="X19" s="512">
        <v>0</v>
      </c>
      <c r="Y19" s="101">
        <v>-25995.786881505064</v>
      </c>
      <c r="Z19" s="512">
        <v>-9700</v>
      </c>
      <c r="AA19" s="512">
        <v>0</v>
      </c>
      <c r="AB19" s="512">
        <v>0</v>
      </c>
      <c r="AC19" s="512">
        <v>-956.10845186776874</v>
      </c>
      <c r="AD19" s="512">
        <v>-282.27488278999994</v>
      </c>
      <c r="AE19" s="512">
        <v>0</v>
      </c>
      <c r="AF19" s="512">
        <v>-1090.8333115041323</v>
      </c>
      <c r="AG19" s="512">
        <v>0</v>
      </c>
      <c r="AH19" s="512">
        <v>-207.77161775206613</v>
      </c>
      <c r="AI19" s="512">
        <v>0</v>
      </c>
      <c r="AJ19" s="101">
        <v>-12236.988263913969</v>
      </c>
      <c r="AK19" s="512">
        <v>-9591</v>
      </c>
      <c r="AL19" s="512">
        <v>0</v>
      </c>
      <c r="AM19" s="512">
        <v>0</v>
      </c>
      <c r="AN19" s="512">
        <v>-1330.272207758333</v>
      </c>
      <c r="AO19" s="512">
        <v>-219.61336288500002</v>
      </c>
      <c r="AP19" s="512">
        <v>0</v>
      </c>
      <c r="AQ19" s="512">
        <v>-983.12294640833329</v>
      </c>
      <c r="AR19" s="512"/>
      <c r="AS19" s="512">
        <v>-110.78093815833331</v>
      </c>
      <c r="AT19" s="512">
        <v>0</v>
      </c>
      <c r="AU19" s="421">
        <v>-12234.789455210001</v>
      </c>
      <c r="AV19" s="512">
        <f t="shared" si="3"/>
        <v>-19208</v>
      </c>
      <c r="AW19" s="512">
        <f t="shared" si="0"/>
        <v>0</v>
      </c>
      <c r="AX19" s="512">
        <f t="shared" si="0"/>
        <v>-471.64721440099999</v>
      </c>
      <c r="AY19" s="512">
        <f t="shared" si="0"/>
        <v>-1367.7000152354517</v>
      </c>
      <c r="AZ19" s="512">
        <f t="shared" si="0"/>
        <v>-682.40881600500006</v>
      </c>
      <c r="BA19" s="512">
        <f t="shared" si="0"/>
        <v>0</v>
      </c>
      <c r="BB19" s="512">
        <f t="shared" si="0"/>
        <v>-2203.6641845470185</v>
      </c>
      <c r="BC19" s="512">
        <f t="shared" si="0"/>
        <v>-908.0234673983739</v>
      </c>
      <c r="BD19" s="512">
        <f t="shared" si="0"/>
        <v>-1156.541992622188</v>
      </c>
      <c r="BE19" s="512">
        <f t="shared" si="0"/>
        <v>0</v>
      </c>
      <c r="BF19" s="421">
        <f t="shared" si="0"/>
        <v>-25997.985690209032</v>
      </c>
      <c r="BH19" s="515">
        <f t="shared" si="1"/>
        <v>-543</v>
      </c>
      <c r="BI19" s="512">
        <f t="shared" si="1"/>
        <v>0</v>
      </c>
      <c r="BJ19" s="512">
        <f t="shared" si="1"/>
        <v>-471.64721440099999</v>
      </c>
      <c r="BK19" s="512">
        <f t="shared" si="1"/>
        <v>-1741.863771126016</v>
      </c>
      <c r="BL19" s="512">
        <f t="shared" si="1"/>
        <v>-198.74729610000009</v>
      </c>
      <c r="BM19" s="512">
        <f t="shared" si="1"/>
        <v>0</v>
      </c>
      <c r="BN19" s="105">
        <f t="shared" si="1"/>
        <v>-706.95381945121926</v>
      </c>
      <c r="BO19" s="105">
        <f t="shared" si="1"/>
        <v>-908.0234673983739</v>
      </c>
      <c r="BP19" s="105">
        <f t="shared" si="1"/>
        <v>-1059.5513130284553</v>
      </c>
      <c r="BQ19" s="512">
        <f t="shared" si="1"/>
        <v>0</v>
      </c>
      <c r="BR19" s="1491">
        <f t="shared" si="1"/>
        <v>-5629.7868815050642</v>
      </c>
      <c r="BS19" s="538">
        <f t="shared" si="2"/>
        <v>-109</v>
      </c>
      <c r="BT19" s="538">
        <f t="shared" si="2"/>
        <v>0</v>
      </c>
      <c r="BU19" s="538">
        <f t="shared" si="2"/>
        <v>0</v>
      </c>
      <c r="BV19" s="538">
        <f t="shared" si="2"/>
        <v>374.16375589056429</v>
      </c>
      <c r="BW19" s="538">
        <f t="shared" si="2"/>
        <v>-62.661519904999977</v>
      </c>
      <c r="BX19" s="538">
        <f t="shared" si="2"/>
        <v>0</v>
      </c>
      <c r="BY19" s="1224">
        <f t="shared" si="2"/>
        <v>-107.71036509579926</v>
      </c>
      <c r="BZ19" s="1224">
        <f t="shared" si="2"/>
        <v>0</v>
      </c>
      <c r="CA19" s="1224">
        <f t="shared" si="2"/>
        <v>-96.990679593732693</v>
      </c>
      <c r="CB19" s="538">
        <f t="shared" si="2"/>
        <v>0</v>
      </c>
      <c r="CC19" s="1491">
        <f t="shared" si="2"/>
        <v>-2.1988087039680977</v>
      </c>
    </row>
    <row r="20" spans="1:81" s="576" customFormat="1" ht="12" hidden="1" customHeight="1" outlineLevel="2">
      <c r="A20" s="595"/>
      <c r="B20" s="1450" t="s">
        <v>895</v>
      </c>
      <c r="C20" s="1953"/>
      <c r="D20" s="528">
        <v>-1545</v>
      </c>
      <c r="E20" s="528"/>
      <c r="F20" s="528"/>
      <c r="G20" s="528">
        <v>0</v>
      </c>
      <c r="H20" s="528"/>
      <c r="I20" s="528"/>
      <c r="J20" s="528"/>
      <c r="K20" s="528"/>
      <c r="L20" s="528"/>
      <c r="M20" s="528"/>
      <c r="N20" s="541">
        <f>SUM(D20:M20)</f>
        <v>-1545</v>
      </c>
      <c r="O20" s="527">
        <v>-1615</v>
      </c>
      <c r="P20" s="527">
        <v>0</v>
      </c>
      <c r="Q20" s="527">
        <v>0</v>
      </c>
      <c r="R20" s="527"/>
      <c r="S20" s="527"/>
      <c r="T20" s="527">
        <v>0</v>
      </c>
      <c r="U20" s="527"/>
      <c r="V20" s="527"/>
      <c r="W20" s="527">
        <v>0</v>
      </c>
      <c r="X20" s="527">
        <v>0</v>
      </c>
      <c r="Y20" s="541">
        <v>-1615</v>
      </c>
      <c r="Z20" s="527">
        <v>-530</v>
      </c>
      <c r="AA20" s="527">
        <v>0</v>
      </c>
      <c r="AB20" s="527">
        <v>0</v>
      </c>
      <c r="AC20" s="527"/>
      <c r="AD20" s="527"/>
      <c r="AE20" s="527">
        <v>0</v>
      </c>
      <c r="AF20" s="527"/>
      <c r="AG20" s="527"/>
      <c r="AH20" s="527">
        <v>0</v>
      </c>
      <c r="AI20" s="527">
        <v>0</v>
      </c>
      <c r="AJ20" s="541">
        <v>-530</v>
      </c>
      <c r="AK20" s="527">
        <v>-758</v>
      </c>
      <c r="AL20" s="527">
        <v>0</v>
      </c>
      <c r="AM20" s="527">
        <v>0</v>
      </c>
      <c r="AN20" s="527"/>
      <c r="AO20" s="527"/>
      <c r="AP20" s="527">
        <v>0</v>
      </c>
      <c r="AQ20" s="527"/>
      <c r="AR20" s="527"/>
      <c r="AS20" s="527">
        <v>0</v>
      </c>
      <c r="AT20" s="527">
        <v>0</v>
      </c>
      <c r="AU20" s="2054">
        <v>-758</v>
      </c>
      <c r="AV20" s="527">
        <f t="shared" si="3"/>
        <v>-1387</v>
      </c>
      <c r="AW20" s="527">
        <f t="shared" si="0"/>
        <v>0</v>
      </c>
      <c r="AX20" s="527">
        <f t="shared" si="0"/>
        <v>0</v>
      </c>
      <c r="AY20" s="527">
        <f t="shared" si="0"/>
        <v>0</v>
      </c>
      <c r="AZ20" s="527">
        <f t="shared" si="0"/>
        <v>0</v>
      </c>
      <c r="BA20" s="527">
        <f t="shared" si="0"/>
        <v>0</v>
      </c>
      <c r="BB20" s="527">
        <f t="shared" si="0"/>
        <v>0</v>
      </c>
      <c r="BC20" s="527">
        <f t="shared" si="0"/>
        <v>0</v>
      </c>
      <c r="BD20" s="527">
        <f t="shared" si="0"/>
        <v>0</v>
      </c>
      <c r="BE20" s="527">
        <f t="shared" si="0"/>
        <v>0</v>
      </c>
      <c r="BF20" s="2054">
        <f t="shared" si="0"/>
        <v>-1387</v>
      </c>
      <c r="BH20" s="1735">
        <f t="shared" si="1"/>
        <v>-70</v>
      </c>
      <c r="BI20" s="527">
        <f t="shared" si="1"/>
        <v>0</v>
      </c>
      <c r="BJ20" s="527">
        <f t="shared" si="1"/>
        <v>0</v>
      </c>
      <c r="BK20" s="527">
        <f t="shared" si="1"/>
        <v>0</v>
      </c>
      <c r="BL20" s="527">
        <f t="shared" si="1"/>
        <v>0</v>
      </c>
      <c r="BM20" s="527">
        <f t="shared" si="1"/>
        <v>0</v>
      </c>
      <c r="BN20" s="528">
        <f t="shared" si="1"/>
        <v>0</v>
      </c>
      <c r="BO20" s="528">
        <f t="shared" si="1"/>
        <v>0</v>
      </c>
      <c r="BP20" s="528">
        <f t="shared" si="1"/>
        <v>0</v>
      </c>
      <c r="BQ20" s="527">
        <f t="shared" si="1"/>
        <v>0</v>
      </c>
      <c r="BR20" s="1492">
        <f t="shared" si="1"/>
        <v>-70</v>
      </c>
      <c r="BS20" s="527">
        <f t="shared" si="2"/>
        <v>228</v>
      </c>
      <c r="BT20" s="527">
        <f t="shared" si="2"/>
        <v>0</v>
      </c>
      <c r="BU20" s="527">
        <f t="shared" si="2"/>
        <v>0</v>
      </c>
      <c r="BV20" s="527">
        <f t="shared" si="2"/>
        <v>0</v>
      </c>
      <c r="BW20" s="527">
        <f t="shared" si="2"/>
        <v>0</v>
      </c>
      <c r="BX20" s="527">
        <f t="shared" si="2"/>
        <v>0</v>
      </c>
      <c r="BY20" s="528">
        <f t="shared" si="2"/>
        <v>0</v>
      </c>
      <c r="BZ20" s="528">
        <f t="shared" si="2"/>
        <v>0</v>
      </c>
      <c r="CA20" s="528">
        <f t="shared" si="2"/>
        <v>0</v>
      </c>
      <c r="CB20" s="527">
        <f t="shared" si="2"/>
        <v>0</v>
      </c>
      <c r="CC20" s="1492">
        <f t="shared" si="2"/>
        <v>228</v>
      </c>
    </row>
    <row r="21" spans="1:81" s="576" customFormat="1" ht="12" hidden="1" customHeight="1" outlineLevel="1" collapsed="1">
      <c r="A21" s="595"/>
      <c r="B21" s="1451" t="s">
        <v>893</v>
      </c>
      <c r="C21" s="1950"/>
      <c r="D21" s="105">
        <f>SUBTOTAL(9,D19:D20)</f>
        <v>-20101</v>
      </c>
      <c r="E21" s="105"/>
      <c r="F21" s="105">
        <f t="shared" ref="F21:M21" si="12">SUBTOTAL(9,F19:F20)</f>
        <v>0</v>
      </c>
      <c r="G21" s="105">
        <v>0</v>
      </c>
      <c r="H21" s="105">
        <f t="shared" si="12"/>
        <v>-421</v>
      </c>
      <c r="I21" s="105">
        <f t="shared" si="12"/>
        <v>0</v>
      </c>
      <c r="J21" s="105">
        <f t="shared" si="12"/>
        <v>-1389</v>
      </c>
      <c r="K21" s="105">
        <f t="shared" si="12"/>
        <v>0</v>
      </c>
      <c r="L21" s="105">
        <f t="shared" si="12"/>
        <v>0</v>
      </c>
      <c r="M21" s="105">
        <f t="shared" si="12"/>
        <v>0</v>
      </c>
      <c r="N21" s="101">
        <f>SUBTOTAL(9,N19:N20)</f>
        <v>-21911</v>
      </c>
      <c r="O21" s="512">
        <f>SUM(O19:O20)</f>
        <v>-20714</v>
      </c>
      <c r="P21" s="512">
        <f t="shared" ref="P21:Y21" si="13">SUM(P19:P20)</f>
        <v>0</v>
      </c>
      <c r="Q21" s="512">
        <f t="shared" si="13"/>
        <v>-471.64721440099999</v>
      </c>
      <c r="R21" s="512">
        <f t="shared" si="13"/>
        <v>-1741.863771126016</v>
      </c>
      <c r="S21" s="512">
        <f t="shared" si="13"/>
        <v>-619.74729610000009</v>
      </c>
      <c r="T21" s="512">
        <f t="shared" si="13"/>
        <v>0</v>
      </c>
      <c r="U21" s="512">
        <f t="shared" si="13"/>
        <v>-2095.9538194512193</v>
      </c>
      <c r="V21" s="512">
        <f t="shared" si="13"/>
        <v>-908.0234673983739</v>
      </c>
      <c r="W21" s="512">
        <f t="shared" si="13"/>
        <v>-1059.5513130284553</v>
      </c>
      <c r="X21" s="512">
        <f t="shared" si="13"/>
        <v>0</v>
      </c>
      <c r="Y21" s="101">
        <f t="shared" si="13"/>
        <v>-27610.786881505064</v>
      </c>
      <c r="Z21" s="512">
        <f>SUM(Z19:Z20)</f>
        <v>-10230</v>
      </c>
      <c r="AA21" s="512">
        <f t="shared" ref="AA21:AJ21" si="14">SUM(AA19:AA20)</f>
        <v>0</v>
      </c>
      <c r="AB21" s="512">
        <f t="shared" si="14"/>
        <v>0</v>
      </c>
      <c r="AC21" s="512">
        <f t="shared" si="14"/>
        <v>-956.10845186776874</v>
      </c>
      <c r="AD21" s="512">
        <f t="shared" si="14"/>
        <v>-282.27488278999994</v>
      </c>
      <c r="AE21" s="512">
        <f t="shared" si="14"/>
        <v>0</v>
      </c>
      <c r="AF21" s="512">
        <f t="shared" si="14"/>
        <v>-1090.8333115041323</v>
      </c>
      <c r="AG21" s="512">
        <f t="shared" si="14"/>
        <v>0</v>
      </c>
      <c r="AH21" s="512">
        <f t="shared" si="14"/>
        <v>-207.77161775206613</v>
      </c>
      <c r="AI21" s="512">
        <f t="shared" si="14"/>
        <v>0</v>
      </c>
      <c r="AJ21" s="101">
        <f t="shared" si="14"/>
        <v>-12766.988263913969</v>
      </c>
      <c r="AK21" s="512">
        <f>SUM(AK19:AK20)</f>
        <v>-10349</v>
      </c>
      <c r="AL21" s="512">
        <f t="shared" ref="AL21:AU21" si="15">SUM(AL19:AL20)</f>
        <v>0</v>
      </c>
      <c r="AM21" s="512">
        <f t="shared" si="15"/>
        <v>0</v>
      </c>
      <c r="AN21" s="512">
        <f t="shared" si="15"/>
        <v>-1330.272207758333</v>
      </c>
      <c r="AO21" s="512">
        <f t="shared" si="15"/>
        <v>-219.61336288500002</v>
      </c>
      <c r="AP21" s="512">
        <f t="shared" si="15"/>
        <v>0</v>
      </c>
      <c r="AQ21" s="512">
        <f t="shared" si="15"/>
        <v>-983.12294640833329</v>
      </c>
      <c r="AR21" s="512">
        <f t="shared" si="15"/>
        <v>0</v>
      </c>
      <c r="AS21" s="512">
        <f t="shared" si="15"/>
        <v>-110.78093815833331</v>
      </c>
      <c r="AT21" s="512">
        <f t="shared" si="15"/>
        <v>0</v>
      </c>
      <c r="AU21" s="421">
        <f t="shared" si="15"/>
        <v>-12992.789455210001</v>
      </c>
      <c r="AV21" s="512">
        <f t="shared" si="3"/>
        <v>-20595</v>
      </c>
      <c r="AW21" s="512">
        <f t="shared" si="0"/>
        <v>0</v>
      </c>
      <c r="AX21" s="512">
        <f t="shared" si="0"/>
        <v>-471.64721440099999</v>
      </c>
      <c r="AY21" s="512">
        <f t="shared" si="0"/>
        <v>-1367.7000152354517</v>
      </c>
      <c r="AZ21" s="512">
        <f t="shared" si="0"/>
        <v>-682.40881600500006</v>
      </c>
      <c r="BA21" s="512">
        <f t="shared" si="0"/>
        <v>0</v>
      </c>
      <c r="BB21" s="512">
        <f t="shared" si="0"/>
        <v>-2203.6641845470185</v>
      </c>
      <c r="BC21" s="512">
        <f t="shared" si="0"/>
        <v>-908.0234673983739</v>
      </c>
      <c r="BD21" s="512">
        <f t="shared" si="0"/>
        <v>-1156.541992622188</v>
      </c>
      <c r="BE21" s="512">
        <f t="shared" si="0"/>
        <v>0</v>
      </c>
      <c r="BF21" s="421">
        <f t="shared" si="0"/>
        <v>-27384.985690209032</v>
      </c>
      <c r="BH21" s="515">
        <f t="shared" si="1"/>
        <v>-613</v>
      </c>
      <c r="BI21" s="512">
        <f t="shared" si="1"/>
        <v>0</v>
      </c>
      <c r="BJ21" s="512">
        <f t="shared" si="1"/>
        <v>-471.64721440099999</v>
      </c>
      <c r="BK21" s="512">
        <f t="shared" si="1"/>
        <v>-1741.863771126016</v>
      </c>
      <c r="BL21" s="512">
        <f t="shared" si="1"/>
        <v>-198.74729610000009</v>
      </c>
      <c r="BM21" s="512">
        <f t="shared" si="1"/>
        <v>0</v>
      </c>
      <c r="BN21" s="105">
        <f t="shared" si="1"/>
        <v>-706.95381945121926</v>
      </c>
      <c r="BO21" s="105">
        <f t="shared" si="1"/>
        <v>-908.0234673983739</v>
      </c>
      <c r="BP21" s="105">
        <f t="shared" si="1"/>
        <v>-1059.5513130284553</v>
      </c>
      <c r="BQ21" s="512">
        <f t="shared" si="1"/>
        <v>0</v>
      </c>
      <c r="BR21" s="1491">
        <f t="shared" si="1"/>
        <v>-5699.7868815050642</v>
      </c>
      <c r="BS21" s="538">
        <f t="shared" si="2"/>
        <v>119</v>
      </c>
      <c r="BT21" s="538">
        <f t="shared" si="2"/>
        <v>0</v>
      </c>
      <c r="BU21" s="538">
        <f t="shared" si="2"/>
        <v>0</v>
      </c>
      <c r="BV21" s="538">
        <f t="shared" si="2"/>
        <v>374.16375589056429</v>
      </c>
      <c r="BW21" s="538">
        <f t="shared" si="2"/>
        <v>-62.661519904999977</v>
      </c>
      <c r="BX21" s="538">
        <f t="shared" si="2"/>
        <v>0</v>
      </c>
      <c r="BY21" s="1224">
        <f t="shared" si="2"/>
        <v>-107.71036509579926</v>
      </c>
      <c r="BZ21" s="1224">
        <f t="shared" si="2"/>
        <v>0</v>
      </c>
      <c r="CA21" s="1224">
        <f t="shared" si="2"/>
        <v>-96.990679593732693</v>
      </c>
      <c r="CB21" s="538">
        <f t="shared" si="2"/>
        <v>0</v>
      </c>
      <c r="CC21" s="1491">
        <f t="shared" si="2"/>
        <v>225.8011912960319</v>
      </c>
    </row>
    <row r="22" spans="1:81" s="576" customFormat="1" ht="12" hidden="1" customHeight="1" outlineLevel="1">
      <c r="A22" s="595"/>
      <c r="B22" s="1451" t="s">
        <v>896</v>
      </c>
      <c r="C22" s="1950"/>
      <c r="D22" s="105">
        <v>-10081</v>
      </c>
      <c r="E22" s="105"/>
      <c r="F22" s="105">
        <v>-190</v>
      </c>
      <c r="G22" s="105">
        <v>0</v>
      </c>
      <c r="H22" s="105">
        <v>-29</v>
      </c>
      <c r="I22" s="105">
        <v>0</v>
      </c>
      <c r="J22" s="105">
        <v>-741</v>
      </c>
      <c r="K22" s="105">
        <v>-72</v>
      </c>
      <c r="L22" s="105">
        <v>0</v>
      </c>
      <c r="M22" s="105">
        <v>0</v>
      </c>
      <c r="N22" s="101">
        <f>SUM(D22:M22)</f>
        <v>-11113</v>
      </c>
      <c r="O22" s="512">
        <v>-9887</v>
      </c>
      <c r="P22" s="512">
        <v>0</v>
      </c>
      <c r="Q22" s="512">
        <v>-18.277145270999998</v>
      </c>
      <c r="R22" s="512">
        <v>-989.84665951219506</v>
      </c>
      <c r="S22" s="512">
        <v>-26.394264865</v>
      </c>
      <c r="T22" s="512">
        <v>0</v>
      </c>
      <c r="U22" s="512">
        <v>-1051.8079911056911</v>
      </c>
      <c r="V22" s="512">
        <v>0</v>
      </c>
      <c r="W22" s="512">
        <v>0</v>
      </c>
      <c r="X22" s="512">
        <v>0</v>
      </c>
      <c r="Y22" s="101">
        <v>-11973.326060753887</v>
      </c>
      <c r="Z22" s="512">
        <v>-4633</v>
      </c>
      <c r="AA22" s="512">
        <v>0</v>
      </c>
      <c r="AB22" s="512">
        <v>-121.22597263050001</v>
      </c>
      <c r="AC22" s="512">
        <v>-799.95747887603318</v>
      </c>
      <c r="AD22" s="512">
        <v>-12.150797174999997</v>
      </c>
      <c r="AE22" s="512">
        <v>0</v>
      </c>
      <c r="AF22" s="512">
        <v>-549.13787781818189</v>
      </c>
      <c r="AG22" s="512">
        <v>0</v>
      </c>
      <c r="AH22" s="512">
        <v>0</v>
      </c>
      <c r="AI22" s="512">
        <v>0</v>
      </c>
      <c r="AJ22" s="101">
        <v>-6115.4721264997142</v>
      </c>
      <c r="AK22" s="512">
        <v>-4960</v>
      </c>
      <c r="AL22" s="512">
        <v>0</v>
      </c>
      <c r="AM22" s="512">
        <v>-120.92474607000001</v>
      </c>
      <c r="AN22" s="512">
        <v>-474.90825859166659</v>
      </c>
      <c r="AO22" s="512">
        <v>-14.24408019</v>
      </c>
      <c r="AP22" s="512">
        <v>0</v>
      </c>
      <c r="AQ22" s="512">
        <v>-491.52378406666662</v>
      </c>
      <c r="AR22" s="512">
        <v>0</v>
      </c>
      <c r="AS22" s="512">
        <v>0</v>
      </c>
      <c r="AT22" s="512">
        <v>0</v>
      </c>
      <c r="AU22" s="421">
        <v>-6061.6008689183336</v>
      </c>
      <c r="AV22" s="512">
        <f t="shared" si="3"/>
        <v>-9560</v>
      </c>
      <c r="AW22" s="512">
        <f t="shared" si="0"/>
        <v>0</v>
      </c>
      <c r="AX22" s="512">
        <f t="shared" si="0"/>
        <v>-18.578371831499993</v>
      </c>
      <c r="AY22" s="512">
        <f t="shared" si="0"/>
        <v>-1314.8958797965615</v>
      </c>
      <c r="AZ22" s="512">
        <f t="shared" si="0"/>
        <v>-24.300981849999999</v>
      </c>
      <c r="BA22" s="512">
        <f t="shared" si="0"/>
        <v>0</v>
      </c>
      <c r="BB22" s="512">
        <f t="shared" si="0"/>
        <v>-1109.4220848572063</v>
      </c>
      <c r="BC22" s="512">
        <f t="shared" si="0"/>
        <v>0</v>
      </c>
      <c r="BD22" s="512">
        <f t="shared" si="0"/>
        <v>0</v>
      </c>
      <c r="BE22" s="512">
        <f t="shared" si="0"/>
        <v>0</v>
      </c>
      <c r="BF22" s="421">
        <f t="shared" si="0"/>
        <v>-12027.197318335267</v>
      </c>
      <c r="BH22" s="515">
        <f t="shared" si="1"/>
        <v>194</v>
      </c>
      <c r="BI22" s="512">
        <f t="shared" si="1"/>
        <v>0</v>
      </c>
      <c r="BJ22" s="512">
        <f t="shared" si="1"/>
        <v>171.72285472900001</v>
      </c>
      <c r="BK22" s="512">
        <f t="shared" si="1"/>
        <v>-989.84665951219506</v>
      </c>
      <c r="BL22" s="512">
        <f t="shared" si="1"/>
        <v>2.6057351349999998</v>
      </c>
      <c r="BM22" s="512">
        <f t="shared" si="1"/>
        <v>0</v>
      </c>
      <c r="BN22" s="105">
        <f t="shared" si="1"/>
        <v>-310.80799110569114</v>
      </c>
      <c r="BO22" s="105">
        <f t="shared" si="1"/>
        <v>72</v>
      </c>
      <c r="BP22" s="105">
        <f t="shared" si="1"/>
        <v>0</v>
      </c>
      <c r="BQ22" s="512">
        <f t="shared" si="1"/>
        <v>0</v>
      </c>
      <c r="BR22" s="1491">
        <f t="shared" si="1"/>
        <v>-860.32606075388685</v>
      </c>
      <c r="BS22" s="538">
        <f t="shared" si="2"/>
        <v>327</v>
      </c>
      <c r="BT22" s="538">
        <f t="shared" si="2"/>
        <v>0</v>
      </c>
      <c r="BU22" s="538">
        <f t="shared" si="2"/>
        <v>-0.30122656049999463</v>
      </c>
      <c r="BV22" s="538">
        <f t="shared" si="2"/>
        <v>-325.04922028436647</v>
      </c>
      <c r="BW22" s="538">
        <f t="shared" si="2"/>
        <v>2.0932830150000008</v>
      </c>
      <c r="BX22" s="538">
        <f t="shared" si="2"/>
        <v>0</v>
      </c>
      <c r="BY22" s="1224">
        <f t="shared" si="2"/>
        <v>-57.614093751515156</v>
      </c>
      <c r="BZ22" s="1224">
        <f t="shared" si="2"/>
        <v>0</v>
      </c>
      <c r="CA22" s="1224">
        <f t="shared" si="2"/>
        <v>0</v>
      </c>
      <c r="CB22" s="538">
        <f t="shared" si="2"/>
        <v>0</v>
      </c>
      <c r="CC22" s="1491">
        <f t="shared" si="2"/>
        <v>-53.871257581380632</v>
      </c>
    </row>
    <row r="23" spans="1:81" s="576" customFormat="1" ht="12" hidden="1" customHeight="1" outlineLevel="2">
      <c r="A23" s="595"/>
      <c r="B23" s="1453" t="s">
        <v>897</v>
      </c>
      <c r="C23" s="1954"/>
      <c r="D23" s="105"/>
      <c r="E23" s="105"/>
      <c r="F23" s="105"/>
      <c r="G23" s="105">
        <v>0</v>
      </c>
      <c r="H23" s="105"/>
      <c r="I23" s="105"/>
      <c r="J23" s="105"/>
      <c r="K23" s="105"/>
      <c r="L23" s="105"/>
      <c r="M23" s="105"/>
      <c r="N23" s="101"/>
      <c r="O23" s="512"/>
      <c r="P23" s="512"/>
      <c r="Q23" s="512"/>
      <c r="R23" s="512"/>
      <c r="S23" s="512"/>
      <c r="T23" s="512"/>
      <c r="U23" s="512"/>
      <c r="V23" s="512"/>
      <c r="W23" s="512"/>
      <c r="X23" s="512"/>
      <c r="Y23" s="101">
        <f t="shared" si="7"/>
        <v>0</v>
      </c>
      <c r="Z23" s="512"/>
      <c r="AA23" s="512"/>
      <c r="AB23" s="512"/>
      <c r="AC23" s="512"/>
      <c r="AD23" s="512"/>
      <c r="AE23" s="512"/>
      <c r="AF23" s="512"/>
      <c r="AG23" s="512"/>
      <c r="AH23" s="512"/>
      <c r="AI23" s="512"/>
      <c r="AJ23" s="101"/>
      <c r="AK23" s="512"/>
      <c r="AL23" s="512"/>
      <c r="AM23" s="512"/>
      <c r="AN23" s="512"/>
      <c r="AO23" s="512"/>
      <c r="AP23" s="512"/>
      <c r="AQ23" s="512"/>
      <c r="AR23" s="512"/>
      <c r="AS23" s="512"/>
      <c r="AT23" s="512"/>
      <c r="AU23" s="421"/>
      <c r="AV23" s="512">
        <f t="shared" si="3"/>
        <v>0</v>
      </c>
      <c r="AW23" s="512">
        <f t="shared" si="0"/>
        <v>0</v>
      </c>
      <c r="AX23" s="512">
        <f t="shared" si="0"/>
        <v>0</v>
      </c>
      <c r="AY23" s="512">
        <f t="shared" si="0"/>
        <v>0</v>
      </c>
      <c r="AZ23" s="512">
        <f t="shared" si="0"/>
        <v>0</v>
      </c>
      <c r="BA23" s="512">
        <f t="shared" si="0"/>
        <v>0</v>
      </c>
      <c r="BB23" s="512">
        <f t="shared" si="0"/>
        <v>0</v>
      </c>
      <c r="BC23" s="512">
        <f t="shared" si="0"/>
        <v>0</v>
      </c>
      <c r="BD23" s="512">
        <f t="shared" si="0"/>
        <v>0</v>
      </c>
      <c r="BE23" s="512">
        <f t="shared" si="0"/>
        <v>0</v>
      </c>
      <c r="BF23" s="421">
        <f t="shared" si="0"/>
        <v>0</v>
      </c>
      <c r="BH23" s="515">
        <f t="shared" si="1"/>
        <v>0</v>
      </c>
      <c r="BI23" s="512">
        <f t="shared" si="1"/>
        <v>0</v>
      </c>
      <c r="BJ23" s="512">
        <f t="shared" si="1"/>
        <v>0</v>
      </c>
      <c r="BK23" s="512">
        <f t="shared" si="1"/>
        <v>0</v>
      </c>
      <c r="BL23" s="512">
        <f t="shared" si="1"/>
        <v>0</v>
      </c>
      <c r="BM23" s="512">
        <f t="shared" si="1"/>
        <v>0</v>
      </c>
      <c r="BN23" s="105">
        <f t="shared" si="1"/>
        <v>0</v>
      </c>
      <c r="BO23" s="105">
        <f t="shared" si="1"/>
        <v>0</v>
      </c>
      <c r="BP23" s="105">
        <f t="shared" si="1"/>
        <v>0</v>
      </c>
      <c r="BQ23" s="512">
        <f t="shared" si="1"/>
        <v>0</v>
      </c>
      <c r="BR23" s="1491">
        <f t="shared" si="1"/>
        <v>0</v>
      </c>
      <c r="BS23" s="538">
        <f t="shared" si="2"/>
        <v>0</v>
      </c>
      <c r="BT23" s="538">
        <f t="shared" si="2"/>
        <v>0</v>
      </c>
      <c r="BU23" s="538">
        <f t="shared" si="2"/>
        <v>0</v>
      </c>
      <c r="BV23" s="538">
        <f t="shared" si="2"/>
        <v>0</v>
      </c>
      <c r="BW23" s="538">
        <f t="shared" si="2"/>
        <v>0</v>
      </c>
      <c r="BX23" s="538">
        <f t="shared" si="2"/>
        <v>0</v>
      </c>
      <c r="BY23" s="1224">
        <f t="shared" si="2"/>
        <v>0</v>
      </c>
      <c r="BZ23" s="1224">
        <f t="shared" si="2"/>
        <v>0</v>
      </c>
      <c r="CA23" s="1224">
        <f t="shared" si="2"/>
        <v>0</v>
      </c>
      <c r="CB23" s="538">
        <f t="shared" si="2"/>
        <v>0</v>
      </c>
      <c r="CC23" s="1491">
        <f t="shared" si="2"/>
        <v>0</v>
      </c>
    </row>
    <row r="24" spans="1:81" s="576" customFormat="1" ht="12" hidden="1" customHeight="1" outlineLevel="2">
      <c r="A24" s="595"/>
      <c r="B24" s="826" t="s">
        <v>898</v>
      </c>
      <c r="C24" s="1950"/>
      <c r="D24" s="105">
        <v>-483</v>
      </c>
      <c r="E24" s="105"/>
      <c r="F24" s="105">
        <v>0</v>
      </c>
      <c r="G24" s="105">
        <v>0</v>
      </c>
      <c r="H24" s="105">
        <v>0</v>
      </c>
      <c r="I24" s="105">
        <v>0</v>
      </c>
      <c r="J24" s="105">
        <v>0</v>
      </c>
      <c r="K24" s="105">
        <v>0</v>
      </c>
      <c r="L24" s="105">
        <v>0</v>
      </c>
      <c r="M24" s="105">
        <v>0</v>
      </c>
      <c r="N24" s="101">
        <f t="shared" ref="N24:N35" si="16">SUM(D24:M24)</f>
        <v>-483</v>
      </c>
      <c r="O24" s="512">
        <v>-641</v>
      </c>
      <c r="P24" s="512">
        <v>0</v>
      </c>
      <c r="Q24" s="512">
        <v>0</v>
      </c>
      <c r="R24" s="512"/>
      <c r="S24" s="512"/>
      <c r="T24" s="512">
        <v>0</v>
      </c>
      <c r="U24" s="512">
        <v>0</v>
      </c>
      <c r="V24" s="512"/>
      <c r="W24" s="512">
        <v>0</v>
      </c>
      <c r="X24" s="512">
        <v>0</v>
      </c>
      <c r="Y24" s="101">
        <v>-641</v>
      </c>
      <c r="Z24" s="512">
        <v>-496</v>
      </c>
      <c r="AA24" s="512">
        <v>0</v>
      </c>
      <c r="AB24" s="512">
        <v>0</v>
      </c>
      <c r="AC24" s="512"/>
      <c r="AD24" s="512"/>
      <c r="AE24" s="512">
        <v>0</v>
      </c>
      <c r="AF24" s="512">
        <v>0</v>
      </c>
      <c r="AG24" s="512"/>
      <c r="AH24" s="512">
        <v>0</v>
      </c>
      <c r="AI24" s="512">
        <v>0</v>
      </c>
      <c r="AJ24" s="101">
        <v>-496</v>
      </c>
      <c r="AK24" s="512">
        <v>-364</v>
      </c>
      <c r="AL24" s="512">
        <v>0</v>
      </c>
      <c r="AM24" s="512">
        <v>0</v>
      </c>
      <c r="AN24" s="512"/>
      <c r="AO24" s="512"/>
      <c r="AP24" s="512">
        <v>0</v>
      </c>
      <c r="AQ24" s="512">
        <v>0</v>
      </c>
      <c r="AR24" s="512"/>
      <c r="AS24" s="512">
        <v>0</v>
      </c>
      <c r="AT24" s="512">
        <v>0</v>
      </c>
      <c r="AU24" s="421">
        <v>-364</v>
      </c>
      <c r="AV24" s="512">
        <f t="shared" si="3"/>
        <v>-773</v>
      </c>
      <c r="AW24" s="512">
        <f t="shared" si="3"/>
        <v>0</v>
      </c>
      <c r="AX24" s="512">
        <f t="shared" si="3"/>
        <v>0</v>
      </c>
      <c r="AY24" s="512">
        <f t="shared" si="3"/>
        <v>0</v>
      </c>
      <c r="AZ24" s="512">
        <f t="shared" si="3"/>
        <v>0</v>
      </c>
      <c r="BA24" s="512">
        <f t="shared" si="3"/>
        <v>0</v>
      </c>
      <c r="BB24" s="512">
        <f t="shared" si="3"/>
        <v>0</v>
      </c>
      <c r="BC24" s="512">
        <f t="shared" si="3"/>
        <v>0</v>
      </c>
      <c r="BD24" s="512">
        <f t="shared" si="3"/>
        <v>0</v>
      </c>
      <c r="BE24" s="512">
        <f t="shared" si="3"/>
        <v>0</v>
      </c>
      <c r="BF24" s="421">
        <f t="shared" si="3"/>
        <v>-773</v>
      </c>
      <c r="BH24" s="515">
        <f t="shared" si="1"/>
        <v>-158</v>
      </c>
      <c r="BI24" s="512">
        <f t="shared" si="1"/>
        <v>0</v>
      </c>
      <c r="BJ24" s="512">
        <f t="shared" si="1"/>
        <v>0</v>
      </c>
      <c r="BK24" s="512">
        <f t="shared" si="1"/>
        <v>0</v>
      </c>
      <c r="BL24" s="512">
        <f t="shared" si="1"/>
        <v>0</v>
      </c>
      <c r="BM24" s="512">
        <f t="shared" si="1"/>
        <v>0</v>
      </c>
      <c r="BN24" s="105">
        <f t="shared" si="1"/>
        <v>0</v>
      </c>
      <c r="BO24" s="105">
        <f t="shared" si="1"/>
        <v>0</v>
      </c>
      <c r="BP24" s="105">
        <f t="shared" si="1"/>
        <v>0</v>
      </c>
      <c r="BQ24" s="512">
        <f t="shared" si="1"/>
        <v>0</v>
      </c>
      <c r="BR24" s="1491">
        <f t="shared" si="1"/>
        <v>-158</v>
      </c>
      <c r="BS24" s="538">
        <f t="shared" si="2"/>
        <v>-132</v>
      </c>
      <c r="BT24" s="538">
        <f t="shared" si="2"/>
        <v>0</v>
      </c>
      <c r="BU24" s="538">
        <f t="shared" si="2"/>
        <v>0</v>
      </c>
      <c r="BV24" s="538">
        <f t="shared" si="2"/>
        <v>0</v>
      </c>
      <c r="BW24" s="538">
        <f t="shared" si="2"/>
        <v>0</v>
      </c>
      <c r="BX24" s="538">
        <f t="shared" si="2"/>
        <v>0</v>
      </c>
      <c r="BY24" s="1224">
        <f t="shared" si="2"/>
        <v>0</v>
      </c>
      <c r="BZ24" s="1224">
        <f t="shared" si="2"/>
        <v>0</v>
      </c>
      <c r="CA24" s="1224">
        <f t="shared" si="2"/>
        <v>0</v>
      </c>
      <c r="CB24" s="538">
        <f t="shared" si="2"/>
        <v>0</v>
      </c>
      <c r="CC24" s="1491">
        <f t="shared" si="2"/>
        <v>-132</v>
      </c>
    </row>
    <row r="25" spans="1:81" s="576" customFormat="1" ht="12" hidden="1" customHeight="1" outlineLevel="2">
      <c r="A25" s="595"/>
      <c r="B25" s="826" t="s">
        <v>899</v>
      </c>
      <c r="C25" s="1950"/>
      <c r="D25" s="105">
        <v>-3710</v>
      </c>
      <c r="E25" s="105"/>
      <c r="F25" s="105">
        <v>0</v>
      </c>
      <c r="G25" s="105">
        <v>0</v>
      </c>
      <c r="H25" s="105">
        <v>0</v>
      </c>
      <c r="I25" s="105">
        <v>0</v>
      </c>
      <c r="J25" s="105">
        <v>-568.49608195121937</v>
      </c>
      <c r="K25" s="105">
        <v>0</v>
      </c>
      <c r="L25" s="105">
        <v>0</v>
      </c>
      <c r="M25" s="105">
        <v>0</v>
      </c>
      <c r="N25" s="101">
        <f t="shared" si="16"/>
        <v>-4278.4960819512198</v>
      </c>
      <c r="O25" s="512">
        <v>-3874</v>
      </c>
      <c r="P25" s="512">
        <v>0</v>
      </c>
      <c r="Q25" s="512">
        <v>0</v>
      </c>
      <c r="R25" s="512">
        <v>-1165.316458109756</v>
      </c>
      <c r="S25" s="512"/>
      <c r="T25" s="512">
        <v>0</v>
      </c>
      <c r="U25" s="512">
        <v>-851.13458346747962</v>
      </c>
      <c r="V25" s="512"/>
      <c r="W25" s="512">
        <v>0</v>
      </c>
      <c r="X25" s="512">
        <v>0</v>
      </c>
      <c r="Y25" s="101">
        <v>-5890.4510415772356</v>
      </c>
      <c r="Z25" s="512">
        <v>-1760</v>
      </c>
      <c r="AA25" s="512">
        <v>0</v>
      </c>
      <c r="AB25" s="512">
        <v>0</v>
      </c>
      <c r="AC25" s="512">
        <v>-611.20749252892574</v>
      </c>
      <c r="AD25" s="512"/>
      <c r="AE25" s="512">
        <v>0</v>
      </c>
      <c r="AF25" s="512">
        <v>-512.92290773553725</v>
      </c>
      <c r="AG25" s="512"/>
      <c r="AH25" s="512">
        <v>0</v>
      </c>
      <c r="AI25" s="512">
        <v>0</v>
      </c>
      <c r="AJ25" s="101">
        <v>-2884.1304002644629</v>
      </c>
      <c r="AK25" s="512">
        <v>-1743</v>
      </c>
      <c r="AL25" s="512">
        <v>0</v>
      </c>
      <c r="AM25" s="512">
        <v>0</v>
      </c>
      <c r="AN25" s="512">
        <v>-555.74248492499987</v>
      </c>
      <c r="AO25" s="512"/>
      <c r="AP25" s="512">
        <v>0</v>
      </c>
      <c r="AQ25" s="512">
        <v>-378.13332181666664</v>
      </c>
      <c r="AR25" s="512"/>
      <c r="AS25" s="512">
        <v>0</v>
      </c>
      <c r="AT25" s="512">
        <v>0</v>
      </c>
      <c r="AU25" s="421">
        <v>-2676.8758067416666</v>
      </c>
      <c r="AV25" s="512">
        <f t="shared" si="3"/>
        <v>-3891</v>
      </c>
      <c r="AW25" s="512">
        <f t="shared" si="3"/>
        <v>0</v>
      </c>
      <c r="AX25" s="512">
        <f t="shared" si="3"/>
        <v>0</v>
      </c>
      <c r="AY25" s="512">
        <f t="shared" si="3"/>
        <v>-1220.7814657136819</v>
      </c>
      <c r="AZ25" s="512">
        <f t="shared" si="3"/>
        <v>0</v>
      </c>
      <c r="BA25" s="512">
        <f t="shared" si="3"/>
        <v>0</v>
      </c>
      <c r="BB25" s="512">
        <f t="shared" si="3"/>
        <v>-985.92416938635029</v>
      </c>
      <c r="BC25" s="512">
        <f t="shared" si="3"/>
        <v>0</v>
      </c>
      <c r="BD25" s="512">
        <f t="shared" si="3"/>
        <v>0</v>
      </c>
      <c r="BE25" s="512">
        <f t="shared" si="3"/>
        <v>0</v>
      </c>
      <c r="BF25" s="421">
        <f t="shared" si="3"/>
        <v>-6097.7056351000319</v>
      </c>
      <c r="BH25" s="515">
        <f t="shared" si="1"/>
        <v>-164</v>
      </c>
      <c r="BI25" s="512">
        <f t="shared" si="1"/>
        <v>0</v>
      </c>
      <c r="BJ25" s="512">
        <f t="shared" si="1"/>
        <v>0</v>
      </c>
      <c r="BK25" s="512">
        <f t="shared" si="1"/>
        <v>-1165.316458109756</v>
      </c>
      <c r="BL25" s="512">
        <f t="shared" si="1"/>
        <v>0</v>
      </c>
      <c r="BM25" s="512">
        <f t="shared" si="1"/>
        <v>0</v>
      </c>
      <c r="BN25" s="105">
        <f t="shared" si="1"/>
        <v>-282.63850151626025</v>
      </c>
      <c r="BO25" s="105">
        <f t="shared" si="1"/>
        <v>0</v>
      </c>
      <c r="BP25" s="105">
        <f t="shared" si="1"/>
        <v>0</v>
      </c>
      <c r="BQ25" s="512">
        <f t="shared" si="1"/>
        <v>0</v>
      </c>
      <c r="BR25" s="1491">
        <f t="shared" si="1"/>
        <v>-1611.9549596260158</v>
      </c>
      <c r="BS25" s="538">
        <f t="shared" si="2"/>
        <v>-17</v>
      </c>
      <c r="BT25" s="538">
        <f t="shared" si="2"/>
        <v>0</v>
      </c>
      <c r="BU25" s="538">
        <f t="shared" si="2"/>
        <v>0</v>
      </c>
      <c r="BV25" s="538">
        <f t="shared" si="2"/>
        <v>-55.465007603925869</v>
      </c>
      <c r="BW25" s="538">
        <f t="shared" si="2"/>
        <v>0</v>
      </c>
      <c r="BX25" s="538">
        <f t="shared" si="2"/>
        <v>0</v>
      </c>
      <c r="BY25" s="1224">
        <f t="shared" si="2"/>
        <v>-134.78958591887067</v>
      </c>
      <c r="BZ25" s="1224">
        <f t="shared" si="2"/>
        <v>0</v>
      </c>
      <c r="CA25" s="1224">
        <f t="shared" si="2"/>
        <v>0</v>
      </c>
      <c r="CB25" s="538">
        <f t="shared" si="2"/>
        <v>0</v>
      </c>
      <c r="CC25" s="1491">
        <f t="shared" si="2"/>
        <v>-207.25459352279631</v>
      </c>
    </row>
    <row r="26" spans="1:81" s="576" customFormat="1" ht="12" hidden="1" customHeight="1" outlineLevel="2">
      <c r="A26" s="595"/>
      <c r="B26" s="826" t="s">
        <v>900</v>
      </c>
      <c r="C26" s="1950"/>
      <c r="D26" s="105">
        <v>0</v>
      </c>
      <c r="E26" s="105"/>
      <c r="F26" s="105">
        <v>0</v>
      </c>
      <c r="G26" s="105">
        <v>0</v>
      </c>
      <c r="H26" s="105">
        <v>-23.064018000000001</v>
      </c>
      <c r="I26" s="105">
        <v>0</v>
      </c>
      <c r="J26" s="105">
        <v>-290.7903110731707</v>
      </c>
      <c r="K26" s="105">
        <v>0</v>
      </c>
      <c r="L26" s="105">
        <v>0</v>
      </c>
      <c r="M26" s="105">
        <v>0</v>
      </c>
      <c r="N26" s="101">
        <f t="shared" si="16"/>
        <v>-313.85432907317067</v>
      </c>
      <c r="O26" s="512">
        <v>0</v>
      </c>
      <c r="P26" s="512">
        <v>0</v>
      </c>
      <c r="Q26" s="512">
        <v>0</v>
      </c>
      <c r="R26" s="512"/>
      <c r="S26" s="512">
        <v>-26.346085495000004</v>
      </c>
      <c r="T26" s="512">
        <v>0</v>
      </c>
      <c r="U26" s="512">
        <v>-388.85568234146342</v>
      </c>
      <c r="V26" s="512"/>
      <c r="W26" s="512">
        <v>0</v>
      </c>
      <c r="X26" s="512">
        <v>0</v>
      </c>
      <c r="Y26" s="101">
        <v>-415.20176783646343</v>
      </c>
      <c r="Z26" s="512">
        <v>0</v>
      </c>
      <c r="AA26" s="512">
        <v>0</v>
      </c>
      <c r="AB26" s="512">
        <v>0</v>
      </c>
      <c r="AC26" s="512"/>
      <c r="AD26" s="512">
        <v>-13.934550564999999</v>
      </c>
      <c r="AE26" s="512">
        <v>0</v>
      </c>
      <c r="AF26" s="512">
        <v>-204.50285196694219</v>
      </c>
      <c r="AG26" s="512"/>
      <c r="AH26" s="512">
        <v>0</v>
      </c>
      <c r="AI26" s="512">
        <v>0</v>
      </c>
      <c r="AJ26" s="101">
        <v>-218.43740253194218</v>
      </c>
      <c r="AK26" s="512">
        <v>0</v>
      </c>
      <c r="AL26" s="512">
        <v>0</v>
      </c>
      <c r="AM26" s="512">
        <v>0</v>
      </c>
      <c r="AN26" s="512"/>
      <c r="AO26" s="512">
        <v>-77.022373680000001</v>
      </c>
      <c r="AP26" s="512">
        <v>0</v>
      </c>
      <c r="AQ26" s="512">
        <v>-179.59412434999996</v>
      </c>
      <c r="AR26" s="512"/>
      <c r="AS26" s="512">
        <v>0</v>
      </c>
      <c r="AT26" s="512">
        <v>0</v>
      </c>
      <c r="AU26" s="421">
        <v>-256.61649802999995</v>
      </c>
      <c r="AV26" s="512">
        <f t="shared" si="3"/>
        <v>0</v>
      </c>
      <c r="AW26" s="512">
        <f t="shared" si="3"/>
        <v>0</v>
      </c>
      <c r="AX26" s="512">
        <f t="shared" si="3"/>
        <v>0</v>
      </c>
      <c r="AY26" s="512">
        <f t="shared" si="3"/>
        <v>0</v>
      </c>
      <c r="AZ26" s="512">
        <f t="shared" si="3"/>
        <v>36.741737619999995</v>
      </c>
      <c r="BA26" s="512">
        <f t="shared" si="3"/>
        <v>0</v>
      </c>
      <c r="BB26" s="512">
        <f t="shared" si="3"/>
        <v>-413.76440995840562</v>
      </c>
      <c r="BC26" s="512">
        <f t="shared" si="3"/>
        <v>0</v>
      </c>
      <c r="BD26" s="512">
        <f t="shared" si="3"/>
        <v>0</v>
      </c>
      <c r="BE26" s="512">
        <f t="shared" si="3"/>
        <v>0</v>
      </c>
      <c r="BF26" s="421">
        <f t="shared" si="3"/>
        <v>-377.02267233840564</v>
      </c>
      <c r="BH26" s="515">
        <f t="shared" si="1"/>
        <v>0</v>
      </c>
      <c r="BI26" s="512">
        <f t="shared" si="1"/>
        <v>0</v>
      </c>
      <c r="BJ26" s="512">
        <f t="shared" si="1"/>
        <v>0</v>
      </c>
      <c r="BK26" s="512">
        <f t="shared" si="1"/>
        <v>0</v>
      </c>
      <c r="BL26" s="512">
        <f t="shared" si="1"/>
        <v>-3.2820674950000033</v>
      </c>
      <c r="BM26" s="512">
        <f t="shared" si="1"/>
        <v>0</v>
      </c>
      <c r="BN26" s="105">
        <f t="shared" si="1"/>
        <v>-98.065371268292722</v>
      </c>
      <c r="BO26" s="105">
        <f t="shared" si="1"/>
        <v>0</v>
      </c>
      <c r="BP26" s="105">
        <f t="shared" si="1"/>
        <v>0</v>
      </c>
      <c r="BQ26" s="512">
        <f t="shared" si="1"/>
        <v>0</v>
      </c>
      <c r="BR26" s="1491">
        <f t="shared" si="1"/>
        <v>-101.34743876329276</v>
      </c>
      <c r="BS26" s="538">
        <f t="shared" si="2"/>
        <v>0</v>
      </c>
      <c r="BT26" s="538">
        <f t="shared" si="2"/>
        <v>0</v>
      </c>
      <c r="BU26" s="538">
        <f t="shared" si="2"/>
        <v>0</v>
      </c>
      <c r="BV26" s="538">
        <f t="shared" si="2"/>
        <v>0</v>
      </c>
      <c r="BW26" s="538">
        <f t="shared" si="2"/>
        <v>63.087823114999999</v>
      </c>
      <c r="BX26" s="538">
        <f t="shared" si="2"/>
        <v>0</v>
      </c>
      <c r="BY26" s="1224">
        <f t="shared" si="2"/>
        <v>-24.908727616942201</v>
      </c>
      <c r="BZ26" s="1224">
        <f t="shared" si="2"/>
        <v>0</v>
      </c>
      <c r="CA26" s="1224">
        <f t="shared" si="2"/>
        <v>0</v>
      </c>
      <c r="CB26" s="538">
        <f t="shared" si="2"/>
        <v>0</v>
      </c>
      <c r="CC26" s="1491">
        <f t="shared" si="2"/>
        <v>38.179095498057791</v>
      </c>
    </row>
    <row r="27" spans="1:81" s="576" customFormat="1" ht="12" hidden="1" customHeight="1" outlineLevel="2">
      <c r="A27" s="595"/>
      <c r="B27" s="826" t="s">
        <v>901</v>
      </c>
      <c r="C27" s="1950"/>
      <c r="D27" s="105">
        <v>0</v>
      </c>
      <c r="E27" s="105"/>
      <c r="F27" s="105">
        <v>0</v>
      </c>
      <c r="G27" s="105">
        <v>0</v>
      </c>
      <c r="H27" s="105">
        <v>0</v>
      </c>
      <c r="I27" s="105">
        <v>0</v>
      </c>
      <c r="J27" s="105">
        <v>0</v>
      </c>
      <c r="K27" s="105">
        <v>0</v>
      </c>
      <c r="L27" s="105">
        <v>0</v>
      </c>
      <c r="M27" s="105">
        <v>0</v>
      </c>
      <c r="N27" s="101">
        <f t="shared" si="16"/>
        <v>0</v>
      </c>
      <c r="O27" s="512">
        <v>0</v>
      </c>
      <c r="P27" s="512">
        <v>0</v>
      </c>
      <c r="Q27" s="512">
        <v>0</v>
      </c>
      <c r="R27" s="512"/>
      <c r="S27" s="512"/>
      <c r="T27" s="512">
        <v>0</v>
      </c>
      <c r="U27" s="512">
        <v>0</v>
      </c>
      <c r="V27" s="512"/>
      <c r="W27" s="512">
        <v>0</v>
      </c>
      <c r="X27" s="512">
        <v>0</v>
      </c>
      <c r="Y27" s="101">
        <v>0</v>
      </c>
      <c r="Z27" s="512">
        <v>0</v>
      </c>
      <c r="AA27" s="512">
        <v>0</v>
      </c>
      <c r="AB27" s="512">
        <v>0</v>
      </c>
      <c r="AC27" s="512"/>
      <c r="AD27" s="512"/>
      <c r="AE27" s="512">
        <v>0</v>
      </c>
      <c r="AF27" s="512">
        <v>0</v>
      </c>
      <c r="AG27" s="512"/>
      <c r="AH27" s="512">
        <v>0</v>
      </c>
      <c r="AI27" s="512">
        <v>0</v>
      </c>
      <c r="AJ27" s="101">
        <v>0</v>
      </c>
      <c r="AK27" s="512">
        <v>0</v>
      </c>
      <c r="AL27" s="512">
        <v>0</v>
      </c>
      <c r="AM27" s="512">
        <v>0</v>
      </c>
      <c r="AN27" s="512"/>
      <c r="AO27" s="512"/>
      <c r="AP27" s="512">
        <v>0</v>
      </c>
      <c r="AQ27" s="512">
        <v>0</v>
      </c>
      <c r="AR27" s="512"/>
      <c r="AS27" s="512">
        <v>0</v>
      </c>
      <c r="AT27" s="512">
        <v>0</v>
      </c>
      <c r="AU27" s="421">
        <v>0</v>
      </c>
      <c r="AV27" s="512">
        <f t="shared" si="3"/>
        <v>0</v>
      </c>
      <c r="AW27" s="512">
        <f t="shared" si="3"/>
        <v>0</v>
      </c>
      <c r="AX27" s="512">
        <f t="shared" si="3"/>
        <v>0</v>
      </c>
      <c r="AY27" s="512">
        <f t="shared" si="3"/>
        <v>0</v>
      </c>
      <c r="AZ27" s="512">
        <f t="shared" si="3"/>
        <v>0</v>
      </c>
      <c r="BA27" s="512">
        <f t="shared" si="3"/>
        <v>0</v>
      </c>
      <c r="BB27" s="512">
        <f t="shared" si="3"/>
        <v>0</v>
      </c>
      <c r="BC27" s="512">
        <f t="shared" si="3"/>
        <v>0</v>
      </c>
      <c r="BD27" s="512">
        <f t="shared" si="3"/>
        <v>0</v>
      </c>
      <c r="BE27" s="512">
        <f t="shared" si="3"/>
        <v>0</v>
      </c>
      <c r="BF27" s="421">
        <f t="shared" si="3"/>
        <v>0</v>
      </c>
      <c r="BH27" s="515">
        <f t="shared" si="1"/>
        <v>0</v>
      </c>
      <c r="BI27" s="512">
        <f t="shared" si="1"/>
        <v>0</v>
      </c>
      <c r="BJ27" s="512">
        <f t="shared" si="1"/>
        <v>0</v>
      </c>
      <c r="BK27" s="512">
        <f t="shared" si="1"/>
        <v>0</v>
      </c>
      <c r="BL27" s="512">
        <f t="shared" si="1"/>
        <v>0</v>
      </c>
      <c r="BM27" s="512">
        <f t="shared" si="1"/>
        <v>0</v>
      </c>
      <c r="BN27" s="105">
        <f t="shared" si="1"/>
        <v>0</v>
      </c>
      <c r="BO27" s="105">
        <f t="shared" si="1"/>
        <v>0</v>
      </c>
      <c r="BP27" s="105">
        <f t="shared" si="1"/>
        <v>0</v>
      </c>
      <c r="BQ27" s="512">
        <f t="shared" si="1"/>
        <v>0</v>
      </c>
      <c r="BR27" s="1491">
        <f t="shared" si="1"/>
        <v>0</v>
      </c>
      <c r="BS27" s="538">
        <f t="shared" si="2"/>
        <v>0</v>
      </c>
      <c r="BT27" s="538">
        <f t="shared" si="2"/>
        <v>0</v>
      </c>
      <c r="BU27" s="538">
        <f t="shared" si="2"/>
        <v>0</v>
      </c>
      <c r="BV27" s="538">
        <f t="shared" si="2"/>
        <v>0</v>
      </c>
      <c r="BW27" s="538">
        <f t="shared" si="2"/>
        <v>0</v>
      </c>
      <c r="BX27" s="538">
        <f t="shared" si="2"/>
        <v>0</v>
      </c>
      <c r="BY27" s="1224">
        <f t="shared" si="2"/>
        <v>0</v>
      </c>
      <c r="BZ27" s="1224">
        <f t="shared" si="2"/>
        <v>0</v>
      </c>
      <c r="CA27" s="1224">
        <f t="shared" si="2"/>
        <v>0</v>
      </c>
      <c r="CB27" s="538">
        <f t="shared" si="2"/>
        <v>0</v>
      </c>
      <c r="CC27" s="1491">
        <f t="shared" si="2"/>
        <v>0</v>
      </c>
    </row>
    <row r="28" spans="1:81" s="576" customFormat="1" ht="12" hidden="1" customHeight="1" outlineLevel="2">
      <c r="A28" s="595"/>
      <c r="B28" s="826" t="s">
        <v>902</v>
      </c>
      <c r="C28" s="1950"/>
      <c r="D28" s="105">
        <v>-1505</v>
      </c>
      <c r="E28" s="105"/>
      <c r="F28" s="105">
        <v>0</v>
      </c>
      <c r="G28" s="105">
        <v>0</v>
      </c>
      <c r="H28" s="105">
        <v>0</v>
      </c>
      <c r="I28" s="105">
        <v>0</v>
      </c>
      <c r="J28" s="105">
        <v>0</v>
      </c>
      <c r="K28" s="105">
        <v>0</v>
      </c>
      <c r="L28" s="105">
        <v>0</v>
      </c>
      <c r="M28" s="105">
        <v>0</v>
      </c>
      <c r="N28" s="101">
        <f t="shared" si="16"/>
        <v>-1505</v>
      </c>
      <c r="O28" s="512">
        <v>-1253</v>
      </c>
      <c r="P28" s="512">
        <v>0</v>
      </c>
      <c r="Q28" s="512">
        <v>0</v>
      </c>
      <c r="R28" s="512">
        <v>-102.48926615447154</v>
      </c>
      <c r="S28" s="512"/>
      <c r="T28" s="512">
        <v>0</v>
      </c>
      <c r="U28" s="512">
        <v>0</v>
      </c>
      <c r="V28" s="512"/>
      <c r="W28" s="512">
        <v>0</v>
      </c>
      <c r="X28" s="512">
        <v>0</v>
      </c>
      <c r="Y28" s="101">
        <v>-1355.4892661544716</v>
      </c>
      <c r="Z28" s="512">
        <v>-533</v>
      </c>
      <c r="AA28" s="512">
        <v>0</v>
      </c>
      <c r="AB28" s="512">
        <v>0</v>
      </c>
      <c r="AC28" s="512">
        <v>-49.467322214876042</v>
      </c>
      <c r="AD28" s="512"/>
      <c r="AE28" s="512">
        <v>0</v>
      </c>
      <c r="AF28" s="512">
        <v>0</v>
      </c>
      <c r="AG28" s="512"/>
      <c r="AH28" s="512">
        <v>0</v>
      </c>
      <c r="AI28" s="512">
        <v>0</v>
      </c>
      <c r="AJ28" s="101">
        <v>-582.46732221487605</v>
      </c>
      <c r="AK28" s="512">
        <v>-807</v>
      </c>
      <c r="AL28" s="512">
        <v>0</v>
      </c>
      <c r="AM28" s="512">
        <v>0</v>
      </c>
      <c r="AN28" s="512">
        <v>-52.115103558333331</v>
      </c>
      <c r="AO28" s="512"/>
      <c r="AP28" s="512">
        <v>0</v>
      </c>
      <c r="AQ28" s="512">
        <v>0</v>
      </c>
      <c r="AR28" s="512"/>
      <c r="AS28" s="512">
        <v>0</v>
      </c>
      <c r="AT28" s="512">
        <v>0</v>
      </c>
      <c r="AU28" s="421">
        <v>-859.11510355833332</v>
      </c>
      <c r="AV28" s="512">
        <f t="shared" si="3"/>
        <v>-979</v>
      </c>
      <c r="AW28" s="512">
        <f t="shared" si="3"/>
        <v>0</v>
      </c>
      <c r="AX28" s="512">
        <f t="shared" si="3"/>
        <v>0</v>
      </c>
      <c r="AY28" s="512">
        <f t="shared" si="3"/>
        <v>-99.841484811014254</v>
      </c>
      <c r="AZ28" s="512">
        <f t="shared" si="3"/>
        <v>0</v>
      </c>
      <c r="BA28" s="512">
        <f t="shared" si="3"/>
        <v>0</v>
      </c>
      <c r="BB28" s="512">
        <f t="shared" si="3"/>
        <v>0</v>
      </c>
      <c r="BC28" s="512">
        <f t="shared" si="3"/>
        <v>0</v>
      </c>
      <c r="BD28" s="512">
        <f t="shared" si="3"/>
        <v>0</v>
      </c>
      <c r="BE28" s="512">
        <f t="shared" si="3"/>
        <v>0</v>
      </c>
      <c r="BF28" s="421">
        <f t="shared" si="3"/>
        <v>-1078.8414848110142</v>
      </c>
      <c r="BH28" s="515">
        <f t="shared" si="1"/>
        <v>252</v>
      </c>
      <c r="BI28" s="512">
        <f t="shared" si="1"/>
        <v>0</v>
      </c>
      <c r="BJ28" s="512">
        <f t="shared" si="1"/>
        <v>0</v>
      </c>
      <c r="BK28" s="512">
        <f t="shared" si="1"/>
        <v>-102.48926615447154</v>
      </c>
      <c r="BL28" s="512">
        <f t="shared" si="1"/>
        <v>0</v>
      </c>
      <c r="BM28" s="512">
        <f t="shared" si="1"/>
        <v>0</v>
      </c>
      <c r="BN28" s="105">
        <f t="shared" si="1"/>
        <v>0</v>
      </c>
      <c r="BO28" s="105">
        <f t="shared" si="1"/>
        <v>0</v>
      </c>
      <c r="BP28" s="105">
        <f t="shared" si="1"/>
        <v>0</v>
      </c>
      <c r="BQ28" s="512">
        <f t="shared" si="1"/>
        <v>0</v>
      </c>
      <c r="BR28" s="1491">
        <f t="shared" si="1"/>
        <v>149.51073384552842</v>
      </c>
      <c r="BS28" s="538">
        <f t="shared" si="2"/>
        <v>274</v>
      </c>
      <c r="BT28" s="538">
        <f t="shared" si="2"/>
        <v>0</v>
      </c>
      <c r="BU28" s="538">
        <f t="shared" si="2"/>
        <v>0</v>
      </c>
      <c r="BV28" s="538">
        <f t="shared" si="2"/>
        <v>2.6477813434572823</v>
      </c>
      <c r="BW28" s="538">
        <f t="shared" si="2"/>
        <v>0</v>
      </c>
      <c r="BX28" s="538">
        <f t="shared" si="2"/>
        <v>0</v>
      </c>
      <c r="BY28" s="1224">
        <f t="shared" si="2"/>
        <v>0</v>
      </c>
      <c r="BZ28" s="1224">
        <f t="shared" si="2"/>
        <v>0</v>
      </c>
      <c r="CA28" s="1224">
        <f t="shared" si="2"/>
        <v>0</v>
      </c>
      <c r="CB28" s="538">
        <f t="shared" si="2"/>
        <v>0</v>
      </c>
      <c r="CC28" s="1491">
        <f t="shared" si="2"/>
        <v>276.64778134345738</v>
      </c>
    </row>
    <row r="29" spans="1:81" s="576" customFormat="1" ht="12" hidden="1" customHeight="1" outlineLevel="2">
      <c r="A29" s="595"/>
      <c r="B29" s="1454" t="s">
        <v>903</v>
      </c>
      <c r="C29" s="1955"/>
      <c r="D29" s="105">
        <v>-100</v>
      </c>
      <c r="E29" s="105"/>
      <c r="F29" s="105">
        <v>0</v>
      </c>
      <c r="G29" s="105">
        <v>0</v>
      </c>
      <c r="H29" s="105">
        <v>-167.46955199999999</v>
      </c>
      <c r="I29" s="105">
        <v>0</v>
      </c>
      <c r="J29" s="105">
        <v>-503.68094941463403</v>
      </c>
      <c r="K29" s="105">
        <v>0</v>
      </c>
      <c r="L29" s="105">
        <v>0</v>
      </c>
      <c r="M29" s="105">
        <v>0</v>
      </c>
      <c r="N29" s="101">
        <f t="shared" si="16"/>
        <v>-771.15050141463405</v>
      </c>
      <c r="O29" s="512">
        <v>-102</v>
      </c>
      <c r="P29" s="512">
        <v>0</v>
      </c>
      <c r="Q29" s="512">
        <v>0</v>
      </c>
      <c r="R29" s="512">
        <v>-157.71438725203251</v>
      </c>
      <c r="S29" s="512">
        <v>-75.737969640000017</v>
      </c>
      <c r="T29" s="512">
        <v>0</v>
      </c>
      <c r="U29" s="512">
        <v>-595.68611917886176</v>
      </c>
      <c r="V29" s="512"/>
      <c r="W29" s="512">
        <v>0</v>
      </c>
      <c r="X29" s="512">
        <v>0</v>
      </c>
      <c r="Y29" s="101">
        <v>-931.13847607089428</v>
      </c>
      <c r="Z29" s="512">
        <v>-50</v>
      </c>
      <c r="AA29" s="512">
        <v>0</v>
      </c>
      <c r="AB29" s="512">
        <v>0</v>
      </c>
      <c r="AC29" s="512">
        <v>-81.92598178512398</v>
      </c>
      <c r="AD29" s="512">
        <v>-81.438979314999983</v>
      </c>
      <c r="AE29" s="512">
        <v>0</v>
      </c>
      <c r="AF29" s="512">
        <v>-288.34207745454552</v>
      </c>
      <c r="AG29" s="512"/>
      <c r="AH29" s="512">
        <v>0</v>
      </c>
      <c r="AI29" s="512">
        <v>0</v>
      </c>
      <c r="AJ29" s="101">
        <v>-501.70703855466945</v>
      </c>
      <c r="AK29" s="512">
        <v>-52</v>
      </c>
      <c r="AL29" s="512">
        <v>0</v>
      </c>
      <c r="AM29" s="512">
        <v>0</v>
      </c>
      <c r="AN29" s="512">
        <v>-88.82432348333333</v>
      </c>
      <c r="AO29" s="512">
        <v>-16.014709470000003</v>
      </c>
      <c r="AP29" s="512">
        <v>0</v>
      </c>
      <c r="AQ29" s="512">
        <v>-298.68820940833331</v>
      </c>
      <c r="AR29" s="512"/>
      <c r="AS29" s="512">
        <v>0</v>
      </c>
      <c r="AT29" s="512">
        <v>0</v>
      </c>
      <c r="AU29" s="421">
        <v>-455.52724236166665</v>
      </c>
      <c r="AV29" s="512">
        <f t="shared" si="3"/>
        <v>-100</v>
      </c>
      <c r="AW29" s="512">
        <f t="shared" si="3"/>
        <v>0</v>
      </c>
      <c r="AX29" s="512">
        <f t="shared" si="3"/>
        <v>0</v>
      </c>
      <c r="AY29" s="512">
        <f t="shared" si="3"/>
        <v>-150.81604555382316</v>
      </c>
      <c r="AZ29" s="512">
        <f t="shared" si="3"/>
        <v>-141.16223948499999</v>
      </c>
      <c r="BA29" s="512">
        <f t="shared" si="3"/>
        <v>0</v>
      </c>
      <c r="BB29" s="512">
        <f t="shared" si="3"/>
        <v>-585.33998722507397</v>
      </c>
      <c r="BC29" s="512">
        <f t="shared" si="3"/>
        <v>0</v>
      </c>
      <c r="BD29" s="512">
        <f t="shared" si="3"/>
        <v>0</v>
      </c>
      <c r="BE29" s="512">
        <f t="shared" si="3"/>
        <v>0</v>
      </c>
      <c r="BF29" s="421">
        <f t="shared" si="3"/>
        <v>-977.31827226389714</v>
      </c>
      <c r="BH29" s="515">
        <f t="shared" si="1"/>
        <v>-2</v>
      </c>
      <c r="BI29" s="512">
        <f t="shared" si="1"/>
        <v>0</v>
      </c>
      <c r="BJ29" s="512">
        <f t="shared" si="1"/>
        <v>0</v>
      </c>
      <c r="BK29" s="512">
        <f t="shared" si="1"/>
        <v>-157.71438725203251</v>
      </c>
      <c r="BL29" s="512">
        <f t="shared" si="1"/>
        <v>91.731582359999976</v>
      </c>
      <c r="BM29" s="512">
        <f t="shared" si="1"/>
        <v>0</v>
      </c>
      <c r="BN29" s="105">
        <f t="shared" si="1"/>
        <v>-92.00516976422773</v>
      </c>
      <c r="BO29" s="105">
        <f t="shared" si="1"/>
        <v>0</v>
      </c>
      <c r="BP29" s="105">
        <f t="shared" si="1"/>
        <v>0</v>
      </c>
      <c r="BQ29" s="512">
        <f t="shared" si="1"/>
        <v>0</v>
      </c>
      <c r="BR29" s="1491">
        <f t="shared" si="1"/>
        <v>-159.98797465626023</v>
      </c>
      <c r="BS29" s="538">
        <f t="shared" si="2"/>
        <v>2</v>
      </c>
      <c r="BT29" s="538">
        <f t="shared" si="2"/>
        <v>0</v>
      </c>
      <c r="BU29" s="538">
        <f t="shared" si="2"/>
        <v>0</v>
      </c>
      <c r="BV29" s="538">
        <f t="shared" si="2"/>
        <v>6.8983416982093502</v>
      </c>
      <c r="BW29" s="538">
        <f t="shared" si="2"/>
        <v>-65.424269844999969</v>
      </c>
      <c r="BX29" s="538">
        <f t="shared" si="2"/>
        <v>0</v>
      </c>
      <c r="BY29" s="1224">
        <f t="shared" si="2"/>
        <v>10.34613195378779</v>
      </c>
      <c r="BZ29" s="1224">
        <f t="shared" si="2"/>
        <v>0</v>
      </c>
      <c r="CA29" s="1224">
        <f t="shared" si="2"/>
        <v>0</v>
      </c>
      <c r="CB29" s="538">
        <f t="shared" si="2"/>
        <v>0</v>
      </c>
      <c r="CC29" s="1491">
        <f t="shared" si="2"/>
        <v>-46.179796193002858</v>
      </c>
    </row>
    <row r="30" spans="1:81" s="576" customFormat="1" ht="12" hidden="1" customHeight="1" outlineLevel="2">
      <c r="A30" s="595"/>
      <c r="B30" s="826" t="s">
        <v>904</v>
      </c>
      <c r="C30" s="1950"/>
      <c r="D30" s="105">
        <v>0</v>
      </c>
      <c r="E30" s="105"/>
      <c r="F30" s="105">
        <v>0</v>
      </c>
      <c r="G30" s="105">
        <v>0</v>
      </c>
      <c r="H30" s="105">
        <v>0</v>
      </c>
      <c r="I30" s="105">
        <v>0</v>
      </c>
      <c r="J30" s="105">
        <v>0</v>
      </c>
      <c r="K30" s="105">
        <v>0</v>
      </c>
      <c r="L30" s="105">
        <v>0</v>
      </c>
      <c r="M30" s="105">
        <v>0</v>
      </c>
      <c r="N30" s="101">
        <f t="shared" si="16"/>
        <v>0</v>
      </c>
      <c r="O30" s="512">
        <v>0</v>
      </c>
      <c r="P30" s="512">
        <v>0</v>
      </c>
      <c r="Q30" s="512">
        <v>0</v>
      </c>
      <c r="R30" s="512"/>
      <c r="S30" s="512"/>
      <c r="T30" s="512">
        <v>0</v>
      </c>
      <c r="U30" s="512">
        <v>0</v>
      </c>
      <c r="V30" s="512"/>
      <c r="W30" s="512">
        <v>0</v>
      </c>
      <c r="X30" s="512">
        <v>0</v>
      </c>
      <c r="Y30" s="101">
        <v>0</v>
      </c>
      <c r="Z30" s="512">
        <v>0</v>
      </c>
      <c r="AA30" s="512">
        <v>0</v>
      </c>
      <c r="AB30" s="512">
        <v>0</v>
      </c>
      <c r="AC30" s="512"/>
      <c r="AD30" s="512"/>
      <c r="AE30" s="512">
        <v>0</v>
      </c>
      <c r="AF30" s="512">
        <v>0</v>
      </c>
      <c r="AG30" s="512"/>
      <c r="AH30" s="512">
        <v>0</v>
      </c>
      <c r="AI30" s="512">
        <v>0</v>
      </c>
      <c r="AJ30" s="101">
        <v>0</v>
      </c>
      <c r="AK30" s="512">
        <v>0</v>
      </c>
      <c r="AL30" s="512">
        <v>0</v>
      </c>
      <c r="AM30" s="512">
        <v>0</v>
      </c>
      <c r="AN30" s="512"/>
      <c r="AO30" s="512"/>
      <c r="AP30" s="512">
        <v>0</v>
      </c>
      <c r="AQ30" s="512">
        <v>0</v>
      </c>
      <c r="AR30" s="512"/>
      <c r="AS30" s="512">
        <v>0</v>
      </c>
      <c r="AT30" s="512">
        <v>0</v>
      </c>
      <c r="AU30" s="421">
        <v>0</v>
      </c>
      <c r="AV30" s="512">
        <f t="shared" si="3"/>
        <v>0</v>
      </c>
      <c r="AW30" s="512">
        <f t="shared" si="3"/>
        <v>0</v>
      </c>
      <c r="AX30" s="512">
        <f t="shared" si="3"/>
        <v>0</v>
      </c>
      <c r="AY30" s="512">
        <f t="shared" si="3"/>
        <v>0</v>
      </c>
      <c r="AZ30" s="512">
        <f t="shared" si="3"/>
        <v>0</v>
      </c>
      <c r="BA30" s="512">
        <f t="shared" si="3"/>
        <v>0</v>
      </c>
      <c r="BB30" s="512">
        <f t="shared" si="3"/>
        <v>0</v>
      </c>
      <c r="BC30" s="512">
        <f t="shared" si="3"/>
        <v>0</v>
      </c>
      <c r="BD30" s="512">
        <f t="shared" si="3"/>
        <v>0</v>
      </c>
      <c r="BE30" s="512">
        <f t="shared" si="3"/>
        <v>0</v>
      </c>
      <c r="BF30" s="421">
        <f t="shared" si="3"/>
        <v>0</v>
      </c>
      <c r="BH30" s="515">
        <f t="shared" si="1"/>
        <v>0</v>
      </c>
      <c r="BI30" s="512">
        <f t="shared" si="1"/>
        <v>0</v>
      </c>
      <c r="BJ30" s="512">
        <f t="shared" si="1"/>
        <v>0</v>
      </c>
      <c r="BK30" s="512">
        <f t="shared" si="1"/>
        <v>0</v>
      </c>
      <c r="BL30" s="512">
        <f t="shared" si="1"/>
        <v>0</v>
      </c>
      <c r="BM30" s="512">
        <f t="shared" si="1"/>
        <v>0</v>
      </c>
      <c r="BN30" s="105">
        <f t="shared" si="1"/>
        <v>0</v>
      </c>
      <c r="BO30" s="105">
        <f t="shared" si="1"/>
        <v>0</v>
      </c>
      <c r="BP30" s="105">
        <f t="shared" si="1"/>
        <v>0</v>
      </c>
      <c r="BQ30" s="512">
        <f t="shared" si="1"/>
        <v>0</v>
      </c>
      <c r="BR30" s="1491">
        <f t="shared" si="1"/>
        <v>0</v>
      </c>
      <c r="BS30" s="538">
        <f t="shared" si="2"/>
        <v>0</v>
      </c>
      <c r="BT30" s="538">
        <f t="shared" si="2"/>
        <v>0</v>
      </c>
      <c r="BU30" s="538">
        <f t="shared" si="2"/>
        <v>0</v>
      </c>
      <c r="BV30" s="538">
        <f t="shared" si="2"/>
        <v>0</v>
      </c>
      <c r="BW30" s="538">
        <f t="shared" si="2"/>
        <v>0</v>
      </c>
      <c r="BX30" s="538">
        <f t="shared" si="2"/>
        <v>0</v>
      </c>
      <c r="BY30" s="1224">
        <f t="shared" si="2"/>
        <v>0</v>
      </c>
      <c r="BZ30" s="1224">
        <f t="shared" si="2"/>
        <v>0</v>
      </c>
      <c r="CA30" s="1224">
        <f t="shared" si="2"/>
        <v>0</v>
      </c>
      <c r="CB30" s="538">
        <f t="shared" si="2"/>
        <v>0</v>
      </c>
      <c r="CC30" s="1491">
        <f t="shared" si="2"/>
        <v>0</v>
      </c>
    </row>
    <row r="31" spans="1:81" s="576" customFormat="1" ht="12" hidden="1" customHeight="1" outlineLevel="2">
      <c r="A31" s="595"/>
      <c r="B31" s="826" t="s">
        <v>905</v>
      </c>
      <c r="C31" s="1950"/>
      <c r="D31" s="105">
        <v>-726.47440000000006</v>
      </c>
      <c r="E31" s="105"/>
      <c r="F31" s="105">
        <v>0</v>
      </c>
      <c r="G31" s="105">
        <v>0</v>
      </c>
      <c r="H31" s="105">
        <v>-43.475999999999999</v>
      </c>
      <c r="I31" s="105">
        <v>0</v>
      </c>
      <c r="J31" s="105">
        <v>0</v>
      </c>
      <c r="K31" s="105">
        <v>0</v>
      </c>
      <c r="L31" s="105">
        <v>0</v>
      </c>
      <c r="M31" s="105">
        <v>0</v>
      </c>
      <c r="N31" s="101">
        <f t="shared" si="16"/>
        <v>-769.95040000000006</v>
      </c>
      <c r="O31" s="512">
        <v>-653.6</v>
      </c>
      <c r="P31" s="512">
        <v>0</v>
      </c>
      <c r="Q31" s="512">
        <v>0</v>
      </c>
      <c r="R31" s="512"/>
      <c r="S31" s="512">
        <v>-89.629687990000008</v>
      </c>
      <c r="T31" s="512">
        <v>0</v>
      </c>
      <c r="U31" s="512">
        <v>0</v>
      </c>
      <c r="V31" s="512"/>
      <c r="W31" s="512">
        <v>0</v>
      </c>
      <c r="X31" s="512">
        <v>0</v>
      </c>
      <c r="Y31" s="101">
        <v>-743.22968799</v>
      </c>
      <c r="Z31" s="512">
        <v>-435.6</v>
      </c>
      <c r="AA31" s="512">
        <v>0</v>
      </c>
      <c r="AB31" s="512">
        <v>0</v>
      </c>
      <c r="AC31" s="512"/>
      <c r="AD31" s="512">
        <v>-90.635946334999986</v>
      </c>
      <c r="AE31" s="512">
        <v>0</v>
      </c>
      <c r="AF31" s="512">
        <v>0</v>
      </c>
      <c r="AG31" s="512"/>
      <c r="AH31" s="512">
        <v>0</v>
      </c>
      <c r="AI31" s="512">
        <v>0</v>
      </c>
      <c r="AJ31" s="101">
        <v>-526.23594633499999</v>
      </c>
      <c r="AK31" s="512">
        <v>-358.40000000000003</v>
      </c>
      <c r="AL31" s="512">
        <v>0</v>
      </c>
      <c r="AM31" s="512">
        <v>0</v>
      </c>
      <c r="AN31" s="512"/>
      <c r="AO31" s="512">
        <v>0</v>
      </c>
      <c r="AP31" s="512">
        <v>0</v>
      </c>
      <c r="AQ31" s="512">
        <v>0</v>
      </c>
      <c r="AR31" s="512"/>
      <c r="AS31" s="512">
        <v>0</v>
      </c>
      <c r="AT31" s="512">
        <v>0</v>
      </c>
      <c r="AU31" s="421">
        <v>-358.40000000000003</v>
      </c>
      <c r="AV31" s="512">
        <f t="shared" si="3"/>
        <v>-730.8</v>
      </c>
      <c r="AW31" s="512">
        <f t="shared" si="3"/>
        <v>0</v>
      </c>
      <c r="AX31" s="512">
        <f t="shared" si="3"/>
        <v>0</v>
      </c>
      <c r="AY31" s="512">
        <f t="shared" si="3"/>
        <v>0</v>
      </c>
      <c r="AZ31" s="512">
        <f t="shared" si="3"/>
        <v>-180.26563432500001</v>
      </c>
      <c r="BA31" s="512">
        <f t="shared" si="3"/>
        <v>0</v>
      </c>
      <c r="BB31" s="512">
        <f t="shared" si="3"/>
        <v>0</v>
      </c>
      <c r="BC31" s="512">
        <f t="shared" si="3"/>
        <v>0</v>
      </c>
      <c r="BD31" s="512">
        <f t="shared" si="3"/>
        <v>0</v>
      </c>
      <c r="BE31" s="512">
        <f t="shared" si="3"/>
        <v>0</v>
      </c>
      <c r="BF31" s="421">
        <f t="shared" si="3"/>
        <v>-911.06563432500002</v>
      </c>
      <c r="BH31" s="515">
        <f t="shared" si="1"/>
        <v>72.874400000000037</v>
      </c>
      <c r="BI31" s="512">
        <f t="shared" si="1"/>
        <v>0</v>
      </c>
      <c r="BJ31" s="512">
        <f t="shared" ref="BJ31:BR59" si="17">Q31-F31</f>
        <v>0</v>
      </c>
      <c r="BK31" s="512">
        <f t="shared" si="17"/>
        <v>0</v>
      </c>
      <c r="BL31" s="512">
        <f t="shared" si="17"/>
        <v>-46.153687990000009</v>
      </c>
      <c r="BM31" s="512">
        <f t="shared" si="17"/>
        <v>0</v>
      </c>
      <c r="BN31" s="105">
        <f t="shared" si="17"/>
        <v>0</v>
      </c>
      <c r="BO31" s="105">
        <f t="shared" si="17"/>
        <v>0</v>
      </c>
      <c r="BP31" s="105">
        <f t="shared" si="17"/>
        <v>0</v>
      </c>
      <c r="BQ31" s="512">
        <f t="shared" si="17"/>
        <v>0</v>
      </c>
      <c r="BR31" s="1491">
        <f t="shared" si="17"/>
        <v>26.720712010000057</v>
      </c>
      <c r="BS31" s="538">
        <f t="shared" si="2"/>
        <v>-77.199999999999932</v>
      </c>
      <c r="BT31" s="538">
        <f t="shared" si="2"/>
        <v>0</v>
      </c>
      <c r="BU31" s="538">
        <f t="shared" ref="BU31:CC59" si="18">AX31-Q31</f>
        <v>0</v>
      </c>
      <c r="BV31" s="538">
        <f t="shared" si="18"/>
        <v>0</v>
      </c>
      <c r="BW31" s="538">
        <f t="shared" si="18"/>
        <v>-90.635946335</v>
      </c>
      <c r="BX31" s="538">
        <f t="shared" si="18"/>
        <v>0</v>
      </c>
      <c r="BY31" s="1224">
        <f t="shared" si="18"/>
        <v>0</v>
      </c>
      <c r="BZ31" s="1224">
        <f t="shared" si="18"/>
        <v>0</v>
      </c>
      <c r="CA31" s="1224">
        <f t="shared" si="18"/>
        <v>0</v>
      </c>
      <c r="CB31" s="538">
        <f t="shared" si="18"/>
        <v>0</v>
      </c>
      <c r="CC31" s="1491">
        <f t="shared" si="18"/>
        <v>-167.83594633500002</v>
      </c>
    </row>
    <row r="32" spans="1:81" s="576" customFormat="1" ht="12" hidden="1" customHeight="1" outlineLevel="2">
      <c r="A32" s="595"/>
      <c r="B32" s="826" t="s">
        <v>906</v>
      </c>
      <c r="C32" s="1950"/>
      <c r="D32" s="105">
        <v>-3406</v>
      </c>
      <c r="E32" s="105"/>
      <c r="F32" s="105">
        <v>0</v>
      </c>
      <c r="G32" s="105">
        <v>0</v>
      </c>
      <c r="H32" s="105">
        <v>0</v>
      </c>
      <c r="I32" s="105">
        <v>0</v>
      </c>
      <c r="J32" s="105">
        <v>0</v>
      </c>
      <c r="K32" s="105">
        <v>0</v>
      </c>
      <c r="L32" s="105">
        <v>0</v>
      </c>
      <c r="M32" s="105">
        <v>0</v>
      </c>
      <c r="N32" s="101">
        <f t="shared" si="16"/>
        <v>-3406</v>
      </c>
      <c r="O32" s="512">
        <v>-2363</v>
      </c>
      <c r="P32" s="512">
        <v>0</v>
      </c>
      <c r="Q32" s="512">
        <v>0</v>
      </c>
      <c r="R32" s="512"/>
      <c r="S32" s="512"/>
      <c r="T32" s="512">
        <v>0</v>
      </c>
      <c r="U32" s="512">
        <v>0</v>
      </c>
      <c r="V32" s="512"/>
      <c r="W32" s="512">
        <v>0</v>
      </c>
      <c r="X32" s="512">
        <v>0</v>
      </c>
      <c r="Y32" s="101">
        <v>-2363</v>
      </c>
      <c r="Z32" s="512">
        <v>-1192</v>
      </c>
      <c r="AA32" s="512">
        <v>0</v>
      </c>
      <c r="AB32" s="512">
        <v>0</v>
      </c>
      <c r="AC32" s="512"/>
      <c r="AD32" s="512"/>
      <c r="AE32" s="512">
        <v>0</v>
      </c>
      <c r="AF32" s="512">
        <v>0</v>
      </c>
      <c r="AG32" s="512"/>
      <c r="AH32" s="512">
        <v>0</v>
      </c>
      <c r="AI32" s="512">
        <v>0</v>
      </c>
      <c r="AJ32" s="101">
        <v>-1192</v>
      </c>
      <c r="AK32" s="512">
        <v>-1249</v>
      </c>
      <c r="AL32" s="512">
        <v>0</v>
      </c>
      <c r="AM32" s="512">
        <v>0</v>
      </c>
      <c r="AN32" s="512"/>
      <c r="AO32" s="512"/>
      <c r="AP32" s="512">
        <v>0</v>
      </c>
      <c r="AQ32" s="512">
        <v>0</v>
      </c>
      <c r="AR32" s="512"/>
      <c r="AS32" s="512">
        <v>0</v>
      </c>
      <c r="AT32" s="512">
        <v>0</v>
      </c>
      <c r="AU32" s="421">
        <v>-1249</v>
      </c>
      <c r="AV32" s="512">
        <f t="shared" si="3"/>
        <v>-2306</v>
      </c>
      <c r="AW32" s="512">
        <f t="shared" si="3"/>
        <v>0</v>
      </c>
      <c r="AX32" s="512">
        <f t="shared" si="3"/>
        <v>0</v>
      </c>
      <c r="AY32" s="512">
        <f t="shared" si="3"/>
        <v>0</v>
      </c>
      <c r="AZ32" s="512">
        <f t="shared" si="3"/>
        <v>0</v>
      </c>
      <c r="BA32" s="512">
        <f t="shared" si="3"/>
        <v>0</v>
      </c>
      <c r="BB32" s="512">
        <f t="shared" si="3"/>
        <v>0</v>
      </c>
      <c r="BC32" s="512">
        <f t="shared" si="3"/>
        <v>0</v>
      </c>
      <c r="BD32" s="512">
        <f t="shared" si="3"/>
        <v>0</v>
      </c>
      <c r="BE32" s="512">
        <f t="shared" si="3"/>
        <v>0</v>
      </c>
      <c r="BF32" s="421">
        <f t="shared" si="3"/>
        <v>-2306</v>
      </c>
      <c r="BH32" s="515">
        <f t="shared" ref="BH32:BL63" si="19">O32-D32</f>
        <v>1043</v>
      </c>
      <c r="BI32" s="512">
        <f t="shared" si="19"/>
        <v>0</v>
      </c>
      <c r="BJ32" s="512">
        <f t="shared" si="17"/>
        <v>0</v>
      </c>
      <c r="BK32" s="512">
        <f t="shared" si="17"/>
        <v>0</v>
      </c>
      <c r="BL32" s="512">
        <f t="shared" si="17"/>
        <v>0</v>
      </c>
      <c r="BM32" s="512">
        <f t="shared" si="17"/>
        <v>0</v>
      </c>
      <c r="BN32" s="105">
        <f t="shared" si="17"/>
        <v>0</v>
      </c>
      <c r="BO32" s="105">
        <f t="shared" si="17"/>
        <v>0</v>
      </c>
      <c r="BP32" s="105">
        <f t="shared" si="17"/>
        <v>0</v>
      </c>
      <c r="BQ32" s="512">
        <f t="shared" si="17"/>
        <v>0</v>
      </c>
      <c r="BR32" s="1491">
        <f t="shared" si="17"/>
        <v>1043</v>
      </c>
      <c r="BS32" s="538">
        <f t="shared" ref="BS32:BW63" si="20">AV32-O32</f>
        <v>57</v>
      </c>
      <c r="BT32" s="538">
        <f t="shared" si="20"/>
        <v>0</v>
      </c>
      <c r="BU32" s="538">
        <f t="shared" si="18"/>
        <v>0</v>
      </c>
      <c r="BV32" s="538">
        <f t="shared" si="18"/>
        <v>0</v>
      </c>
      <c r="BW32" s="538">
        <f t="shared" si="18"/>
        <v>0</v>
      </c>
      <c r="BX32" s="538">
        <f t="shared" si="18"/>
        <v>0</v>
      </c>
      <c r="BY32" s="1224">
        <f t="shared" si="18"/>
        <v>0</v>
      </c>
      <c r="BZ32" s="1224">
        <f t="shared" si="18"/>
        <v>0</v>
      </c>
      <c r="CA32" s="1224">
        <f t="shared" si="18"/>
        <v>0</v>
      </c>
      <c r="CB32" s="538">
        <f t="shared" si="18"/>
        <v>0</v>
      </c>
      <c r="CC32" s="1491">
        <f t="shared" si="18"/>
        <v>57</v>
      </c>
    </row>
    <row r="33" spans="1:81" s="576" customFormat="1" ht="13.9" hidden="1" customHeight="1" outlineLevel="2">
      <c r="A33" s="595"/>
      <c r="B33" s="1450" t="s">
        <v>907</v>
      </c>
      <c r="C33" s="1953"/>
      <c r="D33" s="528">
        <v>-706.37100000000009</v>
      </c>
      <c r="E33" s="528"/>
      <c r="F33" s="528">
        <v>0</v>
      </c>
      <c r="G33" s="528">
        <v>0</v>
      </c>
      <c r="H33" s="528">
        <v>0</v>
      </c>
      <c r="I33" s="528">
        <v>0</v>
      </c>
      <c r="J33" s="528">
        <v>0</v>
      </c>
      <c r="K33" s="528">
        <v>-268.92007671991865</v>
      </c>
      <c r="L33" s="537">
        <v>0</v>
      </c>
      <c r="M33" s="537">
        <v>0</v>
      </c>
      <c r="N33" s="756">
        <f t="shared" si="16"/>
        <v>-975.29107671991869</v>
      </c>
      <c r="O33" s="527">
        <v>-2154.576</v>
      </c>
      <c r="P33" s="527">
        <v>0</v>
      </c>
      <c r="Q33" s="527">
        <v>0</v>
      </c>
      <c r="R33" s="527"/>
      <c r="S33" s="527"/>
      <c r="T33" s="527">
        <v>0</v>
      </c>
      <c r="U33" s="527">
        <v>0</v>
      </c>
      <c r="V33" s="527">
        <v>0</v>
      </c>
      <c r="W33" s="527"/>
      <c r="X33" s="527">
        <v>0</v>
      </c>
      <c r="Y33" s="756">
        <v>-2154.576</v>
      </c>
      <c r="Z33" s="527">
        <v>-645</v>
      </c>
      <c r="AA33" s="527">
        <v>0</v>
      </c>
      <c r="AB33" s="527">
        <v>0</v>
      </c>
      <c r="AC33" s="527"/>
      <c r="AD33" s="527"/>
      <c r="AE33" s="527">
        <v>0</v>
      </c>
      <c r="AF33" s="527">
        <v>0</v>
      </c>
      <c r="AG33" s="527">
        <v>0</v>
      </c>
      <c r="AH33" s="527"/>
      <c r="AI33" s="527">
        <v>0</v>
      </c>
      <c r="AJ33" s="756">
        <v>-645</v>
      </c>
      <c r="AK33" s="527">
        <v>-1012.746</v>
      </c>
      <c r="AL33" s="527">
        <v>0</v>
      </c>
      <c r="AM33" s="527">
        <v>0</v>
      </c>
      <c r="AN33" s="527"/>
      <c r="AO33" s="527"/>
      <c r="AP33" s="527">
        <v>0</v>
      </c>
      <c r="AQ33" s="527">
        <v>0</v>
      </c>
      <c r="AR33" s="527">
        <v>0</v>
      </c>
      <c r="AS33" s="527"/>
      <c r="AT33" s="527">
        <v>0</v>
      </c>
      <c r="AU33" s="2055">
        <v>-1012.746</v>
      </c>
      <c r="AV33" s="527">
        <f t="shared" si="3"/>
        <v>-1786.83</v>
      </c>
      <c r="AW33" s="527">
        <f t="shared" si="3"/>
        <v>0</v>
      </c>
      <c r="AX33" s="527">
        <f t="shared" si="3"/>
        <v>0</v>
      </c>
      <c r="AY33" s="527">
        <f t="shared" si="3"/>
        <v>0</v>
      </c>
      <c r="AZ33" s="527">
        <f t="shared" si="3"/>
        <v>0</v>
      </c>
      <c r="BA33" s="527">
        <f t="shared" si="3"/>
        <v>0</v>
      </c>
      <c r="BB33" s="527">
        <f t="shared" si="3"/>
        <v>0</v>
      </c>
      <c r="BC33" s="527">
        <f t="shared" si="3"/>
        <v>0</v>
      </c>
      <c r="BD33" s="527">
        <f t="shared" si="3"/>
        <v>0</v>
      </c>
      <c r="BE33" s="527">
        <f t="shared" si="3"/>
        <v>0</v>
      </c>
      <c r="BF33" s="2055">
        <f t="shared" si="3"/>
        <v>-1786.83</v>
      </c>
      <c r="BH33" s="1735">
        <f t="shared" si="19"/>
        <v>-1448.2049999999999</v>
      </c>
      <c r="BI33" s="527">
        <f t="shared" si="19"/>
        <v>0</v>
      </c>
      <c r="BJ33" s="527">
        <f t="shared" si="17"/>
        <v>0</v>
      </c>
      <c r="BK33" s="527">
        <f t="shared" si="17"/>
        <v>0</v>
      </c>
      <c r="BL33" s="527">
        <f t="shared" si="17"/>
        <v>0</v>
      </c>
      <c r="BM33" s="527">
        <f t="shared" si="17"/>
        <v>0</v>
      </c>
      <c r="BN33" s="528">
        <f t="shared" si="17"/>
        <v>0</v>
      </c>
      <c r="BO33" s="528">
        <f t="shared" si="17"/>
        <v>268.92007671991865</v>
      </c>
      <c r="BP33" s="537">
        <f t="shared" si="17"/>
        <v>0</v>
      </c>
      <c r="BQ33" s="539">
        <f t="shared" si="17"/>
        <v>0</v>
      </c>
      <c r="BR33" s="1517">
        <f t="shared" si="17"/>
        <v>-1179.2849232800813</v>
      </c>
      <c r="BS33" s="527">
        <f t="shared" si="20"/>
        <v>367.74600000000009</v>
      </c>
      <c r="BT33" s="527">
        <f t="shared" si="20"/>
        <v>0</v>
      </c>
      <c r="BU33" s="527">
        <f t="shared" si="18"/>
        <v>0</v>
      </c>
      <c r="BV33" s="527">
        <f t="shared" si="18"/>
        <v>0</v>
      </c>
      <c r="BW33" s="527">
        <f t="shared" si="18"/>
        <v>0</v>
      </c>
      <c r="BX33" s="527">
        <f t="shared" si="18"/>
        <v>0</v>
      </c>
      <c r="BY33" s="528">
        <f t="shared" si="18"/>
        <v>0</v>
      </c>
      <c r="BZ33" s="528">
        <f t="shared" si="18"/>
        <v>0</v>
      </c>
      <c r="CA33" s="537">
        <f t="shared" si="18"/>
        <v>0</v>
      </c>
      <c r="CB33" s="539">
        <f t="shared" si="18"/>
        <v>0</v>
      </c>
      <c r="CC33" s="1517">
        <f t="shared" si="18"/>
        <v>367.74600000000009</v>
      </c>
    </row>
    <row r="34" spans="1:81" s="576" customFormat="1" ht="12" hidden="1" customHeight="1" outlineLevel="1">
      <c r="A34" s="595"/>
      <c r="B34" s="1451" t="s">
        <v>897</v>
      </c>
      <c r="C34" s="1950"/>
      <c r="D34" s="105">
        <f>SUBTOTAL(9,D24:D33)</f>
        <v>-10636.845399999998</v>
      </c>
      <c r="E34" s="105"/>
      <c r="F34" s="105">
        <f t="shared" ref="F34:M34" si="21">SUBTOTAL(9,F24:F33)</f>
        <v>0</v>
      </c>
      <c r="G34" s="105">
        <v>0</v>
      </c>
      <c r="H34" s="105">
        <f t="shared" si="21"/>
        <v>-234.00957</v>
      </c>
      <c r="I34" s="105">
        <f t="shared" si="21"/>
        <v>0</v>
      </c>
      <c r="J34" s="105">
        <f t="shared" si="21"/>
        <v>-1362.9673424390239</v>
      </c>
      <c r="K34" s="105">
        <f t="shared" si="21"/>
        <v>-268.92007671991865</v>
      </c>
      <c r="L34" s="105">
        <f t="shared" si="21"/>
        <v>0</v>
      </c>
      <c r="M34" s="105">
        <f t="shared" si="21"/>
        <v>0</v>
      </c>
      <c r="N34" s="101">
        <f>SUBTOTAL(9,N24:N33)</f>
        <v>-12502.742389158944</v>
      </c>
      <c r="O34" s="105">
        <f>SUM(O24:O33)</f>
        <v>-11041.175999999999</v>
      </c>
      <c r="P34" s="105">
        <f t="shared" ref="P34:X34" si="22">SUM(P24:P33)</f>
        <v>0</v>
      </c>
      <c r="Q34" s="105">
        <f t="shared" si="22"/>
        <v>0</v>
      </c>
      <c r="R34" s="105">
        <f t="shared" si="22"/>
        <v>-1425.5201115162602</v>
      </c>
      <c r="S34" s="105">
        <f t="shared" si="22"/>
        <v>-191.71374312500004</v>
      </c>
      <c r="T34" s="105">
        <f t="shared" si="22"/>
        <v>0</v>
      </c>
      <c r="U34" s="105">
        <f t="shared" si="22"/>
        <v>-1835.6763849878048</v>
      </c>
      <c r="V34" s="105">
        <f t="shared" si="22"/>
        <v>0</v>
      </c>
      <c r="W34" s="105">
        <f t="shared" si="22"/>
        <v>0</v>
      </c>
      <c r="X34" s="105">
        <f t="shared" si="22"/>
        <v>0</v>
      </c>
      <c r="Y34" s="101">
        <f t="shared" si="7"/>
        <v>-14494.086239629063</v>
      </c>
      <c r="Z34" s="105">
        <f>SUM(Z24:Z33)</f>
        <v>-5111.6000000000004</v>
      </c>
      <c r="AA34" s="105">
        <f t="shared" ref="AA34:AJ34" si="23">SUM(AA24:AA33)</f>
        <v>0</v>
      </c>
      <c r="AB34" s="105">
        <f t="shared" si="23"/>
        <v>0</v>
      </c>
      <c r="AC34" s="105">
        <f t="shared" si="23"/>
        <v>-742.6007965289258</v>
      </c>
      <c r="AD34" s="105">
        <f t="shared" si="23"/>
        <v>-186.00947621499995</v>
      </c>
      <c r="AE34" s="105">
        <f t="shared" si="23"/>
        <v>0</v>
      </c>
      <c r="AF34" s="105">
        <f t="shared" si="23"/>
        <v>-1005.767837157025</v>
      </c>
      <c r="AG34" s="105">
        <f t="shared" si="23"/>
        <v>0</v>
      </c>
      <c r="AH34" s="105">
        <f t="shared" si="23"/>
        <v>0</v>
      </c>
      <c r="AI34" s="105">
        <f t="shared" si="23"/>
        <v>0</v>
      </c>
      <c r="AJ34" s="101">
        <f t="shared" si="23"/>
        <v>-7045.9781099009506</v>
      </c>
      <c r="AK34" s="105">
        <f>SUM(AK24:AK33)</f>
        <v>-5586.1459999999997</v>
      </c>
      <c r="AL34" s="105">
        <f t="shared" ref="AL34:AU34" si="24">SUM(AL24:AL33)</f>
        <v>0</v>
      </c>
      <c r="AM34" s="105">
        <f t="shared" si="24"/>
        <v>0</v>
      </c>
      <c r="AN34" s="105">
        <f t="shared" si="24"/>
        <v>-696.68191196666658</v>
      </c>
      <c r="AO34" s="105">
        <f t="shared" si="24"/>
        <v>-93.037083150000001</v>
      </c>
      <c r="AP34" s="105">
        <f t="shared" si="24"/>
        <v>0</v>
      </c>
      <c r="AQ34" s="105">
        <f t="shared" si="24"/>
        <v>-856.41565557499985</v>
      </c>
      <c r="AR34" s="105">
        <f t="shared" si="24"/>
        <v>0</v>
      </c>
      <c r="AS34" s="105">
        <f t="shared" si="24"/>
        <v>0</v>
      </c>
      <c r="AT34" s="105">
        <f t="shared" si="24"/>
        <v>0</v>
      </c>
      <c r="AU34" s="421">
        <f t="shared" si="24"/>
        <v>-7232.2806506916668</v>
      </c>
      <c r="AV34" s="105">
        <f t="shared" si="3"/>
        <v>-10566.630000000001</v>
      </c>
      <c r="AW34" s="105">
        <f t="shared" si="3"/>
        <v>0</v>
      </c>
      <c r="AX34" s="105">
        <f t="shared" si="3"/>
        <v>0</v>
      </c>
      <c r="AY34" s="105">
        <f t="shared" si="3"/>
        <v>-1471.4389960785193</v>
      </c>
      <c r="AZ34" s="105">
        <f t="shared" si="3"/>
        <v>-284.68613618999996</v>
      </c>
      <c r="BA34" s="105">
        <f t="shared" si="3"/>
        <v>0</v>
      </c>
      <c r="BB34" s="105">
        <f t="shared" si="3"/>
        <v>-1985.02856656983</v>
      </c>
      <c r="BC34" s="105">
        <f t="shared" si="3"/>
        <v>0</v>
      </c>
      <c r="BD34" s="105">
        <f t="shared" si="3"/>
        <v>0</v>
      </c>
      <c r="BE34" s="105">
        <f t="shared" si="3"/>
        <v>0</v>
      </c>
      <c r="BF34" s="421">
        <f t="shared" si="3"/>
        <v>-14307.783698838346</v>
      </c>
      <c r="BH34" s="1447">
        <f t="shared" si="19"/>
        <v>-404.33060000000114</v>
      </c>
      <c r="BI34" s="105">
        <f t="shared" si="19"/>
        <v>0</v>
      </c>
      <c r="BJ34" s="105">
        <f t="shared" si="17"/>
        <v>0</v>
      </c>
      <c r="BK34" s="105">
        <f t="shared" si="17"/>
        <v>-1425.5201115162602</v>
      </c>
      <c r="BL34" s="105">
        <f t="shared" si="17"/>
        <v>42.29582687499996</v>
      </c>
      <c r="BM34" s="105">
        <f t="shared" si="17"/>
        <v>0</v>
      </c>
      <c r="BN34" s="105">
        <f t="shared" si="17"/>
        <v>-472.70904254878087</v>
      </c>
      <c r="BO34" s="105">
        <f t="shared" si="17"/>
        <v>268.92007671991865</v>
      </c>
      <c r="BP34" s="105">
        <f t="shared" si="17"/>
        <v>0</v>
      </c>
      <c r="BQ34" s="105">
        <f t="shared" si="17"/>
        <v>0</v>
      </c>
      <c r="BR34" s="1491">
        <f t="shared" si="17"/>
        <v>-1991.3438504701189</v>
      </c>
      <c r="BS34" s="1224">
        <f t="shared" si="20"/>
        <v>474.54599999999846</v>
      </c>
      <c r="BT34" s="1224">
        <f t="shared" si="20"/>
        <v>0</v>
      </c>
      <c r="BU34" s="1224">
        <f t="shared" si="18"/>
        <v>0</v>
      </c>
      <c r="BV34" s="1224">
        <f t="shared" si="18"/>
        <v>-45.918884562259109</v>
      </c>
      <c r="BW34" s="1224">
        <f t="shared" si="18"/>
        <v>-92.97239306499992</v>
      </c>
      <c r="BX34" s="1224">
        <f t="shared" si="18"/>
        <v>0</v>
      </c>
      <c r="BY34" s="1224">
        <f t="shared" si="18"/>
        <v>-149.3521815820252</v>
      </c>
      <c r="BZ34" s="1224">
        <f t="shared" si="18"/>
        <v>0</v>
      </c>
      <c r="CA34" s="1224">
        <f t="shared" si="18"/>
        <v>0</v>
      </c>
      <c r="CB34" s="1224">
        <f t="shared" si="18"/>
        <v>0</v>
      </c>
      <c r="CC34" s="1491">
        <f t="shared" si="18"/>
        <v>186.3025407907171</v>
      </c>
    </row>
    <row r="35" spans="1:81" s="576" customFormat="1" ht="12" hidden="1" customHeight="1" outlineLevel="1">
      <c r="A35" s="595"/>
      <c r="B35" s="1455" t="s">
        <v>4621</v>
      </c>
      <c r="C35" s="1956"/>
      <c r="D35" s="517">
        <v>0</v>
      </c>
      <c r="E35" s="517"/>
      <c r="F35" s="517">
        <v>0</v>
      </c>
      <c r="G35" s="517">
        <v>0</v>
      </c>
      <c r="H35" s="517">
        <v>-1377.595028</v>
      </c>
      <c r="I35" s="517">
        <v>0</v>
      </c>
      <c r="J35" s="517">
        <v>0</v>
      </c>
      <c r="K35" s="517">
        <v>0</v>
      </c>
      <c r="L35" s="517">
        <v>0</v>
      </c>
      <c r="M35" s="517">
        <v>-1720</v>
      </c>
      <c r="N35" s="752">
        <f t="shared" si="16"/>
        <v>-3097.5950279999997</v>
      </c>
      <c r="O35" s="517">
        <v>0</v>
      </c>
      <c r="P35" s="517">
        <v>0</v>
      </c>
      <c r="Q35" s="517">
        <v>0</v>
      </c>
      <c r="R35" s="517">
        <v>-281.95799803658537</v>
      </c>
      <c r="S35" s="517">
        <v>-3370.9900704749998</v>
      </c>
      <c r="T35" s="517">
        <v>0</v>
      </c>
      <c r="U35" s="517">
        <v>0</v>
      </c>
      <c r="V35" s="517">
        <v>1602.9008394878049</v>
      </c>
      <c r="W35" s="517">
        <v>0</v>
      </c>
      <c r="X35" s="517">
        <v>355</v>
      </c>
      <c r="Y35" s="752">
        <v>-1695.0472290237803</v>
      </c>
      <c r="Z35" s="517">
        <v>0</v>
      </c>
      <c r="AA35" s="517">
        <v>0</v>
      </c>
      <c r="AB35" s="517">
        <v>0</v>
      </c>
      <c r="AC35" s="517">
        <v>-557.83611897520677</v>
      </c>
      <c r="AD35" s="517">
        <v>-456.01900885999993</v>
      </c>
      <c r="AE35" s="517">
        <v>0</v>
      </c>
      <c r="AF35" s="517">
        <v>0</v>
      </c>
      <c r="AG35" s="517">
        <v>380.12606588429759</v>
      </c>
      <c r="AH35" s="517">
        <v>0</v>
      </c>
      <c r="AI35" s="517">
        <v>355</v>
      </c>
      <c r="AJ35" s="752">
        <v>-278.72906195090923</v>
      </c>
      <c r="AK35" s="517">
        <v>0</v>
      </c>
      <c r="AL35" s="517">
        <v>0</v>
      </c>
      <c r="AM35" s="517">
        <v>0</v>
      </c>
      <c r="AN35" s="517">
        <v>-1822.6466894999999</v>
      </c>
      <c r="AO35" s="517">
        <v>-1504.0547182200003</v>
      </c>
      <c r="AP35" s="517">
        <v>0</v>
      </c>
      <c r="AQ35" s="517">
        <v>0</v>
      </c>
      <c r="AR35" s="517"/>
      <c r="AS35" s="517">
        <v>0</v>
      </c>
      <c r="AT35" s="517">
        <v>355</v>
      </c>
      <c r="AU35" s="2056">
        <v>-2971.7014077200001</v>
      </c>
      <c r="AV35" s="517">
        <f t="shared" si="3"/>
        <v>0</v>
      </c>
      <c r="AW35" s="517">
        <f t="shared" si="3"/>
        <v>0</v>
      </c>
      <c r="AX35" s="517">
        <f t="shared" si="3"/>
        <v>0</v>
      </c>
      <c r="AY35" s="517">
        <f t="shared" si="3"/>
        <v>982.85257248820767</v>
      </c>
      <c r="AZ35" s="517">
        <f t="shared" si="3"/>
        <v>-2322.9543611149993</v>
      </c>
      <c r="BA35" s="517">
        <f t="shared" si="3"/>
        <v>0</v>
      </c>
      <c r="BB35" s="517">
        <f t="shared" si="3"/>
        <v>0</v>
      </c>
      <c r="BC35" s="517">
        <f t="shared" si="3"/>
        <v>1983.0269053721024</v>
      </c>
      <c r="BD35" s="517">
        <f t="shared" si="3"/>
        <v>0</v>
      </c>
      <c r="BE35" s="517">
        <f t="shared" si="3"/>
        <v>355</v>
      </c>
      <c r="BF35" s="2056">
        <f t="shared" si="3"/>
        <v>997.92511674531056</v>
      </c>
      <c r="BH35" s="1736">
        <f t="shared" si="19"/>
        <v>0</v>
      </c>
      <c r="BI35" s="517">
        <f t="shared" si="19"/>
        <v>0</v>
      </c>
      <c r="BJ35" s="517">
        <f t="shared" si="17"/>
        <v>0</v>
      </c>
      <c r="BK35" s="517">
        <f t="shared" si="17"/>
        <v>-281.95799803658537</v>
      </c>
      <c r="BL35" s="517">
        <f t="shared" si="17"/>
        <v>-1993.3950424749999</v>
      </c>
      <c r="BM35" s="517">
        <f t="shared" si="17"/>
        <v>0</v>
      </c>
      <c r="BN35" s="517">
        <f t="shared" si="17"/>
        <v>0</v>
      </c>
      <c r="BO35" s="517">
        <f t="shared" si="17"/>
        <v>1602.9008394878049</v>
      </c>
      <c r="BP35" s="517">
        <f t="shared" si="17"/>
        <v>0</v>
      </c>
      <c r="BQ35" s="517">
        <f t="shared" si="17"/>
        <v>2075</v>
      </c>
      <c r="BR35" s="1518">
        <f t="shared" si="17"/>
        <v>1402.5477989762194</v>
      </c>
      <c r="BS35" s="517">
        <f t="shared" si="20"/>
        <v>0</v>
      </c>
      <c r="BT35" s="517">
        <f t="shared" si="20"/>
        <v>0</v>
      </c>
      <c r="BU35" s="517">
        <f t="shared" si="18"/>
        <v>0</v>
      </c>
      <c r="BV35" s="517">
        <f t="shared" si="18"/>
        <v>1264.8105705247931</v>
      </c>
      <c r="BW35" s="517">
        <f t="shared" si="18"/>
        <v>1048.0357093600005</v>
      </c>
      <c r="BX35" s="517">
        <f t="shared" si="18"/>
        <v>0</v>
      </c>
      <c r="BY35" s="517">
        <f t="shared" si="18"/>
        <v>0</v>
      </c>
      <c r="BZ35" s="517">
        <f t="shared" si="18"/>
        <v>380.12606588429753</v>
      </c>
      <c r="CA35" s="517">
        <f t="shared" si="18"/>
        <v>0</v>
      </c>
      <c r="CB35" s="517">
        <f t="shared" si="18"/>
        <v>0</v>
      </c>
      <c r="CC35" s="1518">
        <f t="shared" si="18"/>
        <v>2692.9723457690907</v>
      </c>
    </row>
    <row r="36" spans="1:81" s="576" customFormat="1" ht="12" customHeight="1" collapsed="1">
      <c r="A36" s="595"/>
      <c r="B36" s="1456" t="s">
        <v>61</v>
      </c>
      <c r="C36" s="1957"/>
      <c r="D36" s="540">
        <f t="shared" ref="D36" si="25">SUBTOTAL(9,D13:D35)</f>
        <v>-139420.84540000002</v>
      </c>
      <c r="E36" s="540">
        <v>0</v>
      </c>
      <c r="F36" s="540">
        <f t="shared" ref="F36:M36" si="26">SUBTOTAL(9,F13:F35)</f>
        <v>-15436</v>
      </c>
      <c r="G36" s="540">
        <v>0</v>
      </c>
      <c r="H36" s="540">
        <f t="shared" si="26"/>
        <v>-19661.604597999998</v>
      </c>
      <c r="I36" s="540">
        <f t="shared" si="26"/>
        <v>-20583</v>
      </c>
      <c r="J36" s="540">
        <f t="shared" si="26"/>
        <v>-31057.967342439024</v>
      </c>
      <c r="K36" s="540">
        <f t="shared" si="26"/>
        <v>-340.92007671991865</v>
      </c>
      <c r="L36" s="540">
        <f t="shared" si="26"/>
        <v>-10279</v>
      </c>
      <c r="M36" s="540">
        <f t="shared" si="26"/>
        <v>38466</v>
      </c>
      <c r="N36" s="423">
        <f>SUBTOTAL(9,N15:N35)+1</f>
        <v>-198312.33741715894</v>
      </c>
      <c r="O36" s="540">
        <f>O35+O34+O22+O21+O17</f>
        <v>-133516.73800000001</v>
      </c>
      <c r="P36" s="540">
        <f t="shared" ref="P36:X36" si="27">P35+P34+P22+P21+P17</f>
        <v>0</v>
      </c>
      <c r="Q36" s="540">
        <f t="shared" si="27"/>
        <v>-5916.1052751789994</v>
      </c>
      <c r="R36" s="540">
        <f t="shared" si="27"/>
        <v>-34749.302579313007</v>
      </c>
      <c r="S36" s="540">
        <f t="shared" si="27"/>
        <v>-28231.512870895</v>
      </c>
      <c r="T36" s="540">
        <f t="shared" si="27"/>
        <v>-30650.366450223577</v>
      </c>
      <c r="U36" s="540">
        <f t="shared" si="27"/>
        <v>-32622.150439947152</v>
      </c>
      <c r="V36" s="540">
        <f t="shared" si="27"/>
        <v>-9588.4164596666651</v>
      </c>
      <c r="W36" s="540">
        <f t="shared" si="27"/>
        <v>-9928.3848136991874</v>
      </c>
      <c r="X36" s="540">
        <f t="shared" si="27"/>
        <v>42025.770870629698</v>
      </c>
      <c r="Y36" s="423">
        <f t="shared" si="7"/>
        <v>-243177.20601829392</v>
      </c>
      <c r="Z36" s="540">
        <f>Z35+Z34+Z22+Z21+Z17</f>
        <v>-63056.812999999995</v>
      </c>
      <c r="AA36" s="540">
        <f t="shared" ref="AA36:AJ36" si="28">AA35+AA34+AA22+AA21+AA17</f>
        <v>0</v>
      </c>
      <c r="AB36" s="540">
        <f t="shared" si="28"/>
        <v>-4287.8179235790003</v>
      </c>
      <c r="AC36" s="540">
        <f t="shared" si="28"/>
        <v>-16406.131232132233</v>
      </c>
      <c r="AD36" s="540">
        <f t="shared" si="28"/>
        <v>-14357.921977409998</v>
      </c>
      <c r="AE36" s="540">
        <f t="shared" si="28"/>
        <v>-24654.619765289262</v>
      </c>
      <c r="AF36" s="540">
        <f t="shared" si="28"/>
        <v>-13048.192777685954</v>
      </c>
      <c r="AG36" s="540">
        <f t="shared" si="28"/>
        <v>-8990.0292892561993</v>
      </c>
      <c r="AH36" s="540">
        <f t="shared" si="28"/>
        <v>-7337.4262592727282</v>
      </c>
      <c r="AI36" s="540">
        <f t="shared" si="28"/>
        <v>12775</v>
      </c>
      <c r="AJ36" s="423">
        <f t="shared" si="28"/>
        <v>-139363.95222462536</v>
      </c>
      <c r="AK36" s="540">
        <f>AK35+AK34+AK22+AK21+AK17</f>
        <v>-65329.521000000001</v>
      </c>
      <c r="AL36" s="540">
        <f t="shared" ref="AL36:AU36" si="29">AL35+AL34+AL22+AL21+AL17</f>
        <v>0</v>
      </c>
      <c r="AM36" s="540">
        <f t="shared" si="29"/>
        <v>-3289.2632827400002</v>
      </c>
      <c r="AN36" s="540">
        <f t="shared" si="29"/>
        <v>-18168.59432700833</v>
      </c>
      <c r="AO36" s="540">
        <f t="shared" si="29"/>
        <v>-19714.684393005002</v>
      </c>
      <c r="AP36" s="540">
        <f t="shared" si="29"/>
        <v>-23763.087340349997</v>
      </c>
      <c r="AQ36" s="540">
        <f t="shared" si="29"/>
        <v>-15348.865352458331</v>
      </c>
      <c r="AR36" s="540">
        <f t="shared" si="29"/>
        <v>-6137.4176020749992</v>
      </c>
      <c r="AS36" s="540">
        <f t="shared" si="29"/>
        <v>-3915.5855153833331</v>
      </c>
      <c r="AT36" s="540">
        <f t="shared" si="29"/>
        <v>17184.364086629721</v>
      </c>
      <c r="AU36" s="1188">
        <f t="shared" si="29"/>
        <v>-138482.65472639029</v>
      </c>
      <c r="AV36" s="540">
        <f t="shared" si="3"/>
        <v>-131244.03</v>
      </c>
      <c r="AW36" s="540">
        <f t="shared" si="3"/>
        <v>0</v>
      </c>
      <c r="AX36" s="540">
        <f t="shared" si="3"/>
        <v>-6914.6599160179994</v>
      </c>
      <c r="AY36" s="540">
        <f t="shared" si="3"/>
        <v>-32986.83948443691</v>
      </c>
      <c r="AZ36" s="540">
        <f t="shared" si="3"/>
        <v>-22874.750455299996</v>
      </c>
      <c r="BA36" s="540">
        <f t="shared" si="3"/>
        <v>-31541.898875162842</v>
      </c>
      <c r="BB36" s="540">
        <f t="shared" si="3"/>
        <v>-30321.477865174777</v>
      </c>
      <c r="BC36" s="540">
        <f t="shared" si="3"/>
        <v>-12441.028146847864</v>
      </c>
      <c r="BD36" s="540">
        <f t="shared" si="3"/>
        <v>-13350.225557588583</v>
      </c>
      <c r="BE36" s="540">
        <f t="shared" si="3"/>
        <v>37616.406783999977</v>
      </c>
      <c r="BF36" s="1188">
        <f t="shared" si="3"/>
        <v>-244058.50351652899</v>
      </c>
      <c r="BH36" s="1456">
        <f t="shared" si="19"/>
        <v>5904.1074000000081</v>
      </c>
      <c r="BI36" s="540">
        <f t="shared" si="19"/>
        <v>0</v>
      </c>
      <c r="BJ36" s="540">
        <f t="shared" si="17"/>
        <v>9519.8947248210006</v>
      </c>
      <c r="BK36" s="540">
        <f t="shared" si="17"/>
        <v>-34749.302579313007</v>
      </c>
      <c r="BL36" s="540">
        <f t="shared" si="17"/>
        <v>-8569.9082728950016</v>
      </c>
      <c r="BM36" s="540">
        <f t="shared" si="17"/>
        <v>-10067.366450223577</v>
      </c>
      <c r="BN36" s="540">
        <f t="shared" si="17"/>
        <v>-1564.1830975081284</v>
      </c>
      <c r="BO36" s="540">
        <f t="shared" si="17"/>
        <v>-9247.496382946747</v>
      </c>
      <c r="BP36" s="540">
        <f t="shared" si="17"/>
        <v>350.61518630081264</v>
      </c>
      <c r="BQ36" s="540">
        <f t="shared" si="17"/>
        <v>3559.770870629698</v>
      </c>
      <c r="BR36" s="1519">
        <f t="shared" si="17"/>
        <v>-44864.868601134978</v>
      </c>
      <c r="BS36" s="540">
        <f t="shared" si="20"/>
        <v>2272.7080000000133</v>
      </c>
      <c r="BT36" s="540">
        <f t="shared" si="20"/>
        <v>0</v>
      </c>
      <c r="BU36" s="540">
        <f t="shared" si="18"/>
        <v>-998.55464083900006</v>
      </c>
      <c r="BV36" s="540">
        <f t="shared" si="18"/>
        <v>1762.4630948760969</v>
      </c>
      <c r="BW36" s="540">
        <f t="shared" si="18"/>
        <v>5356.7624155950034</v>
      </c>
      <c r="BX36" s="540">
        <f t="shared" si="18"/>
        <v>-891.53242493926518</v>
      </c>
      <c r="BY36" s="540">
        <f t="shared" si="18"/>
        <v>2300.6725747723758</v>
      </c>
      <c r="BZ36" s="540">
        <f t="shared" si="18"/>
        <v>-2852.6116871811992</v>
      </c>
      <c r="CA36" s="540">
        <f t="shared" si="18"/>
        <v>-3421.8407438893955</v>
      </c>
      <c r="CB36" s="540">
        <f t="shared" si="18"/>
        <v>-4409.364086629721</v>
      </c>
      <c r="CC36" s="1519">
        <f t="shared" si="18"/>
        <v>-881.29749823507154</v>
      </c>
    </row>
    <row r="37" spans="1:81" s="576" customFormat="1" ht="12" customHeight="1">
      <c r="A37" s="821"/>
      <c r="B37" s="1448" t="s">
        <v>198</v>
      </c>
      <c r="C37" s="1951"/>
      <c r="D37" s="559">
        <f t="shared" ref="D37" si="30">D12+D36</f>
        <v>32204.15459999998</v>
      </c>
      <c r="E37" s="559">
        <f>E12+E36</f>
        <v>0</v>
      </c>
      <c r="F37" s="559">
        <f t="shared" ref="F37:M37" si="31">F12+F36</f>
        <v>4409</v>
      </c>
      <c r="G37" s="559">
        <v>0</v>
      </c>
      <c r="H37" s="559">
        <f t="shared" si="31"/>
        <v>3428.3954020000019</v>
      </c>
      <c r="I37" s="559">
        <f t="shared" si="31"/>
        <v>6843</v>
      </c>
      <c r="J37" s="559">
        <f t="shared" si="31"/>
        <v>11901.032657560976</v>
      </c>
      <c r="K37" s="559">
        <f t="shared" si="31"/>
        <v>-340.92007671991865</v>
      </c>
      <c r="L37" s="559">
        <f t="shared" si="31"/>
        <v>4810</v>
      </c>
      <c r="M37" s="559">
        <f t="shared" si="31"/>
        <v>-1992</v>
      </c>
      <c r="N37" s="763">
        <f>N12+N36</f>
        <v>61264.662582841062</v>
      </c>
      <c r="O37" s="559">
        <f>O36+O12</f>
        <v>44863.081000000006</v>
      </c>
      <c r="P37" s="559">
        <f t="shared" ref="P37:X37" si="32">P36+P12</f>
        <v>9.9999999983992898E-6</v>
      </c>
      <c r="Q37" s="559">
        <f t="shared" si="32"/>
        <v>757.71308982600021</v>
      </c>
      <c r="R37" s="559">
        <f t="shared" si="32"/>
        <v>29284.472499849588</v>
      </c>
      <c r="S37" s="559">
        <f t="shared" si="32"/>
        <v>4581.0952469750046</v>
      </c>
      <c r="T37" s="559">
        <f t="shared" si="32"/>
        <v>12421.284408382111</v>
      </c>
      <c r="U37" s="559">
        <f t="shared" si="32"/>
        <v>13503.287297028459</v>
      </c>
      <c r="V37" s="559">
        <f t="shared" si="32"/>
        <v>4785.8967937723592</v>
      </c>
      <c r="W37" s="559">
        <f t="shared" si="32"/>
        <v>6886.893548463413</v>
      </c>
      <c r="X37" s="559">
        <f t="shared" si="32"/>
        <v>-948.40215069992701</v>
      </c>
      <c r="Y37" s="763">
        <f t="shared" si="7"/>
        <v>116135.32174359703</v>
      </c>
      <c r="Z37" s="559">
        <f>Z36+Z12</f>
        <v>22902.213600000003</v>
      </c>
      <c r="AA37" s="559">
        <f t="shared" ref="AA37:AJ37" si="33">AA36+AA12</f>
        <v>9.9999999983992898E-6</v>
      </c>
      <c r="AB37" s="559">
        <f t="shared" si="33"/>
        <v>1541.1625250895004</v>
      </c>
      <c r="AC37" s="559">
        <f t="shared" si="33"/>
        <v>13013.322249123972</v>
      </c>
      <c r="AD37" s="559">
        <f t="shared" si="33"/>
        <v>1809.4950788299993</v>
      </c>
      <c r="AE37" s="559">
        <f t="shared" si="33"/>
        <v>8280.467035041318</v>
      </c>
      <c r="AF37" s="559">
        <f t="shared" si="33"/>
        <v>6845.8297398347113</v>
      </c>
      <c r="AG37" s="559">
        <f t="shared" si="33"/>
        <v>5311.2827107438025</v>
      </c>
      <c r="AH37" s="559">
        <f t="shared" si="33"/>
        <v>1962.7331858181824</v>
      </c>
      <c r="AI37" s="559">
        <f t="shared" si="33"/>
        <v>397.81808701863156</v>
      </c>
      <c r="AJ37" s="763">
        <f t="shared" si="33"/>
        <v>62064.324221500108</v>
      </c>
      <c r="AK37" s="559">
        <f>AK36+AK12</f>
        <v>19656.584999999999</v>
      </c>
      <c r="AL37" s="559">
        <f t="shared" ref="AL37:AU37" si="34">AL36+AL12</f>
        <v>9.9999999983992898E-6</v>
      </c>
      <c r="AM37" s="559">
        <f t="shared" si="34"/>
        <v>510.00791204799998</v>
      </c>
      <c r="AN37" s="559">
        <f t="shared" si="34"/>
        <v>13814.741573566665</v>
      </c>
      <c r="AO37" s="559">
        <f t="shared" si="34"/>
        <v>3105.1936722299979</v>
      </c>
      <c r="AP37" s="559">
        <f t="shared" si="34"/>
        <v>10032.496637216664</v>
      </c>
      <c r="AQ37" s="559">
        <f t="shared" si="34"/>
        <v>6862.4848187416646</v>
      </c>
      <c r="AR37" s="559">
        <f t="shared" si="34"/>
        <v>2612.1623312916663</v>
      </c>
      <c r="AS37" s="559">
        <f t="shared" si="34"/>
        <v>2102.5728873166668</v>
      </c>
      <c r="AT37" s="559">
        <f t="shared" si="34"/>
        <v>382.97722412972144</v>
      </c>
      <c r="AU37" s="1694">
        <f t="shared" si="34"/>
        <v>59079.222066541057</v>
      </c>
      <c r="AV37" s="559">
        <f t="shared" si="3"/>
        <v>48108.709600000009</v>
      </c>
      <c r="AW37" s="559">
        <f t="shared" si="3"/>
        <v>9.9999999983992898E-6</v>
      </c>
      <c r="AX37" s="559">
        <f t="shared" si="3"/>
        <v>1788.8677028675006</v>
      </c>
      <c r="AY37" s="559">
        <f t="shared" si="3"/>
        <v>28483.053175406894</v>
      </c>
      <c r="AZ37" s="559">
        <f t="shared" si="3"/>
        <v>3285.396653575006</v>
      </c>
      <c r="BA37" s="559">
        <f t="shared" si="3"/>
        <v>10669.254806206765</v>
      </c>
      <c r="BB37" s="559">
        <f t="shared" si="3"/>
        <v>13486.632218121506</v>
      </c>
      <c r="BC37" s="559">
        <f t="shared" si="3"/>
        <v>7485.0171732244953</v>
      </c>
      <c r="BD37" s="559">
        <f t="shared" si="3"/>
        <v>6747.0538469649291</v>
      </c>
      <c r="BE37" s="559">
        <f t="shared" si="3"/>
        <v>-933.56128781101688</v>
      </c>
      <c r="BF37" s="1694">
        <f>Y37-AU37+AJ37</f>
        <v>119120.42389855608</v>
      </c>
      <c r="BH37" s="1448">
        <f t="shared" si="19"/>
        <v>12658.926400000026</v>
      </c>
      <c r="BI37" s="559">
        <f t="shared" si="19"/>
        <v>9.9999999983992898E-6</v>
      </c>
      <c r="BJ37" s="559">
        <f t="shared" si="17"/>
        <v>-3651.2869101739998</v>
      </c>
      <c r="BK37" s="559">
        <f t="shared" si="17"/>
        <v>29284.472499849588</v>
      </c>
      <c r="BL37" s="559">
        <f t="shared" si="17"/>
        <v>1152.6998449750026</v>
      </c>
      <c r="BM37" s="559">
        <f t="shared" si="17"/>
        <v>5578.284408382111</v>
      </c>
      <c r="BN37" s="559">
        <f t="shared" si="17"/>
        <v>1602.2546394674828</v>
      </c>
      <c r="BO37" s="559">
        <f t="shared" si="17"/>
        <v>5126.8168704922782</v>
      </c>
      <c r="BP37" s="559">
        <f t="shared" si="17"/>
        <v>2076.893548463413</v>
      </c>
      <c r="BQ37" s="559">
        <f t="shared" si="17"/>
        <v>1043.597849300073</v>
      </c>
      <c r="BR37" s="1495">
        <f t="shared" si="17"/>
        <v>54870.659160755968</v>
      </c>
      <c r="BS37" s="1225">
        <f t="shared" si="20"/>
        <v>3245.6286000000036</v>
      </c>
      <c r="BT37" s="1225">
        <f t="shared" si="20"/>
        <v>0</v>
      </c>
      <c r="BU37" s="1225">
        <f t="shared" si="18"/>
        <v>1031.1546130415004</v>
      </c>
      <c r="BV37" s="1225">
        <f t="shared" si="18"/>
        <v>-801.41932444269332</v>
      </c>
      <c r="BW37" s="1225">
        <f t="shared" si="18"/>
        <v>-1295.6985933999986</v>
      </c>
      <c r="BX37" s="1225">
        <f t="shared" si="18"/>
        <v>-1752.0296021753456</v>
      </c>
      <c r="BY37" s="1225">
        <f t="shared" si="18"/>
        <v>-16.655078906953349</v>
      </c>
      <c r="BZ37" s="1225">
        <f t="shared" si="18"/>
        <v>2699.1203794521361</v>
      </c>
      <c r="CA37" s="1225">
        <f t="shared" si="18"/>
        <v>-139.83970149848392</v>
      </c>
      <c r="CB37" s="1225">
        <f t="shared" si="18"/>
        <v>14.840862888910124</v>
      </c>
      <c r="CC37" s="1495">
        <f t="shared" si="18"/>
        <v>2985.1021549590514</v>
      </c>
    </row>
    <row r="38" spans="1:81" s="576" customFormat="1" ht="12" customHeight="1">
      <c r="A38" s="821"/>
      <c r="B38" s="846" t="s">
        <v>909</v>
      </c>
      <c r="C38" s="1958"/>
      <c r="D38" s="847">
        <f t="shared" ref="D38" si="35">D37/D12</f>
        <v>0.18764256139839755</v>
      </c>
      <c r="E38" s="847">
        <v>0</v>
      </c>
      <c r="F38" s="847">
        <f>F37/F12</f>
        <v>0.22217183169564123</v>
      </c>
      <c r="G38" s="847">
        <v>0</v>
      </c>
      <c r="H38" s="847">
        <f>H37/H12</f>
        <v>0.14847966227804252</v>
      </c>
      <c r="I38" s="847">
        <f>I37/I12</f>
        <v>0.2495077663530956</v>
      </c>
      <c r="J38" s="847">
        <f>J37/J12</f>
        <v>0.27703234846157909</v>
      </c>
      <c r="K38" s="847">
        <v>0</v>
      </c>
      <c r="L38" s="847">
        <f t="shared" ref="L38:AJ38" si="36">L37/L12</f>
        <v>0.31877526675061302</v>
      </c>
      <c r="M38" s="847">
        <f t="shared" si="36"/>
        <v>4.9236244994809435E-2</v>
      </c>
      <c r="N38" s="847">
        <f>N37/N12</f>
        <v>0.23601729961761272</v>
      </c>
      <c r="O38" s="847">
        <f t="shared" si="36"/>
        <v>0.25150311986806084</v>
      </c>
      <c r="P38" s="847">
        <f t="shared" si="36"/>
        <v>1</v>
      </c>
      <c r="Q38" s="847">
        <f t="shared" si="36"/>
        <v>0.11353516808296184</v>
      </c>
      <c r="R38" s="847">
        <f t="shared" si="36"/>
        <v>0.45732853425627762</v>
      </c>
      <c r="S38" s="847">
        <f t="shared" si="36"/>
        <v>0.13961387130577116</v>
      </c>
      <c r="T38" s="847">
        <f t="shared" si="36"/>
        <v>0.2883865410489681</v>
      </c>
      <c r="U38" s="847">
        <f t="shared" si="36"/>
        <v>0.29275141786250836</v>
      </c>
      <c r="V38" s="847">
        <f t="shared" si="36"/>
        <v>0.33294785701343632</v>
      </c>
      <c r="W38" s="847">
        <f t="shared" si="36"/>
        <v>0.40956167362415846</v>
      </c>
      <c r="X38" s="847">
        <f t="shared" si="36"/>
        <v>2.2069119287745246E-2</v>
      </c>
      <c r="Y38" s="847">
        <f t="shared" si="36"/>
        <v>0.32321534255147799</v>
      </c>
      <c r="Z38" s="847">
        <f t="shared" si="36"/>
        <v>0.26643174668057495</v>
      </c>
      <c r="AA38" s="847">
        <f t="shared" si="36"/>
        <v>1</v>
      </c>
      <c r="AB38" s="847">
        <f t="shared" si="36"/>
        <v>0.26439658507373176</v>
      </c>
      <c r="AC38" s="847">
        <f t="shared" si="36"/>
        <v>0.44233732137189608</v>
      </c>
      <c r="AD38" s="847">
        <f t="shared" si="36"/>
        <v>0.11192233567894534</v>
      </c>
      <c r="AE38" s="847">
        <f t="shared" si="36"/>
        <v>0.25141779905551076</v>
      </c>
      <c r="AF38" s="847">
        <f t="shared" si="36"/>
        <v>0.34411490857646254</v>
      </c>
      <c r="AG38" s="847">
        <f t="shared" si="36"/>
        <v>0.37138429752066116</v>
      </c>
      <c r="AH38" s="847">
        <f t="shared" si="36"/>
        <v>0.21104296086603239</v>
      </c>
      <c r="AI38" s="847">
        <f t="shared" si="36"/>
        <v>-3.2141249099796633E-2</v>
      </c>
      <c r="AJ38" s="847">
        <f t="shared" si="36"/>
        <v>0.30812120977513302</v>
      </c>
      <c r="AK38" s="847">
        <f>AK37/AK12</f>
        <v>0.23129174785346676</v>
      </c>
      <c r="AL38" s="847">
        <f t="shared" ref="AL38:AU38" si="37">AL37/AL12</f>
        <v>1</v>
      </c>
      <c r="AM38" s="847">
        <f t="shared" si="37"/>
        <v>0.13423835412108781</v>
      </c>
      <c r="AN38" s="847">
        <f t="shared" si="37"/>
        <v>0.43193560598281133</v>
      </c>
      <c r="AO38" s="847">
        <f t="shared" si="37"/>
        <v>0.13607406942987188</v>
      </c>
      <c r="AP38" s="847">
        <f t="shared" si="37"/>
        <v>0.29685821212251234</v>
      </c>
      <c r="AQ38" s="847">
        <f t="shared" si="37"/>
        <v>0.30896297459844652</v>
      </c>
      <c r="AR38" s="847">
        <f t="shared" si="37"/>
        <v>0.29854717039959172</v>
      </c>
      <c r="AS38" s="847">
        <f t="shared" si="37"/>
        <v>0.34937147655890277</v>
      </c>
      <c r="AT38" s="847">
        <f t="shared" si="37"/>
        <v>-2.2794381634322746E-2</v>
      </c>
      <c r="AU38" s="1514">
        <f t="shared" si="37"/>
        <v>0.2990416118007585</v>
      </c>
      <c r="AV38" s="847">
        <f>AV37/AV12</f>
        <v>0.26823515329230019</v>
      </c>
      <c r="AW38" s="847">
        <f t="shared" ref="AW38:BF38" si="38">AW37/AW12</f>
        <v>1</v>
      </c>
      <c r="AX38" s="847">
        <f>AX37/AX12</f>
        <v>0.20553363891049131</v>
      </c>
      <c r="AY38" s="847">
        <f t="shared" si="38"/>
        <v>0.46336591692169826</v>
      </c>
      <c r="AZ38" s="847">
        <f t="shared" si="38"/>
        <v>0.12558785085961591</v>
      </c>
      <c r="BA38" s="847">
        <f t="shared" si="38"/>
        <v>0.25275913770904035</v>
      </c>
      <c r="BB38" s="847">
        <f t="shared" si="38"/>
        <v>0.30785697425609465</v>
      </c>
      <c r="BC38" s="847">
        <f t="shared" si="38"/>
        <v>0.37563987499739931</v>
      </c>
      <c r="BD38" s="847">
        <f t="shared" si="38"/>
        <v>0.33571976142383853</v>
      </c>
      <c r="BE38" s="847">
        <f t="shared" si="38"/>
        <v>2.4216914682574475E-2</v>
      </c>
      <c r="BF38" s="1514">
        <f t="shared" si="38"/>
        <v>0.32799376534974661</v>
      </c>
      <c r="BH38" s="1737">
        <f t="shared" si="19"/>
        <v>6.3860558469663292E-2</v>
      </c>
      <c r="BI38" s="847">
        <f t="shared" si="19"/>
        <v>1</v>
      </c>
      <c r="BJ38" s="847">
        <f t="shared" si="17"/>
        <v>-0.10863666361267939</v>
      </c>
      <c r="BK38" s="847">
        <f t="shared" si="17"/>
        <v>0.45732853425627762</v>
      </c>
      <c r="BL38" s="847">
        <f t="shared" si="17"/>
        <v>-8.865790972271359E-3</v>
      </c>
      <c r="BM38" s="847">
        <f t="shared" si="17"/>
        <v>3.8878774695872503E-2</v>
      </c>
      <c r="BN38" s="847">
        <f t="shared" si="17"/>
        <v>1.5719069400929264E-2</v>
      </c>
      <c r="BO38" s="847">
        <f t="shared" si="17"/>
        <v>0.33294785701343632</v>
      </c>
      <c r="BP38" s="847">
        <f t="shared" si="17"/>
        <v>9.0786406873545444E-2</v>
      </c>
      <c r="BQ38" s="847">
        <f t="shared" si="17"/>
        <v>-2.7167125707064189E-2</v>
      </c>
      <c r="BR38" s="1514">
        <f t="shared" si="17"/>
        <v>8.7198042933865266E-2</v>
      </c>
      <c r="BS38" s="847">
        <f t="shared" si="20"/>
        <v>1.6732033424239345E-2</v>
      </c>
      <c r="BT38" s="847">
        <f t="shared" si="20"/>
        <v>0</v>
      </c>
      <c r="BU38" s="847">
        <f t="shared" si="18"/>
        <v>9.1998470827529474E-2</v>
      </c>
      <c r="BV38" s="847">
        <f t="shared" si="18"/>
        <v>6.0373826654206431E-3</v>
      </c>
      <c r="BW38" s="847">
        <f t="shared" si="18"/>
        <v>-1.4026020446155252E-2</v>
      </c>
      <c r="BX38" s="847">
        <f t="shared" si="18"/>
        <v>-3.5627403339927755E-2</v>
      </c>
      <c r="BY38" s="847">
        <f t="shared" si="18"/>
        <v>1.5105556393586295E-2</v>
      </c>
      <c r="BZ38" s="847">
        <f t="shared" si="18"/>
        <v>4.2692017983962993E-2</v>
      </c>
      <c r="CA38" s="847">
        <f t="shared" si="18"/>
        <v>-7.3841912200319937E-2</v>
      </c>
      <c r="CB38" s="847">
        <f t="shared" si="18"/>
        <v>2.1477953948292293E-3</v>
      </c>
      <c r="CC38" s="1514">
        <f t="shared" si="18"/>
        <v>4.7784227982686223E-3</v>
      </c>
    </row>
    <row r="39" spans="1:81" s="576" customFormat="1" ht="12" customHeight="1">
      <c r="A39" s="821"/>
      <c r="B39" s="1447" t="s">
        <v>910</v>
      </c>
      <c r="C39" s="1950"/>
      <c r="D39" s="105">
        <v>-3496.8092999999999</v>
      </c>
      <c r="E39" s="105">
        <v>0</v>
      </c>
      <c r="F39" s="105">
        <v>0</v>
      </c>
      <c r="G39" s="105">
        <v>0</v>
      </c>
      <c r="H39" s="105">
        <v>0</v>
      </c>
      <c r="I39" s="105">
        <v>0</v>
      </c>
      <c r="J39" s="105">
        <v>0</v>
      </c>
      <c r="K39" s="105">
        <v>0</v>
      </c>
      <c r="L39" s="105">
        <v>0</v>
      </c>
      <c r="M39" s="105">
        <v>0</v>
      </c>
      <c r="N39" s="101">
        <f>SUM(D39:M39)</f>
        <v>-3496.8092999999999</v>
      </c>
      <c r="O39" s="512">
        <v>-3189.7</v>
      </c>
      <c r="P39" s="512"/>
      <c r="Q39" s="512"/>
      <c r="R39" s="512"/>
      <c r="S39" s="512"/>
      <c r="T39" s="512"/>
      <c r="U39" s="512"/>
      <c r="V39" s="512"/>
      <c r="W39" s="512">
        <v>0</v>
      </c>
      <c r="X39" s="512">
        <v>0</v>
      </c>
      <c r="Y39" s="101">
        <v>-3189.7</v>
      </c>
      <c r="Z39" s="512">
        <v>-1248.45</v>
      </c>
      <c r="AA39" s="512"/>
      <c r="AB39" s="512"/>
      <c r="AC39" s="512"/>
      <c r="AD39" s="512"/>
      <c r="AE39" s="512"/>
      <c r="AF39" s="512"/>
      <c r="AG39" s="512"/>
      <c r="AH39" s="512">
        <v>0</v>
      </c>
      <c r="AI39" s="512">
        <v>0</v>
      </c>
      <c r="AJ39" s="101">
        <v>-1248.45</v>
      </c>
      <c r="AK39" s="538">
        <v>-1691.8</v>
      </c>
      <c r="AL39" s="538"/>
      <c r="AM39" s="538"/>
      <c r="AN39" s="538"/>
      <c r="AO39" s="538"/>
      <c r="AP39" s="538"/>
      <c r="AQ39" s="538"/>
      <c r="AR39" s="538"/>
      <c r="AS39" s="538">
        <v>0</v>
      </c>
      <c r="AT39" s="538">
        <v>0</v>
      </c>
      <c r="AU39" s="421">
        <v>-1691.8</v>
      </c>
      <c r="AV39" s="538">
        <f t="shared" si="3"/>
        <v>-2746.35</v>
      </c>
      <c r="AW39" s="538">
        <f t="shared" si="3"/>
        <v>0</v>
      </c>
      <c r="AX39" s="538">
        <f t="shared" si="3"/>
        <v>0</v>
      </c>
      <c r="AY39" s="538">
        <f t="shared" si="3"/>
        <v>0</v>
      </c>
      <c r="AZ39" s="538">
        <f t="shared" si="3"/>
        <v>0</v>
      </c>
      <c r="BA39" s="538">
        <f t="shared" si="3"/>
        <v>0</v>
      </c>
      <c r="BB39" s="538">
        <f>U39-AQ39+AF39</f>
        <v>0</v>
      </c>
      <c r="BC39" s="538">
        <f t="shared" ref="BC39:BF54" si="39">V39-AR39+AG39</f>
        <v>0</v>
      </c>
      <c r="BD39" s="538">
        <f t="shared" si="39"/>
        <v>0</v>
      </c>
      <c r="BE39" s="538">
        <f t="shared" si="39"/>
        <v>0</v>
      </c>
      <c r="BF39" s="421">
        <f>Y39-AU39+AJ39</f>
        <v>-2746.35</v>
      </c>
      <c r="BH39" s="515">
        <f t="shared" si="19"/>
        <v>307.10930000000008</v>
      </c>
      <c r="BI39" s="512">
        <f t="shared" si="19"/>
        <v>0</v>
      </c>
      <c r="BJ39" s="512">
        <f t="shared" si="17"/>
        <v>0</v>
      </c>
      <c r="BK39" s="512">
        <f t="shared" si="17"/>
        <v>0</v>
      </c>
      <c r="BL39" s="512">
        <f t="shared" si="17"/>
        <v>0</v>
      </c>
      <c r="BM39" s="512">
        <f t="shared" si="17"/>
        <v>0</v>
      </c>
      <c r="BN39" s="512">
        <f t="shared" si="17"/>
        <v>0</v>
      </c>
      <c r="BO39" s="512">
        <f t="shared" si="17"/>
        <v>0</v>
      </c>
      <c r="BP39" s="512">
        <f t="shared" si="17"/>
        <v>0</v>
      </c>
      <c r="BQ39" s="512">
        <f t="shared" si="17"/>
        <v>0</v>
      </c>
      <c r="BR39" s="1491">
        <f t="shared" si="17"/>
        <v>307.10930000000008</v>
      </c>
      <c r="BS39" s="538">
        <f t="shared" si="20"/>
        <v>443.34999999999991</v>
      </c>
      <c r="BT39" s="538">
        <f t="shared" si="20"/>
        <v>0</v>
      </c>
      <c r="BU39" s="538">
        <f t="shared" si="18"/>
        <v>0</v>
      </c>
      <c r="BV39" s="538">
        <f t="shared" si="18"/>
        <v>0</v>
      </c>
      <c r="BW39" s="538">
        <f t="shared" si="18"/>
        <v>0</v>
      </c>
      <c r="BX39" s="538">
        <f t="shared" si="18"/>
        <v>0</v>
      </c>
      <c r="BY39" s="538">
        <f t="shared" si="18"/>
        <v>0</v>
      </c>
      <c r="BZ39" s="538">
        <f t="shared" si="18"/>
        <v>0</v>
      </c>
      <c r="CA39" s="538">
        <f t="shared" si="18"/>
        <v>0</v>
      </c>
      <c r="CB39" s="538">
        <f t="shared" si="18"/>
        <v>0</v>
      </c>
      <c r="CC39" s="1491">
        <f t="shared" si="18"/>
        <v>443.34999999999991</v>
      </c>
    </row>
    <row r="40" spans="1:81" s="576" customFormat="1" ht="12" hidden="1" customHeight="1" outlineLevel="1">
      <c r="A40" s="821"/>
      <c r="B40" s="1448" t="s">
        <v>911</v>
      </c>
      <c r="C40" s="1951"/>
      <c r="D40" s="105"/>
      <c r="E40" s="105"/>
      <c r="F40" s="105"/>
      <c r="G40" s="105">
        <v>0</v>
      </c>
      <c r="H40" s="105"/>
      <c r="I40" s="105"/>
      <c r="J40" s="105"/>
      <c r="K40" s="105"/>
      <c r="L40" s="105"/>
      <c r="M40" s="105"/>
      <c r="N40" s="101"/>
      <c r="O40" s="512"/>
      <c r="P40" s="512"/>
      <c r="Q40" s="512"/>
      <c r="R40" s="512"/>
      <c r="S40" s="512"/>
      <c r="T40" s="512"/>
      <c r="U40" s="512"/>
      <c r="V40" s="512"/>
      <c r="W40" s="512"/>
      <c r="X40" s="512"/>
      <c r="Y40" s="101">
        <f t="shared" si="7"/>
        <v>0</v>
      </c>
      <c r="Z40" s="512"/>
      <c r="AA40" s="512"/>
      <c r="AB40" s="512"/>
      <c r="AC40" s="512"/>
      <c r="AD40" s="512"/>
      <c r="AE40" s="512"/>
      <c r="AF40" s="512"/>
      <c r="AG40" s="512"/>
      <c r="AH40" s="512"/>
      <c r="AI40" s="512"/>
      <c r="AJ40" s="101"/>
      <c r="AK40" s="538"/>
      <c r="AL40" s="538"/>
      <c r="AM40" s="538"/>
      <c r="AN40" s="538"/>
      <c r="AO40" s="538"/>
      <c r="AP40" s="538"/>
      <c r="AQ40" s="538"/>
      <c r="AR40" s="538"/>
      <c r="AS40" s="538"/>
      <c r="AT40" s="538"/>
      <c r="AU40" s="421"/>
      <c r="AV40" s="538">
        <f t="shared" ref="AV40:BF68" si="40">O40-AK40+Z40</f>
        <v>0</v>
      </c>
      <c r="AW40" s="538">
        <f t="shared" si="40"/>
        <v>0</v>
      </c>
      <c r="AX40" s="538">
        <f t="shared" si="40"/>
        <v>0</v>
      </c>
      <c r="AY40" s="538">
        <f t="shared" si="40"/>
        <v>0</v>
      </c>
      <c r="AZ40" s="538">
        <f t="shared" si="40"/>
        <v>0</v>
      </c>
      <c r="BA40" s="538">
        <f t="shared" si="40"/>
        <v>0</v>
      </c>
      <c r="BB40" s="538">
        <f t="shared" si="40"/>
        <v>0</v>
      </c>
      <c r="BC40" s="538">
        <f t="shared" si="39"/>
        <v>0</v>
      </c>
      <c r="BD40" s="538">
        <f t="shared" si="39"/>
        <v>0</v>
      </c>
      <c r="BE40" s="538">
        <f t="shared" si="39"/>
        <v>0</v>
      </c>
      <c r="BF40" s="421">
        <f t="shared" si="39"/>
        <v>0</v>
      </c>
      <c r="BH40" s="515">
        <f t="shared" si="19"/>
        <v>0</v>
      </c>
      <c r="BI40" s="512">
        <f t="shared" si="19"/>
        <v>0</v>
      </c>
      <c r="BJ40" s="512">
        <f t="shared" si="17"/>
        <v>0</v>
      </c>
      <c r="BK40" s="512">
        <f t="shared" si="17"/>
        <v>0</v>
      </c>
      <c r="BL40" s="512">
        <f t="shared" si="17"/>
        <v>0</v>
      </c>
      <c r="BM40" s="512">
        <f t="shared" si="17"/>
        <v>0</v>
      </c>
      <c r="BN40" s="512">
        <f t="shared" si="17"/>
        <v>0</v>
      </c>
      <c r="BO40" s="512">
        <f t="shared" si="17"/>
        <v>0</v>
      </c>
      <c r="BP40" s="512">
        <f t="shared" si="17"/>
        <v>0</v>
      </c>
      <c r="BQ40" s="512">
        <f t="shared" si="17"/>
        <v>0</v>
      </c>
      <c r="BR40" s="1491">
        <f t="shared" si="17"/>
        <v>0</v>
      </c>
      <c r="BS40" s="538">
        <f t="shared" si="20"/>
        <v>0</v>
      </c>
      <c r="BT40" s="538">
        <f t="shared" si="20"/>
        <v>0</v>
      </c>
      <c r="BU40" s="538">
        <f t="shared" si="18"/>
        <v>0</v>
      </c>
      <c r="BV40" s="538">
        <f t="shared" si="18"/>
        <v>0</v>
      </c>
      <c r="BW40" s="538">
        <f t="shared" si="18"/>
        <v>0</v>
      </c>
      <c r="BX40" s="538">
        <f t="shared" si="18"/>
        <v>0</v>
      </c>
      <c r="BY40" s="538">
        <f t="shared" si="18"/>
        <v>0</v>
      </c>
      <c r="BZ40" s="538">
        <f t="shared" si="18"/>
        <v>0</v>
      </c>
      <c r="CA40" s="538">
        <f t="shared" si="18"/>
        <v>0</v>
      </c>
      <c r="CB40" s="538">
        <f t="shared" si="18"/>
        <v>0</v>
      </c>
      <c r="CC40" s="1491">
        <f t="shared" si="18"/>
        <v>0</v>
      </c>
    </row>
    <row r="41" spans="1:81" s="576" customFormat="1" ht="12" hidden="1" customHeight="1" outlineLevel="2">
      <c r="A41" s="821"/>
      <c r="B41" s="1525" t="s">
        <v>893</v>
      </c>
      <c r="C41" s="1952"/>
      <c r="D41" s="105"/>
      <c r="E41" s="105"/>
      <c r="F41" s="105"/>
      <c r="G41" s="105">
        <v>0</v>
      </c>
      <c r="H41" s="105"/>
      <c r="I41" s="105"/>
      <c r="J41" s="105"/>
      <c r="K41" s="105"/>
      <c r="L41" s="105"/>
      <c r="M41" s="105"/>
      <c r="N41" s="101"/>
      <c r="O41" s="512"/>
      <c r="P41" s="512"/>
      <c r="Q41" s="512"/>
      <c r="R41" s="512"/>
      <c r="S41" s="512"/>
      <c r="T41" s="512"/>
      <c r="U41" s="512"/>
      <c r="V41" s="512"/>
      <c r="W41" s="512"/>
      <c r="X41" s="512"/>
      <c r="Y41" s="101">
        <f t="shared" si="7"/>
        <v>0</v>
      </c>
      <c r="Z41" s="512"/>
      <c r="AA41" s="512"/>
      <c r="AB41" s="512"/>
      <c r="AC41" s="512"/>
      <c r="AD41" s="512"/>
      <c r="AE41" s="512"/>
      <c r="AF41" s="512"/>
      <c r="AG41" s="512"/>
      <c r="AH41" s="512"/>
      <c r="AI41" s="512"/>
      <c r="AJ41" s="101"/>
      <c r="AK41" s="538"/>
      <c r="AL41" s="538"/>
      <c r="AM41" s="538"/>
      <c r="AN41" s="538"/>
      <c r="AO41" s="538"/>
      <c r="AP41" s="538"/>
      <c r="AQ41" s="538"/>
      <c r="AR41" s="538"/>
      <c r="AS41" s="538"/>
      <c r="AT41" s="538"/>
      <c r="AU41" s="421"/>
      <c r="AV41" s="538">
        <f t="shared" si="40"/>
        <v>0</v>
      </c>
      <c r="AW41" s="538">
        <f t="shared" si="40"/>
        <v>0</v>
      </c>
      <c r="AX41" s="538">
        <f t="shared" si="40"/>
        <v>0</v>
      </c>
      <c r="AY41" s="538">
        <f t="shared" si="40"/>
        <v>0</v>
      </c>
      <c r="AZ41" s="538">
        <f t="shared" si="40"/>
        <v>0</v>
      </c>
      <c r="BA41" s="538">
        <f t="shared" si="40"/>
        <v>0</v>
      </c>
      <c r="BB41" s="538">
        <f t="shared" si="40"/>
        <v>0</v>
      </c>
      <c r="BC41" s="538">
        <f t="shared" si="39"/>
        <v>0</v>
      </c>
      <c r="BD41" s="538">
        <f t="shared" si="39"/>
        <v>0</v>
      </c>
      <c r="BE41" s="538">
        <f t="shared" si="39"/>
        <v>0</v>
      </c>
      <c r="BF41" s="421">
        <f t="shared" si="39"/>
        <v>0</v>
      </c>
      <c r="BH41" s="515">
        <f t="shared" si="19"/>
        <v>0</v>
      </c>
      <c r="BI41" s="512">
        <f t="shared" si="19"/>
        <v>0</v>
      </c>
      <c r="BJ41" s="512">
        <f t="shared" si="17"/>
        <v>0</v>
      </c>
      <c r="BK41" s="512">
        <f t="shared" si="17"/>
        <v>0</v>
      </c>
      <c r="BL41" s="512">
        <f t="shared" si="17"/>
        <v>0</v>
      </c>
      <c r="BM41" s="512">
        <f t="shared" si="17"/>
        <v>0</v>
      </c>
      <c r="BN41" s="512">
        <f t="shared" si="17"/>
        <v>0</v>
      </c>
      <c r="BO41" s="512">
        <f t="shared" si="17"/>
        <v>0</v>
      </c>
      <c r="BP41" s="512">
        <f t="shared" si="17"/>
        <v>0</v>
      </c>
      <c r="BQ41" s="512">
        <f t="shared" si="17"/>
        <v>0</v>
      </c>
      <c r="BR41" s="1491">
        <f t="shared" si="17"/>
        <v>0</v>
      </c>
      <c r="BS41" s="538">
        <f t="shared" si="20"/>
        <v>0</v>
      </c>
      <c r="BT41" s="538">
        <f t="shared" si="20"/>
        <v>0</v>
      </c>
      <c r="BU41" s="538">
        <f t="shared" si="18"/>
        <v>0</v>
      </c>
      <c r="BV41" s="538">
        <f t="shared" si="18"/>
        <v>0</v>
      </c>
      <c r="BW41" s="538">
        <f t="shared" si="18"/>
        <v>0</v>
      </c>
      <c r="BX41" s="538">
        <f t="shared" si="18"/>
        <v>0</v>
      </c>
      <c r="BY41" s="538">
        <f t="shared" si="18"/>
        <v>0</v>
      </c>
      <c r="BZ41" s="538">
        <f t="shared" si="18"/>
        <v>0</v>
      </c>
      <c r="CA41" s="538">
        <f t="shared" si="18"/>
        <v>0</v>
      </c>
      <c r="CB41" s="538">
        <f t="shared" si="18"/>
        <v>0</v>
      </c>
      <c r="CC41" s="1491">
        <f t="shared" si="18"/>
        <v>0</v>
      </c>
    </row>
    <row r="42" spans="1:81" s="576" customFormat="1" ht="12" hidden="1" customHeight="1" outlineLevel="2">
      <c r="A42" s="821"/>
      <c r="B42" s="826" t="s">
        <v>895</v>
      </c>
      <c r="C42" s="1950"/>
      <c r="D42" s="105">
        <v>-3984.5</v>
      </c>
      <c r="E42" s="105">
        <v>0</v>
      </c>
      <c r="F42" s="105">
        <v>0</v>
      </c>
      <c r="G42" s="105">
        <v>0</v>
      </c>
      <c r="H42" s="105">
        <v>0</v>
      </c>
      <c r="I42" s="105">
        <v>0</v>
      </c>
      <c r="J42" s="105">
        <v>0</v>
      </c>
      <c r="K42" s="105">
        <v>0</v>
      </c>
      <c r="L42" s="105">
        <v>0</v>
      </c>
      <c r="M42" s="105">
        <v>0</v>
      </c>
      <c r="N42" s="101">
        <f>SUM(D42:M42)</f>
        <v>-3984.5</v>
      </c>
      <c r="O42" s="512">
        <v>-3029</v>
      </c>
      <c r="P42" s="512">
        <v>0</v>
      </c>
      <c r="Q42" s="512"/>
      <c r="R42" s="512"/>
      <c r="S42" s="512"/>
      <c r="T42" s="512">
        <v>0</v>
      </c>
      <c r="U42" s="512">
        <v>0</v>
      </c>
      <c r="V42" s="512"/>
      <c r="W42" s="512">
        <v>0</v>
      </c>
      <c r="X42" s="512">
        <v>0</v>
      </c>
      <c r="Y42" s="101">
        <v>-3029</v>
      </c>
      <c r="Z42" s="512">
        <v>-1459</v>
      </c>
      <c r="AA42" s="512">
        <v>0</v>
      </c>
      <c r="AB42" s="512"/>
      <c r="AC42" s="512"/>
      <c r="AD42" s="512"/>
      <c r="AE42" s="512">
        <v>0</v>
      </c>
      <c r="AF42" s="512">
        <v>0</v>
      </c>
      <c r="AG42" s="512"/>
      <c r="AH42" s="512">
        <v>0</v>
      </c>
      <c r="AI42" s="512">
        <v>0</v>
      </c>
      <c r="AJ42" s="101">
        <v>-1459</v>
      </c>
      <c r="AK42" s="538">
        <v>-1741</v>
      </c>
      <c r="AL42" s="538">
        <v>0</v>
      </c>
      <c r="AM42" s="538"/>
      <c r="AN42" s="538"/>
      <c r="AO42" s="538"/>
      <c r="AP42" s="538">
        <v>0</v>
      </c>
      <c r="AQ42" s="538">
        <v>0</v>
      </c>
      <c r="AR42" s="538"/>
      <c r="AS42" s="538">
        <v>0</v>
      </c>
      <c r="AT42" s="538">
        <v>0</v>
      </c>
      <c r="AU42" s="421">
        <v>-1741</v>
      </c>
      <c r="AV42" s="538">
        <f t="shared" si="40"/>
        <v>-2747</v>
      </c>
      <c r="AW42" s="538">
        <f t="shared" si="40"/>
        <v>0</v>
      </c>
      <c r="AX42" s="538">
        <f t="shared" si="40"/>
        <v>0</v>
      </c>
      <c r="AY42" s="538">
        <f t="shared" si="40"/>
        <v>0</v>
      </c>
      <c r="AZ42" s="538">
        <f t="shared" si="40"/>
        <v>0</v>
      </c>
      <c r="BA42" s="538">
        <f t="shared" si="40"/>
        <v>0</v>
      </c>
      <c r="BB42" s="538">
        <f t="shared" si="40"/>
        <v>0</v>
      </c>
      <c r="BC42" s="538">
        <f t="shared" si="39"/>
        <v>0</v>
      </c>
      <c r="BD42" s="538">
        <f t="shared" si="39"/>
        <v>0</v>
      </c>
      <c r="BE42" s="538">
        <f t="shared" si="39"/>
        <v>0</v>
      </c>
      <c r="BF42" s="421">
        <f t="shared" si="39"/>
        <v>-2747</v>
      </c>
      <c r="BH42" s="515">
        <f t="shared" si="19"/>
        <v>955.5</v>
      </c>
      <c r="BI42" s="512">
        <f t="shared" si="19"/>
        <v>0</v>
      </c>
      <c r="BJ42" s="512">
        <f t="shared" si="17"/>
        <v>0</v>
      </c>
      <c r="BK42" s="512">
        <f t="shared" si="17"/>
        <v>0</v>
      </c>
      <c r="BL42" s="512">
        <f t="shared" si="17"/>
        <v>0</v>
      </c>
      <c r="BM42" s="512">
        <f t="shared" si="17"/>
        <v>0</v>
      </c>
      <c r="BN42" s="512">
        <f t="shared" si="17"/>
        <v>0</v>
      </c>
      <c r="BO42" s="512">
        <f t="shared" si="17"/>
        <v>0</v>
      </c>
      <c r="BP42" s="512">
        <f t="shared" si="17"/>
        <v>0</v>
      </c>
      <c r="BQ42" s="512">
        <f t="shared" si="17"/>
        <v>0</v>
      </c>
      <c r="BR42" s="1491">
        <f t="shared" si="17"/>
        <v>955.5</v>
      </c>
      <c r="BS42" s="538">
        <f t="shared" si="20"/>
        <v>282</v>
      </c>
      <c r="BT42" s="538">
        <f t="shared" si="20"/>
        <v>0</v>
      </c>
      <c r="BU42" s="538">
        <f t="shared" si="18"/>
        <v>0</v>
      </c>
      <c r="BV42" s="538">
        <f t="shared" si="18"/>
        <v>0</v>
      </c>
      <c r="BW42" s="538">
        <f t="shared" si="18"/>
        <v>0</v>
      </c>
      <c r="BX42" s="538">
        <f t="shared" si="18"/>
        <v>0</v>
      </c>
      <c r="BY42" s="538">
        <f t="shared" si="18"/>
        <v>0</v>
      </c>
      <c r="BZ42" s="538">
        <f t="shared" si="18"/>
        <v>0</v>
      </c>
      <c r="CA42" s="538">
        <f t="shared" si="18"/>
        <v>0</v>
      </c>
      <c r="CB42" s="538">
        <f t="shared" si="18"/>
        <v>0</v>
      </c>
      <c r="CC42" s="1491">
        <f t="shared" si="18"/>
        <v>282</v>
      </c>
    </row>
    <row r="43" spans="1:81" s="576" customFormat="1" ht="12" hidden="1" customHeight="1" outlineLevel="2">
      <c r="A43" s="821"/>
      <c r="B43" s="1450" t="s">
        <v>894</v>
      </c>
      <c r="C43" s="1953"/>
      <c r="D43" s="528">
        <v>-7893.5</v>
      </c>
      <c r="E43" s="528">
        <v>0</v>
      </c>
      <c r="F43" s="528">
        <v>0</v>
      </c>
      <c r="G43" s="528">
        <v>0</v>
      </c>
      <c r="H43" s="528">
        <v>-1112.905894</v>
      </c>
      <c r="I43" s="528">
        <v>-3244.5363067317066</v>
      </c>
      <c r="J43" s="528">
        <v>-2500.4428757073165</v>
      </c>
      <c r="K43" s="528">
        <v>0</v>
      </c>
      <c r="L43" s="528">
        <v>-236.99532873170727</v>
      </c>
      <c r="M43" s="528">
        <v>0</v>
      </c>
      <c r="N43" s="541">
        <f>SUM(D43:M43)</f>
        <v>-14988.38040517073</v>
      </c>
      <c r="O43" s="527">
        <v>-9006</v>
      </c>
      <c r="P43" s="527">
        <v>2.2000000000000001E-4</v>
      </c>
      <c r="Q43" s="527">
        <v>-439.28145611899998</v>
      </c>
      <c r="R43" s="527">
        <v>-3470.3805490569102</v>
      </c>
      <c r="S43" s="527">
        <v>-1855.7729736600002</v>
      </c>
      <c r="T43" s="527">
        <v>-2949.1284491422762</v>
      </c>
      <c r="U43" s="527">
        <v>-3362.5495343821135</v>
      </c>
      <c r="V43" s="527">
        <v>-1244.2658780569107</v>
      </c>
      <c r="W43" s="527">
        <v>-311.05724688211382</v>
      </c>
      <c r="X43" s="527">
        <v>0</v>
      </c>
      <c r="Y43" s="541">
        <v>-22638.435867299326</v>
      </c>
      <c r="Z43" s="527">
        <v>-4246</v>
      </c>
      <c r="AA43" s="527">
        <v>2.2000000000000001E-4</v>
      </c>
      <c r="AB43" s="527">
        <v>0</v>
      </c>
      <c r="AC43" s="527">
        <v>-1816.0560933223144</v>
      </c>
      <c r="AD43" s="527">
        <v>-894.5850545049999</v>
      </c>
      <c r="AE43" s="527">
        <v>-2308.1770926942154</v>
      </c>
      <c r="AF43" s="527">
        <v>-1531.1674576859507</v>
      </c>
      <c r="AG43" s="527">
        <v>-1013.6682778512398</v>
      </c>
      <c r="AH43" s="527">
        <v>-160.74571269421492</v>
      </c>
      <c r="AI43" s="527">
        <v>0</v>
      </c>
      <c r="AJ43" s="541">
        <v>-11970.399468752936</v>
      </c>
      <c r="AK43" s="527">
        <v>-4721</v>
      </c>
      <c r="AL43" s="527">
        <v>2.2000000000000001E-4</v>
      </c>
      <c r="AM43" s="527">
        <v>0</v>
      </c>
      <c r="AN43" s="527">
        <v>-1420.4605190749996</v>
      </c>
      <c r="AO43" s="527">
        <v>-878.36650099500002</v>
      </c>
      <c r="AP43" s="527">
        <v>-1911.8658515666666</v>
      </c>
      <c r="AQ43" s="527">
        <v>-1393.5325276916665</v>
      </c>
      <c r="AR43" s="527"/>
      <c r="AS43" s="527">
        <v>-148.12907869999998</v>
      </c>
      <c r="AT43" s="527">
        <v>0</v>
      </c>
      <c r="AU43" s="2054">
        <v>-10473.354258028332</v>
      </c>
      <c r="AV43" s="527">
        <f t="shared" si="40"/>
        <v>-8531</v>
      </c>
      <c r="AW43" s="527">
        <f t="shared" si="40"/>
        <v>2.2000000000000001E-4</v>
      </c>
      <c r="AX43" s="527">
        <f t="shared" si="40"/>
        <v>-439.28145611899998</v>
      </c>
      <c r="AY43" s="527">
        <f t="shared" si="40"/>
        <v>-3865.9761233042245</v>
      </c>
      <c r="AZ43" s="527">
        <f t="shared" si="40"/>
        <v>-1871.9915271700002</v>
      </c>
      <c r="BA43" s="527">
        <f t="shared" si="40"/>
        <v>-3345.439690269825</v>
      </c>
      <c r="BB43" s="527">
        <f t="shared" si="40"/>
        <v>-3500.184464376398</v>
      </c>
      <c r="BC43" s="527">
        <f t="shared" si="39"/>
        <v>-2257.9341559081504</v>
      </c>
      <c r="BD43" s="527">
        <f t="shared" si="39"/>
        <v>-323.67388087632878</v>
      </c>
      <c r="BE43" s="527">
        <f t="shared" si="39"/>
        <v>0</v>
      </c>
      <c r="BF43" s="2054">
        <f t="shared" si="39"/>
        <v>-24135.481078023928</v>
      </c>
      <c r="BH43" s="1735">
        <f t="shared" si="19"/>
        <v>-1112.5</v>
      </c>
      <c r="BI43" s="527">
        <f t="shared" si="19"/>
        <v>2.2000000000000001E-4</v>
      </c>
      <c r="BJ43" s="527">
        <f t="shared" si="17"/>
        <v>-439.28145611899998</v>
      </c>
      <c r="BK43" s="527">
        <f t="shared" si="17"/>
        <v>-3470.3805490569102</v>
      </c>
      <c r="BL43" s="527">
        <f t="shared" si="17"/>
        <v>-742.86707966000017</v>
      </c>
      <c r="BM43" s="527">
        <f t="shared" si="17"/>
        <v>295.40785758943048</v>
      </c>
      <c r="BN43" s="527">
        <f t="shared" si="17"/>
        <v>-862.10665867479702</v>
      </c>
      <c r="BO43" s="527">
        <f t="shared" si="17"/>
        <v>-1244.2658780569107</v>
      </c>
      <c r="BP43" s="527">
        <f t="shared" si="17"/>
        <v>-74.061918150406541</v>
      </c>
      <c r="BQ43" s="527">
        <f t="shared" si="17"/>
        <v>0</v>
      </c>
      <c r="BR43" s="1492">
        <f t="shared" si="17"/>
        <v>-7650.0554621285955</v>
      </c>
      <c r="BS43" s="527">
        <f t="shared" si="20"/>
        <v>475</v>
      </c>
      <c r="BT43" s="527">
        <f t="shared" si="20"/>
        <v>0</v>
      </c>
      <c r="BU43" s="527">
        <f t="shared" si="18"/>
        <v>0</v>
      </c>
      <c r="BV43" s="527">
        <f t="shared" si="18"/>
        <v>-395.59557424731429</v>
      </c>
      <c r="BW43" s="527">
        <f t="shared" si="18"/>
        <v>-16.218553509999992</v>
      </c>
      <c r="BX43" s="527">
        <f t="shared" si="18"/>
        <v>-396.31124112754878</v>
      </c>
      <c r="BY43" s="527">
        <f t="shared" si="18"/>
        <v>-137.63492999428445</v>
      </c>
      <c r="BZ43" s="527">
        <f t="shared" si="18"/>
        <v>-1013.6682778512397</v>
      </c>
      <c r="CA43" s="527">
        <f t="shared" si="18"/>
        <v>-12.616633994214965</v>
      </c>
      <c r="CB43" s="527">
        <f t="shared" si="18"/>
        <v>0</v>
      </c>
      <c r="CC43" s="1492">
        <f t="shared" si="18"/>
        <v>-1497.0452107246019</v>
      </c>
    </row>
    <row r="44" spans="1:81" s="576" customFormat="1" ht="12" hidden="1" customHeight="1" outlineLevel="1">
      <c r="A44" s="821"/>
      <c r="B44" s="1447" t="s">
        <v>893</v>
      </c>
      <c r="C44" s="1950"/>
      <c r="D44" s="105">
        <f t="shared" ref="D44:L44" si="41">SUBTOTAL(9,D42:D43)</f>
        <v>-11878</v>
      </c>
      <c r="E44" s="105">
        <f t="shared" si="41"/>
        <v>0</v>
      </c>
      <c r="F44" s="105">
        <f t="shared" si="41"/>
        <v>0</v>
      </c>
      <c r="G44" s="105">
        <v>0</v>
      </c>
      <c r="H44" s="105">
        <f t="shared" si="41"/>
        <v>-1112.905894</v>
      </c>
      <c r="I44" s="105">
        <f t="shared" si="41"/>
        <v>-3244.5363067317066</v>
      </c>
      <c r="J44" s="105">
        <f t="shared" si="41"/>
        <v>-2500.4428757073165</v>
      </c>
      <c r="K44" s="105">
        <f>SUBTOTAL(9,K42:K43)</f>
        <v>0</v>
      </c>
      <c r="L44" s="105">
        <f t="shared" si="41"/>
        <v>-236.99532873170727</v>
      </c>
      <c r="M44" s="105">
        <f>SUBTOTAL(9,M42:M43)</f>
        <v>0</v>
      </c>
      <c r="N44" s="101">
        <f t="shared" ref="N44" si="42">SUBTOTAL(9,N42:N43)</f>
        <v>-18972.88040517073</v>
      </c>
      <c r="O44" s="512">
        <f>SUM(O42:O43)</f>
        <v>-12035</v>
      </c>
      <c r="P44" s="512">
        <f t="shared" ref="P44:X44" si="43">SUM(P42:P43)</f>
        <v>2.2000000000000001E-4</v>
      </c>
      <c r="Q44" s="512">
        <f t="shared" si="43"/>
        <v>-439.28145611899998</v>
      </c>
      <c r="R44" s="512">
        <f t="shared" si="43"/>
        <v>-3470.3805490569102</v>
      </c>
      <c r="S44" s="512">
        <f t="shared" si="43"/>
        <v>-1855.7729736600002</v>
      </c>
      <c r="T44" s="512">
        <f t="shared" si="43"/>
        <v>-2949.1284491422762</v>
      </c>
      <c r="U44" s="512">
        <f t="shared" si="43"/>
        <v>-3362.5495343821135</v>
      </c>
      <c r="V44" s="512">
        <f t="shared" si="43"/>
        <v>-1244.2658780569107</v>
      </c>
      <c r="W44" s="512">
        <f t="shared" si="43"/>
        <v>-311.05724688211382</v>
      </c>
      <c r="X44" s="512">
        <f t="shared" si="43"/>
        <v>0</v>
      </c>
      <c r="Y44" s="101">
        <f t="shared" si="7"/>
        <v>-25667.435867299329</v>
      </c>
      <c r="Z44" s="512">
        <f>SUM(Z42:Z43)</f>
        <v>-5705</v>
      </c>
      <c r="AA44" s="512">
        <f t="shared" ref="AA44:AJ44" si="44">SUM(AA42:AA43)</f>
        <v>2.2000000000000001E-4</v>
      </c>
      <c r="AB44" s="512">
        <f t="shared" si="44"/>
        <v>0</v>
      </c>
      <c r="AC44" s="512">
        <f t="shared" si="44"/>
        <v>-1816.0560933223144</v>
      </c>
      <c r="AD44" s="512">
        <f t="shared" si="44"/>
        <v>-894.5850545049999</v>
      </c>
      <c r="AE44" s="512">
        <f t="shared" si="44"/>
        <v>-2308.1770926942154</v>
      </c>
      <c r="AF44" s="512">
        <f t="shared" si="44"/>
        <v>-1531.1674576859507</v>
      </c>
      <c r="AG44" s="512">
        <f t="shared" si="44"/>
        <v>-1013.6682778512398</v>
      </c>
      <c r="AH44" s="512">
        <f t="shared" si="44"/>
        <v>-160.74571269421492</v>
      </c>
      <c r="AI44" s="512">
        <f t="shared" si="44"/>
        <v>0</v>
      </c>
      <c r="AJ44" s="101">
        <f t="shared" si="44"/>
        <v>-13429.399468752936</v>
      </c>
      <c r="AK44" s="538">
        <f>SUM(AK42:AK43)</f>
        <v>-6462</v>
      </c>
      <c r="AL44" s="538">
        <f t="shared" ref="AL44:AU44" si="45">SUM(AL42:AL43)</f>
        <v>2.2000000000000001E-4</v>
      </c>
      <c r="AM44" s="538">
        <f t="shared" si="45"/>
        <v>0</v>
      </c>
      <c r="AN44" s="538">
        <f t="shared" si="45"/>
        <v>-1420.4605190749996</v>
      </c>
      <c r="AO44" s="538">
        <f t="shared" si="45"/>
        <v>-878.36650099500002</v>
      </c>
      <c r="AP44" s="538">
        <f t="shared" si="45"/>
        <v>-1911.8658515666666</v>
      </c>
      <c r="AQ44" s="538">
        <f t="shared" si="45"/>
        <v>-1393.5325276916665</v>
      </c>
      <c r="AR44" s="538">
        <f t="shared" si="45"/>
        <v>0</v>
      </c>
      <c r="AS44" s="538">
        <f t="shared" si="45"/>
        <v>-148.12907869999998</v>
      </c>
      <c r="AT44" s="538">
        <f t="shared" si="45"/>
        <v>0</v>
      </c>
      <c r="AU44" s="421">
        <f t="shared" si="45"/>
        <v>-12214.354258028332</v>
      </c>
      <c r="AV44" s="538">
        <f t="shared" si="40"/>
        <v>-11278</v>
      </c>
      <c r="AW44" s="538">
        <f t="shared" si="40"/>
        <v>2.2000000000000001E-4</v>
      </c>
      <c r="AX44" s="538">
        <f t="shared" si="40"/>
        <v>-439.28145611899998</v>
      </c>
      <c r="AY44" s="538">
        <f t="shared" si="40"/>
        <v>-3865.9761233042245</v>
      </c>
      <c r="AZ44" s="538">
        <f t="shared" si="40"/>
        <v>-1871.9915271700002</v>
      </c>
      <c r="BA44" s="538">
        <f t="shared" si="40"/>
        <v>-3345.439690269825</v>
      </c>
      <c r="BB44" s="538">
        <f t="shared" si="40"/>
        <v>-3500.184464376398</v>
      </c>
      <c r="BC44" s="538">
        <f t="shared" si="39"/>
        <v>-2257.9341559081504</v>
      </c>
      <c r="BD44" s="538">
        <f t="shared" si="39"/>
        <v>-323.67388087632878</v>
      </c>
      <c r="BE44" s="538">
        <f t="shared" si="39"/>
        <v>0</v>
      </c>
      <c r="BF44" s="421">
        <f t="shared" si="39"/>
        <v>-26882.481078023935</v>
      </c>
      <c r="BH44" s="515">
        <f t="shared" si="19"/>
        <v>-157</v>
      </c>
      <c r="BI44" s="512">
        <f t="shared" si="19"/>
        <v>2.2000000000000001E-4</v>
      </c>
      <c r="BJ44" s="512">
        <f t="shared" si="17"/>
        <v>-439.28145611899998</v>
      </c>
      <c r="BK44" s="512">
        <f t="shared" si="17"/>
        <v>-3470.3805490569102</v>
      </c>
      <c r="BL44" s="512">
        <f t="shared" si="17"/>
        <v>-742.86707966000017</v>
      </c>
      <c r="BM44" s="512">
        <f t="shared" si="17"/>
        <v>295.40785758943048</v>
      </c>
      <c r="BN44" s="512">
        <f t="shared" si="17"/>
        <v>-862.10665867479702</v>
      </c>
      <c r="BO44" s="512">
        <f t="shared" si="17"/>
        <v>-1244.2658780569107</v>
      </c>
      <c r="BP44" s="512">
        <f t="shared" si="17"/>
        <v>-74.061918150406541</v>
      </c>
      <c r="BQ44" s="512">
        <f t="shared" si="17"/>
        <v>0</v>
      </c>
      <c r="BR44" s="1491">
        <f t="shared" si="17"/>
        <v>-6694.5554621285992</v>
      </c>
      <c r="BS44" s="538">
        <f t="shared" si="20"/>
        <v>757</v>
      </c>
      <c r="BT44" s="538">
        <f t="shared" si="20"/>
        <v>0</v>
      </c>
      <c r="BU44" s="538">
        <f t="shared" si="18"/>
        <v>0</v>
      </c>
      <c r="BV44" s="538">
        <f t="shared" si="18"/>
        <v>-395.59557424731429</v>
      </c>
      <c r="BW44" s="538">
        <f t="shared" si="18"/>
        <v>-16.218553509999992</v>
      </c>
      <c r="BX44" s="538">
        <f t="shared" si="18"/>
        <v>-396.31124112754878</v>
      </c>
      <c r="BY44" s="538">
        <f t="shared" si="18"/>
        <v>-137.63492999428445</v>
      </c>
      <c r="BZ44" s="538">
        <f t="shared" si="18"/>
        <v>-1013.6682778512397</v>
      </c>
      <c r="CA44" s="538">
        <f t="shared" si="18"/>
        <v>-12.616633994214965</v>
      </c>
      <c r="CB44" s="538">
        <f t="shared" si="18"/>
        <v>0</v>
      </c>
      <c r="CC44" s="1491">
        <f t="shared" si="18"/>
        <v>-1215.0452107246056</v>
      </c>
    </row>
    <row r="45" spans="1:81" s="576" customFormat="1" ht="12" hidden="1" customHeight="1" outlineLevel="2">
      <c r="A45" s="821"/>
      <c r="B45" s="1453" t="s">
        <v>912</v>
      </c>
      <c r="C45" s="1954"/>
      <c r="D45" s="105"/>
      <c r="E45" s="105"/>
      <c r="F45" s="105"/>
      <c r="G45" s="105">
        <v>0</v>
      </c>
      <c r="H45" s="105"/>
      <c r="I45" s="105"/>
      <c r="J45" s="105"/>
      <c r="K45" s="105"/>
      <c r="L45" s="105"/>
      <c r="M45" s="105"/>
      <c r="N45" s="101"/>
      <c r="O45" s="512"/>
      <c r="P45" s="512"/>
      <c r="Q45" s="512"/>
      <c r="R45" s="512"/>
      <c r="S45" s="512"/>
      <c r="T45" s="512"/>
      <c r="U45" s="512"/>
      <c r="V45" s="512"/>
      <c r="W45" s="512"/>
      <c r="X45" s="512"/>
      <c r="Y45" s="101">
        <f t="shared" si="7"/>
        <v>0</v>
      </c>
      <c r="Z45" s="512"/>
      <c r="AA45" s="512"/>
      <c r="AB45" s="512"/>
      <c r="AC45" s="512"/>
      <c r="AD45" s="512"/>
      <c r="AE45" s="512"/>
      <c r="AF45" s="512"/>
      <c r="AG45" s="512"/>
      <c r="AH45" s="512"/>
      <c r="AI45" s="512"/>
      <c r="AJ45" s="101"/>
      <c r="AK45" s="538"/>
      <c r="AL45" s="538"/>
      <c r="AM45" s="538"/>
      <c r="AN45" s="538"/>
      <c r="AO45" s="538"/>
      <c r="AP45" s="538"/>
      <c r="AQ45" s="538"/>
      <c r="AR45" s="538"/>
      <c r="AS45" s="538"/>
      <c r="AT45" s="538"/>
      <c r="AU45" s="421"/>
      <c r="AV45" s="538">
        <f t="shared" si="40"/>
        <v>0</v>
      </c>
      <c r="AW45" s="538">
        <f t="shared" si="40"/>
        <v>0</v>
      </c>
      <c r="AX45" s="538">
        <f t="shared" si="40"/>
        <v>0</v>
      </c>
      <c r="AY45" s="538">
        <f t="shared" si="40"/>
        <v>0</v>
      </c>
      <c r="AZ45" s="538">
        <f t="shared" si="40"/>
        <v>0</v>
      </c>
      <c r="BA45" s="538">
        <f t="shared" si="40"/>
        <v>0</v>
      </c>
      <c r="BB45" s="538">
        <f t="shared" si="40"/>
        <v>0</v>
      </c>
      <c r="BC45" s="538">
        <f t="shared" si="39"/>
        <v>0</v>
      </c>
      <c r="BD45" s="538">
        <f t="shared" si="39"/>
        <v>0</v>
      </c>
      <c r="BE45" s="538">
        <f t="shared" si="39"/>
        <v>0</v>
      </c>
      <c r="BF45" s="421">
        <f t="shared" si="39"/>
        <v>0</v>
      </c>
      <c r="BH45" s="515">
        <f t="shared" si="19"/>
        <v>0</v>
      </c>
      <c r="BI45" s="512">
        <f t="shared" si="19"/>
        <v>0</v>
      </c>
      <c r="BJ45" s="512">
        <f t="shared" si="17"/>
        <v>0</v>
      </c>
      <c r="BK45" s="512">
        <f t="shared" si="17"/>
        <v>0</v>
      </c>
      <c r="BL45" s="512">
        <f t="shared" si="17"/>
        <v>0</v>
      </c>
      <c r="BM45" s="512">
        <f t="shared" si="17"/>
        <v>0</v>
      </c>
      <c r="BN45" s="512">
        <f t="shared" si="17"/>
        <v>0</v>
      </c>
      <c r="BO45" s="512">
        <f t="shared" si="17"/>
        <v>0</v>
      </c>
      <c r="BP45" s="512">
        <f t="shared" si="17"/>
        <v>0</v>
      </c>
      <c r="BQ45" s="512">
        <f t="shared" si="17"/>
        <v>0</v>
      </c>
      <c r="BR45" s="1491">
        <f t="shared" si="17"/>
        <v>0</v>
      </c>
      <c r="BS45" s="538">
        <f t="shared" si="20"/>
        <v>0</v>
      </c>
      <c r="BT45" s="538">
        <f t="shared" si="20"/>
        <v>0</v>
      </c>
      <c r="BU45" s="538">
        <f t="shared" si="18"/>
        <v>0</v>
      </c>
      <c r="BV45" s="538">
        <f t="shared" si="18"/>
        <v>0</v>
      </c>
      <c r="BW45" s="538">
        <f t="shared" si="18"/>
        <v>0</v>
      </c>
      <c r="BX45" s="538">
        <f t="shared" si="18"/>
        <v>0</v>
      </c>
      <c r="BY45" s="538">
        <f t="shared" si="18"/>
        <v>0</v>
      </c>
      <c r="BZ45" s="538">
        <f t="shared" si="18"/>
        <v>0</v>
      </c>
      <c r="CA45" s="538">
        <f t="shared" si="18"/>
        <v>0</v>
      </c>
      <c r="CB45" s="538">
        <f t="shared" si="18"/>
        <v>0</v>
      </c>
      <c r="CC45" s="1491">
        <f t="shared" si="18"/>
        <v>0</v>
      </c>
    </row>
    <row r="46" spans="1:81" s="576" customFormat="1" ht="12" hidden="1" customHeight="1" outlineLevel="2">
      <c r="A46" s="821"/>
      <c r="B46" s="826" t="s">
        <v>913</v>
      </c>
      <c r="C46" s="1950"/>
      <c r="D46" s="105">
        <v>-1156</v>
      </c>
      <c r="E46" s="105">
        <v>-25</v>
      </c>
      <c r="F46" s="105">
        <v>0</v>
      </c>
      <c r="G46" s="105">
        <v>0</v>
      </c>
      <c r="H46" s="105">
        <v>-25.150865999999997</v>
      </c>
      <c r="I46" s="105">
        <v>-6.9316509756097551</v>
      </c>
      <c r="J46" s="105">
        <v>-366.37719565853649</v>
      </c>
      <c r="K46" s="105">
        <v>0</v>
      </c>
      <c r="L46" s="105">
        <v>-136.09197360975605</v>
      </c>
      <c r="M46" s="105">
        <v>0</v>
      </c>
      <c r="N46" s="101">
        <f t="shared" ref="N46:N57" si="46">SUM(D46:M46)</f>
        <v>-1715.5516862439022</v>
      </c>
      <c r="O46" s="512">
        <v>-851</v>
      </c>
      <c r="P46" s="512">
        <v>0</v>
      </c>
      <c r="Q46" s="512">
        <v>0</v>
      </c>
      <c r="R46" s="512">
        <v>-999.27956763821135</v>
      </c>
      <c r="S46" s="512">
        <v>-57.959782109999999</v>
      </c>
      <c r="T46" s="512">
        <v>0</v>
      </c>
      <c r="U46" s="512">
        <v>-685.98675473170726</v>
      </c>
      <c r="V46" s="512">
        <v>-125.47206538211381</v>
      </c>
      <c r="W46" s="512">
        <v>-240.24218845934956</v>
      </c>
      <c r="X46" s="512">
        <v>0</v>
      </c>
      <c r="Y46" s="101">
        <v>-2959.9403583213821</v>
      </c>
      <c r="Z46" s="512">
        <v>-406</v>
      </c>
      <c r="AA46" s="512">
        <v>0</v>
      </c>
      <c r="AB46" s="512">
        <v>0</v>
      </c>
      <c r="AC46" s="512">
        <v>-387.01817543801661</v>
      </c>
      <c r="AD46" s="512">
        <v>-1.8246651649999996</v>
      </c>
      <c r="AE46" s="512">
        <v>0</v>
      </c>
      <c r="AF46" s="512">
        <v>-242.19523031404964</v>
      </c>
      <c r="AG46" s="512">
        <v>-29.843646942148766</v>
      </c>
      <c r="AH46" s="512">
        <v>-84.123626578512415</v>
      </c>
      <c r="AI46" s="512">
        <v>0</v>
      </c>
      <c r="AJ46" s="101">
        <v>-1151.0053444377274</v>
      </c>
      <c r="AK46" s="538">
        <v>-429</v>
      </c>
      <c r="AL46" s="538">
        <v>0</v>
      </c>
      <c r="AM46" s="538">
        <v>0</v>
      </c>
      <c r="AN46" s="538">
        <v>-361.41729197499996</v>
      </c>
      <c r="AO46" s="538">
        <v>-20.409664290000002</v>
      </c>
      <c r="AP46" s="538">
        <v>0</v>
      </c>
      <c r="AQ46" s="538">
        <v>-343.2008755166666</v>
      </c>
      <c r="AR46" s="538">
        <v>-55.065624608333323</v>
      </c>
      <c r="AS46" s="538">
        <v>-107.27764309166665</v>
      </c>
      <c r="AT46" s="538">
        <v>0</v>
      </c>
      <c r="AU46" s="421">
        <v>-1316.3710994816665</v>
      </c>
      <c r="AV46" s="538">
        <f t="shared" si="40"/>
        <v>-828</v>
      </c>
      <c r="AW46" s="538">
        <f t="shared" si="40"/>
        <v>0</v>
      </c>
      <c r="AX46" s="538">
        <f t="shared" si="40"/>
        <v>0</v>
      </c>
      <c r="AY46" s="538">
        <f t="shared" si="40"/>
        <v>-1024.8804511012281</v>
      </c>
      <c r="AZ46" s="538">
        <f t="shared" si="40"/>
        <v>-39.374782984999996</v>
      </c>
      <c r="BA46" s="538">
        <f t="shared" si="40"/>
        <v>0</v>
      </c>
      <c r="BB46" s="538">
        <f t="shared" si="40"/>
        <v>-584.9811095290903</v>
      </c>
      <c r="BC46" s="538">
        <f t="shared" si="39"/>
        <v>-100.25008771592925</v>
      </c>
      <c r="BD46" s="538">
        <f t="shared" si="39"/>
        <v>-217.08817194619533</v>
      </c>
      <c r="BE46" s="538">
        <f t="shared" si="39"/>
        <v>0</v>
      </c>
      <c r="BF46" s="421">
        <f t="shared" si="39"/>
        <v>-2794.5746032774432</v>
      </c>
      <c r="BH46" s="515">
        <f t="shared" si="19"/>
        <v>305</v>
      </c>
      <c r="BI46" s="512">
        <f t="shared" si="19"/>
        <v>25</v>
      </c>
      <c r="BJ46" s="512">
        <f t="shared" si="17"/>
        <v>0</v>
      </c>
      <c r="BK46" s="512">
        <f t="shared" si="17"/>
        <v>-999.27956763821135</v>
      </c>
      <c r="BL46" s="512">
        <f t="shared" si="17"/>
        <v>-32.808916109999998</v>
      </c>
      <c r="BM46" s="512">
        <f t="shared" si="17"/>
        <v>6.9316509756097551</v>
      </c>
      <c r="BN46" s="512">
        <f t="shared" si="17"/>
        <v>-319.60955907317077</v>
      </c>
      <c r="BO46" s="512">
        <f t="shared" si="17"/>
        <v>-125.47206538211381</v>
      </c>
      <c r="BP46" s="512">
        <f t="shared" si="17"/>
        <v>-104.15021484959351</v>
      </c>
      <c r="BQ46" s="512">
        <f t="shared" si="17"/>
        <v>0</v>
      </c>
      <c r="BR46" s="1491">
        <f t="shared" si="17"/>
        <v>-1244.3886720774799</v>
      </c>
      <c r="BS46" s="538">
        <f t="shared" si="20"/>
        <v>23</v>
      </c>
      <c r="BT46" s="538">
        <f t="shared" si="20"/>
        <v>0</v>
      </c>
      <c r="BU46" s="538">
        <f t="shared" si="18"/>
        <v>0</v>
      </c>
      <c r="BV46" s="538">
        <f t="shared" si="18"/>
        <v>-25.600883463016771</v>
      </c>
      <c r="BW46" s="538">
        <f t="shared" si="18"/>
        <v>18.584999125000003</v>
      </c>
      <c r="BX46" s="538">
        <f t="shared" si="18"/>
        <v>0</v>
      </c>
      <c r="BY46" s="538">
        <f t="shared" si="18"/>
        <v>101.00564520261696</v>
      </c>
      <c r="BZ46" s="538">
        <f t="shared" si="18"/>
        <v>25.221977666184557</v>
      </c>
      <c r="CA46" s="538">
        <f t="shared" si="18"/>
        <v>23.154016513154232</v>
      </c>
      <c r="CB46" s="538">
        <f t="shared" si="18"/>
        <v>0</v>
      </c>
      <c r="CC46" s="1491">
        <f t="shared" si="18"/>
        <v>165.36575504393886</v>
      </c>
    </row>
    <row r="47" spans="1:81" s="576" customFormat="1" ht="12" hidden="1" customHeight="1" outlineLevel="2">
      <c r="A47" s="821"/>
      <c r="B47" s="826" t="s">
        <v>898</v>
      </c>
      <c r="C47" s="1950"/>
      <c r="D47" s="2062"/>
      <c r="E47" s="2062"/>
      <c r="F47" s="2062"/>
      <c r="G47" s="2062">
        <v>0</v>
      </c>
      <c r="H47" s="2062"/>
      <c r="I47" s="2062"/>
      <c r="J47" s="2062"/>
      <c r="K47" s="2062"/>
      <c r="L47" s="2062"/>
      <c r="M47" s="2062"/>
      <c r="N47" s="101">
        <f t="shared" si="46"/>
        <v>0</v>
      </c>
      <c r="O47" s="1731">
        <v>0</v>
      </c>
      <c r="P47" s="1731">
        <v>0</v>
      </c>
      <c r="Q47" s="1731">
        <v>0</v>
      </c>
      <c r="R47" s="1731">
        <v>0</v>
      </c>
      <c r="S47" s="1731">
        <v>0</v>
      </c>
      <c r="T47" s="1731">
        <v>0</v>
      </c>
      <c r="U47" s="1731">
        <v>0</v>
      </c>
      <c r="V47" s="1731">
        <v>0</v>
      </c>
      <c r="W47" s="1731">
        <v>0</v>
      </c>
      <c r="X47" s="1731">
        <v>0</v>
      </c>
      <c r="Y47" s="101">
        <v>0</v>
      </c>
      <c r="Z47" s="1731">
        <v>0</v>
      </c>
      <c r="AA47" s="1731">
        <v>0</v>
      </c>
      <c r="AB47" s="1731">
        <v>0</v>
      </c>
      <c r="AC47" s="1731">
        <v>0</v>
      </c>
      <c r="AD47" s="1731">
        <v>0</v>
      </c>
      <c r="AE47" s="1731">
        <v>0</v>
      </c>
      <c r="AF47" s="1731">
        <v>0</v>
      </c>
      <c r="AG47" s="1731">
        <v>0</v>
      </c>
      <c r="AH47" s="1731">
        <v>0</v>
      </c>
      <c r="AI47" s="1731">
        <v>0</v>
      </c>
      <c r="AJ47" s="101">
        <v>0</v>
      </c>
      <c r="AK47" s="576">
        <v>0</v>
      </c>
      <c r="AL47" s="576">
        <v>0</v>
      </c>
      <c r="AM47" s="576">
        <v>0</v>
      </c>
      <c r="AN47" s="576">
        <v>0</v>
      </c>
      <c r="AO47" s="576">
        <v>0</v>
      </c>
      <c r="AP47" s="576">
        <v>0</v>
      </c>
      <c r="AQ47" s="576">
        <v>0</v>
      </c>
      <c r="AR47" s="576">
        <v>0</v>
      </c>
      <c r="AS47" s="576">
        <v>0</v>
      </c>
      <c r="AT47" s="576">
        <v>0</v>
      </c>
      <c r="AU47" s="421">
        <v>0</v>
      </c>
      <c r="AV47" s="576">
        <f t="shared" si="40"/>
        <v>0</v>
      </c>
      <c r="AW47" s="576">
        <f t="shared" si="40"/>
        <v>0</v>
      </c>
      <c r="AX47" s="576">
        <f t="shared" si="40"/>
        <v>0</v>
      </c>
      <c r="AY47" s="576">
        <f t="shared" si="40"/>
        <v>0</v>
      </c>
      <c r="AZ47" s="576">
        <f t="shared" si="40"/>
        <v>0</v>
      </c>
      <c r="BA47" s="576">
        <f t="shared" si="40"/>
        <v>0</v>
      </c>
      <c r="BB47" s="576">
        <f t="shared" si="40"/>
        <v>0</v>
      </c>
      <c r="BC47" s="576">
        <f t="shared" si="39"/>
        <v>0</v>
      </c>
      <c r="BD47" s="576">
        <f t="shared" si="39"/>
        <v>0</v>
      </c>
      <c r="BE47" s="576">
        <f t="shared" si="39"/>
        <v>0</v>
      </c>
      <c r="BF47" s="421">
        <f t="shared" si="39"/>
        <v>0</v>
      </c>
      <c r="BH47" s="1738">
        <f t="shared" si="19"/>
        <v>0</v>
      </c>
      <c r="BI47" s="1731">
        <f t="shared" si="19"/>
        <v>0</v>
      </c>
      <c r="BJ47" s="1731">
        <f t="shared" si="17"/>
        <v>0</v>
      </c>
      <c r="BK47" s="1731">
        <f t="shared" si="17"/>
        <v>0</v>
      </c>
      <c r="BL47" s="1731">
        <f t="shared" si="17"/>
        <v>0</v>
      </c>
      <c r="BM47" s="1731">
        <f t="shared" si="17"/>
        <v>0</v>
      </c>
      <c r="BN47" s="1731">
        <f t="shared" si="17"/>
        <v>0</v>
      </c>
      <c r="BO47" s="1731">
        <f t="shared" si="17"/>
        <v>0</v>
      </c>
      <c r="BP47" s="1731">
        <f t="shared" si="17"/>
        <v>0</v>
      </c>
      <c r="BQ47" s="1731">
        <f t="shared" si="17"/>
        <v>0</v>
      </c>
      <c r="BR47" s="1491">
        <f t="shared" si="17"/>
        <v>0</v>
      </c>
      <c r="BS47" s="576">
        <f t="shared" si="20"/>
        <v>0</v>
      </c>
      <c r="BT47" s="576">
        <f t="shared" si="20"/>
        <v>0</v>
      </c>
      <c r="BU47" s="576">
        <f t="shared" si="18"/>
        <v>0</v>
      </c>
      <c r="BV47" s="576">
        <f t="shared" si="18"/>
        <v>0</v>
      </c>
      <c r="BW47" s="576">
        <f t="shared" si="18"/>
        <v>0</v>
      </c>
      <c r="BX47" s="576">
        <f t="shared" si="18"/>
        <v>0</v>
      </c>
      <c r="BY47" s="576">
        <f t="shared" si="18"/>
        <v>0</v>
      </c>
      <c r="BZ47" s="576">
        <f t="shared" si="18"/>
        <v>0</v>
      </c>
      <c r="CA47" s="576">
        <f t="shared" si="18"/>
        <v>0</v>
      </c>
      <c r="CB47" s="576">
        <f t="shared" si="18"/>
        <v>0</v>
      </c>
      <c r="CC47" s="1491">
        <f t="shared" si="18"/>
        <v>0</v>
      </c>
    </row>
    <row r="48" spans="1:81" s="576" customFormat="1" ht="12" hidden="1" customHeight="1" outlineLevel="2">
      <c r="A48" s="821"/>
      <c r="B48" s="826" t="s">
        <v>914</v>
      </c>
      <c r="C48" s="1950"/>
      <c r="D48" s="105">
        <v>-869</v>
      </c>
      <c r="E48" s="105">
        <v>0</v>
      </c>
      <c r="F48" s="105">
        <v>0</v>
      </c>
      <c r="G48" s="105">
        <v>0</v>
      </c>
      <c r="H48" s="105">
        <v>0</v>
      </c>
      <c r="I48" s="105">
        <v>0</v>
      </c>
      <c r="J48" s="105">
        <v>0</v>
      </c>
      <c r="K48" s="105">
        <v>0</v>
      </c>
      <c r="L48" s="105">
        <v>0</v>
      </c>
      <c r="M48" s="105">
        <v>0</v>
      </c>
      <c r="N48" s="101">
        <f t="shared" si="46"/>
        <v>-869</v>
      </c>
      <c r="O48" s="512">
        <v>-795</v>
      </c>
      <c r="P48" s="512">
        <v>0</v>
      </c>
      <c r="Q48" s="512">
        <v>-89.729534653000002</v>
      </c>
      <c r="R48" s="512"/>
      <c r="S48" s="512"/>
      <c r="T48" s="512">
        <v>0</v>
      </c>
      <c r="U48" s="512">
        <v>0</v>
      </c>
      <c r="V48" s="512"/>
      <c r="W48" s="512">
        <v>0</v>
      </c>
      <c r="X48" s="512">
        <v>0</v>
      </c>
      <c r="Y48" s="101">
        <v>-884.72953465299997</v>
      </c>
      <c r="Z48" s="512">
        <v>-245</v>
      </c>
      <c r="AA48" s="512">
        <v>0</v>
      </c>
      <c r="AB48" s="512">
        <v>0</v>
      </c>
      <c r="AC48" s="512"/>
      <c r="AD48" s="512"/>
      <c r="AE48" s="512">
        <v>0</v>
      </c>
      <c r="AF48" s="512">
        <v>0</v>
      </c>
      <c r="AG48" s="512"/>
      <c r="AH48" s="512">
        <v>0</v>
      </c>
      <c r="AI48" s="512">
        <v>0</v>
      </c>
      <c r="AJ48" s="101">
        <v>-245</v>
      </c>
      <c r="AK48" s="538">
        <v>-551</v>
      </c>
      <c r="AL48" s="538">
        <v>0</v>
      </c>
      <c r="AM48" s="538">
        <v>0</v>
      </c>
      <c r="AN48" s="538"/>
      <c r="AO48" s="538"/>
      <c r="AP48" s="538">
        <v>0</v>
      </c>
      <c r="AQ48" s="538">
        <v>0</v>
      </c>
      <c r="AR48" s="538"/>
      <c r="AS48" s="538">
        <v>0</v>
      </c>
      <c r="AT48" s="538">
        <v>0</v>
      </c>
      <c r="AU48" s="421">
        <v>-551</v>
      </c>
      <c r="AV48" s="538">
        <f t="shared" si="40"/>
        <v>-489</v>
      </c>
      <c r="AW48" s="538">
        <f t="shared" si="40"/>
        <v>0</v>
      </c>
      <c r="AX48" s="538">
        <f t="shared" si="40"/>
        <v>-89.729534653000002</v>
      </c>
      <c r="AY48" s="538">
        <f t="shared" si="40"/>
        <v>0</v>
      </c>
      <c r="AZ48" s="538">
        <f t="shared" si="40"/>
        <v>0</v>
      </c>
      <c r="BA48" s="538">
        <f t="shared" si="40"/>
        <v>0</v>
      </c>
      <c r="BB48" s="538">
        <f t="shared" si="40"/>
        <v>0</v>
      </c>
      <c r="BC48" s="538">
        <f t="shared" si="39"/>
        <v>0</v>
      </c>
      <c r="BD48" s="538">
        <f t="shared" si="39"/>
        <v>0</v>
      </c>
      <c r="BE48" s="538">
        <f t="shared" si="39"/>
        <v>0</v>
      </c>
      <c r="BF48" s="421">
        <f t="shared" si="39"/>
        <v>-578.72953465299997</v>
      </c>
      <c r="BH48" s="515">
        <f t="shared" si="19"/>
        <v>74</v>
      </c>
      <c r="BI48" s="512">
        <f t="shared" si="19"/>
        <v>0</v>
      </c>
      <c r="BJ48" s="512">
        <f t="shared" si="17"/>
        <v>-89.729534653000002</v>
      </c>
      <c r="BK48" s="512">
        <f t="shared" si="17"/>
        <v>0</v>
      </c>
      <c r="BL48" s="512">
        <f t="shared" si="17"/>
        <v>0</v>
      </c>
      <c r="BM48" s="512">
        <f t="shared" si="17"/>
        <v>0</v>
      </c>
      <c r="BN48" s="512">
        <f t="shared" si="17"/>
        <v>0</v>
      </c>
      <c r="BO48" s="512">
        <f t="shared" si="17"/>
        <v>0</v>
      </c>
      <c r="BP48" s="512">
        <f t="shared" si="17"/>
        <v>0</v>
      </c>
      <c r="BQ48" s="512">
        <f t="shared" si="17"/>
        <v>0</v>
      </c>
      <c r="BR48" s="1491">
        <f t="shared" si="17"/>
        <v>-15.729534652999973</v>
      </c>
      <c r="BS48" s="538">
        <f t="shared" si="20"/>
        <v>306</v>
      </c>
      <c r="BT48" s="538">
        <f t="shared" si="20"/>
        <v>0</v>
      </c>
      <c r="BU48" s="538">
        <f t="shared" si="18"/>
        <v>0</v>
      </c>
      <c r="BV48" s="538">
        <f t="shared" si="18"/>
        <v>0</v>
      </c>
      <c r="BW48" s="538">
        <f t="shared" si="18"/>
        <v>0</v>
      </c>
      <c r="BX48" s="538">
        <f t="shared" si="18"/>
        <v>0</v>
      </c>
      <c r="BY48" s="538">
        <f t="shared" si="18"/>
        <v>0</v>
      </c>
      <c r="BZ48" s="538">
        <f t="shared" si="18"/>
        <v>0</v>
      </c>
      <c r="CA48" s="538">
        <f t="shared" si="18"/>
        <v>0</v>
      </c>
      <c r="CB48" s="538">
        <f t="shared" si="18"/>
        <v>0</v>
      </c>
      <c r="CC48" s="1491">
        <f t="shared" si="18"/>
        <v>306</v>
      </c>
    </row>
    <row r="49" spans="1:81" s="576" customFormat="1" ht="12" hidden="1" customHeight="1" outlineLevel="2">
      <c r="A49" s="821"/>
      <c r="B49" s="826" t="s">
        <v>4622</v>
      </c>
      <c r="C49" s="1950"/>
      <c r="D49" s="105">
        <v>-270</v>
      </c>
      <c r="E49" s="105">
        <v>0</v>
      </c>
      <c r="F49" s="105">
        <v>0</v>
      </c>
      <c r="G49" s="105">
        <v>0</v>
      </c>
      <c r="H49" s="105">
        <v>-185.89613</v>
      </c>
      <c r="I49" s="105">
        <v>-521.22322931707311</v>
      </c>
      <c r="J49" s="105">
        <v>0</v>
      </c>
      <c r="K49" s="105">
        <v>0</v>
      </c>
      <c r="L49" s="105">
        <v>0</v>
      </c>
      <c r="M49" s="105">
        <v>0</v>
      </c>
      <c r="N49" s="101">
        <f t="shared" si="46"/>
        <v>-977.11935931707308</v>
      </c>
      <c r="O49" s="512">
        <v>-235</v>
      </c>
      <c r="P49" s="512"/>
      <c r="Q49" s="512">
        <v>0</v>
      </c>
      <c r="R49" s="512">
        <v>-24.037868341463415</v>
      </c>
      <c r="S49" s="512">
        <v>-211.16214881500002</v>
      </c>
      <c r="T49" s="512">
        <v>0</v>
      </c>
      <c r="U49" s="512">
        <v>0</v>
      </c>
      <c r="V49" s="512">
        <v>-641.8435483821138</v>
      </c>
      <c r="W49" s="512">
        <v>0</v>
      </c>
      <c r="X49" s="512">
        <v>0</v>
      </c>
      <c r="Y49" s="101">
        <v>-1112.0435655385772</v>
      </c>
      <c r="Z49" s="512">
        <v>-128</v>
      </c>
      <c r="AA49" s="512"/>
      <c r="AB49" s="512">
        <v>0</v>
      </c>
      <c r="AC49" s="512">
        <v>-13.211723404958681</v>
      </c>
      <c r="AD49" s="512">
        <v>-79.712502409999985</v>
      </c>
      <c r="AE49" s="512">
        <v>0</v>
      </c>
      <c r="AF49" s="512">
        <v>0</v>
      </c>
      <c r="AG49" s="512">
        <v>-239.380767570248</v>
      </c>
      <c r="AH49" s="512">
        <v>0</v>
      </c>
      <c r="AI49" s="512">
        <v>0</v>
      </c>
      <c r="AJ49" s="101">
        <v>-460.30499338520667</v>
      </c>
      <c r="AK49" s="538">
        <v>-107</v>
      </c>
      <c r="AL49" s="538"/>
      <c r="AM49" s="538">
        <v>0</v>
      </c>
      <c r="AN49" s="538">
        <v>-11.647738208333333</v>
      </c>
      <c r="AO49" s="538">
        <v>-87.298347179999993</v>
      </c>
      <c r="AP49" s="538">
        <v>0</v>
      </c>
      <c r="AQ49" s="538">
        <v>0</v>
      </c>
      <c r="AR49" s="538">
        <v>-323.51637741666661</v>
      </c>
      <c r="AS49" s="538">
        <v>0</v>
      </c>
      <c r="AT49" s="538">
        <v>0</v>
      </c>
      <c r="AU49" s="421">
        <v>-529.46246280499997</v>
      </c>
      <c r="AV49" s="538">
        <f t="shared" si="40"/>
        <v>-256</v>
      </c>
      <c r="AW49" s="538">
        <f t="shared" si="40"/>
        <v>0</v>
      </c>
      <c r="AX49" s="538">
        <f t="shared" si="40"/>
        <v>0</v>
      </c>
      <c r="AY49" s="538">
        <f t="shared" si="40"/>
        <v>-25.601853538088761</v>
      </c>
      <c r="AZ49" s="538">
        <f t="shared" si="40"/>
        <v>-203.57630404500003</v>
      </c>
      <c r="BA49" s="538">
        <f t="shared" si="40"/>
        <v>0</v>
      </c>
      <c r="BB49" s="538">
        <f t="shared" si="40"/>
        <v>0</v>
      </c>
      <c r="BC49" s="538">
        <f t="shared" si="39"/>
        <v>-557.70793853569512</v>
      </c>
      <c r="BD49" s="538">
        <f t="shared" si="39"/>
        <v>0</v>
      </c>
      <c r="BE49" s="538">
        <f t="shared" si="39"/>
        <v>0</v>
      </c>
      <c r="BF49" s="421">
        <f t="shared" si="39"/>
        <v>-1042.8860961187838</v>
      </c>
      <c r="BH49" s="515">
        <f t="shared" si="19"/>
        <v>35</v>
      </c>
      <c r="BI49" s="512">
        <f t="shared" si="19"/>
        <v>0</v>
      </c>
      <c r="BJ49" s="512">
        <f t="shared" si="17"/>
        <v>0</v>
      </c>
      <c r="BK49" s="512">
        <f t="shared" si="17"/>
        <v>-24.037868341463415</v>
      </c>
      <c r="BL49" s="512">
        <f t="shared" si="17"/>
        <v>-25.266018815000024</v>
      </c>
      <c r="BM49" s="512">
        <f t="shared" si="17"/>
        <v>521.22322931707311</v>
      </c>
      <c r="BN49" s="512">
        <f t="shared" si="17"/>
        <v>0</v>
      </c>
      <c r="BO49" s="512">
        <f t="shared" si="17"/>
        <v>-641.8435483821138</v>
      </c>
      <c r="BP49" s="512">
        <f t="shared" si="17"/>
        <v>0</v>
      </c>
      <c r="BQ49" s="512">
        <f t="shared" si="17"/>
        <v>0</v>
      </c>
      <c r="BR49" s="1491">
        <f t="shared" si="17"/>
        <v>-134.92420622150416</v>
      </c>
      <c r="BS49" s="538">
        <f t="shared" si="20"/>
        <v>-21</v>
      </c>
      <c r="BT49" s="538">
        <f t="shared" si="20"/>
        <v>0</v>
      </c>
      <c r="BU49" s="538">
        <f t="shared" si="18"/>
        <v>0</v>
      </c>
      <c r="BV49" s="538">
        <f t="shared" si="18"/>
        <v>-1.563985196625346</v>
      </c>
      <c r="BW49" s="538">
        <f t="shared" si="18"/>
        <v>7.5858447699999942</v>
      </c>
      <c r="BX49" s="538">
        <f t="shared" si="18"/>
        <v>0</v>
      </c>
      <c r="BY49" s="538">
        <f t="shared" si="18"/>
        <v>0</v>
      </c>
      <c r="BZ49" s="538">
        <f t="shared" si="18"/>
        <v>84.135609846418674</v>
      </c>
      <c r="CA49" s="538">
        <f t="shared" si="18"/>
        <v>0</v>
      </c>
      <c r="CB49" s="538">
        <f t="shared" si="18"/>
        <v>0</v>
      </c>
      <c r="CC49" s="1491">
        <f t="shared" si="18"/>
        <v>69.157469419793415</v>
      </c>
    </row>
    <row r="50" spans="1:81" s="576" customFormat="1" ht="12" hidden="1" customHeight="1" outlineLevel="2">
      <c r="A50" s="821"/>
      <c r="B50" s="826" t="s">
        <v>916</v>
      </c>
      <c r="C50" s="1950"/>
      <c r="D50" s="105">
        <v>-1071</v>
      </c>
      <c r="E50" s="105">
        <v>0</v>
      </c>
      <c r="F50" s="105">
        <v>-524.17351109374999</v>
      </c>
      <c r="G50" s="105">
        <v>0</v>
      </c>
      <c r="H50" s="105">
        <v>0</v>
      </c>
      <c r="I50" s="105">
        <v>0</v>
      </c>
      <c r="J50" s="105">
        <v>-597.33712078048768</v>
      </c>
      <c r="K50" s="105">
        <v>0</v>
      </c>
      <c r="L50" s="105">
        <v>-25.944179365853653</v>
      </c>
      <c r="M50" s="105">
        <v>0</v>
      </c>
      <c r="N50" s="101">
        <f t="shared" si="46"/>
        <v>-2218.4548112400917</v>
      </c>
      <c r="O50" s="512">
        <v>-1904</v>
      </c>
      <c r="P50" s="512">
        <v>0</v>
      </c>
      <c r="Q50" s="512">
        <v>-177.26785227799999</v>
      </c>
      <c r="R50" s="512"/>
      <c r="S50" s="512"/>
      <c r="T50" s="512">
        <v>0</v>
      </c>
      <c r="U50" s="512">
        <v>-852.22285405691048</v>
      </c>
      <c r="V50" s="512"/>
      <c r="W50" s="512">
        <v>-27.822836560975606</v>
      </c>
      <c r="X50" s="512">
        <v>0</v>
      </c>
      <c r="Y50" s="101">
        <v>-2961.3135428958863</v>
      </c>
      <c r="Z50" s="512">
        <v>-238</v>
      </c>
      <c r="AA50" s="512">
        <v>0</v>
      </c>
      <c r="AB50" s="512">
        <v>0</v>
      </c>
      <c r="AC50" s="512"/>
      <c r="AD50" s="512"/>
      <c r="AE50" s="512">
        <v>0</v>
      </c>
      <c r="AF50" s="512">
        <v>-327.17944720661166</v>
      </c>
      <c r="AG50" s="512"/>
      <c r="AH50" s="512">
        <v>-36.152180231404962</v>
      </c>
      <c r="AI50" s="512">
        <v>0</v>
      </c>
      <c r="AJ50" s="101">
        <v>-601.33162743801665</v>
      </c>
      <c r="AK50" s="538">
        <v>-1042</v>
      </c>
      <c r="AL50" s="538">
        <v>0</v>
      </c>
      <c r="AM50" s="538">
        <v>-211.13025561399999</v>
      </c>
      <c r="AN50" s="538"/>
      <c r="AO50" s="538"/>
      <c r="AP50" s="538">
        <v>0</v>
      </c>
      <c r="AQ50" s="538">
        <v>-313.65259171666662</v>
      </c>
      <c r="AR50" s="538"/>
      <c r="AS50" s="538">
        <v>-27.071569049999997</v>
      </c>
      <c r="AT50" s="538">
        <v>0</v>
      </c>
      <c r="AU50" s="421">
        <v>-1593.8544163806666</v>
      </c>
      <c r="AV50" s="538">
        <f t="shared" si="40"/>
        <v>-1100</v>
      </c>
      <c r="AW50" s="538">
        <f t="shared" si="40"/>
        <v>0</v>
      </c>
      <c r="AX50" s="538">
        <f t="shared" si="40"/>
        <v>33.862403336</v>
      </c>
      <c r="AY50" s="538">
        <f t="shared" si="40"/>
        <v>0</v>
      </c>
      <c r="AZ50" s="538">
        <f t="shared" si="40"/>
        <v>0</v>
      </c>
      <c r="BA50" s="538">
        <f t="shared" si="40"/>
        <v>0</v>
      </c>
      <c r="BB50" s="538">
        <f t="shared" si="40"/>
        <v>-865.74970954685546</v>
      </c>
      <c r="BC50" s="538">
        <f t="shared" si="39"/>
        <v>0</v>
      </c>
      <c r="BD50" s="538">
        <f t="shared" si="39"/>
        <v>-36.903447742380571</v>
      </c>
      <c r="BE50" s="538">
        <f t="shared" si="39"/>
        <v>0</v>
      </c>
      <c r="BF50" s="421">
        <f t="shared" si="39"/>
        <v>-1968.7907539532362</v>
      </c>
      <c r="BH50" s="515">
        <f t="shared" si="19"/>
        <v>-833</v>
      </c>
      <c r="BI50" s="512">
        <f t="shared" si="19"/>
        <v>0</v>
      </c>
      <c r="BJ50" s="512">
        <f t="shared" si="17"/>
        <v>346.90565881575003</v>
      </c>
      <c r="BK50" s="512">
        <f t="shared" si="17"/>
        <v>0</v>
      </c>
      <c r="BL50" s="512">
        <f t="shared" si="17"/>
        <v>0</v>
      </c>
      <c r="BM50" s="512">
        <f t="shared" si="17"/>
        <v>0</v>
      </c>
      <c r="BN50" s="512">
        <f t="shared" si="17"/>
        <v>-254.8857332764228</v>
      </c>
      <c r="BO50" s="512">
        <f t="shared" si="17"/>
        <v>0</v>
      </c>
      <c r="BP50" s="512">
        <f t="shared" si="17"/>
        <v>-1.8786571951219528</v>
      </c>
      <c r="BQ50" s="512">
        <f t="shared" si="17"/>
        <v>0</v>
      </c>
      <c r="BR50" s="1491">
        <f t="shared" si="17"/>
        <v>-742.8587316557946</v>
      </c>
      <c r="BS50" s="538">
        <f t="shared" si="20"/>
        <v>804</v>
      </c>
      <c r="BT50" s="538">
        <f t="shared" si="20"/>
        <v>0</v>
      </c>
      <c r="BU50" s="538">
        <f t="shared" si="18"/>
        <v>211.13025561399999</v>
      </c>
      <c r="BV50" s="538">
        <f t="shared" si="18"/>
        <v>0</v>
      </c>
      <c r="BW50" s="538">
        <f t="shared" si="18"/>
        <v>0</v>
      </c>
      <c r="BX50" s="538">
        <f t="shared" si="18"/>
        <v>0</v>
      </c>
      <c r="BY50" s="538">
        <f t="shared" si="18"/>
        <v>-13.526855489944978</v>
      </c>
      <c r="BZ50" s="538">
        <f t="shared" si="18"/>
        <v>0</v>
      </c>
      <c r="CA50" s="538">
        <f t="shared" si="18"/>
        <v>-9.080611181404965</v>
      </c>
      <c r="CB50" s="538">
        <f t="shared" si="18"/>
        <v>0</v>
      </c>
      <c r="CC50" s="1491">
        <f t="shared" si="18"/>
        <v>992.5227889426501</v>
      </c>
    </row>
    <row r="51" spans="1:81" s="576" customFormat="1" ht="12" hidden="1" customHeight="1" outlineLevel="2">
      <c r="A51" s="821"/>
      <c r="B51" s="826" t="s">
        <v>917</v>
      </c>
      <c r="C51" s="1950"/>
      <c r="D51" s="105">
        <v>0</v>
      </c>
      <c r="E51" s="105">
        <v>0</v>
      </c>
      <c r="F51" s="105">
        <v>0</v>
      </c>
      <c r="G51" s="105">
        <v>0</v>
      </c>
      <c r="H51" s="105">
        <v>0</v>
      </c>
      <c r="I51" s="105">
        <v>0</v>
      </c>
      <c r="J51" s="105">
        <v>0</v>
      </c>
      <c r="K51" s="105">
        <v>0</v>
      </c>
      <c r="L51" s="105">
        <v>0</v>
      </c>
      <c r="M51" s="105">
        <v>0</v>
      </c>
      <c r="N51" s="101">
        <f t="shared" si="46"/>
        <v>0</v>
      </c>
      <c r="O51" s="512">
        <v>-495</v>
      </c>
      <c r="P51" s="512"/>
      <c r="Q51" s="512"/>
      <c r="R51" s="512"/>
      <c r="S51" s="512"/>
      <c r="T51" s="512"/>
      <c r="U51" s="512"/>
      <c r="V51" s="512"/>
      <c r="W51" s="512"/>
      <c r="X51" s="512">
        <v>0</v>
      </c>
      <c r="Y51" s="101">
        <v>-495</v>
      </c>
      <c r="Z51" s="512">
        <v>-211</v>
      </c>
      <c r="AA51" s="512"/>
      <c r="AB51" s="512"/>
      <c r="AC51" s="512"/>
      <c r="AD51" s="512"/>
      <c r="AE51" s="512"/>
      <c r="AF51" s="512"/>
      <c r="AG51" s="512"/>
      <c r="AH51" s="512"/>
      <c r="AI51" s="512">
        <v>0</v>
      </c>
      <c r="AJ51" s="101">
        <v>-211</v>
      </c>
      <c r="AK51" s="538">
        <v>0</v>
      </c>
      <c r="AL51" s="538">
        <v>0</v>
      </c>
      <c r="AM51" s="538">
        <v>0</v>
      </c>
      <c r="AN51" s="538">
        <v>0</v>
      </c>
      <c r="AO51" s="538">
        <v>0</v>
      </c>
      <c r="AP51" s="538">
        <v>0</v>
      </c>
      <c r="AQ51" s="538">
        <v>0</v>
      </c>
      <c r="AR51" s="538">
        <v>0</v>
      </c>
      <c r="AS51" s="538">
        <v>0</v>
      </c>
      <c r="AT51" s="538">
        <v>0</v>
      </c>
      <c r="AU51" s="421">
        <v>0</v>
      </c>
      <c r="AV51" s="538">
        <f t="shared" si="40"/>
        <v>-706</v>
      </c>
      <c r="AW51" s="538">
        <f t="shared" si="40"/>
        <v>0</v>
      </c>
      <c r="AX51" s="538">
        <f t="shared" si="40"/>
        <v>0</v>
      </c>
      <c r="AY51" s="538">
        <f t="shared" si="40"/>
        <v>0</v>
      </c>
      <c r="AZ51" s="538">
        <f t="shared" si="40"/>
        <v>0</v>
      </c>
      <c r="BA51" s="538">
        <f t="shared" si="40"/>
        <v>0</v>
      </c>
      <c r="BB51" s="538">
        <f t="shared" si="40"/>
        <v>0</v>
      </c>
      <c r="BC51" s="538">
        <f t="shared" si="39"/>
        <v>0</v>
      </c>
      <c r="BD51" s="538">
        <f t="shared" si="39"/>
        <v>0</v>
      </c>
      <c r="BE51" s="538">
        <f t="shared" si="39"/>
        <v>0</v>
      </c>
      <c r="BF51" s="421">
        <f t="shared" si="39"/>
        <v>-706</v>
      </c>
      <c r="BH51" s="515">
        <f t="shared" si="19"/>
        <v>-495</v>
      </c>
      <c r="BI51" s="512">
        <f t="shared" si="19"/>
        <v>0</v>
      </c>
      <c r="BJ51" s="512">
        <f t="shared" si="17"/>
        <v>0</v>
      </c>
      <c r="BK51" s="512">
        <f t="shared" si="17"/>
        <v>0</v>
      </c>
      <c r="BL51" s="512">
        <f t="shared" si="17"/>
        <v>0</v>
      </c>
      <c r="BM51" s="512">
        <f t="shared" si="17"/>
        <v>0</v>
      </c>
      <c r="BN51" s="512">
        <f t="shared" si="17"/>
        <v>0</v>
      </c>
      <c r="BO51" s="512">
        <f t="shared" si="17"/>
        <v>0</v>
      </c>
      <c r="BP51" s="512">
        <f t="shared" si="17"/>
        <v>0</v>
      </c>
      <c r="BQ51" s="512">
        <f t="shared" si="17"/>
        <v>0</v>
      </c>
      <c r="BR51" s="1491">
        <f t="shared" si="17"/>
        <v>-495</v>
      </c>
      <c r="BS51" s="538">
        <f t="shared" si="20"/>
        <v>-211</v>
      </c>
      <c r="BT51" s="538">
        <f t="shared" si="20"/>
        <v>0</v>
      </c>
      <c r="BU51" s="538">
        <f t="shared" si="18"/>
        <v>0</v>
      </c>
      <c r="BV51" s="538">
        <f t="shared" si="18"/>
        <v>0</v>
      </c>
      <c r="BW51" s="538">
        <f t="shared" si="18"/>
        <v>0</v>
      </c>
      <c r="BX51" s="538">
        <f t="shared" si="18"/>
        <v>0</v>
      </c>
      <c r="BY51" s="538">
        <f t="shared" si="18"/>
        <v>0</v>
      </c>
      <c r="BZ51" s="538">
        <f t="shared" si="18"/>
        <v>0</v>
      </c>
      <c r="CA51" s="538">
        <f t="shared" si="18"/>
        <v>0</v>
      </c>
      <c r="CB51" s="538">
        <f t="shared" si="18"/>
        <v>0</v>
      </c>
      <c r="CC51" s="1491">
        <f t="shared" si="18"/>
        <v>-211</v>
      </c>
    </row>
    <row r="52" spans="1:81" s="576" customFormat="1" ht="12" hidden="1" customHeight="1" outlineLevel="2">
      <c r="A52" s="821"/>
      <c r="B52" s="826" t="s">
        <v>918</v>
      </c>
      <c r="C52" s="1950"/>
      <c r="D52" s="105">
        <v>-261</v>
      </c>
      <c r="E52" s="105">
        <v>0</v>
      </c>
      <c r="F52" s="105">
        <v>0</v>
      </c>
      <c r="G52" s="105">
        <v>0</v>
      </c>
      <c r="H52" s="105">
        <v>0</v>
      </c>
      <c r="I52" s="105">
        <v>0</v>
      </c>
      <c r="J52" s="105">
        <v>0</v>
      </c>
      <c r="K52" s="105">
        <v>0</v>
      </c>
      <c r="L52" s="105">
        <v>0</v>
      </c>
      <c r="M52" s="105">
        <v>0</v>
      </c>
      <c r="N52" s="101">
        <f t="shared" si="46"/>
        <v>-261</v>
      </c>
      <c r="O52" s="512">
        <v>610</v>
      </c>
      <c r="P52" s="512">
        <v>1.1E-4</v>
      </c>
      <c r="Q52" s="512"/>
      <c r="R52" s="512"/>
      <c r="S52" s="512"/>
      <c r="T52" s="512">
        <v>0</v>
      </c>
      <c r="U52" s="512">
        <v>0</v>
      </c>
      <c r="V52" s="512"/>
      <c r="W52" s="512">
        <v>0</v>
      </c>
      <c r="X52" s="512">
        <v>0</v>
      </c>
      <c r="Y52" s="101">
        <v>610.00010999999995</v>
      </c>
      <c r="Z52" s="512">
        <v>-98</v>
      </c>
      <c r="AA52" s="512">
        <v>1.1E-4</v>
      </c>
      <c r="AB52" s="512"/>
      <c r="AC52" s="512"/>
      <c r="AD52" s="512"/>
      <c r="AE52" s="512">
        <v>0</v>
      </c>
      <c r="AF52" s="512">
        <v>0</v>
      </c>
      <c r="AG52" s="512"/>
      <c r="AH52" s="512">
        <v>0</v>
      </c>
      <c r="AI52" s="512">
        <v>0</v>
      </c>
      <c r="AJ52" s="101">
        <v>-97.999889999999994</v>
      </c>
      <c r="AK52" s="538">
        <v>644</v>
      </c>
      <c r="AL52" s="538">
        <v>1.1E-4</v>
      </c>
      <c r="AM52" s="538"/>
      <c r="AN52" s="538"/>
      <c r="AO52" s="538"/>
      <c r="AP52" s="538">
        <v>0</v>
      </c>
      <c r="AQ52" s="538">
        <v>0</v>
      </c>
      <c r="AR52" s="538"/>
      <c r="AS52" s="538">
        <v>0</v>
      </c>
      <c r="AT52" s="538">
        <v>0</v>
      </c>
      <c r="AU52" s="421">
        <v>644.00010999999995</v>
      </c>
      <c r="AV52" s="538">
        <f t="shared" si="40"/>
        <v>-132</v>
      </c>
      <c r="AW52" s="538">
        <f t="shared" si="40"/>
        <v>1.1E-4</v>
      </c>
      <c r="AX52" s="538">
        <f t="shared" si="40"/>
        <v>0</v>
      </c>
      <c r="AY52" s="538">
        <f t="shared" si="40"/>
        <v>0</v>
      </c>
      <c r="AZ52" s="538">
        <f t="shared" si="40"/>
        <v>0</v>
      </c>
      <c r="BA52" s="538">
        <f t="shared" si="40"/>
        <v>0</v>
      </c>
      <c r="BB52" s="538">
        <f t="shared" si="40"/>
        <v>0</v>
      </c>
      <c r="BC52" s="538">
        <f t="shared" si="39"/>
        <v>0</v>
      </c>
      <c r="BD52" s="538">
        <f t="shared" si="39"/>
        <v>0</v>
      </c>
      <c r="BE52" s="538">
        <f t="shared" si="39"/>
        <v>0</v>
      </c>
      <c r="BF52" s="421">
        <f t="shared" si="39"/>
        <v>-131.99988999999999</v>
      </c>
      <c r="BH52" s="515">
        <f t="shared" si="19"/>
        <v>871</v>
      </c>
      <c r="BI52" s="512">
        <f t="shared" si="19"/>
        <v>1.1E-4</v>
      </c>
      <c r="BJ52" s="512">
        <f t="shared" si="17"/>
        <v>0</v>
      </c>
      <c r="BK52" s="512">
        <f t="shared" si="17"/>
        <v>0</v>
      </c>
      <c r="BL52" s="512">
        <f t="shared" si="17"/>
        <v>0</v>
      </c>
      <c r="BM52" s="512">
        <f t="shared" si="17"/>
        <v>0</v>
      </c>
      <c r="BN52" s="512">
        <f t="shared" si="17"/>
        <v>0</v>
      </c>
      <c r="BO52" s="512">
        <f t="shared" si="17"/>
        <v>0</v>
      </c>
      <c r="BP52" s="512">
        <f t="shared" si="17"/>
        <v>0</v>
      </c>
      <c r="BQ52" s="512">
        <f t="shared" si="17"/>
        <v>0</v>
      </c>
      <c r="BR52" s="1491">
        <f t="shared" si="17"/>
        <v>871.00010999999995</v>
      </c>
      <c r="BS52" s="538">
        <f t="shared" si="20"/>
        <v>-742</v>
      </c>
      <c r="BT52" s="538">
        <f t="shared" si="20"/>
        <v>0</v>
      </c>
      <c r="BU52" s="538">
        <f t="shared" si="18"/>
        <v>0</v>
      </c>
      <c r="BV52" s="538">
        <f t="shared" si="18"/>
        <v>0</v>
      </c>
      <c r="BW52" s="538">
        <f t="shared" si="18"/>
        <v>0</v>
      </c>
      <c r="BX52" s="538">
        <f t="shared" si="18"/>
        <v>0</v>
      </c>
      <c r="BY52" s="538">
        <f t="shared" si="18"/>
        <v>0</v>
      </c>
      <c r="BZ52" s="538">
        <f t="shared" si="18"/>
        <v>0</v>
      </c>
      <c r="CA52" s="538">
        <f t="shared" si="18"/>
        <v>0</v>
      </c>
      <c r="CB52" s="538">
        <f t="shared" si="18"/>
        <v>0</v>
      </c>
      <c r="CC52" s="1491">
        <f t="shared" si="18"/>
        <v>-742</v>
      </c>
    </row>
    <row r="53" spans="1:81" s="576" customFormat="1" ht="12" hidden="1" customHeight="1" outlineLevel="2">
      <c r="A53" s="821"/>
      <c r="B53" s="826" t="s">
        <v>919</v>
      </c>
      <c r="C53" s="1950"/>
      <c r="D53" s="105">
        <v>-906</v>
      </c>
      <c r="E53" s="105">
        <v>0</v>
      </c>
      <c r="F53" s="105">
        <v>0</v>
      </c>
      <c r="G53" s="105">
        <v>0</v>
      </c>
      <c r="H53" s="105">
        <v>0</v>
      </c>
      <c r="I53" s="105">
        <v>-172.0996346341463</v>
      </c>
      <c r="J53" s="105">
        <v>0</v>
      </c>
      <c r="K53" s="105">
        <v>0</v>
      </c>
      <c r="L53" s="105">
        <v>0</v>
      </c>
      <c r="M53" s="105">
        <v>0</v>
      </c>
      <c r="N53" s="101">
        <f t="shared" si="46"/>
        <v>-1078.0996346341462</v>
      </c>
      <c r="O53" s="512">
        <v>-696</v>
      </c>
      <c r="P53" s="512">
        <v>0</v>
      </c>
      <c r="Q53" s="512">
        <v>0</v>
      </c>
      <c r="R53" s="512"/>
      <c r="S53" s="512"/>
      <c r="T53" s="512">
        <v>-0.67509667073170732</v>
      </c>
      <c r="U53" s="512">
        <v>0</v>
      </c>
      <c r="V53" s="512"/>
      <c r="W53" s="512">
        <v>0</v>
      </c>
      <c r="X53" s="512">
        <v>0</v>
      </c>
      <c r="Y53" s="101">
        <v>-696.6750966707317</v>
      </c>
      <c r="Z53" s="512">
        <v>-422</v>
      </c>
      <c r="AA53" s="512">
        <v>0</v>
      </c>
      <c r="AB53" s="512">
        <v>0</v>
      </c>
      <c r="AC53" s="512"/>
      <c r="AD53" s="512"/>
      <c r="AE53" s="512">
        <v>-51.528306743801664</v>
      </c>
      <c r="AF53" s="512">
        <v>0</v>
      </c>
      <c r="AG53" s="512"/>
      <c r="AH53" s="512">
        <v>0</v>
      </c>
      <c r="AI53" s="512">
        <v>0</v>
      </c>
      <c r="AJ53" s="101">
        <v>-473.52830674380164</v>
      </c>
      <c r="AK53" s="538">
        <v>-375</v>
      </c>
      <c r="AL53" s="538">
        <v>0</v>
      </c>
      <c r="AM53" s="538">
        <v>0</v>
      </c>
      <c r="AN53" s="538"/>
      <c r="AO53" s="538"/>
      <c r="AP53" s="538">
        <v>-41.716491049999995</v>
      </c>
      <c r="AQ53" s="538">
        <v>0</v>
      </c>
      <c r="AR53" s="538"/>
      <c r="AS53" s="538">
        <v>0</v>
      </c>
      <c r="AT53" s="538">
        <v>0</v>
      </c>
      <c r="AU53" s="421">
        <v>-416.71649105</v>
      </c>
      <c r="AV53" s="538">
        <f t="shared" si="40"/>
        <v>-743</v>
      </c>
      <c r="AW53" s="538">
        <f t="shared" si="40"/>
        <v>0</v>
      </c>
      <c r="AX53" s="538">
        <f t="shared" si="40"/>
        <v>0</v>
      </c>
      <c r="AY53" s="538">
        <f t="shared" si="40"/>
        <v>0</v>
      </c>
      <c r="AZ53" s="538">
        <f t="shared" si="40"/>
        <v>0</v>
      </c>
      <c r="BA53" s="538">
        <f t="shared" si="40"/>
        <v>-10.486912364533374</v>
      </c>
      <c r="BB53" s="538">
        <f t="shared" si="40"/>
        <v>0</v>
      </c>
      <c r="BC53" s="538">
        <f t="shared" si="39"/>
        <v>0</v>
      </c>
      <c r="BD53" s="538">
        <f t="shared" si="39"/>
        <v>0</v>
      </c>
      <c r="BE53" s="538">
        <f t="shared" si="39"/>
        <v>0</v>
      </c>
      <c r="BF53" s="421">
        <f t="shared" si="39"/>
        <v>-753.48691236453328</v>
      </c>
      <c r="BH53" s="515">
        <f t="shared" si="19"/>
        <v>210</v>
      </c>
      <c r="BI53" s="512">
        <f t="shared" si="19"/>
        <v>0</v>
      </c>
      <c r="BJ53" s="512">
        <f t="shared" si="17"/>
        <v>0</v>
      </c>
      <c r="BK53" s="512">
        <f t="shared" si="17"/>
        <v>0</v>
      </c>
      <c r="BL53" s="512">
        <f t="shared" si="17"/>
        <v>0</v>
      </c>
      <c r="BM53" s="512">
        <f t="shared" si="17"/>
        <v>171.42453796341459</v>
      </c>
      <c r="BN53" s="512">
        <f t="shared" si="17"/>
        <v>0</v>
      </c>
      <c r="BO53" s="512">
        <f t="shared" si="17"/>
        <v>0</v>
      </c>
      <c r="BP53" s="512">
        <f t="shared" si="17"/>
        <v>0</v>
      </c>
      <c r="BQ53" s="512">
        <f t="shared" si="17"/>
        <v>0</v>
      </c>
      <c r="BR53" s="1491">
        <f t="shared" si="17"/>
        <v>381.42453796341454</v>
      </c>
      <c r="BS53" s="538">
        <f t="shared" si="20"/>
        <v>-47</v>
      </c>
      <c r="BT53" s="538">
        <f t="shared" si="20"/>
        <v>0</v>
      </c>
      <c r="BU53" s="538">
        <f t="shared" si="18"/>
        <v>0</v>
      </c>
      <c r="BV53" s="538">
        <f t="shared" si="18"/>
        <v>0</v>
      </c>
      <c r="BW53" s="538">
        <f t="shared" si="18"/>
        <v>0</v>
      </c>
      <c r="BX53" s="538">
        <f t="shared" si="18"/>
        <v>-9.8118156938016678</v>
      </c>
      <c r="BY53" s="538">
        <f t="shared" si="18"/>
        <v>0</v>
      </c>
      <c r="BZ53" s="538">
        <f t="shared" si="18"/>
        <v>0</v>
      </c>
      <c r="CA53" s="538">
        <f t="shared" si="18"/>
        <v>0</v>
      </c>
      <c r="CB53" s="538">
        <f t="shared" si="18"/>
        <v>0</v>
      </c>
      <c r="CC53" s="1491">
        <f t="shared" si="18"/>
        <v>-56.811815693801577</v>
      </c>
    </row>
    <row r="54" spans="1:81" s="576" customFormat="1" ht="12" hidden="1" customHeight="1" outlineLevel="2">
      <c r="A54" s="821"/>
      <c r="B54" s="826" t="s">
        <v>920</v>
      </c>
      <c r="C54" s="1950"/>
      <c r="D54" s="105">
        <v>-1062</v>
      </c>
      <c r="E54" s="105">
        <v>0</v>
      </c>
      <c r="F54" s="105">
        <v>0</v>
      </c>
      <c r="G54" s="105">
        <v>0</v>
      </c>
      <c r="H54" s="105">
        <v>0</v>
      </c>
      <c r="I54" s="105">
        <v>0</v>
      </c>
      <c r="J54" s="105">
        <v>0</v>
      </c>
      <c r="K54" s="105">
        <v>0</v>
      </c>
      <c r="L54" s="105">
        <v>0</v>
      </c>
      <c r="M54" s="105">
        <v>0</v>
      </c>
      <c r="N54" s="101">
        <f t="shared" si="46"/>
        <v>-1062</v>
      </c>
      <c r="O54" s="512">
        <v>-937</v>
      </c>
      <c r="P54" s="512">
        <v>0</v>
      </c>
      <c r="Q54" s="512"/>
      <c r="R54" s="512"/>
      <c r="S54" s="512"/>
      <c r="T54" s="512">
        <v>0</v>
      </c>
      <c r="U54" s="512">
        <v>0</v>
      </c>
      <c r="V54" s="512"/>
      <c r="W54" s="512">
        <v>0</v>
      </c>
      <c r="X54" s="512">
        <v>0</v>
      </c>
      <c r="Y54" s="101">
        <v>-937</v>
      </c>
      <c r="Z54" s="512">
        <v>-384</v>
      </c>
      <c r="AA54" s="512">
        <v>0</v>
      </c>
      <c r="AB54" s="512"/>
      <c r="AC54" s="512"/>
      <c r="AD54" s="512"/>
      <c r="AE54" s="512">
        <v>0</v>
      </c>
      <c r="AF54" s="512">
        <v>0</v>
      </c>
      <c r="AG54" s="512"/>
      <c r="AH54" s="512">
        <v>0</v>
      </c>
      <c r="AI54" s="512">
        <v>0</v>
      </c>
      <c r="AJ54" s="101">
        <v>-384</v>
      </c>
      <c r="AK54" s="538">
        <v>-490</v>
      </c>
      <c r="AL54" s="538">
        <v>0</v>
      </c>
      <c r="AM54" s="538"/>
      <c r="AN54" s="538"/>
      <c r="AO54" s="538"/>
      <c r="AP54" s="538">
        <v>0</v>
      </c>
      <c r="AQ54" s="538">
        <v>0</v>
      </c>
      <c r="AR54" s="538"/>
      <c r="AS54" s="538">
        <v>0</v>
      </c>
      <c r="AT54" s="538">
        <v>0</v>
      </c>
      <c r="AU54" s="421">
        <v>-490</v>
      </c>
      <c r="AV54" s="538">
        <f t="shared" si="40"/>
        <v>-831</v>
      </c>
      <c r="AW54" s="538">
        <f t="shared" si="40"/>
        <v>0</v>
      </c>
      <c r="AX54" s="538">
        <f t="shared" si="40"/>
        <v>0</v>
      </c>
      <c r="AY54" s="538">
        <f t="shared" si="40"/>
        <v>0</v>
      </c>
      <c r="AZ54" s="538">
        <f t="shared" si="40"/>
        <v>0</v>
      </c>
      <c r="BA54" s="538">
        <f t="shared" si="40"/>
        <v>0</v>
      </c>
      <c r="BB54" s="538">
        <f t="shared" si="40"/>
        <v>0</v>
      </c>
      <c r="BC54" s="538">
        <f t="shared" si="39"/>
        <v>0</v>
      </c>
      <c r="BD54" s="538">
        <f t="shared" si="39"/>
        <v>0</v>
      </c>
      <c r="BE54" s="538">
        <f t="shared" si="39"/>
        <v>0</v>
      </c>
      <c r="BF54" s="421">
        <f t="shared" si="39"/>
        <v>-831</v>
      </c>
      <c r="BH54" s="515">
        <f t="shared" si="19"/>
        <v>125</v>
      </c>
      <c r="BI54" s="512">
        <f t="shared" si="19"/>
        <v>0</v>
      </c>
      <c r="BJ54" s="512">
        <f t="shared" si="17"/>
        <v>0</v>
      </c>
      <c r="BK54" s="512">
        <f t="shared" si="17"/>
        <v>0</v>
      </c>
      <c r="BL54" s="512">
        <f t="shared" si="17"/>
        <v>0</v>
      </c>
      <c r="BM54" s="512">
        <f t="shared" si="17"/>
        <v>0</v>
      </c>
      <c r="BN54" s="512">
        <f t="shared" si="17"/>
        <v>0</v>
      </c>
      <c r="BO54" s="512">
        <f t="shared" si="17"/>
        <v>0</v>
      </c>
      <c r="BP54" s="512">
        <f t="shared" si="17"/>
        <v>0</v>
      </c>
      <c r="BQ54" s="512">
        <f t="shared" si="17"/>
        <v>0</v>
      </c>
      <c r="BR54" s="1491">
        <f t="shared" si="17"/>
        <v>125</v>
      </c>
      <c r="BS54" s="538">
        <f t="shared" si="20"/>
        <v>106</v>
      </c>
      <c r="BT54" s="538">
        <f t="shared" si="20"/>
        <v>0</v>
      </c>
      <c r="BU54" s="538">
        <f t="shared" si="18"/>
        <v>0</v>
      </c>
      <c r="BV54" s="538">
        <f t="shared" si="18"/>
        <v>0</v>
      </c>
      <c r="BW54" s="538">
        <f t="shared" si="18"/>
        <v>0</v>
      </c>
      <c r="BX54" s="538">
        <f t="shared" si="18"/>
        <v>0</v>
      </c>
      <c r="BY54" s="538">
        <f t="shared" si="18"/>
        <v>0</v>
      </c>
      <c r="BZ54" s="538">
        <f t="shared" si="18"/>
        <v>0</v>
      </c>
      <c r="CA54" s="538">
        <f t="shared" si="18"/>
        <v>0</v>
      </c>
      <c r="CB54" s="538">
        <f t="shared" si="18"/>
        <v>0</v>
      </c>
      <c r="CC54" s="1491">
        <f t="shared" si="18"/>
        <v>106</v>
      </c>
    </row>
    <row r="55" spans="1:81" s="576" customFormat="1" ht="12" hidden="1" customHeight="1" outlineLevel="2">
      <c r="A55" s="821"/>
      <c r="B55" s="826" t="s">
        <v>921</v>
      </c>
      <c r="C55" s="1950"/>
      <c r="D55" s="105">
        <v>0</v>
      </c>
      <c r="E55" s="105">
        <v>0</v>
      </c>
      <c r="F55" s="105">
        <v>0</v>
      </c>
      <c r="G55" s="105">
        <v>0</v>
      </c>
      <c r="H55" s="105">
        <v>0</v>
      </c>
      <c r="I55" s="105">
        <v>-211.41367639024384</v>
      </c>
      <c r="J55" s="105">
        <v>-282.35148756097556</v>
      </c>
      <c r="K55" s="105">
        <v>0</v>
      </c>
      <c r="L55" s="105">
        <v>0</v>
      </c>
      <c r="M55" s="105">
        <v>0</v>
      </c>
      <c r="N55" s="101">
        <f t="shared" si="46"/>
        <v>-493.76516395121939</v>
      </c>
      <c r="O55" s="512"/>
      <c r="P55" s="512">
        <v>0</v>
      </c>
      <c r="Q55" s="512">
        <v>0</v>
      </c>
      <c r="R55" s="512"/>
      <c r="S55" s="512"/>
      <c r="T55" s="512">
        <v>-77.016356256097552</v>
      </c>
      <c r="U55" s="512">
        <v>-411.00475562601622</v>
      </c>
      <c r="V55" s="512">
        <v>-104.06818077235772</v>
      </c>
      <c r="W55" s="512">
        <v>0</v>
      </c>
      <c r="X55" s="512">
        <v>0</v>
      </c>
      <c r="Y55" s="101">
        <v>-592.08929265447148</v>
      </c>
      <c r="Z55" s="512"/>
      <c r="AA55" s="512">
        <v>0</v>
      </c>
      <c r="AB55" s="512">
        <v>0</v>
      </c>
      <c r="AC55" s="512"/>
      <c r="AD55" s="512"/>
      <c r="AE55" s="512">
        <v>-131.51888370247937</v>
      </c>
      <c r="AF55" s="512">
        <v>-215.61665563636367</v>
      </c>
      <c r="AG55" s="512">
        <v>-33.363572132231411</v>
      </c>
      <c r="AH55" s="512">
        <v>0</v>
      </c>
      <c r="AI55" s="512">
        <v>0</v>
      </c>
      <c r="AJ55" s="101">
        <v>-380.49911147107446</v>
      </c>
      <c r="AK55" s="538"/>
      <c r="AL55" s="538">
        <v>0</v>
      </c>
      <c r="AM55" s="538">
        <v>0</v>
      </c>
      <c r="AN55" s="538"/>
      <c r="AO55" s="538"/>
      <c r="AP55" s="538">
        <v>-57.072122499999992</v>
      </c>
      <c r="AQ55" s="538">
        <v>-193.94830157499996</v>
      </c>
      <c r="AR55" s="538">
        <v>-41.895963133333332</v>
      </c>
      <c r="AS55" s="538">
        <v>0</v>
      </c>
      <c r="AT55" s="538">
        <v>0</v>
      </c>
      <c r="AU55" s="421">
        <v>-292.91638720833328</v>
      </c>
      <c r="AV55" s="538">
        <f t="shared" si="40"/>
        <v>0</v>
      </c>
      <c r="AW55" s="538">
        <f t="shared" si="40"/>
        <v>0</v>
      </c>
      <c r="AX55" s="538">
        <f t="shared" si="40"/>
        <v>0</v>
      </c>
      <c r="AY55" s="538">
        <f t="shared" si="40"/>
        <v>0</v>
      </c>
      <c r="AZ55" s="538">
        <f t="shared" si="40"/>
        <v>0</v>
      </c>
      <c r="BA55" s="538">
        <f t="shared" si="40"/>
        <v>-151.46311745857693</v>
      </c>
      <c r="BB55" s="538">
        <f t="shared" si="40"/>
        <v>-432.67310968737991</v>
      </c>
      <c r="BC55" s="538">
        <f t="shared" si="40"/>
        <v>-95.535789771255793</v>
      </c>
      <c r="BD55" s="538">
        <f t="shared" si="40"/>
        <v>0</v>
      </c>
      <c r="BE55" s="538">
        <f t="shared" si="40"/>
        <v>0</v>
      </c>
      <c r="BF55" s="421">
        <f t="shared" si="40"/>
        <v>-679.67201691721266</v>
      </c>
      <c r="BH55" s="515">
        <f t="shared" si="19"/>
        <v>0</v>
      </c>
      <c r="BI55" s="512">
        <f t="shared" si="19"/>
        <v>0</v>
      </c>
      <c r="BJ55" s="512">
        <f t="shared" si="17"/>
        <v>0</v>
      </c>
      <c r="BK55" s="512">
        <f t="shared" si="17"/>
        <v>0</v>
      </c>
      <c r="BL55" s="512">
        <f t="shared" si="17"/>
        <v>0</v>
      </c>
      <c r="BM55" s="512">
        <f t="shared" si="17"/>
        <v>134.3973201341463</v>
      </c>
      <c r="BN55" s="512">
        <f t="shared" si="17"/>
        <v>-128.65326806504066</v>
      </c>
      <c r="BO55" s="512">
        <f t="shared" si="17"/>
        <v>-104.06818077235772</v>
      </c>
      <c r="BP55" s="512">
        <f t="shared" si="17"/>
        <v>0</v>
      </c>
      <c r="BQ55" s="512">
        <f t="shared" si="17"/>
        <v>0</v>
      </c>
      <c r="BR55" s="1491">
        <f t="shared" si="17"/>
        <v>-98.324128703252086</v>
      </c>
      <c r="BS55" s="538">
        <f t="shared" si="20"/>
        <v>0</v>
      </c>
      <c r="BT55" s="538">
        <f t="shared" si="20"/>
        <v>0</v>
      </c>
      <c r="BU55" s="538">
        <f t="shared" si="18"/>
        <v>0</v>
      </c>
      <c r="BV55" s="538">
        <f t="shared" si="18"/>
        <v>0</v>
      </c>
      <c r="BW55" s="538">
        <f t="shared" si="18"/>
        <v>0</v>
      </c>
      <c r="BX55" s="538">
        <f t="shared" si="18"/>
        <v>-74.446761202479379</v>
      </c>
      <c r="BY55" s="538">
        <f t="shared" si="18"/>
        <v>-21.668354061363686</v>
      </c>
      <c r="BZ55" s="538">
        <f t="shared" si="18"/>
        <v>8.5323910011019279</v>
      </c>
      <c r="CA55" s="538">
        <f t="shared" si="18"/>
        <v>0</v>
      </c>
      <c r="CB55" s="538">
        <f t="shared" si="18"/>
        <v>0</v>
      </c>
      <c r="CC55" s="1491">
        <f t="shared" si="18"/>
        <v>-87.582724262741181</v>
      </c>
    </row>
    <row r="56" spans="1:81" s="576" customFormat="1" ht="12" hidden="1" customHeight="1" outlineLevel="2">
      <c r="A56" s="821"/>
      <c r="B56" s="826" t="s">
        <v>902</v>
      </c>
      <c r="C56" s="1950"/>
      <c r="D56" s="105">
        <v>-110</v>
      </c>
      <c r="E56" s="105">
        <v>0</v>
      </c>
      <c r="F56" s="105">
        <v>0</v>
      </c>
      <c r="G56" s="105">
        <v>0</v>
      </c>
      <c r="H56" s="105">
        <v>0</v>
      </c>
      <c r="I56" s="105">
        <v>0</v>
      </c>
      <c r="J56" s="105">
        <v>0</v>
      </c>
      <c r="K56" s="105">
        <v>0</v>
      </c>
      <c r="L56" s="105">
        <v>0</v>
      </c>
      <c r="M56" s="105">
        <v>0</v>
      </c>
      <c r="N56" s="101">
        <f t="shared" si="46"/>
        <v>-110</v>
      </c>
      <c r="O56" s="512">
        <v>-218</v>
      </c>
      <c r="P56" s="512">
        <v>0</v>
      </c>
      <c r="Q56" s="512"/>
      <c r="R56" s="512"/>
      <c r="S56" s="512"/>
      <c r="T56" s="512">
        <v>0</v>
      </c>
      <c r="U56" s="512">
        <v>0</v>
      </c>
      <c r="V56" s="512"/>
      <c r="W56" s="512">
        <v>0</v>
      </c>
      <c r="X56" s="512">
        <v>0</v>
      </c>
      <c r="Y56" s="101">
        <v>-218</v>
      </c>
      <c r="Z56" s="512">
        <v>-106</v>
      </c>
      <c r="AA56" s="512">
        <v>0</v>
      </c>
      <c r="AB56" s="512"/>
      <c r="AC56" s="512"/>
      <c r="AD56" s="512"/>
      <c r="AE56" s="512">
        <v>0</v>
      </c>
      <c r="AF56" s="512">
        <v>0</v>
      </c>
      <c r="AG56" s="512"/>
      <c r="AH56" s="512">
        <v>0</v>
      </c>
      <c r="AI56" s="512">
        <v>0</v>
      </c>
      <c r="AJ56" s="101">
        <v>-106</v>
      </c>
      <c r="AK56" s="538">
        <v>-117</v>
      </c>
      <c r="AL56" s="538">
        <v>0</v>
      </c>
      <c r="AM56" s="538"/>
      <c r="AN56" s="538"/>
      <c r="AO56" s="538"/>
      <c r="AP56" s="538">
        <v>0</v>
      </c>
      <c r="AQ56" s="538">
        <v>0</v>
      </c>
      <c r="AR56" s="538"/>
      <c r="AS56" s="538">
        <v>0</v>
      </c>
      <c r="AT56" s="538">
        <v>0</v>
      </c>
      <c r="AU56" s="421">
        <v>-117</v>
      </c>
      <c r="AV56" s="538">
        <f t="shared" si="40"/>
        <v>-207</v>
      </c>
      <c r="AW56" s="538">
        <f t="shared" si="40"/>
        <v>0</v>
      </c>
      <c r="AX56" s="538">
        <f t="shared" si="40"/>
        <v>0</v>
      </c>
      <c r="AY56" s="538">
        <f t="shared" si="40"/>
        <v>0</v>
      </c>
      <c r="AZ56" s="538">
        <f t="shared" si="40"/>
        <v>0</v>
      </c>
      <c r="BA56" s="538">
        <f t="shared" si="40"/>
        <v>0</v>
      </c>
      <c r="BB56" s="538">
        <f t="shared" si="40"/>
        <v>0</v>
      </c>
      <c r="BC56" s="538">
        <f t="shared" si="40"/>
        <v>0</v>
      </c>
      <c r="BD56" s="538">
        <f t="shared" si="40"/>
        <v>0</v>
      </c>
      <c r="BE56" s="538">
        <f t="shared" si="40"/>
        <v>0</v>
      </c>
      <c r="BF56" s="421">
        <f t="shared" si="40"/>
        <v>-207</v>
      </c>
      <c r="BH56" s="515">
        <f t="shared" si="19"/>
        <v>-108</v>
      </c>
      <c r="BI56" s="512">
        <f t="shared" si="19"/>
        <v>0</v>
      </c>
      <c r="BJ56" s="512">
        <f t="shared" si="17"/>
        <v>0</v>
      </c>
      <c r="BK56" s="512">
        <f t="shared" si="17"/>
        <v>0</v>
      </c>
      <c r="BL56" s="512">
        <f t="shared" si="17"/>
        <v>0</v>
      </c>
      <c r="BM56" s="512">
        <f t="shared" si="17"/>
        <v>0</v>
      </c>
      <c r="BN56" s="512">
        <f t="shared" si="17"/>
        <v>0</v>
      </c>
      <c r="BO56" s="512">
        <f t="shared" si="17"/>
        <v>0</v>
      </c>
      <c r="BP56" s="512">
        <f t="shared" si="17"/>
        <v>0</v>
      </c>
      <c r="BQ56" s="512">
        <f t="shared" si="17"/>
        <v>0</v>
      </c>
      <c r="BR56" s="1491">
        <f t="shared" si="17"/>
        <v>-108</v>
      </c>
      <c r="BS56" s="538">
        <f t="shared" si="20"/>
        <v>11</v>
      </c>
      <c r="BT56" s="538">
        <f t="shared" si="20"/>
        <v>0</v>
      </c>
      <c r="BU56" s="538">
        <f t="shared" si="18"/>
        <v>0</v>
      </c>
      <c r="BV56" s="538">
        <f t="shared" si="18"/>
        <v>0</v>
      </c>
      <c r="BW56" s="538">
        <f t="shared" si="18"/>
        <v>0</v>
      </c>
      <c r="BX56" s="538">
        <f t="shared" si="18"/>
        <v>0</v>
      </c>
      <c r="BY56" s="538">
        <f t="shared" si="18"/>
        <v>0</v>
      </c>
      <c r="BZ56" s="538">
        <f t="shared" si="18"/>
        <v>0</v>
      </c>
      <c r="CA56" s="538">
        <f t="shared" si="18"/>
        <v>0</v>
      </c>
      <c r="CB56" s="538">
        <f t="shared" si="18"/>
        <v>0</v>
      </c>
      <c r="CC56" s="1491">
        <f t="shared" si="18"/>
        <v>11</v>
      </c>
    </row>
    <row r="57" spans="1:81" s="576" customFormat="1" ht="12" hidden="1" customHeight="1" outlineLevel="2">
      <c r="A57" s="821"/>
      <c r="B57" s="1450" t="s">
        <v>922</v>
      </c>
      <c r="C57" s="1953"/>
      <c r="D57" s="541">
        <v>-525</v>
      </c>
      <c r="E57" s="541">
        <v>0</v>
      </c>
      <c r="F57" s="541">
        <v>0</v>
      </c>
      <c r="G57" s="541">
        <v>0</v>
      </c>
      <c r="H57" s="541">
        <v>0</v>
      </c>
      <c r="I57" s="541">
        <v>0</v>
      </c>
      <c r="J57" s="541">
        <v>0</v>
      </c>
      <c r="K57" s="541">
        <v>0</v>
      </c>
      <c r="L57" s="541">
        <v>0</v>
      </c>
      <c r="M57" s="541">
        <v>0</v>
      </c>
      <c r="N57" s="541">
        <f t="shared" si="46"/>
        <v>-525</v>
      </c>
      <c r="O57" s="541">
        <v>-393</v>
      </c>
      <c r="P57" s="541">
        <v>0</v>
      </c>
      <c r="Q57" s="541"/>
      <c r="R57" s="541"/>
      <c r="S57" s="541"/>
      <c r="T57" s="541">
        <v>0</v>
      </c>
      <c r="U57" s="541">
        <v>0</v>
      </c>
      <c r="V57" s="541"/>
      <c r="W57" s="541">
        <v>0</v>
      </c>
      <c r="X57" s="541">
        <v>0</v>
      </c>
      <c r="Y57" s="541">
        <v>-393</v>
      </c>
      <c r="Z57" s="541">
        <v>-295</v>
      </c>
      <c r="AA57" s="541">
        <v>0</v>
      </c>
      <c r="AB57" s="541"/>
      <c r="AC57" s="541"/>
      <c r="AD57" s="541"/>
      <c r="AE57" s="541">
        <v>0</v>
      </c>
      <c r="AF57" s="541">
        <v>0</v>
      </c>
      <c r="AG57" s="541"/>
      <c r="AH57" s="541">
        <v>0</v>
      </c>
      <c r="AI57" s="541">
        <v>0</v>
      </c>
      <c r="AJ57" s="541">
        <v>-295</v>
      </c>
      <c r="AK57" s="541">
        <v>-188</v>
      </c>
      <c r="AL57" s="541">
        <v>0</v>
      </c>
      <c r="AM57" s="541"/>
      <c r="AN57" s="541"/>
      <c r="AO57" s="541"/>
      <c r="AP57" s="541">
        <v>0</v>
      </c>
      <c r="AQ57" s="541">
        <v>0</v>
      </c>
      <c r="AR57" s="541"/>
      <c r="AS57" s="541">
        <v>0</v>
      </c>
      <c r="AT57" s="541">
        <v>0</v>
      </c>
      <c r="AU57" s="2054">
        <v>-188</v>
      </c>
      <c r="AV57" s="541">
        <f t="shared" si="40"/>
        <v>-500</v>
      </c>
      <c r="AW57" s="541">
        <f t="shared" si="40"/>
        <v>0</v>
      </c>
      <c r="AX57" s="541">
        <f t="shared" si="40"/>
        <v>0</v>
      </c>
      <c r="AY57" s="541">
        <f t="shared" si="40"/>
        <v>0</v>
      </c>
      <c r="AZ57" s="541">
        <f t="shared" si="40"/>
        <v>0</v>
      </c>
      <c r="BA57" s="541">
        <f t="shared" si="40"/>
        <v>0</v>
      </c>
      <c r="BB57" s="541">
        <f t="shared" si="40"/>
        <v>0</v>
      </c>
      <c r="BC57" s="541">
        <f t="shared" si="40"/>
        <v>0</v>
      </c>
      <c r="BD57" s="541">
        <f t="shared" si="40"/>
        <v>0</v>
      </c>
      <c r="BE57" s="541">
        <f t="shared" si="40"/>
        <v>0</v>
      </c>
      <c r="BF57" s="2054">
        <f t="shared" si="40"/>
        <v>-500</v>
      </c>
      <c r="BH57" s="1485">
        <f t="shared" si="19"/>
        <v>132</v>
      </c>
      <c r="BI57" s="541">
        <f t="shared" si="19"/>
        <v>0</v>
      </c>
      <c r="BJ57" s="541">
        <f t="shared" si="17"/>
        <v>0</v>
      </c>
      <c r="BK57" s="541">
        <f t="shared" si="17"/>
        <v>0</v>
      </c>
      <c r="BL57" s="541">
        <f t="shared" si="17"/>
        <v>0</v>
      </c>
      <c r="BM57" s="541">
        <f t="shared" si="17"/>
        <v>0</v>
      </c>
      <c r="BN57" s="541">
        <f t="shared" si="17"/>
        <v>0</v>
      </c>
      <c r="BO57" s="541">
        <f t="shared" si="17"/>
        <v>0</v>
      </c>
      <c r="BP57" s="541">
        <f t="shared" si="17"/>
        <v>0</v>
      </c>
      <c r="BQ57" s="541">
        <f t="shared" si="17"/>
        <v>0</v>
      </c>
      <c r="BR57" s="1492">
        <f t="shared" si="17"/>
        <v>132</v>
      </c>
      <c r="BS57" s="541">
        <f t="shared" si="20"/>
        <v>-107</v>
      </c>
      <c r="BT57" s="541">
        <f t="shared" si="20"/>
        <v>0</v>
      </c>
      <c r="BU57" s="541">
        <f t="shared" si="18"/>
        <v>0</v>
      </c>
      <c r="BV57" s="541">
        <f t="shared" si="18"/>
        <v>0</v>
      </c>
      <c r="BW57" s="541">
        <f t="shared" si="18"/>
        <v>0</v>
      </c>
      <c r="BX57" s="541">
        <f t="shared" si="18"/>
        <v>0</v>
      </c>
      <c r="BY57" s="541">
        <f t="shared" si="18"/>
        <v>0</v>
      </c>
      <c r="BZ57" s="541">
        <f t="shared" si="18"/>
        <v>0</v>
      </c>
      <c r="CA57" s="541">
        <f t="shared" si="18"/>
        <v>0</v>
      </c>
      <c r="CB57" s="541">
        <f t="shared" si="18"/>
        <v>0</v>
      </c>
      <c r="CC57" s="1492">
        <f t="shared" si="18"/>
        <v>-107</v>
      </c>
    </row>
    <row r="58" spans="1:81" s="576" customFormat="1" ht="12" hidden="1" customHeight="1" outlineLevel="1">
      <c r="A58" s="821"/>
      <c r="B58" s="1447" t="s">
        <v>912</v>
      </c>
      <c r="C58" s="1950"/>
      <c r="D58" s="105">
        <f t="shared" ref="D58:N58" si="47">SUBTOTAL(9,D46:D57)</f>
        <v>-6230</v>
      </c>
      <c r="E58" s="105">
        <f t="shared" si="47"/>
        <v>-25</v>
      </c>
      <c r="F58" s="105">
        <f t="shared" si="47"/>
        <v>-524.17351109374999</v>
      </c>
      <c r="G58" s="105">
        <v>0</v>
      </c>
      <c r="H58" s="105">
        <f t="shared" si="47"/>
        <v>-211.04699600000001</v>
      </c>
      <c r="I58" s="105">
        <f t="shared" si="47"/>
        <v>-911.66819131707302</v>
      </c>
      <c r="J58" s="105">
        <f t="shared" si="47"/>
        <v>-1246.0658039999998</v>
      </c>
      <c r="K58" s="105">
        <f t="shared" si="47"/>
        <v>0</v>
      </c>
      <c r="L58" s="105">
        <f t="shared" si="47"/>
        <v>-162.0361529756097</v>
      </c>
      <c r="M58" s="105">
        <f t="shared" si="47"/>
        <v>0</v>
      </c>
      <c r="N58" s="101">
        <f t="shared" si="47"/>
        <v>-9309.990655386433</v>
      </c>
      <c r="O58" s="512">
        <f>SUM(O46:O57)</f>
        <v>-5914</v>
      </c>
      <c r="P58" s="512">
        <f t="shared" ref="P58:X58" si="48">SUM(P46:P57)</f>
        <v>1.1E-4</v>
      </c>
      <c r="Q58" s="512">
        <f t="shared" si="48"/>
        <v>-266.99738693099999</v>
      </c>
      <c r="R58" s="512">
        <f t="shared" si="48"/>
        <v>-1023.3174359796748</v>
      </c>
      <c r="S58" s="512">
        <f t="shared" si="48"/>
        <v>-269.12193092500002</v>
      </c>
      <c r="T58" s="512">
        <f t="shared" si="48"/>
        <v>-77.691452926829257</v>
      </c>
      <c r="U58" s="512">
        <f t="shared" si="48"/>
        <v>-1949.214364414634</v>
      </c>
      <c r="V58" s="512">
        <f t="shared" si="48"/>
        <v>-871.38379453658536</v>
      </c>
      <c r="W58" s="512">
        <f t="shared" si="48"/>
        <v>-268.06502502032515</v>
      </c>
      <c r="X58" s="512">
        <f t="shared" si="48"/>
        <v>0</v>
      </c>
      <c r="Y58" s="101">
        <f t="shared" si="7"/>
        <v>-10639.791280734049</v>
      </c>
      <c r="Z58" s="512">
        <f>SUM(Z46:Z57)</f>
        <v>-2533</v>
      </c>
      <c r="AA58" s="512">
        <f t="shared" ref="AA58:AJ58" si="49">SUM(AA46:AA57)</f>
        <v>1.1E-4</v>
      </c>
      <c r="AB58" s="512">
        <f t="shared" si="49"/>
        <v>0</v>
      </c>
      <c r="AC58" s="512">
        <f t="shared" si="49"/>
        <v>-400.22989884297527</v>
      </c>
      <c r="AD58" s="512">
        <f t="shared" si="49"/>
        <v>-81.537167574999984</v>
      </c>
      <c r="AE58" s="512">
        <f t="shared" si="49"/>
        <v>-183.04719044628104</v>
      </c>
      <c r="AF58" s="512">
        <f t="shared" si="49"/>
        <v>-784.991333157025</v>
      </c>
      <c r="AG58" s="512">
        <f t="shared" si="49"/>
        <v>-302.58798664462819</v>
      </c>
      <c r="AH58" s="512">
        <f t="shared" si="49"/>
        <v>-120.27580680991738</v>
      </c>
      <c r="AI58" s="512">
        <f t="shared" si="49"/>
        <v>0</v>
      </c>
      <c r="AJ58" s="101">
        <f t="shared" si="49"/>
        <v>-4405.6692734758271</v>
      </c>
      <c r="AK58" s="538">
        <f>SUM(AK46:AK57)</f>
        <v>-2655</v>
      </c>
      <c r="AL58" s="538">
        <f t="shared" ref="AL58:AU58" si="50">SUM(AL46:AL57)</f>
        <v>1.1E-4</v>
      </c>
      <c r="AM58" s="538">
        <f t="shared" si="50"/>
        <v>-211.13025561399999</v>
      </c>
      <c r="AN58" s="538">
        <f t="shared" si="50"/>
        <v>-373.06503018333331</v>
      </c>
      <c r="AO58" s="538">
        <f t="shared" si="50"/>
        <v>-107.70801147</v>
      </c>
      <c r="AP58" s="538">
        <f t="shared" si="50"/>
        <v>-98.78861354999998</v>
      </c>
      <c r="AQ58" s="538">
        <f t="shared" si="50"/>
        <v>-850.80176880833324</v>
      </c>
      <c r="AR58" s="538">
        <f t="shared" si="50"/>
        <v>-420.47796515833329</v>
      </c>
      <c r="AS58" s="538">
        <f t="shared" si="50"/>
        <v>-134.34921214166664</v>
      </c>
      <c r="AT58" s="538">
        <f t="shared" si="50"/>
        <v>0</v>
      </c>
      <c r="AU58" s="421">
        <f t="shared" si="50"/>
        <v>-4851.3207469256668</v>
      </c>
      <c r="AV58" s="538">
        <f t="shared" si="40"/>
        <v>-5792</v>
      </c>
      <c r="AW58" s="538">
        <f t="shared" si="40"/>
        <v>1.1E-4</v>
      </c>
      <c r="AX58" s="538">
        <f t="shared" si="40"/>
        <v>-55.867131317000002</v>
      </c>
      <c r="AY58" s="538">
        <f t="shared" si="40"/>
        <v>-1050.4823046393167</v>
      </c>
      <c r="AZ58" s="538">
        <f t="shared" si="40"/>
        <v>-242.95108703</v>
      </c>
      <c r="BA58" s="538">
        <f t="shared" si="40"/>
        <v>-161.9500298231103</v>
      </c>
      <c r="BB58" s="538">
        <f t="shared" si="40"/>
        <v>-1883.4039287633259</v>
      </c>
      <c r="BC58" s="538">
        <f t="shared" si="40"/>
        <v>-753.49381602288031</v>
      </c>
      <c r="BD58" s="538">
        <f t="shared" si="40"/>
        <v>-253.99161968857589</v>
      </c>
      <c r="BE58" s="538">
        <f t="shared" si="40"/>
        <v>0</v>
      </c>
      <c r="BF58" s="421">
        <f t="shared" si="40"/>
        <v>-10194.139807284209</v>
      </c>
      <c r="BH58" s="515">
        <f t="shared" si="19"/>
        <v>316</v>
      </c>
      <c r="BI58" s="512">
        <f t="shared" si="19"/>
        <v>25.000109999999999</v>
      </c>
      <c r="BJ58" s="512">
        <f t="shared" si="17"/>
        <v>257.17612416275</v>
      </c>
      <c r="BK58" s="512">
        <f t="shared" si="17"/>
        <v>-1023.3174359796748</v>
      </c>
      <c r="BL58" s="512">
        <f t="shared" si="17"/>
        <v>-58.074934925000008</v>
      </c>
      <c r="BM58" s="512">
        <f t="shared" si="17"/>
        <v>833.97673839024378</v>
      </c>
      <c r="BN58" s="512">
        <f t="shared" si="17"/>
        <v>-703.14856041463418</v>
      </c>
      <c r="BO58" s="512">
        <f t="shared" si="17"/>
        <v>-871.38379453658536</v>
      </c>
      <c r="BP58" s="512">
        <f t="shared" si="17"/>
        <v>-106.02887204471546</v>
      </c>
      <c r="BQ58" s="512">
        <f t="shared" si="17"/>
        <v>0</v>
      </c>
      <c r="BR58" s="1491">
        <f t="shared" si="17"/>
        <v>-1329.800625347616</v>
      </c>
      <c r="BS58" s="538">
        <f t="shared" si="20"/>
        <v>122</v>
      </c>
      <c r="BT58" s="538">
        <f t="shared" si="20"/>
        <v>0</v>
      </c>
      <c r="BU58" s="538">
        <f t="shared" si="18"/>
        <v>211.13025561399999</v>
      </c>
      <c r="BV58" s="538">
        <f t="shared" si="18"/>
        <v>-27.164868659641911</v>
      </c>
      <c r="BW58" s="538">
        <f t="shared" si="18"/>
        <v>26.170843895000019</v>
      </c>
      <c r="BX58" s="538">
        <f t="shared" si="18"/>
        <v>-84.258576896281042</v>
      </c>
      <c r="BY58" s="538">
        <f t="shared" si="18"/>
        <v>65.810435651308126</v>
      </c>
      <c r="BZ58" s="538">
        <f t="shared" si="18"/>
        <v>117.88997851370505</v>
      </c>
      <c r="CA58" s="538">
        <f t="shared" si="18"/>
        <v>14.073405331749257</v>
      </c>
      <c r="CB58" s="538">
        <f t="shared" si="18"/>
        <v>0</v>
      </c>
      <c r="CC58" s="1491">
        <f t="shared" si="18"/>
        <v>445.65147344983961</v>
      </c>
    </row>
    <row r="59" spans="1:81" s="576" customFormat="1" ht="12" hidden="1" customHeight="1" outlineLevel="1">
      <c r="A59" s="821"/>
      <c r="B59" s="1447" t="s">
        <v>896</v>
      </c>
      <c r="C59" s="1950"/>
      <c r="D59" s="105">
        <v>-595</v>
      </c>
      <c r="E59" s="105">
        <v>0</v>
      </c>
      <c r="F59" s="105">
        <v>0</v>
      </c>
      <c r="G59" s="105">
        <v>0</v>
      </c>
      <c r="H59" s="105">
        <v>-130.55118200000001</v>
      </c>
      <c r="I59" s="105">
        <v>-1020.8425333658533</v>
      </c>
      <c r="J59" s="105">
        <v>-372.37903195121942</v>
      </c>
      <c r="K59" s="105">
        <v>0</v>
      </c>
      <c r="L59" s="105">
        <v>-128.30099931707315</v>
      </c>
      <c r="M59" s="105"/>
      <c r="N59" s="101">
        <f>SUM(D59:M59)</f>
        <v>-2247.0737466341461</v>
      </c>
      <c r="O59" s="512">
        <v>-554</v>
      </c>
      <c r="P59" s="512">
        <v>0</v>
      </c>
      <c r="Q59" s="512">
        <v>-229.54920488499999</v>
      </c>
      <c r="R59" s="512"/>
      <c r="S59" s="512">
        <v>-154.58350864499999</v>
      </c>
      <c r="T59" s="512">
        <v>-739.48539909756096</v>
      </c>
      <c r="U59" s="512">
        <v>-480.36632722764222</v>
      </c>
      <c r="V59" s="512">
        <v>-1221.9544864471543</v>
      </c>
      <c r="W59" s="512">
        <v>-196.8810613130081</v>
      </c>
      <c r="X59" s="512">
        <v>0</v>
      </c>
      <c r="Y59" s="101">
        <v>-3576.8199876153658</v>
      </c>
      <c r="Z59" s="512">
        <v>-290</v>
      </c>
      <c r="AA59" s="512">
        <v>0</v>
      </c>
      <c r="AB59" s="512">
        <v>0</v>
      </c>
      <c r="AC59" s="512"/>
      <c r="AD59" s="512">
        <v>-66.375263759999982</v>
      </c>
      <c r="AE59" s="512">
        <v>-326.6217255867769</v>
      </c>
      <c r="AF59" s="512">
        <v>-229.68158231404962</v>
      </c>
      <c r="AG59" s="512">
        <v>-727.62357024793391</v>
      </c>
      <c r="AH59" s="512">
        <v>-107.15642142148762</v>
      </c>
      <c r="AI59" s="512">
        <v>0</v>
      </c>
      <c r="AJ59" s="101">
        <v>-1747.4585633302481</v>
      </c>
      <c r="AK59" s="538">
        <v>-263</v>
      </c>
      <c r="AL59" s="538">
        <v>0</v>
      </c>
      <c r="AM59" s="538">
        <v>0</v>
      </c>
      <c r="AN59" s="538"/>
      <c r="AO59" s="538">
        <v>-77.014469085000002</v>
      </c>
      <c r="AP59" s="538">
        <v>-375.44483000833327</v>
      </c>
      <c r="AQ59" s="538">
        <v>-253.05922694166662</v>
      </c>
      <c r="AR59" s="538">
        <v>-502.78027313333325</v>
      </c>
      <c r="AS59" s="538">
        <v>-90.245742383333322</v>
      </c>
      <c r="AT59" s="538">
        <v>0</v>
      </c>
      <c r="AU59" s="421">
        <v>-1561.5445415516665</v>
      </c>
      <c r="AV59" s="538">
        <f t="shared" si="40"/>
        <v>-581</v>
      </c>
      <c r="AW59" s="538">
        <f t="shared" si="40"/>
        <v>0</v>
      </c>
      <c r="AX59" s="538">
        <f t="shared" si="40"/>
        <v>-229.54920488499999</v>
      </c>
      <c r="AY59" s="538">
        <f t="shared" si="40"/>
        <v>0</v>
      </c>
      <c r="AZ59" s="538">
        <f t="shared" si="40"/>
        <v>-143.94430331999996</v>
      </c>
      <c r="BA59" s="538">
        <f t="shared" si="40"/>
        <v>-690.66229467600465</v>
      </c>
      <c r="BB59" s="538">
        <f t="shared" si="40"/>
        <v>-456.98868260002519</v>
      </c>
      <c r="BC59" s="538">
        <f t="shared" si="40"/>
        <v>-1446.7977835617548</v>
      </c>
      <c r="BD59" s="538">
        <f t="shared" si="40"/>
        <v>-213.79174035116239</v>
      </c>
      <c r="BE59" s="538">
        <f t="shared" si="40"/>
        <v>0</v>
      </c>
      <c r="BF59" s="421">
        <f t="shared" si="40"/>
        <v>-3762.7340093939474</v>
      </c>
      <c r="BH59" s="515">
        <f t="shared" si="19"/>
        <v>41</v>
      </c>
      <c r="BI59" s="512">
        <f t="shared" si="19"/>
        <v>0</v>
      </c>
      <c r="BJ59" s="512">
        <f t="shared" si="17"/>
        <v>-229.54920488499999</v>
      </c>
      <c r="BK59" s="512">
        <f t="shared" si="17"/>
        <v>0</v>
      </c>
      <c r="BL59" s="512">
        <f t="shared" si="17"/>
        <v>-24.032326644999984</v>
      </c>
      <c r="BM59" s="512">
        <f t="shared" ref="BM59:BR90" si="51">T59-I59</f>
        <v>281.35713426829238</v>
      </c>
      <c r="BN59" s="512">
        <f t="shared" si="51"/>
        <v>-107.9872952764228</v>
      </c>
      <c r="BO59" s="512">
        <f t="shared" si="51"/>
        <v>-1221.9544864471543</v>
      </c>
      <c r="BP59" s="512">
        <f t="shared" si="51"/>
        <v>-68.580061995934955</v>
      </c>
      <c r="BQ59" s="512">
        <f t="shared" si="51"/>
        <v>0</v>
      </c>
      <c r="BR59" s="1491">
        <f t="shared" si="51"/>
        <v>-1329.7462409812197</v>
      </c>
      <c r="BS59" s="538">
        <f t="shared" si="20"/>
        <v>-27</v>
      </c>
      <c r="BT59" s="538">
        <f t="shared" si="20"/>
        <v>0</v>
      </c>
      <c r="BU59" s="538">
        <f t="shared" si="18"/>
        <v>0</v>
      </c>
      <c r="BV59" s="538">
        <f t="shared" si="18"/>
        <v>0</v>
      </c>
      <c r="BW59" s="538">
        <f t="shared" si="18"/>
        <v>10.639205325000034</v>
      </c>
      <c r="BX59" s="538">
        <f t="shared" ref="BX59:CC90" si="52">BA59-T59</f>
        <v>48.823104421556309</v>
      </c>
      <c r="BY59" s="538">
        <f t="shared" si="52"/>
        <v>23.37764462761703</v>
      </c>
      <c r="BZ59" s="538">
        <f t="shared" si="52"/>
        <v>-224.84329711460055</v>
      </c>
      <c r="CA59" s="538">
        <f t="shared" si="52"/>
        <v>-16.910679038154285</v>
      </c>
      <c r="CB59" s="538">
        <f t="shared" si="52"/>
        <v>0</v>
      </c>
      <c r="CC59" s="1491">
        <f t="shared" si="52"/>
        <v>-185.91402177858163</v>
      </c>
    </row>
    <row r="60" spans="1:81" s="576" customFormat="1" ht="12" hidden="1" customHeight="1" outlineLevel="2">
      <c r="A60" s="821"/>
      <c r="B60" s="1453" t="s">
        <v>923</v>
      </c>
      <c r="C60" s="1954"/>
      <c r="D60" s="105"/>
      <c r="E60" s="105"/>
      <c r="F60" s="105"/>
      <c r="G60" s="105">
        <v>0</v>
      </c>
      <c r="H60" s="105"/>
      <c r="I60" s="105"/>
      <c r="J60" s="105"/>
      <c r="K60" s="105"/>
      <c r="L60" s="105"/>
      <c r="M60" s="105"/>
      <c r="N60" s="101"/>
      <c r="O60" s="512"/>
      <c r="P60" s="512"/>
      <c r="Q60" s="512"/>
      <c r="R60" s="512"/>
      <c r="S60" s="512"/>
      <c r="T60" s="512"/>
      <c r="U60" s="512"/>
      <c r="V60" s="512"/>
      <c r="W60" s="512"/>
      <c r="X60" s="512"/>
      <c r="Y60" s="101">
        <f t="shared" si="7"/>
        <v>0</v>
      </c>
      <c r="Z60" s="512"/>
      <c r="AA60" s="512"/>
      <c r="AB60" s="512"/>
      <c r="AC60" s="512"/>
      <c r="AD60" s="512"/>
      <c r="AE60" s="512"/>
      <c r="AF60" s="512"/>
      <c r="AG60" s="512"/>
      <c r="AH60" s="512"/>
      <c r="AI60" s="512"/>
      <c r="AJ60" s="101"/>
      <c r="AK60" s="538"/>
      <c r="AL60" s="538"/>
      <c r="AM60" s="538"/>
      <c r="AN60" s="538"/>
      <c r="AO60" s="538"/>
      <c r="AP60" s="538"/>
      <c r="AQ60" s="538"/>
      <c r="AR60" s="538"/>
      <c r="AS60" s="538"/>
      <c r="AT60" s="538"/>
      <c r="AU60" s="421"/>
      <c r="AV60" s="538">
        <f t="shared" si="40"/>
        <v>0</v>
      </c>
      <c r="AW60" s="538">
        <f t="shared" si="40"/>
        <v>0</v>
      </c>
      <c r="AX60" s="538">
        <f t="shared" si="40"/>
        <v>0</v>
      </c>
      <c r="AY60" s="538">
        <f t="shared" si="40"/>
        <v>0</v>
      </c>
      <c r="AZ60" s="538">
        <f t="shared" si="40"/>
        <v>0</v>
      </c>
      <c r="BA60" s="538">
        <f t="shared" si="40"/>
        <v>0</v>
      </c>
      <c r="BB60" s="538">
        <f t="shared" si="40"/>
        <v>0</v>
      </c>
      <c r="BC60" s="538">
        <f t="shared" si="40"/>
        <v>0</v>
      </c>
      <c r="BD60" s="538">
        <f t="shared" si="40"/>
        <v>0</v>
      </c>
      <c r="BE60" s="538">
        <f t="shared" si="40"/>
        <v>0</v>
      </c>
      <c r="BF60" s="421">
        <f t="shared" si="40"/>
        <v>0</v>
      </c>
      <c r="BH60" s="515">
        <f t="shared" si="19"/>
        <v>0</v>
      </c>
      <c r="BI60" s="512">
        <f t="shared" si="19"/>
        <v>0</v>
      </c>
      <c r="BJ60" s="512">
        <f t="shared" si="19"/>
        <v>0</v>
      </c>
      <c r="BK60" s="512">
        <f t="shared" si="19"/>
        <v>0</v>
      </c>
      <c r="BL60" s="512">
        <f t="shared" si="19"/>
        <v>0</v>
      </c>
      <c r="BM60" s="512">
        <f t="shared" si="51"/>
        <v>0</v>
      </c>
      <c r="BN60" s="512">
        <f t="shared" si="51"/>
        <v>0</v>
      </c>
      <c r="BO60" s="512">
        <f t="shared" si="51"/>
        <v>0</v>
      </c>
      <c r="BP60" s="512">
        <f t="shared" si="51"/>
        <v>0</v>
      </c>
      <c r="BQ60" s="512">
        <f t="shared" si="51"/>
        <v>0</v>
      </c>
      <c r="BR60" s="1491">
        <f t="shared" si="51"/>
        <v>0</v>
      </c>
      <c r="BS60" s="538">
        <f t="shared" si="20"/>
        <v>0</v>
      </c>
      <c r="BT60" s="538">
        <f t="shared" si="20"/>
        <v>0</v>
      </c>
      <c r="BU60" s="538">
        <f t="shared" si="20"/>
        <v>0</v>
      </c>
      <c r="BV60" s="538">
        <f t="shared" si="20"/>
        <v>0</v>
      </c>
      <c r="BW60" s="538">
        <f t="shared" si="20"/>
        <v>0</v>
      </c>
      <c r="BX60" s="538">
        <f t="shared" si="52"/>
        <v>0</v>
      </c>
      <c r="BY60" s="538">
        <f t="shared" si="52"/>
        <v>0</v>
      </c>
      <c r="BZ60" s="538">
        <f t="shared" si="52"/>
        <v>0</v>
      </c>
      <c r="CA60" s="538">
        <f t="shared" si="52"/>
        <v>0</v>
      </c>
      <c r="CB60" s="538">
        <f t="shared" si="52"/>
        <v>0</v>
      </c>
      <c r="CC60" s="1491">
        <f t="shared" si="52"/>
        <v>0</v>
      </c>
    </row>
    <row r="61" spans="1:81" s="576" customFormat="1" ht="12" hidden="1" customHeight="1" outlineLevel="2">
      <c r="A61" s="821"/>
      <c r="B61" s="826" t="s">
        <v>924</v>
      </c>
      <c r="C61" s="1950"/>
      <c r="D61" s="105">
        <v>-865.96299999999974</v>
      </c>
      <c r="E61" s="105">
        <v>0</v>
      </c>
      <c r="F61" s="105">
        <v>0</v>
      </c>
      <c r="G61" s="105">
        <v>0</v>
      </c>
      <c r="H61" s="105">
        <v>0</v>
      </c>
      <c r="I61" s="105">
        <v>0</v>
      </c>
      <c r="J61" s="105">
        <v>0</v>
      </c>
      <c r="K61" s="105">
        <v>0</v>
      </c>
      <c r="L61" s="105">
        <v>0</v>
      </c>
      <c r="M61" s="105">
        <v>0</v>
      </c>
      <c r="N61" s="101">
        <f>SUM(D61:M61)</f>
        <v>-865.96299999999974</v>
      </c>
      <c r="O61" s="512">
        <v>-1556.3290000000002</v>
      </c>
      <c r="P61" s="512">
        <v>0</v>
      </c>
      <c r="Q61" s="512">
        <v>0</v>
      </c>
      <c r="R61" s="512"/>
      <c r="S61" s="512"/>
      <c r="T61" s="512">
        <v>0</v>
      </c>
      <c r="U61" s="512">
        <v>0</v>
      </c>
      <c r="V61" s="512"/>
      <c r="W61" s="512">
        <v>0</v>
      </c>
      <c r="X61" s="512">
        <v>0</v>
      </c>
      <c r="Y61" s="101">
        <v>-1556.3290000000002</v>
      </c>
      <c r="Z61" s="512">
        <v>-186.66499999999996</v>
      </c>
      <c r="AA61" s="512">
        <v>0</v>
      </c>
      <c r="AB61" s="512">
        <v>0</v>
      </c>
      <c r="AC61" s="512"/>
      <c r="AD61" s="512"/>
      <c r="AE61" s="512">
        <v>0</v>
      </c>
      <c r="AF61" s="512">
        <v>0</v>
      </c>
      <c r="AG61" s="512"/>
      <c r="AH61" s="512">
        <v>0</v>
      </c>
      <c r="AI61" s="512">
        <v>0</v>
      </c>
      <c r="AJ61" s="101">
        <v>-186.66499999999996</v>
      </c>
      <c r="AK61" s="538">
        <v>-858.47699999999986</v>
      </c>
      <c r="AL61" s="538">
        <v>0</v>
      </c>
      <c r="AM61" s="538">
        <v>0</v>
      </c>
      <c r="AN61" s="538"/>
      <c r="AO61" s="538"/>
      <c r="AP61" s="538">
        <v>0</v>
      </c>
      <c r="AQ61" s="538">
        <v>0</v>
      </c>
      <c r="AR61" s="538"/>
      <c r="AS61" s="538">
        <v>0</v>
      </c>
      <c r="AT61" s="538">
        <v>0</v>
      </c>
      <c r="AU61" s="421">
        <v>-858.47699999999986</v>
      </c>
      <c r="AV61" s="538">
        <f t="shared" si="40"/>
        <v>-884.51700000000028</v>
      </c>
      <c r="AW61" s="538">
        <f t="shared" si="40"/>
        <v>0</v>
      </c>
      <c r="AX61" s="538">
        <f t="shared" si="40"/>
        <v>0</v>
      </c>
      <c r="AY61" s="538">
        <f t="shared" si="40"/>
        <v>0</v>
      </c>
      <c r="AZ61" s="538">
        <f t="shared" si="40"/>
        <v>0</v>
      </c>
      <c r="BA61" s="538">
        <f t="shared" si="40"/>
        <v>0</v>
      </c>
      <c r="BB61" s="538">
        <f t="shared" si="40"/>
        <v>0</v>
      </c>
      <c r="BC61" s="538">
        <f t="shared" si="40"/>
        <v>0</v>
      </c>
      <c r="BD61" s="538">
        <f t="shared" si="40"/>
        <v>0</v>
      </c>
      <c r="BE61" s="538">
        <f t="shared" si="40"/>
        <v>0</v>
      </c>
      <c r="BF61" s="421">
        <f t="shared" si="40"/>
        <v>-884.51700000000028</v>
      </c>
      <c r="BH61" s="515">
        <f t="shared" si="19"/>
        <v>-690.36600000000044</v>
      </c>
      <c r="BI61" s="512">
        <f t="shared" si="19"/>
        <v>0</v>
      </c>
      <c r="BJ61" s="512">
        <f t="shared" si="19"/>
        <v>0</v>
      </c>
      <c r="BK61" s="512">
        <f t="shared" si="19"/>
        <v>0</v>
      </c>
      <c r="BL61" s="512">
        <f t="shared" si="19"/>
        <v>0</v>
      </c>
      <c r="BM61" s="512">
        <f t="shared" si="51"/>
        <v>0</v>
      </c>
      <c r="BN61" s="512">
        <f t="shared" si="51"/>
        <v>0</v>
      </c>
      <c r="BO61" s="512">
        <f t="shared" si="51"/>
        <v>0</v>
      </c>
      <c r="BP61" s="512">
        <f t="shared" si="51"/>
        <v>0</v>
      </c>
      <c r="BQ61" s="512">
        <f t="shared" si="51"/>
        <v>0</v>
      </c>
      <c r="BR61" s="1491">
        <f t="shared" si="51"/>
        <v>-690.36600000000044</v>
      </c>
      <c r="BS61" s="538">
        <f t="shared" si="20"/>
        <v>671.8119999999999</v>
      </c>
      <c r="BT61" s="538">
        <f t="shared" si="20"/>
        <v>0</v>
      </c>
      <c r="BU61" s="538">
        <f t="shared" si="20"/>
        <v>0</v>
      </c>
      <c r="BV61" s="538">
        <f t="shared" si="20"/>
        <v>0</v>
      </c>
      <c r="BW61" s="538">
        <f t="shared" si="20"/>
        <v>0</v>
      </c>
      <c r="BX61" s="538">
        <f t="shared" si="52"/>
        <v>0</v>
      </c>
      <c r="BY61" s="538">
        <f t="shared" si="52"/>
        <v>0</v>
      </c>
      <c r="BZ61" s="538">
        <f t="shared" si="52"/>
        <v>0</v>
      </c>
      <c r="CA61" s="538">
        <f t="shared" si="52"/>
        <v>0</v>
      </c>
      <c r="CB61" s="538">
        <f t="shared" si="52"/>
        <v>0</v>
      </c>
      <c r="CC61" s="1491">
        <f t="shared" si="52"/>
        <v>671.8119999999999</v>
      </c>
    </row>
    <row r="62" spans="1:81" s="576" customFormat="1" ht="12" hidden="1" customHeight="1" outlineLevel="2">
      <c r="A62" s="821"/>
      <c r="B62" s="1450" t="s">
        <v>925</v>
      </c>
      <c r="C62" s="1953"/>
      <c r="D62" s="541">
        <v>-4265.0779999999995</v>
      </c>
      <c r="E62" s="541">
        <v>0</v>
      </c>
      <c r="F62" s="541">
        <v>0</v>
      </c>
      <c r="G62" s="541">
        <v>0</v>
      </c>
      <c r="H62" s="541">
        <v>0</v>
      </c>
      <c r="I62" s="541">
        <v>-682.22215219512179</v>
      </c>
      <c r="J62" s="541">
        <v>-1074.4763925853656</v>
      </c>
      <c r="K62" s="541">
        <v>0</v>
      </c>
      <c r="L62" s="541">
        <v>-0.57064439024390234</v>
      </c>
      <c r="M62" s="541">
        <v>0</v>
      </c>
      <c r="N62" s="541">
        <f>SUM(D62:M62)</f>
        <v>-6022.3471891707304</v>
      </c>
      <c r="O62" s="541">
        <v>-6323.9520000000002</v>
      </c>
      <c r="P62" s="541">
        <v>0</v>
      </c>
      <c r="Q62" s="541">
        <v>-11.739824370999999</v>
      </c>
      <c r="R62" s="541">
        <v>-8476.2813873780487</v>
      </c>
      <c r="S62" s="541">
        <v>-243.23354944500002</v>
      </c>
      <c r="T62" s="541">
        <v>-251.55651353658536</v>
      </c>
      <c r="U62" s="541">
        <v>-1375.0095999552846</v>
      </c>
      <c r="V62" s="541">
        <v>-181.62682779674796</v>
      </c>
      <c r="W62" s="541">
        <v>0</v>
      </c>
      <c r="X62" s="541">
        <v>0</v>
      </c>
      <c r="Y62" s="541">
        <v>-16863.399702482664</v>
      </c>
      <c r="Z62" s="541">
        <v>-3205.3629999999998</v>
      </c>
      <c r="AA62" s="541">
        <v>0</v>
      </c>
      <c r="AB62" s="541">
        <v>0</v>
      </c>
      <c r="AC62" s="541">
        <v>-4035.7364309752074</v>
      </c>
      <c r="AD62" s="541">
        <v>0</v>
      </c>
      <c r="AE62" s="541">
        <v>-68.732725983471084</v>
      </c>
      <c r="AF62" s="541">
        <v>-795.99063768595056</v>
      </c>
      <c r="AG62" s="541">
        <v>-40.950063570247941</v>
      </c>
      <c r="AH62" s="541">
        <v>0</v>
      </c>
      <c r="AI62" s="541">
        <v>0</v>
      </c>
      <c r="AJ62" s="541">
        <v>-8146.7728582148775</v>
      </c>
      <c r="AK62" s="541">
        <v>-2856.5079999999998</v>
      </c>
      <c r="AL62" s="541">
        <v>0</v>
      </c>
      <c r="AM62" s="541">
        <v>0</v>
      </c>
      <c r="AN62" s="541">
        <v>-4028.9400832166662</v>
      </c>
      <c r="AO62" s="541">
        <v>-121.56476650500001</v>
      </c>
      <c r="AP62" s="541">
        <v>-212.49494666666664</v>
      </c>
      <c r="AQ62" s="541">
        <v>-703.51261945833323</v>
      </c>
      <c r="AR62" s="541">
        <v>-90.759032541666656</v>
      </c>
      <c r="AS62" s="541">
        <v>0</v>
      </c>
      <c r="AT62" s="541">
        <v>0</v>
      </c>
      <c r="AU62" s="2054">
        <v>-8013.7794483883335</v>
      </c>
      <c r="AV62" s="541">
        <f t="shared" si="40"/>
        <v>-6672.8070000000007</v>
      </c>
      <c r="AW62" s="541">
        <f t="shared" si="40"/>
        <v>0</v>
      </c>
      <c r="AX62" s="541">
        <f t="shared" si="40"/>
        <v>-11.739824370999999</v>
      </c>
      <c r="AY62" s="541">
        <f t="shared" si="40"/>
        <v>-8483.0777351365905</v>
      </c>
      <c r="AZ62" s="541">
        <f t="shared" si="40"/>
        <v>-121.66878294000001</v>
      </c>
      <c r="BA62" s="541">
        <f t="shared" si="40"/>
        <v>-107.79429285338981</v>
      </c>
      <c r="BB62" s="541">
        <f t="shared" si="40"/>
        <v>-1467.4876181829018</v>
      </c>
      <c r="BC62" s="541">
        <f t="shared" si="40"/>
        <v>-131.81785882532924</v>
      </c>
      <c r="BD62" s="541">
        <f t="shared" si="40"/>
        <v>0</v>
      </c>
      <c r="BE62" s="541">
        <f t="shared" si="40"/>
        <v>0</v>
      </c>
      <c r="BF62" s="2054">
        <f t="shared" si="40"/>
        <v>-16996.393112309208</v>
      </c>
      <c r="BH62" s="1485">
        <f t="shared" si="19"/>
        <v>-2058.8740000000007</v>
      </c>
      <c r="BI62" s="541">
        <f t="shared" si="19"/>
        <v>0</v>
      </c>
      <c r="BJ62" s="541">
        <f t="shared" si="19"/>
        <v>-11.739824370999999</v>
      </c>
      <c r="BK62" s="541">
        <f t="shared" si="19"/>
        <v>-8476.2813873780487</v>
      </c>
      <c r="BL62" s="541">
        <f t="shared" si="19"/>
        <v>-243.23354944500002</v>
      </c>
      <c r="BM62" s="541">
        <f t="shared" si="51"/>
        <v>430.66563865853641</v>
      </c>
      <c r="BN62" s="541">
        <f t="shared" si="51"/>
        <v>-300.53320736991896</v>
      </c>
      <c r="BO62" s="541">
        <f t="shared" si="51"/>
        <v>-181.62682779674796</v>
      </c>
      <c r="BP62" s="541">
        <f t="shared" si="51"/>
        <v>0.57064439024390234</v>
      </c>
      <c r="BQ62" s="541">
        <f t="shared" si="51"/>
        <v>0</v>
      </c>
      <c r="BR62" s="1492">
        <f t="shared" si="51"/>
        <v>-10841.052513311934</v>
      </c>
      <c r="BS62" s="541">
        <f t="shared" si="20"/>
        <v>-348.85500000000047</v>
      </c>
      <c r="BT62" s="541">
        <f t="shared" si="20"/>
        <v>0</v>
      </c>
      <c r="BU62" s="541">
        <f t="shared" si="20"/>
        <v>0</v>
      </c>
      <c r="BV62" s="541">
        <f t="shared" si="20"/>
        <v>-6.7963477585417422</v>
      </c>
      <c r="BW62" s="541">
        <f t="shared" si="20"/>
        <v>121.56476650500001</v>
      </c>
      <c r="BX62" s="541">
        <f t="shared" si="52"/>
        <v>143.76222068319555</v>
      </c>
      <c r="BY62" s="541">
        <f t="shared" si="52"/>
        <v>-92.478018227617213</v>
      </c>
      <c r="BZ62" s="541">
        <f t="shared" si="52"/>
        <v>49.808968971418722</v>
      </c>
      <c r="CA62" s="541">
        <f t="shared" si="52"/>
        <v>0</v>
      </c>
      <c r="CB62" s="541">
        <f t="shared" si="52"/>
        <v>0</v>
      </c>
      <c r="CC62" s="1492">
        <f t="shared" si="52"/>
        <v>-132.99340982654394</v>
      </c>
    </row>
    <row r="63" spans="1:81" s="576" customFormat="1" ht="12" hidden="1" customHeight="1" outlineLevel="1">
      <c r="A63" s="821"/>
      <c r="B63" s="1447" t="s">
        <v>923</v>
      </c>
      <c r="C63" s="1950"/>
      <c r="D63" s="105">
        <f>SUBTOTAL(9,D61:D62)</f>
        <v>-5131.0409999999993</v>
      </c>
      <c r="E63" s="105">
        <f t="shared" ref="E63:N63" si="53">SUBTOTAL(9,E61:E62)</f>
        <v>0</v>
      </c>
      <c r="F63" s="105">
        <f t="shared" si="53"/>
        <v>0</v>
      </c>
      <c r="G63" s="105">
        <v>0</v>
      </c>
      <c r="H63" s="105">
        <f t="shared" si="53"/>
        <v>0</v>
      </c>
      <c r="I63" s="105">
        <f t="shared" si="53"/>
        <v>-682.22215219512179</v>
      </c>
      <c r="J63" s="105">
        <f t="shared" si="53"/>
        <v>-1074.4763925853656</v>
      </c>
      <c r="K63" s="105">
        <f t="shared" si="53"/>
        <v>0</v>
      </c>
      <c r="L63" s="105">
        <f t="shared" si="53"/>
        <v>-0.57064439024390234</v>
      </c>
      <c r="M63" s="105">
        <f t="shared" si="53"/>
        <v>0</v>
      </c>
      <c r="N63" s="101">
        <f t="shared" si="53"/>
        <v>-6888.3101891707302</v>
      </c>
      <c r="O63" s="512">
        <f>SUM(O61:O62)</f>
        <v>-7880.2810000000009</v>
      </c>
      <c r="P63" s="512">
        <f t="shared" ref="P63:X63" si="54">SUM(P61:P62)</f>
        <v>0</v>
      </c>
      <c r="Q63" s="512">
        <f t="shared" si="54"/>
        <v>-11.739824370999999</v>
      </c>
      <c r="R63" s="512">
        <f t="shared" si="54"/>
        <v>-8476.2813873780487</v>
      </c>
      <c r="S63" s="512">
        <f t="shared" si="54"/>
        <v>-243.23354944500002</v>
      </c>
      <c r="T63" s="512">
        <f t="shared" si="54"/>
        <v>-251.55651353658536</v>
      </c>
      <c r="U63" s="512">
        <f t="shared" si="54"/>
        <v>-1375.0095999552846</v>
      </c>
      <c r="V63" s="512">
        <f t="shared" si="54"/>
        <v>-181.62682779674796</v>
      </c>
      <c r="W63" s="512">
        <f t="shared" si="54"/>
        <v>0</v>
      </c>
      <c r="X63" s="512">
        <f t="shared" si="54"/>
        <v>0</v>
      </c>
      <c r="Y63" s="101">
        <f t="shared" si="7"/>
        <v>-18419.728702482669</v>
      </c>
      <c r="Z63" s="512">
        <f>SUM(Z61:Z62)</f>
        <v>-3392.0279999999998</v>
      </c>
      <c r="AA63" s="512">
        <f t="shared" ref="AA63:AJ63" si="55">SUM(AA61:AA62)</f>
        <v>0</v>
      </c>
      <c r="AB63" s="512">
        <f t="shared" si="55"/>
        <v>0</v>
      </c>
      <c r="AC63" s="512">
        <f t="shared" si="55"/>
        <v>-4035.7364309752074</v>
      </c>
      <c r="AD63" s="512">
        <f t="shared" si="55"/>
        <v>0</v>
      </c>
      <c r="AE63" s="512">
        <f t="shared" si="55"/>
        <v>-68.732725983471084</v>
      </c>
      <c r="AF63" s="512">
        <f t="shared" si="55"/>
        <v>-795.99063768595056</v>
      </c>
      <c r="AG63" s="512">
        <f t="shared" si="55"/>
        <v>-40.950063570247941</v>
      </c>
      <c r="AH63" s="512">
        <f t="shared" si="55"/>
        <v>0</v>
      </c>
      <c r="AI63" s="512">
        <f t="shared" si="55"/>
        <v>0</v>
      </c>
      <c r="AJ63" s="101">
        <f t="shared" si="55"/>
        <v>-8333.4378582148784</v>
      </c>
      <c r="AK63" s="538">
        <f>SUM(AK61:AK62)</f>
        <v>-3714.9849999999997</v>
      </c>
      <c r="AL63" s="538">
        <f t="shared" ref="AL63:AU63" si="56">SUM(AL61:AL62)</f>
        <v>0</v>
      </c>
      <c r="AM63" s="538">
        <f t="shared" si="56"/>
        <v>0</v>
      </c>
      <c r="AN63" s="538">
        <f t="shared" si="56"/>
        <v>-4028.9400832166662</v>
      </c>
      <c r="AO63" s="538">
        <f t="shared" si="56"/>
        <v>-121.56476650500001</v>
      </c>
      <c r="AP63" s="538">
        <f t="shared" si="56"/>
        <v>-212.49494666666664</v>
      </c>
      <c r="AQ63" s="538">
        <f t="shared" si="56"/>
        <v>-703.51261945833323</v>
      </c>
      <c r="AR63" s="538">
        <f t="shared" si="56"/>
        <v>-90.759032541666656</v>
      </c>
      <c r="AS63" s="538">
        <f t="shared" si="56"/>
        <v>0</v>
      </c>
      <c r="AT63" s="538">
        <f t="shared" si="56"/>
        <v>0</v>
      </c>
      <c r="AU63" s="421">
        <f t="shared" si="56"/>
        <v>-8872.2564483883325</v>
      </c>
      <c r="AV63" s="538">
        <f t="shared" si="40"/>
        <v>-7557.3240000000005</v>
      </c>
      <c r="AW63" s="538">
        <f t="shared" si="40"/>
        <v>0</v>
      </c>
      <c r="AX63" s="538">
        <f t="shared" si="40"/>
        <v>-11.739824370999999</v>
      </c>
      <c r="AY63" s="538">
        <f t="shared" si="40"/>
        <v>-8483.0777351365905</v>
      </c>
      <c r="AZ63" s="538">
        <f t="shared" si="40"/>
        <v>-121.66878294000001</v>
      </c>
      <c r="BA63" s="538">
        <f t="shared" si="40"/>
        <v>-107.79429285338981</v>
      </c>
      <c r="BB63" s="538">
        <f t="shared" si="40"/>
        <v>-1467.4876181829018</v>
      </c>
      <c r="BC63" s="538">
        <f t="shared" si="40"/>
        <v>-131.81785882532924</v>
      </c>
      <c r="BD63" s="538">
        <f t="shared" si="40"/>
        <v>0</v>
      </c>
      <c r="BE63" s="538">
        <f t="shared" si="40"/>
        <v>0</v>
      </c>
      <c r="BF63" s="421">
        <f t="shared" si="40"/>
        <v>-17880.910112309215</v>
      </c>
      <c r="BH63" s="515">
        <f t="shared" si="19"/>
        <v>-2749.2400000000016</v>
      </c>
      <c r="BI63" s="512">
        <f t="shared" si="19"/>
        <v>0</v>
      </c>
      <c r="BJ63" s="512">
        <f t="shared" si="19"/>
        <v>-11.739824370999999</v>
      </c>
      <c r="BK63" s="512">
        <f t="shared" si="19"/>
        <v>-8476.2813873780487</v>
      </c>
      <c r="BL63" s="512">
        <f t="shared" si="19"/>
        <v>-243.23354944500002</v>
      </c>
      <c r="BM63" s="512">
        <f t="shared" si="51"/>
        <v>430.66563865853641</v>
      </c>
      <c r="BN63" s="512">
        <f t="shared" si="51"/>
        <v>-300.53320736991896</v>
      </c>
      <c r="BO63" s="512">
        <f t="shared" si="51"/>
        <v>-181.62682779674796</v>
      </c>
      <c r="BP63" s="512">
        <f t="shared" si="51"/>
        <v>0.57064439024390234</v>
      </c>
      <c r="BQ63" s="512">
        <f t="shared" si="51"/>
        <v>0</v>
      </c>
      <c r="BR63" s="1491">
        <f t="shared" si="51"/>
        <v>-11531.418513311939</v>
      </c>
      <c r="BS63" s="538">
        <f t="shared" si="20"/>
        <v>322.95700000000033</v>
      </c>
      <c r="BT63" s="538">
        <f t="shared" si="20"/>
        <v>0</v>
      </c>
      <c r="BU63" s="538">
        <f t="shared" si="20"/>
        <v>0</v>
      </c>
      <c r="BV63" s="538">
        <f t="shared" si="20"/>
        <v>-6.7963477585417422</v>
      </c>
      <c r="BW63" s="538">
        <f t="shared" si="20"/>
        <v>121.56476650500001</v>
      </c>
      <c r="BX63" s="538">
        <f t="shared" si="52"/>
        <v>143.76222068319555</v>
      </c>
      <c r="BY63" s="538">
        <f t="shared" si="52"/>
        <v>-92.478018227617213</v>
      </c>
      <c r="BZ63" s="538">
        <f t="shared" si="52"/>
        <v>49.808968971418722</v>
      </c>
      <c r="CA63" s="538">
        <f t="shared" si="52"/>
        <v>0</v>
      </c>
      <c r="CB63" s="538">
        <f t="shared" si="52"/>
        <v>0</v>
      </c>
      <c r="CC63" s="1491">
        <f t="shared" si="52"/>
        <v>538.81859017345414</v>
      </c>
    </row>
    <row r="64" spans="1:81" s="576" customFormat="1" ht="12" hidden="1" customHeight="1" outlineLevel="2">
      <c r="A64" s="821"/>
      <c r="B64" s="1453" t="s">
        <v>926</v>
      </c>
      <c r="C64" s="1954"/>
      <c r="D64" s="105"/>
      <c r="E64" s="105"/>
      <c r="F64" s="105"/>
      <c r="G64" s="105">
        <v>0</v>
      </c>
      <c r="H64" s="105"/>
      <c r="I64" s="105"/>
      <c r="J64" s="105"/>
      <c r="K64" s="105"/>
      <c r="L64" s="105"/>
      <c r="M64" s="105"/>
      <c r="N64" s="101"/>
      <c r="O64" s="512"/>
      <c r="P64" s="512"/>
      <c r="Q64" s="512"/>
      <c r="R64" s="512"/>
      <c r="S64" s="512"/>
      <c r="T64" s="512"/>
      <c r="U64" s="512"/>
      <c r="V64" s="512"/>
      <c r="W64" s="512"/>
      <c r="X64" s="512"/>
      <c r="Y64" s="101">
        <f t="shared" si="7"/>
        <v>0</v>
      </c>
      <c r="Z64" s="512"/>
      <c r="AA64" s="512"/>
      <c r="AB64" s="512"/>
      <c r="AC64" s="512"/>
      <c r="AD64" s="512"/>
      <c r="AE64" s="512"/>
      <c r="AF64" s="512"/>
      <c r="AG64" s="512"/>
      <c r="AH64" s="512"/>
      <c r="AI64" s="512"/>
      <c r="AJ64" s="101"/>
      <c r="AK64" s="538"/>
      <c r="AL64" s="538"/>
      <c r="AM64" s="538"/>
      <c r="AN64" s="538"/>
      <c r="AO64" s="538"/>
      <c r="AP64" s="538"/>
      <c r="AQ64" s="538"/>
      <c r="AR64" s="538"/>
      <c r="AS64" s="538"/>
      <c r="AT64" s="538"/>
      <c r="AU64" s="421"/>
      <c r="AV64" s="538">
        <f t="shared" si="40"/>
        <v>0</v>
      </c>
      <c r="AW64" s="538">
        <f t="shared" si="40"/>
        <v>0</v>
      </c>
      <c r="AX64" s="538">
        <f t="shared" si="40"/>
        <v>0</v>
      </c>
      <c r="AY64" s="538">
        <f t="shared" si="40"/>
        <v>0</v>
      </c>
      <c r="AZ64" s="538">
        <f t="shared" si="40"/>
        <v>0</v>
      </c>
      <c r="BA64" s="538">
        <f t="shared" si="40"/>
        <v>0</v>
      </c>
      <c r="BB64" s="538">
        <f t="shared" si="40"/>
        <v>0</v>
      </c>
      <c r="BC64" s="538">
        <f t="shared" si="40"/>
        <v>0</v>
      </c>
      <c r="BD64" s="538">
        <f t="shared" si="40"/>
        <v>0</v>
      </c>
      <c r="BE64" s="538">
        <f t="shared" si="40"/>
        <v>0</v>
      </c>
      <c r="BF64" s="421">
        <f t="shared" si="40"/>
        <v>0</v>
      </c>
      <c r="BH64" s="515">
        <f t="shared" ref="BH64:BR95" si="57">O64-D64</f>
        <v>0</v>
      </c>
      <c r="BI64" s="512">
        <f t="shared" si="57"/>
        <v>0</v>
      </c>
      <c r="BJ64" s="512">
        <f t="shared" si="57"/>
        <v>0</v>
      </c>
      <c r="BK64" s="512">
        <f t="shared" si="57"/>
        <v>0</v>
      </c>
      <c r="BL64" s="512">
        <f t="shared" si="57"/>
        <v>0</v>
      </c>
      <c r="BM64" s="512">
        <f t="shared" si="51"/>
        <v>0</v>
      </c>
      <c r="BN64" s="512">
        <f t="shared" si="51"/>
        <v>0</v>
      </c>
      <c r="BO64" s="512">
        <f t="shared" si="51"/>
        <v>0</v>
      </c>
      <c r="BP64" s="512">
        <f t="shared" si="51"/>
        <v>0</v>
      </c>
      <c r="BQ64" s="512">
        <f t="shared" si="51"/>
        <v>0</v>
      </c>
      <c r="BR64" s="1491">
        <f t="shared" si="51"/>
        <v>0</v>
      </c>
      <c r="BS64" s="538">
        <f t="shared" ref="BS64:CC95" si="58">AV64-O64</f>
        <v>0</v>
      </c>
      <c r="BT64" s="538">
        <f t="shared" si="58"/>
        <v>0</v>
      </c>
      <c r="BU64" s="538">
        <f t="shared" si="58"/>
        <v>0</v>
      </c>
      <c r="BV64" s="538">
        <f t="shared" si="58"/>
        <v>0</v>
      </c>
      <c r="BW64" s="538">
        <f t="shared" si="58"/>
        <v>0</v>
      </c>
      <c r="BX64" s="538">
        <f t="shared" si="52"/>
        <v>0</v>
      </c>
      <c r="BY64" s="538">
        <f t="shared" si="52"/>
        <v>0</v>
      </c>
      <c r="BZ64" s="538">
        <f t="shared" si="52"/>
        <v>0</v>
      </c>
      <c r="CA64" s="538">
        <f t="shared" si="52"/>
        <v>0</v>
      </c>
      <c r="CB64" s="538">
        <f t="shared" si="52"/>
        <v>0</v>
      </c>
      <c r="CC64" s="1491">
        <f t="shared" si="52"/>
        <v>0</v>
      </c>
    </row>
    <row r="65" spans="1:81" s="576" customFormat="1" ht="12" hidden="1" customHeight="1" outlineLevel="2">
      <c r="A65" s="821"/>
      <c r="B65" s="826" t="s">
        <v>927</v>
      </c>
      <c r="C65" s="1950"/>
      <c r="D65" s="105">
        <v>-726.47439999999983</v>
      </c>
      <c r="E65" s="105">
        <v>0</v>
      </c>
      <c r="F65" s="105">
        <v>0</v>
      </c>
      <c r="G65" s="105">
        <v>0</v>
      </c>
      <c r="H65" s="105">
        <v>0</v>
      </c>
      <c r="I65" s="105">
        <v>-251.21444424390236</v>
      </c>
      <c r="J65" s="105">
        <v>0</v>
      </c>
      <c r="K65" s="105">
        <v>0</v>
      </c>
      <c r="L65" s="105">
        <v>-86.489549170731678</v>
      </c>
      <c r="M65" s="105">
        <v>0</v>
      </c>
      <c r="N65" s="101">
        <f>SUM(D65:M65)</f>
        <v>-1064.1783934146338</v>
      </c>
      <c r="O65" s="512">
        <v>-653.59999999999991</v>
      </c>
      <c r="P65" s="512">
        <v>0</v>
      </c>
      <c r="Q65" s="512">
        <v>0</v>
      </c>
      <c r="R65" s="512"/>
      <c r="S65" s="512">
        <v>0</v>
      </c>
      <c r="T65" s="512">
        <v>-365.07973675203249</v>
      </c>
      <c r="U65" s="512">
        <v>0</v>
      </c>
      <c r="V65" s="512"/>
      <c r="W65" s="512">
        <v>-106.20783142276423</v>
      </c>
      <c r="X65" s="512">
        <v>0</v>
      </c>
      <c r="Y65" s="101">
        <v>-1124.8875681747966</v>
      </c>
      <c r="Z65" s="512">
        <v>-435.59999999999991</v>
      </c>
      <c r="AA65" s="512">
        <v>0</v>
      </c>
      <c r="AB65" s="512">
        <v>0</v>
      </c>
      <c r="AC65" s="512"/>
      <c r="AD65" s="512">
        <v>0</v>
      </c>
      <c r="AE65" s="512">
        <v>-176.19201609917357</v>
      </c>
      <c r="AF65" s="512">
        <v>0</v>
      </c>
      <c r="AG65" s="512"/>
      <c r="AH65" s="512">
        <v>-42.81529150413224</v>
      </c>
      <c r="AI65" s="512">
        <v>0</v>
      </c>
      <c r="AJ65" s="101">
        <v>-654.60730760330569</v>
      </c>
      <c r="AK65" s="538">
        <v>-358.4</v>
      </c>
      <c r="AL65" s="538">
        <v>0</v>
      </c>
      <c r="AM65" s="538">
        <v>0</v>
      </c>
      <c r="AN65" s="538"/>
      <c r="AO65" s="538">
        <v>0</v>
      </c>
      <c r="AP65" s="538">
        <v>-273.92106190833329</v>
      </c>
      <c r="AQ65" s="538">
        <v>0</v>
      </c>
      <c r="AR65" s="538"/>
      <c r="AS65" s="538">
        <v>-32.933127291666665</v>
      </c>
      <c r="AT65" s="538">
        <v>0</v>
      </c>
      <c r="AU65" s="421">
        <v>-665.25418919999993</v>
      </c>
      <c r="AV65" s="538">
        <f t="shared" si="40"/>
        <v>-730.79999999999984</v>
      </c>
      <c r="AW65" s="538">
        <f t="shared" si="40"/>
        <v>0</v>
      </c>
      <c r="AX65" s="538">
        <f t="shared" si="40"/>
        <v>0</v>
      </c>
      <c r="AY65" s="538">
        <f t="shared" si="40"/>
        <v>0</v>
      </c>
      <c r="AZ65" s="538">
        <f t="shared" si="40"/>
        <v>0</v>
      </c>
      <c r="BA65" s="538">
        <f t="shared" si="40"/>
        <v>-267.3506909428728</v>
      </c>
      <c r="BB65" s="538">
        <f t="shared" si="40"/>
        <v>0</v>
      </c>
      <c r="BC65" s="538">
        <f t="shared" si="40"/>
        <v>0</v>
      </c>
      <c r="BD65" s="538">
        <f t="shared" si="40"/>
        <v>-116.0899956352298</v>
      </c>
      <c r="BE65" s="538">
        <f t="shared" si="40"/>
        <v>0</v>
      </c>
      <c r="BF65" s="421">
        <f t="shared" si="40"/>
        <v>-1114.2406865781022</v>
      </c>
      <c r="BH65" s="515">
        <f t="shared" si="57"/>
        <v>72.874399999999923</v>
      </c>
      <c r="BI65" s="512">
        <f t="shared" si="57"/>
        <v>0</v>
      </c>
      <c r="BJ65" s="512">
        <f t="shared" si="57"/>
        <v>0</v>
      </c>
      <c r="BK65" s="512">
        <f t="shared" si="57"/>
        <v>0</v>
      </c>
      <c r="BL65" s="512">
        <f t="shared" si="57"/>
        <v>0</v>
      </c>
      <c r="BM65" s="512">
        <f t="shared" si="51"/>
        <v>-113.86529250813012</v>
      </c>
      <c r="BN65" s="512">
        <f t="shared" si="51"/>
        <v>0</v>
      </c>
      <c r="BO65" s="512">
        <f t="shared" si="51"/>
        <v>0</v>
      </c>
      <c r="BP65" s="512">
        <f t="shared" si="51"/>
        <v>-19.718282252032552</v>
      </c>
      <c r="BQ65" s="512">
        <f t="shared" si="51"/>
        <v>0</v>
      </c>
      <c r="BR65" s="1491">
        <f t="shared" si="51"/>
        <v>-60.709174760162796</v>
      </c>
      <c r="BS65" s="538">
        <f t="shared" si="58"/>
        <v>-77.199999999999932</v>
      </c>
      <c r="BT65" s="538">
        <f t="shared" si="58"/>
        <v>0</v>
      </c>
      <c r="BU65" s="538">
        <f t="shared" si="58"/>
        <v>0</v>
      </c>
      <c r="BV65" s="538">
        <f t="shared" si="58"/>
        <v>0</v>
      </c>
      <c r="BW65" s="538">
        <f t="shared" si="58"/>
        <v>0</v>
      </c>
      <c r="BX65" s="538">
        <f t="shared" si="52"/>
        <v>97.729045809159686</v>
      </c>
      <c r="BY65" s="538">
        <f t="shared" si="52"/>
        <v>0</v>
      </c>
      <c r="BZ65" s="538">
        <f t="shared" si="52"/>
        <v>0</v>
      </c>
      <c r="CA65" s="538">
        <f t="shared" si="52"/>
        <v>-9.8821642124655682</v>
      </c>
      <c r="CB65" s="538">
        <f t="shared" si="52"/>
        <v>0</v>
      </c>
      <c r="CC65" s="1491">
        <f t="shared" si="52"/>
        <v>10.646881596694357</v>
      </c>
    </row>
    <row r="66" spans="1:81" s="576" customFormat="1" ht="12" hidden="1" customHeight="1" outlineLevel="2">
      <c r="A66" s="821"/>
      <c r="B66" s="1450" t="s">
        <v>928</v>
      </c>
      <c r="C66" s="1953"/>
      <c r="D66" s="541">
        <v>-148</v>
      </c>
      <c r="E66" s="541">
        <v>0</v>
      </c>
      <c r="F66" s="541">
        <v>0</v>
      </c>
      <c r="G66" s="541">
        <v>0</v>
      </c>
      <c r="H66" s="541">
        <v>173.33881200000002</v>
      </c>
      <c r="I66" s="541">
        <v>0</v>
      </c>
      <c r="J66" s="541">
        <v>0</v>
      </c>
      <c r="K66" s="541">
        <v>-166.42061893658536</v>
      </c>
      <c r="L66" s="541">
        <v>-321.66552931707309</v>
      </c>
      <c r="M66" s="541">
        <v>0</v>
      </c>
      <c r="N66" s="541">
        <f>SUM(D66:M66)</f>
        <v>-462.74733625365843</v>
      </c>
      <c r="O66" s="541">
        <v>-279</v>
      </c>
      <c r="P66" s="541">
        <v>0</v>
      </c>
      <c r="Q66" s="541">
        <v>211.08776841900001</v>
      </c>
      <c r="R66" s="541">
        <v>-463.19747528455287</v>
      </c>
      <c r="S66" s="541">
        <v>-5.2997307000000005</v>
      </c>
      <c r="T66" s="541">
        <v>604.77963444308932</v>
      </c>
      <c r="U66" s="541">
        <v>0</v>
      </c>
      <c r="V66" s="541">
        <v>-841.40286206097551</v>
      </c>
      <c r="W66" s="541">
        <v>-640.86226032520324</v>
      </c>
      <c r="X66" s="541">
        <v>0</v>
      </c>
      <c r="Y66" s="541">
        <v>-1413.8949255086422</v>
      </c>
      <c r="Z66" s="541">
        <v>-293</v>
      </c>
      <c r="AA66" s="541">
        <v>0</v>
      </c>
      <c r="AB66" s="541">
        <v>-200.36307858300003</v>
      </c>
      <c r="AC66" s="541">
        <v>-135.38599983471076</v>
      </c>
      <c r="AD66" s="541">
        <v>-201.99779788499998</v>
      </c>
      <c r="AE66" s="541">
        <v>1100.0154038677688</v>
      </c>
      <c r="AF66" s="541">
        <v>0</v>
      </c>
      <c r="AG66" s="541">
        <v>-891.23914849586799</v>
      </c>
      <c r="AH66" s="541">
        <v>-385.26005960330588</v>
      </c>
      <c r="AI66" s="541">
        <v>0</v>
      </c>
      <c r="AJ66" s="541">
        <v>-1007.2306805341159</v>
      </c>
      <c r="AK66" s="541">
        <v>-50</v>
      </c>
      <c r="AL66" s="541">
        <v>0</v>
      </c>
      <c r="AM66" s="541">
        <v>0</v>
      </c>
      <c r="AN66" s="541">
        <v>-229.75657164166665</v>
      </c>
      <c r="AO66" s="541">
        <v>92.483761500000014</v>
      </c>
      <c r="AP66" s="541">
        <v>372.13536479166663</v>
      </c>
      <c r="AQ66" s="541">
        <v>0</v>
      </c>
      <c r="AR66" s="541">
        <v>-610.47788089999983</v>
      </c>
      <c r="AS66" s="541">
        <v>-331.12240430833327</v>
      </c>
      <c r="AT66" s="541">
        <v>0</v>
      </c>
      <c r="AU66" s="2054">
        <v>-756.73773055833317</v>
      </c>
      <c r="AV66" s="541">
        <f t="shared" si="40"/>
        <v>-522</v>
      </c>
      <c r="AW66" s="541">
        <f t="shared" si="40"/>
        <v>0</v>
      </c>
      <c r="AX66" s="541">
        <f t="shared" si="40"/>
        <v>10.724689835999982</v>
      </c>
      <c r="AY66" s="541">
        <f t="shared" si="40"/>
        <v>-368.82690347759694</v>
      </c>
      <c r="AZ66" s="541">
        <f t="shared" si="40"/>
        <v>-299.78129008500002</v>
      </c>
      <c r="BA66" s="541">
        <f t="shared" si="40"/>
        <v>1332.6596735191915</v>
      </c>
      <c r="BB66" s="541">
        <f t="shared" si="40"/>
        <v>0</v>
      </c>
      <c r="BC66" s="541">
        <f t="shared" si="40"/>
        <v>-1122.1641296568437</v>
      </c>
      <c r="BD66" s="541">
        <f t="shared" si="40"/>
        <v>-694.9999156201759</v>
      </c>
      <c r="BE66" s="541">
        <f t="shared" si="40"/>
        <v>0</v>
      </c>
      <c r="BF66" s="2054">
        <f t="shared" si="40"/>
        <v>-1664.387875484425</v>
      </c>
      <c r="BH66" s="1485">
        <f t="shared" si="57"/>
        <v>-131</v>
      </c>
      <c r="BI66" s="541">
        <f t="shared" si="57"/>
        <v>0</v>
      </c>
      <c r="BJ66" s="541">
        <f t="shared" si="57"/>
        <v>211.08776841900001</v>
      </c>
      <c r="BK66" s="541">
        <f t="shared" si="57"/>
        <v>-463.19747528455287</v>
      </c>
      <c r="BL66" s="541">
        <f t="shared" si="57"/>
        <v>-178.63854270000002</v>
      </c>
      <c r="BM66" s="541">
        <f t="shared" si="51"/>
        <v>604.77963444308932</v>
      </c>
      <c r="BN66" s="541">
        <f t="shared" si="51"/>
        <v>0</v>
      </c>
      <c r="BO66" s="541">
        <f t="shared" si="51"/>
        <v>-674.98224312439015</v>
      </c>
      <c r="BP66" s="541">
        <f t="shared" si="51"/>
        <v>-319.19673100813014</v>
      </c>
      <c r="BQ66" s="541">
        <f t="shared" si="51"/>
        <v>0</v>
      </c>
      <c r="BR66" s="1492">
        <f t="shared" si="51"/>
        <v>-951.14758925498381</v>
      </c>
      <c r="BS66" s="541">
        <f t="shared" si="58"/>
        <v>-243</v>
      </c>
      <c r="BT66" s="541">
        <f t="shared" si="58"/>
        <v>0</v>
      </c>
      <c r="BU66" s="541">
        <f t="shared" si="58"/>
        <v>-200.36307858300003</v>
      </c>
      <c r="BV66" s="541">
        <f t="shared" si="58"/>
        <v>94.370571806955923</v>
      </c>
      <c r="BW66" s="541">
        <f t="shared" si="58"/>
        <v>-294.48155938500003</v>
      </c>
      <c r="BX66" s="541">
        <f t="shared" si="52"/>
        <v>727.88003907610221</v>
      </c>
      <c r="BY66" s="541">
        <f t="shared" si="52"/>
        <v>0</v>
      </c>
      <c r="BZ66" s="541">
        <f t="shared" si="52"/>
        <v>-280.76126759586816</v>
      </c>
      <c r="CA66" s="541">
        <f t="shared" si="52"/>
        <v>-54.13765529497266</v>
      </c>
      <c r="CB66" s="541">
        <f t="shared" si="52"/>
        <v>0</v>
      </c>
      <c r="CC66" s="1492">
        <f t="shared" si="52"/>
        <v>-250.49294997578272</v>
      </c>
    </row>
    <row r="67" spans="1:81" s="576" customFormat="1" ht="12" hidden="1" customHeight="1" outlineLevel="1">
      <c r="A67" s="821"/>
      <c r="B67" s="1462" t="s">
        <v>926</v>
      </c>
      <c r="C67" s="1955"/>
      <c r="D67" s="2063">
        <f>SUBTOTAL(9,D65:D66)</f>
        <v>-874.47439999999983</v>
      </c>
      <c r="E67" s="2063">
        <f t="shared" ref="E67:N67" si="59">SUBTOTAL(9,E65:E66)</f>
        <v>0</v>
      </c>
      <c r="F67" s="2063">
        <f t="shared" si="59"/>
        <v>0</v>
      </c>
      <c r="G67" s="2063">
        <v>0</v>
      </c>
      <c r="H67" s="2063">
        <f t="shared" si="59"/>
        <v>173.33881200000002</v>
      </c>
      <c r="I67" s="2063">
        <f t="shared" si="59"/>
        <v>-251.21444424390236</v>
      </c>
      <c r="J67" s="2063">
        <f t="shared" si="59"/>
        <v>0</v>
      </c>
      <c r="K67" s="2063">
        <f t="shared" si="59"/>
        <v>-166.42061893658536</v>
      </c>
      <c r="L67" s="2063">
        <f t="shared" si="59"/>
        <v>-408.15507848780476</v>
      </c>
      <c r="M67" s="2063">
        <f t="shared" si="59"/>
        <v>0</v>
      </c>
      <c r="N67" s="1980">
        <f t="shared" si="59"/>
        <v>-1526.9257296682922</v>
      </c>
      <c r="O67" s="1740">
        <f>SUM(O65:O66)</f>
        <v>-932.59999999999991</v>
      </c>
      <c r="P67" s="1740">
        <f t="shared" ref="P67:X67" si="60">SUM(P65:P66)</f>
        <v>0</v>
      </c>
      <c r="Q67" s="1740">
        <f t="shared" si="60"/>
        <v>211.08776841900001</v>
      </c>
      <c r="R67" s="1740">
        <f t="shared" si="60"/>
        <v>-463.19747528455287</v>
      </c>
      <c r="S67" s="1740">
        <f t="shared" si="60"/>
        <v>-5.2997307000000005</v>
      </c>
      <c r="T67" s="1740">
        <f t="shared" si="60"/>
        <v>239.69989769105683</v>
      </c>
      <c r="U67" s="1740">
        <f t="shared" si="60"/>
        <v>0</v>
      </c>
      <c r="V67" s="1740">
        <f t="shared" si="60"/>
        <v>-841.40286206097551</v>
      </c>
      <c r="W67" s="1740">
        <f t="shared" si="60"/>
        <v>-747.07009174796747</v>
      </c>
      <c r="X67" s="1740">
        <f t="shared" si="60"/>
        <v>0</v>
      </c>
      <c r="Y67" s="1980">
        <f t="shared" si="7"/>
        <v>-2538.782493683439</v>
      </c>
      <c r="Z67" s="1740">
        <f>SUM(Z65:Z66)</f>
        <v>-728.59999999999991</v>
      </c>
      <c r="AA67" s="1740">
        <f t="shared" ref="AA67:AJ67" si="61">SUM(AA65:AA66)</f>
        <v>0</v>
      </c>
      <c r="AB67" s="1740">
        <f t="shared" si="61"/>
        <v>-200.36307858300003</v>
      </c>
      <c r="AC67" s="1740">
        <f t="shared" si="61"/>
        <v>-135.38599983471076</v>
      </c>
      <c r="AD67" s="1740">
        <f t="shared" si="61"/>
        <v>-201.99779788499998</v>
      </c>
      <c r="AE67" s="1740">
        <f t="shared" si="61"/>
        <v>923.82338776859524</v>
      </c>
      <c r="AF67" s="1740">
        <f t="shared" si="61"/>
        <v>0</v>
      </c>
      <c r="AG67" s="1740">
        <f t="shared" si="61"/>
        <v>-891.23914849586799</v>
      </c>
      <c r="AH67" s="1740">
        <f t="shared" si="61"/>
        <v>-428.07535110743811</v>
      </c>
      <c r="AI67" s="1740">
        <f t="shared" si="61"/>
        <v>0</v>
      </c>
      <c r="AJ67" s="1980">
        <f t="shared" si="61"/>
        <v>-1661.8379881374217</v>
      </c>
      <c r="AK67" s="553">
        <f>SUM(AK65:AK66)</f>
        <v>-408.4</v>
      </c>
      <c r="AL67" s="553">
        <f t="shared" ref="AL67:AU67" si="62">SUM(AL65:AL66)</f>
        <v>0</v>
      </c>
      <c r="AM67" s="553">
        <f t="shared" si="62"/>
        <v>0</v>
      </c>
      <c r="AN67" s="553">
        <f t="shared" si="62"/>
        <v>-229.75657164166665</v>
      </c>
      <c r="AO67" s="553">
        <f t="shared" si="62"/>
        <v>92.483761500000014</v>
      </c>
      <c r="AP67" s="553">
        <f t="shared" si="62"/>
        <v>98.214302883333346</v>
      </c>
      <c r="AQ67" s="553">
        <f t="shared" si="62"/>
        <v>0</v>
      </c>
      <c r="AR67" s="553">
        <f t="shared" si="62"/>
        <v>-610.47788089999983</v>
      </c>
      <c r="AS67" s="553">
        <f t="shared" si="62"/>
        <v>-364.05553159999994</v>
      </c>
      <c r="AT67" s="553">
        <f t="shared" si="62"/>
        <v>0</v>
      </c>
      <c r="AU67" s="1982">
        <f t="shared" si="62"/>
        <v>-1421.9919197583331</v>
      </c>
      <c r="AV67" s="553">
        <f t="shared" si="40"/>
        <v>-1252.7999999999997</v>
      </c>
      <c r="AW67" s="553">
        <f t="shared" si="40"/>
        <v>0</v>
      </c>
      <c r="AX67" s="553">
        <f t="shared" si="40"/>
        <v>10.724689835999982</v>
      </c>
      <c r="AY67" s="553">
        <f t="shared" si="40"/>
        <v>-368.82690347759694</v>
      </c>
      <c r="AZ67" s="553">
        <f t="shared" si="40"/>
        <v>-299.78129008500002</v>
      </c>
      <c r="BA67" s="553">
        <f t="shared" si="40"/>
        <v>1065.3089825763186</v>
      </c>
      <c r="BB67" s="553">
        <f t="shared" si="40"/>
        <v>0</v>
      </c>
      <c r="BC67" s="553">
        <f t="shared" si="40"/>
        <v>-1122.1641296568437</v>
      </c>
      <c r="BD67" s="553">
        <f t="shared" si="40"/>
        <v>-811.0899112554057</v>
      </c>
      <c r="BE67" s="553">
        <f t="shared" si="40"/>
        <v>0</v>
      </c>
      <c r="BF67" s="1982">
        <f t="shared" si="40"/>
        <v>-2778.6285620625276</v>
      </c>
      <c r="BH67" s="1739">
        <f t="shared" si="57"/>
        <v>-58.125600000000077</v>
      </c>
      <c r="BI67" s="1740">
        <f t="shared" si="57"/>
        <v>0</v>
      </c>
      <c r="BJ67" s="1740">
        <f t="shared" si="57"/>
        <v>211.08776841900001</v>
      </c>
      <c r="BK67" s="1740">
        <f t="shared" si="57"/>
        <v>-463.19747528455287</v>
      </c>
      <c r="BL67" s="1740">
        <f t="shared" si="57"/>
        <v>-178.63854270000002</v>
      </c>
      <c r="BM67" s="1740">
        <f t="shared" si="51"/>
        <v>490.91434193495923</v>
      </c>
      <c r="BN67" s="1740">
        <f t="shared" si="51"/>
        <v>0</v>
      </c>
      <c r="BO67" s="1740">
        <f t="shared" si="51"/>
        <v>-674.98224312439015</v>
      </c>
      <c r="BP67" s="1740">
        <f t="shared" si="51"/>
        <v>-338.91501326016271</v>
      </c>
      <c r="BQ67" s="1740">
        <f t="shared" si="51"/>
        <v>0</v>
      </c>
      <c r="BR67" s="1496">
        <f t="shared" si="51"/>
        <v>-1011.8567640151468</v>
      </c>
      <c r="BS67" s="553">
        <f t="shared" si="58"/>
        <v>-320.19999999999982</v>
      </c>
      <c r="BT67" s="553">
        <f t="shared" si="58"/>
        <v>0</v>
      </c>
      <c r="BU67" s="553">
        <f t="shared" si="58"/>
        <v>-200.36307858300003</v>
      </c>
      <c r="BV67" s="553">
        <f t="shared" si="58"/>
        <v>94.370571806955923</v>
      </c>
      <c r="BW67" s="553">
        <f t="shared" si="58"/>
        <v>-294.48155938500003</v>
      </c>
      <c r="BX67" s="553">
        <f t="shared" si="52"/>
        <v>825.60908488526184</v>
      </c>
      <c r="BY67" s="553">
        <f t="shared" si="52"/>
        <v>0</v>
      </c>
      <c r="BZ67" s="553">
        <f t="shared" si="52"/>
        <v>-280.76126759586816</v>
      </c>
      <c r="CA67" s="553">
        <f t="shared" si="52"/>
        <v>-64.019819507438228</v>
      </c>
      <c r="CB67" s="553">
        <f t="shared" si="52"/>
        <v>0</v>
      </c>
      <c r="CC67" s="1496">
        <f t="shared" si="52"/>
        <v>-239.84606837908859</v>
      </c>
    </row>
    <row r="68" spans="1:81" s="576" customFormat="1" ht="12" customHeight="1" collapsed="1">
      <c r="A68" s="821"/>
      <c r="B68" s="1462" t="s">
        <v>911</v>
      </c>
      <c r="C68" s="1955"/>
      <c r="D68" s="2063">
        <f t="shared" ref="D68:N68" si="63">SUBTOTAL(9,D42:D67)</f>
        <v>-24708.515399999997</v>
      </c>
      <c r="E68" s="2063">
        <f t="shared" si="63"/>
        <v>-25</v>
      </c>
      <c r="F68" s="2063">
        <f t="shared" si="63"/>
        <v>-524.17351109374999</v>
      </c>
      <c r="G68" s="2063">
        <v>0</v>
      </c>
      <c r="H68" s="2063">
        <f t="shared" si="63"/>
        <v>-1281.16526</v>
      </c>
      <c r="I68" s="2063">
        <f t="shared" si="63"/>
        <v>-6110.4836278536568</v>
      </c>
      <c r="J68" s="2063">
        <f t="shared" si="63"/>
        <v>-5193.3641042439012</v>
      </c>
      <c r="K68" s="2063">
        <f t="shared" si="63"/>
        <v>-166.42061893658536</v>
      </c>
      <c r="L68" s="2063">
        <f t="shared" si="63"/>
        <v>-936.05820390243889</v>
      </c>
      <c r="M68" s="2063">
        <f t="shared" si="63"/>
        <v>0</v>
      </c>
      <c r="N68" s="101">
        <f t="shared" si="63"/>
        <v>-38945.180726030332</v>
      </c>
      <c r="O68" s="1740">
        <f>O67+O63+O59+O58+O44</f>
        <v>-27315.881000000001</v>
      </c>
      <c r="P68" s="1740">
        <f t="shared" ref="P68:X68" si="64">P67+P63+P59+P58+P44</f>
        <v>3.3E-4</v>
      </c>
      <c r="Q68" s="1740">
        <f t="shared" si="64"/>
        <v>-736.48010388700004</v>
      </c>
      <c r="R68" s="1740">
        <f t="shared" si="64"/>
        <v>-13433.176847699186</v>
      </c>
      <c r="S68" s="1740">
        <f t="shared" si="64"/>
        <v>-2528.011693375</v>
      </c>
      <c r="T68" s="1740">
        <f t="shared" si="64"/>
        <v>-3778.1619170121949</v>
      </c>
      <c r="U68" s="1740">
        <f t="shared" si="64"/>
        <v>-7167.1398259796742</v>
      </c>
      <c r="V68" s="1740">
        <f t="shared" si="64"/>
        <v>-4360.6338488983738</v>
      </c>
      <c r="W68" s="1740">
        <f t="shared" si="64"/>
        <v>-1523.0734249634145</v>
      </c>
      <c r="X68" s="1740">
        <f t="shared" si="64"/>
        <v>0</v>
      </c>
      <c r="Y68" s="101">
        <f t="shared" si="7"/>
        <v>-60842.558331814849</v>
      </c>
      <c r="Z68" s="1740">
        <f>Z67+Z63+Z59+Z58+Z44</f>
        <v>-12648.628000000001</v>
      </c>
      <c r="AA68" s="1740">
        <f t="shared" ref="AA68:AJ68" si="65">AA67+AA63+AA59+AA58+AA44</f>
        <v>3.3E-4</v>
      </c>
      <c r="AB68" s="1740">
        <f t="shared" si="65"/>
        <v>-200.36307858300003</v>
      </c>
      <c r="AC68" s="1740">
        <f t="shared" si="65"/>
        <v>-6387.4084229752079</v>
      </c>
      <c r="AD68" s="1740">
        <f t="shared" si="65"/>
        <v>-1244.4952837249998</v>
      </c>
      <c r="AE68" s="1740">
        <f t="shared" si="65"/>
        <v>-1962.7553469421491</v>
      </c>
      <c r="AF68" s="1740">
        <f t="shared" si="65"/>
        <v>-3341.831010842976</v>
      </c>
      <c r="AG68" s="1740">
        <f t="shared" si="65"/>
        <v>-2976.0690468099178</v>
      </c>
      <c r="AH68" s="1740">
        <f t="shared" si="65"/>
        <v>-816.25329203305807</v>
      </c>
      <c r="AI68" s="1740">
        <f t="shared" si="65"/>
        <v>0</v>
      </c>
      <c r="AJ68" s="101">
        <f t="shared" si="65"/>
        <v>-29577.803151911314</v>
      </c>
      <c r="AK68" s="553">
        <f>AK67+AK63+AK59+AK58+AK44</f>
        <v>-13503.384999999998</v>
      </c>
      <c r="AL68" s="553">
        <f t="shared" ref="AL68:AT68" si="66">AL67+AL63+AL59+AL58+AL44</f>
        <v>3.3E-4</v>
      </c>
      <c r="AM68" s="553">
        <f t="shared" si="66"/>
        <v>-211.13025561399999</v>
      </c>
      <c r="AN68" s="553">
        <f t="shared" si="66"/>
        <v>-6052.222204116666</v>
      </c>
      <c r="AO68" s="553">
        <f t="shared" si="66"/>
        <v>-1092.1699865549999</v>
      </c>
      <c r="AP68" s="553">
        <f t="shared" si="66"/>
        <v>-2500.3799389083333</v>
      </c>
      <c r="AQ68" s="553">
        <f t="shared" si="66"/>
        <v>-3200.9061428999994</v>
      </c>
      <c r="AR68" s="553">
        <f t="shared" si="66"/>
        <v>-1624.4951517333332</v>
      </c>
      <c r="AS68" s="553">
        <f t="shared" si="66"/>
        <v>-736.77956482499985</v>
      </c>
      <c r="AT68" s="553">
        <f t="shared" si="66"/>
        <v>0</v>
      </c>
      <c r="AU68" s="421">
        <f>AU67+AU63+AU59+AU58+AU44</f>
        <v>-28921.46791465233</v>
      </c>
      <c r="AV68" s="553">
        <f t="shared" si="40"/>
        <v>-26461.124000000003</v>
      </c>
      <c r="AW68" s="553">
        <f t="shared" si="40"/>
        <v>3.3E-4</v>
      </c>
      <c r="AX68" s="553">
        <f t="shared" si="40"/>
        <v>-725.71292685600008</v>
      </c>
      <c r="AY68" s="553">
        <f t="shared" si="40"/>
        <v>-13768.363066557728</v>
      </c>
      <c r="AZ68" s="553">
        <f t="shared" si="40"/>
        <v>-2680.3369905449999</v>
      </c>
      <c r="BA68" s="553">
        <f t="shared" si="40"/>
        <v>-3240.5373250460107</v>
      </c>
      <c r="BB68" s="553">
        <f t="shared" si="40"/>
        <v>-7308.0646939226508</v>
      </c>
      <c r="BC68" s="553">
        <f t="shared" ref="BC68:BF100" si="67">V68-AR68+AG68</f>
        <v>-5712.2077439749592</v>
      </c>
      <c r="BD68" s="553">
        <f t="shared" si="67"/>
        <v>-1602.5471521714726</v>
      </c>
      <c r="BE68" s="553">
        <f t="shared" si="67"/>
        <v>0</v>
      </c>
      <c r="BF68" s="421">
        <f t="shared" si="67"/>
        <v>-61498.893569073829</v>
      </c>
      <c r="BH68" s="1739">
        <f t="shared" si="57"/>
        <v>-2607.3656000000046</v>
      </c>
      <c r="BI68" s="1740">
        <f t="shared" si="57"/>
        <v>25.000330000000002</v>
      </c>
      <c r="BJ68" s="1740">
        <f t="shared" si="57"/>
        <v>-212.30659279325005</v>
      </c>
      <c r="BK68" s="1740">
        <f t="shared" si="57"/>
        <v>-13433.176847699186</v>
      </c>
      <c r="BL68" s="1740">
        <f t="shared" si="57"/>
        <v>-1246.8464333750001</v>
      </c>
      <c r="BM68" s="1740">
        <f t="shared" si="51"/>
        <v>2332.3217108414619</v>
      </c>
      <c r="BN68" s="1740">
        <f t="shared" si="51"/>
        <v>-1973.775721735773</v>
      </c>
      <c r="BO68" s="1740">
        <f t="shared" si="51"/>
        <v>-4194.2132299617888</v>
      </c>
      <c r="BP68" s="1740">
        <f t="shared" si="51"/>
        <v>-587.01522106097559</v>
      </c>
      <c r="BQ68" s="1740">
        <f t="shared" si="51"/>
        <v>0</v>
      </c>
      <c r="BR68" s="1491">
        <f t="shared" si="51"/>
        <v>-21897.377605784517</v>
      </c>
      <c r="BS68" s="553">
        <f t="shared" si="58"/>
        <v>854.75699999999779</v>
      </c>
      <c r="BT68" s="553">
        <f t="shared" si="58"/>
        <v>0</v>
      </c>
      <c r="BU68" s="553">
        <f t="shared" si="58"/>
        <v>10.76717703099996</v>
      </c>
      <c r="BV68" s="553">
        <f t="shared" si="58"/>
        <v>-335.18621885854191</v>
      </c>
      <c r="BW68" s="553">
        <f t="shared" si="58"/>
        <v>-152.32529716999989</v>
      </c>
      <c r="BX68" s="553">
        <f t="shared" si="52"/>
        <v>537.6245919661842</v>
      </c>
      <c r="BY68" s="553">
        <f t="shared" si="52"/>
        <v>-140.92486794297656</v>
      </c>
      <c r="BZ68" s="553">
        <f t="shared" si="52"/>
        <v>-1351.5738950765854</v>
      </c>
      <c r="CA68" s="553">
        <f t="shared" si="52"/>
        <v>-79.473727208058108</v>
      </c>
      <c r="CB68" s="553">
        <f t="shared" si="52"/>
        <v>0</v>
      </c>
      <c r="CC68" s="1491">
        <f t="shared" si="52"/>
        <v>-656.33523725897976</v>
      </c>
    </row>
    <row r="69" spans="1:81" s="576" customFormat="1" ht="12" hidden="1" customHeight="1" outlineLevel="1">
      <c r="A69" s="821"/>
      <c r="B69" s="1448" t="s">
        <v>929</v>
      </c>
      <c r="C69" s="1951"/>
      <c r="D69" s="2063"/>
      <c r="E69" s="2063"/>
      <c r="F69" s="2063"/>
      <c r="G69" s="2063">
        <v>0</v>
      </c>
      <c r="H69" s="2063"/>
      <c r="I69" s="2063"/>
      <c r="J69" s="2063"/>
      <c r="K69" s="2063"/>
      <c r="L69" s="2063"/>
      <c r="M69" s="2063"/>
      <c r="N69" s="1980"/>
      <c r="O69" s="1740"/>
      <c r="P69" s="1740"/>
      <c r="Q69" s="1740"/>
      <c r="R69" s="1740"/>
      <c r="S69" s="1740"/>
      <c r="T69" s="1740"/>
      <c r="U69" s="1740"/>
      <c r="V69" s="1740"/>
      <c r="W69" s="1740"/>
      <c r="X69" s="1740"/>
      <c r="Y69" s="1980">
        <f t="shared" si="7"/>
        <v>0</v>
      </c>
      <c r="Z69" s="1740"/>
      <c r="AA69" s="1740"/>
      <c r="AB69" s="1740"/>
      <c r="AC69" s="1740"/>
      <c r="AD69" s="1740"/>
      <c r="AE69" s="1740"/>
      <c r="AF69" s="1740"/>
      <c r="AG69" s="1740"/>
      <c r="AH69" s="1740"/>
      <c r="AI69" s="1740"/>
      <c r="AJ69" s="1980"/>
      <c r="AK69" s="553"/>
      <c r="AL69" s="553"/>
      <c r="AM69" s="553"/>
      <c r="AN69" s="553"/>
      <c r="AO69" s="553"/>
      <c r="AP69" s="553"/>
      <c r="AQ69" s="553"/>
      <c r="AR69" s="553"/>
      <c r="AS69" s="553"/>
      <c r="AT69" s="553"/>
      <c r="AU69" s="1982"/>
      <c r="AV69" s="553">
        <f t="shared" ref="AV69:BB100" si="68">O69-AK69+Z69</f>
        <v>0</v>
      </c>
      <c r="AW69" s="553">
        <f t="shared" si="68"/>
        <v>0</v>
      </c>
      <c r="AX69" s="553">
        <f t="shared" si="68"/>
        <v>0</v>
      </c>
      <c r="AY69" s="553">
        <f t="shared" si="68"/>
        <v>0</v>
      </c>
      <c r="AZ69" s="553">
        <f t="shared" si="68"/>
        <v>0</v>
      </c>
      <c r="BA69" s="553">
        <f t="shared" si="68"/>
        <v>0</v>
      </c>
      <c r="BB69" s="553">
        <f t="shared" si="68"/>
        <v>0</v>
      </c>
      <c r="BC69" s="553">
        <f t="shared" si="67"/>
        <v>0</v>
      </c>
      <c r="BD69" s="553">
        <f t="shared" si="67"/>
        <v>0</v>
      </c>
      <c r="BE69" s="553">
        <f t="shared" si="67"/>
        <v>0</v>
      </c>
      <c r="BF69" s="1982">
        <f t="shared" si="67"/>
        <v>0</v>
      </c>
      <c r="BH69" s="1739">
        <f t="shared" si="57"/>
        <v>0</v>
      </c>
      <c r="BI69" s="1740">
        <f t="shared" si="57"/>
        <v>0</v>
      </c>
      <c r="BJ69" s="1740">
        <f t="shared" si="57"/>
        <v>0</v>
      </c>
      <c r="BK69" s="1740">
        <f t="shared" si="57"/>
        <v>0</v>
      </c>
      <c r="BL69" s="1740">
        <f t="shared" si="57"/>
        <v>0</v>
      </c>
      <c r="BM69" s="1740">
        <f t="shared" si="51"/>
        <v>0</v>
      </c>
      <c r="BN69" s="1740">
        <f t="shared" si="51"/>
        <v>0</v>
      </c>
      <c r="BO69" s="1740">
        <f t="shared" si="51"/>
        <v>0</v>
      </c>
      <c r="BP69" s="1740">
        <f t="shared" si="51"/>
        <v>0</v>
      </c>
      <c r="BQ69" s="1740">
        <f t="shared" si="51"/>
        <v>0</v>
      </c>
      <c r="BR69" s="1496">
        <f t="shared" si="51"/>
        <v>0</v>
      </c>
      <c r="BS69" s="553">
        <f t="shared" si="58"/>
        <v>0</v>
      </c>
      <c r="BT69" s="553">
        <f t="shared" si="58"/>
        <v>0</v>
      </c>
      <c r="BU69" s="553">
        <f t="shared" si="58"/>
        <v>0</v>
      </c>
      <c r="BV69" s="553">
        <f t="shared" si="58"/>
        <v>0</v>
      </c>
      <c r="BW69" s="553">
        <f t="shared" si="58"/>
        <v>0</v>
      </c>
      <c r="BX69" s="553">
        <f t="shared" si="52"/>
        <v>0</v>
      </c>
      <c r="BY69" s="553">
        <f t="shared" si="52"/>
        <v>0</v>
      </c>
      <c r="BZ69" s="553">
        <f t="shared" si="52"/>
        <v>0</v>
      </c>
      <c r="CA69" s="553">
        <f t="shared" si="52"/>
        <v>0</v>
      </c>
      <c r="CB69" s="553">
        <f t="shared" si="52"/>
        <v>0</v>
      </c>
      <c r="CC69" s="1496">
        <f t="shared" si="52"/>
        <v>0</v>
      </c>
    </row>
    <row r="70" spans="1:81" s="576" customFormat="1" ht="12" hidden="1" customHeight="1" outlineLevel="2">
      <c r="A70" s="821"/>
      <c r="B70" s="1525" t="s">
        <v>893</v>
      </c>
      <c r="C70" s="1952"/>
      <c r="D70" s="2063"/>
      <c r="E70" s="2063"/>
      <c r="F70" s="2063"/>
      <c r="G70" s="2063">
        <v>0</v>
      </c>
      <c r="H70" s="2063"/>
      <c r="I70" s="2063"/>
      <c r="J70" s="2063"/>
      <c r="K70" s="2063"/>
      <c r="L70" s="2063"/>
      <c r="M70" s="2063"/>
      <c r="N70" s="1980"/>
      <c r="O70" s="1740"/>
      <c r="P70" s="1740"/>
      <c r="Q70" s="1740"/>
      <c r="R70" s="1740"/>
      <c r="S70" s="1740"/>
      <c r="T70" s="1740"/>
      <c r="U70" s="1740"/>
      <c r="V70" s="1740"/>
      <c r="W70" s="1740"/>
      <c r="X70" s="1740"/>
      <c r="Y70" s="1980">
        <f t="shared" si="7"/>
        <v>0</v>
      </c>
      <c r="Z70" s="1740"/>
      <c r="AA70" s="1740"/>
      <c r="AB70" s="1740"/>
      <c r="AC70" s="1740"/>
      <c r="AD70" s="1740"/>
      <c r="AE70" s="1740"/>
      <c r="AF70" s="1740"/>
      <c r="AG70" s="1740"/>
      <c r="AH70" s="1740"/>
      <c r="AI70" s="1740"/>
      <c r="AJ70" s="1980"/>
      <c r="AK70" s="553"/>
      <c r="AL70" s="553"/>
      <c r="AM70" s="553"/>
      <c r="AN70" s="553"/>
      <c r="AO70" s="553"/>
      <c r="AP70" s="553"/>
      <c r="AQ70" s="553"/>
      <c r="AR70" s="553"/>
      <c r="AS70" s="553"/>
      <c r="AT70" s="553"/>
      <c r="AU70" s="1982"/>
      <c r="AV70" s="553">
        <f t="shared" si="68"/>
        <v>0</v>
      </c>
      <c r="AW70" s="553">
        <f t="shared" si="68"/>
        <v>0</v>
      </c>
      <c r="AX70" s="553">
        <f t="shared" si="68"/>
        <v>0</v>
      </c>
      <c r="AY70" s="553">
        <f t="shared" si="68"/>
        <v>0</v>
      </c>
      <c r="AZ70" s="553">
        <f t="shared" si="68"/>
        <v>0</v>
      </c>
      <c r="BA70" s="553">
        <f t="shared" si="68"/>
        <v>0</v>
      </c>
      <c r="BB70" s="553">
        <f t="shared" si="68"/>
        <v>0</v>
      </c>
      <c r="BC70" s="553">
        <f t="shared" si="67"/>
        <v>0</v>
      </c>
      <c r="BD70" s="553">
        <f t="shared" si="67"/>
        <v>0</v>
      </c>
      <c r="BE70" s="553">
        <f t="shared" si="67"/>
        <v>0</v>
      </c>
      <c r="BF70" s="1982">
        <f t="shared" si="67"/>
        <v>0</v>
      </c>
      <c r="BH70" s="1739">
        <f t="shared" si="57"/>
        <v>0</v>
      </c>
      <c r="BI70" s="1740">
        <f t="shared" si="57"/>
        <v>0</v>
      </c>
      <c r="BJ70" s="1740">
        <f t="shared" si="57"/>
        <v>0</v>
      </c>
      <c r="BK70" s="1740">
        <f t="shared" si="57"/>
        <v>0</v>
      </c>
      <c r="BL70" s="1740">
        <f t="shared" si="57"/>
        <v>0</v>
      </c>
      <c r="BM70" s="1740">
        <f t="shared" si="51"/>
        <v>0</v>
      </c>
      <c r="BN70" s="1740">
        <f t="shared" si="51"/>
        <v>0</v>
      </c>
      <c r="BO70" s="1740">
        <f t="shared" si="51"/>
        <v>0</v>
      </c>
      <c r="BP70" s="1740">
        <f t="shared" si="51"/>
        <v>0</v>
      </c>
      <c r="BQ70" s="1740">
        <f t="shared" si="51"/>
        <v>0</v>
      </c>
      <c r="BR70" s="1496">
        <f t="shared" si="51"/>
        <v>0</v>
      </c>
      <c r="BS70" s="553">
        <f t="shared" si="58"/>
        <v>0</v>
      </c>
      <c r="BT70" s="553">
        <f t="shared" si="58"/>
        <v>0</v>
      </c>
      <c r="BU70" s="553">
        <f t="shared" si="58"/>
        <v>0</v>
      </c>
      <c r="BV70" s="553">
        <f t="shared" si="58"/>
        <v>0</v>
      </c>
      <c r="BW70" s="553">
        <f t="shared" si="58"/>
        <v>0</v>
      </c>
      <c r="BX70" s="553">
        <f t="shared" si="52"/>
        <v>0</v>
      </c>
      <c r="BY70" s="553">
        <f t="shared" si="52"/>
        <v>0</v>
      </c>
      <c r="BZ70" s="553">
        <f t="shared" si="52"/>
        <v>0</v>
      </c>
      <c r="CA70" s="553">
        <f t="shared" si="52"/>
        <v>0</v>
      </c>
      <c r="CB70" s="553">
        <f t="shared" si="52"/>
        <v>0</v>
      </c>
      <c r="CC70" s="1496">
        <f t="shared" si="52"/>
        <v>0</v>
      </c>
    </row>
    <row r="71" spans="1:81" s="576" customFormat="1" ht="12" hidden="1" customHeight="1" outlineLevel="2">
      <c r="A71" s="821"/>
      <c r="B71" s="826" t="s">
        <v>930</v>
      </c>
      <c r="C71" s="1950"/>
      <c r="D71" s="2063">
        <v>-1776.5</v>
      </c>
      <c r="E71" s="2063">
        <v>0</v>
      </c>
      <c r="F71" s="2063">
        <v>0</v>
      </c>
      <c r="G71" s="2063">
        <v>0</v>
      </c>
      <c r="H71" s="2063">
        <v>0</v>
      </c>
      <c r="I71" s="2063">
        <v>0</v>
      </c>
      <c r="J71" s="2063">
        <v>0</v>
      </c>
      <c r="K71" s="2063">
        <v>0</v>
      </c>
      <c r="L71" s="2063">
        <v>-246.66942951219505</v>
      </c>
      <c r="M71" s="2063">
        <v>0</v>
      </c>
      <c r="N71" s="1980">
        <f>SUM(D71:M71)</f>
        <v>-2023.1694295121952</v>
      </c>
      <c r="O71" s="1740">
        <v>-2966</v>
      </c>
      <c r="P71" s="1740">
        <v>0</v>
      </c>
      <c r="Q71" s="1740">
        <v>-1720.4989791769999</v>
      </c>
      <c r="R71" s="1740">
        <v>-1502.3741494471542</v>
      </c>
      <c r="S71" s="1740"/>
      <c r="T71" s="1740">
        <v>0</v>
      </c>
      <c r="U71" s="1740">
        <v>0</v>
      </c>
      <c r="V71" s="1740">
        <v>-993.25534434146334</v>
      </c>
      <c r="W71" s="1740">
        <v>-323.75496677642275</v>
      </c>
      <c r="X71" s="1740">
        <v>0</v>
      </c>
      <c r="Y71" s="1980">
        <v>-7505.8834397420405</v>
      </c>
      <c r="Z71" s="1740">
        <v>-1663</v>
      </c>
      <c r="AA71" s="1740">
        <v>0</v>
      </c>
      <c r="AB71" s="1740">
        <v>0</v>
      </c>
      <c r="AC71" s="1740">
        <v>-578.61217269421502</v>
      </c>
      <c r="AD71" s="1740"/>
      <c r="AE71" s="1740">
        <v>0</v>
      </c>
      <c r="AF71" s="1740">
        <v>0</v>
      </c>
      <c r="AG71" s="1740">
        <v>0</v>
      </c>
      <c r="AH71" s="1740">
        <v>-167.30909890909095</v>
      </c>
      <c r="AI71" s="1740">
        <v>0</v>
      </c>
      <c r="AJ71" s="1980">
        <v>-2408.9212716033062</v>
      </c>
      <c r="AK71" s="553">
        <v>-1264</v>
      </c>
      <c r="AL71" s="553">
        <v>0</v>
      </c>
      <c r="AM71" s="553">
        <v>0</v>
      </c>
      <c r="AN71" s="553">
        <v>-473.12789552499993</v>
      </c>
      <c r="AO71" s="553"/>
      <c r="AP71" s="553">
        <v>0</v>
      </c>
      <c r="AQ71" s="553">
        <v>0</v>
      </c>
      <c r="AR71" s="553">
        <v>-1180.1079156333331</v>
      </c>
      <c r="AS71" s="553">
        <v>-154.17369846666665</v>
      </c>
      <c r="AT71" s="553">
        <v>0</v>
      </c>
      <c r="AU71" s="1982">
        <v>-3071.4095096249998</v>
      </c>
      <c r="AV71" s="553">
        <f t="shared" si="68"/>
        <v>-3365</v>
      </c>
      <c r="AW71" s="553">
        <f t="shared" si="68"/>
        <v>0</v>
      </c>
      <c r="AX71" s="553">
        <f t="shared" si="68"/>
        <v>-1720.4989791769999</v>
      </c>
      <c r="AY71" s="553">
        <f t="shared" si="68"/>
        <v>-1607.8584266163693</v>
      </c>
      <c r="AZ71" s="553">
        <f t="shared" si="68"/>
        <v>0</v>
      </c>
      <c r="BA71" s="553">
        <f t="shared" si="68"/>
        <v>0</v>
      </c>
      <c r="BB71" s="553">
        <f t="shared" si="68"/>
        <v>0</v>
      </c>
      <c r="BC71" s="553">
        <f t="shared" si="67"/>
        <v>186.85257129186971</v>
      </c>
      <c r="BD71" s="553">
        <f t="shared" si="67"/>
        <v>-336.89036721884702</v>
      </c>
      <c r="BE71" s="553">
        <f t="shared" si="67"/>
        <v>0</v>
      </c>
      <c r="BF71" s="1982">
        <f t="shared" si="67"/>
        <v>-6843.3952017203474</v>
      </c>
      <c r="BH71" s="1739">
        <f t="shared" si="57"/>
        <v>-1189.5</v>
      </c>
      <c r="BI71" s="1740">
        <f t="shared" si="57"/>
        <v>0</v>
      </c>
      <c r="BJ71" s="1740">
        <f t="shared" si="57"/>
        <v>-1720.4989791769999</v>
      </c>
      <c r="BK71" s="1740">
        <f t="shared" si="57"/>
        <v>-1502.3741494471542</v>
      </c>
      <c r="BL71" s="1740">
        <f t="shared" si="57"/>
        <v>0</v>
      </c>
      <c r="BM71" s="1740">
        <f t="shared" si="51"/>
        <v>0</v>
      </c>
      <c r="BN71" s="1740">
        <f t="shared" si="51"/>
        <v>0</v>
      </c>
      <c r="BO71" s="1740">
        <f t="shared" si="51"/>
        <v>-993.25534434146334</v>
      </c>
      <c r="BP71" s="1740">
        <f t="shared" si="51"/>
        <v>-77.085537264227696</v>
      </c>
      <c r="BQ71" s="1740">
        <f t="shared" si="51"/>
        <v>0</v>
      </c>
      <c r="BR71" s="1496">
        <f t="shared" si="51"/>
        <v>-5482.7140102298454</v>
      </c>
      <c r="BS71" s="553">
        <f t="shared" si="58"/>
        <v>-399</v>
      </c>
      <c r="BT71" s="553">
        <f t="shared" si="58"/>
        <v>0</v>
      </c>
      <c r="BU71" s="553">
        <f t="shared" si="58"/>
        <v>0</v>
      </c>
      <c r="BV71" s="553">
        <f t="shared" si="58"/>
        <v>-105.48427716921515</v>
      </c>
      <c r="BW71" s="553">
        <f t="shared" si="58"/>
        <v>0</v>
      </c>
      <c r="BX71" s="553">
        <f t="shared" si="52"/>
        <v>0</v>
      </c>
      <c r="BY71" s="553">
        <f t="shared" si="52"/>
        <v>0</v>
      </c>
      <c r="BZ71" s="553">
        <f t="shared" si="52"/>
        <v>1180.1079156333331</v>
      </c>
      <c r="CA71" s="553">
        <f t="shared" si="52"/>
        <v>-13.13540044242427</v>
      </c>
      <c r="CB71" s="553">
        <f t="shared" si="52"/>
        <v>0</v>
      </c>
      <c r="CC71" s="1496">
        <f t="shared" si="52"/>
        <v>662.48823802169318</v>
      </c>
    </row>
    <row r="72" spans="1:81" s="576" customFormat="1" ht="12" hidden="1" customHeight="1" outlineLevel="2">
      <c r="A72" s="821"/>
      <c r="B72" s="1464" t="s">
        <v>931</v>
      </c>
      <c r="C72" s="1956"/>
      <c r="D72" s="517">
        <v>-2493.5</v>
      </c>
      <c r="E72" s="517">
        <v>0</v>
      </c>
      <c r="F72" s="517">
        <v>0</v>
      </c>
      <c r="G72" s="517">
        <v>0</v>
      </c>
      <c r="H72" s="517">
        <v>0</v>
      </c>
      <c r="I72" s="517">
        <v>0</v>
      </c>
      <c r="J72" s="517">
        <v>0</v>
      </c>
      <c r="K72" s="517">
        <v>0</v>
      </c>
      <c r="L72" s="517">
        <v>0</v>
      </c>
      <c r="M72" s="517">
        <v>0</v>
      </c>
      <c r="N72" s="489">
        <f>SUM(D72:M72)</f>
        <v>-2493.5</v>
      </c>
      <c r="O72" s="514">
        <v>-1526</v>
      </c>
      <c r="P72" s="514">
        <v>0</v>
      </c>
      <c r="Q72" s="514"/>
      <c r="R72" s="514"/>
      <c r="S72" s="514"/>
      <c r="T72" s="514">
        <v>0</v>
      </c>
      <c r="U72" s="514">
        <v>0</v>
      </c>
      <c r="V72" s="514"/>
      <c r="W72" s="514">
        <v>0</v>
      </c>
      <c r="X72" s="514">
        <v>0</v>
      </c>
      <c r="Y72" s="489">
        <v>-1526</v>
      </c>
      <c r="Z72" s="514">
        <v>-460</v>
      </c>
      <c r="AA72" s="514">
        <v>0</v>
      </c>
      <c r="AB72" s="514"/>
      <c r="AC72" s="514"/>
      <c r="AD72" s="514"/>
      <c r="AE72" s="514">
        <v>0</v>
      </c>
      <c r="AF72" s="514">
        <v>0</v>
      </c>
      <c r="AG72" s="514"/>
      <c r="AH72" s="514">
        <v>0</v>
      </c>
      <c r="AI72" s="514">
        <v>0</v>
      </c>
      <c r="AJ72" s="489">
        <v>-460</v>
      </c>
      <c r="AK72" s="514">
        <v>-786</v>
      </c>
      <c r="AL72" s="514">
        <v>0</v>
      </c>
      <c r="AM72" s="514"/>
      <c r="AN72" s="514"/>
      <c r="AO72" s="514"/>
      <c r="AP72" s="514">
        <v>0</v>
      </c>
      <c r="AQ72" s="514">
        <v>0</v>
      </c>
      <c r="AR72" s="514"/>
      <c r="AS72" s="514">
        <v>0</v>
      </c>
      <c r="AT72" s="514">
        <v>0</v>
      </c>
      <c r="AU72" s="582">
        <v>-786</v>
      </c>
      <c r="AV72" s="514">
        <f t="shared" si="68"/>
        <v>-1200</v>
      </c>
      <c r="AW72" s="514">
        <f t="shared" si="68"/>
        <v>0</v>
      </c>
      <c r="AX72" s="514">
        <f t="shared" si="68"/>
        <v>0</v>
      </c>
      <c r="AY72" s="514">
        <f t="shared" si="68"/>
        <v>0</v>
      </c>
      <c r="AZ72" s="514">
        <f t="shared" si="68"/>
        <v>0</v>
      </c>
      <c r="BA72" s="514">
        <f t="shared" si="68"/>
        <v>0</v>
      </c>
      <c r="BB72" s="514">
        <f t="shared" si="68"/>
        <v>0</v>
      </c>
      <c r="BC72" s="514">
        <f t="shared" si="67"/>
        <v>0</v>
      </c>
      <c r="BD72" s="514">
        <f t="shared" si="67"/>
        <v>0</v>
      </c>
      <c r="BE72" s="514">
        <f t="shared" si="67"/>
        <v>0</v>
      </c>
      <c r="BF72" s="582">
        <f t="shared" si="67"/>
        <v>-1200</v>
      </c>
      <c r="BH72" s="1734">
        <f t="shared" si="57"/>
        <v>967.5</v>
      </c>
      <c r="BI72" s="514">
        <f t="shared" si="57"/>
        <v>0</v>
      </c>
      <c r="BJ72" s="514">
        <f t="shared" si="57"/>
        <v>0</v>
      </c>
      <c r="BK72" s="514">
        <f t="shared" si="57"/>
        <v>0</v>
      </c>
      <c r="BL72" s="514">
        <f t="shared" si="57"/>
        <v>0</v>
      </c>
      <c r="BM72" s="514">
        <f t="shared" si="51"/>
        <v>0</v>
      </c>
      <c r="BN72" s="514">
        <f t="shared" si="51"/>
        <v>0</v>
      </c>
      <c r="BO72" s="514">
        <f t="shared" si="51"/>
        <v>0</v>
      </c>
      <c r="BP72" s="514">
        <f t="shared" si="51"/>
        <v>0</v>
      </c>
      <c r="BQ72" s="514">
        <f t="shared" si="51"/>
        <v>0</v>
      </c>
      <c r="BR72" s="1493">
        <f t="shared" si="51"/>
        <v>967.5</v>
      </c>
      <c r="BS72" s="514">
        <f t="shared" si="58"/>
        <v>326</v>
      </c>
      <c r="BT72" s="514">
        <f t="shared" si="58"/>
        <v>0</v>
      </c>
      <c r="BU72" s="514">
        <f t="shared" si="58"/>
        <v>0</v>
      </c>
      <c r="BV72" s="514">
        <f t="shared" si="58"/>
        <v>0</v>
      </c>
      <c r="BW72" s="514">
        <f t="shared" si="58"/>
        <v>0</v>
      </c>
      <c r="BX72" s="514">
        <f t="shared" si="52"/>
        <v>0</v>
      </c>
      <c r="BY72" s="514">
        <f t="shared" si="52"/>
        <v>0</v>
      </c>
      <c r="BZ72" s="514">
        <f t="shared" si="52"/>
        <v>0</v>
      </c>
      <c r="CA72" s="514">
        <f t="shared" si="52"/>
        <v>0</v>
      </c>
      <c r="CB72" s="514">
        <f t="shared" si="52"/>
        <v>0</v>
      </c>
      <c r="CC72" s="1493">
        <f t="shared" si="52"/>
        <v>326</v>
      </c>
    </row>
    <row r="73" spans="1:81" s="576" customFormat="1" ht="12" hidden="1" customHeight="1" outlineLevel="1">
      <c r="A73" s="821"/>
      <c r="B73" s="1462" t="s">
        <v>893</v>
      </c>
      <c r="C73" s="1955"/>
      <c r="D73" s="2063">
        <f>SUBTOTAL(9,D71:D72)</f>
        <v>-4270</v>
      </c>
      <c r="E73" s="2063">
        <f t="shared" ref="E73:N73" si="69">SUBTOTAL(9,E71:E72)</f>
        <v>0</v>
      </c>
      <c r="F73" s="2063">
        <f t="shared" si="69"/>
        <v>0</v>
      </c>
      <c r="G73" s="2063">
        <v>0</v>
      </c>
      <c r="H73" s="2063">
        <f t="shared" si="69"/>
        <v>0</v>
      </c>
      <c r="I73" s="2063">
        <f t="shared" si="69"/>
        <v>0</v>
      </c>
      <c r="J73" s="2063">
        <f t="shared" si="69"/>
        <v>0</v>
      </c>
      <c r="K73" s="2063">
        <f t="shared" si="69"/>
        <v>0</v>
      </c>
      <c r="L73" s="2063">
        <f t="shared" si="69"/>
        <v>-246.66942951219505</v>
      </c>
      <c r="M73" s="2063">
        <f t="shared" si="69"/>
        <v>0</v>
      </c>
      <c r="N73" s="1980">
        <f t="shared" si="69"/>
        <v>-4516.6694295121952</v>
      </c>
      <c r="O73" s="1740">
        <f>SUM(O71:O72)</f>
        <v>-4492</v>
      </c>
      <c r="P73" s="1740">
        <f t="shared" ref="P73:X73" si="70">SUM(P71:P72)</f>
        <v>0</v>
      </c>
      <c r="Q73" s="1740">
        <f t="shared" si="70"/>
        <v>-1720.4989791769999</v>
      </c>
      <c r="R73" s="1740">
        <f t="shared" si="70"/>
        <v>-1502.3741494471542</v>
      </c>
      <c r="S73" s="1740">
        <f t="shared" si="70"/>
        <v>0</v>
      </c>
      <c r="T73" s="1740">
        <f t="shared" si="70"/>
        <v>0</v>
      </c>
      <c r="U73" s="1740">
        <f t="shared" si="70"/>
        <v>0</v>
      </c>
      <c r="V73" s="1740">
        <f t="shared" si="70"/>
        <v>-993.25534434146334</v>
      </c>
      <c r="W73" s="1740">
        <f t="shared" si="70"/>
        <v>-323.75496677642275</v>
      </c>
      <c r="X73" s="1740">
        <f t="shared" si="70"/>
        <v>0</v>
      </c>
      <c r="Y73" s="1980">
        <f t="shared" ref="Y73:Y97" si="71">SUM(O73:X73)</f>
        <v>-9031.8834397420414</v>
      </c>
      <c r="Z73" s="1740">
        <f>SUM(Z71:Z72)</f>
        <v>-2123</v>
      </c>
      <c r="AA73" s="1740">
        <f t="shared" ref="AA73:AJ73" si="72">SUM(AA71:AA72)</f>
        <v>0</v>
      </c>
      <c r="AB73" s="1740">
        <f t="shared" si="72"/>
        <v>0</v>
      </c>
      <c r="AC73" s="1740">
        <f t="shared" si="72"/>
        <v>-578.61217269421502</v>
      </c>
      <c r="AD73" s="1740">
        <f t="shared" si="72"/>
        <v>0</v>
      </c>
      <c r="AE73" s="1740">
        <f t="shared" si="72"/>
        <v>0</v>
      </c>
      <c r="AF73" s="1740">
        <f t="shared" si="72"/>
        <v>0</v>
      </c>
      <c r="AG73" s="1740">
        <f t="shared" si="72"/>
        <v>0</v>
      </c>
      <c r="AH73" s="1740">
        <f t="shared" si="72"/>
        <v>-167.30909890909095</v>
      </c>
      <c r="AI73" s="1740">
        <f t="shared" si="72"/>
        <v>0</v>
      </c>
      <c r="AJ73" s="1980">
        <f t="shared" si="72"/>
        <v>-2868.9212716033062</v>
      </c>
      <c r="AK73" s="553">
        <f>SUM(AK71:AK72)</f>
        <v>-2050</v>
      </c>
      <c r="AL73" s="553">
        <f t="shared" ref="AL73:AU73" si="73">SUM(AL71:AL72)</f>
        <v>0</v>
      </c>
      <c r="AM73" s="553">
        <f t="shared" si="73"/>
        <v>0</v>
      </c>
      <c r="AN73" s="553">
        <f t="shared" si="73"/>
        <v>-473.12789552499993</v>
      </c>
      <c r="AO73" s="553">
        <f t="shared" si="73"/>
        <v>0</v>
      </c>
      <c r="AP73" s="553">
        <f t="shared" si="73"/>
        <v>0</v>
      </c>
      <c r="AQ73" s="553">
        <f t="shared" si="73"/>
        <v>0</v>
      </c>
      <c r="AR73" s="553">
        <f t="shared" si="73"/>
        <v>-1180.1079156333331</v>
      </c>
      <c r="AS73" s="553">
        <f t="shared" si="73"/>
        <v>-154.17369846666665</v>
      </c>
      <c r="AT73" s="553">
        <f t="shared" si="73"/>
        <v>0</v>
      </c>
      <c r="AU73" s="1982">
        <f t="shared" si="73"/>
        <v>-3857.4095096249998</v>
      </c>
      <c r="AV73" s="553">
        <f t="shared" si="68"/>
        <v>-4565</v>
      </c>
      <c r="AW73" s="553">
        <f t="shared" si="68"/>
        <v>0</v>
      </c>
      <c r="AX73" s="553">
        <f t="shared" si="68"/>
        <v>-1720.4989791769999</v>
      </c>
      <c r="AY73" s="553">
        <f t="shared" si="68"/>
        <v>-1607.8584266163693</v>
      </c>
      <c r="AZ73" s="553">
        <f t="shared" si="68"/>
        <v>0</v>
      </c>
      <c r="BA73" s="553">
        <f t="shared" si="68"/>
        <v>0</v>
      </c>
      <c r="BB73" s="553">
        <f t="shared" si="68"/>
        <v>0</v>
      </c>
      <c r="BC73" s="553">
        <f t="shared" si="67"/>
        <v>186.85257129186971</v>
      </c>
      <c r="BD73" s="553">
        <f t="shared" si="67"/>
        <v>-336.89036721884702</v>
      </c>
      <c r="BE73" s="553">
        <f t="shared" si="67"/>
        <v>0</v>
      </c>
      <c r="BF73" s="1982">
        <f t="shared" si="67"/>
        <v>-8043.3952017203474</v>
      </c>
      <c r="BH73" s="1739">
        <f t="shared" si="57"/>
        <v>-222</v>
      </c>
      <c r="BI73" s="1740">
        <f t="shared" si="57"/>
        <v>0</v>
      </c>
      <c r="BJ73" s="1740">
        <f t="shared" si="57"/>
        <v>-1720.4989791769999</v>
      </c>
      <c r="BK73" s="1740">
        <f t="shared" si="57"/>
        <v>-1502.3741494471542</v>
      </c>
      <c r="BL73" s="1740">
        <f t="shared" si="57"/>
        <v>0</v>
      </c>
      <c r="BM73" s="1740">
        <f t="shared" si="51"/>
        <v>0</v>
      </c>
      <c r="BN73" s="1740">
        <f t="shared" si="51"/>
        <v>0</v>
      </c>
      <c r="BO73" s="1740">
        <f t="shared" si="51"/>
        <v>-993.25534434146334</v>
      </c>
      <c r="BP73" s="1740">
        <f t="shared" si="51"/>
        <v>-77.085537264227696</v>
      </c>
      <c r="BQ73" s="1740">
        <f t="shared" si="51"/>
        <v>0</v>
      </c>
      <c r="BR73" s="1496">
        <f t="shared" si="51"/>
        <v>-4515.2140102298463</v>
      </c>
      <c r="BS73" s="553">
        <f t="shared" si="58"/>
        <v>-73</v>
      </c>
      <c r="BT73" s="553">
        <f t="shared" si="58"/>
        <v>0</v>
      </c>
      <c r="BU73" s="553">
        <f t="shared" si="58"/>
        <v>0</v>
      </c>
      <c r="BV73" s="553">
        <f t="shared" si="58"/>
        <v>-105.48427716921515</v>
      </c>
      <c r="BW73" s="553">
        <f t="shared" si="58"/>
        <v>0</v>
      </c>
      <c r="BX73" s="553">
        <f t="shared" si="52"/>
        <v>0</v>
      </c>
      <c r="BY73" s="553">
        <f t="shared" si="52"/>
        <v>0</v>
      </c>
      <c r="BZ73" s="553">
        <f t="shared" si="52"/>
        <v>1180.1079156333331</v>
      </c>
      <c r="CA73" s="553">
        <f t="shared" si="52"/>
        <v>-13.13540044242427</v>
      </c>
      <c r="CB73" s="553">
        <f t="shared" si="52"/>
        <v>0</v>
      </c>
      <c r="CC73" s="1496">
        <f t="shared" si="52"/>
        <v>988.48823802169409</v>
      </c>
    </row>
    <row r="74" spans="1:81" s="576" customFormat="1" ht="12" hidden="1" customHeight="1" outlineLevel="2">
      <c r="A74" s="821"/>
      <c r="B74" s="1462" t="s">
        <v>932</v>
      </c>
      <c r="C74" s="1955"/>
      <c r="D74" s="2063"/>
      <c r="E74" s="2063"/>
      <c r="F74" s="2063"/>
      <c r="G74" s="2063">
        <v>0</v>
      </c>
      <c r="H74" s="2063"/>
      <c r="I74" s="2063"/>
      <c r="J74" s="2063"/>
      <c r="K74" s="2063"/>
      <c r="L74" s="2063"/>
      <c r="M74" s="2063"/>
      <c r="N74" s="1980"/>
      <c r="O74" s="1740"/>
      <c r="P74" s="1740"/>
      <c r="Q74" s="1740"/>
      <c r="R74" s="1740"/>
      <c r="S74" s="1740"/>
      <c r="T74" s="1740"/>
      <c r="U74" s="1740"/>
      <c r="V74" s="1740"/>
      <c r="W74" s="1740"/>
      <c r="X74" s="1740"/>
      <c r="Y74" s="1980">
        <f t="shared" si="71"/>
        <v>0</v>
      </c>
      <c r="Z74" s="1740"/>
      <c r="AA74" s="1740"/>
      <c r="AB74" s="1740"/>
      <c r="AC74" s="1740"/>
      <c r="AD74" s="1740"/>
      <c r="AE74" s="1740"/>
      <c r="AF74" s="1740"/>
      <c r="AG74" s="1740"/>
      <c r="AH74" s="1740"/>
      <c r="AI74" s="1740"/>
      <c r="AJ74" s="1980"/>
      <c r="AK74" s="553"/>
      <c r="AL74" s="553"/>
      <c r="AM74" s="553"/>
      <c r="AN74" s="553"/>
      <c r="AO74" s="553"/>
      <c r="AP74" s="553"/>
      <c r="AQ74" s="553"/>
      <c r="AR74" s="553"/>
      <c r="AS74" s="553"/>
      <c r="AT74" s="553"/>
      <c r="AU74" s="1982"/>
      <c r="AV74" s="553">
        <f t="shared" si="68"/>
        <v>0</v>
      </c>
      <c r="AW74" s="553">
        <f t="shared" si="68"/>
        <v>0</v>
      </c>
      <c r="AX74" s="553">
        <f t="shared" si="68"/>
        <v>0</v>
      </c>
      <c r="AY74" s="553">
        <f t="shared" si="68"/>
        <v>0</v>
      </c>
      <c r="AZ74" s="553">
        <f t="shared" si="68"/>
        <v>0</v>
      </c>
      <c r="BA74" s="553">
        <f t="shared" si="68"/>
        <v>0</v>
      </c>
      <c r="BB74" s="553">
        <f t="shared" si="68"/>
        <v>0</v>
      </c>
      <c r="BC74" s="553">
        <f t="shared" si="67"/>
        <v>0</v>
      </c>
      <c r="BD74" s="553">
        <f t="shared" si="67"/>
        <v>0</v>
      </c>
      <c r="BE74" s="553">
        <f t="shared" si="67"/>
        <v>0</v>
      </c>
      <c r="BF74" s="1982">
        <f t="shared" si="67"/>
        <v>0</v>
      </c>
      <c r="BH74" s="1739">
        <f t="shared" si="57"/>
        <v>0</v>
      </c>
      <c r="BI74" s="1740">
        <f t="shared" si="57"/>
        <v>0</v>
      </c>
      <c r="BJ74" s="1740">
        <f t="shared" si="57"/>
        <v>0</v>
      </c>
      <c r="BK74" s="1740">
        <f t="shared" si="57"/>
        <v>0</v>
      </c>
      <c r="BL74" s="1740">
        <f t="shared" si="57"/>
        <v>0</v>
      </c>
      <c r="BM74" s="1740">
        <f t="shared" si="51"/>
        <v>0</v>
      </c>
      <c r="BN74" s="1740">
        <f t="shared" si="51"/>
        <v>0</v>
      </c>
      <c r="BO74" s="1740">
        <f t="shared" si="51"/>
        <v>0</v>
      </c>
      <c r="BP74" s="1740">
        <f t="shared" si="51"/>
        <v>0</v>
      </c>
      <c r="BQ74" s="1740">
        <f t="shared" si="51"/>
        <v>0</v>
      </c>
      <c r="BR74" s="1496">
        <f t="shared" si="51"/>
        <v>0</v>
      </c>
      <c r="BS74" s="553">
        <f t="shared" si="58"/>
        <v>0</v>
      </c>
      <c r="BT74" s="553">
        <f t="shared" si="58"/>
        <v>0</v>
      </c>
      <c r="BU74" s="553">
        <f t="shared" si="58"/>
        <v>0</v>
      </c>
      <c r="BV74" s="553">
        <f t="shared" si="58"/>
        <v>0</v>
      </c>
      <c r="BW74" s="553">
        <f t="shared" si="58"/>
        <v>0</v>
      </c>
      <c r="BX74" s="553">
        <f t="shared" si="52"/>
        <v>0</v>
      </c>
      <c r="BY74" s="553">
        <f t="shared" si="52"/>
        <v>0</v>
      </c>
      <c r="BZ74" s="553">
        <f t="shared" si="52"/>
        <v>0</v>
      </c>
      <c r="CA74" s="553">
        <f t="shared" si="52"/>
        <v>0</v>
      </c>
      <c r="CB74" s="553">
        <f t="shared" si="52"/>
        <v>0</v>
      </c>
      <c r="CC74" s="1496">
        <f t="shared" si="52"/>
        <v>0</v>
      </c>
    </row>
    <row r="75" spans="1:81" s="576" customFormat="1" ht="12" hidden="1" customHeight="1" outlineLevel="2">
      <c r="A75" s="821"/>
      <c r="B75" s="826" t="s">
        <v>933</v>
      </c>
      <c r="C75" s="1950"/>
      <c r="D75" s="2063">
        <v>-317</v>
      </c>
      <c r="E75" s="2063">
        <v>0</v>
      </c>
      <c r="F75" s="2063">
        <v>0</v>
      </c>
      <c r="G75" s="2063">
        <v>0</v>
      </c>
      <c r="H75" s="2063">
        <v>0</v>
      </c>
      <c r="I75" s="2063">
        <v>0</v>
      </c>
      <c r="J75" s="2063">
        <v>0</v>
      </c>
      <c r="K75" s="2063">
        <v>0</v>
      </c>
      <c r="L75" s="2063">
        <v>0</v>
      </c>
      <c r="M75" s="2063">
        <v>0</v>
      </c>
      <c r="N75" s="1980">
        <f t="shared" ref="N75:N78" si="74">SUM(D75:M75)</f>
        <v>-317</v>
      </c>
      <c r="O75" s="1740">
        <v>-177</v>
      </c>
      <c r="P75" s="1740"/>
      <c r="Q75" s="1740">
        <v>0</v>
      </c>
      <c r="R75" s="1740"/>
      <c r="S75" s="1740"/>
      <c r="T75" s="1740">
        <v>0</v>
      </c>
      <c r="U75" s="1740">
        <v>0</v>
      </c>
      <c r="V75" s="1740"/>
      <c r="W75" s="1740">
        <v>0</v>
      </c>
      <c r="X75" s="1740">
        <v>0</v>
      </c>
      <c r="Y75" s="1980">
        <v>-177</v>
      </c>
      <c r="Z75" s="1740">
        <v>-82</v>
      </c>
      <c r="AA75" s="1740"/>
      <c r="AB75" s="1740">
        <v>0</v>
      </c>
      <c r="AC75" s="1740"/>
      <c r="AD75" s="1740"/>
      <c r="AE75" s="1740">
        <v>0</v>
      </c>
      <c r="AF75" s="1740">
        <v>0</v>
      </c>
      <c r="AG75" s="1740"/>
      <c r="AH75" s="1740">
        <v>0</v>
      </c>
      <c r="AI75" s="1740">
        <v>0</v>
      </c>
      <c r="AJ75" s="1980">
        <v>-82</v>
      </c>
      <c r="AK75" s="553">
        <v>-80</v>
      </c>
      <c r="AL75" s="553"/>
      <c r="AM75" s="553">
        <v>0</v>
      </c>
      <c r="AN75" s="553"/>
      <c r="AO75" s="553"/>
      <c r="AP75" s="553">
        <v>0</v>
      </c>
      <c r="AQ75" s="553">
        <v>0</v>
      </c>
      <c r="AR75" s="553"/>
      <c r="AS75" s="553">
        <v>0</v>
      </c>
      <c r="AT75" s="553">
        <v>0</v>
      </c>
      <c r="AU75" s="1982">
        <v>-80</v>
      </c>
      <c r="AV75" s="553">
        <f t="shared" si="68"/>
        <v>-179</v>
      </c>
      <c r="AW75" s="553">
        <f t="shared" si="68"/>
        <v>0</v>
      </c>
      <c r="AX75" s="553">
        <f t="shared" si="68"/>
        <v>0</v>
      </c>
      <c r="AY75" s="553">
        <f t="shared" si="68"/>
        <v>0</v>
      </c>
      <c r="AZ75" s="553">
        <f t="shared" si="68"/>
        <v>0</v>
      </c>
      <c r="BA75" s="553">
        <f t="shared" si="68"/>
        <v>0</v>
      </c>
      <c r="BB75" s="553">
        <f t="shared" si="68"/>
        <v>0</v>
      </c>
      <c r="BC75" s="553">
        <f t="shared" si="67"/>
        <v>0</v>
      </c>
      <c r="BD75" s="553">
        <f t="shared" si="67"/>
        <v>0</v>
      </c>
      <c r="BE75" s="553">
        <f t="shared" si="67"/>
        <v>0</v>
      </c>
      <c r="BF75" s="1982">
        <f t="shared" si="67"/>
        <v>-179</v>
      </c>
      <c r="BH75" s="1739">
        <f t="shared" si="57"/>
        <v>140</v>
      </c>
      <c r="BI75" s="1740">
        <f t="shared" si="57"/>
        <v>0</v>
      </c>
      <c r="BJ75" s="1740">
        <f t="shared" si="57"/>
        <v>0</v>
      </c>
      <c r="BK75" s="1740">
        <f t="shared" si="57"/>
        <v>0</v>
      </c>
      <c r="BL75" s="1740">
        <f t="shared" si="57"/>
        <v>0</v>
      </c>
      <c r="BM75" s="1740">
        <f t="shared" si="51"/>
        <v>0</v>
      </c>
      <c r="BN75" s="1740">
        <f t="shared" si="51"/>
        <v>0</v>
      </c>
      <c r="BO75" s="1740">
        <f t="shared" si="51"/>
        <v>0</v>
      </c>
      <c r="BP75" s="1740">
        <f t="shared" si="51"/>
        <v>0</v>
      </c>
      <c r="BQ75" s="1740">
        <f t="shared" si="51"/>
        <v>0</v>
      </c>
      <c r="BR75" s="1496">
        <f t="shared" si="51"/>
        <v>140</v>
      </c>
      <c r="BS75" s="553">
        <f t="shared" si="58"/>
        <v>-2</v>
      </c>
      <c r="BT75" s="553">
        <f t="shared" si="58"/>
        <v>0</v>
      </c>
      <c r="BU75" s="553">
        <f t="shared" si="58"/>
        <v>0</v>
      </c>
      <c r="BV75" s="553">
        <f t="shared" si="58"/>
        <v>0</v>
      </c>
      <c r="BW75" s="553">
        <f t="shared" si="58"/>
        <v>0</v>
      </c>
      <c r="BX75" s="553">
        <f t="shared" si="52"/>
        <v>0</v>
      </c>
      <c r="BY75" s="553">
        <f t="shared" si="52"/>
        <v>0</v>
      </c>
      <c r="BZ75" s="553">
        <f t="shared" si="52"/>
        <v>0</v>
      </c>
      <c r="CA75" s="553">
        <f t="shared" si="52"/>
        <v>0</v>
      </c>
      <c r="CB75" s="553">
        <f t="shared" si="52"/>
        <v>0</v>
      </c>
      <c r="CC75" s="1496">
        <f t="shared" si="52"/>
        <v>-2</v>
      </c>
    </row>
    <row r="76" spans="1:81" s="576" customFormat="1" ht="12" hidden="1" customHeight="1" outlineLevel="2">
      <c r="A76" s="821"/>
      <c r="B76" s="826" t="s">
        <v>934</v>
      </c>
      <c r="C76" s="1950"/>
      <c r="D76" s="2063">
        <v>-659</v>
      </c>
      <c r="E76" s="2063">
        <v>0</v>
      </c>
      <c r="F76" s="2063">
        <v>0</v>
      </c>
      <c r="G76" s="2063">
        <v>0</v>
      </c>
      <c r="H76" s="2063">
        <v>0</v>
      </c>
      <c r="I76" s="2063">
        <v>0</v>
      </c>
      <c r="J76" s="2063">
        <v>0</v>
      </c>
      <c r="K76" s="2063">
        <v>0</v>
      </c>
      <c r="L76" s="2063">
        <v>0</v>
      </c>
      <c r="M76" s="2063">
        <v>0</v>
      </c>
      <c r="N76" s="1980">
        <f t="shared" si="74"/>
        <v>-659</v>
      </c>
      <c r="O76" s="1740">
        <v>-526</v>
      </c>
      <c r="P76" s="1740">
        <v>0</v>
      </c>
      <c r="Q76" s="1740">
        <v>0</v>
      </c>
      <c r="R76" s="1740"/>
      <c r="S76" s="1740"/>
      <c r="T76" s="1740">
        <v>0</v>
      </c>
      <c r="U76" s="1740">
        <v>0</v>
      </c>
      <c r="V76" s="1740"/>
      <c r="W76" s="1740">
        <v>0</v>
      </c>
      <c r="X76" s="1740">
        <v>0</v>
      </c>
      <c r="Y76" s="1980">
        <v>-526</v>
      </c>
      <c r="Z76" s="1740">
        <v>-267</v>
      </c>
      <c r="AA76" s="1740">
        <v>0</v>
      </c>
      <c r="AB76" s="1740">
        <v>0</v>
      </c>
      <c r="AC76" s="1740"/>
      <c r="AD76" s="1740"/>
      <c r="AE76" s="1740">
        <v>0</v>
      </c>
      <c r="AF76" s="1740">
        <v>0</v>
      </c>
      <c r="AG76" s="1740"/>
      <c r="AH76" s="1740">
        <v>0</v>
      </c>
      <c r="AI76" s="1740">
        <v>0</v>
      </c>
      <c r="AJ76" s="1980">
        <v>-267</v>
      </c>
      <c r="AK76" s="553">
        <v>-272</v>
      </c>
      <c r="AL76" s="553">
        <v>0</v>
      </c>
      <c r="AM76" s="553">
        <v>0</v>
      </c>
      <c r="AN76" s="553"/>
      <c r="AO76" s="553"/>
      <c r="AP76" s="553">
        <v>0</v>
      </c>
      <c r="AQ76" s="553">
        <v>0</v>
      </c>
      <c r="AR76" s="553"/>
      <c r="AS76" s="553">
        <v>0</v>
      </c>
      <c r="AT76" s="553">
        <v>0</v>
      </c>
      <c r="AU76" s="1982">
        <v>-272</v>
      </c>
      <c r="AV76" s="553">
        <f t="shared" si="68"/>
        <v>-521</v>
      </c>
      <c r="AW76" s="553">
        <f t="shared" si="68"/>
        <v>0</v>
      </c>
      <c r="AX76" s="553">
        <f t="shared" si="68"/>
        <v>0</v>
      </c>
      <c r="AY76" s="553">
        <f t="shared" si="68"/>
        <v>0</v>
      </c>
      <c r="AZ76" s="553">
        <f t="shared" si="68"/>
        <v>0</v>
      </c>
      <c r="BA76" s="553">
        <f t="shared" si="68"/>
        <v>0</v>
      </c>
      <c r="BB76" s="553">
        <f t="shared" si="68"/>
        <v>0</v>
      </c>
      <c r="BC76" s="553">
        <f t="shared" si="67"/>
        <v>0</v>
      </c>
      <c r="BD76" s="553">
        <f t="shared" si="67"/>
        <v>0</v>
      </c>
      <c r="BE76" s="553">
        <f t="shared" si="67"/>
        <v>0</v>
      </c>
      <c r="BF76" s="1982">
        <f t="shared" si="67"/>
        <v>-521</v>
      </c>
      <c r="BH76" s="1739">
        <f t="shared" si="57"/>
        <v>133</v>
      </c>
      <c r="BI76" s="1740">
        <f t="shared" si="57"/>
        <v>0</v>
      </c>
      <c r="BJ76" s="1740">
        <f t="shared" si="57"/>
        <v>0</v>
      </c>
      <c r="BK76" s="1740">
        <f t="shared" si="57"/>
        <v>0</v>
      </c>
      <c r="BL76" s="1740">
        <f t="shared" si="57"/>
        <v>0</v>
      </c>
      <c r="BM76" s="1740">
        <f t="shared" si="51"/>
        <v>0</v>
      </c>
      <c r="BN76" s="1740">
        <f t="shared" si="51"/>
        <v>0</v>
      </c>
      <c r="BO76" s="1740">
        <f t="shared" si="51"/>
        <v>0</v>
      </c>
      <c r="BP76" s="1740">
        <f t="shared" si="51"/>
        <v>0</v>
      </c>
      <c r="BQ76" s="1740">
        <f t="shared" si="51"/>
        <v>0</v>
      </c>
      <c r="BR76" s="1496">
        <f t="shared" si="51"/>
        <v>133</v>
      </c>
      <c r="BS76" s="553">
        <f t="shared" si="58"/>
        <v>5</v>
      </c>
      <c r="BT76" s="553">
        <f t="shared" si="58"/>
        <v>0</v>
      </c>
      <c r="BU76" s="553">
        <f t="shared" si="58"/>
        <v>0</v>
      </c>
      <c r="BV76" s="553">
        <f t="shared" si="58"/>
        <v>0</v>
      </c>
      <c r="BW76" s="553">
        <f t="shared" si="58"/>
        <v>0</v>
      </c>
      <c r="BX76" s="553">
        <f t="shared" si="52"/>
        <v>0</v>
      </c>
      <c r="BY76" s="553">
        <f t="shared" si="52"/>
        <v>0</v>
      </c>
      <c r="BZ76" s="553">
        <f t="shared" si="52"/>
        <v>0</v>
      </c>
      <c r="CA76" s="553">
        <f t="shared" si="52"/>
        <v>0</v>
      </c>
      <c r="CB76" s="553">
        <f t="shared" si="52"/>
        <v>0</v>
      </c>
      <c r="CC76" s="1496">
        <f t="shared" si="52"/>
        <v>5</v>
      </c>
    </row>
    <row r="77" spans="1:81" s="576" customFormat="1" ht="12" hidden="1" customHeight="1" outlineLevel="2">
      <c r="A77" s="821"/>
      <c r="B77" s="826" t="s">
        <v>935</v>
      </c>
      <c r="C77" s="1950"/>
      <c r="D77" s="2063">
        <v>-977</v>
      </c>
      <c r="E77" s="2063">
        <v>0</v>
      </c>
      <c r="F77" s="2063">
        <v>0</v>
      </c>
      <c r="G77" s="2063">
        <v>0</v>
      </c>
      <c r="H77" s="2063">
        <v>-60.786693999999997</v>
      </c>
      <c r="I77" s="2063">
        <v>0</v>
      </c>
      <c r="J77" s="2063">
        <v>-151.34496248780485</v>
      </c>
      <c r="K77" s="2063">
        <v>0</v>
      </c>
      <c r="L77" s="2063">
        <v>0</v>
      </c>
      <c r="M77" s="2063">
        <v>0</v>
      </c>
      <c r="N77" s="1980">
        <f t="shared" si="74"/>
        <v>-1189.1316564878048</v>
      </c>
      <c r="O77" s="1740">
        <v>-596</v>
      </c>
      <c r="P77" s="1740">
        <v>0</v>
      </c>
      <c r="Q77" s="1740">
        <v>-495.60950541300002</v>
      </c>
      <c r="R77" s="1740">
        <v>-261.42472989837398</v>
      </c>
      <c r="S77" s="1740">
        <v>-99.482369155000001</v>
      </c>
      <c r="T77" s="1740">
        <v>0</v>
      </c>
      <c r="U77" s="1740">
        <v>-250.6453174837398</v>
      </c>
      <c r="V77" s="1740"/>
      <c r="W77" s="1740">
        <v>0</v>
      </c>
      <c r="X77" s="1740">
        <v>0</v>
      </c>
      <c r="Y77" s="1980">
        <v>-1703.1619219501138</v>
      </c>
      <c r="Z77" s="1740">
        <v>-310</v>
      </c>
      <c r="AA77" s="1740">
        <v>0</v>
      </c>
      <c r="AB77" s="1740">
        <v>0</v>
      </c>
      <c r="AC77" s="1740">
        <v>-154.45564700826449</v>
      </c>
      <c r="AD77" s="1740">
        <v>-62.971404079999992</v>
      </c>
      <c r="AE77" s="1740">
        <v>0</v>
      </c>
      <c r="AF77" s="1740">
        <v>-48.32602433057852</v>
      </c>
      <c r="AG77" s="1740"/>
      <c r="AH77" s="1740">
        <v>0</v>
      </c>
      <c r="AI77" s="1740">
        <v>0</v>
      </c>
      <c r="AJ77" s="1980">
        <v>-575.75307541884297</v>
      </c>
      <c r="AK77" s="553">
        <v>-326</v>
      </c>
      <c r="AL77" s="553">
        <v>0</v>
      </c>
      <c r="AM77" s="553">
        <v>0</v>
      </c>
      <c r="AN77" s="553">
        <v>-80.823458008333333</v>
      </c>
      <c r="AO77" s="553">
        <v>-35.958002655000001</v>
      </c>
      <c r="AP77" s="553">
        <v>0</v>
      </c>
      <c r="AQ77" s="553">
        <v>-95.389412291666659</v>
      </c>
      <c r="AR77" s="553"/>
      <c r="AS77" s="553">
        <v>0</v>
      </c>
      <c r="AT77" s="553">
        <v>0</v>
      </c>
      <c r="AU77" s="1982">
        <v>-538.17087295499994</v>
      </c>
      <c r="AV77" s="553">
        <f t="shared" si="68"/>
        <v>-580</v>
      </c>
      <c r="AW77" s="553">
        <f t="shared" si="68"/>
        <v>0</v>
      </c>
      <c r="AX77" s="553">
        <f t="shared" si="68"/>
        <v>-495.60950541300002</v>
      </c>
      <c r="AY77" s="553">
        <f t="shared" si="68"/>
        <v>-335.05691889830518</v>
      </c>
      <c r="AZ77" s="553">
        <f t="shared" si="68"/>
        <v>-126.49577058</v>
      </c>
      <c r="BA77" s="553">
        <f t="shared" si="68"/>
        <v>0</v>
      </c>
      <c r="BB77" s="553">
        <f t="shared" si="68"/>
        <v>-203.58192952265168</v>
      </c>
      <c r="BC77" s="553">
        <f t="shared" si="67"/>
        <v>0</v>
      </c>
      <c r="BD77" s="553">
        <f t="shared" si="67"/>
        <v>0</v>
      </c>
      <c r="BE77" s="553">
        <f t="shared" si="67"/>
        <v>0</v>
      </c>
      <c r="BF77" s="1982">
        <f t="shared" si="67"/>
        <v>-1740.7441244139568</v>
      </c>
      <c r="BH77" s="1739">
        <f t="shared" si="57"/>
        <v>381</v>
      </c>
      <c r="BI77" s="1740">
        <f t="shared" si="57"/>
        <v>0</v>
      </c>
      <c r="BJ77" s="1740">
        <f t="shared" si="57"/>
        <v>-495.60950541300002</v>
      </c>
      <c r="BK77" s="1740">
        <f t="shared" si="57"/>
        <v>-261.42472989837398</v>
      </c>
      <c r="BL77" s="1740">
        <f t="shared" si="57"/>
        <v>-38.695675155000004</v>
      </c>
      <c r="BM77" s="1740">
        <f t="shared" si="51"/>
        <v>0</v>
      </c>
      <c r="BN77" s="1740">
        <f t="shared" si="51"/>
        <v>-99.300354995934953</v>
      </c>
      <c r="BO77" s="1740">
        <f t="shared" si="51"/>
        <v>0</v>
      </c>
      <c r="BP77" s="1740">
        <f t="shared" si="51"/>
        <v>0</v>
      </c>
      <c r="BQ77" s="1740">
        <f t="shared" si="51"/>
        <v>0</v>
      </c>
      <c r="BR77" s="1496">
        <f t="shared" si="51"/>
        <v>-514.03026546230899</v>
      </c>
      <c r="BS77" s="553">
        <f t="shared" si="58"/>
        <v>16</v>
      </c>
      <c r="BT77" s="553">
        <f t="shared" si="58"/>
        <v>0</v>
      </c>
      <c r="BU77" s="553">
        <f t="shared" si="58"/>
        <v>0</v>
      </c>
      <c r="BV77" s="553">
        <f t="shared" si="58"/>
        <v>-73.632188999931202</v>
      </c>
      <c r="BW77" s="553">
        <f t="shared" si="58"/>
        <v>-27.013401424999998</v>
      </c>
      <c r="BX77" s="553">
        <f t="shared" si="52"/>
        <v>0</v>
      </c>
      <c r="BY77" s="553">
        <f t="shared" si="52"/>
        <v>47.063387961088125</v>
      </c>
      <c r="BZ77" s="553">
        <f t="shared" si="52"/>
        <v>0</v>
      </c>
      <c r="CA77" s="553">
        <f t="shared" si="52"/>
        <v>0</v>
      </c>
      <c r="CB77" s="553">
        <f t="shared" si="52"/>
        <v>0</v>
      </c>
      <c r="CC77" s="1496">
        <f t="shared" si="52"/>
        <v>-37.582202463843032</v>
      </c>
    </row>
    <row r="78" spans="1:81" s="576" customFormat="1" ht="12" hidden="1" customHeight="1" outlineLevel="2">
      <c r="A78" s="821"/>
      <c r="B78" s="1464" t="s">
        <v>936</v>
      </c>
      <c r="C78" s="1956"/>
      <c r="D78" s="517">
        <v>-317</v>
      </c>
      <c r="E78" s="517">
        <v>-120.75013</v>
      </c>
      <c r="F78" s="517">
        <v>0</v>
      </c>
      <c r="G78" s="517">
        <v>0</v>
      </c>
      <c r="H78" s="517">
        <v>0</v>
      </c>
      <c r="I78" s="517">
        <v>-297.30572731707309</v>
      </c>
      <c r="J78" s="517">
        <v>0</v>
      </c>
      <c r="K78" s="517">
        <v>0</v>
      </c>
      <c r="L78" s="517">
        <v>-41.301226926829258</v>
      </c>
      <c r="M78" s="517">
        <v>0</v>
      </c>
      <c r="N78" s="489">
        <f t="shared" si="74"/>
        <v>-776.35708424390236</v>
      </c>
      <c r="O78" s="514">
        <v>-224</v>
      </c>
      <c r="P78" s="514">
        <v>0</v>
      </c>
      <c r="Q78" s="514">
        <v>0</v>
      </c>
      <c r="R78" s="514">
        <v>-30.818347471544712</v>
      </c>
      <c r="S78" s="514"/>
      <c r="T78" s="514">
        <v>-296.50762245934959</v>
      </c>
      <c r="U78" s="514">
        <v>0</v>
      </c>
      <c r="V78" s="514"/>
      <c r="W78" s="514">
        <v>-60.917329638211378</v>
      </c>
      <c r="X78" s="514">
        <v>0</v>
      </c>
      <c r="Y78" s="489">
        <v>-612.24329956910572</v>
      </c>
      <c r="Z78" s="514">
        <v>-171</v>
      </c>
      <c r="AA78" s="514">
        <v>0</v>
      </c>
      <c r="AB78" s="514">
        <v>0</v>
      </c>
      <c r="AC78" s="514">
        <v>-26.630283966942155</v>
      </c>
      <c r="AD78" s="514"/>
      <c r="AE78" s="514">
        <v>-25.762306611570253</v>
      </c>
      <c r="AF78" s="514">
        <v>0</v>
      </c>
      <c r="AG78" s="514"/>
      <c r="AH78" s="514">
        <v>-15.313336661157027</v>
      </c>
      <c r="AI78" s="514">
        <v>0</v>
      </c>
      <c r="AJ78" s="489">
        <v>-238.70592723966942</v>
      </c>
      <c r="AK78" s="514">
        <v>-120</v>
      </c>
      <c r="AL78" s="514">
        <v>0</v>
      </c>
      <c r="AM78" s="514">
        <v>0</v>
      </c>
      <c r="AN78" s="514">
        <v>-17.021132383333331</v>
      </c>
      <c r="AO78" s="514"/>
      <c r="AP78" s="514">
        <v>-212.9292691083333</v>
      </c>
      <c r="AQ78" s="514">
        <v>0</v>
      </c>
      <c r="AR78" s="514"/>
      <c r="AS78" s="514">
        <v>-27.47717595833333</v>
      </c>
      <c r="AT78" s="514">
        <v>0</v>
      </c>
      <c r="AU78" s="582">
        <v>-377.42757744999994</v>
      </c>
      <c r="AV78" s="514">
        <f t="shared" si="68"/>
        <v>-275</v>
      </c>
      <c r="AW78" s="514">
        <f t="shared" si="68"/>
        <v>0</v>
      </c>
      <c r="AX78" s="514">
        <f t="shared" si="68"/>
        <v>0</v>
      </c>
      <c r="AY78" s="514">
        <f t="shared" si="68"/>
        <v>-40.427499055153532</v>
      </c>
      <c r="AZ78" s="514">
        <f t="shared" si="68"/>
        <v>0</v>
      </c>
      <c r="BA78" s="514">
        <f t="shared" si="68"/>
        <v>-109.34065996258654</v>
      </c>
      <c r="BB78" s="514">
        <f t="shared" si="68"/>
        <v>0</v>
      </c>
      <c r="BC78" s="514">
        <f t="shared" si="67"/>
        <v>0</v>
      </c>
      <c r="BD78" s="514">
        <f t="shared" si="67"/>
        <v>-48.753490341035075</v>
      </c>
      <c r="BE78" s="514">
        <f t="shared" si="67"/>
        <v>0</v>
      </c>
      <c r="BF78" s="582">
        <f t="shared" si="67"/>
        <v>-473.52164935877522</v>
      </c>
      <c r="BH78" s="1734">
        <f t="shared" si="57"/>
        <v>93</v>
      </c>
      <c r="BI78" s="514">
        <f t="shared" si="57"/>
        <v>120.75013</v>
      </c>
      <c r="BJ78" s="514">
        <f t="shared" si="57"/>
        <v>0</v>
      </c>
      <c r="BK78" s="514">
        <f t="shared" si="57"/>
        <v>-30.818347471544712</v>
      </c>
      <c r="BL78" s="514">
        <f t="shared" si="57"/>
        <v>0</v>
      </c>
      <c r="BM78" s="514">
        <f t="shared" si="51"/>
        <v>0.79810485772350148</v>
      </c>
      <c r="BN78" s="514">
        <f t="shared" si="51"/>
        <v>0</v>
      </c>
      <c r="BO78" s="514">
        <f t="shared" si="51"/>
        <v>0</v>
      </c>
      <c r="BP78" s="514">
        <f t="shared" si="51"/>
        <v>-19.616102711382119</v>
      </c>
      <c r="BQ78" s="514">
        <f t="shared" si="51"/>
        <v>0</v>
      </c>
      <c r="BR78" s="1493">
        <f t="shared" si="51"/>
        <v>164.11378467479665</v>
      </c>
      <c r="BS78" s="514">
        <f t="shared" si="58"/>
        <v>-51</v>
      </c>
      <c r="BT78" s="514">
        <f t="shared" si="58"/>
        <v>0</v>
      </c>
      <c r="BU78" s="514">
        <f t="shared" si="58"/>
        <v>0</v>
      </c>
      <c r="BV78" s="514">
        <f t="shared" si="58"/>
        <v>-9.6091515836088206</v>
      </c>
      <c r="BW78" s="514">
        <f t="shared" si="58"/>
        <v>0</v>
      </c>
      <c r="BX78" s="514">
        <f t="shared" si="52"/>
        <v>187.16696249676306</v>
      </c>
      <c r="BY78" s="514">
        <f t="shared" si="52"/>
        <v>0</v>
      </c>
      <c r="BZ78" s="514">
        <f t="shared" si="52"/>
        <v>0</v>
      </c>
      <c r="CA78" s="514">
        <f t="shared" si="52"/>
        <v>12.163839297176303</v>
      </c>
      <c r="CB78" s="514">
        <f t="shared" si="52"/>
        <v>0</v>
      </c>
      <c r="CC78" s="1493">
        <f t="shared" si="52"/>
        <v>138.72165021033049</v>
      </c>
    </row>
    <row r="79" spans="1:81" s="576" customFormat="1" ht="12" hidden="1" customHeight="1" outlineLevel="1">
      <c r="A79" s="821"/>
      <c r="B79" s="1462" t="s">
        <v>932</v>
      </c>
      <c r="C79" s="1955"/>
      <c r="D79" s="2063">
        <f t="shared" ref="D79:N79" si="75">SUBTOTAL(9,D75:D78)</f>
        <v>-2270</v>
      </c>
      <c r="E79" s="2063">
        <f t="shared" si="75"/>
        <v>-120.75013</v>
      </c>
      <c r="F79" s="2063">
        <f t="shared" si="75"/>
        <v>0</v>
      </c>
      <c r="G79" s="2063">
        <v>0</v>
      </c>
      <c r="H79" s="2063">
        <f t="shared" si="75"/>
        <v>-60.786693999999997</v>
      </c>
      <c r="I79" s="2063">
        <f t="shared" si="75"/>
        <v>-297.30572731707309</v>
      </c>
      <c r="J79" s="2063">
        <f t="shared" si="75"/>
        <v>-151.34496248780485</v>
      </c>
      <c r="K79" s="2063">
        <f t="shared" si="75"/>
        <v>0</v>
      </c>
      <c r="L79" s="2063">
        <f t="shared" si="75"/>
        <v>-41.301226926829258</v>
      </c>
      <c r="M79" s="2063">
        <f t="shared" si="75"/>
        <v>0</v>
      </c>
      <c r="N79" s="1980">
        <f t="shared" si="75"/>
        <v>-2941.4887407317074</v>
      </c>
      <c r="O79" s="1740">
        <f>SUM(O75:O78)</f>
        <v>-1523</v>
      </c>
      <c r="P79" s="1740">
        <f t="shared" ref="P79:X79" si="76">SUM(P75:P78)</f>
        <v>0</v>
      </c>
      <c r="Q79" s="1740">
        <f t="shared" si="76"/>
        <v>-495.60950541300002</v>
      </c>
      <c r="R79" s="1740">
        <f t="shared" si="76"/>
        <v>-292.24307736991869</v>
      </c>
      <c r="S79" s="1740">
        <f t="shared" si="76"/>
        <v>-99.482369155000001</v>
      </c>
      <c r="T79" s="1740">
        <f t="shared" si="76"/>
        <v>-296.50762245934959</v>
      </c>
      <c r="U79" s="1740">
        <f t="shared" si="76"/>
        <v>-250.6453174837398</v>
      </c>
      <c r="V79" s="1740">
        <f t="shared" si="76"/>
        <v>0</v>
      </c>
      <c r="W79" s="1740">
        <f t="shared" si="76"/>
        <v>-60.917329638211378</v>
      </c>
      <c r="X79" s="1740">
        <f t="shared" si="76"/>
        <v>0</v>
      </c>
      <c r="Y79" s="1980">
        <f t="shared" si="71"/>
        <v>-3018.4052215192196</v>
      </c>
      <c r="Z79" s="1740">
        <f>SUM(Z75:Z78)</f>
        <v>-830</v>
      </c>
      <c r="AA79" s="1740">
        <f t="shared" ref="AA79:AJ79" si="77">SUM(AA75:AA78)</f>
        <v>0</v>
      </c>
      <c r="AB79" s="1740">
        <f t="shared" si="77"/>
        <v>0</v>
      </c>
      <c r="AC79" s="1740">
        <f t="shared" si="77"/>
        <v>-181.08593097520665</v>
      </c>
      <c r="AD79" s="1740">
        <f t="shared" si="77"/>
        <v>-62.971404079999992</v>
      </c>
      <c r="AE79" s="1740">
        <f t="shared" si="77"/>
        <v>-25.762306611570253</v>
      </c>
      <c r="AF79" s="1740">
        <f t="shared" si="77"/>
        <v>-48.32602433057852</v>
      </c>
      <c r="AG79" s="1740">
        <f t="shared" si="77"/>
        <v>0</v>
      </c>
      <c r="AH79" s="1740">
        <f t="shared" si="77"/>
        <v>-15.313336661157027</v>
      </c>
      <c r="AI79" s="1740">
        <f t="shared" si="77"/>
        <v>0</v>
      </c>
      <c r="AJ79" s="1980">
        <f t="shared" si="77"/>
        <v>-1163.4590026585124</v>
      </c>
      <c r="AK79" s="553">
        <f>SUM(AK75:AK78)</f>
        <v>-798</v>
      </c>
      <c r="AL79" s="553">
        <f t="shared" ref="AL79:AU79" si="78">SUM(AL75:AL78)</f>
        <v>0</v>
      </c>
      <c r="AM79" s="553">
        <f t="shared" si="78"/>
        <v>0</v>
      </c>
      <c r="AN79" s="553">
        <f t="shared" si="78"/>
        <v>-97.844590391666657</v>
      </c>
      <c r="AO79" s="553">
        <f t="shared" si="78"/>
        <v>-35.958002655000001</v>
      </c>
      <c r="AP79" s="553">
        <f t="shared" si="78"/>
        <v>-212.9292691083333</v>
      </c>
      <c r="AQ79" s="553">
        <f t="shared" si="78"/>
        <v>-95.389412291666659</v>
      </c>
      <c r="AR79" s="553">
        <f t="shared" si="78"/>
        <v>0</v>
      </c>
      <c r="AS79" s="553">
        <f t="shared" si="78"/>
        <v>-27.47717595833333</v>
      </c>
      <c r="AT79" s="553">
        <f t="shared" si="78"/>
        <v>0</v>
      </c>
      <c r="AU79" s="1982">
        <f t="shared" si="78"/>
        <v>-1267.5984504049998</v>
      </c>
      <c r="AV79" s="553">
        <f t="shared" si="68"/>
        <v>-1555</v>
      </c>
      <c r="AW79" s="553">
        <f t="shared" si="68"/>
        <v>0</v>
      </c>
      <c r="AX79" s="553">
        <f t="shared" si="68"/>
        <v>-495.60950541300002</v>
      </c>
      <c r="AY79" s="553">
        <f t="shared" si="68"/>
        <v>-375.48441795345866</v>
      </c>
      <c r="AZ79" s="553">
        <f t="shared" si="68"/>
        <v>-126.49577058</v>
      </c>
      <c r="BA79" s="553">
        <f t="shared" si="68"/>
        <v>-109.34065996258654</v>
      </c>
      <c r="BB79" s="553">
        <f t="shared" si="68"/>
        <v>-203.58192952265168</v>
      </c>
      <c r="BC79" s="553">
        <f t="shared" si="67"/>
        <v>0</v>
      </c>
      <c r="BD79" s="553">
        <f t="shared" si="67"/>
        <v>-48.753490341035075</v>
      </c>
      <c r="BE79" s="553">
        <f t="shared" si="67"/>
        <v>0</v>
      </c>
      <c r="BF79" s="1982">
        <f t="shared" si="67"/>
        <v>-2914.2657737727322</v>
      </c>
      <c r="BH79" s="1739">
        <f t="shared" si="57"/>
        <v>747</v>
      </c>
      <c r="BI79" s="1740">
        <f t="shared" si="57"/>
        <v>120.75013</v>
      </c>
      <c r="BJ79" s="1740">
        <f t="shared" si="57"/>
        <v>-495.60950541300002</v>
      </c>
      <c r="BK79" s="1740">
        <f t="shared" si="57"/>
        <v>-292.24307736991869</v>
      </c>
      <c r="BL79" s="1740">
        <f t="shared" si="57"/>
        <v>-38.695675155000004</v>
      </c>
      <c r="BM79" s="1740">
        <f t="shared" si="51"/>
        <v>0.79810485772350148</v>
      </c>
      <c r="BN79" s="1740">
        <f t="shared" si="51"/>
        <v>-99.300354995934953</v>
      </c>
      <c r="BO79" s="1740">
        <f t="shared" si="51"/>
        <v>0</v>
      </c>
      <c r="BP79" s="1740">
        <f t="shared" si="51"/>
        <v>-19.616102711382119</v>
      </c>
      <c r="BQ79" s="1740">
        <f t="shared" si="51"/>
        <v>0</v>
      </c>
      <c r="BR79" s="1496">
        <f t="shared" si="51"/>
        <v>-76.916480787512228</v>
      </c>
      <c r="BS79" s="553">
        <f t="shared" si="58"/>
        <v>-32</v>
      </c>
      <c r="BT79" s="553">
        <f t="shared" si="58"/>
        <v>0</v>
      </c>
      <c r="BU79" s="553">
        <f t="shared" si="58"/>
        <v>0</v>
      </c>
      <c r="BV79" s="553">
        <f t="shared" si="58"/>
        <v>-83.241340583539966</v>
      </c>
      <c r="BW79" s="553">
        <f t="shared" si="58"/>
        <v>-27.013401424999998</v>
      </c>
      <c r="BX79" s="553">
        <f t="shared" si="52"/>
        <v>187.16696249676306</v>
      </c>
      <c r="BY79" s="553">
        <f t="shared" si="52"/>
        <v>47.063387961088125</v>
      </c>
      <c r="BZ79" s="553">
        <f t="shared" si="52"/>
        <v>0</v>
      </c>
      <c r="CA79" s="553">
        <f t="shared" si="52"/>
        <v>12.163839297176303</v>
      </c>
      <c r="CB79" s="553">
        <f t="shared" si="52"/>
        <v>0</v>
      </c>
      <c r="CC79" s="1496">
        <f t="shared" si="52"/>
        <v>104.13944774648735</v>
      </c>
    </row>
    <row r="80" spans="1:81" s="576" customFormat="1" ht="12" hidden="1" customHeight="1" outlineLevel="2">
      <c r="A80" s="821"/>
      <c r="B80" s="1525" t="s">
        <v>937</v>
      </c>
      <c r="C80" s="1952"/>
      <c r="D80" s="2063"/>
      <c r="E80" s="2063"/>
      <c r="F80" s="2063"/>
      <c r="G80" s="2063">
        <v>0</v>
      </c>
      <c r="H80" s="2063"/>
      <c r="I80" s="2063"/>
      <c r="J80" s="2063"/>
      <c r="K80" s="2063"/>
      <c r="L80" s="2063"/>
      <c r="M80" s="2063"/>
      <c r="N80" s="1980"/>
      <c r="O80" s="1740"/>
      <c r="P80" s="1740"/>
      <c r="Q80" s="1740"/>
      <c r="R80" s="1740"/>
      <c r="S80" s="1740"/>
      <c r="T80" s="1740"/>
      <c r="U80" s="1740"/>
      <c r="V80" s="1740"/>
      <c r="W80" s="1740"/>
      <c r="X80" s="1740"/>
      <c r="Y80" s="1980">
        <f t="shared" si="71"/>
        <v>0</v>
      </c>
      <c r="Z80" s="1740"/>
      <c r="AA80" s="1740"/>
      <c r="AB80" s="1740"/>
      <c r="AC80" s="1740"/>
      <c r="AD80" s="1740"/>
      <c r="AE80" s="1740"/>
      <c r="AF80" s="1740"/>
      <c r="AG80" s="1740"/>
      <c r="AH80" s="1740"/>
      <c r="AI80" s="1740"/>
      <c r="AJ80" s="1980"/>
      <c r="AK80" s="553"/>
      <c r="AL80" s="553"/>
      <c r="AM80" s="553"/>
      <c r="AN80" s="553"/>
      <c r="AO80" s="553"/>
      <c r="AP80" s="553"/>
      <c r="AQ80" s="553"/>
      <c r="AR80" s="553"/>
      <c r="AS80" s="553"/>
      <c r="AT80" s="553"/>
      <c r="AU80" s="1982"/>
      <c r="AV80" s="553">
        <f t="shared" si="68"/>
        <v>0</v>
      </c>
      <c r="AW80" s="553">
        <f t="shared" si="68"/>
        <v>0</v>
      </c>
      <c r="AX80" s="553">
        <f t="shared" si="68"/>
        <v>0</v>
      </c>
      <c r="AY80" s="553">
        <f t="shared" si="68"/>
        <v>0</v>
      </c>
      <c r="AZ80" s="553">
        <f t="shared" si="68"/>
        <v>0</v>
      </c>
      <c r="BA80" s="553">
        <f t="shared" si="68"/>
        <v>0</v>
      </c>
      <c r="BB80" s="553">
        <f t="shared" si="68"/>
        <v>0</v>
      </c>
      <c r="BC80" s="553">
        <f t="shared" si="67"/>
        <v>0</v>
      </c>
      <c r="BD80" s="553">
        <f t="shared" si="67"/>
        <v>0</v>
      </c>
      <c r="BE80" s="553">
        <f t="shared" si="67"/>
        <v>0</v>
      </c>
      <c r="BF80" s="1982">
        <f t="shared" si="67"/>
        <v>0</v>
      </c>
      <c r="BH80" s="1739">
        <f t="shared" si="57"/>
        <v>0</v>
      </c>
      <c r="BI80" s="1740">
        <f t="shared" si="57"/>
        <v>0</v>
      </c>
      <c r="BJ80" s="1740">
        <f t="shared" si="57"/>
        <v>0</v>
      </c>
      <c r="BK80" s="1740">
        <f t="shared" si="57"/>
        <v>0</v>
      </c>
      <c r="BL80" s="1740">
        <f t="shared" si="57"/>
        <v>0</v>
      </c>
      <c r="BM80" s="1740">
        <f t="shared" si="51"/>
        <v>0</v>
      </c>
      <c r="BN80" s="1740">
        <f t="shared" si="51"/>
        <v>0</v>
      </c>
      <c r="BO80" s="1740">
        <f t="shared" si="51"/>
        <v>0</v>
      </c>
      <c r="BP80" s="1740">
        <f t="shared" si="51"/>
        <v>0</v>
      </c>
      <c r="BQ80" s="1740">
        <f t="shared" si="51"/>
        <v>0</v>
      </c>
      <c r="BR80" s="1496">
        <f t="shared" si="51"/>
        <v>0</v>
      </c>
      <c r="BS80" s="553">
        <f t="shared" si="58"/>
        <v>0</v>
      </c>
      <c r="BT80" s="553">
        <f t="shared" si="58"/>
        <v>0</v>
      </c>
      <c r="BU80" s="553">
        <f t="shared" si="58"/>
        <v>0</v>
      </c>
      <c r="BV80" s="553">
        <f t="shared" si="58"/>
        <v>0</v>
      </c>
      <c r="BW80" s="553">
        <f t="shared" si="58"/>
        <v>0</v>
      </c>
      <c r="BX80" s="553">
        <f t="shared" si="52"/>
        <v>0</v>
      </c>
      <c r="BY80" s="553">
        <f t="shared" si="52"/>
        <v>0</v>
      </c>
      <c r="BZ80" s="553">
        <f t="shared" si="52"/>
        <v>0</v>
      </c>
      <c r="CA80" s="553">
        <f t="shared" si="52"/>
        <v>0</v>
      </c>
      <c r="CB80" s="553">
        <f t="shared" si="52"/>
        <v>0</v>
      </c>
      <c r="CC80" s="1496">
        <f t="shared" si="52"/>
        <v>0</v>
      </c>
    </row>
    <row r="81" spans="1:81" s="576" customFormat="1" ht="12" hidden="1" customHeight="1" outlineLevel="2">
      <c r="A81" s="821"/>
      <c r="B81" s="826" t="s">
        <v>937</v>
      </c>
      <c r="C81" s="1950"/>
      <c r="D81" s="2063">
        <v>-157</v>
      </c>
      <c r="E81" s="2063">
        <v>0</v>
      </c>
      <c r="F81" s="2063">
        <v>0</v>
      </c>
      <c r="G81" s="2063">
        <v>0</v>
      </c>
      <c r="H81" s="2063">
        <v>0</v>
      </c>
      <c r="I81" s="2063">
        <v>0</v>
      </c>
      <c r="J81" s="2063">
        <v>0</v>
      </c>
      <c r="K81" s="2063">
        <v>0</v>
      </c>
      <c r="L81" s="2063">
        <v>0</v>
      </c>
      <c r="M81" s="2063">
        <v>0</v>
      </c>
      <c r="N81" s="1980">
        <f t="shared" ref="N81:N88" si="79">SUM(D81:M81)</f>
        <v>-157</v>
      </c>
      <c r="O81" s="1740">
        <v>-95</v>
      </c>
      <c r="P81" s="1740">
        <v>0</v>
      </c>
      <c r="Q81" s="1740">
        <v>0</v>
      </c>
      <c r="R81" s="1740">
        <v>-563.30361330081303</v>
      </c>
      <c r="S81" s="1740">
        <v>0</v>
      </c>
      <c r="T81" s="1740">
        <v>-14.741455170731706</v>
      </c>
      <c r="U81" s="1740">
        <v>0</v>
      </c>
      <c r="V81" s="1740"/>
      <c r="W81" s="1740">
        <v>0</v>
      </c>
      <c r="X81" s="1740">
        <v>0</v>
      </c>
      <c r="Y81" s="1980">
        <v>-673.04506847154471</v>
      </c>
      <c r="Z81" s="1740">
        <v>-68</v>
      </c>
      <c r="AA81" s="1740">
        <v>0</v>
      </c>
      <c r="AB81" s="1740">
        <v>0</v>
      </c>
      <c r="AC81" s="1740">
        <v>-330.32632680991742</v>
      </c>
      <c r="AD81" s="1740">
        <v>0</v>
      </c>
      <c r="AE81" s="1740">
        <v>-87.950113983471098</v>
      </c>
      <c r="AF81" s="1740">
        <v>0</v>
      </c>
      <c r="AG81" s="1740"/>
      <c r="AH81" s="1740">
        <v>0</v>
      </c>
      <c r="AI81" s="1740">
        <v>0</v>
      </c>
      <c r="AJ81" s="1980">
        <v>-486.27644079338853</v>
      </c>
      <c r="AK81" s="553">
        <v>-43</v>
      </c>
      <c r="AL81" s="553">
        <v>0</v>
      </c>
      <c r="AM81" s="553">
        <v>0</v>
      </c>
      <c r="AN81" s="553">
        <v>-219.9825219833333</v>
      </c>
      <c r="AO81" s="553"/>
      <c r="AP81" s="553">
        <v>-13.966517524999997</v>
      </c>
      <c r="AQ81" s="553">
        <v>0</v>
      </c>
      <c r="AR81" s="553"/>
      <c r="AS81" s="553">
        <v>0</v>
      </c>
      <c r="AT81" s="553">
        <v>0</v>
      </c>
      <c r="AU81" s="1982">
        <v>-276.94903950833327</v>
      </c>
      <c r="AV81" s="553">
        <f t="shared" si="68"/>
        <v>-120</v>
      </c>
      <c r="AW81" s="553">
        <f t="shared" si="68"/>
        <v>0</v>
      </c>
      <c r="AX81" s="553">
        <f t="shared" si="68"/>
        <v>0</v>
      </c>
      <c r="AY81" s="553">
        <f t="shared" si="68"/>
        <v>-673.64741812739715</v>
      </c>
      <c r="AZ81" s="553">
        <f t="shared" si="68"/>
        <v>0</v>
      </c>
      <c r="BA81" s="553">
        <f t="shared" si="68"/>
        <v>-88.72505162920281</v>
      </c>
      <c r="BB81" s="553">
        <f t="shared" si="68"/>
        <v>0</v>
      </c>
      <c r="BC81" s="553">
        <f t="shared" si="67"/>
        <v>0</v>
      </c>
      <c r="BD81" s="553">
        <f t="shared" si="67"/>
        <v>0</v>
      </c>
      <c r="BE81" s="553">
        <f t="shared" si="67"/>
        <v>0</v>
      </c>
      <c r="BF81" s="1982">
        <f t="shared" si="67"/>
        <v>-882.37246975659991</v>
      </c>
      <c r="BH81" s="1739">
        <f t="shared" si="57"/>
        <v>62</v>
      </c>
      <c r="BI81" s="1740">
        <f t="shared" si="57"/>
        <v>0</v>
      </c>
      <c r="BJ81" s="1740">
        <f t="shared" si="57"/>
        <v>0</v>
      </c>
      <c r="BK81" s="1740">
        <f t="shared" si="57"/>
        <v>-563.30361330081303</v>
      </c>
      <c r="BL81" s="1740">
        <f t="shared" si="57"/>
        <v>0</v>
      </c>
      <c r="BM81" s="1740">
        <f t="shared" si="51"/>
        <v>-14.741455170731706</v>
      </c>
      <c r="BN81" s="1740">
        <f t="shared" si="51"/>
        <v>0</v>
      </c>
      <c r="BO81" s="1740">
        <f t="shared" si="51"/>
        <v>0</v>
      </c>
      <c r="BP81" s="1740">
        <f t="shared" si="51"/>
        <v>0</v>
      </c>
      <c r="BQ81" s="1740">
        <f t="shared" si="51"/>
        <v>0</v>
      </c>
      <c r="BR81" s="1496">
        <f t="shared" si="51"/>
        <v>-516.04506847154471</v>
      </c>
      <c r="BS81" s="553">
        <f t="shared" si="58"/>
        <v>-25</v>
      </c>
      <c r="BT81" s="553">
        <f t="shared" si="58"/>
        <v>0</v>
      </c>
      <c r="BU81" s="553">
        <f t="shared" si="58"/>
        <v>0</v>
      </c>
      <c r="BV81" s="553">
        <f t="shared" si="58"/>
        <v>-110.34380482658412</v>
      </c>
      <c r="BW81" s="553">
        <f t="shared" si="58"/>
        <v>0</v>
      </c>
      <c r="BX81" s="553">
        <f t="shared" si="52"/>
        <v>-73.983596458471098</v>
      </c>
      <c r="BY81" s="553">
        <f t="shared" si="52"/>
        <v>0</v>
      </c>
      <c r="BZ81" s="553">
        <f t="shared" si="52"/>
        <v>0</v>
      </c>
      <c r="CA81" s="553">
        <f t="shared" si="52"/>
        <v>0</v>
      </c>
      <c r="CB81" s="553">
        <f t="shared" si="52"/>
        <v>0</v>
      </c>
      <c r="CC81" s="1496">
        <f t="shared" si="52"/>
        <v>-209.3274012850552</v>
      </c>
    </row>
    <row r="82" spans="1:81" s="576" customFormat="1" ht="12" hidden="1" customHeight="1" outlineLevel="2">
      <c r="A82" s="821"/>
      <c r="B82" s="826" t="s">
        <v>938</v>
      </c>
      <c r="C82" s="1950"/>
      <c r="D82" s="2063">
        <v>-741</v>
      </c>
      <c r="E82" s="2063">
        <v>-15.689120000000001</v>
      </c>
      <c r="F82" s="2063">
        <v>0</v>
      </c>
      <c r="G82" s="2063">
        <v>0</v>
      </c>
      <c r="H82" s="2063">
        <v>0</v>
      </c>
      <c r="I82" s="2063">
        <v>0</v>
      </c>
      <c r="J82" s="2063">
        <v>0</v>
      </c>
      <c r="K82" s="2063">
        <v>0</v>
      </c>
      <c r="L82" s="2063">
        <v>0</v>
      </c>
      <c r="M82" s="2063">
        <v>0</v>
      </c>
      <c r="N82" s="1980">
        <f t="shared" si="79"/>
        <v>-756.68912</v>
      </c>
      <c r="O82" s="1740">
        <v>-948</v>
      </c>
      <c r="P82" s="1740">
        <v>0</v>
      </c>
      <c r="Q82" s="1740">
        <v>-76.332568080999991</v>
      </c>
      <c r="R82" s="1740"/>
      <c r="S82" s="1740"/>
      <c r="T82" s="1740">
        <v>0</v>
      </c>
      <c r="U82" s="1740">
        <v>0</v>
      </c>
      <c r="V82" s="1740"/>
      <c r="W82" s="1740">
        <v>0</v>
      </c>
      <c r="X82" s="1740">
        <v>0</v>
      </c>
      <c r="Y82" s="1980">
        <v>-1024.3325680810001</v>
      </c>
      <c r="Z82" s="1740">
        <v>-443</v>
      </c>
      <c r="AA82" s="1740">
        <v>0</v>
      </c>
      <c r="AB82" s="1740">
        <v>0</v>
      </c>
      <c r="AC82" s="1740"/>
      <c r="AD82" s="1740"/>
      <c r="AE82" s="1740">
        <v>0</v>
      </c>
      <c r="AF82" s="1740">
        <v>0</v>
      </c>
      <c r="AG82" s="1740"/>
      <c r="AH82" s="1740">
        <v>0</v>
      </c>
      <c r="AI82" s="1740">
        <v>0</v>
      </c>
      <c r="AJ82" s="1980">
        <v>-443</v>
      </c>
      <c r="AK82" s="553">
        <v>-420</v>
      </c>
      <c r="AL82" s="553">
        <v>0</v>
      </c>
      <c r="AM82" s="553">
        <v>0</v>
      </c>
      <c r="AN82" s="553"/>
      <c r="AO82" s="553"/>
      <c r="AP82" s="553">
        <v>0</v>
      </c>
      <c r="AQ82" s="553">
        <v>0</v>
      </c>
      <c r="AR82" s="553"/>
      <c r="AS82" s="553">
        <v>0</v>
      </c>
      <c r="AT82" s="553">
        <v>0</v>
      </c>
      <c r="AU82" s="1982">
        <v>-420</v>
      </c>
      <c r="AV82" s="553">
        <f t="shared" si="68"/>
        <v>-971</v>
      </c>
      <c r="AW82" s="553">
        <f t="shared" si="68"/>
        <v>0</v>
      </c>
      <c r="AX82" s="553">
        <f t="shared" si="68"/>
        <v>-76.332568080999991</v>
      </c>
      <c r="AY82" s="553">
        <f t="shared" si="68"/>
        <v>0</v>
      </c>
      <c r="AZ82" s="553">
        <f t="shared" si="68"/>
        <v>0</v>
      </c>
      <c r="BA82" s="553">
        <f t="shared" si="68"/>
        <v>0</v>
      </c>
      <c r="BB82" s="553">
        <f t="shared" si="68"/>
        <v>0</v>
      </c>
      <c r="BC82" s="553">
        <f t="shared" si="67"/>
        <v>0</v>
      </c>
      <c r="BD82" s="553">
        <f t="shared" si="67"/>
        <v>0</v>
      </c>
      <c r="BE82" s="553">
        <f t="shared" si="67"/>
        <v>0</v>
      </c>
      <c r="BF82" s="1982">
        <f t="shared" si="67"/>
        <v>-1047.3325680810001</v>
      </c>
      <c r="BH82" s="1739">
        <f t="shared" si="57"/>
        <v>-207</v>
      </c>
      <c r="BI82" s="1740">
        <f t="shared" si="57"/>
        <v>15.689120000000001</v>
      </c>
      <c r="BJ82" s="1740">
        <f t="shared" si="57"/>
        <v>-76.332568080999991</v>
      </c>
      <c r="BK82" s="1740">
        <f t="shared" si="57"/>
        <v>0</v>
      </c>
      <c r="BL82" s="1740">
        <f t="shared" si="57"/>
        <v>0</v>
      </c>
      <c r="BM82" s="1740">
        <f t="shared" si="51"/>
        <v>0</v>
      </c>
      <c r="BN82" s="1740">
        <f t="shared" si="51"/>
        <v>0</v>
      </c>
      <c r="BO82" s="1740">
        <f t="shared" si="51"/>
        <v>0</v>
      </c>
      <c r="BP82" s="1740">
        <f t="shared" si="51"/>
        <v>0</v>
      </c>
      <c r="BQ82" s="1740">
        <f t="shared" si="51"/>
        <v>0</v>
      </c>
      <c r="BR82" s="1496">
        <f t="shared" si="51"/>
        <v>-267.64344808100009</v>
      </c>
      <c r="BS82" s="553">
        <f t="shared" si="58"/>
        <v>-23</v>
      </c>
      <c r="BT82" s="553">
        <f t="shared" si="58"/>
        <v>0</v>
      </c>
      <c r="BU82" s="553">
        <f t="shared" si="58"/>
        <v>0</v>
      </c>
      <c r="BV82" s="553">
        <f t="shared" si="58"/>
        <v>0</v>
      </c>
      <c r="BW82" s="553">
        <f t="shared" si="58"/>
        <v>0</v>
      </c>
      <c r="BX82" s="553">
        <f t="shared" si="52"/>
        <v>0</v>
      </c>
      <c r="BY82" s="553">
        <f t="shared" si="52"/>
        <v>0</v>
      </c>
      <c r="BZ82" s="553">
        <f t="shared" si="52"/>
        <v>0</v>
      </c>
      <c r="CA82" s="553">
        <f t="shared" si="52"/>
        <v>0</v>
      </c>
      <c r="CB82" s="553">
        <f t="shared" si="52"/>
        <v>0</v>
      </c>
      <c r="CC82" s="1496">
        <f t="shared" si="52"/>
        <v>-23</v>
      </c>
    </row>
    <row r="83" spans="1:81" s="576" customFormat="1" ht="12" hidden="1" customHeight="1" outlineLevel="2">
      <c r="A83" s="821"/>
      <c r="B83" s="1464" t="s">
        <v>939</v>
      </c>
      <c r="C83" s="1956"/>
      <c r="D83" s="517">
        <v>-129</v>
      </c>
      <c r="E83" s="517">
        <v>0</v>
      </c>
      <c r="F83" s="517">
        <v>0</v>
      </c>
      <c r="G83" s="517">
        <v>0</v>
      </c>
      <c r="H83" s="517">
        <v>-22.629257999999997</v>
      </c>
      <c r="I83" s="517">
        <v>-44.359209512195115</v>
      </c>
      <c r="J83" s="517">
        <v>0</v>
      </c>
      <c r="K83" s="517">
        <v>0</v>
      </c>
      <c r="L83" s="517">
        <v>0</v>
      </c>
      <c r="M83" s="517">
        <v>0</v>
      </c>
      <c r="N83" s="489">
        <f t="shared" si="79"/>
        <v>-195.98846751219511</v>
      </c>
      <c r="O83" s="514">
        <v>-129</v>
      </c>
      <c r="P83" s="514">
        <v>0</v>
      </c>
      <c r="Q83" s="514">
        <v>-36.715875371999999</v>
      </c>
      <c r="R83" s="514">
        <v>-32.699764422764225</v>
      </c>
      <c r="S83" s="514">
        <v>-36.006049180000005</v>
      </c>
      <c r="T83" s="514">
        <v>-26.280812471544714</v>
      </c>
      <c r="U83" s="514">
        <v>0</v>
      </c>
      <c r="V83" s="514">
        <v>-31.342192975609752</v>
      </c>
      <c r="W83" s="514">
        <v>0</v>
      </c>
      <c r="X83" s="514">
        <v>0</v>
      </c>
      <c r="Y83" s="489">
        <v>-292.04469442191868</v>
      </c>
      <c r="Z83" s="514">
        <v>-60</v>
      </c>
      <c r="AA83" s="514">
        <v>0</v>
      </c>
      <c r="AB83" s="514">
        <v>0</v>
      </c>
      <c r="AC83" s="514">
        <v>-17.547916661157029</v>
      </c>
      <c r="AD83" s="514">
        <v>-28.957354344999995</v>
      </c>
      <c r="AE83" s="514">
        <v>-28.864863966942153</v>
      </c>
      <c r="AF83" s="514">
        <v>0</v>
      </c>
      <c r="AG83" s="514">
        <v>-11.069481421487605</v>
      </c>
      <c r="AH83" s="514">
        <v>0</v>
      </c>
      <c r="AI83" s="514">
        <v>0</v>
      </c>
      <c r="AJ83" s="489">
        <v>-146.43961639458681</v>
      </c>
      <c r="AK83" s="514">
        <v>-63</v>
      </c>
      <c r="AL83" s="514">
        <v>0</v>
      </c>
      <c r="AM83" s="514">
        <v>0</v>
      </c>
      <c r="AN83" s="514">
        <v>-18.234363666666663</v>
      </c>
      <c r="AO83" s="514">
        <v>-13.406193119999999</v>
      </c>
      <c r="AP83" s="514">
        <v>-16.593988824999997</v>
      </c>
      <c r="AQ83" s="514">
        <v>0</v>
      </c>
      <c r="AR83" s="514">
        <v>-11.884641358333333</v>
      </c>
      <c r="AS83" s="514">
        <v>0</v>
      </c>
      <c r="AT83" s="514">
        <v>0</v>
      </c>
      <c r="AU83" s="582">
        <v>-123.11918696999999</v>
      </c>
      <c r="AV83" s="514">
        <f t="shared" si="68"/>
        <v>-126</v>
      </c>
      <c r="AW83" s="514">
        <f t="shared" si="68"/>
        <v>0</v>
      </c>
      <c r="AX83" s="514">
        <f t="shared" si="68"/>
        <v>-36.715875371999999</v>
      </c>
      <c r="AY83" s="514">
        <f t="shared" si="68"/>
        <v>-32.013317417254591</v>
      </c>
      <c r="AZ83" s="514">
        <f t="shared" si="68"/>
        <v>-51.557210405000006</v>
      </c>
      <c r="BA83" s="514">
        <f t="shared" si="68"/>
        <v>-38.55168761348687</v>
      </c>
      <c r="BB83" s="514">
        <f t="shared" si="68"/>
        <v>0</v>
      </c>
      <c r="BC83" s="514">
        <f t="shared" si="67"/>
        <v>-30.527033038764024</v>
      </c>
      <c r="BD83" s="514">
        <f t="shared" si="67"/>
        <v>0</v>
      </c>
      <c r="BE83" s="514">
        <f t="shared" si="67"/>
        <v>0</v>
      </c>
      <c r="BF83" s="582">
        <f t="shared" si="67"/>
        <v>-315.36512384650553</v>
      </c>
      <c r="BH83" s="1734">
        <f t="shared" si="57"/>
        <v>0</v>
      </c>
      <c r="BI83" s="514">
        <f t="shared" si="57"/>
        <v>0</v>
      </c>
      <c r="BJ83" s="514">
        <f t="shared" si="57"/>
        <v>-36.715875371999999</v>
      </c>
      <c r="BK83" s="514">
        <f t="shared" si="57"/>
        <v>-32.699764422764225</v>
      </c>
      <c r="BL83" s="514">
        <f t="shared" si="57"/>
        <v>-13.376791180000009</v>
      </c>
      <c r="BM83" s="514">
        <f t="shared" si="51"/>
        <v>18.078397040650401</v>
      </c>
      <c r="BN83" s="514">
        <f t="shared" si="51"/>
        <v>0</v>
      </c>
      <c r="BO83" s="514">
        <f t="shared" si="51"/>
        <v>-31.342192975609752</v>
      </c>
      <c r="BP83" s="514">
        <f t="shared" si="51"/>
        <v>0</v>
      </c>
      <c r="BQ83" s="514">
        <f t="shared" si="51"/>
        <v>0</v>
      </c>
      <c r="BR83" s="1493">
        <f t="shared" si="51"/>
        <v>-96.056226909723563</v>
      </c>
      <c r="BS83" s="514">
        <f t="shared" si="58"/>
        <v>3</v>
      </c>
      <c r="BT83" s="514">
        <f t="shared" si="58"/>
        <v>0</v>
      </c>
      <c r="BU83" s="514">
        <f t="shared" si="58"/>
        <v>0</v>
      </c>
      <c r="BV83" s="514">
        <f t="shared" si="58"/>
        <v>0.68644700550963478</v>
      </c>
      <c r="BW83" s="514">
        <f t="shared" si="58"/>
        <v>-15.551161225000001</v>
      </c>
      <c r="BX83" s="514">
        <f t="shared" si="52"/>
        <v>-12.270875141942156</v>
      </c>
      <c r="BY83" s="514">
        <f t="shared" si="52"/>
        <v>0</v>
      </c>
      <c r="BZ83" s="514">
        <f t="shared" si="52"/>
        <v>0.81515993684572763</v>
      </c>
      <c r="CA83" s="514">
        <f t="shared" si="52"/>
        <v>0</v>
      </c>
      <c r="CB83" s="514">
        <f t="shared" si="52"/>
        <v>0</v>
      </c>
      <c r="CC83" s="1493">
        <f t="shared" si="52"/>
        <v>-23.320429424586848</v>
      </c>
    </row>
    <row r="84" spans="1:81" s="576" customFormat="1" ht="12" hidden="1" customHeight="1" outlineLevel="1">
      <c r="A84" s="821"/>
      <c r="B84" s="1462" t="s">
        <v>937</v>
      </c>
      <c r="C84" s="1955"/>
      <c r="D84" s="2063">
        <f>SUBTOTAL(9,D81:D83)</f>
        <v>-1027</v>
      </c>
      <c r="E84" s="2063">
        <f t="shared" ref="E84:N84" si="80">SUBTOTAL(9,E81:E83)</f>
        <v>-15.689120000000001</v>
      </c>
      <c r="F84" s="2063">
        <f t="shared" si="80"/>
        <v>0</v>
      </c>
      <c r="G84" s="2063">
        <v>0</v>
      </c>
      <c r="H84" s="2063">
        <f t="shared" si="80"/>
        <v>-22.629257999999997</v>
      </c>
      <c r="I84" s="2063">
        <f t="shared" si="80"/>
        <v>-44.359209512195115</v>
      </c>
      <c r="J84" s="2063">
        <f t="shared" si="80"/>
        <v>0</v>
      </c>
      <c r="K84" s="2063">
        <f t="shared" si="80"/>
        <v>0</v>
      </c>
      <c r="L84" s="2063">
        <f t="shared" si="80"/>
        <v>0</v>
      </c>
      <c r="M84" s="2063">
        <f t="shared" si="80"/>
        <v>0</v>
      </c>
      <c r="N84" s="1980">
        <f t="shared" si="80"/>
        <v>-1109.677587512195</v>
      </c>
      <c r="O84" s="1740">
        <f>SUM(O81:O83)</f>
        <v>-1172</v>
      </c>
      <c r="P84" s="1740">
        <f t="shared" ref="P84:X84" si="81">SUM(P81:P83)</f>
        <v>0</v>
      </c>
      <c r="Q84" s="1740">
        <f t="shared" si="81"/>
        <v>-113.04844345299999</v>
      </c>
      <c r="R84" s="1740">
        <f t="shared" si="81"/>
        <v>-596.00337772357727</v>
      </c>
      <c r="S84" s="1740">
        <f t="shared" si="81"/>
        <v>-36.006049180000005</v>
      </c>
      <c r="T84" s="1740">
        <f t="shared" si="81"/>
        <v>-41.022267642276418</v>
      </c>
      <c r="U84" s="1740">
        <f t="shared" si="81"/>
        <v>0</v>
      </c>
      <c r="V84" s="1740">
        <f t="shared" si="81"/>
        <v>-31.342192975609752</v>
      </c>
      <c r="W84" s="1740">
        <f t="shared" si="81"/>
        <v>0</v>
      </c>
      <c r="X84" s="1740">
        <f t="shared" si="81"/>
        <v>0</v>
      </c>
      <c r="Y84" s="1980">
        <f t="shared" si="71"/>
        <v>-1989.4223309744632</v>
      </c>
      <c r="Z84" s="1740">
        <f>SUM(Z81:Z83)</f>
        <v>-571</v>
      </c>
      <c r="AA84" s="1740">
        <f t="shared" ref="AA84:AJ84" si="82">SUM(AA81:AA83)</f>
        <v>0</v>
      </c>
      <c r="AB84" s="1740">
        <f t="shared" si="82"/>
        <v>0</v>
      </c>
      <c r="AC84" s="1740">
        <f t="shared" si="82"/>
        <v>-347.87424347107446</v>
      </c>
      <c r="AD84" s="1740">
        <f t="shared" si="82"/>
        <v>-28.957354344999995</v>
      </c>
      <c r="AE84" s="1740">
        <f t="shared" si="82"/>
        <v>-116.81497795041325</v>
      </c>
      <c r="AF84" s="1740">
        <f t="shared" si="82"/>
        <v>0</v>
      </c>
      <c r="AG84" s="1740">
        <f t="shared" si="82"/>
        <v>-11.069481421487605</v>
      </c>
      <c r="AH84" s="1740">
        <f t="shared" si="82"/>
        <v>0</v>
      </c>
      <c r="AI84" s="1740">
        <f t="shared" si="82"/>
        <v>0</v>
      </c>
      <c r="AJ84" s="1980">
        <f t="shared" si="82"/>
        <v>-1075.7160571879754</v>
      </c>
      <c r="AK84" s="553">
        <f>SUM(AK81:AK83)</f>
        <v>-526</v>
      </c>
      <c r="AL84" s="553">
        <f t="shared" ref="AL84:AU84" si="83">SUM(AL81:AL83)</f>
        <v>0</v>
      </c>
      <c r="AM84" s="553">
        <f t="shared" si="83"/>
        <v>0</v>
      </c>
      <c r="AN84" s="553">
        <f t="shared" si="83"/>
        <v>-238.21688564999997</v>
      </c>
      <c r="AO84" s="553">
        <f t="shared" si="83"/>
        <v>-13.406193119999999</v>
      </c>
      <c r="AP84" s="553">
        <f t="shared" si="83"/>
        <v>-30.560506349999994</v>
      </c>
      <c r="AQ84" s="553">
        <f t="shared" si="83"/>
        <v>0</v>
      </c>
      <c r="AR84" s="553">
        <f t="shared" si="83"/>
        <v>-11.884641358333333</v>
      </c>
      <c r="AS84" s="553">
        <f t="shared" si="83"/>
        <v>0</v>
      </c>
      <c r="AT84" s="553">
        <f t="shared" si="83"/>
        <v>0</v>
      </c>
      <c r="AU84" s="1982">
        <f t="shared" si="83"/>
        <v>-820.06822647833326</v>
      </c>
      <c r="AV84" s="553">
        <f t="shared" si="68"/>
        <v>-1217</v>
      </c>
      <c r="AW84" s="553">
        <f t="shared" si="68"/>
        <v>0</v>
      </c>
      <c r="AX84" s="553">
        <f t="shared" si="68"/>
        <v>-113.04844345299999</v>
      </c>
      <c r="AY84" s="553">
        <f t="shared" si="68"/>
        <v>-705.66073554465174</v>
      </c>
      <c r="AZ84" s="553">
        <f t="shared" si="68"/>
        <v>-51.557210405000006</v>
      </c>
      <c r="BA84" s="553">
        <f t="shared" si="68"/>
        <v>-127.27673924268967</v>
      </c>
      <c r="BB84" s="553">
        <f t="shared" si="68"/>
        <v>0</v>
      </c>
      <c r="BC84" s="553">
        <f t="shared" si="67"/>
        <v>-30.527033038764024</v>
      </c>
      <c r="BD84" s="553">
        <f t="shared" si="67"/>
        <v>0</v>
      </c>
      <c r="BE84" s="553">
        <f t="shared" si="67"/>
        <v>0</v>
      </c>
      <c r="BF84" s="1982">
        <f t="shared" si="67"/>
        <v>-2245.0701616841052</v>
      </c>
      <c r="BH84" s="1739">
        <f t="shared" si="57"/>
        <v>-145</v>
      </c>
      <c r="BI84" s="1740">
        <f t="shared" si="57"/>
        <v>15.689120000000001</v>
      </c>
      <c r="BJ84" s="1740">
        <f t="shared" si="57"/>
        <v>-113.04844345299999</v>
      </c>
      <c r="BK84" s="1740">
        <f t="shared" si="57"/>
        <v>-596.00337772357727</v>
      </c>
      <c r="BL84" s="1740">
        <f t="shared" si="57"/>
        <v>-13.376791180000009</v>
      </c>
      <c r="BM84" s="1740">
        <f t="shared" si="51"/>
        <v>3.3369418699186966</v>
      </c>
      <c r="BN84" s="1740">
        <f t="shared" si="51"/>
        <v>0</v>
      </c>
      <c r="BO84" s="1740">
        <f t="shared" si="51"/>
        <v>-31.342192975609752</v>
      </c>
      <c r="BP84" s="1740">
        <f t="shared" si="51"/>
        <v>0</v>
      </c>
      <c r="BQ84" s="1740">
        <f t="shared" si="51"/>
        <v>0</v>
      </c>
      <c r="BR84" s="1496">
        <f t="shared" si="51"/>
        <v>-879.74474346226816</v>
      </c>
      <c r="BS84" s="553">
        <f t="shared" si="58"/>
        <v>-45</v>
      </c>
      <c r="BT84" s="553">
        <f t="shared" si="58"/>
        <v>0</v>
      </c>
      <c r="BU84" s="553">
        <f t="shared" si="58"/>
        <v>0</v>
      </c>
      <c r="BV84" s="553">
        <f t="shared" si="58"/>
        <v>-109.65735782107447</v>
      </c>
      <c r="BW84" s="553">
        <f t="shared" si="58"/>
        <v>-15.551161225000001</v>
      </c>
      <c r="BX84" s="553">
        <f t="shared" si="52"/>
        <v>-86.254471600413254</v>
      </c>
      <c r="BY84" s="553">
        <f t="shared" si="52"/>
        <v>0</v>
      </c>
      <c r="BZ84" s="553">
        <f t="shared" si="52"/>
        <v>0.81515993684572763</v>
      </c>
      <c r="CA84" s="553">
        <f t="shared" si="52"/>
        <v>0</v>
      </c>
      <c r="CB84" s="553">
        <f t="shared" si="52"/>
        <v>0</v>
      </c>
      <c r="CC84" s="1496">
        <f t="shared" si="52"/>
        <v>-255.64783070964199</v>
      </c>
    </row>
    <row r="85" spans="1:81" s="576" customFormat="1" ht="12" hidden="1" customHeight="1" outlineLevel="1">
      <c r="A85" s="821"/>
      <c r="B85" s="1462" t="s">
        <v>4623</v>
      </c>
      <c r="C85" s="1955"/>
      <c r="D85" s="2063">
        <v>-1314</v>
      </c>
      <c r="E85" s="2063">
        <v>0</v>
      </c>
      <c r="F85" s="2063">
        <v>0</v>
      </c>
      <c r="G85" s="2063">
        <v>0</v>
      </c>
      <c r="H85" s="2063">
        <v>0</v>
      </c>
      <c r="I85" s="2063">
        <v>-3473.2013919512187</v>
      </c>
      <c r="J85" s="2063">
        <v>0</v>
      </c>
      <c r="K85" s="2063">
        <v>0</v>
      </c>
      <c r="L85" s="2063">
        <v>0</v>
      </c>
      <c r="M85" s="2063">
        <v>0</v>
      </c>
      <c r="N85" s="1980">
        <f t="shared" si="79"/>
        <v>-4787.2013919512192</v>
      </c>
      <c r="O85" s="1740">
        <v>1697</v>
      </c>
      <c r="P85" s="1740">
        <v>0</v>
      </c>
      <c r="Q85" s="1740">
        <v>0</v>
      </c>
      <c r="R85" s="1740"/>
      <c r="S85" s="1740">
        <v>133.320346685</v>
      </c>
      <c r="T85" s="1740">
        <v>0</v>
      </c>
      <c r="U85" s="1740">
        <v>0</v>
      </c>
      <c r="V85" s="1740"/>
      <c r="W85" s="1740">
        <v>0</v>
      </c>
      <c r="X85" s="1740">
        <v>0</v>
      </c>
      <c r="Y85" s="1980">
        <v>1830.320346685</v>
      </c>
      <c r="Z85" s="1740">
        <v>101</v>
      </c>
      <c r="AA85" s="1740">
        <v>0</v>
      </c>
      <c r="AB85" s="1740">
        <v>0</v>
      </c>
      <c r="AC85" s="1740">
        <v>-80.492895768595062</v>
      </c>
      <c r="AD85" s="1740">
        <v>-60.336685769999988</v>
      </c>
      <c r="AE85" s="1740">
        <v>0</v>
      </c>
      <c r="AF85" s="1740">
        <v>0</v>
      </c>
      <c r="AG85" s="1740"/>
      <c r="AH85" s="1740">
        <v>0</v>
      </c>
      <c r="AI85" s="1740">
        <v>0</v>
      </c>
      <c r="AJ85" s="1980">
        <v>-39.82958153859505</v>
      </c>
      <c r="AK85" s="553">
        <v>0</v>
      </c>
      <c r="AL85" s="553">
        <v>0</v>
      </c>
      <c r="AM85" s="553">
        <v>0</v>
      </c>
      <c r="AN85" s="553"/>
      <c r="AO85" s="553">
        <v>0</v>
      </c>
      <c r="AP85" s="553">
        <v>0</v>
      </c>
      <c r="AQ85" s="553">
        <v>0</v>
      </c>
      <c r="AR85" s="553"/>
      <c r="AS85" s="553">
        <v>0</v>
      </c>
      <c r="AT85" s="553">
        <v>0</v>
      </c>
      <c r="AU85" s="1982">
        <v>0</v>
      </c>
      <c r="AV85" s="553">
        <f t="shared" si="68"/>
        <v>1798</v>
      </c>
      <c r="AW85" s="553">
        <f t="shared" si="68"/>
        <v>0</v>
      </c>
      <c r="AX85" s="553">
        <f t="shared" si="68"/>
        <v>0</v>
      </c>
      <c r="AY85" s="553">
        <f t="shared" si="68"/>
        <v>-80.492895768595062</v>
      </c>
      <c r="AZ85" s="553">
        <f t="shared" si="68"/>
        <v>72.983660915000016</v>
      </c>
      <c r="BA85" s="553">
        <f t="shared" si="68"/>
        <v>0</v>
      </c>
      <c r="BB85" s="553">
        <f t="shared" si="68"/>
        <v>0</v>
      </c>
      <c r="BC85" s="553">
        <f t="shared" si="67"/>
        <v>0</v>
      </c>
      <c r="BD85" s="553">
        <f t="shared" si="67"/>
        <v>0</v>
      </c>
      <c r="BE85" s="553">
        <f t="shared" si="67"/>
        <v>0</v>
      </c>
      <c r="BF85" s="1982">
        <f t="shared" si="67"/>
        <v>1790.490765146405</v>
      </c>
      <c r="BH85" s="1739">
        <f t="shared" si="57"/>
        <v>3011</v>
      </c>
      <c r="BI85" s="1740">
        <f t="shared" si="57"/>
        <v>0</v>
      </c>
      <c r="BJ85" s="1740">
        <f t="shared" si="57"/>
        <v>0</v>
      </c>
      <c r="BK85" s="1740">
        <f t="shared" si="57"/>
        <v>0</v>
      </c>
      <c r="BL85" s="1740">
        <f t="shared" si="57"/>
        <v>133.320346685</v>
      </c>
      <c r="BM85" s="1740">
        <f t="shared" si="51"/>
        <v>3473.2013919512187</v>
      </c>
      <c r="BN85" s="1740">
        <f t="shared" si="51"/>
        <v>0</v>
      </c>
      <c r="BO85" s="1740">
        <f t="shared" si="51"/>
        <v>0</v>
      </c>
      <c r="BP85" s="1740">
        <f t="shared" si="51"/>
        <v>0</v>
      </c>
      <c r="BQ85" s="1740">
        <f t="shared" si="51"/>
        <v>0</v>
      </c>
      <c r="BR85" s="1496">
        <f t="shared" si="51"/>
        <v>6617.5217386362192</v>
      </c>
      <c r="BS85" s="553">
        <f t="shared" si="58"/>
        <v>101</v>
      </c>
      <c r="BT85" s="553">
        <f t="shared" si="58"/>
        <v>0</v>
      </c>
      <c r="BU85" s="553">
        <f t="shared" si="58"/>
        <v>0</v>
      </c>
      <c r="BV85" s="553">
        <f t="shared" si="58"/>
        <v>-80.492895768595062</v>
      </c>
      <c r="BW85" s="553">
        <f t="shared" si="58"/>
        <v>-60.336685769999988</v>
      </c>
      <c r="BX85" s="553">
        <f t="shared" si="52"/>
        <v>0</v>
      </c>
      <c r="BY85" s="553">
        <f t="shared" si="52"/>
        <v>0</v>
      </c>
      <c r="BZ85" s="553">
        <f t="shared" si="52"/>
        <v>0</v>
      </c>
      <c r="CA85" s="553">
        <f t="shared" si="52"/>
        <v>0</v>
      </c>
      <c r="CB85" s="553">
        <f t="shared" si="52"/>
        <v>0</v>
      </c>
      <c r="CC85" s="1496">
        <f t="shared" si="52"/>
        <v>-39.829581538594994</v>
      </c>
    </row>
    <row r="86" spans="1:81" s="576" customFormat="1" ht="12" hidden="1" customHeight="1" outlineLevel="1">
      <c r="A86" s="821"/>
      <c r="B86" s="1462" t="s">
        <v>896</v>
      </c>
      <c r="C86" s="1955"/>
      <c r="D86" s="2063">
        <v>-224</v>
      </c>
      <c r="E86" s="2063">
        <v>0</v>
      </c>
      <c r="F86" s="2063">
        <v>0</v>
      </c>
      <c r="G86" s="2063">
        <v>0</v>
      </c>
      <c r="H86" s="2063">
        <v>0</v>
      </c>
      <c r="I86" s="2063">
        <v>0</v>
      </c>
      <c r="J86" s="2063">
        <v>0</v>
      </c>
      <c r="K86" s="2063">
        <v>0</v>
      </c>
      <c r="L86" s="2063">
        <v>0</v>
      </c>
      <c r="M86" s="2063">
        <v>0</v>
      </c>
      <c r="N86" s="1980">
        <f t="shared" si="79"/>
        <v>-224</v>
      </c>
      <c r="O86" s="1740">
        <v>-268</v>
      </c>
      <c r="P86" s="1740">
        <v>0</v>
      </c>
      <c r="Q86" s="1740">
        <v>0</v>
      </c>
      <c r="R86" s="1740"/>
      <c r="S86" s="1740"/>
      <c r="T86" s="1740">
        <v>0</v>
      </c>
      <c r="U86" s="1740">
        <v>0</v>
      </c>
      <c r="V86" s="1740"/>
      <c r="W86" s="1740">
        <v>0</v>
      </c>
      <c r="X86" s="1740">
        <v>0</v>
      </c>
      <c r="Y86" s="1980">
        <v>-268</v>
      </c>
      <c r="Z86" s="1740">
        <v>-140</v>
      </c>
      <c r="AA86" s="1740">
        <v>0</v>
      </c>
      <c r="AB86" s="1740">
        <v>0</v>
      </c>
      <c r="AC86" s="1740"/>
      <c r="AD86" s="1740"/>
      <c r="AE86" s="1740">
        <v>0</v>
      </c>
      <c r="AF86" s="1740">
        <v>0</v>
      </c>
      <c r="AG86" s="1740"/>
      <c r="AH86" s="1740">
        <v>0</v>
      </c>
      <c r="AI86" s="1740">
        <v>0</v>
      </c>
      <c r="AJ86" s="1980">
        <v>-140</v>
      </c>
      <c r="AK86" s="553">
        <v>-111</v>
      </c>
      <c r="AL86" s="553">
        <v>0</v>
      </c>
      <c r="AM86" s="553">
        <v>0</v>
      </c>
      <c r="AN86" s="553"/>
      <c r="AO86" s="553"/>
      <c r="AP86" s="553">
        <v>0</v>
      </c>
      <c r="AQ86" s="553">
        <v>0</v>
      </c>
      <c r="AR86" s="553"/>
      <c r="AS86" s="553">
        <v>0</v>
      </c>
      <c r="AT86" s="553">
        <v>0</v>
      </c>
      <c r="AU86" s="1982">
        <v>-111</v>
      </c>
      <c r="AV86" s="553">
        <f t="shared" si="68"/>
        <v>-297</v>
      </c>
      <c r="AW86" s="553">
        <f t="shared" si="68"/>
        <v>0</v>
      </c>
      <c r="AX86" s="553">
        <f t="shared" si="68"/>
        <v>0</v>
      </c>
      <c r="AY86" s="553">
        <f t="shared" si="68"/>
        <v>0</v>
      </c>
      <c r="AZ86" s="553">
        <f t="shared" si="68"/>
        <v>0</v>
      </c>
      <c r="BA86" s="553">
        <f t="shared" si="68"/>
        <v>0</v>
      </c>
      <c r="BB86" s="553">
        <f t="shared" si="68"/>
        <v>0</v>
      </c>
      <c r="BC86" s="553">
        <f t="shared" si="67"/>
        <v>0</v>
      </c>
      <c r="BD86" s="553">
        <f t="shared" si="67"/>
        <v>0</v>
      </c>
      <c r="BE86" s="553">
        <f t="shared" si="67"/>
        <v>0</v>
      </c>
      <c r="BF86" s="1982">
        <f t="shared" si="67"/>
        <v>-297</v>
      </c>
      <c r="BH86" s="1739">
        <f t="shared" si="57"/>
        <v>-44</v>
      </c>
      <c r="BI86" s="1740">
        <f t="shared" si="57"/>
        <v>0</v>
      </c>
      <c r="BJ86" s="1740">
        <f t="shared" si="57"/>
        <v>0</v>
      </c>
      <c r="BK86" s="1740">
        <f t="shared" si="57"/>
        <v>0</v>
      </c>
      <c r="BL86" s="1740">
        <f t="shared" si="57"/>
        <v>0</v>
      </c>
      <c r="BM86" s="1740">
        <f t="shared" si="51"/>
        <v>0</v>
      </c>
      <c r="BN86" s="1740">
        <f t="shared" si="51"/>
        <v>0</v>
      </c>
      <c r="BO86" s="1740">
        <f t="shared" si="51"/>
        <v>0</v>
      </c>
      <c r="BP86" s="1740">
        <f t="shared" si="51"/>
        <v>0</v>
      </c>
      <c r="BQ86" s="1740">
        <f t="shared" si="51"/>
        <v>0</v>
      </c>
      <c r="BR86" s="1496">
        <f t="shared" si="51"/>
        <v>-44</v>
      </c>
      <c r="BS86" s="553">
        <f t="shared" si="58"/>
        <v>-29</v>
      </c>
      <c r="BT86" s="553">
        <f t="shared" si="58"/>
        <v>0</v>
      </c>
      <c r="BU86" s="553">
        <f t="shared" si="58"/>
        <v>0</v>
      </c>
      <c r="BV86" s="553">
        <f t="shared" si="58"/>
        <v>0</v>
      </c>
      <c r="BW86" s="553">
        <f t="shared" si="58"/>
        <v>0</v>
      </c>
      <c r="BX86" s="553">
        <f t="shared" si="52"/>
        <v>0</v>
      </c>
      <c r="BY86" s="553">
        <f t="shared" si="52"/>
        <v>0</v>
      </c>
      <c r="BZ86" s="553">
        <f t="shared" si="52"/>
        <v>0</v>
      </c>
      <c r="CA86" s="553">
        <f t="shared" si="52"/>
        <v>0</v>
      </c>
      <c r="CB86" s="553">
        <f t="shared" si="52"/>
        <v>0</v>
      </c>
      <c r="CC86" s="1496">
        <f t="shared" si="52"/>
        <v>-29</v>
      </c>
    </row>
    <row r="87" spans="1:81" s="576" customFormat="1" ht="12" hidden="1" customHeight="1" outlineLevel="2">
      <c r="A87" s="821"/>
      <c r="B87" s="1525" t="s">
        <v>941</v>
      </c>
      <c r="C87" s="1952"/>
      <c r="D87" s="2063"/>
      <c r="E87" s="2063"/>
      <c r="F87" s="2063"/>
      <c r="G87" s="2063">
        <v>0</v>
      </c>
      <c r="H87" s="2063"/>
      <c r="I87" s="2063"/>
      <c r="J87" s="2063"/>
      <c r="K87" s="2063"/>
      <c r="L87" s="2063"/>
      <c r="M87" s="2063"/>
      <c r="N87" s="1980">
        <f t="shared" si="79"/>
        <v>0</v>
      </c>
      <c r="O87" s="1740"/>
      <c r="P87" s="1740"/>
      <c r="Q87" s="1740"/>
      <c r="R87" s="1740"/>
      <c r="S87" s="1740"/>
      <c r="T87" s="1740"/>
      <c r="U87" s="1740"/>
      <c r="V87" s="1740"/>
      <c r="W87" s="1740"/>
      <c r="X87" s="1740"/>
      <c r="Y87" s="1980">
        <f t="shared" si="71"/>
        <v>0</v>
      </c>
      <c r="Z87" s="1740"/>
      <c r="AA87" s="1740"/>
      <c r="AB87" s="1740"/>
      <c r="AC87" s="1740"/>
      <c r="AD87" s="1740"/>
      <c r="AE87" s="1740"/>
      <c r="AF87" s="1740"/>
      <c r="AG87" s="1740"/>
      <c r="AH87" s="1740"/>
      <c r="AI87" s="1740"/>
      <c r="AJ87" s="1980"/>
      <c r="AK87" s="553"/>
      <c r="AL87" s="553"/>
      <c r="AM87" s="553"/>
      <c r="AN87" s="553"/>
      <c r="AO87" s="553"/>
      <c r="AP87" s="553"/>
      <c r="AQ87" s="553"/>
      <c r="AR87" s="553"/>
      <c r="AS87" s="553"/>
      <c r="AT87" s="553"/>
      <c r="AU87" s="1982"/>
      <c r="AV87" s="553">
        <f t="shared" si="68"/>
        <v>0</v>
      </c>
      <c r="AW87" s="553">
        <f t="shared" si="68"/>
        <v>0</v>
      </c>
      <c r="AX87" s="553">
        <f t="shared" si="68"/>
        <v>0</v>
      </c>
      <c r="AY87" s="553">
        <f t="shared" si="68"/>
        <v>0</v>
      </c>
      <c r="AZ87" s="553">
        <f t="shared" si="68"/>
        <v>0</v>
      </c>
      <c r="BA87" s="553">
        <f t="shared" si="68"/>
        <v>0</v>
      </c>
      <c r="BB87" s="553">
        <f t="shared" si="68"/>
        <v>0</v>
      </c>
      <c r="BC87" s="553">
        <f t="shared" si="67"/>
        <v>0</v>
      </c>
      <c r="BD87" s="553">
        <f t="shared" si="67"/>
        <v>0</v>
      </c>
      <c r="BE87" s="553">
        <f t="shared" si="67"/>
        <v>0</v>
      </c>
      <c r="BF87" s="1982">
        <f t="shared" si="67"/>
        <v>0</v>
      </c>
      <c r="BH87" s="1739">
        <f t="shared" si="57"/>
        <v>0</v>
      </c>
      <c r="BI87" s="1740">
        <f t="shared" si="57"/>
        <v>0</v>
      </c>
      <c r="BJ87" s="1740">
        <f t="shared" si="57"/>
        <v>0</v>
      </c>
      <c r="BK87" s="1740">
        <f t="shared" si="57"/>
        <v>0</v>
      </c>
      <c r="BL87" s="1740">
        <f t="shared" si="57"/>
        <v>0</v>
      </c>
      <c r="BM87" s="1740">
        <f t="shared" si="51"/>
        <v>0</v>
      </c>
      <c r="BN87" s="1740">
        <f t="shared" si="51"/>
        <v>0</v>
      </c>
      <c r="BO87" s="1740">
        <f t="shared" si="51"/>
        <v>0</v>
      </c>
      <c r="BP87" s="1740">
        <f t="shared" si="51"/>
        <v>0</v>
      </c>
      <c r="BQ87" s="1740">
        <f t="shared" si="51"/>
        <v>0</v>
      </c>
      <c r="BR87" s="1496">
        <f t="shared" si="51"/>
        <v>0</v>
      </c>
      <c r="BS87" s="553">
        <f t="shared" si="58"/>
        <v>0</v>
      </c>
      <c r="BT87" s="553">
        <f t="shared" si="58"/>
        <v>0</v>
      </c>
      <c r="BU87" s="553">
        <f t="shared" si="58"/>
        <v>0</v>
      </c>
      <c r="BV87" s="553">
        <f t="shared" si="58"/>
        <v>0</v>
      </c>
      <c r="BW87" s="553">
        <f t="shared" si="58"/>
        <v>0</v>
      </c>
      <c r="BX87" s="553">
        <f t="shared" si="52"/>
        <v>0</v>
      </c>
      <c r="BY87" s="553">
        <f t="shared" si="52"/>
        <v>0</v>
      </c>
      <c r="BZ87" s="553">
        <f t="shared" si="52"/>
        <v>0</v>
      </c>
      <c r="CA87" s="553">
        <f t="shared" si="52"/>
        <v>0</v>
      </c>
      <c r="CB87" s="553">
        <f t="shared" si="52"/>
        <v>0</v>
      </c>
      <c r="CC87" s="1496">
        <f t="shared" si="52"/>
        <v>0</v>
      </c>
    </row>
    <row r="88" spans="1:81" s="576" customFormat="1" ht="12" hidden="1" customHeight="1" outlineLevel="2">
      <c r="A88" s="821"/>
      <c r="B88" s="826" t="s">
        <v>942</v>
      </c>
      <c r="C88" s="1950"/>
      <c r="D88" s="2063">
        <v>0</v>
      </c>
      <c r="E88" s="2063">
        <v>0</v>
      </c>
      <c r="F88" s="2063">
        <v>0</v>
      </c>
      <c r="G88" s="2063">
        <v>0</v>
      </c>
      <c r="H88" s="2063">
        <v>-134.63792599999999</v>
      </c>
      <c r="I88" s="2063">
        <v>0</v>
      </c>
      <c r="J88" s="2063">
        <v>-471.42947117073157</v>
      </c>
      <c r="K88" s="2063">
        <v>0</v>
      </c>
      <c r="L88" s="2063">
        <v>0</v>
      </c>
      <c r="M88" s="2063">
        <v>0</v>
      </c>
      <c r="N88" s="1980">
        <f t="shared" si="79"/>
        <v>-606.06739717073151</v>
      </c>
      <c r="O88" s="1740">
        <v>0</v>
      </c>
      <c r="P88" s="1740">
        <v>0</v>
      </c>
      <c r="Q88" s="1740">
        <v>-162.134218422</v>
      </c>
      <c r="R88" s="1740"/>
      <c r="S88" s="1740">
        <v>-363.56955591500002</v>
      </c>
      <c r="T88" s="1740">
        <v>0</v>
      </c>
      <c r="U88" s="1740">
        <v>-659.78710142276418</v>
      </c>
      <c r="V88" s="1740">
        <v>-104.77647891869918</v>
      </c>
      <c r="W88" s="1740">
        <v>0</v>
      </c>
      <c r="X88" s="1740">
        <v>0</v>
      </c>
      <c r="Y88" s="1980">
        <v>-1290.2673546784633</v>
      </c>
      <c r="Z88" s="1740">
        <v>0</v>
      </c>
      <c r="AA88" s="1740">
        <v>0</v>
      </c>
      <c r="AB88" s="1740">
        <v>0</v>
      </c>
      <c r="AC88" s="1740"/>
      <c r="AD88" s="1740">
        <v>-85.808356884999981</v>
      </c>
      <c r="AE88" s="1740">
        <v>0</v>
      </c>
      <c r="AF88" s="1740">
        <v>-354.97319018181827</v>
      </c>
      <c r="AG88" s="1740">
        <v>-26.172287404958684</v>
      </c>
      <c r="AH88" s="1740">
        <v>0</v>
      </c>
      <c r="AI88" s="1740">
        <v>0</v>
      </c>
      <c r="AJ88" s="1980">
        <v>-466.95383447177693</v>
      </c>
      <c r="AK88" s="553">
        <v>0</v>
      </c>
      <c r="AL88" s="553">
        <v>0</v>
      </c>
      <c r="AM88" s="553">
        <v>0</v>
      </c>
      <c r="AN88" s="553"/>
      <c r="AO88" s="553">
        <v>-36.803794320000002</v>
      </c>
      <c r="AP88" s="553">
        <v>0</v>
      </c>
      <c r="AQ88" s="553">
        <v>-346.01499778333329</v>
      </c>
      <c r="AR88" s="553">
        <v>-41.325241908333332</v>
      </c>
      <c r="AS88" s="553">
        <v>0</v>
      </c>
      <c r="AT88" s="553">
        <v>0</v>
      </c>
      <c r="AU88" s="1982">
        <v>-424.14403401166663</v>
      </c>
      <c r="AV88" s="553">
        <f t="shared" si="68"/>
        <v>0</v>
      </c>
      <c r="AW88" s="553">
        <f t="shared" si="68"/>
        <v>0</v>
      </c>
      <c r="AX88" s="553">
        <f t="shared" si="68"/>
        <v>-162.134218422</v>
      </c>
      <c r="AY88" s="553">
        <f t="shared" si="68"/>
        <v>0</v>
      </c>
      <c r="AZ88" s="553">
        <f t="shared" si="68"/>
        <v>-412.57411847999998</v>
      </c>
      <c r="BA88" s="553">
        <f t="shared" si="68"/>
        <v>0</v>
      </c>
      <c r="BB88" s="553">
        <f t="shared" si="68"/>
        <v>-668.74529382124911</v>
      </c>
      <c r="BC88" s="553">
        <f t="shared" si="67"/>
        <v>-89.623524415324539</v>
      </c>
      <c r="BD88" s="553">
        <f t="shared" si="67"/>
        <v>0</v>
      </c>
      <c r="BE88" s="553">
        <f t="shared" si="67"/>
        <v>0</v>
      </c>
      <c r="BF88" s="1982">
        <f t="shared" si="67"/>
        <v>-1333.0771551385735</v>
      </c>
      <c r="BH88" s="1739">
        <f t="shared" si="57"/>
        <v>0</v>
      </c>
      <c r="BI88" s="1740">
        <f t="shared" si="57"/>
        <v>0</v>
      </c>
      <c r="BJ88" s="1740">
        <f t="shared" si="57"/>
        <v>-162.134218422</v>
      </c>
      <c r="BK88" s="1740">
        <f t="shared" si="57"/>
        <v>0</v>
      </c>
      <c r="BL88" s="1740">
        <f t="shared" si="57"/>
        <v>-228.93162991500003</v>
      </c>
      <c r="BM88" s="1740">
        <f t="shared" si="51"/>
        <v>0</v>
      </c>
      <c r="BN88" s="1740">
        <f t="shared" si="51"/>
        <v>-188.35763025203261</v>
      </c>
      <c r="BO88" s="1740">
        <f t="shared" si="51"/>
        <v>-104.77647891869918</v>
      </c>
      <c r="BP88" s="1740">
        <f t="shared" si="51"/>
        <v>0</v>
      </c>
      <c r="BQ88" s="1740">
        <f t="shared" si="51"/>
        <v>0</v>
      </c>
      <c r="BR88" s="1496">
        <f t="shared" si="51"/>
        <v>-684.19995750773182</v>
      </c>
      <c r="BS88" s="553">
        <f t="shared" si="58"/>
        <v>0</v>
      </c>
      <c r="BT88" s="553">
        <f t="shared" si="58"/>
        <v>0</v>
      </c>
      <c r="BU88" s="553">
        <f t="shared" si="58"/>
        <v>0</v>
      </c>
      <c r="BV88" s="553">
        <f t="shared" si="58"/>
        <v>0</v>
      </c>
      <c r="BW88" s="553">
        <f t="shared" si="58"/>
        <v>-49.004562564999958</v>
      </c>
      <c r="BX88" s="553">
        <f t="shared" si="52"/>
        <v>0</v>
      </c>
      <c r="BY88" s="553">
        <f t="shared" si="52"/>
        <v>-8.9581923984849254</v>
      </c>
      <c r="BZ88" s="553">
        <f t="shared" si="52"/>
        <v>15.152954503374644</v>
      </c>
      <c r="CA88" s="553">
        <f t="shared" si="52"/>
        <v>0</v>
      </c>
      <c r="CB88" s="553">
        <f t="shared" si="52"/>
        <v>0</v>
      </c>
      <c r="CC88" s="1496">
        <f t="shared" si="52"/>
        <v>-42.809800460110182</v>
      </c>
    </row>
    <row r="89" spans="1:81" s="576" customFormat="1" ht="12" hidden="1" customHeight="1" outlineLevel="2">
      <c r="A89" s="821"/>
      <c r="B89" s="826" t="s">
        <v>943</v>
      </c>
      <c r="C89" s="1950"/>
      <c r="D89" s="2062"/>
      <c r="E89" s="2062"/>
      <c r="F89" s="2062"/>
      <c r="G89" s="2062">
        <v>0</v>
      </c>
      <c r="H89" s="2062"/>
      <c r="I89" s="2062"/>
      <c r="J89" s="2062"/>
      <c r="K89" s="2062"/>
      <c r="L89" s="2062"/>
      <c r="M89" s="2062"/>
      <c r="N89" s="1980"/>
      <c r="O89" s="1731"/>
      <c r="P89" s="1731"/>
      <c r="Q89" s="1731"/>
      <c r="R89" s="1731"/>
      <c r="S89" s="1731"/>
      <c r="T89" s="1731"/>
      <c r="U89" s="1731"/>
      <c r="V89" s="1731"/>
      <c r="W89" s="1731"/>
      <c r="X89" s="1731"/>
      <c r="Y89" s="1980">
        <f t="shared" si="71"/>
        <v>0</v>
      </c>
      <c r="Z89" s="1731"/>
      <c r="AA89" s="1731"/>
      <c r="AB89" s="1731"/>
      <c r="AC89" s="1731"/>
      <c r="AD89" s="1731"/>
      <c r="AE89" s="1731"/>
      <c r="AF89" s="1731"/>
      <c r="AG89" s="1731"/>
      <c r="AH89" s="1731"/>
      <c r="AI89" s="1731"/>
      <c r="AJ89" s="1980"/>
      <c r="AU89" s="1982"/>
      <c r="AV89" s="576">
        <f t="shared" si="68"/>
        <v>0</v>
      </c>
      <c r="AW89" s="576">
        <f t="shared" si="68"/>
        <v>0</v>
      </c>
      <c r="AX89" s="576">
        <f t="shared" si="68"/>
        <v>0</v>
      </c>
      <c r="AY89" s="576">
        <f t="shared" si="68"/>
        <v>0</v>
      </c>
      <c r="AZ89" s="576">
        <f t="shared" si="68"/>
        <v>0</v>
      </c>
      <c r="BA89" s="576">
        <f t="shared" si="68"/>
        <v>0</v>
      </c>
      <c r="BB89" s="576">
        <f t="shared" si="68"/>
        <v>0</v>
      </c>
      <c r="BC89" s="576">
        <f t="shared" si="67"/>
        <v>0</v>
      </c>
      <c r="BD89" s="576">
        <f t="shared" si="67"/>
        <v>0</v>
      </c>
      <c r="BE89" s="576">
        <f t="shared" si="67"/>
        <v>0</v>
      </c>
      <c r="BF89" s="1982">
        <f t="shared" si="67"/>
        <v>0</v>
      </c>
      <c r="BH89" s="1738">
        <f t="shared" si="57"/>
        <v>0</v>
      </c>
      <c r="BI89" s="1731">
        <f t="shared" si="57"/>
        <v>0</v>
      </c>
      <c r="BJ89" s="1731">
        <f t="shared" si="57"/>
        <v>0</v>
      </c>
      <c r="BK89" s="1731">
        <f t="shared" si="57"/>
        <v>0</v>
      </c>
      <c r="BL89" s="1731">
        <f t="shared" si="57"/>
        <v>0</v>
      </c>
      <c r="BM89" s="1731">
        <f t="shared" si="51"/>
        <v>0</v>
      </c>
      <c r="BN89" s="1731">
        <f t="shared" si="51"/>
        <v>0</v>
      </c>
      <c r="BO89" s="1731">
        <f t="shared" si="51"/>
        <v>0</v>
      </c>
      <c r="BP89" s="1731">
        <f t="shared" si="51"/>
        <v>0</v>
      </c>
      <c r="BQ89" s="1731">
        <f t="shared" si="51"/>
        <v>0</v>
      </c>
      <c r="BR89" s="1496">
        <f t="shared" si="51"/>
        <v>0</v>
      </c>
      <c r="BS89" s="576">
        <f t="shared" si="58"/>
        <v>0</v>
      </c>
      <c r="BT89" s="576">
        <f t="shared" si="58"/>
        <v>0</v>
      </c>
      <c r="BU89" s="576">
        <f t="shared" si="58"/>
        <v>0</v>
      </c>
      <c r="BV89" s="576">
        <f t="shared" si="58"/>
        <v>0</v>
      </c>
      <c r="BW89" s="576">
        <f t="shared" si="58"/>
        <v>0</v>
      </c>
      <c r="BX89" s="576">
        <f t="shared" si="52"/>
        <v>0</v>
      </c>
      <c r="BY89" s="576">
        <f t="shared" si="52"/>
        <v>0</v>
      </c>
      <c r="BZ89" s="576">
        <f t="shared" si="52"/>
        <v>0</v>
      </c>
      <c r="CA89" s="576">
        <f t="shared" si="52"/>
        <v>0</v>
      </c>
      <c r="CB89" s="576">
        <f t="shared" si="52"/>
        <v>0</v>
      </c>
      <c r="CC89" s="1496">
        <f t="shared" si="52"/>
        <v>0</v>
      </c>
    </row>
    <row r="90" spans="1:81" s="576" customFormat="1" ht="12" hidden="1" customHeight="1" outlineLevel="2">
      <c r="A90" s="821"/>
      <c r="B90" s="826" t="s">
        <v>944</v>
      </c>
      <c r="C90" s="1950"/>
      <c r="D90" s="2062"/>
      <c r="E90" s="2062"/>
      <c r="F90" s="2062"/>
      <c r="G90" s="2062">
        <v>0</v>
      </c>
      <c r="H90" s="2062"/>
      <c r="I90" s="2062"/>
      <c r="J90" s="2062"/>
      <c r="K90" s="2062"/>
      <c r="L90" s="2062"/>
      <c r="M90" s="2062"/>
      <c r="N90" s="1980"/>
      <c r="O90" s="1731"/>
      <c r="P90" s="1731"/>
      <c r="Q90" s="1731"/>
      <c r="R90" s="1731"/>
      <c r="S90" s="1731"/>
      <c r="T90" s="1731"/>
      <c r="U90" s="1731"/>
      <c r="V90" s="1731"/>
      <c r="W90" s="1731"/>
      <c r="X90" s="1731"/>
      <c r="Y90" s="1980">
        <f t="shared" si="71"/>
        <v>0</v>
      </c>
      <c r="Z90" s="1731"/>
      <c r="AA90" s="1731"/>
      <c r="AB90" s="1731"/>
      <c r="AC90" s="1731"/>
      <c r="AD90" s="1731"/>
      <c r="AE90" s="1731"/>
      <c r="AF90" s="1731"/>
      <c r="AG90" s="1731"/>
      <c r="AH90" s="1731"/>
      <c r="AI90" s="1731"/>
      <c r="AJ90" s="1980"/>
      <c r="AU90" s="1982"/>
      <c r="AV90" s="576">
        <f t="shared" si="68"/>
        <v>0</v>
      </c>
      <c r="AW90" s="576">
        <f t="shared" si="68"/>
        <v>0</v>
      </c>
      <c r="AX90" s="576">
        <f t="shared" si="68"/>
        <v>0</v>
      </c>
      <c r="AY90" s="576">
        <f t="shared" si="68"/>
        <v>0</v>
      </c>
      <c r="AZ90" s="576">
        <f t="shared" si="68"/>
        <v>0</v>
      </c>
      <c r="BA90" s="576">
        <f t="shared" si="68"/>
        <v>0</v>
      </c>
      <c r="BB90" s="576">
        <f t="shared" si="68"/>
        <v>0</v>
      </c>
      <c r="BC90" s="576">
        <f t="shared" si="67"/>
        <v>0</v>
      </c>
      <c r="BD90" s="576">
        <f t="shared" si="67"/>
        <v>0</v>
      </c>
      <c r="BE90" s="576">
        <f t="shared" si="67"/>
        <v>0</v>
      </c>
      <c r="BF90" s="1982">
        <f t="shared" si="67"/>
        <v>0</v>
      </c>
      <c r="BH90" s="1738">
        <f t="shared" si="57"/>
        <v>0</v>
      </c>
      <c r="BI90" s="1731">
        <f t="shared" si="57"/>
        <v>0</v>
      </c>
      <c r="BJ90" s="1731">
        <f t="shared" si="57"/>
        <v>0</v>
      </c>
      <c r="BK90" s="1731">
        <f t="shared" si="57"/>
        <v>0</v>
      </c>
      <c r="BL90" s="1731">
        <f t="shared" si="57"/>
        <v>0</v>
      </c>
      <c r="BM90" s="1731">
        <f t="shared" si="51"/>
        <v>0</v>
      </c>
      <c r="BN90" s="1731">
        <f t="shared" si="51"/>
        <v>0</v>
      </c>
      <c r="BO90" s="1731">
        <f t="shared" si="51"/>
        <v>0</v>
      </c>
      <c r="BP90" s="1731">
        <f t="shared" si="51"/>
        <v>0</v>
      </c>
      <c r="BQ90" s="1731">
        <f t="shared" si="51"/>
        <v>0</v>
      </c>
      <c r="BR90" s="1496">
        <f t="shared" si="51"/>
        <v>0</v>
      </c>
      <c r="BS90" s="576">
        <f t="shared" si="58"/>
        <v>0</v>
      </c>
      <c r="BT90" s="576">
        <f t="shared" si="58"/>
        <v>0</v>
      </c>
      <c r="BU90" s="576">
        <f t="shared" si="58"/>
        <v>0</v>
      </c>
      <c r="BV90" s="576">
        <f t="shared" si="58"/>
        <v>0</v>
      </c>
      <c r="BW90" s="576">
        <f t="shared" si="58"/>
        <v>0</v>
      </c>
      <c r="BX90" s="576">
        <f t="shared" si="52"/>
        <v>0</v>
      </c>
      <c r="BY90" s="576">
        <f t="shared" si="52"/>
        <v>0</v>
      </c>
      <c r="BZ90" s="576">
        <f t="shared" si="52"/>
        <v>0</v>
      </c>
      <c r="CA90" s="576">
        <f t="shared" si="52"/>
        <v>0</v>
      </c>
      <c r="CB90" s="576">
        <f t="shared" si="52"/>
        <v>0</v>
      </c>
      <c r="CC90" s="1496">
        <f t="shared" si="52"/>
        <v>0</v>
      </c>
    </row>
    <row r="91" spans="1:81" s="576" customFormat="1" ht="12" hidden="1" customHeight="1" outlineLevel="2">
      <c r="A91" s="821"/>
      <c r="B91" s="826" t="s">
        <v>945</v>
      </c>
      <c r="C91" s="1950"/>
      <c r="D91" s="2063">
        <v>-272.42789999999997</v>
      </c>
      <c r="E91" s="2063">
        <v>0</v>
      </c>
      <c r="F91" s="2063">
        <v>0</v>
      </c>
      <c r="G91" s="2063">
        <v>0</v>
      </c>
      <c r="H91" s="2063">
        <v>0</v>
      </c>
      <c r="I91" s="2063">
        <v>0</v>
      </c>
      <c r="J91" s="2063">
        <v>0</v>
      </c>
      <c r="K91" s="2063">
        <v>0</v>
      </c>
      <c r="L91" s="2063">
        <v>0</v>
      </c>
      <c r="M91" s="2063">
        <v>0</v>
      </c>
      <c r="N91" s="1980">
        <f>SUM(D91:M91)</f>
        <v>-272.42789999999997</v>
      </c>
      <c r="O91" s="1740">
        <v>-245.1</v>
      </c>
      <c r="P91" s="1740">
        <v>0</v>
      </c>
      <c r="Q91" s="1740">
        <v>-131.73345840599998</v>
      </c>
      <c r="R91" s="1740"/>
      <c r="S91" s="1740"/>
      <c r="T91" s="1740">
        <v>0</v>
      </c>
      <c r="U91" s="1740">
        <v>0</v>
      </c>
      <c r="V91" s="1740"/>
      <c r="W91" s="1740">
        <v>0</v>
      </c>
      <c r="X91" s="1740">
        <v>0</v>
      </c>
      <c r="Y91" s="1980">
        <v>-376.83345840599998</v>
      </c>
      <c r="Z91" s="1740">
        <v>-163.35</v>
      </c>
      <c r="AA91" s="1740">
        <v>0</v>
      </c>
      <c r="AB91" s="1740">
        <v>0</v>
      </c>
      <c r="AC91" s="1740"/>
      <c r="AD91" s="1740"/>
      <c r="AE91" s="1740">
        <v>0</v>
      </c>
      <c r="AF91" s="1740">
        <v>0</v>
      </c>
      <c r="AG91" s="1740"/>
      <c r="AH91" s="1740">
        <v>0</v>
      </c>
      <c r="AI91" s="1740">
        <v>0</v>
      </c>
      <c r="AJ91" s="1980">
        <v>-163.35</v>
      </c>
      <c r="AK91" s="553">
        <v>-134.4</v>
      </c>
      <c r="AL91" s="553">
        <v>0</v>
      </c>
      <c r="AM91" s="553">
        <v>0</v>
      </c>
      <c r="AN91" s="553"/>
      <c r="AO91" s="553"/>
      <c r="AP91" s="553">
        <v>0</v>
      </c>
      <c r="AQ91" s="553">
        <v>0</v>
      </c>
      <c r="AR91" s="553"/>
      <c r="AS91" s="553">
        <v>0</v>
      </c>
      <c r="AT91" s="553">
        <v>0</v>
      </c>
      <c r="AU91" s="1982">
        <v>-134.4</v>
      </c>
      <c r="AV91" s="553">
        <f t="shared" si="68"/>
        <v>-274.04999999999995</v>
      </c>
      <c r="AW91" s="553">
        <f t="shared" si="68"/>
        <v>0</v>
      </c>
      <c r="AX91" s="553">
        <f t="shared" si="68"/>
        <v>-131.73345840599998</v>
      </c>
      <c r="AY91" s="553">
        <f t="shared" si="68"/>
        <v>0</v>
      </c>
      <c r="AZ91" s="553">
        <f t="shared" si="68"/>
        <v>0</v>
      </c>
      <c r="BA91" s="553">
        <f t="shared" si="68"/>
        <v>0</v>
      </c>
      <c r="BB91" s="553">
        <f t="shared" si="68"/>
        <v>0</v>
      </c>
      <c r="BC91" s="553">
        <f t="shared" si="67"/>
        <v>0</v>
      </c>
      <c r="BD91" s="553">
        <f t="shared" si="67"/>
        <v>0</v>
      </c>
      <c r="BE91" s="553">
        <f t="shared" si="67"/>
        <v>0</v>
      </c>
      <c r="BF91" s="1982">
        <f t="shared" si="67"/>
        <v>-405.78345840599997</v>
      </c>
      <c r="BH91" s="1739">
        <f t="shared" si="57"/>
        <v>27.327899999999971</v>
      </c>
      <c r="BI91" s="1740">
        <f t="shared" si="57"/>
        <v>0</v>
      </c>
      <c r="BJ91" s="1740">
        <f t="shared" si="57"/>
        <v>-131.73345840599998</v>
      </c>
      <c r="BK91" s="1740">
        <f t="shared" si="57"/>
        <v>0</v>
      </c>
      <c r="BL91" s="1740">
        <f t="shared" si="57"/>
        <v>0</v>
      </c>
      <c r="BM91" s="1740">
        <f t="shared" si="57"/>
        <v>0</v>
      </c>
      <c r="BN91" s="1740">
        <f t="shared" si="57"/>
        <v>0</v>
      </c>
      <c r="BO91" s="1740">
        <f t="shared" si="57"/>
        <v>0</v>
      </c>
      <c r="BP91" s="1740">
        <f t="shared" si="57"/>
        <v>0</v>
      </c>
      <c r="BQ91" s="1740">
        <f t="shared" si="57"/>
        <v>0</v>
      </c>
      <c r="BR91" s="1496">
        <f t="shared" si="57"/>
        <v>-104.40555840600001</v>
      </c>
      <c r="BS91" s="553">
        <f t="shared" si="58"/>
        <v>-28.94999999999996</v>
      </c>
      <c r="BT91" s="553">
        <f t="shared" si="58"/>
        <v>0</v>
      </c>
      <c r="BU91" s="553">
        <f t="shared" si="58"/>
        <v>0</v>
      </c>
      <c r="BV91" s="553">
        <f t="shared" si="58"/>
        <v>0</v>
      </c>
      <c r="BW91" s="553">
        <f t="shared" si="58"/>
        <v>0</v>
      </c>
      <c r="BX91" s="553">
        <f t="shared" si="58"/>
        <v>0</v>
      </c>
      <c r="BY91" s="553">
        <f t="shared" si="58"/>
        <v>0</v>
      </c>
      <c r="BZ91" s="553">
        <f t="shared" si="58"/>
        <v>0</v>
      </c>
      <c r="CA91" s="553">
        <f t="shared" si="58"/>
        <v>0</v>
      </c>
      <c r="CB91" s="553">
        <f t="shared" si="58"/>
        <v>0</v>
      </c>
      <c r="CC91" s="1496">
        <f t="shared" si="58"/>
        <v>-28.949999999999989</v>
      </c>
    </row>
    <row r="92" spans="1:81" s="576" customFormat="1" ht="12" hidden="1" customHeight="1" outlineLevel="2">
      <c r="A92" s="821"/>
      <c r="B92" s="826" t="s">
        <v>946</v>
      </c>
      <c r="C92" s="1950"/>
      <c r="D92" s="2063">
        <v>-1245</v>
      </c>
      <c r="E92" s="2063">
        <v>0</v>
      </c>
      <c r="F92" s="2063">
        <v>0</v>
      </c>
      <c r="G92" s="2063">
        <v>0</v>
      </c>
      <c r="H92" s="2063">
        <v>0</v>
      </c>
      <c r="I92" s="2063">
        <v>0</v>
      </c>
      <c r="J92" s="2063">
        <v>0</v>
      </c>
      <c r="K92" s="2063">
        <v>0</v>
      </c>
      <c r="L92" s="2063">
        <v>0</v>
      </c>
      <c r="M92" s="2063">
        <v>0</v>
      </c>
      <c r="N92" s="1980">
        <f>SUM(D92:M92)</f>
        <v>-1245</v>
      </c>
      <c r="O92" s="1740">
        <v>-613</v>
      </c>
      <c r="P92" s="1740">
        <v>0</v>
      </c>
      <c r="Q92" s="1740">
        <v>0</v>
      </c>
      <c r="R92" s="1740"/>
      <c r="S92" s="1740"/>
      <c r="T92" s="1740">
        <v>0</v>
      </c>
      <c r="U92" s="1740">
        <v>0</v>
      </c>
      <c r="V92" s="1740"/>
      <c r="W92" s="1740">
        <v>0</v>
      </c>
      <c r="X92" s="1740">
        <v>0</v>
      </c>
      <c r="Y92" s="1980">
        <v>-613</v>
      </c>
      <c r="Z92" s="1740">
        <v>-348</v>
      </c>
      <c r="AA92" s="1740">
        <v>0</v>
      </c>
      <c r="AB92" s="1740">
        <v>0</v>
      </c>
      <c r="AC92" s="1740"/>
      <c r="AD92" s="1740"/>
      <c r="AE92" s="1740">
        <v>0</v>
      </c>
      <c r="AF92" s="1740">
        <v>0</v>
      </c>
      <c r="AG92" s="1740"/>
      <c r="AH92" s="1740">
        <v>0</v>
      </c>
      <c r="AI92" s="1740">
        <v>0</v>
      </c>
      <c r="AJ92" s="1980">
        <v>-348</v>
      </c>
      <c r="AK92" s="553">
        <v>-452</v>
      </c>
      <c r="AL92" s="553">
        <v>0</v>
      </c>
      <c r="AM92" s="553">
        <v>0</v>
      </c>
      <c r="AN92" s="553"/>
      <c r="AO92" s="553"/>
      <c r="AP92" s="553">
        <v>0</v>
      </c>
      <c r="AQ92" s="553">
        <v>0</v>
      </c>
      <c r="AR92" s="553"/>
      <c r="AS92" s="553">
        <v>0</v>
      </c>
      <c r="AT92" s="553">
        <v>0</v>
      </c>
      <c r="AU92" s="1982">
        <v>-452</v>
      </c>
      <c r="AV92" s="553">
        <f t="shared" si="68"/>
        <v>-509</v>
      </c>
      <c r="AW92" s="553">
        <f t="shared" si="68"/>
        <v>0</v>
      </c>
      <c r="AX92" s="553">
        <f t="shared" si="68"/>
        <v>0</v>
      </c>
      <c r="AY92" s="553">
        <f t="shared" si="68"/>
        <v>0</v>
      </c>
      <c r="AZ92" s="553">
        <f t="shared" si="68"/>
        <v>0</v>
      </c>
      <c r="BA92" s="553">
        <f t="shared" si="68"/>
        <v>0</v>
      </c>
      <c r="BB92" s="553">
        <f t="shared" si="68"/>
        <v>0</v>
      </c>
      <c r="BC92" s="553">
        <f t="shared" si="67"/>
        <v>0</v>
      </c>
      <c r="BD92" s="553">
        <f t="shared" si="67"/>
        <v>0</v>
      </c>
      <c r="BE92" s="553">
        <f t="shared" si="67"/>
        <v>0</v>
      </c>
      <c r="BF92" s="1982">
        <f t="shared" si="67"/>
        <v>-509</v>
      </c>
      <c r="BH92" s="1739">
        <f t="shared" si="57"/>
        <v>632</v>
      </c>
      <c r="BI92" s="1740">
        <f t="shared" si="57"/>
        <v>0</v>
      </c>
      <c r="BJ92" s="1740">
        <f t="shared" si="57"/>
        <v>0</v>
      </c>
      <c r="BK92" s="1740">
        <f t="shared" si="57"/>
        <v>0</v>
      </c>
      <c r="BL92" s="1740">
        <f t="shared" si="57"/>
        <v>0</v>
      </c>
      <c r="BM92" s="1740">
        <f t="shared" si="57"/>
        <v>0</v>
      </c>
      <c r="BN92" s="1740">
        <f t="shared" si="57"/>
        <v>0</v>
      </c>
      <c r="BO92" s="1740">
        <f t="shared" si="57"/>
        <v>0</v>
      </c>
      <c r="BP92" s="1740">
        <f t="shared" si="57"/>
        <v>0</v>
      </c>
      <c r="BQ92" s="1740">
        <f t="shared" si="57"/>
        <v>0</v>
      </c>
      <c r="BR92" s="1496">
        <f t="shared" si="57"/>
        <v>632</v>
      </c>
      <c r="BS92" s="553">
        <f t="shared" si="58"/>
        <v>104</v>
      </c>
      <c r="BT92" s="553">
        <f t="shared" si="58"/>
        <v>0</v>
      </c>
      <c r="BU92" s="553">
        <f t="shared" si="58"/>
        <v>0</v>
      </c>
      <c r="BV92" s="553">
        <f t="shared" si="58"/>
        <v>0</v>
      </c>
      <c r="BW92" s="553">
        <f t="shared" si="58"/>
        <v>0</v>
      </c>
      <c r="BX92" s="553">
        <f t="shared" si="58"/>
        <v>0</v>
      </c>
      <c r="BY92" s="553">
        <f t="shared" si="58"/>
        <v>0</v>
      </c>
      <c r="BZ92" s="553">
        <f t="shared" si="58"/>
        <v>0</v>
      </c>
      <c r="CA92" s="553">
        <f t="shared" si="58"/>
        <v>0</v>
      </c>
      <c r="CB92" s="553">
        <f t="shared" si="58"/>
        <v>0</v>
      </c>
      <c r="CC92" s="1496">
        <f t="shared" si="58"/>
        <v>104</v>
      </c>
    </row>
    <row r="93" spans="1:81" s="576" customFormat="1" ht="12" hidden="1" customHeight="1" outlineLevel="2">
      <c r="A93" s="821"/>
      <c r="B93" s="826" t="s">
        <v>947</v>
      </c>
      <c r="C93" s="1950"/>
      <c r="D93" s="2063">
        <v>-133</v>
      </c>
      <c r="E93" s="2063">
        <v>0</v>
      </c>
      <c r="F93" s="2063">
        <v>0</v>
      </c>
      <c r="G93" s="2063">
        <v>0</v>
      </c>
      <c r="H93" s="2063">
        <v>0</v>
      </c>
      <c r="I93" s="2063">
        <v>0</v>
      </c>
      <c r="J93" s="2063">
        <v>0</v>
      </c>
      <c r="K93" s="2063">
        <v>0</v>
      </c>
      <c r="L93" s="2063">
        <v>0</v>
      </c>
      <c r="M93" s="2063">
        <v>0</v>
      </c>
      <c r="N93" s="1980">
        <f>SUM(D93:M93)</f>
        <v>-133</v>
      </c>
      <c r="O93" s="1740">
        <v>-111</v>
      </c>
      <c r="P93" s="1740">
        <v>0</v>
      </c>
      <c r="Q93" s="1740">
        <v>0</v>
      </c>
      <c r="R93" s="1740"/>
      <c r="S93" s="1740"/>
      <c r="T93" s="1740">
        <v>0</v>
      </c>
      <c r="U93" s="1740">
        <v>0</v>
      </c>
      <c r="V93" s="1740"/>
      <c r="W93" s="1740">
        <v>0</v>
      </c>
      <c r="X93" s="1740">
        <v>0</v>
      </c>
      <c r="Y93" s="1980">
        <v>-111</v>
      </c>
      <c r="Z93" s="1740">
        <v>-11</v>
      </c>
      <c r="AA93" s="1740">
        <v>0</v>
      </c>
      <c r="AB93" s="1740">
        <v>0</v>
      </c>
      <c r="AC93" s="1740"/>
      <c r="AD93" s="1740"/>
      <c r="AE93" s="1740">
        <v>0</v>
      </c>
      <c r="AF93" s="1740">
        <v>0</v>
      </c>
      <c r="AG93" s="1740"/>
      <c r="AH93" s="1740">
        <v>0</v>
      </c>
      <c r="AI93" s="1740">
        <v>0</v>
      </c>
      <c r="AJ93" s="1980">
        <v>-11</v>
      </c>
      <c r="AK93" s="553"/>
      <c r="AL93" s="553"/>
      <c r="AM93" s="553"/>
      <c r="AN93" s="553"/>
      <c r="AO93" s="553"/>
      <c r="AP93" s="553"/>
      <c r="AQ93" s="553"/>
      <c r="AR93" s="553"/>
      <c r="AS93" s="553"/>
      <c r="AT93" s="553"/>
      <c r="AU93" s="1982"/>
      <c r="AV93" s="553">
        <f t="shared" si="68"/>
        <v>-122</v>
      </c>
      <c r="AW93" s="553">
        <f t="shared" si="68"/>
        <v>0</v>
      </c>
      <c r="AX93" s="553">
        <f t="shared" si="68"/>
        <v>0</v>
      </c>
      <c r="AY93" s="553">
        <f t="shared" si="68"/>
        <v>0</v>
      </c>
      <c r="AZ93" s="553">
        <f t="shared" si="68"/>
        <v>0</v>
      </c>
      <c r="BA93" s="553">
        <f t="shared" si="68"/>
        <v>0</v>
      </c>
      <c r="BB93" s="553">
        <f t="shared" si="68"/>
        <v>0</v>
      </c>
      <c r="BC93" s="553">
        <f t="shared" si="67"/>
        <v>0</v>
      </c>
      <c r="BD93" s="553">
        <f t="shared" si="67"/>
        <v>0</v>
      </c>
      <c r="BE93" s="553">
        <f t="shared" si="67"/>
        <v>0</v>
      </c>
      <c r="BF93" s="1982">
        <f t="shared" si="67"/>
        <v>-122</v>
      </c>
      <c r="BH93" s="1739">
        <f t="shared" si="57"/>
        <v>22</v>
      </c>
      <c r="BI93" s="1740">
        <f t="shared" si="57"/>
        <v>0</v>
      </c>
      <c r="BJ93" s="1740">
        <f t="shared" si="57"/>
        <v>0</v>
      </c>
      <c r="BK93" s="1740">
        <f t="shared" si="57"/>
        <v>0</v>
      </c>
      <c r="BL93" s="1740">
        <f t="shared" si="57"/>
        <v>0</v>
      </c>
      <c r="BM93" s="1740">
        <f t="shared" si="57"/>
        <v>0</v>
      </c>
      <c r="BN93" s="1740">
        <f t="shared" si="57"/>
        <v>0</v>
      </c>
      <c r="BO93" s="1740">
        <f t="shared" si="57"/>
        <v>0</v>
      </c>
      <c r="BP93" s="1740">
        <f t="shared" si="57"/>
        <v>0</v>
      </c>
      <c r="BQ93" s="1740">
        <f t="shared" si="57"/>
        <v>0</v>
      </c>
      <c r="BR93" s="1496">
        <f t="shared" si="57"/>
        <v>22</v>
      </c>
      <c r="BS93" s="553">
        <f t="shared" si="58"/>
        <v>-11</v>
      </c>
      <c r="BT93" s="553">
        <f t="shared" si="58"/>
        <v>0</v>
      </c>
      <c r="BU93" s="553">
        <f t="shared" si="58"/>
        <v>0</v>
      </c>
      <c r="BV93" s="553">
        <f t="shared" si="58"/>
        <v>0</v>
      </c>
      <c r="BW93" s="553">
        <f t="shared" si="58"/>
        <v>0</v>
      </c>
      <c r="BX93" s="553">
        <f t="shared" si="58"/>
        <v>0</v>
      </c>
      <c r="BY93" s="553">
        <f t="shared" si="58"/>
        <v>0</v>
      </c>
      <c r="BZ93" s="553">
        <f t="shared" si="58"/>
        <v>0</v>
      </c>
      <c r="CA93" s="553">
        <f t="shared" si="58"/>
        <v>0</v>
      </c>
      <c r="CB93" s="553">
        <f t="shared" si="58"/>
        <v>0</v>
      </c>
      <c r="CC93" s="1496">
        <f t="shared" si="58"/>
        <v>-11</v>
      </c>
    </row>
    <row r="94" spans="1:81" s="576" customFormat="1" ht="12" hidden="1" customHeight="1" outlineLevel="2">
      <c r="A94" s="821"/>
      <c r="B94" s="826" t="s">
        <v>948</v>
      </c>
      <c r="C94" s="1950"/>
      <c r="D94" s="2063">
        <v>-71</v>
      </c>
      <c r="E94" s="2063">
        <v>0</v>
      </c>
      <c r="F94" s="2063">
        <v>0</v>
      </c>
      <c r="G94" s="2063">
        <v>0</v>
      </c>
      <c r="H94" s="2063">
        <v>0</v>
      </c>
      <c r="I94" s="2063">
        <v>0</v>
      </c>
      <c r="J94" s="2063">
        <v>0</v>
      </c>
      <c r="K94" s="2063">
        <v>0</v>
      </c>
      <c r="L94" s="2063">
        <v>0</v>
      </c>
      <c r="M94" s="2063">
        <v>0</v>
      </c>
      <c r="N94" s="1980">
        <f>SUM(D94:M94)</f>
        <v>-71</v>
      </c>
      <c r="O94" s="1740">
        <v>-66</v>
      </c>
      <c r="P94" s="1740">
        <v>0</v>
      </c>
      <c r="Q94" s="1740">
        <v>0</v>
      </c>
      <c r="R94" s="1740"/>
      <c r="S94" s="1740"/>
      <c r="T94" s="1740">
        <v>0</v>
      </c>
      <c r="U94" s="1740">
        <v>0</v>
      </c>
      <c r="V94" s="1740"/>
      <c r="W94" s="1740">
        <v>0</v>
      </c>
      <c r="X94" s="1740">
        <v>0</v>
      </c>
      <c r="Y94" s="1980">
        <v>-66</v>
      </c>
      <c r="Z94" s="1740">
        <f>-24-60</f>
        <v>-84</v>
      </c>
      <c r="AA94" s="1740">
        <v>0</v>
      </c>
      <c r="AB94" s="1740">
        <v>0</v>
      </c>
      <c r="AC94" s="1740"/>
      <c r="AD94" s="1740"/>
      <c r="AE94" s="1740">
        <v>0</v>
      </c>
      <c r="AF94" s="1740">
        <v>0</v>
      </c>
      <c r="AG94" s="1740"/>
      <c r="AH94" s="1740">
        <v>0</v>
      </c>
      <c r="AI94" s="1740">
        <v>0</v>
      </c>
      <c r="AJ94" s="1980">
        <f>-24-60</f>
        <v>-84</v>
      </c>
      <c r="AK94" s="553">
        <v>-29</v>
      </c>
      <c r="AL94" s="553">
        <v>0</v>
      </c>
      <c r="AM94" s="553">
        <v>0</v>
      </c>
      <c r="AN94" s="553"/>
      <c r="AO94" s="553"/>
      <c r="AP94" s="553">
        <v>0</v>
      </c>
      <c r="AQ94" s="553">
        <v>0</v>
      </c>
      <c r="AR94" s="553"/>
      <c r="AS94" s="553">
        <v>0</v>
      </c>
      <c r="AT94" s="553">
        <v>0</v>
      </c>
      <c r="AU94" s="1982">
        <v>-29</v>
      </c>
      <c r="AV94" s="553">
        <f t="shared" si="68"/>
        <v>-121</v>
      </c>
      <c r="AW94" s="553">
        <f t="shared" si="68"/>
        <v>0</v>
      </c>
      <c r="AX94" s="553">
        <f t="shared" si="68"/>
        <v>0</v>
      </c>
      <c r="AY94" s="553">
        <f t="shared" si="68"/>
        <v>0</v>
      </c>
      <c r="AZ94" s="553">
        <f t="shared" si="68"/>
        <v>0</v>
      </c>
      <c r="BA94" s="553">
        <f t="shared" si="68"/>
        <v>0</v>
      </c>
      <c r="BB94" s="553">
        <f t="shared" si="68"/>
        <v>0</v>
      </c>
      <c r="BC94" s="553">
        <f t="shared" si="67"/>
        <v>0</v>
      </c>
      <c r="BD94" s="553">
        <f t="shared" si="67"/>
        <v>0</v>
      </c>
      <c r="BE94" s="553">
        <f t="shared" si="67"/>
        <v>0</v>
      </c>
      <c r="BF94" s="1982">
        <f t="shared" si="67"/>
        <v>-121</v>
      </c>
      <c r="BH94" s="1739">
        <f t="shared" si="57"/>
        <v>5</v>
      </c>
      <c r="BI94" s="1740">
        <f t="shared" si="57"/>
        <v>0</v>
      </c>
      <c r="BJ94" s="1740">
        <f t="shared" si="57"/>
        <v>0</v>
      </c>
      <c r="BK94" s="1740">
        <f t="shared" si="57"/>
        <v>0</v>
      </c>
      <c r="BL94" s="1740">
        <f t="shared" si="57"/>
        <v>0</v>
      </c>
      <c r="BM94" s="1740">
        <f t="shared" si="57"/>
        <v>0</v>
      </c>
      <c r="BN94" s="1740">
        <f t="shared" si="57"/>
        <v>0</v>
      </c>
      <c r="BO94" s="1740">
        <f t="shared" si="57"/>
        <v>0</v>
      </c>
      <c r="BP94" s="1740">
        <f t="shared" si="57"/>
        <v>0</v>
      </c>
      <c r="BQ94" s="1740">
        <f t="shared" si="57"/>
        <v>0</v>
      </c>
      <c r="BR94" s="1496">
        <f t="shared" si="57"/>
        <v>5</v>
      </c>
      <c r="BS94" s="553">
        <f t="shared" si="58"/>
        <v>-55</v>
      </c>
      <c r="BT94" s="553">
        <f t="shared" si="58"/>
        <v>0</v>
      </c>
      <c r="BU94" s="553">
        <f t="shared" si="58"/>
        <v>0</v>
      </c>
      <c r="BV94" s="553">
        <f t="shared" si="58"/>
        <v>0</v>
      </c>
      <c r="BW94" s="553">
        <f t="shared" si="58"/>
        <v>0</v>
      </c>
      <c r="BX94" s="553">
        <f t="shared" si="58"/>
        <v>0</v>
      </c>
      <c r="BY94" s="553">
        <f t="shared" si="58"/>
        <v>0</v>
      </c>
      <c r="BZ94" s="553">
        <f t="shared" si="58"/>
        <v>0</v>
      </c>
      <c r="CA94" s="553">
        <f t="shared" si="58"/>
        <v>0</v>
      </c>
      <c r="CB94" s="553">
        <f t="shared" si="58"/>
        <v>0</v>
      </c>
      <c r="CC94" s="1496">
        <f t="shared" si="58"/>
        <v>-55</v>
      </c>
    </row>
    <row r="95" spans="1:81" s="576" customFormat="1" ht="12" hidden="1" customHeight="1" outlineLevel="2">
      <c r="A95" s="821"/>
      <c r="B95" s="1464" t="s">
        <v>907</v>
      </c>
      <c r="C95" s="1956"/>
      <c r="D95" s="517">
        <v>-84</v>
      </c>
      <c r="E95" s="517">
        <v>-5.8283300000000011</v>
      </c>
      <c r="F95" s="517">
        <v>-2312.2968572812501</v>
      </c>
      <c r="G95" s="517">
        <v>0</v>
      </c>
      <c r="H95" s="517">
        <v>-45.041136000000002</v>
      </c>
      <c r="I95" s="517">
        <v>463.28604004878036</v>
      </c>
      <c r="J95" s="517">
        <v>-545.25742834146331</v>
      </c>
      <c r="K95" s="517">
        <v>0</v>
      </c>
      <c r="L95" s="517">
        <v>-897.428935414634</v>
      </c>
      <c r="M95" s="517">
        <v>0</v>
      </c>
      <c r="N95" s="489">
        <f>SUM(D95:M95)</f>
        <v>-3426.5666469885668</v>
      </c>
      <c r="O95" s="514">
        <v>-60</v>
      </c>
      <c r="P95" s="514">
        <v>0</v>
      </c>
      <c r="Q95" s="514">
        <v>-469.20443197099996</v>
      </c>
      <c r="R95" s="514">
        <v>-26.210720467479675</v>
      </c>
      <c r="S95" s="514">
        <v>-105.68144809499999</v>
      </c>
      <c r="T95" s="514">
        <v>-2095.5775360609755</v>
      </c>
      <c r="U95" s="514">
        <v>-689.63153894308948</v>
      </c>
      <c r="V95" s="514">
        <v>-454.93030785772356</v>
      </c>
      <c r="W95" s="514">
        <v>-563.4069067804877</v>
      </c>
      <c r="X95" s="514">
        <v>919.79779999999982</v>
      </c>
      <c r="Y95" s="489">
        <v>-3544.8450901757565</v>
      </c>
      <c r="Z95" s="514">
        <v>-6</v>
      </c>
      <c r="AA95" s="514">
        <v>0</v>
      </c>
      <c r="AB95" s="514">
        <v>-1354.6032350850001</v>
      </c>
      <c r="AC95" s="514">
        <v>-36.521532297520665</v>
      </c>
      <c r="AD95" s="514">
        <v>-24.833447424999996</v>
      </c>
      <c r="AE95" s="514">
        <v>-179.8264404297521</v>
      </c>
      <c r="AF95" s="514">
        <v>-311.59279001652897</v>
      </c>
      <c r="AG95" s="514">
        <v>-1633.138176099174</v>
      </c>
      <c r="AH95" s="514">
        <v>-233.12394357024797</v>
      </c>
      <c r="AI95" s="514">
        <v>0</v>
      </c>
      <c r="AJ95" s="489">
        <v>-3779.6395649232236</v>
      </c>
      <c r="AK95" s="514">
        <v>-60</v>
      </c>
      <c r="AL95" s="514">
        <v>0</v>
      </c>
      <c r="AM95" s="514">
        <v>-1702.5484452760002</v>
      </c>
      <c r="AN95" s="514">
        <v>-0.49534294999999989</v>
      </c>
      <c r="AO95" s="514">
        <v>-42.060349995000003</v>
      </c>
      <c r="AP95" s="514">
        <v>-121.00725746666664</v>
      </c>
      <c r="AQ95" s="514">
        <v>-287.10867059166668</v>
      </c>
      <c r="AR95" s="514">
        <v>-185.41260929166666</v>
      </c>
      <c r="AS95" s="514">
        <v>-238.11638128333328</v>
      </c>
      <c r="AT95" s="514">
        <v>0</v>
      </c>
      <c r="AU95" s="582">
        <v>-2636.7490568543335</v>
      </c>
      <c r="AV95" s="514">
        <f t="shared" si="68"/>
        <v>-6</v>
      </c>
      <c r="AW95" s="514">
        <f t="shared" si="68"/>
        <v>0</v>
      </c>
      <c r="AX95" s="514">
        <f t="shared" si="68"/>
        <v>-121.25922177999973</v>
      </c>
      <c r="AY95" s="514">
        <f t="shared" si="68"/>
        <v>-62.236909815000338</v>
      </c>
      <c r="AZ95" s="514">
        <f t="shared" si="68"/>
        <v>-88.454545524999986</v>
      </c>
      <c r="BA95" s="514">
        <f t="shared" si="68"/>
        <v>-2154.396719024061</v>
      </c>
      <c r="BB95" s="514">
        <f t="shared" si="68"/>
        <v>-714.11565836795171</v>
      </c>
      <c r="BC95" s="514">
        <f t="shared" si="67"/>
        <v>-1902.6558746652308</v>
      </c>
      <c r="BD95" s="514">
        <f t="shared" si="67"/>
        <v>-558.41446906740236</v>
      </c>
      <c r="BE95" s="514">
        <f t="shared" si="67"/>
        <v>919.79779999999982</v>
      </c>
      <c r="BF95" s="582">
        <f t="shared" si="67"/>
        <v>-4687.7355982446461</v>
      </c>
      <c r="BH95" s="1734">
        <f t="shared" si="57"/>
        <v>24</v>
      </c>
      <c r="BI95" s="514">
        <f t="shared" si="57"/>
        <v>5.8283300000000011</v>
      </c>
      <c r="BJ95" s="514">
        <f t="shared" si="57"/>
        <v>1843.0924253102503</v>
      </c>
      <c r="BK95" s="514">
        <f t="shared" si="57"/>
        <v>-26.210720467479675</v>
      </c>
      <c r="BL95" s="514">
        <f t="shared" si="57"/>
        <v>-60.640312094999992</v>
      </c>
      <c r="BM95" s="514">
        <f t="shared" si="57"/>
        <v>-2558.8635761097557</v>
      </c>
      <c r="BN95" s="514">
        <f t="shared" si="57"/>
        <v>-144.37411060162617</v>
      </c>
      <c r="BO95" s="514">
        <f t="shared" si="57"/>
        <v>-454.93030785772356</v>
      </c>
      <c r="BP95" s="514">
        <f t="shared" si="57"/>
        <v>334.0220286341463</v>
      </c>
      <c r="BQ95" s="514">
        <f t="shared" si="57"/>
        <v>919.79779999999982</v>
      </c>
      <c r="BR95" s="1493">
        <f t="shared" si="57"/>
        <v>-118.27844318718962</v>
      </c>
      <c r="BS95" s="514">
        <f t="shared" si="58"/>
        <v>54</v>
      </c>
      <c r="BT95" s="514">
        <f t="shared" si="58"/>
        <v>0</v>
      </c>
      <c r="BU95" s="514">
        <f t="shared" si="58"/>
        <v>347.94521019100023</v>
      </c>
      <c r="BV95" s="514">
        <f t="shared" si="58"/>
        <v>-36.026189347520663</v>
      </c>
      <c r="BW95" s="514">
        <f t="shared" si="58"/>
        <v>17.226902570000007</v>
      </c>
      <c r="BX95" s="514">
        <f t="shared" si="58"/>
        <v>-58.819182963085495</v>
      </c>
      <c r="BY95" s="514">
        <f t="shared" si="58"/>
        <v>-24.484119424862229</v>
      </c>
      <c r="BZ95" s="514">
        <f t="shared" si="58"/>
        <v>-1447.7255668075072</v>
      </c>
      <c r="CA95" s="514">
        <f t="shared" si="58"/>
        <v>4.9924377130853372</v>
      </c>
      <c r="CB95" s="514">
        <f t="shared" si="58"/>
        <v>0</v>
      </c>
      <c r="CC95" s="1493">
        <f t="shared" si="58"/>
        <v>-1142.8905080688896</v>
      </c>
    </row>
    <row r="96" spans="1:81" s="576" customFormat="1" ht="12" hidden="1" customHeight="1" outlineLevel="1">
      <c r="A96" s="821"/>
      <c r="B96" s="1465" t="s">
        <v>941</v>
      </c>
      <c r="C96" s="1959"/>
      <c r="D96" s="1466">
        <f t="shared" ref="D96:N96" si="84">SUBTOTAL(9,D88:D95)</f>
        <v>-1805.4278999999999</v>
      </c>
      <c r="E96" s="1466">
        <f t="shared" si="84"/>
        <v>-5.8283300000000011</v>
      </c>
      <c r="F96" s="1466">
        <f t="shared" si="84"/>
        <v>-2312.2968572812501</v>
      </c>
      <c r="G96" s="1466">
        <v>0</v>
      </c>
      <c r="H96" s="1466">
        <f t="shared" si="84"/>
        <v>-179.67906199999999</v>
      </c>
      <c r="I96" s="1466">
        <f t="shared" si="84"/>
        <v>463.28604004878036</v>
      </c>
      <c r="J96" s="1466">
        <f t="shared" si="84"/>
        <v>-1016.6868995121949</v>
      </c>
      <c r="K96" s="1466">
        <f t="shared" si="84"/>
        <v>0</v>
      </c>
      <c r="L96" s="1466">
        <f t="shared" si="84"/>
        <v>-897.428935414634</v>
      </c>
      <c r="M96" s="1466">
        <f t="shared" si="84"/>
        <v>0</v>
      </c>
      <c r="N96" s="2064">
        <f t="shared" si="84"/>
        <v>-5754.0619441592989</v>
      </c>
      <c r="O96" s="554">
        <f>SUM(O88:O95)</f>
        <v>-1095.0999999999999</v>
      </c>
      <c r="P96" s="554">
        <f t="shared" ref="P96:X96" si="85">SUM(P88:P95)</f>
        <v>0</v>
      </c>
      <c r="Q96" s="554">
        <f t="shared" si="85"/>
        <v>-763.07210879899992</v>
      </c>
      <c r="R96" s="554">
        <f t="shared" si="85"/>
        <v>-26.210720467479675</v>
      </c>
      <c r="S96" s="554">
        <f t="shared" si="85"/>
        <v>-469.25100401000003</v>
      </c>
      <c r="T96" s="554">
        <f t="shared" si="85"/>
        <v>-2095.5775360609755</v>
      </c>
      <c r="U96" s="554">
        <f t="shared" si="85"/>
        <v>-1349.4186403658537</v>
      </c>
      <c r="V96" s="554">
        <f t="shared" si="85"/>
        <v>-559.70678677642275</v>
      </c>
      <c r="W96" s="554">
        <f t="shared" si="85"/>
        <v>-563.4069067804877</v>
      </c>
      <c r="X96" s="554">
        <f t="shared" si="85"/>
        <v>919.79779999999982</v>
      </c>
      <c r="Y96" s="2064">
        <f t="shared" si="71"/>
        <v>-6001.945903260219</v>
      </c>
      <c r="Z96" s="554">
        <f>SUM(Z88:Z95)</f>
        <v>-612.35</v>
      </c>
      <c r="AA96" s="554">
        <f t="shared" ref="AA96:AJ96" si="86">SUM(AA88:AA95)</f>
        <v>0</v>
      </c>
      <c r="AB96" s="554">
        <f t="shared" si="86"/>
        <v>-1354.6032350850001</v>
      </c>
      <c r="AC96" s="554">
        <f t="shared" si="86"/>
        <v>-36.521532297520665</v>
      </c>
      <c r="AD96" s="554">
        <f t="shared" si="86"/>
        <v>-110.64180430999997</v>
      </c>
      <c r="AE96" s="554">
        <f t="shared" si="86"/>
        <v>-179.8264404297521</v>
      </c>
      <c r="AF96" s="554">
        <f t="shared" si="86"/>
        <v>-666.56598019834723</v>
      </c>
      <c r="AG96" s="554">
        <f t="shared" si="86"/>
        <v>-1659.3104635041327</v>
      </c>
      <c r="AH96" s="554">
        <f t="shared" si="86"/>
        <v>-233.12394357024797</v>
      </c>
      <c r="AI96" s="554">
        <f t="shared" si="86"/>
        <v>0</v>
      </c>
      <c r="AJ96" s="2064">
        <f t="shared" si="86"/>
        <v>-4852.9433993950006</v>
      </c>
      <c r="AK96" s="554">
        <f>SUM(AK88:AK95)</f>
        <v>-675.4</v>
      </c>
      <c r="AL96" s="554">
        <f t="shared" ref="AL96:AU96" si="87">SUM(AL88:AL95)</f>
        <v>0</v>
      </c>
      <c r="AM96" s="554">
        <f t="shared" si="87"/>
        <v>-1702.5484452760002</v>
      </c>
      <c r="AN96" s="554">
        <f t="shared" si="87"/>
        <v>-0.49534294999999989</v>
      </c>
      <c r="AO96" s="554">
        <f t="shared" si="87"/>
        <v>-78.864144315000004</v>
      </c>
      <c r="AP96" s="554">
        <f t="shared" si="87"/>
        <v>-121.00725746666664</v>
      </c>
      <c r="AQ96" s="554">
        <f t="shared" si="87"/>
        <v>-633.12366837499997</v>
      </c>
      <c r="AR96" s="554">
        <f t="shared" si="87"/>
        <v>-226.73785119999999</v>
      </c>
      <c r="AS96" s="554">
        <f t="shared" si="87"/>
        <v>-238.11638128333328</v>
      </c>
      <c r="AT96" s="554">
        <f t="shared" si="87"/>
        <v>0</v>
      </c>
      <c r="AU96" s="2057">
        <f t="shared" si="87"/>
        <v>-3676.2930908660001</v>
      </c>
      <c r="AV96" s="554">
        <f t="shared" si="68"/>
        <v>-1032.05</v>
      </c>
      <c r="AW96" s="554">
        <f t="shared" si="68"/>
        <v>0</v>
      </c>
      <c r="AX96" s="554">
        <f t="shared" si="68"/>
        <v>-415.12689860799981</v>
      </c>
      <c r="AY96" s="554">
        <f t="shared" si="68"/>
        <v>-62.236909815000338</v>
      </c>
      <c r="AZ96" s="554">
        <f t="shared" si="68"/>
        <v>-501.028664005</v>
      </c>
      <c r="BA96" s="554">
        <f t="shared" si="68"/>
        <v>-2154.396719024061</v>
      </c>
      <c r="BB96" s="554">
        <f t="shared" si="68"/>
        <v>-1382.8609521892008</v>
      </c>
      <c r="BC96" s="554">
        <f t="shared" si="67"/>
        <v>-1992.2793990805553</v>
      </c>
      <c r="BD96" s="554">
        <f t="shared" si="67"/>
        <v>-558.41446906740236</v>
      </c>
      <c r="BE96" s="554">
        <f t="shared" si="67"/>
        <v>919.79779999999982</v>
      </c>
      <c r="BF96" s="2057">
        <f t="shared" si="67"/>
        <v>-7178.5962117892195</v>
      </c>
      <c r="BH96" s="1741">
        <f t="shared" ref="BH96:BR105" si="88">O96-D96</f>
        <v>710.3279</v>
      </c>
      <c r="BI96" s="554">
        <f t="shared" si="88"/>
        <v>5.8283300000000011</v>
      </c>
      <c r="BJ96" s="554">
        <f t="shared" si="88"/>
        <v>1549.2247484822501</v>
      </c>
      <c r="BK96" s="554">
        <f t="shared" si="88"/>
        <v>-26.210720467479675</v>
      </c>
      <c r="BL96" s="554">
        <f t="shared" si="88"/>
        <v>-289.57194201000004</v>
      </c>
      <c r="BM96" s="554">
        <f t="shared" si="88"/>
        <v>-2558.8635761097557</v>
      </c>
      <c r="BN96" s="554">
        <f t="shared" si="88"/>
        <v>-332.73174085365872</v>
      </c>
      <c r="BO96" s="554">
        <f t="shared" si="88"/>
        <v>-559.70678677642275</v>
      </c>
      <c r="BP96" s="554">
        <f t="shared" si="88"/>
        <v>334.0220286341463</v>
      </c>
      <c r="BQ96" s="554">
        <f t="shared" si="88"/>
        <v>919.79779999999982</v>
      </c>
      <c r="BR96" s="1497">
        <f t="shared" si="88"/>
        <v>-247.88395910092004</v>
      </c>
      <c r="BS96" s="554">
        <f t="shared" ref="BS96:CC105" si="89">AV96-O96</f>
        <v>63.049999999999955</v>
      </c>
      <c r="BT96" s="554">
        <f t="shared" si="89"/>
        <v>0</v>
      </c>
      <c r="BU96" s="554">
        <f t="shared" si="89"/>
        <v>347.94521019100011</v>
      </c>
      <c r="BV96" s="554">
        <f t="shared" si="89"/>
        <v>-36.026189347520663</v>
      </c>
      <c r="BW96" s="554">
        <f t="shared" si="89"/>
        <v>-31.777659994999965</v>
      </c>
      <c r="BX96" s="554">
        <f t="shared" si="89"/>
        <v>-58.819182963085495</v>
      </c>
      <c r="BY96" s="554">
        <f t="shared" si="89"/>
        <v>-33.442311823347154</v>
      </c>
      <c r="BZ96" s="554">
        <f t="shared" si="89"/>
        <v>-1432.5726123041327</v>
      </c>
      <c r="CA96" s="554">
        <f t="shared" si="89"/>
        <v>4.9924377130853372</v>
      </c>
      <c r="CB96" s="554">
        <f t="shared" si="89"/>
        <v>0</v>
      </c>
      <c r="CC96" s="1497">
        <f t="shared" si="89"/>
        <v>-1176.6503085290005</v>
      </c>
    </row>
    <row r="97" spans="1:81" s="576" customFormat="1" ht="12" customHeight="1" collapsed="1">
      <c r="A97" s="595"/>
      <c r="B97" s="1462" t="s">
        <v>929</v>
      </c>
      <c r="C97" s="1955"/>
      <c r="D97" s="2063">
        <f t="shared" ref="D97:N97" si="90">SUBTOTAL(9,D71:D96)</f>
        <v>-10910.427900000001</v>
      </c>
      <c r="E97" s="2063">
        <f t="shared" si="90"/>
        <v>-142.26757999999998</v>
      </c>
      <c r="F97" s="2063">
        <f t="shared" si="90"/>
        <v>-2312.2968572812501</v>
      </c>
      <c r="G97" s="2063">
        <v>0</v>
      </c>
      <c r="H97" s="2063">
        <f t="shared" si="90"/>
        <v>-263.09501399999999</v>
      </c>
      <c r="I97" s="2063">
        <f>SUBTOTAL(9,I71:I96)</f>
        <v>-3351.5802887317068</v>
      </c>
      <c r="J97" s="2063">
        <f t="shared" si="90"/>
        <v>-1168.0318619999998</v>
      </c>
      <c r="K97" s="2063">
        <f t="shared" si="90"/>
        <v>0</v>
      </c>
      <c r="L97" s="2063">
        <f t="shared" si="90"/>
        <v>-1185.3995918536584</v>
      </c>
      <c r="M97" s="2063">
        <f t="shared" si="90"/>
        <v>0</v>
      </c>
      <c r="N97" s="1980">
        <f t="shared" si="90"/>
        <v>-19333.099093866615</v>
      </c>
      <c r="O97" s="1740">
        <f>O96+O86+O85+O84+O79+O74+O73</f>
        <v>-6853.1</v>
      </c>
      <c r="P97" s="1740">
        <f t="shared" ref="P97:X97" si="91">P96+P86+P85+P84+P79+P74+P73</f>
        <v>0</v>
      </c>
      <c r="Q97" s="1740">
        <f t="shared" si="91"/>
        <v>-3092.2290368419999</v>
      </c>
      <c r="R97" s="1740">
        <f t="shared" si="91"/>
        <v>-2416.8313250081301</v>
      </c>
      <c r="S97" s="1740">
        <f t="shared" si="91"/>
        <v>-471.41907566000003</v>
      </c>
      <c r="T97" s="1740">
        <f t="shared" si="91"/>
        <v>-2433.1074261626013</v>
      </c>
      <c r="U97" s="1740">
        <f t="shared" si="91"/>
        <v>-1600.0639578495934</v>
      </c>
      <c r="V97" s="1740">
        <f t="shared" si="91"/>
        <v>-1584.3043240934958</v>
      </c>
      <c r="W97" s="1740">
        <f t="shared" si="91"/>
        <v>-948.07920319512186</v>
      </c>
      <c r="X97" s="1740">
        <f t="shared" si="91"/>
        <v>919.79779999999982</v>
      </c>
      <c r="Y97" s="1980">
        <f t="shared" si="71"/>
        <v>-18479.336548810941</v>
      </c>
      <c r="Z97" s="1740">
        <f>Z96+Z86+Z85+Z84+Z79+Z73</f>
        <v>-4175.3500000000004</v>
      </c>
      <c r="AA97" s="1740">
        <f t="shared" ref="AA97:AJ97" si="92">AA96+AA86+AA85+AA84+AA79+AA73</f>
        <v>0</v>
      </c>
      <c r="AB97" s="1740">
        <f t="shared" si="92"/>
        <v>-1354.6032350850001</v>
      </c>
      <c r="AC97" s="1740">
        <f t="shared" si="92"/>
        <v>-1224.5867752066119</v>
      </c>
      <c r="AD97" s="1740">
        <f t="shared" si="92"/>
        <v>-262.90724850499998</v>
      </c>
      <c r="AE97" s="1740">
        <f t="shared" si="92"/>
        <v>-322.4037249917356</v>
      </c>
      <c r="AF97" s="1740">
        <f t="shared" si="92"/>
        <v>-714.89200452892578</v>
      </c>
      <c r="AG97" s="1740">
        <f t="shared" si="92"/>
        <v>-1670.3799449256203</v>
      </c>
      <c r="AH97" s="1740">
        <f t="shared" si="92"/>
        <v>-415.74637914049595</v>
      </c>
      <c r="AI97" s="1740">
        <f t="shared" si="92"/>
        <v>0</v>
      </c>
      <c r="AJ97" s="1980">
        <f t="shared" si="92"/>
        <v>-10140.869312383391</v>
      </c>
      <c r="AK97" s="553">
        <f>AK96+AK86+AK85+AK84+AK79+AK73</f>
        <v>-4160.3999999999996</v>
      </c>
      <c r="AL97" s="553">
        <f t="shared" ref="AL97:AU97" si="93">AL96+AL86+AL85+AL84+AL79+AL73</f>
        <v>0</v>
      </c>
      <c r="AM97" s="553">
        <f t="shared" si="93"/>
        <v>-1702.5484452760002</v>
      </c>
      <c r="AN97" s="553">
        <f t="shared" si="93"/>
        <v>-809.68471451666665</v>
      </c>
      <c r="AO97" s="553">
        <f t="shared" si="93"/>
        <v>-128.22834009000002</v>
      </c>
      <c r="AP97" s="553">
        <f t="shared" si="93"/>
        <v>-364.49703292499993</v>
      </c>
      <c r="AQ97" s="553">
        <f t="shared" si="93"/>
        <v>-728.51308066666661</v>
      </c>
      <c r="AR97" s="553">
        <f t="shared" si="93"/>
        <v>-1418.7304081916664</v>
      </c>
      <c r="AS97" s="553">
        <f t="shared" si="93"/>
        <v>-419.76725570833321</v>
      </c>
      <c r="AT97" s="553">
        <f t="shared" si="93"/>
        <v>0</v>
      </c>
      <c r="AU97" s="1982">
        <f t="shared" si="93"/>
        <v>-9732.3692773743333</v>
      </c>
      <c r="AV97" s="553">
        <f t="shared" si="68"/>
        <v>-6868.0500000000011</v>
      </c>
      <c r="AW97" s="553">
        <f t="shared" si="68"/>
        <v>0</v>
      </c>
      <c r="AX97" s="553">
        <f t="shared" si="68"/>
        <v>-2744.2838266509998</v>
      </c>
      <c r="AY97" s="553">
        <f t="shared" si="68"/>
        <v>-2831.7333856980754</v>
      </c>
      <c r="AZ97" s="553">
        <f t="shared" si="68"/>
        <v>-606.097984075</v>
      </c>
      <c r="BA97" s="553">
        <f t="shared" si="68"/>
        <v>-2391.0141182293369</v>
      </c>
      <c r="BB97" s="553">
        <f t="shared" si="68"/>
        <v>-1586.4428817118526</v>
      </c>
      <c r="BC97" s="553">
        <f t="shared" si="67"/>
        <v>-1835.9538608274497</v>
      </c>
      <c r="BD97" s="553">
        <f t="shared" si="67"/>
        <v>-944.0583266272846</v>
      </c>
      <c r="BE97" s="553">
        <f t="shared" si="67"/>
        <v>919.79779999999982</v>
      </c>
      <c r="BF97" s="1982">
        <f t="shared" si="67"/>
        <v>-18887.836583819997</v>
      </c>
      <c r="BH97" s="1739">
        <f t="shared" si="88"/>
        <v>4057.3279000000002</v>
      </c>
      <c r="BI97" s="1740">
        <f t="shared" si="88"/>
        <v>142.26757999999998</v>
      </c>
      <c r="BJ97" s="1740">
        <f t="shared" si="88"/>
        <v>-779.93217956074977</v>
      </c>
      <c r="BK97" s="1740">
        <f t="shared" si="88"/>
        <v>-2416.8313250081301</v>
      </c>
      <c r="BL97" s="1740">
        <f t="shared" si="88"/>
        <v>-208.32406166000004</v>
      </c>
      <c r="BM97" s="1740">
        <f t="shared" si="88"/>
        <v>918.47286256910547</v>
      </c>
      <c r="BN97" s="1740">
        <f t="shared" si="88"/>
        <v>-432.03209584959359</v>
      </c>
      <c r="BO97" s="1740">
        <f t="shared" si="88"/>
        <v>-1584.3043240934958</v>
      </c>
      <c r="BP97" s="1740">
        <f t="shared" si="88"/>
        <v>237.32038865853656</v>
      </c>
      <c r="BQ97" s="1740">
        <f t="shared" si="88"/>
        <v>919.79779999999982</v>
      </c>
      <c r="BR97" s="1496">
        <f t="shared" si="88"/>
        <v>853.7625450556734</v>
      </c>
      <c r="BS97" s="553">
        <f t="shared" si="89"/>
        <v>-14.950000000000728</v>
      </c>
      <c r="BT97" s="553">
        <f t="shared" si="89"/>
        <v>0</v>
      </c>
      <c r="BU97" s="553">
        <f t="shared" si="89"/>
        <v>347.94521019100011</v>
      </c>
      <c r="BV97" s="553">
        <f t="shared" si="89"/>
        <v>-414.9020606899453</v>
      </c>
      <c r="BW97" s="553">
        <f t="shared" si="89"/>
        <v>-134.67890841499997</v>
      </c>
      <c r="BX97" s="553">
        <f t="shared" si="89"/>
        <v>42.093307933264441</v>
      </c>
      <c r="BY97" s="553">
        <f t="shared" si="89"/>
        <v>13.621076137740829</v>
      </c>
      <c r="BZ97" s="553">
        <f t="shared" si="89"/>
        <v>-251.64953673395394</v>
      </c>
      <c r="CA97" s="553">
        <f t="shared" si="89"/>
        <v>4.0208765678372629</v>
      </c>
      <c r="CB97" s="553">
        <f t="shared" si="89"/>
        <v>0</v>
      </c>
      <c r="CC97" s="1496">
        <f t="shared" si="89"/>
        <v>-408.50003500905586</v>
      </c>
    </row>
    <row r="98" spans="1:81" s="576" customFormat="1" ht="12" customHeight="1">
      <c r="A98" s="595"/>
      <c r="B98" s="825" t="s">
        <v>204</v>
      </c>
      <c r="C98" s="1960"/>
      <c r="D98" s="567">
        <f t="shared" ref="D98:N98" si="94">D97+D68+D39+D37</f>
        <v>-6911.59800000002</v>
      </c>
      <c r="E98" s="567">
        <f t="shared" si="94"/>
        <v>-167.26757999999998</v>
      </c>
      <c r="F98" s="567">
        <f t="shared" si="94"/>
        <v>1572.5296316249996</v>
      </c>
      <c r="G98" s="567">
        <f t="shared" si="94"/>
        <v>0</v>
      </c>
      <c r="H98" s="567">
        <f t="shared" si="94"/>
        <v>1884.1351280000019</v>
      </c>
      <c r="I98" s="567">
        <f t="shared" si="94"/>
        <v>-2619.0639165853645</v>
      </c>
      <c r="J98" s="567">
        <f t="shared" si="94"/>
        <v>5539.636691317075</v>
      </c>
      <c r="K98" s="567">
        <f t="shared" si="94"/>
        <v>-507.34069565650401</v>
      </c>
      <c r="L98" s="567">
        <f t="shared" si="94"/>
        <v>2688.5422042439027</v>
      </c>
      <c r="M98" s="567">
        <f t="shared" si="94"/>
        <v>-1992</v>
      </c>
      <c r="N98" s="111">
        <f t="shared" si="94"/>
        <v>-510.426537055886</v>
      </c>
      <c r="O98" s="558">
        <f>O37+O39+O68+O97</f>
        <v>7504.4000000000069</v>
      </c>
      <c r="P98" s="558">
        <f t="shared" ref="P98:X98" si="95">P37+P39+P68+P97</f>
        <v>3.3999999999839931E-4</v>
      </c>
      <c r="Q98" s="558">
        <f t="shared" si="95"/>
        <v>-3070.9960509029997</v>
      </c>
      <c r="R98" s="558">
        <f t="shared" si="95"/>
        <v>13434.464327142272</v>
      </c>
      <c r="S98" s="558">
        <f t="shared" si="95"/>
        <v>1581.6644779400044</v>
      </c>
      <c r="T98" s="558">
        <f t="shared" si="95"/>
        <v>6210.0150652073135</v>
      </c>
      <c r="U98" s="558">
        <f t="shared" si="95"/>
        <v>4736.0835131991917</v>
      </c>
      <c r="V98" s="558">
        <f t="shared" si="95"/>
        <v>-1159.0413792195104</v>
      </c>
      <c r="W98" s="558">
        <f t="shared" si="95"/>
        <v>4415.7409203048774</v>
      </c>
      <c r="X98" s="558">
        <f t="shared" si="95"/>
        <v>-28.604350699927181</v>
      </c>
      <c r="Y98" s="111">
        <f>SUM(O98:X98)</f>
        <v>33623.726862971227</v>
      </c>
      <c r="Z98" s="558">
        <f>Z37+Z39+Z68+Z97</f>
        <v>4829.7856000000011</v>
      </c>
      <c r="AA98" s="558">
        <f t="shared" ref="AA98:AJ98" si="96">AA37+AA39+AA68+AA97</f>
        <v>3.3999999999839931E-4</v>
      </c>
      <c r="AB98" s="558">
        <f t="shared" si="96"/>
        <v>-13.803788578499734</v>
      </c>
      <c r="AC98" s="558">
        <f t="shared" si="96"/>
        <v>5401.3270509421527</v>
      </c>
      <c r="AD98" s="558">
        <f t="shared" si="96"/>
        <v>302.09254659999954</v>
      </c>
      <c r="AE98" s="558">
        <f t="shared" si="96"/>
        <v>5995.3079631074334</v>
      </c>
      <c r="AF98" s="558">
        <f t="shared" si="96"/>
        <v>2789.1067244628093</v>
      </c>
      <c r="AG98" s="558">
        <f t="shared" si="96"/>
        <v>664.83371900826432</v>
      </c>
      <c r="AH98" s="558">
        <f t="shared" si="96"/>
        <v>730.73351464462826</v>
      </c>
      <c r="AI98" s="558">
        <f t="shared" si="96"/>
        <v>397.81808701863156</v>
      </c>
      <c r="AJ98" s="111">
        <f t="shared" si="96"/>
        <v>21097.201757205406</v>
      </c>
      <c r="AK98" s="558">
        <f>AK97+AK68+AK39+AK37</f>
        <v>301.00000000000364</v>
      </c>
      <c r="AL98" s="558">
        <f t="shared" ref="AL98:AU98" si="97">AL97+AL68+AL39+AL37</f>
        <v>3.3999999999839931E-4</v>
      </c>
      <c r="AM98" s="558">
        <f t="shared" si="97"/>
        <v>-1403.6707888420001</v>
      </c>
      <c r="AN98" s="558">
        <f t="shared" si="97"/>
        <v>6952.8346549333328</v>
      </c>
      <c r="AO98" s="558">
        <f t="shared" si="97"/>
        <v>1884.7953455849979</v>
      </c>
      <c r="AP98" s="558">
        <f t="shared" si="97"/>
        <v>7167.6196653833304</v>
      </c>
      <c r="AQ98" s="558">
        <f t="shared" si="97"/>
        <v>2933.0655951749986</v>
      </c>
      <c r="AR98" s="558">
        <f t="shared" si="97"/>
        <v>-431.06322863333298</v>
      </c>
      <c r="AS98" s="558">
        <f t="shared" si="97"/>
        <v>946.02606678333359</v>
      </c>
      <c r="AT98" s="558">
        <f t="shared" si="97"/>
        <v>382.97722412972144</v>
      </c>
      <c r="AU98" s="430">
        <f t="shared" si="97"/>
        <v>18733.584874514389</v>
      </c>
      <c r="AV98" s="558">
        <f t="shared" si="68"/>
        <v>12033.185600000004</v>
      </c>
      <c r="AW98" s="558">
        <f t="shared" si="68"/>
        <v>3.3999999999839931E-4</v>
      </c>
      <c r="AX98" s="558">
        <f t="shared" si="68"/>
        <v>-1681.1290506394994</v>
      </c>
      <c r="AY98" s="558">
        <f t="shared" si="68"/>
        <v>11882.956723151092</v>
      </c>
      <c r="AZ98" s="558">
        <f t="shared" si="68"/>
        <v>-1.0383210449939497</v>
      </c>
      <c r="BA98" s="558">
        <f t="shared" si="68"/>
        <v>5037.7033629314165</v>
      </c>
      <c r="BB98" s="558">
        <f t="shared" si="68"/>
        <v>4592.1246424870023</v>
      </c>
      <c r="BC98" s="558">
        <f t="shared" si="67"/>
        <v>-63.14443157791311</v>
      </c>
      <c r="BD98" s="558">
        <f t="shared" si="67"/>
        <v>4200.4483681661723</v>
      </c>
      <c r="BE98" s="558">
        <f t="shared" si="67"/>
        <v>-13.763487811017058</v>
      </c>
      <c r="BF98" s="430">
        <f t="shared" si="67"/>
        <v>35987.343745662249</v>
      </c>
      <c r="BH98" s="823">
        <f t="shared" si="88"/>
        <v>14415.998000000027</v>
      </c>
      <c r="BI98" s="558">
        <f t="shared" si="88"/>
        <v>167.26791999999998</v>
      </c>
      <c r="BJ98" s="558">
        <f t="shared" si="88"/>
        <v>-4643.5256825279994</v>
      </c>
      <c r="BK98" s="558">
        <f t="shared" si="88"/>
        <v>13434.464327142272</v>
      </c>
      <c r="BL98" s="558">
        <f t="shared" si="88"/>
        <v>-302.47065005999752</v>
      </c>
      <c r="BM98" s="558">
        <f t="shared" si="88"/>
        <v>8829.078981792678</v>
      </c>
      <c r="BN98" s="558">
        <f t="shared" si="88"/>
        <v>-803.55317811788336</v>
      </c>
      <c r="BO98" s="558">
        <f t="shared" si="88"/>
        <v>-651.70068356300635</v>
      </c>
      <c r="BP98" s="558">
        <f t="shared" si="88"/>
        <v>1727.1987160609747</v>
      </c>
      <c r="BQ98" s="558">
        <f t="shared" si="88"/>
        <v>1963.3956493000728</v>
      </c>
      <c r="BR98" s="1520">
        <f t="shared" si="88"/>
        <v>34134.153400027113</v>
      </c>
      <c r="BS98" s="558">
        <f t="shared" si="89"/>
        <v>4528.7855999999974</v>
      </c>
      <c r="BT98" s="558">
        <f t="shared" si="89"/>
        <v>0</v>
      </c>
      <c r="BU98" s="558">
        <f t="shared" si="89"/>
        <v>1389.8670002635004</v>
      </c>
      <c r="BV98" s="558">
        <f t="shared" si="89"/>
        <v>-1551.5076039911801</v>
      </c>
      <c r="BW98" s="558">
        <f t="shared" si="89"/>
        <v>-1582.7027989849985</v>
      </c>
      <c r="BX98" s="558">
        <f t="shared" si="89"/>
        <v>-1172.311702275897</v>
      </c>
      <c r="BY98" s="558">
        <f t="shared" si="89"/>
        <v>-143.95887071218931</v>
      </c>
      <c r="BZ98" s="558">
        <f t="shared" si="89"/>
        <v>1095.8969476415973</v>
      </c>
      <c r="CA98" s="558">
        <f t="shared" si="89"/>
        <v>-215.2925521387051</v>
      </c>
      <c r="CB98" s="558">
        <f t="shared" si="89"/>
        <v>14.840862888910124</v>
      </c>
      <c r="CC98" s="1520">
        <f t="shared" si="89"/>
        <v>2363.6168826910216</v>
      </c>
    </row>
    <row r="99" spans="1:81" s="576" customFormat="1" ht="12" customHeight="1">
      <c r="A99" s="595"/>
      <c r="B99" s="1468" t="s">
        <v>205</v>
      </c>
      <c r="C99" s="1961"/>
      <c r="D99" s="1469">
        <f>-D22-D59-D86</f>
        <v>10900</v>
      </c>
      <c r="E99" s="1469">
        <f t="shared" ref="E99:M99" si="98">-E22-E59-E86</f>
        <v>0</v>
      </c>
      <c r="F99" s="1469">
        <f t="shared" si="98"/>
        <v>190</v>
      </c>
      <c r="G99" s="1469">
        <v>0</v>
      </c>
      <c r="H99" s="1469">
        <f t="shared" si="98"/>
        <v>159.55118200000001</v>
      </c>
      <c r="I99" s="1469">
        <f t="shared" si="98"/>
        <v>1020.8425333658533</v>
      </c>
      <c r="J99" s="1469">
        <f t="shared" si="98"/>
        <v>1113.3790319512195</v>
      </c>
      <c r="K99" s="1469">
        <f t="shared" si="98"/>
        <v>72</v>
      </c>
      <c r="L99" s="1469">
        <f>-L22-L59-L86</f>
        <v>128.30099931707315</v>
      </c>
      <c r="M99" s="1469">
        <f t="shared" si="98"/>
        <v>0</v>
      </c>
      <c r="N99" s="562">
        <f>SUM(D99:M99)</f>
        <v>13584.073746634143</v>
      </c>
      <c r="O99" s="562">
        <f t="shared" ref="O99:AU99" si="99">-O22-O59-O86</f>
        <v>10709</v>
      </c>
      <c r="P99" s="562">
        <f t="shared" si="99"/>
        <v>0</v>
      </c>
      <c r="Q99" s="562">
        <f t="shared" si="99"/>
        <v>247.82635015599999</v>
      </c>
      <c r="R99" s="562">
        <f t="shared" si="99"/>
        <v>989.84665951219506</v>
      </c>
      <c r="S99" s="562">
        <f t="shared" si="99"/>
        <v>180.97777350999999</v>
      </c>
      <c r="T99" s="562">
        <f t="shared" si="99"/>
        <v>739.48539909756096</v>
      </c>
      <c r="U99" s="562">
        <f t="shared" si="99"/>
        <v>1532.1743183333333</v>
      </c>
      <c r="V99" s="562">
        <f t="shared" si="99"/>
        <v>1221.9544864471543</v>
      </c>
      <c r="W99" s="562">
        <f t="shared" si="99"/>
        <v>196.8810613130081</v>
      </c>
      <c r="X99" s="562">
        <f t="shared" si="99"/>
        <v>0</v>
      </c>
      <c r="Y99" s="562">
        <f t="shared" si="99"/>
        <v>15818.146048369254</v>
      </c>
      <c r="Z99" s="562">
        <f t="shared" si="99"/>
        <v>5063</v>
      </c>
      <c r="AA99" s="562">
        <f t="shared" si="99"/>
        <v>0</v>
      </c>
      <c r="AB99" s="562">
        <f t="shared" si="99"/>
        <v>121.22597263050001</v>
      </c>
      <c r="AC99" s="562">
        <f t="shared" si="99"/>
        <v>799.95747887603318</v>
      </c>
      <c r="AD99" s="562">
        <f t="shared" si="99"/>
        <v>78.526060934999975</v>
      </c>
      <c r="AE99" s="562">
        <f t="shared" si="99"/>
        <v>326.6217255867769</v>
      </c>
      <c r="AF99" s="562">
        <f>-AF22-AF59-AF86</f>
        <v>778.81946013223148</v>
      </c>
      <c r="AG99" s="562">
        <f t="shared" si="99"/>
        <v>727.62357024793391</v>
      </c>
      <c r="AH99" s="562">
        <f t="shared" si="99"/>
        <v>107.15642142148762</v>
      </c>
      <c r="AI99" s="562">
        <f t="shared" si="99"/>
        <v>0</v>
      </c>
      <c r="AJ99" s="562">
        <f t="shared" si="99"/>
        <v>8002.9306898299619</v>
      </c>
      <c r="AK99" s="562">
        <f t="shared" si="99"/>
        <v>5334</v>
      </c>
      <c r="AL99" s="562">
        <f t="shared" si="99"/>
        <v>0</v>
      </c>
      <c r="AM99" s="562">
        <f t="shared" si="99"/>
        <v>120.92474607000001</v>
      </c>
      <c r="AN99" s="562">
        <f t="shared" si="99"/>
        <v>474.90825859166659</v>
      </c>
      <c r="AO99" s="562">
        <f t="shared" si="99"/>
        <v>91.258549275000007</v>
      </c>
      <c r="AP99" s="562">
        <f t="shared" si="99"/>
        <v>375.44483000833327</v>
      </c>
      <c r="AQ99" s="562">
        <f t="shared" si="99"/>
        <v>744.58301100833319</v>
      </c>
      <c r="AR99" s="562">
        <f t="shared" si="99"/>
        <v>502.78027313333325</v>
      </c>
      <c r="AS99" s="562">
        <f t="shared" si="99"/>
        <v>90.245742383333322</v>
      </c>
      <c r="AT99" s="562">
        <f t="shared" si="99"/>
        <v>0</v>
      </c>
      <c r="AU99" s="2058">
        <f t="shared" si="99"/>
        <v>7734.1454104700006</v>
      </c>
      <c r="AV99" s="562">
        <f t="shared" si="68"/>
        <v>10438</v>
      </c>
      <c r="AW99" s="562">
        <f t="shared" si="68"/>
        <v>0</v>
      </c>
      <c r="AX99" s="562">
        <f t="shared" si="68"/>
        <v>248.12757671649999</v>
      </c>
      <c r="AY99" s="562">
        <f t="shared" si="68"/>
        <v>1314.8958797965615</v>
      </c>
      <c r="AZ99" s="562">
        <f t="shared" si="68"/>
        <v>168.24528516999996</v>
      </c>
      <c r="BA99" s="562">
        <f t="shared" si="68"/>
        <v>690.66229467600465</v>
      </c>
      <c r="BB99" s="562">
        <f t="shared" si="68"/>
        <v>1566.4107674572315</v>
      </c>
      <c r="BC99" s="562">
        <f t="shared" si="67"/>
        <v>1446.7977835617548</v>
      </c>
      <c r="BD99" s="562">
        <f t="shared" si="67"/>
        <v>213.79174035116239</v>
      </c>
      <c r="BE99" s="562">
        <f t="shared" si="67"/>
        <v>0</v>
      </c>
      <c r="BF99" s="2058">
        <f t="shared" si="67"/>
        <v>16086.931327729215</v>
      </c>
      <c r="BH99" s="824">
        <f t="shared" si="88"/>
        <v>-191</v>
      </c>
      <c r="BI99" s="562">
        <f t="shared" si="88"/>
        <v>0</v>
      </c>
      <c r="BJ99" s="562">
        <f t="shared" si="88"/>
        <v>57.82635015599999</v>
      </c>
      <c r="BK99" s="562">
        <f t="shared" si="88"/>
        <v>989.84665951219506</v>
      </c>
      <c r="BL99" s="562">
        <f t="shared" si="88"/>
        <v>21.42659150999998</v>
      </c>
      <c r="BM99" s="562">
        <f t="shared" si="88"/>
        <v>-281.35713426829238</v>
      </c>
      <c r="BN99" s="562">
        <f t="shared" si="88"/>
        <v>418.79528638211377</v>
      </c>
      <c r="BO99" s="562">
        <f t="shared" si="88"/>
        <v>1149.9544864471543</v>
      </c>
      <c r="BP99" s="562">
        <f t="shared" si="88"/>
        <v>68.580061995934955</v>
      </c>
      <c r="BQ99" s="562">
        <f t="shared" si="88"/>
        <v>0</v>
      </c>
      <c r="BR99" s="1521">
        <f t="shared" si="88"/>
        <v>2234.0723017351102</v>
      </c>
      <c r="BS99" s="562">
        <f t="shared" si="89"/>
        <v>-271</v>
      </c>
      <c r="BT99" s="562">
        <f t="shared" si="89"/>
        <v>0</v>
      </c>
      <c r="BU99" s="562">
        <f t="shared" si="89"/>
        <v>0.30122656049999819</v>
      </c>
      <c r="BV99" s="562">
        <f t="shared" si="89"/>
        <v>325.04922028436647</v>
      </c>
      <c r="BW99" s="562">
        <f t="shared" si="89"/>
        <v>-12.732488340000032</v>
      </c>
      <c r="BX99" s="562">
        <f t="shared" si="89"/>
        <v>-48.823104421556309</v>
      </c>
      <c r="BY99" s="562">
        <f t="shared" si="89"/>
        <v>34.236449123898183</v>
      </c>
      <c r="BZ99" s="562">
        <f t="shared" si="89"/>
        <v>224.84329711460055</v>
      </c>
      <c r="CA99" s="562">
        <f t="shared" si="89"/>
        <v>16.910679038154285</v>
      </c>
      <c r="CB99" s="562">
        <f t="shared" si="89"/>
        <v>0</v>
      </c>
      <c r="CC99" s="1521">
        <f t="shared" si="89"/>
        <v>268.78527935996135</v>
      </c>
    </row>
    <row r="100" spans="1:81" s="576" customFormat="1" ht="12" customHeight="1">
      <c r="A100" s="595"/>
      <c r="B100" s="825" t="s">
        <v>65</v>
      </c>
      <c r="C100" s="1951"/>
      <c r="D100" s="559">
        <f>D99+D98</f>
        <v>3988.40199999998</v>
      </c>
      <c r="E100" s="559">
        <f t="shared" ref="E100:L100" si="100">E99+E98</f>
        <v>-167.26757999999998</v>
      </c>
      <c r="F100" s="559">
        <f t="shared" si="100"/>
        <v>1762.5296316249996</v>
      </c>
      <c r="G100" s="559">
        <v>0</v>
      </c>
      <c r="H100" s="559">
        <f t="shared" si="100"/>
        <v>2043.6863100000019</v>
      </c>
      <c r="I100" s="559">
        <f t="shared" si="100"/>
        <v>-1598.2213832195112</v>
      </c>
      <c r="J100" s="559">
        <f t="shared" si="100"/>
        <v>6653.0157232682941</v>
      </c>
      <c r="K100" s="559">
        <f t="shared" si="100"/>
        <v>-435.34069565650401</v>
      </c>
      <c r="L100" s="559">
        <f t="shared" si="100"/>
        <v>2816.8432035609758</v>
      </c>
      <c r="M100" s="559">
        <f>M99+M98</f>
        <v>-1992</v>
      </c>
      <c r="N100" s="563">
        <f>N99+N98</f>
        <v>13073.647209578257</v>
      </c>
      <c r="O100" s="563">
        <f>O99+O98</f>
        <v>18213.400000000009</v>
      </c>
      <c r="P100" s="563">
        <f t="shared" ref="P100:X100" si="101">P99+P98</f>
        <v>3.3999999999839931E-4</v>
      </c>
      <c r="Q100" s="563">
        <f t="shared" si="101"/>
        <v>-2823.1697007469998</v>
      </c>
      <c r="R100" s="563">
        <f t="shared" si="101"/>
        <v>14424.310986654467</v>
      </c>
      <c r="S100" s="563">
        <f t="shared" si="101"/>
        <v>1762.6422514500043</v>
      </c>
      <c r="T100" s="563">
        <f t="shared" si="101"/>
        <v>6949.5004643048742</v>
      </c>
      <c r="U100" s="563">
        <f t="shared" si="101"/>
        <v>6268.2578315325245</v>
      </c>
      <c r="V100" s="563">
        <f t="shared" si="101"/>
        <v>62.913107227643877</v>
      </c>
      <c r="W100" s="563">
        <f t="shared" si="101"/>
        <v>4612.6219816178855</v>
      </c>
      <c r="X100" s="563">
        <f t="shared" si="101"/>
        <v>-28.604350699927181</v>
      </c>
      <c r="Y100" s="563">
        <f>SUM(O100:X100)</f>
        <v>49441.872911340484</v>
      </c>
      <c r="Z100" s="563">
        <f>Z99+Z98</f>
        <v>9892.7856000000011</v>
      </c>
      <c r="AA100" s="563">
        <f>AA99+AA98</f>
        <v>3.3999999999839931E-4</v>
      </c>
      <c r="AB100" s="563">
        <f t="shared" ref="AB100:AJ100" si="102">AB99+AB98</f>
        <v>107.42218405200028</v>
      </c>
      <c r="AC100" s="563">
        <f t="shared" si="102"/>
        <v>6201.2845298181855</v>
      </c>
      <c r="AD100" s="563">
        <f t="shared" si="102"/>
        <v>380.61860753499951</v>
      </c>
      <c r="AE100" s="563">
        <f t="shared" si="102"/>
        <v>6321.9296886942102</v>
      </c>
      <c r="AF100" s="563">
        <f t="shared" si="102"/>
        <v>3567.9261845950409</v>
      </c>
      <c r="AG100" s="563">
        <f t="shared" si="102"/>
        <v>1392.4572892561982</v>
      </c>
      <c r="AH100" s="563">
        <f t="shared" si="102"/>
        <v>837.88993606611587</v>
      </c>
      <c r="AI100" s="563">
        <f t="shared" si="102"/>
        <v>397.81808701863156</v>
      </c>
      <c r="AJ100" s="563">
        <f t="shared" si="102"/>
        <v>29100.132447035368</v>
      </c>
      <c r="AK100" s="563">
        <f>AK98+AK99</f>
        <v>5635.0000000000036</v>
      </c>
      <c r="AL100" s="563">
        <f t="shared" ref="AL100:AU100" si="103">AL98+AL99</f>
        <v>3.3999999999839931E-4</v>
      </c>
      <c r="AM100" s="563">
        <f t="shared" si="103"/>
        <v>-1282.746042772</v>
      </c>
      <c r="AN100" s="563">
        <f t="shared" si="103"/>
        <v>7427.7429135249995</v>
      </c>
      <c r="AO100" s="563">
        <f t="shared" si="103"/>
        <v>1976.0538948599979</v>
      </c>
      <c r="AP100" s="563">
        <f t="shared" si="103"/>
        <v>7543.0644953916635</v>
      </c>
      <c r="AQ100" s="563">
        <f t="shared" si="103"/>
        <v>3677.648606183332</v>
      </c>
      <c r="AR100" s="563">
        <f t="shared" si="103"/>
        <v>71.71704450000027</v>
      </c>
      <c r="AS100" s="563">
        <f t="shared" si="103"/>
        <v>1036.271809166667</v>
      </c>
      <c r="AT100" s="563">
        <f t="shared" si="103"/>
        <v>382.97722412972144</v>
      </c>
      <c r="AU100" s="2059">
        <f t="shared" si="103"/>
        <v>26467.730284984391</v>
      </c>
      <c r="AV100" s="563">
        <f t="shared" si="68"/>
        <v>22471.185600000004</v>
      </c>
      <c r="AW100" s="563">
        <f t="shared" si="68"/>
        <v>3.3999999999839931E-4</v>
      </c>
      <c r="AX100" s="563">
        <f t="shared" si="68"/>
        <v>-1433.0014739229994</v>
      </c>
      <c r="AY100" s="563">
        <f t="shared" si="68"/>
        <v>13197.852602947652</v>
      </c>
      <c r="AZ100" s="563">
        <f t="shared" si="68"/>
        <v>167.20696412500598</v>
      </c>
      <c r="BA100" s="563">
        <f t="shared" si="68"/>
        <v>5728.3656576074209</v>
      </c>
      <c r="BB100" s="563">
        <f t="shared" si="68"/>
        <v>6158.5354099442338</v>
      </c>
      <c r="BC100" s="563">
        <f t="shared" si="67"/>
        <v>1383.6533519838417</v>
      </c>
      <c r="BD100" s="563">
        <f t="shared" si="67"/>
        <v>4414.2401085173342</v>
      </c>
      <c r="BE100" s="563">
        <f t="shared" si="67"/>
        <v>-13.763487811017058</v>
      </c>
      <c r="BF100" s="2059">
        <f t="shared" si="67"/>
        <v>52074.275073391458</v>
      </c>
      <c r="BH100" s="820">
        <f t="shared" si="88"/>
        <v>14224.998000000029</v>
      </c>
      <c r="BI100" s="563">
        <f t="shared" si="88"/>
        <v>167.26791999999998</v>
      </c>
      <c r="BJ100" s="563">
        <f t="shared" si="88"/>
        <v>-4585.6993323719998</v>
      </c>
      <c r="BK100" s="563">
        <f t="shared" si="88"/>
        <v>14424.310986654467</v>
      </c>
      <c r="BL100" s="563">
        <f t="shared" si="88"/>
        <v>-281.04405854999754</v>
      </c>
      <c r="BM100" s="563">
        <f t="shared" si="88"/>
        <v>8547.7218475243862</v>
      </c>
      <c r="BN100" s="563">
        <f t="shared" si="88"/>
        <v>-384.75789173576959</v>
      </c>
      <c r="BO100" s="563">
        <f t="shared" si="88"/>
        <v>498.25380288414789</v>
      </c>
      <c r="BP100" s="563">
        <f t="shared" si="88"/>
        <v>1795.7787780569097</v>
      </c>
      <c r="BQ100" s="563">
        <f t="shared" si="88"/>
        <v>1963.3956493000728</v>
      </c>
      <c r="BR100" s="1522">
        <f t="shared" si="88"/>
        <v>36368.225701762225</v>
      </c>
      <c r="BS100" s="560">
        <f t="shared" si="89"/>
        <v>4257.7855999999956</v>
      </c>
      <c r="BT100" s="560">
        <f t="shared" si="89"/>
        <v>0</v>
      </c>
      <c r="BU100" s="560">
        <f t="shared" si="89"/>
        <v>1390.1682268240004</v>
      </c>
      <c r="BV100" s="560">
        <f t="shared" si="89"/>
        <v>-1226.4583837068149</v>
      </c>
      <c r="BW100" s="560">
        <f t="shared" si="89"/>
        <v>-1595.4352873249984</v>
      </c>
      <c r="BX100" s="560">
        <f t="shared" si="89"/>
        <v>-1221.1348066974533</v>
      </c>
      <c r="BY100" s="560">
        <f t="shared" si="89"/>
        <v>-109.72242158829067</v>
      </c>
      <c r="BZ100" s="560">
        <f t="shared" si="89"/>
        <v>1320.7402447561979</v>
      </c>
      <c r="CA100" s="560">
        <f t="shared" si="89"/>
        <v>-198.38187310055127</v>
      </c>
      <c r="CB100" s="560">
        <f t="shared" si="89"/>
        <v>14.840862888910124</v>
      </c>
      <c r="CC100" s="1522">
        <f t="shared" si="89"/>
        <v>2632.4021620509739</v>
      </c>
    </row>
    <row r="101" spans="1:81" s="576" customFormat="1" ht="12" customHeight="1">
      <c r="A101" s="595"/>
      <c r="B101" s="2023" t="s">
        <v>949</v>
      </c>
      <c r="C101" s="2024"/>
      <c r="D101" s="2025">
        <f t="shared" ref="D101" si="104">D100/D12</f>
        <v>2.3239050254916127E-2</v>
      </c>
      <c r="E101" s="2025">
        <v>0</v>
      </c>
      <c r="F101" s="2025">
        <f>F100/F12</f>
        <v>8.8814796252204564E-2</v>
      </c>
      <c r="G101" s="2025">
        <v>0</v>
      </c>
      <c r="H101" s="2025">
        <f>H100/H12</f>
        <v>8.850958466868783E-2</v>
      </c>
      <c r="I101" s="2025">
        <f>I100/I12</f>
        <v>-5.8273951112794833E-2</v>
      </c>
      <c r="J101" s="2025">
        <f>J100/J12</f>
        <v>0.15486896164408609</v>
      </c>
      <c r="K101" s="2025">
        <v>0</v>
      </c>
      <c r="L101" s="2025">
        <f t="shared" ref="L101:AJ101" si="105">L100/L12</f>
        <v>0.18668190095837867</v>
      </c>
      <c r="M101" s="2025">
        <f t="shared" si="105"/>
        <v>4.9236244994809435E-2</v>
      </c>
      <c r="N101" s="2025">
        <f t="shared" si="105"/>
        <v>5.0365198802583652E-2</v>
      </c>
      <c r="O101" s="2025">
        <f t="shared" si="105"/>
        <v>0.10210459962401916</v>
      </c>
      <c r="P101" s="2025">
        <f t="shared" si="105"/>
        <v>34.000000005282345</v>
      </c>
      <c r="Q101" s="2025">
        <f t="shared" si="105"/>
        <v>-0.42302165662024049</v>
      </c>
      <c r="R101" s="2025">
        <f t="shared" si="105"/>
        <v>0.22526098092486696</v>
      </c>
      <c r="S101" s="2025">
        <f t="shared" si="105"/>
        <v>5.371844399318125E-2</v>
      </c>
      <c r="T101" s="2025">
        <f t="shared" si="105"/>
        <v>0.16134743678895624</v>
      </c>
      <c r="U101" s="2025">
        <f t="shared" si="105"/>
        <v>0.13589589907583013</v>
      </c>
      <c r="V101" s="2025">
        <f t="shared" si="105"/>
        <v>4.3767730755827272E-3</v>
      </c>
      <c r="W101" s="2025">
        <f t="shared" si="105"/>
        <v>0.27431136626302388</v>
      </c>
      <c r="X101" s="2025">
        <f t="shared" si="105"/>
        <v>6.6561724610104337E-4</v>
      </c>
      <c r="Y101" s="2025">
        <f t="shared" si="105"/>
        <v>0.13760130552448926</v>
      </c>
      <c r="Z101" s="2025">
        <f t="shared" si="105"/>
        <v>0.11508722226503204</v>
      </c>
      <c r="AA101" s="2025">
        <f t="shared" si="105"/>
        <v>34.000000005282345</v>
      </c>
      <c r="AB101" s="2025">
        <f t="shared" si="105"/>
        <v>1.8428983421369761E-2</v>
      </c>
      <c r="AC101" s="2025">
        <f t="shared" si="105"/>
        <v>0.21078857001096785</v>
      </c>
      <c r="AD101" s="2025">
        <f t="shared" si="105"/>
        <v>2.3542326285700379E-2</v>
      </c>
      <c r="AE101" s="2025">
        <f t="shared" si="105"/>
        <v>0.19195120775059729</v>
      </c>
      <c r="AF101" s="2025">
        <f t="shared" si="105"/>
        <v>0.1793466445236386</v>
      </c>
      <c r="AG101" s="2025">
        <f t="shared" si="105"/>
        <v>9.7365702479338817E-2</v>
      </c>
      <c r="AH101" s="2025">
        <f t="shared" si="105"/>
        <v>9.0094147418988191E-2</v>
      </c>
      <c r="AI101" s="2025">
        <f t="shared" si="105"/>
        <v>-3.2141249099796633E-2</v>
      </c>
      <c r="AJ101" s="2025">
        <f t="shared" si="105"/>
        <v>0.14446895421268505</v>
      </c>
      <c r="AK101" s="2025">
        <f>AK100/AK12</f>
        <v>6.6304955777124364E-2</v>
      </c>
      <c r="AL101" s="2025">
        <f t="shared" ref="AL101:AU101" si="106">AL100/AL12</f>
        <v>34.000000005282345</v>
      </c>
      <c r="AM101" s="2025">
        <f t="shared" si="106"/>
        <v>-0.33762950234553535</v>
      </c>
      <c r="AN101" s="2025">
        <f t="shared" si="106"/>
        <v>0.23223790465807739</v>
      </c>
      <c r="AO101" s="2025">
        <f t="shared" si="106"/>
        <v>8.6593534339275108E-2</v>
      </c>
      <c r="AP101" s="2025">
        <f t="shared" si="106"/>
        <v>0.22319674962263447</v>
      </c>
      <c r="AQ101" s="2025">
        <f t="shared" si="106"/>
        <v>0.16557519366615986</v>
      </c>
      <c r="AR101" s="2025">
        <f t="shared" si="106"/>
        <v>8.196627157665724E-3</v>
      </c>
      <c r="AS101" s="2025">
        <f t="shared" si="106"/>
        <v>0.17219084972933776</v>
      </c>
      <c r="AT101" s="2025">
        <f t="shared" si="106"/>
        <v>-2.2794381634322746E-2</v>
      </c>
      <c r="AU101" s="2026">
        <f t="shared" si="106"/>
        <v>0.13397185081778587</v>
      </c>
      <c r="AV101" s="2025">
        <f>AV100/AV12</f>
        <v>0.12529045081840501</v>
      </c>
      <c r="AW101" s="2025">
        <f t="shared" ref="AW101:BF101" si="107">AW100/AW12</f>
        <v>34.000000005282345</v>
      </c>
      <c r="AX101" s="2025">
        <f t="shared" si="107"/>
        <v>-0.16464605349370939</v>
      </c>
      <c r="AY101" s="2025">
        <f t="shared" si="107"/>
        <v>0.21470433787774226</v>
      </c>
      <c r="AZ101" s="2025">
        <f t="shared" si="107"/>
        <v>6.3916675785160209E-3</v>
      </c>
      <c r="BA101" s="2025">
        <f t="shared" si="107"/>
        <v>0.13570739385253294</v>
      </c>
      <c r="BB101" s="2025">
        <f t="shared" si="107"/>
        <v>0.14057980127959091</v>
      </c>
      <c r="BC101" s="2025">
        <f t="shared" si="107"/>
        <v>6.9439436162981538E-2</v>
      </c>
      <c r="BD101" s="2025">
        <f t="shared" si="107"/>
        <v>0.21964366517774461</v>
      </c>
      <c r="BE101" s="2025">
        <f t="shared" si="107"/>
        <v>3.5702981090356264E-4</v>
      </c>
      <c r="BF101" s="2026">
        <f t="shared" si="107"/>
        <v>0.14338462708733823</v>
      </c>
      <c r="BH101" s="1737">
        <f t="shared" si="88"/>
        <v>7.8865549369103033E-2</v>
      </c>
      <c r="BI101" s="847">
        <f t="shared" si="88"/>
        <v>34.000000005282345</v>
      </c>
      <c r="BJ101" s="847">
        <f t="shared" si="88"/>
        <v>-0.51183645287244506</v>
      </c>
      <c r="BK101" s="847">
        <f t="shared" si="88"/>
        <v>0.22526098092486696</v>
      </c>
      <c r="BL101" s="847">
        <f t="shared" si="88"/>
        <v>-3.4791140675506579E-2</v>
      </c>
      <c r="BM101" s="847">
        <f t="shared" si="88"/>
        <v>0.21962138790175106</v>
      </c>
      <c r="BN101" s="847">
        <f t="shared" si="88"/>
        <v>-1.8973062568255955E-2</v>
      </c>
      <c r="BO101" s="847">
        <f t="shared" si="88"/>
        <v>4.3767730755827272E-3</v>
      </c>
      <c r="BP101" s="847">
        <f t="shared" si="88"/>
        <v>8.7629465304645215E-2</v>
      </c>
      <c r="BQ101" s="847">
        <f t="shared" si="88"/>
        <v>-4.8570627748708392E-2</v>
      </c>
      <c r="BR101" s="1514">
        <f t="shared" si="88"/>
        <v>8.7236106721905612E-2</v>
      </c>
      <c r="BS101" s="847">
        <f t="shared" si="89"/>
        <v>2.3185851194385848E-2</v>
      </c>
      <c r="BT101" s="847">
        <f t="shared" si="89"/>
        <v>0</v>
      </c>
      <c r="BU101" s="847">
        <f t="shared" si="89"/>
        <v>0.25837560312653107</v>
      </c>
      <c r="BV101" s="847">
        <f t="shared" si="89"/>
        <v>-1.0556643047124697E-2</v>
      </c>
      <c r="BW101" s="847">
        <f t="shared" si="89"/>
        <v>-4.7326776414665227E-2</v>
      </c>
      <c r="BX101" s="847">
        <f t="shared" si="89"/>
        <v>-2.5640042936423302E-2</v>
      </c>
      <c r="BY101" s="847">
        <f t="shared" si="89"/>
        <v>4.6839022037607758E-3</v>
      </c>
      <c r="BZ101" s="847">
        <f t="shared" si="89"/>
        <v>6.5062663087398817E-2</v>
      </c>
      <c r="CA101" s="847">
        <f t="shared" si="89"/>
        <v>-5.4667701085279269E-2</v>
      </c>
      <c r="CB101" s="847">
        <f t="shared" si="89"/>
        <v>-3.0858743519748073E-4</v>
      </c>
      <c r="CC101" s="1514">
        <f t="shared" si="89"/>
        <v>5.7833215628489698E-3</v>
      </c>
    </row>
    <row r="102" spans="1:81" s="576" customFormat="1" ht="12" customHeight="1" collapsed="1">
      <c r="A102" s="821"/>
      <c r="B102" s="1201" t="s">
        <v>4642</v>
      </c>
      <c r="C102" s="1962"/>
      <c r="D102" s="1740"/>
      <c r="E102" s="1740"/>
      <c r="F102" s="1740"/>
      <c r="G102" s="1740"/>
      <c r="H102" s="1740"/>
      <c r="I102" s="1740"/>
      <c r="J102" s="1740"/>
      <c r="K102" s="1740"/>
      <c r="L102" s="1740"/>
      <c r="M102" s="1740"/>
      <c r="N102" s="101"/>
      <c r="O102" s="1740"/>
      <c r="P102" s="1740"/>
      <c r="Q102" s="1740"/>
      <c r="R102" s="1740"/>
      <c r="S102" s="1740"/>
      <c r="T102" s="1740"/>
      <c r="U102" s="1740"/>
      <c r="V102" s="1740"/>
      <c r="W102" s="1740"/>
      <c r="X102" s="1740"/>
      <c r="Y102" s="101"/>
      <c r="Z102" s="1740"/>
      <c r="AA102" s="1740"/>
      <c r="AB102" s="1740"/>
      <c r="AC102" s="1740"/>
      <c r="AD102" s="1740"/>
      <c r="AE102" s="1740"/>
      <c r="AF102" s="1740"/>
      <c r="AG102" s="1740"/>
      <c r="AH102" s="1740"/>
      <c r="AI102" s="1740"/>
      <c r="AJ102" s="101"/>
      <c r="AK102" s="553"/>
      <c r="AL102" s="553"/>
      <c r="AM102" s="553"/>
      <c r="AN102" s="553"/>
      <c r="AO102" s="553"/>
      <c r="AP102" s="553"/>
      <c r="AQ102" s="553"/>
      <c r="AR102" s="553"/>
      <c r="AS102" s="553"/>
      <c r="AT102" s="553"/>
      <c r="AU102" s="421"/>
      <c r="AV102" s="553"/>
      <c r="AW102" s="553"/>
      <c r="AX102" s="553"/>
      <c r="AY102" s="553"/>
      <c r="AZ102" s="553"/>
      <c r="BA102" s="553"/>
      <c r="BB102" s="553"/>
      <c r="BC102" s="553"/>
      <c r="BD102" s="553"/>
      <c r="BE102" s="553"/>
      <c r="BF102" s="421"/>
      <c r="BH102" s="1739">
        <f t="shared" si="88"/>
        <v>0</v>
      </c>
      <c r="BI102" s="1740">
        <f t="shared" si="88"/>
        <v>0</v>
      </c>
      <c r="BJ102" s="1740">
        <f t="shared" si="88"/>
        <v>0</v>
      </c>
      <c r="BK102" s="1740">
        <f t="shared" si="88"/>
        <v>0</v>
      </c>
      <c r="BL102" s="1740">
        <f t="shared" si="88"/>
        <v>0</v>
      </c>
      <c r="BM102" s="1740">
        <f t="shared" si="88"/>
        <v>0</v>
      </c>
      <c r="BN102" s="1740">
        <f t="shared" si="88"/>
        <v>0</v>
      </c>
      <c r="BO102" s="1740">
        <f t="shared" si="88"/>
        <v>0</v>
      </c>
      <c r="BP102" s="1740">
        <f t="shared" si="88"/>
        <v>0</v>
      </c>
      <c r="BQ102" s="1740">
        <f t="shared" si="88"/>
        <v>0</v>
      </c>
      <c r="BR102" s="1491">
        <f t="shared" si="88"/>
        <v>0</v>
      </c>
      <c r="BS102" s="553">
        <f t="shared" si="89"/>
        <v>0</v>
      </c>
      <c r="BT102" s="553">
        <f t="shared" si="89"/>
        <v>0</v>
      </c>
      <c r="BU102" s="553">
        <f t="shared" si="89"/>
        <v>0</v>
      </c>
      <c r="BV102" s="553">
        <f t="shared" si="89"/>
        <v>0</v>
      </c>
      <c r="BW102" s="553">
        <f t="shared" si="89"/>
        <v>0</v>
      </c>
      <c r="BX102" s="553">
        <f t="shared" si="89"/>
        <v>0</v>
      </c>
      <c r="BY102" s="553">
        <f t="shared" si="89"/>
        <v>0</v>
      </c>
      <c r="BZ102" s="553">
        <f t="shared" si="89"/>
        <v>0</v>
      </c>
      <c r="CA102" s="553">
        <f t="shared" si="89"/>
        <v>0</v>
      </c>
      <c r="CB102" s="553">
        <f t="shared" si="89"/>
        <v>0</v>
      </c>
      <c r="CC102" s="1491">
        <f t="shared" si="89"/>
        <v>0</v>
      </c>
    </row>
    <row r="103" spans="1:81" s="576" customFormat="1" ht="12" customHeight="1">
      <c r="A103" s="821"/>
      <c r="B103" s="1472" t="s">
        <v>4953</v>
      </c>
      <c r="C103" s="1962"/>
      <c r="D103" s="1740"/>
      <c r="E103" s="1740"/>
      <c r="F103" s="1740"/>
      <c r="G103" s="1740"/>
      <c r="H103" s="1740"/>
      <c r="I103" s="1740"/>
      <c r="J103" s="1740"/>
      <c r="K103" s="1740"/>
      <c r="L103" s="1740"/>
      <c r="M103" s="1740"/>
      <c r="N103" s="101"/>
      <c r="O103" s="1740"/>
      <c r="P103" s="1740"/>
      <c r="Q103" s="1740"/>
      <c r="R103" s="1740"/>
      <c r="S103" s="1740"/>
      <c r="T103" s="1740"/>
      <c r="U103" s="1740"/>
      <c r="V103" s="1740"/>
      <c r="W103" s="1740"/>
      <c r="X103" s="1740"/>
      <c r="Y103" s="101"/>
      <c r="Z103" s="1740"/>
      <c r="AA103" s="1740"/>
      <c r="AB103" s="1740"/>
      <c r="AC103" s="1740"/>
      <c r="AD103" s="1740"/>
      <c r="AE103" s="1740"/>
      <c r="AF103" s="1740"/>
      <c r="AG103" s="1740"/>
      <c r="AH103" s="1740"/>
      <c r="AI103" s="1740"/>
      <c r="AJ103" s="101"/>
      <c r="AK103" s="553"/>
      <c r="AL103" s="553"/>
      <c r="AM103" s="553"/>
      <c r="AN103" s="553"/>
      <c r="AO103" s="553"/>
      <c r="AP103" s="553"/>
      <c r="AQ103" s="553"/>
      <c r="AR103" s="553"/>
      <c r="AS103" s="553"/>
      <c r="AT103" s="553"/>
      <c r="AU103" s="421"/>
      <c r="AV103" s="553"/>
      <c r="AW103" s="553"/>
      <c r="AX103" s="553"/>
      <c r="AY103" s="553"/>
      <c r="AZ103" s="553"/>
      <c r="BA103" s="553"/>
      <c r="BB103" s="553"/>
      <c r="BC103" s="553"/>
      <c r="BD103" s="553"/>
      <c r="BE103" s="553"/>
      <c r="BF103" s="421"/>
      <c r="BH103" s="1739"/>
      <c r="BI103" s="1740"/>
      <c r="BJ103" s="1740"/>
      <c r="BK103" s="1740"/>
      <c r="BL103" s="1740"/>
      <c r="BM103" s="1740"/>
      <c r="BN103" s="1740"/>
      <c r="BO103" s="1740"/>
      <c r="BP103" s="1740"/>
      <c r="BQ103" s="1740"/>
      <c r="BR103" s="1491"/>
      <c r="BS103" s="553"/>
      <c r="BT103" s="553"/>
      <c r="BU103" s="553"/>
      <c r="BV103" s="553"/>
      <c r="BW103" s="553"/>
      <c r="BX103" s="553"/>
      <c r="BY103" s="553"/>
      <c r="BZ103" s="553"/>
      <c r="CA103" s="553"/>
      <c r="CB103" s="553"/>
      <c r="CC103" s="1491"/>
    </row>
    <row r="104" spans="1:81" s="576" customFormat="1" ht="12" customHeight="1">
      <c r="A104" s="821"/>
      <c r="B104" s="1462" t="s">
        <v>4962</v>
      </c>
      <c r="C104" s="1809">
        <v>1</v>
      </c>
      <c r="D104" s="1740"/>
      <c r="E104" s="1740"/>
      <c r="F104" s="1740"/>
      <c r="G104" s="1740"/>
      <c r="H104" s="1740"/>
      <c r="I104" s="1740"/>
      <c r="J104" s="1740"/>
      <c r="K104" s="1740"/>
      <c r="L104" s="1740"/>
      <c r="M104" s="1740"/>
      <c r="N104" s="101">
        <v>-4542</v>
      </c>
      <c r="O104" s="1740"/>
      <c r="P104" s="1740"/>
      <c r="Q104" s="1740"/>
      <c r="R104" s="1740"/>
      <c r="S104" s="1740"/>
      <c r="T104" s="1740"/>
      <c r="U104" s="1740"/>
      <c r="V104" s="1740"/>
      <c r="W104" s="1740"/>
      <c r="X104" s="1740"/>
      <c r="Y104" s="101">
        <f>-CJ191/1000</f>
        <v>-4570.3512000000001</v>
      </c>
      <c r="Z104" s="2063" t="s">
        <v>45</v>
      </c>
      <c r="AA104" s="2063" t="s">
        <v>45</v>
      </c>
      <c r="AB104" s="2063" t="s">
        <v>45</v>
      </c>
      <c r="AC104" s="2063" t="s">
        <v>45</v>
      </c>
      <c r="AD104" s="2063" t="s">
        <v>45</v>
      </c>
      <c r="AE104" s="2063" t="s">
        <v>45</v>
      </c>
      <c r="AF104" s="2063" t="s">
        <v>45</v>
      </c>
      <c r="AG104" s="2063" t="s">
        <v>45</v>
      </c>
      <c r="AH104" s="2063" t="s">
        <v>45</v>
      </c>
      <c r="AI104" s="2063" t="s">
        <v>45</v>
      </c>
      <c r="AJ104" s="101">
        <f>Y104/2</f>
        <v>-2285.1756</v>
      </c>
      <c r="AK104" s="1463" t="s">
        <v>45</v>
      </c>
      <c r="AL104" s="1463" t="s">
        <v>45</v>
      </c>
      <c r="AM104" s="1463" t="s">
        <v>45</v>
      </c>
      <c r="AN104" s="1463" t="s">
        <v>45</v>
      </c>
      <c r="AO104" s="1463" t="s">
        <v>45</v>
      </c>
      <c r="AP104" s="1463" t="s">
        <v>45</v>
      </c>
      <c r="AQ104" s="1463" t="s">
        <v>45</v>
      </c>
      <c r="AR104" s="1463" t="s">
        <v>45</v>
      </c>
      <c r="AS104" s="1463" t="s">
        <v>45</v>
      </c>
      <c r="AT104" s="1463" t="s">
        <v>45</v>
      </c>
      <c r="AU104" s="421" t="s">
        <v>45</v>
      </c>
      <c r="AV104" s="1463" t="s">
        <v>45</v>
      </c>
      <c r="AW104" s="1463" t="s">
        <v>45</v>
      </c>
      <c r="AX104" s="1463" t="s">
        <v>45</v>
      </c>
      <c r="AY104" s="1463" t="s">
        <v>45</v>
      </c>
      <c r="AZ104" s="1463" t="s">
        <v>45</v>
      </c>
      <c r="BA104" s="1463" t="s">
        <v>45</v>
      </c>
      <c r="BB104" s="1463" t="s">
        <v>45</v>
      </c>
      <c r="BC104" s="1463" t="s">
        <v>45</v>
      </c>
      <c r="BD104" s="1463" t="s">
        <v>45</v>
      </c>
      <c r="BE104" s="1463" t="s">
        <v>45</v>
      </c>
      <c r="BF104" s="421">
        <f>Y104</f>
        <v>-4570.3512000000001</v>
      </c>
      <c r="BH104" s="1739"/>
      <c r="BI104" s="1740"/>
      <c r="BJ104" s="1740"/>
      <c r="BK104" s="1740"/>
      <c r="BL104" s="1740"/>
      <c r="BM104" s="1740"/>
      <c r="BN104" s="1740"/>
      <c r="BO104" s="1740"/>
      <c r="BP104" s="1740"/>
      <c r="BQ104" s="1740"/>
      <c r="BR104" s="1491">
        <f t="shared" ref="BR104" si="108">Y104-N104</f>
        <v>-28.351200000000063</v>
      </c>
      <c r="BS104" s="553" t="e">
        <f t="shared" ref="BS104" si="109">AV104-O104</f>
        <v>#VALUE!</v>
      </c>
      <c r="BT104" s="553" t="e">
        <f t="shared" ref="BT104" si="110">AW104-P104</f>
        <v>#VALUE!</v>
      </c>
      <c r="BU104" s="553" t="e">
        <f t="shared" ref="BU104" si="111">AX104-Q104</f>
        <v>#VALUE!</v>
      </c>
      <c r="BV104" s="553" t="e">
        <f t="shared" ref="BV104" si="112">AY104-R104</f>
        <v>#VALUE!</v>
      </c>
      <c r="BW104" s="553" t="e">
        <f t="shared" ref="BW104" si="113">AZ104-S104</f>
        <v>#VALUE!</v>
      </c>
      <c r="BX104" s="553" t="e">
        <f t="shared" ref="BX104" si="114">BA104-T104</f>
        <v>#VALUE!</v>
      </c>
      <c r="BY104" s="553" t="e">
        <f t="shared" ref="BY104" si="115">BB104-U104</f>
        <v>#VALUE!</v>
      </c>
      <c r="BZ104" s="553" t="e">
        <f t="shared" ref="BZ104" si="116">BC104-V104</f>
        <v>#VALUE!</v>
      </c>
      <c r="CA104" s="553" t="e">
        <f t="shared" ref="CA104" si="117">BD104-W104</f>
        <v>#VALUE!</v>
      </c>
      <c r="CB104" s="553" t="e">
        <f t="shared" ref="CB104" si="118">BE104-X104</f>
        <v>#VALUE!</v>
      </c>
      <c r="CC104" s="1491">
        <f t="shared" ref="CC104" si="119">BF104-Y104</f>
        <v>0</v>
      </c>
    </row>
    <row r="105" spans="1:81" s="576" customFormat="1" ht="12" customHeight="1" collapsed="1">
      <c r="A105" s="821"/>
      <c r="B105" s="1462" t="s">
        <v>4624</v>
      </c>
      <c r="C105" s="1809">
        <v>2</v>
      </c>
      <c r="D105" s="1740">
        <f>-D162</f>
        <v>0</v>
      </c>
      <c r="E105" s="1740">
        <f>-E162</f>
        <v>0</v>
      </c>
      <c r="F105" s="1740">
        <f>-F162</f>
        <v>0</v>
      </c>
      <c r="G105" s="1740">
        <f>G162</f>
        <v>1003.0225472500011</v>
      </c>
      <c r="H105" s="1740">
        <f>-H162</f>
        <v>-204.36863100000014</v>
      </c>
      <c r="I105" s="1740">
        <f>-I162</f>
        <v>783.12847777756042</v>
      </c>
      <c r="J105" s="1740">
        <f>-J162</f>
        <v>-3259.9777044014641</v>
      </c>
      <c r="K105" s="1740">
        <f>-K162</f>
        <v>213.31694087168697</v>
      </c>
      <c r="L105" s="1740">
        <f>-L162</f>
        <v>0</v>
      </c>
      <c r="M105" s="415">
        <f>M160</f>
        <v>-1992</v>
      </c>
      <c r="N105" s="101">
        <f>SUM(D105:M105)</f>
        <v>-3456.8783695022157</v>
      </c>
      <c r="O105" s="1740">
        <f t="shared" ref="O105:W105" si="120">-O162</f>
        <v>0</v>
      </c>
      <c r="P105" s="1740">
        <f t="shared" si="120"/>
        <v>0</v>
      </c>
      <c r="Q105" s="1740">
        <f t="shared" si="120"/>
        <v>0</v>
      </c>
      <c r="R105" s="1740">
        <f t="shared" si="120"/>
        <v>-7212.1554933272337</v>
      </c>
      <c r="S105" s="1740">
        <f t="shared" si="120"/>
        <v>-176.26422514500038</v>
      </c>
      <c r="T105" s="1740">
        <f t="shared" si="120"/>
        <v>-3405.2552275093881</v>
      </c>
      <c r="U105" s="1740">
        <f t="shared" si="120"/>
        <v>-3071.4463374509369</v>
      </c>
      <c r="V105" s="1740">
        <f t="shared" si="120"/>
        <v>-30.827422541545499</v>
      </c>
      <c r="W105" s="1740">
        <f t="shared" si="120"/>
        <v>0</v>
      </c>
      <c r="X105" s="415" t="s">
        <v>45</v>
      </c>
      <c r="Y105" s="101">
        <f>SUM(O105:X105)</f>
        <v>-13895.948705974106</v>
      </c>
      <c r="Z105" s="1740">
        <f t="shared" ref="Z105:AH105" si="121">-Z162</f>
        <v>0</v>
      </c>
      <c r="AA105" s="1740">
        <f t="shared" si="121"/>
        <v>0</v>
      </c>
      <c r="AB105" s="1740">
        <f t="shared" si="121"/>
        <v>0</v>
      </c>
      <c r="AC105" s="1740">
        <f t="shared" si="121"/>
        <v>-3100.6422649090928</v>
      </c>
      <c r="AD105" s="1740">
        <f t="shared" si="121"/>
        <v>-38.061860753499943</v>
      </c>
      <c r="AE105" s="1740">
        <f t="shared" si="121"/>
        <v>-3097.7455474601629</v>
      </c>
      <c r="AF105" s="1740">
        <f t="shared" si="121"/>
        <v>-1748.2838304515701</v>
      </c>
      <c r="AG105" s="1740">
        <f t="shared" si="121"/>
        <v>-682.30407173553715</v>
      </c>
      <c r="AH105" s="1740">
        <f t="shared" si="121"/>
        <v>0</v>
      </c>
      <c r="AI105" s="1740" t="s">
        <v>45</v>
      </c>
      <c r="AJ105" s="101">
        <f>SUM(Z105:AI105)</f>
        <v>-8667.0375753098633</v>
      </c>
      <c r="AK105" s="553">
        <f t="shared" ref="AK105:AS105" si="122">-AK162</f>
        <v>0</v>
      </c>
      <c r="AL105" s="553">
        <f t="shared" si="122"/>
        <v>0</v>
      </c>
      <c r="AM105" s="553">
        <f t="shared" si="122"/>
        <v>0</v>
      </c>
      <c r="AN105" s="553">
        <f t="shared" si="122"/>
        <v>-3713.8714567624997</v>
      </c>
      <c r="AO105" s="553">
        <f t="shared" si="122"/>
        <v>-197.60538948599975</v>
      </c>
      <c r="AP105" s="553">
        <f t="shared" si="122"/>
        <v>-3696.101602741915</v>
      </c>
      <c r="AQ105" s="553">
        <f t="shared" si="122"/>
        <v>-1802.0478170298327</v>
      </c>
      <c r="AR105" s="553">
        <f t="shared" si="122"/>
        <v>-35.141351805000134</v>
      </c>
      <c r="AS105" s="553">
        <f t="shared" si="122"/>
        <v>0</v>
      </c>
      <c r="AT105" s="553" t="s">
        <v>45</v>
      </c>
      <c r="AU105" s="421">
        <f>SUM(AK105:AT105)</f>
        <v>-9444.7676178252459</v>
      </c>
      <c r="AV105" s="553">
        <f t="shared" ref="AV105:BD105" si="123">-AV162</f>
        <v>0</v>
      </c>
      <c r="AW105" s="553">
        <f t="shared" si="123"/>
        <v>0</v>
      </c>
      <c r="AX105" s="553">
        <f t="shared" si="123"/>
        <v>0</v>
      </c>
      <c r="AY105" s="553">
        <f>-AY162</f>
        <v>-6598.9263014738262</v>
      </c>
      <c r="AZ105" s="553">
        <f t="shared" si="123"/>
        <v>-16.720696412500594</v>
      </c>
      <c r="BA105" s="553">
        <f t="shared" si="123"/>
        <v>-2806.899172227636</v>
      </c>
      <c r="BB105" s="553">
        <f t="shared" si="123"/>
        <v>-3017.6823508726743</v>
      </c>
      <c r="BC105" s="553">
        <f t="shared" si="123"/>
        <v>-677.99014247208243</v>
      </c>
      <c r="BD105" s="553">
        <f t="shared" si="123"/>
        <v>0</v>
      </c>
      <c r="BE105" s="553" t="s">
        <v>45</v>
      </c>
      <c r="BF105" s="421">
        <f>SUM(AV105:BE105)</f>
        <v>-13118.21866345872</v>
      </c>
      <c r="BG105" s="1813"/>
      <c r="BH105" s="1739">
        <f t="shared" si="88"/>
        <v>0</v>
      </c>
      <c r="BI105" s="1740">
        <f t="shared" si="88"/>
        <v>0</v>
      </c>
      <c r="BJ105" s="1740">
        <f t="shared" si="88"/>
        <v>0</v>
      </c>
      <c r="BK105" s="1740">
        <f t="shared" si="88"/>
        <v>-8215.1780405772352</v>
      </c>
      <c r="BL105" s="1740">
        <f t="shared" si="88"/>
        <v>28.104405854999754</v>
      </c>
      <c r="BM105" s="1740">
        <f t="shared" si="88"/>
        <v>-4188.3837052869485</v>
      </c>
      <c r="BN105" s="1740">
        <f t="shared" si="88"/>
        <v>188.53136695052717</v>
      </c>
      <c r="BO105" s="1740">
        <f t="shared" si="88"/>
        <v>-244.14436341323247</v>
      </c>
      <c r="BP105" s="1740">
        <f t="shared" si="88"/>
        <v>0</v>
      </c>
      <c r="BQ105" s="415" t="s">
        <v>45</v>
      </c>
      <c r="BR105" s="1491">
        <f>Y105-N105</f>
        <v>-10439.07033647189</v>
      </c>
      <c r="BS105" s="553">
        <f t="shared" si="89"/>
        <v>0</v>
      </c>
      <c r="BT105" s="553">
        <f t="shared" si="89"/>
        <v>0</v>
      </c>
      <c r="BU105" s="553">
        <f t="shared" si="89"/>
        <v>0</v>
      </c>
      <c r="BV105" s="553">
        <f t="shared" si="89"/>
        <v>613.22919185340743</v>
      </c>
      <c r="BW105" s="553">
        <f t="shared" si="89"/>
        <v>159.54352873249979</v>
      </c>
      <c r="BX105" s="553">
        <f t="shared" si="89"/>
        <v>598.35605528175211</v>
      </c>
      <c r="BY105" s="553">
        <f t="shared" si="89"/>
        <v>53.763986578262575</v>
      </c>
      <c r="BZ105" s="553">
        <f t="shared" si="89"/>
        <v>-647.16271993053692</v>
      </c>
      <c r="CA105" s="553">
        <f t="shared" si="89"/>
        <v>0</v>
      </c>
      <c r="CB105" s="1202" t="e">
        <f t="shared" si="89"/>
        <v>#VALUE!</v>
      </c>
      <c r="CC105" s="1491">
        <f t="shared" si="89"/>
        <v>777.73004251538623</v>
      </c>
    </row>
    <row r="106" spans="1:81" s="576" customFormat="1" ht="11.45" customHeight="1">
      <c r="A106" s="821"/>
      <c r="B106" s="1462" t="s">
        <v>4700</v>
      </c>
      <c r="C106" s="1809">
        <v>3</v>
      </c>
      <c r="D106" s="1740"/>
      <c r="E106" s="1740"/>
      <c r="F106" s="1740"/>
      <c r="G106" s="1740"/>
      <c r="H106" s="1740"/>
      <c r="I106" s="1740"/>
      <c r="J106" s="1740"/>
      <c r="K106" s="1740"/>
      <c r="L106" s="1740"/>
      <c r="M106" s="415"/>
      <c r="N106" s="101">
        <v>0</v>
      </c>
      <c r="O106" s="1740">
        <v>0</v>
      </c>
      <c r="P106" s="1740">
        <v>0</v>
      </c>
      <c r="Q106" s="1740">
        <v>0</v>
      </c>
      <c r="R106" s="1740">
        <v>0</v>
      </c>
      <c r="S106" s="1740">
        <v>0</v>
      </c>
      <c r="T106" s="1740">
        <v>0</v>
      </c>
      <c r="U106" s="1740">
        <v>0</v>
      </c>
      <c r="V106" s="1740">
        <v>0</v>
      </c>
      <c r="W106" s="1740">
        <v>0</v>
      </c>
      <c r="X106" s="415">
        <v>0</v>
      </c>
      <c r="Y106" s="101">
        <v>0</v>
      </c>
      <c r="Z106" s="1740">
        <f>-420*3.694075*50%</f>
        <v>-775.75575000000003</v>
      </c>
      <c r="AA106" s="1740">
        <v>0</v>
      </c>
      <c r="AB106" s="1740">
        <v>0</v>
      </c>
      <c r="AC106" s="1740">
        <v>0</v>
      </c>
      <c r="AD106" s="1740">
        <v>0</v>
      </c>
      <c r="AE106" s="1740">
        <v>0</v>
      </c>
      <c r="AF106" s="1740">
        <v>0</v>
      </c>
      <c r="AG106" s="1740">
        <v>0</v>
      </c>
      <c r="AH106" s="1740">
        <v>0</v>
      </c>
      <c r="AI106" s="1740">
        <v>0</v>
      </c>
      <c r="AJ106" s="101">
        <f>-CM199</f>
        <v>-791.27086500000007</v>
      </c>
      <c r="AK106" s="553"/>
      <c r="AL106" s="553"/>
      <c r="AM106" s="553"/>
      <c r="AN106" s="553"/>
      <c r="AO106" s="553"/>
      <c r="AP106" s="553"/>
      <c r="AQ106" s="553"/>
      <c r="AR106" s="553"/>
      <c r="AS106" s="553"/>
      <c r="AT106" s="553"/>
      <c r="AU106" s="421"/>
      <c r="AV106" s="553">
        <f>-420*3.694075*50%</f>
        <v>-775.75575000000003</v>
      </c>
      <c r="AW106" s="553"/>
      <c r="AX106" s="553"/>
      <c r="AY106" s="553"/>
      <c r="AZ106" s="553"/>
      <c r="BA106" s="553"/>
      <c r="BB106" s="553"/>
      <c r="BC106" s="553"/>
      <c r="BD106" s="553"/>
      <c r="BE106" s="553"/>
      <c r="BF106" s="421">
        <f>AJ106</f>
        <v>-791.27086500000007</v>
      </c>
      <c r="BH106" s="1739"/>
      <c r="BI106" s="1740"/>
      <c r="BJ106" s="1740"/>
      <c r="BK106" s="1740"/>
      <c r="BL106" s="1740"/>
      <c r="BM106" s="1740"/>
      <c r="BN106" s="1740"/>
      <c r="BO106" s="1740"/>
      <c r="BP106" s="1740"/>
      <c r="BQ106" s="415"/>
      <c r="BR106" s="1491">
        <f t="shared" ref="BR106:BR137" si="124">Y106-N106</f>
        <v>0</v>
      </c>
      <c r="BS106" s="553">
        <f t="shared" ref="BS106:BS137" si="125">AV106-O106</f>
        <v>-775.75575000000003</v>
      </c>
      <c r="BT106" s="553">
        <f t="shared" ref="BT106:BT137" si="126">AW106-P106</f>
        <v>0</v>
      </c>
      <c r="BU106" s="553">
        <f t="shared" ref="BU106:BU137" si="127">AX106-Q106</f>
        <v>0</v>
      </c>
      <c r="BV106" s="553">
        <f t="shared" ref="BV106:BV137" si="128">AY106-R106</f>
        <v>0</v>
      </c>
      <c r="BW106" s="553">
        <f t="shared" ref="BW106:BW137" si="129">AZ106-S106</f>
        <v>0</v>
      </c>
      <c r="BX106" s="553">
        <f t="shared" ref="BX106:BX137" si="130">BA106-T106</f>
        <v>0</v>
      </c>
      <c r="BY106" s="553">
        <f t="shared" ref="BY106:BY137" si="131">BB106-U106</f>
        <v>0</v>
      </c>
      <c r="BZ106" s="553">
        <f t="shared" ref="BZ106:BZ137" si="132">BC106-V106</f>
        <v>0</v>
      </c>
      <c r="CA106" s="553">
        <f t="shared" ref="CA106:CA137" si="133">BD106-W106</f>
        <v>0</v>
      </c>
      <c r="CB106" s="1202">
        <f t="shared" ref="CB106:CB137" si="134">BE106-X106</f>
        <v>0</v>
      </c>
      <c r="CC106" s="1491">
        <f t="shared" ref="CC106:CC137" si="135">BF106-Y106</f>
        <v>-791.27086500000007</v>
      </c>
    </row>
    <row r="107" spans="1:81" s="576" customFormat="1" ht="12" customHeight="1">
      <c r="A107" s="821"/>
      <c r="B107" s="1472" t="s">
        <v>4954</v>
      </c>
      <c r="C107" s="1962"/>
      <c r="D107" s="1740"/>
      <c r="E107" s="1740"/>
      <c r="F107" s="1740"/>
      <c r="G107" s="1740"/>
      <c r="H107" s="1740"/>
      <c r="I107" s="1740"/>
      <c r="J107" s="1740"/>
      <c r="K107" s="1740"/>
      <c r="L107" s="1740"/>
      <c r="M107" s="415"/>
      <c r="N107" s="101"/>
      <c r="O107" s="1740"/>
      <c r="P107" s="1740"/>
      <c r="Q107" s="1740"/>
      <c r="R107" s="1740"/>
      <c r="S107" s="1740"/>
      <c r="T107" s="1740"/>
      <c r="U107" s="1740"/>
      <c r="V107" s="1740"/>
      <c r="W107" s="1740"/>
      <c r="X107" s="415"/>
      <c r="Y107" s="101"/>
      <c r="Z107" s="1740"/>
      <c r="AA107" s="1740"/>
      <c r="AB107" s="1740"/>
      <c r="AC107" s="1740"/>
      <c r="AD107" s="1740"/>
      <c r="AE107" s="1740"/>
      <c r="AF107" s="1740"/>
      <c r="AG107" s="1740"/>
      <c r="AH107" s="1740"/>
      <c r="AI107" s="1740"/>
      <c r="AJ107" s="101"/>
      <c r="AK107" s="553"/>
      <c r="AL107" s="553"/>
      <c r="AM107" s="553"/>
      <c r="AN107" s="553"/>
      <c r="AO107" s="553"/>
      <c r="AP107" s="553"/>
      <c r="AQ107" s="553"/>
      <c r="AR107" s="553"/>
      <c r="AS107" s="553"/>
      <c r="AT107" s="553"/>
      <c r="AU107" s="421"/>
      <c r="AV107" s="553"/>
      <c r="AW107" s="553"/>
      <c r="AX107" s="553"/>
      <c r="AY107" s="553"/>
      <c r="AZ107" s="553"/>
      <c r="BA107" s="553"/>
      <c r="BB107" s="553"/>
      <c r="BC107" s="553"/>
      <c r="BD107" s="553"/>
      <c r="BE107" s="553"/>
      <c r="BF107" s="421"/>
      <c r="BH107" s="1739"/>
      <c r="BI107" s="1740"/>
      <c r="BJ107" s="1740"/>
      <c r="BK107" s="1740"/>
      <c r="BL107" s="1740"/>
      <c r="BM107" s="1740"/>
      <c r="BN107" s="1740"/>
      <c r="BO107" s="1740"/>
      <c r="BP107" s="1740"/>
      <c r="BQ107" s="415"/>
      <c r="BR107" s="1491">
        <f t="shared" si="124"/>
        <v>0</v>
      </c>
      <c r="BS107" s="553">
        <f t="shared" si="125"/>
        <v>0</v>
      </c>
      <c r="BT107" s="553">
        <f t="shared" si="126"/>
        <v>0</v>
      </c>
      <c r="BU107" s="553">
        <f t="shared" si="127"/>
        <v>0</v>
      </c>
      <c r="BV107" s="553">
        <f t="shared" si="128"/>
        <v>0</v>
      </c>
      <c r="BW107" s="553">
        <f t="shared" si="129"/>
        <v>0</v>
      </c>
      <c r="BX107" s="553">
        <f t="shared" si="130"/>
        <v>0</v>
      </c>
      <c r="BY107" s="553">
        <f t="shared" si="131"/>
        <v>0</v>
      </c>
      <c r="BZ107" s="553">
        <f t="shared" si="132"/>
        <v>0</v>
      </c>
      <c r="CA107" s="553">
        <f t="shared" si="133"/>
        <v>0</v>
      </c>
      <c r="CB107" s="1202">
        <f t="shared" si="134"/>
        <v>0</v>
      </c>
      <c r="CC107" s="1491">
        <f t="shared" si="135"/>
        <v>0</v>
      </c>
    </row>
    <row r="108" spans="1:81" s="576" customFormat="1" ht="12" customHeight="1">
      <c r="A108" s="821"/>
      <c r="B108" s="1462" t="s">
        <v>5211</v>
      </c>
      <c r="C108" s="1809">
        <v>4</v>
      </c>
      <c r="D108" s="1809">
        <v>4</v>
      </c>
      <c r="E108" s="1809">
        <v>4</v>
      </c>
      <c r="F108" s="1809">
        <v>4</v>
      </c>
      <c r="G108" s="1809">
        <v>4</v>
      </c>
      <c r="H108" s="1809">
        <v>4</v>
      </c>
      <c r="I108" s="1809">
        <v>4</v>
      </c>
      <c r="J108" s="1809">
        <v>4</v>
      </c>
      <c r="K108" s="1809">
        <v>4</v>
      </c>
      <c r="L108" s="1809">
        <v>4</v>
      </c>
      <c r="M108" s="1809">
        <v>4</v>
      </c>
      <c r="N108" s="101">
        <f>-CP208</f>
        <v>-756</v>
      </c>
      <c r="O108" s="1740">
        <f>-34737*40%</f>
        <v>-13894.800000000001</v>
      </c>
      <c r="P108" s="1740"/>
      <c r="Q108" s="1740"/>
      <c r="R108" s="1740"/>
      <c r="S108" s="1740"/>
      <c r="T108" s="1740"/>
      <c r="U108" s="1740"/>
      <c r="V108" s="1740"/>
      <c r="W108" s="1740"/>
      <c r="X108" s="415"/>
      <c r="Y108" s="101">
        <f>-CQ208</f>
        <v>-860.40000000000009</v>
      </c>
      <c r="Z108" s="1740">
        <f>-35393*40%</f>
        <v>-14157.2</v>
      </c>
      <c r="AA108" s="1740"/>
      <c r="AB108" s="1740"/>
      <c r="AC108" s="1740"/>
      <c r="AD108" s="1740"/>
      <c r="AE108" s="1740"/>
      <c r="AF108" s="1740"/>
      <c r="AG108" s="1740"/>
      <c r="AH108" s="1740"/>
      <c r="AI108" s="1740"/>
      <c r="AJ108" s="101">
        <f>-CR208</f>
        <v>-420.8</v>
      </c>
      <c r="AK108" s="553"/>
      <c r="AL108" s="553"/>
      <c r="AM108" s="553"/>
      <c r="AN108" s="553"/>
      <c r="AO108" s="553"/>
      <c r="AP108" s="553"/>
      <c r="AQ108" s="553"/>
      <c r="AR108" s="553"/>
      <c r="AS108" s="553"/>
      <c r="AT108" s="553"/>
      <c r="AU108" s="421"/>
      <c r="AV108" s="553">
        <f>(34737-31201)*40%+AJ108</f>
        <v>993.60000000000014</v>
      </c>
      <c r="AW108" s="553"/>
      <c r="AX108" s="553"/>
      <c r="AY108" s="553"/>
      <c r="AZ108" s="553"/>
      <c r="BA108" s="553"/>
      <c r="BB108" s="553"/>
      <c r="BC108" s="553"/>
      <c r="BD108" s="553"/>
      <c r="BE108" s="553"/>
      <c r="BF108" s="421">
        <f>-CT208</f>
        <v>-1080</v>
      </c>
      <c r="BH108" s="1739"/>
      <c r="BI108" s="1740"/>
      <c r="BJ108" s="1740"/>
      <c r="BK108" s="1740"/>
      <c r="BL108" s="1740"/>
      <c r="BM108" s="1740"/>
      <c r="BN108" s="1740"/>
      <c r="BO108" s="1740"/>
      <c r="BP108" s="1740"/>
      <c r="BQ108" s="415"/>
      <c r="BR108" s="1491">
        <f t="shared" si="124"/>
        <v>-104.40000000000009</v>
      </c>
      <c r="BS108" s="553">
        <f t="shared" si="125"/>
        <v>14888.400000000001</v>
      </c>
      <c r="BT108" s="553">
        <f t="shared" si="126"/>
        <v>0</v>
      </c>
      <c r="BU108" s="553">
        <f t="shared" si="127"/>
        <v>0</v>
      </c>
      <c r="BV108" s="553">
        <f t="shared" si="128"/>
        <v>0</v>
      </c>
      <c r="BW108" s="553">
        <f t="shared" si="129"/>
        <v>0</v>
      </c>
      <c r="BX108" s="553">
        <f t="shared" si="130"/>
        <v>0</v>
      </c>
      <c r="BY108" s="553">
        <f t="shared" si="131"/>
        <v>0</v>
      </c>
      <c r="BZ108" s="553">
        <f t="shared" si="132"/>
        <v>0</v>
      </c>
      <c r="CA108" s="553">
        <f t="shared" si="133"/>
        <v>0</v>
      </c>
      <c r="CB108" s="1202">
        <f t="shared" si="134"/>
        <v>0</v>
      </c>
      <c r="CC108" s="1491">
        <f t="shared" si="135"/>
        <v>-219.59999999999991</v>
      </c>
    </row>
    <row r="109" spans="1:81" s="576" customFormat="1" ht="22.5">
      <c r="A109" s="821"/>
      <c r="B109" s="1462" t="s">
        <v>4715</v>
      </c>
      <c r="C109" s="1809">
        <v>5</v>
      </c>
      <c r="D109" s="1740"/>
      <c r="E109" s="1740"/>
      <c r="F109" s="1740"/>
      <c r="G109" s="1740"/>
      <c r="H109" s="1740"/>
      <c r="I109" s="1740"/>
      <c r="J109" s="1740"/>
      <c r="K109" s="1740"/>
      <c r="L109" s="1740"/>
      <c r="M109" s="415"/>
      <c r="N109" s="101">
        <v>0</v>
      </c>
      <c r="O109" s="1740">
        <v>-1830</v>
      </c>
      <c r="P109" s="1740"/>
      <c r="Q109" s="1740"/>
      <c r="R109" s="1740"/>
      <c r="S109" s="1740"/>
      <c r="T109" s="1740"/>
      <c r="U109" s="1740"/>
      <c r="V109" s="1740"/>
      <c r="W109" s="1740"/>
      <c r="X109" s="415"/>
      <c r="Y109" s="101">
        <f>-'IS Conso'!AT85</f>
        <v>-1830.320346685</v>
      </c>
      <c r="Z109" s="1740"/>
      <c r="AA109" s="1740"/>
      <c r="AB109" s="1740"/>
      <c r="AC109" s="1740"/>
      <c r="AD109" s="1740"/>
      <c r="AE109" s="1740"/>
      <c r="AF109" s="1740"/>
      <c r="AG109" s="1740"/>
      <c r="AH109" s="1740"/>
      <c r="AI109" s="1740"/>
      <c r="AJ109" s="101">
        <v>0</v>
      </c>
      <c r="AK109" s="553"/>
      <c r="AL109" s="553"/>
      <c r="AM109" s="553"/>
      <c r="AN109" s="553"/>
      <c r="AO109" s="553"/>
      <c r="AP109" s="553"/>
      <c r="AQ109" s="553"/>
      <c r="AR109" s="553"/>
      <c r="AS109" s="553"/>
      <c r="AT109" s="553"/>
      <c r="AU109" s="421"/>
      <c r="AV109" s="553">
        <v>-1790</v>
      </c>
      <c r="AW109" s="553"/>
      <c r="AX109" s="553"/>
      <c r="AY109" s="553"/>
      <c r="AZ109" s="553"/>
      <c r="BA109" s="553"/>
      <c r="BB109" s="553"/>
      <c r="BC109" s="553"/>
      <c r="BD109" s="553"/>
      <c r="BE109" s="553"/>
      <c r="BF109" s="421">
        <f>-'IS Conso'!CA85</f>
        <v>-1790.490765146405</v>
      </c>
      <c r="BH109" s="1739"/>
      <c r="BI109" s="1740"/>
      <c r="BJ109" s="1740"/>
      <c r="BK109" s="1740"/>
      <c r="BL109" s="1740"/>
      <c r="BM109" s="1740"/>
      <c r="BN109" s="1740"/>
      <c r="BO109" s="1740"/>
      <c r="BP109" s="1740"/>
      <c r="BQ109" s="415"/>
      <c r="BR109" s="1491">
        <f>Y109-N109</f>
        <v>-1830.320346685</v>
      </c>
      <c r="BS109" s="553">
        <f t="shared" ref="BS109:CC113" si="136">AV109-O109</f>
        <v>40</v>
      </c>
      <c r="BT109" s="553">
        <f t="shared" si="136"/>
        <v>0</v>
      </c>
      <c r="BU109" s="553">
        <f t="shared" si="136"/>
        <v>0</v>
      </c>
      <c r="BV109" s="553">
        <f t="shared" si="136"/>
        <v>0</v>
      </c>
      <c r="BW109" s="553">
        <f t="shared" si="136"/>
        <v>0</v>
      </c>
      <c r="BX109" s="553">
        <f t="shared" si="136"/>
        <v>0</v>
      </c>
      <c r="BY109" s="553">
        <f t="shared" si="136"/>
        <v>0</v>
      </c>
      <c r="BZ109" s="553">
        <f t="shared" si="136"/>
        <v>0</v>
      </c>
      <c r="CA109" s="553">
        <f t="shared" si="136"/>
        <v>0</v>
      </c>
      <c r="CB109" s="1202">
        <f t="shared" si="136"/>
        <v>0</v>
      </c>
      <c r="CC109" s="1491">
        <f t="shared" si="136"/>
        <v>39.829581538594994</v>
      </c>
    </row>
    <row r="110" spans="1:81" s="576" customFormat="1" ht="22.5">
      <c r="A110" s="821"/>
      <c r="B110" s="1462" t="s">
        <v>4713</v>
      </c>
      <c r="C110" s="1809">
        <v>6</v>
      </c>
      <c r="D110" s="1740"/>
      <c r="E110" s="1740"/>
      <c r="F110" s="1740"/>
      <c r="G110" s="1740"/>
      <c r="H110" s="1740"/>
      <c r="I110" s="1740"/>
      <c r="J110" s="1740"/>
      <c r="K110" s="1740"/>
      <c r="L110" s="1740"/>
      <c r="M110" s="415"/>
      <c r="N110" s="101">
        <v>0</v>
      </c>
      <c r="O110" s="1740">
        <v>-360</v>
      </c>
      <c r="P110" s="1740"/>
      <c r="Q110" s="1740"/>
      <c r="R110" s="1740"/>
      <c r="S110" s="1740"/>
      <c r="T110" s="1740"/>
      <c r="U110" s="1740"/>
      <c r="V110" s="1740"/>
      <c r="W110" s="1740"/>
      <c r="X110" s="415"/>
      <c r="Y110" s="101">
        <f>-DR245</f>
        <v>-360</v>
      </c>
      <c r="Z110" s="1740">
        <v>-700</v>
      </c>
      <c r="AA110" s="1740"/>
      <c r="AB110" s="1740"/>
      <c r="AC110" s="1740"/>
      <c r="AD110" s="1740"/>
      <c r="AE110" s="1740"/>
      <c r="AF110" s="1740"/>
      <c r="AG110" s="1740"/>
      <c r="AH110" s="1740"/>
      <c r="AI110" s="1740"/>
      <c r="AJ110" s="101">
        <f>-DS245</f>
        <v>-700</v>
      </c>
      <c r="AK110" s="553"/>
      <c r="AL110" s="553"/>
      <c r="AM110" s="553"/>
      <c r="AN110" s="553"/>
      <c r="AO110" s="553"/>
      <c r="AP110" s="553"/>
      <c r="AQ110" s="553"/>
      <c r="AR110" s="553"/>
      <c r="AS110" s="553"/>
      <c r="AT110" s="553"/>
      <c r="AU110" s="421"/>
      <c r="AV110" s="553">
        <f>AJ110+Y110</f>
        <v>-1060</v>
      </c>
      <c r="AW110" s="553"/>
      <c r="AX110" s="553"/>
      <c r="AY110" s="553"/>
      <c r="AZ110" s="553"/>
      <c r="BA110" s="553"/>
      <c r="BB110" s="553"/>
      <c r="BC110" s="553"/>
      <c r="BD110" s="553"/>
      <c r="BE110" s="553"/>
      <c r="BF110" s="421">
        <f>-DT245</f>
        <v>-1060</v>
      </c>
      <c r="BH110" s="1739"/>
      <c r="BI110" s="1740"/>
      <c r="BJ110" s="1740"/>
      <c r="BK110" s="1740"/>
      <c r="BL110" s="1740"/>
      <c r="BM110" s="1740"/>
      <c r="BN110" s="1740"/>
      <c r="BO110" s="1740"/>
      <c r="BP110" s="1740"/>
      <c r="BQ110" s="415"/>
      <c r="BR110" s="1491">
        <f>Y110-N110</f>
        <v>-360</v>
      </c>
      <c r="BS110" s="553">
        <f t="shared" si="136"/>
        <v>-700</v>
      </c>
      <c r="BT110" s="553">
        <f t="shared" si="136"/>
        <v>0</v>
      </c>
      <c r="BU110" s="553">
        <f t="shared" si="136"/>
        <v>0</v>
      </c>
      <c r="BV110" s="553">
        <f t="shared" si="136"/>
        <v>0</v>
      </c>
      <c r="BW110" s="553">
        <f t="shared" si="136"/>
        <v>0</v>
      </c>
      <c r="BX110" s="553">
        <f t="shared" si="136"/>
        <v>0</v>
      </c>
      <c r="BY110" s="553">
        <f t="shared" si="136"/>
        <v>0</v>
      </c>
      <c r="BZ110" s="553">
        <f t="shared" si="136"/>
        <v>0</v>
      </c>
      <c r="CA110" s="553">
        <f t="shared" si="136"/>
        <v>0</v>
      </c>
      <c r="CB110" s="1202">
        <f t="shared" si="136"/>
        <v>0</v>
      </c>
      <c r="CC110" s="1491">
        <f t="shared" si="136"/>
        <v>-700</v>
      </c>
    </row>
    <row r="111" spans="1:81" s="576" customFormat="1" ht="12" customHeight="1">
      <c r="A111" s="821"/>
      <c r="B111" s="1462" t="s">
        <v>4952</v>
      </c>
      <c r="C111" s="1809">
        <v>7</v>
      </c>
      <c r="D111" s="1740"/>
      <c r="E111" s="1740"/>
      <c r="F111" s="1740"/>
      <c r="G111" s="1740"/>
      <c r="H111" s="1740"/>
      <c r="I111" s="1740"/>
      <c r="J111" s="1740"/>
      <c r="K111" s="1740"/>
      <c r="L111" s="1740"/>
      <c r="M111" s="415"/>
      <c r="N111" s="101">
        <v>0</v>
      </c>
      <c r="O111" s="2063">
        <v>-408</v>
      </c>
      <c r="P111" s="2063"/>
      <c r="Q111" s="2063"/>
      <c r="R111" s="2063"/>
      <c r="S111" s="2063"/>
      <c r="T111" s="2063"/>
      <c r="U111" s="2063"/>
      <c r="V111" s="2063"/>
      <c r="W111" s="2063"/>
      <c r="X111" s="1980"/>
      <c r="Y111" s="101">
        <f>-DE229</f>
        <v>-408</v>
      </c>
      <c r="Z111" s="2063">
        <v>-324</v>
      </c>
      <c r="AA111" s="2063" t="s">
        <v>45</v>
      </c>
      <c r="AB111" s="2063" t="s">
        <v>45</v>
      </c>
      <c r="AC111" s="2063" t="s">
        <v>45</v>
      </c>
      <c r="AD111" s="2063" t="s">
        <v>45</v>
      </c>
      <c r="AE111" s="2063" t="s">
        <v>45</v>
      </c>
      <c r="AF111" s="2063" t="s">
        <v>45</v>
      </c>
      <c r="AG111" s="2063" t="s">
        <v>45</v>
      </c>
      <c r="AH111" s="2063" t="s">
        <v>45</v>
      </c>
      <c r="AI111" s="2063" t="s">
        <v>45</v>
      </c>
      <c r="AJ111" s="101">
        <f>-DF229</f>
        <v>-372</v>
      </c>
      <c r="AK111" s="1463" t="s">
        <v>45</v>
      </c>
      <c r="AL111" s="1463" t="s">
        <v>45</v>
      </c>
      <c r="AM111" s="1463" t="s">
        <v>45</v>
      </c>
      <c r="AN111" s="1463" t="s">
        <v>45</v>
      </c>
      <c r="AO111" s="1463" t="s">
        <v>45</v>
      </c>
      <c r="AP111" s="1463" t="s">
        <v>45</v>
      </c>
      <c r="AQ111" s="1463" t="s">
        <v>45</v>
      </c>
      <c r="AR111" s="1463" t="s">
        <v>45</v>
      </c>
      <c r="AS111" s="1463" t="s">
        <v>45</v>
      </c>
      <c r="AT111" s="1463" t="s">
        <v>45</v>
      </c>
      <c r="AU111" s="421" t="s">
        <v>45</v>
      </c>
      <c r="AV111" s="1463">
        <f>AJ111*2</f>
        <v>-744</v>
      </c>
      <c r="AW111" s="1463" t="s">
        <v>45</v>
      </c>
      <c r="AX111" s="1463" t="s">
        <v>45</v>
      </c>
      <c r="AY111" s="1463" t="s">
        <v>45</v>
      </c>
      <c r="AZ111" s="1463" t="s">
        <v>45</v>
      </c>
      <c r="BA111" s="1463" t="s">
        <v>45</v>
      </c>
      <c r="BB111" s="1463" t="s">
        <v>45</v>
      </c>
      <c r="BC111" s="1463" t="s">
        <v>45</v>
      </c>
      <c r="BD111" s="1463" t="s">
        <v>45</v>
      </c>
      <c r="BE111" s="1463" t="s">
        <v>45</v>
      </c>
      <c r="BF111" s="421">
        <f>-DH229</f>
        <v>-744</v>
      </c>
      <c r="BH111" s="1739"/>
      <c r="BI111" s="1740"/>
      <c r="BJ111" s="1740"/>
      <c r="BK111" s="1740"/>
      <c r="BL111" s="1740"/>
      <c r="BM111" s="1740"/>
      <c r="BN111" s="1740"/>
      <c r="BO111" s="1740"/>
      <c r="BP111" s="1740"/>
      <c r="BQ111" s="415"/>
      <c r="BR111" s="1491">
        <f>Y111-N111</f>
        <v>-408</v>
      </c>
      <c r="BS111" s="553">
        <f t="shared" si="136"/>
        <v>-336</v>
      </c>
      <c r="BT111" s="553" t="e">
        <f t="shared" si="136"/>
        <v>#VALUE!</v>
      </c>
      <c r="BU111" s="553" t="e">
        <f t="shared" si="136"/>
        <v>#VALUE!</v>
      </c>
      <c r="BV111" s="553" t="e">
        <f t="shared" si="136"/>
        <v>#VALUE!</v>
      </c>
      <c r="BW111" s="553" t="e">
        <f t="shared" si="136"/>
        <v>#VALUE!</v>
      </c>
      <c r="BX111" s="553" t="e">
        <f t="shared" si="136"/>
        <v>#VALUE!</v>
      </c>
      <c r="BY111" s="553" t="e">
        <f t="shared" si="136"/>
        <v>#VALUE!</v>
      </c>
      <c r="BZ111" s="553" t="e">
        <f t="shared" si="136"/>
        <v>#VALUE!</v>
      </c>
      <c r="CA111" s="553" t="e">
        <f t="shared" si="136"/>
        <v>#VALUE!</v>
      </c>
      <c r="CB111" s="1202" t="e">
        <f t="shared" si="136"/>
        <v>#VALUE!</v>
      </c>
      <c r="CC111" s="1491">
        <f t="shared" si="136"/>
        <v>-336</v>
      </c>
    </row>
    <row r="112" spans="1:81" s="576" customFormat="1" ht="12" customHeight="1">
      <c r="A112" s="821"/>
      <c r="B112" s="1462" t="s">
        <v>4956</v>
      </c>
      <c r="C112" s="1809">
        <v>8</v>
      </c>
      <c r="D112" s="1740">
        <v>-1500</v>
      </c>
      <c r="E112" s="1740"/>
      <c r="F112" s="1740"/>
      <c r="G112" s="1740"/>
      <c r="H112" s="1740"/>
      <c r="I112" s="1740"/>
      <c r="J112" s="1740"/>
      <c r="K112" s="1740"/>
      <c r="L112" s="1740"/>
      <c r="M112" s="415"/>
      <c r="N112" s="101">
        <f>ED275</f>
        <v>-1975.6665699540542</v>
      </c>
      <c r="O112" s="2063" t="s">
        <v>45</v>
      </c>
      <c r="P112" s="2063" t="s">
        <v>45</v>
      </c>
      <c r="Q112" s="2063" t="s">
        <v>45</v>
      </c>
      <c r="R112" s="2063" t="s">
        <v>45</v>
      </c>
      <c r="S112" s="2063" t="s">
        <v>45</v>
      </c>
      <c r="T112" s="2063" t="s">
        <v>45</v>
      </c>
      <c r="U112" s="2063" t="s">
        <v>45</v>
      </c>
      <c r="V112" s="2063" t="s">
        <v>45</v>
      </c>
      <c r="W112" s="2063" t="s">
        <v>45</v>
      </c>
      <c r="X112" s="1980" t="s">
        <v>45</v>
      </c>
      <c r="Y112" s="101">
        <f>EE275</f>
        <v>-6.2838993057831241</v>
      </c>
      <c r="Z112" s="2063" t="s">
        <v>45</v>
      </c>
      <c r="AA112" s="2063" t="s">
        <v>45</v>
      </c>
      <c r="AB112" s="2063" t="s">
        <v>45</v>
      </c>
      <c r="AC112" s="2063" t="s">
        <v>45</v>
      </c>
      <c r="AD112" s="2063" t="s">
        <v>45</v>
      </c>
      <c r="AE112" s="2063" t="s">
        <v>45</v>
      </c>
      <c r="AF112" s="2063" t="s">
        <v>45</v>
      </c>
      <c r="AG112" s="2063" t="s">
        <v>45</v>
      </c>
      <c r="AH112" s="2063" t="s">
        <v>45</v>
      </c>
      <c r="AI112" s="2063" t="s">
        <v>45</v>
      </c>
      <c r="AJ112" s="101">
        <f>EF275</f>
        <v>26.417120625926437</v>
      </c>
      <c r="AK112" s="1463" t="s">
        <v>45</v>
      </c>
      <c r="AL112" s="1463" t="s">
        <v>45</v>
      </c>
      <c r="AM112" s="1463" t="s">
        <v>45</v>
      </c>
      <c r="AN112" s="1463" t="s">
        <v>45</v>
      </c>
      <c r="AO112" s="1463" t="s">
        <v>45</v>
      </c>
      <c r="AP112" s="1463" t="s">
        <v>45</v>
      </c>
      <c r="AQ112" s="1463" t="s">
        <v>45</v>
      </c>
      <c r="AR112" s="1463" t="s">
        <v>45</v>
      </c>
      <c r="AS112" s="1463" t="s">
        <v>45</v>
      </c>
      <c r="AT112" s="1463" t="s">
        <v>45</v>
      </c>
      <c r="AU112" s="421" t="s">
        <v>45</v>
      </c>
      <c r="AV112" s="1463" t="s">
        <v>45</v>
      </c>
      <c r="AW112" s="1463" t="s">
        <v>45</v>
      </c>
      <c r="AX112" s="1463" t="s">
        <v>45</v>
      </c>
      <c r="AY112" s="1463" t="s">
        <v>45</v>
      </c>
      <c r="AZ112" s="1463" t="s">
        <v>45</v>
      </c>
      <c r="BA112" s="1463" t="s">
        <v>45</v>
      </c>
      <c r="BB112" s="1463" t="s">
        <v>45</v>
      </c>
      <c r="BC112" s="1463" t="s">
        <v>45</v>
      </c>
      <c r="BD112" s="1463" t="s">
        <v>45</v>
      </c>
      <c r="BE112" s="1463" t="s">
        <v>45</v>
      </c>
      <c r="BF112" s="421">
        <f>EG275</f>
        <v>-140.86878597958437</v>
      </c>
      <c r="BH112" s="1739"/>
      <c r="BI112" s="1740"/>
      <c r="BJ112" s="1740"/>
      <c r="BK112" s="1740"/>
      <c r="BL112" s="1740"/>
      <c r="BM112" s="1740"/>
      <c r="BN112" s="1740"/>
      <c r="BO112" s="1740"/>
      <c r="BP112" s="1740"/>
      <c r="BQ112" s="415"/>
      <c r="BR112" s="1491">
        <f>Y112-N112</f>
        <v>1969.3826706482712</v>
      </c>
      <c r="BS112" s="553" t="e">
        <f t="shared" si="136"/>
        <v>#VALUE!</v>
      </c>
      <c r="BT112" s="553" t="e">
        <f t="shared" si="136"/>
        <v>#VALUE!</v>
      </c>
      <c r="BU112" s="553" t="e">
        <f t="shared" si="136"/>
        <v>#VALUE!</v>
      </c>
      <c r="BV112" s="553" t="e">
        <f t="shared" si="136"/>
        <v>#VALUE!</v>
      </c>
      <c r="BW112" s="553" t="e">
        <f t="shared" si="136"/>
        <v>#VALUE!</v>
      </c>
      <c r="BX112" s="553" t="e">
        <f t="shared" si="136"/>
        <v>#VALUE!</v>
      </c>
      <c r="BY112" s="553" t="e">
        <f t="shared" si="136"/>
        <v>#VALUE!</v>
      </c>
      <c r="BZ112" s="553" t="e">
        <f t="shared" si="136"/>
        <v>#VALUE!</v>
      </c>
      <c r="CA112" s="553" t="e">
        <f t="shared" si="136"/>
        <v>#VALUE!</v>
      </c>
      <c r="CB112" s="1202" t="e">
        <f t="shared" si="136"/>
        <v>#VALUE!</v>
      </c>
      <c r="CC112" s="1491">
        <f t="shared" si="136"/>
        <v>-134.58488667380124</v>
      </c>
    </row>
    <row r="113" spans="1:81" s="576" customFormat="1" ht="12" customHeight="1">
      <c r="A113" s="821"/>
      <c r="B113" s="1462" t="s">
        <v>4701</v>
      </c>
      <c r="C113" s="1809">
        <v>9</v>
      </c>
      <c r="D113" s="1740"/>
      <c r="E113" s="1740"/>
      <c r="F113" s="1740"/>
      <c r="G113" s="1740"/>
      <c r="H113" s="1740"/>
      <c r="I113" s="1740"/>
      <c r="J113" s="1740"/>
      <c r="K113" s="1740"/>
      <c r="L113" s="1740"/>
      <c r="M113" s="415"/>
      <c r="N113" s="101">
        <v>0</v>
      </c>
      <c r="O113" s="2063">
        <v>-150</v>
      </c>
      <c r="P113" s="2063"/>
      <c r="Q113" s="2063"/>
      <c r="R113" s="2063"/>
      <c r="S113" s="2063"/>
      <c r="T113" s="2063"/>
      <c r="U113" s="2063"/>
      <c r="V113" s="2063"/>
      <c r="W113" s="2063"/>
      <c r="X113" s="1980"/>
      <c r="Y113" s="101">
        <f>DL238</f>
        <v>544.04999999999995</v>
      </c>
      <c r="Z113" s="2063">
        <f>-150/2</f>
        <v>-75</v>
      </c>
      <c r="AA113" s="2063" t="s">
        <v>45</v>
      </c>
      <c r="AB113" s="2063" t="s">
        <v>45</v>
      </c>
      <c r="AC113" s="2063" t="s">
        <v>45</v>
      </c>
      <c r="AD113" s="2063" t="s">
        <v>45</v>
      </c>
      <c r="AE113" s="2063" t="s">
        <v>45</v>
      </c>
      <c r="AF113" s="2063" t="s">
        <v>45</v>
      </c>
      <c r="AG113" s="2063" t="s">
        <v>45</v>
      </c>
      <c r="AH113" s="2063" t="s">
        <v>45</v>
      </c>
      <c r="AI113" s="2063" t="s">
        <v>45</v>
      </c>
      <c r="AJ113" s="101">
        <f>DM238</f>
        <v>281.92500000000001</v>
      </c>
      <c r="AK113" s="1463" t="s">
        <v>45</v>
      </c>
      <c r="AL113" s="1463" t="s">
        <v>45</v>
      </c>
      <c r="AM113" s="1463" t="s">
        <v>45</v>
      </c>
      <c r="AN113" s="1463" t="s">
        <v>45</v>
      </c>
      <c r="AO113" s="1463" t="s">
        <v>45</v>
      </c>
      <c r="AP113" s="1463" t="s">
        <v>45</v>
      </c>
      <c r="AQ113" s="1463" t="s">
        <v>45</v>
      </c>
      <c r="AR113" s="1463" t="s">
        <v>45</v>
      </c>
      <c r="AS113" s="1463" t="s">
        <v>45</v>
      </c>
      <c r="AT113" s="1463" t="s">
        <v>45</v>
      </c>
      <c r="AU113" s="421" t="s">
        <v>45</v>
      </c>
      <c r="AV113" s="1463">
        <v>-150</v>
      </c>
      <c r="AW113" s="1463" t="s">
        <v>45</v>
      </c>
      <c r="AX113" s="1463" t="s">
        <v>45</v>
      </c>
      <c r="AY113" s="1463" t="s">
        <v>45</v>
      </c>
      <c r="AZ113" s="1463" t="s">
        <v>45</v>
      </c>
      <c r="BA113" s="1463" t="s">
        <v>45</v>
      </c>
      <c r="BB113" s="1463" t="s">
        <v>45</v>
      </c>
      <c r="BC113" s="1463" t="s">
        <v>45</v>
      </c>
      <c r="BD113" s="1463" t="s">
        <v>45</v>
      </c>
      <c r="BE113" s="1463" t="s">
        <v>45</v>
      </c>
      <c r="BF113" s="421">
        <f>DN238</f>
        <v>563.85</v>
      </c>
      <c r="BH113" s="1739"/>
      <c r="BI113" s="1740"/>
      <c r="BJ113" s="1740"/>
      <c r="BK113" s="1740"/>
      <c r="BL113" s="1740"/>
      <c r="BM113" s="1740"/>
      <c r="BN113" s="1740"/>
      <c r="BO113" s="1740"/>
      <c r="BP113" s="1740"/>
      <c r="BQ113" s="415"/>
      <c r="BR113" s="1491">
        <f>Y113-N113</f>
        <v>544.04999999999995</v>
      </c>
      <c r="BS113" s="553">
        <f t="shared" si="136"/>
        <v>0</v>
      </c>
      <c r="BT113" s="553" t="e">
        <f t="shared" si="136"/>
        <v>#VALUE!</v>
      </c>
      <c r="BU113" s="553" t="e">
        <f t="shared" si="136"/>
        <v>#VALUE!</v>
      </c>
      <c r="BV113" s="553" t="e">
        <f t="shared" si="136"/>
        <v>#VALUE!</v>
      </c>
      <c r="BW113" s="553" t="e">
        <f t="shared" si="136"/>
        <v>#VALUE!</v>
      </c>
      <c r="BX113" s="553" t="e">
        <f t="shared" si="136"/>
        <v>#VALUE!</v>
      </c>
      <c r="BY113" s="553" t="e">
        <f t="shared" si="136"/>
        <v>#VALUE!</v>
      </c>
      <c r="BZ113" s="553" t="e">
        <f t="shared" si="136"/>
        <v>#VALUE!</v>
      </c>
      <c r="CA113" s="553" t="e">
        <f t="shared" si="136"/>
        <v>#VALUE!</v>
      </c>
      <c r="CB113" s="1202" t="e">
        <f t="shared" si="136"/>
        <v>#VALUE!</v>
      </c>
      <c r="CC113" s="1491">
        <f t="shared" si="136"/>
        <v>19.800000000000068</v>
      </c>
    </row>
    <row r="114" spans="1:81" s="576" customFormat="1" ht="12" customHeight="1">
      <c r="A114" s="821"/>
      <c r="B114" s="196" t="s">
        <v>5212</v>
      </c>
      <c r="C114" s="1809">
        <v>16</v>
      </c>
      <c r="D114" s="1740"/>
      <c r="E114" s="1740"/>
      <c r="F114" s="1740"/>
      <c r="G114" s="1740"/>
      <c r="H114" s="1740"/>
      <c r="I114" s="1740"/>
      <c r="J114" s="1740"/>
      <c r="K114" s="1740"/>
      <c r="L114" s="1740"/>
      <c r="M114" s="415"/>
      <c r="N114" s="101">
        <f>'NWC CONSO'!X101</f>
        <v>87.5</v>
      </c>
      <c r="O114" s="2063"/>
      <c r="P114" s="2063"/>
      <c r="Q114" s="2063"/>
      <c r="R114" s="2063"/>
      <c r="S114" s="2063"/>
      <c r="T114" s="2063"/>
      <c r="U114" s="2063"/>
      <c r="V114" s="2063"/>
      <c r="W114" s="2063"/>
      <c r="X114" s="1980"/>
      <c r="Y114" s="101">
        <f>'NWC CONSO'!BG101</f>
        <v>6.5</v>
      </c>
      <c r="Z114" s="2063"/>
      <c r="AA114" s="2063"/>
      <c r="AB114" s="2063"/>
      <c r="AC114" s="2063"/>
      <c r="AD114" s="2063"/>
      <c r="AE114" s="2063"/>
      <c r="AF114" s="2063"/>
      <c r="AG114" s="2063"/>
      <c r="AH114" s="2063"/>
      <c r="AI114" s="2063"/>
      <c r="AJ114" s="101">
        <v>0</v>
      </c>
      <c r="AK114" s="1463"/>
      <c r="AL114" s="1463"/>
      <c r="AM114" s="1463"/>
      <c r="AN114" s="1463"/>
      <c r="AO114" s="1463"/>
      <c r="AP114" s="1463"/>
      <c r="AQ114" s="1463"/>
      <c r="AR114" s="1463"/>
      <c r="AS114" s="1463"/>
      <c r="AT114" s="1463"/>
      <c r="AU114" s="421"/>
      <c r="AV114" s="1463"/>
      <c r="AW114" s="1463"/>
      <c r="AX114" s="1463"/>
      <c r="AY114" s="1463"/>
      <c r="AZ114" s="1463"/>
      <c r="BA114" s="1463"/>
      <c r="BB114" s="1463"/>
      <c r="BC114" s="1463"/>
      <c r="BD114" s="1463"/>
      <c r="BE114" s="1463"/>
      <c r="BF114" s="421">
        <f>Y114</f>
        <v>6.5</v>
      </c>
      <c r="BH114" s="1739"/>
      <c r="BI114" s="1740"/>
      <c r="BJ114" s="1740"/>
      <c r="BK114" s="1740"/>
      <c r="BL114" s="1740"/>
      <c r="BM114" s="1740"/>
      <c r="BN114" s="1740"/>
      <c r="BO114" s="1740"/>
      <c r="BP114" s="1740"/>
      <c r="BQ114" s="415"/>
      <c r="BR114" s="1491"/>
      <c r="BS114" s="553"/>
      <c r="BT114" s="553"/>
      <c r="BU114" s="553"/>
      <c r="BV114" s="553"/>
      <c r="BW114" s="553"/>
      <c r="BX114" s="553"/>
      <c r="BY114" s="553"/>
      <c r="BZ114" s="553"/>
      <c r="CA114" s="553"/>
      <c r="CB114" s="1202"/>
      <c r="CC114" s="1491"/>
    </row>
    <row r="115" spans="1:81" s="576" customFormat="1" ht="12" customHeight="1">
      <c r="A115" s="821"/>
      <c r="B115" s="1462" t="s">
        <v>4714</v>
      </c>
      <c r="C115" s="1809">
        <v>10</v>
      </c>
      <c r="D115" s="1740">
        <v>-1600</v>
      </c>
      <c r="E115" s="1740"/>
      <c r="F115" s="1740"/>
      <c r="G115" s="1740"/>
      <c r="H115" s="1740"/>
      <c r="I115" s="1740"/>
      <c r="J115" s="1740"/>
      <c r="K115" s="1740"/>
      <c r="L115" s="1740"/>
      <c r="M115" s="415"/>
      <c r="N115" s="101">
        <v>-1600</v>
      </c>
      <c r="O115" s="2063"/>
      <c r="P115" s="2063"/>
      <c r="Q115" s="2063"/>
      <c r="R115" s="2063"/>
      <c r="S115" s="2063"/>
      <c r="T115" s="2063"/>
      <c r="U115" s="2063"/>
      <c r="V115" s="2063"/>
      <c r="W115" s="2063"/>
      <c r="X115" s="1980"/>
      <c r="Y115" s="101">
        <v>0</v>
      </c>
      <c r="Z115" s="2063">
        <v>0</v>
      </c>
      <c r="AA115" s="2063">
        <v>0</v>
      </c>
      <c r="AB115" s="2063">
        <v>0</v>
      </c>
      <c r="AC115" s="2063">
        <v>0</v>
      </c>
      <c r="AD115" s="2063">
        <v>0</v>
      </c>
      <c r="AE115" s="2063">
        <v>0</v>
      </c>
      <c r="AF115" s="2063">
        <v>0</v>
      </c>
      <c r="AG115" s="2063">
        <v>0</v>
      </c>
      <c r="AH115" s="2063">
        <v>0</v>
      </c>
      <c r="AI115" s="2063">
        <v>0</v>
      </c>
      <c r="AJ115" s="101">
        <v>0</v>
      </c>
      <c r="AK115" s="1463">
        <v>0</v>
      </c>
      <c r="AL115" s="1463">
        <v>0</v>
      </c>
      <c r="AM115" s="1463">
        <v>0</v>
      </c>
      <c r="AN115" s="1463">
        <v>0</v>
      </c>
      <c r="AO115" s="1463">
        <v>0</v>
      </c>
      <c r="AP115" s="1463">
        <v>0</v>
      </c>
      <c r="AQ115" s="1463">
        <v>0</v>
      </c>
      <c r="AR115" s="1463">
        <v>0</v>
      </c>
      <c r="AS115" s="1463">
        <v>0</v>
      </c>
      <c r="AT115" s="1463">
        <v>0</v>
      </c>
      <c r="AU115" s="421">
        <v>0</v>
      </c>
      <c r="AV115" s="1463">
        <v>0</v>
      </c>
      <c r="AW115" s="1463">
        <v>0</v>
      </c>
      <c r="AX115" s="1463">
        <v>0</v>
      </c>
      <c r="AY115" s="1463">
        <v>0</v>
      </c>
      <c r="AZ115" s="1463">
        <v>0</v>
      </c>
      <c r="BA115" s="1463">
        <v>0</v>
      </c>
      <c r="BB115" s="1463">
        <v>0</v>
      </c>
      <c r="BC115" s="1463">
        <v>0</v>
      </c>
      <c r="BD115" s="1463">
        <v>0</v>
      </c>
      <c r="BE115" s="1463">
        <v>0</v>
      </c>
      <c r="BF115" s="421">
        <v>0</v>
      </c>
      <c r="BH115" s="1739"/>
      <c r="BI115" s="1740"/>
      <c r="BJ115" s="1740"/>
      <c r="BK115" s="1740"/>
      <c r="BL115" s="1740"/>
      <c r="BM115" s="1740"/>
      <c r="BN115" s="1740"/>
      <c r="BO115" s="1740"/>
      <c r="BP115" s="1740"/>
      <c r="BQ115" s="415"/>
      <c r="BR115" s="1491">
        <f>Y115-N115</f>
        <v>1600</v>
      </c>
      <c r="BS115" s="553">
        <f t="shared" ref="BS115:CC115" si="137">AV115-O115</f>
        <v>0</v>
      </c>
      <c r="BT115" s="553">
        <f t="shared" si="137"/>
        <v>0</v>
      </c>
      <c r="BU115" s="553">
        <f t="shared" si="137"/>
        <v>0</v>
      </c>
      <c r="BV115" s="553">
        <f t="shared" si="137"/>
        <v>0</v>
      </c>
      <c r="BW115" s="553">
        <f t="shared" si="137"/>
        <v>0</v>
      </c>
      <c r="BX115" s="553">
        <f t="shared" si="137"/>
        <v>0</v>
      </c>
      <c r="BY115" s="553">
        <f t="shared" si="137"/>
        <v>0</v>
      </c>
      <c r="BZ115" s="553">
        <f t="shared" si="137"/>
        <v>0</v>
      </c>
      <c r="CA115" s="553">
        <f t="shared" si="137"/>
        <v>0</v>
      </c>
      <c r="CB115" s="1202">
        <f t="shared" si="137"/>
        <v>0</v>
      </c>
      <c r="CC115" s="1491">
        <f t="shared" si="137"/>
        <v>0</v>
      </c>
    </row>
    <row r="116" spans="1:81" s="576" customFormat="1" ht="12" customHeight="1">
      <c r="A116" s="821"/>
      <c r="B116" s="1462" t="s">
        <v>947</v>
      </c>
      <c r="C116" s="1809">
        <v>15</v>
      </c>
      <c r="D116" s="1740"/>
      <c r="E116" s="1740"/>
      <c r="F116" s="1740"/>
      <c r="G116" s="1740"/>
      <c r="H116" s="1740"/>
      <c r="I116" s="1740"/>
      <c r="J116" s="1740"/>
      <c r="K116" s="1740"/>
      <c r="L116" s="1740"/>
      <c r="M116" s="415"/>
      <c r="N116" s="101">
        <f>'כרטיסים שונים'!F286/1000-25</f>
        <v>75</v>
      </c>
      <c r="O116" s="2063"/>
      <c r="P116" s="2063"/>
      <c r="Q116" s="2063"/>
      <c r="R116" s="2063"/>
      <c r="S116" s="2063"/>
      <c r="T116" s="2063"/>
      <c r="U116" s="2063"/>
      <c r="V116" s="2063"/>
      <c r="W116" s="2063"/>
      <c r="X116" s="1980"/>
      <c r="Y116" s="101">
        <v>0</v>
      </c>
      <c r="Z116" s="2063"/>
      <c r="AA116" s="2063"/>
      <c r="AB116" s="2063"/>
      <c r="AC116" s="2063"/>
      <c r="AD116" s="2063"/>
      <c r="AE116" s="2063"/>
      <c r="AF116" s="2063"/>
      <c r="AG116" s="2063"/>
      <c r="AH116" s="2063"/>
      <c r="AI116" s="2063"/>
      <c r="AJ116" s="101">
        <v>0</v>
      </c>
      <c r="AK116" s="1463"/>
      <c r="AL116" s="1463"/>
      <c r="AM116" s="1463"/>
      <c r="AN116" s="1463"/>
      <c r="AO116" s="1463"/>
      <c r="AP116" s="1463"/>
      <c r="AQ116" s="1463"/>
      <c r="AR116" s="1463"/>
      <c r="AS116" s="1463"/>
      <c r="AT116" s="1463"/>
      <c r="AU116" s="421"/>
      <c r="AV116" s="1463"/>
      <c r="AW116" s="1463"/>
      <c r="AX116" s="1463"/>
      <c r="AY116" s="1463"/>
      <c r="AZ116" s="1463"/>
      <c r="BA116" s="1463"/>
      <c r="BB116" s="1463"/>
      <c r="BC116" s="1463"/>
      <c r="BD116" s="1463"/>
      <c r="BE116" s="1463"/>
      <c r="BF116" s="421">
        <v>0</v>
      </c>
      <c r="BH116" s="1739"/>
      <c r="BI116" s="1740"/>
      <c r="BJ116" s="1740"/>
      <c r="BK116" s="1740"/>
      <c r="BL116" s="1740"/>
      <c r="BM116" s="1740"/>
      <c r="BN116" s="1740"/>
      <c r="BO116" s="1740"/>
      <c r="BP116" s="1740"/>
      <c r="BQ116" s="415"/>
      <c r="BR116" s="1491"/>
      <c r="BS116" s="553"/>
      <c r="BT116" s="553"/>
      <c r="BU116" s="553"/>
      <c r="BV116" s="553"/>
      <c r="BW116" s="553"/>
      <c r="BX116" s="553"/>
      <c r="BY116" s="553"/>
      <c r="BZ116" s="553"/>
      <c r="CA116" s="553"/>
      <c r="CB116" s="1202"/>
      <c r="CC116" s="1491"/>
    </row>
    <row r="117" spans="1:81" s="576" customFormat="1" ht="12" customHeight="1">
      <c r="A117" s="821"/>
      <c r="B117" s="1462" t="s">
        <v>5213</v>
      </c>
      <c r="C117" s="1809">
        <v>11</v>
      </c>
      <c r="D117" s="1740"/>
      <c r="E117" s="1740"/>
      <c r="F117" s="1740"/>
      <c r="G117" s="1740"/>
      <c r="H117" s="1740"/>
      <c r="I117" s="1740"/>
      <c r="J117" s="1740"/>
      <c r="K117" s="1740"/>
      <c r="L117" s="1740"/>
      <c r="M117" s="415"/>
      <c r="N117" s="101">
        <v>120</v>
      </c>
      <c r="O117" s="2063"/>
      <c r="P117" s="2063"/>
      <c r="Q117" s="2063"/>
      <c r="R117" s="2063"/>
      <c r="S117" s="2063"/>
      <c r="T117" s="2063"/>
      <c r="U117" s="2063"/>
      <c r="V117" s="2063"/>
      <c r="W117" s="2063"/>
      <c r="X117" s="1980"/>
      <c r="Y117" s="101">
        <v>0</v>
      </c>
      <c r="Z117" s="2063"/>
      <c r="AA117" s="2063"/>
      <c r="AB117" s="2063"/>
      <c r="AC117" s="2063"/>
      <c r="AD117" s="2063"/>
      <c r="AE117" s="2063"/>
      <c r="AF117" s="2063"/>
      <c r="AG117" s="2063"/>
      <c r="AH117" s="2063"/>
      <c r="AI117" s="2063"/>
      <c r="AJ117" s="101">
        <v>0</v>
      </c>
      <c r="AK117" s="1463"/>
      <c r="AL117" s="1463"/>
      <c r="AM117" s="1463"/>
      <c r="AN117" s="1463"/>
      <c r="AO117" s="1463"/>
      <c r="AP117" s="1463"/>
      <c r="AQ117" s="1463"/>
      <c r="AR117" s="1463"/>
      <c r="AS117" s="1463"/>
      <c r="AT117" s="1463"/>
      <c r="AU117" s="421"/>
      <c r="AV117" s="1463"/>
      <c r="AW117" s="1463"/>
      <c r="AX117" s="1463"/>
      <c r="AY117" s="1463"/>
      <c r="AZ117" s="1463"/>
      <c r="BA117" s="1463"/>
      <c r="BB117" s="1463"/>
      <c r="BC117" s="1463"/>
      <c r="BD117" s="1463"/>
      <c r="BE117" s="1463"/>
      <c r="BF117" s="421">
        <v>0</v>
      </c>
      <c r="BH117" s="1739"/>
      <c r="BI117" s="1740"/>
      <c r="BJ117" s="1740"/>
      <c r="BK117" s="1740"/>
      <c r="BL117" s="1740"/>
      <c r="BM117" s="1740"/>
      <c r="BN117" s="1740"/>
      <c r="BO117" s="1740"/>
      <c r="BP117" s="1740"/>
      <c r="BQ117" s="415"/>
      <c r="BR117" s="1491"/>
      <c r="BS117" s="553"/>
      <c r="BT117" s="553"/>
      <c r="BU117" s="553"/>
      <c r="BV117" s="553"/>
      <c r="BW117" s="553"/>
      <c r="BX117" s="553"/>
      <c r="BY117" s="553"/>
      <c r="BZ117" s="553"/>
      <c r="CA117" s="553"/>
      <c r="CB117" s="1202"/>
      <c r="CC117" s="1491"/>
    </row>
    <row r="118" spans="1:81" s="576" customFormat="1" ht="12" customHeight="1">
      <c r="A118" s="821"/>
      <c r="B118" s="1462" t="s">
        <v>5196</v>
      </c>
      <c r="C118" s="1809">
        <v>12</v>
      </c>
      <c r="D118" s="1740"/>
      <c r="E118" s="1740"/>
      <c r="F118" s="1740"/>
      <c r="G118" s="1740"/>
      <c r="H118" s="1740"/>
      <c r="I118" s="1740"/>
      <c r="J118" s="1740"/>
      <c r="K118" s="1740"/>
      <c r="L118" s="1740"/>
      <c r="M118" s="415"/>
      <c r="N118" s="101">
        <v>234</v>
      </c>
      <c r="O118" s="2063" t="s">
        <v>45</v>
      </c>
      <c r="P118" s="2063" t="s">
        <v>45</v>
      </c>
      <c r="Q118" s="2063" t="s">
        <v>45</v>
      </c>
      <c r="R118" s="2063" t="s">
        <v>45</v>
      </c>
      <c r="S118" s="2063" t="s">
        <v>45</v>
      </c>
      <c r="T118" s="2063" t="s">
        <v>45</v>
      </c>
      <c r="U118" s="2063" t="s">
        <v>45</v>
      </c>
      <c r="V118" s="2063" t="s">
        <v>45</v>
      </c>
      <c r="W118" s="2063" t="s">
        <v>45</v>
      </c>
      <c r="X118" s="1980" t="s">
        <v>45</v>
      </c>
      <c r="Y118" s="101">
        <v>0</v>
      </c>
      <c r="Z118" s="2063">
        <v>0</v>
      </c>
      <c r="AA118" s="2063">
        <v>0</v>
      </c>
      <c r="AB118" s="2063">
        <v>0</v>
      </c>
      <c r="AC118" s="2063">
        <v>0</v>
      </c>
      <c r="AD118" s="2063">
        <v>0</v>
      </c>
      <c r="AE118" s="2063">
        <v>0</v>
      </c>
      <c r="AF118" s="2063">
        <v>0</v>
      </c>
      <c r="AG118" s="2063">
        <v>0</v>
      </c>
      <c r="AH118" s="2063">
        <v>0</v>
      </c>
      <c r="AI118" s="2063">
        <v>0</v>
      </c>
      <c r="AJ118" s="101">
        <v>0</v>
      </c>
      <c r="AK118" s="1463">
        <v>0</v>
      </c>
      <c r="AL118" s="1463">
        <v>0</v>
      </c>
      <c r="AM118" s="1463">
        <v>0</v>
      </c>
      <c r="AN118" s="1463">
        <v>0</v>
      </c>
      <c r="AO118" s="1463">
        <v>0</v>
      </c>
      <c r="AP118" s="1463">
        <v>0</v>
      </c>
      <c r="AQ118" s="1463">
        <v>0</v>
      </c>
      <c r="AR118" s="1463">
        <v>0</v>
      </c>
      <c r="AS118" s="1463">
        <v>0</v>
      </c>
      <c r="AT118" s="1463">
        <v>0</v>
      </c>
      <c r="AU118" s="421">
        <v>0</v>
      </c>
      <c r="AV118" s="1463">
        <v>0</v>
      </c>
      <c r="AW118" s="1463">
        <v>0</v>
      </c>
      <c r="AX118" s="1463">
        <v>0</v>
      </c>
      <c r="AY118" s="1463">
        <v>0</v>
      </c>
      <c r="AZ118" s="1463">
        <v>0</v>
      </c>
      <c r="BA118" s="1463">
        <v>0</v>
      </c>
      <c r="BB118" s="1463">
        <v>0</v>
      </c>
      <c r="BC118" s="1463">
        <v>0</v>
      </c>
      <c r="BD118" s="1463">
        <v>0</v>
      </c>
      <c r="BE118" s="1463">
        <v>0</v>
      </c>
      <c r="BF118" s="421">
        <v>0</v>
      </c>
      <c r="BH118" s="1739"/>
      <c r="BI118" s="1740"/>
      <c r="BJ118" s="1740"/>
      <c r="BK118" s="1740"/>
      <c r="BL118" s="1740"/>
      <c r="BM118" s="1740"/>
      <c r="BN118" s="1740"/>
      <c r="BO118" s="1740"/>
      <c r="BP118" s="1740"/>
      <c r="BQ118" s="415"/>
      <c r="BR118" s="1491"/>
      <c r="BS118" s="553"/>
      <c r="BT118" s="553"/>
      <c r="BU118" s="553"/>
      <c r="BV118" s="553"/>
      <c r="BW118" s="553"/>
      <c r="BX118" s="553"/>
      <c r="BY118" s="553"/>
      <c r="BZ118" s="553"/>
      <c r="CA118" s="553"/>
      <c r="CB118" s="1202"/>
      <c r="CC118" s="1491"/>
    </row>
    <row r="119" spans="1:81" s="576" customFormat="1" ht="12" customHeight="1">
      <c r="A119" s="821"/>
      <c r="B119" s="1462" t="s">
        <v>4957</v>
      </c>
      <c r="C119" s="1809">
        <v>13</v>
      </c>
      <c r="D119" s="1740"/>
      <c r="E119" s="1740"/>
      <c r="F119" s="1740"/>
      <c r="G119" s="1740"/>
      <c r="H119" s="1740"/>
      <c r="I119" s="1740"/>
      <c r="J119" s="1740"/>
      <c r="K119" s="1740"/>
      <c r="L119" s="1740"/>
      <c r="M119" s="415"/>
      <c r="N119" s="101">
        <f>CW217</f>
        <v>480</v>
      </c>
      <c r="O119" s="1740">
        <v>496</v>
      </c>
      <c r="P119" s="1740"/>
      <c r="Q119" s="1740"/>
      <c r="R119" s="1740"/>
      <c r="S119" s="1740"/>
      <c r="T119" s="1740"/>
      <c r="U119" s="1740"/>
      <c r="V119" s="1740"/>
      <c r="W119" s="1740"/>
      <c r="X119" s="415"/>
      <c r="Y119" s="101">
        <f>CX217</f>
        <v>169</v>
      </c>
      <c r="Z119" s="1740"/>
      <c r="AA119" s="1740"/>
      <c r="AB119" s="1740"/>
      <c r="AC119" s="1740"/>
      <c r="AD119" s="1740"/>
      <c r="AE119" s="1740"/>
      <c r="AF119" s="1740"/>
      <c r="AG119" s="1740"/>
      <c r="AH119" s="1740"/>
      <c r="AI119" s="1740"/>
      <c r="AJ119" s="101">
        <v>0</v>
      </c>
      <c r="AK119" s="553"/>
      <c r="AL119" s="553"/>
      <c r="AM119" s="553"/>
      <c r="AN119" s="553"/>
      <c r="AO119" s="553"/>
      <c r="AP119" s="553"/>
      <c r="AQ119" s="553"/>
      <c r="AR119" s="553"/>
      <c r="AS119" s="553"/>
      <c r="AT119" s="553"/>
      <c r="AU119" s="421"/>
      <c r="AV119" s="553">
        <f>496/2</f>
        <v>248</v>
      </c>
      <c r="AW119" s="553"/>
      <c r="AX119" s="553"/>
      <c r="AY119" s="553"/>
      <c r="AZ119" s="553"/>
      <c r="BA119" s="553"/>
      <c r="BB119" s="553"/>
      <c r="BC119" s="553"/>
      <c r="BD119" s="553"/>
      <c r="BE119" s="553"/>
      <c r="BF119" s="421">
        <f>DA217</f>
        <v>0</v>
      </c>
      <c r="BH119" s="1739"/>
      <c r="BI119" s="1740"/>
      <c r="BJ119" s="1740"/>
      <c r="BK119" s="1740"/>
      <c r="BL119" s="1740"/>
      <c r="BM119" s="1740"/>
      <c r="BN119" s="1740"/>
      <c r="BO119" s="1740"/>
      <c r="BP119" s="1740"/>
      <c r="BQ119" s="415"/>
      <c r="BR119" s="1491">
        <f t="shared" si="124"/>
        <v>-311</v>
      </c>
      <c r="BS119" s="553">
        <f t="shared" si="125"/>
        <v>-248</v>
      </c>
      <c r="BT119" s="553">
        <f t="shared" si="126"/>
        <v>0</v>
      </c>
      <c r="BU119" s="553">
        <f t="shared" si="127"/>
        <v>0</v>
      </c>
      <c r="BV119" s="553">
        <f t="shared" si="128"/>
        <v>0</v>
      </c>
      <c r="BW119" s="553">
        <f t="shared" si="129"/>
        <v>0</v>
      </c>
      <c r="BX119" s="553">
        <f t="shared" si="130"/>
        <v>0</v>
      </c>
      <c r="BY119" s="553">
        <f t="shared" si="131"/>
        <v>0</v>
      </c>
      <c r="BZ119" s="553">
        <f t="shared" si="132"/>
        <v>0</v>
      </c>
      <c r="CA119" s="553">
        <f t="shared" si="133"/>
        <v>0</v>
      </c>
      <c r="CB119" s="1202">
        <f t="shared" si="134"/>
        <v>0</v>
      </c>
      <c r="CC119" s="1491">
        <f t="shared" si="135"/>
        <v>-169</v>
      </c>
    </row>
    <row r="120" spans="1:81" s="576" customFormat="1" ht="12" customHeight="1">
      <c r="A120" s="821"/>
      <c r="B120" s="1462" t="s">
        <v>959</v>
      </c>
      <c r="C120" s="1809">
        <v>14</v>
      </c>
      <c r="D120" s="1740">
        <v>1486</v>
      </c>
      <c r="E120" s="1740"/>
      <c r="F120" s="1740"/>
      <c r="G120" s="1740"/>
      <c r="H120" s="1740"/>
      <c r="I120" s="1740"/>
      <c r="J120" s="1740"/>
      <c r="K120" s="1740"/>
      <c r="L120" s="1740"/>
      <c r="M120" s="415"/>
      <c r="N120" s="101">
        <v>1486</v>
      </c>
      <c r="O120" s="1740"/>
      <c r="P120" s="1740"/>
      <c r="Q120" s="1740"/>
      <c r="R120" s="1740"/>
      <c r="S120" s="1740"/>
      <c r="T120" s="1740"/>
      <c r="U120" s="1740"/>
      <c r="V120" s="1740"/>
      <c r="W120" s="1740"/>
      <c r="X120" s="415"/>
      <c r="Y120" s="101">
        <v>0</v>
      </c>
      <c r="Z120" s="2063" t="s">
        <v>45</v>
      </c>
      <c r="AA120" s="2063" t="s">
        <v>45</v>
      </c>
      <c r="AB120" s="2063" t="s">
        <v>45</v>
      </c>
      <c r="AC120" s="2063" t="s">
        <v>45</v>
      </c>
      <c r="AD120" s="2063" t="s">
        <v>45</v>
      </c>
      <c r="AE120" s="2063" t="s">
        <v>45</v>
      </c>
      <c r="AF120" s="2063" t="s">
        <v>45</v>
      </c>
      <c r="AG120" s="2063" t="s">
        <v>45</v>
      </c>
      <c r="AH120" s="2063" t="s">
        <v>45</v>
      </c>
      <c r="AI120" s="2063" t="s">
        <v>45</v>
      </c>
      <c r="AJ120" s="101">
        <v>0</v>
      </c>
      <c r="AK120" s="1463" t="s">
        <v>45</v>
      </c>
      <c r="AL120" s="1463" t="s">
        <v>45</v>
      </c>
      <c r="AM120" s="1463" t="s">
        <v>45</v>
      </c>
      <c r="AN120" s="1463" t="s">
        <v>45</v>
      </c>
      <c r="AO120" s="1463" t="s">
        <v>45</v>
      </c>
      <c r="AP120" s="1463" t="s">
        <v>45</v>
      </c>
      <c r="AQ120" s="1463" t="s">
        <v>45</v>
      </c>
      <c r="AR120" s="1463" t="s">
        <v>45</v>
      </c>
      <c r="AS120" s="1463" t="s">
        <v>45</v>
      </c>
      <c r="AT120" s="1463" t="s">
        <v>45</v>
      </c>
      <c r="AU120" s="421" t="s">
        <v>45</v>
      </c>
      <c r="AV120" s="1463" t="s">
        <v>45</v>
      </c>
      <c r="AW120" s="1463" t="s">
        <v>45</v>
      </c>
      <c r="AX120" s="1463" t="s">
        <v>45</v>
      </c>
      <c r="AY120" s="1463" t="s">
        <v>45</v>
      </c>
      <c r="AZ120" s="1463" t="s">
        <v>45</v>
      </c>
      <c r="BA120" s="1463" t="s">
        <v>45</v>
      </c>
      <c r="BB120" s="1463" t="s">
        <v>45</v>
      </c>
      <c r="BC120" s="1463" t="s">
        <v>45</v>
      </c>
      <c r="BD120" s="1463" t="s">
        <v>45</v>
      </c>
      <c r="BE120" s="1463" t="s">
        <v>45</v>
      </c>
      <c r="BF120" s="421">
        <v>0</v>
      </c>
      <c r="BH120" s="1739"/>
      <c r="BI120" s="1740"/>
      <c r="BJ120" s="1740"/>
      <c r="BK120" s="1740"/>
      <c r="BL120" s="1740"/>
      <c r="BM120" s="1740"/>
      <c r="BN120" s="1740"/>
      <c r="BO120" s="1740"/>
      <c r="BP120" s="1740"/>
      <c r="BQ120" s="415"/>
      <c r="BR120" s="1491">
        <f t="shared" si="124"/>
        <v>-1486</v>
      </c>
      <c r="BS120" s="553" t="e">
        <f t="shared" si="125"/>
        <v>#VALUE!</v>
      </c>
      <c r="BT120" s="553" t="e">
        <f t="shared" si="126"/>
        <v>#VALUE!</v>
      </c>
      <c r="BU120" s="553" t="e">
        <f t="shared" si="127"/>
        <v>#VALUE!</v>
      </c>
      <c r="BV120" s="553" t="e">
        <f t="shared" si="128"/>
        <v>#VALUE!</v>
      </c>
      <c r="BW120" s="553" t="e">
        <f t="shared" si="129"/>
        <v>#VALUE!</v>
      </c>
      <c r="BX120" s="553" t="e">
        <f t="shared" si="130"/>
        <v>#VALUE!</v>
      </c>
      <c r="BY120" s="553" t="e">
        <f t="shared" si="131"/>
        <v>#VALUE!</v>
      </c>
      <c r="BZ120" s="553" t="e">
        <f t="shared" si="132"/>
        <v>#VALUE!</v>
      </c>
      <c r="CA120" s="553" t="e">
        <f t="shared" si="133"/>
        <v>#VALUE!</v>
      </c>
      <c r="CB120" s="1202" t="e">
        <f t="shared" si="134"/>
        <v>#VALUE!</v>
      </c>
      <c r="CC120" s="1491">
        <f t="shared" si="135"/>
        <v>0</v>
      </c>
    </row>
    <row r="121" spans="1:81" s="576" customFormat="1" ht="12" customHeight="1">
      <c r="A121" s="821"/>
      <c r="B121" s="1472" t="s">
        <v>23</v>
      </c>
      <c r="C121" s="1962"/>
      <c r="D121" s="1740"/>
      <c r="E121" s="1740"/>
      <c r="F121" s="1740"/>
      <c r="G121" s="1740"/>
      <c r="H121" s="1740"/>
      <c r="I121" s="1740"/>
      <c r="J121" s="1740"/>
      <c r="K121" s="1740"/>
      <c r="L121" s="1740"/>
      <c r="M121" s="415"/>
      <c r="N121" s="101"/>
      <c r="O121" s="2063"/>
      <c r="P121" s="2063"/>
      <c r="Q121" s="2063"/>
      <c r="R121" s="2063"/>
      <c r="S121" s="2063"/>
      <c r="T121" s="2063"/>
      <c r="U121" s="2063"/>
      <c r="V121" s="2063"/>
      <c r="W121" s="2063"/>
      <c r="X121" s="1980"/>
      <c r="Y121" s="101"/>
      <c r="Z121" s="2063"/>
      <c r="AA121" s="2063"/>
      <c r="AB121" s="2063"/>
      <c r="AC121" s="2063"/>
      <c r="AD121" s="2063"/>
      <c r="AE121" s="2063"/>
      <c r="AF121" s="2063"/>
      <c r="AG121" s="2063"/>
      <c r="AH121" s="2063"/>
      <c r="AI121" s="2063"/>
      <c r="AJ121" s="101"/>
      <c r="AK121" s="1463"/>
      <c r="AL121" s="1463"/>
      <c r="AM121" s="1463"/>
      <c r="AN121" s="1463"/>
      <c r="AO121" s="1463"/>
      <c r="AP121" s="1463"/>
      <c r="AQ121" s="1463"/>
      <c r="AR121" s="1463"/>
      <c r="AS121" s="1463"/>
      <c r="AT121" s="1463"/>
      <c r="AU121" s="421"/>
      <c r="AV121" s="1463"/>
      <c r="AW121" s="1463"/>
      <c r="AX121" s="1463"/>
      <c r="AY121" s="1463"/>
      <c r="AZ121" s="1463"/>
      <c r="BA121" s="1463"/>
      <c r="BB121" s="1463"/>
      <c r="BC121" s="1463"/>
      <c r="BD121" s="1463"/>
      <c r="BE121" s="1463"/>
      <c r="BF121" s="421"/>
      <c r="BH121" s="1739"/>
      <c r="BI121" s="1740"/>
      <c r="BJ121" s="1740"/>
      <c r="BK121" s="1740"/>
      <c r="BL121" s="1740"/>
      <c r="BM121" s="1740"/>
      <c r="BN121" s="1740"/>
      <c r="BO121" s="1740"/>
      <c r="BP121" s="1740"/>
      <c r="BQ121" s="415"/>
      <c r="BR121" s="1491">
        <f t="shared" si="124"/>
        <v>0</v>
      </c>
      <c r="BS121" s="553">
        <f t="shared" si="125"/>
        <v>0</v>
      </c>
      <c r="BT121" s="553">
        <f t="shared" si="126"/>
        <v>0</v>
      </c>
      <c r="BU121" s="553">
        <f t="shared" si="127"/>
        <v>0</v>
      </c>
      <c r="BV121" s="553">
        <f t="shared" si="128"/>
        <v>0</v>
      </c>
      <c r="BW121" s="553">
        <f t="shared" si="129"/>
        <v>0</v>
      </c>
      <c r="BX121" s="553">
        <f t="shared" si="130"/>
        <v>0</v>
      </c>
      <c r="BY121" s="553">
        <f t="shared" si="131"/>
        <v>0</v>
      </c>
      <c r="BZ121" s="553">
        <f t="shared" si="132"/>
        <v>0</v>
      </c>
      <c r="CA121" s="553">
        <f t="shared" si="133"/>
        <v>0</v>
      </c>
      <c r="CB121" s="1202">
        <f t="shared" si="134"/>
        <v>0</v>
      </c>
      <c r="CC121" s="1491">
        <f t="shared" si="135"/>
        <v>0</v>
      </c>
    </row>
    <row r="122" spans="1:81" s="576" customFormat="1" ht="11.45" customHeight="1">
      <c r="A122" s="821"/>
      <c r="B122" s="1462" t="s">
        <v>4955</v>
      </c>
      <c r="C122" s="1809">
        <v>17</v>
      </c>
      <c r="D122" s="1740"/>
      <c r="E122" s="1740"/>
      <c r="F122" s="1740">
        <v>-855</v>
      </c>
      <c r="G122" s="1740"/>
      <c r="H122" s="1740"/>
      <c r="I122" s="1740"/>
      <c r="J122" s="1740"/>
      <c r="K122" s="1740"/>
      <c r="L122" s="1740"/>
      <c r="M122" s="415"/>
      <c r="N122" s="101">
        <v>-855</v>
      </c>
      <c r="O122" s="2063"/>
      <c r="P122" s="2063"/>
      <c r="Q122" s="2063"/>
      <c r="R122" s="2063"/>
      <c r="S122" s="2063"/>
      <c r="T122" s="2063"/>
      <c r="U122" s="2063"/>
      <c r="V122" s="2063"/>
      <c r="W122" s="2063"/>
      <c r="X122" s="1980"/>
      <c r="Y122" s="101">
        <v>0</v>
      </c>
      <c r="Z122" s="2063"/>
      <c r="AA122" s="2063"/>
      <c r="AB122" s="2063"/>
      <c r="AC122" s="2063"/>
      <c r="AD122" s="2063"/>
      <c r="AE122" s="2063"/>
      <c r="AF122" s="2063"/>
      <c r="AG122" s="2063"/>
      <c r="AH122" s="2063"/>
      <c r="AI122" s="2063"/>
      <c r="AJ122" s="101">
        <v>0</v>
      </c>
      <c r="AK122" s="1463"/>
      <c r="AL122" s="1463"/>
      <c r="AM122" s="1463"/>
      <c r="AN122" s="1463"/>
      <c r="AO122" s="1463"/>
      <c r="AP122" s="1463"/>
      <c r="AQ122" s="1463"/>
      <c r="AR122" s="1463"/>
      <c r="AS122" s="1463"/>
      <c r="AT122" s="1463"/>
      <c r="AU122" s="421"/>
      <c r="AV122" s="1463"/>
      <c r="AW122" s="1463"/>
      <c r="AX122" s="1463"/>
      <c r="AY122" s="1463"/>
      <c r="AZ122" s="1463"/>
      <c r="BA122" s="1463"/>
      <c r="BB122" s="1463"/>
      <c r="BC122" s="1463"/>
      <c r="BD122" s="1463"/>
      <c r="BE122" s="1463"/>
      <c r="BF122" s="421">
        <v>0</v>
      </c>
      <c r="BH122" s="1739"/>
      <c r="BI122" s="1740"/>
      <c r="BJ122" s="1740"/>
      <c r="BK122" s="1740"/>
      <c r="BL122" s="1740"/>
      <c r="BM122" s="1740"/>
      <c r="BN122" s="1740"/>
      <c r="BO122" s="1740"/>
      <c r="BP122" s="1740"/>
      <c r="BQ122" s="415"/>
      <c r="BR122" s="1491">
        <f t="shared" si="124"/>
        <v>855</v>
      </c>
      <c r="BS122" s="553">
        <f t="shared" si="125"/>
        <v>0</v>
      </c>
      <c r="BT122" s="553">
        <f t="shared" si="126"/>
        <v>0</v>
      </c>
      <c r="BU122" s="553">
        <f t="shared" si="127"/>
        <v>0</v>
      </c>
      <c r="BV122" s="553">
        <f t="shared" si="128"/>
        <v>0</v>
      </c>
      <c r="BW122" s="553">
        <f t="shared" si="129"/>
        <v>0</v>
      </c>
      <c r="BX122" s="553">
        <f t="shared" si="130"/>
        <v>0</v>
      </c>
      <c r="BY122" s="553">
        <f t="shared" si="131"/>
        <v>0</v>
      </c>
      <c r="BZ122" s="553">
        <f t="shared" si="132"/>
        <v>0</v>
      </c>
      <c r="CA122" s="553">
        <f t="shared" si="133"/>
        <v>0</v>
      </c>
      <c r="CB122" s="1202">
        <f t="shared" si="134"/>
        <v>0</v>
      </c>
      <c r="CC122" s="1491">
        <f t="shared" si="135"/>
        <v>0</v>
      </c>
    </row>
    <row r="123" spans="1:81" s="576" customFormat="1" ht="12" customHeight="1">
      <c r="A123" s="821"/>
      <c r="B123" s="1472" t="s">
        <v>27</v>
      </c>
      <c r="C123" s="1962"/>
      <c r="D123" s="1740"/>
      <c r="E123" s="1740"/>
      <c r="F123" s="1740"/>
      <c r="G123" s="1740"/>
      <c r="H123" s="1740"/>
      <c r="I123" s="1740"/>
      <c r="J123" s="1740"/>
      <c r="K123" s="1740"/>
      <c r="L123" s="1740"/>
      <c r="M123" s="415"/>
      <c r="N123" s="101"/>
      <c r="O123" s="2063"/>
      <c r="P123" s="2063"/>
      <c r="Q123" s="2063"/>
      <c r="R123" s="2063"/>
      <c r="S123" s="2063"/>
      <c r="T123" s="2063"/>
      <c r="U123" s="2063"/>
      <c r="V123" s="2063"/>
      <c r="W123" s="2063"/>
      <c r="X123" s="1980"/>
      <c r="Y123" s="101"/>
      <c r="Z123" s="2063"/>
      <c r="AA123" s="2063"/>
      <c r="AB123" s="2063"/>
      <c r="AC123" s="2063"/>
      <c r="AD123" s="2063"/>
      <c r="AE123" s="2063"/>
      <c r="AF123" s="2063"/>
      <c r="AG123" s="2063"/>
      <c r="AH123" s="2063"/>
      <c r="AI123" s="2063"/>
      <c r="AJ123" s="101"/>
      <c r="AK123" s="1463"/>
      <c r="AL123" s="1463"/>
      <c r="AM123" s="1463"/>
      <c r="AN123" s="1463"/>
      <c r="AO123" s="1463"/>
      <c r="AP123" s="1463"/>
      <c r="AQ123" s="1463"/>
      <c r="AR123" s="1463"/>
      <c r="AS123" s="1463"/>
      <c r="AT123" s="1463"/>
      <c r="AU123" s="421"/>
      <c r="AV123" s="1463"/>
      <c r="AW123" s="1463"/>
      <c r="AX123" s="1463"/>
      <c r="AY123" s="1463"/>
      <c r="AZ123" s="1463"/>
      <c r="BA123" s="1463"/>
      <c r="BB123" s="1463"/>
      <c r="BC123" s="1463"/>
      <c r="BD123" s="1463"/>
      <c r="BE123" s="1463"/>
      <c r="BF123" s="421"/>
      <c r="BH123" s="1739"/>
      <c r="BI123" s="1740"/>
      <c r="BJ123" s="1740"/>
      <c r="BK123" s="1740"/>
      <c r="BL123" s="1740"/>
      <c r="BM123" s="1740"/>
      <c r="BN123" s="1740"/>
      <c r="BO123" s="1740"/>
      <c r="BP123" s="1740"/>
      <c r="BQ123" s="415"/>
      <c r="BR123" s="1491">
        <f t="shared" si="124"/>
        <v>0</v>
      </c>
      <c r="BS123" s="553">
        <f t="shared" si="125"/>
        <v>0</v>
      </c>
      <c r="BT123" s="553">
        <f t="shared" si="126"/>
        <v>0</v>
      </c>
      <c r="BU123" s="553">
        <f t="shared" si="127"/>
        <v>0</v>
      </c>
      <c r="BV123" s="553">
        <f t="shared" si="128"/>
        <v>0</v>
      </c>
      <c r="BW123" s="553">
        <f t="shared" si="129"/>
        <v>0</v>
      </c>
      <c r="BX123" s="553">
        <f t="shared" si="130"/>
        <v>0</v>
      </c>
      <c r="BY123" s="553">
        <f t="shared" si="131"/>
        <v>0</v>
      </c>
      <c r="BZ123" s="553">
        <f t="shared" si="132"/>
        <v>0</v>
      </c>
      <c r="CA123" s="553">
        <f t="shared" si="133"/>
        <v>0</v>
      </c>
      <c r="CB123" s="1202">
        <f t="shared" si="134"/>
        <v>0</v>
      </c>
      <c r="CC123" s="1491">
        <f t="shared" si="135"/>
        <v>0</v>
      </c>
    </row>
    <row r="124" spans="1:81" s="576" customFormat="1" ht="12" customHeight="1">
      <c r="A124" s="821"/>
      <c r="B124" s="1462" t="s">
        <v>5161</v>
      </c>
      <c r="C124" s="1809">
        <v>18</v>
      </c>
      <c r="D124" s="1740"/>
      <c r="E124" s="1740"/>
      <c r="F124" s="1740"/>
      <c r="G124" s="1740"/>
      <c r="H124" s="1740"/>
      <c r="I124" s="1740"/>
      <c r="J124" s="1740"/>
      <c r="K124" s="1740"/>
      <c r="L124" s="1740"/>
      <c r="M124" s="415"/>
      <c r="N124" s="101">
        <v>0</v>
      </c>
      <c r="O124" s="2063"/>
      <c r="P124" s="2063"/>
      <c r="Q124" s="2063"/>
      <c r="R124" s="2063"/>
      <c r="S124" s="2063"/>
      <c r="T124" s="2063">
        <v>-763</v>
      </c>
      <c r="U124" s="2063"/>
      <c r="V124" s="2063"/>
      <c r="W124" s="2063"/>
      <c r="X124" s="1980"/>
      <c r="Y124" s="101">
        <f>-DX263</f>
        <v>-774.22760663840347</v>
      </c>
      <c r="Z124" s="2063"/>
      <c r="AA124" s="2063"/>
      <c r="AB124" s="2063"/>
      <c r="AC124" s="2063"/>
      <c r="AD124" s="2063"/>
      <c r="AE124" s="2063"/>
      <c r="AF124" s="2063">
        <v>-1593.5</v>
      </c>
      <c r="AG124" s="2063"/>
      <c r="AH124" s="2063"/>
      <c r="AI124" s="2063"/>
      <c r="AJ124" s="101">
        <f>-DY263</f>
        <v>-834.39041409656204</v>
      </c>
      <c r="AK124" s="1463"/>
      <c r="AL124" s="1463"/>
      <c r="AM124" s="1463"/>
      <c r="AN124" s="1463"/>
      <c r="AO124" s="1463"/>
      <c r="AP124" s="1463"/>
      <c r="AQ124" s="1463"/>
      <c r="AR124" s="1463"/>
      <c r="AS124" s="1463"/>
      <c r="AT124" s="1463"/>
      <c r="AU124" s="421"/>
      <c r="AV124" s="1463"/>
      <c r="AW124" s="1463"/>
      <c r="AX124" s="1463"/>
      <c r="AY124" s="1463"/>
      <c r="AZ124" s="1463"/>
      <c r="BA124" s="1463">
        <f>AJ124</f>
        <v>-834.39041409656204</v>
      </c>
      <c r="BB124" s="1463"/>
      <c r="BC124" s="1463"/>
      <c r="BD124" s="1463"/>
      <c r="BE124" s="1463"/>
      <c r="BF124" s="421">
        <f>-EA263</f>
        <v>-834.39041409656204</v>
      </c>
      <c r="BH124" s="1739"/>
      <c r="BI124" s="1740"/>
      <c r="BJ124" s="1740"/>
      <c r="BK124" s="1740"/>
      <c r="BL124" s="1740"/>
      <c r="BM124" s="1740"/>
      <c r="BN124" s="1740"/>
      <c r="BO124" s="1740"/>
      <c r="BP124" s="1740"/>
      <c r="BQ124" s="415"/>
      <c r="BR124" s="1491">
        <f>Y124-N124</f>
        <v>-774.22760663840347</v>
      </c>
      <c r="BS124" s="553">
        <f t="shared" ref="BS124:CC124" si="138">AV124-O124</f>
        <v>0</v>
      </c>
      <c r="BT124" s="553">
        <f t="shared" si="138"/>
        <v>0</v>
      </c>
      <c r="BU124" s="553">
        <f t="shared" si="138"/>
        <v>0</v>
      </c>
      <c r="BV124" s="553">
        <f t="shared" si="138"/>
        <v>0</v>
      </c>
      <c r="BW124" s="553">
        <f t="shared" si="138"/>
        <v>0</v>
      </c>
      <c r="BX124" s="553">
        <f t="shared" si="138"/>
        <v>-71.39041409656204</v>
      </c>
      <c r="BY124" s="553">
        <f t="shared" si="138"/>
        <v>0</v>
      </c>
      <c r="BZ124" s="553">
        <f t="shared" si="138"/>
        <v>0</v>
      </c>
      <c r="CA124" s="553">
        <f t="shared" si="138"/>
        <v>0</v>
      </c>
      <c r="CB124" s="1202">
        <f t="shared" si="138"/>
        <v>0</v>
      </c>
      <c r="CC124" s="1491">
        <f t="shared" si="138"/>
        <v>-60.162807458158568</v>
      </c>
    </row>
    <row r="125" spans="1:81" s="576" customFormat="1" ht="12" customHeight="1">
      <c r="A125" s="821"/>
      <c r="B125" s="1462" t="s">
        <v>4958</v>
      </c>
      <c r="C125" s="1809">
        <v>19</v>
      </c>
      <c r="D125" s="1740"/>
      <c r="E125" s="1740"/>
      <c r="F125" s="1740"/>
      <c r="G125" s="1740"/>
      <c r="H125" s="1740"/>
      <c r="I125" s="1740">
        <v>-64</v>
      </c>
      <c r="J125" s="1740"/>
      <c r="K125" s="1740"/>
      <c r="L125" s="1740"/>
      <c r="M125" s="415"/>
      <c r="N125" s="101" t="s">
        <v>45</v>
      </c>
      <c r="O125" s="2063"/>
      <c r="P125" s="2063"/>
      <c r="Q125" s="2063"/>
      <c r="R125" s="2063"/>
      <c r="S125" s="2063"/>
      <c r="T125" s="2063"/>
      <c r="U125" s="2063"/>
      <c r="V125" s="2063"/>
      <c r="W125" s="2063"/>
      <c r="X125" s="1980"/>
      <c r="Y125" s="101" t="s">
        <v>45</v>
      </c>
      <c r="Z125" s="2063"/>
      <c r="AA125" s="2063"/>
      <c r="AB125" s="2063"/>
      <c r="AC125" s="2063"/>
      <c r="AD125" s="2063"/>
      <c r="AE125" s="2063"/>
      <c r="AF125" s="2063"/>
      <c r="AG125" s="2063"/>
      <c r="AH125" s="2063"/>
      <c r="AI125" s="2063"/>
      <c r="AJ125" s="101" t="s">
        <v>45</v>
      </c>
      <c r="AK125" s="1463"/>
      <c r="AL125" s="1463"/>
      <c r="AM125" s="1463"/>
      <c r="AN125" s="1463"/>
      <c r="AO125" s="1463"/>
      <c r="AP125" s="1463"/>
      <c r="AQ125" s="1463"/>
      <c r="AR125" s="1463"/>
      <c r="AS125" s="1463"/>
      <c r="AT125" s="1463"/>
      <c r="AU125" s="421"/>
      <c r="AV125" s="1463"/>
      <c r="AW125" s="1463"/>
      <c r="AX125" s="1463"/>
      <c r="AY125" s="1463"/>
      <c r="AZ125" s="1463"/>
      <c r="BA125" s="1463"/>
      <c r="BB125" s="1463"/>
      <c r="BC125" s="1463"/>
      <c r="BD125" s="1463"/>
      <c r="BE125" s="1463"/>
      <c r="BF125" s="421" t="s">
        <v>45</v>
      </c>
      <c r="BH125" s="1739"/>
      <c r="BI125" s="1740"/>
      <c r="BJ125" s="1740"/>
      <c r="BK125" s="1740"/>
      <c r="BL125" s="1740"/>
      <c r="BM125" s="1740"/>
      <c r="BN125" s="1740"/>
      <c r="BO125" s="1740"/>
      <c r="BP125" s="1740"/>
      <c r="BQ125" s="415"/>
      <c r="BR125" s="1491" t="e">
        <f t="shared" si="124"/>
        <v>#VALUE!</v>
      </c>
      <c r="BS125" s="553">
        <f t="shared" si="125"/>
        <v>0</v>
      </c>
      <c r="BT125" s="553">
        <f t="shared" si="126"/>
        <v>0</v>
      </c>
      <c r="BU125" s="553">
        <f t="shared" si="127"/>
        <v>0</v>
      </c>
      <c r="BV125" s="553">
        <f t="shared" si="128"/>
        <v>0</v>
      </c>
      <c r="BW125" s="553">
        <f t="shared" si="129"/>
        <v>0</v>
      </c>
      <c r="BX125" s="553">
        <f t="shared" si="130"/>
        <v>0</v>
      </c>
      <c r="BY125" s="553">
        <f t="shared" si="131"/>
        <v>0</v>
      </c>
      <c r="BZ125" s="553">
        <f t="shared" si="132"/>
        <v>0</v>
      </c>
      <c r="CA125" s="553">
        <f t="shared" si="133"/>
        <v>0</v>
      </c>
      <c r="CB125" s="1202">
        <f t="shared" si="134"/>
        <v>0</v>
      </c>
      <c r="CC125" s="1491" t="e">
        <f t="shared" si="135"/>
        <v>#VALUE!</v>
      </c>
    </row>
    <row r="126" spans="1:81" s="576" customFormat="1" ht="12" customHeight="1">
      <c r="A126" s="821"/>
      <c r="B126" s="1462" t="s">
        <v>4959</v>
      </c>
      <c r="C126" s="1809">
        <v>20</v>
      </c>
      <c r="D126" s="1740"/>
      <c r="E126" s="1740"/>
      <c r="F126" s="1740"/>
      <c r="G126" s="1740"/>
      <c r="H126" s="1740"/>
      <c r="I126" s="1740"/>
      <c r="J126" s="1740"/>
      <c r="K126" s="1740"/>
      <c r="L126" s="1740"/>
      <c r="M126" s="415"/>
      <c r="N126" s="101" t="s">
        <v>45</v>
      </c>
      <c r="O126" s="2063" t="s">
        <v>45</v>
      </c>
      <c r="P126" s="2063" t="s">
        <v>45</v>
      </c>
      <c r="Q126" s="2063" t="s">
        <v>45</v>
      </c>
      <c r="R126" s="2063" t="s">
        <v>45</v>
      </c>
      <c r="S126" s="2063" t="s">
        <v>45</v>
      </c>
      <c r="T126" s="2063" t="s">
        <v>45</v>
      </c>
      <c r="U126" s="2063" t="s">
        <v>45</v>
      </c>
      <c r="V126" s="2063" t="s">
        <v>45</v>
      </c>
      <c r="W126" s="2063" t="s">
        <v>45</v>
      </c>
      <c r="X126" s="1980" t="s">
        <v>45</v>
      </c>
      <c r="Y126" s="101" t="s">
        <v>45</v>
      </c>
      <c r="Z126" s="2063" t="s">
        <v>45</v>
      </c>
      <c r="AA126" s="2063" t="s">
        <v>45</v>
      </c>
      <c r="AB126" s="2063" t="s">
        <v>45</v>
      </c>
      <c r="AC126" s="2063" t="s">
        <v>45</v>
      </c>
      <c r="AD126" s="2063" t="s">
        <v>45</v>
      </c>
      <c r="AE126" s="2063" t="s">
        <v>45</v>
      </c>
      <c r="AF126" s="2063" t="s">
        <v>45</v>
      </c>
      <c r="AG126" s="2063" t="s">
        <v>45</v>
      </c>
      <c r="AH126" s="2063" t="s">
        <v>45</v>
      </c>
      <c r="AI126" s="2063" t="s">
        <v>45</v>
      </c>
      <c r="AJ126" s="101" t="s">
        <v>45</v>
      </c>
      <c r="AK126" s="1463" t="s">
        <v>45</v>
      </c>
      <c r="AL126" s="1463" t="s">
        <v>45</v>
      </c>
      <c r="AM126" s="1463" t="s">
        <v>45</v>
      </c>
      <c r="AN126" s="1463" t="s">
        <v>45</v>
      </c>
      <c r="AO126" s="1463" t="s">
        <v>45</v>
      </c>
      <c r="AP126" s="1463" t="s">
        <v>45</v>
      </c>
      <c r="AQ126" s="1463" t="s">
        <v>45</v>
      </c>
      <c r="AR126" s="1463" t="s">
        <v>45</v>
      </c>
      <c r="AS126" s="1463" t="s">
        <v>45</v>
      </c>
      <c r="AT126" s="1463" t="s">
        <v>45</v>
      </c>
      <c r="AU126" s="421" t="s">
        <v>45</v>
      </c>
      <c r="AV126" s="1463" t="s">
        <v>45</v>
      </c>
      <c r="AW126" s="1463" t="s">
        <v>45</v>
      </c>
      <c r="AX126" s="1463" t="s">
        <v>45</v>
      </c>
      <c r="AY126" s="1463" t="s">
        <v>45</v>
      </c>
      <c r="AZ126" s="1463" t="s">
        <v>45</v>
      </c>
      <c r="BA126" s="1463" t="s">
        <v>45</v>
      </c>
      <c r="BB126" s="1463" t="s">
        <v>45</v>
      </c>
      <c r="BC126" s="1463" t="s">
        <v>45</v>
      </c>
      <c r="BD126" s="1463" t="s">
        <v>45</v>
      </c>
      <c r="BE126" s="1463" t="s">
        <v>45</v>
      </c>
      <c r="BF126" s="421" t="s">
        <v>45</v>
      </c>
      <c r="BH126" s="1739"/>
      <c r="BI126" s="1740"/>
      <c r="BJ126" s="1740"/>
      <c r="BK126" s="1740"/>
      <c r="BL126" s="1740"/>
      <c r="BM126" s="1740"/>
      <c r="BN126" s="1740"/>
      <c r="BO126" s="1740"/>
      <c r="BP126" s="1740"/>
      <c r="BQ126" s="415"/>
      <c r="BR126" s="1491" t="e">
        <f t="shared" si="124"/>
        <v>#VALUE!</v>
      </c>
      <c r="BS126" s="553" t="e">
        <f t="shared" si="125"/>
        <v>#VALUE!</v>
      </c>
      <c r="BT126" s="553" t="e">
        <f t="shared" si="126"/>
        <v>#VALUE!</v>
      </c>
      <c r="BU126" s="553" t="e">
        <f t="shared" si="127"/>
        <v>#VALUE!</v>
      </c>
      <c r="BV126" s="553" t="e">
        <f t="shared" si="128"/>
        <v>#VALUE!</v>
      </c>
      <c r="BW126" s="553" t="e">
        <f t="shared" si="129"/>
        <v>#VALUE!</v>
      </c>
      <c r="BX126" s="553" t="e">
        <f t="shared" si="130"/>
        <v>#VALUE!</v>
      </c>
      <c r="BY126" s="553" t="e">
        <f t="shared" si="131"/>
        <v>#VALUE!</v>
      </c>
      <c r="BZ126" s="553" t="e">
        <f t="shared" si="132"/>
        <v>#VALUE!</v>
      </c>
      <c r="CA126" s="553" t="e">
        <f t="shared" si="133"/>
        <v>#VALUE!</v>
      </c>
      <c r="CB126" s="1202" t="e">
        <f t="shared" si="134"/>
        <v>#VALUE!</v>
      </c>
      <c r="CC126" s="1491" t="e">
        <f t="shared" si="135"/>
        <v>#VALUE!</v>
      </c>
    </row>
    <row r="127" spans="1:81" s="576" customFormat="1" ht="12" customHeight="1">
      <c r="A127" s="821"/>
      <c r="B127" s="1472" t="s">
        <v>5214</v>
      </c>
      <c r="C127" s="1962"/>
      <c r="D127" s="1740"/>
      <c r="E127" s="1740"/>
      <c r="F127" s="1740"/>
      <c r="G127" s="1740"/>
      <c r="H127" s="1740"/>
      <c r="I127" s="1740"/>
      <c r="J127" s="1740"/>
      <c r="K127" s="1740"/>
      <c r="L127" s="1740"/>
      <c r="M127" s="415"/>
      <c r="N127" s="101"/>
      <c r="O127" s="2063"/>
      <c r="P127" s="2063"/>
      <c r="Q127" s="2063"/>
      <c r="R127" s="2063"/>
      <c r="S127" s="2063"/>
      <c r="T127" s="2063"/>
      <c r="U127" s="2063"/>
      <c r="V127" s="2063"/>
      <c r="W127" s="2063"/>
      <c r="X127" s="1980"/>
      <c r="Y127" s="101"/>
      <c r="Z127" s="2063"/>
      <c r="AA127" s="2063"/>
      <c r="AB127" s="2063"/>
      <c r="AC127" s="2063"/>
      <c r="AD127" s="2063"/>
      <c r="AE127" s="2063"/>
      <c r="AF127" s="2063"/>
      <c r="AG127" s="2063"/>
      <c r="AH127" s="2063"/>
      <c r="AI127" s="2063"/>
      <c r="AJ127" s="101"/>
      <c r="AK127" s="1463"/>
      <c r="AL127" s="1463"/>
      <c r="AM127" s="1463"/>
      <c r="AN127" s="1463"/>
      <c r="AO127" s="1463"/>
      <c r="AP127" s="1463"/>
      <c r="AQ127" s="1463"/>
      <c r="AR127" s="1463"/>
      <c r="AS127" s="1463"/>
      <c r="AT127" s="1463"/>
      <c r="AU127" s="421"/>
      <c r="AV127" s="1463"/>
      <c r="AW127" s="1463"/>
      <c r="AX127" s="1463"/>
      <c r="AY127" s="1463"/>
      <c r="AZ127" s="1463"/>
      <c r="BA127" s="1463"/>
      <c r="BB127" s="1463"/>
      <c r="BC127" s="1463"/>
      <c r="BD127" s="1463"/>
      <c r="BE127" s="1463"/>
      <c r="BF127" s="421"/>
      <c r="BH127" s="1739"/>
      <c r="BI127" s="1740"/>
      <c r="BJ127" s="1740"/>
      <c r="BK127" s="1740"/>
      <c r="BL127" s="1740"/>
      <c r="BM127" s="1740"/>
      <c r="BN127" s="1740"/>
      <c r="BO127" s="1740"/>
      <c r="BP127" s="1740"/>
      <c r="BQ127" s="415"/>
      <c r="BR127" s="1491">
        <f t="shared" si="124"/>
        <v>0</v>
      </c>
      <c r="BS127" s="553">
        <f t="shared" si="125"/>
        <v>0</v>
      </c>
      <c r="BT127" s="553">
        <f t="shared" si="126"/>
        <v>0</v>
      </c>
      <c r="BU127" s="553">
        <f t="shared" si="127"/>
        <v>0</v>
      </c>
      <c r="BV127" s="553">
        <f t="shared" si="128"/>
        <v>0</v>
      </c>
      <c r="BW127" s="553">
        <f t="shared" si="129"/>
        <v>0</v>
      </c>
      <c r="BX127" s="553">
        <f t="shared" si="130"/>
        <v>0</v>
      </c>
      <c r="BY127" s="553">
        <f t="shared" si="131"/>
        <v>0</v>
      </c>
      <c r="BZ127" s="553">
        <f t="shared" si="132"/>
        <v>0</v>
      </c>
      <c r="CA127" s="553">
        <f t="shared" si="133"/>
        <v>0</v>
      </c>
      <c r="CB127" s="1202">
        <f t="shared" si="134"/>
        <v>0</v>
      </c>
      <c r="CC127" s="1491">
        <f t="shared" si="135"/>
        <v>0</v>
      </c>
    </row>
    <row r="128" spans="1:81" s="576" customFormat="1" ht="12" customHeight="1">
      <c r="A128" s="821"/>
      <c r="B128" s="1462" t="s">
        <v>5197</v>
      </c>
      <c r="C128" s="1809">
        <v>21</v>
      </c>
      <c r="D128" s="1740"/>
      <c r="E128" s="1740"/>
      <c r="F128" s="1740"/>
      <c r="G128" s="1740"/>
      <c r="H128" s="1740"/>
      <c r="I128" s="1740"/>
      <c r="J128" s="1740"/>
      <c r="K128" s="1740"/>
      <c r="L128" s="1740"/>
      <c r="M128" s="415"/>
      <c r="N128" s="101">
        <v>0</v>
      </c>
      <c r="O128" s="1740">
        <v>0</v>
      </c>
      <c r="P128" s="1740">
        <v>0</v>
      </c>
      <c r="Q128" s="1740">
        <v>0</v>
      </c>
      <c r="R128" s="1740">
        <v>0</v>
      </c>
      <c r="S128" s="1740">
        <v>0</v>
      </c>
      <c r="T128" s="1740">
        <v>0</v>
      </c>
      <c r="U128" s="1740">
        <v>0</v>
      </c>
      <c r="V128" s="1740">
        <v>0</v>
      </c>
      <c r="W128" s="1740">
        <v>0</v>
      </c>
      <c r="X128" s="415">
        <v>0</v>
      </c>
      <c r="Y128" s="101">
        <v>0</v>
      </c>
      <c r="Z128" s="1740"/>
      <c r="AA128" s="1740"/>
      <c r="AB128" s="1740"/>
      <c r="AC128" s="1740"/>
      <c r="AD128" s="1740"/>
      <c r="AE128" s="1740"/>
      <c r="AF128" s="1740"/>
      <c r="AG128" s="1740"/>
      <c r="AH128" s="1740">
        <v>350</v>
      </c>
      <c r="AI128" s="1740"/>
      <c r="AJ128" s="101">
        <v>350</v>
      </c>
      <c r="AK128" s="553"/>
      <c r="AL128" s="553"/>
      <c r="AM128" s="553"/>
      <c r="AN128" s="553"/>
      <c r="AO128" s="553"/>
      <c r="AP128" s="553"/>
      <c r="AQ128" s="553"/>
      <c r="AR128" s="553"/>
      <c r="AS128" s="553"/>
      <c r="AT128" s="553"/>
      <c r="AU128" s="421"/>
      <c r="AV128" s="553"/>
      <c r="AW128" s="553"/>
      <c r="AX128" s="553"/>
      <c r="AY128" s="553"/>
      <c r="AZ128" s="553"/>
      <c r="BA128" s="553"/>
      <c r="BB128" s="553"/>
      <c r="BC128" s="553"/>
      <c r="BD128" s="553">
        <v>350</v>
      </c>
      <c r="BE128" s="553"/>
      <c r="BF128" s="421">
        <v>350</v>
      </c>
      <c r="BH128" s="1739"/>
      <c r="BI128" s="1740"/>
      <c r="BJ128" s="1740"/>
      <c r="BK128" s="1740"/>
      <c r="BL128" s="1740"/>
      <c r="BM128" s="1740"/>
      <c r="BN128" s="1740"/>
      <c r="BO128" s="1740"/>
      <c r="BP128" s="1740"/>
      <c r="BQ128" s="415"/>
      <c r="BR128" s="1491">
        <f t="shared" si="124"/>
        <v>0</v>
      </c>
      <c r="BS128" s="553">
        <f t="shared" si="125"/>
        <v>0</v>
      </c>
      <c r="BT128" s="553">
        <f t="shared" si="126"/>
        <v>0</v>
      </c>
      <c r="BU128" s="553">
        <f t="shared" si="127"/>
        <v>0</v>
      </c>
      <c r="BV128" s="553">
        <f t="shared" si="128"/>
        <v>0</v>
      </c>
      <c r="BW128" s="553">
        <f t="shared" si="129"/>
        <v>0</v>
      </c>
      <c r="BX128" s="553">
        <f t="shared" si="130"/>
        <v>0</v>
      </c>
      <c r="BY128" s="553">
        <f t="shared" si="131"/>
        <v>0</v>
      </c>
      <c r="BZ128" s="553">
        <f t="shared" si="132"/>
        <v>0</v>
      </c>
      <c r="CA128" s="553">
        <f t="shared" si="133"/>
        <v>350</v>
      </c>
      <c r="CB128" s="1202">
        <f t="shared" si="134"/>
        <v>0</v>
      </c>
      <c r="CC128" s="1491">
        <f t="shared" si="135"/>
        <v>350</v>
      </c>
    </row>
    <row r="129" spans="1:81" s="576" customFormat="1" ht="12.6" hidden="1" customHeight="1">
      <c r="A129" s="821"/>
      <c r="B129" s="1462" t="s">
        <v>4961</v>
      </c>
      <c r="C129" s="1809"/>
      <c r="D129" s="1740"/>
      <c r="E129" s="1740"/>
      <c r="F129" s="1740"/>
      <c r="G129" s="1740"/>
      <c r="H129" s="1740"/>
      <c r="I129" s="1740"/>
      <c r="J129" s="1740"/>
      <c r="K129" s="1740"/>
      <c r="L129" s="1740"/>
      <c r="M129" s="415"/>
      <c r="N129" s="101" t="s">
        <v>45</v>
      </c>
      <c r="O129" s="1740"/>
      <c r="P129" s="1740"/>
      <c r="Q129" s="1740"/>
      <c r="R129" s="1740"/>
      <c r="S129" s="1740"/>
      <c r="T129" s="1740"/>
      <c r="U129" s="1740"/>
      <c r="V129" s="1740"/>
      <c r="W129" s="1740"/>
      <c r="X129" s="415"/>
      <c r="Y129" s="101" t="s">
        <v>45</v>
      </c>
      <c r="Z129" s="1740"/>
      <c r="AA129" s="1740"/>
      <c r="AB129" s="1740"/>
      <c r="AC129" s="1740"/>
      <c r="AD129" s="1740"/>
      <c r="AE129" s="1740"/>
      <c r="AF129" s="1740"/>
      <c r="AG129" s="1740"/>
      <c r="AH129" s="1740"/>
      <c r="AI129" s="1740"/>
      <c r="AJ129" s="101" t="s">
        <v>45</v>
      </c>
      <c r="AK129" s="553"/>
      <c r="AL129" s="553"/>
      <c r="AM129" s="553"/>
      <c r="AN129" s="553"/>
      <c r="AO129" s="553"/>
      <c r="AP129" s="553"/>
      <c r="AQ129" s="553"/>
      <c r="AR129" s="553"/>
      <c r="AS129" s="553"/>
      <c r="AT129" s="553"/>
      <c r="AU129" s="421"/>
      <c r="AV129" s="553"/>
      <c r="AW129" s="553"/>
      <c r="AX129" s="553"/>
      <c r="AY129" s="553"/>
      <c r="AZ129" s="553"/>
      <c r="BA129" s="553"/>
      <c r="BB129" s="553"/>
      <c r="BC129" s="553"/>
      <c r="BD129" s="553"/>
      <c r="BE129" s="553"/>
      <c r="BF129" s="421" t="s">
        <v>45</v>
      </c>
      <c r="BH129" s="1739"/>
      <c r="BI129" s="1740"/>
      <c r="BJ129" s="1740"/>
      <c r="BK129" s="1740"/>
      <c r="BL129" s="1740"/>
      <c r="BM129" s="1740"/>
      <c r="BN129" s="1740"/>
      <c r="BO129" s="1740"/>
      <c r="BP129" s="1740"/>
      <c r="BQ129" s="415"/>
      <c r="BR129" s="1491" t="e">
        <f t="shared" si="124"/>
        <v>#VALUE!</v>
      </c>
      <c r="BS129" s="553">
        <f t="shared" si="125"/>
        <v>0</v>
      </c>
      <c r="BT129" s="553">
        <f t="shared" si="126"/>
        <v>0</v>
      </c>
      <c r="BU129" s="553">
        <f t="shared" si="127"/>
        <v>0</v>
      </c>
      <c r="BV129" s="553">
        <f t="shared" si="128"/>
        <v>0</v>
      </c>
      <c r="BW129" s="553">
        <f t="shared" si="129"/>
        <v>0</v>
      </c>
      <c r="BX129" s="553">
        <f t="shared" si="130"/>
        <v>0</v>
      </c>
      <c r="BY129" s="553">
        <f t="shared" si="131"/>
        <v>0</v>
      </c>
      <c r="BZ129" s="553">
        <f t="shared" si="132"/>
        <v>0</v>
      </c>
      <c r="CA129" s="553">
        <f t="shared" si="133"/>
        <v>0</v>
      </c>
      <c r="CB129" s="1202">
        <f t="shared" si="134"/>
        <v>0</v>
      </c>
      <c r="CC129" s="1491" t="e">
        <f t="shared" si="135"/>
        <v>#VALUE!</v>
      </c>
    </row>
    <row r="130" spans="1:81" s="576" customFormat="1" ht="12.6" customHeight="1">
      <c r="A130" s="821"/>
      <c r="B130" s="1472" t="s">
        <v>19</v>
      </c>
      <c r="C130" s="1962"/>
      <c r="D130" s="1740"/>
      <c r="E130" s="1740"/>
      <c r="F130" s="1740"/>
      <c r="G130" s="1740"/>
      <c r="H130" s="1740"/>
      <c r="I130" s="1740"/>
      <c r="J130" s="1740"/>
      <c r="K130" s="1740"/>
      <c r="L130" s="1740"/>
      <c r="M130" s="415"/>
      <c r="N130" s="101"/>
      <c r="O130" s="1740"/>
      <c r="P130" s="1740"/>
      <c r="Q130" s="1740"/>
      <c r="R130" s="1740"/>
      <c r="S130" s="1740"/>
      <c r="T130" s="1740"/>
      <c r="U130" s="1740"/>
      <c r="V130" s="1740"/>
      <c r="W130" s="1740"/>
      <c r="X130" s="415"/>
      <c r="Y130" s="101"/>
      <c r="Z130" s="1740"/>
      <c r="AA130" s="1740"/>
      <c r="AB130" s="1740"/>
      <c r="AC130" s="1740"/>
      <c r="AD130" s="1740"/>
      <c r="AE130" s="1740"/>
      <c r="AF130" s="1740"/>
      <c r="AG130" s="1740"/>
      <c r="AH130" s="1740"/>
      <c r="AI130" s="1740"/>
      <c r="AJ130" s="101"/>
      <c r="AK130" s="553"/>
      <c r="AL130" s="553"/>
      <c r="AM130" s="553"/>
      <c r="AN130" s="553"/>
      <c r="AO130" s="553"/>
      <c r="AP130" s="553"/>
      <c r="AQ130" s="553"/>
      <c r="AR130" s="553"/>
      <c r="AS130" s="553"/>
      <c r="AT130" s="553"/>
      <c r="AU130" s="421"/>
      <c r="AV130" s="553"/>
      <c r="AW130" s="553"/>
      <c r="AX130" s="553"/>
      <c r="AY130" s="553"/>
      <c r="AZ130" s="553"/>
      <c r="BA130" s="553"/>
      <c r="BB130" s="553"/>
      <c r="BC130" s="553"/>
      <c r="BD130" s="553"/>
      <c r="BE130" s="553"/>
      <c r="BF130" s="421"/>
      <c r="BH130" s="1739"/>
      <c r="BI130" s="1740"/>
      <c r="BJ130" s="1740"/>
      <c r="BK130" s="1740"/>
      <c r="BL130" s="1740"/>
      <c r="BM130" s="1740"/>
      <c r="BN130" s="1740"/>
      <c r="BO130" s="1740"/>
      <c r="BP130" s="1740"/>
      <c r="BQ130" s="415"/>
      <c r="BR130" s="1491"/>
      <c r="BS130" s="553"/>
      <c r="BT130" s="553"/>
      <c r="BU130" s="553"/>
      <c r="BV130" s="553"/>
      <c r="BW130" s="553"/>
      <c r="BX130" s="553"/>
      <c r="BY130" s="553"/>
      <c r="BZ130" s="553"/>
      <c r="CA130" s="553"/>
      <c r="CB130" s="1202"/>
      <c r="CC130" s="1491"/>
    </row>
    <row r="131" spans="1:81" s="576" customFormat="1" ht="12.6" customHeight="1">
      <c r="A131" s="821"/>
      <c r="B131" s="1462" t="s">
        <v>5161</v>
      </c>
      <c r="C131" s="1809">
        <v>22</v>
      </c>
      <c r="D131" s="1740"/>
      <c r="E131" s="1740"/>
      <c r="F131" s="1740"/>
      <c r="G131" s="1740"/>
      <c r="H131" s="1740"/>
      <c r="I131" s="1740"/>
      <c r="J131" s="1740"/>
      <c r="K131" s="1740"/>
      <c r="L131" s="1740"/>
      <c r="M131" s="415"/>
      <c r="N131" s="101">
        <v>0</v>
      </c>
      <c r="O131" s="1740"/>
      <c r="P131" s="1740"/>
      <c r="Q131" s="1740"/>
      <c r="R131" s="1740"/>
      <c r="S131" s="1740"/>
      <c r="T131" s="1740"/>
      <c r="U131" s="1740"/>
      <c r="V131" s="1740"/>
      <c r="W131" s="1740"/>
      <c r="X131" s="415"/>
      <c r="Y131" s="101">
        <f>-DX256</f>
        <v>-368.48409839749553</v>
      </c>
      <c r="Z131" s="1740"/>
      <c r="AA131" s="1740"/>
      <c r="AB131" s="1740"/>
      <c r="AC131" s="1740"/>
      <c r="AD131" s="1740"/>
      <c r="AE131" s="1740"/>
      <c r="AF131" s="1740"/>
      <c r="AG131" s="1740"/>
      <c r="AH131" s="1740"/>
      <c r="AI131" s="1740"/>
      <c r="AJ131" s="101">
        <f>-DY256</f>
        <v>-124.20396042510214</v>
      </c>
      <c r="AK131" s="553"/>
      <c r="AL131" s="553"/>
      <c r="AM131" s="553"/>
      <c r="AN131" s="553"/>
      <c r="AO131" s="553"/>
      <c r="AP131" s="553"/>
      <c r="AQ131" s="553"/>
      <c r="AR131" s="553"/>
      <c r="AS131" s="553"/>
      <c r="AT131" s="553"/>
      <c r="AU131" s="421"/>
      <c r="AV131" s="553"/>
      <c r="AW131" s="553"/>
      <c r="AX131" s="553"/>
      <c r="AY131" s="553"/>
      <c r="AZ131" s="553"/>
      <c r="BA131" s="553"/>
      <c r="BB131" s="553"/>
      <c r="BC131" s="553"/>
      <c r="BD131" s="553"/>
      <c r="BE131" s="553"/>
      <c r="BF131" s="421">
        <f>-EA256</f>
        <v>-124.20396042510214</v>
      </c>
      <c r="BG131" s="1812"/>
      <c r="BH131" s="1739"/>
      <c r="BI131" s="1740"/>
      <c r="BJ131" s="1740"/>
      <c r="BK131" s="1740"/>
      <c r="BL131" s="1740"/>
      <c r="BM131" s="1740"/>
      <c r="BN131" s="1740"/>
      <c r="BO131" s="1740"/>
      <c r="BP131" s="1740"/>
      <c r="BQ131" s="415"/>
      <c r="BR131" s="1491"/>
      <c r="BS131" s="553"/>
      <c r="BT131" s="553"/>
      <c r="BU131" s="553"/>
      <c r="BV131" s="553"/>
      <c r="BW131" s="553"/>
      <c r="BX131" s="553"/>
      <c r="BY131" s="553"/>
      <c r="BZ131" s="553"/>
      <c r="CA131" s="553"/>
      <c r="CB131" s="1202"/>
      <c r="CC131" s="1491"/>
    </row>
    <row r="132" spans="1:81" s="576" customFormat="1" ht="12.6" customHeight="1">
      <c r="A132" s="821"/>
      <c r="B132" s="1462" t="s">
        <v>5215</v>
      </c>
      <c r="C132" s="1809">
        <v>23</v>
      </c>
      <c r="D132" s="1740"/>
      <c r="E132" s="1740"/>
      <c r="F132" s="1740"/>
      <c r="G132" s="1740"/>
      <c r="H132" s="1740"/>
      <c r="I132" s="1740"/>
      <c r="J132" s="1740"/>
      <c r="K132" s="1740"/>
      <c r="L132" s="1740"/>
      <c r="M132" s="415"/>
      <c r="N132" s="101">
        <v>0</v>
      </c>
      <c r="O132" s="1740"/>
      <c r="P132" s="1740"/>
      <c r="Q132" s="1740"/>
      <c r="R132" s="1740"/>
      <c r="S132" s="1740"/>
      <c r="T132" s="1740"/>
      <c r="U132" s="1740"/>
      <c r="V132" s="1740"/>
      <c r="W132" s="1740"/>
      <c r="X132" s="415"/>
      <c r="Y132" s="101">
        <v>0</v>
      </c>
      <c r="Z132" s="1740"/>
      <c r="AA132" s="1740"/>
      <c r="AB132" s="1740"/>
      <c r="AC132" s="1740"/>
      <c r="AD132" s="1740"/>
      <c r="AE132" s="1740"/>
      <c r="AF132" s="1740"/>
      <c r="AG132" s="1740"/>
      <c r="AH132" s="1740"/>
      <c r="AI132" s="1740"/>
      <c r="AJ132" s="101">
        <f>176*0.9</f>
        <v>158.4</v>
      </c>
      <c r="AK132" s="553"/>
      <c r="AL132" s="553"/>
      <c r="AM132" s="553"/>
      <c r="AN132" s="553"/>
      <c r="AO132" s="553"/>
      <c r="AP132" s="553"/>
      <c r="AQ132" s="553"/>
      <c r="AR132" s="553"/>
      <c r="AS132" s="553"/>
      <c r="AT132" s="553"/>
      <c r="AU132" s="421"/>
      <c r="AV132" s="553"/>
      <c r="AW132" s="553"/>
      <c r="AX132" s="553"/>
      <c r="AY132" s="553"/>
      <c r="AZ132" s="553"/>
      <c r="BA132" s="553"/>
      <c r="BB132" s="553"/>
      <c r="BC132" s="553"/>
      <c r="BD132" s="553"/>
      <c r="BE132" s="553"/>
      <c r="BF132" s="421">
        <f>176*0.9</f>
        <v>158.4</v>
      </c>
      <c r="BH132" s="1739"/>
      <c r="BI132" s="1740"/>
      <c r="BJ132" s="1740"/>
      <c r="BK132" s="1740"/>
      <c r="BL132" s="1740"/>
      <c r="BM132" s="1740"/>
      <c r="BN132" s="1740"/>
      <c r="BO132" s="1740"/>
      <c r="BP132" s="1740"/>
      <c r="BQ132" s="415"/>
      <c r="BR132" s="1491"/>
      <c r="BS132" s="553"/>
      <c r="BT132" s="553"/>
      <c r="BU132" s="553"/>
      <c r="BV132" s="553"/>
      <c r="BW132" s="553"/>
      <c r="BX132" s="553"/>
      <c r="BY132" s="553"/>
      <c r="BZ132" s="553"/>
      <c r="CA132" s="553"/>
      <c r="CB132" s="1202"/>
      <c r="CC132" s="1491"/>
    </row>
    <row r="133" spans="1:81" s="576" customFormat="1" ht="12.6" customHeight="1">
      <c r="A133" s="821"/>
      <c r="B133" s="1462" t="s">
        <v>5216</v>
      </c>
      <c r="C133" s="1809">
        <v>24</v>
      </c>
      <c r="D133" s="1740"/>
      <c r="E133" s="1740"/>
      <c r="F133" s="1740"/>
      <c r="G133" s="1740"/>
      <c r="H133" s="1740"/>
      <c r="I133" s="1740"/>
      <c r="J133" s="1740"/>
      <c r="K133" s="1740"/>
      <c r="L133" s="1740"/>
      <c r="M133" s="415"/>
      <c r="N133" s="101"/>
      <c r="O133" s="1740"/>
      <c r="P133" s="1740"/>
      <c r="Q133" s="1740"/>
      <c r="R133" s="1740"/>
      <c r="S133" s="1740"/>
      <c r="T133" s="1740"/>
      <c r="U133" s="1740"/>
      <c r="V133" s="1740"/>
      <c r="W133" s="1740"/>
      <c r="X133" s="415"/>
      <c r="Y133" s="101">
        <f>(7*12*2+7)*3.5*0.9</f>
        <v>551.25</v>
      </c>
      <c r="Z133" s="1740"/>
      <c r="AA133" s="1740"/>
      <c r="AB133" s="1740"/>
      <c r="AC133" s="1740"/>
      <c r="AD133" s="1740"/>
      <c r="AE133" s="1740"/>
      <c r="AF133" s="1740"/>
      <c r="AG133" s="1740"/>
      <c r="AH133" s="1740"/>
      <c r="AI133" s="1740"/>
      <c r="AJ133" s="101">
        <v>0</v>
      </c>
      <c r="AK133" s="553"/>
      <c r="AL133" s="553"/>
      <c r="AM133" s="553"/>
      <c r="AN133" s="553"/>
      <c r="AO133" s="553"/>
      <c r="AP133" s="553"/>
      <c r="AQ133" s="553"/>
      <c r="AR133" s="553"/>
      <c r="AS133" s="553"/>
      <c r="AT133" s="553"/>
      <c r="AU133" s="421"/>
      <c r="AV133" s="553"/>
      <c r="AW133" s="553"/>
      <c r="AX133" s="553"/>
      <c r="AY133" s="553"/>
      <c r="AZ133" s="553"/>
      <c r="BA133" s="553"/>
      <c r="BB133" s="553"/>
      <c r="BC133" s="553"/>
      <c r="BD133" s="553"/>
      <c r="BE133" s="553"/>
      <c r="BF133" s="421">
        <f>(7*6*2)*3.5*0.9</f>
        <v>264.60000000000002</v>
      </c>
      <c r="BH133" s="1739"/>
      <c r="BI133" s="1740"/>
      <c r="BJ133" s="1740"/>
      <c r="BK133" s="1740"/>
      <c r="BL133" s="1740"/>
      <c r="BM133" s="1740"/>
      <c r="BN133" s="1740"/>
      <c r="BO133" s="1740"/>
      <c r="BP133" s="1740"/>
      <c r="BQ133" s="415"/>
      <c r="BR133" s="1491"/>
      <c r="BS133" s="553"/>
      <c r="BT133" s="553"/>
      <c r="BU133" s="553"/>
      <c r="BV133" s="553"/>
      <c r="BW133" s="553"/>
      <c r="BX133" s="553"/>
      <c r="BY133" s="553"/>
      <c r="BZ133" s="553"/>
      <c r="CA133" s="553"/>
      <c r="CB133" s="1202"/>
      <c r="CC133" s="1491"/>
    </row>
    <row r="134" spans="1:81" s="576" customFormat="1" ht="12" customHeight="1">
      <c r="A134" s="595"/>
      <c r="B134" s="1226" t="s">
        <v>4643</v>
      </c>
      <c r="C134" s="1963"/>
      <c r="D134" s="1227">
        <f t="shared" ref="D134:M134" si="139">SUM(D105)</f>
        <v>0</v>
      </c>
      <c r="E134" s="1227">
        <f t="shared" si="139"/>
        <v>0</v>
      </c>
      <c r="F134" s="1227">
        <f t="shared" si="139"/>
        <v>0</v>
      </c>
      <c r="G134" s="1227">
        <f t="shared" si="139"/>
        <v>1003.0225472500011</v>
      </c>
      <c r="H134" s="1227">
        <f t="shared" si="139"/>
        <v>-204.36863100000014</v>
      </c>
      <c r="I134" s="1227">
        <f t="shared" si="139"/>
        <v>783.12847777756042</v>
      </c>
      <c r="J134" s="1227">
        <f t="shared" si="139"/>
        <v>-3259.9777044014641</v>
      </c>
      <c r="K134" s="1227">
        <f t="shared" si="139"/>
        <v>213.31694087168697</v>
      </c>
      <c r="L134" s="1227">
        <f t="shared" si="139"/>
        <v>0</v>
      </c>
      <c r="M134" s="1227">
        <f t="shared" si="139"/>
        <v>-1992</v>
      </c>
      <c r="N134" s="1227">
        <f>SUM(N104:N133)</f>
        <v>-10703.044939456269</v>
      </c>
      <c r="O134" s="1227">
        <f t="shared" ref="O134:X134" si="140">SUM(O105)</f>
        <v>0</v>
      </c>
      <c r="P134" s="1227">
        <f t="shared" si="140"/>
        <v>0</v>
      </c>
      <c r="Q134" s="1227">
        <f t="shared" si="140"/>
        <v>0</v>
      </c>
      <c r="R134" s="1227">
        <f t="shared" si="140"/>
        <v>-7212.1554933272337</v>
      </c>
      <c r="S134" s="1227">
        <f t="shared" si="140"/>
        <v>-176.26422514500038</v>
      </c>
      <c r="T134" s="1227">
        <f t="shared" si="140"/>
        <v>-3405.2552275093881</v>
      </c>
      <c r="U134" s="1227">
        <f t="shared" si="140"/>
        <v>-3071.4463374509369</v>
      </c>
      <c r="V134" s="1227">
        <f t="shared" si="140"/>
        <v>-30.827422541545499</v>
      </c>
      <c r="W134" s="1227">
        <f t="shared" si="140"/>
        <v>0</v>
      </c>
      <c r="X134" s="1227">
        <f t="shared" si="140"/>
        <v>0</v>
      </c>
      <c r="Y134" s="1227">
        <f t="shared" ref="Y134:BF134" si="141">SUM(Y104:Y133)</f>
        <v>-21803.215857000792</v>
      </c>
      <c r="Z134" s="1227">
        <f t="shared" si="141"/>
        <v>-16031.955750000001</v>
      </c>
      <c r="AA134" s="1227">
        <f t="shared" si="141"/>
        <v>0</v>
      </c>
      <c r="AB134" s="1227">
        <f t="shared" si="141"/>
        <v>0</v>
      </c>
      <c r="AC134" s="1227">
        <f t="shared" si="141"/>
        <v>-3100.6422649090928</v>
      </c>
      <c r="AD134" s="1227">
        <f t="shared" si="141"/>
        <v>-38.061860753499943</v>
      </c>
      <c r="AE134" s="1227">
        <f t="shared" si="141"/>
        <v>-3097.7455474601629</v>
      </c>
      <c r="AF134" s="1227">
        <f t="shared" si="141"/>
        <v>-3341.7838304515699</v>
      </c>
      <c r="AG134" s="1227">
        <f t="shared" si="141"/>
        <v>-682.30407173553715</v>
      </c>
      <c r="AH134" s="1227">
        <f t="shared" si="141"/>
        <v>350</v>
      </c>
      <c r="AI134" s="1227">
        <f t="shared" si="141"/>
        <v>0</v>
      </c>
      <c r="AJ134" s="1227">
        <f t="shared" si="141"/>
        <v>-13378.136294205602</v>
      </c>
      <c r="AK134" s="1227">
        <f t="shared" si="141"/>
        <v>0</v>
      </c>
      <c r="AL134" s="1227">
        <f t="shared" si="141"/>
        <v>0</v>
      </c>
      <c r="AM134" s="1227">
        <f t="shared" si="141"/>
        <v>0</v>
      </c>
      <c r="AN134" s="1227">
        <f t="shared" si="141"/>
        <v>-3713.8714567624997</v>
      </c>
      <c r="AO134" s="1227">
        <f t="shared" si="141"/>
        <v>-197.60538948599975</v>
      </c>
      <c r="AP134" s="1227">
        <f t="shared" si="141"/>
        <v>-3696.101602741915</v>
      </c>
      <c r="AQ134" s="1227">
        <f t="shared" si="141"/>
        <v>-1802.0478170298327</v>
      </c>
      <c r="AR134" s="1227">
        <f t="shared" si="141"/>
        <v>-35.141351805000134</v>
      </c>
      <c r="AS134" s="1227">
        <f t="shared" si="141"/>
        <v>0</v>
      </c>
      <c r="AT134" s="1227">
        <f t="shared" si="141"/>
        <v>0</v>
      </c>
      <c r="AU134" s="2060">
        <f t="shared" si="141"/>
        <v>-9444.7676178252459</v>
      </c>
      <c r="AV134" s="1227">
        <f t="shared" si="141"/>
        <v>-3278.1557499999999</v>
      </c>
      <c r="AW134" s="1227">
        <f t="shared" si="141"/>
        <v>0</v>
      </c>
      <c r="AX134" s="1227">
        <f t="shared" si="141"/>
        <v>0</v>
      </c>
      <c r="AY134" s="1227">
        <f t="shared" si="141"/>
        <v>-6598.9263014738262</v>
      </c>
      <c r="AZ134" s="1227">
        <f t="shared" si="141"/>
        <v>-16.720696412500594</v>
      </c>
      <c r="BA134" s="1227">
        <f t="shared" si="141"/>
        <v>-3641.2895863241979</v>
      </c>
      <c r="BB134" s="1227">
        <f t="shared" si="141"/>
        <v>-3017.6823508726743</v>
      </c>
      <c r="BC134" s="1227">
        <f t="shared" si="141"/>
        <v>-677.99014247208243</v>
      </c>
      <c r="BD134" s="1227">
        <f t="shared" si="141"/>
        <v>350</v>
      </c>
      <c r="BE134" s="1227">
        <f t="shared" si="141"/>
        <v>0</v>
      </c>
      <c r="BF134" s="2060">
        <f t="shared" si="141"/>
        <v>-22910.44465410637</v>
      </c>
      <c r="BH134" s="829">
        <f t="shared" ref="BH134:BQ134" si="142">SUM(BH105)</f>
        <v>0</v>
      </c>
      <c r="BI134" s="1227">
        <f t="shared" si="142"/>
        <v>0</v>
      </c>
      <c r="BJ134" s="1227">
        <f t="shared" si="142"/>
        <v>0</v>
      </c>
      <c r="BK134" s="1227">
        <f t="shared" si="142"/>
        <v>-8215.1780405772352</v>
      </c>
      <c r="BL134" s="1227">
        <f t="shared" si="142"/>
        <v>28.104405854999754</v>
      </c>
      <c r="BM134" s="1227">
        <f t="shared" si="142"/>
        <v>-4188.3837052869485</v>
      </c>
      <c r="BN134" s="1227">
        <f t="shared" si="142"/>
        <v>188.53136695052717</v>
      </c>
      <c r="BO134" s="1227">
        <f t="shared" si="142"/>
        <v>-244.14436341323247</v>
      </c>
      <c r="BP134" s="1227">
        <f t="shared" si="142"/>
        <v>0</v>
      </c>
      <c r="BQ134" s="1227">
        <f t="shared" si="142"/>
        <v>0</v>
      </c>
      <c r="BR134" s="1523">
        <f>Y134-N134</f>
        <v>-11100.170917544523</v>
      </c>
      <c r="BS134" s="1227">
        <f t="shared" ref="BS134:CC135" si="143">AV134-O134</f>
        <v>-3278.1557499999999</v>
      </c>
      <c r="BT134" s="1227">
        <f t="shared" si="143"/>
        <v>0</v>
      </c>
      <c r="BU134" s="1227">
        <f t="shared" si="143"/>
        <v>0</v>
      </c>
      <c r="BV134" s="1227">
        <f t="shared" si="143"/>
        <v>613.22919185340743</v>
      </c>
      <c r="BW134" s="1227">
        <f t="shared" si="143"/>
        <v>159.54352873249979</v>
      </c>
      <c r="BX134" s="1227">
        <f t="shared" si="143"/>
        <v>-236.03435881480982</v>
      </c>
      <c r="BY134" s="1227">
        <f t="shared" si="143"/>
        <v>53.763986578262575</v>
      </c>
      <c r="BZ134" s="1227">
        <f t="shared" si="143"/>
        <v>-647.16271993053692</v>
      </c>
      <c r="CA134" s="1227">
        <f t="shared" si="143"/>
        <v>350</v>
      </c>
      <c r="CB134" s="1227">
        <f t="shared" si="143"/>
        <v>0</v>
      </c>
      <c r="CC134" s="1523">
        <f t="shared" si="143"/>
        <v>-1107.2287971055775</v>
      </c>
    </row>
    <row r="135" spans="1:81" s="576" customFormat="1" ht="12" customHeight="1">
      <c r="A135" s="595"/>
      <c r="B135" s="1729" t="s">
        <v>880</v>
      </c>
      <c r="C135" s="1964"/>
      <c r="D135" s="558">
        <f t="shared" ref="D135:AI135" si="144">D100+D134</f>
        <v>3988.40199999998</v>
      </c>
      <c r="E135" s="558">
        <f t="shared" si="144"/>
        <v>-167.26757999999998</v>
      </c>
      <c r="F135" s="558">
        <f t="shared" si="144"/>
        <v>1762.5296316249996</v>
      </c>
      <c r="G135" s="558">
        <f t="shared" si="144"/>
        <v>1003.0225472500011</v>
      </c>
      <c r="H135" s="558">
        <f t="shared" si="144"/>
        <v>1839.3176790000018</v>
      </c>
      <c r="I135" s="558">
        <f t="shared" si="144"/>
        <v>-815.09290544195073</v>
      </c>
      <c r="J135" s="558">
        <f t="shared" si="144"/>
        <v>3393.03801886683</v>
      </c>
      <c r="K135" s="558">
        <f t="shared" si="144"/>
        <v>-222.02375478481704</v>
      </c>
      <c r="L135" s="558">
        <f t="shared" si="144"/>
        <v>2816.8432035609758</v>
      </c>
      <c r="M135" s="558">
        <f t="shared" si="144"/>
        <v>-3984</v>
      </c>
      <c r="N135" s="558">
        <f t="shared" si="144"/>
        <v>2370.6022701219881</v>
      </c>
      <c r="O135" s="558">
        <f t="shared" si="144"/>
        <v>18213.400000000009</v>
      </c>
      <c r="P135" s="558">
        <f t="shared" si="144"/>
        <v>3.3999999999839931E-4</v>
      </c>
      <c r="Q135" s="558">
        <f t="shared" si="144"/>
        <v>-2823.1697007469998</v>
      </c>
      <c r="R135" s="558">
        <f t="shared" si="144"/>
        <v>7212.1554933272337</v>
      </c>
      <c r="S135" s="558">
        <f t="shared" si="144"/>
        <v>1586.3780263050039</v>
      </c>
      <c r="T135" s="558">
        <f t="shared" si="144"/>
        <v>3544.2452367954861</v>
      </c>
      <c r="U135" s="558">
        <f t="shared" si="144"/>
        <v>3196.8114940815876</v>
      </c>
      <c r="V135" s="558">
        <f t="shared" si="144"/>
        <v>32.085684686098375</v>
      </c>
      <c r="W135" s="558">
        <f t="shared" si="144"/>
        <v>4612.6219816178855</v>
      </c>
      <c r="X135" s="558">
        <f t="shared" si="144"/>
        <v>-28.604350699927181</v>
      </c>
      <c r="Y135" s="558">
        <f t="shared" si="144"/>
        <v>27638.657054339692</v>
      </c>
      <c r="Z135" s="558">
        <f t="shared" si="144"/>
        <v>-6139.1701499999999</v>
      </c>
      <c r="AA135" s="558">
        <f t="shared" si="144"/>
        <v>3.3999999999839931E-4</v>
      </c>
      <c r="AB135" s="558">
        <f t="shared" si="144"/>
        <v>107.42218405200028</v>
      </c>
      <c r="AC135" s="558">
        <f t="shared" si="144"/>
        <v>3100.6422649090928</v>
      </c>
      <c r="AD135" s="558">
        <f t="shared" si="144"/>
        <v>342.55674678149956</v>
      </c>
      <c r="AE135" s="558">
        <f t="shared" si="144"/>
        <v>3224.1841412340473</v>
      </c>
      <c r="AF135" s="558">
        <f t="shared" si="144"/>
        <v>226.14235414347104</v>
      </c>
      <c r="AG135" s="558">
        <f t="shared" si="144"/>
        <v>710.15321752066109</v>
      </c>
      <c r="AH135" s="558">
        <f t="shared" si="144"/>
        <v>1187.8899360661158</v>
      </c>
      <c r="AI135" s="558">
        <f t="shared" si="144"/>
        <v>397.81808701863156</v>
      </c>
      <c r="AJ135" s="558">
        <f t="shared" ref="AJ135:BF135" si="145">AJ100+AJ134</f>
        <v>15721.996152829766</v>
      </c>
      <c r="AK135" s="558">
        <f t="shared" si="145"/>
        <v>5635.0000000000036</v>
      </c>
      <c r="AL135" s="558">
        <f t="shared" si="145"/>
        <v>3.3999999999839931E-4</v>
      </c>
      <c r="AM135" s="558">
        <f t="shared" si="145"/>
        <v>-1282.746042772</v>
      </c>
      <c r="AN135" s="558">
        <f t="shared" si="145"/>
        <v>3713.8714567624997</v>
      </c>
      <c r="AO135" s="558">
        <f t="shared" si="145"/>
        <v>1778.4485053739982</v>
      </c>
      <c r="AP135" s="558">
        <f t="shared" si="145"/>
        <v>3846.9628926497485</v>
      </c>
      <c r="AQ135" s="558">
        <f t="shared" si="145"/>
        <v>1875.6007891534994</v>
      </c>
      <c r="AR135" s="558">
        <f t="shared" si="145"/>
        <v>36.575692695000136</v>
      </c>
      <c r="AS135" s="558">
        <f t="shared" si="145"/>
        <v>1036.271809166667</v>
      </c>
      <c r="AT135" s="558">
        <f t="shared" si="145"/>
        <v>382.97722412972144</v>
      </c>
      <c r="AU135" s="2061">
        <f t="shared" si="145"/>
        <v>17022.962667159147</v>
      </c>
      <c r="AV135" s="558">
        <f t="shared" si="145"/>
        <v>19193.029850000006</v>
      </c>
      <c r="AW135" s="558">
        <f t="shared" si="145"/>
        <v>3.3999999999839931E-4</v>
      </c>
      <c r="AX135" s="558">
        <f t="shared" si="145"/>
        <v>-1433.0014739229994</v>
      </c>
      <c r="AY135" s="558">
        <f t="shared" si="145"/>
        <v>6598.9263014738262</v>
      </c>
      <c r="AZ135" s="558">
        <f t="shared" si="145"/>
        <v>150.48626771250539</v>
      </c>
      <c r="BA135" s="558">
        <f t="shared" si="145"/>
        <v>2087.076071283223</v>
      </c>
      <c r="BB135" s="558">
        <f t="shared" si="145"/>
        <v>3140.8530590715595</v>
      </c>
      <c r="BC135" s="558">
        <f t="shared" si="145"/>
        <v>705.66320951175931</v>
      </c>
      <c r="BD135" s="558">
        <f t="shared" si="145"/>
        <v>4764.2401085173342</v>
      </c>
      <c r="BE135" s="558">
        <f t="shared" si="145"/>
        <v>-13.763487811017058</v>
      </c>
      <c r="BF135" s="2061">
        <f t="shared" si="145"/>
        <v>29163.830419285088</v>
      </c>
      <c r="BH135" s="823">
        <f t="shared" ref="BH135:BQ135" si="146">BH100+BH134</f>
        <v>14224.998000000029</v>
      </c>
      <c r="BI135" s="558">
        <f t="shared" si="146"/>
        <v>167.26791999999998</v>
      </c>
      <c r="BJ135" s="558">
        <f t="shared" si="146"/>
        <v>-4585.6993323719998</v>
      </c>
      <c r="BK135" s="558">
        <f t="shared" si="146"/>
        <v>6209.1329460772322</v>
      </c>
      <c r="BL135" s="558">
        <f t="shared" si="146"/>
        <v>-252.93965269499779</v>
      </c>
      <c r="BM135" s="558">
        <f t="shared" si="146"/>
        <v>4359.3381422374378</v>
      </c>
      <c r="BN135" s="558">
        <f t="shared" si="146"/>
        <v>-196.22652478524242</v>
      </c>
      <c r="BO135" s="558">
        <f t="shared" si="146"/>
        <v>254.10943947091542</v>
      </c>
      <c r="BP135" s="558">
        <f t="shared" si="146"/>
        <v>1795.7787780569097</v>
      </c>
      <c r="BQ135" s="558">
        <f t="shared" si="146"/>
        <v>1963.3956493000728</v>
      </c>
      <c r="BR135" s="1730">
        <f>Y135-N135</f>
        <v>25268.054784217704</v>
      </c>
      <c r="BS135" s="558">
        <f t="shared" si="143"/>
        <v>979.62984999999753</v>
      </c>
      <c r="BT135" s="558">
        <f t="shared" si="143"/>
        <v>0</v>
      </c>
      <c r="BU135" s="558">
        <f t="shared" si="143"/>
        <v>1390.1682268240004</v>
      </c>
      <c r="BV135" s="558">
        <f t="shared" si="143"/>
        <v>-613.22919185340743</v>
      </c>
      <c r="BW135" s="558">
        <f t="shared" si="143"/>
        <v>-1435.8917585924985</v>
      </c>
      <c r="BX135" s="558">
        <f t="shared" si="143"/>
        <v>-1457.1691655122631</v>
      </c>
      <c r="BY135" s="558">
        <f t="shared" si="143"/>
        <v>-55.958435010028097</v>
      </c>
      <c r="BZ135" s="558">
        <f t="shared" si="143"/>
        <v>673.57752482566093</v>
      </c>
      <c r="CA135" s="558">
        <f t="shared" si="143"/>
        <v>151.61812689944873</v>
      </c>
      <c r="CB135" s="558">
        <f t="shared" si="143"/>
        <v>14.840862888910124</v>
      </c>
      <c r="CC135" s="1730">
        <f t="shared" si="143"/>
        <v>1525.1733649453963</v>
      </c>
    </row>
    <row r="136" spans="1:81" s="576" customFormat="1" ht="12" customHeight="1" thickBot="1">
      <c r="A136" s="595"/>
      <c r="B136" s="2027" t="s">
        <v>961</v>
      </c>
      <c r="C136" s="2028"/>
      <c r="D136" s="2029"/>
      <c r="E136" s="2029"/>
      <c r="F136" s="2029"/>
      <c r="G136" s="2029"/>
      <c r="H136" s="2029"/>
      <c r="I136" s="2029"/>
      <c r="J136" s="2029"/>
      <c r="K136" s="2029"/>
      <c r="L136" s="2029"/>
      <c r="M136" s="2029"/>
      <c r="N136" s="2065">
        <f>N135/N12</f>
        <v>9.1325590099353496E-3</v>
      </c>
      <c r="O136" s="2031"/>
      <c r="P136" s="2031"/>
      <c r="Q136" s="2031"/>
      <c r="R136" s="2031"/>
      <c r="S136" s="2031"/>
      <c r="T136" s="2031"/>
      <c r="U136" s="2031"/>
      <c r="V136" s="2031"/>
      <c r="W136" s="2031"/>
      <c r="X136" s="2031"/>
      <c r="Y136" s="2065">
        <f t="shared" ref="Y136:BF136" si="147">Y135/Y12</f>
        <v>7.6920939067995048E-2</v>
      </c>
      <c r="Z136" s="2032">
        <f t="shared" si="147"/>
        <v>-7.1419726267584333E-2</v>
      </c>
      <c r="AA136" s="2032">
        <f t="shared" si="147"/>
        <v>34.000000005282345</v>
      </c>
      <c r="AB136" s="2032">
        <f t="shared" si="147"/>
        <v>1.8428983421369761E-2</v>
      </c>
      <c r="AC136" s="2032">
        <f t="shared" si="147"/>
        <v>0.10539428500548392</v>
      </c>
      <c r="AD136" s="2032">
        <f t="shared" si="147"/>
        <v>2.1188093657130338E-2</v>
      </c>
      <c r="AE136" s="2032">
        <f t="shared" si="147"/>
        <v>9.7895115952804632E-2</v>
      </c>
      <c r="AF136" s="2032">
        <f t="shared" si="147"/>
        <v>1.1367351873876058E-2</v>
      </c>
      <c r="AG136" s="2032">
        <f t="shared" si="147"/>
        <v>4.9656508264462801E-2</v>
      </c>
      <c r="AH136" s="2032">
        <f t="shared" si="147"/>
        <v>0.12772791080406085</v>
      </c>
      <c r="AI136" s="2032">
        <f t="shared" si="147"/>
        <v>-3.2141249099796633E-2</v>
      </c>
      <c r="AJ136" s="2065">
        <f t="shared" si="147"/>
        <v>7.8052577474319068E-2</v>
      </c>
      <c r="AK136" s="2032">
        <f t="shared" si="147"/>
        <v>6.6304955777124364E-2</v>
      </c>
      <c r="AL136" s="2032">
        <f t="shared" si="147"/>
        <v>34.000000005282345</v>
      </c>
      <c r="AM136" s="2032">
        <f t="shared" si="147"/>
        <v>-0.33762950234553535</v>
      </c>
      <c r="AN136" s="2032">
        <f t="shared" si="147"/>
        <v>0.1161189523290387</v>
      </c>
      <c r="AO136" s="2032">
        <f t="shared" si="147"/>
        <v>7.7934180905347608E-2</v>
      </c>
      <c r="AP136" s="2032">
        <f t="shared" si="147"/>
        <v>0.11383034230754359</v>
      </c>
      <c r="AQ136" s="2032">
        <f t="shared" si="147"/>
        <v>8.4443348769741522E-2</v>
      </c>
      <c r="AR136" s="2032">
        <f t="shared" si="147"/>
        <v>4.1802798504095191E-3</v>
      </c>
      <c r="AS136" s="2032">
        <f t="shared" si="147"/>
        <v>0.17219084972933776</v>
      </c>
      <c r="AT136" s="2032">
        <f t="shared" si="147"/>
        <v>-2.2794381634322746E-2</v>
      </c>
      <c r="AU136" s="2030">
        <f t="shared" si="147"/>
        <v>8.6165220453950545E-2</v>
      </c>
      <c r="AV136" s="2032">
        <f t="shared" si="147"/>
        <v>0.10701274980691738</v>
      </c>
      <c r="AW136" s="2032">
        <f t="shared" si="147"/>
        <v>34.000000005282345</v>
      </c>
      <c r="AX136" s="2032">
        <f t="shared" si="147"/>
        <v>-0.16464605349370939</v>
      </c>
      <c r="AY136" s="2032">
        <f t="shared" si="147"/>
        <v>0.10735216893887113</v>
      </c>
      <c r="AZ136" s="2032">
        <f t="shared" si="147"/>
        <v>5.752500820664419E-3</v>
      </c>
      <c r="BA136" s="2032">
        <f t="shared" si="147"/>
        <v>4.9443710708252417E-2</v>
      </c>
      <c r="BB136" s="2032">
        <f t="shared" si="147"/>
        <v>7.1695698652591358E-2</v>
      </c>
      <c r="BC136" s="2032">
        <f t="shared" si="147"/>
        <v>3.5414112443120586E-2</v>
      </c>
      <c r="BD136" s="2032">
        <f t="shared" si="147"/>
        <v>0.2370589577133452</v>
      </c>
      <c r="BE136" s="2032">
        <f t="shared" si="147"/>
        <v>3.5702981090356264E-4</v>
      </c>
      <c r="BF136" s="2030">
        <f t="shared" si="147"/>
        <v>8.0301548955105301E-2</v>
      </c>
      <c r="BG136" s="1731"/>
      <c r="BH136" s="820"/>
      <c r="BI136" s="563"/>
      <c r="BJ136" s="563"/>
      <c r="BK136" s="563"/>
      <c r="BL136" s="563"/>
      <c r="BM136" s="563"/>
      <c r="BN136" s="563"/>
      <c r="BO136" s="563"/>
      <c r="BP136" s="563"/>
      <c r="BQ136" s="563"/>
      <c r="BR136" s="1728"/>
      <c r="BS136" s="1727"/>
      <c r="BT136" s="1727"/>
      <c r="BU136" s="1727"/>
      <c r="BV136" s="1727"/>
      <c r="BW136" s="1727"/>
      <c r="BX136" s="1727"/>
      <c r="BY136" s="1727"/>
      <c r="BZ136" s="1727"/>
      <c r="CA136" s="1727"/>
      <c r="CB136" s="1727"/>
      <c r="CC136" s="1728"/>
    </row>
    <row r="137" spans="1:81" s="576" customFormat="1" ht="12" customHeight="1">
      <c r="A137" s="821"/>
      <c r="B137" s="1472" t="s">
        <v>735</v>
      </c>
      <c r="C137" s="1962"/>
      <c r="D137" s="1740"/>
      <c r="E137" s="1740"/>
      <c r="F137" s="1740"/>
      <c r="G137" s="1740"/>
      <c r="H137" s="1740"/>
      <c r="I137" s="1740"/>
      <c r="J137" s="1740"/>
      <c r="K137" s="1740"/>
      <c r="L137" s="1740"/>
      <c r="M137" s="415"/>
      <c r="N137" s="101"/>
      <c r="O137" s="1740"/>
      <c r="P137" s="1740"/>
      <c r="Q137" s="1740"/>
      <c r="R137" s="1740"/>
      <c r="S137" s="1740"/>
      <c r="T137" s="1740"/>
      <c r="U137" s="1740"/>
      <c r="V137" s="1740"/>
      <c r="W137" s="1740"/>
      <c r="X137" s="415"/>
      <c r="Y137" s="101"/>
      <c r="Z137" s="1740"/>
      <c r="AA137" s="1740"/>
      <c r="AB137" s="1740"/>
      <c r="AC137" s="1740"/>
      <c r="AD137" s="1740"/>
      <c r="AE137" s="1740"/>
      <c r="AF137" s="1740"/>
      <c r="AG137" s="1740"/>
      <c r="AH137" s="1740"/>
      <c r="AI137" s="1740"/>
      <c r="AJ137" s="101"/>
      <c r="AK137" s="553"/>
      <c r="AL137" s="553"/>
      <c r="AM137" s="553"/>
      <c r="AN137" s="553"/>
      <c r="AO137" s="553"/>
      <c r="AP137" s="553"/>
      <c r="AQ137" s="553"/>
      <c r="AR137" s="553"/>
      <c r="AS137" s="553"/>
      <c r="AT137" s="553"/>
      <c r="AU137" s="421"/>
      <c r="AV137" s="553"/>
      <c r="AW137" s="553"/>
      <c r="AX137" s="553"/>
      <c r="AY137" s="553"/>
      <c r="AZ137" s="553"/>
      <c r="BA137" s="553"/>
      <c r="BB137" s="553"/>
      <c r="BC137" s="553"/>
      <c r="BD137" s="553"/>
      <c r="BE137" s="553"/>
      <c r="BF137" s="421"/>
      <c r="BH137" s="1739"/>
      <c r="BI137" s="1740"/>
      <c r="BJ137" s="1740"/>
      <c r="BK137" s="1740"/>
      <c r="BL137" s="1740"/>
      <c r="BM137" s="1740"/>
      <c r="BN137" s="1740"/>
      <c r="BO137" s="1740"/>
      <c r="BP137" s="1740"/>
      <c r="BQ137" s="415"/>
      <c r="BR137" s="1491">
        <f t="shared" si="124"/>
        <v>0</v>
      </c>
      <c r="BS137" s="553">
        <f t="shared" si="125"/>
        <v>0</v>
      </c>
      <c r="BT137" s="553">
        <f t="shared" si="126"/>
        <v>0</v>
      </c>
      <c r="BU137" s="553">
        <f t="shared" si="127"/>
        <v>0</v>
      </c>
      <c r="BV137" s="553">
        <f t="shared" si="128"/>
        <v>0</v>
      </c>
      <c r="BW137" s="553">
        <f t="shared" si="129"/>
        <v>0</v>
      </c>
      <c r="BX137" s="553">
        <f t="shared" si="130"/>
        <v>0</v>
      </c>
      <c r="BY137" s="553">
        <f t="shared" si="131"/>
        <v>0</v>
      </c>
      <c r="BZ137" s="553">
        <f t="shared" si="132"/>
        <v>0</v>
      </c>
      <c r="CA137" s="553">
        <f t="shared" si="133"/>
        <v>0</v>
      </c>
      <c r="CB137" s="1202">
        <f t="shared" si="134"/>
        <v>0</v>
      </c>
      <c r="CC137" s="1491">
        <f t="shared" si="135"/>
        <v>0</v>
      </c>
    </row>
    <row r="138" spans="1:81" s="576" customFormat="1" ht="12" customHeight="1">
      <c r="A138" s="821"/>
      <c r="B138" s="1462" t="s">
        <v>5217</v>
      </c>
      <c r="C138" s="1809" t="s">
        <v>4971</v>
      </c>
      <c r="D138" s="1740"/>
      <c r="E138" s="1740"/>
      <c r="F138" s="1740"/>
      <c r="G138" s="1740"/>
      <c r="H138" s="1740"/>
      <c r="I138" s="1740"/>
      <c r="J138" s="1740"/>
      <c r="K138" s="1740"/>
      <c r="L138" s="1740"/>
      <c r="M138" s="415"/>
      <c r="N138" s="101">
        <f>('GP by product 22'!P35+'GP by product 22'!P39+'GP by product 22'!P44+'GP by product 22'!P54)/1000</f>
        <v>13498.755828170997</v>
      </c>
      <c r="O138" s="2063"/>
      <c r="P138" s="2063"/>
      <c r="Q138" s="2063"/>
      <c r="R138" s="2063"/>
      <c r="S138" s="2063"/>
      <c r="T138" s="2063"/>
      <c r="U138" s="2063"/>
      <c r="V138" s="2063"/>
      <c r="W138" s="2063"/>
      <c r="X138" s="1980"/>
      <c r="Y138" s="101">
        <f>'GP by Product'!V7+'GP by Product'!V11+'GP by Product'!V14+'GP by Product'!V15</f>
        <v>18602.977969803</v>
      </c>
      <c r="Z138" s="2063"/>
      <c r="AA138" s="2063"/>
      <c r="AB138" s="2063"/>
      <c r="AC138" s="2063"/>
      <c r="AD138" s="2063"/>
      <c r="AE138" s="2063"/>
      <c r="AF138" s="2063"/>
      <c r="AG138" s="2063"/>
      <c r="AH138" s="2063"/>
      <c r="AI138" s="2063"/>
      <c r="AJ138" s="101">
        <f>'GP by Product'!AH7+'GP by Product'!AH11+'GP by Product'!AH14+'GP by Product'!AH15</f>
        <v>9518.2099413819942</v>
      </c>
      <c r="AK138" s="1463"/>
      <c r="AL138" s="1463"/>
      <c r="AM138" s="1463"/>
      <c r="AN138" s="1463"/>
      <c r="AO138" s="1463"/>
      <c r="AP138" s="1463"/>
      <c r="AQ138" s="1463"/>
      <c r="AR138" s="1463"/>
      <c r="AS138" s="1463"/>
      <c r="AT138" s="1463"/>
      <c r="AU138" s="421"/>
      <c r="AV138" s="1463"/>
      <c r="AW138" s="1463"/>
      <c r="AX138" s="1463"/>
      <c r="AY138" s="1463"/>
      <c r="AZ138" s="1463"/>
      <c r="BA138" s="1463"/>
      <c r="BB138" s="1463"/>
      <c r="BC138" s="1463"/>
      <c r="BD138" s="1463"/>
      <c r="BE138" s="1463"/>
      <c r="BF138" s="421">
        <f>'GP by Product'!AL7+'GP by Product'!AL11+'GP by Product'!AL14+'GP by Product'!AL15</f>
        <v>19709.032512065001</v>
      </c>
      <c r="BH138" s="1739"/>
      <c r="BI138" s="1740"/>
      <c r="BJ138" s="1740"/>
      <c r="BK138" s="1740"/>
      <c r="BL138" s="1740"/>
      <c r="BM138" s="1740"/>
      <c r="BN138" s="1740"/>
      <c r="BO138" s="1740"/>
      <c r="BP138" s="1740"/>
      <c r="BQ138" s="415"/>
      <c r="BR138" s="1491"/>
      <c r="BS138" s="553"/>
      <c r="BT138" s="553"/>
      <c r="BU138" s="553"/>
      <c r="BV138" s="553"/>
      <c r="BW138" s="553"/>
      <c r="BX138" s="553"/>
      <c r="BY138" s="553"/>
      <c r="BZ138" s="553"/>
      <c r="CA138" s="553"/>
      <c r="CB138" s="1202"/>
      <c r="CC138" s="1491"/>
    </row>
    <row r="139" spans="1:81" s="576" customFormat="1" ht="12.6" customHeight="1">
      <c r="A139" s="821"/>
      <c r="B139" s="1462" t="s">
        <v>4964</v>
      </c>
      <c r="C139" s="1809" t="s">
        <v>4973</v>
      </c>
      <c r="D139" s="1740"/>
      <c r="E139" s="1740"/>
      <c r="F139" s="1740"/>
      <c r="G139" s="1740"/>
      <c r="H139" s="1740"/>
      <c r="I139" s="1740"/>
      <c r="J139" s="1740"/>
      <c r="K139" s="1740"/>
      <c r="L139" s="1740"/>
      <c r="M139" s="415"/>
      <c r="N139" s="101" t="s">
        <v>45</v>
      </c>
      <c r="O139" s="2063" t="s">
        <v>45</v>
      </c>
      <c r="P139" s="2063" t="s">
        <v>45</v>
      </c>
      <c r="Q139" s="2063" t="s">
        <v>45</v>
      </c>
      <c r="R139" s="2063" t="s">
        <v>45</v>
      </c>
      <c r="S139" s="2063" t="s">
        <v>45</v>
      </c>
      <c r="T139" s="2063" t="s">
        <v>45</v>
      </c>
      <c r="U139" s="2063" t="s">
        <v>45</v>
      </c>
      <c r="V139" s="2063" t="s">
        <v>45</v>
      </c>
      <c r="W139" s="2063" t="s">
        <v>45</v>
      </c>
      <c r="X139" s="1980" t="s">
        <v>45</v>
      </c>
      <c r="Y139" s="101" t="s">
        <v>45</v>
      </c>
      <c r="Z139" s="2063" t="s">
        <v>45</v>
      </c>
      <c r="AA139" s="2063" t="s">
        <v>45</v>
      </c>
      <c r="AB139" s="2063" t="s">
        <v>45</v>
      </c>
      <c r="AC139" s="2063" t="s">
        <v>45</v>
      </c>
      <c r="AD139" s="2063" t="s">
        <v>45</v>
      </c>
      <c r="AE139" s="2063" t="s">
        <v>45</v>
      </c>
      <c r="AF139" s="2063" t="s">
        <v>45</v>
      </c>
      <c r="AG139" s="2063" t="s">
        <v>45</v>
      </c>
      <c r="AH139" s="2063" t="s">
        <v>45</v>
      </c>
      <c r="AI139" s="2063" t="s">
        <v>45</v>
      </c>
      <c r="AJ139" s="101" t="s">
        <v>45</v>
      </c>
      <c r="AK139" s="1463" t="s">
        <v>45</v>
      </c>
      <c r="AL139" s="1463" t="s">
        <v>45</v>
      </c>
      <c r="AM139" s="1463" t="s">
        <v>45</v>
      </c>
      <c r="AN139" s="1463" t="s">
        <v>45</v>
      </c>
      <c r="AO139" s="1463" t="s">
        <v>45</v>
      </c>
      <c r="AP139" s="1463" t="s">
        <v>45</v>
      </c>
      <c r="AQ139" s="1463" t="s">
        <v>45</v>
      </c>
      <c r="AR139" s="1463" t="s">
        <v>45</v>
      </c>
      <c r="AS139" s="1463" t="s">
        <v>45</v>
      </c>
      <c r="AT139" s="1463" t="s">
        <v>45</v>
      </c>
      <c r="AU139" s="421" t="s">
        <v>45</v>
      </c>
      <c r="AV139" s="1463" t="s">
        <v>45</v>
      </c>
      <c r="AW139" s="1463" t="s">
        <v>45</v>
      </c>
      <c r="AX139" s="1463" t="s">
        <v>45</v>
      </c>
      <c r="AY139" s="1463" t="s">
        <v>45</v>
      </c>
      <c r="AZ139" s="1463" t="s">
        <v>45</v>
      </c>
      <c r="BA139" s="1463" t="s">
        <v>45</v>
      </c>
      <c r="BB139" s="1463" t="s">
        <v>45</v>
      </c>
      <c r="BC139" s="1463" t="s">
        <v>45</v>
      </c>
      <c r="BD139" s="1463" t="s">
        <v>45</v>
      </c>
      <c r="BE139" s="1463" t="s">
        <v>45</v>
      </c>
      <c r="BF139" s="421" t="s">
        <v>45</v>
      </c>
      <c r="BH139" s="1739"/>
      <c r="BI139" s="1740"/>
      <c r="BJ139" s="1740"/>
      <c r="BK139" s="1740"/>
      <c r="BL139" s="1740"/>
      <c r="BM139" s="1740"/>
      <c r="BN139" s="1740"/>
      <c r="BO139" s="1740"/>
      <c r="BP139" s="1740"/>
      <c r="BQ139" s="415"/>
      <c r="BR139" s="1491"/>
      <c r="BS139" s="553"/>
      <c r="BT139" s="553"/>
      <c r="BU139" s="553"/>
      <c r="BV139" s="553"/>
      <c r="BW139" s="553"/>
      <c r="BX139" s="553"/>
      <c r="BY139" s="553"/>
      <c r="BZ139" s="553"/>
      <c r="CA139" s="553"/>
      <c r="CB139" s="1202"/>
      <c r="CC139" s="1491"/>
    </row>
    <row r="140" spans="1:81" s="576" customFormat="1" ht="12.6" customHeight="1">
      <c r="A140" s="821"/>
      <c r="B140" s="1462" t="s">
        <v>4965</v>
      </c>
      <c r="C140" s="1809" t="s">
        <v>4974</v>
      </c>
      <c r="D140" s="1740"/>
      <c r="E140" s="1740"/>
      <c r="F140" s="1740"/>
      <c r="G140" s="1740"/>
      <c r="H140" s="1740"/>
      <c r="I140" s="1740"/>
      <c r="J140" s="1740"/>
      <c r="K140" s="1740"/>
      <c r="L140" s="1740"/>
      <c r="M140" s="415"/>
      <c r="N140" s="101" t="s">
        <v>45</v>
      </c>
      <c r="O140" s="2063" t="s">
        <v>45</v>
      </c>
      <c r="P140" s="2063" t="s">
        <v>45</v>
      </c>
      <c r="Q140" s="2063" t="s">
        <v>45</v>
      </c>
      <c r="R140" s="2063" t="s">
        <v>45</v>
      </c>
      <c r="S140" s="2063" t="s">
        <v>45</v>
      </c>
      <c r="T140" s="2063" t="s">
        <v>45</v>
      </c>
      <c r="U140" s="2063" t="s">
        <v>45</v>
      </c>
      <c r="V140" s="2063" t="s">
        <v>45</v>
      </c>
      <c r="W140" s="2063" t="s">
        <v>45</v>
      </c>
      <c r="X140" s="1980" t="s">
        <v>45</v>
      </c>
      <c r="Y140" s="101" t="s">
        <v>45</v>
      </c>
      <c r="Z140" s="2063" t="s">
        <v>45</v>
      </c>
      <c r="AA140" s="2063" t="s">
        <v>45</v>
      </c>
      <c r="AB140" s="2063" t="s">
        <v>45</v>
      </c>
      <c r="AC140" s="2063" t="s">
        <v>45</v>
      </c>
      <c r="AD140" s="2063" t="s">
        <v>45</v>
      </c>
      <c r="AE140" s="2063" t="s">
        <v>45</v>
      </c>
      <c r="AF140" s="2063" t="s">
        <v>45</v>
      </c>
      <c r="AG140" s="2063" t="s">
        <v>45</v>
      </c>
      <c r="AH140" s="2063" t="s">
        <v>45</v>
      </c>
      <c r="AI140" s="2063" t="s">
        <v>45</v>
      </c>
      <c r="AJ140" s="101" t="s">
        <v>45</v>
      </c>
      <c r="AK140" s="1463" t="s">
        <v>45</v>
      </c>
      <c r="AL140" s="1463" t="s">
        <v>45</v>
      </c>
      <c r="AM140" s="1463" t="s">
        <v>45</v>
      </c>
      <c r="AN140" s="1463" t="s">
        <v>45</v>
      </c>
      <c r="AO140" s="1463" t="s">
        <v>45</v>
      </c>
      <c r="AP140" s="1463" t="s">
        <v>45</v>
      </c>
      <c r="AQ140" s="1463" t="s">
        <v>45</v>
      </c>
      <c r="AR140" s="1463" t="s">
        <v>45</v>
      </c>
      <c r="AS140" s="1463" t="s">
        <v>45</v>
      </c>
      <c r="AT140" s="1463" t="s">
        <v>45</v>
      </c>
      <c r="AU140" s="421" t="s">
        <v>45</v>
      </c>
      <c r="AV140" s="1463" t="s">
        <v>45</v>
      </c>
      <c r="AW140" s="1463" t="s">
        <v>45</v>
      </c>
      <c r="AX140" s="1463" t="s">
        <v>45</v>
      </c>
      <c r="AY140" s="1463" t="s">
        <v>45</v>
      </c>
      <c r="AZ140" s="1463" t="s">
        <v>45</v>
      </c>
      <c r="BA140" s="1463" t="s">
        <v>45</v>
      </c>
      <c r="BB140" s="1463" t="s">
        <v>45</v>
      </c>
      <c r="BC140" s="1463" t="s">
        <v>45</v>
      </c>
      <c r="BD140" s="1463" t="s">
        <v>45</v>
      </c>
      <c r="BE140" s="1463" t="s">
        <v>45</v>
      </c>
      <c r="BF140" s="421" t="s">
        <v>45</v>
      </c>
      <c r="BH140" s="1739"/>
      <c r="BI140" s="1740"/>
      <c r="BJ140" s="1740"/>
      <c r="BK140" s="1740"/>
      <c r="BL140" s="1740"/>
      <c r="BM140" s="1740"/>
      <c r="BN140" s="1740"/>
      <c r="BO140" s="1740"/>
      <c r="BP140" s="1740"/>
      <c r="BQ140" s="415"/>
      <c r="BR140" s="1491"/>
      <c r="BS140" s="553"/>
      <c r="BT140" s="553"/>
      <c r="BU140" s="553"/>
      <c r="BV140" s="553"/>
      <c r="BW140" s="553"/>
      <c r="BX140" s="553"/>
      <c r="BY140" s="553"/>
      <c r="BZ140" s="553"/>
      <c r="CA140" s="553"/>
      <c r="CB140" s="1202"/>
      <c r="CC140" s="1491"/>
    </row>
    <row r="141" spans="1:81" s="576" customFormat="1" ht="12.6" customHeight="1">
      <c r="A141" s="821"/>
      <c r="B141" s="822" t="s">
        <v>960</v>
      </c>
      <c r="C141" s="1809" t="s">
        <v>4972</v>
      </c>
      <c r="D141" s="1740"/>
      <c r="E141" s="1740"/>
      <c r="F141" s="1740"/>
      <c r="G141" s="1740"/>
      <c r="H141" s="1740"/>
      <c r="I141" s="1740"/>
      <c r="J141" s="1740"/>
      <c r="K141" s="1740"/>
      <c r="L141" s="1740"/>
      <c r="M141" s="415"/>
      <c r="N141" s="101" t="s">
        <v>45</v>
      </c>
      <c r="O141" s="2063" t="s">
        <v>45</v>
      </c>
      <c r="P141" s="2063" t="s">
        <v>45</v>
      </c>
      <c r="Q141" s="2063" t="s">
        <v>45</v>
      </c>
      <c r="R141" s="2063" t="s">
        <v>45</v>
      </c>
      <c r="S141" s="2063" t="s">
        <v>45</v>
      </c>
      <c r="T141" s="2063" t="s">
        <v>45</v>
      </c>
      <c r="U141" s="2063" t="s">
        <v>45</v>
      </c>
      <c r="V141" s="2063" t="s">
        <v>45</v>
      </c>
      <c r="W141" s="2063" t="s">
        <v>45</v>
      </c>
      <c r="X141" s="1980" t="s">
        <v>45</v>
      </c>
      <c r="Y141" s="101" t="s">
        <v>45</v>
      </c>
      <c r="Z141" s="2063" t="s">
        <v>45</v>
      </c>
      <c r="AA141" s="2063" t="s">
        <v>45</v>
      </c>
      <c r="AB141" s="2063" t="s">
        <v>45</v>
      </c>
      <c r="AC141" s="2063" t="s">
        <v>45</v>
      </c>
      <c r="AD141" s="2063" t="s">
        <v>45</v>
      </c>
      <c r="AE141" s="2063" t="s">
        <v>45</v>
      </c>
      <c r="AF141" s="2063" t="s">
        <v>45</v>
      </c>
      <c r="AG141" s="2063" t="s">
        <v>45</v>
      </c>
      <c r="AH141" s="2063" t="s">
        <v>45</v>
      </c>
      <c r="AI141" s="2063" t="s">
        <v>45</v>
      </c>
      <c r="AJ141" s="101" t="s">
        <v>45</v>
      </c>
      <c r="AK141" s="1463" t="s">
        <v>45</v>
      </c>
      <c r="AL141" s="1463" t="s">
        <v>45</v>
      </c>
      <c r="AM141" s="1463" t="s">
        <v>45</v>
      </c>
      <c r="AN141" s="1463" t="s">
        <v>45</v>
      </c>
      <c r="AO141" s="1463" t="s">
        <v>45</v>
      </c>
      <c r="AP141" s="1463" t="s">
        <v>45</v>
      </c>
      <c r="AQ141" s="1463" t="s">
        <v>45</v>
      </c>
      <c r="AR141" s="1463" t="s">
        <v>45</v>
      </c>
      <c r="AS141" s="1463" t="s">
        <v>45</v>
      </c>
      <c r="AT141" s="1463" t="s">
        <v>45</v>
      </c>
      <c r="AU141" s="421" t="s">
        <v>45</v>
      </c>
      <c r="AV141" s="1463" t="s">
        <v>45</v>
      </c>
      <c r="AW141" s="1463" t="s">
        <v>45</v>
      </c>
      <c r="AX141" s="1463" t="s">
        <v>45</v>
      </c>
      <c r="AY141" s="1463" t="s">
        <v>45</v>
      </c>
      <c r="AZ141" s="1463" t="s">
        <v>45</v>
      </c>
      <c r="BA141" s="1463" t="s">
        <v>45</v>
      </c>
      <c r="BB141" s="1463" t="s">
        <v>45</v>
      </c>
      <c r="BC141" s="1463" t="s">
        <v>45</v>
      </c>
      <c r="BD141" s="1463" t="s">
        <v>45</v>
      </c>
      <c r="BE141" s="1463" t="s">
        <v>45</v>
      </c>
      <c r="BF141" s="421" t="s">
        <v>45</v>
      </c>
      <c r="BH141" s="1739"/>
      <c r="BI141" s="1740"/>
      <c r="BJ141" s="1740"/>
      <c r="BK141" s="1740"/>
      <c r="BL141" s="1740"/>
      <c r="BM141" s="1740"/>
      <c r="BN141" s="1740"/>
      <c r="BO141" s="1740"/>
      <c r="BP141" s="1740"/>
      <c r="BQ141" s="415"/>
      <c r="BR141" s="1491"/>
      <c r="BS141" s="553"/>
      <c r="BT141" s="553"/>
      <c r="BU141" s="553"/>
      <c r="BV141" s="553"/>
      <c r="BW141" s="553"/>
      <c r="BX141" s="553"/>
      <c r="BY141" s="553"/>
      <c r="BZ141" s="553"/>
      <c r="CA141" s="553"/>
      <c r="CB141" s="1202"/>
      <c r="CC141" s="1491"/>
    </row>
    <row r="142" spans="1:81" s="576" customFormat="1" ht="13.15" customHeight="1" thickBot="1">
      <c r="A142" s="821"/>
      <c r="B142" s="822" t="s">
        <v>4966</v>
      </c>
      <c r="C142" s="1809" t="s">
        <v>5192</v>
      </c>
      <c r="D142" s="1740"/>
      <c r="E142" s="1740"/>
      <c r="F142" s="1740"/>
      <c r="G142" s="1740"/>
      <c r="H142" s="1740"/>
      <c r="I142" s="1740"/>
      <c r="J142" s="1740"/>
      <c r="K142" s="1740"/>
      <c r="L142" s="1740"/>
      <c r="M142" s="415"/>
      <c r="N142" s="101" t="s">
        <v>45</v>
      </c>
      <c r="O142" s="2063" t="s">
        <v>45</v>
      </c>
      <c r="P142" s="2063" t="s">
        <v>45</v>
      </c>
      <c r="Q142" s="2063" t="s">
        <v>45</v>
      </c>
      <c r="R142" s="2063" t="s">
        <v>45</v>
      </c>
      <c r="S142" s="2063" t="s">
        <v>45</v>
      </c>
      <c r="T142" s="2063" t="s">
        <v>45</v>
      </c>
      <c r="U142" s="2063" t="s">
        <v>45</v>
      </c>
      <c r="V142" s="2063" t="s">
        <v>45</v>
      </c>
      <c r="W142" s="2063" t="s">
        <v>45</v>
      </c>
      <c r="X142" s="1980" t="s">
        <v>45</v>
      </c>
      <c r="Y142" s="101" t="s">
        <v>45</v>
      </c>
      <c r="Z142" s="2063" t="s">
        <v>45</v>
      </c>
      <c r="AA142" s="2063" t="s">
        <v>45</v>
      </c>
      <c r="AB142" s="2063" t="s">
        <v>45</v>
      </c>
      <c r="AC142" s="2063" t="s">
        <v>45</v>
      </c>
      <c r="AD142" s="2063" t="s">
        <v>45</v>
      </c>
      <c r="AE142" s="2063" t="s">
        <v>45</v>
      </c>
      <c r="AF142" s="2063" t="s">
        <v>45</v>
      </c>
      <c r="AG142" s="2063" t="s">
        <v>45</v>
      </c>
      <c r="AH142" s="2063" t="s">
        <v>45</v>
      </c>
      <c r="AI142" s="2063" t="s">
        <v>45</v>
      </c>
      <c r="AJ142" s="101" t="s">
        <v>45</v>
      </c>
      <c r="AK142" s="1463" t="s">
        <v>45</v>
      </c>
      <c r="AL142" s="1463" t="s">
        <v>45</v>
      </c>
      <c r="AM142" s="1463" t="s">
        <v>45</v>
      </c>
      <c r="AN142" s="1463" t="s">
        <v>45</v>
      </c>
      <c r="AO142" s="1463" t="s">
        <v>45</v>
      </c>
      <c r="AP142" s="1463" t="s">
        <v>45</v>
      </c>
      <c r="AQ142" s="1463" t="s">
        <v>45</v>
      </c>
      <c r="AR142" s="1463" t="s">
        <v>45</v>
      </c>
      <c r="AS142" s="1463" t="s">
        <v>45</v>
      </c>
      <c r="AT142" s="1463" t="s">
        <v>45</v>
      </c>
      <c r="AU142" s="421" t="s">
        <v>45</v>
      </c>
      <c r="AV142" s="1463" t="s">
        <v>45</v>
      </c>
      <c r="AW142" s="1463" t="s">
        <v>45</v>
      </c>
      <c r="AX142" s="1463" t="s">
        <v>45</v>
      </c>
      <c r="AY142" s="1463" t="s">
        <v>45</v>
      </c>
      <c r="AZ142" s="1463" t="s">
        <v>45</v>
      </c>
      <c r="BA142" s="1463" t="s">
        <v>45</v>
      </c>
      <c r="BB142" s="1463" t="s">
        <v>45</v>
      </c>
      <c r="BC142" s="1463" t="s">
        <v>45</v>
      </c>
      <c r="BD142" s="1463" t="s">
        <v>45</v>
      </c>
      <c r="BE142" s="1463" t="s">
        <v>45</v>
      </c>
      <c r="BF142" s="421" t="s">
        <v>45</v>
      </c>
      <c r="BH142" s="1739"/>
      <c r="BI142" s="1740"/>
      <c r="BJ142" s="1740"/>
      <c r="BK142" s="1740"/>
      <c r="BL142" s="1740"/>
      <c r="BM142" s="1740"/>
      <c r="BN142" s="1740"/>
      <c r="BO142" s="1740"/>
      <c r="BP142" s="1740"/>
      <c r="BQ142" s="415"/>
      <c r="BR142" s="1491"/>
      <c r="BS142" s="553"/>
      <c r="BT142" s="553"/>
      <c r="BU142" s="553"/>
      <c r="BV142" s="553"/>
      <c r="BW142" s="553"/>
      <c r="BX142" s="553"/>
      <c r="BY142" s="553"/>
      <c r="BZ142" s="553"/>
      <c r="CA142" s="553"/>
      <c r="CB142" s="1202"/>
      <c r="CC142" s="1491"/>
    </row>
    <row r="143" spans="1:81" ht="24.6" customHeight="1">
      <c r="B143" s="2210" t="s">
        <v>4684</v>
      </c>
      <c r="C143" s="2210"/>
      <c r="D143" s="2210"/>
      <c r="E143" s="2210"/>
      <c r="F143" s="2210"/>
      <c r="G143" s="2210"/>
      <c r="H143" s="2210"/>
      <c r="I143" s="2210"/>
      <c r="J143" s="2210"/>
      <c r="K143" s="2210"/>
      <c r="L143" s="2210"/>
      <c r="M143" s="2210"/>
      <c r="N143" s="2210"/>
      <c r="O143" s="2210"/>
      <c r="P143" s="2210"/>
      <c r="Q143" s="2210"/>
      <c r="R143" s="2210"/>
      <c r="S143" s="2210"/>
      <c r="T143" s="2210"/>
      <c r="U143" s="2210"/>
      <c r="V143" s="2210"/>
      <c r="W143" s="2210"/>
      <c r="X143" s="2210"/>
      <c r="Y143" s="2210"/>
      <c r="Z143" s="2210"/>
      <c r="AA143" s="2210"/>
      <c r="AB143" s="2210"/>
      <c r="AC143" s="2210"/>
      <c r="AD143" s="2210"/>
      <c r="AE143" s="2210"/>
      <c r="AF143" s="2210"/>
      <c r="AG143" s="2210"/>
      <c r="AH143" s="2210"/>
      <c r="AI143" s="2210"/>
      <c r="AJ143" s="2210"/>
      <c r="AK143" s="2210"/>
      <c r="AL143" s="2210"/>
      <c r="AM143" s="2210"/>
      <c r="AN143" s="2210"/>
      <c r="AO143" s="2210"/>
      <c r="AP143" s="2210"/>
      <c r="AQ143" s="2210"/>
      <c r="AR143" s="2210"/>
      <c r="AS143" s="2210"/>
      <c r="AT143" s="2210"/>
      <c r="AU143" s="2210"/>
      <c r="AV143" s="2210"/>
      <c r="AW143" s="2210"/>
      <c r="AX143" s="2210"/>
      <c r="AY143" s="2210"/>
      <c r="AZ143" s="2210"/>
      <c r="BA143" s="2210"/>
      <c r="BB143" s="2210"/>
      <c r="BC143" s="2210"/>
      <c r="BD143" s="2210"/>
      <c r="BE143" s="2210"/>
      <c r="BF143" s="2210"/>
    </row>
    <row r="144" spans="1:81" ht="12" customHeight="1">
      <c r="D144" s="496"/>
      <c r="E144" s="496"/>
      <c r="F144" s="496"/>
      <c r="G144" s="496"/>
      <c r="H144" s="496"/>
      <c r="O144" s="496"/>
      <c r="P144" s="496"/>
      <c r="Q144" s="496"/>
      <c r="R144" s="496"/>
      <c r="S144" s="496"/>
      <c r="T144" s="496"/>
      <c r="U144" s="496"/>
      <c r="V144" s="496"/>
      <c r="W144" s="496"/>
      <c r="X144" s="496"/>
      <c r="Z144" s="496"/>
      <c r="AA144" s="496"/>
      <c r="AB144" s="496"/>
      <c r="AC144" s="496"/>
      <c r="AD144" s="496"/>
      <c r="AE144" s="496"/>
      <c r="AF144" s="496"/>
      <c r="AG144" s="496"/>
      <c r="AH144" s="496"/>
      <c r="AI144" s="496"/>
      <c r="AK144" s="496"/>
      <c r="AL144" s="496"/>
      <c r="AM144" s="496"/>
      <c r="AN144" s="496"/>
      <c r="AO144" s="496"/>
      <c r="AP144" s="496"/>
      <c r="AQ144" s="496"/>
      <c r="AR144" s="496"/>
      <c r="AS144" s="496"/>
      <c r="AT144" s="496"/>
      <c r="BR144" s="575"/>
    </row>
    <row r="145" spans="1:81" ht="12" customHeight="1">
      <c r="D145" s="496"/>
      <c r="E145" s="496"/>
      <c r="F145" s="496"/>
      <c r="G145" s="496"/>
      <c r="H145" s="496"/>
      <c r="O145" s="496"/>
      <c r="P145" s="496"/>
      <c r="Q145" s="496"/>
      <c r="R145" s="496"/>
      <c r="S145" s="496"/>
      <c r="T145" s="496"/>
      <c r="U145" s="496"/>
      <c r="V145" s="496"/>
      <c r="W145" s="496"/>
      <c r="X145" s="496"/>
      <c r="Z145" s="496"/>
      <c r="AA145" s="496"/>
      <c r="AB145" s="496"/>
      <c r="AC145" s="496"/>
      <c r="AD145" s="496"/>
      <c r="AE145" s="496"/>
      <c r="AF145" s="496"/>
      <c r="AG145" s="496"/>
      <c r="AH145" s="496"/>
      <c r="AI145" s="496"/>
      <c r="AK145" s="496"/>
      <c r="AL145" s="496"/>
      <c r="AM145" s="496"/>
      <c r="AN145" s="496"/>
      <c r="AO145" s="496"/>
      <c r="AP145" s="496"/>
      <c r="AQ145" s="496"/>
      <c r="AR145" s="496"/>
      <c r="AS145" s="496"/>
      <c r="AT145" s="496"/>
    </row>
    <row r="146" spans="1:81" ht="19.5" customHeight="1">
      <c r="B146" s="830" t="s">
        <v>99</v>
      </c>
      <c r="C146" s="1944"/>
      <c r="D146" s="1196"/>
      <c r="E146" s="1196"/>
      <c r="F146" s="1196"/>
      <c r="G146" s="1196"/>
      <c r="H146" s="1196"/>
      <c r="I146" s="1196"/>
      <c r="J146" s="1196"/>
      <c r="K146" s="1196"/>
      <c r="L146" s="1196"/>
      <c r="M146" s="1196"/>
      <c r="N146" s="1196"/>
      <c r="O146" s="1196"/>
      <c r="P146" s="1196"/>
      <c r="Q146" s="1196"/>
      <c r="R146" s="1196"/>
      <c r="S146" s="1196"/>
      <c r="T146" s="1196"/>
      <c r="U146" s="1196"/>
      <c r="V146" s="1196"/>
      <c r="W146" s="1196"/>
      <c r="X146" s="1196"/>
      <c r="Y146" s="1196"/>
      <c r="Z146" s="783"/>
      <c r="AA146" s="783"/>
      <c r="AB146" s="783"/>
      <c r="AC146" s="783"/>
      <c r="AD146" s="783"/>
      <c r="AE146" s="783"/>
      <c r="AF146" s="783"/>
      <c r="AG146" s="783"/>
      <c r="AH146" s="783"/>
      <c r="AI146" s="783"/>
      <c r="AJ146" s="783"/>
      <c r="AK146" s="783"/>
      <c r="AL146" s="783"/>
      <c r="AM146" s="783"/>
      <c r="AN146" s="783"/>
      <c r="AO146" s="783"/>
      <c r="AP146" s="783"/>
      <c r="AQ146" s="783"/>
      <c r="AR146" s="783"/>
      <c r="AS146" s="783"/>
      <c r="AT146" s="783"/>
      <c r="AU146" s="783"/>
      <c r="AV146" s="783"/>
      <c r="AW146" s="783"/>
      <c r="AX146" s="783"/>
      <c r="AY146" s="783"/>
      <c r="AZ146" s="783"/>
      <c r="BA146" s="783"/>
      <c r="BB146" s="783"/>
      <c r="BC146" s="783"/>
      <c r="BD146" s="783"/>
      <c r="BE146" s="783"/>
      <c r="BF146" s="899"/>
    </row>
    <row r="147" spans="1:81" ht="12" customHeight="1">
      <c r="B147" s="1200"/>
      <c r="C147" s="1965"/>
      <c r="D147" s="2211" t="s">
        <v>218</v>
      </c>
      <c r="E147" s="2211"/>
      <c r="F147" s="2211"/>
      <c r="G147" s="2211"/>
      <c r="H147" s="2211"/>
      <c r="I147" s="2211"/>
      <c r="J147" s="2211"/>
      <c r="K147" s="2211"/>
      <c r="L147" s="2211"/>
      <c r="M147" s="2211"/>
      <c r="N147" s="2212"/>
      <c r="O147" s="2188" t="s">
        <v>4561</v>
      </c>
      <c r="P147" s="2186"/>
      <c r="Q147" s="2186"/>
      <c r="R147" s="2186"/>
      <c r="S147" s="2186"/>
      <c r="T147" s="2186"/>
      <c r="U147" s="2186"/>
      <c r="V147" s="2186"/>
      <c r="W147" s="2186"/>
      <c r="X147" s="2186"/>
      <c r="Y147" s="2187"/>
      <c r="Z147" s="2188" t="s">
        <v>4616</v>
      </c>
      <c r="AA147" s="2186"/>
      <c r="AB147" s="2186"/>
      <c r="AC147" s="2186"/>
      <c r="AD147" s="2186"/>
      <c r="AE147" s="2186"/>
      <c r="AF147" s="2186"/>
      <c r="AG147" s="2186"/>
      <c r="AH147" s="2186"/>
      <c r="AI147" s="2186"/>
      <c r="AJ147" s="2187"/>
      <c r="AK147" s="2188" t="s">
        <v>4613</v>
      </c>
      <c r="AL147" s="2186"/>
      <c r="AM147" s="2186"/>
      <c r="AN147" s="2186"/>
      <c r="AO147" s="2186"/>
      <c r="AP147" s="2186"/>
      <c r="AQ147" s="2186"/>
      <c r="AR147" s="2186"/>
      <c r="AS147" s="2186"/>
      <c r="AT147" s="2186"/>
      <c r="AU147" s="964"/>
      <c r="AV147" s="2188" t="s">
        <v>4615</v>
      </c>
      <c r="AW147" s="2186"/>
      <c r="AX147" s="2186"/>
      <c r="AY147" s="2186"/>
      <c r="AZ147" s="2186"/>
      <c r="BA147" s="2186"/>
      <c r="BB147" s="2186"/>
      <c r="BC147" s="2186"/>
      <c r="BD147" s="2186"/>
      <c r="BE147" s="2186"/>
      <c r="BF147" s="964"/>
    </row>
    <row r="148" spans="1:81" ht="12" customHeight="1">
      <c r="B148" s="499" t="s">
        <v>104</v>
      </c>
      <c r="C148" s="1945"/>
      <c r="D148" s="1199" t="s">
        <v>272</v>
      </c>
      <c r="E148" s="1199" t="s">
        <v>273</v>
      </c>
      <c r="F148" s="1199" t="s">
        <v>282</v>
      </c>
      <c r="G148" s="1199" t="s">
        <v>4620</v>
      </c>
      <c r="H148" s="1199" t="s">
        <v>275</v>
      </c>
      <c r="I148" s="1199" t="s">
        <v>276</v>
      </c>
      <c r="J148" s="1199" t="s">
        <v>277</v>
      </c>
      <c r="K148" s="1199" t="s">
        <v>283</v>
      </c>
      <c r="L148" s="1199" t="s">
        <v>278</v>
      </c>
      <c r="M148" s="501" t="s">
        <v>279</v>
      </c>
      <c r="N148" s="1515" t="s">
        <v>876</v>
      </c>
      <c r="O148" s="1198" t="s">
        <v>272</v>
      </c>
      <c r="P148" s="1199" t="s">
        <v>273</v>
      </c>
      <c r="Q148" s="1199" t="s">
        <v>282</v>
      </c>
      <c r="R148" s="1199" t="s">
        <v>285</v>
      </c>
      <c r="S148" s="1199" t="s">
        <v>275</v>
      </c>
      <c r="T148" s="1199" t="s">
        <v>276</v>
      </c>
      <c r="U148" s="1199" t="s">
        <v>277</v>
      </c>
      <c r="V148" s="1199" t="s">
        <v>283</v>
      </c>
      <c r="W148" s="501" t="s">
        <v>278</v>
      </c>
      <c r="X148" s="501" t="s">
        <v>279</v>
      </c>
      <c r="Y148" s="1515" t="s">
        <v>4581</v>
      </c>
      <c r="Z148" s="1198" t="s">
        <v>272</v>
      </c>
      <c r="AA148" s="1199" t="s">
        <v>273</v>
      </c>
      <c r="AB148" s="1199" t="s">
        <v>282</v>
      </c>
      <c r="AC148" s="1199" t="s">
        <v>285</v>
      </c>
      <c r="AD148" s="1199" t="s">
        <v>275</v>
      </c>
      <c r="AE148" s="1199" t="s">
        <v>276</v>
      </c>
      <c r="AF148" s="1199" t="s">
        <v>277</v>
      </c>
      <c r="AG148" s="1199" t="s">
        <v>283</v>
      </c>
      <c r="AH148" s="501" t="s">
        <v>278</v>
      </c>
      <c r="AI148" s="501" t="s">
        <v>279</v>
      </c>
      <c r="AJ148" s="1515" t="s">
        <v>4589</v>
      </c>
      <c r="AK148" s="1198" t="s">
        <v>272</v>
      </c>
      <c r="AL148" s="1199" t="s">
        <v>273</v>
      </c>
      <c r="AM148" s="1199" t="s">
        <v>282</v>
      </c>
      <c r="AN148" s="1199" t="s">
        <v>285</v>
      </c>
      <c r="AO148" s="1199" t="s">
        <v>275</v>
      </c>
      <c r="AP148" s="1199" t="s">
        <v>276</v>
      </c>
      <c r="AQ148" s="1199" t="s">
        <v>277</v>
      </c>
      <c r="AR148" s="1199" t="s">
        <v>283</v>
      </c>
      <c r="AS148" s="501" t="s">
        <v>278</v>
      </c>
      <c r="AT148" s="501" t="s">
        <v>279</v>
      </c>
      <c r="AU148" s="1515" t="s">
        <v>4614</v>
      </c>
      <c r="AV148" s="1198" t="s">
        <v>272</v>
      </c>
      <c r="AW148" s="1199" t="s">
        <v>273</v>
      </c>
      <c r="AX148" s="1199" t="s">
        <v>282</v>
      </c>
      <c r="AY148" s="1199" t="s">
        <v>285</v>
      </c>
      <c r="AZ148" s="1199" t="s">
        <v>275</v>
      </c>
      <c r="BA148" s="1199" t="s">
        <v>276</v>
      </c>
      <c r="BB148" s="1199" t="s">
        <v>277</v>
      </c>
      <c r="BC148" s="1199" t="s">
        <v>283</v>
      </c>
      <c r="BD148" s="501" t="s">
        <v>278</v>
      </c>
      <c r="BE148" s="501" t="s">
        <v>279</v>
      </c>
      <c r="BF148" s="1515" t="s">
        <v>4617</v>
      </c>
    </row>
    <row r="149" spans="1:81" s="576" customFormat="1" ht="12" customHeight="1">
      <c r="A149" s="821"/>
      <c r="B149" s="1462" t="s">
        <v>4619</v>
      </c>
      <c r="C149" s="2096"/>
      <c r="D149" s="1740">
        <v>1</v>
      </c>
      <c r="E149" s="1740">
        <v>1</v>
      </c>
      <c r="F149" s="1740">
        <v>1</v>
      </c>
      <c r="G149" s="1740">
        <v>0.5</v>
      </c>
      <c r="H149" s="1740">
        <v>0.9</v>
      </c>
      <c r="I149" s="1740">
        <v>0.51</v>
      </c>
      <c r="J149" s="1740">
        <v>0.51</v>
      </c>
      <c r="K149" s="1740">
        <v>0.51</v>
      </c>
      <c r="L149" s="1740">
        <v>1</v>
      </c>
      <c r="M149" s="415"/>
      <c r="N149" s="101"/>
      <c r="O149" s="2063">
        <v>1</v>
      </c>
      <c r="P149" s="2063">
        <v>1</v>
      </c>
      <c r="Q149" s="2063">
        <v>1</v>
      </c>
      <c r="R149" s="2063">
        <v>0.5</v>
      </c>
      <c r="S149" s="2063">
        <v>0.9</v>
      </c>
      <c r="T149" s="2063">
        <v>0.51</v>
      </c>
      <c r="U149" s="2063">
        <v>0.51</v>
      </c>
      <c r="V149" s="2063">
        <v>0.51</v>
      </c>
      <c r="W149" s="2063">
        <v>1</v>
      </c>
      <c r="X149" s="1980"/>
      <c r="Y149" s="101"/>
      <c r="Z149" s="2093">
        <v>1</v>
      </c>
      <c r="AA149" s="2093">
        <v>1</v>
      </c>
      <c r="AB149" s="2093">
        <v>1</v>
      </c>
      <c r="AC149" s="2093">
        <v>0.5</v>
      </c>
      <c r="AD149" s="2093">
        <v>0.9</v>
      </c>
      <c r="AE149" s="2093">
        <v>0.51</v>
      </c>
      <c r="AF149" s="2093">
        <v>0.51</v>
      </c>
      <c r="AG149" s="2093">
        <v>0.51</v>
      </c>
      <c r="AH149" s="2093">
        <v>1</v>
      </c>
      <c r="AI149" s="2093"/>
      <c r="AJ149" s="1989"/>
      <c r="AK149" s="1463">
        <v>1</v>
      </c>
      <c r="AL149" s="1463">
        <v>1</v>
      </c>
      <c r="AM149" s="1463">
        <v>1</v>
      </c>
      <c r="AN149" s="1463">
        <v>0.5</v>
      </c>
      <c r="AO149" s="1463">
        <v>0.9</v>
      </c>
      <c r="AP149" s="1463">
        <v>0.51</v>
      </c>
      <c r="AQ149" s="1463">
        <v>0.51</v>
      </c>
      <c r="AR149" s="1463">
        <v>0.51</v>
      </c>
      <c r="AS149" s="1463">
        <v>1</v>
      </c>
      <c r="AT149" s="1463"/>
      <c r="AU149" s="421"/>
      <c r="AV149" s="2095">
        <v>1</v>
      </c>
      <c r="AW149" s="2095">
        <v>1</v>
      </c>
      <c r="AX149" s="2095">
        <v>1</v>
      </c>
      <c r="AY149" s="2095">
        <v>0.5</v>
      </c>
      <c r="AZ149" s="2095">
        <v>0.9</v>
      </c>
      <c r="BA149" s="2095">
        <v>0.51</v>
      </c>
      <c r="BB149" s="2095">
        <v>0.51</v>
      </c>
      <c r="BC149" s="2095">
        <v>0.51</v>
      </c>
      <c r="BD149" s="2095">
        <v>1</v>
      </c>
      <c r="BE149" s="2095"/>
      <c r="BF149" s="421"/>
      <c r="BH149" s="1739"/>
      <c r="BI149" s="1740"/>
      <c r="BJ149" s="1740"/>
      <c r="BK149" s="1740"/>
      <c r="BL149" s="1740"/>
      <c r="BM149" s="1740"/>
      <c r="BN149" s="1740"/>
      <c r="BO149" s="1740"/>
      <c r="BP149" s="1740"/>
      <c r="BQ149" s="415"/>
      <c r="BR149" s="1491"/>
      <c r="BS149" s="553"/>
      <c r="BT149" s="553"/>
      <c r="BU149" s="553"/>
      <c r="BV149" s="553"/>
      <c r="BW149" s="553"/>
      <c r="BX149" s="553"/>
      <c r="BY149" s="553"/>
      <c r="BZ149" s="553"/>
      <c r="CA149" s="553"/>
      <c r="CB149" s="1202"/>
      <c r="CC149" s="1491"/>
    </row>
    <row r="150" spans="1:81" s="576" customFormat="1" ht="12" customHeight="1">
      <c r="A150" s="821"/>
      <c r="B150" s="1462" t="s">
        <v>4665</v>
      </c>
      <c r="C150" s="2096"/>
      <c r="D150" s="1740">
        <f t="shared" ref="D150:M150" si="148">D12</f>
        <v>171625</v>
      </c>
      <c r="E150" s="1740">
        <f t="shared" si="148"/>
        <v>0</v>
      </c>
      <c r="F150" s="1740">
        <f t="shared" si="148"/>
        <v>19845</v>
      </c>
      <c r="G150" s="1740">
        <f t="shared" si="148"/>
        <v>0</v>
      </c>
      <c r="H150" s="1740">
        <f t="shared" si="148"/>
        <v>23090</v>
      </c>
      <c r="I150" s="1740">
        <f t="shared" si="148"/>
        <v>27426</v>
      </c>
      <c r="J150" s="1740">
        <f t="shared" si="148"/>
        <v>42959</v>
      </c>
      <c r="K150" s="1740">
        <f t="shared" si="148"/>
        <v>0</v>
      </c>
      <c r="L150" s="1740">
        <f t="shared" si="148"/>
        <v>15089</v>
      </c>
      <c r="M150" s="415">
        <f t="shared" si="148"/>
        <v>-40458</v>
      </c>
      <c r="N150" s="101">
        <f>SUM(D150:M150)</f>
        <v>259576</v>
      </c>
      <c r="O150" s="2063">
        <f t="shared" ref="O150:X150" si="149">O12</f>
        <v>178379.81900000002</v>
      </c>
      <c r="P150" s="2063">
        <f t="shared" si="149"/>
        <v>9.9999999983992898E-6</v>
      </c>
      <c r="Q150" s="2063">
        <f t="shared" si="149"/>
        <v>6673.8183650049996</v>
      </c>
      <c r="R150" s="2063">
        <f t="shared" si="149"/>
        <v>64033.775079162595</v>
      </c>
      <c r="S150" s="2063">
        <f t="shared" si="149"/>
        <v>32812.608117870004</v>
      </c>
      <c r="T150" s="2063">
        <f t="shared" si="149"/>
        <v>43071.650858605688</v>
      </c>
      <c r="U150" s="2063">
        <f t="shared" si="149"/>
        <v>46125.437736975611</v>
      </c>
      <c r="V150" s="2063">
        <f t="shared" si="149"/>
        <v>14374.313253439024</v>
      </c>
      <c r="W150" s="2063">
        <f t="shared" si="149"/>
        <v>16815.2783621626</v>
      </c>
      <c r="X150" s="1980">
        <f t="shared" si="149"/>
        <v>-42974.173021329625</v>
      </c>
      <c r="Y150" s="101">
        <f>SUM(O150:X150)</f>
        <v>359312.5277618909</v>
      </c>
      <c r="Z150" s="2063">
        <f t="shared" ref="Z150:AI150" si="150">Z12</f>
        <v>85959.026599999997</v>
      </c>
      <c r="AA150" s="2063">
        <f t="shared" si="150"/>
        <v>9.9999999983992898E-6</v>
      </c>
      <c r="AB150" s="2063">
        <f t="shared" si="150"/>
        <v>5828.9804486685007</v>
      </c>
      <c r="AC150" s="2063">
        <f t="shared" si="150"/>
        <v>29419.453481256205</v>
      </c>
      <c r="AD150" s="2063">
        <f t="shared" si="150"/>
        <v>16167.417056239998</v>
      </c>
      <c r="AE150" s="2063">
        <f t="shared" si="150"/>
        <v>32935.08680033058</v>
      </c>
      <c r="AF150" s="2063">
        <f t="shared" si="150"/>
        <v>19894.022517520665</v>
      </c>
      <c r="AG150" s="2063">
        <f t="shared" si="150"/>
        <v>14301.312000000002</v>
      </c>
      <c r="AH150" s="2063">
        <f t="shared" si="150"/>
        <v>9300.1594450909106</v>
      </c>
      <c r="AI150" s="2063">
        <f t="shared" si="150"/>
        <v>-12377.181912981368</v>
      </c>
      <c r="AJ150" s="101">
        <f>SUM(Z150:AI150)</f>
        <v>201428.2764461255</v>
      </c>
      <c r="AK150" s="1463">
        <f t="shared" ref="AK150:AT150" si="151">AK12</f>
        <v>84986.106</v>
      </c>
      <c r="AL150" s="1463">
        <f t="shared" si="151"/>
        <v>9.9999999983992898E-6</v>
      </c>
      <c r="AM150" s="1463">
        <f t="shared" si="151"/>
        <v>3799.2711947880002</v>
      </c>
      <c r="AN150" s="1463">
        <f t="shared" si="151"/>
        <v>31983.335900574995</v>
      </c>
      <c r="AO150" s="1463">
        <f t="shared" si="151"/>
        <v>22819.878065235</v>
      </c>
      <c r="AP150" s="1463">
        <f t="shared" si="151"/>
        <v>33795.583977566661</v>
      </c>
      <c r="AQ150" s="1463">
        <f t="shared" si="151"/>
        <v>22211.350171199996</v>
      </c>
      <c r="AR150" s="1463">
        <f t="shared" si="151"/>
        <v>8749.5799333666655</v>
      </c>
      <c r="AS150" s="1463">
        <f t="shared" si="151"/>
        <v>6018.1584026999999</v>
      </c>
      <c r="AT150" s="1463">
        <f t="shared" si="151"/>
        <v>-16801.3868625</v>
      </c>
      <c r="AU150" s="421">
        <f>SUM(AK150:AT150)</f>
        <v>197561.87679293132</v>
      </c>
      <c r="AV150" s="1463">
        <f t="shared" ref="AV150:BE150" si="152">AV12</f>
        <v>179352.73960000003</v>
      </c>
      <c r="AW150" s="1463">
        <f t="shared" si="152"/>
        <v>9.9999999983992898E-6</v>
      </c>
      <c r="AX150" s="1463">
        <f t="shared" si="152"/>
        <v>8703.5276188855005</v>
      </c>
      <c r="AY150" s="1463">
        <f t="shared" si="152"/>
        <v>61469.892659843805</v>
      </c>
      <c r="AZ150" s="1463">
        <f t="shared" si="152"/>
        <v>26160.147108875004</v>
      </c>
      <c r="BA150" s="1463">
        <f t="shared" si="152"/>
        <v>42211.153681369608</v>
      </c>
      <c r="BB150" s="1463">
        <f t="shared" si="152"/>
        <v>43808.110083296284</v>
      </c>
      <c r="BC150" s="1463">
        <f t="shared" si="152"/>
        <v>19926.04532007236</v>
      </c>
      <c r="BD150" s="1463">
        <f t="shared" si="152"/>
        <v>20097.279404553512</v>
      </c>
      <c r="BE150" s="1463">
        <f t="shared" si="152"/>
        <v>-38549.968071810996</v>
      </c>
      <c r="BF150" s="421">
        <f>SUM(AV150:BE150)</f>
        <v>363178.92741508514</v>
      </c>
      <c r="BH150" s="1739"/>
      <c r="BI150" s="1740"/>
      <c r="BJ150" s="1740"/>
      <c r="BK150" s="1740"/>
      <c r="BL150" s="1740"/>
      <c r="BM150" s="1740"/>
      <c r="BN150" s="1740"/>
      <c r="BO150" s="1740"/>
      <c r="BP150" s="1740"/>
      <c r="BQ150" s="415"/>
      <c r="BR150" s="1491"/>
      <c r="BS150" s="553"/>
      <c r="BT150" s="553"/>
      <c r="BU150" s="553"/>
      <c r="BV150" s="553"/>
      <c r="BW150" s="553"/>
      <c r="BX150" s="553"/>
      <c r="BY150" s="553"/>
      <c r="BZ150" s="553"/>
      <c r="CA150" s="553"/>
      <c r="CB150" s="1202"/>
      <c r="CC150" s="1491"/>
    </row>
    <row r="151" spans="1:81" s="576" customFormat="1" ht="12" customHeight="1">
      <c r="A151" s="821"/>
      <c r="B151" s="1462" t="s">
        <v>4626</v>
      </c>
      <c r="C151" s="2096"/>
      <c r="D151" s="1740">
        <f>D150*D149</f>
        <v>171625</v>
      </c>
      <c r="E151" s="1740">
        <f>E150*E149</f>
        <v>0</v>
      </c>
      <c r="F151" s="1740">
        <f>F150*F149</f>
        <v>19845</v>
      </c>
      <c r="G151" s="1740">
        <v>3705.4520000000002</v>
      </c>
      <c r="H151" s="1740">
        <f>H150*H149</f>
        <v>20781</v>
      </c>
      <c r="I151" s="1740">
        <f>I150*I149</f>
        <v>13987.26</v>
      </c>
      <c r="J151" s="1740">
        <f>J150*J149</f>
        <v>21909.09</v>
      </c>
      <c r="K151" s="1740">
        <f>K150*K149</f>
        <v>0</v>
      </c>
      <c r="L151" s="1740">
        <f>L150*L149</f>
        <v>15089</v>
      </c>
      <c r="M151" s="415">
        <f>M150</f>
        <v>-40458</v>
      </c>
      <c r="N151" s="101">
        <f>SUM(D151:M151)</f>
        <v>226483.80200000003</v>
      </c>
      <c r="O151" s="2063">
        <f t="shared" ref="O151:W151" si="153">O150*O149</f>
        <v>178379.81900000002</v>
      </c>
      <c r="P151" s="2063">
        <f t="shared" si="153"/>
        <v>9.9999999983992898E-6</v>
      </c>
      <c r="Q151" s="2063">
        <f t="shared" si="153"/>
        <v>6673.8183650049996</v>
      </c>
      <c r="R151" s="2063">
        <f t="shared" si="153"/>
        <v>32016.887539581297</v>
      </c>
      <c r="S151" s="2063">
        <f t="shared" si="153"/>
        <v>29531.347306083004</v>
      </c>
      <c r="T151" s="2063">
        <f t="shared" si="153"/>
        <v>21966.541937888902</v>
      </c>
      <c r="U151" s="2063">
        <f t="shared" si="153"/>
        <v>23523.973245857564</v>
      </c>
      <c r="V151" s="2063">
        <f t="shared" si="153"/>
        <v>7330.8997592539026</v>
      </c>
      <c r="W151" s="2063">
        <f t="shared" si="153"/>
        <v>16815.2783621626</v>
      </c>
      <c r="X151" s="1980">
        <f>X150</f>
        <v>-42974.173021329625</v>
      </c>
      <c r="Y151" s="101">
        <f>SUM(O151:X151)</f>
        <v>273264.39250450267</v>
      </c>
      <c r="Z151" s="2063">
        <f t="shared" ref="Z151:AH151" si="154">Z150*Z149</f>
        <v>85959.026599999997</v>
      </c>
      <c r="AA151" s="2063">
        <f t="shared" si="154"/>
        <v>9.9999999983992898E-6</v>
      </c>
      <c r="AB151" s="2063">
        <f t="shared" si="154"/>
        <v>5828.9804486685007</v>
      </c>
      <c r="AC151" s="2063">
        <f t="shared" si="154"/>
        <v>14709.726740628103</v>
      </c>
      <c r="AD151" s="2063">
        <f t="shared" si="154"/>
        <v>14550.675350615998</v>
      </c>
      <c r="AE151" s="2063">
        <f t="shared" si="154"/>
        <v>16796.894268168595</v>
      </c>
      <c r="AF151" s="2063">
        <f t="shared" si="154"/>
        <v>10145.95148393554</v>
      </c>
      <c r="AG151" s="2063">
        <f t="shared" si="154"/>
        <v>7293.6691200000014</v>
      </c>
      <c r="AH151" s="2063">
        <f t="shared" si="154"/>
        <v>9300.1594450909106</v>
      </c>
      <c r="AI151" s="2063">
        <f>AI150</f>
        <v>-12377.181912981368</v>
      </c>
      <c r="AJ151" s="101">
        <f>SUM(Z151:AI151)</f>
        <v>152207.90155412626</v>
      </c>
      <c r="AK151" s="1463">
        <f t="shared" ref="AK151:AS151" si="155">AK150*AK149</f>
        <v>84986.106</v>
      </c>
      <c r="AL151" s="1463">
        <f t="shared" si="155"/>
        <v>9.9999999983992898E-6</v>
      </c>
      <c r="AM151" s="1463">
        <f t="shared" si="155"/>
        <v>3799.2711947880002</v>
      </c>
      <c r="AN151" s="1463">
        <f t="shared" si="155"/>
        <v>15991.667950287498</v>
      </c>
      <c r="AO151" s="1463">
        <f t="shared" si="155"/>
        <v>20537.890258711501</v>
      </c>
      <c r="AP151" s="1463">
        <f t="shared" si="155"/>
        <v>17235.747828558997</v>
      </c>
      <c r="AQ151" s="1463">
        <f t="shared" si="155"/>
        <v>11327.788587311998</v>
      </c>
      <c r="AR151" s="1463">
        <f t="shared" si="155"/>
        <v>4462.2857660169993</v>
      </c>
      <c r="AS151" s="1463">
        <f t="shared" si="155"/>
        <v>6018.1584026999999</v>
      </c>
      <c r="AT151" s="1463">
        <f>AT150</f>
        <v>-16801.3868625</v>
      </c>
      <c r="AU151" s="421">
        <f>SUM(AK151:AT151)</f>
        <v>147557.52913587503</v>
      </c>
      <c r="AV151" s="1463">
        <f t="shared" ref="AV151:BD151" si="156">AV150*AV149</f>
        <v>179352.73960000003</v>
      </c>
      <c r="AW151" s="1463">
        <f t="shared" si="156"/>
        <v>9.9999999983992898E-6</v>
      </c>
      <c r="AX151" s="1463">
        <f t="shared" si="156"/>
        <v>8703.5276188855005</v>
      </c>
      <c r="AY151" s="1463">
        <f t="shared" si="156"/>
        <v>30734.946329921902</v>
      </c>
      <c r="AZ151" s="1463">
        <f t="shared" si="156"/>
        <v>23544.132397987505</v>
      </c>
      <c r="BA151" s="1463">
        <f t="shared" si="156"/>
        <v>21527.6883774985</v>
      </c>
      <c r="BB151" s="1463">
        <f t="shared" si="156"/>
        <v>22342.136142481104</v>
      </c>
      <c r="BC151" s="1463">
        <f t="shared" si="156"/>
        <v>10162.283113236905</v>
      </c>
      <c r="BD151" s="1463">
        <f t="shared" si="156"/>
        <v>20097.279404553512</v>
      </c>
      <c r="BE151" s="1463">
        <f>BE150</f>
        <v>-38549.968071810996</v>
      </c>
      <c r="BF151" s="421">
        <f>SUM(AV151:BE151)</f>
        <v>277914.76492275391</v>
      </c>
      <c r="BH151" s="1739"/>
      <c r="BI151" s="1740"/>
      <c r="BJ151" s="1740"/>
      <c r="BK151" s="1740"/>
      <c r="BL151" s="1740"/>
      <c r="BM151" s="1740"/>
      <c r="BN151" s="1740"/>
      <c r="BO151" s="1740"/>
      <c r="BP151" s="1740"/>
      <c r="BQ151" s="415"/>
      <c r="BR151" s="1491"/>
      <c r="BS151" s="553"/>
      <c r="BT151" s="553"/>
      <c r="BU151" s="553"/>
      <c r="BV151" s="553"/>
      <c r="BW151" s="553"/>
      <c r="BX151" s="553"/>
      <c r="BY151" s="553"/>
      <c r="BZ151" s="553"/>
      <c r="CA151" s="553"/>
      <c r="CB151" s="1202"/>
      <c r="CC151" s="1491"/>
    </row>
    <row r="152" spans="1:81" s="576" customFormat="1" ht="12" customHeight="1" thickBot="1">
      <c r="A152" s="821"/>
      <c r="B152" s="1462" t="s">
        <v>4625</v>
      </c>
      <c r="C152" s="2096"/>
      <c r="D152" s="1740">
        <f>(1-D149)*D150</f>
        <v>0</v>
      </c>
      <c r="E152" s="1740">
        <f>(1-E149)*E150</f>
        <v>0</v>
      </c>
      <c r="F152" s="1740">
        <f>(1-F149)*F150</f>
        <v>0</v>
      </c>
      <c r="G152" s="1740">
        <v>3705.4520000000002</v>
      </c>
      <c r="H152" s="1740">
        <f>(1-H149)*H150</f>
        <v>2308.9999999999995</v>
      </c>
      <c r="I152" s="1740">
        <f>(1-I149)*I150</f>
        <v>13438.74</v>
      </c>
      <c r="J152" s="1740">
        <f>(1-J149)*J150</f>
        <v>21049.91</v>
      </c>
      <c r="K152" s="1740">
        <f>(1-K149)*K150</f>
        <v>0</v>
      </c>
      <c r="L152" s="1740">
        <f>(1-L149)*L150</f>
        <v>0</v>
      </c>
      <c r="M152" s="415"/>
      <c r="N152" s="101">
        <f>SUM(D152:M152)</f>
        <v>40503.101999999999</v>
      </c>
      <c r="O152" s="2063">
        <f t="shared" ref="O152:W152" si="157">(1-O149)*O150</f>
        <v>0</v>
      </c>
      <c r="P152" s="2063">
        <f t="shared" si="157"/>
        <v>0</v>
      </c>
      <c r="Q152" s="2063">
        <f t="shared" si="157"/>
        <v>0</v>
      </c>
      <c r="R152" s="2063">
        <f t="shared" si="157"/>
        <v>32016.887539581297</v>
      </c>
      <c r="S152" s="2063">
        <f t="shared" si="157"/>
        <v>3281.2608117869995</v>
      </c>
      <c r="T152" s="2063">
        <f t="shared" si="157"/>
        <v>21105.108920716786</v>
      </c>
      <c r="U152" s="2063">
        <f t="shared" si="157"/>
        <v>22601.464491118048</v>
      </c>
      <c r="V152" s="2063">
        <f t="shared" si="157"/>
        <v>7043.4134941851216</v>
      </c>
      <c r="W152" s="2063">
        <f t="shared" si="157"/>
        <v>0</v>
      </c>
      <c r="X152" s="1980"/>
      <c r="Y152" s="101">
        <f>SUM(O152:X152)</f>
        <v>86048.135257388261</v>
      </c>
      <c r="Z152" s="2063">
        <f t="shared" ref="Z152:AH152" si="158">(1-Z149)*Z150</f>
        <v>0</v>
      </c>
      <c r="AA152" s="2063">
        <f t="shared" si="158"/>
        <v>0</v>
      </c>
      <c r="AB152" s="2063">
        <f t="shared" si="158"/>
        <v>0</v>
      </c>
      <c r="AC152" s="2063">
        <f t="shared" si="158"/>
        <v>14709.726740628103</v>
      </c>
      <c r="AD152" s="2063">
        <f t="shared" si="158"/>
        <v>1616.7417056239995</v>
      </c>
      <c r="AE152" s="2063">
        <f t="shared" si="158"/>
        <v>16138.192532161984</v>
      </c>
      <c r="AF152" s="2063">
        <f t="shared" si="158"/>
        <v>9748.0710335851254</v>
      </c>
      <c r="AG152" s="2063">
        <f t="shared" si="158"/>
        <v>7007.6428800000003</v>
      </c>
      <c r="AH152" s="2063">
        <f t="shared" si="158"/>
        <v>0</v>
      </c>
      <c r="AI152" s="2063"/>
      <c r="AJ152" s="101">
        <f>SUM(Z152:AI152)</f>
        <v>49220.374891999207</v>
      </c>
      <c r="AK152" s="1463">
        <f t="shared" ref="AK152:AS152" si="159">(1-AK149)*AK150</f>
        <v>0</v>
      </c>
      <c r="AL152" s="1463">
        <f t="shared" si="159"/>
        <v>0</v>
      </c>
      <c r="AM152" s="1463">
        <f t="shared" si="159"/>
        <v>0</v>
      </c>
      <c r="AN152" s="1463">
        <f t="shared" si="159"/>
        <v>15991.667950287498</v>
      </c>
      <c r="AO152" s="1463">
        <f t="shared" si="159"/>
        <v>2281.9878065234993</v>
      </c>
      <c r="AP152" s="1463">
        <f t="shared" si="159"/>
        <v>16559.836149007664</v>
      </c>
      <c r="AQ152" s="1463">
        <f t="shared" si="159"/>
        <v>10883.561583887998</v>
      </c>
      <c r="AR152" s="1463">
        <f t="shared" si="159"/>
        <v>4287.2941673496662</v>
      </c>
      <c r="AS152" s="1463">
        <f t="shared" si="159"/>
        <v>0</v>
      </c>
      <c r="AT152" s="1463"/>
      <c r="AU152" s="421">
        <f>SUM(AK152:AT152)</f>
        <v>50004.347657056329</v>
      </c>
      <c r="AV152" s="1463">
        <f t="shared" ref="AV152:BD152" si="160">(1-AV149)*AV150</f>
        <v>0</v>
      </c>
      <c r="AW152" s="1463">
        <f t="shared" si="160"/>
        <v>0</v>
      </c>
      <c r="AX152" s="1463">
        <f t="shared" si="160"/>
        <v>0</v>
      </c>
      <c r="AY152" s="1463">
        <f t="shared" si="160"/>
        <v>30734.946329921902</v>
      </c>
      <c r="AZ152" s="1463">
        <f t="shared" si="160"/>
        <v>2616.0147108874999</v>
      </c>
      <c r="BA152" s="1463">
        <f t="shared" si="160"/>
        <v>20683.465303871108</v>
      </c>
      <c r="BB152" s="1463">
        <f t="shared" si="160"/>
        <v>21465.97394081518</v>
      </c>
      <c r="BC152" s="1463">
        <f t="shared" si="160"/>
        <v>9763.7622068354558</v>
      </c>
      <c r="BD152" s="1463">
        <f t="shared" si="160"/>
        <v>0</v>
      </c>
      <c r="BE152" s="1463"/>
      <c r="BF152" s="421">
        <f>SUM(AV152:BE152)</f>
        <v>85264.162492331146</v>
      </c>
      <c r="BH152" s="1739"/>
      <c r="BI152" s="1740"/>
      <c r="BJ152" s="1740"/>
      <c r="BK152" s="1740"/>
      <c r="BL152" s="1740"/>
      <c r="BM152" s="1740"/>
      <c r="BN152" s="1740"/>
      <c r="BO152" s="1740"/>
      <c r="BP152" s="1740"/>
      <c r="BQ152" s="415"/>
      <c r="BR152" s="1491"/>
      <c r="BS152" s="553"/>
      <c r="BT152" s="553"/>
      <c r="BU152" s="553"/>
      <c r="BV152" s="553"/>
      <c r="BW152" s="553"/>
      <c r="BX152" s="553"/>
      <c r="BY152" s="553"/>
      <c r="BZ152" s="553"/>
      <c r="CA152" s="553"/>
      <c r="CB152" s="1202"/>
      <c r="CC152" s="1491"/>
    </row>
    <row r="153" spans="1:81" ht="12" customHeight="1">
      <c r="B153" s="2210" t="s">
        <v>4684</v>
      </c>
      <c r="C153" s="2210"/>
      <c r="D153" s="2210"/>
      <c r="E153" s="2210"/>
      <c r="F153" s="2210"/>
      <c r="G153" s="2210"/>
      <c r="H153" s="2210"/>
      <c r="I153" s="2210"/>
      <c r="J153" s="2210"/>
      <c r="K153" s="2210"/>
      <c r="L153" s="2210"/>
      <c r="M153" s="2210"/>
      <c r="N153" s="2210"/>
      <c r="O153" s="2210"/>
      <c r="P153" s="2210"/>
      <c r="Q153" s="2210"/>
      <c r="R153" s="2210"/>
      <c r="S153" s="2210"/>
      <c r="T153" s="2210"/>
      <c r="U153" s="2210"/>
      <c r="V153" s="2210"/>
      <c r="W153" s="2210"/>
      <c r="X153" s="2210"/>
      <c r="Y153" s="2210"/>
      <c r="Z153" s="2210"/>
      <c r="AA153" s="2210"/>
      <c r="AB153" s="2210"/>
      <c r="AC153" s="2210"/>
      <c r="AD153" s="2210"/>
      <c r="AE153" s="2210"/>
      <c r="AF153" s="2210"/>
      <c r="AG153" s="2210"/>
      <c r="AH153" s="2210"/>
      <c r="AI153" s="2210"/>
      <c r="AJ153" s="2210"/>
      <c r="AK153" s="2210"/>
      <c r="AL153" s="2210"/>
      <c r="AM153" s="2210"/>
      <c r="AN153" s="2210"/>
      <c r="AO153" s="2210"/>
      <c r="AP153" s="2210"/>
      <c r="AQ153" s="2210"/>
      <c r="AR153" s="2210"/>
      <c r="AS153" s="2210"/>
      <c r="AT153" s="2210"/>
      <c r="AU153" s="2210"/>
      <c r="AV153" s="2210"/>
      <c r="AW153" s="2210"/>
      <c r="AX153" s="2210"/>
      <c r="AY153" s="2210"/>
      <c r="AZ153" s="2210"/>
      <c r="BA153" s="2210"/>
      <c r="BB153" s="2210"/>
      <c r="BC153" s="2210"/>
      <c r="BD153" s="2210"/>
      <c r="BE153" s="2210"/>
      <c r="BF153" s="2210"/>
    </row>
    <row r="154" spans="1:81" ht="12" customHeight="1">
      <c r="D154" s="496"/>
      <c r="E154" s="496"/>
      <c r="F154" s="496"/>
      <c r="G154" s="496"/>
      <c r="H154" s="496"/>
      <c r="O154" s="496"/>
      <c r="P154" s="496"/>
      <c r="Q154" s="496"/>
      <c r="R154" s="496"/>
      <c r="S154" s="496"/>
      <c r="T154" s="496"/>
      <c r="U154" s="496"/>
      <c r="V154" s="496"/>
      <c r="W154" s="496"/>
      <c r="X154" s="496"/>
      <c r="Z154" s="496"/>
      <c r="AA154" s="496"/>
      <c r="AB154" s="496"/>
      <c r="AC154" s="496"/>
      <c r="AD154" s="496"/>
      <c r="AE154" s="496"/>
      <c r="AF154" s="496"/>
      <c r="AG154" s="496"/>
      <c r="AH154" s="496"/>
      <c r="AI154" s="496"/>
      <c r="AK154" s="496"/>
      <c r="AL154" s="496"/>
      <c r="AM154" s="496"/>
      <c r="AN154" s="496"/>
      <c r="AO154" s="496"/>
      <c r="AP154" s="496"/>
      <c r="AQ154" s="496"/>
      <c r="AR154" s="496"/>
      <c r="AS154" s="496"/>
      <c r="AT154" s="496"/>
    </row>
    <row r="155" spans="1:81" ht="12" customHeight="1">
      <c r="D155" s="496"/>
      <c r="E155" s="496"/>
      <c r="F155" s="496"/>
      <c r="G155" s="496"/>
      <c r="H155" s="496"/>
      <c r="O155" s="496"/>
      <c r="P155" s="496"/>
      <c r="Q155" s="496"/>
      <c r="R155" s="496"/>
      <c r="S155" s="496"/>
      <c r="T155" s="496"/>
      <c r="U155" s="496"/>
      <c r="V155" s="496"/>
      <c r="W155" s="496"/>
      <c r="X155" s="496"/>
      <c r="Z155" s="496"/>
      <c r="AA155" s="496"/>
      <c r="AB155" s="496"/>
      <c r="AC155" s="496"/>
      <c r="AD155" s="496"/>
      <c r="AE155" s="496"/>
      <c r="AF155" s="496"/>
      <c r="AG155" s="496"/>
      <c r="AH155" s="496"/>
      <c r="AI155" s="496"/>
      <c r="AK155" s="496"/>
      <c r="AL155" s="496"/>
      <c r="AM155" s="496"/>
      <c r="AN155" s="496"/>
      <c r="AO155" s="496"/>
      <c r="AP155" s="496"/>
      <c r="AQ155" s="496"/>
      <c r="AR155" s="496"/>
      <c r="AS155" s="496"/>
      <c r="AT155" s="496"/>
    </row>
    <row r="156" spans="1:81" ht="19.5" customHeight="1">
      <c r="B156" s="830" t="s">
        <v>4618</v>
      </c>
      <c r="C156" s="1944"/>
      <c r="D156" s="1196"/>
      <c r="E156" s="1196"/>
      <c r="F156" s="1196"/>
      <c r="G156" s="1196"/>
      <c r="H156" s="1196"/>
      <c r="I156" s="1196"/>
      <c r="J156" s="1196"/>
      <c r="K156" s="1196"/>
      <c r="L156" s="1196"/>
      <c r="M156" s="1196"/>
      <c r="N156" s="1196"/>
      <c r="O156" s="1196"/>
      <c r="P156" s="1196"/>
      <c r="Q156" s="1196"/>
      <c r="R156" s="1196"/>
      <c r="S156" s="1196"/>
      <c r="T156" s="1196"/>
      <c r="U156" s="1196"/>
      <c r="V156" s="1196"/>
      <c r="W156" s="1196"/>
      <c r="X156" s="1196"/>
      <c r="Y156" s="1196"/>
      <c r="Z156" s="783"/>
      <c r="AA156" s="783"/>
      <c r="AB156" s="783"/>
      <c r="AC156" s="783"/>
      <c r="AD156" s="783"/>
      <c r="AE156" s="783"/>
      <c r="AF156" s="783"/>
      <c r="AG156" s="783"/>
      <c r="AH156" s="783"/>
      <c r="AI156" s="783"/>
      <c r="AJ156" s="783"/>
      <c r="AK156" s="783"/>
      <c r="AL156" s="783"/>
      <c r="AM156" s="783"/>
      <c r="AN156" s="783"/>
      <c r="AO156" s="783"/>
      <c r="AP156" s="783"/>
      <c r="AQ156" s="783"/>
      <c r="AR156" s="783"/>
      <c r="AS156" s="783"/>
      <c r="AT156" s="783"/>
      <c r="AU156" s="783"/>
      <c r="AV156" s="783"/>
      <c r="AW156" s="783"/>
      <c r="AX156" s="783"/>
      <c r="AY156" s="783"/>
      <c r="AZ156" s="783"/>
      <c r="BA156" s="783"/>
      <c r="BB156" s="783"/>
      <c r="BC156" s="783"/>
      <c r="BD156" s="783"/>
      <c r="BE156" s="783"/>
      <c r="BF156" s="899"/>
    </row>
    <row r="157" spans="1:81" ht="12" customHeight="1">
      <c r="B157" s="498"/>
      <c r="C157" s="1965"/>
      <c r="D157" s="2211" t="s">
        <v>218</v>
      </c>
      <c r="E157" s="2211"/>
      <c r="F157" s="2211"/>
      <c r="G157" s="2211"/>
      <c r="H157" s="2211"/>
      <c r="I157" s="2211"/>
      <c r="J157" s="2211"/>
      <c r="K157" s="2211"/>
      <c r="L157" s="2211"/>
      <c r="M157" s="2211"/>
      <c r="N157" s="2212"/>
      <c r="O157" s="2213" t="s">
        <v>4561</v>
      </c>
      <c r="P157" s="2211"/>
      <c r="Q157" s="2211"/>
      <c r="R157" s="2211"/>
      <c r="S157" s="2211"/>
      <c r="T157" s="2211"/>
      <c r="U157" s="2211"/>
      <c r="V157" s="2211"/>
      <c r="W157" s="2211"/>
      <c r="X157" s="2211"/>
      <c r="Y157" s="2212"/>
      <c r="Z157" s="2213" t="s">
        <v>4616</v>
      </c>
      <c r="AA157" s="2211"/>
      <c r="AB157" s="2211"/>
      <c r="AC157" s="2211"/>
      <c r="AD157" s="2211"/>
      <c r="AE157" s="2211"/>
      <c r="AF157" s="2211"/>
      <c r="AG157" s="2211"/>
      <c r="AH157" s="2211"/>
      <c r="AI157" s="2211"/>
      <c r="AJ157" s="2212"/>
      <c r="AK157" s="2213" t="s">
        <v>4613</v>
      </c>
      <c r="AL157" s="2211"/>
      <c r="AM157" s="2211"/>
      <c r="AN157" s="2211"/>
      <c r="AO157" s="2211"/>
      <c r="AP157" s="2211"/>
      <c r="AQ157" s="2211"/>
      <c r="AR157" s="2211"/>
      <c r="AS157" s="2211"/>
      <c r="AT157" s="2211"/>
      <c r="AU157" s="1238"/>
      <c r="AV157" s="2213" t="s">
        <v>4615</v>
      </c>
      <c r="AW157" s="2211"/>
      <c r="AX157" s="2211"/>
      <c r="AY157" s="2211"/>
      <c r="AZ157" s="2211"/>
      <c r="BA157" s="2211"/>
      <c r="BB157" s="2211"/>
      <c r="BC157" s="2211"/>
      <c r="BD157" s="2211"/>
      <c r="BE157" s="2211"/>
      <c r="BF157" s="1238"/>
    </row>
    <row r="158" spans="1:81" ht="12" customHeight="1">
      <c r="B158" s="499" t="s">
        <v>104</v>
      </c>
      <c r="C158" s="1945"/>
      <c r="D158" s="1199" t="s">
        <v>272</v>
      </c>
      <c r="E158" s="1199" t="s">
        <v>273</v>
      </c>
      <c r="F158" s="1199" t="s">
        <v>282</v>
      </c>
      <c r="G158" s="1199" t="s">
        <v>4620</v>
      </c>
      <c r="H158" s="1199" t="s">
        <v>275</v>
      </c>
      <c r="I158" s="1199" t="s">
        <v>276</v>
      </c>
      <c r="J158" s="1199" t="s">
        <v>277</v>
      </c>
      <c r="K158" s="1199" t="s">
        <v>283</v>
      </c>
      <c r="L158" s="1199" t="s">
        <v>278</v>
      </c>
      <c r="M158" s="501" t="s">
        <v>279</v>
      </c>
      <c r="N158" s="1515" t="s">
        <v>876</v>
      </c>
      <c r="O158" s="1198" t="s">
        <v>272</v>
      </c>
      <c r="P158" s="1199" t="s">
        <v>273</v>
      </c>
      <c r="Q158" s="1199" t="s">
        <v>282</v>
      </c>
      <c r="R158" s="1199" t="s">
        <v>285</v>
      </c>
      <c r="S158" s="1199" t="s">
        <v>275</v>
      </c>
      <c r="T158" s="1199" t="s">
        <v>276</v>
      </c>
      <c r="U158" s="1199" t="s">
        <v>277</v>
      </c>
      <c r="V158" s="1199" t="s">
        <v>283</v>
      </c>
      <c r="W158" s="501" t="s">
        <v>278</v>
      </c>
      <c r="X158" s="501" t="s">
        <v>279</v>
      </c>
      <c r="Y158" s="1515" t="s">
        <v>4581</v>
      </c>
      <c r="Z158" s="1198" t="s">
        <v>272</v>
      </c>
      <c r="AA158" s="1199" t="s">
        <v>273</v>
      </c>
      <c r="AB158" s="1199" t="s">
        <v>282</v>
      </c>
      <c r="AC158" s="1199" t="s">
        <v>285</v>
      </c>
      <c r="AD158" s="1199" t="s">
        <v>275</v>
      </c>
      <c r="AE158" s="1199" t="s">
        <v>276</v>
      </c>
      <c r="AF158" s="1199" t="s">
        <v>277</v>
      </c>
      <c r="AG158" s="1199" t="s">
        <v>283</v>
      </c>
      <c r="AH158" s="501" t="s">
        <v>278</v>
      </c>
      <c r="AI158" s="501" t="s">
        <v>279</v>
      </c>
      <c r="AJ158" s="1515" t="s">
        <v>4589</v>
      </c>
      <c r="AK158" s="1198" t="s">
        <v>272</v>
      </c>
      <c r="AL158" s="1199" t="s">
        <v>273</v>
      </c>
      <c r="AM158" s="1199" t="s">
        <v>282</v>
      </c>
      <c r="AN158" s="1199" t="s">
        <v>285</v>
      </c>
      <c r="AO158" s="1199" t="s">
        <v>275</v>
      </c>
      <c r="AP158" s="1199" t="s">
        <v>276</v>
      </c>
      <c r="AQ158" s="1199" t="s">
        <v>277</v>
      </c>
      <c r="AR158" s="1199" t="s">
        <v>283</v>
      </c>
      <c r="AS158" s="501" t="s">
        <v>278</v>
      </c>
      <c r="AT158" s="501" t="s">
        <v>279</v>
      </c>
      <c r="AU158" s="1515" t="s">
        <v>4614</v>
      </c>
      <c r="AV158" s="1198" t="s">
        <v>272</v>
      </c>
      <c r="AW158" s="1199" t="s">
        <v>273</v>
      </c>
      <c r="AX158" s="1199" t="s">
        <v>282</v>
      </c>
      <c r="AY158" s="1199" t="s">
        <v>285</v>
      </c>
      <c r="AZ158" s="1199" t="s">
        <v>275</v>
      </c>
      <c r="BA158" s="1199" t="s">
        <v>276</v>
      </c>
      <c r="BB158" s="1199" t="s">
        <v>277</v>
      </c>
      <c r="BC158" s="1199" t="s">
        <v>283</v>
      </c>
      <c r="BD158" s="501" t="s">
        <v>278</v>
      </c>
      <c r="BE158" s="501" t="s">
        <v>279</v>
      </c>
      <c r="BF158" s="1515" t="s">
        <v>4617</v>
      </c>
    </row>
    <row r="159" spans="1:81" s="576" customFormat="1" ht="12" customHeight="1">
      <c r="A159" s="821"/>
      <c r="B159" s="1462" t="s">
        <v>4619</v>
      </c>
      <c r="C159" s="2096"/>
      <c r="D159" s="2140">
        <v>1</v>
      </c>
      <c r="E159" s="2140">
        <v>1</v>
      </c>
      <c r="F159" s="2140">
        <v>1</v>
      </c>
      <c r="G159" s="2140">
        <v>0.5</v>
      </c>
      <c r="H159" s="2140">
        <v>0.9</v>
      </c>
      <c r="I159" s="2140">
        <v>0.51</v>
      </c>
      <c r="J159" s="2140">
        <v>0.51</v>
      </c>
      <c r="K159" s="2140">
        <v>0.51</v>
      </c>
      <c r="L159" s="2140">
        <v>1</v>
      </c>
      <c r="M159" s="2141"/>
      <c r="N159" s="101"/>
      <c r="O159" s="2063">
        <v>1</v>
      </c>
      <c r="P159" s="2063">
        <v>1</v>
      </c>
      <c r="Q159" s="2063">
        <v>1</v>
      </c>
      <c r="R159" s="2063">
        <v>0.5</v>
      </c>
      <c r="S159" s="2063">
        <v>0.9</v>
      </c>
      <c r="T159" s="2063">
        <v>0.51</v>
      </c>
      <c r="U159" s="2063">
        <v>0.51</v>
      </c>
      <c r="V159" s="2063">
        <v>0.51</v>
      </c>
      <c r="W159" s="2063">
        <v>1</v>
      </c>
      <c r="X159" s="1980"/>
      <c r="Y159" s="101"/>
      <c r="Z159" s="2063">
        <v>1</v>
      </c>
      <c r="AA159" s="2063">
        <v>1</v>
      </c>
      <c r="AB159" s="2063">
        <v>1</v>
      </c>
      <c r="AC159" s="2063">
        <v>0.5</v>
      </c>
      <c r="AD159" s="2063">
        <v>0.9</v>
      </c>
      <c r="AE159" s="2063">
        <v>0.51</v>
      </c>
      <c r="AF159" s="2063">
        <v>0.51</v>
      </c>
      <c r="AG159" s="2063">
        <v>0.51</v>
      </c>
      <c r="AH159" s="2063">
        <v>1</v>
      </c>
      <c r="AI159" s="2063"/>
      <c r="AJ159" s="101"/>
      <c r="AK159" s="1463">
        <v>1</v>
      </c>
      <c r="AL159" s="1463">
        <v>1</v>
      </c>
      <c r="AM159" s="1463">
        <v>1</v>
      </c>
      <c r="AN159" s="1463">
        <v>0.5</v>
      </c>
      <c r="AO159" s="1463">
        <v>0.9</v>
      </c>
      <c r="AP159" s="1463">
        <v>0.51</v>
      </c>
      <c r="AQ159" s="1463">
        <v>0.51</v>
      </c>
      <c r="AR159" s="1463">
        <v>0.51</v>
      </c>
      <c r="AS159" s="1463">
        <v>1</v>
      </c>
      <c r="AT159" s="1463" t="s">
        <v>45</v>
      </c>
      <c r="AU159" s="421" t="s">
        <v>45</v>
      </c>
      <c r="AV159" s="1463">
        <v>1</v>
      </c>
      <c r="AW159" s="1463">
        <v>1</v>
      </c>
      <c r="AX159" s="1463">
        <v>1</v>
      </c>
      <c r="AY159" s="1463">
        <v>0.5</v>
      </c>
      <c r="AZ159" s="1463">
        <v>0.9</v>
      </c>
      <c r="BA159" s="1463">
        <v>0.51</v>
      </c>
      <c r="BB159" s="1463">
        <v>0.51</v>
      </c>
      <c r="BC159" s="1463">
        <v>0.51</v>
      </c>
      <c r="BD159" s="1463">
        <v>1</v>
      </c>
      <c r="BE159" s="1463"/>
      <c r="BF159" s="421"/>
      <c r="BH159" s="1739"/>
      <c r="BI159" s="1740"/>
      <c r="BJ159" s="1740"/>
      <c r="BK159" s="1740"/>
      <c r="BL159" s="1740"/>
      <c r="BM159" s="1740"/>
      <c r="BN159" s="1740"/>
      <c r="BO159" s="1740"/>
      <c r="BP159" s="1740"/>
      <c r="BQ159" s="415"/>
      <c r="BR159" s="1491"/>
      <c r="BS159" s="553"/>
      <c r="BT159" s="553"/>
      <c r="BU159" s="553"/>
      <c r="BV159" s="553"/>
      <c r="BW159" s="553"/>
      <c r="BX159" s="553"/>
      <c r="BY159" s="553"/>
      <c r="BZ159" s="553"/>
      <c r="CA159" s="553"/>
      <c r="CB159" s="1202"/>
      <c r="CC159" s="1491"/>
    </row>
    <row r="160" spans="1:81" s="576" customFormat="1" ht="12" customHeight="1">
      <c r="A160" s="821"/>
      <c r="B160" s="1462" t="s">
        <v>65</v>
      </c>
      <c r="C160" s="2096"/>
      <c r="D160" s="1740">
        <f>D100</f>
        <v>3988.40199999998</v>
      </c>
      <c r="E160" s="1740">
        <f>E100</f>
        <v>-167.26757999999998</v>
      </c>
      <c r="F160" s="1740">
        <f>F100</f>
        <v>1762.5296316249996</v>
      </c>
      <c r="G160" s="1740">
        <f>'P&amp;L - India'!G22*3.3599</f>
        <v>2006.0450945000023</v>
      </c>
      <c r="H160" s="1740">
        <f>H100</f>
        <v>2043.6863100000019</v>
      </c>
      <c r="I160" s="1740">
        <f>I100</f>
        <v>-1598.2213832195112</v>
      </c>
      <c r="J160" s="1740">
        <f>J100</f>
        <v>6653.0157232682941</v>
      </c>
      <c r="K160" s="1740">
        <f>K100</f>
        <v>-435.34069565650401</v>
      </c>
      <c r="L160" s="1740">
        <f>L100</f>
        <v>2816.8432035609758</v>
      </c>
      <c r="M160" s="415">
        <v>-1992</v>
      </c>
      <c r="N160" s="101">
        <f>SUM(D160:M160)</f>
        <v>15077.692304078239</v>
      </c>
      <c r="O160" s="2063">
        <f t="shared" ref="O160:W160" si="161">O100</f>
        <v>18213.400000000009</v>
      </c>
      <c r="P160" s="2063">
        <f t="shared" si="161"/>
        <v>3.3999999999839931E-4</v>
      </c>
      <c r="Q160" s="2063">
        <f t="shared" si="161"/>
        <v>-2823.1697007469998</v>
      </c>
      <c r="R160" s="2063">
        <f t="shared" si="161"/>
        <v>14424.310986654467</v>
      </c>
      <c r="S160" s="2063">
        <f t="shared" si="161"/>
        <v>1762.6422514500043</v>
      </c>
      <c r="T160" s="2063">
        <f t="shared" si="161"/>
        <v>6949.5004643048742</v>
      </c>
      <c r="U160" s="2063">
        <f t="shared" si="161"/>
        <v>6268.2578315325245</v>
      </c>
      <c r="V160" s="2063">
        <f t="shared" si="161"/>
        <v>62.913107227643877</v>
      </c>
      <c r="W160" s="2063">
        <f t="shared" si="161"/>
        <v>4612.6219816178855</v>
      </c>
      <c r="X160" s="1980">
        <v>-29</v>
      </c>
      <c r="Y160" s="101">
        <f>SUM(O160:X160)</f>
        <v>49441.477262040411</v>
      </c>
      <c r="Z160" s="2063">
        <f t="shared" ref="Z160:AH160" si="162">Z100</f>
        <v>9892.7856000000011</v>
      </c>
      <c r="AA160" s="2063">
        <f t="shared" si="162"/>
        <v>3.3999999999839931E-4</v>
      </c>
      <c r="AB160" s="2063">
        <f t="shared" si="162"/>
        <v>107.42218405200028</v>
      </c>
      <c r="AC160" s="2063">
        <f t="shared" si="162"/>
        <v>6201.2845298181855</v>
      </c>
      <c r="AD160" s="2063">
        <f t="shared" si="162"/>
        <v>380.61860753499951</v>
      </c>
      <c r="AE160" s="2063">
        <f t="shared" si="162"/>
        <v>6321.9296886942102</v>
      </c>
      <c r="AF160" s="2063">
        <f t="shared" si="162"/>
        <v>3567.9261845950409</v>
      </c>
      <c r="AG160" s="2063">
        <f t="shared" si="162"/>
        <v>1392.4572892561982</v>
      </c>
      <c r="AH160" s="2063">
        <f t="shared" si="162"/>
        <v>837.88993606611587</v>
      </c>
      <c r="AI160" s="2063">
        <v>398</v>
      </c>
      <c r="AJ160" s="101">
        <f>SUM(Z160:AI160)</f>
        <v>29100.314360016753</v>
      </c>
      <c r="AK160" s="1463">
        <f t="shared" ref="AK160:AS160" si="163">AK100</f>
        <v>5635.0000000000036</v>
      </c>
      <c r="AL160" s="1463">
        <f t="shared" si="163"/>
        <v>3.3999999999839931E-4</v>
      </c>
      <c r="AM160" s="1463">
        <f t="shared" si="163"/>
        <v>-1282.746042772</v>
      </c>
      <c r="AN160" s="1463">
        <f t="shared" si="163"/>
        <v>7427.7429135249995</v>
      </c>
      <c r="AO160" s="1463">
        <f t="shared" si="163"/>
        <v>1976.0538948599979</v>
      </c>
      <c r="AP160" s="1463">
        <f t="shared" si="163"/>
        <v>7543.0644953916635</v>
      </c>
      <c r="AQ160" s="1463">
        <f t="shared" si="163"/>
        <v>3677.648606183332</v>
      </c>
      <c r="AR160" s="1463">
        <f t="shared" si="163"/>
        <v>71.71704450000027</v>
      </c>
      <c r="AS160" s="1463">
        <f t="shared" si="163"/>
        <v>1036.271809166667</v>
      </c>
      <c r="AT160" s="1463" t="s">
        <v>45</v>
      </c>
      <c r="AU160" s="421" t="s">
        <v>45</v>
      </c>
      <c r="AV160" s="1463">
        <f t="shared" ref="AV160:BD160" si="164">AV100</f>
        <v>22471.185600000004</v>
      </c>
      <c r="AW160" s="1463">
        <f t="shared" si="164"/>
        <v>3.3999999999839931E-4</v>
      </c>
      <c r="AX160" s="1463">
        <f t="shared" si="164"/>
        <v>-1433.0014739229994</v>
      </c>
      <c r="AY160" s="1463">
        <f t="shared" si="164"/>
        <v>13197.852602947652</v>
      </c>
      <c r="AZ160" s="1463">
        <f t="shared" si="164"/>
        <v>167.20696412500598</v>
      </c>
      <c r="BA160" s="1463">
        <f t="shared" si="164"/>
        <v>5728.3656576074209</v>
      </c>
      <c r="BB160" s="1463">
        <f t="shared" si="164"/>
        <v>6158.5354099442338</v>
      </c>
      <c r="BC160" s="1463">
        <f t="shared" si="164"/>
        <v>1383.6533519838417</v>
      </c>
      <c r="BD160" s="1463">
        <f t="shared" si="164"/>
        <v>4414.2401085173342</v>
      </c>
      <c r="BE160" s="1463">
        <f>-14</f>
        <v>-14</v>
      </c>
      <c r="BF160" s="421">
        <f>SUM(AV160:BE160)</f>
        <v>52074.038561202491</v>
      </c>
      <c r="BH160" s="1739"/>
      <c r="BI160" s="1740"/>
      <c r="BJ160" s="1740"/>
      <c r="BK160" s="1740"/>
      <c r="BL160" s="1740"/>
      <c r="BM160" s="1740"/>
      <c r="BN160" s="1740"/>
      <c r="BO160" s="1740"/>
      <c r="BP160" s="1740"/>
      <c r="BQ160" s="415"/>
      <c r="BR160" s="1491"/>
      <c r="BS160" s="553"/>
      <c r="BT160" s="553"/>
      <c r="BU160" s="553"/>
      <c r="BV160" s="553"/>
      <c r="BW160" s="553"/>
      <c r="BX160" s="553"/>
      <c r="BY160" s="553"/>
      <c r="BZ160" s="553"/>
      <c r="CA160" s="553"/>
      <c r="CB160" s="1202"/>
      <c r="CC160" s="1491"/>
    </row>
    <row r="161" spans="1:81" s="576" customFormat="1" ht="12" customHeight="1">
      <c r="A161" s="821"/>
      <c r="B161" s="1462" t="s">
        <v>4626</v>
      </c>
      <c r="C161" s="2096"/>
      <c r="D161" s="1740">
        <f>D160*D159</f>
        <v>3988.40199999998</v>
      </c>
      <c r="E161" s="1740">
        <f t="shared" ref="E161:L161" si="165">E160*E159</f>
        <v>-167.26757999999998</v>
      </c>
      <c r="F161" s="1740">
        <f t="shared" si="165"/>
        <v>1762.5296316249996</v>
      </c>
      <c r="G161" s="1740">
        <f>G160*G159</f>
        <v>1003.0225472500011</v>
      </c>
      <c r="H161" s="1740">
        <f t="shared" si="165"/>
        <v>1839.3176790000018</v>
      </c>
      <c r="I161" s="1740">
        <f t="shared" si="165"/>
        <v>-815.09290544195073</v>
      </c>
      <c r="J161" s="1740">
        <f t="shared" si="165"/>
        <v>3393.03801886683</v>
      </c>
      <c r="K161" s="1740">
        <f t="shared" si="165"/>
        <v>-222.02375478481704</v>
      </c>
      <c r="L161" s="1740">
        <f t="shared" si="165"/>
        <v>2816.8432035609758</v>
      </c>
      <c r="M161" s="415"/>
      <c r="N161" s="101">
        <f>SUM(D161:M161)</f>
        <v>13598.76884007602</v>
      </c>
      <c r="O161" s="2063">
        <f t="shared" ref="O161:W161" si="166">O160*O159</f>
        <v>18213.400000000009</v>
      </c>
      <c r="P161" s="2063">
        <f t="shared" si="166"/>
        <v>3.3999999999839931E-4</v>
      </c>
      <c r="Q161" s="2063">
        <f t="shared" si="166"/>
        <v>-2823.1697007469998</v>
      </c>
      <c r="R161" s="2063">
        <f t="shared" si="166"/>
        <v>7212.1554933272337</v>
      </c>
      <c r="S161" s="2063">
        <f t="shared" si="166"/>
        <v>1586.3780263050039</v>
      </c>
      <c r="T161" s="2063">
        <f t="shared" si="166"/>
        <v>3544.2452367954861</v>
      </c>
      <c r="U161" s="2063">
        <f t="shared" si="166"/>
        <v>3196.8114940815876</v>
      </c>
      <c r="V161" s="2063">
        <f t="shared" si="166"/>
        <v>32.085684686098375</v>
      </c>
      <c r="W161" s="2063">
        <f t="shared" si="166"/>
        <v>4612.6219816178855</v>
      </c>
      <c r="X161" s="1980"/>
      <c r="Y161" s="101">
        <f>SUM(O161:X161)</f>
        <v>35574.528556066303</v>
      </c>
      <c r="Z161" s="2063">
        <f t="shared" ref="Z161:AH161" si="167">Z160*Z159</f>
        <v>9892.7856000000011</v>
      </c>
      <c r="AA161" s="2063">
        <f t="shared" si="167"/>
        <v>3.3999999999839931E-4</v>
      </c>
      <c r="AB161" s="2063">
        <f t="shared" si="167"/>
        <v>107.42218405200028</v>
      </c>
      <c r="AC161" s="2063">
        <f t="shared" si="167"/>
        <v>3100.6422649090928</v>
      </c>
      <c r="AD161" s="2063">
        <f t="shared" si="167"/>
        <v>342.55674678149956</v>
      </c>
      <c r="AE161" s="2063">
        <f t="shared" si="167"/>
        <v>3224.1841412340473</v>
      </c>
      <c r="AF161" s="2063">
        <f t="shared" si="167"/>
        <v>1819.6423541434708</v>
      </c>
      <c r="AG161" s="2063">
        <f t="shared" si="167"/>
        <v>710.15321752066109</v>
      </c>
      <c r="AH161" s="2063">
        <f t="shared" si="167"/>
        <v>837.88993606611587</v>
      </c>
      <c r="AI161" s="2063">
        <v>398</v>
      </c>
      <c r="AJ161" s="101">
        <f>SUM(Z161:AI161)</f>
        <v>20433.27678470689</v>
      </c>
      <c r="AK161" s="1463">
        <f t="shared" ref="AK161:AS161" si="168">AK160*AK159</f>
        <v>5635.0000000000036</v>
      </c>
      <c r="AL161" s="1463">
        <f t="shared" si="168"/>
        <v>3.3999999999839931E-4</v>
      </c>
      <c r="AM161" s="1463">
        <f t="shared" si="168"/>
        <v>-1282.746042772</v>
      </c>
      <c r="AN161" s="1463">
        <f t="shared" si="168"/>
        <v>3713.8714567624997</v>
      </c>
      <c r="AO161" s="1463">
        <f t="shared" si="168"/>
        <v>1778.4485053739982</v>
      </c>
      <c r="AP161" s="1463">
        <f t="shared" si="168"/>
        <v>3846.9628926497485</v>
      </c>
      <c r="AQ161" s="1463">
        <f t="shared" si="168"/>
        <v>1875.6007891534994</v>
      </c>
      <c r="AR161" s="1463">
        <f t="shared" si="168"/>
        <v>36.575692695000136</v>
      </c>
      <c r="AS161" s="1463">
        <f t="shared" si="168"/>
        <v>1036.271809166667</v>
      </c>
      <c r="AT161" s="1463" t="s">
        <v>45</v>
      </c>
      <c r="AU161" s="421" t="s">
        <v>45</v>
      </c>
      <c r="AV161" s="1463">
        <f t="shared" ref="AV161:BD161" si="169">AV160*AV159</f>
        <v>22471.185600000004</v>
      </c>
      <c r="AW161" s="1463">
        <f t="shared" si="169"/>
        <v>3.3999999999839931E-4</v>
      </c>
      <c r="AX161" s="1463">
        <f t="shared" si="169"/>
        <v>-1433.0014739229994</v>
      </c>
      <c r="AY161" s="1463">
        <f t="shared" si="169"/>
        <v>6598.9263014738262</v>
      </c>
      <c r="AZ161" s="1463">
        <f t="shared" si="169"/>
        <v>150.48626771250539</v>
      </c>
      <c r="BA161" s="1463">
        <f t="shared" si="169"/>
        <v>2921.4664853797849</v>
      </c>
      <c r="BB161" s="1463">
        <f t="shared" si="169"/>
        <v>3140.8530590715595</v>
      </c>
      <c r="BC161" s="1463">
        <f t="shared" si="169"/>
        <v>705.66320951175931</v>
      </c>
      <c r="BD161" s="1463">
        <f t="shared" si="169"/>
        <v>4414.2401085173342</v>
      </c>
      <c r="BE161" s="1463"/>
      <c r="BF161" s="421">
        <f>SUM(AV161:BE161)</f>
        <v>38969.819897743771</v>
      </c>
      <c r="BH161" s="1739"/>
      <c r="BI161" s="1740"/>
      <c r="BJ161" s="1740"/>
      <c r="BK161" s="1740"/>
      <c r="BL161" s="1740"/>
      <c r="BM161" s="1740"/>
      <c r="BN161" s="1740"/>
      <c r="BO161" s="1740"/>
      <c r="BP161" s="1740"/>
      <c r="BQ161" s="415"/>
      <c r="BR161" s="1491"/>
      <c r="BS161" s="553"/>
      <c r="BT161" s="553"/>
      <c r="BU161" s="553"/>
      <c r="BV161" s="553"/>
      <c r="BW161" s="553"/>
      <c r="BX161" s="553"/>
      <c r="BY161" s="553"/>
      <c r="BZ161" s="553"/>
      <c r="CA161" s="553"/>
      <c r="CB161" s="1202"/>
      <c r="CC161" s="1491"/>
    </row>
    <row r="162" spans="1:81" s="576" customFormat="1" ht="12" customHeight="1" thickBot="1">
      <c r="A162" s="821"/>
      <c r="B162" s="1462" t="s">
        <v>4625</v>
      </c>
      <c r="C162" s="2096"/>
      <c r="D162" s="1740">
        <f>(1-D159)*D160</f>
        <v>0</v>
      </c>
      <c r="E162" s="1740">
        <f t="shared" ref="E162:L162" si="170">(1-E159)*E160</f>
        <v>0</v>
      </c>
      <c r="F162" s="1740">
        <f t="shared" si="170"/>
        <v>0</v>
      </c>
      <c r="G162" s="1740">
        <f>G161</f>
        <v>1003.0225472500011</v>
      </c>
      <c r="H162" s="1740">
        <f t="shared" si="170"/>
        <v>204.36863100000014</v>
      </c>
      <c r="I162" s="1740">
        <f t="shared" si="170"/>
        <v>-783.12847777756042</v>
      </c>
      <c r="J162" s="1740">
        <f t="shared" si="170"/>
        <v>3259.9777044014641</v>
      </c>
      <c r="K162" s="1740">
        <f t="shared" si="170"/>
        <v>-213.31694087168697</v>
      </c>
      <c r="L162" s="1740">
        <f t="shared" si="170"/>
        <v>0</v>
      </c>
      <c r="M162" s="415"/>
      <c r="N162" s="101">
        <f>SUM(D162:M162)</f>
        <v>3470.9234640022178</v>
      </c>
      <c r="O162" s="2063">
        <f t="shared" ref="O162:W162" si="171">(1-O159)*O160</f>
        <v>0</v>
      </c>
      <c r="P162" s="2063">
        <f t="shared" si="171"/>
        <v>0</v>
      </c>
      <c r="Q162" s="2063">
        <f t="shared" si="171"/>
        <v>0</v>
      </c>
      <c r="R162" s="2063">
        <f t="shared" si="171"/>
        <v>7212.1554933272337</v>
      </c>
      <c r="S162" s="2063">
        <f>(1-S159)*S160</f>
        <v>176.26422514500038</v>
      </c>
      <c r="T162" s="2063">
        <f t="shared" si="171"/>
        <v>3405.2552275093881</v>
      </c>
      <c r="U162" s="2063">
        <f t="shared" si="171"/>
        <v>3071.4463374509369</v>
      </c>
      <c r="V162" s="2063">
        <f t="shared" si="171"/>
        <v>30.827422541545499</v>
      </c>
      <c r="W162" s="2063">
        <f t="shared" si="171"/>
        <v>0</v>
      </c>
      <c r="X162" s="1980"/>
      <c r="Y162" s="101">
        <f>SUM(O162:X162)</f>
        <v>13895.948705974106</v>
      </c>
      <c r="Z162" s="2063">
        <f t="shared" ref="Z162:AH162" si="172">(1-Z159)*Z160</f>
        <v>0</v>
      </c>
      <c r="AA162" s="2063">
        <f t="shared" si="172"/>
        <v>0</v>
      </c>
      <c r="AB162" s="2063">
        <f t="shared" si="172"/>
        <v>0</v>
      </c>
      <c r="AC162" s="2063">
        <f>(1-AC159)*AC160</f>
        <v>3100.6422649090928</v>
      </c>
      <c r="AD162" s="2063">
        <f t="shared" si="172"/>
        <v>38.061860753499943</v>
      </c>
      <c r="AE162" s="2063">
        <f t="shared" si="172"/>
        <v>3097.7455474601629</v>
      </c>
      <c r="AF162" s="2063">
        <f t="shared" si="172"/>
        <v>1748.2838304515701</v>
      </c>
      <c r="AG162" s="2063">
        <f t="shared" si="172"/>
        <v>682.30407173553715</v>
      </c>
      <c r="AH162" s="2063">
        <f t="shared" si="172"/>
        <v>0</v>
      </c>
      <c r="AI162" s="2063">
        <v>0</v>
      </c>
      <c r="AJ162" s="101">
        <f>SUM(Z162:AI162)</f>
        <v>8667.0375753098633</v>
      </c>
      <c r="AK162" s="1463">
        <f t="shared" ref="AK162:AS162" si="173">(1-AK159)*AK160</f>
        <v>0</v>
      </c>
      <c r="AL162" s="1463">
        <f t="shared" si="173"/>
        <v>0</v>
      </c>
      <c r="AM162" s="1463">
        <f t="shared" si="173"/>
        <v>0</v>
      </c>
      <c r="AN162" s="1463">
        <f t="shared" si="173"/>
        <v>3713.8714567624997</v>
      </c>
      <c r="AO162" s="1463">
        <f t="shared" si="173"/>
        <v>197.60538948599975</v>
      </c>
      <c r="AP162" s="1463">
        <f t="shared" si="173"/>
        <v>3696.101602741915</v>
      </c>
      <c r="AQ162" s="1463">
        <f t="shared" si="173"/>
        <v>1802.0478170298327</v>
      </c>
      <c r="AR162" s="1463">
        <f t="shared" si="173"/>
        <v>35.141351805000134</v>
      </c>
      <c r="AS162" s="1463">
        <f t="shared" si="173"/>
        <v>0</v>
      </c>
      <c r="AT162" s="1463" t="s">
        <v>45</v>
      </c>
      <c r="AU162" s="421" t="s">
        <v>45</v>
      </c>
      <c r="AV162" s="1463">
        <f t="shared" ref="AV162:BD162" si="174">(1-AV159)*AV160</f>
        <v>0</v>
      </c>
      <c r="AW162" s="1463">
        <f t="shared" si="174"/>
        <v>0</v>
      </c>
      <c r="AX162" s="1463">
        <f t="shared" si="174"/>
        <v>0</v>
      </c>
      <c r="AY162" s="1463">
        <f>(1-AY159)*AY160</f>
        <v>6598.9263014738262</v>
      </c>
      <c r="AZ162" s="1463">
        <f>(1-AZ159)*AZ160</f>
        <v>16.720696412500594</v>
      </c>
      <c r="BA162" s="1463">
        <f>(1-BA159)*BA160</f>
        <v>2806.899172227636</v>
      </c>
      <c r="BB162" s="1463">
        <f>(1-BB159)*BB160</f>
        <v>3017.6823508726743</v>
      </c>
      <c r="BC162" s="1463">
        <f>(1-BC159)*BC160</f>
        <v>677.99014247208243</v>
      </c>
      <c r="BD162" s="1463">
        <f t="shared" si="174"/>
        <v>0</v>
      </c>
      <c r="BE162" s="1463"/>
      <c r="BF162" s="421">
        <f>SUM(AV162:BE162)</f>
        <v>13118.21866345872</v>
      </c>
      <c r="BH162" s="1739"/>
      <c r="BI162" s="1740"/>
      <c r="BJ162" s="1740"/>
      <c r="BK162" s="1740"/>
      <c r="BL162" s="1740"/>
      <c r="BM162" s="1740"/>
      <c r="BN162" s="1740"/>
      <c r="BO162" s="1740"/>
      <c r="BP162" s="1740"/>
      <c r="BQ162" s="415"/>
      <c r="BR162" s="1491"/>
      <c r="BS162" s="553"/>
      <c r="BT162" s="553"/>
      <c r="BU162" s="553"/>
      <c r="BV162" s="553"/>
      <c r="BW162" s="553"/>
      <c r="BX162" s="553"/>
      <c r="BY162" s="553"/>
      <c r="BZ162" s="553"/>
      <c r="CA162" s="553"/>
      <c r="CB162" s="1202"/>
      <c r="CC162" s="1491"/>
    </row>
    <row r="163" spans="1:81" ht="25.9" customHeight="1">
      <c r="B163" s="2210" t="s">
        <v>4684</v>
      </c>
      <c r="C163" s="2210"/>
      <c r="D163" s="2210"/>
      <c r="E163" s="2210"/>
      <c r="F163" s="2210"/>
      <c r="G163" s="2210"/>
      <c r="H163" s="2210"/>
      <c r="I163" s="2210"/>
      <c r="J163" s="2210"/>
      <c r="K163" s="2210"/>
      <c r="L163" s="2210"/>
      <c r="M163" s="2210"/>
      <c r="N163" s="2210"/>
      <c r="O163" s="2210"/>
      <c r="P163" s="2210"/>
      <c r="Q163" s="2210"/>
      <c r="R163" s="2210"/>
      <c r="S163" s="2210"/>
      <c r="T163" s="2210"/>
      <c r="U163" s="2210"/>
      <c r="V163" s="2210"/>
      <c r="W163" s="2210"/>
      <c r="X163" s="2210"/>
      <c r="Y163" s="2210"/>
      <c r="Z163" s="2210"/>
      <c r="AA163" s="2210"/>
      <c r="AB163" s="2210"/>
      <c r="AC163" s="2210"/>
      <c r="AD163" s="2210"/>
      <c r="AE163" s="2210"/>
      <c r="AF163" s="2210"/>
      <c r="AG163" s="2210"/>
      <c r="AH163" s="2210"/>
      <c r="AI163" s="2210"/>
      <c r="AJ163" s="2210"/>
      <c r="AK163" s="2210"/>
      <c r="AL163" s="2210"/>
      <c r="AM163" s="2210"/>
      <c r="AN163" s="2210"/>
      <c r="AO163" s="2210"/>
      <c r="AP163" s="2210"/>
      <c r="AQ163" s="2210"/>
      <c r="AR163" s="2210"/>
      <c r="AS163" s="2210"/>
      <c r="AT163" s="2210"/>
      <c r="AU163" s="2210"/>
      <c r="AV163" s="2210"/>
      <c r="AW163" s="2210"/>
      <c r="AX163" s="2210"/>
      <c r="AY163" s="2210"/>
      <c r="AZ163" s="2210"/>
      <c r="BA163" s="2210"/>
      <c r="BB163" s="2210"/>
      <c r="BC163" s="2210"/>
      <c r="BD163" s="2210"/>
      <c r="BE163" s="2210"/>
      <c r="BF163" s="2210"/>
    </row>
    <row r="164" spans="1:81" ht="12" customHeight="1">
      <c r="D164" s="496"/>
      <c r="E164" s="496"/>
      <c r="F164" s="496"/>
      <c r="G164" s="496"/>
      <c r="H164" s="496"/>
      <c r="O164" s="496"/>
      <c r="P164" s="496"/>
      <c r="Q164" s="496"/>
      <c r="R164" s="496"/>
      <c r="S164" s="496"/>
      <c r="T164" s="496"/>
      <c r="U164" s="496"/>
      <c r="V164" s="496"/>
      <c r="W164" s="496"/>
      <c r="X164" s="496"/>
      <c r="Z164" s="496"/>
      <c r="AA164" s="496"/>
      <c r="AB164" s="496"/>
      <c r="AC164" s="496"/>
      <c r="AD164" s="496"/>
      <c r="AE164" s="496"/>
      <c r="AF164" s="496"/>
      <c r="AG164" s="496"/>
      <c r="AH164" s="496"/>
      <c r="AI164" s="496"/>
      <c r="AK164" s="496"/>
      <c r="AL164" s="496"/>
      <c r="AM164" s="496"/>
      <c r="AN164" s="496"/>
      <c r="AO164" s="496"/>
      <c r="AP164" s="496"/>
      <c r="AQ164" s="496"/>
      <c r="AR164" s="496"/>
      <c r="AS164" s="496"/>
      <c r="AT164" s="496"/>
      <c r="AZ164" s="575"/>
    </row>
    <row r="165" spans="1:81" ht="12" customHeight="1">
      <c r="D165" s="496"/>
      <c r="E165" s="496"/>
      <c r="F165" s="496"/>
      <c r="G165" s="496"/>
      <c r="H165" s="496"/>
      <c r="O165" s="496"/>
      <c r="P165" s="496"/>
      <c r="Q165" s="496"/>
      <c r="R165" s="496"/>
      <c r="S165" s="496"/>
      <c r="T165" s="496"/>
      <c r="U165" s="496"/>
      <c r="V165" s="496"/>
      <c r="W165" s="496"/>
      <c r="X165" s="496"/>
      <c r="Z165" s="496"/>
      <c r="AA165" s="496"/>
      <c r="AB165" s="496"/>
      <c r="AC165" s="496"/>
      <c r="AD165" s="496"/>
      <c r="AE165" s="496"/>
      <c r="AF165" s="496"/>
      <c r="AG165" s="496"/>
      <c r="AH165" s="496"/>
      <c r="AI165" s="496"/>
      <c r="AK165" s="496"/>
      <c r="AL165" s="496"/>
      <c r="AM165" s="496"/>
      <c r="AN165" s="496"/>
      <c r="AO165" s="496"/>
      <c r="AP165" s="496"/>
      <c r="AQ165" s="496"/>
      <c r="AR165" s="496"/>
      <c r="AS165" s="496"/>
      <c r="AT165" s="496"/>
    </row>
    <row r="166" spans="1:81" ht="19.5" customHeight="1">
      <c r="B166" s="830" t="s">
        <v>4630</v>
      </c>
      <c r="C166" s="1944"/>
      <c r="D166" s="1196"/>
      <c r="E166" s="1196"/>
      <c r="F166" s="1196"/>
      <c r="G166" s="1196"/>
      <c r="H166" s="1196"/>
      <c r="I166" s="1196"/>
      <c r="J166" s="1196"/>
      <c r="K166" s="1196"/>
      <c r="L166" s="1196"/>
      <c r="M166" s="1196"/>
      <c r="N166" s="1196"/>
      <c r="O166" s="1196"/>
      <c r="P166" s="1196"/>
      <c r="Q166" s="1196"/>
      <c r="R166" s="1196"/>
      <c r="S166" s="1196"/>
      <c r="T166" s="1196"/>
      <c r="U166" s="1196"/>
      <c r="V166" s="1196"/>
      <c r="W166" s="1196"/>
      <c r="X166" s="1196"/>
      <c r="Y166" s="1196"/>
      <c r="Z166" s="783"/>
      <c r="AA166" s="783"/>
      <c r="AB166" s="783"/>
      <c r="AC166" s="783"/>
      <c r="AD166" s="783"/>
      <c r="AE166" s="783"/>
      <c r="AF166" s="783"/>
      <c r="AG166" s="783"/>
      <c r="AH166" s="783"/>
      <c r="AI166" s="783"/>
      <c r="AJ166" s="783"/>
      <c r="AK166" s="783"/>
      <c r="AL166" s="783"/>
      <c r="AM166" s="783"/>
      <c r="AN166" s="783"/>
      <c r="AO166" s="783"/>
      <c r="AP166" s="783"/>
      <c r="AQ166" s="783"/>
      <c r="AR166" s="783"/>
      <c r="AS166" s="783"/>
      <c r="AT166" s="783"/>
      <c r="AU166" s="783"/>
      <c r="AV166" s="783"/>
      <c r="AW166" s="783"/>
      <c r="AX166" s="783"/>
      <c r="AY166" s="783"/>
      <c r="AZ166" s="783"/>
      <c r="BA166" s="783"/>
      <c r="BB166" s="783"/>
      <c r="BC166" s="783"/>
      <c r="BD166" s="783"/>
      <c r="BE166" s="783"/>
      <c r="BF166" s="783"/>
    </row>
    <row r="167" spans="1:81" ht="12" customHeight="1">
      <c r="B167" s="1200"/>
      <c r="C167" s="1965"/>
      <c r="D167" s="2211" t="s">
        <v>218</v>
      </c>
      <c r="E167" s="2211"/>
      <c r="F167" s="2211"/>
      <c r="G167" s="2211"/>
      <c r="H167" s="2211"/>
      <c r="I167" s="2211"/>
      <c r="J167" s="2211"/>
      <c r="K167" s="2211"/>
      <c r="L167" s="2211"/>
      <c r="M167" s="2211"/>
      <c r="N167" s="2212"/>
      <c r="O167" s="2188" t="s">
        <v>4561</v>
      </c>
      <c r="P167" s="2186"/>
      <c r="Q167" s="2186"/>
      <c r="R167" s="2186"/>
      <c r="S167" s="2186"/>
      <c r="T167" s="2186"/>
      <c r="U167" s="2186"/>
      <c r="V167" s="2186"/>
      <c r="W167" s="2186"/>
      <c r="X167" s="2186"/>
      <c r="Y167" s="2187"/>
      <c r="Z167" s="2188" t="s">
        <v>4616</v>
      </c>
      <c r="AA167" s="2186"/>
      <c r="AB167" s="2186"/>
      <c r="AC167" s="2186"/>
      <c r="AD167" s="2186"/>
      <c r="AE167" s="2186"/>
      <c r="AF167" s="2186"/>
      <c r="AG167" s="2186"/>
      <c r="AH167" s="2186"/>
      <c r="AI167" s="2186"/>
      <c r="AJ167" s="2187"/>
      <c r="AK167" s="2188" t="s">
        <v>4613</v>
      </c>
      <c r="AL167" s="2186"/>
      <c r="AM167" s="2186"/>
      <c r="AN167" s="2186"/>
      <c r="AO167" s="2186"/>
      <c r="AP167" s="2186"/>
      <c r="AQ167" s="2186"/>
      <c r="AR167" s="2186"/>
      <c r="AS167" s="2186"/>
      <c r="AT167" s="2186"/>
      <c r="AU167" s="964"/>
      <c r="AV167" s="2188" t="s">
        <v>4615</v>
      </c>
      <c r="AW167" s="2186"/>
      <c r="AX167" s="2186"/>
      <c r="AY167" s="2186"/>
      <c r="AZ167" s="2186"/>
      <c r="BA167" s="2186"/>
      <c r="BB167" s="2186"/>
      <c r="BC167" s="2186"/>
      <c r="BD167" s="2186"/>
      <c r="BE167" s="2186"/>
      <c r="BF167" s="964"/>
    </row>
    <row r="168" spans="1:81" ht="12" customHeight="1">
      <c r="B168" s="499" t="s">
        <v>104</v>
      </c>
      <c r="C168" s="1945"/>
      <c r="D168" s="1199" t="s">
        <v>272</v>
      </c>
      <c r="E168" s="1199" t="s">
        <v>273</v>
      </c>
      <c r="F168" s="1199" t="s">
        <v>282</v>
      </c>
      <c r="G168" s="1199" t="s">
        <v>4620</v>
      </c>
      <c r="H168" s="1199" t="s">
        <v>275</v>
      </c>
      <c r="I168" s="1199" t="s">
        <v>276</v>
      </c>
      <c r="J168" s="1199" t="s">
        <v>277</v>
      </c>
      <c r="K168" s="1199" t="s">
        <v>283</v>
      </c>
      <c r="L168" s="1199" t="s">
        <v>278</v>
      </c>
      <c r="M168" s="501" t="s">
        <v>279</v>
      </c>
      <c r="N168" s="1515" t="s">
        <v>876</v>
      </c>
      <c r="O168" s="1198" t="s">
        <v>272</v>
      </c>
      <c r="P168" s="1199" t="s">
        <v>273</v>
      </c>
      <c r="Q168" s="1199" t="s">
        <v>282</v>
      </c>
      <c r="R168" s="1199" t="s">
        <v>285</v>
      </c>
      <c r="S168" s="1199" t="s">
        <v>275</v>
      </c>
      <c r="T168" s="1199" t="s">
        <v>276</v>
      </c>
      <c r="U168" s="1199" t="s">
        <v>277</v>
      </c>
      <c r="V168" s="1199" t="s">
        <v>283</v>
      </c>
      <c r="W168" s="501" t="s">
        <v>278</v>
      </c>
      <c r="X168" s="501" t="s">
        <v>279</v>
      </c>
      <c r="Y168" s="1515" t="s">
        <v>4581</v>
      </c>
      <c r="Z168" s="1198" t="s">
        <v>272</v>
      </c>
      <c r="AA168" s="1199" t="s">
        <v>273</v>
      </c>
      <c r="AB168" s="1199" t="s">
        <v>282</v>
      </c>
      <c r="AC168" s="1199" t="s">
        <v>285</v>
      </c>
      <c r="AD168" s="1199" t="s">
        <v>275</v>
      </c>
      <c r="AE168" s="1199" t="s">
        <v>276</v>
      </c>
      <c r="AF168" s="1199" t="s">
        <v>277</v>
      </c>
      <c r="AG168" s="1199" t="s">
        <v>283</v>
      </c>
      <c r="AH168" s="501" t="s">
        <v>278</v>
      </c>
      <c r="AI168" s="501" t="s">
        <v>279</v>
      </c>
      <c r="AJ168" s="1515" t="s">
        <v>4589</v>
      </c>
      <c r="AK168" s="1198" t="s">
        <v>272</v>
      </c>
      <c r="AL168" s="1199" t="s">
        <v>273</v>
      </c>
      <c r="AM168" s="1199" t="s">
        <v>282</v>
      </c>
      <c r="AN168" s="1199" t="s">
        <v>285</v>
      </c>
      <c r="AO168" s="1199" t="s">
        <v>275</v>
      </c>
      <c r="AP168" s="1199" t="s">
        <v>276</v>
      </c>
      <c r="AQ168" s="1199" t="s">
        <v>277</v>
      </c>
      <c r="AR168" s="1199" t="s">
        <v>283</v>
      </c>
      <c r="AS168" s="501" t="s">
        <v>278</v>
      </c>
      <c r="AT168" s="501" t="s">
        <v>279</v>
      </c>
      <c r="AU168" s="1515" t="s">
        <v>4614</v>
      </c>
      <c r="AV168" s="1198" t="s">
        <v>272</v>
      </c>
      <c r="AW168" s="1199" t="s">
        <v>273</v>
      </c>
      <c r="AX168" s="1199" t="s">
        <v>282</v>
      </c>
      <c r="AY168" s="1199" t="s">
        <v>285</v>
      </c>
      <c r="AZ168" s="1199" t="s">
        <v>275</v>
      </c>
      <c r="BA168" s="1199" t="s">
        <v>276</v>
      </c>
      <c r="BB168" s="1199" t="s">
        <v>277</v>
      </c>
      <c r="BC168" s="1199" t="s">
        <v>283</v>
      </c>
      <c r="BD168" s="501" t="s">
        <v>278</v>
      </c>
      <c r="BE168" s="501" t="s">
        <v>279</v>
      </c>
      <c r="BF168" s="1515" t="s">
        <v>4617</v>
      </c>
      <c r="CC168" s="576"/>
    </row>
    <row r="169" spans="1:81" s="576" customFormat="1" ht="12" customHeight="1">
      <c r="A169" s="821"/>
      <c r="B169" s="1462" t="s">
        <v>4619</v>
      </c>
      <c r="C169" s="2096"/>
      <c r="D169" s="1740">
        <v>1</v>
      </c>
      <c r="E169" s="1740">
        <v>1</v>
      </c>
      <c r="F169" s="1740">
        <v>1</v>
      </c>
      <c r="G169" s="1740">
        <v>0.5</v>
      </c>
      <c r="H169" s="1740">
        <v>0.9</v>
      </c>
      <c r="I169" s="1740">
        <v>0.51</v>
      </c>
      <c r="J169" s="1740">
        <v>0.51</v>
      </c>
      <c r="K169" s="1740">
        <v>0.51</v>
      </c>
      <c r="L169" s="1740">
        <v>1</v>
      </c>
      <c r="M169" s="415"/>
      <c r="N169" s="101"/>
      <c r="O169" s="2063">
        <v>1</v>
      </c>
      <c r="P169" s="2063">
        <v>1</v>
      </c>
      <c r="Q169" s="2063">
        <v>1</v>
      </c>
      <c r="R169" s="2063">
        <v>0.5</v>
      </c>
      <c r="S169" s="2063">
        <v>0.9</v>
      </c>
      <c r="T169" s="2063">
        <v>0.51</v>
      </c>
      <c r="U169" s="2063">
        <v>0.51</v>
      </c>
      <c r="V169" s="2063">
        <v>0.51</v>
      </c>
      <c r="W169" s="2063">
        <v>1</v>
      </c>
      <c r="X169" s="1980"/>
      <c r="Y169" s="101"/>
      <c r="Z169" s="2063">
        <v>1</v>
      </c>
      <c r="AA169" s="2063">
        <v>1</v>
      </c>
      <c r="AB169" s="2063">
        <v>1</v>
      </c>
      <c r="AC169" s="2063">
        <v>0.5</v>
      </c>
      <c r="AD169" s="2063">
        <v>0.9</v>
      </c>
      <c r="AE169" s="2063">
        <v>0.51</v>
      </c>
      <c r="AF169" s="2063">
        <v>0.51</v>
      </c>
      <c r="AG169" s="2063">
        <v>0.51</v>
      </c>
      <c r="AH169" s="2063">
        <v>1</v>
      </c>
      <c r="AI169" s="2063"/>
      <c r="AJ169" s="101"/>
      <c r="AK169" s="1463">
        <v>1</v>
      </c>
      <c r="AL169" s="1463">
        <v>1</v>
      </c>
      <c r="AM169" s="1463">
        <v>1</v>
      </c>
      <c r="AN169" s="1463">
        <v>0.5</v>
      </c>
      <c r="AO169" s="1463">
        <v>0.9</v>
      </c>
      <c r="AP169" s="1463">
        <v>0.51</v>
      </c>
      <c r="AQ169" s="1463">
        <v>0.51</v>
      </c>
      <c r="AR169" s="1463">
        <v>0.51</v>
      </c>
      <c r="AS169" s="1463">
        <v>1</v>
      </c>
      <c r="AT169" s="1463" t="s">
        <v>45</v>
      </c>
      <c r="AU169" s="421" t="s">
        <v>45</v>
      </c>
      <c r="AV169" s="1463">
        <v>1</v>
      </c>
      <c r="AW169" s="1463">
        <v>1</v>
      </c>
      <c r="AX169" s="1463">
        <v>1</v>
      </c>
      <c r="AY169" s="1463">
        <v>0.5</v>
      </c>
      <c r="AZ169" s="1463">
        <v>0.9</v>
      </c>
      <c r="BA169" s="1463">
        <v>0.51</v>
      </c>
      <c r="BB169" s="1463">
        <v>0.51</v>
      </c>
      <c r="BC169" s="1463">
        <v>0.51</v>
      </c>
      <c r="BD169" s="1463">
        <v>1</v>
      </c>
      <c r="BE169" s="1463"/>
      <c r="BF169" s="421"/>
      <c r="BH169" s="1739"/>
      <c r="BI169" s="1740"/>
      <c r="BJ169" s="1740"/>
      <c r="BK169" s="1740"/>
      <c r="BL169" s="1740"/>
      <c r="BM169" s="1740"/>
      <c r="BN169" s="1740"/>
      <c r="BO169" s="1740"/>
      <c r="BP169" s="1740"/>
      <c r="BQ169" s="415"/>
      <c r="BR169" s="1491"/>
      <c r="BS169" s="553"/>
      <c r="BT169" s="553"/>
      <c r="BU169" s="553"/>
      <c r="BV169" s="553"/>
      <c r="BW169" s="553"/>
      <c r="BX169" s="553"/>
      <c r="BY169" s="553"/>
      <c r="BZ169" s="553"/>
      <c r="CA169" s="553"/>
      <c r="CB169" s="1202"/>
      <c r="CC169" s="1491"/>
    </row>
    <row r="170" spans="1:81" s="576" customFormat="1" ht="12" customHeight="1">
      <c r="A170" s="821"/>
      <c r="B170" s="1462" t="s">
        <v>4664</v>
      </c>
      <c r="C170" s="2096"/>
      <c r="D170" s="1740">
        <f t="shared" ref="D170:AI170" si="175">IFERROR(D160/D150,0)</f>
        <v>2.3239050254916127E-2</v>
      </c>
      <c r="E170" s="1740">
        <f t="shared" si="175"/>
        <v>0</v>
      </c>
      <c r="F170" s="1740">
        <f t="shared" si="175"/>
        <v>8.8814796252204564E-2</v>
      </c>
      <c r="G170" s="1740">
        <f t="shared" si="175"/>
        <v>0</v>
      </c>
      <c r="H170" s="1740">
        <f t="shared" si="175"/>
        <v>8.850958466868783E-2</v>
      </c>
      <c r="I170" s="1740">
        <f t="shared" si="175"/>
        <v>-5.8273951112794833E-2</v>
      </c>
      <c r="J170" s="1740">
        <f t="shared" si="175"/>
        <v>0.15486896164408609</v>
      </c>
      <c r="K170" s="1740">
        <f t="shared" si="175"/>
        <v>0</v>
      </c>
      <c r="L170" s="1740">
        <f t="shared" si="175"/>
        <v>0.18668190095837867</v>
      </c>
      <c r="M170" s="415">
        <f t="shared" si="175"/>
        <v>4.9236244994809435E-2</v>
      </c>
      <c r="N170" s="1989">
        <f t="shared" si="175"/>
        <v>5.8085848861521246E-2</v>
      </c>
      <c r="O170" s="2093">
        <f t="shared" si="175"/>
        <v>0.10210459962401916</v>
      </c>
      <c r="P170" s="2093">
        <f t="shared" si="175"/>
        <v>34.000000005282345</v>
      </c>
      <c r="Q170" s="2093">
        <f t="shared" si="175"/>
        <v>-0.42302165662024049</v>
      </c>
      <c r="R170" s="2093">
        <f t="shared" si="175"/>
        <v>0.22526098092486696</v>
      </c>
      <c r="S170" s="2093">
        <f t="shared" si="175"/>
        <v>5.371844399318125E-2</v>
      </c>
      <c r="T170" s="2093">
        <f t="shared" si="175"/>
        <v>0.16134743678895624</v>
      </c>
      <c r="U170" s="2093">
        <f t="shared" si="175"/>
        <v>0.13589589907583013</v>
      </c>
      <c r="V170" s="2093">
        <f t="shared" si="175"/>
        <v>4.3767730755827272E-3</v>
      </c>
      <c r="W170" s="2093">
        <f t="shared" si="175"/>
        <v>0.27431136626302388</v>
      </c>
      <c r="X170" s="2094">
        <f t="shared" si="175"/>
        <v>6.7482392239651145E-4</v>
      </c>
      <c r="Y170" s="1989">
        <f t="shared" si="175"/>
        <v>0.13760020439589091</v>
      </c>
      <c r="Z170" s="2093">
        <f t="shared" si="175"/>
        <v>0.11508722226503204</v>
      </c>
      <c r="AA170" s="2093">
        <f t="shared" si="175"/>
        <v>34.000000005282345</v>
      </c>
      <c r="AB170" s="2093">
        <f t="shared" si="175"/>
        <v>1.8428983421369761E-2</v>
      </c>
      <c r="AC170" s="2093">
        <f t="shared" si="175"/>
        <v>0.21078857001096785</v>
      </c>
      <c r="AD170" s="2093">
        <f t="shared" si="175"/>
        <v>2.3542326285700379E-2</v>
      </c>
      <c r="AE170" s="2093">
        <f t="shared" si="175"/>
        <v>0.19195120775059729</v>
      </c>
      <c r="AF170" s="2093">
        <f t="shared" si="175"/>
        <v>0.1793466445236386</v>
      </c>
      <c r="AG170" s="2093">
        <f t="shared" si="175"/>
        <v>9.7365702479338817E-2</v>
      </c>
      <c r="AH170" s="2093">
        <f t="shared" si="175"/>
        <v>9.0094147418988191E-2</v>
      </c>
      <c r="AI170" s="2093">
        <f t="shared" si="175"/>
        <v>-3.215594654729699E-2</v>
      </c>
      <c r="AJ170" s="1989">
        <f t="shared" ref="AJ170:BF170" si="176">IFERROR(AJ160/AJ150,0)</f>
        <v>0.14446985732809958</v>
      </c>
      <c r="AK170" s="2095">
        <f t="shared" si="176"/>
        <v>6.6304955777124364E-2</v>
      </c>
      <c r="AL170" s="2095">
        <f t="shared" si="176"/>
        <v>34.000000005282345</v>
      </c>
      <c r="AM170" s="2095">
        <f t="shared" si="176"/>
        <v>-0.33762950234553535</v>
      </c>
      <c r="AN170" s="2095">
        <f t="shared" si="176"/>
        <v>0.23223790465807739</v>
      </c>
      <c r="AO170" s="2095">
        <f t="shared" si="176"/>
        <v>8.6593534339275108E-2</v>
      </c>
      <c r="AP170" s="2095">
        <f t="shared" si="176"/>
        <v>0.22319674962263447</v>
      </c>
      <c r="AQ170" s="2095">
        <f t="shared" si="176"/>
        <v>0.16557519366615986</v>
      </c>
      <c r="AR170" s="2095">
        <f t="shared" si="176"/>
        <v>8.196627157665724E-3</v>
      </c>
      <c r="AS170" s="2095">
        <f t="shared" si="176"/>
        <v>0.17219084972933776</v>
      </c>
      <c r="AT170" s="2095">
        <f t="shared" si="176"/>
        <v>0</v>
      </c>
      <c r="AU170" s="1986">
        <f t="shared" si="176"/>
        <v>0</v>
      </c>
      <c r="AV170" s="2095">
        <f t="shared" si="176"/>
        <v>0.12529045081840501</v>
      </c>
      <c r="AW170" s="2095">
        <f t="shared" si="176"/>
        <v>34.000000005282345</v>
      </c>
      <c r="AX170" s="2095">
        <f t="shared" si="176"/>
        <v>-0.16464605349370939</v>
      </c>
      <c r="AY170" s="2095">
        <f t="shared" si="176"/>
        <v>0.21470433787774226</v>
      </c>
      <c r="AZ170" s="2095">
        <f t="shared" si="176"/>
        <v>6.3916675785160209E-3</v>
      </c>
      <c r="BA170" s="2095">
        <f t="shared" si="176"/>
        <v>0.13570739385253294</v>
      </c>
      <c r="BB170" s="2095">
        <f t="shared" si="176"/>
        <v>0.14057980127959091</v>
      </c>
      <c r="BC170" s="2095">
        <f t="shared" si="176"/>
        <v>6.9439436162981538E-2</v>
      </c>
      <c r="BD170" s="2095">
        <f t="shared" si="176"/>
        <v>0.21964366517774461</v>
      </c>
      <c r="BE170" s="2095">
        <f t="shared" si="176"/>
        <v>3.6316502192481091E-4</v>
      </c>
      <c r="BF170" s="1986">
        <f t="shared" si="176"/>
        <v>0.14338397585960688</v>
      </c>
      <c r="BH170" s="1739"/>
      <c r="BI170" s="1740"/>
      <c r="BJ170" s="1740"/>
      <c r="BK170" s="1740"/>
      <c r="BL170" s="1740"/>
      <c r="BM170" s="1740"/>
      <c r="BN170" s="1740"/>
      <c r="BO170" s="1740"/>
      <c r="BP170" s="1740"/>
      <c r="BQ170" s="415"/>
      <c r="BR170" s="1491"/>
      <c r="BS170" s="553"/>
      <c r="BT170" s="553"/>
      <c r="BU170" s="553"/>
      <c r="BV170" s="553"/>
      <c r="BW170" s="553"/>
      <c r="BX170" s="553"/>
      <c r="BY170" s="553"/>
      <c r="BZ170" s="553"/>
      <c r="CA170" s="553"/>
      <c r="CB170" s="1202"/>
      <c r="CC170" s="1491"/>
    </row>
    <row r="171" spans="1:81" s="576" customFormat="1" ht="12" customHeight="1">
      <c r="A171" s="821"/>
      <c r="B171" s="1462" t="s">
        <v>4626</v>
      </c>
      <c r="C171" s="2096"/>
      <c r="D171" s="1740">
        <f t="shared" ref="D171:AI171" si="177">IFERROR(D161/D151,0)</f>
        <v>2.3239050254916127E-2</v>
      </c>
      <c r="E171" s="1740">
        <f t="shared" si="177"/>
        <v>0</v>
      </c>
      <c r="F171" s="1740">
        <f t="shared" si="177"/>
        <v>8.8814796252204564E-2</v>
      </c>
      <c r="G171" s="1740">
        <f t="shared" si="177"/>
        <v>0.27068831204668176</v>
      </c>
      <c r="H171" s="1740">
        <f t="shared" si="177"/>
        <v>8.850958466868783E-2</v>
      </c>
      <c r="I171" s="1740">
        <f t="shared" si="177"/>
        <v>-5.827395111279484E-2</v>
      </c>
      <c r="J171" s="1740">
        <f t="shared" si="177"/>
        <v>0.15486896164408609</v>
      </c>
      <c r="K171" s="1740">
        <f t="shared" si="177"/>
        <v>0</v>
      </c>
      <c r="L171" s="1740">
        <f t="shared" si="177"/>
        <v>0.18668190095837867</v>
      </c>
      <c r="M171" s="415">
        <f t="shared" si="177"/>
        <v>0</v>
      </c>
      <c r="N171" s="1989">
        <f t="shared" si="177"/>
        <v>6.0043008462371268E-2</v>
      </c>
      <c r="O171" s="2093">
        <f t="shared" si="177"/>
        <v>0.10210459962401916</v>
      </c>
      <c r="P171" s="2093">
        <f t="shared" si="177"/>
        <v>34.000000005282345</v>
      </c>
      <c r="Q171" s="2093">
        <f t="shared" si="177"/>
        <v>-0.42302165662024049</v>
      </c>
      <c r="R171" s="2093">
        <f t="shared" si="177"/>
        <v>0.22526098092486696</v>
      </c>
      <c r="S171" s="2093">
        <f t="shared" si="177"/>
        <v>5.371844399318125E-2</v>
      </c>
      <c r="T171" s="2093">
        <f t="shared" si="177"/>
        <v>0.16134743678895624</v>
      </c>
      <c r="U171" s="2093">
        <f t="shared" si="177"/>
        <v>0.13589589907583013</v>
      </c>
      <c r="V171" s="2093">
        <f t="shared" si="177"/>
        <v>4.3767730755827272E-3</v>
      </c>
      <c r="W171" s="2093">
        <f t="shared" si="177"/>
        <v>0.27431136626302388</v>
      </c>
      <c r="X171" s="2094">
        <f t="shared" si="177"/>
        <v>0</v>
      </c>
      <c r="Y171" s="1989">
        <f t="shared" si="177"/>
        <v>0.13018354945560692</v>
      </c>
      <c r="Z171" s="2093">
        <f t="shared" si="177"/>
        <v>0.11508722226503204</v>
      </c>
      <c r="AA171" s="2093">
        <f t="shared" si="177"/>
        <v>34.000000005282345</v>
      </c>
      <c r="AB171" s="2093">
        <f t="shared" si="177"/>
        <v>1.8428983421369761E-2</v>
      </c>
      <c r="AC171" s="2093">
        <f t="shared" si="177"/>
        <v>0.21078857001096785</v>
      </c>
      <c r="AD171" s="2093">
        <f t="shared" si="177"/>
        <v>2.3542326285700375E-2</v>
      </c>
      <c r="AE171" s="2093">
        <f t="shared" si="177"/>
        <v>0.19195120775059732</v>
      </c>
      <c r="AF171" s="2093">
        <f t="shared" si="177"/>
        <v>0.1793466445236386</v>
      </c>
      <c r="AG171" s="2093">
        <f t="shared" si="177"/>
        <v>9.7365702479338817E-2</v>
      </c>
      <c r="AH171" s="2093">
        <f t="shared" si="177"/>
        <v>9.0094147418988191E-2</v>
      </c>
      <c r="AI171" s="2093">
        <f t="shared" si="177"/>
        <v>-3.215594654729699E-2</v>
      </c>
      <c r="AJ171" s="1989">
        <f t="shared" ref="AJ171:BF171" si="178">IFERROR(AJ161/AJ151,0)</f>
        <v>0.13424583465163051</v>
      </c>
      <c r="AK171" s="2095">
        <f t="shared" si="178"/>
        <v>6.6304955777124364E-2</v>
      </c>
      <c r="AL171" s="2095">
        <f t="shared" si="178"/>
        <v>34.000000005282345</v>
      </c>
      <c r="AM171" s="2095">
        <f t="shared" si="178"/>
        <v>-0.33762950234553535</v>
      </c>
      <c r="AN171" s="2095">
        <f t="shared" si="178"/>
        <v>0.23223790465807739</v>
      </c>
      <c r="AO171" s="2095">
        <f t="shared" si="178"/>
        <v>8.6593534339275108E-2</v>
      </c>
      <c r="AP171" s="2095">
        <f t="shared" si="178"/>
        <v>0.2231967496226345</v>
      </c>
      <c r="AQ171" s="2095">
        <f t="shared" si="178"/>
        <v>0.16557519366615986</v>
      </c>
      <c r="AR171" s="2095">
        <f t="shared" si="178"/>
        <v>8.196627157665724E-3</v>
      </c>
      <c r="AS171" s="2095">
        <f t="shared" si="178"/>
        <v>0.17219084972933776</v>
      </c>
      <c r="AT171" s="2095">
        <f t="shared" si="178"/>
        <v>0</v>
      </c>
      <c r="AU171" s="1986">
        <f t="shared" si="178"/>
        <v>0</v>
      </c>
      <c r="AV171" s="2095">
        <f t="shared" si="178"/>
        <v>0.12529045081840501</v>
      </c>
      <c r="AW171" s="2095">
        <f t="shared" si="178"/>
        <v>34.000000005282345</v>
      </c>
      <c r="AX171" s="2095">
        <f t="shared" si="178"/>
        <v>-0.16464605349370939</v>
      </c>
      <c r="AY171" s="2095">
        <f t="shared" si="178"/>
        <v>0.21470433787774226</v>
      </c>
      <c r="AZ171" s="2095">
        <f t="shared" si="178"/>
        <v>6.3916675785160209E-3</v>
      </c>
      <c r="BA171" s="2095">
        <f t="shared" si="178"/>
        <v>0.13570739385253294</v>
      </c>
      <c r="BB171" s="2095">
        <f t="shared" si="178"/>
        <v>0.14057980127959091</v>
      </c>
      <c r="BC171" s="2095">
        <f t="shared" si="178"/>
        <v>6.9439436162981538E-2</v>
      </c>
      <c r="BD171" s="2095">
        <f t="shared" si="178"/>
        <v>0.21964366517774461</v>
      </c>
      <c r="BE171" s="2095">
        <f t="shared" si="178"/>
        <v>0</v>
      </c>
      <c r="BF171" s="1986">
        <f t="shared" si="178"/>
        <v>0.14022220053179035</v>
      </c>
      <c r="BH171" s="1739"/>
      <c r="BI171" s="1740"/>
      <c r="BJ171" s="1740"/>
      <c r="BK171" s="1740"/>
      <c r="BL171" s="1740"/>
      <c r="BM171" s="1740"/>
      <c r="BN171" s="1740"/>
      <c r="BO171" s="1740"/>
      <c r="BP171" s="1740"/>
      <c r="BQ171" s="415"/>
      <c r="BR171" s="1491"/>
      <c r="BS171" s="553"/>
      <c r="BT171" s="553"/>
      <c r="BU171" s="553"/>
      <c r="BV171" s="553"/>
      <c r="BW171" s="553"/>
      <c r="BX171" s="553"/>
      <c r="BY171" s="553"/>
      <c r="BZ171" s="553"/>
      <c r="CA171" s="553"/>
      <c r="CB171" s="1202"/>
      <c r="CC171" s="1491"/>
    </row>
    <row r="172" spans="1:81" s="576" customFormat="1" ht="12" customHeight="1" thickBot="1">
      <c r="A172" s="821"/>
      <c r="B172" s="1462" t="s">
        <v>4625</v>
      </c>
      <c r="C172" s="2096"/>
      <c r="D172" s="1740">
        <f t="shared" ref="D172:AI172" si="179">IFERROR(D162/D152,0)</f>
        <v>0</v>
      </c>
      <c r="E172" s="1740">
        <f t="shared" si="179"/>
        <v>0</v>
      </c>
      <c r="F172" s="1740">
        <f t="shared" si="179"/>
        <v>0</v>
      </c>
      <c r="G172" s="1740">
        <f t="shared" si="179"/>
        <v>0.27068831204668176</v>
      </c>
      <c r="H172" s="1740">
        <f t="shared" si="179"/>
        <v>8.8509584668687816E-2</v>
      </c>
      <c r="I172" s="1740">
        <f t="shared" si="179"/>
        <v>-5.8273951112794833E-2</v>
      </c>
      <c r="J172" s="1740">
        <f t="shared" si="179"/>
        <v>0.15486896164408609</v>
      </c>
      <c r="K172" s="1740">
        <f t="shared" si="179"/>
        <v>0</v>
      </c>
      <c r="L172" s="1740">
        <f t="shared" si="179"/>
        <v>0</v>
      </c>
      <c r="M172" s="415">
        <f t="shared" si="179"/>
        <v>0</v>
      </c>
      <c r="N172" s="1989">
        <f t="shared" si="179"/>
        <v>8.5695250304586995E-2</v>
      </c>
      <c r="O172" s="2093">
        <f t="shared" si="179"/>
        <v>0</v>
      </c>
      <c r="P172" s="2093">
        <f t="shared" si="179"/>
        <v>0</v>
      </c>
      <c r="Q172" s="2093">
        <f t="shared" si="179"/>
        <v>0</v>
      </c>
      <c r="R172" s="2093">
        <f t="shared" si="179"/>
        <v>0.22526098092486696</v>
      </c>
      <c r="S172" s="2093">
        <f t="shared" si="179"/>
        <v>5.371844399318125E-2</v>
      </c>
      <c r="T172" s="2093">
        <f t="shared" si="179"/>
        <v>0.16134743678895624</v>
      </c>
      <c r="U172" s="2093">
        <f t="shared" si="179"/>
        <v>0.13589589907583013</v>
      </c>
      <c r="V172" s="2093">
        <f t="shared" si="179"/>
        <v>4.3767730755827272E-3</v>
      </c>
      <c r="W172" s="2093">
        <f t="shared" si="179"/>
        <v>0</v>
      </c>
      <c r="X172" s="2094">
        <f t="shared" si="179"/>
        <v>0</v>
      </c>
      <c r="Y172" s="1989">
        <f t="shared" si="179"/>
        <v>0.16149041073822656</v>
      </c>
      <c r="Z172" s="2093">
        <f t="shared" si="179"/>
        <v>0</v>
      </c>
      <c r="AA172" s="2093">
        <f t="shared" si="179"/>
        <v>0</v>
      </c>
      <c r="AB172" s="2093">
        <f t="shared" si="179"/>
        <v>0</v>
      </c>
      <c r="AC172" s="2093">
        <f t="shared" si="179"/>
        <v>0.21078857001096785</v>
      </c>
      <c r="AD172" s="2093">
        <f t="shared" si="179"/>
        <v>2.3542326285700375E-2</v>
      </c>
      <c r="AE172" s="2093">
        <f t="shared" si="179"/>
        <v>0.19195120775059729</v>
      </c>
      <c r="AF172" s="2093">
        <f t="shared" si="179"/>
        <v>0.17934664452363863</v>
      </c>
      <c r="AG172" s="2093">
        <f t="shared" si="179"/>
        <v>9.7365702479338831E-2</v>
      </c>
      <c r="AH172" s="2093">
        <f t="shared" si="179"/>
        <v>0</v>
      </c>
      <c r="AI172" s="2093">
        <f t="shared" si="179"/>
        <v>0</v>
      </c>
      <c r="AJ172" s="1989">
        <f t="shared" ref="AJ172:BF172" si="180">IFERROR(AJ162/AJ152,0)</f>
        <v>0.17608637874716176</v>
      </c>
      <c r="AK172" s="2095">
        <f t="shared" si="180"/>
        <v>0</v>
      </c>
      <c r="AL172" s="2095">
        <f t="shared" si="180"/>
        <v>0</v>
      </c>
      <c r="AM172" s="2095">
        <f t="shared" si="180"/>
        <v>0</v>
      </c>
      <c r="AN172" s="2095">
        <f t="shared" si="180"/>
        <v>0.23223790465807739</v>
      </c>
      <c r="AO172" s="2095">
        <f t="shared" si="180"/>
        <v>8.6593534339275122E-2</v>
      </c>
      <c r="AP172" s="2095">
        <f t="shared" si="180"/>
        <v>0.22319674962263447</v>
      </c>
      <c r="AQ172" s="2095">
        <f t="shared" si="180"/>
        <v>0.16557519366615983</v>
      </c>
      <c r="AR172" s="2095">
        <f t="shared" si="180"/>
        <v>8.196627157665724E-3</v>
      </c>
      <c r="AS172" s="2095">
        <f t="shared" si="180"/>
        <v>0</v>
      </c>
      <c r="AT172" s="2095">
        <f t="shared" si="180"/>
        <v>0</v>
      </c>
      <c r="AU172" s="1986">
        <f t="shared" si="180"/>
        <v>0</v>
      </c>
      <c r="AV172" s="2095">
        <f t="shared" si="180"/>
        <v>0</v>
      </c>
      <c r="AW172" s="2095">
        <f t="shared" si="180"/>
        <v>0</v>
      </c>
      <c r="AX172" s="2095">
        <f t="shared" si="180"/>
        <v>0</v>
      </c>
      <c r="AY172" s="2095">
        <f t="shared" si="180"/>
        <v>0.21470433787774226</v>
      </c>
      <c r="AZ172" s="2095">
        <f t="shared" si="180"/>
        <v>6.3916675785160209E-3</v>
      </c>
      <c r="BA172" s="2095">
        <f t="shared" si="180"/>
        <v>0.13570739385253291</v>
      </c>
      <c r="BB172" s="2095">
        <f t="shared" si="180"/>
        <v>0.14057980127959088</v>
      </c>
      <c r="BC172" s="2095">
        <f t="shared" si="180"/>
        <v>6.9439436162981538E-2</v>
      </c>
      <c r="BD172" s="2095">
        <f t="shared" si="180"/>
        <v>0</v>
      </c>
      <c r="BE172" s="2095">
        <f t="shared" si="180"/>
        <v>0</v>
      </c>
      <c r="BF172" s="1986">
        <f t="shared" si="180"/>
        <v>0.15385383823641735</v>
      </c>
      <c r="BH172" s="1739"/>
      <c r="BI172" s="1740"/>
      <c r="BJ172" s="1740"/>
      <c r="BK172" s="1740"/>
      <c r="BL172" s="1740"/>
      <c r="BM172" s="1740"/>
      <c r="BN172" s="1740"/>
      <c r="BO172" s="1740"/>
      <c r="BP172" s="1740"/>
      <c r="BQ172" s="415"/>
      <c r="BR172" s="1491"/>
      <c r="BS172" s="553"/>
      <c r="BT172" s="553"/>
      <c r="BU172" s="553"/>
      <c r="BV172" s="553"/>
      <c r="BW172" s="553"/>
      <c r="BX172" s="553"/>
      <c r="BY172" s="553"/>
      <c r="BZ172" s="553"/>
      <c r="CA172" s="553"/>
      <c r="CB172" s="1202"/>
      <c r="CC172" s="1491"/>
    </row>
    <row r="173" spans="1:81" ht="12" customHeight="1">
      <c r="B173" s="2210" t="s">
        <v>4684</v>
      </c>
      <c r="C173" s="2210"/>
      <c r="D173" s="2210"/>
      <c r="E173" s="2210"/>
      <c r="F173" s="2210"/>
      <c r="G173" s="2210"/>
      <c r="H173" s="2210"/>
      <c r="I173" s="2210"/>
      <c r="J173" s="2210"/>
      <c r="K173" s="2210"/>
      <c r="L173" s="2210"/>
      <c r="M173" s="2210"/>
      <c r="N173" s="2210"/>
      <c r="O173" s="2210"/>
      <c r="P173" s="2210"/>
      <c r="Q173" s="2210"/>
      <c r="R173" s="2210"/>
      <c r="S173" s="2210"/>
      <c r="T173" s="2210"/>
      <c r="U173" s="2210"/>
      <c r="V173" s="2210"/>
      <c r="W173" s="2210"/>
      <c r="X173" s="2210"/>
      <c r="Y173" s="2210"/>
      <c r="Z173" s="2210"/>
      <c r="AA173" s="2210"/>
      <c r="AB173" s="2210"/>
      <c r="AC173" s="2210"/>
      <c r="AD173" s="2210"/>
      <c r="AE173" s="2210"/>
      <c r="AF173" s="2210"/>
      <c r="AG173" s="2210"/>
      <c r="AH173" s="2210"/>
      <c r="AI173" s="2210"/>
      <c r="AJ173" s="2210"/>
      <c r="AK173" s="2210"/>
      <c r="AL173" s="2210"/>
      <c r="AM173" s="2210"/>
      <c r="AN173" s="2210"/>
      <c r="AO173" s="2210"/>
      <c r="AP173" s="2210"/>
      <c r="AQ173" s="2210"/>
      <c r="AR173" s="2210"/>
      <c r="AS173" s="2210"/>
      <c r="AT173" s="2210"/>
      <c r="AU173" s="2210"/>
      <c r="AV173" s="2210"/>
      <c r="AW173" s="2210"/>
      <c r="AX173" s="2210"/>
      <c r="AY173" s="2210"/>
      <c r="AZ173" s="2210"/>
      <c r="BA173" s="2210"/>
      <c r="BB173" s="2210"/>
      <c r="BC173" s="2210"/>
      <c r="BD173" s="2210"/>
      <c r="BE173" s="2210"/>
      <c r="BF173" s="2210"/>
    </row>
    <row r="174" spans="1:81" ht="12" customHeight="1">
      <c r="D174" s="496"/>
      <c r="E174" s="496"/>
      <c r="F174" s="496"/>
      <c r="G174" s="496"/>
      <c r="H174" s="496"/>
      <c r="O174" s="496"/>
      <c r="P174" s="496"/>
      <c r="Q174" s="496"/>
      <c r="R174" s="496"/>
      <c r="S174" s="496"/>
      <c r="T174" s="496"/>
      <c r="U174" s="496"/>
      <c r="V174" s="496"/>
      <c r="W174" s="496"/>
      <c r="X174" s="496"/>
      <c r="Z174" s="496"/>
      <c r="AA174" s="496"/>
      <c r="AB174" s="496"/>
      <c r="AC174" s="496"/>
      <c r="AD174" s="496"/>
      <c r="AE174" s="496"/>
      <c r="AF174" s="496"/>
      <c r="AG174" s="496"/>
      <c r="AH174" s="496"/>
      <c r="AI174" s="496"/>
      <c r="AK174" s="496"/>
      <c r="AL174" s="496"/>
      <c r="AM174" s="496"/>
      <c r="AN174" s="496"/>
      <c r="AO174" s="496"/>
      <c r="AP174" s="496"/>
      <c r="AQ174" s="496"/>
      <c r="AR174" s="496"/>
      <c r="AS174" s="496"/>
      <c r="AT174" s="496"/>
    </row>
    <row r="175" spans="1:81" ht="12" customHeight="1">
      <c r="D175" s="496"/>
      <c r="E175" s="496"/>
      <c r="F175" s="496"/>
      <c r="G175" s="496"/>
      <c r="H175" s="496"/>
      <c r="O175" s="496"/>
      <c r="P175" s="496"/>
      <c r="Q175" s="496"/>
      <c r="R175" s="496"/>
      <c r="S175" s="496"/>
      <c r="T175" s="496"/>
      <c r="U175" s="496"/>
      <c r="V175" s="496"/>
      <c r="W175" s="496"/>
      <c r="X175" s="496"/>
      <c r="Z175" s="496"/>
      <c r="AA175" s="496"/>
      <c r="AB175" s="496"/>
      <c r="AC175" s="496"/>
      <c r="AD175" s="496"/>
      <c r="AE175" s="496"/>
      <c r="AF175" s="496"/>
      <c r="AG175" s="496"/>
      <c r="AH175" s="496"/>
      <c r="AI175" s="496"/>
      <c r="AK175" s="496"/>
      <c r="AL175" s="496"/>
      <c r="AM175" s="496"/>
      <c r="AN175" s="496"/>
      <c r="AO175" s="496"/>
      <c r="AP175" s="496"/>
      <c r="AQ175" s="496"/>
      <c r="AR175" s="496"/>
      <c r="AS175" s="496"/>
      <c r="AT175" s="496"/>
    </row>
    <row r="176" spans="1:81" ht="12" customHeight="1">
      <c r="D176" s="496"/>
      <c r="E176" s="496"/>
      <c r="F176" s="496"/>
      <c r="G176" s="496"/>
      <c r="H176" s="496"/>
      <c r="O176" s="496"/>
      <c r="P176" s="496"/>
      <c r="Q176" s="496"/>
      <c r="R176" s="496"/>
      <c r="S176" s="496"/>
      <c r="T176" s="496"/>
      <c r="U176" s="496"/>
      <c r="V176" s="496"/>
      <c r="W176" s="496"/>
      <c r="X176" s="496"/>
      <c r="Z176" s="496"/>
      <c r="AA176" s="496"/>
      <c r="AB176" s="496"/>
      <c r="AC176" s="496"/>
      <c r="AD176" s="496"/>
      <c r="AE176" s="496"/>
      <c r="AF176" s="496"/>
      <c r="AG176" s="496"/>
      <c r="AH176" s="496"/>
      <c r="AI176" s="496"/>
      <c r="AK176" s="496"/>
      <c r="AL176" s="496"/>
      <c r="AM176" s="496"/>
      <c r="AN176" s="496"/>
      <c r="AO176" s="496"/>
      <c r="AP176" s="496"/>
      <c r="AQ176" s="496"/>
      <c r="AR176" s="496"/>
      <c r="AS176" s="496"/>
      <c r="AT176" s="496"/>
    </row>
    <row r="177" spans="4:88" ht="12" customHeight="1">
      <c r="D177" s="496"/>
      <c r="E177" s="496"/>
      <c r="F177" s="496"/>
      <c r="G177" s="496"/>
      <c r="H177" s="496"/>
      <c r="O177" s="496"/>
      <c r="P177" s="496"/>
      <c r="Q177" s="496"/>
      <c r="R177" s="496"/>
      <c r="S177" s="496"/>
      <c r="T177" s="496"/>
      <c r="U177" s="496"/>
      <c r="V177" s="496"/>
      <c r="W177" s="496"/>
      <c r="X177" s="496"/>
      <c r="Z177" s="496"/>
      <c r="AA177" s="496"/>
      <c r="AB177" s="496"/>
      <c r="AC177" s="496"/>
      <c r="AD177" s="496"/>
      <c r="AE177" s="496"/>
      <c r="AF177" s="496"/>
      <c r="AG177" s="496"/>
      <c r="AH177" s="496"/>
      <c r="AI177" s="496"/>
      <c r="AK177" s="496"/>
      <c r="AL177" s="496"/>
      <c r="AM177" s="496"/>
      <c r="AN177" s="496"/>
      <c r="AO177" s="496"/>
      <c r="AP177" s="496"/>
      <c r="AQ177" s="496"/>
      <c r="AR177" s="496"/>
      <c r="AS177" s="496"/>
      <c r="AT177" s="496"/>
    </row>
    <row r="178" spans="4:88" ht="12" customHeight="1">
      <c r="D178" s="496"/>
      <c r="E178" s="496"/>
      <c r="F178" s="496"/>
      <c r="G178" s="496"/>
      <c r="H178" s="496"/>
      <c r="O178" s="496"/>
      <c r="P178" s="496"/>
      <c r="Q178" s="496"/>
      <c r="R178" s="496"/>
      <c r="S178" s="496"/>
      <c r="T178" s="496"/>
      <c r="U178" s="496"/>
      <c r="V178" s="496"/>
      <c r="W178" s="496"/>
      <c r="X178" s="496"/>
      <c r="Z178" s="496"/>
      <c r="AA178" s="496"/>
      <c r="AB178" s="496"/>
      <c r="AC178" s="496"/>
      <c r="AD178" s="496"/>
      <c r="AE178" s="496"/>
      <c r="AF178" s="496"/>
      <c r="AG178" s="496"/>
      <c r="AH178" s="496"/>
      <c r="AI178" s="496"/>
      <c r="AK178" s="496"/>
      <c r="AL178" s="496"/>
      <c r="AM178" s="496"/>
      <c r="AN178" s="496"/>
      <c r="AO178" s="496"/>
      <c r="AP178" s="496"/>
      <c r="AQ178" s="496"/>
      <c r="AR178" s="496"/>
      <c r="AS178" s="496"/>
      <c r="AT178" s="496"/>
    </row>
    <row r="179" spans="4:88" ht="12" customHeight="1">
      <c r="D179" s="496"/>
      <c r="E179" s="496"/>
      <c r="F179" s="496"/>
      <c r="G179" s="496"/>
      <c r="H179" s="496"/>
      <c r="O179" s="496"/>
      <c r="P179" s="496"/>
      <c r="Q179" s="496"/>
      <c r="R179" s="496"/>
      <c r="S179" s="496"/>
      <c r="T179" s="496"/>
      <c r="U179" s="496"/>
      <c r="V179" s="496"/>
      <c r="W179" s="496"/>
      <c r="X179" s="496"/>
      <c r="Z179" s="496"/>
      <c r="AA179" s="496"/>
      <c r="AB179" s="496"/>
      <c r="AC179" s="496"/>
      <c r="AD179" s="496"/>
      <c r="AE179" s="496"/>
      <c r="AF179" s="496"/>
      <c r="AG179" s="496"/>
      <c r="AH179" s="496"/>
      <c r="AI179" s="496"/>
      <c r="AK179" s="496"/>
      <c r="AL179" s="496"/>
      <c r="AM179" s="496"/>
      <c r="AN179" s="496"/>
      <c r="AO179" s="496"/>
      <c r="AP179" s="496"/>
      <c r="AQ179" s="496"/>
      <c r="AR179" s="496"/>
      <c r="AS179" s="496"/>
      <c r="AT179" s="496"/>
    </row>
    <row r="180" spans="4:88" ht="12" customHeight="1">
      <c r="D180" s="496"/>
      <c r="E180" s="496"/>
      <c r="F180" s="496"/>
      <c r="G180" s="496"/>
      <c r="H180" s="496"/>
      <c r="O180" s="496"/>
      <c r="P180" s="496"/>
      <c r="Q180" s="496"/>
      <c r="R180" s="496"/>
      <c r="S180" s="496"/>
      <c r="T180" s="496"/>
      <c r="U180" s="496"/>
      <c r="V180" s="496"/>
      <c r="W180" s="496"/>
      <c r="X180" s="496"/>
      <c r="Z180" s="496"/>
      <c r="AA180" s="496"/>
      <c r="AB180" s="496"/>
      <c r="AC180" s="496"/>
      <c r="AD180" s="496"/>
      <c r="AE180" s="496"/>
      <c r="AF180" s="496"/>
      <c r="AG180" s="496"/>
      <c r="AH180" s="496"/>
      <c r="AI180" s="496"/>
      <c r="AK180" s="496"/>
      <c r="AL180" s="496"/>
      <c r="AM180" s="496"/>
      <c r="AN180" s="496"/>
      <c r="AO180" s="496"/>
      <c r="AP180" s="496"/>
      <c r="AQ180" s="496"/>
      <c r="AR180" s="496"/>
      <c r="AS180" s="496"/>
      <c r="AT180" s="496"/>
    </row>
    <row r="181" spans="4:88" ht="19.5" customHeight="1">
      <c r="D181" s="496"/>
      <c r="E181" s="496"/>
      <c r="F181" s="496"/>
      <c r="G181" s="496"/>
      <c r="H181" s="496"/>
      <c r="O181" s="496"/>
      <c r="P181" s="496"/>
      <c r="Q181" s="496"/>
      <c r="R181" s="496"/>
      <c r="S181" s="496"/>
      <c r="T181" s="496"/>
      <c r="U181" s="496"/>
      <c r="V181" s="496"/>
      <c r="W181" s="496"/>
      <c r="X181" s="496"/>
      <c r="Z181" s="496"/>
      <c r="AA181" s="496"/>
      <c r="AB181" s="496"/>
      <c r="AC181" s="496"/>
      <c r="AD181" s="496"/>
      <c r="AE181" s="496"/>
      <c r="AF181" s="496"/>
      <c r="AG181" s="496"/>
      <c r="AH181" s="496"/>
      <c r="AI181" s="496"/>
      <c r="AK181" s="496"/>
      <c r="AL181" s="496"/>
      <c r="AM181" s="496"/>
      <c r="AN181" s="496"/>
      <c r="AO181" s="496"/>
      <c r="AP181" s="496"/>
      <c r="AQ181" s="496"/>
      <c r="AR181" s="496"/>
      <c r="AS181" s="496"/>
      <c r="AT181" s="496"/>
      <c r="CG181" s="830" t="s">
        <v>5127</v>
      </c>
      <c r="CH181" s="1196"/>
      <c r="CI181" s="1196"/>
      <c r="CJ181" s="831"/>
    </row>
    <row r="182" spans="4:88" ht="12" customHeight="1">
      <c r="D182" s="496"/>
      <c r="E182" s="496"/>
      <c r="F182" s="496"/>
      <c r="G182" s="496"/>
      <c r="H182" s="496"/>
      <c r="O182" s="496"/>
      <c r="P182" s="496"/>
      <c r="Q182" s="496"/>
      <c r="R182" s="496"/>
      <c r="S182" s="496"/>
      <c r="T182" s="496"/>
      <c r="U182" s="496"/>
      <c r="V182" s="496"/>
      <c r="W182" s="496"/>
      <c r="X182" s="496"/>
      <c r="Z182" s="496"/>
      <c r="AA182" s="496"/>
      <c r="AB182" s="496"/>
      <c r="AC182" s="496"/>
      <c r="AD182" s="496"/>
      <c r="AE182" s="496"/>
      <c r="AF182" s="496"/>
      <c r="AG182" s="496"/>
      <c r="AH182" s="496"/>
      <c r="AI182" s="496"/>
      <c r="AK182" s="496"/>
      <c r="AL182" s="496"/>
      <c r="AM182" s="496"/>
      <c r="AN182" s="496"/>
      <c r="AO182" s="496"/>
      <c r="AP182" s="496"/>
      <c r="AQ182" s="496"/>
      <c r="AR182" s="496"/>
      <c r="AS182" s="496"/>
      <c r="AT182" s="496"/>
      <c r="CG182" s="1808" t="s">
        <v>36</v>
      </c>
      <c r="CH182" s="1940" t="s">
        <v>5125</v>
      </c>
      <c r="CI182" s="1940" t="s">
        <v>845</v>
      </c>
      <c r="CJ182" s="1941" t="s">
        <v>5126</v>
      </c>
    </row>
    <row r="183" spans="4:88" ht="12" customHeight="1">
      <c r="D183" s="496"/>
      <c r="E183" s="496"/>
      <c r="F183" s="496"/>
      <c r="G183" s="496"/>
      <c r="H183" s="496"/>
      <c r="O183" s="496"/>
      <c r="P183" s="496"/>
      <c r="Q183" s="496"/>
      <c r="R183" s="496"/>
      <c r="S183" s="496"/>
      <c r="T183" s="496"/>
      <c r="U183" s="496"/>
      <c r="V183" s="496"/>
      <c r="W183" s="496"/>
      <c r="X183" s="496"/>
      <c r="Z183" s="496"/>
      <c r="AA183" s="496"/>
      <c r="AB183" s="496"/>
      <c r="AC183" s="496"/>
      <c r="AD183" s="496"/>
      <c r="AE183" s="496"/>
      <c r="AF183" s="496"/>
      <c r="AG183" s="496"/>
      <c r="AH183" s="496"/>
      <c r="AI183" s="496"/>
      <c r="AK183" s="496"/>
      <c r="AL183" s="496"/>
      <c r="AM183" s="496"/>
      <c r="AN183" s="496"/>
      <c r="AO183" s="496"/>
      <c r="AP183" s="496"/>
      <c r="AQ183" s="496"/>
      <c r="AR183" s="496"/>
      <c r="AS183" s="496"/>
      <c r="AT183" s="496"/>
      <c r="CG183" s="1197" t="s">
        <v>968</v>
      </c>
      <c r="CH183" s="1922">
        <v>4041004</v>
      </c>
      <c r="CI183" s="1923" t="s">
        <v>36</v>
      </c>
      <c r="CJ183" s="1924">
        <v>4041004</v>
      </c>
    </row>
    <row r="184" spans="4:88" ht="12" customHeight="1">
      <c r="D184" s="496"/>
      <c r="E184" s="496"/>
      <c r="F184" s="496"/>
      <c r="G184" s="496"/>
      <c r="H184" s="496"/>
      <c r="O184" s="496"/>
      <c r="P184" s="496"/>
      <c r="Q184" s="496"/>
      <c r="R184" s="496"/>
      <c r="S184" s="496"/>
      <c r="T184" s="496"/>
      <c r="U184" s="496"/>
      <c r="V184" s="496"/>
      <c r="W184" s="496"/>
      <c r="X184" s="496"/>
      <c r="Z184" s="496"/>
      <c r="AA184" s="496"/>
      <c r="AB184" s="496"/>
      <c r="AC184" s="496"/>
      <c r="AD184" s="496"/>
      <c r="AE184" s="496"/>
      <c r="AF184" s="496"/>
      <c r="AG184" s="496"/>
      <c r="AH184" s="496"/>
      <c r="AI184" s="496"/>
      <c r="AK184" s="496"/>
      <c r="AL184" s="496"/>
      <c r="AM184" s="496"/>
      <c r="AN184" s="496"/>
      <c r="AO184" s="496"/>
      <c r="AP184" s="496"/>
      <c r="AQ184" s="496"/>
      <c r="AR184" s="496"/>
      <c r="AS184" s="496"/>
      <c r="AT184" s="496"/>
      <c r="CG184" s="1197" t="s">
        <v>278</v>
      </c>
      <c r="CH184" s="1922">
        <v>21199.200000000001</v>
      </c>
      <c r="CI184" s="1923" t="s">
        <v>38</v>
      </c>
      <c r="CJ184" s="1924">
        <v>106916</v>
      </c>
    </row>
    <row r="185" spans="4:88" ht="12" customHeight="1">
      <c r="D185" s="496"/>
      <c r="E185" s="496"/>
      <c r="F185" s="496"/>
      <c r="G185" s="496"/>
      <c r="H185" s="496"/>
      <c r="O185" s="496"/>
      <c r="P185" s="496"/>
      <c r="Q185" s="496"/>
      <c r="R185" s="496"/>
      <c r="S185" s="496"/>
      <c r="T185" s="496"/>
      <c r="U185" s="496"/>
      <c r="V185" s="496"/>
      <c r="W185" s="496"/>
      <c r="X185" s="496"/>
      <c r="Z185" s="496"/>
      <c r="AA185" s="496"/>
      <c r="AB185" s="496"/>
      <c r="AC185" s="496"/>
      <c r="AD185" s="496"/>
      <c r="AE185" s="496"/>
      <c r="AF185" s="496"/>
      <c r="AG185" s="496"/>
      <c r="AH185" s="496"/>
      <c r="AI185" s="496"/>
      <c r="AK185" s="496"/>
      <c r="AL185" s="496"/>
      <c r="AM185" s="496"/>
      <c r="AN185" s="496"/>
      <c r="AO185" s="496"/>
      <c r="AP185" s="496"/>
      <c r="AQ185" s="496"/>
      <c r="AR185" s="496"/>
      <c r="AS185" s="496"/>
      <c r="AT185" s="496"/>
      <c r="CG185" s="1197"/>
      <c r="CH185" s="1922">
        <v>6672502.3600000003</v>
      </c>
      <c r="CI185" s="1923" t="s">
        <v>5122</v>
      </c>
      <c r="CJ185" s="1924"/>
    </row>
    <row r="186" spans="4:88" ht="12" customHeight="1">
      <c r="D186" s="496"/>
      <c r="E186" s="496"/>
      <c r="F186" s="496"/>
      <c r="G186" s="496"/>
      <c r="H186" s="496"/>
      <c r="O186" s="496"/>
      <c r="P186" s="496"/>
      <c r="Q186" s="496"/>
      <c r="R186" s="496"/>
      <c r="S186" s="496"/>
      <c r="T186" s="496"/>
      <c r="U186" s="496"/>
      <c r="V186" s="496"/>
      <c r="W186" s="496"/>
      <c r="X186" s="496"/>
      <c r="Z186" s="496"/>
      <c r="AA186" s="496"/>
      <c r="AB186" s="496"/>
      <c r="AC186" s="496"/>
      <c r="AD186" s="496"/>
      <c r="AE186" s="496"/>
      <c r="AF186" s="496"/>
      <c r="AG186" s="496"/>
      <c r="AH186" s="496"/>
      <c r="AI186" s="496"/>
      <c r="AK186" s="496"/>
      <c r="AL186" s="496"/>
      <c r="AM186" s="496"/>
      <c r="AN186" s="496"/>
      <c r="AO186" s="496"/>
      <c r="AP186" s="496"/>
      <c r="AQ186" s="496"/>
      <c r="AR186" s="496"/>
      <c r="AS186" s="496"/>
      <c r="AT186" s="496"/>
      <c r="CG186" s="1197" t="s">
        <v>285</v>
      </c>
      <c r="CH186" s="1922">
        <v>9720000</v>
      </c>
      <c r="CI186" s="1923" t="s">
        <v>5123</v>
      </c>
      <c r="CJ186" s="1924">
        <v>422431.2</v>
      </c>
    </row>
    <row r="187" spans="4:88" ht="12" customHeight="1">
      <c r="D187" s="496"/>
      <c r="E187" s="496"/>
      <c r="F187" s="496"/>
      <c r="G187" s="496"/>
      <c r="H187" s="496"/>
      <c r="O187" s="496"/>
      <c r="P187" s="496"/>
      <c r="Q187" s="496"/>
      <c r="R187" s="496"/>
      <c r="S187" s="496"/>
      <c r="T187" s="496"/>
      <c r="U187" s="496"/>
      <c r="V187" s="496"/>
      <c r="W187" s="496"/>
      <c r="X187" s="496"/>
      <c r="Z187" s="496"/>
      <c r="AA187" s="496"/>
      <c r="AB187" s="496"/>
      <c r="AC187" s="496"/>
      <c r="AD187" s="496"/>
      <c r="AE187" s="496"/>
      <c r="AF187" s="496"/>
      <c r="AG187" s="496"/>
      <c r="AH187" s="496"/>
      <c r="AI187" s="496"/>
      <c r="AK187" s="496"/>
      <c r="AL187" s="496"/>
      <c r="AM187" s="496"/>
      <c r="AN187" s="496"/>
      <c r="AO187" s="496"/>
      <c r="AP187" s="496"/>
      <c r="AQ187" s="496"/>
      <c r="AR187" s="496"/>
      <c r="AS187" s="496"/>
      <c r="AT187" s="496"/>
      <c r="CG187" s="1197" t="s">
        <v>276</v>
      </c>
      <c r="CH187" s="876" t="s">
        <v>45</v>
      </c>
      <c r="CI187" s="1923" t="s">
        <v>45</v>
      </c>
      <c r="CJ187" s="1927" t="s">
        <v>45</v>
      </c>
    </row>
    <row r="188" spans="4:88" ht="12" customHeight="1">
      <c r="D188" s="496"/>
      <c r="E188" s="496"/>
      <c r="F188" s="496"/>
      <c r="G188" s="496"/>
      <c r="H188" s="496"/>
      <c r="O188" s="496"/>
      <c r="P188" s="496"/>
      <c r="Q188" s="496"/>
      <c r="R188" s="496"/>
      <c r="S188" s="496"/>
      <c r="T188" s="496"/>
      <c r="U188" s="496"/>
      <c r="V188" s="496"/>
      <c r="W188" s="496"/>
      <c r="X188" s="496"/>
      <c r="Z188" s="496"/>
      <c r="AA188" s="496"/>
      <c r="AB188" s="496"/>
      <c r="AC188" s="496"/>
      <c r="AD188" s="496"/>
      <c r="AE188" s="496"/>
      <c r="AF188" s="496"/>
      <c r="AG188" s="496"/>
      <c r="AH188" s="496"/>
      <c r="AI188" s="496"/>
      <c r="AK188" s="496"/>
      <c r="AL188" s="496"/>
      <c r="AM188" s="496"/>
      <c r="AN188" s="496"/>
      <c r="AO188" s="496"/>
      <c r="AP188" s="496"/>
      <c r="AQ188" s="496"/>
      <c r="AR188" s="496"/>
      <c r="AS188" s="496"/>
      <c r="AT188" s="496"/>
      <c r="CG188" s="1197" t="s">
        <v>5124</v>
      </c>
      <c r="CH188" s="876" t="s">
        <v>45</v>
      </c>
      <c r="CI188" s="1923" t="s">
        <v>45</v>
      </c>
      <c r="CJ188" s="1927" t="s">
        <v>45</v>
      </c>
    </row>
    <row r="189" spans="4:88" ht="12" customHeight="1">
      <c r="D189" s="496"/>
      <c r="E189" s="496"/>
      <c r="F189" s="496"/>
      <c r="G189" s="496"/>
      <c r="H189" s="496"/>
      <c r="O189" s="496"/>
      <c r="P189" s="496"/>
      <c r="Q189" s="496"/>
      <c r="R189" s="496"/>
      <c r="S189" s="496"/>
      <c r="T189" s="496"/>
      <c r="U189" s="496"/>
      <c r="V189" s="496"/>
      <c r="W189" s="496"/>
      <c r="X189" s="496"/>
      <c r="Z189" s="496"/>
      <c r="AA189" s="496"/>
      <c r="AB189" s="496"/>
      <c r="AC189" s="496"/>
      <c r="AD189" s="496"/>
      <c r="AE189" s="496"/>
      <c r="AF189" s="496"/>
      <c r="AG189" s="496"/>
      <c r="AH189" s="496"/>
      <c r="AI189" s="496"/>
      <c r="AK189" s="496"/>
      <c r="AL189" s="496"/>
      <c r="AM189" s="496"/>
      <c r="AN189" s="496"/>
      <c r="AO189" s="496"/>
      <c r="AP189" s="496"/>
      <c r="AQ189" s="496"/>
      <c r="AR189" s="496"/>
      <c r="AS189" s="496"/>
      <c r="AT189" s="496"/>
      <c r="CG189" s="1197" t="s">
        <v>277</v>
      </c>
      <c r="CH189" s="876" t="s">
        <v>45</v>
      </c>
      <c r="CI189" s="1923" t="s">
        <v>45</v>
      </c>
      <c r="CJ189" s="1927" t="s">
        <v>45</v>
      </c>
    </row>
    <row r="190" spans="4:88" ht="12" customHeight="1">
      <c r="D190" s="496"/>
      <c r="E190" s="496"/>
      <c r="F190" s="496"/>
      <c r="G190" s="496"/>
      <c r="H190" s="496"/>
      <c r="O190" s="496"/>
      <c r="P190" s="496"/>
      <c r="Q190" s="496"/>
      <c r="R190" s="496"/>
      <c r="S190" s="496"/>
      <c r="T190" s="496"/>
      <c r="U190" s="496"/>
      <c r="V190" s="496"/>
      <c r="W190" s="496"/>
      <c r="X190" s="496"/>
      <c r="Z190" s="496"/>
      <c r="AA190" s="496"/>
      <c r="AB190" s="496"/>
      <c r="AC190" s="496"/>
      <c r="AD190" s="496"/>
      <c r="AE190" s="496"/>
      <c r="AF190" s="496"/>
      <c r="AG190" s="496"/>
      <c r="AH190" s="496"/>
      <c r="AI190" s="496"/>
      <c r="AK190" s="496"/>
      <c r="AL190" s="496"/>
      <c r="AM190" s="496"/>
      <c r="AN190" s="496"/>
      <c r="AO190" s="496"/>
      <c r="AP190" s="496"/>
      <c r="AQ190" s="496"/>
      <c r="AR190" s="496"/>
      <c r="AS190" s="496"/>
      <c r="AT190" s="496"/>
      <c r="CG190" s="1197" t="s">
        <v>283</v>
      </c>
      <c r="CH190" s="876" t="s">
        <v>45</v>
      </c>
      <c r="CI190" s="1923" t="s">
        <v>45</v>
      </c>
      <c r="CJ190" s="1927" t="s">
        <v>45</v>
      </c>
    </row>
    <row r="191" spans="4:88" ht="12" customHeight="1" thickBot="1">
      <c r="D191" s="496"/>
      <c r="E191" s="496"/>
      <c r="F191" s="496"/>
      <c r="G191" s="496"/>
      <c r="H191" s="496"/>
      <c r="O191" s="496"/>
      <c r="P191" s="496"/>
      <c r="Q191" s="496"/>
      <c r="R191" s="496"/>
      <c r="S191" s="496"/>
      <c r="T191" s="496"/>
      <c r="U191" s="496"/>
      <c r="V191" s="496"/>
      <c r="W191" s="496"/>
      <c r="X191" s="496"/>
      <c r="Z191" s="496"/>
      <c r="AA191" s="496"/>
      <c r="AB191" s="496"/>
      <c r="AC191" s="496"/>
      <c r="AD191" s="496"/>
      <c r="AE191" s="496"/>
      <c r="AF191" s="496"/>
      <c r="AG191" s="496"/>
      <c r="AH191" s="496"/>
      <c r="AI191" s="496"/>
      <c r="AK191" s="496"/>
      <c r="AL191" s="496"/>
      <c r="AM191" s="496"/>
      <c r="AN191" s="496"/>
      <c r="AO191" s="496"/>
      <c r="AP191" s="496"/>
      <c r="AQ191" s="496"/>
      <c r="AR191" s="496"/>
      <c r="AS191" s="496"/>
      <c r="AT191" s="496"/>
      <c r="CG191" s="1928" t="s">
        <v>783</v>
      </c>
      <c r="CH191" s="1929"/>
      <c r="CI191" s="1930"/>
      <c r="CJ191" s="1925">
        <v>4570351.2</v>
      </c>
    </row>
    <row r="192" spans="4:88" ht="12" customHeight="1">
      <c r="D192" s="496"/>
      <c r="E192" s="496"/>
      <c r="F192" s="496"/>
      <c r="G192" s="496"/>
      <c r="H192" s="496"/>
      <c r="O192" s="496"/>
      <c r="P192" s="496"/>
      <c r="Q192" s="496"/>
      <c r="R192" s="496"/>
      <c r="S192" s="496"/>
      <c r="T192" s="496"/>
      <c r="U192" s="496"/>
      <c r="V192" s="496"/>
      <c r="W192" s="496"/>
      <c r="X192" s="496"/>
      <c r="Z192" s="496"/>
      <c r="AA192" s="496"/>
      <c r="AB192" s="496"/>
      <c r="AC192" s="496"/>
      <c r="AD192" s="496"/>
      <c r="AE192" s="496"/>
      <c r="AF192" s="496"/>
      <c r="AG192" s="496"/>
      <c r="AH192" s="496"/>
      <c r="AI192" s="496"/>
      <c r="AK192" s="496"/>
      <c r="AL192" s="496"/>
      <c r="AM192" s="496"/>
      <c r="AN192" s="496"/>
      <c r="AO192" s="496"/>
      <c r="AP192" s="496"/>
      <c r="AQ192" s="496"/>
      <c r="AR192" s="496"/>
      <c r="AS192" s="496"/>
      <c r="AT192" s="496"/>
      <c r="CG192" s="1920" t="s">
        <v>5130</v>
      </c>
      <c r="CH192" s="617"/>
      <c r="CI192" s="1920"/>
    </row>
    <row r="194" spans="90:98" ht="19.5" customHeight="1">
      <c r="CL194" s="830" t="s">
        <v>5128</v>
      </c>
      <c r="CM194" s="831"/>
    </row>
    <row r="195" spans="90:98" ht="12" customHeight="1">
      <c r="CL195" s="1808" t="s">
        <v>104</v>
      </c>
      <c r="CM195" s="1970" t="s">
        <v>4710</v>
      </c>
    </row>
    <row r="196" spans="90:98" ht="12" customHeight="1">
      <c r="CL196" s="1931" t="s">
        <v>5141</v>
      </c>
      <c r="CM196" s="1924">
        <v>420</v>
      </c>
    </row>
    <row r="197" spans="90:98" ht="12" customHeight="1">
      <c r="CL197" s="1197" t="s">
        <v>965</v>
      </c>
      <c r="CM197" s="1932">
        <v>3.6940750000000002</v>
      </c>
    </row>
    <row r="198" spans="90:98" ht="12" customHeight="1">
      <c r="CL198" s="1197" t="s">
        <v>5129</v>
      </c>
      <c r="CM198" s="1934">
        <v>0.51</v>
      </c>
    </row>
    <row r="199" spans="90:98" ht="12" customHeight="1" thickBot="1">
      <c r="CL199" s="1928" t="s">
        <v>783</v>
      </c>
      <c r="CM199" s="1933">
        <f>CM196*CM197*CM198</f>
        <v>791.27086500000007</v>
      </c>
    </row>
    <row r="200" spans="90:98" ht="12" customHeight="1">
      <c r="CL200" s="1920" t="s">
        <v>5131</v>
      </c>
    </row>
    <row r="201" spans="90:98" ht="12" customHeight="1">
      <c r="CL201" s="495" t="s">
        <v>5142</v>
      </c>
    </row>
    <row r="203" spans="90:98" ht="19.5" customHeight="1">
      <c r="CO203" s="830" t="s">
        <v>5132</v>
      </c>
      <c r="CP203" s="1196"/>
      <c r="CQ203" s="1196"/>
      <c r="CR203" s="1196"/>
      <c r="CS203" s="1196"/>
      <c r="CT203" s="831"/>
    </row>
    <row r="204" spans="90:98" ht="12" customHeight="1">
      <c r="CO204" s="1808" t="s">
        <v>104</v>
      </c>
      <c r="CP204" s="1940" t="s">
        <v>854</v>
      </c>
      <c r="CQ204" s="1940" t="s">
        <v>4563</v>
      </c>
      <c r="CR204" s="1940" t="s">
        <v>4710</v>
      </c>
      <c r="CS204" s="1940" t="s">
        <v>5133</v>
      </c>
      <c r="CT204" s="1941" t="s">
        <v>4586</v>
      </c>
    </row>
    <row r="205" spans="90:98" ht="12" customHeight="1">
      <c r="CO205" s="1197" t="s">
        <v>5134</v>
      </c>
      <c r="CP205" s="876">
        <v>1890</v>
      </c>
      <c r="CQ205" s="1926">
        <v>2151</v>
      </c>
      <c r="CR205" s="1926">
        <v>802</v>
      </c>
      <c r="CS205" s="1926">
        <v>253</v>
      </c>
      <c r="CT205" s="1927">
        <f>CQ205-CS205+CR205</f>
        <v>2700</v>
      </c>
    </row>
    <row r="206" spans="90:98" ht="12" customHeight="1">
      <c r="CO206" s="1197" t="s">
        <v>5135</v>
      </c>
      <c r="CP206" s="1935">
        <v>0.4</v>
      </c>
      <c r="CQ206" s="1935">
        <v>0.4</v>
      </c>
      <c r="CR206" s="1935">
        <v>0.4</v>
      </c>
      <c r="CS206" s="1935">
        <v>0.4</v>
      </c>
      <c r="CT206" s="1934">
        <v>0.4</v>
      </c>
    </row>
    <row r="207" spans="90:98" ht="12" customHeight="1">
      <c r="CO207" s="1197" t="s">
        <v>5136</v>
      </c>
      <c r="CP207" s="876"/>
      <c r="CQ207" s="1926"/>
      <c r="CR207" s="1926">
        <v>100</v>
      </c>
      <c r="CS207" s="1926"/>
      <c r="CT207" s="1927"/>
    </row>
    <row r="208" spans="90:98" ht="12" customHeight="1" thickBot="1">
      <c r="CO208" s="1928" t="s">
        <v>783</v>
      </c>
      <c r="CP208" s="1936">
        <f>CP205*CP206+CP207</f>
        <v>756</v>
      </c>
      <c r="CQ208" s="1937">
        <f>CQ205*CQ206+CQ207</f>
        <v>860.40000000000009</v>
      </c>
      <c r="CR208" s="1937">
        <f>CR205*CR206+CR207</f>
        <v>420.8</v>
      </c>
      <c r="CS208" s="1937">
        <f>CS205*CS206+CS207</f>
        <v>101.2</v>
      </c>
      <c r="CT208" s="1938">
        <f>CT205*CT206+CT207</f>
        <v>1080</v>
      </c>
    </row>
    <row r="209" spans="93:112" ht="12" customHeight="1">
      <c r="CO209" s="1920" t="s">
        <v>5137</v>
      </c>
    </row>
    <row r="213" spans="93:112" ht="19.5" customHeight="1">
      <c r="CV213" s="830" t="s">
        <v>4957</v>
      </c>
      <c r="CW213" s="1196"/>
      <c r="CX213" s="1196"/>
      <c r="CY213" s="1196"/>
      <c r="CZ213" s="1196"/>
      <c r="DA213" s="831"/>
    </row>
    <row r="214" spans="93:112" ht="12" customHeight="1">
      <c r="CV214" s="1808" t="s">
        <v>104</v>
      </c>
      <c r="CW214" s="1940" t="s">
        <v>854</v>
      </c>
      <c r="CX214" s="1940" t="s">
        <v>4563</v>
      </c>
      <c r="CY214" s="1940" t="s">
        <v>4710</v>
      </c>
      <c r="CZ214" s="1940" t="s">
        <v>5133</v>
      </c>
      <c r="DA214" s="1941" t="s">
        <v>4586</v>
      </c>
    </row>
    <row r="215" spans="93:112" ht="12" customHeight="1">
      <c r="CV215" s="1939" t="s">
        <v>5139</v>
      </c>
      <c r="CW215" s="415">
        <f>CW217/CW216</f>
        <v>80</v>
      </c>
      <c r="CX215" s="1967"/>
      <c r="CY215" s="1967">
        <v>0</v>
      </c>
      <c r="CZ215" s="1967">
        <f>CX215</f>
        <v>0</v>
      </c>
      <c r="DA215" s="1968">
        <f>CZ215</f>
        <v>0</v>
      </c>
    </row>
    <row r="216" spans="93:112" ht="12" customHeight="1">
      <c r="CV216" s="1939" t="s">
        <v>5140</v>
      </c>
      <c r="CW216" s="415">
        <v>6</v>
      </c>
      <c r="CX216" s="1967"/>
      <c r="CY216" s="1967">
        <v>0</v>
      </c>
      <c r="CZ216" s="1967">
        <v>3</v>
      </c>
      <c r="DA216" s="1968"/>
    </row>
    <row r="217" spans="93:112" ht="12" customHeight="1" thickBot="1">
      <c r="CV217" s="1928" t="s">
        <v>783</v>
      </c>
      <c r="CW217" s="1936">
        <v>480</v>
      </c>
      <c r="CX217" s="1969">
        <v>169</v>
      </c>
      <c r="CY217" s="1969">
        <v>0</v>
      </c>
      <c r="CZ217" s="1969">
        <f>CZ216*CZ215</f>
        <v>0</v>
      </c>
      <c r="DA217" s="1966">
        <f>CZ217</f>
        <v>0</v>
      </c>
      <c r="DC217" s="495" t="s">
        <v>5138</v>
      </c>
    </row>
    <row r="218" spans="93:112" ht="12" customHeight="1">
      <c r="CV218" s="1920" t="s">
        <v>5131</v>
      </c>
    </row>
    <row r="221" spans="93:112" ht="19.5" customHeight="1">
      <c r="DC221" s="830" t="s">
        <v>4952</v>
      </c>
      <c r="DD221" s="1196"/>
      <c r="DE221" s="1196"/>
      <c r="DF221" s="1196"/>
      <c r="DG221" s="1196"/>
      <c r="DH221" s="831"/>
    </row>
    <row r="222" spans="93:112" ht="12" customHeight="1">
      <c r="DC222" s="1808" t="s">
        <v>104</v>
      </c>
      <c r="DD222" s="1940" t="s">
        <v>854</v>
      </c>
      <c r="DE222" s="1940" t="s">
        <v>4563</v>
      </c>
      <c r="DF222" s="1940" t="s">
        <v>4710</v>
      </c>
      <c r="DG222" s="1940" t="s">
        <v>5133</v>
      </c>
      <c r="DH222" s="1941" t="s">
        <v>4586</v>
      </c>
    </row>
    <row r="223" spans="93:112" ht="12" customHeight="1">
      <c r="DC223" s="1921" t="s">
        <v>5143</v>
      </c>
      <c r="DD223" s="415"/>
      <c r="DE223" s="1967"/>
      <c r="DF223" s="1967"/>
      <c r="DG223" s="1967"/>
      <c r="DH223" s="1968"/>
    </row>
    <row r="224" spans="93:112" ht="12" customHeight="1">
      <c r="DC224" s="1939" t="s">
        <v>5145</v>
      </c>
      <c r="DD224" s="415">
        <f>144/12</f>
        <v>12</v>
      </c>
      <c r="DE224" s="415">
        <f>144/12</f>
        <v>12</v>
      </c>
      <c r="DF224" s="415">
        <f>144/12</f>
        <v>12</v>
      </c>
      <c r="DG224" s="415">
        <f>144/12</f>
        <v>12</v>
      </c>
      <c r="DH224" s="1974">
        <f>144/12</f>
        <v>12</v>
      </c>
    </row>
    <row r="225" spans="107:118" ht="12" customHeight="1">
      <c r="DC225" s="1939" t="s">
        <v>5146</v>
      </c>
      <c r="DD225" s="415">
        <v>0</v>
      </c>
      <c r="DE225" s="1967">
        <v>9</v>
      </c>
      <c r="DF225" s="1967">
        <v>6</v>
      </c>
      <c r="DG225" s="1967">
        <v>3</v>
      </c>
      <c r="DH225" s="1968">
        <v>12</v>
      </c>
    </row>
    <row r="226" spans="107:118" ht="12" customHeight="1">
      <c r="DC226" s="1921" t="s">
        <v>5144</v>
      </c>
      <c r="DD226" s="415"/>
      <c r="DE226" s="1967"/>
      <c r="DF226" s="1967"/>
      <c r="DG226" s="1967"/>
      <c r="DH226" s="1968"/>
    </row>
    <row r="227" spans="107:118" ht="12" customHeight="1">
      <c r="DC227" s="1939" t="s">
        <v>5145</v>
      </c>
      <c r="DD227" s="415">
        <f>600/12</f>
        <v>50</v>
      </c>
      <c r="DE227" s="1967">
        <f>DD227</f>
        <v>50</v>
      </c>
      <c r="DF227" s="1967">
        <f t="shared" ref="DF227:DH227" si="181">DE227</f>
        <v>50</v>
      </c>
      <c r="DG227" s="1967">
        <f t="shared" si="181"/>
        <v>50</v>
      </c>
      <c r="DH227" s="1968">
        <f t="shared" si="181"/>
        <v>50</v>
      </c>
    </row>
    <row r="228" spans="107:118" ht="12" customHeight="1">
      <c r="DC228" s="1939" t="s">
        <v>5146</v>
      </c>
      <c r="DD228" s="415">
        <v>0</v>
      </c>
      <c r="DE228" s="1967">
        <v>6</v>
      </c>
      <c r="DF228" s="1967">
        <v>6</v>
      </c>
      <c r="DG228" s="1967">
        <v>0</v>
      </c>
      <c r="DH228" s="1968">
        <v>12</v>
      </c>
    </row>
    <row r="229" spans="107:118" ht="12" customHeight="1" thickBot="1">
      <c r="DC229" s="1928" t="s">
        <v>783</v>
      </c>
      <c r="DD229" s="1936">
        <f>DD224*DD225+DD227*DD228</f>
        <v>0</v>
      </c>
      <c r="DE229" s="1969">
        <f t="shared" ref="DE229:DH229" si="182">DE224*DE225+DE227*DE228</f>
        <v>408</v>
      </c>
      <c r="DF229" s="1969">
        <f t="shared" si="182"/>
        <v>372</v>
      </c>
      <c r="DG229" s="1969">
        <f t="shared" si="182"/>
        <v>36</v>
      </c>
      <c r="DH229" s="1966">
        <f t="shared" si="182"/>
        <v>744</v>
      </c>
    </row>
    <row r="230" spans="107:118" ht="33.6" customHeight="1">
      <c r="DC230" s="2209" t="s">
        <v>5147</v>
      </c>
      <c r="DD230" s="2209"/>
      <c r="DE230" s="2209"/>
      <c r="DF230" s="2209"/>
      <c r="DG230" s="2209"/>
      <c r="DH230" s="2209"/>
    </row>
    <row r="233" spans="107:118" ht="12" customHeight="1">
      <c r="DC233" s="1828"/>
      <c r="DE233" s="1973"/>
    </row>
    <row r="234" spans="107:118" ht="19.5" customHeight="1">
      <c r="DC234" s="1972"/>
      <c r="DE234" s="1973"/>
      <c r="DJ234" s="2190" t="s">
        <v>729</v>
      </c>
      <c r="DK234" s="2191"/>
      <c r="DL234" s="1742"/>
      <c r="DM234" s="1742"/>
      <c r="DN234" s="1742"/>
    </row>
    <row r="235" spans="107:118" ht="12" customHeight="1">
      <c r="DJ235" s="914" t="s">
        <v>104</v>
      </c>
      <c r="DK235" s="915" t="s">
        <v>854</v>
      </c>
      <c r="DL235" s="915" t="s">
        <v>4563</v>
      </c>
      <c r="DM235" s="915" t="s">
        <v>4710</v>
      </c>
      <c r="DN235" s="580" t="s">
        <v>4586</v>
      </c>
    </row>
    <row r="236" spans="107:118" ht="12" customHeight="1">
      <c r="DJ236" s="196" t="s">
        <v>729</v>
      </c>
      <c r="DK236" s="758">
        <v>0</v>
      </c>
      <c r="DL236" s="879">
        <v>150</v>
      </c>
      <c r="DM236" s="879">
        <v>75</v>
      </c>
      <c r="DN236" s="421">
        <v>150</v>
      </c>
    </row>
    <row r="237" spans="107:118" ht="12" customHeight="1">
      <c r="DJ237" s="196" t="s">
        <v>4963</v>
      </c>
      <c r="DK237" s="758"/>
      <c r="DL237" s="1975">
        <v>3.6269999999999998</v>
      </c>
      <c r="DM237" s="1977">
        <v>3.7589999999999999</v>
      </c>
      <c r="DN237" s="1976">
        <v>3.7589999999999999</v>
      </c>
    </row>
    <row r="238" spans="107:118" ht="12" customHeight="1" thickBot="1">
      <c r="DJ238" s="475" t="s">
        <v>739</v>
      </c>
      <c r="DK238" s="477"/>
      <c r="DL238" s="477">
        <f>DL236*DL237</f>
        <v>544.04999999999995</v>
      </c>
      <c r="DM238" s="477">
        <f>DM236*DM237</f>
        <v>281.92500000000001</v>
      </c>
      <c r="DN238" s="478">
        <f>DN236*DN237</f>
        <v>563.85</v>
      </c>
    </row>
    <row r="239" spans="107:118" ht="12" customHeight="1">
      <c r="DJ239" s="2192" t="s">
        <v>740</v>
      </c>
      <c r="DK239" s="2192"/>
      <c r="DL239" s="866"/>
      <c r="DM239" s="866"/>
      <c r="DN239" s="866"/>
    </row>
    <row r="242" spans="120:131" ht="19.5" customHeight="1">
      <c r="DP242" s="1144" t="s">
        <v>4713</v>
      </c>
      <c r="DQ242" s="1145"/>
      <c r="DR242" s="1742"/>
      <c r="DS242" s="1742"/>
      <c r="DT242" s="1742"/>
    </row>
    <row r="243" spans="120:131" ht="12" customHeight="1">
      <c r="DP243" s="914" t="s">
        <v>104</v>
      </c>
      <c r="DQ243" s="915" t="s">
        <v>854</v>
      </c>
      <c r="DR243" s="915" t="s">
        <v>4563</v>
      </c>
      <c r="DS243" s="915" t="s">
        <v>4710</v>
      </c>
      <c r="DT243" s="580" t="s">
        <v>4586</v>
      </c>
    </row>
    <row r="244" spans="120:131" ht="12" customHeight="1">
      <c r="DP244" s="196" t="s">
        <v>5148</v>
      </c>
      <c r="DQ244" s="758">
        <v>0</v>
      </c>
      <c r="DR244" s="879">
        <v>360</v>
      </c>
      <c r="DS244" s="879">
        <v>700</v>
      </c>
      <c r="DT244" s="421">
        <f>DS244+DR244</f>
        <v>1060</v>
      </c>
    </row>
    <row r="245" spans="120:131" ht="12" customHeight="1" thickBot="1">
      <c r="DP245" s="475" t="s">
        <v>783</v>
      </c>
      <c r="DQ245" s="477">
        <f>DQ244</f>
        <v>0</v>
      </c>
      <c r="DR245" s="477">
        <f t="shared" ref="DR245:DT245" si="183">DR244</f>
        <v>360</v>
      </c>
      <c r="DS245" s="477">
        <f t="shared" si="183"/>
        <v>700</v>
      </c>
      <c r="DT245" s="478">
        <f t="shared" si="183"/>
        <v>1060</v>
      </c>
    </row>
    <row r="246" spans="120:131" ht="12" customHeight="1">
      <c r="DP246" s="156" t="s">
        <v>5131</v>
      </c>
      <c r="DQ246" s="916"/>
      <c r="DR246" s="866"/>
      <c r="DS246" s="866"/>
      <c r="DT246" s="866"/>
    </row>
    <row r="248" spans="120:131" ht="19.5" customHeight="1">
      <c r="DV248" s="1144" t="s">
        <v>4960</v>
      </c>
      <c r="DW248" s="1145"/>
      <c r="DX248" s="1742"/>
      <c r="DY248" s="1742"/>
      <c r="DZ248" s="1742"/>
      <c r="EA248" s="1742"/>
    </row>
    <row r="249" spans="120:131" ht="12" customHeight="1">
      <c r="DV249" s="914" t="s">
        <v>104</v>
      </c>
      <c r="DW249" s="915" t="s">
        <v>854</v>
      </c>
      <c r="DX249" s="915" t="s">
        <v>4563</v>
      </c>
      <c r="DY249" s="915" t="s">
        <v>4710</v>
      </c>
      <c r="DZ249" s="915" t="s">
        <v>5133</v>
      </c>
      <c r="EA249" s="580" t="s">
        <v>4586</v>
      </c>
    </row>
    <row r="250" spans="120:131" ht="12" customHeight="1">
      <c r="DV250" s="999" t="s">
        <v>4975</v>
      </c>
      <c r="DW250" s="758"/>
      <c r="DX250" s="879"/>
      <c r="DY250" s="879"/>
      <c r="DZ250" s="879"/>
      <c r="EA250" s="1187"/>
    </row>
    <row r="251" spans="120:131" ht="12" customHeight="1">
      <c r="DV251" s="196" t="s">
        <v>5149</v>
      </c>
      <c r="DW251" s="758">
        <f>'BS Conso KPMG'!P26</f>
        <v>-510.24011999999999</v>
      </c>
      <c r="DX251" s="879">
        <f>'BS Conso KPMG'!AM26</f>
        <v>-219.1820549</v>
      </c>
      <c r="DY251" s="879">
        <f>'BS Conso KPMG'!AY26</f>
        <v>-256.06455132000002</v>
      </c>
      <c r="DZ251" s="101">
        <v>-181.39381404999997</v>
      </c>
      <c r="EA251" s="421">
        <f>DY251</f>
        <v>-256.06455132000002</v>
      </c>
    </row>
    <row r="252" spans="120:131" ht="12" customHeight="1">
      <c r="DV252" s="196" t="s">
        <v>5150</v>
      </c>
      <c r="DW252" s="758">
        <f>'BS Conso KPMG'!P19</f>
        <v>1520.9421599999998</v>
      </c>
      <c r="DX252" s="879">
        <f>'BS Conso KPMG'!AM19</f>
        <v>2453.4408996399998</v>
      </c>
      <c r="DY252" s="879">
        <f>'BS Conso KPMG'!AY19</f>
        <v>3125.95896008</v>
      </c>
      <c r="DZ252" s="101">
        <v>757.29902059999995</v>
      </c>
      <c r="EA252" s="421">
        <f>DY252</f>
        <v>3125.95896008</v>
      </c>
    </row>
    <row r="253" spans="120:131" ht="12" customHeight="1">
      <c r="DV253" s="196" t="s">
        <v>5151</v>
      </c>
      <c r="DW253" s="1979">
        <f>-DW251/DW252</f>
        <v>0.33547634710842655</v>
      </c>
      <c r="DX253" s="1983">
        <f t="shared" ref="DX253:EA253" si="184">-DX251/DX252</f>
        <v>8.9336594548562881E-2</v>
      </c>
      <c r="DY253" s="1983">
        <f t="shared" si="184"/>
        <v>8.1915519234279005E-2</v>
      </c>
      <c r="DZ253" s="1983">
        <f t="shared" si="184"/>
        <v>0.23952733215775665</v>
      </c>
      <c r="EA253" s="1986">
        <f t="shared" si="184"/>
        <v>8.1915519234279005E-2</v>
      </c>
    </row>
    <row r="254" spans="120:131" ht="12" customHeight="1">
      <c r="DV254" s="233" t="s">
        <v>5152</v>
      </c>
      <c r="DW254" s="1984">
        <f>$DZ$253</f>
        <v>0.23952733215775665</v>
      </c>
      <c r="DX254" s="1984">
        <f t="shared" ref="DX254:EA254" si="185">$DZ$253</f>
        <v>0.23952733215775665</v>
      </c>
      <c r="DY254" s="1984">
        <f t="shared" si="185"/>
        <v>0.23952733215775665</v>
      </c>
      <c r="DZ254" s="1984">
        <f t="shared" si="185"/>
        <v>0.23952733215775665</v>
      </c>
      <c r="EA254" s="1985">
        <f t="shared" si="185"/>
        <v>0.23952733215775665</v>
      </c>
    </row>
    <row r="255" spans="120:131" ht="12" customHeight="1">
      <c r="DV255" s="233" t="s">
        <v>5153</v>
      </c>
      <c r="DW255" s="423"/>
      <c r="DX255" s="423">
        <f>(DX254-DX253)*DX252</f>
        <v>368.48409839749553</v>
      </c>
      <c r="DY255" s="423">
        <f>(DY254-DY253)*DY252</f>
        <v>492.68805882259767</v>
      </c>
      <c r="DZ255" s="423">
        <f>(DZ254-DZ253)*DZ252</f>
        <v>0</v>
      </c>
      <c r="EA255" s="1188">
        <f>(EA254-EA253)*EA252</f>
        <v>492.68805882259767</v>
      </c>
    </row>
    <row r="256" spans="120:131" ht="12" customHeight="1">
      <c r="DV256" s="196" t="s">
        <v>5159</v>
      </c>
      <c r="DW256" s="116"/>
      <c r="DX256" s="116">
        <f>DX255</f>
        <v>368.48409839749553</v>
      </c>
      <c r="DY256" s="116">
        <f>DY255-DX256</f>
        <v>124.20396042510214</v>
      </c>
      <c r="DZ256" s="116"/>
      <c r="EA256" s="1987">
        <f>DY256</f>
        <v>124.20396042510214</v>
      </c>
    </row>
    <row r="257" spans="126:137" ht="12" customHeight="1">
      <c r="DV257" s="999" t="s">
        <v>27</v>
      </c>
      <c r="DW257" s="116"/>
      <c r="DX257" s="101"/>
      <c r="DY257" s="101"/>
      <c r="DZ257" s="101"/>
      <c r="EA257" s="421"/>
    </row>
    <row r="258" spans="126:137" ht="12" customHeight="1">
      <c r="DV258" s="196" t="s">
        <v>5149</v>
      </c>
      <c r="DW258" s="116">
        <f>'BS Conso KPMG'!Q26</f>
        <v>-1759.5</v>
      </c>
      <c r="DX258" s="101">
        <f>'BS Conso KPMG'!AN26</f>
        <v>-1632.15</v>
      </c>
      <c r="DY258" s="101">
        <f>'BS Conso KPMG'!AZ26</f>
        <v>-1691.55</v>
      </c>
      <c r="DZ258" s="101">
        <v>-1665</v>
      </c>
      <c r="EA258" s="421">
        <f>DY258</f>
        <v>-1691.55</v>
      </c>
    </row>
    <row r="259" spans="126:137" ht="12" customHeight="1">
      <c r="DV259" s="196" t="s">
        <v>5150</v>
      </c>
      <c r="DW259" s="116">
        <f>'BS Conso KPMG'!Q19</f>
        <v>8757.2074500000017</v>
      </c>
      <c r="DX259" s="101">
        <f>'BS Conso KPMG'!AN19</f>
        <v>11976.781986</v>
      </c>
      <c r="DY259" s="101">
        <f>'BS Conso KPMG'!AZ19</f>
        <v>16425.266255999999</v>
      </c>
      <c r="DZ259" s="101">
        <v>17669.120600000002</v>
      </c>
      <c r="EA259" s="421">
        <f>DY259</f>
        <v>16425.266255999999</v>
      </c>
    </row>
    <row r="260" spans="126:137" ht="12" customHeight="1">
      <c r="DV260" s="196" t="s">
        <v>5151</v>
      </c>
      <c r="DW260" s="1988">
        <f>-DW258/DW259</f>
        <v>0.20092021458278914</v>
      </c>
      <c r="DX260" s="1989">
        <f t="shared" ref="DX260" si="186">-DX258/DX259</f>
        <v>0.13627617183880164</v>
      </c>
      <c r="DY260" s="1989">
        <f t="shared" ref="DY260" si="187">-DY258/DY259</f>
        <v>0.1029846319466567</v>
      </c>
      <c r="DZ260" s="1989">
        <f t="shared" ref="DZ260" si="188">-DZ258/DZ259</f>
        <v>9.423219398932621E-2</v>
      </c>
      <c r="EA260" s="1986">
        <f>-EA258/EA259</f>
        <v>0.1029846319466567</v>
      </c>
    </row>
    <row r="261" spans="126:137" ht="12" customHeight="1">
      <c r="DV261" s="233" t="s">
        <v>5152</v>
      </c>
      <c r="DW261" s="1984">
        <f>$DW$260</f>
        <v>0.20092021458278914</v>
      </c>
      <c r="DX261" s="1984">
        <f>$DW$260</f>
        <v>0.20092021458278914</v>
      </c>
      <c r="DY261" s="1984">
        <f>$DW$260</f>
        <v>0.20092021458278914</v>
      </c>
      <c r="DZ261" s="1984">
        <f>$DW$260</f>
        <v>0.20092021458278914</v>
      </c>
      <c r="EA261" s="1985">
        <f>$DW$260</f>
        <v>0.20092021458278914</v>
      </c>
    </row>
    <row r="262" spans="126:137" ht="12" customHeight="1">
      <c r="DV262" s="1794" t="s">
        <v>5155</v>
      </c>
      <c r="DW262" s="768">
        <f>(DW261-DW260)*DW259</f>
        <v>0</v>
      </c>
      <c r="DX262" s="768">
        <f>(DX261-DX260)*DX259</f>
        <v>774.22760663840347</v>
      </c>
      <c r="DY262" s="768">
        <f>(DY261-DY260)*DY259</f>
        <v>1608.6180207349655</v>
      </c>
      <c r="DZ262" s="768">
        <f>(DZ261-DZ260)*DZ259</f>
        <v>1885.0835024411801</v>
      </c>
      <c r="EA262" s="1990">
        <f>(EA261-EA260)*EA259</f>
        <v>1608.6180207349655</v>
      </c>
    </row>
    <row r="263" spans="126:137" ht="12" customHeight="1">
      <c r="DV263" s="196" t="s">
        <v>5159</v>
      </c>
      <c r="DW263" s="116"/>
      <c r="DX263" s="116">
        <f>DX262</f>
        <v>774.22760663840347</v>
      </c>
      <c r="DY263" s="116">
        <f>DY262-DX263</f>
        <v>834.39041409656204</v>
      </c>
      <c r="DZ263" s="116"/>
      <c r="EA263" s="424">
        <f>DY263</f>
        <v>834.39041409656204</v>
      </c>
    </row>
    <row r="264" spans="126:137" ht="12" customHeight="1" thickBot="1">
      <c r="DV264" s="1978" t="s">
        <v>5154</v>
      </c>
      <c r="DW264" s="477">
        <f>DW263+DW256</f>
        <v>0</v>
      </c>
      <c r="DX264" s="945">
        <f t="shared" ref="DX264:EA264" si="189">DX263+DX256</f>
        <v>1142.7117050358991</v>
      </c>
      <c r="DY264" s="945">
        <f t="shared" si="189"/>
        <v>958.59437452166412</v>
      </c>
      <c r="DZ264" s="945">
        <f t="shared" si="189"/>
        <v>0</v>
      </c>
      <c r="EA264" s="1178">
        <f t="shared" si="189"/>
        <v>958.59437452166412</v>
      </c>
    </row>
    <row r="267" spans="126:137" ht="19.5" customHeight="1">
      <c r="EC267" s="2190" t="s">
        <v>5200</v>
      </c>
      <c r="ED267" s="2191"/>
      <c r="EE267" s="1742"/>
      <c r="EF267" s="1742"/>
      <c r="EG267" s="1742"/>
    </row>
    <row r="268" spans="126:137" ht="12" customHeight="1">
      <c r="EC268" s="914" t="s">
        <v>104</v>
      </c>
      <c r="ED268" s="915" t="s">
        <v>854</v>
      </c>
      <c r="EE268" s="915" t="s">
        <v>4563</v>
      </c>
      <c r="EF268" s="915" t="s">
        <v>4710</v>
      </c>
      <c r="EG268" s="580" t="s">
        <v>4586</v>
      </c>
    </row>
    <row r="269" spans="126:137" ht="12" customHeight="1">
      <c r="EC269" s="196" t="s">
        <v>5204</v>
      </c>
      <c r="ED269" s="758">
        <v>200</v>
      </c>
      <c r="EE269" s="879">
        <v>200</v>
      </c>
      <c r="EF269" s="879">
        <v>200</v>
      </c>
      <c r="EG269" s="421">
        <v>200</v>
      </c>
    </row>
    <row r="270" spans="126:137" ht="12" customHeight="1">
      <c r="EC270" s="233" t="s">
        <v>965</v>
      </c>
      <c r="ED270" s="2083">
        <v>3.5190000000000001</v>
      </c>
      <c r="EE270" s="1977">
        <v>3.6269999999999998</v>
      </c>
      <c r="EF270" s="1977">
        <v>3.7589999999999999</v>
      </c>
      <c r="EG270" s="2084">
        <f>EF270</f>
        <v>3.7589999999999999</v>
      </c>
    </row>
    <row r="271" spans="126:137" ht="12" customHeight="1">
      <c r="EC271" s="196" t="s">
        <v>5205</v>
      </c>
      <c r="ED271" s="758">
        <f>ED269*ED270</f>
        <v>703.80000000000007</v>
      </c>
      <c r="EE271" s="879">
        <f t="shared" ref="EE271:EG271" si="190">EE269*EE270</f>
        <v>725.4</v>
      </c>
      <c r="EF271" s="879">
        <f>EF269*EF270</f>
        <v>751.8</v>
      </c>
      <c r="EG271" s="421">
        <f t="shared" si="190"/>
        <v>751.8</v>
      </c>
    </row>
    <row r="272" spans="126:137" ht="12" customHeight="1">
      <c r="EC272" s="233" t="s">
        <v>5202</v>
      </c>
      <c r="ED272" s="423">
        <f>('GP customer 2022'!D3187+'GP customer 2022'!G3187+'GP customer 2022'!J3187+'GP customer 2022'!M3187)/1000</f>
        <v>6061.288310050998</v>
      </c>
      <c r="EE272" s="760">
        <f>'GP by customer'!S42</f>
        <v>741.88790894999988</v>
      </c>
      <c r="EF272" s="760">
        <f>'GP by customer'!AE42</f>
        <v>659.62067954399981</v>
      </c>
      <c r="EG272" s="1194">
        <f>'GP by customer'!AI42</f>
        <v>1224.0756036939997</v>
      </c>
    </row>
    <row r="273" spans="133:137" ht="12" customHeight="1">
      <c r="EC273" s="196" t="s">
        <v>5203</v>
      </c>
      <c r="ED273" s="758">
        <f>ED271-ED272</f>
        <v>-5357.4883100509978</v>
      </c>
      <c r="EE273" s="1975">
        <f t="shared" ref="EE273:EG273" si="191">EE271-EE272</f>
        <v>-16.487908949999905</v>
      </c>
      <c r="EF273" s="2067">
        <f t="shared" si="191"/>
        <v>92.179320456000141</v>
      </c>
      <c r="EG273" s="1976">
        <f t="shared" si="191"/>
        <v>-472.27560369399976</v>
      </c>
    </row>
    <row r="274" spans="133:137" ht="12" customHeight="1">
      <c r="EC274" s="196" t="s">
        <v>5201</v>
      </c>
      <c r="ED274" s="1979">
        <f>('GP customer 2022'!E3187+'GP customer 2022'!H3187+'GP customer 2022'!K3187+'GP customer 2022'!N3187)/1000/ED272</f>
        <v>0.36876731326647505</v>
      </c>
      <c r="EE274" s="1975">
        <f>'GP by customer'!V42</f>
        <v>0.38112166465979669</v>
      </c>
      <c r="EF274" s="1977">
        <f>'GP by customer'!AH42</f>
        <v>0.28658402443459208</v>
      </c>
      <c r="EG274" s="1976">
        <f>'GP by customer'!AL42</f>
        <v>0.29827665218730437</v>
      </c>
    </row>
    <row r="275" spans="133:137" ht="12" customHeight="1" thickBot="1">
      <c r="EC275" s="475" t="s">
        <v>739</v>
      </c>
      <c r="ED275" s="477">
        <f>ED273*ED274</f>
        <v>-1975.6665699540542</v>
      </c>
      <c r="EE275" s="477">
        <f t="shared" ref="EE275:EG275" si="192">EE273*EE274</f>
        <v>-6.2838993057831241</v>
      </c>
      <c r="EF275" s="477">
        <f t="shared" si="192"/>
        <v>26.417120625926437</v>
      </c>
      <c r="EG275" s="478">
        <f t="shared" si="192"/>
        <v>-140.86878597958437</v>
      </c>
    </row>
    <row r="276" spans="133:137" ht="12" customHeight="1">
      <c r="EC276" s="156" t="s">
        <v>5207</v>
      </c>
      <c r="ED276" s="916"/>
      <c r="EE276" s="866"/>
      <c r="EF276" s="866"/>
      <c r="EG276" s="866"/>
    </row>
    <row r="1048387" spans="4:4" ht="12" customHeight="1">
      <c r="D1048387" s="538"/>
    </row>
  </sheetData>
  <autoFilter ref="A6:AE102" xr:uid="{DBD5EF33-735D-4690-AE19-5BAF5035EE16}"/>
  <mergeCells count="30">
    <mergeCell ref="BS5:CC5"/>
    <mergeCell ref="D147:N147"/>
    <mergeCell ref="O147:Y147"/>
    <mergeCell ref="Z147:AJ147"/>
    <mergeCell ref="AK147:AT147"/>
    <mergeCell ref="AV147:BE147"/>
    <mergeCell ref="D5:N5"/>
    <mergeCell ref="O5:Y5"/>
    <mergeCell ref="Z5:AJ5"/>
    <mergeCell ref="AK5:AT5"/>
    <mergeCell ref="AV5:BE5"/>
    <mergeCell ref="BH5:BR5"/>
    <mergeCell ref="B143:BF143"/>
    <mergeCell ref="B153:BF153"/>
    <mergeCell ref="D157:N157"/>
    <mergeCell ref="O157:Y157"/>
    <mergeCell ref="Z157:AJ157"/>
    <mergeCell ref="AK157:AT157"/>
    <mergeCell ref="AV157:BE157"/>
    <mergeCell ref="B163:BF163"/>
    <mergeCell ref="D167:N167"/>
    <mergeCell ref="O167:Y167"/>
    <mergeCell ref="Z167:AJ167"/>
    <mergeCell ref="AK167:AT167"/>
    <mergeCell ref="AV167:BE167"/>
    <mergeCell ref="EC267:ED267"/>
    <mergeCell ref="DJ239:DK239"/>
    <mergeCell ref="DC230:DH230"/>
    <mergeCell ref="DJ234:DK234"/>
    <mergeCell ref="B173:BF173"/>
  </mergeCells>
  <pageMargins left="0.7" right="0.7" top="0.75" bottom="0.75" header="0.3" footer="0.3"/>
  <pageSetup paperSize="9" orientation="portrait" r:id="rId1"/>
  <ignoredErrors>
    <ignoredError sqref="AK128:BC128 AK105:AX105 O105:X105 N36:Y99 AJ38:BF102 N128:Y128 O104:W104 AK104:BE104 BE128 AZ105:BE105 N101:Y102 O100:Y100 N134 N150:AJ150"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B2E9-15CD-407A-8991-5169897EC984}">
  <sheetPr>
    <tabColor theme="8" tint="0.39997558519241921"/>
  </sheetPr>
  <dimension ref="C6:N21"/>
  <sheetViews>
    <sheetView workbookViewId="0"/>
  </sheetViews>
  <sheetFormatPr defaultColWidth="9" defaultRowHeight="15"/>
  <cols>
    <col min="1" max="16384" width="9" style="2"/>
  </cols>
  <sheetData>
    <row r="6" spans="3:14" ht="15.75" thickBot="1"/>
    <row r="7" spans="3:14">
      <c r="C7" s="2154" t="s">
        <v>970</v>
      </c>
      <c r="D7" s="2155"/>
      <c r="E7" s="2155"/>
      <c r="F7" s="2155"/>
      <c r="G7" s="2155"/>
      <c r="H7" s="2155"/>
      <c r="I7" s="2155"/>
      <c r="J7" s="2155"/>
      <c r="K7" s="2155"/>
      <c r="L7" s="2155"/>
      <c r="M7" s="2155"/>
      <c r="N7" s="2156"/>
    </row>
    <row r="8" spans="3:14">
      <c r="C8" s="2157"/>
      <c r="D8" s="2158"/>
      <c r="E8" s="2158"/>
      <c r="F8" s="2158"/>
      <c r="G8" s="2158"/>
      <c r="H8" s="2158"/>
      <c r="I8" s="2158"/>
      <c r="J8" s="2158"/>
      <c r="K8" s="2158"/>
      <c r="L8" s="2158"/>
      <c r="M8" s="2158"/>
      <c r="N8" s="2159"/>
    </row>
    <row r="9" spans="3:14">
      <c r="C9" s="2157"/>
      <c r="D9" s="2158"/>
      <c r="E9" s="2158"/>
      <c r="F9" s="2158"/>
      <c r="G9" s="2158"/>
      <c r="H9" s="2158"/>
      <c r="I9" s="2158"/>
      <c r="J9" s="2158"/>
      <c r="K9" s="2158"/>
      <c r="L9" s="2158"/>
      <c r="M9" s="2158"/>
      <c r="N9" s="2159"/>
    </row>
    <row r="10" spans="3:14">
      <c r="C10" s="2157"/>
      <c r="D10" s="2158"/>
      <c r="E10" s="2158"/>
      <c r="F10" s="2158"/>
      <c r="G10" s="2158"/>
      <c r="H10" s="2158"/>
      <c r="I10" s="2158"/>
      <c r="J10" s="2158"/>
      <c r="K10" s="2158"/>
      <c r="L10" s="2158"/>
      <c r="M10" s="2158"/>
      <c r="N10" s="2159"/>
    </row>
    <row r="11" spans="3:14">
      <c r="C11" s="2157"/>
      <c r="D11" s="2158"/>
      <c r="E11" s="2158"/>
      <c r="F11" s="2158"/>
      <c r="G11" s="2158"/>
      <c r="H11" s="2158"/>
      <c r="I11" s="2158"/>
      <c r="J11" s="2158"/>
      <c r="K11" s="2158"/>
      <c r="L11" s="2158"/>
      <c r="M11" s="2158"/>
      <c r="N11" s="2159"/>
    </row>
    <row r="12" spans="3:14">
      <c r="C12" s="2157"/>
      <c r="D12" s="2158"/>
      <c r="E12" s="2158"/>
      <c r="F12" s="2158"/>
      <c r="G12" s="2158"/>
      <c r="H12" s="2158"/>
      <c r="I12" s="2158"/>
      <c r="J12" s="2158"/>
      <c r="K12" s="2158"/>
      <c r="L12" s="2158"/>
      <c r="M12" s="2158"/>
      <c r="N12" s="2159"/>
    </row>
    <row r="13" spans="3:14">
      <c r="C13" s="2157"/>
      <c r="D13" s="2158"/>
      <c r="E13" s="2158"/>
      <c r="F13" s="2158"/>
      <c r="G13" s="2158"/>
      <c r="H13" s="2158"/>
      <c r="I13" s="2158"/>
      <c r="J13" s="2158"/>
      <c r="K13" s="2158"/>
      <c r="L13" s="2158"/>
      <c r="M13" s="2158"/>
      <c r="N13" s="2159"/>
    </row>
    <row r="14" spans="3:14">
      <c r="C14" s="2157"/>
      <c r="D14" s="2158"/>
      <c r="E14" s="2158"/>
      <c r="F14" s="2158"/>
      <c r="G14" s="2158"/>
      <c r="H14" s="2158"/>
      <c r="I14" s="2158"/>
      <c r="J14" s="2158"/>
      <c r="K14" s="2158"/>
      <c r="L14" s="2158"/>
      <c r="M14" s="2158"/>
      <c r="N14" s="2159"/>
    </row>
    <row r="15" spans="3:14">
      <c r="C15" s="2157"/>
      <c r="D15" s="2158"/>
      <c r="E15" s="2158"/>
      <c r="F15" s="2158"/>
      <c r="G15" s="2158"/>
      <c r="H15" s="2158"/>
      <c r="I15" s="2158"/>
      <c r="J15" s="2158"/>
      <c r="K15" s="2158"/>
      <c r="L15" s="2158"/>
      <c r="M15" s="2158"/>
      <c r="N15" s="2159"/>
    </row>
    <row r="16" spans="3:14">
      <c r="C16" s="2157"/>
      <c r="D16" s="2158"/>
      <c r="E16" s="2158"/>
      <c r="F16" s="2158"/>
      <c r="G16" s="2158"/>
      <c r="H16" s="2158"/>
      <c r="I16" s="2158"/>
      <c r="J16" s="2158"/>
      <c r="K16" s="2158"/>
      <c r="L16" s="2158"/>
      <c r="M16" s="2158"/>
      <c r="N16" s="2159"/>
    </row>
    <row r="17" spans="3:14">
      <c r="C17" s="2157"/>
      <c r="D17" s="2158"/>
      <c r="E17" s="2158"/>
      <c r="F17" s="2158"/>
      <c r="G17" s="2158"/>
      <c r="H17" s="2158"/>
      <c r="I17" s="2158"/>
      <c r="J17" s="2158"/>
      <c r="K17" s="2158"/>
      <c r="L17" s="2158"/>
      <c r="M17" s="2158"/>
      <c r="N17" s="2159"/>
    </row>
    <row r="18" spans="3:14">
      <c r="C18" s="2157"/>
      <c r="D18" s="2158"/>
      <c r="E18" s="2158"/>
      <c r="F18" s="2158"/>
      <c r="G18" s="2158"/>
      <c r="H18" s="2158"/>
      <c r="I18" s="2158"/>
      <c r="J18" s="2158"/>
      <c r="K18" s="2158"/>
      <c r="L18" s="2158"/>
      <c r="M18" s="2158"/>
      <c r="N18" s="2159"/>
    </row>
    <row r="19" spans="3:14">
      <c r="C19" s="2157"/>
      <c r="D19" s="2158"/>
      <c r="E19" s="2158"/>
      <c r="F19" s="2158"/>
      <c r="G19" s="2158"/>
      <c r="H19" s="2158"/>
      <c r="I19" s="2158"/>
      <c r="J19" s="2158"/>
      <c r="K19" s="2158"/>
      <c r="L19" s="2158"/>
      <c r="M19" s="2158"/>
      <c r="N19" s="2159"/>
    </row>
    <row r="20" spans="3:14">
      <c r="C20" s="2157"/>
      <c r="D20" s="2158"/>
      <c r="E20" s="2158"/>
      <c r="F20" s="2158"/>
      <c r="G20" s="2158"/>
      <c r="H20" s="2158"/>
      <c r="I20" s="2158"/>
      <c r="J20" s="2158"/>
      <c r="K20" s="2158"/>
      <c r="L20" s="2158"/>
      <c r="M20" s="2158"/>
      <c r="N20" s="2159"/>
    </row>
    <row r="21" spans="3:14" ht="15.75" thickBot="1">
      <c r="C21" s="2160"/>
      <c r="D21" s="2161"/>
      <c r="E21" s="2161"/>
      <c r="F21" s="2161"/>
      <c r="G21" s="2161"/>
      <c r="H21" s="2161"/>
      <c r="I21" s="2161"/>
      <c r="J21" s="2161"/>
      <c r="K21" s="2161"/>
      <c r="L21" s="2161"/>
      <c r="M21" s="2161"/>
      <c r="N21" s="2162"/>
    </row>
  </sheetData>
  <mergeCells count="1">
    <mergeCell ref="C7:N2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FBD73-BDB5-4BC2-B602-92AAF4FB366C}">
  <sheetPr>
    <tabColor theme="8" tint="0.59999389629810485"/>
  </sheetPr>
  <dimension ref="A1:AE122"/>
  <sheetViews>
    <sheetView workbookViewId="0"/>
  </sheetViews>
  <sheetFormatPr defaultColWidth="9" defaultRowHeight="15" outlineLevelRow="3" outlineLevelCol="1"/>
  <cols>
    <col min="1" max="1" width="9" style="2"/>
    <col min="2" max="2" width="36.7109375" style="2" bestFit="1" customWidth="1"/>
    <col min="3" max="3" width="7.28515625" style="2" hidden="1" customWidth="1" outlineLevel="1"/>
    <col min="4" max="4" width="5.7109375" style="2" hidden="1" customWidth="1" outlineLevel="1"/>
    <col min="5" max="5" width="7.7109375" style="2" hidden="1" customWidth="1" outlineLevel="1" collapsed="1"/>
    <col min="6" max="6" width="5.7109375" style="2" hidden="1" customWidth="1" outlineLevel="1"/>
    <col min="7" max="7" width="10.28515625" style="2" hidden="1" customWidth="1" outlineLevel="1"/>
    <col min="8" max="8" width="5.7109375" style="2" hidden="1" customWidth="1" outlineLevel="1"/>
    <col min="9" max="9" width="7.28515625" style="2" bestFit="1" customWidth="1" collapsed="1"/>
    <col min="10" max="10" width="8" style="2" bestFit="1" customWidth="1"/>
    <col min="11" max="11" width="9.140625" style="2" hidden="1" customWidth="1" outlineLevel="1"/>
    <col min="12" max="12" width="5.7109375" style="2" hidden="1" customWidth="1" outlineLevel="1"/>
    <col min="13" max="13" width="10.28515625" style="2" hidden="1" customWidth="1" outlineLevel="1"/>
    <col min="14" max="14" width="5.7109375" style="2" hidden="1" customWidth="1" outlineLevel="1"/>
    <col min="15" max="15" width="7.28515625" style="2" bestFit="1" customWidth="1" collapsed="1"/>
    <col min="16" max="16" width="5.7109375" style="2" bestFit="1" customWidth="1"/>
    <col min="17" max="17" width="8.7109375" style="2" customWidth="1" outlineLevel="1"/>
    <col min="18" max="18" width="5.7109375" style="2" customWidth="1" outlineLevel="1"/>
    <col min="19" max="19" width="8.7109375" style="2" customWidth="1" outlineLevel="1"/>
    <col min="20" max="20" width="5.7109375" style="2" customWidth="1" outlineLevel="1"/>
    <col min="21" max="21" width="7.28515625" style="2" bestFit="1" customWidth="1"/>
    <col min="22" max="22" width="5.7109375" style="2" bestFit="1" customWidth="1"/>
    <col min="23" max="23" width="8.28515625" style="2" customWidth="1"/>
    <col min="24" max="16384" width="9" style="2"/>
  </cols>
  <sheetData>
    <row r="1" spans="1:27" s="492" customFormat="1">
      <c r="A1" s="491" t="str">
        <f>'Cover page'!E16</f>
        <v>Project M</v>
      </c>
      <c r="C1" s="742"/>
      <c r="D1" s="743"/>
      <c r="E1" s="743"/>
      <c r="F1" s="743"/>
      <c r="G1" s="743"/>
      <c r="H1" s="743"/>
      <c r="I1" s="743"/>
      <c r="J1" s="743"/>
      <c r="K1" s="743"/>
      <c r="L1" s="743"/>
      <c r="M1" s="743"/>
      <c r="N1" s="743"/>
      <c r="O1" s="743"/>
      <c r="P1" s="743"/>
      <c r="Q1" s="743"/>
      <c r="R1" s="743"/>
      <c r="S1" s="743"/>
      <c r="T1" s="743"/>
      <c r="U1" s="743"/>
      <c r="V1" s="743"/>
    </row>
    <row r="2" spans="1:27" s="494" customFormat="1" ht="18.75">
      <c r="A2" s="549" t="str">
        <f>B4</f>
        <v>Income Statement- Metzerplas Israel</v>
      </c>
      <c r="C2" s="744"/>
      <c r="D2" s="745"/>
      <c r="E2" s="745"/>
      <c r="F2" s="745"/>
      <c r="G2" s="745"/>
      <c r="H2" s="745"/>
      <c r="I2" s="745"/>
      <c r="J2" s="745"/>
      <c r="K2" s="745"/>
      <c r="L2" s="745"/>
      <c r="M2" s="745"/>
      <c r="N2" s="745"/>
      <c r="O2" s="745"/>
      <c r="P2" s="745"/>
      <c r="Q2" s="745"/>
      <c r="R2" s="745"/>
      <c r="S2" s="745"/>
      <c r="T2" s="745"/>
      <c r="U2" s="745"/>
      <c r="V2" s="745"/>
    </row>
    <row r="3" spans="1:27">
      <c r="C3" s="639"/>
      <c r="D3" s="639"/>
      <c r="E3" s="639"/>
      <c r="F3" s="639"/>
    </row>
    <row r="4" spans="1:27" ht="19.5" customHeight="1">
      <c r="B4" s="782" t="s">
        <v>4693</v>
      </c>
      <c r="C4" s="783"/>
      <c r="D4" s="783"/>
      <c r="E4" s="783"/>
      <c r="F4" s="783"/>
      <c r="G4" s="783"/>
      <c r="H4" s="783"/>
      <c r="I4" s="783"/>
      <c r="J4" s="783"/>
      <c r="K4" s="783"/>
      <c r="L4" s="783"/>
      <c r="M4" s="783"/>
      <c r="N4" s="783"/>
      <c r="O4" s="783"/>
      <c r="P4" s="783"/>
      <c r="Q4" s="783"/>
      <c r="R4" s="783"/>
      <c r="S4" s="783"/>
      <c r="T4" s="783"/>
      <c r="U4" s="783"/>
      <c r="V4" s="783"/>
      <c r="W4" s="1526"/>
    </row>
    <row r="5" spans="1:27" ht="24" customHeight="1">
      <c r="B5" s="778" t="s">
        <v>971</v>
      </c>
      <c r="C5" s="746" t="s">
        <v>882</v>
      </c>
      <c r="D5" s="298" t="s">
        <v>184</v>
      </c>
      <c r="E5" s="746" t="s">
        <v>972</v>
      </c>
      <c r="F5" s="298" t="s">
        <v>184</v>
      </c>
      <c r="G5" s="747" t="s">
        <v>187</v>
      </c>
      <c r="H5" s="298" t="s">
        <v>184</v>
      </c>
      <c r="I5" s="747" t="s">
        <v>218</v>
      </c>
      <c r="J5" s="298" t="s">
        <v>184</v>
      </c>
      <c r="K5" s="747" t="s">
        <v>884</v>
      </c>
      <c r="L5" s="298" t="s">
        <v>184</v>
      </c>
      <c r="M5" s="747" t="s">
        <v>192</v>
      </c>
      <c r="N5" s="298" t="s">
        <v>184</v>
      </c>
      <c r="O5" s="747" t="s">
        <v>4565</v>
      </c>
      <c r="P5" s="298" t="s">
        <v>184</v>
      </c>
      <c r="Q5" s="747" t="s">
        <v>4687</v>
      </c>
      <c r="R5" s="298" t="s">
        <v>184</v>
      </c>
      <c r="S5" s="747" t="s">
        <v>4688</v>
      </c>
      <c r="T5" s="298" t="s">
        <v>184</v>
      </c>
      <c r="U5" s="747" t="s">
        <v>4586</v>
      </c>
      <c r="V5" s="298" t="s">
        <v>184</v>
      </c>
      <c r="W5" s="1083" t="s">
        <v>193</v>
      </c>
    </row>
    <row r="6" spans="1:27" ht="12" hidden="1" customHeight="1" outlineLevel="1">
      <c r="B6" s="521" t="s">
        <v>99</v>
      </c>
      <c r="C6" s="748"/>
      <c r="D6" s="749"/>
      <c r="E6" s="748"/>
      <c r="F6" s="749"/>
      <c r="G6" s="750"/>
      <c r="H6" s="749"/>
      <c r="I6" s="750"/>
      <c r="J6" s="749"/>
      <c r="K6" s="750"/>
      <c r="L6" s="749"/>
      <c r="M6" s="750"/>
      <c r="N6" s="749"/>
      <c r="O6" s="750"/>
      <c r="P6" s="749"/>
      <c r="Q6" s="750"/>
      <c r="R6" s="749"/>
      <c r="S6" s="750"/>
      <c r="T6" s="749"/>
      <c r="U6" s="750"/>
      <c r="V6" s="749"/>
      <c r="W6" s="1034"/>
    </row>
    <row r="7" spans="1:27" ht="12" hidden="1" customHeight="1" outlineLevel="1">
      <c r="B7" s="529" t="s">
        <v>887</v>
      </c>
      <c r="C7" s="116">
        <v>78264.917000000001</v>
      </c>
      <c r="D7" s="751">
        <f t="shared" ref="D7:D11" si="0">C7/$C$11</f>
        <v>0.35135725142652363</v>
      </c>
      <c r="E7" s="116">
        <v>78264.917000000001</v>
      </c>
      <c r="F7" s="751">
        <f t="shared" ref="F7:F10" si="1">E7/$E$11</f>
        <v>0.52824858985858547</v>
      </c>
      <c r="G7" s="506">
        <v>70615.811000000002</v>
      </c>
      <c r="H7" s="751">
        <f>G7/$G$11</f>
        <v>0.55316150396097941</v>
      </c>
      <c r="I7" s="116">
        <v>92009</v>
      </c>
      <c r="J7" s="751">
        <f>I7/$I$11</f>
        <v>0.53610487982520028</v>
      </c>
      <c r="K7" s="116">
        <v>61681</v>
      </c>
      <c r="L7" s="751">
        <f t="shared" ref="L7:L10" si="2">K7/$K$11</f>
        <v>0.45294061492594306</v>
      </c>
      <c r="M7" s="116">
        <f t="shared" ref="M7:M10" si="3">(I7-G7)+K7</f>
        <v>83074.188999999998</v>
      </c>
      <c r="N7" s="751">
        <f t="shared" ref="N7:N10" si="4">M7/$M$11</f>
        <v>0.46115070856477275</v>
      </c>
      <c r="O7" s="116">
        <f>_xlfn.XLOOKUP(B7,'IS Conso'!B:B,'IS Conso'!AJ:AJ,0,0)</f>
        <v>78392.005000000005</v>
      </c>
      <c r="P7" s="751">
        <f>O7/$O$11</f>
        <v>0.43946678183365573</v>
      </c>
      <c r="Q7" s="116">
        <f>_xlfn.XLOOKUP(B7,'IS Conso'!B:B,'IS Conso'!BF:BF,0,0)</f>
        <v>43415.042999999998</v>
      </c>
      <c r="R7" s="751">
        <f>Q7/$Q$11</f>
        <v>0.51084871449457869</v>
      </c>
      <c r="S7" s="116">
        <f>_xlfn.XLOOKUP(B7,'IS Conso'!B:B,'IS Conso'!AU:AU,0,0)</f>
        <v>34174.881999999998</v>
      </c>
      <c r="T7" s="751">
        <f>S7/$S$11</f>
        <v>0.39757176589526433</v>
      </c>
      <c r="U7" s="116">
        <f>_xlfn.XLOOKUP(B7,'IS Conso'!B:B,'IS Conso'!BQ:BQ,0,0)</f>
        <v>69151.844000000012</v>
      </c>
      <c r="V7" s="751">
        <f>U7/$U$11</f>
        <v>0.3855633549519531</v>
      </c>
      <c r="W7" s="1034"/>
      <c r="Y7" s="786"/>
      <c r="Z7" s="786"/>
      <c r="AA7" s="786"/>
    </row>
    <row r="8" spans="1:27" ht="12" hidden="1" customHeight="1" outlineLevel="1">
      <c r="B8" s="525" t="s">
        <v>888</v>
      </c>
      <c r="C8" s="116">
        <v>138323.337</v>
      </c>
      <c r="D8" s="751">
        <f t="shared" si="0"/>
        <v>0.62097948045437468</v>
      </c>
      <c r="E8" s="116">
        <v>67032.337</v>
      </c>
      <c r="F8" s="751">
        <f t="shared" si="1"/>
        <v>0.45243435823455208</v>
      </c>
      <c r="G8" s="506">
        <v>51163.767</v>
      </c>
      <c r="H8" s="751">
        <f t="shared" ref="H8:H71" si="5">G8/$G$11</f>
        <v>0.40078596990168569</v>
      </c>
      <c r="I8" s="116">
        <v>69083</v>
      </c>
      <c r="J8" s="751">
        <f t="shared" ref="J8:J71" si="6">I8/$I$11</f>
        <v>0.40252294246176257</v>
      </c>
      <c r="K8" s="116">
        <v>63124</v>
      </c>
      <c r="L8" s="751">
        <f t="shared" si="2"/>
        <v>0.46353696238039638</v>
      </c>
      <c r="M8" s="116">
        <f t="shared" si="3"/>
        <v>81043.233000000007</v>
      </c>
      <c r="N8" s="751">
        <f t="shared" si="4"/>
        <v>0.4498767279248429</v>
      </c>
      <c r="O8" s="116">
        <f>_xlfn.XLOOKUP(B8,'IS Conso'!B:B,'IS Conso'!AJ:AJ,0,0)</f>
        <v>83285.813999999998</v>
      </c>
      <c r="P8" s="751">
        <f t="shared" ref="P8:P71" si="7">O8/$O$11</f>
        <v>0.46690155011313239</v>
      </c>
      <c r="Q8" s="116">
        <f>_xlfn.XLOOKUP(B8,'IS Conso'!B:B,'IS Conso'!BF:BF,0,0)</f>
        <v>37054.063000000002</v>
      </c>
      <c r="R8" s="751">
        <f t="shared" ref="R8:R71" si="8">Q8/$Q$11</f>
        <v>0.43600142122054636</v>
      </c>
      <c r="S8" s="116">
        <f>_xlfn.XLOOKUP(B8,'IS Conso'!B:B,'IS Conso'!AU:AU,0,0)</f>
        <v>41614.358999999997</v>
      </c>
      <c r="T8" s="751">
        <f t="shared" ref="T8:T71" si="9">S8/$S$11</f>
        <v>0.48411854631215656</v>
      </c>
      <c r="U8" s="116">
        <f>_xlfn.XLOOKUP(B8,'IS Conso'!B:B,'IS Conso'!BQ:BQ,0,0)</f>
        <v>87846.109999999986</v>
      </c>
      <c r="V8" s="751">
        <f t="shared" ref="V8:V71" si="10">U8/$U$11</f>
        <v>0.48979519463108323</v>
      </c>
      <c r="W8" s="1034"/>
      <c r="Y8" s="786"/>
      <c r="Z8" s="786"/>
      <c r="AA8" s="786"/>
    </row>
    <row r="9" spans="1:27" ht="12" hidden="1" customHeight="1" outlineLevel="1">
      <c r="B9" s="525" t="s">
        <v>889</v>
      </c>
      <c r="C9" s="116">
        <v>5580</v>
      </c>
      <c r="D9" s="751">
        <f t="shared" si="0"/>
        <v>2.5050476485651951E-2</v>
      </c>
      <c r="E9" s="116">
        <v>2870</v>
      </c>
      <c r="F9" s="751">
        <f t="shared" si="1"/>
        <v>1.9371047859082766E-2</v>
      </c>
      <c r="G9" s="506">
        <v>5918</v>
      </c>
      <c r="H9" s="751">
        <f t="shared" si="5"/>
        <v>4.6358028521984632E-2</v>
      </c>
      <c r="I9" s="116">
        <v>10578</v>
      </c>
      <c r="J9" s="751">
        <f t="shared" si="6"/>
        <v>6.163437727603787E-2</v>
      </c>
      <c r="K9" s="116">
        <v>11374</v>
      </c>
      <c r="L9" s="751">
        <f t="shared" si="2"/>
        <v>8.3522422693660545E-2</v>
      </c>
      <c r="M9" s="116">
        <f t="shared" si="3"/>
        <v>16034</v>
      </c>
      <c r="N9" s="751">
        <f t="shared" si="4"/>
        <v>8.9005869935456922E-2</v>
      </c>
      <c r="O9" s="116">
        <f>_xlfn.XLOOKUP(B9,'IS Conso'!B:B,'IS Conso'!AJ:AJ,0,0)</f>
        <v>16705</v>
      </c>
      <c r="P9" s="751">
        <f t="shared" si="7"/>
        <v>9.3648486099203843E-2</v>
      </c>
      <c r="Q9" s="116">
        <f>_xlfn.XLOOKUP(B9,'IS Conso'!B:B,'IS Conso'!BF:BF,0,0)</f>
        <v>4517</v>
      </c>
      <c r="R9" s="751">
        <f t="shared" si="8"/>
        <v>5.314986428487499E-2</v>
      </c>
      <c r="S9" s="116">
        <f>_xlfn.XLOOKUP(B9,'IS Conso'!B:B,'IS Conso'!AU:AU,0,0)</f>
        <v>10228.785599999999</v>
      </c>
      <c r="T9" s="751">
        <f t="shared" si="9"/>
        <v>0.11899606131649704</v>
      </c>
      <c r="U9" s="116">
        <f>_xlfn.XLOOKUP(B9,'IS Conso'!B:B,'IS Conso'!BQ:BQ,0,0)</f>
        <v>22416.785599999999</v>
      </c>
      <c r="V9" s="751">
        <f t="shared" si="10"/>
        <v>0.12498713791601318</v>
      </c>
      <c r="W9" s="1034"/>
      <c r="Y9" s="786"/>
      <c r="Z9" s="786"/>
      <c r="AA9" s="786"/>
    </row>
    <row r="10" spans="1:27" ht="27" hidden="1" customHeight="1" outlineLevel="1">
      <c r="B10" s="530" t="s">
        <v>890</v>
      </c>
      <c r="C10" s="752">
        <v>582</v>
      </c>
      <c r="D10" s="753">
        <f t="shared" si="0"/>
        <v>2.6127916334497195E-3</v>
      </c>
      <c r="E10" s="752">
        <v>-8</v>
      </c>
      <c r="F10" s="753">
        <f t="shared" si="1"/>
        <v>-5.3995952220439767E-5</v>
      </c>
      <c r="G10" s="754">
        <v>-39</v>
      </c>
      <c r="H10" s="753">
        <f t="shared" si="5"/>
        <v>-3.0550238464978043E-4</v>
      </c>
      <c r="I10" s="752">
        <v>-45</v>
      </c>
      <c r="J10" s="753">
        <f t="shared" si="6"/>
        <v>-2.6219956300072835E-4</v>
      </c>
      <c r="K10" s="752">
        <v>0</v>
      </c>
      <c r="L10" s="753">
        <f t="shared" si="2"/>
        <v>0</v>
      </c>
      <c r="M10" s="752">
        <f t="shared" si="3"/>
        <v>-6</v>
      </c>
      <c r="N10" s="753">
        <f t="shared" si="4"/>
        <v>-3.3306425072517247E-5</v>
      </c>
      <c r="O10" s="752">
        <f>_xlfn.XLOOKUP(B10,'IS Conso'!B:B,'IS Conso'!AJ:AJ,0,0)</f>
        <v>-3</v>
      </c>
      <c r="P10" s="753">
        <f t="shared" si="7"/>
        <v>-1.6818045992074919E-5</v>
      </c>
      <c r="Q10" s="752">
        <f>_xlfn.XLOOKUP(B10,'IS Conso'!B:B,'IS Conso'!BF:BF,0,0)</f>
        <v>0</v>
      </c>
      <c r="R10" s="753">
        <f t="shared" si="8"/>
        <v>0</v>
      </c>
      <c r="S10" s="752">
        <f>_xlfn.XLOOKUP(B10,'IS Conso'!B:B,'IS Conso'!AU:AU,0,0)</f>
        <v>-59</v>
      </c>
      <c r="T10" s="753">
        <f t="shared" si="9"/>
        <v>-6.8637352391796402E-4</v>
      </c>
      <c r="U10" s="752">
        <f>_xlfn.XLOOKUP(B10,'IS Conso'!B:B,'IS Conso'!BQ:BQ,0,0)</f>
        <v>-62</v>
      </c>
      <c r="V10" s="753">
        <f t="shared" si="10"/>
        <v>-3.4568749904949879E-4</v>
      </c>
      <c r="W10" s="1034"/>
      <c r="Y10" s="786"/>
      <c r="Z10" s="786"/>
      <c r="AA10" s="786"/>
    </row>
    <row r="11" spans="1:27" ht="12" customHeight="1" collapsed="1">
      <c r="B11" s="503" t="s">
        <v>99</v>
      </c>
      <c r="C11" s="116">
        <f>SUBTOTAL(9,C7:C10)</f>
        <v>222750.25400000002</v>
      </c>
      <c r="D11" s="755">
        <f t="shared" si="0"/>
        <v>1</v>
      </c>
      <c r="E11" s="116">
        <f>SUBTOTAL(9,E7:E10)</f>
        <v>148159.25400000002</v>
      </c>
      <c r="F11" s="755">
        <f>E11/$E$11</f>
        <v>1</v>
      </c>
      <c r="G11" s="116">
        <f>SUBTOTAL(9,G7:G10)</f>
        <v>127658.57800000001</v>
      </c>
      <c r="H11" s="755">
        <f t="shared" si="5"/>
        <v>1</v>
      </c>
      <c r="I11" s="116">
        <f>SUBTOTAL(9,I7:I10)</f>
        <v>171625</v>
      </c>
      <c r="J11" s="755">
        <f t="shared" si="6"/>
        <v>1</v>
      </c>
      <c r="K11" s="116">
        <f>SUBTOTAL(9,K7:K10)</f>
        <v>136179</v>
      </c>
      <c r="L11" s="755">
        <f>K11/$K$11</f>
        <v>1</v>
      </c>
      <c r="M11" s="116">
        <f>(I11-G11)+K11</f>
        <v>180145.42199999999</v>
      </c>
      <c r="N11" s="755">
        <f>M11/$M$11</f>
        <v>1</v>
      </c>
      <c r="O11" s="116">
        <f t="shared" ref="O11:U11" si="11">SUBTOTAL(9,O7:O10)</f>
        <v>178379.81900000002</v>
      </c>
      <c r="P11" s="755">
        <f t="shared" si="7"/>
        <v>1</v>
      </c>
      <c r="Q11" s="116">
        <f t="shared" si="11"/>
        <v>84986.106</v>
      </c>
      <c r="R11" s="755">
        <f t="shared" si="8"/>
        <v>1</v>
      </c>
      <c r="S11" s="116">
        <f t="shared" si="11"/>
        <v>85959.026599999997</v>
      </c>
      <c r="T11" s="755">
        <f t="shared" si="9"/>
        <v>1</v>
      </c>
      <c r="U11" s="116">
        <f t="shared" si="11"/>
        <v>179352.7396</v>
      </c>
      <c r="V11" s="755">
        <f t="shared" si="10"/>
        <v>1</v>
      </c>
      <c r="W11" s="837">
        <f>MAX(W1:W10)+1</f>
        <v>1</v>
      </c>
      <c r="X11" s="786"/>
      <c r="Y11" s="786"/>
      <c r="Z11" s="786"/>
      <c r="AA11" s="786"/>
    </row>
    <row r="12" spans="1:27" ht="12" hidden="1" customHeight="1" outlineLevel="1">
      <c r="B12" s="524" t="s">
        <v>61</v>
      </c>
      <c r="C12" s="116"/>
      <c r="D12" s="751"/>
      <c r="E12" s="116"/>
      <c r="F12" s="751"/>
      <c r="G12" s="116"/>
      <c r="H12" s="751"/>
      <c r="I12" s="116"/>
      <c r="J12" s="751">
        <f t="shared" si="6"/>
        <v>0</v>
      </c>
      <c r="K12" s="116"/>
      <c r="L12" s="751"/>
      <c r="M12" s="116"/>
      <c r="N12" s="751"/>
      <c r="O12" s="116">
        <f>_xlfn.XLOOKUP(B12,'IS Conso'!B:B,'IS Conso'!AJ:AJ,0,0)</f>
        <v>0</v>
      </c>
      <c r="P12" s="751">
        <f t="shared" si="7"/>
        <v>0</v>
      </c>
      <c r="Q12" s="116">
        <f>_xlfn.XLOOKUP(B12,'IS Conso'!B:B,'IS Conso'!BF:BF,0,0)</f>
        <v>0</v>
      </c>
      <c r="R12" s="751">
        <f t="shared" si="8"/>
        <v>0</v>
      </c>
      <c r="S12" s="116">
        <f>_xlfn.XLOOKUP(B12,'IS Conso'!B:B,'IS Conso'!AU:AU,0,0)</f>
        <v>0</v>
      </c>
      <c r="T12" s="751">
        <f t="shared" si="9"/>
        <v>0</v>
      </c>
      <c r="U12" s="116">
        <f>_xlfn.XLOOKUP(B12,'IS Conso'!B:B,'IS Conso'!BQ:BQ,0,0)</f>
        <v>0</v>
      </c>
      <c r="V12" s="751">
        <f t="shared" si="10"/>
        <v>0</v>
      </c>
      <c r="W12" s="867"/>
      <c r="Y12" s="786"/>
      <c r="Z12" s="786"/>
      <c r="AA12" s="786"/>
    </row>
    <row r="13" spans="1:27" ht="12" hidden="1" customHeight="1" outlineLevel="2">
      <c r="B13" s="531" t="s">
        <v>891</v>
      </c>
      <c r="C13" s="116"/>
      <c r="D13" s="751"/>
      <c r="E13" s="116"/>
      <c r="F13" s="751"/>
      <c r="G13" s="116"/>
      <c r="H13" s="751"/>
      <c r="I13" s="116"/>
      <c r="J13" s="751">
        <f t="shared" si="6"/>
        <v>0</v>
      </c>
      <c r="K13" s="116"/>
      <c r="L13" s="751"/>
      <c r="M13" s="116"/>
      <c r="N13" s="751"/>
      <c r="O13" s="116">
        <f>_xlfn.XLOOKUP(B13,'IS Conso'!B:B,'IS Conso'!AJ:AJ,0,0)</f>
        <v>0</v>
      </c>
      <c r="P13" s="751">
        <f t="shared" si="7"/>
        <v>0</v>
      </c>
      <c r="Q13" s="116">
        <f>_xlfn.XLOOKUP(B13,'IS Conso'!B:B,'IS Conso'!BF:BF,0,0)</f>
        <v>0</v>
      </c>
      <c r="R13" s="751">
        <f t="shared" si="8"/>
        <v>0</v>
      </c>
      <c r="S13" s="116">
        <f>_xlfn.XLOOKUP(B13,'IS Conso'!B:B,'IS Conso'!AU:AU,0,0)</f>
        <v>0</v>
      </c>
      <c r="T13" s="751">
        <f t="shared" si="9"/>
        <v>0</v>
      </c>
      <c r="U13" s="116">
        <f>_xlfn.XLOOKUP(B13,'IS Conso'!B:B,'IS Conso'!BQ:BQ,0,0)</f>
        <v>0</v>
      </c>
      <c r="V13" s="751">
        <f t="shared" si="10"/>
        <v>0</v>
      </c>
      <c r="W13" s="867"/>
      <c r="Y13" s="786"/>
      <c r="Z13" s="786"/>
      <c r="AA13" s="786"/>
    </row>
    <row r="14" spans="1:27" ht="12" hidden="1" customHeight="1" outlineLevel="2">
      <c r="B14" s="533" t="s">
        <v>892</v>
      </c>
      <c r="C14" s="116">
        <v>-62932.330999999998</v>
      </c>
      <c r="D14" s="751">
        <f t="shared" ref="D14:D16" si="12">C14/$C$11</f>
        <v>-0.28252417166716226</v>
      </c>
      <c r="E14" s="116">
        <v>-30475.330999999998</v>
      </c>
      <c r="F14" s="751">
        <f t="shared" ref="F14:F16" si="13">E14/$E$11</f>
        <v>-0.20569306457226083</v>
      </c>
      <c r="G14" s="116">
        <v>-53125.482000000004</v>
      </c>
      <c r="H14" s="751">
        <f t="shared" si="5"/>
        <v>-0.41615285735048685</v>
      </c>
      <c r="I14" s="116">
        <v>-68973</v>
      </c>
      <c r="J14" s="751">
        <f t="shared" si="6"/>
        <v>-0.40188201019664965</v>
      </c>
      <c r="K14" s="116">
        <v>-50962</v>
      </c>
      <c r="L14" s="751">
        <f t="shared" ref="L14:L77" si="14">K14/$K$11</f>
        <v>-0.37422803809691657</v>
      </c>
      <c r="M14" s="116">
        <f t="shared" ref="M14:M77" si="15">(I14-G14)+K14</f>
        <v>-66809.517999999996</v>
      </c>
      <c r="N14" s="751">
        <f t="shared" ref="N14:N77" si="16">M14/$M$11</f>
        <v>-0.37086436756633206</v>
      </c>
      <c r="O14" s="116">
        <f>_xlfn.XLOOKUP(B14,'IS Conso'!B:B,'IS Conso'!AJ:AJ,0,0)</f>
        <v>-63126.906000000003</v>
      </c>
      <c r="P14" s="751">
        <f t="shared" si="7"/>
        <v>-0.35389040281513007</v>
      </c>
      <c r="Q14" s="116">
        <f>_xlfn.XLOOKUP(B14,'IS Conso'!B:B,'IS Conso'!BF:BF,0,0)</f>
        <v>-35080.629000000001</v>
      </c>
      <c r="R14" s="751">
        <f t="shared" si="8"/>
        <v>-0.41278075500953065</v>
      </c>
      <c r="S14" s="116">
        <f>_xlfn.XLOOKUP(B14,'IS Conso'!B:B,'IS Conso'!AU:AU,0,0)</f>
        <v>-37067.288999999997</v>
      </c>
      <c r="T14" s="751">
        <f t="shared" si="9"/>
        <v>-0.43122043683077255</v>
      </c>
      <c r="U14" s="116">
        <f>_xlfn.XLOOKUP(B14,'IS Conso'!B:B,'IS Conso'!BQ:BQ,0,0)</f>
        <v>-65113.565999999999</v>
      </c>
      <c r="V14" s="751">
        <f t="shared" si="10"/>
        <v>-0.36304751265700763</v>
      </c>
      <c r="W14" s="867"/>
      <c r="Y14" s="786"/>
      <c r="Z14" s="786"/>
      <c r="AA14" s="786"/>
    </row>
    <row r="15" spans="1:27" ht="12" hidden="1" customHeight="1" outlineLevel="2">
      <c r="B15" s="535" t="s">
        <v>747</v>
      </c>
      <c r="C15" s="756">
        <v>-56962.042000000001</v>
      </c>
      <c r="D15" s="757">
        <f t="shared" si="12"/>
        <v>-0.25572155800998547</v>
      </c>
      <c r="E15" s="756">
        <v>-43785.042000000001</v>
      </c>
      <c r="F15" s="757">
        <f t="shared" si="13"/>
        <v>-0.29552687947524353</v>
      </c>
      <c r="G15" s="756">
        <v>-20471.132000000001</v>
      </c>
      <c r="H15" s="757">
        <f t="shared" si="5"/>
        <v>-0.16035845237129306</v>
      </c>
      <c r="I15" s="756">
        <v>-29629</v>
      </c>
      <c r="J15" s="757">
        <f t="shared" si="6"/>
        <v>-0.17263801893663511</v>
      </c>
      <c r="K15" s="756">
        <v>-22644</v>
      </c>
      <c r="L15" s="757">
        <f t="shared" si="14"/>
        <v>-0.16628114466988303</v>
      </c>
      <c r="M15" s="756">
        <f t="shared" si="15"/>
        <v>-31801.867999999999</v>
      </c>
      <c r="N15" s="757">
        <f t="shared" si="16"/>
        <v>-0.17653442228468066</v>
      </c>
      <c r="O15" s="756">
        <f>_xlfn.XLOOKUP(B15,'IS Conso'!B:B,'IS Conso'!AJ:AJ,0,0)</f>
        <v>-28747.655999999999</v>
      </c>
      <c r="P15" s="757">
        <f t="shared" si="7"/>
        <v>-0.1611598002574495</v>
      </c>
      <c r="Q15" s="756">
        <f>_xlfn.XLOOKUP(B15,'IS Conso'!B:B,'IS Conso'!BF:BF,0,0)</f>
        <v>-9353.7459999999992</v>
      </c>
      <c r="R15" s="757">
        <f t="shared" si="8"/>
        <v>-0.11006206120327479</v>
      </c>
      <c r="S15" s="756">
        <f>_xlfn.XLOOKUP(B15,'IS Conso'!B:B,'IS Conso'!AU:AU,0,0)</f>
        <v>-6014.924</v>
      </c>
      <c r="T15" s="757">
        <f t="shared" si="9"/>
        <v>-6.9974314948792124E-2</v>
      </c>
      <c r="U15" s="756">
        <f>_xlfn.XLOOKUP(B15,'IS Conso'!B:B,'IS Conso'!BQ:BQ,0,0)</f>
        <v>-25408.833999999999</v>
      </c>
      <c r="V15" s="757">
        <f t="shared" si="10"/>
        <v>-0.14166961740683665</v>
      </c>
      <c r="W15" s="1084"/>
      <c r="Y15" s="786"/>
      <c r="Z15" s="786"/>
      <c r="AA15" s="786"/>
    </row>
    <row r="16" spans="1:27" ht="12" hidden="1" customHeight="1" outlineLevel="1" collapsed="1">
      <c r="B16" s="525" t="s">
        <v>891</v>
      </c>
      <c r="C16" s="116">
        <f>SUBTOTAL(9,C14:C15)</f>
        <v>-119894.37299999999</v>
      </c>
      <c r="D16" s="751">
        <f t="shared" si="12"/>
        <v>-0.53824572967714768</v>
      </c>
      <c r="E16" s="116">
        <f>SUBTOTAL(9,E14:E15)</f>
        <v>-74260.372999999992</v>
      </c>
      <c r="F16" s="751">
        <f t="shared" si="13"/>
        <v>-0.50121994404750436</v>
      </c>
      <c r="G16" s="116">
        <f>SUBTOTAL(9,G14:G15)</f>
        <v>-73596.614000000001</v>
      </c>
      <c r="H16" s="751">
        <f t="shared" si="5"/>
        <v>-0.57651130972177989</v>
      </c>
      <c r="I16" s="116">
        <f>SUBTOTAL(9,I14:I15)</f>
        <v>-98602</v>
      </c>
      <c r="J16" s="751">
        <f t="shared" si="6"/>
        <v>-0.57452002913328482</v>
      </c>
      <c r="K16" s="116">
        <f>SUBTOTAL(9,K14:K15)</f>
        <v>-73606</v>
      </c>
      <c r="L16" s="751">
        <f t="shared" si="14"/>
        <v>-0.5405091827667996</v>
      </c>
      <c r="M16" s="116">
        <f>SUBTOTAL(9,M14:M15)</f>
        <v>-98611.385999999999</v>
      </c>
      <c r="N16" s="751">
        <f t="shared" si="16"/>
        <v>-0.54739878985101276</v>
      </c>
      <c r="O16" s="116">
        <f t="shared" ref="O16:U16" si="17">SUBTOTAL(9,O14:O15)</f>
        <v>-91874.562000000005</v>
      </c>
      <c r="P16" s="751">
        <f t="shared" si="7"/>
        <v>-0.51505020307257965</v>
      </c>
      <c r="Q16" s="116">
        <f t="shared" si="17"/>
        <v>-44434.375</v>
      </c>
      <c r="R16" s="751">
        <f t="shared" si="8"/>
        <v>-0.52284281621280537</v>
      </c>
      <c r="S16" s="116">
        <f t="shared" si="17"/>
        <v>-43082.212999999996</v>
      </c>
      <c r="T16" s="751">
        <f t="shared" si="9"/>
        <v>-0.50119475177956463</v>
      </c>
      <c r="U16" s="116">
        <f t="shared" si="17"/>
        <v>-90522.4</v>
      </c>
      <c r="V16" s="751">
        <f t="shared" si="10"/>
        <v>-0.50471713006384422</v>
      </c>
      <c r="W16" s="867"/>
      <c r="Y16" s="786"/>
      <c r="Z16" s="786"/>
      <c r="AA16" s="786"/>
    </row>
    <row r="17" spans="2:27" ht="12" hidden="1" customHeight="1" outlineLevel="2">
      <c r="B17" s="526" t="s">
        <v>893</v>
      </c>
      <c r="C17" s="116"/>
      <c r="D17" s="751"/>
      <c r="E17" s="116"/>
      <c r="F17" s="751"/>
      <c r="G17" s="116"/>
      <c r="H17" s="751"/>
      <c r="I17" s="116"/>
      <c r="J17" s="751">
        <f t="shared" si="6"/>
        <v>0</v>
      </c>
      <c r="K17" s="116"/>
      <c r="L17" s="751"/>
      <c r="M17" s="116"/>
      <c r="N17" s="751"/>
      <c r="O17" s="116">
        <f>_xlfn.XLOOKUP(B17,'IS Conso'!B:B,'IS Conso'!AJ:AJ,0,0)</f>
        <v>0</v>
      </c>
      <c r="P17" s="751">
        <f t="shared" si="7"/>
        <v>0</v>
      </c>
      <c r="Q17" s="116">
        <f>_xlfn.XLOOKUP(B17,'IS Conso'!B:B,'IS Conso'!BF:BF,0,0)</f>
        <v>0</v>
      </c>
      <c r="R17" s="751">
        <f t="shared" si="8"/>
        <v>0</v>
      </c>
      <c r="S17" s="116">
        <f>_xlfn.XLOOKUP(B17,'IS Conso'!B:B,'IS Conso'!AU:AU,0,0)</f>
        <v>0</v>
      </c>
      <c r="T17" s="751">
        <f t="shared" si="9"/>
        <v>0</v>
      </c>
      <c r="U17" s="116">
        <f>_xlfn.XLOOKUP(B17,'IS Conso'!B:B,'IS Conso'!BQ:BQ,0,0)</f>
        <v>0</v>
      </c>
      <c r="V17" s="751">
        <f t="shared" si="10"/>
        <v>0</v>
      </c>
      <c r="W17" s="867"/>
      <c r="Y17" s="786"/>
      <c r="Z17" s="786"/>
      <c r="AA17" s="786"/>
    </row>
    <row r="18" spans="2:27" ht="12" hidden="1" customHeight="1" outlineLevel="2">
      <c r="B18" s="533" t="s">
        <v>894</v>
      </c>
      <c r="C18" s="116">
        <v>-21536</v>
      </c>
      <c r="D18" s="751">
        <f t="shared" ref="D18:D21" si="18">C18/$C$11</f>
        <v>-9.668226910304667E-2</v>
      </c>
      <c r="E18" s="116">
        <v>-19644</v>
      </c>
      <c r="F18" s="751">
        <f t="shared" ref="F18:F81" si="19">E18/$E$11</f>
        <v>-0.13258706067728984</v>
      </c>
      <c r="G18" s="116">
        <v>-13810</v>
      </c>
      <c r="H18" s="751">
        <f>Y18/$G$11</f>
        <v>0</v>
      </c>
      <c r="I18" s="116">
        <v>-18556</v>
      </c>
      <c r="J18" s="751">
        <f t="shared" si="6"/>
        <v>-0.10811944646758923</v>
      </c>
      <c r="K18" s="116">
        <v>-14114</v>
      </c>
      <c r="L18" s="751">
        <f t="shared" si="14"/>
        <v>-0.10364299928770221</v>
      </c>
      <c r="M18" s="116">
        <f t="shared" si="15"/>
        <v>-18860</v>
      </c>
      <c r="N18" s="751">
        <f t="shared" si="16"/>
        <v>-0.10469319614461255</v>
      </c>
      <c r="O18" s="116">
        <f>_xlfn.XLOOKUP(B18,'IS Conso'!B:B,'IS Conso'!AJ:AJ,0,0)</f>
        <v>-19099</v>
      </c>
      <c r="P18" s="751">
        <f t="shared" si="7"/>
        <v>-0.10706928680087964</v>
      </c>
      <c r="Q18" s="116">
        <f>_xlfn.XLOOKUP(B18,'IS Conso'!B:B,'IS Conso'!BF:BF,0,0)</f>
        <v>-9591</v>
      </c>
      <c r="R18" s="751">
        <f t="shared" si="8"/>
        <v>-0.1128537410573912</v>
      </c>
      <c r="S18" s="116">
        <f>_xlfn.XLOOKUP(B18,'IS Conso'!B:B,'IS Conso'!AU:AU,0,0)</f>
        <v>-9700</v>
      </c>
      <c r="T18" s="751">
        <f t="shared" si="9"/>
        <v>-0.11284446071193645</v>
      </c>
      <c r="U18" s="116">
        <f>_xlfn.XLOOKUP(B18,'IS Conso'!B:B,'IS Conso'!BQ:BQ,0,0)</f>
        <v>-19208</v>
      </c>
      <c r="V18" s="751">
        <f t="shared" si="10"/>
        <v>-0.10709621744746407</v>
      </c>
      <c r="W18" s="867"/>
      <c r="Y18" s="786"/>
      <c r="Z18" s="786"/>
      <c r="AA18" s="786"/>
    </row>
    <row r="19" spans="2:27" ht="12" hidden="1" customHeight="1" outlineLevel="2">
      <c r="B19" s="535" t="s">
        <v>895</v>
      </c>
      <c r="C19" s="756">
        <v>-1862</v>
      </c>
      <c r="D19" s="757">
        <f t="shared" si="18"/>
        <v>-8.3591374939576951E-3</v>
      </c>
      <c r="E19" s="756">
        <v>-1487</v>
      </c>
      <c r="F19" s="757">
        <f t="shared" si="19"/>
        <v>-1.0036497618974242E-2</v>
      </c>
      <c r="G19" s="756">
        <v>-1455</v>
      </c>
      <c r="H19" s="757">
        <f t="shared" si="5"/>
        <v>-1.139758896578027E-2</v>
      </c>
      <c r="I19" s="756">
        <v>-1545</v>
      </c>
      <c r="J19" s="757">
        <f t="shared" si="6"/>
        <v>-9.0021849963583395E-3</v>
      </c>
      <c r="K19" s="756">
        <v>-1192</v>
      </c>
      <c r="L19" s="757">
        <f t="shared" si="14"/>
        <v>-8.7531851460210461E-3</v>
      </c>
      <c r="M19" s="756">
        <f t="shared" si="15"/>
        <v>-1282</v>
      </c>
      <c r="N19" s="757">
        <f t="shared" si="16"/>
        <v>-7.1164728238278518E-3</v>
      </c>
      <c r="O19" s="756">
        <f>_xlfn.XLOOKUP(B19,'IS Conso'!B:B,'IS Conso'!AJ:AJ,0,0)</f>
        <v>-1615</v>
      </c>
      <c r="P19" s="757">
        <f t="shared" si="7"/>
        <v>-9.0537147590669994E-3</v>
      </c>
      <c r="Q19" s="756">
        <f>_xlfn.XLOOKUP(B19,'IS Conso'!B:B,'IS Conso'!BF:BF,0,0)</f>
        <v>-758</v>
      </c>
      <c r="R19" s="757">
        <f t="shared" si="8"/>
        <v>-8.9191049652280804E-3</v>
      </c>
      <c r="S19" s="756">
        <f>_xlfn.XLOOKUP(B19,'IS Conso'!B:B,'IS Conso'!AU:AU,0,0)</f>
        <v>-530</v>
      </c>
      <c r="T19" s="757">
        <f t="shared" si="9"/>
        <v>-6.1657282657037443E-3</v>
      </c>
      <c r="U19" s="756">
        <f>_xlfn.XLOOKUP(B19,'IS Conso'!B:B,'IS Conso'!BQ:BQ,0,0)</f>
        <v>-1387</v>
      </c>
      <c r="V19" s="757">
        <f t="shared" si="10"/>
        <v>-7.7333638900266904E-3</v>
      </c>
      <c r="W19" s="1084"/>
      <c r="Y19" s="786"/>
      <c r="Z19" s="786"/>
      <c r="AA19" s="786"/>
    </row>
    <row r="20" spans="2:27" ht="12" hidden="1" customHeight="1" outlineLevel="1" collapsed="1">
      <c r="B20" s="525" t="s">
        <v>893</v>
      </c>
      <c r="C20" s="116">
        <f>SUBTOTAL(9,C18:C19)</f>
        <v>-23398</v>
      </c>
      <c r="D20" s="751">
        <f t="shared" si="18"/>
        <v>-0.10504140659700437</v>
      </c>
      <c r="E20" s="116">
        <f>SUBTOTAL(9,E18:E19)</f>
        <v>-21131</v>
      </c>
      <c r="F20" s="751">
        <f t="shared" si="19"/>
        <v>-0.14262355829626408</v>
      </c>
      <c r="G20" s="116">
        <f>SUBTOTAL(9,G18:G19)</f>
        <v>-15265</v>
      </c>
      <c r="H20" s="751">
        <f t="shared" si="5"/>
        <v>-0.11957676670971534</v>
      </c>
      <c r="I20" s="116">
        <f>SUBTOTAL(9,I18:I19)</f>
        <v>-20101</v>
      </c>
      <c r="J20" s="751">
        <f t="shared" si="6"/>
        <v>-0.11712163146394756</v>
      </c>
      <c r="K20" s="116">
        <f>SUBTOTAL(9,K18:K19)</f>
        <v>-15306</v>
      </c>
      <c r="L20" s="751">
        <f t="shared" si="14"/>
        <v>-0.11239618443372326</v>
      </c>
      <c r="M20" s="116">
        <f t="shared" si="15"/>
        <v>-20142</v>
      </c>
      <c r="N20" s="751">
        <f t="shared" si="16"/>
        <v>-0.1118096689684404</v>
      </c>
      <c r="O20" s="116">
        <f t="shared" ref="O20:U20" si="20">SUBTOTAL(9,O18:O19)</f>
        <v>-20714</v>
      </c>
      <c r="P20" s="751">
        <f t="shared" si="7"/>
        <v>-0.11612300155994663</v>
      </c>
      <c r="Q20" s="116">
        <f t="shared" si="20"/>
        <v>-10349</v>
      </c>
      <c r="R20" s="751">
        <f t="shared" si="8"/>
        <v>-0.12177284602261927</v>
      </c>
      <c r="S20" s="116">
        <f t="shared" si="20"/>
        <v>-10230</v>
      </c>
      <c r="T20" s="751">
        <f t="shared" si="9"/>
        <v>-0.11901018897764019</v>
      </c>
      <c r="U20" s="116">
        <f t="shared" si="20"/>
        <v>-20595</v>
      </c>
      <c r="V20" s="751">
        <f t="shared" si="10"/>
        <v>-0.11482958133749076</v>
      </c>
      <c r="W20" s="867"/>
      <c r="Y20" s="786"/>
      <c r="Z20" s="786"/>
      <c r="AA20" s="786"/>
    </row>
    <row r="21" spans="2:27" ht="12" hidden="1" customHeight="1" outlineLevel="1">
      <c r="B21" s="525" t="s">
        <v>896</v>
      </c>
      <c r="C21" s="116">
        <v>-9931</v>
      </c>
      <c r="D21" s="751">
        <f t="shared" si="18"/>
        <v>-4.4583563078675545E-2</v>
      </c>
      <c r="E21" s="116">
        <v>-9385</v>
      </c>
      <c r="F21" s="751">
        <f t="shared" si="19"/>
        <v>-6.3344001448603401E-2</v>
      </c>
      <c r="G21" s="116">
        <v>-7334</v>
      </c>
      <c r="H21" s="751">
        <f t="shared" si="5"/>
        <v>-5.7450115103115117E-2</v>
      </c>
      <c r="I21" s="116">
        <v>-10081</v>
      </c>
      <c r="J21" s="751">
        <f t="shared" si="6"/>
        <v>-5.8738528769118718E-2</v>
      </c>
      <c r="K21" s="116">
        <v>-7427</v>
      </c>
      <c r="L21" s="751">
        <f t="shared" si="14"/>
        <v>-5.4538511811659654E-2</v>
      </c>
      <c r="M21" s="116">
        <f t="shared" si="15"/>
        <v>-10174</v>
      </c>
      <c r="N21" s="751">
        <f t="shared" si="16"/>
        <v>-5.6476594781298413E-2</v>
      </c>
      <c r="O21" s="116">
        <f>_xlfn.XLOOKUP(B21,'IS Conso'!B:B,'IS Conso'!AJ:AJ,0,0)</f>
        <v>-9887</v>
      </c>
      <c r="P21" s="751">
        <f t="shared" si="7"/>
        <v>-5.5426673574548245E-2</v>
      </c>
      <c r="Q21" s="116">
        <f>_xlfn.XLOOKUP(B21,'IS Conso'!B:B,'IS Conso'!BF:BF,0,0)</f>
        <v>-4960</v>
      </c>
      <c r="R21" s="751">
        <f t="shared" si="8"/>
        <v>-5.8362481038959475E-2</v>
      </c>
      <c r="S21" s="116">
        <f>_xlfn.XLOOKUP(B21,'IS Conso'!B:B,'IS Conso'!AU:AU,0,0)</f>
        <v>-4633</v>
      </c>
      <c r="T21" s="751">
        <f t="shared" si="9"/>
        <v>-5.3897771801897067E-2</v>
      </c>
      <c r="U21" s="116">
        <f>_xlfn.XLOOKUP(B21,'IS Conso'!B:B,'IS Conso'!BQ:BQ,0,0)</f>
        <v>-9560</v>
      </c>
      <c r="V21" s="751">
        <f t="shared" si="10"/>
        <v>-5.3302782111503355E-2</v>
      </c>
      <c r="W21" s="867"/>
      <c r="Y21" s="786"/>
      <c r="Z21" s="786"/>
      <c r="AA21" s="786"/>
    </row>
    <row r="22" spans="2:27" ht="12" hidden="1" customHeight="1" outlineLevel="2">
      <c r="B22" s="532" t="s">
        <v>897</v>
      </c>
      <c r="C22" s="116"/>
      <c r="D22" s="751"/>
      <c r="E22" s="116"/>
      <c r="F22" s="751"/>
      <c r="G22" s="116"/>
      <c r="H22" s="751"/>
      <c r="I22" s="116"/>
      <c r="J22" s="751">
        <f t="shared" si="6"/>
        <v>0</v>
      </c>
      <c r="K22" s="116"/>
      <c r="L22" s="751"/>
      <c r="M22" s="116"/>
      <c r="N22" s="751"/>
      <c r="O22" s="116">
        <f>_xlfn.XLOOKUP(B22,'IS Conso'!B:B,'IS Conso'!AJ:AJ,0,0)</f>
        <v>0</v>
      </c>
      <c r="P22" s="751">
        <f t="shared" si="7"/>
        <v>0</v>
      </c>
      <c r="Q22" s="116">
        <f>_xlfn.XLOOKUP(B22,'IS Conso'!B:B,'IS Conso'!BF:BF,0,0)</f>
        <v>0</v>
      </c>
      <c r="R22" s="751">
        <f t="shared" si="8"/>
        <v>0</v>
      </c>
      <c r="S22" s="116">
        <f>_xlfn.XLOOKUP(B22,'IS Conso'!B:B,'IS Conso'!AU:AU,0,0)</f>
        <v>0</v>
      </c>
      <c r="T22" s="751">
        <f t="shared" si="9"/>
        <v>0</v>
      </c>
      <c r="U22" s="116">
        <f>_xlfn.XLOOKUP(B22,'IS Conso'!B:B,'IS Conso'!BQ:BQ,0,0)</f>
        <v>0</v>
      </c>
      <c r="V22" s="751">
        <f t="shared" si="10"/>
        <v>0</v>
      </c>
      <c r="W22" s="867"/>
      <c r="Y22" s="786"/>
      <c r="Z22" s="786"/>
      <c r="AA22" s="786"/>
    </row>
    <row r="23" spans="2:27" ht="12" hidden="1" customHeight="1" outlineLevel="2">
      <c r="B23" s="533" t="s">
        <v>898</v>
      </c>
      <c r="C23" s="116">
        <v>-934</v>
      </c>
      <c r="D23" s="751">
        <f t="shared" ref="D23:D37" si="21">C23/$C$11</f>
        <v>-4.1930367450894127E-3</v>
      </c>
      <c r="E23" s="116">
        <f>-934+288</f>
        <v>-646</v>
      </c>
      <c r="F23" s="751">
        <f t="shared" si="19"/>
        <v>-4.3601731418005107E-3</v>
      </c>
      <c r="G23" s="116">
        <v>-599</v>
      </c>
      <c r="H23" s="751">
        <f t="shared" si="5"/>
        <v>-4.6922032924414997E-3</v>
      </c>
      <c r="I23" s="116">
        <v>-483</v>
      </c>
      <c r="J23" s="751">
        <f t="shared" si="6"/>
        <v>-2.8142753095411507E-3</v>
      </c>
      <c r="K23" s="116">
        <v>1805.6619999999998</v>
      </c>
      <c r="L23" s="751">
        <f t="shared" si="14"/>
        <v>1.3259474662025714E-2</v>
      </c>
      <c r="M23" s="116">
        <f t="shared" si="15"/>
        <v>1921.6619999999998</v>
      </c>
      <c r="N23" s="751">
        <f t="shared" si="16"/>
        <v>1.0667281902950606E-2</v>
      </c>
      <c r="O23" s="116">
        <f>_xlfn.XLOOKUP(B23,'IS Conso'!B:B,'IS Conso'!AJ:AJ,0,0)</f>
        <v>-641</v>
      </c>
      <c r="P23" s="751">
        <f t="shared" si="7"/>
        <v>-3.5934558269733411E-3</v>
      </c>
      <c r="Q23" s="116">
        <f>_xlfn.XLOOKUP(B23,'IS Conso'!B:B,'IS Conso'!BF:BF,0,0)</f>
        <v>-364</v>
      </c>
      <c r="R23" s="751">
        <f t="shared" si="8"/>
        <v>-4.2830530439881553E-3</v>
      </c>
      <c r="S23" s="116">
        <f>_xlfn.XLOOKUP(B23,'IS Conso'!B:B,'IS Conso'!AU:AU,0,0)</f>
        <v>-496</v>
      </c>
      <c r="T23" s="751">
        <f t="shared" si="9"/>
        <v>-5.77019098073407E-3</v>
      </c>
      <c r="U23" s="116">
        <f>_xlfn.XLOOKUP(B23,'IS Conso'!B:B,'IS Conso'!BQ:BQ,0,0)</f>
        <v>-773</v>
      </c>
      <c r="V23" s="751">
        <f t="shared" si="10"/>
        <v>-4.3099425284719769E-3</v>
      </c>
      <c r="W23" s="867"/>
      <c r="Y23" s="786"/>
      <c r="Z23" s="786"/>
      <c r="AA23" s="786"/>
    </row>
    <row r="24" spans="2:27" ht="12" hidden="1" customHeight="1" outlineLevel="2">
      <c r="B24" s="533" t="s">
        <v>899</v>
      </c>
      <c r="C24" s="116">
        <v>-3324</v>
      </c>
      <c r="D24" s="751">
        <f t="shared" si="21"/>
        <v>-1.4922541906506647E-2</v>
      </c>
      <c r="E24" s="116">
        <f>-3324+518</f>
        <v>-2806</v>
      </c>
      <c r="F24" s="751">
        <f t="shared" si="19"/>
        <v>-1.8939080241319246E-2</v>
      </c>
      <c r="G24" s="116">
        <v>-2754</v>
      </c>
      <c r="H24" s="751">
        <f t="shared" si="5"/>
        <v>-2.1573168392961417E-2</v>
      </c>
      <c r="I24" s="116">
        <v>-3710</v>
      </c>
      <c r="J24" s="751">
        <f t="shared" si="6"/>
        <v>-2.1616897305171159E-2</v>
      </c>
      <c r="K24" s="116">
        <v>-2995</v>
      </c>
      <c r="L24" s="751">
        <f t="shared" si="14"/>
        <v>-2.1993112006990799E-2</v>
      </c>
      <c r="M24" s="116">
        <f t="shared" si="15"/>
        <v>-3951</v>
      </c>
      <c r="N24" s="751">
        <f t="shared" si="16"/>
        <v>-2.1932280910252608E-2</v>
      </c>
      <c r="O24" s="116">
        <f>_xlfn.XLOOKUP(B24,'IS Conso'!B:B,'IS Conso'!AJ:AJ,0,0)</f>
        <v>-3874</v>
      </c>
      <c r="P24" s="751">
        <f t="shared" si="7"/>
        <v>-2.1717703391099415E-2</v>
      </c>
      <c r="Q24" s="116">
        <f>_xlfn.XLOOKUP(B24,'IS Conso'!B:B,'IS Conso'!BF:BF,0,0)</f>
        <v>-1743</v>
      </c>
      <c r="R24" s="751">
        <f t="shared" si="8"/>
        <v>-2.0509234768327896E-2</v>
      </c>
      <c r="S24" s="116">
        <f>_xlfn.XLOOKUP(B24,'IS Conso'!B:B,'IS Conso'!AU:AU,0,0)</f>
        <v>-1760</v>
      </c>
      <c r="T24" s="751">
        <f t="shared" si="9"/>
        <v>-2.0474871221959602E-2</v>
      </c>
      <c r="U24" s="116">
        <f>_xlfn.XLOOKUP(B24,'IS Conso'!B:B,'IS Conso'!BQ:BQ,0,0)</f>
        <v>-3891</v>
      </c>
      <c r="V24" s="751">
        <f t="shared" si="10"/>
        <v>-2.1694678367767738E-2</v>
      </c>
      <c r="W24" s="867"/>
      <c r="Y24" s="786"/>
      <c r="Z24" s="786"/>
      <c r="AA24" s="786"/>
    </row>
    <row r="25" spans="2:27" ht="12" hidden="1" customHeight="1" outlineLevel="2">
      <c r="B25" s="533" t="s">
        <v>900</v>
      </c>
      <c r="C25" s="116">
        <v>0</v>
      </c>
      <c r="D25" s="751">
        <f t="shared" si="21"/>
        <v>0</v>
      </c>
      <c r="E25" s="116">
        <v>0</v>
      </c>
      <c r="F25" s="751">
        <f t="shared" si="19"/>
        <v>0</v>
      </c>
      <c r="G25" s="116">
        <v>0</v>
      </c>
      <c r="H25" s="751">
        <f t="shared" si="5"/>
        <v>0</v>
      </c>
      <c r="I25" s="116">
        <v>0</v>
      </c>
      <c r="J25" s="751">
        <f t="shared" si="6"/>
        <v>0</v>
      </c>
      <c r="K25" s="116">
        <v>0</v>
      </c>
      <c r="L25" s="751">
        <f t="shared" si="14"/>
        <v>0</v>
      </c>
      <c r="M25" s="116">
        <f t="shared" si="15"/>
        <v>0</v>
      </c>
      <c r="N25" s="751">
        <f t="shared" si="16"/>
        <v>0</v>
      </c>
      <c r="O25" s="116">
        <f>_xlfn.XLOOKUP(B25,'IS Conso'!B:B,'IS Conso'!AJ:AJ,0,0)</f>
        <v>0</v>
      </c>
      <c r="P25" s="751">
        <f t="shared" si="7"/>
        <v>0</v>
      </c>
      <c r="Q25" s="116">
        <f>_xlfn.XLOOKUP(B25,'IS Conso'!B:B,'IS Conso'!BF:BF,0,0)</f>
        <v>0</v>
      </c>
      <c r="R25" s="751">
        <f t="shared" si="8"/>
        <v>0</v>
      </c>
      <c r="S25" s="116">
        <f>_xlfn.XLOOKUP(B25,'IS Conso'!B:B,'IS Conso'!AU:AU,0,0)</f>
        <v>0</v>
      </c>
      <c r="T25" s="751">
        <f t="shared" si="9"/>
        <v>0</v>
      </c>
      <c r="U25" s="116">
        <f>_xlfn.XLOOKUP(B25,'IS Conso'!B:B,'IS Conso'!BQ:BQ,0,0)</f>
        <v>0</v>
      </c>
      <c r="V25" s="751">
        <f t="shared" si="10"/>
        <v>0</v>
      </c>
      <c r="W25" s="867"/>
      <c r="Y25" s="786"/>
      <c r="Z25" s="786"/>
      <c r="AA25" s="786"/>
    </row>
    <row r="26" spans="2:27" ht="12" hidden="1" customHeight="1" outlineLevel="2">
      <c r="B26" s="533" t="s">
        <v>901</v>
      </c>
      <c r="C26" s="116">
        <v>0</v>
      </c>
      <c r="D26" s="751">
        <f t="shared" si="21"/>
        <v>0</v>
      </c>
      <c r="E26" s="116">
        <v>0</v>
      </c>
      <c r="F26" s="751">
        <f t="shared" si="19"/>
        <v>0</v>
      </c>
      <c r="G26" s="116">
        <v>0</v>
      </c>
      <c r="H26" s="751">
        <f t="shared" si="5"/>
        <v>0</v>
      </c>
      <c r="I26" s="116">
        <v>0</v>
      </c>
      <c r="J26" s="751">
        <f t="shared" si="6"/>
        <v>0</v>
      </c>
      <c r="K26" s="116">
        <v>0</v>
      </c>
      <c r="L26" s="751">
        <f t="shared" si="14"/>
        <v>0</v>
      </c>
      <c r="M26" s="116">
        <f t="shared" si="15"/>
        <v>0</v>
      </c>
      <c r="N26" s="751">
        <f t="shared" si="16"/>
        <v>0</v>
      </c>
      <c r="O26" s="116">
        <f>_xlfn.XLOOKUP(B26,'IS Conso'!B:B,'IS Conso'!AJ:AJ,0,0)</f>
        <v>0</v>
      </c>
      <c r="P26" s="751">
        <f t="shared" si="7"/>
        <v>0</v>
      </c>
      <c r="Q26" s="116">
        <f>_xlfn.XLOOKUP(B26,'IS Conso'!B:B,'IS Conso'!BF:BF,0,0)</f>
        <v>0</v>
      </c>
      <c r="R26" s="751">
        <f t="shared" si="8"/>
        <v>0</v>
      </c>
      <c r="S26" s="116">
        <f>_xlfn.XLOOKUP(B26,'IS Conso'!B:B,'IS Conso'!AU:AU,0,0)</f>
        <v>0</v>
      </c>
      <c r="T26" s="751">
        <f t="shared" si="9"/>
        <v>0</v>
      </c>
      <c r="U26" s="116">
        <f>_xlfn.XLOOKUP(B26,'IS Conso'!B:B,'IS Conso'!BQ:BQ,0,0)</f>
        <v>0</v>
      </c>
      <c r="V26" s="751">
        <f t="shared" si="10"/>
        <v>0</v>
      </c>
      <c r="W26" s="867"/>
      <c r="Y26" s="786"/>
      <c r="Z26" s="786"/>
      <c r="AA26" s="786"/>
    </row>
    <row r="27" spans="2:27" ht="12" hidden="1" customHeight="1" outlineLevel="2">
      <c r="B27" s="533" t="s">
        <v>902</v>
      </c>
      <c r="C27" s="116">
        <v>0</v>
      </c>
      <c r="D27" s="751">
        <f t="shared" si="21"/>
        <v>0</v>
      </c>
      <c r="E27" s="116">
        <v>0</v>
      </c>
      <c r="F27" s="751">
        <f t="shared" si="19"/>
        <v>0</v>
      </c>
      <c r="G27" s="116">
        <v>0</v>
      </c>
      <c r="H27" s="751">
        <f t="shared" si="5"/>
        <v>0</v>
      </c>
      <c r="I27" s="116">
        <v>-1505</v>
      </c>
      <c r="J27" s="751">
        <f t="shared" si="6"/>
        <v>-8.7691187181354706E-3</v>
      </c>
      <c r="K27" s="116">
        <v>-933</v>
      </c>
      <c r="L27" s="751">
        <f t="shared" si="14"/>
        <v>-6.8512766285550638E-3</v>
      </c>
      <c r="M27" s="116">
        <f t="shared" si="15"/>
        <v>-2438</v>
      </c>
      <c r="N27" s="751">
        <f t="shared" si="16"/>
        <v>-1.3533510721132841E-2</v>
      </c>
      <c r="O27" s="116">
        <f>_xlfn.XLOOKUP(B27,'IS Conso'!B:B,'IS Conso'!AJ:AJ,0,0)</f>
        <v>-1253</v>
      </c>
      <c r="P27" s="751">
        <f t="shared" si="7"/>
        <v>-7.0243372093566252E-3</v>
      </c>
      <c r="Q27" s="116">
        <f>_xlfn.XLOOKUP(B27,'IS Conso'!B:B,'IS Conso'!BF:BF,0,0)</f>
        <v>-807</v>
      </c>
      <c r="R27" s="751">
        <f t="shared" si="8"/>
        <v>-9.4956697980726409E-3</v>
      </c>
      <c r="S27" s="116">
        <f>_xlfn.XLOOKUP(B27,'IS Conso'!B:B,'IS Conso'!AU:AU,0,0)</f>
        <v>-533</v>
      </c>
      <c r="T27" s="751">
        <f t="shared" si="9"/>
        <v>-6.200628614377539E-3</v>
      </c>
      <c r="U27" s="116">
        <f>_xlfn.XLOOKUP(B27,'IS Conso'!B:B,'IS Conso'!BQ:BQ,0,0)</f>
        <v>-979</v>
      </c>
      <c r="V27" s="751">
        <f t="shared" si="10"/>
        <v>-5.4585171220880527E-3</v>
      </c>
      <c r="W27" s="867"/>
      <c r="Y27" s="786"/>
      <c r="Z27" s="786"/>
      <c r="AA27" s="786"/>
    </row>
    <row r="28" spans="2:27" ht="12" hidden="1" customHeight="1" outlineLevel="2">
      <c r="B28" s="534" t="s">
        <v>903</v>
      </c>
      <c r="C28" s="116">
        <v>-81</v>
      </c>
      <c r="D28" s="751">
        <f t="shared" si="21"/>
        <v>-3.6363594898527026E-4</v>
      </c>
      <c r="E28" s="116">
        <v>-81</v>
      </c>
      <c r="F28" s="751">
        <f t="shared" si="19"/>
        <v>-5.4670901623195267E-4</v>
      </c>
      <c r="G28" s="116">
        <v>-75</v>
      </c>
      <c r="H28" s="751">
        <f t="shared" si="5"/>
        <v>-5.8750458586496232E-4</v>
      </c>
      <c r="I28" s="116">
        <v>-100</v>
      </c>
      <c r="J28" s="751">
        <f t="shared" si="6"/>
        <v>-5.8266569555717404E-4</v>
      </c>
      <c r="K28" s="116">
        <v>-77</v>
      </c>
      <c r="L28" s="751">
        <f t="shared" si="14"/>
        <v>-5.6543226194934605E-4</v>
      </c>
      <c r="M28" s="116">
        <f t="shared" si="15"/>
        <v>-102</v>
      </c>
      <c r="N28" s="751">
        <f t="shared" si="16"/>
        <v>-5.6620922623279327E-4</v>
      </c>
      <c r="O28" s="116">
        <f>_xlfn.XLOOKUP(B28,'IS Conso'!B:B,'IS Conso'!AJ:AJ,0,0)</f>
        <v>-102</v>
      </c>
      <c r="P28" s="751">
        <f t="shared" si="7"/>
        <v>-5.7181356373054728E-4</v>
      </c>
      <c r="Q28" s="116">
        <f>_xlfn.XLOOKUP(B28,'IS Conso'!B:B,'IS Conso'!BF:BF,0,0)</f>
        <v>-52</v>
      </c>
      <c r="R28" s="751">
        <f t="shared" si="8"/>
        <v>-6.1186472056973642E-4</v>
      </c>
      <c r="S28" s="116">
        <f>_xlfn.XLOOKUP(B28,'IS Conso'!B:B,'IS Conso'!AU:AU,0,0)</f>
        <v>-50</v>
      </c>
      <c r="T28" s="751">
        <f t="shared" si="9"/>
        <v>-5.8167247789657961E-4</v>
      </c>
      <c r="U28" s="116">
        <f>_xlfn.XLOOKUP(B28,'IS Conso'!B:B,'IS Conso'!BQ:BQ,0,0)</f>
        <v>-100</v>
      </c>
      <c r="V28" s="751">
        <f t="shared" si="10"/>
        <v>-5.575604823379012E-4</v>
      </c>
      <c r="W28" s="867"/>
      <c r="Y28" s="786"/>
      <c r="Z28" s="786"/>
      <c r="AA28" s="786"/>
    </row>
    <row r="29" spans="2:27" ht="12" hidden="1" customHeight="1" outlineLevel="2">
      <c r="B29" s="533" t="s">
        <v>904</v>
      </c>
      <c r="C29" s="116">
        <v>0</v>
      </c>
      <c r="D29" s="751">
        <f t="shared" si="21"/>
        <v>0</v>
      </c>
      <c r="E29" s="116">
        <v>0</v>
      </c>
      <c r="F29" s="751">
        <f t="shared" si="19"/>
        <v>0</v>
      </c>
      <c r="G29" s="116">
        <v>0</v>
      </c>
      <c r="H29" s="751">
        <f t="shared" si="5"/>
        <v>0</v>
      </c>
      <c r="I29" s="116">
        <v>0</v>
      </c>
      <c r="J29" s="751">
        <f t="shared" si="6"/>
        <v>0</v>
      </c>
      <c r="K29" s="116">
        <v>0</v>
      </c>
      <c r="L29" s="751">
        <f t="shared" si="14"/>
        <v>0</v>
      </c>
      <c r="M29" s="116">
        <f t="shared" si="15"/>
        <v>0</v>
      </c>
      <c r="N29" s="751">
        <f t="shared" si="16"/>
        <v>0</v>
      </c>
      <c r="O29" s="116">
        <f>_xlfn.XLOOKUP(B29,'IS Conso'!B:B,'IS Conso'!AJ:AJ,0,0)</f>
        <v>0</v>
      </c>
      <c r="P29" s="751">
        <f t="shared" si="7"/>
        <v>0</v>
      </c>
      <c r="Q29" s="116">
        <f>_xlfn.XLOOKUP(B29,'IS Conso'!B:B,'IS Conso'!BF:BF,0,0)</f>
        <v>0</v>
      </c>
      <c r="R29" s="751">
        <f t="shared" si="8"/>
        <v>0</v>
      </c>
      <c r="S29" s="116">
        <f>_xlfn.XLOOKUP(B29,'IS Conso'!B:B,'IS Conso'!AU:AU,0,0)</f>
        <v>0</v>
      </c>
      <c r="T29" s="751">
        <f t="shared" si="9"/>
        <v>0</v>
      </c>
      <c r="U29" s="116">
        <f>_xlfn.XLOOKUP(B29,'IS Conso'!B:B,'IS Conso'!BQ:BQ,0,0)</f>
        <v>0</v>
      </c>
      <c r="V29" s="751">
        <f t="shared" si="10"/>
        <v>0</v>
      </c>
      <c r="W29" s="867"/>
      <c r="Y29" s="786"/>
      <c r="Z29" s="786"/>
      <c r="AA29" s="786"/>
    </row>
    <row r="30" spans="2:27" ht="12" hidden="1" customHeight="1" outlineLevel="2">
      <c r="B30" s="533" t="s">
        <v>905</v>
      </c>
      <c r="C30" s="116">
        <v>-787.2</v>
      </c>
      <c r="D30" s="751">
        <f t="shared" si="21"/>
        <v>-3.5340027042124046E-3</v>
      </c>
      <c r="E30" s="116">
        <v>-606.20000000000005</v>
      </c>
      <c r="F30" s="751">
        <f t="shared" si="19"/>
        <v>-4.0915432795038233E-3</v>
      </c>
      <c r="G30" s="116">
        <v>-537.95600000000002</v>
      </c>
      <c r="H30" s="751">
        <f t="shared" si="5"/>
        <v>-4.2140215599142895E-3</v>
      </c>
      <c r="I30" s="116">
        <v>-726.47440000000006</v>
      </c>
      <c r="J30" s="751">
        <f t="shared" si="6"/>
        <v>-4.2329171158048077E-3</v>
      </c>
      <c r="K30" s="116">
        <v>-481.6</v>
      </c>
      <c r="L30" s="751">
        <f t="shared" si="14"/>
        <v>-3.5365217838286373E-3</v>
      </c>
      <c r="M30" s="116">
        <f t="shared" si="15"/>
        <v>-670.11840000000007</v>
      </c>
      <c r="N30" s="751">
        <f t="shared" si="16"/>
        <v>-3.7198747132191909E-3</v>
      </c>
      <c r="O30" s="116">
        <f>_xlfn.XLOOKUP(B30,'IS Conso'!B:B,'IS Conso'!AJ:AJ,0,0)</f>
        <v>-653.6</v>
      </c>
      <c r="P30" s="751">
        <f t="shared" si="7"/>
        <v>-3.664091620140056E-3</v>
      </c>
      <c r="Q30" s="116">
        <f>_xlfn.XLOOKUP(B30,'IS Conso'!B:B,'IS Conso'!BF:BF,0,0)</f>
        <v>-358.40000000000003</v>
      </c>
      <c r="R30" s="751">
        <f t="shared" si="8"/>
        <v>-4.2171599202344917E-3</v>
      </c>
      <c r="S30" s="116">
        <f>_xlfn.XLOOKUP(B30,'IS Conso'!B:B,'IS Conso'!AU:AU,0,0)</f>
        <v>-435.6</v>
      </c>
      <c r="T30" s="751">
        <f t="shared" si="9"/>
        <v>-5.0675306274350022E-3</v>
      </c>
      <c r="U30" s="116">
        <f>_xlfn.XLOOKUP(B30,'IS Conso'!B:B,'IS Conso'!BQ:BQ,0,0)</f>
        <v>-730.8</v>
      </c>
      <c r="V30" s="751">
        <f t="shared" si="10"/>
        <v>-4.0746520049253819E-3</v>
      </c>
      <c r="W30" s="867"/>
      <c r="Y30" s="786"/>
      <c r="Z30" s="786"/>
      <c r="AA30" s="786"/>
    </row>
    <row r="31" spans="2:27" ht="12" hidden="1" customHeight="1" outlineLevel="2">
      <c r="B31" s="533" t="s">
        <v>906</v>
      </c>
      <c r="C31" s="116">
        <v>-2951</v>
      </c>
      <c r="D31" s="751">
        <f t="shared" si="21"/>
        <v>-1.3248020808092995E-2</v>
      </c>
      <c r="E31" s="116">
        <v>-2617</v>
      </c>
      <c r="F31" s="751">
        <f t="shared" si="19"/>
        <v>-1.7663425870111358E-2</v>
      </c>
      <c r="G31" s="116">
        <v>-2611</v>
      </c>
      <c r="H31" s="751">
        <f t="shared" si="5"/>
        <v>-2.0452992982578889E-2</v>
      </c>
      <c r="I31" s="116">
        <v>-3406</v>
      </c>
      <c r="J31" s="751">
        <f t="shared" si="6"/>
        <v>-1.9845593590677349E-2</v>
      </c>
      <c r="K31" s="116">
        <v>-1681</v>
      </c>
      <c r="L31" s="751">
        <f t="shared" si="14"/>
        <v>-1.2344047173205855E-2</v>
      </c>
      <c r="M31" s="116">
        <f t="shared" si="15"/>
        <v>-2476</v>
      </c>
      <c r="N31" s="751">
        <f t="shared" si="16"/>
        <v>-1.3744451413258784E-2</v>
      </c>
      <c r="O31" s="116">
        <f>_xlfn.XLOOKUP(B31,'IS Conso'!B:B,'IS Conso'!AJ:AJ,0,0)</f>
        <v>-2363</v>
      </c>
      <c r="P31" s="751">
        <f t="shared" si="7"/>
        <v>-1.3247014226424346E-2</v>
      </c>
      <c r="Q31" s="116">
        <f>_xlfn.XLOOKUP(B31,'IS Conso'!B:B,'IS Conso'!BF:BF,0,0)</f>
        <v>-1249</v>
      </c>
      <c r="R31" s="751">
        <f t="shared" si="8"/>
        <v>-1.46965199229154E-2</v>
      </c>
      <c r="S31" s="116">
        <f>_xlfn.XLOOKUP(B31,'IS Conso'!B:B,'IS Conso'!AU:AU,0,0)</f>
        <v>-1192</v>
      </c>
      <c r="T31" s="751">
        <f t="shared" si="9"/>
        <v>-1.3867071873054459E-2</v>
      </c>
      <c r="U31" s="116">
        <f>_xlfn.XLOOKUP(B31,'IS Conso'!B:B,'IS Conso'!BQ:BQ,0,0)</f>
        <v>-2306</v>
      </c>
      <c r="V31" s="751">
        <f t="shared" si="10"/>
        <v>-1.2857344722712003E-2</v>
      </c>
      <c r="W31" s="867"/>
      <c r="Y31" s="786"/>
      <c r="Z31" s="786"/>
      <c r="AA31" s="786"/>
    </row>
    <row r="32" spans="2:27" ht="12" hidden="1" customHeight="1" outlineLevel="2">
      <c r="B32" s="535" t="s">
        <v>907</v>
      </c>
      <c r="C32" s="756">
        <v>-5905.4319999999998</v>
      </c>
      <c r="D32" s="757">
        <f t="shared" si="21"/>
        <v>-2.6511449006024475E-2</v>
      </c>
      <c r="E32" s="756">
        <v>-5905.4319999999998</v>
      </c>
      <c r="F32" s="757">
        <f t="shared" si="19"/>
        <v>-3.9858678014132003E-2</v>
      </c>
      <c r="G32" s="756">
        <v>154.28800000000001</v>
      </c>
      <c r="H32" s="757">
        <f t="shared" si="5"/>
        <v>1.2085987672524443E-3</v>
      </c>
      <c r="I32" s="756">
        <v>-706.37100000000009</v>
      </c>
      <c r="J32" s="757">
        <f t="shared" si="6"/>
        <v>-4.1157815003641665E-3</v>
      </c>
      <c r="K32" s="541">
        <v>-1412.625</v>
      </c>
      <c r="L32" s="757">
        <f t="shared" si="14"/>
        <v>-1.0373295442028507E-2</v>
      </c>
      <c r="M32" s="756">
        <f t="shared" si="15"/>
        <v>-2273.2840000000001</v>
      </c>
      <c r="N32" s="757">
        <f t="shared" si="16"/>
        <v>-1.2619160535758718E-2</v>
      </c>
      <c r="O32" s="756">
        <f>_xlfn.XLOOKUP(B32,'IS Conso'!B:B,'IS Conso'!AJ:AJ,0,0)</f>
        <v>-2154.576</v>
      </c>
      <c r="P32" s="757">
        <f t="shared" si="7"/>
        <v>-1.2078586087140271E-2</v>
      </c>
      <c r="Q32" s="756">
        <f>_xlfn.XLOOKUP(B32,'IS Conso'!B:B,'IS Conso'!BF:BF,0,0)</f>
        <v>-1012.746</v>
      </c>
      <c r="R32" s="757">
        <f t="shared" si="8"/>
        <v>-1.1916606698040736E-2</v>
      </c>
      <c r="S32" s="756">
        <f>_xlfn.XLOOKUP(B32,'IS Conso'!B:B,'IS Conso'!AU:AU,0,0)</f>
        <v>-645</v>
      </c>
      <c r="T32" s="757">
        <f t="shared" si="9"/>
        <v>-7.5035749648658771E-3</v>
      </c>
      <c r="U32" s="756">
        <f>_xlfn.XLOOKUP(B32,'IS Conso'!B:B,'IS Conso'!BQ:BQ,0,0)</f>
        <v>-1786.83</v>
      </c>
      <c r="V32" s="757">
        <f t="shared" si="10"/>
        <v>-9.962657966558321E-3</v>
      </c>
      <c r="W32" s="1084"/>
      <c r="Y32" s="786"/>
      <c r="Z32" s="786"/>
      <c r="AA32" s="786"/>
    </row>
    <row r="33" spans="2:27" ht="12" hidden="1" customHeight="1" outlineLevel="1" collapsed="1">
      <c r="B33" s="525" t="s">
        <v>897</v>
      </c>
      <c r="C33" s="101">
        <f>SUBTOTAL(9,C23:C32)</f>
        <v>-13982.632</v>
      </c>
      <c r="D33" s="751">
        <f t="shared" si="21"/>
        <v>-6.2772687118911208E-2</v>
      </c>
      <c r="E33" s="101">
        <f>SUBTOTAL(9,E23:E32)</f>
        <v>-12661.632</v>
      </c>
      <c r="F33" s="751">
        <f t="shared" si="19"/>
        <v>-8.5459609563098893E-2</v>
      </c>
      <c r="G33" s="101">
        <f>SUBTOTAL(9,G23:G32)</f>
        <v>-6422.6679999999997</v>
      </c>
      <c r="H33" s="751">
        <f t="shared" si="5"/>
        <v>-5.031129204650861E-2</v>
      </c>
      <c r="I33" s="101">
        <f>SUBTOTAL(9,I23:I32)</f>
        <v>-10636.845399999998</v>
      </c>
      <c r="J33" s="751">
        <f t="shared" si="6"/>
        <v>-6.1977249235251268E-2</v>
      </c>
      <c r="K33" s="101">
        <f>SUBTOTAL(9,K23:K32)</f>
        <v>-5774.5630000000001</v>
      </c>
      <c r="L33" s="751">
        <f t="shared" si="14"/>
        <v>-4.2404210634532494E-2</v>
      </c>
      <c r="M33" s="101">
        <f t="shared" si="15"/>
        <v>-9988.7403999999988</v>
      </c>
      <c r="N33" s="751">
        <f t="shared" si="16"/>
        <v>-5.544820561690432E-2</v>
      </c>
      <c r="O33" s="101">
        <f t="shared" ref="O33:U33" si="22">SUBTOTAL(9,O23:O32)</f>
        <v>-11041.175999999999</v>
      </c>
      <c r="P33" s="751">
        <f t="shared" si="7"/>
        <v>-6.1897001924864595E-2</v>
      </c>
      <c r="Q33" s="101">
        <f t="shared" si="22"/>
        <v>-5586.1459999999997</v>
      </c>
      <c r="R33" s="751">
        <f t="shared" si="8"/>
        <v>-6.5730108872149057E-2</v>
      </c>
      <c r="S33" s="101">
        <f t="shared" si="22"/>
        <v>-5111.6000000000004</v>
      </c>
      <c r="T33" s="751">
        <f t="shared" si="9"/>
        <v>-5.9465540760323135E-2</v>
      </c>
      <c r="U33" s="101">
        <f t="shared" si="22"/>
        <v>-10566.63</v>
      </c>
      <c r="V33" s="751">
        <f t="shared" si="10"/>
        <v>-5.8915353194861367E-2</v>
      </c>
      <c r="W33" s="868"/>
      <c r="Y33" s="786"/>
      <c r="Z33" s="786"/>
      <c r="AA33" s="786"/>
    </row>
    <row r="34" spans="2:27" ht="12" hidden="1" customHeight="1" outlineLevel="1">
      <c r="B34" s="530" t="s">
        <v>4621</v>
      </c>
      <c r="C34" s="752">
        <v>0</v>
      </c>
      <c r="D34" s="753">
        <f t="shared" si="21"/>
        <v>0</v>
      </c>
      <c r="E34" s="752">
        <v>0</v>
      </c>
      <c r="F34" s="753">
        <f t="shared" si="19"/>
        <v>0</v>
      </c>
      <c r="G34" s="752">
        <v>0</v>
      </c>
      <c r="H34" s="753">
        <f t="shared" si="5"/>
        <v>0</v>
      </c>
      <c r="I34" s="489">
        <v>0</v>
      </c>
      <c r="J34" s="753">
        <f t="shared" si="6"/>
        <v>0</v>
      </c>
      <c r="K34" s="752">
        <v>0</v>
      </c>
      <c r="L34" s="753">
        <f t="shared" si="14"/>
        <v>0</v>
      </c>
      <c r="M34" s="489">
        <f t="shared" si="15"/>
        <v>0</v>
      </c>
      <c r="N34" s="753">
        <f t="shared" si="16"/>
        <v>0</v>
      </c>
      <c r="O34" s="489">
        <f>_xlfn.XLOOKUP(B34,'IS Conso'!B:B,'IS Conso'!AJ:AJ,0,0)</f>
        <v>0</v>
      </c>
      <c r="P34" s="753">
        <f t="shared" si="7"/>
        <v>0</v>
      </c>
      <c r="Q34" s="489">
        <f>_xlfn.XLOOKUP(B34,'IS Conso'!B:B,'IS Conso'!BF:BF,0,0)</f>
        <v>0</v>
      </c>
      <c r="R34" s="753">
        <f t="shared" si="8"/>
        <v>0</v>
      </c>
      <c r="S34" s="489">
        <f>_xlfn.XLOOKUP(B34,'IS Conso'!B:B,'IS Conso'!AU:AU,0,0)</f>
        <v>0</v>
      </c>
      <c r="T34" s="753">
        <f t="shared" si="9"/>
        <v>0</v>
      </c>
      <c r="U34" s="489">
        <f>_xlfn.XLOOKUP(B34,'IS Conso'!B:B,'IS Conso'!BQ:BQ,0,0)</f>
        <v>0</v>
      </c>
      <c r="V34" s="753">
        <f t="shared" si="10"/>
        <v>0</v>
      </c>
      <c r="W34" s="868"/>
      <c r="Y34" s="786"/>
      <c r="Z34" s="786"/>
      <c r="AA34" s="786"/>
    </row>
    <row r="35" spans="2:27" ht="12" customHeight="1" collapsed="1">
      <c r="B35" s="536" t="s">
        <v>61</v>
      </c>
      <c r="C35" s="423">
        <f>SUBTOTAL(9,C13:C34)</f>
        <v>-167206.005</v>
      </c>
      <c r="D35" s="759">
        <f t="shared" si="21"/>
        <v>-0.75064338647173889</v>
      </c>
      <c r="E35" s="423">
        <f>SUBTOTAL(9,E13:E34)</f>
        <v>-117438.00499999999</v>
      </c>
      <c r="F35" s="759">
        <f t="shared" si="19"/>
        <v>-0.79264711335547067</v>
      </c>
      <c r="G35" s="423">
        <f>SUBTOTAL(9,G13:G34)</f>
        <v>-102618.28200000001</v>
      </c>
      <c r="H35" s="759">
        <f t="shared" si="5"/>
        <v>-0.80384948358111896</v>
      </c>
      <c r="I35" s="423">
        <f>SUBTOTAL(9,I13:I34)</f>
        <v>-139420.84540000002</v>
      </c>
      <c r="J35" s="759">
        <f t="shared" si="6"/>
        <v>-0.81235743860160248</v>
      </c>
      <c r="K35" s="423">
        <f>SUBTOTAL(9,K13:K34)</f>
        <v>-102113.56300000001</v>
      </c>
      <c r="L35" s="759">
        <f t="shared" si="14"/>
        <v>-0.74984808964671501</v>
      </c>
      <c r="M35" s="423">
        <f t="shared" si="15"/>
        <v>-138916.12640000001</v>
      </c>
      <c r="N35" s="759">
        <f t="shared" si="16"/>
        <v>-0.77113325921765596</v>
      </c>
      <c r="O35" s="423">
        <f t="shared" ref="O35:U35" si="23">SUBTOTAL(9,O13:O34)</f>
        <v>-133516.73800000001</v>
      </c>
      <c r="P35" s="759">
        <f t="shared" si="7"/>
        <v>-0.74849688013193916</v>
      </c>
      <c r="Q35" s="423">
        <f t="shared" si="23"/>
        <v>-65329.521000000001</v>
      </c>
      <c r="R35" s="759">
        <f t="shared" si="8"/>
        <v>-0.76870825214653327</v>
      </c>
      <c r="S35" s="423">
        <f t="shared" si="23"/>
        <v>-63056.812999999995</v>
      </c>
      <c r="T35" s="759">
        <f t="shared" si="9"/>
        <v>-0.7335682533194251</v>
      </c>
      <c r="U35" s="423">
        <f t="shared" si="23"/>
        <v>-131244.03</v>
      </c>
      <c r="V35" s="759">
        <f t="shared" si="10"/>
        <v>-0.73176484670769981</v>
      </c>
      <c r="W35" s="1085">
        <f>MAX(W$5:$W11)+1</f>
        <v>2</v>
      </c>
      <c r="Y35" s="786"/>
      <c r="Z35" s="786"/>
      <c r="AA35" s="786"/>
    </row>
    <row r="36" spans="2:27" ht="12" customHeight="1">
      <c r="B36" s="524" t="s">
        <v>198</v>
      </c>
      <c r="C36" s="761">
        <f>C11+C35+2</f>
        <v>55546.249000000011</v>
      </c>
      <c r="D36" s="762">
        <f t="shared" si="21"/>
        <v>0.24936559219366819</v>
      </c>
      <c r="E36" s="761">
        <f>E11+E35</f>
        <v>30721.249000000025</v>
      </c>
      <c r="F36" s="762">
        <f t="shared" si="19"/>
        <v>0.20735288664452928</v>
      </c>
      <c r="G36" s="761">
        <f>G11+G35</f>
        <v>25040.296000000002</v>
      </c>
      <c r="H36" s="762">
        <f t="shared" si="5"/>
        <v>0.19615051641888101</v>
      </c>
      <c r="I36" s="761">
        <f>I11+I35</f>
        <v>32204.15459999998</v>
      </c>
      <c r="J36" s="762">
        <f t="shared" si="6"/>
        <v>0.18764256139839755</v>
      </c>
      <c r="K36" s="761">
        <f>K11+K35</f>
        <v>34065.436999999991</v>
      </c>
      <c r="L36" s="764">
        <f t="shared" si="14"/>
        <v>0.25015191035328493</v>
      </c>
      <c r="M36" s="761">
        <f>M11+M35</f>
        <v>41229.295599999983</v>
      </c>
      <c r="N36" s="764">
        <f t="shared" si="16"/>
        <v>0.22886674078234409</v>
      </c>
      <c r="O36" s="761">
        <f>_xlfn.XLOOKUP(B36,'IS Conso'!B:B,'IS Conso'!AJ:AJ,0,0)</f>
        <v>44863.081000000006</v>
      </c>
      <c r="P36" s="764">
        <f t="shared" si="7"/>
        <v>0.25150311986806084</v>
      </c>
      <c r="Q36" s="761">
        <f>_xlfn.XLOOKUP(B36,'IS Conso'!B:B,'IS Conso'!BF:BF,0,0)</f>
        <v>19656.584999999999</v>
      </c>
      <c r="R36" s="764">
        <f t="shared" si="8"/>
        <v>0.23129174785346676</v>
      </c>
      <c r="S36" s="761">
        <f>_xlfn.XLOOKUP(B36,'IS Conso'!B:B,'IS Conso'!AU:AU,0,0)</f>
        <v>22902.213600000003</v>
      </c>
      <c r="T36" s="764">
        <f t="shared" si="9"/>
        <v>0.26643174668057495</v>
      </c>
      <c r="U36" s="761">
        <f>_xlfn.XLOOKUP(B36,'IS Conso'!B:B,'IS Conso'!BQ:BQ,0,0)</f>
        <v>48108.709600000009</v>
      </c>
      <c r="V36" s="764">
        <f t="shared" si="10"/>
        <v>0.26823515329230024</v>
      </c>
      <c r="W36" s="1086"/>
      <c r="X36" s="907"/>
      <c r="Y36" s="786"/>
      <c r="Z36" s="786"/>
      <c r="AA36" s="786"/>
    </row>
    <row r="37" spans="2:27" ht="12" customHeight="1">
      <c r="B37" s="503" t="s">
        <v>910</v>
      </c>
      <c r="C37" s="758">
        <v>-3006.4</v>
      </c>
      <c r="D37" s="766">
        <f t="shared" si="21"/>
        <v>-1.3496729839868106E-2</v>
      </c>
      <c r="E37" s="758">
        <v>-3006.4</v>
      </c>
      <c r="F37" s="766">
        <f t="shared" si="19"/>
        <v>-2.0291678844441264E-2</v>
      </c>
      <c r="G37" s="758">
        <v>-2772.2444999999998</v>
      </c>
      <c r="H37" s="766">
        <f t="shared" si="5"/>
        <v>-2.1716084758518928E-2</v>
      </c>
      <c r="I37" s="758">
        <v>-3496.8092999999999</v>
      </c>
      <c r="J37" s="766">
        <f t="shared" si="6"/>
        <v>-2.0374708230152951E-2</v>
      </c>
      <c r="K37" s="758">
        <v>-2552</v>
      </c>
      <c r="L37" s="751">
        <f t="shared" si="14"/>
        <v>-1.8740040681749757E-2</v>
      </c>
      <c r="M37" s="116">
        <f t="shared" si="15"/>
        <v>-3276.5648000000001</v>
      </c>
      <c r="N37" s="751">
        <f t="shared" si="16"/>
        <v>-1.818844333440791E-2</v>
      </c>
      <c r="O37" s="116">
        <f>_xlfn.XLOOKUP(B37,'IS Conso'!B:B,'IS Conso'!AJ:AJ,0,0)</f>
        <v>-3189.7</v>
      </c>
      <c r="P37" s="751">
        <f t="shared" si="7"/>
        <v>-1.7881507100307122E-2</v>
      </c>
      <c r="Q37" s="116">
        <f>_xlfn.XLOOKUP(B37,'IS Conso'!B:B,'IS Conso'!BF:BF,0,0)</f>
        <v>-1691.8</v>
      </c>
      <c r="R37" s="751">
        <f t="shared" si="8"/>
        <v>-1.9906783351151539E-2</v>
      </c>
      <c r="S37" s="116">
        <f>_xlfn.XLOOKUP(B37,'IS Conso'!B:B,'IS Conso'!AU:AU,0,0)</f>
        <v>-1248.45</v>
      </c>
      <c r="T37" s="751">
        <f t="shared" si="9"/>
        <v>-1.4523780100599697E-2</v>
      </c>
      <c r="U37" s="116">
        <f>_xlfn.XLOOKUP(B37,'IS Conso'!B:B,'IS Conso'!BQ:BQ,0,0)</f>
        <v>-2746.35</v>
      </c>
      <c r="V37" s="751">
        <f t="shared" si="10"/>
        <v>-1.531256230668695E-2</v>
      </c>
      <c r="W37" s="837">
        <f>MAX(W$5:$W35)+1</f>
        <v>3</v>
      </c>
      <c r="Y37" s="786"/>
      <c r="Z37" s="786"/>
      <c r="AA37" s="786"/>
    </row>
    <row r="38" spans="2:27" ht="12" hidden="1" customHeight="1" outlineLevel="1">
      <c r="B38" s="524" t="s">
        <v>911</v>
      </c>
      <c r="C38" s="758"/>
      <c r="D38" s="766"/>
      <c r="E38" s="758"/>
      <c r="F38" s="766"/>
      <c r="G38" s="758"/>
      <c r="H38" s="766"/>
      <c r="I38" s="758"/>
      <c r="J38" s="766">
        <f t="shared" si="6"/>
        <v>0</v>
      </c>
      <c r="K38" s="758"/>
      <c r="L38" s="751"/>
      <c r="M38" s="116"/>
      <c r="N38" s="751"/>
      <c r="O38" s="116"/>
      <c r="P38" s="751">
        <f t="shared" si="7"/>
        <v>0</v>
      </c>
      <c r="Q38" s="116"/>
      <c r="R38" s="751">
        <f t="shared" si="8"/>
        <v>0</v>
      </c>
      <c r="S38" s="116"/>
      <c r="T38" s="751">
        <f t="shared" si="9"/>
        <v>0</v>
      </c>
      <c r="U38" s="116"/>
      <c r="V38" s="751">
        <f t="shared" si="10"/>
        <v>0</v>
      </c>
      <c r="W38" s="867"/>
      <c r="Y38" s="786"/>
      <c r="Z38" s="786"/>
      <c r="AA38" s="786"/>
    </row>
    <row r="39" spans="2:27" ht="12" hidden="1" customHeight="1" outlineLevel="3">
      <c r="B39" s="526" t="s">
        <v>893</v>
      </c>
      <c r="C39" s="758"/>
      <c r="D39" s="766"/>
      <c r="E39" s="758"/>
      <c r="F39" s="766">
        <f t="shared" si="19"/>
        <v>0</v>
      </c>
      <c r="G39" s="758"/>
      <c r="H39" s="766"/>
      <c r="I39" s="758"/>
      <c r="J39" s="766">
        <f t="shared" si="6"/>
        <v>0</v>
      </c>
      <c r="K39" s="758"/>
      <c r="L39" s="751"/>
      <c r="M39" s="116"/>
      <c r="N39" s="751"/>
      <c r="O39" s="116"/>
      <c r="P39" s="751">
        <f t="shared" si="7"/>
        <v>0</v>
      </c>
      <c r="Q39" s="116"/>
      <c r="R39" s="751">
        <f t="shared" si="8"/>
        <v>0</v>
      </c>
      <c r="S39" s="116"/>
      <c r="T39" s="751">
        <f t="shared" si="9"/>
        <v>0</v>
      </c>
      <c r="U39" s="116"/>
      <c r="V39" s="751">
        <f t="shared" si="10"/>
        <v>0</v>
      </c>
      <c r="W39" s="867"/>
      <c r="Y39" s="786"/>
      <c r="Z39" s="786"/>
      <c r="AA39" s="786"/>
    </row>
    <row r="40" spans="2:27" ht="12" hidden="1" customHeight="1" outlineLevel="3">
      <c r="B40" s="533" t="s">
        <v>894</v>
      </c>
      <c r="C40" s="758">
        <v>-4098</v>
      </c>
      <c r="D40" s="766">
        <f t="shared" ref="D40:D57" si="24">C40/$C$11</f>
        <v>-1.8397285419032561E-2</v>
      </c>
      <c r="E40" s="758">
        <v>-3501</v>
      </c>
      <c r="F40" s="766">
        <f t="shared" si="19"/>
        <v>-2.3629978590469954E-2</v>
      </c>
      <c r="G40" s="758">
        <v>-3187</v>
      </c>
      <c r="H40" s="766">
        <f t="shared" si="5"/>
        <v>-2.4965028202021802E-2</v>
      </c>
      <c r="I40" s="758">
        <v>-3984.5</v>
      </c>
      <c r="J40" s="766">
        <f t="shared" si="6"/>
        <v>-2.3216314639475599E-2</v>
      </c>
      <c r="K40" s="758">
        <v>-2380</v>
      </c>
      <c r="L40" s="751">
        <f t="shared" si="14"/>
        <v>-1.7476997187525243E-2</v>
      </c>
      <c r="M40" s="116">
        <f t="shared" si="15"/>
        <v>-3177.5</v>
      </c>
      <c r="N40" s="751">
        <f t="shared" si="16"/>
        <v>-1.7638527611320592E-2</v>
      </c>
      <c r="O40" s="116">
        <f>'IS Conso'!AJ42</f>
        <v>-3029</v>
      </c>
      <c r="P40" s="751">
        <f t="shared" si="7"/>
        <v>-1.6980620436664977E-2</v>
      </c>
      <c r="Q40" s="116">
        <f>'IS Conso'!AL42</f>
        <v>0</v>
      </c>
      <c r="R40" s="751">
        <f t="shared" si="8"/>
        <v>0</v>
      </c>
      <c r="S40" s="116">
        <f>'IS Conso'!AN42</f>
        <v>0</v>
      </c>
      <c r="T40" s="751">
        <f t="shared" si="9"/>
        <v>0</v>
      </c>
      <c r="U40" s="116">
        <f>'IS Conso'!AP42</f>
        <v>0</v>
      </c>
      <c r="V40" s="751">
        <f t="shared" si="10"/>
        <v>0</v>
      </c>
      <c r="W40" s="867"/>
      <c r="Y40" s="786"/>
      <c r="Z40" s="786"/>
      <c r="AA40" s="786"/>
    </row>
    <row r="41" spans="2:27" ht="12" hidden="1" customHeight="1" outlineLevel="3">
      <c r="B41" s="535" t="s">
        <v>895</v>
      </c>
      <c r="C41" s="756">
        <v>-7601</v>
      </c>
      <c r="D41" s="757">
        <f t="shared" si="24"/>
        <v>-3.4123417879469618E-2</v>
      </c>
      <c r="E41" s="756">
        <v>-6443</v>
      </c>
      <c r="F41" s="757">
        <f t="shared" si="19"/>
        <v>-4.3486990019536674E-2</v>
      </c>
      <c r="G41" s="756">
        <v>-5976</v>
      </c>
      <c r="H41" s="757">
        <f t="shared" si="5"/>
        <v>-4.68123654017202E-2</v>
      </c>
      <c r="I41" s="756">
        <v>-7893.5</v>
      </c>
      <c r="J41" s="757">
        <f t="shared" si="6"/>
        <v>-4.5992716678805536E-2</v>
      </c>
      <c r="K41" s="756">
        <v>-6957</v>
      </c>
      <c r="L41" s="757">
        <f t="shared" si="14"/>
        <v>-5.1087172030929877E-2</v>
      </c>
      <c r="M41" s="756">
        <f t="shared" si="15"/>
        <v>-8874.5</v>
      </c>
      <c r="N41" s="757">
        <f t="shared" si="16"/>
        <v>-4.9262978217675717E-2</v>
      </c>
      <c r="O41" s="756">
        <f>'IS Conso'!AJ43</f>
        <v>-9006</v>
      </c>
      <c r="P41" s="757">
        <f t="shared" si="7"/>
        <v>-5.048777406820891E-2</v>
      </c>
      <c r="Q41" s="756">
        <f>'IS Conso'!AL43</f>
        <v>-439.28145611899998</v>
      </c>
      <c r="R41" s="757">
        <f t="shared" si="8"/>
        <v>-5.1688620269176701E-3</v>
      </c>
      <c r="S41" s="756">
        <f>'IS Conso'!AN43</f>
        <v>-1855.7729736600002</v>
      </c>
      <c r="T41" s="757">
        <f t="shared" si="9"/>
        <v>-2.1589041280046326E-2</v>
      </c>
      <c r="U41" s="756">
        <f>'IS Conso'!AP43</f>
        <v>-3362.5495343821135</v>
      </c>
      <c r="V41" s="757">
        <f t="shared" si="10"/>
        <v>-1.8748247402751765E-2</v>
      </c>
      <c r="W41" s="1084"/>
      <c r="Y41" s="786"/>
      <c r="Z41" s="786"/>
      <c r="AA41" s="786"/>
    </row>
    <row r="42" spans="2:27" ht="12" hidden="1" customHeight="1" outlineLevel="1" collapsed="1">
      <c r="B42" s="503" t="s">
        <v>893</v>
      </c>
      <c r="C42" s="758">
        <f>SUBTOTAL(9,C40:C41)</f>
        <v>-11699</v>
      </c>
      <c r="D42" s="766">
        <f t="shared" si="24"/>
        <v>-5.2520703298502183E-2</v>
      </c>
      <c r="E42" s="758">
        <f>SUBTOTAL(9,E40:E41)</f>
        <v>-9944</v>
      </c>
      <c r="F42" s="766">
        <f t="shared" si="19"/>
        <v>-6.7116968610006628E-2</v>
      </c>
      <c r="G42" s="758">
        <f>SUBTOTAL(9,G40:G41)</f>
        <v>-9163</v>
      </c>
      <c r="H42" s="766">
        <f t="shared" si="5"/>
        <v>-7.1777393603741996E-2</v>
      </c>
      <c r="I42" s="758">
        <f>SUBTOTAL(9,I40:I41)</f>
        <v>-11878</v>
      </c>
      <c r="J42" s="766">
        <f t="shared" si="6"/>
        <v>-6.9209031318281142E-2</v>
      </c>
      <c r="K42" s="758">
        <f>SUBTOTAL(9,K40:K41)</f>
        <v>-9337</v>
      </c>
      <c r="L42" s="751">
        <f t="shared" si="14"/>
        <v>-6.8564169218455123E-2</v>
      </c>
      <c r="M42" s="116">
        <f t="shared" si="15"/>
        <v>-12052</v>
      </c>
      <c r="N42" s="751">
        <f t="shared" si="16"/>
        <v>-6.6901505828996316E-2</v>
      </c>
      <c r="O42" s="116">
        <f>SUBTOTAL(9,O40:O41)</f>
        <v>-12035</v>
      </c>
      <c r="P42" s="751">
        <f t="shared" si="7"/>
        <v>-6.7468394504873894E-2</v>
      </c>
      <c r="Q42" s="116">
        <f t="shared" ref="Q42:U42" si="25">SUBTOTAL(9,Q40:Q41)</f>
        <v>-439.28145611899998</v>
      </c>
      <c r="R42" s="751">
        <f t="shared" si="8"/>
        <v>-5.1688620269176701E-3</v>
      </c>
      <c r="S42" s="116">
        <f t="shared" si="25"/>
        <v>-1855.7729736600002</v>
      </c>
      <c r="T42" s="751">
        <f t="shared" si="9"/>
        <v>-2.1589041280046326E-2</v>
      </c>
      <c r="U42" s="116">
        <f t="shared" si="25"/>
        <v>-3362.5495343821135</v>
      </c>
      <c r="V42" s="751">
        <f t="shared" si="10"/>
        <v>-1.8748247402751765E-2</v>
      </c>
      <c r="W42" s="867"/>
      <c r="Y42" s="786"/>
      <c r="Z42" s="786"/>
      <c r="AA42" s="786"/>
    </row>
    <row r="43" spans="2:27" ht="12" hidden="1" customHeight="1" outlineLevel="2">
      <c r="B43" s="532" t="s">
        <v>912</v>
      </c>
      <c r="C43" s="758"/>
      <c r="D43" s="766">
        <f t="shared" si="24"/>
        <v>0</v>
      </c>
      <c r="E43" s="758"/>
      <c r="F43" s="766">
        <f t="shared" si="19"/>
        <v>0</v>
      </c>
      <c r="G43" s="758"/>
      <c r="H43" s="766"/>
      <c r="I43" s="758"/>
      <c r="J43" s="766">
        <f t="shared" si="6"/>
        <v>0</v>
      </c>
      <c r="K43" s="758"/>
      <c r="L43" s="751"/>
      <c r="M43" s="116"/>
      <c r="N43" s="751"/>
      <c r="O43" s="116">
        <f>_xlfn.XLOOKUP(B43,'IS Conso'!B:B,'IS Conso'!AJ:AJ,0,0)</f>
        <v>0</v>
      </c>
      <c r="P43" s="751">
        <f t="shared" si="7"/>
        <v>0</v>
      </c>
      <c r="Q43" s="116">
        <f>_xlfn.XLOOKUP(B43,'IS Conso'!B:B,'IS Conso'!BF:BF,0,0)</f>
        <v>0</v>
      </c>
      <c r="R43" s="751">
        <f t="shared" si="8"/>
        <v>0</v>
      </c>
      <c r="S43" s="116">
        <f>_xlfn.XLOOKUP(B43,'IS Conso'!B:B,'IS Conso'!AU:AU,0,0)</f>
        <v>0</v>
      </c>
      <c r="T43" s="751">
        <f t="shared" si="9"/>
        <v>0</v>
      </c>
      <c r="U43" s="116">
        <f>_xlfn.XLOOKUP(B43,'IS Conso'!B:B,'IS Conso'!BQ:BQ,0,0)</f>
        <v>0</v>
      </c>
      <c r="V43" s="751">
        <f t="shared" si="10"/>
        <v>0</v>
      </c>
      <c r="W43" s="867"/>
      <c r="Y43" s="786"/>
      <c r="Z43" s="786"/>
      <c r="AA43" s="786"/>
    </row>
    <row r="44" spans="2:27" ht="12" hidden="1" customHeight="1" outlineLevel="2">
      <c r="B44" s="533" t="s">
        <v>913</v>
      </c>
      <c r="C44" s="758">
        <v>-1033</v>
      </c>
      <c r="D44" s="766">
        <f t="shared" si="24"/>
        <v>-4.6374806827380764E-3</v>
      </c>
      <c r="E44" s="758">
        <v>-876</v>
      </c>
      <c r="F44" s="766">
        <f t="shared" si="19"/>
        <v>-5.912556768138154E-3</v>
      </c>
      <c r="G44" s="758">
        <v>-777</v>
      </c>
      <c r="H44" s="766">
        <f t="shared" si="5"/>
        <v>-6.08654750956101E-3</v>
      </c>
      <c r="I44" s="758">
        <v>-1156</v>
      </c>
      <c r="J44" s="766">
        <f t="shared" si="6"/>
        <v>-6.7356154406409321E-3</v>
      </c>
      <c r="K44" s="758">
        <v>-657</v>
      </c>
      <c r="L44" s="751">
        <f t="shared" si="14"/>
        <v>-4.8245324168924722E-3</v>
      </c>
      <c r="M44" s="116">
        <f t="shared" si="15"/>
        <v>-1036</v>
      </c>
      <c r="N44" s="751">
        <f t="shared" si="16"/>
        <v>-5.7509093958546444E-3</v>
      </c>
      <c r="O44" s="116">
        <f>_xlfn.XLOOKUP(B44,'IS Conso'!B:B,'IS Conso'!AJ:AJ,0,0)</f>
        <v>-851</v>
      </c>
      <c r="P44" s="751">
        <f t="shared" si="7"/>
        <v>-4.7707190464185856E-3</v>
      </c>
      <c r="Q44" s="116">
        <f>_xlfn.XLOOKUP(B44,'IS Conso'!B:B,'IS Conso'!BF:BF,0,0)</f>
        <v>-429</v>
      </c>
      <c r="R44" s="751">
        <f t="shared" si="8"/>
        <v>-5.0478839447003253E-3</v>
      </c>
      <c r="S44" s="116">
        <f>_xlfn.XLOOKUP(B44,'IS Conso'!B:B,'IS Conso'!AU:AU,0,0)</f>
        <v>-406</v>
      </c>
      <c r="T44" s="751">
        <f t="shared" si="9"/>
        <v>-4.7231805205202263E-3</v>
      </c>
      <c r="U44" s="116">
        <f>_xlfn.XLOOKUP(B44,'IS Conso'!B:B,'IS Conso'!BQ:BQ,0,0)</f>
        <v>-828</v>
      </c>
      <c r="V44" s="751">
        <f t="shared" si="10"/>
        <v>-4.6166007937578218E-3</v>
      </c>
      <c r="W44" s="867"/>
      <c r="Y44" s="786"/>
      <c r="Z44" s="786"/>
      <c r="AA44" s="786"/>
    </row>
    <row r="45" spans="2:27" ht="12" hidden="1" customHeight="1" outlineLevel="2">
      <c r="B45" s="533" t="s">
        <v>898</v>
      </c>
      <c r="C45" s="758">
        <v>-482</v>
      </c>
      <c r="D45" s="766">
        <f t="shared" si="24"/>
        <v>-2.1638583630975341E-3</v>
      </c>
      <c r="E45" s="758">
        <v>-482</v>
      </c>
      <c r="F45" s="766">
        <f t="shared" si="19"/>
        <v>-3.2532561212814956E-3</v>
      </c>
      <c r="G45" s="758">
        <v>0</v>
      </c>
      <c r="H45" s="766">
        <f t="shared" si="5"/>
        <v>0</v>
      </c>
      <c r="I45" s="758">
        <v>0</v>
      </c>
      <c r="J45" s="766">
        <f t="shared" si="6"/>
        <v>0</v>
      </c>
      <c r="K45" s="758">
        <v>0</v>
      </c>
      <c r="L45" s="751">
        <f t="shared" si="14"/>
        <v>0</v>
      </c>
      <c r="M45" s="116">
        <f t="shared" si="15"/>
        <v>0</v>
      </c>
      <c r="N45" s="751">
        <f t="shared" si="16"/>
        <v>0</v>
      </c>
      <c r="O45" s="116">
        <f>'IS Conso'!AJ47</f>
        <v>0</v>
      </c>
      <c r="P45" s="751">
        <f t="shared" si="7"/>
        <v>0</v>
      </c>
      <c r="Q45" s="116">
        <f>'IS Conso'!AL47</f>
        <v>0</v>
      </c>
      <c r="R45" s="751">
        <f t="shared" si="8"/>
        <v>0</v>
      </c>
      <c r="S45" s="116">
        <f>'IS Conso'!AN47</f>
        <v>0</v>
      </c>
      <c r="T45" s="751">
        <f t="shared" si="9"/>
        <v>0</v>
      </c>
      <c r="U45" s="116">
        <f>'IS Conso'!AP47</f>
        <v>0</v>
      </c>
      <c r="V45" s="751">
        <f t="shared" si="10"/>
        <v>0</v>
      </c>
      <c r="W45" s="867"/>
      <c r="Y45" s="786"/>
      <c r="Z45" s="786"/>
      <c r="AA45" s="786"/>
    </row>
    <row r="46" spans="2:27" ht="12" hidden="1" customHeight="1" outlineLevel="2">
      <c r="B46" s="533" t="s">
        <v>914</v>
      </c>
      <c r="C46" s="758">
        <v>-762</v>
      </c>
      <c r="D46" s="766">
        <f t="shared" si="24"/>
        <v>-3.4208715200836535E-3</v>
      </c>
      <c r="E46" s="758">
        <v>-762</v>
      </c>
      <c r="F46" s="766">
        <f t="shared" si="19"/>
        <v>-5.1431144489968873E-3</v>
      </c>
      <c r="G46" s="758">
        <v>-644</v>
      </c>
      <c r="H46" s="766">
        <f t="shared" si="5"/>
        <v>-5.0447060439604771E-3</v>
      </c>
      <c r="I46" s="758">
        <v>-869</v>
      </c>
      <c r="J46" s="766">
        <f t="shared" si="6"/>
        <v>-5.0633648943918426E-3</v>
      </c>
      <c r="K46" s="758">
        <v>-873</v>
      </c>
      <c r="L46" s="751">
        <f t="shared" si="14"/>
        <v>-6.410680060802326E-3</v>
      </c>
      <c r="M46" s="116">
        <f t="shared" si="15"/>
        <v>-1098</v>
      </c>
      <c r="N46" s="751">
        <f t="shared" si="16"/>
        <v>-6.0950757882706564E-3</v>
      </c>
      <c r="O46" s="116">
        <f>_xlfn.XLOOKUP(B46,'IS Conso'!B:B,'IS Conso'!AJ:AJ,0,0)</f>
        <v>-795</v>
      </c>
      <c r="P46" s="751">
        <f t="shared" si="7"/>
        <v>-4.4567821878998539E-3</v>
      </c>
      <c r="Q46" s="116">
        <f>_xlfn.XLOOKUP(B46,'IS Conso'!B:B,'IS Conso'!BF:BF,0,0)</f>
        <v>-551</v>
      </c>
      <c r="R46" s="751">
        <f t="shared" si="8"/>
        <v>-6.483412712190861E-3</v>
      </c>
      <c r="S46" s="116">
        <f>_xlfn.XLOOKUP(B46,'IS Conso'!B:B,'IS Conso'!AU:AU,0,0)</f>
        <v>-245</v>
      </c>
      <c r="T46" s="751">
        <f t="shared" si="9"/>
        <v>-2.8501951416932403E-3</v>
      </c>
      <c r="U46" s="116">
        <f>_xlfn.XLOOKUP(B46,'IS Conso'!B:B,'IS Conso'!BQ:BQ,0,0)</f>
        <v>-489</v>
      </c>
      <c r="V46" s="751">
        <f t="shared" si="10"/>
        <v>-2.726470758632337E-3</v>
      </c>
      <c r="W46" s="867"/>
      <c r="Y46" s="786"/>
      <c r="Z46" s="786"/>
      <c r="AA46" s="786"/>
    </row>
    <row r="47" spans="2:27" ht="12" hidden="1" customHeight="1" outlineLevel="2">
      <c r="B47" s="533" t="s">
        <v>4622</v>
      </c>
      <c r="C47" s="758">
        <v>-218</v>
      </c>
      <c r="D47" s="766">
        <f t="shared" si="24"/>
        <v>-9.7867452936776437E-4</v>
      </c>
      <c r="E47" s="758">
        <v>-196</v>
      </c>
      <c r="F47" s="766">
        <f t="shared" si="19"/>
        <v>-1.3229008294007743E-3</v>
      </c>
      <c r="G47" s="758">
        <v>-180</v>
      </c>
      <c r="H47" s="766">
        <f t="shared" si="5"/>
        <v>-1.4100110060759096E-3</v>
      </c>
      <c r="I47" s="758">
        <v>-270</v>
      </c>
      <c r="J47" s="766">
        <f t="shared" si="6"/>
        <v>-1.5731973780043699E-3</v>
      </c>
      <c r="K47" s="758">
        <v>-178</v>
      </c>
      <c r="L47" s="751">
        <f t="shared" si="14"/>
        <v>-1.3071031509997871E-3</v>
      </c>
      <c r="M47" s="116">
        <f t="shared" si="15"/>
        <v>-268</v>
      </c>
      <c r="N47" s="751">
        <f t="shared" si="16"/>
        <v>-1.487686986572437E-3</v>
      </c>
      <c r="O47" s="116">
        <f>_xlfn.XLOOKUP(B47,'IS Conso'!B:B,'IS Conso'!AJ:AJ,0,0)</f>
        <v>0</v>
      </c>
      <c r="P47" s="751">
        <f t="shared" si="7"/>
        <v>0</v>
      </c>
      <c r="Q47" s="116">
        <f>_xlfn.XLOOKUP(B47,'IS Conso'!B:B,'IS Conso'!BF:BF,0,0)</f>
        <v>0</v>
      </c>
      <c r="R47" s="751">
        <f t="shared" si="8"/>
        <v>0</v>
      </c>
      <c r="S47" s="116">
        <f>_xlfn.XLOOKUP(B47,'IS Conso'!B:B,'IS Conso'!AU:AU,0,0)</f>
        <v>0</v>
      </c>
      <c r="T47" s="751">
        <f t="shared" si="9"/>
        <v>0</v>
      </c>
      <c r="U47" s="116">
        <f>_xlfn.XLOOKUP(B47,'IS Conso'!B:B,'IS Conso'!BQ:BQ,0,0)</f>
        <v>0</v>
      </c>
      <c r="V47" s="751">
        <f t="shared" si="10"/>
        <v>0</v>
      </c>
      <c r="W47" s="867"/>
      <c r="Y47" s="786"/>
      <c r="Z47" s="786"/>
      <c r="AA47" s="786"/>
    </row>
    <row r="48" spans="2:27" ht="12" hidden="1" customHeight="1" outlineLevel="2">
      <c r="B48" s="533" t="s">
        <v>916</v>
      </c>
      <c r="C48" s="758">
        <v>-959</v>
      </c>
      <c r="D48" s="766">
        <f t="shared" si="24"/>
        <v>-4.3052700626774595E-3</v>
      </c>
      <c r="E48" s="758">
        <v>-959</v>
      </c>
      <c r="F48" s="766">
        <f t="shared" si="19"/>
        <v>-6.4727647724252164E-3</v>
      </c>
      <c r="G48" s="758">
        <v>-528</v>
      </c>
      <c r="H48" s="766">
        <f t="shared" si="5"/>
        <v>-4.1360322844893353E-3</v>
      </c>
      <c r="I48" s="758">
        <v>-1071</v>
      </c>
      <c r="J48" s="766">
        <f t="shared" si="6"/>
        <v>-6.2403495994173344E-3</v>
      </c>
      <c r="K48" s="758">
        <v>-1212</v>
      </c>
      <c r="L48" s="751">
        <f t="shared" si="14"/>
        <v>-8.9000506686052923E-3</v>
      </c>
      <c r="M48" s="116">
        <f t="shared" si="15"/>
        <v>-1755</v>
      </c>
      <c r="N48" s="751">
        <f t="shared" si="16"/>
        <v>-9.7421293337112951E-3</v>
      </c>
      <c r="O48" s="116">
        <f>_xlfn.XLOOKUP(B48,'IS Conso'!B:B,'IS Conso'!AJ:AJ,0,0)</f>
        <v>-1904</v>
      </c>
      <c r="P48" s="751">
        <f t="shared" si="7"/>
        <v>-1.0673853189636883E-2</v>
      </c>
      <c r="Q48" s="116">
        <f>_xlfn.XLOOKUP(B48,'IS Conso'!B:B,'IS Conso'!BF:BF,0,0)</f>
        <v>-1042</v>
      </c>
      <c r="R48" s="751">
        <f t="shared" si="8"/>
        <v>-1.2260827669878179E-2</v>
      </c>
      <c r="S48" s="116">
        <f>_xlfn.XLOOKUP(B48,'IS Conso'!B:B,'IS Conso'!AU:AU,0,0)</f>
        <v>-238</v>
      </c>
      <c r="T48" s="751">
        <f t="shared" si="9"/>
        <v>-2.7687609947877191E-3</v>
      </c>
      <c r="U48" s="116">
        <f>_xlfn.XLOOKUP(B48,'IS Conso'!B:B,'IS Conso'!BQ:BQ,0,0)</f>
        <v>-1100</v>
      </c>
      <c r="V48" s="751">
        <f t="shared" si="10"/>
        <v>-6.1331653057169139E-3</v>
      </c>
      <c r="W48" s="867"/>
      <c r="Y48" s="786"/>
      <c r="Z48" s="786"/>
      <c r="AA48" s="786"/>
    </row>
    <row r="49" spans="2:27" ht="12" hidden="1" customHeight="1" outlineLevel="2">
      <c r="B49" s="533" t="s">
        <v>917</v>
      </c>
      <c r="C49" s="758"/>
      <c r="D49" s="766">
        <f t="shared" si="24"/>
        <v>0</v>
      </c>
      <c r="E49" s="758"/>
      <c r="F49" s="766">
        <f t="shared" si="19"/>
        <v>0</v>
      </c>
      <c r="G49" s="758">
        <v>-364</v>
      </c>
      <c r="H49" s="766">
        <f t="shared" si="5"/>
        <v>-2.8513555900646173E-3</v>
      </c>
      <c r="I49" s="758">
        <v>0</v>
      </c>
      <c r="J49" s="766">
        <f t="shared" si="6"/>
        <v>0</v>
      </c>
      <c r="K49" s="758">
        <v>-344</v>
      </c>
      <c r="L49" s="751">
        <f t="shared" si="14"/>
        <v>-2.5260869884490265E-3</v>
      </c>
      <c r="M49" s="116">
        <f t="shared" si="15"/>
        <v>20</v>
      </c>
      <c r="N49" s="751">
        <f t="shared" si="16"/>
        <v>1.1102141690839083E-4</v>
      </c>
      <c r="O49" s="116">
        <f>_xlfn.XLOOKUP(B49,'IS Conso'!B:B,'IS Conso'!AJ:AJ,0,0)</f>
        <v>-495</v>
      </c>
      <c r="P49" s="751">
        <f t="shared" si="7"/>
        <v>-2.7749775886923619E-3</v>
      </c>
      <c r="Q49" s="116">
        <f>_xlfn.XLOOKUP(B49,'IS Conso'!B:B,'IS Conso'!BF:BF,0,0)</f>
        <v>0</v>
      </c>
      <c r="R49" s="751">
        <f t="shared" si="8"/>
        <v>0</v>
      </c>
      <c r="S49" s="116">
        <f>_xlfn.XLOOKUP(B49,'IS Conso'!B:B,'IS Conso'!AU:AU,0,0)</f>
        <v>-211</v>
      </c>
      <c r="T49" s="751">
        <f t="shared" si="9"/>
        <v>-2.4546578567235661E-3</v>
      </c>
      <c r="U49" s="116">
        <f>_xlfn.XLOOKUP(B49,'IS Conso'!B:B,'IS Conso'!BQ:BQ,0,0)</f>
        <v>-706</v>
      </c>
      <c r="V49" s="751">
        <f t="shared" si="10"/>
        <v>-3.9363770053055828E-3</v>
      </c>
      <c r="W49" s="867"/>
      <c r="Y49" s="786"/>
      <c r="Z49" s="786"/>
      <c r="AA49" s="786"/>
    </row>
    <row r="50" spans="2:27" ht="12" hidden="1" customHeight="1" outlineLevel="2">
      <c r="B50" s="533" t="s">
        <v>918</v>
      </c>
      <c r="C50" s="758">
        <v>-68</v>
      </c>
      <c r="D50" s="766">
        <f t="shared" si="24"/>
        <v>-3.0527462383948616E-4</v>
      </c>
      <c r="E50" s="758">
        <v>0</v>
      </c>
      <c r="F50" s="766">
        <f t="shared" si="19"/>
        <v>0</v>
      </c>
      <c r="G50" s="758">
        <v>-258</v>
      </c>
      <c r="H50" s="766">
        <f t="shared" si="5"/>
        <v>-2.0210157753754706E-3</v>
      </c>
      <c r="I50" s="758">
        <v>-261</v>
      </c>
      <c r="J50" s="766">
        <f t="shared" si="6"/>
        <v>-1.5207574654042242E-3</v>
      </c>
      <c r="K50" s="758">
        <v>627</v>
      </c>
      <c r="L50" s="751">
        <f t="shared" si="14"/>
        <v>4.6042341330161038E-3</v>
      </c>
      <c r="M50" s="116">
        <f t="shared" si="15"/>
        <v>624</v>
      </c>
      <c r="N50" s="751">
        <f t="shared" si="16"/>
        <v>3.4638682075417938E-3</v>
      </c>
      <c r="O50" s="116">
        <f>_xlfn.XLOOKUP(B50,'IS Conso'!B:B,'IS Conso'!AJ:AJ,0,0)</f>
        <v>610</v>
      </c>
      <c r="P50" s="751">
        <f t="shared" si="7"/>
        <v>3.4196693517219005E-3</v>
      </c>
      <c r="Q50" s="116">
        <f>_xlfn.XLOOKUP(B50,'IS Conso'!B:B,'IS Conso'!BF:BF,0,0)</f>
        <v>644</v>
      </c>
      <c r="R50" s="751">
        <f t="shared" si="8"/>
        <v>7.5777092316713507E-3</v>
      </c>
      <c r="S50" s="116">
        <f>_xlfn.XLOOKUP(B50,'IS Conso'!B:B,'IS Conso'!AU:AU,0,0)</f>
        <v>-98</v>
      </c>
      <c r="T50" s="751">
        <f t="shared" si="9"/>
        <v>-1.1400780566772962E-3</v>
      </c>
      <c r="U50" s="116">
        <f>_xlfn.XLOOKUP(B50,'IS Conso'!B:B,'IS Conso'!BQ:BQ,0,0)</f>
        <v>-132</v>
      </c>
      <c r="V50" s="751">
        <f t="shared" si="10"/>
        <v>-7.3597983668602959E-4</v>
      </c>
      <c r="W50" s="867"/>
      <c r="Y50" s="786"/>
      <c r="Z50" s="786"/>
      <c r="AA50" s="786"/>
    </row>
    <row r="51" spans="2:27" ht="12" hidden="1" customHeight="1" outlineLevel="2">
      <c r="B51" s="533" t="s">
        <v>919</v>
      </c>
      <c r="C51" s="758">
        <v>-466</v>
      </c>
      <c r="D51" s="766">
        <f>C51/$C$11</f>
        <v>-2.0920290398411846E-3</v>
      </c>
      <c r="E51" s="758">
        <f>-466+23</f>
        <v>-443</v>
      </c>
      <c r="F51" s="766">
        <f t="shared" si="19"/>
        <v>-2.9900258542068518E-3</v>
      </c>
      <c r="G51" s="758">
        <v>-738</v>
      </c>
      <c r="H51" s="766">
        <f t="shared" si="5"/>
        <v>-5.7810451249112292E-3</v>
      </c>
      <c r="I51" s="758">
        <v>-906</v>
      </c>
      <c r="J51" s="766">
        <f t="shared" si="6"/>
        <v>-5.2789512017479973E-3</v>
      </c>
      <c r="K51" s="758">
        <v>-513</v>
      </c>
      <c r="L51" s="751">
        <f t="shared" si="14"/>
        <v>-3.767100654285903E-3</v>
      </c>
      <c r="M51" s="116">
        <f t="shared" si="15"/>
        <v>-681</v>
      </c>
      <c r="N51" s="751">
        <f t="shared" si="16"/>
        <v>-3.7802792457307076E-3</v>
      </c>
      <c r="O51" s="116">
        <f>_xlfn.XLOOKUP(B51,'IS Conso'!B:B,'IS Conso'!AJ:AJ,0,0)</f>
        <v>-696</v>
      </c>
      <c r="P51" s="751">
        <f t="shared" si="7"/>
        <v>-3.9017866701613817E-3</v>
      </c>
      <c r="Q51" s="116">
        <f>_xlfn.XLOOKUP(B51,'IS Conso'!B:B,'IS Conso'!BF:BF,0,0)</f>
        <v>-375</v>
      </c>
      <c r="R51" s="751">
        <f t="shared" si="8"/>
        <v>-4.4124859656471376E-3</v>
      </c>
      <c r="S51" s="116">
        <f>_xlfn.XLOOKUP(B51,'IS Conso'!B:B,'IS Conso'!AU:AU,0,0)</f>
        <v>-422</v>
      </c>
      <c r="T51" s="751">
        <f t="shared" si="9"/>
        <v>-4.9093157134471321E-3</v>
      </c>
      <c r="U51" s="116">
        <f>_xlfn.XLOOKUP(B51,'IS Conso'!B:B,'IS Conso'!BQ:BQ,0,0)</f>
        <v>-743</v>
      </c>
      <c r="V51" s="751">
        <f t="shared" si="10"/>
        <v>-4.1426743837706063E-3</v>
      </c>
      <c r="W51" s="867"/>
      <c r="Y51" s="786"/>
      <c r="Z51" s="786"/>
      <c r="AA51" s="786"/>
    </row>
    <row r="52" spans="2:27" ht="12" hidden="1" customHeight="1" outlineLevel="2">
      <c r="B52" s="533" t="s">
        <v>920</v>
      </c>
      <c r="C52" s="758">
        <v>-689</v>
      </c>
      <c r="D52" s="766">
        <f t="shared" si="24"/>
        <v>-3.0931502327265583E-3</v>
      </c>
      <c r="E52" s="758">
        <f>-689+34</f>
        <v>-655</v>
      </c>
      <c r="F52" s="766">
        <f t="shared" si="19"/>
        <v>-4.420918588048506E-3</v>
      </c>
      <c r="G52" s="758">
        <v>-598</v>
      </c>
      <c r="H52" s="766">
        <f t="shared" si="5"/>
        <v>-4.6843698979632999E-3</v>
      </c>
      <c r="I52" s="758">
        <v>-1062</v>
      </c>
      <c r="J52" s="766">
        <f t="shared" si="6"/>
        <v>-6.1879096868171883E-3</v>
      </c>
      <c r="K52" s="758">
        <v>-709</v>
      </c>
      <c r="L52" s="751">
        <f t="shared" si="14"/>
        <v>-5.2063827756115115E-3</v>
      </c>
      <c r="M52" s="116">
        <f t="shared" si="15"/>
        <v>-1173</v>
      </c>
      <c r="N52" s="751">
        <f t="shared" si="16"/>
        <v>-6.5114061016771224E-3</v>
      </c>
      <c r="O52" s="116">
        <f>_xlfn.XLOOKUP(B52,'IS Conso'!B:B,'IS Conso'!AJ:AJ,0,0)</f>
        <v>-937</v>
      </c>
      <c r="P52" s="751">
        <f t="shared" si="7"/>
        <v>-5.2528363648580668E-3</v>
      </c>
      <c r="Q52" s="116">
        <f>_xlfn.XLOOKUP(B52,'IS Conso'!B:B,'IS Conso'!BF:BF,0,0)</f>
        <v>-490</v>
      </c>
      <c r="R52" s="751">
        <f t="shared" si="8"/>
        <v>-5.7656483284455936E-3</v>
      </c>
      <c r="S52" s="116">
        <f>_xlfn.XLOOKUP(B52,'IS Conso'!B:B,'IS Conso'!AU:AU,0,0)</f>
        <v>-384</v>
      </c>
      <c r="T52" s="751">
        <f t="shared" si="9"/>
        <v>-4.4672446302457319E-3</v>
      </c>
      <c r="U52" s="116">
        <f>_xlfn.XLOOKUP(B52,'IS Conso'!B:B,'IS Conso'!BQ:BQ,0,0)</f>
        <v>-831</v>
      </c>
      <c r="V52" s="751">
        <f t="shared" si="10"/>
        <v>-4.6333276082279589E-3</v>
      </c>
      <c r="W52" s="867"/>
      <c r="Y52" s="786"/>
      <c r="Z52" s="786"/>
      <c r="AA52" s="786"/>
    </row>
    <row r="53" spans="2:27" ht="12" hidden="1" customHeight="1" outlineLevel="2">
      <c r="B53" s="533" t="s">
        <v>921</v>
      </c>
      <c r="C53" s="758">
        <v>0</v>
      </c>
      <c r="D53" s="766">
        <f t="shared" si="24"/>
        <v>0</v>
      </c>
      <c r="E53" s="758">
        <v>0</v>
      </c>
      <c r="F53" s="766">
        <f t="shared" si="19"/>
        <v>0</v>
      </c>
      <c r="G53" s="758">
        <v>0</v>
      </c>
      <c r="H53" s="766">
        <f t="shared" si="5"/>
        <v>0</v>
      </c>
      <c r="I53" s="758">
        <v>0</v>
      </c>
      <c r="J53" s="766">
        <f t="shared" si="6"/>
        <v>0</v>
      </c>
      <c r="K53" s="758">
        <v>0</v>
      </c>
      <c r="L53" s="751">
        <f t="shared" si="14"/>
        <v>0</v>
      </c>
      <c r="M53" s="116">
        <f t="shared" si="15"/>
        <v>0</v>
      </c>
      <c r="N53" s="751">
        <f t="shared" si="16"/>
        <v>0</v>
      </c>
      <c r="O53" s="116">
        <f>_xlfn.XLOOKUP(B53,'IS Conso'!B:B,'IS Conso'!AJ:AJ,0,0)</f>
        <v>0</v>
      </c>
      <c r="P53" s="751">
        <f t="shared" si="7"/>
        <v>0</v>
      </c>
      <c r="Q53" s="116">
        <f>_xlfn.XLOOKUP(B53,'IS Conso'!B:B,'IS Conso'!BF:BF,0,0)</f>
        <v>0</v>
      </c>
      <c r="R53" s="751">
        <f t="shared" si="8"/>
        <v>0</v>
      </c>
      <c r="S53" s="116">
        <f>_xlfn.XLOOKUP(B53,'IS Conso'!B:B,'IS Conso'!AU:AU,0,0)</f>
        <v>0</v>
      </c>
      <c r="T53" s="751">
        <f t="shared" si="9"/>
        <v>0</v>
      </c>
      <c r="U53" s="116">
        <f>_xlfn.XLOOKUP(B53,'IS Conso'!B:B,'IS Conso'!BQ:BQ,0,0)</f>
        <v>0</v>
      </c>
      <c r="V53" s="751">
        <f t="shared" si="10"/>
        <v>0</v>
      </c>
      <c r="W53" s="867"/>
      <c r="Y53" s="786"/>
      <c r="Z53" s="786"/>
      <c r="AA53" s="786"/>
    </row>
    <row r="54" spans="2:27" ht="12" hidden="1" customHeight="1" outlineLevel="2">
      <c r="B54" s="533" t="s">
        <v>902</v>
      </c>
      <c r="C54" s="758">
        <v>-1376</v>
      </c>
      <c r="D54" s="766">
        <f t="shared" si="24"/>
        <v>-6.1773218000460723E-3</v>
      </c>
      <c r="E54" s="758">
        <v>-688</v>
      </c>
      <c r="F54" s="766">
        <f t="shared" si="19"/>
        <v>-4.64365189095782E-3</v>
      </c>
      <c r="G54" s="758">
        <v>-940</v>
      </c>
      <c r="H54" s="766">
        <f t="shared" si="5"/>
        <v>-7.3633908095075279E-3</v>
      </c>
      <c r="I54" s="758">
        <v>-110</v>
      </c>
      <c r="J54" s="766">
        <f t="shared" si="6"/>
        <v>-6.4093226511289147E-4</v>
      </c>
      <c r="K54" s="758">
        <v>-168</v>
      </c>
      <c r="L54" s="751">
        <f t="shared" si="14"/>
        <v>-1.2336703897076642E-3</v>
      </c>
      <c r="M54" s="116">
        <f t="shared" si="15"/>
        <v>662</v>
      </c>
      <c r="N54" s="751">
        <f t="shared" si="16"/>
        <v>3.6748088996677365E-3</v>
      </c>
      <c r="O54" s="116">
        <f>'IS Conso'!AJ56</f>
        <v>-218</v>
      </c>
      <c r="P54" s="751">
        <f t="shared" si="7"/>
        <v>-1.2221113420907775E-3</v>
      </c>
      <c r="Q54" s="116">
        <f>'IS Conso'!AL56</f>
        <v>0</v>
      </c>
      <c r="R54" s="751">
        <f t="shared" si="8"/>
        <v>0</v>
      </c>
      <c r="S54" s="116">
        <f>'IS Conso'!AN56</f>
        <v>0</v>
      </c>
      <c r="T54" s="751">
        <f t="shared" si="9"/>
        <v>0</v>
      </c>
      <c r="U54" s="116">
        <f>'IS Conso'!AP56</f>
        <v>0</v>
      </c>
      <c r="V54" s="751">
        <f t="shared" si="10"/>
        <v>0</v>
      </c>
      <c r="W54" s="867"/>
      <c r="Y54" s="786"/>
      <c r="Z54" s="786"/>
      <c r="AA54" s="786"/>
    </row>
    <row r="55" spans="2:27" ht="12" hidden="1" customHeight="1" outlineLevel="2">
      <c r="B55" s="535" t="s">
        <v>922</v>
      </c>
      <c r="C55" s="541">
        <v>-374</v>
      </c>
      <c r="D55" s="757">
        <f t="shared" si="24"/>
        <v>-1.6790104311171737E-3</v>
      </c>
      <c r="E55" s="541">
        <v>-374</v>
      </c>
      <c r="F55" s="757">
        <f t="shared" si="19"/>
        <v>-2.524310766305559E-3</v>
      </c>
      <c r="G55" s="541">
        <v>-340</v>
      </c>
      <c r="H55" s="757">
        <f t="shared" si="5"/>
        <v>-2.6633541225878294E-3</v>
      </c>
      <c r="I55" s="541">
        <v>-525</v>
      </c>
      <c r="J55" s="757">
        <f t="shared" si="6"/>
        <v>-3.058994901675164E-3</v>
      </c>
      <c r="K55" s="541">
        <v>-301</v>
      </c>
      <c r="L55" s="757">
        <f t="shared" si="14"/>
        <v>-2.2103261148928985E-3</v>
      </c>
      <c r="M55" s="541">
        <f t="shared" si="15"/>
        <v>-486</v>
      </c>
      <c r="N55" s="757">
        <f t="shared" si="16"/>
        <v>-2.697820430873897E-3</v>
      </c>
      <c r="O55" s="541">
        <f>_xlfn.XLOOKUP(B55,'IS Conso'!B:B,'IS Conso'!AJ:AJ,0,0)</f>
        <v>-393</v>
      </c>
      <c r="P55" s="757">
        <f t="shared" si="7"/>
        <v>-2.2031640249618144E-3</v>
      </c>
      <c r="Q55" s="541">
        <f>_xlfn.XLOOKUP(B55,'IS Conso'!B:B,'IS Conso'!BF:BF,0,0)</f>
        <v>-188</v>
      </c>
      <c r="R55" s="757">
        <f t="shared" si="8"/>
        <v>-2.2121262974444315E-3</v>
      </c>
      <c r="S55" s="541">
        <f>_xlfn.XLOOKUP(B55,'IS Conso'!B:B,'IS Conso'!AU:AU,0,0)</f>
        <v>-295</v>
      </c>
      <c r="T55" s="757">
        <f t="shared" si="9"/>
        <v>-3.4318676195898199E-3</v>
      </c>
      <c r="U55" s="541">
        <f>_xlfn.XLOOKUP(B55,'IS Conso'!B:B,'IS Conso'!BQ:BQ,0,0)</f>
        <v>-500</v>
      </c>
      <c r="V55" s="757">
        <f t="shared" si="10"/>
        <v>-2.7878024116895061E-3</v>
      </c>
      <c r="W55" s="1087"/>
      <c r="Y55" s="786"/>
      <c r="Z55" s="786"/>
      <c r="AA55" s="786"/>
    </row>
    <row r="56" spans="2:27" ht="12" hidden="1" customHeight="1" outlineLevel="1" collapsed="1">
      <c r="B56" s="503" t="s">
        <v>912</v>
      </c>
      <c r="C56" s="116">
        <f>SUBTOTAL(9,C44:C55)</f>
        <v>-6427</v>
      </c>
      <c r="D56" s="766">
        <f t="shared" si="24"/>
        <v>-2.8852941285534964E-2</v>
      </c>
      <c r="E56" s="116">
        <f>SUBTOTAL(9,E44:E55)</f>
        <v>-5435</v>
      </c>
      <c r="F56" s="766">
        <f t="shared" si="19"/>
        <v>-3.6683500039761265E-2</v>
      </c>
      <c r="G56" s="116">
        <f>SUBTOTAL(9,G44:G55)</f>
        <v>-5367</v>
      </c>
      <c r="H56" s="766">
        <f t="shared" si="5"/>
        <v>-4.2041828164496704E-2</v>
      </c>
      <c r="I56" s="116">
        <f>SUBTOTAL(9,I44:I55)</f>
        <v>-6230</v>
      </c>
      <c r="J56" s="766">
        <f t="shared" si="6"/>
        <v>-3.6300072833211947E-2</v>
      </c>
      <c r="K56" s="116">
        <f>SUBTOTAL(9,K44:K55)</f>
        <v>-4328</v>
      </c>
      <c r="L56" s="751">
        <f t="shared" si="14"/>
        <v>-3.1781699087230775E-2</v>
      </c>
      <c r="M56" s="116">
        <f t="shared" si="15"/>
        <v>-5191</v>
      </c>
      <c r="N56" s="751">
        <f t="shared" si="16"/>
        <v>-2.8815608758572839E-2</v>
      </c>
      <c r="O56" s="116">
        <f>SUBTOTAL(9,O44:O55)</f>
        <v>-5679</v>
      </c>
      <c r="P56" s="751">
        <f t="shared" si="7"/>
        <v>-3.1836561062997822E-2</v>
      </c>
      <c r="Q56" s="116">
        <f t="shared" ref="Q56:U56" si="26">SUBTOTAL(9,Q44:Q55)</f>
        <v>-2431</v>
      </c>
      <c r="R56" s="751">
        <f t="shared" si="8"/>
        <v>-2.8604675686635179E-2</v>
      </c>
      <c r="S56" s="116">
        <f t="shared" si="26"/>
        <v>-2299</v>
      </c>
      <c r="T56" s="751">
        <f t="shared" si="9"/>
        <v>-2.6745300533684731E-2</v>
      </c>
      <c r="U56" s="116">
        <f t="shared" si="26"/>
        <v>-5329</v>
      </c>
      <c r="V56" s="751">
        <f t="shared" si="10"/>
        <v>-2.9712398103786758E-2</v>
      </c>
      <c r="W56" s="867"/>
      <c r="Y56" s="786"/>
      <c r="Z56" s="786"/>
      <c r="AA56" s="786"/>
    </row>
    <row r="57" spans="2:27" ht="12" hidden="1" customHeight="1" outlineLevel="1">
      <c r="B57" s="503" t="s">
        <v>896</v>
      </c>
      <c r="C57" s="116">
        <v>-383</v>
      </c>
      <c r="D57" s="766">
        <f t="shared" si="24"/>
        <v>-1.7194144254488706E-3</v>
      </c>
      <c r="E57" s="116">
        <v>-383</v>
      </c>
      <c r="F57" s="766">
        <f t="shared" si="19"/>
        <v>-2.5850562125535538E-3</v>
      </c>
      <c r="G57" s="758">
        <v>-319</v>
      </c>
      <c r="H57" s="766">
        <f t="shared" si="5"/>
        <v>-2.4988528385456398E-3</v>
      </c>
      <c r="I57" s="758">
        <v>-595</v>
      </c>
      <c r="J57" s="766">
        <f t="shared" si="6"/>
        <v>-3.4668608885651858E-3</v>
      </c>
      <c r="K57" s="116">
        <v>-410</v>
      </c>
      <c r="L57" s="751">
        <f t="shared" si="14"/>
        <v>-3.0107432129770377E-3</v>
      </c>
      <c r="M57" s="116">
        <f t="shared" si="15"/>
        <v>-686</v>
      </c>
      <c r="N57" s="751">
        <f t="shared" si="16"/>
        <v>-3.8080345999578053E-3</v>
      </c>
      <c r="O57" s="116">
        <f>'IS Conso'!AJ59</f>
        <v>-554</v>
      </c>
      <c r="P57" s="751">
        <f t="shared" si="7"/>
        <v>-3.1057324932031688E-3</v>
      </c>
      <c r="Q57" s="116">
        <f>'IS Conso'!AL59</f>
        <v>-229.54920488499999</v>
      </c>
      <c r="R57" s="751">
        <f t="shared" si="8"/>
        <v>-2.7010203866147248E-3</v>
      </c>
      <c r="S57" s="116">
        <f>'IS Conso'!AN59</f>
        <v>-154.58350864499999</v>
      </c>
      <c r="T57" s="751">
        <f t="shared" si="9"/>
        <v>-1.7983394503096899E-3</v>
      </c>
      <c r="U57" s="116">
        <f>'IS Conso'!AP59</f>
        <v>-480.36632722764222</v>
      </c>
      <c r="V57" s="751">
        <f t="shared" si="10"/>
        <v>-2.678332811079303E-3</v>
      </c>
      <c r="W57" s="867"/>
      <c r="Y57" s="786"/>
      <c r="Z57" s="786"/>
      <c r="AA57" s="786"/>
    </row>
    <row r="58" spans="2:27" ht="12" hidden="1" customHeight="1" outlineLevel="2">
      <c r="B58" s="532" t="s">
        <v>923</v>
      </c>
      <c r="C58" s="116"/>
      <c r="D58" s="766"/>
      <c r="E58" s="116"/>
      <c r="F58" s="766"/>
      <c r="G58" s="758"/>
      <c r="H58" s="766"/>
      <c r="I58" s="758"/>
      <c r="J58" s="766">
        <f t="shared" si="6"/>
        <v>0</v>
      </c>
      <c r="K58" s="116"/>
      <c r="L58" s="751"/>
      <c r="M58" s="116"/>
      <c r="N58" s="751"/>
      <c r="O58" s="116">
        <f>_xlfn.XLOOKUP(B58,'IS Conso'!B:B,'IS Conso'!AJ:AJ,0,0)</f>
        <v>0</v>
      </c>
      <c r="P58" s="751">
        <f t="shared" si="7"/>
        <v>0</v>
      </c>
      <c r="Q58" s="116">
        <f>_xlfn.XLOOKUP(B58,'IS Conso'!B:B,'IS Conso'!BF:BF,0,0)</f>
        <v>0</v>
      </c>
      <c r="R58" s="751">
        <f t="shared" si="8"/>
        <v>0</v>
      </c>
      <c r="S58" s="116">
        <f>_xlfn.XLOOKUP(B58,'IS Conso'!B:B,'IS Conso'!AU:AU,0,0)</f>
        <v>0</v>
      </c>
      <c r="T58" s="751">
        <f t="shared" si="9"/>
        <v>0</v>
      </c>
      <c r="U58" s="116">
        <f>_xlfn.XLOOKUP(B58,'IS Conso'!B:B,'IS Conso'!BQ:BQ,0,0)</f>
        <v>0</v>
      </c>
      <c r="V58" s="751">
        <f t="shared" si="10"/>
        <v>0</v>
      </c>
      <c r="W58" s="867"/>
      <c r="Y58" s="786"/>
      <c r="Z58" s="786"/>
      <c r="AA58" s="786"/>
    </row>
    <row r="59" spans="2:27" ht="12" hidden="1" customHeight="1" outlineLevel="2">
      <c r="B59" s="533" t="s">
        <v>924</v>
      </c>
      <c r="C59" s="116">
        <v>-309.44899999999961</v>
      </c>
      <c r="D59" s="766">
        <f t="shared" ref="D59:D61" si="27">C59/$C$11</f>
        <v>-1.3892195157721328E-3</v>
      </c>
      <c r="E59" s="116">
        <v>-309.44899999999961</v>
      </c>
      <c r="F59" s="766">
        <f t="shared" si="19"/>
        <v>-2.0886241773328557E-3</v>
      </c>
      <c r="G59" s="758">
        <v>-676.66100000000006</v>
      </c>
      <c r="H59" s="766">
        <f t="shared" si="5"/>
        <v>-5.3005525410129515E-3</v>
      </c>
      <c r="I59" s="758">
        <v>-865.96299999999974</v>
      </c>
      <c r="J59" s="766">
        <f t="shared" si="6"/>
        <v>-5.0456693372177694E-3</v>
      </c>
      <c r="K59" s="116">
        <v>-1322.2000000000003</v>
      </c>
      <c r="L59" s="751">
        <f t="shared" si="14"/>
        <v>-9.709279698044488E-3</v>
      </c>
      <c r="M59" s="116">
        <f t="shared" si="15"/>
        <v>-1511.502</v>
      </c>
      <c r="N59" s="751">
        <f t="shared" si="16"/>
        <v>-8.390454684993328E-3</v>
      </c>
      <c r="O59" s="116">
        <f>_xlfn.XLOOKUP(B59,'IS Conso'!B:B,'IS Conso'!AJ:AJ,0,0)</f>
        <v>-1556.3290000000002</v>
      </c>
      <c r="P59" s="751">
        <f t="shared" si="7"/>
        <v>-8.724804233599991E-3</v>
      </c>
      <c r="Q59" s="116">
        <f>_xlfn.XLOOKUP(B59,'IS Conso'!B:B,'IS Conso'!BF:BF,0,0)</f>
        <v>-858.47699999999986</v>
      </c>
      <c r="R59" s="751">
        <f t="shared" si="8"/>
        <v>-1.0101380571548952E-2</v>
      </c>
      <c r="S59" s="116">
        <f>_xlfn.XLOOKUP(B59,'IS Conso'!B:B,'IS Conso'!AU:AU,0,0)</f>
        <v>-186.66499999999996</v>
      </c>
      <c r="T59" s="751">
        <f t="shared" si="9"/>
        <v>-2.1715578617313002E-3</v>
      </c>
      <c r="U59" s="116">
        <f>_xlfn.XLOOKUP(B59,'IS Conso'!B:B,'IS Conso'!BQ:BQ,0,0)</f>
        <v>-884.51700000000028</v>
      </c>
      <c r="V59" s="751">
        <f t="shared" si="10"/>
        <v>-4.9317172515607353E-3</v>
      </c>
      <c r="W59" s="867"/>
      <c r="Y59" s="786"/>
      <c r="Z59" s="786"/>
      <c r="AA59" s="786"/>
    </row>
    <row r="60" spans="2:27" ht="12" hidden="1" customHeight="1" outlineLevel="2">
      <c r="B60" s="535" t="s">
        <v>925</v>
      </c>
      <c r="C60" s="541">
        <v>-4610</v>
      </c>
      <c r="D60" s="757">
        <f t="shared" si="27"/>
        <v>-2.0695823763235751E-2</v>
      </c>
      <c r="E60" s="541">
        <f>-4610+461</f>
        <v>-4149</v>
      </c>
      <c r="F60" s="757">
        <f t="shared" si="19"/>
        <v>-2.8003650720325575E-2</v>
      </c>
      <c r="G60" s="541">
        <v>-3079.5909999999999</v>
      </c>
      <c r="H60" s="757">
        <f t="shared" si="5"/>
        <v>-2.4123651134512869E-2</v>
      </c>
      <c r="I60" s="541">
        <v>-4265.0779999999995</v>
      </c>
      <c r="J60" s="757">
        <f t="shared" si="6"/>
        <v>-2.4851146394756007E-2</v>
      </c>
      <c r="K60" s="541">
        <v>-4643.2579999999998</v>
      </c>
      <c r="L60" s="757">
        <f t="shared" si="14"/>
        <v>-3.409672563317398E-2</v>
      </c>
      <c r="M60" s="541">
        <f t="shared" si="15"/>
        <v>-5828.744999999999</v>
      </c>
      <c r="N60" s="757">
        <f t="shared" si="16"/>
        <v>-3.2355776434884922E-2</v>
      </c>
      <c r="O60" s="541">
        <f>_xlfn.XLOOKUP(B60,'IS Conso'!B:B,'IS Conso'!AJ:AJ,0,0)</f>
        <v>-6323.9520000000002</v>
      </c>
      <c r="P60" s="757">
        <f t="shared" si="7"/>
        <v>-3.5452171862558057E-2</v>
      </c>
      <c r="Q60" s="541">
        <f>_xlfn.XLOOKUP(B60,'IS Conso'!B:B,'IS Conso'!BF:BF,0,0)</f>
        <v>-2856.5079999999998</v>
      </c>
      <c r="R60" s="757">
        <f t="shared" si="8"/>
        <v>-3.3611470562023398E-2</v>
      </c>
      <c r="S60" s="541">
        <f>_xlfn.XLOOKUP(B60,'IS Conso'!B:B,'IS Conso'!AU:AU,0,0)</f>
        <v>-3205.3629999999998</v>
      </c>
      <c r="T60" s="757">
        <f t="shared" si="9"/>
        <v>-3.7289428775360282E-2</v>
      </c>
      <c r="U60" s="541">
        <f>_xlfn.XLOOKUP(B60,'IS Conso'!B:B,'IS Conso'!BQ:BQ,0,0)</f>
        <v>-6672.8070000000007</v>
      </c>
      <c r="V60" s="757">
        <f t="shared" si="10"/>
        <v>-3.7204934894677244E-2</v>
      </c>
      <c r="W60" s="1087"/>
      <c r="Y60" s="786"/>
      <c r="Z60" s="786"/>
      <c r="AA60" s="786"/>
    </row>
    <row r="61" spans="2:27" ht="12" hidden="1" customHeight="1" outlineLevel="1" collapsed="1">
      <c r="B61" s="503" t="s">
        <v>923</v>
      </c>
      <c r="C61" s="116">
        <f>SUBTOTAL(9,C59:C60)</f>
        <v>-4919.4489999999996</v>
      </c>
      <c r="D61" s="766">
        <f t="shared" si="27"/>
        <v>-2.2085043279007885E-2</v>
      </c>
      <c r="E61" s="116">
        <f>SUBTOTAL(9,E59:E60)</f>
        <v>-4458.4489999999996</v>
      </c>
      <c r="F61" s="766">
        <f t="shared" si="19"/>
        <v>-3.0092274897658429E-2</v>
      </c>
      <c r="G61" s="116">
        <f>SUBTOTAL(9,G59:G60)</f>
        <v>-3756.252</v>
      </c>
      <c r="H61" s="766">
        <f t="shared" si="5"/>
        <v>-2.9424203675525822E-2</v>
      </c>
      <c r="I61" s="116">
        <f>SUBTOTAL(9,I59:I60)</f>
        <v>-5131.0409999999993</v>
      </c>
      <c r="J61" s="766">
        <f t="shared" si="6"/>
        <v>-2.9896815731973777E-2</v>
      </c>
      <c r="K61" s="116">
        <f>SUBTOTAL(9,K59:K60)</f>
        <v>-5965.4580000000005</v>
      </c>
      <c r="L61" s="751">
        <f t="shared" si="14"/>
        <v>-4.3806005331218471E-2</v>
      </c>
      <c r="M61" s="116">
        <f t="shared" si="15"/>
        <v>-7340.2469999999994</v>
      </c>
      <c r="N61" s="751">
        <f t="shared" si="16"/>
        <v>-4.0746231119878247E-2</v>
      </c>
      <c r="O61" s="116">
        <f t="shared" ref="O61:U61" si="28">SUBTOTAL(9,O59:O60)</f>
        <v>-7880.2810000000009</v>
      </c>
      <c r="P61" s="751">
        <f t="shared" si="7"/>
        <v>-4.4176976096158053E-2</v>
      </c>
      <c r="Q61" s="116">
        <f t="shared" si="28"/>
        <v>-3714.9849999999997</v>
      </c>
      <c r="R61" s="751">
        <f t="shared" si="8"/>
        <v>-4.3712851133572345E-2</v>
      </c>
      <c r="S61" s="116">
        <f t="shared" si="28"/>
        <v>-3392.0279999999998</v>
      </c>
      <c r="T61" s="751">
        <f t="shared" si="9"/>
        <v>-3.9460986637091584E-2</v>
      </c>
      <c r="U61" s="116">
        <f t="shared" si="28"/>
        <v>-7557.3240000000005</v>
      </c>
      <c r="V61" s="751">
        <f t="shared" si="10"/>
        <v>-4.2136652146237977E-2</v>
      </c>
      <c r="W61" s="867"/>
      <c r="Y61" s="786"/>
      <c r="Z61" s="786"/>
      <c r="AA61" s="786"/>
    </row>
    <row r="62" spans="2:27" ht="12" hidden="1" customHeight="1" outlineLevel="2">
      <c r="B62" s="532" t="s">
        <v>926</v>
      </c>
      <c r="C62" s="116"/>
      <c r="D62" s="766"/>
      <c r="E62" s="116"/>
      <c r="F62" s="766">
        <f t="shared" si="19"/>
        <v>0</v>
      </c>
      <c r="G62" s="758"/>
      <c r="H62" s="766"/>
      <c r="I62" s="758"/>
      <c r="J62" s="766">
        <f t="shared" si="6"/>
        <v>0</v>
      </c>
      <c r="K62" s="116"/>
      <c r="L62" s="751"/>
      <c r="M62" s="116"/>
      <c r="N62" s="751"/>
      <c r="O62" s="116">
        <f>_xlfn.XLOOKUP(B62,'IS Conso'!B:B,'IS Conso'!AJ:AJ,0,0)</f>
        <v>0</v>
      </c>
      <c r="P62" s="751">
        <f t="shared" si="7"/>
        <v>0</v>
      </c>
      <c r="Q62" s="116">
        <f>_xlfn.XLOOKUP(B62,'IS Conso'!B:B,'IS Conso'!BF:BF,0,0)</f>
        <v>0</v>
      </c>
      <c r="R62" s="751">
        <f t="shared" si="8"/>
        <v>0</v>
      </c>
      <c r="S62" s="116">
        <f>_xlfn.XLOOKUP(B62,'IS Conso'!B:B,'IS Conso'!AU:AU,0,0)</f>
        <v>0</v>
      </c>
      <c r="T62" s="751">
        <f t="shared" si="9"/>
        <v>0</v>
      </c>
      <c r="U62" s="116">
        <f>_xlfn.XLOOKUP(B62,'IS Conso'!B:B,'IS Conso'!BQ:BQ,0,0)</f>
        <v>0</v>
      </c>
      <c r="V62" s="751">
        <f t="shared" si="10"/>
        <v>0</v>
      </c>
      <c r="W62" s="867"/>
      <c r="Y62" s="786"/>
      <c r="Z62" s="786"/>
      <c r="AA62" s="786"/>
    </row>
    <row r="63" spans="2:27" ht="12" hidden="1" customHeight="1" outlineLevel="2">
      <c r="B63" s="533" t="s">
        <v>927</v>
      </c>
      <c r="C63" s="116">
        <v>-599.19999999999982</v>
      </c>
      <c r="D63" s="766">
        <f t="shared" ref="D63:D68" si="29">C63/$C$11</f>
        <v>-2.6900081559502946E-3</v>
      </c>
      <c r="E63" s="116">
        <v>-520.20000000000005</v>
      </c>
      <c r="F63" s="766">
        <f t="shared" si="19"/>
        <v>-3.5110867931340962E-3</v>
      </c>
      <c r="G63" s="758">
        <v>-537.95600000000013</v>
      </c>
      <c r="H63" s="766">
        <f t="shared" si="5"/>
        <v>-4.2140215599142904E-3</v>
      </c>
      <c r="I63" s="758">
        <v>-726.47439999999983</v>
      </c>
      <c r="J63" s="766">
        <f t="shared" si="6"/>
        <v>-4.232917115804806E-3</v>
      </c>
      <c r="K63" s="116">
        <v>-474.59999999999991</v>
      </c>
      <c r="L63" s="751">
        <f t="shared" si="14"/>
        <v>-3.4851188509241507E-3</v>
      </c>
      <c r="M63" s="116">
        <f t="shared" si="15"/>
        <v>-663.11839999999961</v>
      </c>
      <c r="N63" s="751">
        <f t="shared" si="16"/>
        <v>-3.6810172173012516E-3</v>
      </c>
      <c r="O63" s="116">
        <f>_xlfn.XLOOKUP(B63,'IS Conso'!B:B,'IS Conso'!AJ:AJ,0,0)</f>
        <v>-653.59999999999991</v>
      </c>
      <c r="P63" s="751">
        <f t="shared" si="7"/>
        <v>-3.6640916201400556E-3</v>
      </c>
      <c r="Q63" s="116">
        <f>_xlfn.XLOOKUP(B63,'IS Conso'!B:B,'IS Conso'!BF:BF,0,0)</f>
        <v>-358.4</v>
      </c>
      <c r="R63" s="751">
        <f t="shared" si="8"/>
        <v>-4.2171599202344909E-3</v>
      </c>
      <c r="S63" s="116">
        <f>_xlfn.XLOOKUP(B63,'IS Conso'!B:B,'IS Conso'!AU:AU,0,0)</f>
        <v>-435.59999999999991</v>
      </c>
      <c r="T63" s="751">
        <f t="shared" si="9"/>
        <v>-5.0675306274350004E-3</v>
      </c>
      <c r="U63" s="116">
        <f>_xlfn.XLOOKUP(B63,'IS Conso'!B:B,'IS Conso'!BQ:BQ,0,0)</f>
        <v>-730.79999999999984</v>
      </c>
      <c r="V63" s="751">
        <f t="shared" si="10"/>
        <v>-4.0746520049253811E-3</v>
      </c>
      <c r="W63" s="867"/>
      <c r="Y63" s="786"/>
      <c r="Z63" s="786"/>
      <c r="AA63" s="786"/>
    </row>
    <row r="64" spans="2:27" ht="12" hidden="1" customHeight="1" outlineLevel="2">
      <c r="B64" s="534" t="s">
        <v>973</v>
      </c>
      <c r="C64" s="116">
        <v>0</v>
      </c>
      <c r="D64" s="766">
        <f t="shared" si="29"/>
        <v>0</v>
      </c>
      <c r="E64" s="116">
        <v>0</v>
      </c>
      <c r="F64" s="766">
        <f t="shared" si="19"/>
        <v>0</v>
      </c>
      <c r="G64" s="758">
        <v>-81</v>
      </c>
      <c r="H64" s="766">
        <f t="shared" si="5"/>
        <v>-6.345049527341594E-4</v>
      </c>
      <c r="I64" s="758">
        <v>0</v>
      </c>
      <c r="J64" s="766">
        <f t="shared" si="6"/>
        <v>0</v>
      </c>
      <c r="K64" s="116">
        <v>0</v>
      </c>
      <c r="L64" s="751">
        <f t="shared" si="14"/>
        <v>0</v>
      </c>
      <c r="M64" s="116">
        <f t="shared" si="15"/>
        <v>81</v>
      </c>
      <c r="N64" s="751">
        <f t="shared" si="16"/>
        <v>4.4963673847898283E-4</v>
      </c>
      <c r="O64" s="116">
        <f>_xlfn.XLOOKUP(B64,'IS Conso'!B:B,'IS Conso'!AJ:AJ,0,0)</f>
        <v>0</v>
      </c>
      <c r="P64" s="751">
        <f t="shared" si="7"/>
        <v>0</v>
      </c>
      <c r="Q64" s="116">
        <f>_xlfn.XLOOKUP(B64,'IS Conso'!B:B,'IS Conso'!BF:BF,0,0)</f>
        <v>0</v>
      </c>
      <c r="R64" s="751">
        <f t="shared" si="8"/>
        <v>0</v>
      </c>
      <c r="S64" s="116">
        <f>_xlfn.XLOOKUP(B64,'IS Conso'!B:B,'IS Conso'!AU:AU,0,0)</f>
        <v>0</v>
      </c>
      <c r="T64" s="751">
        <f t="shared" si="9"/>
        <v>0</v>
      </c>
      <c r="U64" s="116">
        <f>_xlfn.XLOOKUP(B64,'IS Conso'!B:B,'IS Conso'!BQ:BQ,0,0)</f>
        <v>0</v>
      </c>
      <c r="V64" s="751">
        <f t="shared" si="10"/>
        <v>0</v>
      </c>
      <c r="W64" s="867"/>
      <c r="Y64" s="786"/>
      <c r="Z64" s="786"/>
      <c r="AA64" s="786"/>
    </row>
    <row r="65" spans="2:27" ht="12" hidden="1" customHeight="1" outlineLevel="2">
      <c r="B65" s="535" t="s">
        <v>928</v>
      </c>
      <c r="C65" s="541">
        <v>0</v>
      </c>
      <c r="D65" s="757">
        <f t="shared" si="29"/>
        <v>0</v>
      </c>
      <c r="E65" s="541">
        <v>0</v>
      </c>
      <c r="F65" s="757">
        <f t="shared" si="19"/>
        <v>0</v>
      </c>
      <c r="G65" s="541">
        <v>-75</v>
      </c>
      <c r="H65" s="757">
        <f t="shared" si="5"/>
        <v>-5.8750458586496232E-4</v>
      </c>
      <c r="I65" s="541">
        <v>-148</v>
      </c>
      <c r="J65" s="757">
        <f t="shared" si="6"/>
        <v>-8.6234522942461758E-4</v>
      </c>
      <c r="K65" s="541">
        <v>-129</v>
      </c>
      <c r="L65" s="757">
        <f t="shared" si="14"/>
        <v>-9.4728262066838499E-4</v>
      </c>
      <c r="M65" s="541">
        <f t="shared" si="15"/>
        <v>-202</v>
      </c>
      <c r="N65" s="757">
        <f t="shared" si="16"/>
        <v>-1.1213163107747473E-3</v>
      </c>
      <c r="O65" s="541">
        <f>_xlfn.XLOOKUP(B65,'IS Conso'!B:B,'IS Conso'!AJ:AJ,0,0)</f>
        <v>-279</v>
      </c>
      <c r="P65" s="757">
        <f t="shared" si="7"/>
        <v>-1.5640782772629676E-3</v>
      </c>
      <c r="Q65" s="541">
        <f>_xlfn.XLOOKUP(B65,'IS Conso'!B:B,'IS Conso'!BF:BF,0,0)</f>
        <v>-50</v>
      </c>
      <c r="R65" s="757">
        <f t="shared" si="8"/>
        <v>-5.8833146208628502E-4</v>
      </c>
      <c r="S65" s="541">
        <f>_xlfn.XLOOKUP(B65,'IS Conso'!B:B,'IS Conso'!AU:AU,0,0)</f>
        <v>-293</v>
      </c>
      <c r="T65" s="757">
        <f t="shared" si="9"/>
        <v>-3.4086007204739569E-3</v>
      </c>
      <c r="U65" s="541">
        <f>_xlfn.XLOOKUP(B65,'IS Conso'!B:B,'IS Conso'!BQ:BQ,0,0)</f>
        <v>-522</v>
      </c>
      <c r="V65" s="757">
        <f t="shared" si="10"/>
        <v>-2.9104657178038442E-3</v>
      </c>
      <c r="W65" s="1087"/>
      <c r="Y65" s="786"/>
      <c r="Z65" s="786"/>
      <c r="AA65" s="786"/>
    </row>
    <row r="66" spans="2:27" ht="12" hidden="1" customHeight="1" outlineLevel="1" collapsed="1">
      <c r="B66" s="779" t="s">
        <v>926</v>
      </c>
      <c r="C66" s="780">
        <f>SUBTOTAL(9,C63:C65)</f>
        <v>-599.19999999999982</v>
      </c>
      <c r="D66" s="781">
        <f t="shared" si="29"/>
        <v>-2.6900081559502946E-3</v>
      </c>
      <c r="E66" s="780">
        <f>SUBTOTAL(9,E63:E65)</f>
        <v>-520.20000000000005</v>
      </c>
      <c r="F66" s="781">
        <f t="shared" si="19"/>
        <v>-3.5110867931340962E-3</v>
      </c>
      <c r="G66" s="780">
        <f>SUBTOTAL(9,G63:G65)</f>
        <v>-693.95600000000013</v>
      </c>
      <c r="H66" s="781">
        <f t="shared" si="5"/>
        <v>-5.4360310985134119E-3</v>
      </c>
      <c r="I66" s="780">
        <f>SUBTOTAL(9,I63:I65)</f>
        <v>-874.47439999999983</v>
      </c>
      <c r="J66" s="781">
        <f t="shared" si="6"/>
        <v>-5.0952623452294237E-3</v>
      </c>
      <c r="K66" s="780">
        <f>SUBTOTAL(9,K63:K65)</f>
        <v>-603.59999999999991</v>
      </c>
      <c r="L66" s="781">
        <f t="shared" si="14"/>
        <v>-4.4324014715925357E-3</v>
      </c>
      <c r="M66" s="780">
        <f t="shared" si="15"/>
        <v>-784.11839999999961</v>
      </c>
      <c r="N66" s="781">
        <f t="shared" si="16"/>
        <v>-4.3526967895970159E-3</v>
      </c>
      <c r="O66" s="780">
        <f t="shared" ref="O66:U66" si="30">SUBTOTAL(9,O63:O65)</f>
        <v>-932.59999999999991</v>
      </c>
      <c r="P66" s="781">
        <f t="shared" si="7"/>
        <v>-5.2281698974030229E-3</v>
      </c>
      <c r="Q66" s="780">
        <f t="shared" si="30"/>
        <v>-408.4</v>
      </c>
      <c r="R66" s="781">
        <f t="shared" si="8"/>
        <v>-4.805491382320776E-3</v>
      </c>
      <c r="S66" s="780">
        <f t="shared" si="30"/>
        <v>-728.59999999999991</v>
      </c>
      <c r="T66" s="781">
        <f t="shared" si="9"/>
        <v>-8.4761313479089582E-3</v>
      </c>
      <c r="U66" s="780">
        <f t="shared" si="30"/>
        <v>-1252.7999999999997</v>
      </c>
      <c r="V66" s="781">
        <f t="shared" si="10"/>
        <v>-6.9851177227292253E-3</v>
      </c>
      <c r="W66" s="1088"/>
      <c r="Y66" s="786"/>
      <c r="Z66" s="786"/>
      <c r="AA66" s="786"/>
    </row>
    <row r="67" spans="2:27" ht="12" customHeight="1" collapsed="1">
      <c r="B67" s="507" t="s">
        <v>911</v>
      </c>
      <c r="C67" s="758">
        <f>SUBTOTAL(9,C39:C66)</f>
        <v>-24027.649000000001</v>
      </c>
      <c r="D67" s="766">
        <f t="shared" si="29"/>
        <v>-0.10786811044444421</v>
      </c>
      <c r="E67" s="758">
        <f>SUBTOTAL(9,E39:E66)</f>
        <v>-20740.649000000001</v>
      </c>
      <c r="F67" s="766">
        <f t="shared" si="19"/>
        <v>-0.13998888655311398</v>
      </c>
      <c r="G67" s="758">
        <f>SUBTOTAL(9,G39:G66)</f>
        <v>-19299.207999999999</v>
      </c>
      <c r="H67" s="766">
        <f t="shared" si="5"/>
        <v>-0.15117830938082358</v>
      </c>
      <c r="I67" s="758">
        <f>SUBTOTAL(9,I39:I66)</f>
        <v>-24708.515399999997</v>
      </c>
      <c r="J67" s="766">
        <f t="shared" si="6"/>
        <v>-0.14396804311726144</v>
      </c>
      <c r="K67" s="758">
        <f>SUBTOTAL(9,K39:K66)</f>
        <v>-20644.057999999997</v>
      </c>
      <c r="L67" s="751">
        <f t="shared" si="14"/>
        <v>-0.15159501832147393</v>
      </c>
      <c r="M67" s="116">
        <f t="shared" si="15"/>
        <v>-26053.365399999995</v>
      </c>
      <c r="N67" s="751">
        <f t="shared" si="16"/>
        <v>-0.1446240770970022</v>
      </c>
      <c r="O67" s="116">
        <f>SUBTOTAL(9,O39:O66)</f>
        <v>-27080.881000000001</v>
      </c>
      <c r="P67" s="751">
        <f t="shared" si="7"/>
        <v>-0.15181583405463597</v>
      </c>
      <c r="Q67" s="116">
        <f t="shared" ref="Q67:U67" si="31">SUBTOTAL(9,Q39:Q66)</f>
        <v>-7223.2156610039992</v>
      </c>
      <c r="R67" s="751">
        <f t="shared" si="8"/>
        <v>-8.4992900616060685E-2</v>
      </c>
      <c r="S67" s="116">
        <f t="shared" si="31"/>
        <v>-8429.9844823050007</v>
      </c>
      <c r="T67" s="751">
        <f t="shared" si="9"/>
        <v>-9.8069799249041301E-2</v>
      </c>
      <c r="U67" s="116">
        <f t="shared" si="31"/>
        <v>-17982.039861609755</v>
      </c>
      <c r="V67" s="751">
        <f t="shared" si="10"/>
        <v>-0.10026074818658502</v>
      </c>
      <c r="W67" s="837">
        <f>MAX(W$5:$W43)+1</f>
        <v>4</v>
      </c>
      <c r="Y67" s="786"/>
      <c r="Z67" s="786"/>
      <c r="AA67" s="786"/>
    </row>
    <row r="68" spans="2:27" ht="12" hidden="1" customHeight="1" outlineLevel="1">
      <c r="B68" s="524" t="s">
        <v>929</v>
      </c>
      <c r="C68" s="758"/>
      <c r="D68" s="766">
        <f t="shared" si="29"/>
        <v>0</v>
      </c>
      <c r="E68" s="758"/>
      <c r="F68" s="766">
        <f t="shared" si="19"/>
        <v>0</v>
      </c>
      <c r="G68" s="758"/>
      <c r="H68" s="766">
        <f t="shared" si="5"/>
        <v>0</v>
      </c>
      <c r="I68" s="758"/>
      <c r="J68" s="766">
        <f t="shared" si="6"/>
        <v>0</v>
      </c>
      <c r="K68" s="116"/>
      <c r="L68" s="751">
        <f t="shared" si="14"/>
        <v>0</v>
      </c>
      <c r="M68" s="116">
        <f t="shared" si="15"/>
        <v>0</v>
      </c>
      <c r="N68" s="751">
        <f t="shared" si="16"/>
        <v>0</v>
      </c>
      <c r="O68" s="116">
        <f>_xlfn.XLOOKUP(B68,'IS Conso'!B:B,'IS Conso'!AJ:AJ,0,0)</f>
        <v>0</v>
      </c>
      <c r="P68" s="751">
        <f t="shared" si="7"/>
        <v>0</v>
      </c>
      <c r="Q68" s="116">
        <f>_xlfn.XLOOKUP(B68,'IS Conso'!B:B,'IS Conso'!BF:BF,0,0)</f>
        <v>0</v>
      </c>
      <c r="R68" s="751">
        <f t="shared" si="8"/>
        <v>0</v>
      </c>
      <c r="S68" s="116">
        <f>_xlfn.XLOOKUP(B68,'IS Conso'!B:B,'IS Conso'!AU:AU,0,0)</f>
        <v>0</v>
      </c>
      <c r="T68" s="751">
        <f t="shared" si="9"/>
        <v>0</v>
      </c>
      <c r="U68" s="116">
        <f>_xlfn.XLOOKUP(B68,'IS Conso'!B:B,'IS Conso'!BQ:BQ,0,0)</f>
        <v>0</v>
      </c>
      <c r="V68" s="751">
        <f t="shared" si="10"/>
        <v>0</v>
      </c>
      <c r="W68" s="867"/>
      <c r="Y68" s="786"/>
      <c r="Z68" s="786"/>
      <c r="AA68" s="786"/>
    </row>
    <row r="69" spans="2:27" ht="12" hidden="1" customHeight="1" outlineLevel="2">
      <c r="B69" s="526" t="s">
        <v>893</v>
      </c>
      <c r="C69" s="758"/>
      <c r="D69" s="766"/>
      <c r="E69" s="758"/>
      <c r="F69" s="766">
        <f t="shared" si="19"/>
        <v>0</v>
      </c>
      <c r="G69" s="758"/>
      <c r="H69" s="766"/>
      <c r="I69" s="758"/>
      <c r="J69" s="766">
        <f t="shared" si="6"/>
        <v>0</v>
      </c>
      <c r="K69" s="116"/>
      <c r="L69" s="751"/>
      <c r="M69" s="116"/>
      <c r="N69" s="751"/>
      <c r="O69" s="116">
        <f>_xlfn.XLOOKUP(B69,'IS Conso'!B:B,'IS Conso'!AJ:AJ,0,0)</f>
        <v>0</v>
      </c>
      <c r="P69" s="751">
        <f t="shared" si="7"/>
        <v>0</v>
      </c>
      <c r="Q69" s="116">
        <f>_xlfn.XLOOKUP(B69,'IS Conso'!B:B,'IS Conso'!BF:BF,0,0)</f>
        <v>0</v>
      </c>
      <c r="R69" s="751">
        <f t="shared" si="8"/>
        <v>0</v>
      </c>
      <c r="S69" s="116">
        <f>_xlfn.XLOOKUP(B69,'IS Conso'!B:B,'IS Conso'!AU:AU,0,0)</f>
        <v>0</v>
      </c>
      <c r="T69" s="751">
        <f t="shared" si="9"/>
        <v>0</v>
      </c>
      <c r="U69" s="116">
        <f>_xlfn.XLOOKUP(B69,'IS Conso'!B:B,'IS Conso'!BQ:BQ,0,0)</f>
        <v>0</v>
      </c>
      <c r="V69" s="751">
        <f t="shared" si="10"/>
        <v>0</v>
      </c>
      <c r="W69" s="867"/>
      <c r="Y69" s="786"/>
      <c r="Z69" s="786"/>
      <c r="AA69" s="786"/>
    </row>
    <row r="70" spans="2:27" ht="12" hidden="1" customHeight="1" outlineLevel="2">
      <c r="B70" s="533" t="s">
        <v>930</v>
      </c>
      <c r="C70" s="758">
        <v>-2149</v>
      </c>
      <c r="D70" s="766">
        <f t="shared" ref="D70:D96" si="32">C70/$C$11</f>
        <v>-9.6475759798684661E-3</v>
      </c>
      <c r="E70" s="758">
        <v>-1706</v>
      </c>
      <c r="F70" s="766">
        <f t="shared" si="19"/>
        <v>-1.1514636811008779E-2</v>
      </c>
      <c r="G70" s="758">
        <v>-1049</v>
      </c>
      <c r="H70" s="766">
        <f t="shared" si="5"/>
        <v>-8.2172308076312733E-3</v>
      </c>
      <c r="I70" s="758">
        <v>-1776.5</v>
      </c>
      <c r="J70" s="766">
        <f t="shared" si="6"/>
        <v>-1.0351056081573197E-2</v>
      </c>
      <c r="K70" s="116">
        <v>-2073</v>
      </c>
      <c r="L70" s="751">
        <f t="shared" si="14"/>
        <v>-1.522261141585707E-2</v>
      </c>
      <c r="M70" s="116">
        <f t="shared" si="15"/>
        <v>-2800.5</v>
      </c>
      <c r="N70" s="751">
        <f t="shared" si="16"/>
        <v>-1.5545773902597426E-2</v>
      </c>
      <c r="O70" s="116">
        <f>_xlfn.XLOOKUP(B70,'IS Conso'!B:B,'IS Conso'!AJ:AJ,0,0)</f>
        <v>-2966</v>
      </c>
      <c r="P70" s="751">
        <f t="shared" si="7"/>
        <v>-1.6627441470831405E-2</v>
      </c>
      <c r="Q70" s="116">
        <f>_xlfn.XLOOKUP(B70,'IS Conso'!B:B,'IS Conso'!BF:BF,0,0)</f>
        <v>-1264</v>
      </c>
      <c r="R70" s="751">
        <f t="shared" si="8"/>
        <v>-1.4873019361541286E-2</v>
      </c>
      <c r="S70" s="116">
        <f>_xlfn.XLOOKUP(B70,'IS Conso'!B:B,'IS Conso'!AU:AU,0,0)</f>
        <v>-1663</v>
      </c>
      <c r="T70" s="751">
        <f t="shared" si="9"/>
        <v>-1.9346426614840238E-2</v>
      </c>
      <c r="U70" s="116">
        <f>_xlfn.XLOOKUP(B70,'IS Conso'!B:B,'IS Conso'!BQ:BQ,0,0)</f>
        <v>-3365</v>
      </c>
      <c r="V70" s="751">
        <f t="shared" si="10"/>
        <v>-1.8761910230670375E-2</v>
      </c>
      <c r="W70" s="867"/>
      <c r="Y70" s="786"/>
      <c r="Z70" s="786"/>
      <c r="AA70" s="786"/>
    </row>
    <row r="71" spans="2:27" ht="12" hidden="1" customHeight="1" outlineLevel="2">
      <c r="B71" s="577" t="s">
        <v>931</v>
      </c>
      <c r="C71" s="752">
        <v>-2732</v>
      </c>
      <c r="D71" s="753">
        <f t="shared" si="32"/>
        <v>-1.2264856946021708E-2</v>
      </c>
      <c r="E71" s="752">
        <v>-1722</v>
      </c>
      <c r="F71" s="753">
        <f t="shared" si="19"/>
        <v>-1.1622628715449659E-2</v>
      </c>
      <c r="G71" s="752">
        <v>-1594</v>
      </c>
      <c r="H71" s="753">
        <f t="shared" si="5"/>
        <v>-1.2486430798250001E-2</v>
      </c>
      <c r="I71" s="752">
        <v>-2493.5</v>
      </c>
      <c r="J71" s="753">
        <f t="shared" si="6"/>
        <v>-1.4528769118718135E-2</v>
      </c>
      <c r="K71" s="752">
        <v>-1176</v>
      </c>
      <c r="L71" s="753">
        <f t="shared" si="14"/>
        <v>-8.6356927279536491E-3</v>
      </c>
      <c r="M71" s="752">
        <f t="shared" si="15"/>
        <v>-2075.5</v>
      </c>
      <c r="N71" s="753">
        <f t="shared" si="16"/>
        <v>-1.1521247539668258E-2</v>
      </c>
      <c r="O71" s="752">
        <f>_xlfn.XLOOKUP(B71,'IS Conso'!B:B,'IS Conso'!AJ:AJ,0,0)</f>
        <v>-1526</v>
      </c>
      <c r="P71" s="753">
        <f t="shared" si="7"/>
        <v>-8.5547793946354426E-3</v>
      </c>
      <c r="Q71" s="752">
        <f>_xlfn.XLOOKUP(B71,'IS Conso'!B:B,'IS Conso'!BF:BF,0,0)</f>
        <v>-786</v>
      </c>
      <c r="R71" s="753">
        <f t="shared" si="8"/>
        <v>-9.2485705839964009E-3</v>
      </c>
      <c r="S71" s="752">
        <f>_xlfn.XLOOKUP(B71,'IS Conso'!B:B,'IS Conso'!AU:AU,0,0)</f>
        <v>-460</v>
      </c>
      <c r="T71" s="753">
        <f t="shared" si="9"/>
        <v>-5.3513867966485324E-3</v>
      </c>
      <c r="U71" s="752">
        <f>_xlfn.XLOOKUP(B71,'IS Conso'!B:B,'IS Conso'!BQ:BQ,0,0)</f>
        <v>-1200</v>
      </c>
      <c r="V71" s="753">
        <f t="shared" si="10"/>
        <v>-6.6907257880548148E-3</v>
      </c>
      <c r="W71" s="1089"/>
      <c r="Y71" s="786"/>
      <c r="Z71" s="786"/>
      <c r="AA71" s="786"/>
    </row>
    <row r="72" spans="2:27" ht="12" hidden="1" customHeight="1" outlineLevel="1" collapsed="1">
      <c r="B72" s="507" t="s">
        <v>893</v>
      </c>
      <c r="C72" s="758">
        <f>SUBTOTAL(9,C70:C71)</f>
        <v>-4881</v>
      </c>
      <c r="D72" s="766">
        <f t="shared" si="32"/>
        <v>-2.1912432925890176E-2</v>
      </c>
      <c r="E72" s="758">
        <f>SUBTOTAL(9,E70:E71)</f>
        <v>-3428</v>
      </c>
      <c r="F72" s="766">
        <f t="shared" si="19"/>
        <v>-2.313726552645844E-2</v>
      </c>
      <c r="G72" s="758">
        <f>SUBTOTAL(9,G70:G71)</f>
        <v>-2643</v>
      </c>
      <c r="H72" s="766">
        <f t="shared" ref="H72:H119" si="33">G72/$G$11</f>
        <v>-2.0703661605881274E-2</v>
      </c>
      <c r="I72" s="758">
        <f>SUBTOTAL(9,I70:I71)</f>
        <v>-4270</v>
      </c>
      <c r="J72" s="766">
        <f t="shared" ref="J72:J119" si="34">I72/$I$11</f>
        <v>-2.4879825200291333E-2</v>
      </c>
      <c r="K72" s="758">
        <f>SUBTOTAL(9,K70:K71)</f>
        <v>-3249</v>
      </c>
      <c r="L72" s="751">
        <f t="shared" si="14"/>
        <v>-2.3858304143810721E-2</v>
      </c>
      <c r="M72" s="116">
        <f t="shared" si="15"/>
        <v>-4876</v>
      </c>
      <c r="N72" s="751">
        <f t="shared" si="16"/>
        <v>-2.7067021442265683E-2</v>
      </c>
      <c r="O72" s="116">
        <f t="shared" ref="O72:U72" si="35">SUBTOTAL(9,O70:O71)</f>
        <v>-4492</v>
      </c>
      <c r="P72" s="751">
        <f t="shared" ref="P72:P119" si="36">O72/$O$11</f>
        <v>-2.5182220865466846E-2</v>
      </c>
      <c r="Q72" s="116">
        <f t="shared" si="35"/>
        <v>-2050</v>
      </c>
      <c r="R72" s="751">
        <f t="shared" ref="R72:R119" si="37">Q72/$Q$11</f>
        <v>-2.4121589945537685E-2</v>
      </c>
      <c r="S72" s="116">
        <f t="shared" si="35"/>
        <v>-2123</v>
      </c>
      <c r="T72" s="751">
        <f t="shared" ref="T72:T119" si="38">S72/$S$11</f>
        <v>-2.4697813411488773E-2</v>
      </c>
      <c r="U72" s="116">
        <f t="shared" si="35"/>
        <v>-4565</v>
      </c>
      <c r="V72" s="751">
        <f t="shared" ref="V72:V119" si="39">U72/$U$11</f>
        <v>-2.5452636018725192E-2</v>
      </c>
      <c r="W72" s="867"/>
      <c r="Y72" s="786"/>
      <c r="Z72" s="786"/>
      <c r="AA72" s="786"/>
    </row>
    <row r="73" spans="2:27" ht="12" hidden="1" customHeight="1" outlineLevel="2">
      <c r="B73" s="526" t="s">
        <v>932</v>
      </c>
      <c r="C73" s="758"/>
      <c r="D73" s="766"/>
      <c r="E73" s="758"/>
      <c r="F73" s="766"/>
      <c r="G73" s="758"/>
      <c r="H73" s="766"/>
      <c r="I73" s="758"/>
      <c r="J73" s="766">
        <f t="shared" si="34"/>
        <v>0</v>
      </c>
      <c r="K73" s="506"/>
      <c r="L73" s="751"/>
      <c r="M73" s="506"/>
      <c r="N73" s="751"/>
      <c r="O73" s="506">
        <f>_xlfn.XLOOKUP(B73,'IS Conso'!B:B,'IS Conso'!AJ:AJ,0,0)</f>
        <v>0</v>
      </c>
      <c r="P73" s="751">
        <f t="shared" si="36"/>
        <v>0</v>
      </c>
      <c r="Q73" s="506">
        <f>_xlfn.XLOOKUP(B73,'IS Conso'!B:B,'IS Conso'!BF:BF,0,0)</f>
        <v>0</v>
      </c>
      <c r="R73" s="751">
        <f t="shared" si="37"/>
        <v>0</v>
      </c>
      <c r="S73" s="506">
        <f>_xlfn.XLOOKUP(B73,'IS Conso'!B:B,'IS Conso'!AU:AU,0,0)</f>
        <v>0</v>
      </c>
      <c r="T73" s="751">
        <f t="shared" si="38"/>
        <v>0</v>
      </c>
      <c r="U73" s="506">
        <f>_xlfn.XLOOKUP(B73,'IS Conso'!B:B,'IS Conso'!BQ:BQ,0,0)</f>
        <v>0</v>
      </c>
      <c r="V73" s="751">
        <f t="shared" si="39"/>
        <v>0</v>
      </c>
      <c r="W73" s="1090"/>
      <c r="Y73" s="786"/>
      <c r="Z73" s="786"/>
      <c r="AA73" s="786"/>
    </row>
    <row r="74" spans="2:27" ht="12" hidden="1" customHeight="1" outlineLevel="2">
      <c r="B74" s="533" t="s">
        <v>933</v>
      </c>
      <c r="C74" s="758">
        <v>-165</v>
      </c>
      <c r="D74" s="766">
        <f t="shared" si="32"/>
        <v>-7.4073989608110615E-4</v>
      </c>
      <c r="E74" s="758">
        <v>-165</v>
      </c>
      <c r="F74" s="766">
        <f t="shared" si="19"/>
        <v>-1.1136665145465702E-3</v>
      </c>
      <c r="G74" s="758">
        <v>-243</v>
      </c>
      <c r="H74" s="766">
        <f t="shared" si="33"/>
        <v>-1.9035148582024781E-3</v>
      </c>
      <c r="I74" s="758">
        <v>-317</v>
      </c>
      <c r="J74" s="766">
        <f t="shared" si="34"/>
        <v>-1.8470502549162418E-3</v>
      </c>
      <c r="K74" s="506">
        <v>-213</v>
      </c>
      <c r="L74" s="751">
        <f t="shared" si="14"/>
        <v>-1.5641178155222171E-3</v>
      </c>
      <c r="M74" s="506">
        <f t="shared" si="15"/>
        <v>-287</v>
      </c>
      <c r="N74" s="751">
        <f t="shared" si="16"/>
        <v>-1.5931573326354084E-3</v>
      </c>
      <c r="O74" s="506">
        <f>_xlfn.XLOOKUP(B74,'IS Conso'!B:B,'IS Conso'!AJ:AJ,0,0)</f>
        <v>-177</v>
      </c>
      <c r="P74" s="751">
        <f t="shared" si="36"/>
        <v>-9.9226471353242029E-4</v>
      </c>
      <c r="Q74" s="506">
        <f>_xlfn.XLOOKUP(B74,'IS Conso'!B:B,'IS Conso'!BF:BF,0,0)</f>
        <v>-80</v>
      </c>
      <c r="R74" s="751">
        <f t="shared" si="37"/>
        <v>-9.4133033933805601E-4</v>
      </c>
      <c r="S74" s="506">
        <f>_xlfn.XLOOKUP(B74,'IS Conso'!B:B,'IS Conso'!AU:AU,0,0)</f>
        <v>-82</v>
      </c>
      <c r="T74" s="751">
        <f t="shared" si="38"/>
        <v>-9.539428637503906E-4</v>
      </c>
      <c r="U74" s="506">
        <f>_xlfn.XLOOKUP(B74,'IS Conso'!B:B,'IS Conso'!BQ:BQ,0,0)</f>
        <v>-179</v>
      </c>
      <c r="V74" s="751">
        <f t="shared" si="39"/>
        <v>-9.9803326338484318E-4</v>
      </c>
      <c r="W74" s="1090"/>
      <c r="Y74" s="786"/>
      <c r="Z74" s="786"/>
      <c r="AA74" s="786"/>
    </row>
    <row r="75" spans="2:27" ht="12" hidden="1" customHeight="1" outlineLevel="2">
      <c r="B75" s="533" t="s">
        <v>934</v>
      </c>
      <c r="C75" s="758">
        <v>-491</v>
      </c>
      <c r="D75" s="766">
        <f t="shared" si="32"/>
        <v>-2.204262357429231E-3</v>
      </c>
      <c r="E75" s="758">
        <v>-491</v>
      </c>
      <c r="F75" s="766">
        <f t="shared" si="19"/>
        <v>-3.3140015675294904E-3</v>
      </c>
      <c r="G75" s="758">
        <v>-341</v>
      </c>
      <c r="H75" s="766">
        <f t="shared" si="33"/>
        <v>-2.6711875170660287E-3</v>
      </c>
      <c r="I75" s="758">
        <v>-659</v>
      </c>
      <c r="J75" s="766">
        <f t="shared" si="34"/>
        <v>-3.8397669337217771E-3</v>
      </c>
      <c r="K75" s="506">
        <v>-394</v>
      </c>
      <c r="L75" s="751">
        <f t="shared" si="14"/>
        <v>-2.8932507949096411E-3</v>
      </c>
      <c r="M75" s="506">
        <f t="shared" si="15"/>
        <v>-712</v>
      </c>
      <c r="N75" s="751">
        <f t="shared" si="16"/>
        <v>-3.9523624419387131E-3</v>
      </c>
      <c r="O75" s="506">
        <f>_xlfn.XLOOKUP(B75,'IS Conso'!B:B,'IS Conso'!AJ:AJ,0,0)</f>
        <v>-526</v>
      </c>
      <c r="P75" s="751">
        <f t="shared" si="36"/>
        <v>-2.9487640639438025E-3</v>
      </c>
      <c r="Q75" s="506">
        <f>_xlfn.XLOOKUP(B75,'IS Conso'!B:B,'IS Conso'!BF:BF,0,0)</f>
        <v>-272</v>
      </c>
      <c r="R75" s="751">
        <f t="shared" si="37"/>
        <v>-3.2005231537493906E-3</v>
      </c>
      <c r="S75" s="506">
        <f>_xlfn.XLOOKUP(B75,'IS Conso'!B:B,'IS Conso'!AU:AU,0,0)</f>
        <v>-267</v>
      </c>
      <c r="T75" s="751">
        <f t="shared" si="38"/>
        <v>-3.1061310319677351E-3</v>
      </c>
      <c r="U75" s="506">
        <f>_xlfn.XLOOKUP(B75,'IS Conso'!B:B,'IS Conso'!BQ:BQ,0,0)</f>
        <v>-521</v>
      </c>
      <c r="V75" s="751">
        <f t="shared" si="39"/>
        <v>-2.9048901129804655E-3</v>
      </c>
      <c r="W75" s="1090"/>
      <c r="Y75" s="786"/>
      <c r="Z75" s="786"/>
      <c r="AA75" s="786"/>
    </row>
    <row r="76" spans="2:27" ht="12" hidden="1" customHeight="1" outlineLevel="2">
      <c r="B76" s="533" t="s">
        <v>935</v>
      </c>
      <c r="C76" s="758">
        <v>-826</v>
      </c>
      <c r="D76" s="766">
        <f t="shared" si="32"/>
        <v>-3.7081888131090522E-3</v>
      </c>
      <c r="E76" s="758">
        <v>-617</v>
      </c>
      <c r="F76" s="766">
        <f t="shared" si="19"/>
        <v>-4.164437815001417E-3</v>
      </c>
      <c r="G76" s="758">
        <v>-737</v>
      </c>
      <c r="H76" s="766">
        <f t="shared" si="33"/>
        <v>-5.7732117304330303E-3</v>
      </c>
      <c r="I76" s="758">
        <v>-977</v>
      </c>
      <c r="J76" s="766">
        <f t="shared" si="34"/>
        <v>-5.6926438455935906E-3</v>
      </c>
      <c r="K76" s="506">
        <v>-483</v>
      </c>
      <c r="L76" s="751">
        <f t="shared" si="14"/>
        <v>-3.5468023704095346E-3</v>
      </c>
      <c r="M76" s="506">
        <f t="shared" si="15"/>
        <v>-723</v>
      </c>
      <c r="N76" s="751">
        <f t="shared" si="16"/>
        <v>-4.0134242212383287E-3</v>
      </c>
      <c r="O76" s="506">
        <f>_xlfn.XLOOKUP(B76,'IS Conso'!B:B,'IS Conso'!AJ:AJ,0,0)</f>
        <v>-596</v>
      </c>
      <c r="P76" s="751">
        <f t="shared" si="36"/>
        <v>-3.3411851370922173E-3</v>
      </c>
      <c r="Q76" s="506">
        <f>_xlfn.XLOOKUP(B76,'IS Conso'!B:B,'IS Conso'!BF:BF,0,0)</f>
        <v>-326</v>
      </c>
      <c r="R76" s="751">
        <f t="shared" si="37"/>
        <v>-3.8359211328025783E-3</v>
      </c>
      <c r="S76" s="506">
        <f>_xlfn.XLOOKUP(B76,'IS Conso'!B:B,'IS Conso'!AU:AU,0,0)</f>
        <v>-310</v>
      </c>
      <c r="T76" s="751">
        <f t="shared" si="38"/>
        <v>-3.606369362958794E-3</v>
      </c>
      <c r="U76" s="506">
        <f>_xlfn.XLOOKUP(B76,'IS Conso'!B:B,'IS Conso'!BQ:BQ,0,0)</f>
        <v>-580</v>
      </c>
      <c r="V76" s="751">
        <f t="shared" si="39"/>
        <v>-3.2338507975598271E-3</v>
      </c>
      <c r="W76" s="1090"/>
      <c r="Y76" s="786"/>
      <c r="Z76" s="786"/>
      <c r="AA76" s="786"/>
    </row>
    <row r="77" spans="2:27" ht="12" hidden="1" customHeight="1" outlineLevel="2">
      <c r="B77" s="577" t="s">
        <v>936</v>
      </c>
      <c r="C77" s="752">
        <v>-211</v>
      </c>
      <c r="D77" s="753">
        <f t="shared" si="32"/>
        <v>-9.4724920044311149E-4</v>
      </c>
      <c r="E77" s="752">
        <v>-211</v>
      </c>
      <c r="F77" s="753">
        <f t="shared" si="19"/>
        <v>-1.4241432398140988E-3</v>
      </c>
      <c r="G77" s="752">
        <v>-222</v>
      </c>
      <c r="H77" s="753">
        <f t="shared" si="33"/>
        <v>-1.7390135741602885E-3</v>
      </c>
      <c r="I77" s="752">
        <v>-317</v>
      </c>
      <c r="J77" s="753">
        <f t="shared" si="34"/>
        <v>-1.8470502549162418E-3</v>
      </c>
      <c r="K77" s="752">
        <v>-133</v>
      </c>
      <c r="L77" s="753">
        <f t="shared" si="14"/>
        <v>-9.7665572518523423E-4</v>
      </c>
      <c r="M77" s="752">
        <f t="shared" si="15"/>
        <v>-228</v>
      </c>
      <c r="N77" s="753">
        <f t="shared" si="16"/>
        <v>-1.2656441527556554E-3</v>
      </c>
      <c r="O77" s="752">
        <f>_xlfn.XLOOKUP(B77,'IS Conso'!B:B,'IS Conso'!AJ:AJ,0,0)</f>
        <v>-224</v>
      </c>
      <c r="P77" s="753">
        <f t="shared" si="36"/>
        <v>-1.2557474340749275E-3</v>
      </c>
      <c r="Q77" s="752">
        <f>_xlfn.XLOOKUP(B77,'IS Conso'!B:B,'IS Conso'!BF:BF,0,0)</f>
        <v>-120</v>
      </c>
      <c r="R77" s="753">
        <f t="shared" si="37"/>
        <v>-1.411995509007084E-3</v>
      </c>
      <c r="S77" s="752">
        <f>_xlfn.XLOOKUP(B77,'IS Conso'!B:B,'IS Conso'!AU:AU,0,0)</f>
        <v>-171</v>
      </c>
      <c r="T77" s="753">
        <f t="shared" si="38"/>
        <v>-1.9893198744063024E-3</v>
      </c>
      <c r="U77" s="752">
        <f>_xlfn.XLOOKUP(B77,'IS Conso'!B:B,'IS Conso'!BQ:BQ,0,0)</f>
        <v>-275</v>
      </c>
      <c r="V77" s="753">
        <f t="shared" si="39"/>
        <v>-1.5332913264292285E-3</v>
      </c>
      <c r="W77" s="1089"/>
      <c r="Y77" s="786"/>
      <c r="Z77" s="786"/>
      <c r="AA77" s="786"/>
    </row>
    <row r="78" spans="2:27" ht="12" hidden="1" customHeight="1" outlineLevel="1" collapsed="1">
      <c r="B78" s="507" t="s">
        <v>932</v>
      </c>
      <c r="C78" s="758">
        <f>SUBTOTAL(9,C74:C77)</f>
        <v>-1693</v>
      </c>
      <c r="D78" s="766">
        <f t="shared" si="32"/>
        <v>-7.6004402670625006E-3</v>
      </c>
      <c r="E78" s="758">
        <f>SUBTOTAL(9,E74:E77)</f>
        <v>-1484</v>
      </c>
      <c r="F78" s="766">
        <f t="shared" si="19"/>
        <v>-1.0016249136891576E-2</v>
      </c>
      <c r="G78" s="758">
        <f>SUBTOTAL(9,G74:G77)</f>
        <v>-1543</v>
      </c>
      <c r="H78" s="766">
        <f t="shared" si="33"/>
        <v>-1.2086927679861826E-2</v>
      </c>
      <c r="I78" s="758">
        <f>SUBTOTAL(9,I74:I77)</f>
        <v>-2270</v>
      </c>
      <c r="J78" s="766">
        <f t="shared" si="34"/>
        <v>-1.3226511289147851E-2</v>
      </c>
      <c r="K78" s="758">
        <f>SUBTOTAL(9,K74:K77)</f>
        <v>-1223</v>
      </c>
      <c r="L78" s="751">
        <f t="shared" ref="L78:L119" si="40">K78/$K$11</f>
        <v>-8.9808267060266268E-3</v>
      </c>
      <c r="M78" s="116">
        <f t="shared" ref="M78:M119" si="41">(I78-G78)+K78</f>
        <v>-1950</v>
      </c>
      <c r="N78" s="751">
        <f t="shared" ref="N78:N119" si="42">M78/$M$11</f>
        <v>-1.0824588148568105E-2</v>
      </c>
      <c r="O78" s="116">
        <f t="shared" ref="O78:U78" si="43">SUBTOTAL(9,O74:O77)</f>
        <v>-1523</v>
      </c>
      <c r="P78" s="751">
        <f t="shared" si="36"/>
        <v>-8.5379613486433678E-3</v>
      </c>
      <c r="Q78" s="116">
        <f t="shared" si="43"/>
        <v>-798</v>
      </c>
      <c r="R78" s="751">
        <f t="shared" si="37"/>
        <v>-9.3897701348971095E-3</v>
      </c>
      <c r="S78" s="116">
        <f t="shared" si="43"/>
        <v>-830</v>
      </c>
      <c r="T78" s="751">
        <f t="shared" si="38"/>
        <v>-9.6557631330832228E-3</v>
      </c>
      <c r="U78" s="116">
        <f t="shared" si="43"/>
        <v>-1555</v>
      </c>
      <c r="V78" s="751">
        <f t="shared" si="39"/>
        <v>-8.6700655003543649E-3</v>
      </c>
      <c r="W78" s="867"/>
      <c r="Y78" s="786"/>
      <c r="Z78" s="786"/>
      <c r="AA78" s="786"/>
    </row>
    <row r="79" spans="2:27" ht="12" hidden="1" customHeight="1" outlineLevel="2">
      <c r="B79" s="526" t="s">
        <v>937</v>
      </c>
      <c r="C79" s="758"/>
      <c r="D79" s="766">
        <f t="shared" si="32"/>
        <v>0</v>
      </c>
      <c r="E79" s="758"/>
      <c r="F79" s="766">
        <f t="shared" si="19"/>
        <v>0</v>
      </c>
      <c r="G79" s="758"/>
      <c r="H79" s="766">
        <f t="shared" si="33"/>
        <v>0</v>
      </c>
      <c r="I79" s="758"/>
      <c r="J79" s="766">
        <f t="shared" si="34"/>
        <v>0</v>
      </c>
      <c r="K79" s="116"/>
      <c r="L79" s="751">
        <f t="shared" si="40"/>
        <v>0</v>
      </c>
      <c r="M79" s="116">
        <f t="shared" si="41"/>
        <v>0</v>
      </c>
      <c r="N79" s="751">
        <f t="shared" si="42"/>
        <v>0</v>
      </c>
      <c r="O79" s="116">
        <f>_xlfn.XLOOKUP(B79,'IS Conso'!B:B,'IS Conso'!AJ:AJ,0,0)</f>
        <v>0</v>
      </c>
      <c r="P79" s="751">
        <f t="shared" si="36"/>
        <v>0</v>
      </c>
      <c r="Q79" s="116">
        <f>_xlfn.XLOOKUP(B79,'IS Conso'!B:B,'IS Conso'!BF:BF,0,0)</f>
        <v>0</v>
      </c>
      <c r="R79" s="751">
        <f t="shared" si="37"/>
        <v>0</v>
      </c>
      <c r="S79" s="116">
        <f>_xlfn.XLOOKUP(B79,'IS Conso'!B:B,'IS Conso'!AU:AU,0,0)</f>
        <v>0</v>
      </c>
      <c r="T79" s="751">
        <f t="shared" si="38"/>
        <v>0</v>
      </c>
      <c r="U79" s="116">
        <f>_xlfn.XLOOKUP(B79,'IS Conso'!B:B,'IS Conso'!BQ:BQ,0,0)</f>
        <v>0</v>
      </c>
      <c r="V79" s="751">
        <f t="shared" si="39"/>
        <v>0</v>
      </c>
      <c r="W79" s="867"/>
      <c r="Y79" s="786"/>
      <c r="Z79" s="786"/>
      <c r="AA79" s="786"/>
    </row>
    <row r="80" spans="2:27" ht="12" hidden="1" customHeight="1" outlineLevel="2">
      <c r="B80" s="533" t="s">
        <v>937</v>
      </c>
      <c r="C80" s="758">
        <v>-175</v>
      </c>
      <c r="D80" s="766">
        <f t="shared" si="32"/>
        <v>-7.8563322311632467E-4</v>
      </c>
      <c r="E80" s="758">
        <v>-140</v>
      </c>
      <c r="F80" s="766">
        <f t="shared" si="19"/>
        <v>-9.4492916385769592E-4</v>
      </c>
      <c r="G80" s="758">
        <v>-94</v>
      </c>
      <c r="H80" s="766">
        <f t="shared" si="33"/>
        <v>-7.3633908095075285E-4</v>
      </c>
      <c r="I80" s="758">
        <v>-157</v>
      </c>
      <c r="J80" s="766">
        <f t="shared" si="34"/>
        <v>-9.1478514202476325E-4</v>
      </c>
      <c r="K80" s="116">
        <v>-53</v>
      </c>
      <c r="L80" s="751">
        <f t="shared" si="40"/>
        <v>-3.891936348482512E-4</v>
      </c>
      <c r="M80" s="116">
        <f t="shared" si="41"/>
        <v>-116</v>
      </c>
      <c r="N80" s="751">
        <f t="shared" si="42"/>
        <v>-6.4392421806866679E-4</v>
      </c>
      <c r="O80" s="116">
        <f>_xlfn.XLOOKUP(B80,'IS Conso'!B:B,'IS Conso'!AJ:AJ,0,0)</f>
        <v>0</v>
      </c>
      <c r="P80" s="751">
        <f t="shared" si="36"/>
        <v>0</v>
      </c>
      <c r="Q80" s="116">
        <f>_xlfn.XLOOKUP(B80,'IS Conso'!B:B,'IS Conso'!BF:BF,0,0)</f>
        <v>0</v>
      </c>
      <c r="R80" s="751">
        <f t="shared" si="37"/>
        <v>0</v>
      </c>
      <c r="S80" s="116">
        <f>_xlfn.XLOOKUP(B80,'IS Conso'!B:B,'IS Conso'!AU:AU,0,0)</f>
        <v>0</v>
      </c>
      <c r="T80" s="751">
        <f t="shared" si="38"/>
        <v>0</v>
      </c>
      <c r="U80" s="116">
        <f>_xlfn.XLOOKUP(B80,'IS Conso'!B:B,'IS Conso'!BQ:BQ,0,0)</f>
        <v>0</v>
      </c>
      <c r="V80" s="751">
        <f t="shared" si="39"/>
        <v>0</v>
      </c>
      <c r="W80" s="867"/>
      <c r="Y80" s="786"/>
      <c r="Z80" s="786"/>
      <c r="AA80" s="786"/>
    </row>
    <row r="81" spans="2:27" ht="12" hidden="1" customHeight="1" outlineLevel="2">
      <c r="B81" s="533" t="s">
        <v>938</v>
      </c>
      <c r="C81" s="758">
        <v>-594</v>
      </c>
      <c r="D81" s="766">
        <f t="shared" si="32"/>
        <v>-2.666663625891982E-3</v>
      </c>
      <c r="E81" s="758">
        <v>-475</v>
      </c>
      <c r="F81" s="766">
        <f t="shared" si="19"/>
        <v>-3.206009663088611E-3</v>
      </c>
      <c r="G81" s="758">
        <v>-557</v>
      </c>
      <c r="H81" s="766">
        <f t="shared" si="33"/>
        <v>-4.3632007243571205E-3</v>
      </c>
      <c r="I81" s="758">
        <v>-741</v>
      </c>
      <c r="J81" s="766">
        <f t="shared" si="34"/>
        <v>-4.3175528040786601E-3</v>
      </c>
      <c r="K81" s="116">
        <v>-637</v>
      </c>
      <c r="L81" s="751">
        <f t="shared" si="40"/>
        <v>-4.6776668943082269E-3</v>
      </c>
      <c r="M81" s="116">
        <f t="shared" si="41"/>
        <v>-821</v>
      </c>
      <c r="N81" s="751">
        <f t="shared" si="42"/>
        <v>-4.5574291640894434E-3</v>
      </c>
      <c r="O81" s="116">
        <f>_xlfn.XLOOKUP(B81,'IS Conso'!B:B,'IS Conso'!AJ:AJ,0,0)</f>
        <v>-948</v>
      </c>
      <c r="P81" s="751">
        <f t="shared" si="36"/>
        <v>-5.3145025334956752E-3</v>
      </c>
      <c r="Q81" s="116">
        <f>_xlfn.XLOOKUP(B81,'IS Conso'!B:B,'IS Conso'!BF:BF,0,0)</f>
        <v>-420</v>
      </c>
      <c r="R81" s="751">
        <f t="shared" si="37"/>
        <v>-4.9419842815247939E-3</v>
      </c>
      <c r="S81" s="116">
        <f>_xlfn.XLOOKUP(B81,'IS Conso'!B:B,'IS Conso'!AU:AU,0,0)</f>
        <v>-443</v>
      </c>
      <c r="T81" s="751">
        <f t="shared" si="38"/>
        <v>-5.1536181541636953E-3</v>
      </c>
      <c r="U81" s="116">
        <f>_xlfn.XLOOKUP(B81,'IS Conso'!B:B,'IS Conso'!BQ:BQ,0,0)</f>
        <v>-971</v>
      </c>
      <c r="V81" s="751">
        <f t="shared" si="39"/>
        <v>-5.4139122835010212E-3</v>
      </c>
      <c r="W81" s="867"/>
      <c r="Y81" s="786"/>
      <c r="Z81" s="786"/>
      <c r="AA81" s="786"/>
    </row>
    <row r="82" spans="2:27" ht="12" hidden="1" customHeight="1" outlineLevel="2">
      <c r="B82" s="577" t="s">
        <v>939</v>
      </c>
      <c r="C82" s="752">
        <v>-118</v>
      </c>
      <c r="D82" s="753">
        <f t="shared" si="32"/>
        <v>-5.2974125901557886E-4</v>
      </c>
      <c r="E82" s="752">
        <v>-94</v>
      </c>
      <c r="F82" s="753">
        <f t="shared" ref="F82:F119" si="44">E82/$E$11</f>
        <v>-6.344524385901672E-4</v>
      </c>
      <c r="G82" s="752">
        <v>-89</v>
      </c>
      <c r="H82" s="753">
        <f t="shared" si="33"/>
        <v>-6.9717210855975529E-4</v>
      </c>
      <c r="I82" s="752">
        <v>-129</v>
      </c>
      <c r="J82" s="753">
        <f t="shared" si="34"/>
        <v>-7.5163874726875458E-4</v>
      </c>
      <c r="K82" s="752">
        <v>-93</v>
      </c>
      <c r="L82" s="753">
        <f t="shared" si="40"/>
        <v>-6.8292468001674269E-4</v>
      </c>
      <c r="M82" s="752">
        <f t="shared" si="41"/>
        <v>-133</v>
      </c>
      <c r="N82" s="753">
        <f t="shared" si="42"/>
        <v>-7.3829242244079901E-4</v>
      </c>
      <c r="O82" s="752">
        <f>_xlfn.XLOOKUP(B82,'IS Conso'!B:B,'IS Conso'!AJ:AJ,0,0)</f>
        <v>-129</v>
      </c>
      <c r="P82" s="753">
        <f t="shared" si="36"/>
        <v>-7.2317597765922154E-4</v>
      </c>
      <c r="Q82" s="752">
        <f>_xlfn.XLOOKUP(B82,'IS Conso'!B:B,'IS Conso'!BF:BF,0,0)</f>
        <v>-63</v>
      </c>
      <c r="R82" s="753">
        <f t="shared" si="37"/>
        <v>-7.4129764222871913E-4</v>
      </c>
      <c r="S82" s="752">
        <f>_xlfn.XLOOKUP(B82,'IS Conso'!B:B,'IS Conso'!AU:AU,0,0)</f>
        <v>-60</v>
      </c>
      <c r="T82" s="753">
        <f t="shared" si="38"/>
        <v>-6.9800697347589553E-4</v>
      </c>
      <c r="U82" s="752">
        <f>_xlfn.XLOOKUP(B82,'IS Conso'!B:B,'IS Conso'!BQ:BQ,0,0)</f>
        <v>-126</v>
      </c>
      <c r="V82" s="753">
        <f t="shared" si="39"/>
        <v>-7.0252620774575558E-4</v>
      </c>
      <c r="W82" s="1089"/>
      <c r="Y82" s="786"/>
      <c r="Z82" s="786"/>
      <c r="AA82" s="786"/>
    </row>
    <row r="83" spans="2:27" ht="12" hidden="1" customHeight="1" outlineLevel="1" collapsed="1">
      <c r="B83" s="507" t="s">
        <v>937</v>
      </c>
      <c r="C83" s="758">
        <f>SUBTOTAL(9,C80:C82)</f>
        <v>-887</v>
      </c>
      <c r="D83" s="766">
        <f t="shared" si="32"/>
        <v>-3.9820381080238852E-3</v>
      </c>
      <c r="E83" s="758">
        <f>SUBTOTAL(9,E80:E82)</f>
        <v>-709</v>
      </c>
      <c r="F83" s="766">
        <f t="shared" si="44"/>
        <v>-4.7853912655364738E-3</v>
      </c>
      <c r="G83" s="758">
        <f>SUBTOTAL(9,G80:G82)</f>
        <v>-740</v>
      </c>
      <c r="H83" s="766">
        <f t="shared" si="33"/>
        <v>-5.7967119138676287E-3</v>
      </c>
      <c r="I83" s="758">
        <f>SUBTOTAL(9,I80:I82)</f>
        <v>-1027</v>
      </c>
      <c r="J83" s="766">
        <f t="shared" si="34"/>
        <v>-5.9839766933721776E-3</v>
      </c>
      <c r="K83" s="758">
        <f>SUBTOTAL(9,K80:K82)</f>
        <v>-783</v>
      </c>
      <c r="L83" s="751">
        <f t="shared" si="40"/>
        <v>-5.7497852091732207E-3</v>
      </c>
      <c r="M83" s="116">
        <f t="shared" si="41"/>
        <v>-1070</v>
      </c>
      <c r="N83" s="751">
        <f t="shared" si="42"/>
        <v>-5.9396458045989095E-3</v>
      </c>
      <c r="O83" s="116">
        <f t="shared" ref="O83:U83" si="45">SUBTOTAL(9,O80:O82)</f>
        <v>-1077</v>
      </c>
      <c r="P83" s="751">
        <f t="shared" si="36"/>
        <v>-6.0376785111548965E-3</v>
      </c>
      <c r="Q83" s="116">
        <f t="shared" si="45"/>
        <v>-483</v>
      </c>
      <c r="R83" s="751">
        <f t="shared" si="37"/>
        <v>-5.683281923753513E-3</v>
      </c>
      <c r="S83" s="116">
        <f t="shared" si="45"/>
        <v>-503</v>
      </c>
      <c r="T83" s="751">
        <f t="shared" si="38"/>
        <v>-5.8516251276395908E-3</v>
      </c>
      <c r="U83" s="116">
        <f t="shared" si="45"/>
        <v>-1097</v>
      </c>
      <c r="V83" s="751">
        <f t="shared" si="39"/>
        <v>-6.1164384912467768E-3</v>
      </c>
      <c r="W83" s="867"/>
      <c r="Y83" s="786"/>
      <c r="Z83" s="786"/>
      <c r="AA83" s="786"/>
    </row>
    <row r="84" spans="2:27" ht="12" hidden="1" customHeight="1" outlineLevel="1">
      <c r="B84" s="507" t="s">
        <v>4623</v>
      </c>
      <c r="C84" s="758">
        <v>-452</v>
      </c>
      <c r="D84" s="766">
        <f t="shared" si="32"/>
        <v>-2.0291783819918786E-3</v>
      </c>
      <c r="E84" s="758">
        <v>-452</v>
      </c>
      <c r="F84" s="766">
        <f t="shared" si="44"/>
        <v>-3.0507713004548466E-3</v>
      </c>
      <c r="G84" s="758">
        <v>-260</v>
      </c>
      <c r="H84" s="766">
        <f t="shared" si="33"/>
        <v>-2.0366825643318696E-3</v>
      </c>
      <c r="I84" s="758">
        <v>-1314</v>
      </c>
      <c r="J84" s="766">
        <f t="shared" si="34"/>
        <v>-7.6562272396212671E-3</v>
      </c>
      <c r="K84" s="116">
        <v>998</v>
      </c>
      <c r="L84" s="751">
        <f t="shared" si="40"/>
        <v>7.3285895769538622E-3</v>
      </c>
      <c r="M84" s="116">
        <f t="shared" si="41"/>
        <v>-56</v>
      </c>
      <c r="N84" s="751">
        <f t="shared" si="42"/>
        <v>-3.1085996734349434E-4</v>
      </c>
      <c r="O84" s="116">
        <f>_xlfn.XLOOKUP(B84,'IS Conso'!B:B,'IS Conso'!AJ:AJ,0,0)</f>
        <v>0</v>
      </c>
      <c r="P84" s="751">
        <f t="shared" si="36"/>
        <v>0</v>
      </c>
      <c r="Q84" s="116">
        <f>_xlfn.XLOOKUP(B84,'IS Conso'!B:B,'IS Conso'!BF:BF,0,0)</f>
        <v>0</v>
      </c>
      <c r="R84" s="751">
        <f t="shared" si="37"/>
        <v>0</v>
      </c>
      <c r="S84" s="116">
        <f>_xlfn.XLOOKUP(B84,'IS Conso'!B:B,'IS Conso'!AU:AU,0,0)</f>
        <v>0</v>
      </c>
      <c r="T84" s="751">
        <f t="shared" si="38"/>
        <v>0</v>
      </c>
      <c r="U84" s="116">
        <f>_xlfn.XLOOKUP(B84,'IS Conso'!B:B,'IS Conso'!BQ:BQ,0,0)</f>
        <v>0</v>
      </c>
      <c r="V84" s="751">
        <f t="shared" si="39"/>
        <v>0</v>
      </c>
      <c r="W84" s="867"/>
      <c r="Y84" s="786"/>
      <c r="Z84" s="786"/>
      <c r="AA84" s="786"/>
    </row>
    <row r="85" spans="2:27" ht="12" hidden="1" customHeight="1" outlineLevel="1">
      <c r="B85" s="507" t="s">
        <v>896</v>
      </c>
      <c r="C85" s="758">
        <v>-340</v>
      </c>
      <c r="D85" s="766">
        <f t="shared" si="32"/>
        <v>-1.5263731191974307E-3</v>
      </c>
      <c r="E85" s="758">
        <v>-271</v>
      </c>
      <c r="F85" s="766">
        <f t="shared" si="44"/>
        <v>-1.829112881467397E-3</v>
      </c>
      <c r="G85" s="758">
        <v>-384</v>
      </c>
      <c r="H85" s="766">
        <f t="shared" si="33"/>
        <v>-3.0080234796286071E-3</v>
      </c>
      <c r="I85" s="758">
        <v>-224</v>
      </c>
      <c r="J85" s="766">
        <f t="shared" si="34"/>
        <v>-1.30517115804807E-3</v>
      </c>
      <c r="K85" s="116">
        <v>-170</v>
      </c>
      <c r="L85" s="751">
        <f t="shared" si="40"/>
        <v>-1.2483569419660888E-3</v>
      </c>
      <c r="M85" s="116">
        <f t="shared" si="41"/>
        <v>-10</v>
      </c>
      <c r="N85" s="751">
        <f t="shared" si="42"/>
        <v>-5.5510708454195416E-5</v>
      </c>
      <c r="O85" s="116">
        <f>_xlfn.XLOOKUP(B85,'IS Conso'!B:B,'IS Conso'!AJ:AJ,0,0)</f>
        <v>-9887</v>
      </c>
      <c r="P85" s="751">
        <f t="shared" si="36"/>
        <v>-5.5426673574548245E-2</v>
      </c>
      <c r="Q85" s="116">
        <f>_xlfn.XLOOKUP(B85,'IS Conso'!B:B,'IS Conso'!BF:BF,0,0)</f>
        <v>-4960</v>
      </c>
      <c r="R85" s="751">
        <f t="shared" si="37"/>
        <v>-5.8362481038959475E-2</v>
      </c>
      <c r="S85" s="116">
        <f>_xlfn.XLOOKUP(B85,'IS Conso'!B:B,'IS Conso'!AU:AU,0,0)</f>
        <v>-4633</v>
      </c>
      <c r="T85" s="751">
        <f t="shared" si="38"/>
        <v>-5.3897771801897067E-2</v>
      </c>
      <c r="U85" s="116">
        <f>_xlfn.XLOOKUP(B85,'IS Conso'!B:B,'IS Conso'!BQ:BQ,0,0)</f>
        <v>-9560</v>
      </c>
      <c r="V85" s="751">
        <f t="shared" si="39"/>
        <v>-5.3302782111503355E-2</v>
      </c>
      <c r="W85" s="867"/>
      <c r="Y85" s="786"/>
      <c r="Z85" s="786"/>
      <c r="AA85" s="786"/>
    </row>
    <row r="86" spans="2:27" ht="12" hidden="1" customHeight="1" outlineLevel="2">
      <c r="B86" s="526" t="s">
        <v>941</v>
      </c>
      <c r="C86" s="758"/>
      <c r="D86" s="766">
        <f t="shared" si="32"/>
        <v>0</v>
      </c>
      <c r="E86" s="758"/>
      <c r="F86" s="766">
        <f t="shared" si="44"/>
        <v>0</v>
      </c>
      <c r="G86" s="758"/>
      <c r="H86" s="766">
        <f t="shared" si="33"/>
        <v>0</v>
      </c>
      <c r="I86" s="758"/>
      <c r="J86" s="766">
        <f t="shared" si="34"/>
        <v>0</v>
      </c>
      <c r="K86" s="116"/>
      <c r="L86" s="751">
        <f t="shared" si="40"/>
        <v>0</v>
      </c>
      <c r="M86" s="116">
        <f t="shared" si="41"/>
        <v>0</v>
      </c>
      <c r="N86" s="751">
        <f t="shared" si="42"/>
        <v>0</v>
      </c>
      <c r="O86" s="116">
        <f>_xlfn.XLOOKUP(B86,'IS Conso'!B:B,'IS Conso'!AJ:AJ,0,0)</f>
        <v>0</v>
      </c>
      <c r="P86" s="751">
        <f t="shared" si="36"/>
        <v>0</v>
      </c>
      <c r="Q86" s="116">
        <f>_xlfn.XLOOKUP(B86,'IS Conso'!B:B,'IS Conso'!BF:BF,0,0)</f>
        <v>0</v>
      </c>
      <c r="R86" s="751">
        <f t="shared" si="37"/>
        <v>0</v>
      </c>
      <c r="S86" s="116">
        <f>_xlfn.XLOOKUP(B86,'IS Conso'!B:B,'IS Conso'!AU:AU,0,0)</f>
        <v>0</v>
      </c>
      <c r="T86" s="751">
        <f t="shared" si="38"/>
        <v>0</v>
      </c>
      <c r="U86" s="116">
        <f>_xlfn.XLOOKUP(B86,'IS Conso'!B:B,'IS Conso'!BQ:BQ,0,0)</f>
        <v>0</v>
      </c>
      <c r="V86" s="751">
        <f t="shared" si="39"/>
        <v>0</v>
      </c>
      <c r="W86" s="867"/>
      <c r="Y86" s="786"/>
      <c r="Z86" s="786"/>
      <c r="AA86" s="786"/>
    </row>
    <row r="87" spans="2:27" ht="12" hidden="1" customHeight="1" outlineLevel="2">
      <c r="B87" s="533" t="s">
        <v>942</v>
      </c>
      <c r="C87" s="758">
        <v>0</v>
      </c>
      <c r="D87" s="766">
        <f t="shared" si="32"/>
        <v>0</v>
      </c>
      <c r="E87" s="758">
        <v>0</v>
      </c>
      <c r="F87" s="766">
        <f t="shared" si="44"/>
        <v>0</v>
      </c>
      <c r="G87" s="758">
        <v>0</v>
      </c>
      <c r="H87" s="766">
        <f t="shared" si="33"/>
        <v>0</v>
      </c>
      <c r="I87" s="758">
        <v>0</v>
      </c>
      <c r="J87" s="766">
        <f t="shared" si="34"/>
        <v>0</v>
      </c>
      <c r="K87" s="116">
        <v>0</v>
      </c>
      <c r="L87" s="751">
        <f t="shared" si="40"/>
        <v>0</v>
      </c>
      <c r="M87" s="116">
        <f t="shared" si="41"/>
        <v>0</v>
      </c>
      <c r="N87" s="751">
        <f t="shared" si="42"/>
        <v>0</v>
      </c>
      <c r="O87" s="116">
        <f>_xlfn.XLOOKUP(B87,'IS Conso'!B:B,'IS Conso'!AJ:AJ,0,0)</f>
        <v>0</v>
      </c>
      <c r="P87" s="751">
        <f t="shared" si="36"/>
        <v>0</v>
      </c>
      <c r="Q87" s="116">
        <f>_xlfn.XLOOKUP(B87,'IS Conso'!B:B,'IS Conso'!BF:BF,0,0)</f>
        <v>0</v>
      </c>
      <c r="R87" s="751">
        <f t="shared" si="37"/>
        <v>0</v>
      </c>
      <c r="S87" s="116">
        <f>_xlfn.XLOOKUP(B87,'IS Conso'!B:B,'IS Conso'!AU:AU,0,0)</f>
        <v>0</v>
      </c>
      <c r="T87" s="751">
        <f t="shared" si="38"/>
        <v>0</v>
      </c>
      <c r="U87" s="116">
        <f>_xlfn.XLOOKUP(B87,'IS Conso'!B:B,'IS Conso'!BQ:BQ,0,0)</f>
        <v>0</v>
      </c>
      <c r="V87" s="751">
        <f t="shared" si="39"/>
        <v>0</v>
      </c>
      <c r="W87" s="867"/>
      <c r="Y87" s="786"/>
      <c r="Z87" s="786"/>
      <c r="AA87" s="786"/>
    </row>
    <row r="88" spans="2:27" ht="12" hidden="1" customHeight="1" outlineLevel="2">
      <c r="B88" s="533" t="s">
        <v>943</v>
      </c>
      <c r="C88" s="758">
        <v>0</v>
      </c>
      <c r="D88" s="766">
        <f t="shared" si="32"/>
        <v>0</v>
      </c>
      <c r="E88" s="758">
        <v>0</v>
      </c>
      <c r="F88" s="766">
        <f t="shared" si="44"/>
        <v>0</v>
      </c>
      <c r="G88" s="758">
        <v>0</v>
      </c>
      <c r="H88" s="766">
        <f t="shared" si="33"/>
        <v>0</v>
      </c>
      <c r="I88" s="116">
        <v>0</v>
      </c>
      <c r="J88" s="766">
        <f t="shared" si="34"/>
        <v>0</v>
      </c>
      <c r="K88" s="116">
        <v>0</v>
      </c>
      <c r="L88" s="751">
        <f t="shared" si="40"/>
        <v>0</v>
      </c>
      <c r="M88" s="116">
        <f t="shared" si="41"/>
        <v>0</v>
      </c>
      <c r="N88" s="751">
        <f t="shared" si="42"/>
        <v>0</v>
      </c>
      <c r="O88" s="116">
        <f>_xlfn.XLOOKUP(B88,'IS Conso'!B:B,'IS Conso'!AJ:AJ,0,0)</f>
        <v>0</v>
      </c>
      <c r="P88" s="751">
        <f t="shared" si="36"/>
        <v>0</v>
      </c>
      <c r="Q88" s="116">
        <f>_xlfn.XLOOKUP(B88,'IS Conso'!B:B,'IS Conso'!BF:BF,0,0)</f>
        <v>0</v>
      </c>
      <c r="R88" s="751">
        <f t="shared" si="37"/>
        <v>0</v>
      </c>
      <c r="S88" s="116">
        <f>_xlfn.XLOOKUP(B88,'IS Conso'!B:B,'IS Conso'!AU:AU,0,0)</f>
        <v>0</v>
      </c>
      <c r="T88" s="751">
        <f t="shared" si="38"/>
        <v>0</v>
      </c>
      <c r="U88" s="116">
        <f>_xlfn.XLOOKUP(B88,'IS Conso'!B:B,'IS Conso'!BQ:BQ,0,0)</f>
        <v>0</v>
      </c>
      <c r="V88" s="751">
        <f t="shared" si="39"/>
        <v>0</v>
      </c>
      <c r="W88" s="867"/>
      <c r="Y88" s="786"/>
      <c r="Z88" s="786"/>
      <c r="AA88" s="786"/>
    </row>
    <row r="89" spans="2:27" ht="12" hidden="1" customHeight="1" outlineLevel="2">
      <c r="B89" s="533" t="s">
        <v>944</v>
      </c>
      <c r="C89" s="758">
        <v>0</v>
      </c>
      <c r="D89" s="766">
        <f t="shared" si="32"/>
        <v>0</v>
      </c>
      <c r="E89" s="758">
        <v>0</v>
      </c>
      <c r="F89" s="766">
        <f t="shared" si="44"/>
        <v>0</v>
      </c>
      <c r="G89" s="758">
        <v>0</v>
      </c>
      <c r="H89" s="766">
        <f t="shared" si="33"/>
        <v>0</v>
      </c>
      <c r="I89" s="116">
        <v>0</v>
      </c>
      <c r="J89" s="766">
        <f t="shared" si="34"/>
        <v>0</v>
      </c>
      <c r="K89" s="116">
        <v>0</v>
      </c>
      <c r="L89" s="751">
        <f t="shared" si="40"/>
        <v>0</v>
      </c>
      <c r="M89" s="116">
        <f t="shared" si="41"/>
        <v>0</v>
      </c>
      <c r="N89" s="751">
        <f t="shared" si="42"/>
        <v>0</v>
      </c>
      <c r="O89" s="116">
        <f>_xlfn.XLOOKUP(B89,'IS Conso'!B:B,'IS Conso'!AJ:AJ,0,0)</f>
        <v>0</v>
      </c>
      <c r="P89" s="751">
        <f t="shared" si="36"/>
        <v>0</v>
      </c>
      <c r="Q89" s="116">
        <f>_xlfn.XLOOKUP(B89,'IS Conso'!B:B,'IS Conso'!BF:BF,0,0)</f>
        <v>0</v>
      </c>
      <c r="R89" s="751">
        <f t="shared" si="37"/>
        <v>0</v>
      </c>
      <c r="S89" s="116">
        <f>_xlfn.XLOOKUP(B89,'IS Conso'!B:B,'IS Conso'!AU:AU,0,0)</f>
        <v>0</v>
      </c>
      <c r="T89" s="751">
        <f t="shared" si="38"/>
        <v>0</v>
      </c>
      <c r="U89" s="116">
        <f>_xlfn.XLOOKUP(B89,'IS Conso'!B:B,'IS Conso'!BQ:BQ,0,0)</f>
        <v>0</v>
      </c>
      <c r="V89" s="751">
        <f t="shared" si="39"/>
        <v>0</v>
      </c>
      <c r="W89" s="867"/>
      <c r="Y89" s="786"/>
      <c r="Z89" s="786"/>
      <c r="AA89" s="786"/>
    </row>
    <row r="90" spans="2:27" ht="12" hidden="1" customHeight="1" outlineLevel="2">
      <c r="B90" s="533" t="s">
        <v>945</v>
      </c>
      <c r="C90" s="758">
        <v>-295.2</v>
      </c>
      <c r="D90" s="766">
        <f t="shared" si="32"/>
        <v>-1.3252510140796517E-3</v>
      </c>
      <c r="E90" s="758">
        <v>-236.2</v>
      </c>
      <c r="F90" s="766">
        <f t="shared" si="44"/>
        <v>-1.594230489308484E-3</v>
      </c>
      <c r="G90" s="758">
        <v>-201.73349999999996</v>
      </c>
      <c r="H90" s="766">
        <f t="shared" si="33"/>
        <v>-1.5802580849678582E-3</v>
      </c>
      <c r="I90" s="758">
        <v>-272.42789999999997</v>
      </c>
      <c r="J90" s="766">
        <f t="shared" si="34"/>
        <v>-1.5873439184268024E-3</v>
      </c>
      <c r="K90" s="116">
        <v>-180.6</v>
      </c>
      <c r="L90" s="751">
        <f t="shared" si="40"/>
        <v>-1.3261956689357389E-3</v>
      </c>
      <c r="M90" s="116">
        <f t="shared" si="41"/>
        <v>-251.2944</v>
      </c>
      <c r="N90" s="751">
        <f t="shared" si="42"/>
        <v>-1.3949530174571963E-3</v>
      </c>
      <c r="O90" s="116">
        <f>_xlfn.XLOOKUP(B90,'IS Conso'!B:B,'IS Conso'!AJ:AJ,0,0)</f>
        <v>-245.1</v>
      </c>
      <c r="P90" s="751">
        <f t="shared" si="36"/>
        <v>-1.3740343575525209E-3</v>
      </c>
      <c r="Q90" s="116">
        <f>_xlfn.XLOOKUP(B90,'IS Conso'!B:B,'IS Conso'!BF:BF,0,0)</f>
        <v>-134.4</v>
      </c>
      <c r="R90" s="751">
        <f t="shared" si="37"/>
        <v>-1.5814349700879343E-3</v>
      </c>
      <c r="S90" s="116">
        <f>_xlfn.XLOOKUP(B90,'IS Conso'!B:B,'IS Conso'!AU:AU,0,0)</f>
        <v>-163.35</v>
      </c>
      <c r="T90" s="751">
        <f t="shared" si="38"/>
        <v>-1.9003239852881256E-3</v>
      </c>
      <c r="U90" s="116">
        <f>_xlfn.XLOOKUP(B90,'IS Conso'!B:B,'IS Conso'!BQ:BQ,0,0)</f>
        <v>-274.04999999999995</v>
      </c>
      <c r="V90" s="751">
        <f t="shared" si="39"/>
        <v>-1.5279945018470181E-3</v>
      </c>
      <c r="W90" s="867"/>
      <c r="Y90" s="786"/>
      <c r="Z90" s="786"/>
      <c r="AA90" s="786"/>
    </row>
    <row r="91" spans="2:27" ht="12" hidden="1" customHeight="1" outlineLevel="2">
      <c r="B91" s="533" t="s">
        <v>946</v>
      </c>
      <c r="C91" s="758">
        <v>778</v>
      </c>
      <c r="D91" s="766">
        <f t="shared" si="32"/>
        <v>3.4927008433400034E-3</v>
      </c>
      <c r="E91" s="758">
        <v>-1222</v>
      </c>
      <c r="F91" s="766">
        <f t="shared" si="44"/>
        <v>-8.2478817016721738E-3</v>
      </c>
      <c r="G91" s="758">
        <v>-917</v>
      </c>
      <c r="H91" s="766">
        <f t="shared" si="33"/>
        <v>-7.1832227365089402E-3</v>
      </c>
      <c r="I91" s="758">
        <v>-1245</v>
      </c>
      <c r="J91" s="766">
        <f t="shared" si="34"/>
        <v>-7.2541879096868168E-3</v>
      </c>
      <c r="K91" s="116">
        <v>-724</v>
      </c>
      <c r="L91" s="751">
        <f t="shared" si="40"/>
        <v>-5.3165319175496953E-3</v>
      </c>
      <c r="M91" s="116">
        <f t="shared" si="41"/>
        <v>-1052</v>
      </c>
      <c r="N91" s="751">
        <f t="shared" si="42"/>
        <v>-5.8397265293813573E-3</v>
      </c>
      <c r="O91" s="116">
        <f>_xlfn.XLOOKUP(B91,'IS Conso'!B:B,'IS Conso'!AJ:AJ,0,0)</f>
        <v>-613</v>
      </c>
      <c r="P91" s="751">
        <f t="shared" si="36"/>
        <v>-3.4364873977139753E-3</v>
      </c>
      <c r="Q91" s="116">
        <f>_xlfn.XLOOKUP(B91,'IS Conso'!B:B,'IS Conso'!BF:BF,0,0)</f>
        <v>-452</v>
      </c>
      <c r="R91" s="751">
        <f t="shared" si="37"/>
        <v>-5.318516417260017E-3</v>
      </c>
      <c r="S91" s="116">
        <f>_xlfn.XLOOKUP(B91,'IS Conso'!B:B,'IS Conso'!AU:AU,0,0)</f>
        <v>-348</v>
      </c>
      <c r="T91" s="751">
        <f t="shared" si="38"/>
        <v>-4.0484404461601942E-3</v>
      </c>
      <c r="U91" s="116">
        <f>_xlfn.XLOOKUP(B91,'IS Conso'!B:B,'IS Conso'!BQ:BQ,0,0)</f>
        <v>-509</v>
      </c>
      <c r="V91" s="751">
        <f t="shared" si="39"/>
        <v>-2.8379828550999173E-3</v>
      </c>
      <c r="W91" s="867"/>
      <c r="Y91" s="786"/>
      <c r="Z91" s="786"/>
      <c r="AA91" s="786"/>
    </row>
    <row r="92" spans="2:27" ht="12" hidden="1" customHeight="1" outlineLevel="2">
      <c r="B92" s="533" t="s">
        <v>947</v>
      </c>
      <c r="C92" s="758">
        <v>-132</v>
      </c>
      <c r="D92" s="766">
        <f t="shared" si="32"/>
        <v>-5.9259191686488486E-4</v>
      </c>
      <c r="E92" s="758">
        <v>-132</v>
      </c>
      <c r="F92" s="766">
        <f t="shared" si="44"/>
        <v>-8.9093321163725612E-4</v>
      </c>
      <c r="G92" s="758">
        <v>-78</v>
      </c>
      <c r="H92" s="766">
        <f t="shared" si="33"/>
        <v>-6.1100476929956086E-4</v>
      </c>
      <c r="I92" s="758">
        <v>-133</v>
      </c>
      <c r="J92" s="766">
        <f t="shared" si="34"/>
        <v>-7.7494537509104153E-4</v>
      </c>
      <c r="K92" s="116">
        <v>-51</v>
      </c>
      <c r="L92" s="751">
        <f t="shared" si="40"/>
        <v>-3.7450708258982663E-4</v>
      </c>
      <c r="M92" s="116">
        <f t="shared" si="41"/>
        <v>-106</v>
      </c>
      <c r="N92" s="751">
        <f t="shared" si="42"/>
        <v>-5.8841350961447137E-4</v>
      </c>
      <c r="O92" s="116">
        <f>_xlfn.XLOOKUP(B92,'IS Conso'!B:B,'IS Conso'!AJ:AJ,0,0)</f>
        <v>-111</v>
      </c>
      <c r="P92" s="751">
        <f t="shared" si="36"/>
        <v>-6.2226770170677203E-4</v>
      </c>
      <c r="Q92" s="116">
        <f>_xlfn.XLOOKUP(B92,'IS Conso'!B:B,'IS Conso'!BF:BF,0,0)</f>
        <v>0</v>
      </c>
      <c r="R92" s="751">
        <f t="shared" si="37"/>
        <v>0</v>
      </c>
      <c r="S92" s="116">
        <f>_xlfn.XLOOKUP(B92,'IS Conso'!B:B,'IS Conso'!AU:AU,0,0)</f>
        <v>-11</v>
      </c>
      <c r="T92" s="751">
        <f t="shared" si="38"/>
        <v>-1.2796794513724751E-4</v>
      </c>
      <c r="U92" s="116">
        <f>_xlfn.XLOOKUP(B92,'IS Conso'!B:B,'IS Conso'!BQ:BQ,0,0)</f>
        <v>-122</v>
      </c>
      <c r="V92" s="751">
        <f t="shared" si="39"/>
        <v>-6.8022378845223946E-4</v>
      </c>
      <c r="W92" s="867"/>
      <c r="Y92" s="786"/>
      <c r="Z92" s="786"/>
      <c r="AA92" s="786"/>
    </row>
    <row r="93" spans="2:27" ht="12" hidden="1" customHeight="1" outlineLevel="2">
      <c r="B93" s="533" t="s">
        <v>948</v>
      </c>
      <c r="C93" s="758">
        <v>-34</v>
      </c>
      <c r="D93" s="766">
        <f t="shared" si="32"/>
        <v>-1.5263731191974308E-4</v>
      </c>
      <c r="E93" s="758">
        <v>-27</v>
      </c>
      <c r="F93" s="766">
        <f t="shared" si="44"/>
        <v>-1.8223633874398421E-4</v>
      </c>
      <c r="G93" s="758">
        <v>-41</v>
      </c>
      <c r="H93" s="766">
        <f t="shared" si="33"/>
        <v>-3.211691736061794E-4</v>
      </c>
      <c r="I93" s="758">
        <v>-71</v>
      </c>
      <c r="J93" s="766">
        <f t="shared" si="34"/>
        <v>-4.136926438455936E-4</v>
      </c>
      <c r="K93" s="116">
        <v>-59</v>
      </c>
      <c r="L93" s="751">
        <f t="shared" si="40"/>
        <v>-4.332532916235249E-4</v>
      </c>
      <c r="M93" s="116">
        <f t="shared" si="41"/>
        <v>-89</v>
      </c>
      <c r="N93" s="751">
        <f t="shared" si="42"/>
        <v>-4.9404530524233914E-4</v>
      </c>
      <c r="O93" s="116">
        <f>_xlfn.XLOOKUP(B93,'IS Conso'!B:B,'IS Conso'!AJ:AJ,0,0)</f>
        <v>-66</v>
      </c>
      <c r="P93" s="751">
        <f t="shared" si="36"/>
        <v>-3.6999701182564826E-4</v>
      </c>
      <c r="Q93" s="116">
        <f>_xlfn.XLOOKUP(B93,'IS Conso'!B:B,'IS Conso'!BF:BF,0,0)</f>
        <v>-29</v>
      </c>
      <c r="R93" s="751">
        <f t="shared" si="37"/>
        <v>-3.412322480100453E-4</v>
      </c>
      <c r="S93" s="116">
        <f>_xlfn.XLOOKUP(B93,'IS Conso'!B:B,'IS Conso'!AU:AU,0,0)</f>
        <v>-84</v>
      </c>
      <c r="T93" s="751">
        <f t="shared" si="38"/>
        <v>-9.7720976286625382E-4</v>
      </c>
      <c r="U93" s="116">
        <f>_xlfn.XLOOKUP(B93,'IS Conso'!B:B,'IS Conso'!BQ:BQ,0,0)</f>
        <v>-121</v>
      </c>
      <c r="V93" s="751">
        <f t="shared" si="39"/>
        <v>-6.7464818362886051E-4</v>
      </c>
      <c r="W93" s="867"/>
      <c r="Y93" s="786"/>
      <c r="Z93" s="786"/>
      <c r="AA93" s="786"/>
    </row>
    <row r="94" spans="2:27" ht="12" hidden="1" customHeight="1" outlineLevel="2">
      <c r="B94" s="577" t="s">
        <v>907</v>
      </c>
      <c r="C94" s="752">
        <v>-77</v>
      </c>
      <c r="D94" s="753">
        <f t="shared" si="32"/>
        <v>-3.4567861817118284E-4</v>
      </c>
      <c r="E94" s="752">
        <v>-62</v>
      </c>
      <c r="F94" s="753">
        <f t="shared" si="44"/>
        <v>-4.1846862970840816E-4</v>
      </c>
      <c r="G94" s="752">
        <v>-284</v>
      </c>
      <c r="H94" s="753">
        <f t="shared" si="33"/>
        <v>-2.2246840318086575E-3</v>
      </c>
      <c r="I94" s="752">
        <v>-84</v>
      </c>
      <c r="J94" s="753">
        <f t="shared" si="34"/>
        <v>-4.8943918426802623E-4</v>
      </c>
      <c r="K94" s="752">
        <v>-60</v>
      </c>
      <c r="L94" s="753">
        <f t="shared" si="40"/>
        <v>-4.4059656775273721E-4</v>
      </c>
      <c r="M94" s="752">
        <f t="shared" si="41"/>
        <v>140</v>
      </c>
      <c r="N94" s="753">
        <f t="shared" si="42"/>
        <v>7.7714991835873583E-4</v>
      </c>
      <c r="O94" s="752">
        <f>_xlfn.XLOOKUP(B94,'IS Conso'!B:B,'IS Conso'!AJ:AJ,0,0)</f>
        <v>-2154.576</v>
      </c>
      <c r="P94" s="753">
        <f t="shared" si="36"/>
        <v>-1.2078586087140271E-2</v>
      </c>
      <c r="Q94" s="752">
        <f>_xlfn.XLOOKUP(B94,'IS Conso'!B:B,'IS Conso'!BF:BF,0,0)</f>
        <v>-1012.746</v>
      </c>
      <c r="R94" s="753">
        <f t="shared" si="37"/>
        <v>-1.1916606698040736E-2</v>
      </c>
      <c r="S94" s="752">
        <f>_xlfn.XLOOKUP(B94,'IS Conso'!B:B,'IS Conso'!AU:AU,0,0)</f>
        <v>-645</v>
      </c>
      <c r="T94" s="753">
        <f t="shared" si="38"/>
        <v>-7.5035749648658771E-3</v>
      </c>
      <c r="U94" s="752">
        <f>_xlfn.XLOOKUP(B94,'IS Conso'!B:B,'IS Conso'!BQ:BQ,0,0)</f>
        <v>-1786.83</v>
      </c>
      <c r="V94" s="753">
        <f t="shared" si="39"/>
        <v>-9.962657966558321E-3</v>
      </c>
      <c r="W94" s="1089"/>
      <c r="Y94" s="786"/>
      <c r="Z94" s="786"/>
      <c r="AA94" s="786"/>
    </row>
    <row r="95" spans="2:27" ht="12" hidden="1" customHeight="1" outlineLevel="1" collapsed="1">
      <c r="B95" s="555" t="s">
        <v>941</v>
      </c>
      <c r="C95" s="752">
        <f>SUBTOTAL(9,C87:C94)</f>
        <v>239.8</v>
      </c>
      <c r="D95" s="753">
        <f t="shared" si="32"/>
        <v>1.076541982304541E-3</v>
      </c>
      <c r="E95" s="752">
        <f>SUBTOTAL(9,E87:E94)</f>
        <v>-1679.2</v>
      </c>
      <c r="F95" s="753">
        <f t="shared" si="44"/>
        <v>-1.1333750371070307E-2</v>
      </c>
      <c r="G95" s="752">
        <f>SUBTOTAL(9,G87:G94)</f>
        <v>-1521.7335</v>
      </c>
      <c r="H95" s="753">
        <f t="shared" si="33"/>
        <v>-1.1920338796191197E-2</v>
      </c>
      <c r="I95" s="752">
        <f>SUBTOTAL(9,I87:I94)</f>
        <v>-1805.4278999999999</v>
      </c>
      <c r="J95" s="753">
        <f t="shared" si="34"/>
        <v>-1.0519609031318281E-2</v>
      </c>
      <c r="K95" s="752">
        <f>SUBTOTAL(9,K87:K94)</f>
        <v>-1074.5999999999999</v>
      </c>
      <c r="L95" s="753">
        <f t="shared" si="40"/>
        <v>-7.8910845284515235E-3</v>
      </c>
      <c r="M95" s="800">
        <f t="shared" si="41"/>
        <v>-1358.2943999999998</v>
      </c>
      <c r="N95" s="753">
        <f t="shared" si="42"/>
        <v>-7.539988443336627E-3</v>
      </c>
      <c r="O95" s="800">
        <f t="shared" ref="O95:U95" si="46">SUBTOTAL(9,O87:O94)</f>
        <v>-3189.6759999999999</v>
      </c>
      <c r="P95" s="753">
        <f t="shared" si="36"/>
        <v>-1.7881372555939187E-2</v>
      </c>
      <c r="Q95" s="800">
        <f t="shared" si="46"/>
        <v>-1628.146</v>
      </c>
      <c r="R95" s="753">
        <f t="shared" si="37"/>
        <v>-1.9157790333398733E-2</v>
      </c>
      <c r="S95" s="800">
        <f t="shared" si="46"/>
        <v>-1251.3499999999999</v>
      </c>
      <c r="T95" s="753">
        <f t="shared" si="38"/>
        <v>-1.4557517104317698E-2</v>
      </c>
      <c r="U95" s="800">
        <f t="shared" si="46"/>
        <v>-2812.88</v>
      </c>
      <c r="V95" s="753">
        <f t="shared" si="39"/>
        <v>-1.5683507295586357E-2</v>
      </c>
      <c r="W95" s="1091"/>
      <c r="Y95" s="786"/>
      <c r="Z95" s="786"/>
      <c r="AA95" s="786"/>
    </row>
    <row r="96" spans="2:27" ht="12" customHeight="1" collapsed="1">
      <c r="B96" s="507" t="s">
        <v>929</v>
      </c>
      <c r="C96" s="758">
        <f>SUBTOTAL(9,C70:C95)</f>
        <v>-8013.2000000000007</v>
      </c>
      <c r="D96" s="766">
        <f t="shared" si="32"/>
        <v>-3.5973920819861331E-2</v>
      </c>
      <c r="E96" s="758">
        <f>SUBTOTAL(9,E70:E95)</f>
        <v>-8023.2</v>
      </c>
      <c r="F96" s="766">
        <f t="shared" si="44"/>
        <v>-5.4152540481879043E-2</v>
      </c>
      <c r="G96" s="758">
        <f>SUBTOTAL(9,G70:G95)</f>
        <v>-7091.7335000000003</v>
      </c>
      <c r="H96" s="766">
        <f t="shared" si="33"/>
        <v>-5.5552346039762404E-2</v>
      </c>
      <c r="I96" s="758">
        <f>SUBTOTAL(9,I70:I95)</f>
        <v>-10910.427900000001</v>
      </c>
      <c r="J96" s="766">
        <f t="shared" si="34"/>
        <v>-6.3571320611798987E-2</v>
      </c>
      <c r="K96" s="758">
        <f>SUBTOTAL(9,K70:K95)</f>
        <v>-5501.6</v>
      </c>
      <c r="L96" s="751">
        <f t="shared" si="40"/>
        <v>-4.0399767952474318E-2</v>
      </c>
      <c r="M96" s="116">
        <f t="shared" si="41"/>
        <v>-9320.2944000000007</v>
      </c>
      <c r="N96" s="751">
        <f t="shared" si="42"/>
        <v>-5.1737614514567022E-2</v>
      </c>
      <c r="O96" s="116">
        <f t="shared" ref="O96:U96" si="47">SUBTOTAL(9,O70:O95)</f>
        <v>-20168.675999999999</v>
      </c>
      <c r="P96" s="751">
        <f t="shared" si="36"/>
        <v>-0.11306590685575255</v>
      </c>
      <c r="Q96" s="116">
        <f t="shared" si="47"/>
        <v>-9919.1459999999988</v>
      </c>
      <c r="R96" s="751">
        <f t="shared" si="37"/>
        <v>-0.11671491337654651</v>
      </c>
      <c r="S96" s="116">
        <f t="shared" si="47"/>
        <v>-9340.35</v>
      </c>
      <c r="T96" s="751">
        <f t="shared" si="38"/>
        <v>-0.10866049057842636</v>
      </c>
      <c r="U96" s="116">
        <f t="shared" si="47"/>
        <v>-19589.879999999997</v>
      </c>
      <c r="V96" s="751">
        <f t="shared" si="39"/>
        <v>-0.10922542941741603</v>
      </c>
      <c r="W96" s="837">
        <f>MAX(W$5:$W72)+1</f>
        <v>5</v>
      </c>
      <c r="Y96" s="786"/>
      <c r="Z96" s="786"/>
      <c r="AA96" s="786"/>
    </row>
    <row r="97" spans="2:27" ht="12" customHeight="1">
      <c r="B97" s="508" t="s">
        <v>204</v>
      </c>
      <c r="C97" s="111">
        <f>SUBTOTAL(9,C36:C96)</f>
        <v>20499.000000000007</v>
      </c>
      <c r="D97" s="767">
        <f t="shared" ref="D97:D100" si="48">C97/$C$11</f>
        <v>9.202683108949454E-2</v>
      </c>
      <c r="E97" s="111">
        <f>SUBTOTAL(9,E36:E96)</f>
        <v>-1048.9999999999766</v>
      </c>
      <c r="F97" s="767">
        <f t="shared" si="44"/>
        <v>-7.0802192349050065E-3</v>
      </c>
      <c r="G97" s="111">
        <f>SUBTOTAL(9,G36:G96)</f>
        <v>-4122.8899999999985</v>
      </c>
      <c r="H97" s="767">
        <f t="shared" si="33"/>
        <v>-3.2296223760223917E-2</v>
      </c>
      <c r="I97" s="111">
        <f>SUBTOTAL(9,I36:I96)</f>
        <v>-6911.59800000002</v>
      </c>
      <c r="J97" s="767">
        <f t="shared" si="34"/>
        <v>-4.0271510560815849E-2</v>
      </c>
      <c r="K97" s="111">
        <f>SUBTOTAL(9,K36:K96)</f>
        <v>5367.7789999999895</v>
      </c>
      <c r="L97" s="767">
        <f t="shared" si="40"/>
        <v>3.941708339758692E-2</v>
      </c>
      <c r="M97" s="111">
        <f t="shared" si="41"/>
        <v>2579.0709999999681</v>
      </c>
      <c r="N97" s="767">
        <f t="shared" si="42"/>
        <v>1.4316605836366845E-2</v>
      </c>
      <c r="O97" s="111">
        <f>_xlfn.XLOOKUP(B97,'IS Conso'!B:B,'IS Conso'!AJ:AJ,0,0)</f>
        <v>7504.4000000000069</v>
      </c>
      <c r="P97" s="767">
        <f t="shared" si="36"/>
        <v>4.2069781447642382E-2</v>
      </c>
      <c r="Q97" s="111">
        <f>_xlfn.XLOOKUP(B97,'IS Conso'!B:B,'IS Conso'!BF:BF,0,0)</f>
        <v>301.00000000000364</v>
      </c>
      <c r="R97" s="767">
        <f t="shared" si="37"/>
        <v>3.5417554017594787E-3</v>
      </c>
      <c r="S97" s="111">
        <f>_xlfn.XLOOKUP(B97,'IS Conso'!B:B,'IS Conso'!AU:AU,0,0)</f>
        <v>4829.7856000000011</v>
      </c>
      <c r="T97" s="767">
        <f t="shared" si="38"/>
        <v>5.6187067153224385E-2</v>
      </c>
      <c r="U97" s="111">
        <f>_xlfn.XLOOKUP(B97,'IS Conso'!B:B,'IS Conso'!BQ:BQ,0,0)</f>
        <v>12033.185600000004</v>
      </c>
      <c r="V97" s="767">
        <f t="shared" si="39"/>
        <v>6.7092287671974893E-2</v>
      </c>
      <c r="W97" s="1092"/>
      <c r="Y97" s="786"/>
      <c r="Z97" s="786"/>
      <c r="AA97" s="786"/>
    </row>
    <row r="98" spans="2:27" ht="12" customHeight="1">
      <c r="B98" s="561" t="s">
        <v>205</v>
      </c>
      <c r="C98" s="768">
        <f>-C21-C57-C85</f>
        <v>10654</v>
      </c>
      <c r="D98" s="769">
        <f t="shared" si="48"/>
        <v>4.7829350623321845E-2</v>
      </c>
      <c r="E98" s="768">
        <f>-E21-E57-E85</f>
        <v>10039</v>
      </c>
      <c r="F98" s="769">
        <f t="shared" si="44"/>
        <v>6.7758170542624355E-2</v>
      </c>
      <c r="G98" s="768">
        <f>-G21-G57-G85</f>
        <v>8037</v>
      </c>
      <c r="H98" s="769">
        <f t="shared" si="33"/>
        <v>6.2956991421289368E-2</v>
      </c>
      <c r="I98" s="768">
        <f>-I21-I57-I85</f>
        <v>10900</v>
      </c>
      <c r="J98" s="769">
        <f t="shared" si="34"/>
        <v>6.3510560815731976E-2</v>
      </c>
      <c r="K98" s="768">
        <f>-K21-K57-K85</f>
        <v>8007</v>
      </c>
      <c r="L98" s="769">
        <f t="shared" si="40"/>
        <v>5.8797611966602784E-2</v>
      </c>
      <c r="M98" s="768">
        <f t="shared" si="41"/>
        <v>10870</v>
      </c>
      <c r="N98" s="769">
        <f t="shared" si="42"/>
        <v>6.0340140089710413E-2</v>
      </c>
      <c r="O98" s="768">
        <f>_xlfn.XLOOKUP(B98,'IS Conso'!B:B,'IS Conso'!AJ:AJ,0,0)</f>
        <v>10709</v>
      </c>
      <c r="P98" s="769">
        <f t="shared" si="36"/>
        <v>6.0034818176376771E-2</v>
      </c>
      <c r="Q98" s="768">
        <f>_xlfn.XLOOKUP(B98,'IS Conso'!B:B,'IS Conso'!BF:BF,0,0)</f>
        <v>5334</v>
      </c>
      <c r="R98" s="769">
        <f t="shared" si="37"/>
        <v>6.2763200375364883E-2</v>
      </c>
      <c r="S98" s="768">
        <f>_xlfn.XLOOKUP(B98,'IS Conso'!B:B,'IS Conso'!AU:AU,0,0)</f>
        <v>5063</v>
      </c>
      <c r="T98" s="769">
        <f t="shared" si="38"/>
        <v>5.8900155111807656E-2</v>
      </c>
      <c r="U98" s="768">
        <f>_xlfn.XLOOKUP(B98,'IS Conso'!B:B,'IS Conso'!BQ:BQ,0,0)</f>
        <v>10438</v>
      </c>
      <c r="V98" s="769">
        <f t="shared" si="39"/>
        <v>5.8198163146430129E-2</v>
      </c>
      <c r="W98" s="1093"/>
      <c r="Y98" s="786"/>
      <c r="Z98" s="786"/>
      <c r="AA98" s="786"/>
    </row>
    <row r="99" spans="2:27" ht="12" customHeight="1">
      <c r="B99" s="1550" t="s">
        <v>65</v>
      </c>
      <c r="C99" s="1551">
        <f>C98+C97</f>
        <v>31153.000000000007</v>
      </c>
      <c r="D99" s="764">
        <f t="shared" si="48"/>
        <v>0.13985618171281639</v>
      </c>
      <c r="E99" s="1551">
        <f>E98+E97</f>
        <v>8990.0000000000236</v>
      </c>
      <c r="F99" s="764">
        <f t="shared" si="44"/>
        <v>6.0677951307719344E-2</v>
      </c>
      <c r="G99" s="1551">
        <f>G98+G97</f>
        <v>3914.1100000000015</v>
      </c>
      <c r="H99" s="764">
        <f t="shared" si="33"/>
        <v>3.0660767661065451E-2</v>
      </c>
      <c r="I99" s="1551">
        <f>I98+I97</f>
        <v>3988.40199999998</v>
      </c>
      <c r="J99" s="764">
        <f t="shared" si="34"/>
        <v>2.3239050254916127E-2</v>
      </c>
      <c r="K99" s="1551">
        <f>K98+K97</f>
        <v>13374.77899999999</v>
      </c>
      <c r="L99" s="764">
        <f t="shared" si="40"/>
        <v>9.8214695364189697E-2</v>
      </c>
      <c r="M99" s="1551">
        <f t="shared" si="41"/>
        <v>13449.070999999967</v>
      </c>
      <c r="N99" s="764">
        <f t="shared" si="42"/>
        <v>7.4656745926077253E-2</v>
      </c>
      <c r="O99" s="1551">
        <f>_xlfn.XLOOKUP(B99,'IS Conso'!B:B,'IS Conso'!AJ:AJ,0,0)</f>
        <v>18213.400000000009</v>
      </c>
      <c r="P99" s="764">
        <f t="shared" si="36"/>
        <v>0.10210459962401916</v>
      </c>
      <c r="Q99" s="1551">
        <f>_xlfn.XLOOKUP(B99,'IS Conso'!B:B,'IS Conso'!BF:BF,0,0)</f>
        <v>5635.0000000000036</v>
      </c>
      <c r="R99" s="764">
        <f t="shared" si="37"/>
        <v>6.6304955777124364E-2</v>
      </c>
      <c r="S99" s="1551">
        <f>_xlfn.XLOOKUP(B99,'IS Conso'!B:B,'IS Conso'!AU:AU,0,0)</f>
        <v>9892.7856000000011</v>
      </c>
      <c r="T99" s="764">
        <f t="shared" si="38"/>
        <v>0.11508722226503204</v>
      </c>
      <c r="U99" s="1551">
        <f>_xlfn.XLOOKUP(B99,'IS Conso'!B:B,'IS Conso'!BQ:BQ,0,0)</f>
        <v>22471.185600000004</v>
      </c>
      <c r="V99" s="764">
        <f t="shared" si="39"/>
        <v>0.12529045081840504</v>
      </c>
      <c r="W99" s="1552"/>
      <c r="Y99" s="786"/>
      <c r="Z99" s="786"/>
      <c r="AA99" s="786"/>
    </row>
    <row r="100" spans="2:27" ht="12" customHeight="1">
      <c r="B100" s="31" t="s">
        <v>205</v>
      </c>
      <c r="C100" s="116">
        <f>-C98</f>
        <v>-10654</v>
      </c>
      <c r="D100" s="751">
        <f t="shared" si="48"/>
        <v>-4.7829350623321845E-2</v>
      </c>
      <c r="E100" s="116">
        <f>-E98</f>
        <v>-10039</v>
      </c>
      <c r="F100" s="751">
        <f t="shared" si="44"/>
        <v>-6.7758170542624355E-2</v>
      </c>
      <c r="G100" s="116">
        <f>-G98</f>
        <v>-8037</v>
      </c>
      <c r="H100" s="751">
        <f t="shared" si="33"/>
        <v>-6.2956991421289368E-2</v>
      </c>
      <c r="I100" s="116">
        <f>-I98</f>
        <v>-10900</v>
      </c>
      <c r="J100" s="751">
        <f t="shared" si="34"/>
        <v>-6.3510560815731976E-2</v>
      </c>
      <c r="K100" s="116">
        <f>-K98</f>
        <v>-8007</v>
      </c>
      <c r="L100" s="751">
        <f t="shared" si="40"/>
        <v>-5.8797611966602784E-2</v>
      </c>
      <c r="M100" s="116">
        <f t="shared" si="41"/>
        <v>-10870</v>
      </c>
      <c r="N100" s="751">
        <f t="shared" si="42"/>
        <v>-6.0340140089710413E-2</v>
      </c>
      <c r="O100" s="116">
        <f>-O98</f>
        <v>-10709</v>
      </c>
      <c r="P100" s="751">
        <f t="shared" si="36"/>
        <v>-6.0034818176376771E-2</v>
      </c>
      <c r="Q100" s="116">
        <f>-Q98</f>
        <v>-5334</v>
      </c>
      <c r="R100" s="751">
        <f t="shared" si="37"/>
        <v>-6.2763200375364883E-2</v>
      </c>
      <c r="S100" s="116">
        <f>-S98</f>
        <v>-5063</v>
      </c>
      <c r="T100" s="751">
        <f t="shared" si="38"/>
        <v>-5.8900155111807656E-2</v>
      </c>
      <c r="U100" s="116">
        <f>-U98</f>
        <v>-10438</v>
      </c>
      <c r="V100" s="751">
        <f t="shared" si="39"/>
        <v>-5.8198163146430129E-2</v>
      </c>
      <c r="W100" s="867"/>
    </row>
    <row r="101" spans="2:27" ht="12" hidden="1" customHeight="1" outlineLevel="1">
      <c r="B101" s="564" t="s">
        <v>208</v>
      </c>
      <c r="C101" s="765"/>
      <c r="D101" s="751"/>
      <c r="E101" s="116"/>
      <c r="F101" s="751"/>
      <c r="G101" s="116"/>
      <c r="H101" s="751"/>
      <c r="I101" s="506"/>
      <c r="J101" s="751">
        <f t="shared" si="34"/>
        <v>0</v>
      </c>
      <c r="K101" s="116"/>
      <c r="L101" s="751"/>
      <c r="M101" s="116"/>
      <c r="N101" s="751"/>
      <c r="O101" s="116">
        <f>_xlfn.XLOOKUP(B101,'IS Conso'!B:B,'IS Conso'!AJ:AJ,0,0)</f>
        <v>0</v>
      </c>
      <c r="P101" s="751">
        <f t="shared" si="36"/>
        <v>0</v>
      </c>
      <c r="Q101" s="116">
        <f>_xlfn.XLOOKUP(B101,'IS Conso'!B:B,'IS Conso'!BF:BF,0,0)</f>
        <v>0</v>
      </c>
      <c r="R101" s="751">
        <f t="shared" si="37"/>
        <v>0</v>
      </c>
      <c r="S101" s="116">
        <f>_xlfn.XLOOKUP(B101,'IS Conso'!B:B,'IS Conso'!AU:AU,0,0)</f>
        <v>0</v>
      </c>
      <c r="T101" s="751">
        <f t="shared" si="38"/>
        <v>0</v>
      </c>
      <c r="U101" s="116">
        <f>_xlfn.XLOOKUP(B101,'IS Conso'!B:B,'IS Conso'!BQ:BQ,0,0)</f>
        <v>0</v>
      </c>
      <c r="V101" s="751">
        <f t="shared" si="39"/>
        <v>0</v>
      </c>
      <c r="W101" s="867"/>
    </row>
    <row r="102" spans="2:27" ht="12" hidden="1" customHeight="1" outlineLevel="1">
      <c r="B102" s="565" t="s">
        <v>951</v>
      </c>
      <c r="C102" s="765">
        <v>0</v>
      </c>
      <c r="D102" s="751">
        <f t="shared" ref="D102:D110" si="49">C102/$C$11</f>
        <v>0</v>
      </c>
      <c r="E102" s="116"/>
      <c r="F102" s="751">
        <f t="shared" si="44"/>
        <v>0</v>
      </c>
      <c r="G102" s="116"/>
      <c r="H102" s="751">
        <f t="shared" si="33"/>
        <v>0</v>
      </c>
      <c r="I102" s="116">
        <v>0</v>
      </c>
      <c r="J102" s="751">
        <f t="shared" si="34"/>
        <v>0</v>
      </c>
      <c r="K102" s="116">
        <v>0</v>
      </c>
      <c r="L102" s="751">
        <f t="shared" si="40"/>
        <v>0</v>
      </c>
      <c r="M102" s="116">
        <f t="shared" si="41"/>
        <v>0</v>
      </c>
      <c r="N102" s="751">
        <f t="shared" si="42"/>
        <v>0</v>
      </c>
      <c r="O102" s="116">
        <f>_xlfn.XLOOKUP(B102,'IS Conso'!B:B,'IS Conso'!AJ:AJ,0,0)</f>
        <v>0</v>
      </c>
      <c r="P102" s="751">
        <f t="shared" si="36"/>
        <v>0</v>
      </c>
      <c r="Q102" s="116">
        <f>_xlfn.XLOOKUP(B102,'IS Conso'!B:B,'IS Conso'!BF:BF,0,0)</f>
        <v>0</v>
      </c>
      <c r="R102" s="751">
        <f t="shared" si="37"/>
        <v>0</v>
      </c>
      <c r="S102" s="116">
        <f>_xlfn.XLOOKUP(B102,'IS Conso'!B:B,'IS Conso'!AU:AU,0,0)</f>
        <v>0</v>
      </c>
      <c r="T102" s="751">
        <f t="shared" si="38"/>
        <v>0</v>
      </c>
      <c r="U102" s="116">
        <f>_xlfn.XLOOKUP(B102,'IS Conso'!B:B,'IS Conso'!BQ:BQ,0,0)</f>
        <v>0</v>
      </c>
      <c r="V102" s="751">
        <f t="shared" si="39"/>
        <v>0</v>
      </c>
      <c r="W102" s="867"/>
    </row>
    <row r="103" spans="2:27" ht="12" hidden="1" customHeight="1" outlineLevel="1">
      <c r="B103" s="566" t="s">
        <v>952</v>
      </c>
      <c r="C103" s="752">
        <v>-3666</v>
      </c>
      <c r="D103" s="753">
        <f t="shared" si="49"/>
        <v>-1.6457893691111121E-2</v>
      </c>
      <c r="E103" s="752">
        <v>-3666</v>
      </c>
      <c r="F103" s="753">
        <f t="shared" si="44"/>
        <v>-2.4743645105016521E-2</v>
      </c>
      <c r="G103" s="752">
        <v>2683.9859999999999</v>
      </c>
      <c r="H103" s="753">
        <f t="shared" si="33"/>
        <v>2.1024721111964757E-2</v>
      </c>
      <c r="I103" s="752">
        <v>795.17</v>
      </c>
      <c r="J103" s="753">
        <f t="shared" si="34"/>
        <v>4.6331828113619807E-3</v>
      </c>
      <c r="K103" s="752">
        <v>2612</v>
      </c>
      <c r="L103" s="753">
        <f t="shared" si="40"/>
        <v>1.9180637249502492E-2</v>
      </c>
      <c r="M103" s="752">
        <f t="shared" si="41"/>
        <v>723.1840000000002</v>
      </c>
      <c r="N103" s="753">
        <f t="shared" si="42"/>
        <v>4.0144456182738871E-3</v>
      </c>
      <c r="O103" s="752">
        <f>_xlfn.XLOOKUP(B103,'IS Conso'!B:B,'IS Conso'!AJ:AJ,0,0)</f>
        <v>-941</v>
      </c>
      <c r="P103" s="753">
        <f t="shared" si="36"/>
        <v>-5.2752604261808332E-3</v>
      </c>
      <c r="Q103" s="752">
        <f>_xlfn.XLOOKUP(B103,'IS Conso'!B:B,'IS Conso'!BF:BF,0,0)</f>
        <v>1497</v>
      </c>
      <c r="R103" s="753">
        <f t="shared" si="37"/>
        <v>1.7614643974863373E-2</v>
      </c>
      <c r="S103" s="752">
        <f>_xlfn.XLOOKUP(B103,'IS Conso'!B:B,'IS Conso'!AU:AU,0,0)</f>
        <v>1239</v>
      </c>
      <c r="T103" s="753">
        <f t="shared" si="38"/>
        <v>1.4413844002277243E-2</v>
      </c>
      <c r="U103" s="752">
        <f>_xlfn.XLOOKUP(B103,'IS Conso'!B:B,'IS Conso'!BQ:BQ,0,0)</f>
        <v>-1199</v>
      </c>
      <c r="V103" s="753">
        <f t="shared" si="39"/>
        <v>-6.685150183231436E-3</v>
      </c>
      <c r="W103" s="1089"/>
    </row>
    <row r="104" spans="2:27" ht="12" hidden="1" customHeight="1" outlineLevel="1">
      <c r="B104" s="556" t="s">
        <v>206</v>
      </c>
      <c r="C104" s="758"/>
      <c r="D104" s="766"/>
      <c r="E104" s="758"/>
      <c r="F104" s="766"/>
      <c r="G104" s="758"/>
      <c r="H104" s="766"/>
      <c r="I104" s="758"/>
      <c r="J104" s="766">
        <f t="shared" si="34"/>
        <v>0</v>
      </c>
      <c r="K104" s="758"/>
      <c r="L104" s="751"/>
      <c r="M104" s="116"/>
      <c r="N104" s="751"/>
      <c r="O104" s="116">
        <f>_xlfn.XLOOKUP(B104,'IS Conso'!B:B,'IS Conso'!AJ:AJ,0,0)</f>
        <v>0</v>
      </c>
      <c r="P104" s="751">
        <f t="shared" si="36"/>
        <v>0</v>
      </c>
      <c r="Q104" s="116">
        <f>_xlfn.XLOOKUP(B104,'IS Conso'!B:B,'IS Conso'!BF:BF,0,0)</f>
        <v>0</v>
      </c>
      <c r="R104" s="751">
        <f t="shared" si="37"/>
        <v>0</v>
      </c>
      <c r="S104" s="116">
        <f>_xlfn.XLOOKUP(B104,'IS Conso'!B:B,'IS Conso'!AU:AU,0,0)</f>
        <v>0</v>
      </c>
      <c r="T104" s="751">
        <f t="shared" si="38"/>
        <v>0</v>
      </c>
      <c r="U104" s="116">
        <f>_xlfn.XLOOKUP(B104,'IS Conso'!B:B,'IS Conso'!BQ:BQ,0,0)</f>
        <v>0</v>
      </c>
      <c r="V104" s="751">
        <f t="shared" si="39"/>
        <v>0</v>
      </c>
      <c r="W104" s="867"/>
    </row>
    <row r="105" spans="2:27" ht="12" hidden="1" customHeight="1" outlineLevel="1">
      <c r="B105" s="557" t="s">
        <v>950</v>
      </c>
      <c r="C105" s="752">
        <v>5</v>
      </c>
      <c r="D105" s="753">
        <f t="shared" ref="D105:D106" si="50">C105/$C$11</f>
        <v>2.2446663517609276E-5</v>
      </c>
      <c r="E105" s="752">
        <v>5</v>
      </c>
      <c r="F105" s="753">
        <f t="shared" ref="F105:F106" si="51">E105/$E$11</f>
        <v>3.3747470137774855E-5</v>
      </c>
      <c r="G105" s="752">
        <v>97476</v>
      </c>
      <c r="H105" s="753">
        <f t="shared" ref="H105:H106" si="52">G105/$G$11</f>
        <v>0.76356796015697426</v>
      </c>
      <c r="I105" s="752">
        <v>97476</v>
      </c>
      <c r="J105" s="753">
        <f t="shared" si="34"/>
        <v>0.56795921340131095</v>
      </c>
      <c r="K105" s="752">
        <v>-34</v>
      </c>
      <c r="L105" s="753">
        <f t="shared" ref="L105:L106" si="53">K105/$K$11</f>
        <v>-2.4967138839321774E-4</v>
      </c>
      <c r="M105" s="752">
        <f t="shared" ref="M105:M106" si="54">(I105-G105)+K105</f>
        <v>-34</v>
      </c>
      <c r="N105" s="753">
        <f t="shared" ref="N105:N106" si="55">M105/$M$11</f>
        <v>-1.887364087442644E-4</v>
      </c>
      <c r="O105" s="752">
        <f>_xlfn.XLOOKUP(B105,'IS Conso'!B:B,'IS Conso'!AJ:AJ,0,0)</f>
        <v>19.599999999999994</v>
      </c>
      <c r="P105" s="753">
        <f t="shared" si="36"/>
        <v>1.0987790048155612E-4</v>
      </c>
      <c r="Q105" s="752">
        <f>_xlfn.XLOOKUP(B105,'IS Conso'!B:B,'IS Conso'!BF:BF,0,0)</f>
        <v>0</v>
      </c>
      <c r="R105" s="753">
        <f t="shared" si="37"/>
        <v>0</v>
      </c>
      <c r="S105" s="752">
        <f>_xlfn.XLOOKUP(B105,'IS Conso'!B:B,'IS Conso'!AU:AU,0,0)</f>
        <v>23</v>
      </c>
      <c r="T105" s="753">
        <f t="shared" si="38"/>
        <v>2.6756933983242663E-4</v>
      </c>
      <c r="U105" s="752">
        <f>_xlfn.XLOOKUP(B105,'IS Conso'!B:B,'IS Conso'!BQ:BQ,0,0)</f>
        <v>42.599999999999994</v>
      </c>
      <c r="V105" s="753">
        <f t="shared" si="39"/>
        <v>2.3752076547594588E-4</v>
      </c>
      <c r="W105" s="1089"/>
    </row>
    <row r="106" spans="2:27" ht="12" customHeight="1" collapsed="1">
      <c r="B106" s="507" t="s">
        <v>206</v>
      </c>
      <c r="C106" s="758">
        <f>SUBTOTAL(9,C105)</f>
        <v>5</v>
      </c>
      <c r="D106" s="766">
        <f t="shared" si="50"/>
        <v>2.2446663517609276E-5</v>
      </c>
      <c r="E106" s="758">
        <f>SUBTOTAL(9,E105)</f>
        <v>5</v>
      </c>
      <c r="F106" s="766">
        <f t="shared" si="51"/>
        <v>3.3747470137774855E-5</v>
      </c>
      <c r="G106" s="758">
        <f>SUBTOTAL(9,G105)</f>
        <v>97476</v>
      </c>
      <c r="H106" s="766">
        <f t="shared" si="52"/>
        <v>0.76356796015697426</v>
      </c>
      <c r="I106" s="758">
        <f>SUBTOTAL(9,I105)</f>
        <v>97476</v>
      </c>
      <c r="J106" s="766">
        <f t="shared" si="34"/>
        <v>0.56795921340131095</v>
      </c>
      <c r="K106" s="758">
        <f>SUBTOTAL(9,K105)</f>
        <v>-34</v>
      </c>
      <c r="L106" s="751">
        <f t="shared" si="53"/>
        <v>-2.4967138839321774E-4</v>
      </c>
      <c r="M106" s="116">
        <f t="shared" si="54"/>
        <v>-34</v>
      </c>
      <c r="N106" s="751">
        <f t="shared" si="55"/>
        <v>-1.887364087442644E-4</v>
      </c>
      <c r="O106" s="116">
        <f t="shared" ref="O106:U106" si="56">SUBTOTAL(9,O105)</f>
        <v>19.599999999999994</v>
      </c>
      <c r="P106" s="751">
        <f t="shared" si="36"/>
        <v>1.0987790048155612E-4</v>
      </c>
      <c r="Q106" s="116">
        <f t="shared" si="56"/>
        <v>0</v>
      </c>
      <c r="R106" s="751">
        <f t="shared" si="37"/>
        <v>0</v>
      </c>
      <c r="S106" s="116">
        <f t="shared" si="56"/>
        <v>23</v>
      </c>
      <c r="T106" s="751">
        <f t="shared" si="38"/>
        <v>2.6756933983242663E-4</v>
      </c>
      <c r="U106" s="116">
        <f t="shared" si="56"/>
        <v>42.599999999999994</v>
      </c>
      <c r="V106" s="751">
        <f t="shared" si="39"/>
        <v>2.3752076547594588E-4</v>
      </c>
      <c r="W106" s="837">
        <f>MAX(W$5:$W100)+1</f>
        <v>6</v>
      </c>
    </row>
    <row r="107" spans="2:27" ht="12" customHeight="1">
      <c r="B107" s="510" t="s">
        <v>208</v>
      </c>
      <c r="C107" s="116">
        <f>SUBTOTAL(9,C102:C103)</f>
        <v>-3666</v>
      </c>
      <c r="D107" s="751">
        <f t="shared" si="49"/>
        <v>-1.6457893691111121E-2</v>
      </c>
      <c r="E107" s="116">
        <f>SUBTOTAL(9,E102:E103)</f>
        <v>-3666</v>
      </c>
      <c r="F107" s="751">
        <f t="shared" si="44"/>
        <v>-2.4743645105016521E-2</v>
      </c>
      <c r="G107" s="116">
        <f>SUBTOTAL(9,G102:G103)</f>
        <v>2683.9859999999999</v>
      </c>
      <c r="H107" s="751">
        <f t="shared" si="33"/>
        <v>2.1024721111964757E-2</v>
      </c>
      <c r="I107" s="116">
        <f>SUBTOTAL(9,I102:I103)</f>
        <v>795.17</v>
      </c>
      <c r="J107" s="751">
        <f t="shared" si="34"/>
        <v>4.6331828113619807E-3</v>
      </c>
      <c r="K107" s="116">
        <f>SUBTOTAL(9,K102:K103)</f>
        <v>2612</v>
      </c>
      <c r="L107" s="751">
        <f t="shared" si="40"/>
        <v>1.9180637249502492E-2</v>
      </c>
      <c r="M107" s="116">
        <f t="shared" si="41"/>
        <v>723.1840000000002</v>
      </c>
      <c r="N107" s="751">
        <f t="shared" si="42"/>
        <v>4.0144456182738871E-3</v>
      </c>
      <c r="O107" s="116">
        <f>'IS Conso'!AJ109</f>
        <v>-941</v>
      </c>
      <c r="P107" s="751">
        <f t="shared" si="36"/>
        <v>-5.2752604261808332E-3</v>
      </c>
      <c r="Q107" s="116">
        <f>'IS Conso'!BF109</f>
        <v>1497</v>
      </c>
      <c r="R107" s="751">
        <f t="shared" si="37"/>
        <v>1.7614643974863373E-2</v>
      </c>
      <c r="S107" s="116">
        <f>'IS Conso'!AU109</f>
        <v>1239</v>
      </c>
      <c r="T107" s="751">
        <f t="shared" si="38"/>
        <v>1.4413844002277243E-2</v>
      </c>
      <c r="U107" s="116">
        <f>'IS Conso'!BQ109</f>
        <v>-1199</v>
      </c>
      <c r="V107" s="751">
        <f t="shared" si="39"/>
        <v>-6.685150183231436E-3</v>
      </c>
      <c r="W107" s="837">
        <f>MAX(W$5:$W106)+1</f>
        <v>7</v>
      </c>
    </row>
    <row r="108" spans="2:27" ht="12" hidden="1" customHeight="1" outlineLevel="1">
      <c r="B108" s="507" t="s">
        <v>210</v>
      </c>
      <c r="C108" s="101">
        <v>0</v>
      </c>
      <c r="D108" s="751">
        <f t="shared" si="49"/>
        <v>0</v>
      </c>
      <c r="E108" s="101">
        <v>0</v>
      </c>
      <c r="F108" s="751">
        <f t="shared" si="44"/>
        <v>0</v>
      </c>
      <c r="G108" s="101">
        <v>0</v>
      </c>
      <c r="H108" s="751">
        <f t="shared" si="33"/>
        <v>0</v>
      </c>
      <c r="I108" s="505">
        <v>0</v>
      </c>
      <c r="J108" s="751">
        <f t="shared" si="34"/>
        <v>0</v>
      </c>
      <c r="K108" s="101">
        <v>0</v>
      </c>
      <c r="L108" s="751">
        <f t="shared" si="40"/>
        <v>0</v>
      </c>
      <c r="M108" s="101">
        <f t="shared" si="41"/>
        <v>0</v>
      </c>
      <c r="N108" s="751">
        <f t="shared" si="42"/>
        <v>0</v>
      </c>
      <c r="O108" s="101">
        <f>_xlfn.XLOOKUP(B108,'IS Conso'!B:B,'IS Conso'!AJ:AJ,0,0)</f>
        <v>0</v>
      </c>
      <c r="P108" s="751">
        <f t="shared" si="36"/>
        <v>0</v>
      </c>
      <c r="Q108" s="101">
        <f>_xlfn.XLOOKUP(B108,'IS Conso'!B:B,'IS Conso'!BF:BF,0,0)</f>
        <v>0</v>
      </c>
      <c r="R108" s="751">
        <f t="shared" si="37"/>
        <v>0</v>
      </c>
      <c r="S108" s="101">
        <f>_xlfn.XLOOKUP(B108,'IS Conso'!B:B,'IS Conso'!AU:AU,0,0)</f>
        <v>0</v>
      </c>
      <c r="T108" s="751">
        <f t="shared" si="38"/>
        <v>0</v>
      </c>
      <c r="U108" s="101">
        <f>_xlfn.XLOOKUP(B108,'IS Conso'!B:B,'IS Conso'!BQ:BQ,0,0)</f>
        <v>0</v>
      </c>
      <c r="V108" s="751">
        <f t="shared" si="39"/>
        <v>0</v>
      </c>
      <c r="W108" s="868"/>
    </row>
    <row r="109" spans="2:27" ht="12" customHeight="1" collapsed="1">
      <c r="B109" s="510" t="s">
        <v>211</v>
      </c>
      <c r="C109" s="116">
        <v>7529</v>
      </c>
      <c r="D109" s="751">
        <f t="shared" si="49"/>
        <v>3.3800185924816047E-2</v>
      </c>
      <c r="E109" s="116">
        <v>3752</v>
      </c>
      <c r="F109" s="751">
        <f t="shared" si="44"/>
        <v>2.5324101591386251E-2</v>
      </c>
      <c r="G109" s="116">
        <v>813.72367664055423</v>
      </c>
      <c r="H109" s="751">
        <f t="shared" si="33"/>
        <v>6.3742185553763119E-3</v>
      </c>
      <c r="I109" s="506">
        <v>464.78579248466303</v>
      </c>
      <c r="J109" s="751">
        <f t="shared" si="34"/>
        <v>2.7081473706316857E-3</v>
      </c>
      <c r="K109" s="116">
        <v>4900.8253071483787</v>
      </c>
      <c r="L109" s="751">
        <f t="shared" si="40"/>
        <v>3.5988113491422162E-2</v>
      </c>
      <c r="M109" s="116">
        <f t="shared" si="41"/>
        <v>4551.8874229924877</v>
      </c>
      <c r="N109" s="751">
        <f t="shared" si="42"/>
        <v>2.5267849565405485E-2</v>
      </c>
      <c r="O109" s="116">
        <f>_xlfn.XLOOKUP(B109,'IS Conso'!B:B,'IS Conso'!AJ:AJ,0,0)</f>
        <v>5336.6403467980963</v>
      </c>
      <c r="P109" s="751">
        <f t="shared" si="36"/>
        <v>2.9917287598537678E-2</v>
      </c>
      <c r="Q109" s="116">
        <f>_xlfn.XLOOKUP(B109,'IS Conso'!B:B,'IS Conso'!BF:BF,0,0)</f>
        <v>6201.4648834510781</v>
      </c>
      <c r="R109" s="751">
        <f t="shared" si="37"/>
        <v>7.2970338039150512E-2</v>
      </c>
      <c r="S109" s="116">
        <f>_xlfn.XLOOKUP(B109,'IS Conso'!B:B,'IS Conso'!AU:AU,0,0)</f>
        <v>4346.4912271959874</v>
      </c>
      <c r="T109" s="751">
        <f t="shared" si="38"/>
        <v>5.0564686445576705E-2</v>
      </c>
      <c r="U109" s="116">
        <f>_xlfn.XLOOKUP(B109,'IS Conso'!B:B,'IS Conso'!BQ:BQ,0,0)</f>
        <v>3481.6666905430056</v>
      </c>
      <c r="V109" s="751">
        <f t="shared" si="39"/>
        <v>1.9412397593189624E-2</v>
      </c>
      <c r="W109" s="837">
        <f>MAX(W$5:$W108)+1</f>
        <v>8</v>
      </c>
    </row>
    <row r="110" spans="2:27" ht="12" customHeight="1">
      <c r="B110" s="511" t="s">
        <v>953</v>
      </c>
      <c r="C110" s="770">
        <f>C109+C107+C97-2</f>
        <v>24360.000000000007</v>
      </c>
      <c r="D110" s="767">
        <f t="shared" si="49"/>
        <v>0.10936014465779242</v>
      </c>
      <c r="E110" s="770">
        <f>E109+E107+E97+E106</f>
        <v>-957.99999999997658</v>
      </c>
      <c r="F110" s="767">
        <f t="shared" si="44"/>
        <v>-6.4660152783975041E-3</v>
      </c>
      <c r="G110" s="770">
        <f>G109+G107+G97+G106</f>
        <v>96850.81967664056</v>
      </c>
      <c r="H110" s="767">
        <f t="shared" si="33"/>
        <v>0.75867067606409144</v>
      </c>
      <c r="I110" s="770">
        <f>I109+I107+I97+I106</f>
        <v>91824.357792484647</v>
      </c>
      <c r="J110" s="767">
        <f t="shared" si="34"/>
        <v>0.53502903302248883</v>
      </c>
      <c r="K110" s="770">
        <f>K109+K107+K97+K106</f>
        <v>12846.604307148369</v>
      </c>
      <c r="L110" s="767">
        <f t="shared" si="40"/>
        <v>9.4336162750118371E-2</v>
      </c>
      <c r="M110" s="770">
        <f t="shared" si="41"/>
        <v>7820.142422992456</v>
      </c>
      <c r="N110" s="767">
        <f t="shared" si="42"/>
        <v>4.3410164611301955E-2</v>
      </c>
      <c r="O110" s="770">
        <f t="shared" ref="O110:U110" si="57">O109+O107+O97+O106</f>
        <v>11919.640346798104</v>
      </c>
      <c r="P110" s="767">
        <f t="shared" si="36"/>
        <v>6.6821686520480789E-2</v>
      </c>
      <c r="Q110" s="770">
        <f t="shared" si="57"/>
        <v>7999.4648834510817</v>
      </c>
      <c r="R110" s="767">
        <f t="shared" si="37"/>
        <v>9.4126737415773376E-2</v>
      </c>
      <c r="S110" s="770">
        <f t="shared" si="57"/>
        <v>10438.276827195989</v>
      </c>
      <c r="T110" s="767">
        <f t="shared" si="38"/>
        <v>0.12143316694091076</v>
      </c>
      <c r="U110" s="770">
        <f t="shared" si="57"/>
        <v>14358.452290543011</v>
      </c>
      <c r="V110" s="767">
        <f t="shared" si="39"/>
        <v>8.0057055847409048E-2</v>
      </c>
      <c r="W110" s="1094"/>
    </row>
    <row r="111" spans="2:27" ht="12" hidden="1" customHeight="1" outlineLevel="1">
      <c r="B111" s="518" t="s">
        <v>213</v>
      </c>
      <c r="C111" s="763"/>
      <c r="D111" s="764"/>
      <c r="E111" s="763"/>
      <c r="F111" s="764">
        <f t="shared" si="44"/>
        <v>0</v>
      </c>
      <c r="G111" s="763"/>
      <c r="H111" s="764"/>
      <c r="I111" s="548"/>
      <c r="J111" s="764">
        <f t="shared" si="34"/>
        <v>0</v>
      </c>
      <c r="K111" s="763"/>
      <c r="L111" s="764"/>
      <c r="M111" s="763"/>
      <c r="N111" s="764"/>
      <c r="O111" s="763">
        <f>_xlfn.XLOOKUP(B111,'IS Conso'!B:B,'IS Conso'!AJ:AJ,0,0)</f>
        <v>0</v>
      </c>
      <c r="P111" s="764">
        <f t="shared" si="36"/>
        <v>0</v>
      </c>
      <c r="Q111" s="763">
        <f>_xlfn.XLOOKUP(B111,'IS Conso'!B:B,'IS Conso'!BF:BF,0,0)</f>
        <v>0</v>
      </c>
      <c r="R111" s="764">
        <f t="shared" si="37"/>
        <v>0</v>
      </c>
      <c r="S111" s="763">
        <f>_xlfn.XLOOKUP(B111,'IS Conso'!B:B,'IS Conso'!AU:AU,0,0)</f>
        <v>0</v>
      </c>
      <c r="T111" s="764">
        <f t="shared" si="38"/>
        <v>0</v>
      </c>
      <c r="U111" s="763">
        <f>_xlfn.XLOOKUP(B111,'IS Conso'!B:B,'IS Conso'!BQ:BQ,0,0)</f>
        <v>0</v>
      </c>
      <c r="V111" s="764">
        <f t="shared" si="39"/>
        <v>0</v>
      </c>
      <c r="W111" s="1095"/>
    </row>
    <row r="112" spans="2:27" ht="12" hidden="1" customHeight="1" outlineLevel="1">
      <c r="B112" s="568" t="s">
        <v>954</v>
      </c>
      <c r="C112" s="116">
        <v>-4160.0547299999998</v>
      </c>
      <c r="D112" s="751">
        <f t="shared" ref="D112:D119" si="58">C112/$C$11</f>
        <v>-1.8675869747829782E-2</v>
      </c>
      <c r="E112" s="116">
        <v>612.94527000000016</v>
      </c>
      <c r="F112" s="751">
        <f t="shared" si="44"/>
        <v>4.1370704390830699E-3</v>
      </c>
      <c r="G112" s="116">
        <v>0</v>
      </c>
      <c r="H112" s="751">
        <f t="shared" si="33"/>
        <v>0</v>
      </c>
      <c r="I112" s="101">
        <v>0</v>
      </c>
      <c r="J112" s="751">
        <f t="shared" si="34"/>
        <v>0</v>
      </c>
      <c r="K112" s="101">
        <v>-1589.2</v>
      </c>
      <c r="L112" s="751">
        <f t="shared" si="40"/>
        <v>-1.1669934424544167E-2</v>
      </c>
      <c r="M112" s="101">
        <f t="shared" si="41"/>
        <v>-1589.2</v>
      </c>
      <c r="N112" s="751">
        <f t="shared" si="42"/>
        <v>-8.8217617875407349E-3</v>
      </c>
      <c r="O112" s="101">
        <f>_xlfn.XLOOKUP(B112,'IS Conso'!B:B,'IS Conso'!AJ:AJ,0,0)</f>
        <v>-1482</v>
      </c>
      <c r="P112" s="751">
        <f t="shared" si="36"/>
        <v>-8.3081147200850108E-3</v>
      </c>
      <c r="Q112" s="101">
        <f>_xlfn.XLOOKUP(B112,'IS Conso'!B:B,'IS Conso'!BF:BF,0,0)</f>
        <v>-359.6</v>
      </c>
      <c r="R112" s="751">
        <f t="shared" si="37"/>
        <v>-4.2312798753245621E-3</v>
      </c>
      <c r="S112" s="101">
        <f>_xlfn.XLOOKUP(B112,'IS Conso'!B:B,'IS Conso'!AU:AU,0,0)</f>
        <v>-1219.4000000000001</v>
      </c>
      <c r="T112" s="751">
        <f t="shared" si="38"/>
        <v>-1.4185828390941785E-2</v>
      </c>
      <c r="U112" s="101">
        <f>_xlfn.XLOOKUP(B112,'IS Conso'!B:B,'IS Conso'!BQ:BQ,0,0)</f>
        <v>-2341.8000000000002</v>
      </c>
      <c r="V112" s="751">
        <f t="shared" si="39"/>
        <v>-1.3056951375388972E-2</v>
      </c>
      <c r="W112" s="868"/>
    </row>
    <row r="113" spans="2:31" ht="12" hidden="1" customHeight="1" outlineLevel="1">
      <c r="B113" s="568" t="s">
        <v>955</v>
      </c>
      <c r="C113" s="116">
        <v>471.05472999999984</v>
      </c>
      <c r="D113" s="751">
        <f t="shared" si="58"/>
        <v>2.1147214045376568E-3</v>
      </c>
      <c r="E113" s="116">
        <v>471.05472999999984</v>
      </c>
      <c r="F113" s="751">
        <f t="shared" si="44"/>
        <v>3.1793810867865183E-3</v>
      </c>
      <c r="G113" s="116">
        <v>0</v>
      </c>
      <c r="H113" s="751">
        <f t="shared" si="33"/>
        <v>0</v>
      </c>
      <c r="I113" s="101">
        <v>404.57615999999962</v>
      </c>
      <c r="J113" s="751">
        <f t="shared" si="34"/>
        <v>2.3573264967225033E-3</v>
      </c>
      <c r="K113" s="101">
        <v>0</v>
      </c>
      <c r="L113" s="751">
        <f t="shared" si="40"/>
        <v>0</v>
      </c>
      <c r="M113" s="101">
        <f t="shared" si="41"/>
        <v>404.57615999999962</v>
      </c>
      <c r="N113" s="751">
        <f t="shared" si="42"/>
        <v>2.2458309265277897E-3</v>
      </c>
      <c r="O113" s="101">
        <f>_xlfn.XLOOKUP(B113,'IS Conso'!B:B,'IS Conso'!AJ:AJ,0,0)</f>
        <v>0</v>
      </c>
      <c r="P113" s="751">
        <f t="shared" si="36"/>
        <v>0</v>
      </c>
      <c r="Q113" s="101">
        <f>_xlfn.XLOOKUP(B113,'IS Conso'!B:B,'IS Conso'!BF:BF,0,0)</f>
        <v>0</v>
      </c>
      <c r="R113" s="751">
        <f t="shared" si="37"/>
        <v>0</v>
      </c>
      <c r="S113" s="101">
        <f>_xlfn.XLOOKUP(B113,'IS Conso'!B:B,'IS Conso'!AU:AU,0,0)</f>
        <v>0</v>
      </c>
      <c r="T113" s="751">
        <f t="shared" si="38"/>
        <v>0</v>
      </c>
      <c r="U113" s="101">
        <f>_xlfn.XLOOKUP(B113,'IS Conso'!B:B,'IS Conso'!BQ:BQ,0,0)</f>
        <v>0</v>
      </c>
      <c r="V113" s="751">
        <f t="shared" si="39"/>
        <v>0</v>
      </c>
      <c r="W113" s="868"/>
    </row>
    <row r="114" spans="2:31" ht="12" hidden="1" customHeight="1" outlineLevel="1">
      <c r="B114" s="568" t="s">
        <v>956</v>
      </c>
      <c r="C114" s="116">
        <v>0</v>
      </c>
      <c r="D114" s="751">
        <f t="shared" si="58"/>
        <v>0</v>
      </c>
      <c r="E114" s="116">
        <v>0</v>
      </c>
      <c r="F114" s="751">
        <f t="shared" si="44"/>
        <v>0</v>
      </c>
      <c r="G114" s="116">
        <v>-22806</v>
      </c>
      <c r="H114" s="751">
        <f t="shared" si="33"/>
        <v>-0.17864839446981776</v>
      </c>
      <c r="I114" s="101">
        <v>-22806</v>
      </c>
      <c r="J114" s="751">
        <f t="shared" si="34"/>
        <v>-0.13288273852876911</v>
      </c>
      <c r="K114" s="101">
        <v>0</v>
      </c>
      <c r="L114" s="751">
        <f t="shared" si="40"/>
        <v>0</v>
      </c>
      <c r="M114" s="101">
        <f t="shared" si="41"/>
        <v>0</v>
      </c>
      <c r="N114" s="751">
        <f t="shared" si="42"/>
        <v>0</v>
      </c>
      <c r="O114" s="101">
        <f>_xlfn.XLOOKUP(B114,'IS Conso'!B:B,'IS Conso'!AJ:AJ,0,0)</f>
        <v>0</v>
      </c>
      <c r="P114" s="751">
        <f t="shared" si="36"/>
        <v>0</v>
      </c>
      <c r="Q114" s="101">
        <f>_xlfn.XLOOKUP(B114,'IS Conso'!B:B,'IS Conso'!BF:BF,0,0)</f>
        <v>0</v>
      </c>
      <c r="R114" s="751">
        <f t="shared" si="37"/>
        <v>0</v>
      </c>
      <c r="S114" s="101">
        <f>_xlfn.XLOOKUP(B114,'IS Conso'!B:B,'IS Conso'!AU:AU,0,0)</f>
        <v>0</v>
      </c>
      <c r="T114" s="751">
        <f t="shared" si="38"/>
        <v>0</v>
      </c>
      <c r="U114" s="101">
        <f>_xlfn.XLOOKUP(B114,'IS Conso'!B:B,'IS Conso'!BQ:BQ,0,0)</f>
        <v>0</v>
      </c>
      <c r="V114" s="751">
        <f t="shared" si="39"/>
        <v>0</v>
      </c>
      <c r="W114" s="868"/>
    </row>
    <row r="115" spans="2:31" ht="12" hidden="1" customHeight="1" outlineLevel="1">
      <c r="B115" s="569" t="s">
        <v>569</v>
      </c>
      <c r="C115" s="760">
        <v>-175.26999999999998</v>
      </c>
      <c r="D115" s="759">
        <f t="shared" si="58"/>
        <v>-7.8684534294627543E-4</v>
      </c>
      <c r="E115" s="760">
        <v>618.73</v>
      </c>
      <c r="F115" s="759">
        <f t="shared" si="44"/>
        <v>4.1761144396690875E-3</v>
      </c>
      <c r="G115" s="760">
        <v>0</v>
      </c>
      <c r="H115" s="759">
        <f t="shared" si="33"/>
        <v>0</v>
      </c>
      <c r="I115" s="760">
        <v>87</v>
      </c>
      <c r="J115" s="759">
        <f t="shared" si="34"/>
        <v>5.0691915513474141E-4</v>
      </c>
      <c r="K115" s="771">
        <v>0</v>
      </c>
      <c r="L115" s="759">
        <f t="shared" si="40"/>
        <v>0</v>
      </c>
      <c r="M115" s="771">
        <f t="shared" si="41"/>
        <v>87</v>
      </c>
      <c r="N115" s="759">
        <f t="shared" si="42"/>
        <v>4.8294316355150009E-4</v>
      </c>
      <c r="O115" s="771">
        <f>_xlfn.XLOOKUP(B115,'IS Conso'!B:B,'IS Conso'!AJ:AJ,0,0)</f>
        <v>-367</v>
      </c>
      <c r="P115" s="759">
        <f t="shared" si="36"/>
        <v>-2.0574076263638317E-3</v>
      </c>
      <c r="Q115" s="771">
        <f>_xlfn.XLOOKUP(B115,'IS Conso'!B:B,'IS Conso'!BF:BF,0,0)</f>
        <v>0</v>
      </c>
      <c r="R115" s="759">
        <f t="shared" si="37"/>
        <v>0</v>
      </c>
      <c r="S115" s="771">
        <f>_xlfn.XLOOKUP(B115,'IS Conso'!B:B,'IS Conso'!AU:AU,0,0)</f>
        <v>0</v>
      </c>
      <c r="T115" s="759">
        <f t="shared" si="38"/>
        <v>0</v>
      </c>
      <c r="U115" s="771">
        <f>_xlfn.XLOOKUP(B115,'IS Conso'!B:B,'IS Conso'!BQ:BQ,0,0)</f>
        <v>-367</v>
      </c>
      <c r="V115" s="759">
        <f t="shared" si="39"/>
        <v>-2.0462469701800975E-3</v>
      </c>
      <c r="W115" s="1096"/>
    </row>
    <row r="116" spans="2:31" ht="12" customHeight="1" collapsed="1">
      <c r="B116" s="503" t="s">
        <v>213</v>
      </c>
      <c r="C116" s="571">
        <f>SUBTOTAL(9,C112:C115)</f>
        <v>-3864.27</v>
      </c>
      <c r="D116" s="772">
        <f t="shared" si="58"/>
        <v>-1.7347993686238398E-2</v>
      </c>
      <c r="E116" s="571">
        <f>SUBTOTAL(9,E112:E115)</f>
        <v>1702.73</v>
      </c>
      <c r="F116" s="772">
        <f t="shared" si="44"/>
        <v>1.1492565965538675E-2</v>
      </c>
      <c r="G116" s="571">
        <f>SUBTOTAL(9,G112:G115)</f>
        <v>-22806</v>
      </c>
      <c r="H116" s="772">
        <f t="shared" si="33"/>
        <v>-0.17864839446981776</v>
      </c>
      <c r="I116" s="571">
        <f>SUBTOTAL(9,I112:I115)</f>
        <v>-22314.423839999999</v>
      </c>
      <c r="J116" s="772">
        <f t="shared" si="34"/>
        <v>-0.13001849287691186</v>
      </c>
      <c r="K116" s="571">
        <f>SUBTOTAL(9,K112:K115)</f>
        <v>-1589.2</v>
      </c>
      <c r="L116" s="772">
        <f t="shared" si="40"/>
        <v>-1.1669934424544167E-2</v>
      </c>
      <c r="M116" s="571">
        <f t="shared" si="41"/>
        <v>-1097.6238399999995</v>
      </c>
      <c r="N116" s="772">
        <f t="shared" si="42"/>
        <v>-6.0929876974614404E-3</v>
      </c>
      <c r="O116" s="571">
        <f t="shared" ref="O116:U116" si="59">SUBTOTAL(9,O112:O115)</f>
        <v>-1849</v>
      </c>
      <c r="P116" s="772">
        <f t="shared" si="36"/>
        <v>-1.0365522346448842E-2</v>
      </c>
      <c r="Q116" s="571">
        <f t="shared" si="59"/>
        <v>-359.6</v>
      </c>
      <c r="R116" s="772">
        <f t="shared" si="37"/>
        <v>-4.2312798753245621E-3</v>
      </c>
      <c r="S116" s="571">
        <f t="shared" si="59"/>
        <v>-1219.4000000000001</v>
      </c>
      <c r="T116" s="772">
        <f t="shared" si="38"/>
        <v>-1.4185828390941785E-2</v>
      </c>
      <c r="U116" s="571">
        <f t="shared" si="59"/>
        <v>-2708.8</v>
      </c>
      <c r="V116" s="772">
        <f t="shared" si="39"/>
        <v>-1.510319834556907E-2</v>
      </c>
      <c r="W116" s="1097"/>
    </row>
    <row r="117" spans="2:31" ht="12" customHeight="1">
      <c r="B117" s="509" t="s">
        <v>215</v>
      </c>
      <c r="C117" s="578">
        <f>C116+C110</f>
        <v>20495.730000000007</v>
      </c>
      <c r="D117" s="773">
        <f t="shared" si="58"/>
        <v>9.2012150971554019E-2</v>
      </c>
      <c r="E117" s="578">
        <f>E116+E110</f>
        <v>744.73000000002344</v>
      </c>
      <c r="F117" s="773">
        <f t="shared" si="44"/>
        <v>5.0265506871411715E-3</v>
      </c>
      <c r="G117" s="578">
        <f>G116+G110</f>
        <v>74044.81967664056</v>
      </c>
      <c r="H117" s="773">
        <f t="shared" si="33"/>
        <v>0.58002228159427371</v>
      </c>
      <c r="I117" s="578">
        <f>I116+I110</f>
        <v>69509.933952484644</v>
      </c>
      <c r="J117" s="773">
        <f t="shared" si="34"/>
        <v>0.40501054014557697</v>
      </c>
      <c r="K117" s="578">
        <f>K116+K110</f>
        <v>11257.404307148368</v>
      </c>
      <c r="L117" s="773">
        <f t="shared" si="40"/>
        <v>8.2666228325574201E-2</v>
      </c>
      <c r="M117" s="578">
        <f t="shared" si="41"/>
        <v>6722.5185829924521</v>
      </c>
      <c r="N117" s="773">
        <f t="shared" si="42"/>
        <v>3.731717691384049E-2</v>
      </c>
      <c r="O117" s="578">
        <f t="shared" ref="O117:U117" si="60">O116+O110</f>
        <v>10070.640346798104</v>
      </c>
      <c r="P117" s="773">
        <f t="shared" si="36"/>
        <v>5.6456164174031945E-2</v>
      </c>
      <c r="Q117" s="578">
        <f t="shared" si="60"/>
        <v>7639.8648834510814</v>
      </c>
      <c r="R117" s="773">
        <f t="shared" si="37"/>
        <v>8.9895457540448809E-2</v>
      </c>
      <c r="S117" s="578">
        <f t="shared" si="60"/>
        <v>9218.8768271959889</v>
      </c>
      <c r="T117" s="773">
        <f t="shared" si="38"/>
        <v>0.10724733854996898</v>
      </c>
      <c r="U117" s="578">
        <f t="shared" si="60"/>
        <v>11649.65229054301</v>
      </c>
      <c r="V117" s="773">
        <f t="shared" si="39"/>
        <v>6.4953857501839962E-2</v>
      </c>
      <c r="W117" s="1098"/>
    </row>
    <row r="118" spans="2:31" ht="12" customHeight="1">
      <c r="B118" s="503" t="s">
        <v>957</v>
      </c>
      <c r="C118" s="774">
        <v>-2385</v>
      </c>
      <c r="D118" s="766">
        <f t="shared" si="58"/>
        <v>-1.0707058497899625E-2</v>
      </c>
      <c r="E118" s="774">
        <v>-2385</v>
      </c>
      <c r="F118" s="766">
        <f t="shared" si="44"/>
        <v>-1.6097543255718605E-2</v>
      </c>
      <c r="G118" s="101">
        <v>0</v>
      </c>
      <c r="H118" s="766">
        <f t="shared" si="33"/>
        <v>0</v>
      </c>
      <c r="I118" s="101">
        <v>-1228.5</v>
      </c>
      <c r="J118" s="766">
        <f t="shared" si="34"/>
        <v>-7.1580480699198834E-3</v>
      </c>
      <c r="K118" s="101">
        <v>0</v>
      </c>
      <c r="L118" s="751">
        <f t="shared" si="40"/>
        <v>0</v>
      </c>
      <c r="M118" s="101">
        <f t="shared" si="41"/>
        <v>-1228.5</v>
      </c>
      <c r="N118" s="751">
        <f t="shared" si="42"/>
        <v>-6.8194905335979064E-3</v>
      </c>
      <c r="O118" s="101">
        <f>_xlfn.XLOOKUP(B118,'IS Conso'!B:B,'IS Conso'!AJ:AJ,0,0)</f>
        <v>0</v>
      </c>
      <c r="P118" s="751">
        <f t="shared" si="36"/>
        <v>0</v>
      </c>
      <c r="Q118" s="101">
        <f>_xlfn.XLOOKUP(B118,'IS Conso'!B:B,'IS Conso'!BF:BF,0,0)</f>
        <v>-9</v>
      </c>
      <c r="R118" s="751">
        <f t="shared" si="37"/>
        <v>-1.0589966317553131E-4</v>
      </c>
      <c r="S118" s="101">
        <f>_xlfn.XLOOKUP(B118,'IS Conso'!B:B,'IS Conso'!AU:AU,0,0)</f>
        <v>0</v>
      </c>
      <c r="T118" s="751">
        <f t="shared" si="38"/>
        <v>0</v>
      </c>
      <c r="U118" s="101">
        <f>_xlfn.XLOOKUP(B118,'IS Conso'!B:B,'IS Conso'!BQ:BQ,0,0)</f>
        <v>9</v>
      </c>
      <c r="V118" s="751">
        <f t="shared" si="39"/>
        <v>5.0180443410411108E-5</v>
      </c>
      <c r="W118" s="868"/>
    </row>
    <row r="119" spans="2:31" ht="12" customHeight="1" thickBot="1">
      <c r="B119" s="508" t="s">
        <v>215</v>
      </c>
      <c r="C119" s="111">
        <f>C118+C117</f>
        <v>18110.730000000007</v>
      </c>
      <c r="D119" s="767">
        <f t="shared" si="58"/>
        <v>8.1305092473654403E-2</v>
      </c>
      <c r="E119" s="111">
        <f>E118+E117</f>
        <v>-1640.2699999999766</v>
      </c>
      <c r="F119" s="767">
        <f t="shared" si="44"/>
        <v>-1.1070992568577433E-2</v>
      </c>
      <c r="G119" s="111">
        <f>G118+G117</f>
        <v>74044.81967664056</v>
      </c>
      <c r="H119" s="767">
        <f t="shared" si="33"/>
        <v>0.58002228159427371</v>
      </c>
      <c r="I119" s="111">
        <f>I118+I117</f>
        <v>68281.433952484644</v>
      </c>
      <c r="J119" s="767">
        <f t="shared" si="34"/>
        <v>0.39785249207565704</v>
      </c>
      <c r="K119" s="111">
        <f>K118+K117</f>
        <v>11257.404307148368</v>
      </c>
      <c r="L119" s="775">
        <f t="shared" si="40"/>
        <v>8.2666228325574201E-2</v>
      </c>
      <c r="M119" s="477">
        <f t="shared" si="41"/>
        <v>5494.0185829924521</v>
      </c>
      <c r="N119" s="775">
        <f t="shared" si="42"/>
        <v>3.0497686380242583E-2</v>
      </c>
      <c r="O119" s="477">
        <f t="shared" ref="O119:U119" si="61">O118+O117</f>
        <v>10070.640346798104</v>
      </c>
      <c r="P119" s="775">
        <f t="shared" si="36"/>
        <v>5.6456164174031945E-2</v>
      </c>
      <c r="Q119" s="477">
        <f t="shared" si="61"/>
        <v>7630.8648834510814</v>
      </c>
      <c r="R119" s="775">
        <f t="shared" si="37"/>
        <v>8.9789557877273274E-2</v>
      </c>
      <c r="S119" s="477">
        <f t="shared" si="61"/>
        <v>9218.8768271959889</v>
      </c>
      <c r="T119" s="775">
        <f t="shared" si="38"/>
        <v>0.10724733854996898</v>
      </c>
      <c r="U119" s="477">
        <f t="shared" si="61"/>
        <v>11658.65229054301</v>
      </c>
      <c r="V119" s="775">
        <f t="shared" si="39"/>
        <v>6.5004037945250379E-2</v>
      </c>
      <c r="W119" s="1099"/>
    </row>
    <row r="120" spans="2:31">
      <c r="B120" s="2164" t="s">
        <v>4585</v>
      </c>
      <c r="C120" s="2164"/>
      <c r="D120" s="2164"/>
      <c r="E120" s="2164"/>
      <c r="F120" s="2164"/>
      <c r="G120" s="2164"/>
      <c r="H120" s="2164"/>
      <c r="I120" s="2164"/>
      <c r="J120" s="2164"/>
      <c r="K120" s="2164"/>
      <c r="L120" s="2164"/>
      <c r="M120" s="2164"/>
      <c r="N120" s="2164"/>
      <c r="O120" s="2164"/>
      <c r="P120" s="2164"/>
      <c r="Q120" s="2164"/>
      <c r="R120" s="2164"/>
      <c r="S120" s="2164"/>
      <c r="T120" s="2164"/>
      <c r="U120" s="2164"/>
      <c r="V120" s="2164"/>
      <c r="W120" s="2164"/>
      <c r="X120" s="916"/>
      <c r="Y120" s="916"/>
      <c r="Z120" s="916"/>
      <c r="AA120" s="916"/>
      <c r="AB120" s="916"/>
      <c r="AC120" s="916"/>
      <c r="AD120" s="916"/>
      <c r="AE120" s="916"/>
    </row>
    <row r="121" spans="2:31">
      <c r="B121" s="495"/>
      <c r="C121" s="776"/>
      <c r="D121" s="777"/>
      <c r="E121" s="777"/>
      <c r="F121" s="777"/>
      <c r="G121" s="777"/>
      <c r="H121" s="777"/>
      <c r="I121" s="777"/>
      <c r="J121" s="777"/>
      <c r="K121" s="777"/>
      <c r="L121" s="777"/>
      <c r="M121" s="777"/>
      <c r="N121" s="777"/>
      <c r="O121" s="777"/>
      <c r="P121" s="777"/>
      <c r="Q121" s="777"/>
      <c r="R121" s="777"/>
      <c r="S121" s="777"/>
      <c r="T121" s="777"/>
      <c r="U121" s="777"/>
      <c r="V121" s="777"/>
    </row>
    <row r="122" spans="2:31" ht="12" customHeight="1">
      <c r="B122" s="1531" t="s">
        <v>267</v>
      </c>
      <c r="C122" s="1528" t="e">
        <f>C119-#REF!</f>
        <v>#REF!</v>
      </c>
      <c r="D122" s="1532"/>
      <c r="E122" s="1532"/>
      <c r="F122" s="1532"/>
      <c r="G122" s="1532"/>
      <c r="H122" s="1532"/>
      <c r="I122" s="1533"/>
      <c r="J122" s="1527"/>
      <c r="K122" s="1528"/>
      <c r="L122" s="1528"/>
      <c r="M122" s="1528"/>
      <c r="N122" s="1529"/>
      <c r="O122" s="1528"/>
      <c r="P122" s="1529"/>
      <c r="Q122" s="1528"/>
      <c r="R122" s="1529"/>
      <c r="S122" s="1528"/>
      <c r="T122" s="1529"/>
      <c r="U122" s="1528"/>
      <c r="V122" s="1530"/>
    </row>
  </sheetData>
  <mergeCells count="1">
    <mergeCell ref="B120:W120"/>
  </mergeCells>
  <pageMargins left="0.7" right="0.7" top="0.75" bottom="0.75" header="0.3" footer="0.3"/>
  <pageSetup paperSize="9" orientation="portrait" r:id="rId1"/>
  <ignoredErrors>
    <ignoredError sqref="J11:V119"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B8FD-AFE6-4C5D-A4DA-44ED873469C4}">
  <sheetPr>
    <tabColor theme="8" tint="0.59999389629810485"/>
  </sheetPr>
  <dimension ref="A1:L268"/>
  <sheetViews>
    <sheetView workbookViewId="0"/>
  </sheetViews>
  <sheetFormatPr defaultColWidth="8.7109375" defaultRowHeight="11.25" outlineLevelRow="3"/>
  <cols>
    <col min="1" max="1" width="8.7109375" style="612"/>
    <col min="2" max="2" width="32.42578125" style="939" customWidth="1"/>
    <col min="3" max="4" width="12.28515625" style="612" bestFit="1" customWidth="1"/>
    <col min="5" max="5" width="12.140625" style="612" bestFit="1" customWidth="1" collapsed="1"/>
    <col min="6" max="16384" width="8.7109375" style="612"/>
  </cols>
  <sheetData>
    <row r="1" spans="1:12" s="2" customFormat="1" ht="15">
      <c r="A1" s="491" t="str">
        <f>'Cover page'!E16</f>
        <v>Project M</v>
      </c>
      <c r="B1" s="921"/>
      <c r="D1" s="921"/>
      <c r="E1" s="921"/>
      <c r="F1" s="921"/>
      <c r="G1" s="921"/>
      <c r="H1" s="921"/>
      <c r="I1" s="921"/>
      <c r="J1" s="921"/>
      <c r="K1" s="921"/>
      <c r="L1" s="921"/>
    </row>
    <row r="2" spans="1:12" s="894" customFormat="1" ht="18.75">
      <c r="A2" s="954" t="str">
        <f>B4</f>
        <v>Balance sheet consolidation - The Group</v>
      </c>
      <c r="B2" s="955"/>
      <c r="D2" s="955"/>
      <c r="E2" s="955"/>
      <c r="F2" s="955"/>
      <c r="G2" s="955"/>
      <c r="H2" s="955"/>
      <c r="I2" s="955"/>
      <c r="J2" s="955"/>
      <c r="K2" s="955"/>
      <c r="L2" s="955"/>
    </row>
    <row r="3" spans="1:12" customFormat="1" ht="15">
      <c r="A3" s="495"/>
      <c r="B3" s="1422"/>
      <c r="C3" s="1426">
        <v>44896</v>
      </c>
      <c r="D3" s="1426">
        <v>45261</v>
      </c>
      <c r="E3" s="1426">
        <v>45444</v>
      </c>
    </row>
    <row r="4" spans="1:12" customFormat="1" ht="19.5" customHeight="1">
      <c r="A4" s="497"/>
      <c r="B4" s="830" t="s">
        <v>268</v>
      </c>
      <c r="C4" s="783"/>
      <c r="D4" s="783"/>
      <c r="E4" s="899"/>
    </row>
    <row r="5" spans="1:12" customFormat="1" ht="12" customHeight="1">
      <c r="A5" s="497"/>
      <c r="B5" s="1315" t="s">
        <v>104</v>
      </c>
      <c r="C5" s="959" t="s">
        <v>270</v>
      </c>
      <c r="D5" s="959" t="s">
        <v>4562</v>
      </c>
      <c r="E5" s="810" t="s">
        <v>4605</v>
      </c>
    </row>
    <row r="6" spans="1:12" ht="12" customHeight="1">
      <c r="B6" s="1322" t="s">
        <v>114</v>
      </c>
      <c r="C6" s="1324"/>
      <c r="D6" s="1324"/>
      <c r="E6" s="1611"/>
    </row>
    <row r="7" spans="1:12" ht="12" hidden="1" customHeight="1" outlineLevel="1">
      <c r="B7" s="1328" t="s">
        <v>292</v>
      </c>
      <c r="C7" s="1330">
        <v>4926</v>
      </c>
      <c r="D7" s="1330">
        <v>2521</v>
      </c>
      <c r="E7" s="1612">
        <v>2386</v>
      </c>
    </row>
    <row r="8" spans="1:12" ht="12" hidden="1" customHeight="1" outlineLevel="1">
      <c r="B8" s="1333" t="s">
        <v>294</v>
      </c>
      <c r="C8" s="1335">
        <v>0</v>
      </c>
      <c r="D8" s="1335">
        <v>0</v>
      </c>
      <c r="E8" s="1613">
        <v>0</v>
      </c>
    </row>
    <row r="9" spans="1:12" ht="12" hidden="1" customHeight="1" outlineLevel="1">
      <c r="B9" s="1333" t="s">
        <v>296</v>
      </c>
      <c r="C9" s="1335">
        <v>8205</v>
      </c>
      <c r="D9" s="1335">
        <v>890</v>
      </c>
      <c r="E9" s="1613">
        <v>2123</v>
      </c>
    </row>
    <row r="10" spans="1:12" ht="12" hidden="1" customHeight="1" outlineLevel="1">
      <c r="B10" s="1333" t="s">
        <v>298</v>
      </c>
      <c r="C10" s="1335">
        <v>1121</v>
      </c>
      <c r="D10" s="1335">
        <v>183</v>
      </c>
      <c r="E10" s="1613">
        <v>190</v>
      </c>
    </row>
    <row r="11" spans="1:12" ht="12" hidden="1" customHeight="1" outlineLevel="1">
      <c r="B11" s="1333" t="s">
        <v>300</v>
      </c>
      <c r="C11" s="1335">
        <v>14029</v>
      </c>
      <c r="D11" s="1335">
        <v>29571</v>
      </c>
      <c r="E11" s="1613">
        <v>26160</v>
      </c>
    </row>
    <row r="12" spans="1:12" ht="12" hidden="1" customHeight="1" outlineLevel="1">
      <c r="B12" s="1333" t="s">
        <v>302</v>
      </c>
      <c r="C12" s="1335">
        <v>10</v>
      </c>
      <c r="D12" s="1335">
        <v>58.752020000000002</v>
      </c>
      <c r="E12" s="1613">
        <v>18</v>
      </c>
    </row>
    <row r="13" spans="1:12" ht="12" hidden="1" customHeight="1" outlineLevel="1">
      <c r="B13" s="1333" t="s">
        <v>304</v>
      </c>
      <c r="C13" s="1335">
        <v>0</v>
      </c>
      <c r="D13" s="1335">
        <v>0</v>
      </c>
      <c r="E13" s="1613">
        <v>0</v>
      </c>
    </row>
    <row r="14" spans="1:12" ht="12" hidden="1" customHeight="1" outlineLevel="1">
      <c r="B14" s="1338" t="s">
        <v>306</v>
      </c>
      <c r="C14" s="1340">
        <v>3</v>
      </c>
      <c r="D14" s="1340">
        <v>0</v>
      </c>
      <c r="E14" s="1614">
        <v>0</v>
      </c>
    </row>
    <row r="15" spans="1:12" ht="12" customHeight="1" collapsed="1">
      <c r="B15" s="1343" t="s">
        <v>116</v>
      </c>
      <c r="C15" s="1335">
        <f t="shared" ref="C15" si="0">SUM(C7:C14)</f>
        <v>28294</v>
      </c>
      <c r="D15" s="1335">
        <v>33223.75202</v>
      </c>
      <c r="E15" s="1613">
        <v>30877</v>
      </c>
      <c r="F15" s="643"/>
    </row>
    <row r="16" spans="1:12" ht="12" hidden="1" customHeight="1" outlineLevel="1">
      <c r="B16" s="1328" t="s">
        <v>309</v>
      </c>
      <c r="C16" s="1330">
        <v>35809</v>
      </c>
      <c r="D16" s="1330">
        <v>46504</v>
      </c>
      <c r="E16" s="1612">
        <v>38146</v>
      </c>
    </row>
    <row r="17" spans="2:6" ht="12" hidden="1" customHeight="1" outlineLevel="1">
      <c r="B17" s="1333" t="s">
        <v>311</v>
      </c>
      <c r="C17" s="1335"/>
      <c r="D17" s="1335"/>
      <c r="E17" s="1613"/>
    </row>
    <row r="18" spans="2:6" ht="12" hidden="1" customHeight="1" outlineLevel="1">
      <c r="B18" s="1333" t="s">
        <v>313</v>
      </c>
      <c r="C18" s="1335"/>
      <c r="D18" s="1335"/>
      <c r="E18" s="1613"/>
    </row>
    <row r="19" spans="2:6" ht="12" hidden="1" customHeight="1" outlineLevel="1">
      <c r="B19" s="1333" t="s">
        <v>315</v>
      </c>
      <c r="C19" s="1335">
        <v>0</v>
      </c>
      <c r="D19" s="1335">
        <v>0</v>
      </c>
      <c r="E19" s="1613">
        <v>0</v>
      </c>
    </row>
    <row r="20" spans="2:6" ht="12" hidden="1" customHeight="1" outlineLevel="1">
      <c r="B20" s="1333" t="s">
        <v>317</v>
      </c>
      <c r="C20" s="1335">
        <v>0</v>
      </c>
      <c r="D20" s="1335">
        <v>0</v>
      </c>
      <c r="E20" s="1613">
        <v>0</v>
      </c>
    </row>
    <row r="21" spans="2:6" ht="12" hidden="1" customHeight="1" outlineLevel="1">
      <c r="B21" s="1333" t="s">
        <v>319</v>
      </c>
      <c r="C21" s="1335">
        <v>17753</v>
      </c>
      <c r="D21" s="1335">
        <v>16896</v>
      </c>
      <c r="E21" s="1613">
        <v>25267</v>
      </c>
    </row>
    <row r="22" spans="2:6" ht="12" hidden="1" customHeight="1" outlineLevel="1">
      <c r="B22" s="1333" t="s">
        <v>321</v>
      </c>
      <c r="C22" s="1335">
        <v>598</v>
      </c>
      <c r="D22" s="1335">
        <v>668</v>
      </c>
      <c r="E22" s="1613">
        <v>647</v>
      </c>
    </row>
    <row r="23" spans="2:6" ht="12" hidden="1" customHeight="1" outlineLevel="1">
      <c r="B23" s="1333" t="s">
        <v>4675</v>
      </c>
      <c r="C23" s="1335">
        <v>0</v>
      </c>
      <c r="D23" s="1335">
        <v>-8300</v>
      </c>
      <c r="E23" s="1613">
        <v>-9592</v>
      </c>
    </row>
    <row r="24" spans="2:6" ht="12" hidden="1" customHeight="1" outlineLevel="1">
      <c r="B24" s="1333" t="s">
        <v>325</v>
      </c>
      <c r="C24" s="1335">
        <v>7893</v>
      </c>
      <c r="D24" s="1335">
        <v>7098</v>
      </c>
      <c r="E24" s="1613">
        <v>3901</v>
      </c>
    </row>
    <row r="25" spans="2:6" ht="12" hidden="1" customHeight="1" outlineLevel="1">
      <c r="B25" s="1333" t="s">
        <v>4676</v>
      </c>
      <c r="C25" s="1335">
        <v>-4943.353994739</v>
      </c>
      <c r="D25" s="1335">
        <v>-3639</v>
      </c>
      <c r="E25" s="1613">
        <v>-2372</v>
      </c>
    </row>
    <row r="26" spans="2:6" ht="12" hidden="1" customHeight="1" outlineLevel="3">
      <c r="B26" s="1338" t="s">
        <v>329</v>
      </c>
      <c r="C26" s="1340">
        <v>1916</v>
      </c>
      <c r="D26" s="1340"/>
      <c r="E26" s="1614">
        <v>0</v>
      </c>
    </row>
    <row r="27" spans="2:6" ht="12" customHeight="1" collapsed="1">
      <c r="B27" s="1343" t="s">
        <v>52</v>
      </c>
      <c r="C27" s="1335">
        <f t="shared" ref="C27" si="1">SUM(C16:C26)</f>
        <v>59025.646005260998</v>
      </c>
      <c r="D27" s="1335">
        <v>59227</v>
      </c>
      <c r="E27" s="1613">
        <v>55997</v>
      </c>
      <c r="F27" s="643"/>
    </row>
    <row r="28" spans="2:6" ht="12" customHeight="1">
      <c r="B28" s="1343" t="s">
        <v>119</v>
      </c>
      <c r="C28" s="1335">
        <v>10019</v>
      </c>
      <c r="D28" s="1335">
        <v>29</v>
      </c>
      <c r="E28" s="1613">
        <v>29</v>
      </c>
      <c r="F28" s="643"/>
    </row>
    <row r="29" spans="2:6" ht="12" hidden="1" customHeight="1" outlineLevel="1">
      <c r="B29" s="1328" t="s">
        <v>332</v>
      </c>
      <c r="C29" s="1330">
        <v>855</v>
      </c>
      <c r="D29" s="1330">
        <v>431</v>
      </c>
      <c r="E29" s="1612">
        <v>509</v>
      </c>
      <c r="F29" s="643"/>
    </row>
    <row r="30" spans="2:6" ht="12" hidden="1" customHeight="1" outlineLevel="1">
      <c r="B30" s="1333" t="s">
        <v>334</v>
      </c>
      <c r="C30" s="1335">
        <v>0</v>
      </c>
      <c r="D30" s="1335">
        <v>0</v>
      </c>
      <c r="E30" s="1613">
        <v>0</v>
      </c>
      <c r="F30" s="643"/>
    </row>
    <row r="31" spans="2:6" ht="12" hidden="1" customHeight="1" outlineLevel="1">
      <c r="B31" s="1333" t="s">
        <v>336</v>
      </c>
      <c r="C31" s="1335">
        <v>0</v>
      </c>
      <c r="D31" s="1335">
        <v>0</v>
      </c>
      <c r="E31" s="1613">
        <v>0</v>
      </c>
      <c r="F31" s="643"/>
    </row>
    <row r="32" spans="2:6" ht="12" hidden="1" customHeight="1" outlineLevel="1">
      <c r="B32" s="1333" t="s">
        <v>338</v>
      </c>
      <c r="C32" s="1335">
        <v>0</v>
      </c>
      <c r="D32" s="1335">
        <v>0</v>
      </c>
      <c r="E32" s="1613">
        <v>0</v>
      </c>
      <c r="F32" s="643"/>
    </row>
    <row r="33" spans="2:6" ht="12" hidden="1" customHeight="1" outlineLevel="1">
      <c r="B33" s="1333" t="s">
        <v>340</v>
      </c>
      <c r="C33" s="1335">
        <v>0</v>
      </c>
      <c r="D33" s="1335">
        <v>0</v>
      </c>
      <c r="E33" s="1613">
        <v>0</v>
      </c>
      <c r="F33" s="643"/>
    </row>
    <row r="34" spans="2:6" ht="12" hidden="1" customHeight="1" outlineLevel="1">
      <c r="B34" s="1333" t="s">
        <v>342</v>
      </c>
      <c r="C34" s="1335">
        <v>406</v>
      </c>
      <c r="D34" s="1335">
        <v>528</v>
      </c>
      <c r="E34" s="1613">
        <v>599</v>
      </c>
      <c r="F34" s="643"/>
    </row>
    <row r="35" spans="2:6" ht="12" hidden="1" customHeight="1" outlineLevel="1">
      <c r="B35" s="1333" t="s">
        <v>344</v>
      </c>
      <c r="C35" s="1335">
        <v>56</v>
      </c>
      <c r="D35" s="1335">
        <v>311</v>
      </c>
      <c r="E35" s="1613">
        <v>239</v>
      </c>
      <c r="F35" s="643"/>
    </row>
    <row r="36" spans="2:6" ht="12" hidden="1" customHeight="1" outlineLevel="1">
      <c r="B36" s="1333" t="s">
        <v>346</v>
      </c>
      <c r="C36" s="1335">
        <v>17</v>
      </c>
      <c r="D36" s="1335">
        <v>50</v>
      </c>
      <c r="E36" s="1613">
        <v>90</v>
      </c>
      <c r="F36" s="643"/>
    </row>
    <row r="37" spans="2:6" ht="12" hidden="1" customHeight="1" outlineLevel="1">
      <c r="B37" s="1333" t="s">
        <v>348</v>
      </c>
      <c r="C37" s="1335">
        <v>391</v>
      </c>
      <c r="D37" s="1335">
        <v>391</v>
      </c>
      <c r="E37" s="1613">
        <v>1189.7856000000002</v>
      </c>
      <c r="F37" s="643"/>
    </row>
    <row r="38" spans="2:6" ht="12" hidden="1" customHeight="1" outlineLevel="1">
      <c r="B38" s="1333" t="s">
        <v>350</v>
      </c>
      <c r="C38" s="1335">
        <v>0</v>
      </c>
      <c r="D38" s="1335">
        <v>0</v>
      </c>
      <c r="E38" s="1613">
        <v>0</v>
      </c>
      <c r="F38" s="643"/>
    </row>
    <row r="39" spans="2:6" ht="12" hidden="1" customHeight="1" outlineLevel="1">
      <c r="B39" s="1333" t="s">
        <v>352</v>
      </c>
      <c r="C39" s="1335">
        <v>415.28079999999977</v>
      </c>
      <c r="D39" s="1335">
        <v>2878</v>
      </c>
      <c r="E39" s="1613">
        <v>3352.3</v>
      </c>
      <c r="F39" s="643"/>
    </row>
    <row r="40" spans="2:6" ht="12" hidden="1" customHeight="1" outlineLevel="1">
      <c r="B40" s="1333" t="s">
        <v>354</v>
      </c>
      <c r="C40" s="1335">
        <v>606</v>
      </c>
      <c r="D40" s="1335">
        <v>711</v>
      </c>
      <c r="E40" s="1613">
        <v>647</v>
      </c>
      <c r="F40" s="643"/>
    </row>
    <row r="41" spans="2:6" ht="12" hidden="1" customHeight="1" outlineLevel="1">
      <c r="B41" s="1333" t="s">
        <v>356</v>
      </c>
      <c r="C41" s="1335">
        <v>0</v>
      </c>
      <c r="D41" s="1335">
        <v>113</v>
      </c>
      <c r="E41" s="1613">
        <v>0</v>
      </c>
      <c r="F41" s="643"/>
    </row>
    <row r="42" spans="2:6" ht="12" hidden="1" customHeight="1" outlineLevel="1">
      <c r="B42" s="1333" t="s">
        <v>358</v>
      </c>
      <c r="C42" s="1335">
        <v>0</v>
      </c>
      <c r="D42" s="1335">
        <v>0</v>
      </c>
      <c r="E42" s="1613">
        <v>0</v>
      </c>
      <c r="F42" s="643"/>
    </row>
    <row r="43" spans="2:6" ht="12" hidden="1" customHeight="1" outlineLevel="1">
      <c r="B43" s="1333" t="s">
        <v>360</v>
      </c>
      <c r="C43" s="1335">
        <v>0</v>
      </c>
      <c r="D43" s="1335">
        <v>0</v>
      </c>
      <c r="E43" s="1613">
        <v>0</v>
      </c>
      <c r="F43" s="643"/>
    </row>
    <row r="44" spans="2:6" ht="12" hidden="1" customHeight="1" outlineLevel="1">
      <c r="B44" s="1333" t="s">
        <v>362</v>
      </c>
      <c r="C44" s="1335">
        <v>0</v>
      </c>
      <c r="D44" s="1335">
        <v>0</v>
      </c>
      <c r="E44" s="1613">
        <v>0</v>
      </c>
      <c r="F44" s="643"/>
    </row>
    <row r="45" spans="2:6" ht="12" hidden="1" customHeight="1" outlineLevel="1">
      <c r="B45" s="1333" t="s">
        <v>364</v>
      </c>
      <c r="C45" s="1335"/>
      <c r="D45" s="1335">
        <v>0</v>
      </c>
      <c r="E45" s="1613">
        <v>0</v>
      </c>
      <c r="F45" s="643"/>
    </row>
    <row r="46" spans="2:6" ht="12" hidden="1" customHeight="1" outlineLevel="1">
      <c r="B46" s="1338" t="s">
        <v>366</v>
      </c>
      <c r="C46" s="1340"/>
      <c r="D46" s="1340"/>
      <c r="E46" s="1614">
        <v>0</v>
      </c>
      <c r="F46" s="643"/>
    </row>
    <row r="47" spans="2:6" ht="12" customHeight="1" collapsed="1">
      <c r="B47" s="1343" t="s">
        <v>121</v>
      </c>
      <c r="C47" s="1335">
        <f t="shared" ref="C47" si="2">SUM(C29:C46)</f>
        <v>2746.2807999999995</v>
      </c>
      <c r="D47" s="1335">
        <v>5413</v>
      </c>
      <c r="E47" s="1613">
        <v>6626.0856000000003</v>
      </c>
      <c r="F47" s="643"/>
    </row>
    <row r="48" spans="2:6" ht="12" customHeight="1">
      <c r="B48" s="1343" t="s">
        <v>368</v>
      </c>
      <c r="C48" s="1335">
        <v>0</v>
      </c>
      <c r="D48" s="1335"/>
      <c r="E48" s="1613">
        <v>0</v>
      </c>
      <c r="F48" s="643"/>
    </row>
    <row r="49" spans="2:6" ht="12" hidden="1" customHeight="1" outlineLevel="1">
      <c r="B49" s="1328" t="s">
        <v>370</v>
      </c>
      <c r="C49" s="1344"/>
      <c r="D49" s="1344"/>
      <c r="E49" s="1615"/>
      <c r="F49" s="643"/>
    </row>
    <row r="50" spans="2:6" ht="12" hidden="1" customHeight="1" outlineLevel="1">
      <c r="B50" s="1333" t="s">
        <v>372</v>
      </c>
      <c r="C50" s="1335">
        <v>14302</v>
      </c>
      <c r="D50" s="1335">
        <v>11205</v>
      </c>
      <c r="E50" s="1613">
        <v>14249</v>
      </c>
      <c r="F50" s="643"/>
    </row>
    <row r="51" spans="2:6" ht="12" hidden="1" customHeight="1" outlineLevel="1">
      <c r="B51" s="1333" t="s">
        <v>374</v>
      </c>
      <c r="C51" s="1335">
        <v>0</v>
      </c>
      <c r="D51" s="1335">
        <v>0</v>
      </c>
      <c r="E51" s="1613">
        <v>0</v>
      </c>
      <c r="F51" s="643"/>
    </row>
    <row r="52" spans="2:6" ht="12" hidden="1" customHeight="1" outlineLevel="1">
      <c r="B52" s="1333" t="s">
        <v>376</v>
      </c>
      <c r="C52" s="1335">
        <v>2504</v>
      </c>
      <c r="D52" s="1335">
        <v>2530</v>
      </c>
      <c r="E52" s="1613">
        <v>2593</v>
      </c>
      <c r="F52" s="643"/>
    </row>
    <row r="53" spans="2:6" ht="12" hidden="1" customHeight="1" outlineLevel="1">
      <c r="B53" s="1333" t="s">
        <v>378</v>
      </c>
      <c r="C53" s="1335">
        <v>5927</v>
      </c>
      <c r="D53" s="1335">
        <v>2879</v>
      </c>
      <c r="E53" s="1613">
        <v>2067</v>
      </c>
      <c r="F53" s="643"/>
    </row>
    <row r="54" spans="2:6" ht="12" hidden="1" customHeight="1" outlineLevel="1">
      <c r="B54" s="1333" t="s">
        <v>4673</v>
      </c>
      <c r="C54" s="1335">
        <v>21705</v>
      </c>
      <c r="D54" s="1335">
        <v>19996</v>
      </c>
      <c r="E54" s="1613">
        <v>16198</v>
      </c>
      <c r="F54" s="643"/>
    </row>
    <row r="55" spans="2:6" ht="12" hidden="1" customHeight="1" outlineLevel="1">
      <c r="B55" s="1333" t="s">
        <v>382</v>
      </c>
      <c r="C55" s="1335">
        <v>-500</v>
      </c>
      <c r="D55" s="1335">
        <v>0</v>
      </c>
      <c r="E55" s="1613">
        <v>0</v>
      </c>
      <c r="F55" s="643"/>
    </row>
    <row r="56" spans="2:6" ht="12" hidden="1" customHeight="1" outlineLevel="1">
      <c r="B56" s="1333" t="s">
        <v>384</v>
      </c>
      <c r="C56" s="1335">
        <v>0</v>
      </c>
      <c r="D56" s="1335">
        <v>0</v>
      </c>
      <c r="E56" s="1613">
        <v>0</v>
      </c>
      <c r="F56" s="643"/>
    </row>
    <row r="57" spans="2:6" ht="12" hidden="1" customHeight="1" outlineLevel="1">
      <c r="B57" s="1333" t="s">
        <v>386</v>
      </c>
      <c r="C57" s="1335">
        <v>-1439</v>
      </c>
      <c r="D57" s="1335">
        <v>-1439</v>
      </c>
      <c r="E57" s="1613">
        <v>-1439</v>
      </c>
      <c r="F57" s="643"/>
    </row>
    <row r="58" spans="2:6" ht="12" hidden="1" customHeight="1" outlineLevel="1">
      <c r="B58" s="1333" t="s">
        <v>388</v>
      </c>
      <c r="C58" s="1335">
        <v>3634</v>
      </c>
      <c r="D58" s="1335">
        <v>7000</v>
      </c>
      <c r="E58" s="1613">
        <v>3191</v>
      </c>
      <c r="F58" s="643"/>
    </row>
    <row r="59" spans="2:6" ht="12" hidden="1" customHeight="1" outlineLevel="1">
      <c r="B59" s="1333" t="s">
        <v>390</v>
      </c>
      <c r="C59" s="1335">
        <v>-500</v>
      </c>
      <c r="D59" s="1335">
        <v>-500</v>
      </c>
      <c r="E59" s="1613">
        <v>-500</v>
      </c>
      <c r="F59" s="643"/>
    </row>
    <row r="60" spans="2:6" ht="12" hidden="1" customHeight="1" outlineLevel="1">
      <c r="B60" s="1338" t="s">
        <v>392</v>
      </c>
      <c r="C60" s="1340">
        <v>0</v>
      </c>
      <c r="D60" s="1340">
        <v>0</v>
      </c>
      <c r="E60" s="1614">
        <v>0</v>
      </c>
      <c r="F60" s="643"/>
    </row>
    <row r="61" spans="2:6" ht="12" customHeight="1" collapsed="1">
      <c r="B61" s="1343" t="s">
        <v>123</v>
      </c>
      <c r="C61" s="1335">
        <f t="shared" ref="C61" si="3">SUM(C49:C60)</f>
        <v>45633</v>
      </c>
      <c r="D61" s="1335">
        <v>41671</v>
      </c>
      <c r="E61" s="1613">
        <v>36359</v>
      </c>
      <c r="F61" s="643"/>
    </row>
    <row r="62" spans="2:6" ht="12" customHeight="1">
      <c r="B62" s="1349" t="s">
        <v>127</v>
      </c>
      <c r="C62" s="1351">
        <f t="shared" ref="C62" si="4">SUM(C61,C48,C47,C27,C28,C15)</f>
        <v>145717.926805261</v>
      </c>
      <c r="D62" s="1351">
        <f>D61+D48+D47+D28+D27+D15</f>
        <v>139563.75202000001</v>
      </c>
      <c r="E62" s="1616">
        <f>E61+E48+E47+E28+E27+E15</f>
        <v>129888.08559999999</v>
      </c>
      <c r="F62" s="643"/>
    </row>
    <row r="63" spans="2:6" ht="12" customHeight="1">
      <c r="B63" s="1354" t="s">
        <v>129</v>
      </c>
      <c r="C63" s="1355"/>
      <c r="D63" s="1355"/>
      <c r="E63" s="1617"/>
      <c r="F63" s="643"/>
    </row>
    <row r="64" spans="2:6" ht="12" hidden="1" customHeight="1" outlineLevel="2">
      <c r="B64" s="1358" t="s">
        <v>4568</v>
      </c>
      <c r="C64" s="1355"/>
      <c r="D64" s="1355"/>
      <c r="E64" s="1617"/>
      <c r="F64" s="643"/>
    </row>
    <row r="65" spans="2:6" ht="12" hidden="1" customHeight="1" outlineLevel="2">
      <c r="B65" s="1359" t="s">
        <v>4569</v>
      </c>
      <c r="C65" s="1355"/>
      <c r="D65" s="1355">
        <v>84</v>
      </c>
      <c r="E65" s="1617">
        <v>142</v>
      </c>
      <c r="F65" s="643"/>
    </row>
    <row r="66" spans="2:6" ht="12" hidden="1" customHeight="1" outlineLevel="1" collapsed="1">
      <c r="B66" s="1333" t="s">
        <v>4570</v>
      </c>
      <c r="C66" s="1355"/>
      <c r="D66" s="1355">
        <v>84</v>
      </c>
      <c r="E66" s="1617">
        <v>142</v>
      </c>
      <c r="F66" s="643"/>
    </row>
    <row r="67" spans="2:6" ht="12" hidden="1" customHeight="1" outlineLevel="3">
      <c r="B67" s="1358" t="s">
        <v>395</v>
      </c>
      <c r="C67" s="1363"/>
      <c r="D67" s="1363"/>
      <c r="E67" s="1618"/>
      <c r="F67" s="643"/>
    </row>
    <row r="68" spans="2:6" ht="12" hidden="1" customHeight="1" outlineLevel="3">
      <c r="B68" s="1359" t="s">
        <v>396</v>
      </c>
      <c r="C68" s="1335">
        <v>1030.2836341879986</v>
      </c>
      <c r="D68" s="1335">
        <v>-2288.1578369510003</v>
      </c>
      <c r="E68" s="1613">
        <v>-1992.5032751284994</v>
      </c>
      <c r="F68" s="643"/>
    </row>
    <row r="69" spans="2:6" ht="12" hidden="1" customHeight="1" outlineLevel="3">
      <c r="B69" s="1359" t="s">
        <v>398</v>
      </c>
      <c r="C69" s="1335">
        <v>185</v>
      </c>
      <c r="D69" s="1335">
        <v>215</v>
      </c>
      <c r="E69" s="1613">
        <v>215</v>
      </c>
      <c r="F69" s="643"/>
    </row>
    <row r="70" spans="2:6" ht="12" hidden="1" customHeight="1" outlineLevel="3">
      <c r="B70" s="1359" t="s">
        <v>400</v>
      </c>
      <c r="C70" s="1335">
        <v>977</v>
      </c>
      <c r="D70" s="1335">
        <v>856</v>
      </c>
      <c r="E70" s="1613">
        <v>1524</v>
      </c>
      <c r="F70" s="643"/>
    </row>
    <row r="71" spans="2:6" ht="12" hidden="1" customHeight="1" outlineLevel="3">
      <c r="B71" s="1359" t="s">
        <v>402</v>
      </c>
      <c r="C71" s="1335">
        <v>0</v>
      </c>
      <c r="D71" s="1335">
        <v>725</v>
      </c>
      <c r="E71" s="1613">
        <v>2255</v>
      </c>
      <c r="F71" s="643"/>
    </row>
    <row r="72" spans="2:6" ht="12" hidden="1" customHeight="1" outlineLevel="2" collapsed="1">
      <c r="B72" s="1333" t="s">
        <v>404</v>
      </c>
      <c r="C72" s="1335">
        <f t="shared" ref="C72" si="5">SUM(C68:C71)</f>
        <v>2192.2836341879984</v>
      </c>
      <c r="D72" s="1335">
        <f t="shared" ref="D72:E72" si="6">SUM(D68:D71)</f>
        <v>-492.15783695100026</v>
      </c>
      <c r="E72" s="1613">
        <f t="shared" si="6"/>
        <v>2001.4967248715006</v>
      </c>
      <c r="F72" s="643"/>
    </row>
    <row r="73" spans="2:6" ht="12" hidden="1" customHeight="1" outlineLevel="3">
      <c r="B73" s="1366" t="s">
        <v>275</v>
      </c>
      <c r="C73" s="1344"/>
      <c r="D73" s="1344"/>
      <c r="E73" s="1615"/>
      <c r="F73" s="643"/>
    </row>
    <row r="74" spans="2:6" ht="12" hidden="1" customHeight="1" outlineLevel="3">
      <c r="B74" s="1368" t="s">
        <v>406</v>
      </c>
      <c r="C74" s="1335">
        <v>3805.4468370000013</v>
      </c>
      <c r="D74" s="1335">
        <v>4789.0875789200009</v>
      </c>
      <c r="E74" s="1613">
        <v>3464.1340762510022</v>
      </c>
      <c r="F74" s="643"/>
    </row>
    <row r="75" spans="2:6" ht="12" hidden="1" customHeight="1" outlineLevel="3">
      <c r="B75" s="1359" t="s">
        <v>408</v>
      </c>
      <c r="C75" s="1335">
        <v>119</v>
      </c>
      <c r="D75" s="1335">
        <v>351</v>
      </c>
      <c r="E75" s="1613">
        <v>351</v>
      </c>
      <c r="F75" s="643"/>
    </row>
    <row r="76" spans="2:6" ht="12" hidden="1" customHeight="1" outlineLevel="3">
      <c r="B76" s="1369" t="s">
        <v>410</v>
      </c>
      <c r="C76" s="1340">
        <v>8261</v>
      </c>
      <c r="D76" s="1340">
        <v>15560</v>
      </c>
      <c r="E76" s="1614">
        <v>18244</v>
      </c>
      <c r="F76" s="643"/>
    </row>
    <row r="77" spans="2:6" ht="12" hidden="1" customHeight="1" outlineLevel="2" collapsed="1">
      <c r="B77" s="1333" t="s">
        <v>412</v>
      </c>
      <c r="C77" s="1335">
        <f t="shared" ref="C77" si="7">SUM(C74:C76)</f>
        <v>12185.446837000001</v>
      </c>
      <c r="D77" s="1335">
        <f t="shared" ref="D77:E77" si="8">SUM(D74:D76)</f>
        <v>20700.08757892</v>
      </c>
      <c r="E77" s="1613">
        <f t="shared" si="8"/>
        <v>22059.134076251001</v>
      </c>
      <c r="F77" s="643"/>
    </row>
    <row r="78" spans="2:6" ht="12" hidden="1" customHeight="1" outlineLevel="3">
      <c r="B78" s="1366" t="s">
        <v>413</v>
      </c>
      <c r="C78" s="1344"/>
      <c r="D78" s="1344"/>
      <c r="E78" s="1615"/>
      <c r="F78" s="643"/>
    </row>
    <row r="79" spans="2:6" ht="12" hidden="1" customHeight="1" outlineLevel="3">
      <c r="B79" s="1368" t="s">
        <v>415</v>
      </c>
      <c r="C79" s="1335">
        <v>2944.9356074999996</v>
      </c>
      <c r="D79" s="1335">
        <v>6758.9212988078443</v>
      </c>
      <c r="E79" s="1613">
        <v>7943.6522210870444</v>
      </c>
      <c r="F79" s="643"/>
    </row>
    <row r="80" spans="2:6" ht="12" hidden="1" customHeight="1" outlineLevel="3">
      <c r="B80" s="1368" t="s">
        <v>4572</v>
      </c>
      <c r="C80" s="1335"/>
      <c r="D80" s="1335">
        <v>1776</v>
      </c>
      <c r="E80" s="1613">
        <v>1857</v>
      </c>
      <c r="F80" s="643"/>
    </row>
    <row r="81" spans="2:6" ht="12" hidden="1" customHeight="1" outlineLevel="3">
      <c r="B81" s="1369" t="s">
        <v>417</v>
      </c>
      <c r="C81" s="1340">
        <v>266</v>
      </c>
      <c r="D81" s="1340">
        <v>0</v>
      </c>
      <c r="E81" s="1614">
        <v>0</v>
      </c>
      <c r="F81" s="643"/>
    </row>
    <row r="82" spans="2:6" ht="12" hidden="1" customHeight="1" outlineLevel="2" collapsed="1">
      <c r="B82" s="1370" t="s">
        <v>419</v>
      </c>
      <c r="C82" s="1335">
        <f t="shared" ref="C82" si="9">SUM(C79:C81)</f>
        <v>3210.9356074999996</v>
      </c>
      <c r="D82" s="1335">
        <v>8534.9212988078434</v>
      </c>
      <c r="E82" s="1613">
        <v>9800.6522210870444</v>
      </c>
      <c r="F82" s="643"/>
    </row>
    <row r="83" spans="2:6" ht="12" hidden="1" customHeight="1" outlineLevel="3">
      <c r="B83" s="1366" t="s">
        <v>4574</v>
      </c>
      <c r="C83" s="1330"/>
      <c r="D83" s="1330"/>
      <c r="E83" s="1612"/>
      <c r="F83" s="643"/>
    </row>
    <row r="84" spans="2:6" ht="12" hidden="1" customHeight="1" outlineLevel="3">
      <c r="B84" s="1368" t="s">
        <v>4576</v>
      </c>
      <c r="C84" s="1335"/>
      <c r="D84" s="1335">
        <v>0</v>
      </c>
      <c r="E84" s="1613">
        <v>0</v>
      </c>
      <c r="F84" s="643"/>
    </row>
    <row r="85" spans="2:6" ht="12" hidden="1" customHeight="1" outlineLevel="3">
      <c r="B85" s="1368" t="s">
        <v>4577</v>
      </c>
      <c r="C85" s="1335"/>
      <c r="D85" s="1335">
        <v>0</v>
      </c>
      <c r="E85" s="1613">
        <v>0</v>
      </c>
      <c r="F85" s="643"/>
    </row>
    <row r="86" spans="2:6" ht="12" hidden="1" customHeight="1" outlineLevel="3">
      <c r="B86" s="1369" t="s">
        <v>4578</v>
      </c>
      <c r="C86" s="1340"/>
      <c r="D86" s="1340">
        <v>-3</v>
      </c>
      <c r="E86" s="1614">
        <v>0</v>
      </c>
      <c r="F86" s="643"/>
    </row>
    <row r="87" spans="2:6" ht="12" hidden="1" customHeight="1" outlineLevel="2" collapsed="1">
      <c r="B87" s="1333" t="s">
        <v>4575</v>
      </c>
      <c r="C87" s="1335"/>
      <c r="D87" s="1335">
        <v>-3</v>
      </c>
      <c r="E87" s="1613">
        <v>0</v>
      </c>
      <c r="F87" s="643"/>
    </row>
    <row r="88" spans="2:6" ht="12" hidden="1" customHeight="1" outlineLevel="3">
      <c r="B88" s="1366" t="s">
        <v>420</v>
      </c>
      <c r="C88" s="1330"/>
      <c r="D88" s="1330"/>
      <c r="E88" s="1612"/>
      <c r="F88" s="643"/>
    </row>
    <row r="89" spans="2:6" ht="12" hidden="1" customHeight="1" outlineLevel="3">
      <c r="B89" s="1368" t="s">
        <v>422</v>
      </c>
      <c r="C89" s="1335">
        <v>12254.79</v>
      </c>
      <c r="D89" s="1335">
        <v>14182.59</v>
      </c>
      <c r="E89" s="1613">
        <v>15949.74</v>
      </c>
      <c r="F89" s="643"/>
    </row>
    <row r="90" spans="2:6" ht="12" hidden="1" customHeight="1" outlineLevel="3">
      <c r="B90" s="1368" t="s">
        <v>424</v>
      </c>
      <c r="C90" s="1335">
        <v>1536</v>
      </c>
      <c r="D90" s="1335">
        <v>0</v>
      </c>
      <c r="E90" s="1613">
        <v>0</v>
      </c>
      <c r="F90" s="643"/>
    </row>
    <row r="91" spans="2:6" ht="12" hidden="1" customHeight="1" outlineLevel="3">
      <c r="B91" s="1369" t="s">
        <v>426</v>
      </c>
      <c r="C91" s="1340">
        <v>9850</v>
      </c>
      <c r="D91" s="1340">
        <v>7616</v>
      </c>
      <c r="E91" s="1614">
        <v>5938</v>
      </c>
      <c r="F91" s="643"/>
    </row>
    <row r="92" spans="2:6" ht="12" hidden="1" customHeight="1" outlineLevel="2" collapsed="1">
      <c r="B92" s="1333" t="s">
        <v>428</v>
      </c>
      <c r="C92" s="1335">
        <f t="shared" ref="C92" si="10">SUM(C89:C91)</f>
        <v>23640.79</v>
      </c>
      <c r="D92" s="1335">
        <v>21798.59</v>
      </c>
      <c r="E92" s="1613">
        <v>21887.739999999998</v>
      </c>
      <c r="F92" s="643"/>
    </row>
    <row r="93" spans="2:6" ht="12" hidden="1" customHeight="1" outlineLevel="3">
      <c r="B93" s="1366" t="s">
        <v>429</v>
      </c>
      <c r="C93" s="1344"/>
      <c r="D93" s="1344"/>
      <c r="E93" s="1615"/>
      <c r="F93" s="643"/>
    </row>
    <row r="94" spans="2:6" ht="12" hidden="1" customHeight="1" outlineLevel="3">
      <c r="B94" s="1368" t="s">
        <v>431</v>
      </c>
      <c r="C94" s="1335">
        <v>0</v>
      </c>
      <c r="D94" s="1335">
        <v>0</v>
      </c>
      <c r="E94" s="1613">
        <v>0</v>
      </c>
      <c r="F94" s="643"/>
    </row>
    <row r="95" spans="2:6" ht="12" hidden="1" customHeight="1" outlineLevel="3">
      <c r="B95" s="1368" t="s">
        <v>433</v>
      </c>
      <c r="C95" s="1335">
        <v>0</v>
      </c>
      <c r="D95" s="1335">
        <v>11</v>
      </c>
      <c r="E95" s="1613">
        <v>12</v>
      </c>
      <c r="F95" s="643"/>
    </row>
    <row r="96" spans="2:6" ht="12" hidden="1" customHeight="1" outlineLevel="3">
      <c r="B96" s="1369" t="s">
        <v>435</v>
      </c>
      <c r="C96" s="1340">
        <v>0</v>
      </c>
      <c r="D96" s="1340">
        <v>180</v>
      </c>
      <c r="E96" s="1614">
        <v>182</v>
      </c>
      <c r="F96" s="643"/>
    </row>
    <row r="97" spans="2:6" ht="12" hidden="1" customHeight="1" outlineLevel="2" collapsed="1">
      <c r="B97" s="1370" t="s">
        <v>437</v>
      </c>
      <c r="C97" s="1355">
        <f t="shared" ref="C97" si="11">SUM(C94:C96)</f>
        <v>0</v>
      </c>
      <c r="D97" s="1355">
        <v>191</v>
      </c>
      <c r="E97" s="1617">
        <v>194</v>
      </c>
      <c r="F97" s="643"/>
    </row>
    <row r="98" spans="2:6" ht="12" hidden="1" customHeight="1" outlineLevel="3">
      <c r="B98" s="1366" t="s">
        <v>438</v>
      </c>
      <c r="C98" s="1330"/>
      <c r="D98" s="1330"/>
      <c r="E98" s="1612"/>
      <c r="F98" s="643"/>
    </row>
    <row r="99" spans="2:6" ht="12" hidden="1" customHeight="1" outlineLevel="3">
      <c r="B99" s="1368" t="s">
        <v>440</v>
      </c>
      <c r="C99" s="1335">
        <v>4731</v>
      </c>
      <c r="D99" s="1335">
        <v>6053</v>
      </c>
      <c r="E99" s="1613">
        <v>7196</v>
      </c>
      <c r="F99" s="643"/>
    </row>
    <row r="100" spans="2:6" ht="12" hidden="1" customHeight="1" outlineLevel="3">
      <c r="B100" s="1368" t="s">
        <v>442</v>
      </c>
      <c r="C100" s="1335">
        <v>6879</v>
      </c>
      <c r="D100" s="1335">
        <v>8416</v>
      </c>
      <c r="E100" s="1613">
        <v>9668</v>
      </c>
      <c r="F100" s="643"/>
    </row>
    <row r="101" spans="2:6" ht="12" hidden="1" customHeight="1" outlineLevel="3">
      <c r="B101" s="1368" t="s">
        <v>444</v>
      </c>
      <c r="C101" s="1335">
        <v>0</v>
      </c>
      <c r="D101" s="1335">
        <v>0</v>
      </c>
      <c r="E101" s="1613">
        <v>0</v>
      </c>
      <c r="F101" s="643"/>
    </row>
    <row r="102" spans="2:6" ht="12" hidden="1" customHeight="1" outlineLevel="3">
      <c r="B102" s="1369" t="s">
        <v>445</v>
      </c>
      <c r="C102" s="1340">
        <v>350</v>
      </c>
      <c r="D102" s="1340">
        <v>334</v>
      </c>
      <c r="E102" s="1614">
        <v>346</v>
      </c>
      <c r="F102" s="643"/>
    </row>
    <row r="103" spans="2:6" ht="12" hidden="1" customHeight="1" outlineLevel="2" collapsed="1">
      <c r="B103" s="1370" t="s">
        <v>447</v>
      </c>
      <c r="C103" s="1355">
        <f t="shared" ref="C103" si="12">SUM(C99:C102)</f>
        <v>11960</v>
      </c>
      <c r="D103" s="1355">
        <v>14803</v>
      </c>
      <c r="E103" s="1617">
        <v>17210</v>
      </c>
      <c r="F103" s="643"/>
    </row>
    <row r="104" spans="2:6" ht="12" hidden="1" customHeight="1" outlineLevel="3">
      <c r="B104" s="1366" t="s">
        <v>448</v>
      </c>
      <c r="C104" s="1330"/>
      <c r="D104" s="1330"/>
      <c r="E104" s="1612"/>
      <c r="F104" s="643"/>
    </row>
    <row r="105" spans="2:6" ht="12" hidden="1" customHeight="1" outlineLevel="3">
      <c r="B105" s="1368" t="s">
        <v>450</v>
      </c>
      <c r="C105" s="1335">
        <v>105</v>
      </c>
      <c r="D105" s="1335">
        <v>105</v>
      </c>
      <c r="E105" s="1613">
        <v>105</v>
      </c>
      <c r="F105" s="643"/>
    </row>
    <row r="106" spans="2:6" ht="12" hidden="1" customHeight="1" outlineLevel="3">
      <c r="B106" s="1369" t="s">
        <v>452</v>
      </c>
      <c r="C106" s="1340">
        <v>0</v>
      </c>
      <c r="D106" s="1340">
        <v>0</v>
      </c>
      <c r="E106" s="1614">
        <v>0</v>
      </c>
      <c r="F106" s="643"/>
    </row>
    <row r="107" spans="2:6" ht="12" hidden="1" customHeight="1" outlineLevel="2" collapsed="1">
      <c r="B107" s="1370" t="s">
        <v>454</v>
      </c>
      <c r="C107" s="1355">
        <f t="shared" ref="C107" si="13">SUM(C105:C106)</f>
        <v>105</v>
      </c>
      <c r="D107" s="1355">
        <v>105</v>
      </c>
      <c r="E107" s="1617">
        <v>105</v>
      </c>
      <c r="F107" s="643"/>
    </row>
    <row r="108" spans="2:6" ht="12" hidden="1" customHeight="1" outlineLevel="3">
      <c r="B108" s="1366" t="s">
        <v>455</v>
      </c>
      <c r="C108" s="1330"/>
      <c r="D108" s="1330"/>
      <c r="E108" s="1612"/>
      <c r="F108" s="643"/>
    </row>
    <row r="109" spans="2:6" ht="12" hidden="1" customHeight="1" outlineLevel="3">
      <c r="B109" s="1368" t="s">
        <v>457</v>
      </c>
      <c r="C109" s="1335">
        <v>4975.05</v>
      </c>
      <c r="D109" s="1335">
        <v>7124.1900000000005</v>
      </c>
      <c r="E109" s="1613">
        <v>9418.68</v>
      </c>
      <c r="F109" s="643"/>
    </row>
    <row r="110" spans="2:6" ht="12.6" hidden="1" customHeight="1" outlineLevel="3">
      <c r="B110" s="1368" t="s">
        <v>459</v>
      </c>
      <c r="C110" s="1335">
        <v>11640</v>
      </c>
      <c r="D110" s="1335">
        <v>11634</v>
      </c>
      <c r="E110" s="1613">
        <v>11008</v>
      </c>
      <c r="F110" s="643"/>
    </row>
    <row r="111" spans="2:6" ht="12" hidden="1" customHeight="1" outlineLevel="3">
      <c r="B111" s="1368" t="s">
        <v>461</v>
      </c>
      <c r="C111" s="1335">
        <v>0</v>
      </c>
      <c r="D111" s="1335">
        <v>0</v>
      </c>
      <c r="E111" s="1613">
        <v>0</v>
      </c>
      <c r="F111" s="643"/>
    </row>
    <row r="112" spans="2:6" ht="12.6" hidden="1" customHeight="1" outlineLevel="3">
      <c r="B112" s="1368" t="s">
        <v>463</v>
      </c>
      <c r="C112" s="1335">
        <v>0</v>
      </c>
      <c r="D112" s="1335">
        <v>0</v>
      </c>
      <c r="E112" s="1613">
        <v>0</v>
      </c>
      <c r="F112" s="643"/>
    </row>
    <row r="113" spans="2:6" ht="12" hidden="1" customHeight="1" outlineLevel="2" collapsed="1">
      <c r="B113" s="1370" t="s">
        <v>465</v>
      </c>
      <c r="C113" s="1355">
        <f t="shared" ref="C113" si="14">SUM(C109:C112)</f>
        <v>16615.05</v>
      </c>
      <c r="D113" s="1355">
        <f t="shared" ref="D113:E113" si="15">SUM(D109:D112)</f>
        <v>18758.190000000002</v>
      </c>
      <c r="E113" s="1617">
        <f t="shared" si="15"/>
        <v>20426.68</v>
      </c>
      <c r="F113" s="643"/>
    </row>
    <row r="114" spans="2:6" ht="12" hidden="1" customHeight="1" outlineLevel="3">
      <c r="B114" s="1358" t="s">
        <v>466</v>
      </c>
      <c r="C114" s="1330"/>
      <c r="D114" s="1330"/>
      <c r="E114" s="1612"/>
      <c r="F114" s="643"/>
    </row>
    <row r="115" spans="2:6" ht="12" hidden="1" customHeight="1" outlineLevel="3">
      <c r="B115" s="1371" t="s">
        <v>468</v>
      </c>
      <c r="C115" s="1335">
        <v>-241.48588662608535</v>
      </c>
      <c r="D115" s="1335">
        <v>1592.1432412712975</v>
      </c>
      <c r="E115" s="1613">
        <v>1461.373035684273</v>
      </c>
      <c r="F115" s="643"/>
    </row>
    <row r="116" spans="2:6" ht="12" hidden="1" customHeight="1" outlineLevel="3">
      <c r="B116" s="1359" t="s">
        <v>470</v>
      </c>
      <c r="C116" s="1335">
        <v>4573</v>
      </c>
      <c r="D116" s="1335">
        <v>392</v>
      </c>
      <c r="E116" s="1613">
        <v>316</v>
      </c>
      <c r="F116" s="643"/>
    </row>
    <row r="117" spans="2:6" ht="12" hidden="1" customHeight="1" outlineLevel="3">
      <c r="B117" s="1359" t="s">
        <v>4571</v>
      </c>
      <c r="C117" s="1335"/>
      <c r="D117" s="1335">
        <v>2310</v>
      </c>
      <c r="E117" s="1613">
        <v>2310</v>
      </c>
      <c r="F117" s="643"/>
    </row>
    <row r="118" spans="2:6" ht="12" hidden="1" customHeight="1" outlineLevel="3">
      <c r="B118" s="1359" t="s">
        <v>471</v>
      </c>
      <c r="C118" s="1335">
        <v>2888</v>
      </c>
      <c r="D118" s="1335">
        <v>10523</v>
      </c>
      <c r="E118" s="1613">
        <v>10024</v>
      </c>
      <c r="F118" s="643"/>
    </row>
    <row r="119" spans="2:6" ht="12" hidden="1" customHeight="1" outlineLevel="3">
      <c r="B119" s="1373" t="s">
        <v>4573</v>
      </c>
      <c r="C119" s="1340"/>
      <c r="D119" s="1340">
        <v>12</v>
      </c>
      <c r="E119" s="1614">
        <v>2285</v>
      </c>
      <c r="F119" s="643"/>
    </row>
    <row r="120" spans="2:6" ht="12" hidden="1" customHeight="1" outlineLevel="2" collapsed="1">
      <c r="B120" s="1370" t="s">
        <v>473</v>
      </c>
      <c r="C120" s="1355">
        <f t="shared" ref="C120" si="16">SUM(C115:C118)</f>
        <v>7219.5141133739144</v>
      </c>
      <c r="D120" s="1355">
        <v>14829.143241271297</v>
      </c>
      <c r="E120" s="1617">
        <v>16396.373035684272</v>
      </c>
      <c r="F120" s="643"/>
    </row>
    <row r="121" spans="2:6" ht="12" hidden="1" customHeight="1" outlineLevel="3">
      <c r="B121" s="1366" t="s">
        <v>474</v>
      </c>
      <c r="C121" s="1330"/>
      <c r="D121" s="1330"/>
      <c r="E121" s="1612"/>
      <c r="F121" s="643"/>
    </row>
    <row r="122" spans="2:6" ht="12" hidden="1" customHeight="1" outlineLevel="3">
      <c r="B122" s="1368" t="s">
        <v>476</v>
      </c>
      <c r="C122" s="1335">
        <v>-343</v>
      </c>
      <c r="D122" s="1335">
        <v>0</v>
      </c>
      <c r="E122" s="1613">
        <v>0</v>
      </c>
      <c r="F122" s="643"/>
    </row>
    <row r="123" spans="2:6" ht="12" hidden="1" customHeight="1" outlineLevel="3">
      <c r="B123" s="1368" t="s">
        <v>478</v>
      </c>
      <c r="C123" s="1335">
        <v>-351</v>
      </c>
      <c r="D123" s="1335">
        <v>0</v>
      </c>
      <c r="E123" s="1613">
        <v>0</v>
      </c>
      <c r="F123" s="643"/>
    </row>
    <row r="124" spans="2:6" ht="12" hidden="1" customHeight="1" outlineLevel="3">
      <c r="B124" s="1369" t="s">
        <v>480</v>
      </c>
      <c r="C124" s="1340">
        <v>0</v>
      </c>
      <c r="D124" s="1340">
        <v>0</v>
      </c>
      <c r="E124" s="1614">
        <v>0</v>
      </c>
      <c r="F124" s="643"/>
    </row>
    <row r="125" spans="2:6" ht="12" hidden="1" customHeight="1" outlineLevel="2" collapsed="1">
      <c r="B125" s="1333" t="s">
        <v>482</v>
      </c>
      <c r="C125" s="1335">
        <f t="shared" ref="C125" si="17">SUM(C122:C124)</f>
        <v>-694</v>
      </c>
      <c r="D125" s="1335">
        <v>0</v>
      </c>
      <c r="E125" s="1613">
        <v>0</v>
      </c>
      <c r="F125" s="643"/>
    </row>
    <row r="126" spans="2:6" ht="12" hidden="1" customHeight="1" outlineLevel="3">
      <c r="B126" s="1374" t="s">
        <v>483</v>
      </c>
      <c r="C126" s="1330"/>
      <c r="D126" s="1330"/>
      <c r="E126" s="1612"/>
      <c r="F126" s="643"/>
    </row>
    <row r="127" spans="2:6" ht="12" hidden="1" customHeight="1" outlineLevel="3">
      <c r="B127" s="1368" t="s">
        <v>485</v>
      </c>
      <c r="C127" s="1335">
        <v>3534</v>
      </c>
      <c r="D127" s="1335">
        <v>3534</v>
      </c>
      <c r="E127" s="1613">
        <v>3534</v>
      </c>
      <c r="F127" s="643"/>
    </row>
    <row r="128" spans="2:6" ht="12" hidden="1" customHeight="1" outlineLevel="3">
      <c r="B128" s="1369" t="s">
        <v>487</v>
      </c>
      <c r="C128" s="1340">
        <v>-3023</v>
      </c>
      <c r="D128" s="1340">
        <v>-3023</v>
      </c>
      <c r="E128" s="1614">
        <v>-3022</v>
      </c>
      <c r="F128" s="643"/>
    </row>
    <row r="129" spans="2:6" ht="12" hidden="1" customHeight="1" outlineLevel="2" collapsed="1">
      <c r="B129" s="1333" t="s">
        <v>489</v>
      </c>
      <c r="C129" s="1335">
        <f t="shared" ref="C129" si="18">SUM(C127:C128)</f>
        <v>511</v>
      </c>
      <c r="D129" s="1335">
        <v>511</v>
      </c>
      <c r="E129" s="1613">
        <v>512</v>
      </c>
      <c r="F129" s="643"/>
    </row>
    <row r="130" spans="2:6" ht="12" hidden="1" customHeight="1" outlineLevel="3">
      <c r="B130" s="1376" t="s">
        <v>490</v>
      </c>
      <c r="C130" s="1378"/>
      <c r="D130" s="1378"/>
      <c r="E130" s="1619"/>
      <c r="F130" s="643"/>
    </row>
    <row r="131" spans="2:6" ht="12" hidden="1" customHeight="1" outlineLevel="3">
      <c r="B131" s="1368" t="s">
        <v>492</v>
      </c>
      <c r="C131" s="1335"/>
      <c r="D131" s="1335"/>
      <c r="E131" s="1613"/>
      <c r="F131" s="643"/>
    </row>
    <row r="132" spans="2:6" ht="12" hidden="1" customHeight="1" outlineLevel="3">
      <c r="B132" s="1381" t="s">
        <v>402</v>
      </c>
      <c r="C132" s="1383"/>
      <c r="D132" s="1383"/>
      <c r="E132" s="1620"/>
      <c r="F132" s="643"/>
    </row>
    <row r="133" spans="2:6" ht="12" hidden="1" customHeight="1" outlineLevel="2" collapsed="1">
      <c r="B133" s="1387" t="s">
        <v>465</v>
      </c>
      <c r="C133" s="1389">
        <f t="shared" ref="C133" si="19">SUM(C131:C132)</f>
        <v>0</v>
      </c>
      <c r="D133" s="1389">
        <v>0</v>
      </c>
      <c r="E133" s="1621">
        <v>0</v>
      </c>
      <c r="F133" s="643"/>
    </row>
    <row r="134" spans="2:6" ht="12" customHeight="1" collapsed="1">
      <c r="B134" s="1343" t="s">
        <v>494</v>
      </c>
      <c r="C134" s="1335">
        <f>SUM(C133,C129,C125,C120,C113,C107,C103,C97,C92,C82,C77,C72)</f>
        <v>76946.020192061915</v>
      </c>
      <c r="D134" s="1335">
        <f>D133+D129+D125+D120+D113+D107+D103+D97+D92+D87+D82+D77+D72+D66</f>
        <v>99819.774282048165</v>
      </c>
      <c r="E134" s="1613">
        <f>E133+E129+E125+E120+E113+E107+E103+E97+E92+E87+E82+E77+E72+E66</f>
        <v>110735.07605789382</v>
      </c>
      <c r="F134" s="643"/>
    </row>
    <row r="135" spans="2:6" ht="12" hidden="1" customHeight="1" outlineLevel="1">
      <c r="B135" s="1393" t="s">
        <v>496</v>
      </c>
      <c r="C135" s="1344"/>
      <c r="D135" s="1344"/>
      <c r="E135" s="1615"/>
      <c r="F135" s="643"/>
    </row>
    <row r="136" spans="2:6" ht="12" hidden="1" customHeight="1" outlineLevel="1">
      <c r="B136" s="1338" t="s">
        <v>497</v>
      </c>
      <c r="C136" s="1340">
        <v>2246</v>
      </c>
      <c r="D136" s="1340">
        <v>2349</v>
      </c>
      <c r="E136" s="1614">
        <v>2349</v>
      </c>
      <c r="F136" s="643"/>
    </row>
    <row r="137" spans="2:6" ht="12" customHeight="1" collapsed="1">
      <c r="B137" s="1343" t="s">
        <v>133</v>
      </c>
      <c r="C137" s="1335">
        <f t="shared" ref="C137" si="20">C136</f>
        <v>2246</v>
      </c>
      <c r="D137" s="1335">
        <v>2349</v>
      </c>
      <c r="E137" s="1613">
        <v>2349</v>
      </c>
      <c r="F137" s="643"/>
    </row>
    <row r="138" spans="2:6" ht="12" hidden="1" customHeight="1" outlineLevel="1">
      <c r="B138" s="1328" t="s">
        <v>499</v>
      </c>
      <c r="C138" s="1330">
        <v>0</v>
      </c>
      <c r="D138" s="1330">
        <v>0</v>
      </c>
      <c r="E138" s="1612">
        <v>0</v>
      </c>
      <c r="F138" s="643"/>
    </row>
    <row r="139" spans="2:6" ht="12" hidden="1" customHeight="1" outlineLevel="1">
      <c r="B139" s="1333" t="s">
        <v>501</v>
      </c>
      <c r="C139" s="1335">
        <v>1761</v>
      </c>
      <c r="D139" s="1335">
        <v>950</v>
      </c>
      <c r="E139" s="1613">
        <v>984</v>
      </c>
      <c r="F139" s="643"/>
    </row>
    <row r="140" spans="2:6" ht="12" hidden="1" customHeight="1" outlineLevel="1">
      <c r="B140" s="1333" t="s">
        <v>503</v>
      </c>
      <c r="C140" s="1335"/>
      <c r="D140" s="1335">
        <v>0</v>
      </c>
      <c r="E140" s="1613"/>
      <c r="F140" s="643"/>
    </row>
    <row r="141" spans="2:6" ht="12" hidden="1" customHeight="1" outlineLevel="1">
      <c r="B141" s="1396" t="s">
        <v>505</v>
      </c>
      <c r="C141" s="1340">
        <v>0</v>
      </c>
      <c r="D141" s="1340">
        <v>0</v>
      </c>
      <c r="E141" s="1614">
        <v>0</v>
      </c>
      <c r="F141" s="643"/>
    </row>
    <row r="142" spans="2:6" ht="12" customHeight="1" collapsed="1">
      <c r="B142" s="1343" t="s">
        <v>507</v>
      </c>
      <c r="C142" s="1335">
        <f t="shared" ref="C142" si="21">SUM(C138:C141)</f>
        <v>1761</v>
      </c>
      <c r="D142" s="1335">
        <f>SUM(D138:D141)</f>
        <v>950</v>
      </c>
      <c r="E142" s="1613">
        <f>SUM(E138:E141)</f>
        <v>984</v>
      </c>
      <c r="F142" s="643"/>
    </row>
    <row r="143" spans="2:6" ht="12" customHeight="1">
      <c r="B143" s="1343" t="s">
        <v>509</v>
      </c>
      <c r="C143" s="1335"/>
      <c r="D143" s="1335"/>
      <c r="E143" s="1613"/>
      <c r="F143" s="643"/>
    </row>
    <row r="144" spans="2:6" ht="12" hidden="1" customHeight="1" outlineLevel="2">
      <c r="B144" s="1328" t="s">
        <v>510</v>
      </c>
      <c r="C144" s="1330">
        <v>21183.012999999999</v>
      </c>
      <c r="D144" s="1330">
        <v>17919</v>
      </c>
      <c r="E144" s="1612">
        <v>16287</v>
      </c>
      <c r="F144" s="643"/>
    </row>
    <row r="145" spans="2:6" ht="12" hidden="1" customHeight="1" outlineLevel="2">
      <c r="B145" s="1338" t="s">
        <v>512</v>
      </c>
      <c r="C145" s="1340">
        <v>737</v>
      </c>
      <c r="D145" s="1340">
        <v>0</v>
      </c>
      <c r="E145" s="1614">
        <v>0</v>
      </c>
      <c r="F145" s="643"/>
    </row>
    <row r="146" spans="2:6" ht="12" customHeight="1" collapsed="1">
      <c r="B146" s="1343" t="s">
        <v>141</v>
      </c>
      <c r="C146" s="1335">
        <f t="shared" ref="C146" si="22">SUM(C144:C145)</f>
        <v>21920.012999999999</v>
      </c>
      <c r="D146" s="1335">
        <f>SUM(D144:D145)</f>
        <v>17919</v>
      </c>
      <c r="E146" s="1613">
        <f>E145+E144</f>
        <v>16287</v>
      </c>
      <c r="F146" s="643"/>
    </row>
    <row r="147" spans="2:6" ht="12" hidden="1" customHeight="1" outlineLevel="1">
      <c r="B147" s="1328" t="s">
        <v>514</v>
      </c>
      <c r="C147" s="1330">
        <v>0</v>
      </c>
      <c r="D147" s="1330">
        <v>0</v>
      </c>
      <c r="E147" s="1612">
        <v>0</v>
      </c>
      <c r="F147" s="643"/>
    </row>
    <row r="148" spans="2:6" ht="12" hidden="1" customHeight="1" outlineLevel="1">
      <c r="B148" s="1333" t="s">
        <v>516</v>
      </c>
      <c r="C148" s="1345"/>
      <c r="D148" s="1345"/>
      <c r="E148" s="1622"/>
      <c r="F148" s="643"/>
    </row>
    <row r="149" spans="2:6" ht="12" hidden="1" customHeight="1" outlineLevel="1">
      <c r="B149" s="1399" t="s">
        <v>518</v>
      </c>
      <c r="C149" s="1345"/>
      <c r="D149" s="1345"/>
      <c r="E149" s="1622"/>
      <c r="F149" s="643"/>
    </row>
    <row r="150" spans="2:6" ht="12" hidden="1" customHeight="1" outlineLevel="1">
      <c r="B150" s="1333" t="s">
        <v>520</v>
      </c>
      <c r="C150" s="1345"/>
      <c r="D150" s="1345"/>
      <c r="E150" s="1622"/>
      <c r="F150" s="643"/>
    </row>
    <row r="151" spans="2:6" ht="12" hidden="1" customHeight="1" outlineLevel="1">
      <c r="B151" s="1333" t="s">
        <v>522</v>
      </c>
      <c r="C151" s="1335">
        <v>1001</v>
      </c>
      <c r="D151" s="1335">
        <v>521</v>
      </c>
      <c r="E151" s="1613">
        <v>205</v>
      </c>
      <c r="F151" s="643"/>
    </row>
    <row r="152" spans="2:6" ht="12" hidden="1" customHeight="1" outlineLevel="1">
      <c r="B152" s="1333" t="s">
        <v>524</v>
      </c>
      <c r="C152" s="1335">
        <v>29284</v>
      </c>
      <c r="D152" s="1335">
        <v>29284</v>
      </c>
      <c r="E152" s="1613">
        <v>29284</v>
      </c>
      <c r="F152" s="643"/>
    </row>
    <row r="153" spans="2:6" ht="12" hidden="1" customHeight="1" outlineLevel="1">
      <c r="B153" s="1333" t="s">
        <v>526</v>
      </c>
      <c r="C153" s="1335">
        <v>17115</v>
      </c>
      <c r="D153" s="1335">
        <v>17498</v>
      </c>
      <c r="E153" s="1613">
        <v>18189</v>
      </c>
      <c r="F153" s="643"/>
    </row>
    <row r="154" spans="2:6" ht="12" hidden="1" customHeight="1" outlineLevel="1">
      <c r="B154" s="1333" t="s">
        <v>528</v>
      </c>
      <c r="C154" s="1335">
        <v>0</v>
      </c>
      <c r="D154" s="1335">
        <v>0</v>
      </c>
      <c r="E154" s="1613">
        <v>0</v>
      </c>
      <c r="F154" s="643"/>
    </row>
    <row r="155" spans="2:6" ht="12" hidden="1" customHeight="1" outlineLevel="1">
      <c r="B155" s="1333" t="s">
        <v>530</v>
      </c>
      <c r="C155" s="1335">
        <v>65508</v>
      </c>
      <c r="D155" s="1335">
        <v>66959</v>
      </c>
      <c r="E155" s="1613">
        <v>70079</v>
      </c>
      <c r="F155" s="643"/>
    </row>
    <row r="156" spans="2:6" ht="12" hidden="1" customHeight="1" outlineLevel="1">
      <c r="B156" s="1333" t="s">
        <v>532</v>
      </c>
      <c r="C156" s="1335"/>
      <c r="D156" s="1335"/>
      <c r="E156" s="1613"/>
      <c r="F156" s="643"/>
    </row>
    <row r="157" spans="2:6" ht="12" hidden="1" customHeight="1" outlineLevel="1">
      <c r="B157" s="1333" t="s">
        <v>534</v>
      </c>
      <c r="C157" s="1335">
        <v>8111</v>
      </c>
      <c r="D157" s="1335">
        <v>8744</v>
      </c>
      <c r="E157" s="1613">
        <v>9063</v>
      </c>
      <c r="F157" s="643"/>
    </row>
    <row r="158" spans="2:6" ht="12" hidden="1" customHeight="1" outlineLevel="1">
      <c r="B158" s="1333" t="s">
        <v>536</v>
      </c>
      <c r="C158" s="1335">
        <v>5419</v>
      </c>
      <c r="D158" s="1335">
        <v>5520</v>
      </c>
      <c r="E158" s="1613">
        <v>5722</v>
      </c>
      <c r="F158" s="643"/>
    </row>
    <row r="159" spans="2:6" ht="12" hidden="1" customHeight="1" outlineLevel="1">
      <c r="B159" s="1333" t="s">
        <v>538</v>
      </c>
      <c r="C159" s="1335">
        <v>39531</v>
      </c>
      <c r="D159" s="1335">
        <v>43272</v>
      </c>
      <c r="E159" s="1613">
        <v>43504</v>
      </c>
      <c r="F159" s="643"/>
    </row>
    <row r="160" spans="2:6" ht="12" hidden="1" customHeight="1" outlineLevel="1">
      <c r="B160" s="1333" t="s">
        <v>540</v>
      </c>
      <c r="C160" s="1335">
        <v>405</v>
      </c>
      <c r="D160" s="1335">
        <v>405</v>
      </c>
      <c r="E160" s="1613">
        <v>405</v>
      </c>
      <c r="F160" s="643"/>
    </row>
    <row r="161" spans="2:6" ht="12" hidden="1" customHeight="1" outlineLevel="1">
      <c r="B161" s="1333" t="s">
        <v>542</v>
      </c>
      <c r="C161" s="1335">
        <v>723</v>
      </c>
      <c r="D161" s="1335">
        <v>723</v>
      </c>
      <c r="E161" s="1613">
        <v>723</v>
      </c>
      <c r="F161" s="643"/>
    </row>
    <row r="162" spans="2:6" ht="12" hidden="1" customHeight="1" outlineLevel="1">
      <c r="B162" s="1333" t="s">
        <v>544</v>
      </c>
      <c r="C162" s="1335">
        <v>517</v>
      </c>
      <c r="D162" s="1335">
        <v>517</v>
      </c>
      <c r="E162" s="1613">
        <v>517</v>
      </c>
      <c r="F162" s="643"/>
    </row>
    <row r="163" spans="2:6" ht="12" hidden="1" customHeight="1" outlineLevel="1">
      <c r="B163" s="1333" t="s">
        <v>546</v>
      </c>
      <c r="C163" s="1335">
        <v>1115</v>
      </c>
      <c r="D163" s="1335">
        <v>1115</v>
      </c>
      <c r="E163" s="1613">
        <v>1115</v>
      </c>
      <c r="F163" s="643"/>
    </row>
    <row r="164" spans="2:6" ht="12" hidden="1" customHeight="1" outlineLevel="1">
      <c r="B164" s="1333" t="s">
        <v>548</v>
      </c>
      <c r="C164" s="1335">
        <v>0</v>
      </c>
      <c r="D164" s="1335">
        <v>0</v>
      </c>
      <c r="E164" s="1613">
        <v>0</v>
      </c>
      <c r="F164" s="643"/>
    </row>
    <row r="165" spans="2:6" ht="12" hidden="1" customHeight="1" outlineLevel="1">
      <c r="B165" s="1333" t="s">
        <v>550</v>
      </c>
      <c r="C165" s="1335">
        <v>1825</v>
      </c>
      <c r="D165" s="1335">
        <v>1825</v>
      </c>
      <c r="E165" s="1613">
        <v>1825</v>
      </c>
      <c r="F165" s="643"/>
    </row>
    <row r="166" spans="2:6" ht="12" hidden="1" customHeight="1" outlineLevel="1">
      <c r="B166" s="1333" t="s">
        <v>552</v>
      </c>
      <c r="C166" s="1335">
        <v>-1311</v>
      </c>
      <c r="D166" s="1335">
        <v>-1311</v>
      </c>
      <c r="E166" s="1613">
        <v>-1311</v>
      </c>
      <c r="F166" s="643"/>
    </row>
    <row r="167" spans="2:6" ht="12" hidden="1" customHeight="1" outlineLevel="1">
      <c r="B167" s="1333" t="s">
        <v>554</v>
      </c>
      <c r="C167" s="1335">
        <v>-13</v>
      </c>
      <c r="D167" s="1335">
        <v>-13</v>
      </c>
      <c r="E167" s="1613">
        <v>-13</v>
      </c>
      <c r="F167" s="643"/>
    </row>
    <row r="168" spans="2:6" ht="12" hidden="1" customHeight="1" outlineLevel="1">
      <c r="B168" s="1333" t="s">
        <v>556</v>
      </c>
      <c r="C168" s="1335">
        <v>-6227</v>
      </c>
      <c r="D168" s="1335">
        <v>-6951</v>
      </c>
      <c r="E168" s="1613">
        <v>-7318</v>
      </c>
      <c r="F168" s="643"/>
    </row>
    <row r="169" spans="2:6" ht="12" hidden="1" customHeight="1" outlineLevel="1">
      <c r="B169" s="1333" t="s">
        <v>558</v>
      </c>
      <c r="C169" s="1335">
        <v>-90071</v>
      </c>
      <c r="D169" s="1335">
        <v>-94829</v>
      </c>
      <c r="E169" s="1613">
        <v>-97360</v>
      </c>
      <c r="F169" s="643"/>
    </row>
    <row r="170" spans="2:6" ht="12" hidden="1" customHeight="1" outlineLevel="1">
      <c r="B170" s="1333" t="s">
        <v>560</v>
      </c>
      <c r="C170" s="1335"/>
      <c r="D170" s="1335"/>
      <c r="E170" s="1613"/>
      <c r="F170" s="643"/>
    </row>
    <row r="171" spans="2:6" ht="12" hidden="1" customHeight="1" outlineLevel="1">
      <c r="B171" s="1333" t="s">
        <v>562</v>
      </c>
      <c r="C171" s="1335">
        <v>-15184</v>
      </c>
      <c r="D171" s="1335">
        <v>-15683</v>
      </c>
      <c r="E171" s="1613">
        <v>-15946</v>
      </c>
      <c r="F171" s="643"/>
    </row>
    <row r="172" spans="2:6" ht="12" hidden="1" customHeight="1" outlineLevel="1">
      <c r="B172" s="1333" t="s">
        <v>564</v>
      </c>
      <c r="C172" s="1335">
        <v>-3535</v>
      </c>
      <c r="D172" s="1335">
        <v>-4063</v>
      </c>
      <c r="E172" s="1613">
        <v>-4304</v>
      </c>
      <c r="F172" s="643"/>
    </row>
    <row r="173" spans="2:6" ht="12" hidden="1" customHeight="1" outlineLevel="1">
      <c r="B173" s="1338" t="s">
        <v>566</v>
      </c>
      <c r="C173" s="1340"/>
      <c r="D173" s="1340"/>
      <c r="E173" s="1614"/>
      <c r="F173" s="643"/>
    </row>
    <row r="174" spans="2:6" ht="12" customHeight="1" collapsed="1">
      <c r="B174" s="1343" t="s">
        <v>139</v>
      </c>
      <c r="C174" s="1335">
        <f t="shared" ref="C174" si="23">SUM(C147:C173)</f>
        <v>54213</v>
      </c>
      <c r="D174" s="1335">
        <v>53533</v>
      </c>
      <c r="E174" s="1613">
        <v>54379</v>
      </c>
      <c r="F174" s="643"/>
    </row>
    <row r="175" spans="2:6" ht="12" customHeight="1">
      <c r="B175" s="1343" t="s">
        <v>569</v>
      </c>
      <c r="C175" s="1335">
        <v>689</v>
      </c>
      <c r="D175" s="1335">
        <v>340</v>
      </c>
      <c r="E175" s="1613">
        <v>422</v>
      </c>
      <c r="F175" s="643"/>
    </row>
    <row r="176" spans="2:6" ht="12" customHeight="1">
      <c r="B176" s="1343" t="s">
        <v>3321</v>
      </c>
      <c r="C176" s="1335"/>
      <c r="D176" s="1335"/>
      <c r="E176" s="1613">
        <v>0</v>
      </c>
      <c r="F176" s="643"/>
    </row>
    <row r="177" spans="2:6" ht="12" hidden="1" customHeight="1" outlineLevel="3">
      <c r="B177" s="1400" t="s">
        <v>571</v>
      </c>
      <c r="C177" s="1330">
        <v>1406</v>
      </c>
      <c r="D177" s="1330">
        <v>2897</v>
      </c>
      <c r="E177" s="1612">
        <v>2897</v>
      </c>
      <c r="F177" s="643"/>
    </row>
    <row r="178" spans="2:6" ht="12" hidden="1" customHeight="1" outlineLevel="3">
      <c r="B178" s="1359" t="s">
        <v>573</v>
      </c>
      <c r="C178" s="1335">
        <v>1265</v>
      </c>
      <c r="D178" s="1335">
        <v>1265</v>
      </c>
      <c r="E178" s="1613">
        <v>1265</v>
      </c>
      <c r="F178" s="643"/>
    </row>
    <row r="179" spans="2:6" ht="12" hidden="1" customHeight="1" outlineLevel="3">
      <c r="B179" s="1359" t="s">
        <v>575</v>
      </c>
      <c r="C179" s="1335">
        <v>1367</v>
      </c>
      <c r="D179" s="1335">
        <v>1367</v>
      </c>
      <c r="E179" s="1613">
        <v>1367</v>
      </c>
      <c r="F179" s="643"/>
    </row>
    <row r="180" spans="2:6" ht="12" hidden="1" customHeight="1" outlineLevel="3">
      <c r="B180" s="1359" t="s">
        <v>577</v>
      </c>
      <c r="C180" s="1335">
        <v>174</v>
      </c>
      <c r="D180" s="1335">
        <v>174</v>
      </c>
      <c r="E180" s="1613">
        <v>174</v>
      </c>
      <c r="F180" s="643"/>
    </row>
    <row r="181" spans="2:6" ht="12" hidden="1" customHeight="1" outlineLevel="3">
      <c r="B181" s="1369" t="s">
        <v>579</v>
      </c>
      <c r="C181" s="1340">
        <v>637.61</v>
      </c>
      <c r="D181" s="1340">
        <v>637.61</v>
      </c>
      <c r="E181" s="1614">
        <v>637.61</v>
      </c>
      <c r="F181" s="643"/>
    </row>
    <row r="182" spans="2:6" ht="12" customHeight="1" collapsed="1">
      <c r="B182" s="1343" t="s">
        <v>581</v>
      </c>
      <c r="C182" s="1335">
        <f t="shared" ref="C182" si="24">SUM(C177:C181)</f>
        <v>4849.6099999999997</v>
      </c>
      <c r="D182" s="1335">
        <f>SUM(D177:D181)</f>
        <v>6340.61</v>
      </c>
      <c r="E182" s="1613">
        <f t="shared" ref="E182" si="25">SUM(E177:E181)</f>
        <v>6340.61</v>
      </c>
      <c r="F182" s="643"/>
    </row>
    <row r="183" spans="2:6" ht="12" customHeight="1">
      <c r="B183" s="1349" t="s">
        <v>147</v>
      </c>
      <c r="C183" s="1351">
        <f t="shared" ref="C183" si="26">SUM(C175,C174,C146,C143,C142,C134,C182,C137)</f>
        <v>162624.64319206192</v>
      </c>
      <c r="D183" s="1351">
        <f t="shared" ref="D183" si="27">D182+D175+D174+D146+D143+D142+D137+D134</f>
        <v>181251.38428204815</v>
      </c>
      <c r="E183" s="1616">
        <f>E182+E175+E174+E146+E143+E142+E137+E134+E176</f>
        <v>191496.68605789382</v>
      </c>
      <c r="F183" s="643"/>
    </row>
    <row r="184" spans="2:6" ht="12" customHeight="1">
      <c r="B184" s="1402" t="s">
        <v>149</v>
      </c>
      <c r="C184" s="1351">
        <f t="shared" ref="C184" si="28">C183+C62</f>
        <v>308342.56999732292</v>
      </c>
      <c r="D184" s="1351">
        <f t="shared" ref="D184:E184" si="29">D183+D62</f>
        <v>320815.13630204817</v>
      </c>
      <c r="E184" s="1616">
        <f t="shared" si="29"/>
        <v>321384.77165789378</v>
      </c>
      <c r="F184" s="643"/>
    </row>
    <row r="185" spans="2:6" ht="12" customHeight="1">
      <c r="B185" s="1322" t="s">
        <v>150</v>
      </c>
      <c r="C185" s="1335"/>
      <c r="D185" s="1335"/>
      <c r="E185" s="1613"/>
      <c r="F185" s="643"/>
    </row>
    <row r="186" spans="2:6" ht="12" hidden="1" customHeight="1" outlineLevel="1">
      <c r="B186" s="1328" t="s">
        <v>584</v>
      </c>
      <c r="C186" s="1330">
        <v>11.595112</v>
      </c>
      <c r="D186" s="1330">
        <v>1621</v>
      </c>
      <c r="E186" s="1612">
        <v>1698</v>
      </c>
      <c r="F186" s="643"/>
    </row>
    <row r="187" spans="2:6" ht="12" hidden="1" customHeight="1" outlineLevel="1">
      <c r="B187" s="1333" t="s">
        <v>586</v>
      </c>
      <c r="C187" s="1335">
        <v>0</v>
      </c>
      <c r="D187" s="1335">
        <v>9500</v>
      </c>
      <c r="E187" s="1613">
        <v>16631</v>
      </c>
      <c r="F187" s="643"/>
    </row>
    <row r="188" spans="2:6" ht="12" hidden="1" customHeight="1" outlineLevel="1">
      <c r="B188" s="1333" t="s">
        <v>588</v>
      </c>
      <c r="C188" s="1335">
        <v>0</v>
      </c>
      <c r="D188" s="1335">
        <v>0</v>
      </c>
      <c r="E188" s="1613">
        <v>0</v>
      </c>
      <c r="F188" s="643"/>
    </row>
    <row r="189" spans="2:6" ht="12" hidden="1" customHeight="1" outlineLevel="1">
      <c r="B189" s="1333" t="s">
        <v>590</v>
      </c>
      <c r="C189" s="1335">
        <v>0</v>
      </c>
      <c r="D189" s="1335">
        <v>0</v>
      </c>
      <c r="E189" s="1613">
        <v>0</v>
      </c>
      <c r="F189" s="643"/>
    </row>
    <row r="190" spans="2:6" ht="12" hidden="1" customHeight="1" outlineLevel="1">
      <c r="B190" s="1333" t="s">
        <v>592</v>
      </c>
      <c r="C190" s="1335">
        <v>0</v>
      </c>
      <c r="D190" s="1335">
        <v>0</v>
      </c>
      <c r="E190" s="1613">
        <v>0</v>
      </c>
      <c r="F190" s="643"/>
    </row>
    <row r="191" spans="2:6" ht="12" hidden="1" customHeight="1" outlineLevel="1">
      <c r="B191" s="1333" t="s">
        <v>594</v>
      </c>
      <c r="C191" s="1335">
        <v>16165.1</v>
      </c>
      <c r="D191" s="1335">
        <v>16345.1</v>
      </c>
      <c r="E191" s="1613">
        <v>14519.1</v>
      </c>
      <c r="F191" s="643"/>
    </row>
    <row r="192" spans="2:6" ht="12" hidden="1" customHeight="1" outlineLevel="1">
      <c r="B192" s="1338" t="s">
        <v>596</v>
      </c>
      <c r="C192" s="1340">
        <v>0</v>
      </c>
      <c r="D192" s="1340">
        <v>0</v>
      </c>
      <c r="E192" s="1614">
        <v>0</v>
      </c>
      <c r="F192" s="643"/>
    </row>
    <row r="193" spans="2:6" ht="12" customHeight="1" collapsed="1">
      <c r="B193" s="1343" t="s">
        <v>598</v>
      </c>
      <c r="C193" s="1335">
        <f t="shared" ref="C193" si="30">SUM(C186:C192)</f>
        <v>16176.695112000001</v>
      </c>
      <c r="D193" s="1335">
        <f>SUM(D186:D192)</f>
        <v>27466.1</v>
      </c>
      <c r="E193" s="1613">
        <f>SUM(E186:E192)</f>
        <v>32848.1</v>
      </c>
      <c r="F193" s="643"/>
    </row>
    <row r="194" spans="2:6" ht="12" hidden="1" customHeight="1" outlineLevel="1">
      <c r="B194" s="1328" t="s">
        <v>599</v>
      </c>
      <c r="C194" s="1330">
        <v>24509</v>
      </c>
      <c r="D194" s="1330">
        <v>19738</v>
      </c>
      <c r="E194" s="1612">
        <v>18236</v>
      </c>
      <c r="F194" s="643"/>
    </row>
    <row r="195" spans="2:6" ht="12" hidden="1" customHeight="1" outlineLevel="1">
      <c r="B195" s="1333" t="s">
        <v>601</v>
      </c>
      <c r="C195" s="1335">
        <v>10248</v>
      </c>
      <c r="D195" s="1335">
        <v>8117</v>
      </c>
      <c r="E195" s="1613">
        <v>8830</v>
      </c>
      <c r="F195" s="643"/>
    </row>
    <row r="196" spans="2:6" ht="12" hidden="1" customHeight="1" outlineLevel="1">
      <c r="B196" s="1333" t="s">
        <v>603</v>
      </c>
      <c r="C196" s="1335">
        <v>0</v>
      </c>
      <c r="D196" s="1335">
        <v>0</v>
      </c>
      <c r="E196" s="1613">
        <v>0</v>
      </c>
      <c r="F196" s="643"/>
    </row>
    <row r="197" spans="2:6" ht="12" hidden="1" customHeight="1" outlineLevel="1">
      <c r="B197" s="1333" t="s">
        <v>605</v>
      </c>
      <c r="C197" s="1335">
        <v>0</v>
      </c>
      <c r="D197" s="1335">
        <v>0</v>
      </c>
      <c r="E197" s="1613">
        <v>0</v>
      </c>
      <c r="F197" s="643"/>
    </row>
    <row r="198" spans="2:6" ht="12" hidden="1" customHeight="1" outlineLevel="1">
      <c r="B198" s="1333" t="s">
        <v>4674</v>
      </c>
      <c r="C198" s="1335">
        <v>0</v>
      </c>
      <c r="D198" s="1335">
        <v>0</v>
      </c>
      <c r="E198" s="1613">
        <v>0</v>
      </c>
      <c r="F198" s="643"/>
    </row>
    <row r="199" spans="2:6" ht="12" hidden="1" customHeight="1" outlineLevel="1">
      <c r="B199" s="1333" t="s">
        <v>609</v>
      </c>
      <c r="C199" s="1335">
        <v>0</v>
      </c>
      <c r="D199" s="1335">
        <v>0</v>
      </c>
      <c r="E199" s="1613">
        <v>0</v>
      </c>
      <c r="F199" s="643"/>
    </row>
    <row r="200" spans="2:6" ht="12" hidden="1" customHeight="1" outlineLevel="1">
      <c r="B200" s="1338" t="s">
        <v>611</v>
      </c>
      <c r="C200" s="1340">
        <v>1425</v>
      </c>
      <c r="D200" s="1340">
        <v>411</v>
      </c>
      <c r="E200" s="1614">
        <v>1479</v>
      </c>
      <c r="F200" s="643"/>
    </row>
    <row r="201" spans="2:6" ht="12" customHeight="1" collapsed="1">
      <c r="B201" s="1343" t="s">
        <v>48</v>
      </c>
      <c r="C201" s="1335">
        <f t="shared" ref="C201" si="31">SUM(C194:C200)</f>
        <v>36182</v>
      </c>
      <c r="D201" s="1335">
        <v>28266</v>
      </c>
      <c r="E201" s="1613">
        <v>28545</v>
      </c>
      <c r="F201" s="643"/>
    </row>
    <row r="202" spans="2:6" ht="12" customHeight="1">
      <c r="B202" s="1343" t="s">
        <v>158</v>
      </c>
      <c r="C202" s="1335">
        <v>0</v>
      </c>
      <c r="D202" s="1335">
        <v>0</v>
      </c>
      <c r="E202" s="1613">
        <v>0</v>
      </c>
      <c r="F202" s="643"/>
    </row>
    <row r="203" spans="2:6" ht="12" hidden="1" customHeight="1" outlineLevel="1">
      <c r="B203" s="1328" t="s">
        <v>615</v>
      </c>
      <c r="C203" s="1330">
        <v>746</v>
      </c>
      <c r="D203" s="1330">
        <v>2963</v>
      </c>
      <c r="E203" s="1612">
        <v>2780</v>
      </c>
      <c r="F203" s="643"/>
    </row>
    <row r="204" spans="2:6" ht="12" hidden="1" customHeight="1" outlineLevel="1">
      <c r="B204" s="1338" t="s">
        <v>617</v>
      </c>
      <c r="C204" s="1340">
        <v>2652</v>
      </c>
      <c r="D204" s="1340">
        <v>0</v>
      </c>
      <c r="E204" s="1614">
        <v>0</v>
      </c>
      <c r="F204" s="643"/>
    </row>
    <row r="205" spans="2:6" ht="12" customHeight="1" collapsed="1">
      <c r="B205" s="1343" t="s">
        <v>619</v>
      </c>
      <c r="C205" s="1335">
        <f t="shared" ref="C205" si="32">SUM(C203:C204)</f>
        <v>3398</v>
      </c>
      <c r="D205" s="1335">
        <f>SUM(D203:D204)</f>
        <v>2963</v>
      </c>
      <c r="E205" s="1613">
        <f>SUM(E203:E204)</f>
        <v>2780</v>
      </c>
      <c r="F205" s="643"/>
    </row>
    <row r="206" spans="2:6" ht="12" hidden="1" customHeight="1" outlineLevel="1">
      <c r="B206" s="1328" t="s">
        <v>620</v>
      </c>
      <c r="C206" s="1330">
        <v>1269</v>
      </c>
      <c r="D206" s="1330">
        <v>1352</v>
      </c>
      <c r="E206" s="1612">
        <v>1315</v>
      </c>
      <c r="F206" s="643"/>
    </row>
    <row r="207" spans="2:6" ht="12" hidden="1" customHeight="1" outlineLevel="1">
      <c r="B207" s="1333" t="s">
        <v>622</v>
      </c>
      <c r="C207" s="1335">
        <v>801</v>
      </c>
      <c r="D207" s="1335">
        <v>765</v>
      </c>
      <c r="E207" s="1613">
        <v>754</v>
      </c>
      <c r="F207" s="643"/>
    </row>
    <row r="208" spans="2:6" ht="12" hidden="1" customHeight="1" outlineLevel="1">
      <c r="B208" s="1333" t="s">
        <v>624</v>
      </c>
      <c r="C208" s="1335">
        <v>0</v>
      </c>
      <c r="D208" s="1335">
        <v>0</v>
      </c>
      <c r="E208" s="1613">
        <v>0</v>
      </c>
      <c r="F208" s="643"/>
    </row>
    <row r="209" spans="2:6" ht="12" hidden="1" customHeight="1" outlineLevel="1">
      <c r="B209" s="1333" t="s">
        <v>626</v>
      </c>
      <c r="C209" s="1335">
        <v>1023</v>
      </c>
      <c r="D209" s="1335">
        <v>1038</v>
      </c>
      <c r="E209" s="1613">
        <v>984</v>
      </c>
      <c r="F209" s="643"/>
    </row>
    <row r="210" spans="2:6" ht="12" hidden="1" customHeight="1" outlineLevel="1">
      <c r="B210" s="1333" t="s">
        <v>628</v>
      </c>
      <c r="C210" s="1335">
        <v>179</v>
      </c>
      <c r="D210" s="1335">
        <v>190</v>
      </c>
      <c r="E210" s="1613">
        <v>383</v>
      </c>
      <c r="F210" s="643"/>
    </row>
    <row r="211" spans="2:6" ht="12" hidden="1" customHeight="1" outlineLevel="1">
      <c r="B211" s="1333" t="s">
        <v>354</v>
      </c>
      <c r="C211" s="1335">
        <v>0</v>
      </c>
      <c r="D211" s="1335">
        <v>0</v>
      </c>
      <c r="E211" s="1613">
        <v>0</v>
      </c>
      <c r="F211" s="643"/>
    </row>
    <row r="212" spans="2:6" ht="12" hidden="1" customHeight="1" outlineLevel="1">
      <c r="B212" s="1333" t="s">
        <v>630</v>
      </c>
      <c r="C212" s="1335">
        <v>10390.5</v>
      </c>
      <c r="D212" s="1335">
        <v>9038</v>
      </c>
      <c r="E212" s="1613">
        <v>8194</v>
      </c>
      <c r="F212" s="643"/>
    </row>
    <row r="213" spans="2:6" ht="12" hidden="1" customHeight="1" outlineLevel="1">
      <c r="B213" s="1333" t="s">
        <v>632</v>
      </c>
      <c r="C213" s="1335">
        <v>0</v>
      </c>
      <c r="D213" s="1335">
        <v>0</v>
      </c>
      <c r="E213" s="1613">
        <v>0</v>
      </c>
      <c r="F213" s="643"/>
    </row>
    <row r="214" spans="2:6" ht="12" hidden="1" customHeight="1" outlineLevel="1">
      <c r="B214" s="1333" t="s">
        <v>634</v>
      </c>
      <c r="C214" s="1335">
        <v>0</v>
      </c>
      <c r="D214" s="1335">
        <v>0</v>
      </c>
      <c r="E214" s="1613">
        <v>0</v>
      </c>
      <c r="F214" s="643"/>
    </row>
    <row r="215" spans="2:6" ht="12" hidden="1" customHeight="1" outlineLevel="1">
      <c r="B215" s="1333" t="s">
        <v>636</v>
      </c>
      <c r="C215" s="1335">
        <v>0</v>
      </c>
      <c r="D215" s="1335">
        <v>0</v>
      </c>
      <c r="E215" s="1613">
        <v>0</v>
      </c>
      <c r="F215" s="643"/>
    </row>
    <row r="216" spans="2:6" ht="12" hidden="1" customHeight="1" outlineLevel="1">
      <c r="B216" s="1333" t="s">
        <v>638</v>
      </c>
      <c r="C216" s="1335">
        <v>935</v>
      </c>
      <c r="D216" s="1335">
        <v>4825</v>
      </c>
      <c r="E216" s="1613">
        <v>2120</v>
      </c>
      <c r="F216" s="643"/>
    </row>
    <row r="217" spans="2:6" ht="12" hidden="1" customHeight="1" outlineLevel="1">
      <c r="B217" s="1333" t="s">
        <v>640</v>
      </c>
      <c r="C217" s="1335">
        <v>0</v>
      </c>
      <c r="D217" s="1335">
        <v>0</v>
      </c>
      <c r="E217" s="1613">
        <v>0</v>
      </c>
      <c r="F217" s="643"/>
    </row>
    <row r="218" spans="2:6" ht="12" hidden="1" customHeight="1" outlineLevel="1">
      <c r="B218" s="1338" t="s">
        <v>642</v>
      </c>
      <c r="C218" s="1340">
        <v>0</v>
      </c>
      <c r="D218" s="1340">
        <v>0</v>
      </c>
      <c r="E218" s="1614">
        <v>0</v>
      </c>
      <c r="F218" s="643"/>
    </row>
    <row r="219" spans="2:6" ht="12" customHeight="1" collapsed="1">
      <c r="B219" s="1343" t="s">
        <v>644</v>
      </c>
      <c r="C219" s="1335">
        <f t="shared" ref="C219" si="33">SUM(C206:C218)</f>
        <v>14597.5</v>
      </c>
      <c r="D219" s="1335">
        <f>SUM(D206:D218)</f>
        <v>17208</v>
      </c>
      <c r="E219" s="1613">
        <f>SUM(E206:E218)</f>
        <v>13750</v>
      </c>
      <c r="F219" s="643"/>
    </row>
    <row r="220" spans="2:6" ht="12" hidden="1" customHeight="1" outlineLevel="1">
      <c r="B220" s="1328" t="s">
        <v>645</v>
      </c>
      <c r="C220" s="1330">
        <v>0</v>
      </c>
      <c r="D220" s="1330">
        <v>0</v>
      </c>
      <c r="E220" s="1612">
        <v>0</v>
      </c>
      <c r="F220" s="643"/>
    </row>
    <row r="221" spans="2:6" ht="12" hidden="1" customHeight="1" outlineLevel="1">
      <c r="B221" s="1333" t="s">
        <v>647</v>
      </c>
      <c r="C221" s="1335">
        <v>1984.7046400000002</v>
      </c>
      <c r="D221" s="1335">
        <v>2684</v>
      </c>
      <c r="E221" s="1613">
        <v>3292.7</v>
      </c>
      <c r="F221" s="643"/>
    </row>
    <row r="222" spans="2:6" ht="12" hidden="1" customHeight="1" outlineLevel="1">
      <c r="B222" s="1333" t="s">
        <v>360</v>
      </c>
      <c r="C222" s="1335">
        <v>-42</v>
      </c>
      <c r="D222" s="1335">
        <v>872</v>
      </c>
      <c r="E222" s="1613">
        <v>-38</v>
      </c>
      <c r="F222" s="643"/>
    </row>
    <row r="223" spans="2:6" ht="12" hidden="1" customHeight="1" outlineLevel="1">
      <c r="B223" s="1338" t="s">
        <v>607</v>
      </c>
      <c r="C223" s="1340">
        <v>0</v>
      </c>
      <c r="D223" s="1340">
        <v>0</v>
      </c>
      <c r="E223" s="1614">
        <v>0</v>
      </c>
      <c r="F223" s="643"/>
    </row>
    <row r="224" spans="2:6" ht="12" customHeight="1" collapsed="1">
      <c r="B224" s="1403" t="s">
        <v>649</v>
      </c>
      <c r="C224" s="1335">
        <f t="shared" ref="C224" si="34">SUM(C220:C223)</f>
        <v>1942.7046400000002</v>
      </c>
      <c r="D224" s="1335">
        <v>3556</v>
      </c>
      <c r="E224" s="1613">
        <v>3254.7</v>
      </c>
      <c r="F224" s="643"/>
    </row>
    <row r="225" spans="2:6" ht="12" customHeight="1">
      <c r="B225" s="1403" t="s">
        <v>125</v>
      </c>
      <c r="C225" s="1335"/>
      <c r="D225" s="1335"/>
      <c r="E225" s="1613"/>
      <c r="F225" s="643"/>
    </row>
    <row r="226" spans="2:6" s="877" customFormat="1" ht="12" customHeight="1">
      <c r="B226" s="1349" t="s">
        <v>650</v>
      </c>
      <c r="C226" s="1351">
        <f>SUM(C224,C219,C201,C193,C205,C202,C225)</f>
        <v>72296.899751999998</v>
      </c>
      <c r="D226" s="1351">
        <f>D225+D224+D219+D205+D202+D201+D193</f>
        <v>79459.100000000006</v>
      </c>
      <c r="E226" s="1616">
        <f>E225+E224+E219+E205+E202+E201+E193</f>
        <v>81177.799999999988</v>
      </c>
      <c r="F226" s="643"/>
    </row>
    <row r="227" spans="2:6" ht="12" hidden="1" customHeight="1" outlineLevel="1">
      <c r="B227" s="1328" t="s">
        <v>652</v>
      </c>
      <c r="C227" s="1330">
        <v>59512</v>
      </c>
      <c r="D227" s="1330">
        <v>58461</v>
      </c>
      <c r="E227" s="1612">
        <v>49639</v>
      </c>
      <c r="F227" s="643"/>
    </row>
    <row r="228" spans="2:6" ht="12" hidden="1" customHeight="1" outlineLevel="1">
      <c r="B228" s="1333" t="s">
        <v>654</v>
      </c>
      <c r="C228" s="1335">
        <v>0</v>
      </c>
      <c r="D228" s="1335">
        <v>0</v>
      </c>
      <c r="E228" s="1613">
        <v>0</v>
      </c>
      <c r="F228" s="643"/>
    </row>
    <row r="229" spans="2:6" ht="12" hidden="1" customHeight="1" outlineLevel="1">
      <c r="B229" s="1333" t="s">
        <v>656</v>
      </c>
      <c r="C229" s="1335"/>
      <c r="D229" s="1335"/>
      <c r="E229" s="1613"/>
      <c r="F229" s="643"/>
    </row>
    <row r="230" spans="2:6" ht="12" hidden="1" customHeight="1" outlineLevel="1">
      <c r="B230" s="1338" t="s">
        <v>4677</v>
      </c>
      <c r="C230" s="1340">
        <v>-16165.2</v>
      </c>
      <c r="D230" s="1340">
        <v>-16345.2</v>
      </c>
      <c r="E230" s="1614">
        <v>-14519.2</v>
      </c>
      <c r="F230" s="643"/>
    </row>
    <row r="231" spans="2:6" ht="12" customHeight="1" collapsed="1">
      <c r="B231" s="1343" t="s">
        <v>659</v>
      </c>
      <c r="C231" s="1335">
        <f t="shared" ref="C231:D231" si="35">SUM(C227:C230)</f>
        <v>43346.8</v>
      </c>
      <c r="D231" s="1335">
        <f t="shared" si="35"/>
        <v>42115.8</v>
      </c>
      <c r="E231" s="1613">
        <f>SUM(E227:E230)</f>
        <v>35119.800000000003</v>
      </c>
      <c r="F231" s="643"/>
    </row>
    <row r="232" spans="2:6" ht="12" hidden="1" customHeight="1" outlineLevel="1">
      <c r="B232" s="1404" t="s">
        <v>660</v>
      </c>
      <c r="C232" s="1406">
        <v>21189.012999999999</v>
      </c>
      <c r="D232" s="1406">
        <v>18226</v>
      </c>
      <c r="E232" s="1623">
        <v>16935</v>
      </c>
      <c r="F232" s="643"/>
    </row>
    <row r="233" spans="2:6" ht="12" hidden="1" customHeight="1" outlineLevel="1">
      <c r="B233" s="1409" t="s">
        <v>662</v>
      </c>
      <c r="C233" s="1383">
        <v>8.0160000000000764</v>
      </c>
      <c r="D233" s="1383">
        <v>8</v>
      </c>
      <c r="E233" s="1620">
        <v>8</v>
      </c>
      <c r="F233" s="643"/>
    </row>
    <row r="234" spans="2:6" ht="12" customHeight="1" collapsed="1">
      <c r="B234" s="1343" t="s">
        <v>664</v>
      </c>
      <c r="C234" s="1335">
        <f t="shared" ref="C234" si="36">SUM(C232:C233)</f>
        <v>21197.028999999999</v>
      </c>
      <c r="D234" s="1335">
        <f>D233+D232</f>
        <v>18234</v>
      </c>
      <c r="E234" s="1613">
        <f>SUM(E232:E233)</f>
        <v>16943</v>
      </c>
      <c r="F234" s="643"/>
    </row>
    <row r="235" spans="2:6" ht="12" customHeight="1">
      <c r="B235" s="1343" t="s">
        <v>170</v>
      </c>
      <c r="C235" s="1335">
        <v>4512</v>
      </c>
      <c r="D235" s="1335">
        <v>4125</v>
      </c>
      <c r="E235" s="1613">
        <v>4125</v>
      </c>
      <c r="F235" s="643"/>
    </row>
    <row r="236" spans="2:6" ht="12" hidden="1" customHeight="1" outlineLevel="1">
      <c r="B236" s="1328" t="s">
        <v>666</v>
      </c>
      <c r="C236" s="1330">
        <v>154</v>
      </c>
      <c r="D236" s="1330">
        <v>154</v>
      </c>
      <c r="E236" s="1612">
        <v>154</v>
      </c>
      <c r="F236" s="643"/>
    </row>
    <row r="237" spans="2:6" ht="12" hidden="1" customHeight="1" outlineLevel="1">
      <c r="B237" s="1338" t="s">
        <v>668</v>
      </c>
      <c r="C237" s="1340">
        <v>0</v>
      </c>
      <c r="D237" s="1340">
        <v>0</v>
      </c>
      <c r="E237" s="1614">
        <v>0</v>
      </c>
      <c r="F237" s="643"/>
    </row>
    <row r="238" spans="2:6" ht="12" customHeight="1" collapsed="1">
      <c r="B238" s="1343" t="s">
        <v>670</v>
      </c>
      <c r="C238" s="1335">
        <f t="shared" ref="C238" si="37">SUM(C236:C237)</f>
        <v>154</v>
      </c>
      <c r="D238" s="1335">
        <v>154</v>
      </c>
      <c r="E238" s="1613">
        <v>154</v>
      </c>
      <c r="F238" s="643"/>
    </row>
    <row r="239" spans="2:6" ht="12" hidden="1" customHeight="1" outlineLevel="1">
      <c r="B239" s="1328" t="s">
        <v>672</v>
      </c>
      <c r="C239" s="1330">
        <v>0</v>
      </c>
      <c r="D239" s="1330">
        <v>0</v>
      </c>
      <c r="E239" s="1612">
        <v>0</v>
      </c>
      <c r="F239" s="643"/>
    </row>
    <row r="240" spans="2:6" ht="12" hidden="1" customHeight="1" outlineLevel="1">
      <c r="B240" s="1333" t="s">
        <v>674</v>
      </c>
      <c r="C240" s="1335"/>
      <c r="D240" s="1335"/>
      <c r="E240" s="1613"/>
      <c r="F240" s="643"/>
    </row>
    <row r="241" spans="2:6" ht="12" hidden="1" customHeight="1" outlineLevel="1">
      <c r="B241" s="1333" t="s">
        <v>676</v>
      </c>
      <c r="C241" s="1335"/>
      <c r="D241" s="1335"/>
      <c r="E241" s="1613"/>
      <c r="F241" s="643"/>
    </row>
    <row r="242" spans="2:6" ht="12" hidden="1" customHeight="1" outlineLevel="1">
      <c r="B242" s="1333" t="s">
        <v>678</v>
      </c>
      <c r="C242" s="1335"/>
      <c r="D242" s="1335"/>
      <c r="E242" s="1613"/>
      <c r="F242" s="643"/>
    </row>
    <row r="243" spans="2:6" ht="12" hidden="1" customHeight="1" outlineLevel="1">
      <c r="B243" s="1338" t="s">
        <v>680</v>
      </c>
      <c r="C243" s="1340"/>
      <c r="D243" s="1340"/>
      <c r="E243" s="1614"/>
      <c r="F243" s="643"/>
    </row>
    <row r="244" spans="2:6" ht="12" customHeight="1" collapsed="1">
      <c r="B244" s="1343" t="s">
        <v>682</v>
      </c>
      <c r="C244" s="1335">
        <f t="shared" ref="C244" si="38">SUM(C239:C242)</f>
        <v>0</v>
      </c>
      <c r="D244" s="1335">
        <f>SUM(D239:D243)</f>
        <v>0</v>
      </c>
      <c r="E244" s="1613">
        <f>SUM(E239:E243)</f>
        <v>0</v>
      </c>
      <c r="F244" s="643"/>
    </row>
    <row r="245" spans="2:6" s="877" customFormat="1" ht="12" customHeight="1">
      <c r="B245" s="1349" t="s">
        <v>683</v>
      </c>
      <c r="C245" s="1351">
        <f t="shared" ref="C245" si="39">SUM(C231,C234,C235,C238,C244)</f>
        <v>69209.828999999998</v>
      </c>
      <c r="D245" s="1351">
        <f>D244+D238+D235+D234+D231</f>
        <v>64628.800000000003</v>
      </c>
      <c r="E245" s="1616">
        <f>E244+E238+E235+E234+E231</f>
        <v>56341.8</v>
      </c>
      <c r="F245" s="643"/>
    </row>
    <row r="246" spans="2:6" s="877" customFormat="1" ht="12" customHeight="1">
      <c r="B246" s="1402" t="s">
        <v>177</v>
      </c>
      <c r="C246" s="1351">
        <f t="shared" ref="C246" si="40">SUM(C245,C226)</f>
        <v>141506.728752</v>
      </c>
      <c r="D246" s="1351">
        <f>D245+D226</f>
        <v>144087.90000000002</v>
      </c>
      <c r="E246" s="1616">
        <f>E245+E226</f>
        <v>137519.59999999998</v>
      </c>
      <c r="F246" s="643"/>
    </row>
    <row r="247" spans="2:6" ht="12" hidden="1" customHeight="1" outlineLevel="1">
      <c r="B247" s="1328" t="s">
        <v>685</v>
      </c>
      <c r="C247" s="1330">
        <v>0</v>
      </c>
      <c r="D247" s="1330">
        <v>0</v>
      </c>
      <c r="E247" s="1612">
        <v>0</v>
      </c>
      <c r="F247" s="643"/>
    </row>
    <row r="248" spans="2:6" ht="12" hidden="1" customHeight="1" outlineLevel="1">
      <c r="B248" s="1333" t="s">
        <v>687</v>
      </c>
      <c r="C248" s="1335">
        <v>0</v>
      </c>
      <c r="D248" s="1335">
        <v>0</v>
      </c>
      <c r="E248" s="1613">
        <v>0</v>
      </c>
      <c r="F248" s="643"/>
    </row>
    <row r="249" spans="2:6" ht="12" hidden="1" customHeight="1" outlineLevel="1">
      <c r="B249" s="1333" t="s">
        <v>689</v>
      </c>
      <c r="C249" s="1335">
        <v>0</v>
      </c>
      <c r="D249" s="1335">
        <v>0</v>
      </c>
      <c r="E249" s="1613">
        <v>0</v>
      </c>
      <c r="F249" s="643"/>
    </row>
    <row r="250" spans="2:6" ht="12" hidden="1" customHeight="1" outlineLevel="1">
      <c r="B250" s="1333" t="s">
        <v>691</v>
      </c>
      <c r="C250" s="1335">
        <v>-44392</v>
      </c>
      <c r="D250" s="1335">
        <v>-44276.509210537886</v>
      </c>
      <c r="E250" s="1613">
        <v>-44276.509210537886</v>
      </c>
      <c r="F250" s="643"/>
    </row>
    <row r="251" spans="2:6" ht="12" hidden="1" customHeight="1" outlineLevel="1">
      <c r="B251" s="1333" t="s">
        <v>693</v>
      </c>
      <c r="C251" s="1335">
        <v>115.49078946211375</v>
      </c>
      <c r="D251" s="1335">
        <v>14.509210537886247</v>
      </c>
      <c r="E251" s="1613">
        <v>880.50921053788625</v>
      </c>
      <c r="F251" s="643"/>
    </row>
    <row r="252" spans="2:6" ht="12" hidden="1" customHeight="1" outlineLevel="1">
      <c r="B252" s="1333" t="s">
        <v>695</v>
      </c>
      <c r="C252" s="1335">
        <v>0</v>
      </c>
      <c r="D252" s="1335">
        <v>0</v>
      </c>
      <c r="E252" s="1613">
        <v>0</v>
      </c>
      <c r="F252" s="643"/>
    </row>
    <row r="253" spans="2:6" ht="12" hidden="1" customHeight="1" outlineLevel="1">
      <c r="B253" s="1333" t="s">
        <v>697</v>
      </c>
      <c r="C253" s="1335">
        <v>0</v>
      </c>
      <c r="D253" s="1335">
        <v>0</v>
      </c>
      <c r="E253" s="1613">
        <v>0</v>
      </c>
      <c r="F253" s="643"/>
    </row>
    <row r="254" spans="2:6" ht="12" hidden="1" customHeight="1" outlineLevel="1">
      <c r="B254" s="1333" t="s">
        <v>699</v>
      </c>
      <c r="C254" s="1335">
        <v>0</v>
      </c>
      <c r="D254" s="1335">
        <v>0</v>
      </c>
      <c r="E254" s="1613">
        <v>0</v>
      </c>
      <c r="F254" s="643"/>
    </row>
    <row r="255" spans="2:6" ht="12" hidden="1" customHeight="1" outlineLevel="1">
      <c r="B255" s="1333" t="s">
        <v>701</v>
      </c>
      <c r="C255" s="1335">
        <v>0</v>
      </c>
      <c r="D255" s="1335">
        <v>0</v>
      </c>
      <c r="E255" s="1613">
        <v>0</v>
      </c>
      <c r="F255" s="643"/>
    </row>
    <row r="256" spans="2:6" ht="12" hidden="1" customHeight="1" outlineLevel="1">
      <c r="B256" s="1333" t="s">
        <v>703</v>
      </c>
      <c r="C256" s="1335">
        <v>0</v>
      </c>
      <c r="D256" s="1335">
        <v>0</v>
      </c>
      <c r="E256" s="1613">
        <v>0</v>
      </c>
      <c r="F256" s="643"/>
    </row>
    <row r="257" spans="2:6" ht="12" hidden="1" customHeight="1" outlineLevel="1">
      <c r="B257" s="1333" t="s">
        <v>705</v>
      </c>
      <c r="C257" s="1335">
        <v>193830</v>
      </c>
      <c r="D257" s="1335">
        <v>210918</v>
      </c>
      <c r="E257" s="1613">
        <v>221089</v>
      </c>
      <c r="F257" s="643"/>
    </row>
    <row r="258" spans="2:6" ht="12" hidden="1" customHeight="1" outlineLevel="1">
      <c r="B258" s="1333" t="s">
        <v>707</v>
      </c>
      <c r="C258" s="1335">
        <v>-51000</v>
      </c>
      <c r="D258" s="1335">
        <v>0</v>
      </c>
      <c r="E258" s="1613">
        <v>-3000</v>
      </c>
      <c r="F258" s="643"/>
    </row>
    <row r="259" spans="2:6" ht="12" hidden="1" customHeight="1" outlineLevel="1">
      <c r="B259" s="1333" t="s">
        <v>709</v>
      </c>
      <c r="C259" s="1335">
        <v>68282.845952484611</v>
      </c>
      <c r="D259" s="1335">
        <v>10070.640346798105</v>
      </c>
      <c r="E259" s="1613">
        <v>9171.8768271959871</v>
      </c>
      <c r="F259" s="643"/>
    </row>
    <row r="260" spans="2:6" ht="12" hidden="1" customHeight="1" outlineLevel="1">
      <c r="B260" s="1338" t="s">
        <v>711</v>
      </c>
      <c r="C260" s="1340"/>
      <c r="D260" s="1340"/>
      <c r="E260" s="1614"/>
      <c r="F260" s="643"/>
    </row>
    <row r="261" spans="2:6" s="877" customFormat="1" ht="12" customHeight="1" collapsed="1">
      <c r="B261" s="1354" t="s">
        <v>468</v>
      </c>
      <c r="C261" s="1355">
        <f t="shared" ref="C261" si="41">SUM(C247:C260)</f>
        <v>166836.33674194672</v>
      </c>
      <c r="D261" s="1355">
        <v>176726.64034679811</v>
      </c>
      <c r="E261" s="1617">
        <v>183864.87682719599</v>
      </c>
      <c r="F261" s="643"/>
    </row>
    <row r="262" spans="2:6" ht="12" customHeight="1" thickBot="1">
      <c r="B262" s="1413" t="s">
        <v>179</v>
      </c>
      <c r="C262" s="1415">
        <f t="shared" ref="C262" si="42">SUM(C261,C246)</f>
        <v>308343.06549394672</v>
      </c>
      <c r="D262" s="1415">
        <f>D261+D246</f>
        <v>320814.54034679814</v>
      </c>
      <c r="E262" s="1624">
        <f>E261+E246</f>
        <v>321384.47682719596</v>
      </c>
      <c r="F262" s="643"/>
    </row>
    <row r="263" spans="2:6" ht="10.9" customHeight="1">
      <c r="B263" s="2185" t="s">
        <v>962</v>
      </c>
      <c r="C263" s="2185"/>
      <c r="D263" s="2185"/>
      <c r="E263" s="2185"/>
    </row>
    <row r="264" spans="2:6" ht="12" customHeight="1">
      <c r="C264" s="925"/>
      <c r="D264" s="925"/>
      <c r="E264" s="925"/>
    </row>
    <row r="265" spans="2:6" ht="12" customHeight="1">
      <c r="C265" s="925"/>
      <c r="D265" s="925"/>
      <c r="E265" s="925"/>
    </row>
    <row r="266" spans="2:6" ht="12" customHeight="1">
      <c r="C266" s="925"/>
      <c r="D266" s="925"/>
      <c r="E266" s="925"/>
    </row>
    <row r="267" spans="2:6" ht="12" customHeight="1">
      <c r="C267" s="925"/>
      <c r="D267" s="925"/>
      <c r="E267" s="925"/>
    </row>
    <row r="268" spans="2:6" ht="12" customHeight="1">
      <c r="C268" s="925"/>
      <c r="D268" s="925"/>
      <c r="E268" s="925"/>
    </row>
  </sheetData>
  <mergeCells count="1">
    <mergeCell ref="B263:E263"/>
  </mergeCells>
  <pageMargins left="0.7" right="0.7" top="0.75" bottom="0.75" header="0.3" footer="0.3"/>
  <pageSetup paperSize="9" orientation="portrait" r:id="rId1"/>
  <ignoredErrors>
    <ignoredError sqref="C47:E262" formulaRange="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B9898-54D4-4CB8-9690-D7412870B9E0}">
  <sheetPr>
    <tabColor theme="8" tint="0.59999389629810485"/>
  </sheetPr>
  <dimension ref="A1:AA15"/>
  <sheetViews>
    <sheetView workbookViewId="0"/>
  </sheetViews>
  <sheetFormatPr defaultColWidth="9.140625" defaultRowHeight="15" outlineLevelCol="1"/>
  <cols>
    <col min="1" max="1" width="2.85546875" style="15" customWidth="1"/>
    <col min="2" max="2" width="24.5703125" style="15" bestFit="1" customWidth="1"/>
    <col min="3" max="3" width="7.140625" style="15" hidden="1" customWidth="1" outlineLevel="1"/>
    <col min="4" max="4" width="5.28515625" style="15" hidden="1" customWidth="1" outlineLevel="1"/>
    <col min="5" max="5" width="7.7109375" style="15" hidden="1" customWidth="1" outlineLevel="1" collapsed="1"/>
    <col min="6" max="6" width="5.28515625" style="15" hidden="1" customWidth="1" outlineLevel="1"/>
    <col min="7" max="7" width="10.28515625" style="15" hidden="1" customWidth="1" outlineLevel="1"/>
    <col min="8" max="8" width="5.28515625" style="15" hidden="1" customWidth="1" outlineLevel="1"/>
    <col min="9" max="9" width="7.140625" style="15" bestFit="1" customWidth="1" collapsed="1"/>
    <col min="10" max="10" width="5.28515625" style="15" bestFit="1" customWidth="1"/>
    <col min="11" max="11" width="9.28515625" style="15" hidden="1" customWidth="1" outlineLevel="1"/>
    <col min="12" max="12" width="5.28515625" style="15" hidden="1" customWidth="1" outlineLevel="1"/>
    <col min="13" max="13" width="10.28515625" style="15" hidden="1" customWidth="1" outlineLevel="1"/>
    <col min="14" max="14" width="5.28515625" style="15" hidden="1" customWidth="1" outlineLevel="1"/>
    <col min="15" max="15" width="7.140625" style="15" bestFit="1" customWidth="1" collapsed="1"/>
    <col min="16" max="16" width="5.28515625" style="15" bestFit="1" customWidth="1"/>
    <col min="17" max="17" width="8.7109375" style="15" customWidth="1" outlineLevel="1"/>
    <col min="18" max="18" width="8" style="15" customWidth="1" outlineLevel="1"/>
    <col min="19" max="19" width="8.7109375" style="15" customWidth="1" outlineLevel="1"/>
    <col min="20" max="20" width="8" style="15" customWidth="1" outlineLevel="1"/>
    <col min="21" max="21" width="8.7109375" style="15" bestFit="1" customWidth="1"/>
    <col min="22" max="22" width="8" style="15" bestFit="1" customWidth="1"/>
    <col min="23" max="23" width="4.7109375" style="15" customWidth="1"/>
    <col min="24" max="16384" width="9.140625" style="15"/>
  </cols>
  <sheetData>
    <row r="1" spans="1:27" s="411" customFormat="1" ht="15.75">
      <c r="A1" s="22" t="str">
        <f>'Cover page'!$E$16</f>
        <v>Project M</v>
      </c>
      <c r="B1" s="40"/>
      <c r="C1" s="40"/>
      <c r="D1" s="40"/>
      <c r="E1" s="40"/>
      <c r="F1" s="40"/>
      <c r="G1" s="40"/>
      <c r="H1" s="40"/>
      <c r="I1" s="40"/>
      <c r="J1" s="40"/>
      <c r="K1" s="40"/>
      <c r="L1" s="40"/>
      <c r="M1" s="40"/>
      <c r="N1" s="40"/>
      <c r="P1" s="40"/>
    </row>
    <row r="2" spans="1:27" s="412" customFormat="1" ht="18.75">
      <c r="A2" s="885" t="s">
        <v>974</v>
      </c>
      <c r="B2" s="888"/>
      <c r="C2" s="888"/>
      <c r="D2" s="888"/>
      <c r="E2" s="888"/>
      <c r="F2" s="888"/>
      <c r="G2" s="888"/>
      <c r="H2" s="888"/>
      <c r="I2" s="888"/>
      <c r="J2" s="888"/>
      <c r="K2" s="888"/>
      <c r="L2" s="888"/>
      <c r="M2" s="888"/>
      <c r="N2" s="888"/>
      <c r="O2" s="890"/>
      <c r="P2" s="888"/>
    </row>
    <row r="4" spans="1:27" s="2" customFormat="1" ht="19.5" customHeight="1">
      <c r="B4" s="782" t="s">
        <v>974</v>
      </c>
      <c r="C4" s="783"/>
      <c r="D4" s="783"/>
      <c r="E4" s="783"/>
      <c r="F4" s="783"/>
      <c r="G4" s="783"/>
      <c r="H4" s="783"/>
      <c r="I4" s="783"/>
      <c r="J4" s="783"/>
      <c r="K4" s="783"/>
      <c r="L4" s="783"/>
      <c r="M4" s="783"/>
      <c r="N4" s="783"/>
      <c r="O4" s="783"/>
      <c r="P4" s="783"/>
      <c r="Q4" s="783"/>
      <c r="R4" s="783"/>
      <c r="S4" s="783"/>
      <c r="T4" s="783"/>
      <c r="U4" s="783"/>
      <c r="V4" s="783"/>
      <c r="W4" s="1526"/>
    </row>
    <row r="5" spans="1:27" s="2" customFormat="1" ht="24" customHeight="1">
      <c r="B5" s="778" t="s">
        <v>971</v>
      </c>
      <c r="C5" s="746" t="s">
        <v>882</v>
      </c>
      <c r="D5" s="298" t="s">
        <v>184</v>
      </c>
      <c r="E5" s="746" t="s">
        <v>972</v>
      </c>
      <c r="F5" s="298" t="s">
        <v>184</v>
      </c>
      <c r="G5" s="747" t="s">
        <v>187</v>
      </c>
      <c r="H5" s="298" t="s">
        <v>184</v>
      </c>
      <c r="I5" s="747" t="s">
        <v>218</v>
      </c>
      <c r="J5" s="298" t="s">
        <v>184</v>
      </c>
      <c r="K5" s="747" t="s">
        <v>884</v>
      </c>
      <c r="L5" s="298" t="s">
        <v>184</v>
      </c>
      <c r="M5" s="747" t="s">
        <v>192</v>
      </c>
      <c r="N5" s="298" t="s">
        <v>184</v>
      </c>
      <c r="O5" s="747" t="s">
        <v>4565</v>
      </c>
      <c r="P5" s="298" t="s">
        <v>184</v>
      </c>
      <c r="Q5" s="747" t="s">
        <v>4687</v>
      </c>
      <c r="R5" s="298" t="s">
        <v>184</v>
      </c>
      <c r="S5" s="747" t="s">
        <v>4688</v>
      </c>
      <c r="T5" s="298" t="s">
        <v>184</v>
      </c>
      <c r="U5" s="747" t="s">
        <v>4586</v>
      </c>
      <c r="V5" s="298" t="s">
        <v>184</v>
      </c>
      <c r="W5" s="1083" t="s">
        <v>193</v>
      </c>
    </row>
    <row r="6" spans="1:27" s="2" customFormat="1" ht="12" customHeight="1">
      <c r="B6" s="529" t="s">
        <v>887</v>
      </c>
      <c r="C6" s="116">
        <v>78264.917000000001</v>
      </c>
      <c r="D6" s="751">
        <f t="shared" ref="D6:D10" si="0">C6/$C$10</f>
        <v>0.35135725142652363</v>
      </c>
      <c r="E6" s="116">
        <v>78264.917000000001</v>
      </c>
      <c r="F6" s="751">
        <f t="shared" ref="F6:F9" si="1">E6/$E$10</f>
        <v>0.52824858985858547</v>
      </c>
      <c r="G6" s="506">
        <v>70615.811000000002</v>
      </c>
      <c r="H6" s="751">
        <f>G6/$G$10</f>
        <v>0.55316150396097941</v>
      </c>
      <c r="I6" s="116">
        <v>92009</v>
      </c>
      <c r="J6" s="751">
        <f>I6/$I$10</f>
        <v>0.53610487982520028</v>
      </c>
      <c r="K6" s="116">
        <v>61681</v>
      </c>
      <c r="L6" s="751">
        <f t="shared" ref="L6:L9" si="2">K6/$K$10</f>
        <v>0.45294061492594306</v>
      </c>
      <c r="M6" s="116">
        <f t="shared" ref="M6:M9" si="3">(I6-G6)+K6</f>
        <v>83074.188999999998</v>
      </c>
      <c r="N6" s="751">
        <f t="shared" ref="N6:N9" si="4">M6/$M$10</f>
        <v>0.46115070856477275</v>
      </c>
      <c r="O6" s="116">
        <f>_xlfn.XLOOKUP(B6,'IS Conso'!B:B,'IS Conso'!AJ:AJ,0,0)</f>
        <v>78392.005000000005</v>
      </c>
      <c r="P6" s="751">
        <f>O6/$O$10</f>
        <v>0.43946678183365573</v>
      </c>
      <c r="Q6" s="116">
        <f>_xlfn.XLOOKUP(B6,'IS Conso'!B:B,'IS Conso'!BF:BF,0,0)</f>
        <v>43415.042999999998</v>
      </c>
      <c r="R6" s="751">
        <f>Q6/$Q$10</f>
        <v>0.51084871449457869</v>
      </c>
      <c r="S6" s="116">
        <f>_xlfn.XLOOKUP(B6,'IS Conso'!B:B,'IS Conso'!AU:AU,0,0)</f>
        <v>34174.881999999998</v>
      </c>
      <c r="T6" s="751">
        <f>S6/$S$10</f>
        <v>0.39757176589526433</v>
      </c>
      <c r="U6" s="116">
        <f>_xlfn.XLOOKUP(B6,'IS Conso'!B:B,'IS Conso'!BQ:BQ,0,0)</f>
        <v>69151.844000000012</v>
      </c>
      <c r="V6" s="751">
        <f>U6/$U$10</f>
        <v>0.3855633549519531</v>
      </c>
      <c r="W6" s="1034"/>
      <c r="Y6" s="786"/>
      <c r="Z6" s="786"/>
      <c r="AA6" s="786"/>
    </row>
    <row r="7" spans="1:27" s="2" customFormat="1" ht="12" customHeight="1">
      <c r="B7" s="525" t="s">
        <v>888</v>
      </c>
      <c r="C7" s="116">
        <v>138323.337</v>
      </c>
      <c r="D7" s="751">
        <f t="shared" si="0"/>
        <v>0.62097948045437468</v>
      </c>
      <c r="E7" s="116">
        <v>67032.337</v>
      </c>
      <c r="F7" s="751">
        <f t="shared" si="1"/>
        <v>0.45243435823455208</v>
      </c>
      <c r="G7" s="506">
        <v>51163.767</v>
      </c>
      <c r="H7" s="751">
        <f t="shared" ref="H7:H10" si="5">G7/$G$10</f>
        <v>0.40078596990168569</v>
      </c>
      <c r="I7" s="116">
        <v>69083</v>
      </c>
      <c r="J7" s="751">
        <f t="shared" ref="J7:J10" si="6">I7/$I$10</f>
        <v>0.40252294246176257</v>
      </c>
      <c r="K7" s="116">
        <v>63124</v>
      </c>
      <c r="L7" s="751">
        <f t="shared" si="2"/>
        <v>0.46353696238039638</v>
      </c>
      <c r="M7" s="116">
        <f t="shared" si="3"/>
        <v>81043.233000000007</v>
      </c>
      <c r="N7" s="751">
        <f t="shared" si="4"/>
        <v>0.4498767279248429</v>
      </c>
      <c r="O7" s="116">
        <f>_xlfn.XLOOKUP(B7,'IS Conso'!B:B,'IS Conso'!AJ:AJ,0,0)</f>
        <v>83285.813999999998</v>
      </c>
      <c r="P7" s="751">
        <f t="shared" ref="P7:P10" si="7">O7/$O$10</f>
        <v>0.46690155011313239</v>
      </c>
      <c r="Q7" s="116">
        <f>_xlfn.XLOOKUP(B7,'IS Conso'!B:B,'IS Conso'!BF:BF,0,0)</f>
        <v>37054.063000000002</v>
      </c>
      <c r="R7" s="751">
        <f t="shared" ref="R7:R10" si="8">Q7/$Q$10</f>
        <v>0.43600142122054636</v>
      </c>
      <c r="S7" s="116">
        <f>_xlfn.XLOOKUP(B7,'IS Conso'!B:B,'IS Conso'!AU:AU,0,0)</f>
        <v>41614.358999999997</v>
      </c>
      <c r="T7" s="751">
        <f t="shared" ref="T7:T10" si="9">S7/$S$10</f>
        <v>0.48411854631215656</v>
      </c>
      <c r="U7" s="116">
        <f>_xlfn.XLOOKUP(B7,'IS Conso'!B:B,'IS Conso'!BQ:BQ,0,0)</f>
        <v>87846.109999999986</v>
      </c>
      <c r="V7" s="751">
        <f t="shared" ref="V7:V10" si="10">U7/$U$10</f>
        <v>0.48979519463108323</v>
      </c>
      <c r="W7" s="1034"/>
      <c r="Y7" s="786"/>
      <c r="Z7" s="786"/>
      <c r="AA7" s="786"/>
    </row>
    <row r="8" spans="1:27" s="2" customFormat="1" ht="12" customHeight="1">
      <c r="B8" s="525" t="s">
        <v>889</v>
      </c>
      <c r="C8" s="116">
        <v>5580</v>
      </c>
      <c r="D8" s="751">
        <f t="shared" si="0"/>
        <v>2.5050476485651951E-2</v>
      </c>
      <c r="E8" s="116">
        <v>2870</v>
      </c>
      <c r="F8" s="751">
        <f t="shared" si="1"/>
        <v>1.9371047859082766E-2</v>
      </c>
      <c r="G8" s="506">
        <v>5918</v>
      </c>
      <c r="H8" s="751">
        <f t="shared" si="5"/>
        <v>4.6358028521984632E-2</v>
      </c>
      <c r="I8" s="116">
        <v>10578</v>
      </c>
      <c r="J8" s="751">
        <f t="shared" si="6"/>
        <v>6.163437727603787E-2</v>
      </c>
      <c r="K8" s="116">
        <v>11374</v>
      </c>
      <c r="L8" s="751">
        <f t="shared" si="2"/>
        <v>8.3522422693660545E-2</v>
      </c>
      <c r="M8" s="116">
        <f t="shared" si="3"/>
        <v>16034</v>
      </c>
      <c r="N8" s="751">
        <f t="shared" si="4"/>
        <v>8.9005869935456922E-2</v>
      </c>
      <c r="O8" s="116">
        <f>_xlfn.XLOOKUP(B8,'IS Conso'!B:B,'IS Conso'!AJ:AJ,0,0)</f>
        <v>16705</v>
      </c>
      <c r="P8" s="751">
        <f t="shared" si="7"/>
        <v>9.3648486099203843E-2</v>
      </c>
      <c r="Q8" s="116">
        <f>_xlfn.XLOOKUP(B8,'IS Conso'!B:B,'IS Conso'!BF:BF,0,0)</f>
        <v>4517</v>
      </c>
      <c r="R8" s="751">
        <f t="shared" si="8"/>
        <v>5.314986428487499E-2</v>
      </c>
      <c r="S8" s="116">
        <f>_xlfn.XLOOKUP(B8,'IS Conso'!B:B,'IS Conso'!AU:AU,0,0)</f>
        <v>10228.785599999999</v>
      </c>
      <c r="T8" s="751">
        <f t="shared" si="9"/>
        <v>0.11899606131649704</v>
      </c>
      <c r="U8" s="116">
        <f>_xlfn.XLOOKUP(B8,'IS Conso'!B:B,'IS Conso'!BQ:BQ,0,0)</f>
        <v>22416.785599999999</v>
      </c>
      <c r="V8" s="751">
        <f t="shared" si="10"/>
        <v>0.12498713791601318</v>
      </c>
      <c r="W8" s="1034"/>
      <c r="Y8" s="786"/>
      <c r="Z8" s="786"/>
      <c r="AA8" s="786"/>
    </row>
    <row r="9" spans="1:27" s="2" customFormat="1" ht="12" customHeight="1">
      <c r="B9" s="525" t="s">
        <v>890</v>
      </c>
      <c r="C9" s="116">
        <v>582</v>
      </c>
      <c r="D9" s="751">
        <f t="shared" si="0"/>
        <v>2.6127916334497195E-3</v>
      </c>
      <c r="E9" s="116">
        <v>-8</v>
      </c>
      <c r="F9" s="751">
        <f t="shared" si="1"/>
        <v>-5.3995952220439767E-5</v>
      </c>
      <c r="G9" s="506">
        <v>-39</v>
      </c>
      <c r="H9" s="751">
        <f t="shared" si="5"/>
        <v>-3.0550238464978043E-4</v>
      </c>
      <c r="I9" s="116">
        <v>-45</v>
      </c>
      <c r="J9" s="751">
        <f t="shared" si="6"/>
        <v>-2.6219956300072835E-4</v>
      </c>
      <c r="K9" s="116">
        <v>0</v>
      </c>
      <c r="L9" s="751">
        <f t="shared" si="2"/>
        <v>0</v>
      </c>
      <c r="M9" s="116">
        <f t="shared" si="3"/>
        <v>-6</v>
      </c>
      <c r="N9" s="751">
        <f t="shared" si="4"/>
        <v>-3.3306425072517247E-5</v>
      </c>
      <c r="O9" s="116">
        <f>_xlfn.XLOOKUP(B9,'IS Conso'!B:B,'IS Conso'!AJ:AJ,0,0)</f>
        <v>-3</v>
      </c>
      <c r="P9" s="751">
        <f t="shared" si="7"/>
        <v>-1.6818045992074919E-5</v>
      </c>
      <c r="Q9" s="116">
        <f>_xlfn.XLOOKUP(B9,'IS Conso'!B:B,'IS Conso'!BF:BF,0,0)</f>
        <v>0</v>
      </c>
      <c r="R9" s="751">
        <f t="shared" si="8"/>
        <v>0</v>
      </c>
      <c r="S9" s="116">
        <f>_xlfn.XLOOKUP(B9,'IS Conso'!B:B,'IS Conso'!AU:AU,0,0)</f>
        <v>-59</v>
      </c>
      <c r="T9" s="751">
        <f t="shared" si="9"/>
        <v>-6.8637352391796402E-4</v>
      </c>
      <c r="U9" s="116">
        <f>_xlfn.XLOOKUP(B9,'IS Conso'!B:B,'IS Conso'!BQ:BQ,0,0)</f>
        <v>-62</v>
      </c>
      <c r="V9" s="751">
        <f t="shared" si="10"/>
        <v>-3.4568749904949879E-4</v>
      </c>
      <c r="W9" s="1034"/>
      <c r="Y9" s="786"/>
      <c r="Z9" s="786"/>
      <c r="AA9" s="786"/>
    </row>
    <row r="10" spans="1:27" s="2" customFormat="1" ht="12" customHeight="1" thickBot="1">
      <c r="B10" s="784" t="s">
        <v>99</v>
      </c>
      <c r="C10" s="477">
        <f>SUBTOTAL(9,C6:C9)</f>
        <v>222750.25400000002</v>
      </c>
      <c r="D10" s="802">
        <f t="shared" si="0"/>
        <v>1</v>
      </c>
      <c r="E10" s="477">
        <f>SUBTOTAL(9,E6:E9)</f>
        <v>148159.25400000002</v>
      </c>
      <c r="F10" s="802">
        <f>E10/$E$10</f>
        <v>1</v>
      </c>
      <c r="G10" s="477">
        <f>SUBTOTAL(9,G6:G9)</f>
        <v>127658.57800000001</v>
      </c>
      <c r="H10" s="802">
        <f t="shared" si="5"/>
        <v>1</v>
      </c>
      <c r="I10" s="477">
        <f>SUBTOTAL(9,I6:I9)</f>
        <v>171625</v>
      </c>
      <c r="J10" s="802">
        <f t="shared" si="6"/>
        <v>1</v>
      </c>
      <c r="K10" s="477">
        <f>SUBTOTAL(9,K6:K9)</f>
        <v>136179</v>
      </c>
      <c r="L10" s="802">
        <f>K10/$K$10</f>
        <v>1</v>
      </c>
      <c r="M10" s="477">
        <f>(I10-G10)+K10</f>
        <v>180145.42199999999</v>
      </c>
      <c r="N10" s="802">
        <f>M10/$M$10</f>
        <v>1</v>
      </c>
      <c r="O10" s="477">
        <f t="shared" ref="O10:U10" si="11">SUBTOTAL(9,O6:O9)</f>
        <v>178379.81900000002</v>
      </c>
      <c r="P10" s="802">
        <f t="shared" si="7"/>
        <v>1</v>
      </c>
      <c r="Q10" s="477">
        <f t="shared" si="11"/>
        <v>84986.106</v>
      </c>
      <c r="R10" s="802">
        <f t="shared" si="8"/>
        <v>1</v>
      </c>
      <c r="S10" s="477">
        <f t="shared" si="11"/>
        <v>85959.026599999997</v>
      </c>
      <c r="T10" s="802">
        <f t="shared" si="9"/>
        <v>1</v>
      </c>
      <c r="U10" s="477">
        <f t="shared" si="11"/>
        <v>179352.7396</v>
      </c>
      <c r="V10" s="802">
        <f t="shared" si="10"/>
        <v>1</v>
      </c>
      <c r="W10" s="1578"/>
      <c r="X10" s="786"/>
      <c r="Y10" s="786"/>
      <c r="Z10" s="786"/>
      <c r="AA10" s="786"/>
    </row>
    <row r="11" spans="1:27">
      <c r="B11" s="2164" t="s">
        <v>4585</v>
      </c>
      <c r="C11" s="2164"/>
      <c r="D11" s="2164"/>
      <c r="E11" s="2164"/>
      <c r="F11" s="2164"/>
      <c r="G11" s="2164"/>
      <c r="H11" s="2164"/>
      <c r="I11" s="2164"/>
      <c r="J11" s="2164"/>
      <c r="K11" s="2164"/>
      <c r="L11" s="2164"/>
      <c r="M11" s="2164"/>
      <c r="N11" s="2164"/>
      <c r="O11" s="2164"/>
      <c r="P11" s="2164"/>
      <c r="Q11" s="2164"/>
      <c r="R11" s="2164"/>
      <c r="S11" s="2164"/>
      <c r="T11" s="2164"/>
      <c r="U11" s="2164"/>
      <c r="V11" s="2164"/>
      <c r="W11" s="2164"/>
    </row>
    <row r="12" spans="1:27">
      <c r="B12" s="866"/>
      <c r="C12" s="866"/>
      <c r="D12" s="866"/>
      <c r="E12" s="866"/>
      <c r="F12" s="866"/>
      <c r="G12" s="866"/>
      <c r="H12" s="866"/>
      <c r="I12" s="866"/>
      <c r="J12" s="866"/>
      <c r="K12" s="866"/>
      <c r="L12" s="866"/>
      <c r="M12" s="866"/>
      <c r="N12" s="866"/>
      <c r="O12" s="866"/>
      <c r="P12" s="866"/>
      <c r="Q12" s="866"/>
      <c r="R12" s="866"/>
      <c r="S12" s="866"/>
      <c r="T12" s="866"/>
      <c r="U12" s="866"/>
      <c r="V12" s="866"/>
      <c r="W12" s="866"/>
    </row>
    <row r="13" spans="1:27">
      <c r="B13" s="1579" t="s">
        <v>967</v>
      </c>
      <c r="C13" s="1580">
        <f>C9-'IS IL'!C11</f>
        <v>-222168.25400000002</v>
      </c>
      <c r="D13" s="1581"/>
      <c r="E13" s="1580">
        <f>E9-'IS IL'!E11</f>
        <v>-148167.25400000002</v>
      </c>
      <c r="F13" s="1581"/>
      <c r="G13" s="1580">
        <f>G9-'IS IL'!G11</f>
        <v>-127697.57800000001</v>
      </c>
      <c r="H13" s="1581"/>
      <c r="I13" s="1580">
        <f>I10-'IS IL'!I11</f>
        <v>0</v>
      </c>
      <c r="J13" s="1580">
        <f>J10-'IS IL'!J11</f>
        <v>0</v>
      </c>
      <c r="K13" s="1580">
        <f>K10-'IS IL'!K11</f>
        <v>0</v>
      </c>
      <c r="L13" s="1580">
        <f>L10-'IS IL'!L11</f>
        <v>0</v>
      </c>
      <c r="M13" s="1580">
        <f>M10-'IS IL'!M11</f>
        <v>0</v>
      </c>
      <c r="N13" s="1580">
        <f>N10-'IS IL'!N11</f>
        <v>0</v>
      </c>
      <c r="O13" s="1580">
        <f>O10-'IS IL'!O11</f>
        <v>0</v>
      </c>
      <c r="P13" s="1580">
        <f>P10-'IS IL'!P11</f>
        <v>0</v>
      </c>
      <c r="Q13" s="1580">
        <f>Q10-'IS IL'!Q11</f>
        <v>0</v>
      </c>
      <c r="R13" s="1580">
        <f>R10-'IS IL'!R11</f>
        <v>0</v>
      </c>
      <c r="S13" s="1580">
        <f>S10-'IS IL'!S11</f>
        <v>0</v>
      </c>
      <c r="T13" s="1580">
        <f>T10-'IS IL'!T11</f>
        <v>0</v>
      </c>
      <c r="U13" s="1580">
        <f>U10-'IS IL'!U11</f>
        <v>0</v>
      </c>
      <c r="V13" s="1582">
        <f>V10-'IS IL'!V11</f>
        <v>0</v>
      </c>
    </row>
    <row r="14" spans="1:27">
      <c r="B14" s="425"/>
      <c r="C14" s="425"/>
      <c r="D14" s="425"/>
      <c r="E14" s="425"/>
      <c r="F14" s="425"/>
      <c r="G14" s="425"/>
      <c r="H14" s="425"/>
      <c r="I14" s="425"/>
      <c r="J14" s="425"/>
    </row>
    <row r="15" spans="1:27">
      <c r="S15" s="1971">
        <f>S10-'GP by Product'!AF20</f>
        <v>1818.0221172340098</v>
      </c>
    </row>
  </sheetData>
  <mergeCells count="1">
    <mergeCell ref="B11:W11"/>
  </mergeCells>
  <conditionalFormatting sqref="C13:V13">
    <cfRule type="cellIs" dxfId="15" priority="2" operator="notEqual">
      <formula>0</formula>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DFF8F-F645-49E4-B5A3-F5F578EB7F5E}">
  <sheetPr>
    <tabColor theme="8" tint="0.59999389629810485"/>
  </sheetPr>
  <dimension ref="A1:W31"/>
  <sheetViews>
    <sheetView workbookViewId="0"/>
  </sheetViews>
  <sheetFormatPr defaultColWidth="9" defaultRowHeight="15" outlineLevelRow="1" outlineLevelCol="1"/>
  <cols>
    <col min="1" max="1" width="9" style="2"/>
    <col min="2" max="2" width="32" style="2" customWidth="1"/>
    <col min="3" max="3" width="10.85546875" style="2" hidden="1" customWidth="1" outlineLevel="1"/>
    <col min="4" max="4" width="10.85546875" style="2" bestFit="1" customWidth="1" collapsed="1"/>
    <col min="5" max="5" width="10.85546875" style="2" bestFit="1" customWidth="1"/>
    <col min="6" max="6" width="12.42578125" style="2" hidden="1" customWidth="1" outlineLevel="1"/>
    <col min="7" max="7" width="11.28515625" style="2" hidden="1" customWidth="1" outlineLevel="1"/>
    <col min="8" max="8" width="16.7109375" style="2" bestFit="1" customWidth="1" collapsed="1"/>
    <col min="9" max="16384" width="9" style="2"/>
  </cols>
  <sheetData>
    <row r="1" spans="1:10" s="492" customFormat="1">
      <c r="A1" s="491" t="str">
        <f>'Cover page'!E16</f>
        <v>Project M</v>
      </c>
      <c r="C1" s="742"/>
      <c r="D1" s="743"/>
    </row>
    <row r="2" spans="1:10" s="494" customFormat="1" ht="18.75">
      <c r="A2" s="549" t="str">
        <f>B4</f>
        <v>COGS - Metzerplas Israel</v>
      </c>
      <c r="C2" s="744"/>
      <c r="D2" s="745"/>
    </row>
    <row r="3" spans="1:10">
      <c r="C3" s="639"/>
    </row>
    <row r="4" spans="1:10" s="495" customFormat="1" ht="19.5" customHeight="1">
      <c r="A4" s="497"/>
      <c r="B4" s="782" t="s">
        <v>4694</v>
      </c>
      <c r="C4" s="783"/>
      <c r="D4" s="783"/>
      <c r="E4" s="783"/>
      <c r="F4" s="783"/>
      <c r="G4" s="783"/>
      <c r="H4" s="899"/>
    </row>
    <row r="5" spans="1:10" s="495" customFormat="1" ht="24" customHeight="1">
      <c r="A5" s="497"/>
      <c r="B5" s="778" t="s">
        <v>971</v>
      </c>
      <c r="C5" s="959" t="s">
        <v>882</v>
      </c>
      <c r="D5" s="1592" t="s">
        <v>4695</v>
      </c>
      <c r="E5" s="1592" t="s">
        <v>4696</v>
      </c>
      <c r="F5" s="959" t="s">
        <v>4616</v>
      </c>
      <c r="G5" s="959" t="s">
        <v>4613</v>
      </c>
      <c r="H5" s="1593" t="s">
        <v>4697</v>
      </c>
    </row>
    <row r="6" spans="1:10" s="576" customFormat="1" ht="12" hidden="1" customHeight="1" outlineLevel="1">
      <c r="A6" s="595"/>
      <c r="B6" s="1449" t="s">
        <v>891</v>
      </c>
      <c r="C6" s="105"/>
      <c r="D6" s="105"/>
      <c r="E6" s="105"/>
      <c r="F6" s="105"/>
      <c r="G6" s="105"/>
      <c r="H6" s="1583">
        <v>0</v>
      </c>
      <c r="I6" s="1231"/>
      <c r="J6" s="1231"/>
    </row>
    <row r="7" spans="1:10" s="576" customFormat="1" ht="12" hidden="1" customHeight="1" outlineLevel="1">
      <c r="A7" s="595"/>
      <c r="B7" s="826" t="s">
        <v>892</v>
      </c>
      <c r="C7" s="105">
        <v>-62932.330999999998</v>
      </c>
      <c r="D7" s="105">
        <v>-68973</v>
      </c>
      <c r="E7" s="105">
        <v>-63126.906000000003</v>
      </c>
      <c r="F7" s="105">
        <v>-37067.288999999997</v>
      </c>
      <c r="G7" s="105">
        <v>-35080.629000000001</v>
      </c>
      <c r="H7" s="1583">
        <v>-65113.565999999999</v>
      </c>
      <c r="I7" s="1231"/>
      <c r="J7" s="1231"/>
    </row>
    <row r="8" spans="1:10" s="576" customFormat="1" ht="12" hidden="1" customHeight="1" outlineLevel="1">
      <c r="A8" s="595"/>
      <c r="B8" s="1450" t="s">
        <v>747</v>
      </c>
      <c r="C8" s="528">
        <v>-56962.042000000001</v>
      </c>
      <c r="D8" s="528">
        <v>-29629</v>
      </c>
      <c r="E8" s="528">
        <v>-28747.655999999999</v>
      </c>
      <c r="F8" s="528">
        <v>-6014.924</v>
      </c>
      <c r="G8" s="528">
        <v>-9353.7459999999992</v>
      </c>
      <c r="H8" s="1584">
        <v>-25408.833999999999</v>
      </c>
      <c r="I8" s="1231"/>
      <c r="J8" s="1231"/>
    </row>
    <row r="9" spans="1:10" s="576" customFormat="1" ht="12" customHeight="1" collapsed="1">
      <c r="A9" s="595"/>
      <c r="B9" s="1451" t="s">
        <v>891</v>
      </c>
      <c r="C9" s="105">
        <v>-119894.37299999999</v>
      </c>
      <c r="D9" s="105">
        <v>-98602</v>
      </c>
      <c r="E9" s="105">
        <v>-91874.562000000005</v>
      </c>
      <c r="F9" s="105">
        <v>-43082.212999999996</v>
      </c>
      <c r="G9" s="105">
        <v>-44434.375</v>
      </c>
      <c r="H9" s="1583">
        <v>-90522.4</v>
      </c>
      <c r="I9" s="1231"/>
      <c r="J9" s="1231"/>
    </row>
    <row r="10" spans="1:10" s="576" customFormat="1" ht="12" hidden="1" customHeight="1" outlineLevel="1">
      <c r="A10" s="595"/>
      <c r="B10" s="1452" t="s">
        <v>893</v>
      </c>
      <c r="C10" s="105"/>
      <c r="D10" s="105"/>
      <c r="E10" s="105"/>
      <c r="F10" s="105"/>
      <c r="G10" s="105"/>
      <c r="H10" s="1583">
        <v>0</v>
      </c>
      <c r="I10" s="1231"/>
      <c r="J10" s="1231"/>
    </row>
    <row r="11" spans="1:10" s="576" customFormat="1" ht="12" hidden="1" customHeight="1" outlineLevel="1">
      <c r="A11" s="595"/>
      <c r="B11" s="826" t="s">
        <v>894</v>
      </c>
      <c r="C11" s="105">
        <v>-21536</v>
      </c>
      <c r="D11" s="105">
        <v>-18556</v>
      </c>
      <c r="E11" s="105">
        <v>-19099</v>
      </c>
      <c r="F11" s="105">
        <v>-9700</v>
      </c>
      <c r="G11" s="105">
        <v>-9591</v>
      </c>
      <c r="H11" s="1583">
        <v>-19208</v>
      </c>
      <c r="I11" s="1231"/>
      <c r="J11" s="1231"/>
    </row>
    <row r="12" spans="1:10" s="576" customFormat="1" ht="12" hidden="1" customHeight="1" outlineLevel="1">
      <c r="A12" s="595"/>
      <c r="B12" s="1450" t="s">
        <v>895</v>
      </c>
      <c r="C12" s="528">
        <v>-1862</v>
      </c>
      <c r="D12" s="528">
        <v>-1545</v>
      </c>
      <c r="E12" s="528">
        <v>-1615</v>
      </c>
      <c r="F12" s="528">
        <v>-530</v>
      </c>
      <c r="G12" s="528">
        <v>-758</v>
      </c>
      <c r="H12" s="1584">
        <v>-1387</v>
      </c>
      <c r="I12" s="1231"/>
      <c r="J12" s="1231"/>
    </row>
    <row r="13" spans="1:10" s="576" customFormat="1" ht="12" customHeight="1" collapsed="1">
      <c r="A13" s="595"/>
      <c r="B13" s="1451" t="s">
        <v>893</v>
      </c>
      <c r="C13" s="105">
        <v>-23398</v>
      </c>
      <c r="D13" s="105">
        <v>-20101</v>
      </c>
      <c r="E13" s="105">
        <v>-20714</v>
      </c>
      <c r="F13" s="105">
        <v>-10230</v>
      </c>
      <c r="G13" s="105">
        <v>-10349</v>
      </c>
      <c r="H13" s="1583">
        <v>-20595</v>
      </c>
      <c r="I13" s="1231"/>
      <c r="J13" s="1231"/>
    </row>
    <row r="14" spans="1:10" s="576" customFormat="1" ht="12" customHeight="1">
      <c r="A14" s="595"/>
      <c r="B14" s="1451" t="s">
        <v>896</v>
      </c>
      <c r="C14" s="105">
        <v>-9931</v>
      </c>
      <c r="D14" s="105">
        <v>-10081</v>
      </c>
      <c r="E14" s="105">
        <v>-9887</v>
      </c>
      <c r="F14" s="105">
        <v>-4633</v>
      </c>
      <c r="G14" s="105">
        <v>-4960</v>
      </c>
      <c r="H14" s="1583">
        <v>-9560</v>
      </c>
      <c r="I14" s="1231"/>
      <c r="J14" s="1231"/>
    </row>
    <row r="15" spans="1:10" s="576" customFormat="1" ht="12" hidden="1" customHeight="1" outlineLevel="1">
      <c r="A15" s="595"/>
      <c r="B15" s="1453" t="s">
        <v>897</v>
      </c>
      <c r="C15" s="105"/>
      <c r="D15" s="105"/>
      <c r="E15" s="105"/>
      <c r="F15" s="105"/>
      <c r="G15" s="105"/>
      <c r="H15" s="1583">
        <v>0</v>
      </c>
      <c r="I15" s="1231"/>
      <c r="J15" s="1231"/>
    </row>
    <row r="16" spans="1:10" s="576" customFormat="1" ht="12" hidden="1" customHeight="1" outlineLevel="1">
      <c r="A16" s="595"/>
      <c r="B16" s="826" t="s">
        <v>898</v>
      </c>
      <c r="C16" s="105">
        <v>-934</v>
      </c>
      <c r="D16" s="105">
        <v>-483</v>
      </c>
      <c r="E16" s="105">
        <v>-641</v>
      </c>
      <c r="F16" s="105">
        <v>-496</v>
      </c>
      <c r="G16" s="105">
        <v>-364</v>
      </c>
      <c r="H16" s="1583">
        <v>-773</v>
      </c>
      <c r="I16" s="1231"/>
      <c r="J16" s="1231"/>
    </row>
    <row r="17" spans="1:23" s="576" customFormat="1" ht="12" hidden="1" customHeight="1" outlineLevel="1">
      <c r="A17" s="595"/>
      <c r="B17" s="826" t="s">
        <v>899</v>
      </c>
      <c r="C17" s="105">
        <v>-3324</v>
      </c>
      <c r="D17" s="105">
        <v>-3710</v>
      </c>
      <c r="E17" s="105">
        <v>-3874</v>
      </c>
      <c r="F17" s="105">
        <v>-1760</v>
      </c>
      <c r="G17" s="105">
        <v>-1743</v>
      </c>
      <c r="H17" s="1583">
        <v>-3891</v>
      </c>
      <c r="I17" s="1231"/>
      <c r="J17" s="1231"/>
    </row>
    <row r="18" spans="1:23" s="576" customFormat="1" ht="12" hidden="1" customHeight="1" outlineLevel="1">
      <c r="A18" s="595"/>
      <c r="B18" s="826" t="s">
        <v>900</v>
      </c>
      <c r="C18" s="105">
        <v>0</v>
      </c>
      <c r="D18" s="105">
        <v>0</v>
      </c>
      <c r="E18" s="105">
        <v>0</v>
      </c>
      <c r="F18" s="105">
        <v>0</v>
      </c>
      <c r="G18" s="105">
        <v>0</v>
      </c>
      <c r="H18" s="1583">
        <v>0</v>
      </c>
      <c r="I18" s="1231"/>
      <c r="J18" s="1231"/>
    </row>
    <row r="19" spans="1:23" s="576" customFormat="1" ht="12" hidden="1" customHeight="1" outlineLevel="1">
      <c r="A19" s="595"/>
      <c r="B19" s="826" t="s">
        <v>901</v>
      </c>
      <c r="C19" s="105">
        <v>0</v>
      </c>
      <c r="D19" s="105">
        <v>0</v>
      </c>
      <c r="E19" s="105">
        <v>0</v>
      </c>
      <c r="F19" s="105">
        <v>0</v>
      </c>
      <c r="G19" s="105">
        <v>0</v>
      </c>
      <c r="H19" s="1583">
        <v>0</v>
      </c>
      <c r="I19" s="1231"/>
      <c r="J19" s="1231"/>
    </row>
    <row r="20" spans="1:23" s="576" customFormat="1" ht="12" hidden="1" customHeight="1" outlineLevel="1">
      <c r="A20" s="595"/>
      <c r="B20" s="826" t="s">
        <v>902</v>
      </c>
      <c r="C20" s="105">
        <v>0</v>
      </c>
      <c r="D20" s="105">
        <v>-1505</v>
      </c>
      <c r="E20" s="105">
        <v>-1253</v>
      </c>
      <c r="F20" s="105">
        <v>-533</v>
      </c>
      <c r="G20" s="105">
        <v>-807</v>
      </c>
      <c r="H20" s="1583">
        <v>-979</v>
      </c>
      <c r="I20" s="1231"/>
      <c r="J20" s="1231"/>
    </row>
    <row r="21" spans="1:23" s="576" customFormat="1" ht="12" hidden="1" customHeight="1" outlineLevel="1">
      <c r="A21" s="595"/>
      <c r="B21" s="1454" t="s">
        <v>903</v>
      </c>
      <c r="C21" s="105">
        <v>-81</v>
      </c>
      <c r="D21" s="105">
        <v>-100</v>
      </c>
      <c r="E21" s="105">
        <v>-102</v>
      </c>
      <c r="F21" s="105">
        <v>-50</v>
      </c>
      <c r="G21" s="105">
        <v>-52</v>
      </c>
      <c r="H21" s="1583">
        <v>-100</v>
      </c>
      <c r="I21" s="1231"/>
      <c r="J21" s="1231"/>
    </row>
    <row r="22" spans="1:23" s="576" customFormat="1" ht="12" hidden="1" customHeight="1" outlineLevel="1">
      <c r="A22" s="595"/>
      <c r="B22" s="826" t="s">
        <v>904</v>
      </c>
      <c r="C22" s="105">
        <v>0</v>
      </c>
      <c r="D22" s="105">
        <v>0</v>
      </c>
      <c r="E22" s="105">
        <v>0</v>
      </c>
      <c r="F22" s="105">
        <v>0</v>
      </c>
      <c r="G22" s="105">
        <v>0</v>
      </c>
      <c r="H22" s="1583">
        <v>0</v>
      </c>
      <c r="I22" s="1231"/>
      <c r="J22" s="1231"/>
    </row>
    <row r="23" spans="1:23" s="576" customFormat="1" ht="12" hidden="1" customHeight="1" outlineLevel="1">
      <c r="A23" s="595"/>
      <c r="B23" s="826" t="s">
        <v>905</v>
      </c>
      <c r="C23" s="105">
        <v>-787.2</v>
      </c>
      <c r="D23" s="105">
        <v>-726.47440000000006</v>
      </c>
      <c r="E23" s="105">
        <v>-653.6</v>
      </c>
      <c r="F23" s="105">
        <v>-435.6</v>
      </c>
      <c r="G23" s="105">
        <v>-358.40000000000003</v>
      </c>
      <c r="H23" s="1583">
        <v>-730.8</v>
      </c>
      <c r="I23" s="1231"/>
      <c r="J23" s="1231"/>
    </row>
    <row r="24" spans="1:23" s="576" customFormat="1" ht="12" hidden="1" customHeight="1" outlineLevel="1">
      <c r="A24" s="595"/>
      <c r="B24" s="826" t="s">
        <v>906</v>
      </c>
      <c r="C24" s="105">
        <v>-2951</v>
      </c>
      <c r="D24" s="105">
        <v>-3406</v>
      </c>
      <c r="E24" s="105">
        <v>-2363</v>
      </c>
      <c r="F24" s="105">
        <v>-1192</v>
      </c>
      <c r="G24" s="105">
        <v>-1249</v>
      </c>
      <c r="H24" s="1583">
        <v>-2306</v>
      </c>
      <c r="I24" s="1231"/>
      <c r="J24" s="1231"/>
    </row>
    <row r="25" spans="1:23" s="576" customFormat="1" ht="13.9" hidden="1" customHeight="1" outlineLevel="1">
      <c r="A25" s="595"/>
      <c r="B25" s="1450" t="s">
        <v>907</v>
      </c>
      <c r="C25" s="528">
        <v>-5905.4319999999998</v>
      </c>
      <c r="D25" s="528">
        <v>-706.37100000000009</v>
      </c>
      <c r="E25" s="528">
        <v>-2154.576</v>
      </c>
      <c r="F25" s="528">
        <v>-645</v>
      </c>
      <c r="G25" s="528">
        <v>-1012.746</v>
      </c>
      <c r="H25" s="1584">
        <v>-1786.83</v>
      </c>
      <c r="I25" s="1231"/>
      <c r="J25" s="1231"/>
    </row>
    <row r="26" spans="1:23" s="576" customFormat="1" ht="12" customHeight="1" collapsed="1">
      <c r="A26" s="595"/>
      <c r="B26" s="1451" t="s">
        <v>897</v>
      </c>
      <c r="C26" s="105">
        <v>-13982.632</v>
      </c>
      <c r="D26" s="105">
        <v>-10636.845399999998</v>
      </c>
      <c r="E26" s="105">
        <v>-11041.175999999999</v>
      </c>
      <c r="F26" s="105">
        <v>-5111.6000000000004</v>
      </c>
      <c r="G26" s="105">
        <v>-5586.1459999999997</v>
      </c>
      <c r="H26" s="1583">
        <v>-10566.630000000001</v>
      </c>
      <c r="I26" s="1231"/>
      <c r="J26" s="1231"/>
    </row>
    <row r="27" spans="1:23" s="576" customFormat="1" ht="12" customHeight="1">
      <c r="A27" s="595"/>
      <c r="B27" s="1451" t="s">
        <v>908</v>
      </c>
      <c r="C27" s="105">
        <v>0</v>
      </c>
      <c r="D27" s="105">
        <v>0</v>
      </c>
      <c r="E27" s="105">
        <v>0</v>
      </c>
      <c r="F27" s="105">
        <v>0</v>
      </c>
      <c r="G27" s="105">
        <v>0</v>
      </c>
      <c r="H27" s="1583">
        <v>0</v>
      </c>
      <c r="I27" s="1231"/>
      <c r="J27" s="1231"/>
    </row>
    <row r="28" spans="1:23" s="576" customFormat="1" ht="12" customHeight="1" thickBot="1">
      <c r="A28" s="595"/>
      <c r="B28" s="1483" t="s">
        <v>783</v>
      </c>
      <c r="C28" s="1484">
        <v>-167206.005</v>
      </c>
      <c r="D28" s="1484">
        <v>-139420.84540000002</v>
      </c>
      <c r="E28" s="1484">
        <v>-133516.73800000001</v>
      </c>
      <c r="F28" s="1484">
        <v>-63056.812999999995</v>
      </c>
      <c r="G28" s="1484">
        <v>-65329.521000000001</v>
      </c>
      <c r="H28" s="1585">
        <v>-131244.03</v>
      </c>
    </row>
    <row r="29" spans="1:23" s="576" customFormat="1" ht="12" customHeight="1">
      <c r="A29" s="595"/>
      <c r="B29" s="2214" t="s">
        <v>4585</v>
      </c>
      <c r="C29" s="2214"/>
      <c r="D29" s="2214"/>
      <c r="E29" s="2214"/>
      <c r="F29" s="2214"/>
      <c r="G29" s="2214"/>
      <c r="H29" s="2214"/>
    </row>
    <row r="30" spans="1:23" s="576" customFormat="1" ht="12" customHeight="1">
      <c r="A30" s="595"/>
      <c r="B30" s="866"/>
      <c r="C30" s="866"/>
      <c r="D30" s="866"/>
      <c r="E30" s="866"/>
      <c r="F30" s="866"/>
      <c r="G30" s="866"/>
      <c r="H30" s="866"/>
      <c r="I30" s="866"/>
      <c r="J30" s="866"/>
      <c r="K30" s="866"/>
      <c r="L30" s="866"/>
      <c r="M30" s="866"/>
      <c r="N30" s="866"/>
      <c r="O30" s="866"/>
      <c r="P30" s="866"/>
      <c r="Q30" s="866"/>
      <c r="R30" s="866"/>
      <c r="S30" s="866"/>
      <c r="T30" s="866"/>
      <c r="U30" s="866"/>
      <c r="V30" s="866"/>
      <c r="W30" s="866"/>
    </row>
    <row r="31" spans="1:23" ht="12" customHeight="1">
      <c r="B31" s="1531" t="s">
        <v>267</v>
      </c>
      <c r="C31" s="1586"/>
      <c r="D31" s="1586">
        <f>D28-'IS Conso'!M36</f>
        <v>0</v>
      </c>
      <c r="E31" s="1590">
        <f>E28-'IS Conso'!AJ36</f>
        <v>0</v>
      </c>
      <c r="F31" s="1588"/>
      <c r="G31" s="1588"/>
      <c r="H31" s="1591">
        <f>H28-'IS Conso'!BQ36</f>
        <v>0</v>
      </c>
    </row>
  </sheetData>
  <mergeCells count="1">
    <mergeCell ref="B29:H29"/>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D3C5-94B3-42AC-8289-3A2A09E1FF11}">
  <sheetPr>
    <tabColor theme="8" tint="0.59999389629810485"/>
  </sheetPr>
  <dimension ref="A1:AV74"/>
  <sheetViews>
    <sheetView workbookViewId="0"/>
  </sheetViews>
  <sheetFormatPr defaultColWidth="9" defaultRowHeight="15" outlineLevelRow="3" outlineLevelCol="1"/>
  <cols>
    <col min="1" max="1" width="9" style="2"/>
    <col min="2" max="2" width="31.140625" style="2" bestFit="1" customWidth="1"/>
    <col min="3" max="3" width="7.140625" style="2" hidden="1" customWidth="1" outlineLevel="1"/>
    <col min="4" max="4" width="8" style="2" hidden="1" customWidth="1" outlineLevel="1"/>
    <col min="5" max="5" width="7.7109375" style="2" hidden="1" customWidth="1" outlineLevel="1" collapsed="1"/>
    <col min="6" max="6" width="8" style="2" hidden="1" customWidth="1" outlineLevel="1"/>
    <col min="7" max="7" width="10.28515625" style="2" hidden="1" customWidth="1" outlineLevel="1"/>
    <col min="8" max="8" width="8" style="2" hidden="1" customWidth="1" outlineLevel="1"/>
    <col min="9" max="9" width="7.140625" style="2" bestFit="1" customWidth="1" collapsed="1"/>
    <col min="10" max="10" width="8" style="2" bestFit="1" customWidth="1"/>
    <col min="11" max="11" width="9.140625" style="2" hidden="1" customWidth="1" outlineLevel="1"/>
    <col min="12" max="12" width="8" style="2" hidden="1" customWidth="1" outlineLevel="1"/>
    <col min="13" max="13" width="10.28515625" style="2" hidden="1" customWidth="1" outlineLevel="1"/>
    <col min="14" max="14" width="8" style="2" hidden="1" customWidth="1" outlineLevel="1"/>
    <col min="15" max="15" width="7.140625" style="2" bestFit="1" customWidth="1" collapsed="1"/>
    <col min="16" max="16" width="8" style="2" bestFit="1" customWidth="1"/>
    <col min="17" max="17" width="8.7109375" style="2" hidden="1" customWidth="1" outlineLevel="1"/>
    <col min="18" max="18" width="8" style="2" hidden="1" customWidth="1" outlineLevel="1"/>
    <col min="19" max="19" width="8.7109375" style="2" hidden="1" customWidth="1" outlineLevel="1"/>
    <col min="20" max="20" width="8" style="2" hidden="1" customWidth="1" outlineLevel="1" collapsed="1"/>
    <col min="21" max="21" width="7.28515625" style="2" bestFit="1" customWidth="1" collapsed="1"/>
    <col min="22" max="22" width="8" style="2" bestFit="1" customWidth="1"/>
    <col min="23" max="23" width="4.7109375" style="2" bestFit="1" customWidth="1"/>
    <col min="24" max="24" width="7.28515625" style="2" bestFit="1" customWidth="1"/>
    <col min="25" max="26" width="5" style="2" bestFit="1" customWidth="1"/>
    <col min="27" max="27" width="20.85546875" style="2" customWidth="1"/>
    <col min="28" max="28" width="7.140625" style="2" hidden="1" customWidth="1" outlineLevel="1"/>
    <col min="29" max="29" width="8" style="2" hidden="1" customWidth="1" outlineLevel="1"/>
    <col min="30" max="30" width="7.7109375" style="2" hidden="1" customWidth="1" outlineLevel="1"/>
    <col min="31" max="31" width="8" style="2" hidden="1" customWidth="1" outlineLevel="1"/>
    <col min="32" max="32" width="10.28515625" style="2" hidden="1" customWidth="1" outlineLevel="1"/>
    <col min="33" max="33" width="8" style="2" hidden="1" customWidth="1" outlineLevel="1"/>
    <col min="34" max="34" width="7.140625" style="2" bestFit="1" customWidth="1" collapsed="1"/>
    <col min="35" max="35" width="8" style="2" bestFit="1" customWidth="1"/>
    <col min="36" max="36" width="9.140625" style="2" hidden="1" customWidth="1" outlineLevel="1"/>
    <col min="37" max="37" width="8" style="2" hidden="1" customWidth="1" outlineLevel="1"/>
    <col min="38" max="38" width="10.28515625" style="2" hidden="1" customWidth="1" outlineLevel="1"/>
    <col min="39" max="39" width="8" style="2" hidden="1" customWidth="1" outlineLevel="1"/>
    <col min="40" max="40" width="7.140625" style="2" bestFit="1" customWidth="1" collapsed="1"/>
    <col min="41" max="41" width="8" style="2" bestFit="1" customWidth="1"/>
    <col min="42" max="42" width="8.7109375" style="2" hidden="1" customWidth="1" outlineLevel="1"/>
    <col min="43" max="43" width="8" style="2" hidden="1" customWidth="1" outlineLevel="1"/>
    <col min="44" max="44" width="8.7109375" style="2" hidden="1" customWidth="1" outlineLevel="1"/>
    <col min="45" max="45" width="8" style="2" hidden="1" customWidth="1" outlineLevel="1"/>
    <col min="46" max="46" width="8.7109375" style="2" bestFit="1" customWidth="1" collapsed="1"/>
    <col min="47" max="47" width="8" style="2" bestFit="1" customWidth="1"/>
    <col min="48" max="48" width="4.7109375" style="2" bestFit="1" customWidth="1"/>
    <col min="49" max="16384" width="9" style="2"/>
  </cols>
  <sheetData>
    <row r="1" spans="1:25" s="492" customFormat="1">
      <c r="A1" s="491" t="str">
        <f>'Cover page'!E16</f>
        <v>Project M</v>
      </c>
      <c r="C1" s="742"/>
      <c r="D1" s="743"/>
      <c r="E1" s="743"/>
      <c r="F1" s="743"/>
      <c r="G1" s="743"/>
      <c r="H1" s="743"/>
      <c r="I1" s="743"/>
      <c r="J1" s="743"/>
      <c r="K1" s="743"/>
      <c r="L1" s="743"/>
      <c r="M1" s="743"/>
      <c r="N1" s="743"/>
    </row>
    <row r="2" spans="1:25" s="494" customFormat="1" ht="18.75">
      <c r="A2" s="549" t="s">
        <v>3219</v>
      </c>
      <c r="C2" s="744"/>
      <c r="D2" s="745"/>
      <c r="E2" s="745"/>
      <c r="F2" s="745"/>
      <c r="G2" s="745"/>
      <c r="H2" s="745"/>
      <c r="I2" s="745"/>
      <c r="J2" s="745"/>
      <c r="K2" s="745"/>
      <c r="L2" s="745"/>
      <c r="M2" s="745"/>
      <c r="N2" s="745"/>
    </row>
    <row r="3" spans="1:25">
      <c r="C3" s="639"/>
      <c r="D3" s="639"/>
      <c r="E3" s="639"/>
      <c r="F3" s="639"/>
    </row>
    <row r="4" spans="1:25" ht="19.5" customHeight="1">
      <c r="B4" s="782" t="s">
        <v>4698</v>
      </c>
      <c r="C4" s="783"/>
      <c r="D4" s="783"/>
      <c r="E4" s="783"/>
      <c r="F4" s="783"/>
      <c r="G4" s="783"/>
      <c r="H4" s="783"/>
      <c r="I4" s="783"/>
      <c r="J4" s="783"/>
      <c r="K4" s="783"/>
      <c r="L4" s="783"/>
      <c r="M4" s="783"/>
      <c r="N4" s="783"/>
      <c r="O4" s="783"/>
      <c r="P4" s="783"/>
      <c r="Q4" s="783"/>
      <c r="R4" s="783"/>
      <c r="S4" s="783"/>
      <c r="T4" s="783"/>
      <c r="U4" s="783"/>
      <c r="V4" s="783"/>
      <c r="W4" s="1526"/>
    </row>
    <row r="5" spans="1:25" ht="24" customHeight="1">
      <c r="B5" s="778" t="s">
        <v>971</v>
      </c>
      <c r="C5" s="746" t="s">
        <v>882</v>
      </c>
      <c r="D5" s="298" t="s">
        <v>184</v>
      </c>
      <c r="E5" s="746" t="s">
        <v>972</v>
      </c>
      <c r="F5" s="298" t="s">
        <v>184</v>
      </c>
      <c r="G5" s="747" t="s">
        <v>187</v>
      </c>
      <c r="H5" s="298" t="s">
        <v>184</v>
      </c>
      <c r="I5" s="747" t="s">
        <v>218</v>
      </c>
      <c r="J5" s="298" t="s">
        <v>184</v>
      </c>
      <c r="K5" s="747" t="s">
        <v>884</v>
      </c>
      <c r="L5" s="298" t="s">
        <v>184</v>
      </c>
      <c r="M5" s="747" t="s">
        <v>192</v>
      </c>
      <c r="N5" s="298" t="s">
        <v>184</v>
      </c>
      <c r="O5" s="747" t="s">
        <v>4565</v>
      </c>
      <c r="P5" s="298" t="s">
        <v>184</v>
      </c>
      <c r="Q5" s="747" t="s">
        <v>4687</v>
      </c>
      <c r="R5" s="298" t="s">
        <v>184</v>
      </c>
      <c r="S5" s="747" t="s">
        <v>4688</v>
      </c>
      <c r="T5" s="298" t="s">
        <v>184</v>
      </c>
      <c r="U5" s="747" t="s">
        <v>4586</v>
      </c>
      <c r="V5" s="298" t="s">
        <v>184</v>
      </c>
      <c r="W5" s="1083" t="s">
        <v>193</v>
      </c>
    </row>
    <row r="6" spans="1:25" ht="12" hidden="1" customHeight="1" outlineLevel="3">
      <c r="B6" s="526" t="s">
        <v>893</v>
      </c>
      <c r="C6" s="116"/>
      <c r="D6" s="751"/>
      <c r="E6" s="116"/>
      <c r="F6" s="751">
        <v>0</v>
      </c>
      <c r="G6" s="116"/>
      <c r="H6" s="751"/>
      <c r="I6" s="116"/>
      <c r="J6" s="751">
        <v>0</v>
      </c>
      <c r="K6" s="116"/>
      <c r="L6" s="751"/>
      <c r="M6" s="116"/>
      <c r="N6" s="751"/>
      <c r="O6" s="116"/>
      <c r="P6" s="751">
        <v>0</v>
      </c>
      <c r="Q6" s="116"/>
      <c r="R6" s="751">
        <v>0</v>
      </c>
      <c r="S6" s="116"/>
      <c r="T6" s="751">
        <v>0</v>
      </c>
      <c r="U6" s="116"/>
      <c r="V6" s="751">
        <v>0</v>
      </c>
      <c r="W6" s="867"/>
      <c r="Y6" s="786"/>
    </row>
    <row r="7" spans="1:25" ht="12" hidden="1" customHeight="1" outlineLevel="3">
      <c r="B7" s="533" t="s">
        <v>894</v>
      </c>
      <c r="C7" s="116">
        <v>-4098</v>
      </c>
      <c r="D7" s="751">
        <v>-1.8397285419032561E-2</v>
      </c>
      <c r="E7" s="116">
        <v>-3501</v>
      </c>
      <c r="F7" s="751">
        <v>-2.3629978590469954E-2</v>
      </c>
      <c r="G7" s="116">
        <v>-3187</v>
      </c>
      <c r="H7" s="751">
        <v>-2.4965028202021802E-2</v>
      </c>
      <c r="I7" s="116">
        <v>-3984.5</v>
      </c>
      <c r="J7" s="751">
        <v>-2.3216314639475599E-2</v>
      </c>
      <c r="K7" s="116">
        <v>-2380</v>
      </c>
      <c r="L7" s="751">
        <v>-1.7476997187525243E-2</v>
      </c>
      <c r="M7" s="116">
        <v>-3177.5</v>
      </c>
      <c r="N7" s="751">
        <v>-1.7638527611320592E-2</v>
      </c>
      <c r="O7" s="116">
        <v>-3029</v>
      </c>
      <c r="P7" s="751">
        <v>-1.6980620436664977E-2</v>
      </c>
      <c r="Q7" s="116">
        <v>0</v>
      </c>
      <c r="R7" s="751">
        <v>0</v>
      </c>
      <c r="S7" s="116">
        <v>0</v>
      </c>
      <c r="T7" s="751">
        <v>0</v>
      </c>
      <c r="U7" s="116">
        <v>0</v>
      </c>
      <c r="V7" s="751">
        <v>0</v>
      </c>
      <c r="W7" s="867"/>
      <c r="Y7" s="786"/>
    </row>
    <row r="8" spans="1:25" ht="12" hidden="1" customHeight="1" outlineLevel="3">
      <c r="B8" s="535" t="s">
        <v>895</v>
      </c>
      <c r="C8" s="756">
        <v>-7601</v>
      </c>
      <c r="D8" s="757">
        <v>-3.4123417879469618E-2</v>
      </c>
      <c r="E8" s="756">
        <v>-6443</v>
      </c>
      <c r="F8" s="757">
        <v>-4.3486990019536674E-2</v>
      </c>
      <c r="G8" s="756">
        <v>-5976</v>
      </c>
      <c r="H8" s="757">
        <v>-4.68123654017202E-2</v>
      </c>
      <c r="I8" s="756">
        <v>-7893.5</v>
      </c>
      <c r="J8" s="757">
        <v>-4.5992716678805536E-2</v>
      </c>
      <c r="K8" s="756">
        <v>-6957</v>
      </c>
      <c r="L8" s="757">
        <v>-5.1087172030929877E-2</v>
      </c>
      <c r="M8" s="756">
        <v>-8874.5</v>
      </c>
      <c r="N8" s="757">
        <v>-4.9262978217675717E-2</v>
      </c>
      <c r="O8" s="756">
        <v>-9006</v>
      </c>
      <c r="P8" s="757">
        <v>-5.048777406820891E-2</v>
      </c>
      <c r="Q8" s="756">
        <v>-439.28145611899998</v>
      </c>
      <c r="R8" s="757">
        <v>-5.1688620269176701E-3</v>
      </c>
      <c r="S8" s="756">
        <v>-1855.7729736600002</v>
      </c>
      <c r="T8" s="757">
        <v>-2.1589041280046326E-2</v>
      </c>
      <c r="U8" s="756">
        <v>-3362.5495343821135</v>
      </c>
      <c r="V8" s="757">
        <v>-1.8748247402751765E-2</v>
      </c>
      <c r="W8" s="1084"/>
      <c r="Y8" s="786"/>
    </row>
    <row r="9" spans="1:25" ht="12" customHeight="1" outlineLevel="1" collapsed="1">
      <c r="B9" s="503" t="s">
        <v>893</v>
      </c>
      <c r="C9" s="116">
        <v>-11699</v>
      </c>
      <c r="D9" s="751">
        <v>-5.2520703298502183E-2</v>
      </c>
      <c r="E9" s="116">
        <v>-9944</v>
      </c>
      <c r="F9" s="751">
        <v>-6.7116968610006628E-2</v>
      </c>
      <c r="G9" s="116">
        <v>-9163</v>
      </c>
      <c r="H9" s="751">
        <v>-7.1777393603741996E-2</v>
      </c>
      <c r="I9" s="116">
        <v>-11878</v>
      </c>
      <c r="J9" s="751">
        <v>-6.9209031318281142E-2</v>
      </c>
      <c r="K9" s="116">
        <v>-9337</v>
      </c>
      <c r="L9" s="751">
        <v>-6.8564169218455123E-2</v>
      </c>
      <c r="M9" s="116">
        <v>-12052</v>
      </c>
      <c r="N9" s="751">
        <v>-6.6901505828996316E-2</v>
      </c>
      <c r="O9" s="116">
        <v>-12035</v>
      </c>
      <c r="P9" s="751">
        <v>-6.7468394504873894E-2</v>
      </c>
      <c r="Q9" s="116">
        <v>-439.28145611899998</v>
      </c>
      <c r="R9" s="751">
        <v>-5.1688620269176701E-3</v>
      </c>
      <c r="S9" s="116">
        <v>-1855.7729736600002</v>
      </c>
      <c r="T9" s="751">
        <v>-2.1589041280046326E-2</v>
      </c>
      <c r="U9" s="116">
        <v>-3362.5495343821135</v>
      </c>
      <c r="V9" s="751">
        <v>-1.8748247402751765E-2</v>
      </c>
      <c r="W9" s="867"/>
      <c r="Y9" s="786"/>
    </row>
    <row r="10" spans="1:25" ht="12" hidden="1" customHeight="1" outlineLevel="2">
      <c r="B10" s="532" t="s">
        <v>912</v>
      </c>
      <c r="C10" s="116"/>
      <c r="D10" s="751">
        <v>0</v>
      </c>
      <c r="E10" s="116"/>
      <c r="F10" s="751">
        <v>0</v>
      </c>
      <c r="G10" s="116"/>
      <c r="H10" s="751"/>
      <c r="I10" s="116"/>
      <c r="J10" s="751">
        <v>0</v>
      </c>
      <c r="K10" s="116"/>
      <c r="L10" s="751"/>
      <c r="M10" s="116"/>
      <c r="N10" s="751"/>
      <c r="O10" s="116">
        <v>0</v>
      </c>
      <c r="P10" s="751">
        <v>0</v>
      </c>
      <c r="Q10" s="116">
        <v>0</v>
      </c>
      <c r="R10" s="751">
        <v>0</v>
      </c>
      <c r="S10" s="116">
        <v>0</v>
      </c>
      <c r="T10" s="751">
        <v>0</v>
      </c>
      <c r="U10" s="116">
        <v>0</v>
      </c>
      <c r="V10" s="751">
        <v>0</v>
      </c>
      <c r="W10" s="867"/>
      <c r="Y10" s="786"/>
    </row>
    <row r="11" spans="1:25" ht="12" hidden="1" customHeight="1" outlineLevel="2">
      <c r="B11" s="533" t="s">
        <v>913</v>
      </c>
      <c r="C11" s="116">
        <v>-1033</v>
      </c>
      <c r="D11" s="751">
        <v>-4.6374806827380764E-3</v>
      </c>
      <c r="E11" s="116">
        <v>-876</v>
      </c>
      <c r="F11" s="751">
        <v>-5.912556768138154E-3</v>
      </c>
      <c r="G11" s="116">
        <v>-777</v>
      </c>
      <c r="H11" s="751">
        <v>-6.08654750956101E-3</v>
      </c>
      <c r="I11" s="116">
        <v>-1156</v>
      </c>
      <c r="J11" s="751">
        <v>-6.7356154406409321E-3</v>
      </c>
      <c r="K11" s="116">
        <v>-657</v>
      </c>
      <c r="L11" s="751">
        <v>-4.8245324168924722E-3</v>
      </c>
      <c r="M11" s="116">
        <v>-1036</v>
      </c>
      <c r="N11" s="751">
        <v>-5.7509093958546444E-3</v>
      </c>
      <c r="O11" s="116">
        <v>-851</v>
      </c>
      <c r="P11" s="751">
        <v>-4.7707190464185856E-3</v>
      </c>
      <c r="Q11" s="116">
        <v>-429</v>
      </c>
      <c r="R11" s="751">
        <v>-5.0478839447003253E-3</v>
      </c>
      <c r="S11" s="116">
        <v>-406</v>
      </c>
      <c r="T11" s="751">
        <v>-4.7231805205202263E-3</v>
      </c>
      <c r="U11" s="116">
        <v>-828</v>
      </c>
      <c r="V11" s="751">
        <v>-4.6166007937578218E-3</v>
      </c>
      <c r="W11" s="867"/>
      <c r="Y11" s="786"/>
    </row>
    <row r="12" spans="1:25" ht="12" hidden="1" customHeight="1" outlineLevel="2">
      <c r="B12" s="533" t="s">
        <v>898</v>
      </c>
      <c r="C12" s="116">
        <v>-482</v>
      </c>
      <c r="D12" s="751">
        <v>-2.1638583630975341E-3</v>
      </c>
      <c r="E12" s="116">
        <v>-482</v>
      </c>
      <c r="F12" s="751">
        <v>-3.2532561212814956E-3</v>
      </c>
      <c r="G12" s="116">
        <v>0</v>
      </c>
      <c r="H12" s="751">
        <v>0</v>
      </c>
      <c r="I12" s="116">
        <v>0</v>
      </c>
      <c r="J12" s="751">
        <v>0</v>
      </c>
      <c r="K12" s="116">
        <v>0</v>
      </c>
      <c r="L12" s="751">
        <v>0</v>
      </c>
      <c r="M12" s="116">
        <v>0</v>
      </c>
      <c r="N12" s="751">
        <v>0</v>
      </c>
      <c r="O12" s="116">
        <v>0</v>
      </c>
      <c r="P12" s="751">
        <v>0</v>
      </c>
      <c r="Q12" s="116">
        <v>0</v>
      </c>
      <c r="R12" s="751">
        <v>0</v>
      </c>
      <c r="S12" s="116">
        <v>0</v>
      </c>
      <c r="T12" s="751">
        <v>0</v>
      </c>
      <c r="U12" s="116">
        <v>0</v>
      </c>
      <c r="V12" s="751">
        <v>0</v>
      </c>
      <c r="W12" s="867"/>
      <c r="Y12" s="786"/>
    </row>
    <row r="13" spans="1:25" ht="12" hidden="1" customHeight="1" outlineLevel="2">
      <c r="B13" s="533" t="s">
        <v>914</v>
      </c>
      <c r="C13" s="116">
        <v>-762</v>
      </c>
      <c r="D13" s="751">
        <v>-3.4208715200836535E-3</v>
      </c>
      <c r="E13" s="116">
        <v>-762</v>
      </c>
      <c r="F13" s="751">
        <v>-5.1431144489968873E-3</v>
      </c>
      <c r="G13" s="116">
        <v>-644</v>
      </c>
      <c r="H13" s="751">
        <v>-5.0447060439604771E-3</v>
      </c>
      <c r="I13" s="116">
        <v>-869</v>
      </c>
      <c r="J13" s="751">
        <v>-5.0633648943918426E-3</v>
      </c>
      <c r="K13" s="116">
        <v>-873</v>
      </c>
      <c r="L13" s="751">
        <v>-6.410680060802326E-3</v>
      </c>
      <c r="M13" s="116">
        <v>-1098</v>
      </c>
      <c r="N13" s="751">
        <v>-6.0950757882706564E-3</v>
      </c>
      <c r="O13" s="116">
        <v>-795</v>
      </c>
      <c r="P13" s="751">
        <v>-4.4567821878998539E-3</v>
      </c>
      <c r="Q13" s="116">
        <v>-551</v>
      </c>
      <c r="R13" s="751">
        <v>-6.483412712190861E-3</v>
      </c>
      <c r="S13" s="116">
        <v>-245</v>
      </c>
      <c r="T13" s="751">
        <v>-2.8501951416932403E-3</v>
      </c>
      <c r="U13" s="116">
        <v>-489</v>
      </c>
      <c r="V13" s="751">
        <v>-2.726470758632337E-3</v>
      </c>
      <c r="W13" s="867"/>
      <c r="Y13" s="786"/>
    </row>
    <row r="14" spans="1:25" ht="12" hidden="1" customHeight="1" outlineLevel="2">
      <c r="B14" s="533" t="s">
        <v>4622</v>
      </c>
      <c r="C14" s="116">
        <v>-218</v>
      </c>
      <c r="D14" s="751">
        <v>-9.7867452936776437E-4</v>
      </c>
      <c r="E14" s="116">
        <v>-196</v>
      </c>
      <c r="F14" s="751">
        <v>-1.3229008294007743E-3</v>
      </c>
      <c r="G14" s="116">
        <v>-180</v>
      </c>
      <c r="H14" s="751">
        <v>-1.4100110060759096E-3</v>
      </c>
      <c r="I14" s="116">
        <v>-270</v>
      </c>
      <c r="J14" s="751">
        <v>-1.5731973780043699E-3</v>
      </c>
      <c r="K14" s="116">
        <v>-178</v>
      </c>
      <c r="L14" s="751">
        <v>-1.3071031509997871E-3</v>
      </c>
      <c r="M14" s="116">
        <v>-268</v>
      </c>
      <c r="N14" s="751">
        <v>-1.487686986572437E-3</v>
      </c>
      <c r="O14" s="116">
        <v>0</v>
      </c>
      <c r="P14" s="751">
        <v>0</v>
      </c>
      <c r="Q14" s="116">
        <v>0</v>
      </c>
      <c r="R14" s="751">
        <v>0</v>
      </c>
      <c r="S14" s="116">
        <v>0</v>
      </c>
      <c r="T14" s="751">
        <v>0</v>
      </c>
      <c r="U14" s="116">
        <v>0</v>
      </c>
      <c r="V14" s="751">
        <v>0</v>
      </c>
      <c r="W14" s="867"/>
      <c r="Y14" s="786"/>
    </row>
    <row r="15" spans="1:25" ht="12" hidden="1" customHeight="1" outlineLevel="2">
      <c r="B15" s="533" t="s">
        <v>916</v>
      </c>
      <c r="C15" s="116">
        <v>-959</v>
      </c>
      <c r="D15" s="751">
        <v>-4.3052700626774595E-3</v>
      </c>
      <c r="E15" s="116">
        <v>-959</v>
      </c>
      <c r="F15" s="751">
        <v>-6.4727647724252164E-3</v>
      </c>
      <c r="G15" s="116">
        <v>-528</v>
      </c>
      <c r="H15" s="751">
        <v>-4.1360322844893353E-3</v>
      </c>
      <c r="I15" s="116">
        <v>-1071</v>
      </c>
      <c r="J15" s="751">
        <v>-6.2403495994173344E-3</v>
      </c>
      <c r="K15" s="116">
        <v>-1212</v>
      </c>
      <c r="L15" s="751">
        <v>-8.9000506686052923E-3</v>
      </c>
      <c r="M15" s="116">
        <v>-1755</v>
      </c>
      <c r="N15" s="751">
        <v>-9.7421293337112951E-3</v>
      </c>
      <c r="O15" s="116">
        <v>-1904</v>
      </c>
      <c r="P15" s="751">
        <v>-1.0673853189636883E-2</v>
      </c>
      <c r="Q15" s="116">
        <v>-1042</v>
      </c>
      <c r="R15" s="751">
        <v>-1.2260827669878179E-2</v>
      </c>
      <c r="S15" s="116">
        <v>-238</v>
      </c>
      <c r="T15" s="751">
        <v>-2.7687609947877191E-3</v>
      </c>
      <c r="U15" s="116">
        <v>-1100</v>
      </c>
      <c r="V15" s="751">
        <v>-6.1331653057169139E-3</v>
      </c>
      <c r="W15" s="867"/>
      <c r="Y15" s="786"/>
    </row>
    <row r="16" spans="1:25" ht="12" hidden="1" customHeight="1" outlineLevel="2">
      <c r="B16" s="533" t="s">
        <v>917</v>
      </c>
      <c r="C16" s="116"/>
      <c r="D16" s="751">
        <v>0</v>
      </c>
      <c r="E16" s="116"/>
      <c r="F16" s="751">
        <v>0</v>
      </c>
      <c r="G16" s="116">
        <v>-364</v>
      </c>
      <c r="H16" s="751">
        <v>-2.8513555900646173E-3</v>
      </c>
      <c r="I16" s="116">
        <v>0</v>
      </c>
      <c r="J16" s="751">
        <v>0</v>
      </c>
      <c r="K16" s="116">
        <v>-344</v>
      </c>
      <c r="L16" s="751">
        <v>-2.5260869884490265E-3</v>
      </c>
      <c r="M16" s="116">
        <v>20</v>
      </c>
      <c r="N16" s="751">
        <v>1.1102141690839083E-4</v>
      </c>
      <c r="O16" s="116">
        <v>-495</v>
      </c>
      <c r="P16" s="751">
        <v>-2.7749775886923619E-3</v>
      </c>
      <c r="Q16" s="116">
        <v>0</v>
      </c>
      <c r="R16" s="751">
        <v>0</v>
      </c>
      <c r="S16" s="116">
        <v>-211</v>
      </c>
      <c r="T16" s="751">
        <v>-2.4546578567235661E-3</v>
      </c>
      <c r="U16" s="116">
        <v>-706</v>
      </c>
      <c r="V16" s="751">
        <v>-3.9363770053055828E-3</v>
      </c>
      <c r="W16" s="867"/>
      <c r="Y16" s="786"/>
    </row>
    <row r="17" spans="2:25" ht="12" hidden="1" customHeight="1" outlineLevel="2">
      <c r="B17" s="533" t="s">
        <v>918</v>
      </c>
      <c r="C17" s="116">
        <v>-68</v>
      </c>
      <c r="D17" s="751">
        <v>-3.0527462383948616E-4</v>
      </c>
      <c r="E17" s="116">
        <v>0</v>
      </c>
      <c r="F17" s="751">
        <v>0</v>
      </c>
      <c r="G17" s="116">
        <v>-258</v>
      </c>
      <c r="H17" s="751">
        <v>-2.0210157753754706E-3</v>
      </c>
      <c r="I17" s="116">
        <v>-261</v>
      </c>
      <c r="J17" s="751">
        <v>-1.5207574654042242E-3</v>
      </c>
      <c r="K17" s="116">
        <v>627</v>
      </c>
      <c r="L17" s="751">
        <v>4.6042341330161038E-3</v>
      </c>
      <c r="M17" s="116">
        <v>624</v>
      </c>
      <c r="N17" s="751">
        <v>3.4638682075417938E-3</v>
      </c>
      <c r="O17" s="116">
        <v>610</v>
      </c>
      <c r="P17" s="751">
        <v>3.4196693517219005E-3</v>
      </c>
      <c r="Q17" s="116">
        <v>644</v>
      </c>
      <c r="R17" s="751">
        <v>7.5777092316713507E-3</v>
      </c>
      <c r="S17" s="116">
        <v>-98</v>
      </c>
      <c r="T17" s="751">
        <v>-1.1400780566772962E-3</v>
      </c>
      <c r="U17" s="116">
        <v>-132</v>
      </c>
      <c r="V17" s="751">
        <v>-7.3597983668602959E-4</v>
      </c>
      <c r="W17" s="867"/>
      <c r="Y17" s="786"/>
    </row>
    <row r="18" spans="2:25" ht="12" hidden="1" customHeight="1" outlineLevel="2">
      <c r="B18" s="533" t="s">
        <v>919</v>
      </c>
      <c r="C18" s="116">
        <v>-466</v>
      </c>
      <c r="D18" s="751">
        <v>-2.0920290398411846E-3</v>
      </c>
      <c r="E18" s="116">
        <v>-443</v>
      </c>
      <c r="F18" s="751">
        <v>-2.9900258542068518E-3</v>
      </c>
      <c r="G18" s="116">
        <v>-738</v>
      </c>
      <c r="H18" s="751">
        <v>-5.7810451249112292E-3</v>
      </c>
      <c r="I18" s="116">
        <v>-906</v>
      </c>
      <c r="J18" s="751">
        <v>-5.2789512017479973E-3</v>
      </c>
      <c r="K18" s="116">
        <v>-513</v>
      </c>
      <c r="L18" s="751">
        <v>-3.767100654285903E-3</v>
      </c>
      <c r="M18" s="116">
        <v>-681</v>
      </c>
      <c r="N18" s="751">
        <v>-3.7802792457307076E-3</v>
      </c>
      <c r="O18" s="116">
        <v>-696</v>
      </c>
      <c r="P18" s="751">
        <v>-3.9017866701613817E-3</v>
      </c>
      <c r="Q18" s="116">
        <v>-375</v>
      </c>
      <c r="R18" s="751">
        <v>-4.4124859656471376E-3</v>
      </c>
      <c r="S18" s="116">
        <v>-422</v>
      </c>
      <c r="T18" s="751">
        <v>-4.9093157134471321E-3</v>
      </c>
      <c r="U18" s="116">
        <v>-743</v>
      </c>
      <c r="V18" s="751">
        <v>-4.1426743837706063E-3</v>
      </c>
      <c r="W18" s="867"/>
      <c r="Y18" s="786"/>
    </row>
    <row r="19" spans="2:25" ht="12" hidden="1" customHeight="1" outlineLevel="2">
      <c r="B19" s="533" t="s">
        <v>920</v>
      </c>
      <c r="C19" s="116">
        <v>-689</v>
      </c>
      <c r="D19" s="751">
        <v>-3.0931502327265583E-3</v>
      </c>
      <c r="E19" s="116">
        <v>-655</v>
      </c>
      <c r="F19" s="751">
        <v>-4.420918588048506E-3</v>
      </c>
      <c r="G19" s="116">
        <v>-598</v>
      </c>
      <c r="H19" s="751">
        <v>-4.6843698979632999E-3</v>
      </c>
      <c r="I19" s="116">
        <v>-1062</v>
      </c>
      <c r="J19" s="751">
        <v>-6.1879096868171883E-3</v>
      </c>
      <c r="K19" s="116">
        <v>-709</v>
      </c>
      <c r="L19" s="751">
        <v>-5.2063827756115115E-3</v>
      </c>
      <c r="M19" s="116">
        <v>-1173</v>
      </c>
      <c r="N19" s="751">
        <v>-6.5114061016771224E-3</v>
      </c>
      <c r="O19" s="116">
        <v>-937</v>
      </c>
      <c r="P19" s="751">
        <v>-5.2528363648580668E-3</v>
      </c>
      <c r="Q19" s="116">
        <v>-490</v>
      </c>
      <c r="R19" s="751">
        <v>-5.7656483284455936E-3</v>
      </c>
      <c r="S19" s="116">
        <v>-384</v>
      </c>
      <c r="T19" s="751">
        <v>-4.4672446302457319E-3</v>
      </c>
      <c r="U19" s="116">
        <v>-831</v>
      </c>
      <c r="V19" s="751">
        <v>-4.6333276082279589E-3</v>
      </c>
      <c r="W19" s="867"/>
      <c r="Y19" s="786"/>
    </row>
    <row r="20" spans="2:25" ht="12" hidden="1" customHeight="1" outlineLevel="2">
      <c r="B20" s="533" t="s">
        <v>921</v>
      </c>
      <c r="C20" s="116">
        <v>0</v>
      </c>
      <c r="D20" s="751">
        <v>0</v>
      </c>
      <c r="E20" s="116">
        <v>0</v>
      </c>
      <c r="F20" s="751">
        <v>0</v>
      </c>
      <c r="G20" s="116">
        <v>0</v>
      </c>
      <c r="H20" s="751">
        <v>0</v>
      </c>
      <c r="I20" s="116">
        <v>0</v>
      </c>
      <c r="J20" s="751">
        <v>0</v>
      </c>
      <c r="K20" s="116">
        <v>0</v>
      </c>
      <c r="L20" s="751">
        <v>0</v>
      </c>
      <c r="M20" s="116">
        <v>0</v>
      </c>
      <c r="N20" s="751">
        <v>0</v>
      </c>
      <c r="O20" s="116">
        <v>0</v>
      </c>
      <c r="P20" s="751">
        <v>0</v>
      </c>
      <c r="Q20" s="116">
        <v>0</v>
      </c>
      <c r="R20" s="751">
        <v>0</v>
      </c>
      <c r="S20" s="116">
        <v>0</v>
      </c>
      <c r="T20" s="751">
        <v>0</v>
      </c>
      <c r="U20" s="116">
        <v>0</v>
      </c>
      <c r="V20" s="751">
        <v>0</v>
      </c>
      <c r="W20" s="867"/>
      <c r="Y20" s="786"/>
    </row>
    <row r="21" spans="2:25" ht="12" hidden="1" customHeight="1" outlineLevel="2">
      <c r="B21" s="533" t="s">
        <v>902</v>
      </c>
      <c r="C21" s="116">
        <v>-1376</v>
      </c>
      <c r="D21" s="751">
        <v>-6.1773218000460723E-3</v>
      </c>
      <c r="E21" s="116">
        <v>-688</v>
      </c>
      <c r="F21" s="751">
        <v>-4.64365189095782E-3</v>
      </c>
      <c r="G21" s="116">
        <v>-940</v>
      </c>
      <c r="H21" s="751">
        <v>-7.3633908095075279E-3</v>
      </c>
      <c r="I21" s="116">
        <v>-110</v>
      </c>
      <c r="J21" s="751">
        <v>-6.4093226511289147E-4</v>
      </c>
      <c r="K21" s="116">
        <v>-168</v>
      </c>
      <c r="L21" s="751">
        <v>-1.2336703897076642E-3</v>
      </c>
      <c r="M21" s="116">
        <v>662</v>
      </c>
      <c r="N21" s="751">
        <v>3.6748088996677365E-3</v>
      </c>
      <c r="O21" s="116">
        <v>-218</v>
      </c>
      <c r="P21" s="751">
        <v>-1.2221113420907775E-3</v>
      </c>
      <c r="Q21" s="116">
        <v>0</v>
      </c>
      <c r="R21" s="751">
        <v>0</v>
      </c>
      <c r="S21" s="116">
        <v>0</v>
      </c>
      <c r="T21" s="751">
        <v>0</v>
      </c>
      <c r="U21" s="116">
        <v>0</v>
      </c>
      <c r="V21" s="751">
        <v>0</v>
      </c>
      <c r="W21" s="867"/>
      <c r="Y21" s="786"/>
    </row>
    <row r="22" spans="2:25" ht="12" hidden="1" customHeight="1" outlineLevel="2">
      <c r="B22" s="535" t="s">
        <v>922</v>
      </c>
      <c r="C22" s="541">
        <v>-374</v>
      </c>
      <c r="D22" s="757">
        <v>-1.6790104311171737E-3</v>
      </c>
      <c r="E22" s="541">
        <v>-374</v>
      </c>
      <c r="F22" s="757">
        <v>-2.524310766305559E-3</v>
      </c>
      <c r="G22" s="541">
        <v>-340</v>
      </c>
      <c r="H22" s="757">
        <v>-2.6633541225878294E-3</v>
      </c>
      <c r="I22" s="541">
        <v>-525</v>
      </c>
      <c r="J22" s="757">
        <v>-3.058994901675164E-3</v>
      </c>
      <c r="K22" s="541">
        <v>-301</v>
      </c>
      <c r="L22" s="757">
        <v>-2.2103261148928985E-3</v>
      </c>
      <c r="M22" s="541">
        <v>-486</v>
      </c>
      <c r="N22" s="757">
        <v>-2.697820430873897E-3</v>
      </c>
      <c r="O22" s="541">
        <v>-393</v>
      </c>
      <c r="P22" s="757">
        <v>-2.2031640249618144E-3</v>
      </c>
      <c r="Q22" s="541">
        <v>-188</v>
      </c>
      <c r="R22" s="757">
        <v>-2.2121262974444315E-3</v>
      </c>
      <c r="S22" s="541">
        <v>-295</v>
      </c>
      <c r="T22" s="757">
        <v>-3.4318676195898199E-3</v>
      </c>
      <c r="U22" s="541">
        <v>-500</v>
      </c>
      <c r="V22" s="757">
        <v>-2.7878024116895061E-3</v>
      </c>
      <c r="W22" s="1087"/>
      <c r="Y22" s="786"/>
    </row>
    <row r="23" spans="2:25" ht="12" customHeight="1" outlineLevel="1" collapsed="1">
      <c r="B23" s="503" t="s">
        <v>912</v>
      </c>
      <c r="C23" s="116">
        <v>-6427</v>
      </c>
      <c r="D23" s="751">
        <v>-2.8852941285534964E-2</v>
      </c>
      <c r="E23" s="116">
        <v>-5435</v>
      </c>
      <c r="F23" s="751">
        <v>-3.6683500039761265E-2</v>
      </c>
      <c r="G23" s="116">
        <v>-5367</v>
      </c>
      <c r="H23" s="751">
        <v>-4.2041828164496704E-2</v>
      </c>
      <c r="I23" s="116">
        <v>-6230</v>
      </c>
      <c r="J23" s="751">
        <v>-3.6300072833211947E-2</v>
      </c>
      <c r="K23" s="116">
        <v>-4328</v>
      </c>
      <c r="L23" s="751">
        <v>-3.1781699087230775E-2</v>
      </c>
      <c r="M23" s="116">
        <v>-5191</v>
      </c>
      <c r="N23" s="751">
        <v>-2.8815608758572839E-2</v>
      </c>
      <c r="O23" s="116">
        <v>-5679</v>
      </c>
      <c r="P23" s="751">
        <v>-3.1836561062997822E-2</v>
      </c>
      <c r="Q23" s="116">
        <v>-2431</v>
      </c>
      <c r="R23" s="751">
        <v>-2.8604675686635179E-2</v>
      </c>
      <c r="S23" s="116">
        <v>-2299</v>
      </c>
      <c r="T23" s="751">
        <v>-2.6745300533684731E-2</v>
      </c>
      <c r="U23" s="116">
        <v>-5329</v>
      </c>
      <c r="V23" s="751">
        <v>-2.9712398103786758E-2</v>
      </c>
      <c r="W23" s="867"/>
      <c r="Y23" s="786"/>
    </row>
    <row r="24" spans="2:25" ht="12" customHeight="1" outlineLevel="1">
      <c r="B24" s="503" t="s">
        <v>896</v>
      </c>
      <c r="C24" s="116">
        <v>-383</v>
      </c>
      <c r="D24" s="751">
        <v>-1.7194144254488706E-3</v>
      </c>
      <c r="E24" s="116">
        <v>-383</v>
      </c>
      <c r="F24" s="751">
        <v>-2.5850562125535538E-3</v>
      </c>
      <c r="G24" s="116">
        <v>-319</v>
      </c>
      <c r="H24" s="751">
        <v>-2.4988528385456398E-3</v>
      </c>
      <c r="I24" s="116">
        <v>-595</v>
      </c>
      <c r="J24" s="751">
        <v>-3.4668608885651858E-3</v>
      </c>
      <c r="K24" s="116">
        <v>-410</v>
      </c>
      <c r="L24" s="751">
        <v>-3.0107432129770377E-3</v>
      </c>
      <c r="M24" s="116">
        <v>-686</v>
      </c>
      <c r="N24" s="751">
        <v>-3.8080345999578053E-3</v>
      </c>
      <c r="O24" s="116">
        <v>-554</v>
      </c>
      <c r="P24" s="751">
        <v>-3.1057324932031688E-3</v>
      </c>
      <c r="Q24" s="116">
        <v>-229.54920488499999</v>
      </c>
      <c r="R24" s="751">
        <v>-2.7010203866147248E-3</v>
      </c>
      <c r="S24" s="116">
        <v>-154.58350864499999</v>
      </c>
      <c r="T24" s="751">
        <v>-1.7983394503096899E-3</v>
      </c>
      <c r="U24" s="116">
        <v>-480.36632722764222</v>
      </c>
      <c r="V24" s="751">
        <v>-2.678332811079303E-3</v>
      </c>
      <c r="W24" s="867"/>
      <c r="Y24" s="786"/>
    </row>
    <row r="25" spans="2:25" ht="12" hidden="1" customHeight="1" outlineLevel="2">
      <c r="B25" s="532" t="s">
        <v>923</v>
      </c>
      <c r="C25" s="116"/>
      <c r="D25" s="751"/>
      <c r="E25" s="116"/>
      <c r="F25" s="751"/>
      <c r="G25" s="116"/>
      <c r="H25" s="751"/>
      <c r="I25" s="116"/>
      <c r="J25" s="751">
        <v>0</v>
      </c>
      <c r="K25" s="116"/>
      <c r="L25" s="751"/>
      <c r="M25" s="116"/>
      <c r="N25" s="751"/>
      <c r="O25" s="116">
        <v>0</v>
      </c>
      <c r="P25" s="751">
        <v>0</v>
      </c>
      <c r="Q25" s="116">
        <v>0</v>
      </c>
      <c r="R25" s="751">
        <v>0</v>
      </c>
      <c r="S25" s="116">
        <v>0</v>
      </c>
      <c r="T25" s="751">
        <v>0</v>
      </c>
      <c r="U25" s="116">
        <v>0</v>
      </c>
      <c r="V25" s="751">
        <v>0</v>
      </c>
      <c r="W25" s="867"/>
      <c r="Y25" s="786"/>
    </row>
    <row r="26" spans="2:25" ht="12" hidden="1" customHeight="1" outlineLevel="2">
      <c r="B26" s="533" t="s">
        <v>924</v>
      </c>
      <c r="C26" s="116">
        <v>-309.44899999999961</v>
      </c>
      <c r="D26" s="751">
        <v>-1.3892195157721328E-3</v>
      </c>
      <c r="E26" s="116">
        <v>-309.44899999999961</v>
      </c>
      <c r="F26" s="751">
        <v>-2.0886241773328557E-3</v>
      </c>
      <c r="G26" s="116">
        <v>-676.66100000000006</v>
      </c>
      <c r="H26" s="751">
        <v>-5.3005525410129515E-3</v>
      </c>
      <c r="I26" s="116">
        <v>-865.96299999999974</v>
      </c>
      <c r="J26" s="751">
        <v>-5.0456693372177694E-3</v>
      </c>
      <c r="K26" s="116">
        <v>-1322.2000000000003</v>
      </c>
      <c r="L26" s="751">
        <v>-9.709279698044488E-3</v>
      </c>
      <c r="M26" s="116">
        <v>-1511.502</v>
      </c>
      <c r="N26" s="751">
        <v>-8.390454684993328E-3</v>
      </c>
      <c r="O26" s="116">
        <v>-1556.3290000000002</v>
      </c>
      <c r="P26" s="751">
        <v>-8.724804233599991E-3</v>
      </c>
      <c r="Q26" s="116">
        <v>-858.47699999999986</v>
      </c>
      <c r="R26" s="751">
        <v>-1.0101380571548952E-2</v>
      </c>
      <c r="S26" s="116">
        <v>-186.66499999999996</v>
      </c>
      <c r="T26" s="751">
        <v>-2.1715578617313002E-3</v>
      </c>
      <c r="U26" s="116">
        <v>-884.51700000000028</v>
      </c>
      <c r="V26" s="751">
        <v>-4.9317172515607353E-3</v>
      </c>
      <c r="W26" s="867"/>
      <c r="Y26" s="786"/>
    </row>
    <row r="27" spans="2:25" ht="12" hidden="1" customHeight="1" outlineLevel="2">
      <c r="B27" s="535" t="s">
        <v>925</v>
      </c>
      <c r="C27" s="541">
        <v>-4610</v>
      </c>
      <c r="D27" s="757">
        <v>-2.0695823763235751E-2</v>
      </c>
      <c r="E27" s="541">
        <v>-4149</v>
      </c>
      <c r="F27" s="757">
        <v>-2.8003650720325575E-2</v>
      </c>
      <c r="G27" s="541">
        <v>-3079.5909999999999</v>
      </c>
      <c r="H27" s="757">
        <v>-2.4123651134512869E-2</v>
      </c>
      <c r="I27" s="541">
        <v>-4265.0779999999995</v>
      </c>
      <c r="J27" s="757">
        <v>-2.4851146394756007E-2</v>
      </c>
      <c r="K27" s="541">
        <v>-4643.2579999999998</v>
      </c>
      <c r="L27" s="757">
        <v>-3.409672563317398E-2</v>
      </c>
      <c r="M27" s="541">
        <v>-5828.744999999999</v>
      </c>
      <c r="N27" s="757">
        <v>-3.2355776434884922E-2</v>
      </c>
      <c r="O27" s="541">
        <v>-6323.9520000000002</v>
      </c>
      <c r="P27" s="757">
        <v>-3.5452171862558057E-2</v>
      </c>
      <c r="Q27" s="541">
        <v>-2856.5079999999998</v>
      </c>
      <c r="R27" s="757">
        <v>-3.3611470562023398E-2</v>
      </c>
      <c r="S27" s="541">
        <v>-3205.3629999999998</v>
      </c>
      <c r="T27" s="757">
        <v>-3.7289428775360282E-2</v>
      </c>
      <c r="U27" s="541">
        <v>-6672.8070000000007</v>
      </c>
      <c r="V27" s="757">
        <v>-3.7204934894677244E-2</v>
      </c>
      <c r="W27" s="1087"/>
      <c r="Y27" s="786"/>
    </row>
    <row r="28" spans="2:25" ht="12" customHeight="1" outlineLevel="1" collapsed="1">
      <c r="B28" s="503" t="s">
        <v>923</v>
      </c>
      <c r="C28" s="116">
        <v>-4919.4489999999996</v>
      </c>
      <c r="D28" s="751">
        <v>-2.2085043279007885E-2</v>
      </c>
      <c r="E28" s="116">
        <v>-4458.4489999999996</v>
      </c>
      <c r="F28" s="751">
        <v>-3.0092274897658429E-2</v>
      </c>
      <c r="G28" s="116">
        <v>-3756.252</v>
      </c>
      <c r="H28" s="751">
        <v>-2.9424203675525822E-2</v>
      </c>
      <c r="I28" s="116">
        <v>-5131.0409999999993</v>
      </c>
      <c r="J28" s="751">
        <v>-2.9896815731973777E-2</v>
      </c>
      <c r="K28" s="116">
        <v>-5965.4580000000005</v>
      </c>
      <c r="L28" s="751">
        <v>-4.3806005331218471E-2</v>
      </c>
      <c r="M28" s="116">
        <v>-7340.2469999999994</v>
      </c>
      <c r="N28" s="751">
        <v>-4.0746231119878247E-2</v>
      </c>
      <c r="O28" s="116">
        <v>-7880.2810000000009</v>
      </c>
      <c r="P28" s="751">
        <v>-4.4176976096158053E-2</v>
      </c>
      <c r="Q28" s="116">
        <v>-3714.9849999999997</v>
      </c>
      <c r="R28" s="751">
        <v>-4.3712851133572345E-2</v>
      </c>
      <c r="S28" s="116">
        <v>-3392.0279999999998</v>
      </c>
      <c r="T28" s="751">
        <v>-3.9460986637091584E-2</v>
      </c>
      <c r="U28" s="116">
        <v>-7557.3240000000005</v>
      </c>
      <c r="V28" s="751">
        <v>-4.2136652146237977E-2</v>
      </c>
      <c r="W28" s="867"/>
      <c r="Y28" s="786"/>
    </row>
    <row r="29" spans="2:25" ht="12" hidden="1" customHeight="1" outlineLevel="2">
      <c r="B29" s="532" t="s">
        <v>926</v>
      </c>
      <c r="C29" s="116"/>
      <c r="D29" s="751"/>
      <c r="E29" s="116"/>
      <c r="F29" s="751">
        <v>0</v>
      </c>
      <c r="G29" s="116"/>
      <c r="H29" s="751"/>
      <c r="I29" s="116"/>
      <c r="J29" s="751">
        <v>0</v>
      </c>
      <c r="K29" s="116"/>
      <c r="L29" s="751"/>
      <c r="M29" s="116"/>
      <c r="N29" s="751"/>
      <c r="O29" s="116">
        <v>0</v>
      </c>
      <c r="P29" s="751">
        <v>0</v>
      </c>
      <c r="Q29" s="116">
        <v>0</v>
      </c>
      <c r="R29" s="751">
        <v>0</v>
      </c>
      <c r="S29" s="116">
        <v>0</v>
      </c>
      <c r="T29" s="751">
        <v>0</v>
      </c>
      <c r="U29" s="116">
        <v>0</v>
      </c>
      <c r="V29" s="751">
        <v>0</v>
      </c>
      <c r="W29" s="867"/>
      <c r="Y29" s="786"/>
    </row>
    <row r="30" spans="2:25" ht="12" hidden="1" customHeight="1" outlineLevel="2">
      <c r="B30" s="533" t="s">
        <v>927</v>
      </c>
      <c r="C30" s="116">
        <v>-599.19999999999982</v>
      </c>
      <c r="D30" s="751">
        <v>-2.6900081559502946E-3</v>
      </c>
      <c r="E30" s="116">
        <v>-520.20000000000005</v>
      </c>
      <c r="F30" s="751">
        <v>-3.5110867931340962E-3</v>
      </c>
      <c r="G30" s="116">
        <v>-537.95600000000013</v>
      </c>
      <c r="H30" s="751">
        <v>-4.2140215599142904E-3</v>
      </c>
      <c r="I30" s="116">
        <v>-726.47439999999983</v>
      </c>
      <c r="J30" s="751">
        <v>-4.232917115804806E-3</v>
      </c>
      <c r="K30" s="116">
        <v>-474.59999999999991</v>
      </c>
      <c r="L30" s="751">
        <v>-3.4851188509241507E-3</v>
      </c>
      <c r="M30" s="116">
        <v>-663.11839999999961</v>
      </c>
      <c r="N30" s="751">
        <v>-3.6810172173012516E-3</v>
      </c>
      <c r="O30" s="116">
        <v>-653.59999999999991</v>
      </c>
      <c r="P30" s="751">
        <v>-3.6640916201400556E-3</v>
      </c>
      <c r="Q30" s="116">
        <v>-358.4</v>
      </c>
      <c r="R30" s="751">
        <v>-4.2171599202344909E-3</v>
      </c>
      <c r="S30" s="116">
        <v>-435.59999999999991</v>
      </c>
      <c r="T30" s="751">
        <v>-5.0675306274350004E-3</v>
      </c>
      <c r="U30" s="116">
        <v>-730.79999999999984</v>
      </c>
      <c r="V30" s="751">
        <v>-4.0746520049253811E-3</v>
      </c>
      <c r="W30" s="867"/>
      <c r="Y30" s="786"/>
    </row>
    <row r="31" spans="2:25" ht="12" hidden="1" customHeight="1" outlineLevel="2">
      <c r="B31" s="534" t="s">
        <v>973</v>
      </c>
      <c r="C31" s="116">
        <v>0</v>
      </c>
      <c r="D31" s="751">
        <v>0</v>
      </c>
      <c r="E31" s="116">
        <v>0</v>
      </c>
      <c r="F31" s="751">
        <v>0</v>
      </c>
      <c r="G31" s="116">
        <v>-81</v>
      </c>
      <c r="H31" s="751">
        <v>-6.345049527341594E-4</v>
      </c>
      <c r="I31" s="116">
        <v>0</v>
      </c>
      <c r="J31" s="751">
        <v>0</v>
      </c>
      <c r="K31" s="116">
        <v>0</v>
      </c>
      <c r="L31" s="751">
        <v>0</v>
      </c>
      <c r="M31" s="116">
        <v>81</v>
      </c>
      <c r="N31" s="751">
        <v>4.4963673847898283E-4</v>
      </c>
      <c r="O31" s="116">
        <v>0</v>
      </c>
      <c r="P31" s="751">
        <v>0</v>
      </c>
      <c r="Q31" s="116">
        <v>0</v>
      </c>
      <c r="R31" s="751">
        <v>0</v>
      </c>
      <c r="S31" s="116">
        <v>0</v>
      </c>
      <c r="T31" s="751">
        <v>0</v>
      </c>
      <c r="U31" s="116">
        <v>0</v>
      </c>
      <c r="V31" s="751">
        <v>0</v>
      </c>
      <c r="W31" s="867"/>
      <c r="Y31" s="786"/>
    </row>
    <row r="32" spans="2:25" ht="12" hidden="1" customHeight="1" outlineLevel="2">
      <c r="B32" s="535" t="s">
        <v>928</v>
      </c>
      <c r="C32" s="541">
        <v>0</v>
      </c>
      <c r="D32" s="757">
        <v>0</v>
      </c>
      <c r="E32" s="541">
        <v>0</v>
      </c>
      <c r="F32" s="757">
        <v>0</v>
      </c>
      <c r="G32" s="541">
        <v>-75</v>
      </c>
      <c r="H32" s="757">
        <v>-5.8750458586496232E-4</v>
      </c>
      <c r="I32" s="541">
        <v>-148</v>
      </c>
      <c r="J32" s="757">
        <v>-8.6234522942461758E-4</v>
      </c>
      <c r="K32" s="541">
        <v>-129</v>
      </c>
      <c r="L32" s="757">
        <v>-9.4728262066838499E-4</v>
      </c>
      <c r="M32" s="541">
        <v>-202</v>
      </c>
      <c r="N32" s="757">
        <v>-1.1213163107747473E-3</v>
      </c>
      <c r="O32" s="541">
        <v>-279</v>
      </c>
      <c r="P32" s="757">
        <v>-1.5640782772629676E-3</v>
      </c>
      <c r="Q32" s="541">
        <v>-50</v>
      </c>
      <c r="R32" s="757">
        <v>-5.8833146208628502E-4</v>
      </c>
      <c r="S32" s="541">
        <v>-293</v>
      </c>
      <c r="T32" s="757">
        <v>-3.4086007204739569E-3</v>
      </c>
      <c r="U32" s="541">
        <v>-522</v>
      </c>
      <c r="V32" s="757">
        <v>-2.9104657178038442E-3</v>
      </c>
      <c r="W32" s="1087"/>
      <c r="Y32" s="786"/>
    </row>
    <row r="33" spans="2:48" ht="12" customHeight="1" outlineLevel="1" collapsed="1">
      <c r="B33" s="779" t="s">
        <v>926</v>
      </c>
      <c r="C33" s="780">
        <v>-599.19999999999982</v>
      </c>
      <c r="D33" s="781">
        <v>-2.6900081559502946E-3</v>
      </c>
      <c r="E33" s="780">
        <v>-520.20000000000005</v>
      </c>
      <c r="F33" s="781">
        <v>-3.5110867931340962E-3</v>
      </c>
      <c r="G33" s="780">
        <v>-693.95600000000013</v>
      </c>
      <c r="H33" s="781">
        <v>-5.4360310985134119E-3</v>
      </c>
      <c r="I33" s="780">
        <v>-874.47439999999983</v>
      </c>
      <c r="J33" s="781">
        <v>-5.0952623452294237E-3</v>
      </c>
      <c r="K33" s="780">
        <v>-603.59999999999991</v>
      </c>
      <c r="L33" s="781">
        <v>-4.4324014715925357E-3</v>
      </c>
      <c r="M33" s="780">
        <v>-784.11839999999961</v>
      </c>
      <c r="N33" s="781">
        <v>-4.3526967895970159E-3</v>
      </c>
      <c r="O33" s="780">
        <v>-932.59999999999991</v>
      </c>
      <c r="P33" s="781">
        <v>-5.2281698974030229E-3</v>
      </c>
      <c r="Q33" s="780">
        <v>-408.4</v>
      </c>
      <c r="R33" s="781">
        <v>-4.805491382320776E-3</v>
      </c>
      <c r="S33" s="780">
        <v>-728.59999999999991</v>
      </c>
      <c r="T33" s="781">
        <v>-8.4761313479089582E-3</v>
      </c>
      <c r="U33" s="780">
        <v>-1252.7999999999997</v>
      </c>
      <c r="V33" s="781">
        <v>-6.9851177227292253E-3</v>
      </c>
      <c r="W33" s="1088"/>
      <c r="Y33" s="786"/>
    </row>
    <row r="34" spans="2:48" ht="12" customHeight="1" thickBot="1">
      <c r="B34" s="1594" t="s">
        <v>911</v>
      </c>
      <c r="C34" s="1595">
        <v>-24027.649000000001</v>
      </c>
      <c r="D34" s="1596">
        <v>-0.10786811044444421</v>
      </c>
      <c r="E34" s="1595">
        <v>-20740.649000000001</v>
      </c>
      <c r="F34" s="1596">
        <v>-0.13998888655311398</v>
      </c>
      <c r="G34" s="1595">
        <v>-19299.207999999999</v>
      </c>
      <c r="H34" s="1596">
        <v>-0.15117830938082358</v>
      </c>
      <c r="I34" s="1595">
        <v>-24708.515399999997</v>
      </c>
      <c r="J34" s="1596">
        <v>-0.14396804311726144</v>
      </c>
      <c r="K34" s="1595">
        <v>-20644.057999999997</v>
      </c>
      <c r="L34" s="1596">
        <v>-0.15159501832147393</v>
      </c>
      <c r="M34" s="1595">
        <v>-26053.365399999995</v>
      </c>
      <c r="N34" s="1596">
        <v>-0.1446240770970022</v>
      </c>
      <c r="O34" s="1595">
        <v>-27080.881000000001</v>
      </c>
      <c r="P34" s="1596">
        <v>-0.15181583405463597</v>
      </c>
      <c r="Q34" s="1595">
        <v>-7223.2156610039992</v>
      </c>
      <c r="R34" s="1596">
        <v>-8.4992900616060685E-2</v>
      </c>
      <c r="S34" s="1595">
        <v>-8429.9844823050007</v>
      </c>
      <c r="T34" s="1596">
        <v>-9.8069799249041301E-2</v>
      </c>
      <c r="U34" s="1595">
        <v>-17982.039861609755</v>
      </c>
      <c r="V34" s="1596">
        <v>-0.10026074818658502</v>
      </c>
      <c r="W34" s="1597"/>
      <c r="Y34" s="786"/>
    </row>
    <row r="35" spans="2:48" ht="31.5" customHeight="1">
      <c r="B35" s="2164" t="s">
        <v>4585</v>
      </c>
      <c r="C35" s="2164"/>
      <c r="D35" s="2164"/>
      <c r="E35" s="2164"/>
      <c r="F35" s="2164"/>
      <c r="G35" s="2164"/>
      <c r="H35" s="2164"/>
      <c r="I35" s="2164"/>
      <c r="J35" s="2164"/>
      <c r="K35" s="2164"/>
      <c r="L35" s="2164"/>
      <c r="M35" s="2164"/>
      <c r="N35" s="2164"/>
      <c r="O35" s="2164"/>
      <c r="P35" s="2164"/>
      <c r="Q35" s="2164"/>
      <c r="R35" s="2164"/>
      <c r="S35" s="2164"/>
      <c r="T35" s="2164"/>
      <c r="U35" s="2164"/>
      <c r="V35" s="2164"/>
      <c r="W35" s="2164"/>
    </row>
    <row r="36" spans="2:48">
      <c r="B36" s="495"/>
      <c r="C36" s="776"/>
      <c r="D36" s="777"/>
      <c r="E36" s="777"/>
      <c r="F36" s="777"/>
      <c r="G36" s="777"/>
      <c r="H36" s="777"/>
      <c r="I36" s="777"/>
      <c r="J36" s="777"/>
      <c r="K36" s="777"/>
      <c r="L36" s="777"/>
      <c r="M36" s="777"/>
      <c r="N36" s="777"/>
    </row>
    <row r="37" spans="2:48" ht="12" customHeight="1">
      <c r="B37" s="1531" t="s">
        <v>267</v>
      </c>
      <c r="C37" s="1586">
        <f>C34-'IS IL'!C67</f>
        <v>0</v>
      </c>
      <c r="D37" s="1598"/>
      <c r="E37" s="1586">
        <f>E34-'IS IL'!E67</f>
        <v>0</v>
      </c>
      <c r="F37" s="1598"/>
      <c r="G37" s="1586">
        <f>G34-'IS IL'!G67</f>
        <v>0</v>
      </c>
      <c r="H37" s="1598"/>
      <c r="I37" s="1586">
        <f>I34-'IS IL'!I67</f>
        <v>0</v>
      </c>
      <c r="J37" s="1599"/>
      <c r="K37" s="1586"/>
      <c r="L37" s="1529"/>
      <c r="M37" s="1587"/>
      <c r="N37" s="1529"/>
      <c r="O37" s="1586">
        <f>O34-'IS IL'!O67</f>
        <v>0</v>
      </c>
      <c r="P37" s="1588"/>
      <c r="Q37" s="1588"/>
      <c r="R37" s="1588"/>
      <c r="S37" s="1588"/>
      <c r="T37" s="1588"/>
      <c r="U37" s="1586">
        <f>U34-'IS IL'!U67</f>
        <v>0</v>
      </c>
      <c r="V37" s="1588"/>
      <c r="W37" s="1589"/>
    </row>
    <row r="40" spans="2:48">
      <c r="AB40" s="639"/>
      <c r="AC40" s="639"/>
      <c r="AD40" s="639"/>
    </row>
    <row r="41" spans="2:48" ht="19.5" customHeight="1">
      <c r="AA41" s="782" t="s">
        <v>4699</v>
      </c>
      <c r="AB41" s="783"/>
      <c r="AC41" s="783"/>
      <c r="AD41" s="783"/>
      <c r="AE41" s="783"/>
      <c r="AF41" s="783"/>
      <c r="AG41" s="783"/>
      <c r="AH41" s="783"/>
      <c r="AI41" s="783"/>
      <c r="AJ41" s="783"/>
      <c r="AK41" s="783"/>
      <c r="AL41" s="783"/>
      <c r="AM41" s="783"/>
      <c r="AN41" s="783"/>
      <c r="AO41" s="783"/>
      <c r="AP41" s="783"/>
      <c r="AQ41" s="783"/>
      <c r="AR41" s="783"/>
      <c r="AS41" s="783"/>
      <c r="AT41" s="783"/>
      <c r="AU41" s="783"/>
      <c r="AV41" s="1526"/>
    </row>
    <row r="42" spans="2:48" ht="24" customHeight="1">
      <c r="AA42" s="778" t="s">
        <v>971</v>
      </c>
      <c r="AB42" s="746" t="s">
        <v>882</v>
      </c>
      <c r="AC42" s="298" t="s">
        <v>184</v>
      </c>
      <c r="AD42" s="746" t="s">
        <v>972</v>
      </c>
      <c r="AE42" s="298" t="s">
        <v>184</v>
      </c>
      <c r="AF42" s="747" t="s">
        <v>187</v>
      </c>
      <c r="AG42" s="298" t="s">
        <v>184</v>
      </c>
      <c r="AH42" s="747" t="s">
        <v>218</v>
      </c>
      <c r="AI42" s="298" t="s">
        <v>184</v>
      </c>
      <c r="AJ42" s="747" t="s">
        <v>884</v>
      </c>
      <c r="AK42" s="298" t="s">
        <v>184</v>
      </c>
      <c r="AL42" s="747" t="s">
        <v>192</v>
      </c>
      <c r="AM42" s="298" t="s">
        <v>184</v>
      </c>
      <c r="AN42" s="747" t="s">
        <v>4565</v>
      </c>
      <c r="AO42" s="298" t="s">
        <v>184</v>
      </c>
      <c r="AP42" s="747" t="s">
        <v>4687</v>
      </c>
      <c r="AQ42" s="298" t="s">
        <v>184</v>
      </c>
      <c r="AR42" s="747" t="s">
        <v>4688</v>
      </c>
      <c r="AS42" s="298" t="s">
        <v>184</v>
      </c>
      <c r="AT42" s="747" t="s">
        <v>4586</v>
      </c>
      <c r="AU42" s="298" t="s">
        <v>184</v>
      </c>
      <c r="AV42" s="1083" t="s">
        <v>193</v>
      </c>
    </row>
    <row r="43" spans="2:48" ht="12" hidden="1" customHeight="1" outlineLevel="1">
      <c r="AA43" s="524" t="s">
        <v>929</v>
      </c>
      <c r="AB43" s="758"/>
      <c r="AC43" s="766">
        <v>0</v>
      </c>
      <c r="AD43" s="758"/>
      <c r="AE43" s="766">
        <v>0</v>
      </c>
      <c r="AF43" s="758"/>
      <c r="AG43" s="766">
        <v>0</v>
      </c>
      <c r="AH43" s="758"/>
      <c r="AI43" s="766">
        <v>0</v>
      </c>
      <c r="AJ43" s="116"/>
      <c r="AK43" s="751">
        <v>0</v>
      </c>
      <c r="AL43" s="116">
        <v>0</v>
      </c>
      <c r="AM43" s="751">
        <v>0</v>
      </c>
      <c r="AN43" s="116">
        <v>0</v>
      </c>
      <c r="AO43" s="751">
        <v>0</v>
      </c>
      <c r="AP43" s="116">
        <v>0</v>
      </c>
      <c r="AQ43" s="751">
        <v>0</v>
      </c>
      <c r="AR43" s="116">
        <v>0</v>
      </c>
      <c r="AS43" s="751">
        <v>0</v>
      </c>
      <c r="AT43" s="116">
        <v>0</v>
      </c>
      <c r="AU43" s="751">
        <v>0</v>
      </c>
      <c r="AV43" s="867"/>
    </row>
    <row r="44" spans="2:48" ht="12" hidden="1" customHeight="1" outlineLevel="2">
      <c r="AA44" s="526" t="s">
        <v>893</v>
      </c>
      <c r="AB44" s="758"/>
      <c r="AC44" s="766"/>
      <c r="AD44" s="758"/>
      <c r="AE44" s="766">
        <v>0</v>
      </c>
      <c r="AF44" s="758"/>
      <c r="AG44" s="766"/>
      <c r="AH44" s="758"/>
      <c r="AI44" s="766">
        <v>0</v>
      </c>
      <c r="AJ44" s="116"/>
      <c r="AK44" s="751"/>
      <c r="AL44" s="116"/>
      <c r="AM44" s="751"/>
      <c r="AN44" s="116">
        <v>0</v>
      </c>
      <c r="AO44" s="751">
        <v>0</v>
      </c>
      <c r="AP44" s="116">
        <v>0</v>
      </c>
      <c r="AQ44" s="751">
        <v>0</v>
      </c>
      <c r="AR44" s="116">
        <v>0</v>
      </c>
      <c r="AS44" s="751">
        <v>0</v>
      </c>
      <c r="AT44" s="116">
        <v>0</v>
      </c>
      <c r="AU44" s="751">
        <v>0</v>
      </c>
      <c r="AV44" s="867"/>
    </row>
    <row r="45" spans="2:48" ht="12" hidden="1" customHeight="1" outlineLevel="1">
      <c r="AA45" s="533" t="s">
        <v>930</v>
      </c>
      <c r="AB45" s="758">
        <v>-2149</v>
      </c>
      <c r="AC45" s="766">
        <v>-9.6475759798684661E-3</v>
      </c>
      <c r="AD45" s="758">
        <v>-1706</v>
      </c>
      <c r="AE45" s="766">
        <v>-1.1514636811008779E-2</v>
      </c>
      <c r="AF45" s="758">
        <v>-1049</v>
      </c>
      <c r="AG45" s="766">
        <v>-8.2172308076312733E-3</v>
      </c>
      <c r="AH45" s="758">
        <v>-1776.5</v>
      </c>
      <c r="AI45" s="766">
        <v>-1.0351056081573197E-2</v>
      </c>
      <c r="AJ45" s="116">
        <v>-2073</v>
      </c>
      <c r="AK45" s="751">
        <v>-1.522261141585707E-2</v>
      </c>
      <c r="AL45" s="116">
        <v>-2800.5</v>
      </c>
      <c r="AM45" s="751">
        <v>-1.5545773902597426E-2</v>
      </c>
      <c r="AN45" s="116">
        <v>-2966</v>
      </c>
      <c r="AO45" s="751">
        <v>-1.6627441470831405E-2</v>
      </c>
      <c r="AP45" s="116">
        <v>-1264</v>
      </c>
      <c r="AQ45" s="751">
        <v>-1.4873019361541286E-2</v>
      </c>
      <c r="AR45" s="116">
        <v>-1663</v>
      </c>
      <c r="AS45" s="751">
        <v>-1.9346426614840238E-2</v>
      </c>
      <c r="AT45" s="116">
        <v>-3365</v>
      </c>
      <c r="AU45" s="751">
        <v>-1.8761910230670375E-2</v>
      </c>
      <c r="AV45" s="867"/>
    </row>
    <row r="46" spans="2:48" ht="12" hidden="1" customHeight="1" outlineLevel="1">
      <c r="AA46" s="577" t="s">
        <v>931</v>
      </c>
      <c r="AB46" s="752">
        <v>-2732</v>
      </c>
      <c r="AC46" s="753">
        <v>-1.2264856946021708E-2</v>
      </c>
      <c r="AD46" s="752">
        <v>-1722</v>
      </c>
      <c r="AE46" s="753">
        <v>-1.1622628715449659E-2</v>
      </c>
      <c r="AF46" s="752">
        <v>-1594</v>
      </c>
      <c r="AG46" s="753">
        <v>-1.2486430798250001E-2</v>
      </c>
      <c r="AH46" s="752">
        <v>-2493.5</v>
      </c>
      <c r="AI46" s="753">
        <v>-1.4528769118718135E-2</v>
      </c>
      <c r="AJ46" s="752">
        <v>-1176</v>
      </c>
      <c r="AK46" s="753">
        <v>-8.6356927279536491E-3</v>
      </c>
      <c r="AL46" s="752">
        <v>-2075.5</v>
      </c>
      <c r="AM46" s="753">
        <v>-1.1521247539668258E-2</v>
      </c>
      <c r="AN46" s="752">
        <v>-1526</v>
      </c>
      <c r="AO46" s="753">
        <v>-8.5547793946354426E-3</v>
      </c>
      <c r="AP46" s="752">
        <v>-786</v>
      </c>
      <c r="AQ46" s="753">
        <v>-9.2485705839964009E-3</v>
      </c>
      <c r="AR46" s="752">
        <v>-460</v>
      </c>
      <c r="AS46" s="753">
        <v>-5.3513867966485324E-3</v>
      </c>
      <c r="AT46" s="752">
        <v>-1200</v>
      </c>
      <c r="AU46" s="753">
        <v>-6.6907257880548148E-3</v>
      </c>
      <c r="AV46" s="1089"/>
    </row>
    <row r="47" spans="2:48" ht="12" customHeight="1" collapsed="1">
      <c r="AA47" s="507" t="s">
        <v>893</v>
      </c>
      <c r="AB47" s="758">
        <v>-4881</v>
      </c>
      <c r="AC47" s="766">
        <v>-2.1912432925890176E-2</v>
      </c>
      <c r="AD47" s="758">
        <v>-3428</v>
      </c>
      <c r="AE47" s="766">
        <v>-2.313726552645844E-2</v>
      </c>
      <c r="AF47" s="758">
        <v>-2643</v>
      </c>
      <c r="AG47" s="766">
        <v>-2.0703661605881274E-2</v>
      </c>
      <c r="AH47" s="758">
        <v>-4270</v>
      </c>
      <c r="AI47" s="766">
        <v>-2.4879825200291333E-2</v>
      </c>
      <c r="AJ47" s="758">
        <v>-3249</v>
      </c>
      <c r="AK47" s="751">
        <v>-2.3858304143810721E-2</v>
      </c>
      <c r="AL47" s="116">
        <v>-4876</v>
      </c>
      <c r="AM47" s="751">
        <v>-2.7067021442265683E-2</v>
      </c>
      <c r="AN47" s="116">
        <v>-4492</v>
      </c>
      <c r="AO47" s="751">
        <v>-2.5182220865466846E-2</v>
      </c>
      <c r="AP47" s="116">
        <v>-2050</v>
      </c>
      <c r="AQ47" s="751">
        <v>-2.4121589945537685E-2</v>
      </c>
      <c r="AR47" s="116">
        <v>-2123</v>
      </c>
      <c r="AS47" s="751">
        <v>-2.4697813411488773E-2</v>
      </c>
      <c r="AT47" s="116">
        <v>-4565</v>
      </c>
      <c r="AU47" s="751">
        <v>-2.5452636018725192E-2</v>
      </c>
      <c r="AV47" s="867"/>
    </row>
    <row r="48" spans="2:48" ht="12" hidden="1" customHeight="1" outlineLevel="1">
      <c r="AA48" s="526" t="s">
        <v>932</v>
      </c>
      <c r="AB48" s="758"/>
      <c r="AC48" s="766"/>
      <c r="AD48" s="758"/>
      <c r="AE48" s="766"/>
      <c r="AF48" s="758"/>
      <c r="AG48" s="766"/>
      <c r="AH48" s="758"/>
      <c r="AI48" s="766">
        <v>0</v>
      </c>
      <c r="AJ48" s="506"/>
      <c r="AK48" s="751"/>
      <c r="AL48" s="506"/>
      <c r="AM48" s="751"/>
      <c r="AN48" s="506">
        <v>0</v>
      </c>
      <c r="AO48" s="751">
        <v>0</v>
      </c>
      <c r="AP48" s="506">
        <v>0</v>
      </c>
      <c r="AQ48" s="751">
        <v>0</v>
      </c>
      <c r="AR48" s="506">
        <v>0</v>
      </c>
      <c r="AS48" s="751">
        <v>0</v>
      </c>
      <c r="AT48" s="506">
        <v>0</v>
      </c>
      <c r="AU48" s="751">
        <v>0</v>
      </c>
      <c r="AV48" s="1090"/>
    </row>
    <row r="49" spans="27:48" ht="12" hidden="1" customHeight="1" outlineLevel="1">
      <c r="AA49" s="533" t="s">
        <v>933</v>
      </c>
      <c r="AB49" s="758">
        <v>-165</v>
      </c>
      <c r="AC49" s="766">
        <v>-7.4073989608110615E-4</v>
      </c>
      <c r="AD49" s="758">
        <v>-165</v>
      </c>
      <c r="AE49" s="766">
        <v>-1.1136665145465702E-3</v>
      </c>
      <c r="AF49" s="758">
        <v>-243</v>
      </c>
      <c r="AG49" s="766">
        <v>-1.9035148582024781E-3</v>
      </c>
      <c r="AH49" s="758">
        <v>-317</v>
      </c>
      <c r="AI49" s="766">
        <v>-1.8470502549162418E-3</v>
      </c>
      <c r="AJ49" s="506">
        <v>-213</v>
      </c>
      <c r="AK49" s="751">
        <v>-1.5641178155222171E-3</v>
      </c>
      <c r="AL49" s="506">
        <v>-287</v>
      </c>
      <c r="AM49" s="751">
        <v>-1.5931573326354084E-3</v>
      </c>
      <c r="AN49" s="506">
        <v>-177</v>
      </c>
      <c r="AO49" s="751">
        <v>-9.9226471353242029E-4</v>
      </c>
      <c r="AP49" s="506">
        <v>-80</v>
      </c>
      <c r="AQ49" s="751">
        <v>-9.4133033933805601E-4</v>
      </c>
      <c r="AR49" s="506">
        <v>-82</v>
      </c>
      <c r="AS49" s="751">
        <v>-9.539428637503906E-4</v>
      </c>
      <c r="AT49" s="506">
        <v>-179</v>
      </c>
      <c r="AU49" s="751">
        <v>-9.9803326338484318E-4</v>
      </c>
      <c r="AV49" s="1090"/>
    </row>
    <row r="50" spans="27:48" ht="12" hidden="1" customHeight="1" outlineLevel="1">
      <c r="AA50" s="533" t="s">
        <v>934</v>
      </c>
      <c r="AB50" s="758">
        <v>-491</v>
      </c>
      <c r="AC50" s="766">
        <v>-2.204262357429231E-3</v>
      </c>
      <c r="AD50" s="758">
        <v>-491</v>
      </c>
      <c r="AE50" s="766">
        <v>-3.3140015675294904E-3</v>
      </c>
      <c r="AF50" s="758">
        <v>-341</v>
      </c>
      <c r="AG50" s="766">
        <v>-2.6711875170660287E-3</v>
      </c>
      <c r="AH50" s="758">
        <v>-659</v>
      </c>
      <c r="AI50" s="766">
        <v>-3.8397669337217771E-3</v>
      </c>
      <c r="AJ50" s="506">
        <v>-394</v>
      </c>
      <c r="AK50" s="751">
        <v>-2.8932507949096411E-3</v>
      </c>
      <c r="AL50" s="506">
        <v>-712</v>
      </c>
      <c r="AM50" s="751">
        <v>-3.9523624419387131E-3</v>
      </c>
      <c r="AN50" s="506">
        <v>-526</v>
      </c>
      <c r="AO50" s="751">
        <v>-2.9487640639438025E-3</v>
      </c>
      <c r="AP50" s="506">
        <v>-272</v>
      </c>
      <c r="AQ50" s="751">
        <v>-3.2005231537493906E-3</v>
      </c>
      <c r="AR50" s="506">
        <v>-267</v>
      </c>
      <c r="AS50" s="751">
        <v>-3.1061310319677351E-3</v>
      </c>
      <c r="AT50" s="506">
        <v>-521</v>
      </c>
      <c r="AU50" s="751">
        <v>-2.9048901129804655E-3</v>
      </c>
      <c r="AV50" s="1090"/>
    </row>
    <row r="51" spans="27:48" ht="12" hidden="1" customHeight="1" outlineLevel="1">
      <c r="AA51" s="533" t="s">
        <v>935</v>
      </c>
      <c r="AB51" s="758">
        <v>-826</v>
      </c>
      <c r="AC51" s="766">
        <v>-3.7081888131090522E-3</v>
      </c>
      <c r="AD51" s="758">
        <v>-617</v>
      </c>
      <c r="AE51" s="766">
        <v>-4.164437815001417E-3</v>
      </c>
      <c r="AF51" s="758">
        <v>-737</v>
      </c>
      <c r="AG51" s="766">
        <v>-5.7732117304330303E-3</v>
      </c>
      <c r="AH51" s="758">
        <v>-977</v>
      </c>
      <c r="AI51" s="766">
        <v>-5.6926438455935906E-3</v>
      </c>
      <c r="AJ51" s="506">
        <v>-483</v>
      </c>
      <c r="AK51" s="751">
        <v>-3.5468023704095346E-3</v>
      </c>
      <c r="AL51" s="506">
        <v>-723</v>
      </c>
      <c r="AM51" s="751">
        <v>-4.0134242212383287E-3</v>
      </c>
      <c r="AN51" s="506">
        <v>-596</v>
      </c>
      <c r="AO51" s="751">
        <v>-3.3411851370922173E-3</v>
      </c>
      <c r="AP51" s="506">
        <v>-326</v>
      </c>
      <c r="AQ51" s="751">
        <v>-3.8359211328025783E-3</v>
      </c>
      <c r="AR51" s="506">
        <v>-310</v>
      </c>
      <c r="AS51" s="751">
        <v>-3.606369362958794E-3</v>
      </c>
      <c r="AT51" s="506">
        <v>-580</v>
      </c>
      <c r="AU51" s="751">
        <v>-3.2338507975598271E-3</v>
      </c>
      <c r="AV51" s="1090"/>
    </row>
    <row r="52" spans="27:48" ht="12" hidden="1" customHeight="1" outlineLevel="1">
      <c r="AA52" s="577" t="s">
        <v>936</v>
      </c>
      <c r="AB52" s="752">
        <v>-211</v>
      </c>
      <c r="AC52" s="753">
        <v>-9.4724920044311149E-4</v>
      </c>
      <c r="AD52" s="752">
        <v>-211</v>
      </c>
      <c r="AE52" s="753">
        <v>-1.4241432398140988E-3</v>
      </c>
      <c r="AF52" s="752">
        <v>-222</v>
      </c>
      <c r="AG52" s="753">
        <v>-1.7390135741602885E-3</v>
      </c>
      <c r="AH52" s="752">
        <v>-317</v>
      </c>
      <c r="AI52" s="753">
        <v>-1.8470502549162418E-3</v>
      </c>
      <c r="AJ52" s="752">
        <v>-133</v>
      </c>
      <c r="AK52" s="753">
        <v>-9.7665572518523423E-4</v>
      </c>
      <c r="AL52" s="752">
        <v>-228</v>
      </c>
      <c r="AM52" s="753">
        <v>-1.2656441527556554E-3</v>
      </c>
      <c r="AN52" s="752">
        <v>-224</v>
      </c>
      <c r="AO52" s="753">
        <v>-1.2557474340749275E-3</v>
      </c>
      <c r="AP52" s="752">
        <v>-120</v>
      </c>
      <c r="AQ52" s="753">
        <v>-1.411995509007084E-3</v>
      </c>
      <c r="AR52" s="752">
        <v>-171</v>
      </c>
      <c r="AS52" s="753">
        <v>-1.9893198744063024E-3</v>
      </c>
      <c r="AT52" s="752">
        <v>-275</v>
      </c>
      <c r="AU52" s="753">
        <v>-1.5332913264292285E-3</v>
      </c>
      <c r="AV52" s="1089"/>
    </row>
    <row r="53" spans="27:48" ht="12" customHeight="1" collapsed="1">
      <c r="AA53" s="507" t="s">
        <v>932</v>
      </c>
      <c r="AB53" s="758">
        <v>-1693</v>
      </c>
      <c r="AC53" s="766">
        <v>-7.6004402670625006E-3</v>
      </c>
      <c r="AD53" s="758">
        <v>-1484</v>
      </c>
      <c r="AE53" s="766">
        <v>-1.0016249136891576E-2</v>
      </c>
      <c r="AF53" s="758">
        <v>-1543</v>
      </c>
      <c r="AG53" s="766">
        <v>-1.2086927679861826E-2</v>
      </c>
      <c r="AH53" s="758">
        <v>-2270</v>
      </c>
      <c r="AI53" s="766">
        <v>-1.3226511289147851E-2</v>
      </c>
      <c r="AJ53" s="758">
        <v>-1223</v>
      </c>
      <c r="AK53" s="751">
        <v>-8.9808267060266268E-3</v>
      </c>
      <c r="AL53" s="116">
        <v>-1950</v>
      </c>
      <c r="AM53" s="751">
        <v>-1.0824588148568105E-2</v>
      </c>
      <c r="AN53" s="116">
        <v>-1523</v>
      </c>
      <c r="AO53" s="751">
        <v>-8.5379613486433678E-3</v>
      </c>
      <c r="AP53" s="116">
        <v>-798</v>
      </c>
      <c r="AQ53" s="751">
        <v>-9.3897701348971095E-3</v>
      </c>
      <c r="AR53" s="116">
        <v>-830</v>
      </c>
      <c r="AS53" s="751">
        <v>-9.6557631330832228E-3</v>
      </c>
      <c r="AT53" s="116">
        <v>-1555</v>
      </c>
      <c r="AU53" s="751">
        <v>-8.6700655003543649E-3</v>
      </c>
      <c r="AV53" s="867"/>
    </row>
    <row r="54" spans="27:48" ht="12" hidden="1" customHeight="1" outlineLevel="1">
      <c r="AA54" s="526" t="s">
        <v>937</v>
      </c>
      <c r="AB54" s="758"/>
      <c r="AC54" s="766">
        <v>0</v>
      </c>
      <c r="AD54" s="758"/>
      <c r="AE54" s="766">
        <v>0</v>
      </c>
      <c r="AF54" s="758"/>
      <c r="AG54" s="766">
        <v>0</v>
      </c>
      <c r="AH54" s="758"/>
      <c r="AI54" s="766">
        <v>0</v>
      </c>
      <c r="AJ54" s="116"/>
      <c r="AK54" s="751">
        <v>0</v>
      </c>
      <c r="AL54" s="116">
        <v>0</v>
      </c>
      <c r="AM54" s="751">
        <v>0</v>
      </c>
      <c r="AN54" s="116">
        <v>0</v>
      </c>
      <c r="AO54" s="751">
        <v>0</v>
      </c>
      <c r="AP54" s="116">
        <v>0</v>
      </c>
      <c r="AQ54" s="751">
        <v>0</v>
      </c>
      <c r="AR54" s="116">
        <v>0</v>
      </c>
      <c r="AS54" s="751">
        <v>0</v>
      </c>
      <c r="AT54" s="116">
        <v>0</v>
      </c>
      <c r="AU54" s="751">
        <v>0</v>
      </c>
      <c r="AV54" s="867"/>
    </row>
    <row r="55" spans="27:48" ht="12" hidden="1" customHeight="1" outlineLevel="1">
      <c r="AA55" s="533" t="s">
        <v>937</v>
      </c>
      <c r="AB55" s="758">
        <v>-175</v>
      </c>
      <c r="AC55" s="766">
        <v>-7.8563322311632467E-4</v>
      </c>
      <c r="AD55" s="758">
        <v>-140</v>
      </c>
      <c r="AE55" s="766">
        <v>-9.4492916385769592E-4</v>
      </c>
      <c r="AF55" s="758">
        <v>-94</v>
      </c>
      <c r="AG55" s="766">
        <v>-7.3633908095075285E-4</v>
      </c>
      <c r="AH55" s="758">
        <v>-157</v>
      </c>
      <c r="AI55" s="766">
        <v>-9.1478514202476325E-4</v>
      </c>
      <c r="AJ55" s="116">
        <v>-53</v>
      </c>
      <c r="AK55" s="751">
        <v>-3.891936348482512E-4</v>
      </c>
      <c r="AL55" s="116">
        <v>-116</v>
      </c>
      <c r="AM55" s="751">
        <v>-6.4392421806866679E-4</v>
      </c>
      <c r="AN55" s="116">
        <v>0</v>
      </c>
      <c r="AO55" s="751">
        <v>0</v>
      </c>
      <c r="AP55" s="116">
        <v>0</v>
      </c>
      <c r="AQ55" s="751">
        <v>0</v>
      </c>
      <c r="AR55" s="116">
        <v>0</v>
      </c>
      <c r="AS55" s="751">
        <v>0</v>
      </c>
      <c r="AT55" s="116">
        <v>0</v>
      </c>
      <c r="AU55" s="751">
        <v>0</v>
      </c>
      <c r="AV55" s="867"/>
    </row>
    <row r="56" spans="27:48" ht="12" hidden="1" customHeight="1" outlineLevel="1">
      <c r="AA56" s="533" t="s">
        <v>938</v>
      </c>
      <c r="AB56" s="758">
        <v>-594</v>
      </c>
      <c r="AC56" s="766">
        <v>-2.666663625891982E-3</v>
      </c>
      <c r="AD56" s="758">
        <v>-475</v>
      </c>
      <c r="AE56" s="766">
        <v>-3.206009663088611E-3</v>
      </c>
      <c r="AF56" s="758">
        <v>-557</v>
      </c>
      <c r="AG56" s="766">
        <v>-4.3632007243571205E-3</v>
      </c>
      <c r="AH56" s="758">
        <v>-741</v>
      </c>
      <c r="AI56" s="766">
        <v>-4.3175528040786601E-3</v>
      </c>
      <c r="AJ56" s="116">
        <v>-637</v>
      </c>
      <c r="AK56" s="751">
        <v>-4.6776668943082269E-3</v>
      </c>
      <c r="AL56" s="116">
        <v>-821</v>
      </c>
      <c r="AM56" s="751">
        <v>-4.5574291640894434E-3</v>
      </c>
      <c r="AN56" s="116">
        <v>-948</v>
      </c>
      <c r="AO56" s="751">
        <v>-5.3145025334956752E-3</v>
      </c>
      <c r="AP56" s="116">
        <v>-420</v>
      </c>
      <c r="AQ56" s="751">
        <v>-4.9419842815247939E-3</v>
      </c>
      <c r="AR56" s="116">
        <v>-443</v>
      </c>
      <c r="AS56" s="751">
        <v>-5.1536181541636953E-3</v>
      </c>
      <c r="AT56" s="116">
        <v>-971</v>
      </c>
      <c r="AU56" s="751">
        <v>-5.4139122835010212E-3</v>
      </c>
      <c r="AV56" s="867"/>
    </row>
    <row r="57" spans="27:48" ht="12" hidden="1" customHeight="1" outlineLevel="1">
      <c r="AA57" s="577" t="s">
        <v>939</v>
      </c>
      <c r="AB57" s="752">
        <v>-118</v>
      </c>
      <c r="AC57" s="753">
        <v>-5.2974125901557886E-4</v>
      </c>
      <c r="AD57" s="752">
        <v>-94</v>
      </c>
      <c r="AE57" s="753">
        <v>-6.344524385901672E-4</v>
      </c>
      <c r="AF57" s="752">
        <v>-89</v>
      </c>
      <c r="AG57" s="753">
        <v>-6.9717210855975529E-4</v>
      </c>
      <c r="AH57" s="752">
        <v>-129</v>
      </c>
      <c r="AI57" s="753">
        <v>-7.5163874726875458E-4</v>
      </c>
      <c r="AJ57" s="752">
        <v>-93</v>
      </c>
      <c r="AK57" s="753">
        <v>-6.8292468001674269E-4</v>
      </c>
      <c r="AL57" s="752">
        <v>-133</v>
      </c>
      <c r="AM57" s="753">
        <v>-7.3829242244079901E-4</v>
      </c>
      <c r="AN57" s="752">
        <v>-129</v>
      </c>
      <c r="AO57" s="753">
        <v>-7.2317597765922154E-4</v>
      </c>
      <c r="AP57" s="752">
        <v>-63</v>
      </c>
      <c r="AQ57" s="753">
        <v>-7.4129764222871913E-4</v>
      </c>
      <c r="AR57" s="752">
        <v>-60</v>
      </c>
      <c r="AS57" s="753">
        <v>-6.9800697347589553E-4</v>
      </c>
      <c r="AT57" s="752">
        <v>-126</v>
      </c>
      <c r="AU57" s="753">
        <v>-7.0252620774575558E-4</v>
      </c>
      <c r="AV57" s="1089"/>
    </row>
    <row r="58" spans="27:48" ht="12" customHeight="1" collapsed="1">
      <c r="AA58" s="507" t="s">
        <v>937</v>
      </c>
      <c r="AB58" s="758">
        <v>-887</v>
      </c>
      <c r="AC58" s="766">
        <v>-3.9820381080238852E-3</v>
      </c>
      <c r="AD58" s="758">
        <v>-709</v>
      </c>
      <c r="AE58" s="766">
        <v>-4.7853912655364738E-3</v>
      </c>
      <c r="AF58" s="758">
        <v>-740</v>
      </c>
      <c r="AG58" s="766">
        <v>-5.7967119138676287E-3</v>
      </c>
      <c r="AH58" s="758">
        <v>-1027</v>
      </c>
      <c r="AI58" s="766">
        <v>-5.9839766933721776E-3</v>
      </c>
      <c r="AJ58" s="758">
        <v>-783</v>
      </c>
      <c r="AK58" s="751">
        <v>-5.7497852091732207E-3</v>
      </c>
      <c r="AL58" s="116">
        <v>-1070</v>
      </c>
      <c r="AM58" s="751">
        <v>-5.9396458045989095E-3</v>
      </c>
      <c r="AN58" s="116">
        <v>-1077</v>
      </c>
      <c r="AO58" s="751">
        <v>-6.0376785111548965E-3</v>
      </c>
      <c r="AP58" s="116">
        <v>-483</v>
      </c>
      <c r="AQ58" s="751">
        <v>-5.683281923753513E-3</v>
      </c>
      <c r="AR58" s="116">
        <v>-503</v>
      </c>
      <c r="AS58" s="751">
        <v>-5.8516251276395908E-3</v>
      </c>
      <c r="AT58" s="116">
        <v>-1097</v>
      </c>
      <c r="AU58" s="751">
        <v>-6.1164384912467768E-3</v>
      </c>
      <c r="AV58" s="867"/>
    </row>
    <row r="59" spans="27:48" ht="12" customHeight="1">
      <c r="AA59" s="507" t="s">
        <v>4623</v>
      </c>
      <c r="AB59" s="758">
        <v>-452</v>
      </c>
      <c r="AC59" s="766">
        <v>-2.0291783819918786E-3</v>
      </c>
      <c r="AD59" s="758">
        <v>-452</v>
      </c>
      <c r="AE59" s="766">
        <v>-3.0507713004548466E-3</v>
      </c>
      <c r="AF59" s="758">
        <v>-260</v>
      </c>
      <c r="AG59" s="766">
        <v>-2.0366825643318696E-3</v>
      </c>
      <c r="AH59" s="758">
        <v>-1314</v>
      </c>
      <c r="AI59" s="766">
        <v>-7.6562272396212671E-3</v>
      </c>
      <c r="AJ59" s="116">
        <v>998</v>
      </c>
      <c r="AK59" s="751">
        <v>7.3285895769538622E-3</v>
      </c>
      <c r="AL59" s="116">
        <v>-56</v>
      </c>
      <c r="AM59" s="751">
        <v>-3.1085996734349434E-4</v>
      </c>
      <c r="AN59" s="116">
        <v>0</v>
      </c>
      <c r="AO59" s="751">
        <v>0</v>
      </c>
      <c r="AP59" s="116">
        <v>0</v>
      </c>
      <c r="AQ59" s="751">
        <v>0</v>
      </c>
      <c r="AR59" s="116">
        <v>0</v>
      </c>
      <c r="AS59" s="751">
        <v>0</v>
      </c>
      <c r="AT59" s="116">
        <v>0</v>
      </c>
      <c r="AU59" s="751">
        <v>0</v>
      </c>
      <c r="AV59" s="867"/>
    </row>
    <row r="60" spans="27:48" ht="12" customHeight="1">
      <c r="AA60" s="507" t="s">
        <v>896</v>
      </c>
      <c r="AB60" s="758">
        <v>-340</v>
      </c>
      <c r="AC60" s="766">
        <v>-1.5263731191974307E-3</v>
      </c>
      <c r="AD60" s="758">
        <v>-271</v>
      </c>
      <c r="AE60" s="766">
        <v>-1.829112881467397E-3</v>
      </c>
      <c r="AF60" s="758">
        <v>-384</v>
      </c>
      <c r="AG60" s="766">
        <v>-3.0080234796286071E-3</v>
      </c>
      <c r="AH60" s="758">
        <v>-224</v>
      </c>
      <c r="AI60" s="766">
        <v>-1.30517115804807E-3</v>
      </c>
      <c r="AJ60" s="116">
        <v>-170</v>
      </c>
      <c r="AK60" s="751">
        <v>-1.2483569419660888E-3</v>
      </c>
      <c r="AL60" s="116">
        <v>-10</v>
      </c>
      <c r="AM60" s="751">
        <v>-5.5510708454195416E-5</v>
      </c>
      <c r="AN60" s="116">
        <v>-9887</v>
      </c>
      <c r="AO60" s="751">
        <v>-5.5426673574548245E-2</v>
      </c>
      <c r="AP60" s="116">
        <v>-4960</v>
      </c>
      <c r="AQ60" s="751">
        <v>-5.8362481038959475E-2</v>
      </c>
      <c r="AR60" s="116">
        <v>-4633</v>
      </c>
      <c r="AS60" s="751">
        <v>-5.3897771801897067E-2</v>
      </c>
      <c r="AT60" s="116">
        <v>-9560</v>
      </c>
      <c r="AU60" s="751">
        <v>-5.3302782111503355E-2</v>
      </c>
      <c r="AV60" s="867"/>
    </row>
    <row r="61" spans="27:48" ht="12" hidden="1" customHeight="1" outlineLevel="1">
      <c r="AA61" s="526" t="s">
        <v>941</v>
      </c>
      <c r="AB61" s="758"/>
      <c r="AC61" s="766">
        <v>0</v>
      </c>
      <c r="AD61" s="758"/>
      <c r="AE61" s="766">
        <v>0</v>
      </c>
      <c r="AF61" s="758"/>
      <c r="AG61" s="766">
        <v>0</v>
      </c>
      <c r="AH61" s="758"/>
      <c r="AI61" s="766">
        <v>0</v>
      </c>
      <c r="AJ61" s="116"/>
      <c r="AK61" s="751">
        <v>0</v>
      </c>
      <c r="AL61" s="116">
        <v>0</v>
      </c>
      <c r="AM61" s="751">
        <v>0</v>
      </c>
      <c r="AN61" s="116">
        <v>0</v>
      </c>
      <c r="AO61" s="751">
        <v>0</v>
      </c>
      <c r="AP61" s="116">
        <v>0</v>
      </c>
      <c r="AQ61" s="751">
        <v>0</v>
      </c>
      <c r="AR61" s="116">
        <v>0</v>
      </c>
      <c r="AS61" s="751">
        <v>0</v>
      </c>
      <c r="AT61" s="116">
        <v>0</v>
      </c>
      <c r="AU61" s="751">
        <v>0</v>
      </c>
      <c r="AV61" s="867"/>
    </row>
    <row r="62" spans="27:48" ht="12" hidden="1" customHeight="1" outlineLevel="1">
      <c r="AA62" s="533" t="s">
        <v>942</v>
      </c>
      <c r="AB62" s="758">
        <v>0</v>
      </c>
      <c r="AC62" s="766">
        <v>0</v>
      </c>
      <c r="AD62" s="758">
        <v>0</v>
      </c>
      <c r="AE62" s="766">
        <v>0</v>
      </c>
      <c r="AF62" s="758">
        <v>0</v>
      </c>
      <c r="AG62" s="766">
        <v>0</v>
      </c>
      <c r="AH62" s="758">
        <v>0</v>
      </c>
      <c r="AI62" s="766">
        <v>0</v>
      </c>
      <c r="AJ62" s="116">
        <v>0</v>
      </c>
      <c r="AK62" s="751">
        <v>0</v>
      </c>
      <c r="AL62" s="116">
        <v>0</v>
      </c>
      <c r="AM62" s="751">
        <v>0</v>
      </c>
      <c r="AN62" s="116">
        <v>0</v>
      </c>
      <c r="AO62" s="751">
        <v>0</v>
      </c>
      <c r="AP62" s="116">
        <v>0</v>
      </c>
      <c r="AQ62" s="751">
        <v>0</v>
      </c>
      <c r="AR62" s="116">
        <v>0</v>
      </c>
      <c r="AS62" s="751">
        <v>0</v>
      </c>
      <c r="AT62" s="116">
        <v>0</v>
      </c>
      <c r="AU62" s="751">
        <v>0</v>
      </c>
      <c r="AV62" s="867"/>
    </row>
    <row r="63" spans="27:48" ht="12" hidden="1" customHeight="1" outlineLevel="1">
      <c r="AA63" s="533" t="s">
        <v>943</v>
      </c>
      <c r="AB63" s="758">
        <v>0</v>
      </c>
      <c r="AC63" s="766">
        <v>0</v>
      </c>
      <c r="AD63" s="758">
        <v>0</v>
      </c>
      <c r="AE63" s="766">
        <v>0</v>
      </c>
      <c r="AF63" s="758">
        <v>0</v>
      </c>
      <c r="AG63" s="766">
        <v>0</v>
      </c>
      <c r="AH63" s="116">
        <v>0</v>
      </c>
      <c r="AI63" s="766">
        <v>0</v>
      </c>
      <c r="AJ63" s="116">
        <v>0</v>
      </c>
      <c r="AK63" s="751">
        <v>0</v>
      </c>
      <c r="AL63" s="116">
        <v>0</v>
      </c>
      <c r="AM63" s="751">
        <v>0</v>
      </c>
      <c r="AN63" s="116">
        <v>0</v>
      </c>
      <c r="AO63" s="751">
        <v>0</v>
      </c>
      <c r="AP63" s="116">
        <v>0</v>
      </c>
      <c r="AQ63" s="751">
        <v>0</v>
      </c>
      <c r="AR63" s="116">
        <v>0</v>
      </c>
      <c r="AS63" s="751">
        <v>0</v>
      </c>
      <c r="AT63" s="116">
        <v>0</v>
      </c>
      <c r="AU63" s="751">
        <v>0</v>
      </c>
      <c r="AV63" s="867"/>
    </row>
    <row r="64" spans="27:48" ht="12" hidden="1" customHeight="1" outlineLevel="1">
      <c r="AA64" s="533" t="s">
        <v>944</v>
      </c>
      <c r="AB64" s="758">
        <v>0</v>
      </c>
      <c r="AC64" s="766">
        <v>0</v>
      </c>
      <c r="AD64" s="758">
        <v>0</v>
      </c>
      <c r="AE64" s="766">
        <v>0</v>
      </c>
      <c r="AF64" s="758">
        <v>0</v>
      </c>
      <c r="AG64" s="766">
        <v>0</v>
      </c>
      <c r="AH64" s="116">
        <v>0</v>
      </c>
      <c r="AI64" s="766">
        <v>0</v>
      </c>
      <c r="AJ64" s="116">
        <v>0</v>
      </c>
      <c r="AK64" s="751">
        <v>0</v>
      </c>
      <c r="AL64" s="116">
        <v>0</v>
      </c>
      <c r="AM64" s="751">
        <v>0</v>
      </c>
      <c r="AN64" s="116">
        <v>0</v>
      </c>
      <c r="AO64" s="751">
        <v>0</v>
      </c>
      <c r="AP64" s="116">
        <v>0</v>
      </c>
      <c r="AQ64" s="751">
        <v>0</v>
      </c>
      <c r="AR64" s="116">
        <v>0</v>
      </c>
      <c r="AS64" s="751">
        <v>0</v>
      </c>
      <c r="AT64" s="116">
        <v>0</v>
      </c>
      <c r="AU64" s="751">
        <v>0</v>
      </c>
      <c r="AV64" s="867"/>
    </row>
    <row r="65" spans="27:48" ht="12" hidden="1" customHeight="1" outlineLevel="1">
      <c r="AA65" s="533" t="s">
        <v>945</v>
      </c>
      <c r="AB65" s="758">
        <v>-295.2</v>
      </c>
      <c r="AC65" s="766">
        <v>-1.3252510140796517E-3</v>
      </c>
      <c r="AD65" s="758">
        <v>-236.2</v>
      </c>
      <c r="AE65" s="766">
        <v>-1.594230489308484E-3</v>
      </c>
      <c r="AF65" s="758">
        <v>-201.73349999999996</v>
      </c>
      <c r="AG65" s="766">
        <v>-1.5802580849678582E-3</v>
      </c>
      <c r="AH65" s="758">
        <v>-272.42789999999997</v>
      </c>
      <c r="AI65" s="766">
        <v>-1.5873439184268024E-3</v>
      </c>
      <c r="AJ65" s="116">
        <v>-180.6</v>
      </c>
      <c r="AK65" s="751">
        <v>-1.3261956689357389E-3</v>
      </c>
      <c r="AL65" s="116">
        <v>-251.2944</v>
      </c>
      <c r="AM65" s="751">
        <v>-1.3949530174571963E-3</v>
      </c>
      <c r="AN65" s="116">
        <v>-245.1</v>
      </c>
      <c r="AO65" s="751">
        <v>-1.3740343575525209E-3</v>
      </c>
      <c r="AP65" s="116">
        <v>-134.4</v>
      </c>
      <c r="AQ65" s="751">
        <v>-1.5814349700879343E-3</v>
      </c>
      <c r="AR65" s="116">
        <v>-163.35</v>
      </c>
      <c r="AS65" s="751">
        <v>-1.9003239852881256E-3</v>
      </c>
      <c r="AT65" s="116">
        <v>-274.04999999999995</v>
      </c>
      <c r="AU65" s="751">
        <v>-1.5279945018470181E-3</v>
      </c>
      <c r="AV65" s="867"/>
    </row>
    <row r="66" spans="27:48" ht="12" hidden="1" customHeight="1" outlineLevel="1">
      <c r="AA66" s="533" t="s">
        <v>946</v>
      </c>
      <c r="AB66" s="758">
        <v>778</v>
      </c>
      <c r="AC66" s="766">
        <v>3.4927008433400034E-3</v>
      </c>
      <c r="AD66" s="758">
        <v>-1222</v>
      </c>
      <c r="AE66" s="766">
        <v>-8.2478817016721738E-3</v>
      </c>
      <c r="AF66" s="758">
        <v>-917</v>
      </c>
      <c r="AG66" s="766">
        <v>-7.1832227365089402E-3</v>
      </c>
      <c r="AH66" s="758">
        <v>-1245</v>
      </c>
      <c r="AI66" s="766">
        <v>-7.2541879096868168E-3</v>
      </c>
      <c r="AJ66" s="116">
        <v>-724</v>
      </c>
      <c r="AK66" s="751">
        <v>-5.3165319175496953E-3</v>
      </c>
      <c r="AL66" s="116">
        <v>-1052</v>
      </c>
      <c r="AM66" s="751">
        <v>-5.8397265293813573E-3</v>
      </c>
      <c r="AN66" s="116">
        <v>-613</v>
      </c>
      <c r="AO66" s="751">
        <v>-3.4364873977139753E-3</v>
      </c>
      <c r="AP66" s="116">
        <v>-452</v>
      </c>
      <c r="AQ66" s="751">
        <v>-5.318516417260017E-3</v>
      </c>
      <c r="AR66" s="116">
        <v>-348</v>
      </c>
      <c r="AS66" s="751">
        <v>-4.0484404461601942E-3</v>
      </c>
      <c r="AT66" s="116">
        <v>-509</v>
      </c>
      <c r="AU66" s="751">
        <v>-2.8379828550999173E-3</v>
      </c>
      <c r="AV66" s="867"/>
    </row>
    <row r="67" spans="27:48" ht="12" hidden="1" customHeight="1" outlineLevel="1">
      <c r="AA67" s="533" t="s">
        <v>947</v>
      </c>
      <c r="AB67" s="758">
        <v>-132</v>
      </c>
      <c r="AC67" s="766">
        <v>-5.9259191686488486E-4</v>
      </c>
      <c r="AD67" s="758">
        <v>-132</v>
      </c>
      <c r="AE67" s="766">
        <v>-8.9093321163725612E-4</v>
      </c>
      <c r="AF67" s="758">
        <v>-78</v>
      </c>
      <c r="AG67" s="766">
        <v>-6.1100476929956086E-4</v>
      </c>
      <c r="AH67" s="758">
        <v>-133</v>
      </c>
      <c r="AI67" s="766">
        <v>-7.7494537509104153E-4</v>
      </c>
      <c r="AJ67" s="116">
        <v>-51</v>
      </c>
      <c r="AK67" s="751">
        <v>-3.7450708258982663E-4</v>
      </c>
      <c r="AL67" s="116">
        <v>-106</v>
      </c>
      <c r="AM67" s="751">
        <v>-5.8841350961447137E-4</v>
      </c>
      <c r="AN67" s="116">
        <v>-111</v>
      </c>
      <c r="AO67" s="751">
        <v>-6.2226770170677203E-4</v>
      </c>
      <c r="AP67" s="116">
        <v>0</v>
      </c>
      <c r="AQ67" s="751">
        <v>0</v>
      </c>
      <c r="AR67" s="116">
        <v>-11</v>
      </c>
      <c r="AS67" s="751">
        <v>-1.2796794513724751E-4</v>
      </c>
      <c r="AT67" s="116">
        <v>-122</v>
      </c>
      <c r="AU67" s="751">
        <v>-6.8022378845223946E-4</v>
      </c>
      <c r="AV67" s="867"/>
    </row>
    <row r="68" spans="27:48" ht="12" hidden="1" customHeight="1" outlineLevel="1">
      <c r="AA68" s="533" t="s">
        <v>948</v>
      </c>
      <c r="AB68" s="758">
        <v>-34</v>
      </c>
      <c r="AC68" s="766">
        <v>-1.5263731191974308E-4</v>
      </c>
      <c r="AD68" s="758">
        <v>-27</v>
      </c>
      <c r="AE68" s="766">
        <v>-1.8223633874398421E-4</v>
      </c>
      <c r="AF68" s="758">
        <v>-41</v>
      </c>
      <c r="AG68" s="766">
        <v>-3.211691736061794E-4</v>
      </c>
      <c r="AH68" s="758">
        <v>-71</v>
      </c>
      <c r="AI68" s="766">
        <v>-4.136926438455936E-4</v>
      </c>
      <c r="AJ68" s="116">
        <v>-59</v>
      </c>
      <c r="AK68" s="751">
        <v>-4.332532916235249E-4</v>
      </c>
      <c r="AL68" s="116">
        <v>-89</v>
      </c>
      <c r="AM68" s="751">
        <v>-4.9404530524233914E-4</v>
      </c>
      <c r="AN68" s="116">
        <v>-66</v>
      </c>
      <c r="AO68" s="751">
        <v>-3.6999701182564826E-4</v>
      </c>
      <c r="AP68" s="116">
        <v>-29</v>
      </c>
      <c r="AQ68" s="751">
        <v>-3.412322480100453E-4</v>
      </c>
      <c r="AR68" s="116">
        <v>-84</v>
      </c>
      <c r="AS68" s="751">
        <v>-9.7720976286625382E-4</v>
      </c>
      <c r="AT68" s="116">
        <v>-121</v>
      </c>
      <c r="AU68" s="751">
        <v>-6.7464818362886051E-4</v>
      </c>
      <c r="AV68" s="867"/>
    </row>
    <row r="69" spans="27:48" ht="12" hidden="1" customHeight="1" outlineLevel="1">
      <c r="AA69" s="533" t="s">
        <v>907</v>
      </c>
      <c r="AB69" s="116">
        <v>-77</v>
      </c>
      <c r="AC69" s="751">
        <v>-3.4567861817118284E-4</v>
      </c>
      <c r="AD69" s="116">
        <v>-62</v>
      </c>
      <c r="AE69" s="751">
        <v>-4.1846862970840816E-4</v>
      </c>
      <c r="AF69" s="116">
        <v>-284</v>
      </c>
      <c r="AG69" s="751">
        <v>-2.2246840318086575E-3</v>
      </c>
      <c r="AH69" s="116">
        <v>-84</v>
      </c>
      <c r="AI69" s="751">
        <v>-4.8943918426802623E-4</v>
      </c>
      <c r="AJ69" s="116">
        <v>-60</v>
      </c>
      <c r="AK69" s="751">
        <v>-4.4059656775273721E-4</v>
      </c>
      <c r="AL69" s="116">
        <v>140</v>
      </c>
      <c r="AM69" s="751">
        <v>7.7714991835873583E-4</v>
      </c>
      <c r="AN69" s="116">
        <v>-2154.576</v>
      </c>
      <c r="AO69" s="751">
        <v>-1.2078586087140271E-2</v>
      </c>
      <c r="AP69" s="116">
        <v>-1012.746</v>
      </c>
      <c r="AQ69" s="751">
        <v>-1.1916606698040736E-2</v>
      </c>
      <c r="AR69" s="116">
        <v>-645</v>
      </c>
      <c r="AS69" s="751">
        <v>-7.5035749648658771E-3</v>
      </c>
      <c r="AT69" s="116">
        <v>-1786.83</v>
      </c>
      <c r="AU69" s="751">
        <v>-9.962657966558321E-3</v>
      </c>
      <c r="AV69" s="867"/>
    </row>
    <row r="70" spans="27:48" ht="12" customHeight="1" collapsed="1">
      <c r="AA70" s="1601" t="s">
        <v>941</v>
      </c>
      <c r="AB70" s="423">
        <v>239.8</v>
      </c>
      <c r="AC70" s="759">
        <v>1.076541982304541E-3</v>
      </c>
      <c r="AD70" s="423">
        <v>-1679.2</v>
      </c>
      <c r="AE70" s="759">
        <v>-1.1333750371070307E-2</v>
      </c>
      <c r="AF70" s="423">
        <v>-1521.7335</v>
      </c>
      <c r="AG70" s="759">
        <v>-1.1920338796191197E-2</v>
      </c>
      <c r="AH70" s="423">
        <v>-1805.4278999999999</v>
      </c>
      <c r="AI70" s="759">
        <v>-1.0519609031318281E-2</v>
      </c>
      <c r="AJ70" s="423">
        <v>-1074.5999999999999</v>
      </c>
      <c r="AK70" s="759">
        <v>-7.8910845284515235E-3</v>
      </c>
      <c r="AL70" s="423">
        <v>-1358.2943999999998</v>
      </c>
      <c r="AM70" s="759">
        <v>-7.539988443336627E-3</v>
      </c>
      <c r="AN70" s="423">
        <v>-3189.6759999999999</v>
      </c>
      <c r="AO70" s="759">
        <v>-1.7881372555939187E-2</v>
      </c>
      <c r="AP70" s="423">
        <v>-1628.146</v>
      </c>
      <c r="AQ70" s="759">
        <v>-1.9157790333398733E-2</v>
      </c>
      <c r="AR70" s="423">
        <v>-1251.3499999999999</v>
      </c>
      <c r="AS70" s="759">
        <v>-1.4557517104317698E-2</v>
      </c>
      <c r="AT70" s="423">
        <v>-2812.88</v>
      </c>
      <c r="AU70" s="759">
        <v>-1.5683507295586357E-2</v>
      </c>
      <c r="AV70" s="1602"/>
    </row>
    <row r="71" spans="27:48" ht="12" customHeight="1" thickBot="1">
      <c r="AA71" s="1600" t="s">
        <v>783</v>
      </c>
      <c r="AB71" s="477">
        <v>-8013.2000000000007</v>
      </c>
      <c r="AC71" s="785">
        <v>-3.5973920819861331E-2</v>
      </c>
      <c r="AD71" s="477">
        <v>-8023.2</v>
      </c>
      <c r="AE71" s="785">
        <v>-5.4152540481879043E-2</v>
      </c>
      <c r="AF71" s="477">
        <v>-7091.7335000000003</v>
      </c>
      <c r="AG71" s="785">
        <v>-5.5552346039762404E-2</v>
      </c>
      <c r="AH71" s="477">
        <v>-10910.427900000001</v>
      </c>
      <c r="AI71" s="785">
        <v>-6.3571320611798987E-2</v>
      </c>
      <c r="AJ71" s="477">
        <v>-5501.6</v>
      </c>
      <c r="AK71" s="785">
        <v>-4.0399767952474318E-2</v>
      </c>
      <c r="AL71" s="477">
        <v>-9320.2944000000007</v>
      </c>
      <c r="AM71" s="785">
        <v>-5.1737614514567022E-2</v>
      </c>
      <c r="AN71" s="477">
        <v>-20168.675999999999</v>
      </c>
      <c r="AO71" s="785">
        <v>-0.11306590685575255</v>
      </c>
      <c r="AP71" s="477">
        <v>-9919.1459999999988</v>
      </c>
      <c r="AQ71" s="785">
        <v>-0.11671491337654651</v>
      </c>
      <c r="AR71" s="477">
        <v>-9340.35</v>
      </c>
      <c r="AS71" s="785">
        <v>-0.10866049057842636</v>
      </c>
      <c r="AT71" s="477">
        <v>-19589.879999999997</v>
      </c>
      <c r="AU71" s="785">
        <v>-0.10922542941741603</v>
      </c>
      <c r="AV71" s="1578"/>
    </row>
    <row r="72" spans="27:48" ht="33" customHeight="1">
      <c r="AA72" s="2215" t="s">
        <v>4585</v>
      </c>
      <c r="AB72" s="2215"/>
      <c r="AC72" s="2215"/>
      <c r="AD72" s="2215"/>
      <c r="AE72" s="2215"/>
      <c r="AF72" s="2215"/>
      <c r="AG72" s="2215"/>
      <c r="AH72" s="2215"/>
      <c r="AI72" s="2215"/>
      <c r="AJ72" s="2215"/>
      <c r="AK72" s="2215"/>
      <c r="AL72" s="2215"/>
      <c r="AM72" s="2215"/>
      <c r="AP72" s="786"/>
      <c r="AQ72" s="786"/>
      <c r="AR72" s="786"/>
    </row>
    <row r="73" spans="27:48">
      <c r="AA73" s="495"/>
      <c r="AB73" s="776"/>
      <c r="AC73" s="777"/>
      <c r="AD73" s="777"/>
      <c r="AE73" s="777"/>
      <c r="AF73" s="777"/>
      <c r="AG73" s="777"/>
      <c r="AH73" s="777"/>
      <c r="AI73" s="777"/>
      <c r="AJ73" s="777"/>
      <c r="AK73" s="777"/>
      <c r="AL73" s="777"/>
      <c r="AM73" s="777"/>
    </row>
    <row r="74" spans="27:48">
      <c r="AA74" s="1531" t="s">
        <v>267</v>
      </c>
      <c r="AB74" s="1586">
        <f>AB71-'IS IL'!C96</f>
        <v>0</v>
      </c>
      <c r="AC74" s="1598"/>
      <c r="AD74" s="1586">
        <f>AD71-'IS IL'!E96</f>
        <v>0</v>
      </c>
      <c r="AE74" s="1598"/>
      <c r="AF74" s="1586">
        <f>AF71-'IS IL'!G96</f>
        <v>0</v>
      </c>
      <c r="AG74" s="1598"/>
      <c r="AH74" s="1586">
        <f>AH71-'IS IL'!I96</f>
        <v>0</v>
      </c>
      <c r="AI74" s="1599"/>
      <c r="AJ74" s="1586">
        <f>AJ71-'IS IL'!K96</f>
        <v>0</v>
      </c>
      <c r="AK74" s="1529"/>
      <c r="AL74" s="1587">
        <f>AL71-'IS IL'!M96</f>
        <v>0</v>
      </c>
      <c r="AM74" s="1529"/>
      <c r="AN74" s="1586">
        <f>AN71-'IS IL'!O96</f>
        <v>0</v>
      </c>
      <c r="AO74" s="1588"/>
      <c r="AP74" s="1588"/>
      <c r="AQ74" s="1588"/>
      <c r="AR74" s="1588"/>
      <c r="AS74" s="1588"/>
      <c r="AT74" s="1586">
        <f>AT71-'IS IL'!U96</f>
        <v>0</v>
      </c>
      <c r="AU74" s="1588"/>
      <c r="AV74" s="1589"/>
    </row>
  </sheetData>
  <mergeCells count="2">
    <mergeCell ref="AA72:AM72"/>
    <mergeCell ref="B35:W35"/>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E489-2AF0-4DCE-8484-B5AFBD7888EC}">
  <sheetPr>
    <tabColor theme="8" tint="0.59999389629810485"/>
  </sheetPr>
  <dimension ref="A1:GB1032"/>
  <sheetViews>
    <sheetView topLeftCell="A29" workbookViewId="0">
      <selection activeCell="AN40" sqref="AN40"/>
    </sheetView>
  </sheetViews>
  <sheetFormatPr defaultRowHeight="15" outlineLevelRow="1" outlineLevelCol="1"/>
  <cols>
    <col min="2" max="2" width="40.42578125" customWidth="1"/>
    <col min="3" max="5" width="8.7109375" hidden="1" customWidth="1" outlineLevel="1"/>
    <col min="6" max="6" width="6.140625" hidden="1" customWidth="1" outlineLevel="1"/>
    <col min="7" max="9" width="8.7109375" hidden="1" customWidth="1" outlineLevel="1"/>
    <col min="10" max="10" width="6.140625" hidden="1" customWidth="1" outlineLevel="1"/>
    <col min="11" max="13" width="8.7109375" hidden="1" customWidth="1" outlineLevel="1"/>
    <col min="14" max="14" width="5.28515625" hidden="1" customWidth="1" outlineLevel="1"/>
    <col min="15" max="17" width="8.7109375" hidden="1" customWidth="1" outlineLevel="1"/>
    <col min="18" max="18" width="9.28515625" hidden="1" customWidth="1" outlineLevel="1"/>
    <col min="19" max="19" width="9.5703125" bestFit="1" customWidth="1" collapsed="1"/>
    <col min="20" max="20" width="9.5703125" bestFit="1" customWidth="1"/>
    <col min="21" max="21" width="8.7109375" bestFit="1" customWidth="1"/>
    <col min="22" max="22" width="7.5703125" bestFit="1" customWidth="1"/>
    <col min="23" max="25" width="8.7109375" hidden="1" customWidth="1" outlineLevel="1"/>
    <col min="26" max="26" width="6.85546875" hidden="1" customWidth="1" outlineLevel="1"/>
    <col min="27" max="29" width="8.7109375" hidden="1" customWidth="1" outlineLevel="1"/>
    <col min="30" max="30" width="5.28515625" hidden="1" customWidth="1" outlineLevel="1"/>
    <col min="31" max="31" width="9.5703125" bestFit="1" customWidth="1" collapsed="1"/>
    <col min="32" max="33" width="8.7109375" bestFit="1" customWidth="1"/>
    <col min="34" max="34" width="6.140625" bestFit="1" customWidth="1"/>
    <col min="35" max="36" width="9.5703125" bestFit="1" customWidth="1"/>
    <col min="37" max="37" width="8.7109375" bestFit="1" customWidth="1"/>
    <col min="38" max="38" width="8.28515625" bestFit="1" customWidth="1"/>
    <col min="39" max="39" width="8.42578125" customWidth="1"/>
    <col min="40" max="40" width="13.140625" bestFit="1" customWidth="1"/>
  </cols>
  <sheetData>
    <row r="1" spans="1:184">
      <c r="A1" s="491" t="str">
        <f>'Cover page'!E16</f>
        <v>Project M</v>
      </c>
      <c r="B1" s="492"/>
      <c r="C1" s="742"/>
      <c r="D1" s="742"/>
      <c r="E1" s="742"/>
      <c r="F1" s="742"/>
      <c r="G1" s="742"/>
      <c r="H1" s="742"/>
      <c r="I1" s="742"/>
      <c r="J1" s="742"/>
      <c r="K1" s="742"/>
      <c r="L1" s="742"/>
      <c r="M1" s="742"/>
      <c r="N1" s="742"/>
      <c r="O1" s="742"/>
      <c r="P1" s="742"/>
      <c r="Q1" s="742"/>
      <c r="R1" s="742"/>
      <c r="S1" s="742"/>
      <c r="T1" s="742"/>
      <c r="U1" s="742"/>
      <c r="V1" s="742"/>
      <c r="W1" s="742"/>
      <c r="X1" s="742"/>
      <c r="Y1" s="742"/>
      <c r="Z1" s="742"/>
      <c r="AA1" s="742"/>
      <c r="AB1" s="742"/>
      <c r="AC1" s="742"/>
      <c r="AD1" s="742"/>
      <c r="AE1" s="742"/>
      <c r="AF1" s="742"/>
      <c r="AG1" s="742"/>
      <c r="AH1" s="742"/>
      <c r="AI1" s="742"/>
      <c r="AJ1" s="742"/>
      <c r="AK1" s="742"/>
      <c r="AL1" s="742"/>
      <c r="AM1" s="742"/>
      <c r="AN1" s="742"/>
      <c r="AO1" s="742"/>
      <c r="AP1" s="742"/>
      <c r="AQ1" s="742"/>
      <c r="AR1" s="742"/>
      <c r="AS1" s="742"/>
      <c r="AT1" s="742"/>
      <c r="AU1" s="742"/>
      <c r="AV1" s="742"/>
      <c r="AW1" s="742"/>
      <c r="AX1" s="742"/>
      <c r="AY1" s="742"/>
      <c r="AZ1" s="742"/>
      <c r="BA1" s="742"/>
      <c r="BB1" s="742"/>
      <c r="BC1" s="742"/>
      <c r="BD1" s="742"/>
      <c r="BE1" s="742"/>
      <c r="BF1" s="742"/>
      <c r="BG1" s="742"/>
      <c r="BH1" s="742"/>
      <c r="BI1" s="742"/>
      <c r="BJ1" s="742"/>
      <c r="BK1" s="742"/>
      <c r="BL1" s="742"/>
      <c r="BM1" s="742"/>
      <c r="BN1" s="742"/>
      <c r="BO1" s="742"/>
      <c r="BP1" s="742"/>
      <c r="BQ1" s="742"/>
      <c r="BR1" s="742"/>
      <c r="BS1" s="742"/>
      <c r="BT1" s="742"/>
      <c r="BU1" s="742"/>
      <c r="BV1" s="742"/>
      <c r="BW1" s="742"/>
      <c r="BX1" s="742"/>
      <c r="BY1" s="742"/>
      <c r="BZ1" s="742"/>
      <c r="CA1" s="742"/>
      <c r="CB1" s="742"/>
      <c r="CC1" s="742"/>
      <c r="CD1" s="742"/>
      <c r="CE1" s="742"/>
      <c r="CF1" s="742"/>
      <c r="CG1" s="742"/>
      <c r="CH1" s="742"/>
      <c r="CI1" s="742"/>
      <c r="CJ1" s="742"/>
      <c r="CK1" s="742"/>
      <c r="CL1" s="742"/>
      <c r="CM1" s="742"/>
      <c r="CN1" s="742"/>
      <c r="CO1" s="742"/>
      <c r="CP1" s="742"/>
      <c r="CQ1" s="742"/>
      <c r="CR1" s="742"/>
      <c r="CS1" s="742"/>
      <c r="CT1" s="742"/>
      <c r="CU1" s="742"/>
      <c r="CV1" s="742"/>
      <c r="CW1" s="742"/>
      <c r="CX1" s="742"/>
      <c r="CY1" s="742"/>
      <c r="CZ1" s="742"/>
      <c r="DA1" s="742"/>
      <c r="DB1" s="742"/>
      <c r="DC1" s="742"/>
      <c r="DD1" s="742"/>
      <c r="DE1" s="742"/>
      <c r="DF1" s="742"/>
      <c r="DG1" s="742"/>
      <c r="DH1" s="742"/>
      <c r="DI1" s="742"/>
      <c r="DJ1" s="742"/>
      <c r="DK1" s="742"/>
      <c r="DL1" s="742"/>
      <c r="DM1" s="742"/>
      <c r="DN1" s="742"/>
      <c r="DO1" s="742"/>
      <c r="DP1" s="742"/>
      <c r="DQ1" s="742"/>
      <c r="DR1" s="742"/>
      <c r="DS1" s="742"/>
      <c r="DT1" s="742"/>
      <c r="DU1" s="742"/>
      <c r="DV1" s="742"/>
      <c r="DW1" s="742"/>
      <c r="DX1" s="742"/>
      <c r="DY1" s="742"/>
      <c r="DZ1" s="742"/>
      <c r="EA1" s="742"/>
      <c r="EB1" s="742"/>
      <c r="EC1" s="742"/>
      <c r="ED1" s="742"/>
      <c r="EE1" s="742"/>
      <c r="EF1" s="742"/>
      <c r="EG1" s="742"/>
      <c r="EH1" s="742"/>
      <c r="EI1" s="742"/>
      <c r="EJ1" s="742"/>
      <c r="EK1" s="742"/>
      <c r="EL1" s="742"/>
      <c r="EM1" s="742"/>
      <c r="EN1" s="742"/>
      <c r="EO1" s="742"/>
      <c r="EP1" s="742"/>
      <c r="EQ1" s="742"/>
      <c r="ER1" s="742"/>
      <c r="ES1" s="742"/>
      <c r="ET1" s="742"/>
      <c r="EU1" s="742"/>
      <c r="EV1" s="742"/>
      <c r="EW1" s="742"/>
      <c r="EX1" s="742"/>
      <c r="EY1" s="742"/>
      <c r="EZ1" s="742"/>
      <c r="FA1" s="742"/>
      <c r="FB1" s="742"/>
      <c r="FC1" s="742"/>
      <c r="FD1" s="742"/>
      <c r="FE1" s="742"/>
      <c r="FF1" s="742"/>
      <c r="FG1" s="742"/>
      <c r="FH1" s="742"/>
      <c r="FI1" s="742"/>
      <c r="FJ1" s="742"/>
      <c r="FK1" s="742"/>
      <c r="FL1" s="742"/>
      <c r="FM1" s="742"/>
      <c r="FN1" s="742"/>
      <c r="FO1" s="742"/>
      <c r="FP1" s="742"/>
      <c r="FQ1" s="742"/>
      <c r="FR1" s="742"/>
      <c r="FS1" s="742"/>
      <c r="FT1" s="742"/>
      <c r="FU1" s="742"/>
      <c r="FV1" s="742"/>
      <c r="FW1" s="742"/>
      <c r="FX1" s="742"/>
      <c r="FY1" s="742"/>
      <c r="FZ1" s="742"/>
      <c r="GA1" s="742"/>
      <c r="GB1" s="742"/>
    </row>
    <row r="2" spans="1:184" ht="18.75">
      <c r="A2" s="549" t="str">
        <f>B4</f>
        <v>Gross profit by customer</v>
      </c>
      <c r="B2" s="494"/>
      <c r="C2" s="744"/>
      <c r="D2" s="744"/>
      <c r="E2" s="744"/>
      <c r="F2" s="744"/>
      <c r="G2" s="744"/>
      <c r="H2" s="744"/>
      <c r="I2" s="744"/>
      <c r="J2" s="744"/>
      <c r="K2" s="744"/>
      <c r="L2" s="744"/>
      <c r="M2" s="744"/>
      <c r="N2" s="744"/>
      <c r="O2" s="744"/>
      <c r="P2" s="744"/>
      <c r="Q2" s="744"/>
      <c r="R2" s="744"/>
      <c r="S2" s="744"/>
      <c r="T2" s="744"/>
      <c r="U2" s="744"/>
      <c r="V2" s="744"/>
      <c r="W2" s="744"/>
      <c r="X2" s="744"/>
      <c r="Y2" s="744"/>
      <c r="Z2" s="744"/>
      <c r="AA2" s="744"/>
      <c r="AB2" s="744"/>
      <c r="AC2" s="744"/>
      <c r="AD2" s="744"/>
      <c r="AE2" s="744"/>
      <c r="AF2" s="744"/>
      <c r="AG2" s="744"/>
      <c r="AH2" s="744"/>
      <c r="AI2" s="744"/>
      <c r="AJ2" s="744"/>
      <c r="AK2" s="744"/>
      <c r="AL2" s="744"/>
      <c r="AM2" s="744"/>
      <c r="AN2" s="744"/>
      <c r="AO2" s="744"/>
      <c r="AP2" s="744"/>
      <c r="AQ2" s="744"/>
      <c r="AR2" s="744"/>
      <c r="AS2" s="744"/>
      <c r="AT2" s="744"/>
      <c r="AU2" s="744"/>
      <c r="AV2" s="744"/>
      <c r="AW2" s="744"/>
      <c r="AX2" s="744"/>
      <c r="AY2" s="744"/>
      <c r="AZ2" s="744"/>
      <c r="BA2" s="744"/>
      <c r="BB2" s="744"/>
      <c r="BC2" s="744"/>
      <c r="BD2" s="744"/>
      <c r="BE2" s="744"/>
      <c r="BF2" s="744"/>
      <c r="BG2" s="744"/>
      <c r="BH2" s="744"/>
      <c r="BI2" s="744"/>
      <c r="BJ2" s="744"/>
      <c r="BK2" s="744"/>
      <c r="BL2" s="744"/>
      <c r="BM2" s="744"/>
      <c r="BN2" s="744"/>
      <c r="BO2" s="744"/>
      <c r="BP2" s="744"/>
      <c r="BQ2" s="744"/>
      <c r="BR2" s="744"/>
      <c r="BS2" s="744"/>
      <c r="BT2" s="744"/>
      <c r="BU2" s="744"/>
      <c r="BV2" s="744"/>
      <c r="BW2" s="744"/>
      <c r="BX2" s="744"/>
      <c r="BY2" s="744"/>
      <c r="BZ2" s="744"/>
      <c r="CA2" s="744"/>
      <c r="CB2" s="744"/>
      <c r="CC2" s="744"/>
      <c r="CD2" s="744"/>
      <c r="CE2" s="744"/>
      <c r="CF2" s="744"/>
      <c r="CG2" s="744"/>
      <c r="CH2" s="744"/>
      <c r="CI2" s="744"/>
      <c r="CJ2" s="744"/>
      <c r="CK2" s="744"/>
      <c r="CL2" s="744"/>
      <c r="CM2" s="744"/>
      <c r="CN2" s="744"/>
      <c r="CO2" s="744"/>
      <c r="CP2" s="744"/>
      <c r="CQ2" s="744"/>
      <c r="CR2" s="744"/>
      <c r="CS2" s="744"/>
      <c r="CT2" s="744"/>
      <c r="CU2" s="744"/>
      <c r="CV2" s="744"/>
      <c r="CW2" s="744"/>
      <c r="CX2" s="744"/>
      <c r="CY2" s="744"/>
      <c r="CZ2" s="744"/>
      <c r="DA2" s="744"/>
      <c r="DB2" s="744"/>
      <c r="DC2" s="744"/>
      <c r="DD2" s="744"/>
      <c r="DE2" s="744"/>
      <c r="DF2" s="744"/>
      <c r="DG2" s="744"/>
      <c r="DH2" s="744"/>
      <c r="DI2" s="744"/>
      <c r="DJ2" s="744"/>
      <c r="DK2" s="744"/>
      <c r="DL2" s="744"/>
      <c r="DM2" s="744"/>
      <c r="DN2" s="744"/>
      <c r="DO2" s="744"/>
      <c r="DP2" s="744"/>
      <c r="DQ2" s="744"/>
      <c r="DR2" s="744"/>
      <c r="DS2" s="744"/>
      <c r="DT2" s="744"/>
      <c r="DU2" s="744"/>
      <c r="DV2" s="744"/>
      <c r="DW2" s="744"/>
      <c r="DX2" s="744"/>
      <c r="DY2" s="744"/>
      <c r="DZ2" s="744"/>
      <c r="EA2" s="744"/>
      <c r="EB2" s="744"/>
      <c r="EC2" s="744"/>
      <c r="ED2" s="744"/>
      <c r="EE2" s="744"/>
      <c r="EF2" s="744"/>
      <c r="EG2" s="744"/>
      <c r="EH2" s="744"/>
      <c r="EI2" s="744"/>
      <c r="EJ2" s="744"/>
      <c r="EK2" s="744"/>
      <c r="EL2" s="744"/>
      <c r="EM2" s="744"/>
      <c r="EN2" s="744"/>
      <c r="EO2" s="744"/>
      <c r="EP2" s="744"/>
      <c r="EQ2" s="744"/>
      <c r="ER2" s="744"/>
      <c r="ES2" s="744"/>
      <c r="ET2" s="744"/>
      <c r="EU2" s="744"/>
      <c r="EV2" s="744"/>
      <c r="EW2" s="744"/>
      <c r="EX2" s="744"/>
      <c r="EY2" s="744"/>
      <c r="EZ2" s="744"/>
      <c r="FA2" s="744"/>
      <c r="FB2" s="744"/>
      <c r="FC2" s="744"/>
      <c r="FD2" s="744"/>
      <c r="FE2" s="744"/>
      <c r="FF2" s="744"/>
      <c r="FG2" s="744"/>
      <c r="FH2" s="744"/>
      <c r="FI2" s="744"/>
      <c r="FJ2" s="744"/>
      <c r="FK2" s="744"/>
      <c r="FL2" s="744"/>
      <c r="FM2" s="744"/>
      <c r="FN2" s="744"/>
      <c r="FO2" s="744"/>
      <c r="FP2" s="744"/>
      <c r="FQ2" s="744"/>
      <c r="FR2" s="744"/>
      <c r="FS2" s="744"/>
      <c r="FT2" s="744"/>
      <c r="FU2" s="744"/>
      <c r="FV2" s="744"/>
      <c r="FW2" s="744"/>
      <c r="FX2" s="744"/>
      <c r="FY2" s="744"/>
      <c r="FZ2" s="744"/>
      <c r="GA2" s="744"/>
      <c r="GB2" s="744"/>
    </row>
    <row r="3" spans="1:184">
      <c r="A3" s="2"/>
      <c r="B3" s="2"/>
      <c r="C3" s="639"/>
      <c r="D3" s="639"/>
      <c r="E3" s="639"/>
      <c r="F3" s="639"/>
      <c r="G3" s="639"/>
      <c r="H3" s="639"/>
      <c r="I3" s="639"/>
      <c r="J3" s="639"/>
      <c r="K3" s="639"/>
      <c r="L3" s="639"/>
      <c r="M3" s="639"/>
      <c r="N3" s="639"/>
      <c r="O3" s="639"/>
      <c r="P3" s="639"/>
      <c r="Q3" s="639"/>
      <c r="R3" s="639"/>
      <c r="S3" s="639"/>
      <c r="T3" s="639"/>
      <c r="U3" s="639"/>
      <c r="V3" s="639"/>
      <c r="W3" s="639"/>
      <c r="X3" s="639"/>
      <c r="Y3" s="639"/>
      <c r="Z3" s="639"/>
      <c r="AA3" s="639"/>
      <c r="AB3" s="639"/>
      <c r="AC3" s="639"/>
      <c r="AD3" s="639"/>
      <c r="AE3" s="639"/>
      <c r="AF3" s="639"/>
      <c r="AG3" s="639"/>
      <c r="AH3" s="639"/>
      <c r="AI3" s="639"/>
      <c r="AJ3" s="639"/>
      <c r="AK3" s="639"/>
      <c r="AL3" s="639"/>
    </row>
    <row r="4" spans="1:184" ht="19.5" customHeight="1">
      <c r="A4" s="2"/>
      <c r="B4" s="782" t="s">
        <v>4889</v>
      </c>
      <c r="C4" s="783"/>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783"/>
      <c r="AE4" s="783"/>
      <c r="AF4" s="783"/>
      <c r="AG4" s="783"/>
      <c r="AH4" s="783"/>
      <c r="AI4" s="783"/>
      <c r="AJ4" s="783"/>
      <c r="AK4" s="783"/>
      <c r="AL4" s="899"/>
    </row>
    <row r="5" spans="1:184" ht="24" customHeight="1">
      <c r="A5" s="2"/>
      <c r="B5" s="1658"/>
      <c r="C5" s="2217" t="s">
        <v>3247</v>
      </c>
      <c r="D5" s="2217"/>
      <c r="E5" s="2217"/>
      <c r="F5" s="2218"/>
      <c r="G5" s="2217" t="s">
        <v>3248</v>
      </c>
      <c r="H5" s="2217"/>
      <c r="I5" s="2217"/>
      <c r="J5" s="2218"/>
      <c r="K5" s="2217" t="s">
        <v>3249</v>
      </c>
      <c r="L5" s="2217" t="s">
        <v>3249</v>
      </c>
      <c r="M5" s="2217" t="s">
        <v>3249</v>
      </c>
      <c r="N5" s="2218" t="s">
        <v>3249</v>
      </c>
      <c r="O5" s="2216" t="s">
        <v>4716</v>
      </c>
      <c r="P5" s="2217" t="s">
        <v>4716</v>
      </c>
      <c r="Q5" s="2217" t="s">
        <v>4716</v>
      </c>
      <c r="R5" s="2218" t="s">
        <v>4716</v>
      </c>
      <c r="S5" s="2217" t="s">
        <v>4563</v>
      </c>
      <c r="T5" s="2217" t="s">
        <v>4716</v>
      </c>
      <c r="U5" s="2217" t="s">
        <v>4716</v>
      </c>
      <c r="V5" s="2218" t="s">
        <v>4716</v>
      </c>
      <c r="W5" s="2217" t="s">
        <v>4717</v>
      </c>
      <c r="X5" s="2217" t="s">
        <v>4717</v>
      </c>
      <c r="Y5" s="2217" t="s">
        <v>4717</v>
      </c>
      <c r="Z5" s="2218" t="s">
        <v>4717</v>
      </c>
      <c r="AA5" s="2216" t="s">
        <v>4718</v>
      </c>
      <c r="AB5" s="2217" t="s">
        <v>4718</v>
      </c>
      <c r="AC5" s="2217" t="s">
        <v>4718</v>
      </c>
      <c r="AD5" s="2217" t="s">
        <v>4718</v>
      </c>
      <c r="AE5" s="2216" t="s">
        <v>4710</v>
      </c>
      <c r="AF5" s="2217" t="s">
        <v>4716</v>
      </c>
      <c r="AG5" s="2217" t="s">
        <v>4716</v>
      </c>
      <c r="AH5" s="2218" t="s">
        <v>4716</v>
      </c>
      <c r="AI5" s="2217" t="s">
        <v>4586</v>
      </c>
      <c r="AJ5" s="2217" t="s">
        <v>4716</v>
      </c>
      <c r="AK5" s="2217" t="s">
        <v>4716</v>
      </c>
      <c r="AL5" s="2219" t="s">
        <v>4716</v>
      </c>
    </row>
    <row r="6" spans="1:184">
      <c r="B6" s="1659" t="s">
        <v>971</v>
      </c>
      <c r="C6" s="417" t="s">
        <v>3282</v>
      </c>
      <c r="D6" s="417" t="s">
        <v>61</v>
      </c>
      <c r="E6" s="417" t="s">
        <v>3284</v>
      </c>
      <c r="F6" s="1645" t="s">
        <v>3318</v>
      </c>
      <c r="G6" s="417" t="s">
        <v>3282</v>
      </c>
      <c r="H6" s="417" t="s">
        <v>61</v>
      </c>
      <c r="I6" s="417" t="s">
        <v>3284</v>
      </c>
      <c r="J6" s="1645" t="s">
        <v>3318</v>
      </c>
      <c r="K6" s="417" t="s">
        <v>3282</v>
      </c>
      <c r="L6" s="417" t="s">
        <v>61</v>
      </c>
      <c r="M6" s="417" t="s">
        <v>3284</v>
      </c>
      <c r="N6" s="1645" t="s">
        <v>3318</v>
      </c>
      <c r="O6" s="1650" t="s">
        <v>3282</v>
      </c>
      <c r="P6" s="417" t="s">
        <v>61</v>
      </c>
      <c r="Q6" s="417" t="s">
        <v>3284</v>
      </c>
      <c r="R6" s="1645" t="s">
        <v>3318</v>
      </c>
      <c r="S6" s="417" t="s">
        <v>3282</v>
      </c>
      <c r="T6" s="417" t="s">
        <v>61</v>
      </c>
      <c r="U6" s="417" t="s">
        <v>3284</v>
      </c>
      <c r="V6" s="1645" t="s">
        <v>3318</v>
      </c>
      <c r="W6" s="417" t="s">
        <v>3282</v>
      </c>
      <c r="X6" s="417" t="s">
        <v>61</v>
      </c>
      <c r="Y6" s="417" t="s">
        <v>3284</v>
      </c>
      <c r="Z6" s="1645" t="s">
        <v>3318</v>
      </c>
      <c r="AA6" s="1650" t="s">
        <v>3282</v>
      </c>
      <c r="AB6" s="417" t="s">
        <v>61</v>
      </c>
      <c r="AC6" s="417" t="s">
        <v>3284</v>
      </c>
      <c r="AD6" s="417" t="s">
        <v>3318</v>
      </c>
      <c r="AE6" s="1650" t="s">
        <v>3282</v>
      </c>
      <c r="AF6" s="417" t="s">
        <v>61</v>
      </c>
      <c r="AG6" s="417" t="s">
        <v>3284</v>
      </c>
      <c r="AH6" s="1645" t="s">
        <v>3318</v>
      </c>
      <c r="AI6" s="417" t="s">
        <v>3282</v>
      </c>
      <c r="AJ6" s="417" t="s">
        <v>61</v>
      </c>
      <c r="AK6" s="417" t="s">
        <v>3284</v>
      </c>
      <c r="AL6" s="418" t="s">
        <v>3318</v>
      </c>
    </row>
    <row r="7" spans="1:184">
      <c r="B7" s="1660" t="s">
        <v>4886</v>
      </c>
      <c r="C7" s="765"/>
      <c r="D7" s="765"/>
      <c r="E7" s="765"/>
      <c r="F7" s="1649"/>
      <c r="G7" s="765"/>
      <c r="H7" s="765"/>
      <c r="I7" s="765"/>
      <c r="J7" s="1649"/>
      <c r="K7" s="765"/>
      <c r="L7" s="765"/>
      <c r="M7" s="765"/>
      <c r="N7" s="1649"/>
      <c r="O7" s="1651"/>
      <c r="P7" s="765"/>
      <c r="Q7" s="765"/>
      <c r="R7" s="1649"/>
      <c r="S7" s="765"/>
      <c r="T7" s="765"/>
      <c r="U7" s="765"/>
      <c r="V7" s="1649"/>
      <c r="W7" s="765"/>
      <c r="X7" s="765"/>
      <c r="Y7" s="765"/>
      <c r="Z7" s="1649"/>
      <c r="AA7" s="1651"/>
      <c r="AB7" s="765"/>
      <c r="AC7" s="765"/>
      <c r="AD7" s="765"/>
      <c r="AE7" s="1651"/>
      <c r="AF7" s="765"/>
      <c r="AG7" s="765"/>
      <c r="AH7" s="1649"/>
      <c r="AI7" s="765"/>
      <c r="AJ7" s="765"/>
      <c r="AK7" s="765"/>
      <c r="AL7" s="1189"/>
    </row>
    <row r="8" spans="1:184">
      <c r="B8" s="503" t="s">
        <v>3707</v>
      </c>
      <c r="C8" s="116">
        <v>199.16024784000004</v>
      </c>
      <c r="D8" s="116">
        <v>171.7995908</v>
      </c>
      <c r="E8" s="116">
        <v>27.360657040000021</v>
      </c>
      <c r="F8" s="1646">
        <f>IFERROR(E8/C8,0)</f>
        <v>0.13738011142655754</v>
      </c>
      <c r="G8" s="116">
        <v>45.999499</v>
      </c>
      <c r="H8" s="116">
        <v>41.815891400000005</v>
      </c>
      <c r="I8" s="116">
        <v>4.1836075999999958</v>
      </c>
      <c r="J8" s="1646">
        <f>IFERROR(I8/G8,0)</f>
        <v>9.0948981857389269E-2</v>
      </c>
      <c r="K8" s="116">
        <v>7069.6027022400003</v>
      </c>
      <c r="L8" s="116">
        <v>3838.5806599999996</v>
      </c>
      <c r="M8" s="116">
        <v>3231.0220422400007</v>
      </c>
      <c r="N8" s="1646">
        <f>IFERROR(M8/K8,0)</f>
        <v>0.4570302148968361</v>
      </c>
      <c r="O8" s="1652">
        <v>507.70388594999991</v>
      </c>
      <c r="P8" s="116">
        <v>413.86985079999999</v>
      </c>
      <c r="Q8" s="116">
        <v>93.834035149999892</v>
      </c>
      <c r="R8" s="1646">
        <f>IFERROR(Q8/O8,0)</f>
        <v>0.18482039973836428</v>
      </c>
      <c r="S8" s="116">
        <v>7822.4663350300007</v>
      </c>
      <c r="T8" s="116">
        <v>4466.0659930000002</v>
      </c>
      <c r="U8" s="116">
        <v>3356.400342030001</v>
      </c>
      <c r="V8" s="1646">
        <f>IFERROR(U8/S8,0)</f>
        <v>0.42907188069312779</v>
      </c>
      <c r="W8" s="116">
        <v>593.39784968000004</v>
      </c>
      <c r="X8" s="116">
        <v>306.54901590000003</v>
      </c>
      <c r="Y8" s="116">
        <v>286.84883377999995</v>
      </c>
      <c r="Z8" s="1646">
        <f>IFERROR(Y8/W8,0)</f>
        <v>0.48340052788308568</v>
      </c>
      <c r="AA8" s="1652">
        <v>1305.5491936000005</v>
      </c>
      <c r="AB8" s="116">
        <v>581.35770049999974</v>
      </c>
      <c r="AC8" s="116">
        <v>724.19149310000091</v>
      </c>
      <c r="AD8" s="1646">
        <f>IFERROR(AC8/AA8,0)</f>
        <v>0.55470257011386248</v>
      </c>
      <c r="AE8" s="1652">
        <v>1898.9470432800006</v>
      </c>
      <c r="AF8" s="116">
        <v>887.90671639999982</v>
      </c>
      <c r="AG8" s="116">
        <v>1011.0403268800007</v>
      </c>
      <c r="AH8" s="1646">
        <f>IFERROR(AG8/AE8,0)</f>
        <v>0.53242154933065311</v>
      </c>
      <c r="AI8" s="116">
        <v>9476.253631470001</v>
      </c>
      <c r="AJ8" s="116">
        <v>5140.3572271999983</v>
      </c>
      <c r="AK8" s="116">
        <v>4335.8964042700018</v>
      </c>
      <c r="AL8" s="1655">
        <f>IFERROR(AK8/AI8,0)</f>
        <v>0.45755385755725042</v>
      </c>
      <c r="AN8" s="116"/>
    </row>
    <row r="9" spans="1:184">
      <c r="B9" s="503" t="s">
        <v>3511</v>
      </c>
      <c r="C9" s="116">
        <v>1849.1283525000001</v>
      </c>
      <c r="D9" s="116">
        <v>723.25587350000001</v>
      </c>
      <c r="E9" s="116">
        <v>1125.8724790000001</v>
      </c>
      <c r="F9" s="1646">
        <f t="shared" ref="F9:F72" si="0">IFERROR(E9/C9,0)</f>
        <v>0.60886659245575547</v>
      </c>
      <c r="G9" s="116">
        <v>1886.9337993000001</v>
      </c>
      <c r="H9" s="116">
        <v>738.23009150000007</v>
      </c>
      <c r="I9" s="116">
        <v>1148.7037078000001</v>
      </c>
      <c r="J9" s="1646">
        <f t="shared" ref="J9:J72" si="1">IFERROR(I9/G9,0)</f>
        <v>0.60876736016183353</v>
      </c>
      <c r="K9" s="116">
        <v>0</v>
      </c>
      <c r="L9" s="116">
        <v>0</v>
      </c>
      <c r="M9" s="116">
        <v>0</v>
      </c>
      <c r="N9" s="1646">
        <f t="shared" ref="N9:N72" si="2">IFERROR(M9/K9,0)</f>
        <v>0</v>
      </c>
      <c r="O9" s="1652">
        <v>2361.3807673999995</v>
      </c>
      <c r="P9" s="116">
        <v>1127.8191058</v>
      </c>
      <c r="Q9" s="116">
        <v>1233.5616615999993</v>
      </c>
      <c r="R9" s="1646">
        <f t="shared" ref="R9:R72" si="3">IFERROR(Q9/O9,0)</f>
        <v>0.52238998412704674</v>
      </c>
      <c r="S9" s="116">
        <v>6097.4429191999998</v>
      </c>
      <c r="T9" s="116">
        <v>2589.3050708000001</v>
      </c>
      <c r="U9" s="116">
        <v>3508.1378483999997</v>
      </c>
      <c r="V9" s="1646">
        <f t="shared" ref="V9:V72" si="4">IFERROR(U9/S9,0)</f>
        <v>0.5753457465511258</v>
      </c>
      <c r="W9" s="116">
        <v>5348.8990641999981</v>
      </c>
      <c r="X9" s="116">
        <v>2434.4778003000006</v>
      </c>
      <c r="Y9" s="116">
        <v>2914.4212638999975</v>
      </c>
      <c r="Z9" s="1646">
        <f t="shared" ref="Z9:Z72" si="5">IFERROR(Y9/W9,0)</f>
        <v>0.54486376148058602</v>
      </c>
      <c r="AA9" s="1652">
        <v>0</v>
      </c>
      <c r="AB9" s="116">
        <v>0</v>
      </c>
      <c r="AC9" s="116">
        <v>0</v>
      </c>
      <c r="AD9" s="1646">
        <f t="shared" ref="AD9:AD72" si="6">IFERROR(AC9/AA9,0)</f>
        <v>0</v>
      </c>
      <c r="AE9" s="1652">
        <v>5348.8990641999981</v>
      </c>
      <c r="AF9" s="116">
        <v>2434.4778003000006</v>
      </c>
      <c r="AG9" s="116">
        <v>2914.4212638999975</v>
      </c>
      <c r="AH9" s="1646">
        <f t="shared" ref="AH9:AH72" si="7">IFERROR(AG9/AE9,0)</f>
        <v>0.54486376148058602</v>
      </c>
      <c r="AI9" s="116">
        <v>7710.2798315999971</v>
      </c>
      <c r="AJ9" s="116">
        <v>3562.2969061000008</v>
      </c>
      <c r="AK9" s="116">
        <v>4147.9829254999968</v>
      </c>
      <c r="AL9" s="1655">
        <f t="shared" ref="AL9:AL72" si="8">IFERROR(AK9/AI9,0)</f>
        <v>0.53798085362606474</v>
      </c>
    </row>
    <row r="10" spans="1:184">
      <c r="B10" s="503" t="s">
        <v>3722</v>
      </c>
      <c r="C10" s="116">
        <v>1289.1895595399999</v>
      </c>
      <c r="D10" s="116">
        <v>758.32358270000009</v>
      </c>
      <c r="E10" s="116">
        <v>530.86597683999969</v>
      </c>
      <c r="F10" s="1646">
        <f t="shared" si="0"/>
        <v>0.41178271489370405</v>
      </c>
      <c r="G10" s="116">
        <v>1986.76046382</v>
      </c>
      <c r="H10" s="116">
        <v>1360.0076762999997</v>
      </c>
      <c r="I10" s="116">
        <v>626.7527875200002</v>
      </c>
      <c r="J10" s="1646">
        <f t="shared" si="1"/>
        <v>0.31546469689402068</v>
      </c>
      <c r="K10" s="116">
        <v>1119.4309102200004</v>
      </c>
      <c r="L10" s="116">
        <v>633.16061810000019</v>
      </c>
      <c r="M10" s="116">
        <v>486.27029212000025</v>
      </c>
      <c r="N10" s="1646">
        <f t="shared" si="2"/>
        <v>0.43439062445080612</v>
      </c>
      <c r="O10" s="1652">
        <v>2133.4275635999984</v>
      </c>
      <c r="P10" s="116">
        <v>1388.7526097</v>
      </c>
      <c r="Q10" s="116">
        <v>744.67495389999863</v>
      </c>
      <c r="R10" s="1646">
        <f t="shared" si="3"/>
        <v>0.34905096690670656</v>
      </c>
      <c r="S10" s="116">
        <v>6528.8084971799981</v>
      </c>
      <c r="T10" s="116">
        <v>4140.2444867999993</v>
      </c>
      <c r="U10" s="116">
        <v>2388.5640103799983</v>
      </c>
      <c r="V10" s="1646">
        <f t="shared" si="4"/>
        <v>0.36584991142131001</v>
      </c>
      <c r="W10" s="116">
        <v>1402.7035879000002</v>
      </c>
      <c r="X10" s="116">
        <v>672.6848286999998</v>
      </c>
      <c r="Y10" s="116">
        <v>730.01875920000032</v>
      </c>
      <c r="Z10" s="1646">
        <f t="shared" si="5"/>
        <v>0.52043693728118123</v>
      </c>
      <c r="AA10" s="1652">
        <v>1542.0087576300002</v>
      </c>
      <c r="AB10" s="116">
        <v>1015.4485403000002</v>
      </c>
      <c r="AC10" s="116">
        <v>526.56021732999989</v>
      </c>
      <c r="AD10" s="1646">
        <f t="shared" si="6"/>
        <v>0.3414768007798476</v>
      </c>
      <c r="AE10" s="1652">
        <v>2944.7123455300007</v>
      </c>
      <c r="AF10" s="116">
        <v>1688.1333689999999</v>
      </c>
      <c r="AG10" s="116">
        <v>1256.5789765300005</v>
      </c>
      <c r="AH10" s="1646">
        <f t="shared" si="7"/>
        <v>0.42672384568817251</v>
      </c>
      <c r="AI10" s="116">
        <v>6197.5708193499986</v>
      </c>
      <c r="AJ10" s="116">
        <v>3710.0465968000003</v>
      </c>
      <c r="AK10" s="116">
        <v>2487.5242225499983</v>
      </c>
      <c r="AL10" s="1655">
        <f t="shared" si="8"/>
        <v>0.40137084271525758</v>
      </c>
    </row>
    <row r="11" spans="1:184">
      <c r="B11" s="503" t="s">
        <v>3510</v>
      </c>
      <c r="C11" s="116">
        <v>792.45901535999985</v>
      </c>
      <c r="D11" s="116">
        <v>734.58675920000178</v>
      </c>
      <c r="E11" s="116">
        <v>57.87225615999801</v>
      </c>
      <c r="F11" s="1646">
        <f t="shared" si="0"/>
        <v>7.3028705634332003E-2</v>
      </c>
      <c r="G11" s="116">
        <v>1138.303522970004</v>
      </c>
      <c r="H11" s="116">
        <v>734.25445890000003</v>
      </c>
      <c r="I11" s="116">
        <v>404.04906407000391</v>
      </c>
      <c r="J11" s="1646">
        <f t="shared" si="1"/>
        <v>0.35495722882046393</v>
      </c>
      <c r="K11" s="116">
        <v>2235.0499926999896</v>
      </c>
      <c r="L11" s="116">
        <v>1413.0454641000026</v>
      </c>
      <c r="M11" s="116">
        <v>822.004528599987</v>
      </c>
      <c r="N11" s="1646">
        <f t="shared" si="2"/>
        <v>0.36777903460091621</v>
      </c>
      <c r="O11" s="1652">
        <v>2193.2320690899969</v>
      </c>
      <c r="P11" s="116">
        <v>1391.6083898000047</v>
      </c>
      <c r="Q11" s="116">
        <v>801.62367928999242</v>
      </c>
      <c r="R11" s="1646">
        <f t="shared" si="3"/>
        <v>0.36549879540225649</v>
      </c>
      <c r="S11" s="116">
        <v>6359.0446001199916</v>
      </c>
      <c r="T11" s="116">
        <v>4273.4950720000088</v>
      </c>
      <c r="U11" s="116">
        <v>2085.5495281199824</v>
      </c>
      <c r="V11" s="1646">
        <f t="shared" si="4"/>
        <v>0.32796585953818114</v>
      </c>
      <c r="W11" s="116">
        <v>2133.6027351300008</v>
      </c>
      <c r="X11" s="116">
        <v>1551.0938451000065</v>
      </c>
      <c r="Y11" s="116">
        <v>582.50889002999429</v>
      </c>
      <c r="Z11" s="1646">
        <f t="shared" si="5"/>
        <v>0.27301656509851724</v>
      </c>
      <c r="AA11" s="1652">
        <v>626.84523549000085</v>
      </c>
      <c r="AB11" s="116">
        <v>419.3011199999998</v>
      </c>
      <c r="AC11" s="116">
        <v>207.54411549000099</v>
      </c>
      <c r="AD11" s="1646">
        <f t="shared" si="6"/>
        <v>0.33109307328110282</v>
      </c>
      <c r="AE11" s="1652">
        <v>2760.4479706200018</v>
      </c>
      <c r="AF11" s="116">
        <v>1970.3949651000064</v>
      </c>
      <c r="AG11" s="116">
        <v>790.05300551999528</v>
      </c>
      <c r="AH11" s="1646">
        <f t="shared" si="7"/>
        <v>0.28620463559852855</v>
      </c>
      <c r="AI11" s="116">
        <v>7188.7300324099888</v>
      </c>
      <c r="AJ11" s="116">
        <v>4775.0488190000142</v>
      </c>
      <c r="AK11" s="116">
        <v>2413.6812134099741</v>
      </c>
      <c r="AL11" s="1655">
        <f t="shared" si="8"/>
        <v>0.33575905654100613</v>
      </c>
    </row>
    <row r="12" spans="1:184">
      <c r="B12" s="503" t="s">
        <v>3725</v>
      </c>
      <c r="C12" s="116">
        <v>2.919</v>
      </c>
      <c r="D12" s="116">
        <v>2.6305200000000006</v>
      </c>
      <c r="E12" s="116">
        <v>0.28847999999999957</v>
      </c>
      <c r="F12" s="1646">
        <f t="shared" si="0"/>
        <v>9.8828365878725441E-2</v>
      </c>
      <c r="G12" s="116">
        <v>2027.219625850001</v>
      </c>
      <c r="H12" s="116">
        <v>1534.8822452999996</v>
      </c>
      <c r="I12" s="116">
        <v>492.33738055000128</v>
      </c>
      <c r="J12" s="1646">
        <f t="shared" si="1"/>
        <v>0.24286336530683852</v>
      </c>
      <c r="K12" s="116">
        <v>1443.4328983700004</v>
      </c>
      <c r="L12" s="116">
        <v>977.02057700000034</v>
      </c>
      <c r="M12" s="116">
        <v>466.41232137000014</v>
      </c>
      <c r="N12" s="1646">
        <f t="shared" si="2"/>
        <v>0.32312712416122508</v>
      </c>
      <c r="O12" s="1652">
        <v>2876.1843574</v>
      </c>
      <c r="P12" s="116">
        <v>1789.009345900005</v>
      </c>
      <c r="Q12" s="116">
        <v>1087.1750114999952</v>
      </c>
      <c r="R12" s="1646">
        <f t="shared" si="3"/>
        <v>0.37799211608353739</v>
      </c>
      <c r="S12" s="116">
        <v>6349.7558816200008</v>
      </c>
      <c r="T12" s="116">
        <v>4303.5426882000056</v>
      </c>
      <c r="U12" s="116">
        <v>2046.2131934199956</v>
      </c>
      <c r="V12" s="1646">
        <f t="shared" si="4"/>
        <v>0.32225068673001478</v>
      </c>
      <c r="W12" s="116">
        <v>972.76754219999941</v>
      </c>
      <c r="X12" s="116">
        <v>755.62263260000009</v>
      </c>
      <c r="Y12" s="116">
        <v>217.14490959999932</v>
      </c>
      <c r="Z12" s="1646">
        <f t="shared" si="5"/>
        <v>0.22322384349801289</v>
      </c>
      <c r="AA12" s="1652">
        <v>1397.568193639999</v>
      </c>
      <c r="AB12" s="116">
        <v>923.00957999999946</v>
      </c>
      <c r="AC12" s="116">
        <v>474.55861363999952</v>
      </c>
      <c r="AD12" s="1646">
        <f t="shared" si="6"/>
        <v>0.33956025602156881</v>
      </c>
      <c r="AE12" s="1652">
        <v>2370.3357358399985</v>
      </c>
      <c r="AF12" s="116">
        <v>1678.6322125999998</v>
      </c>
      <c r="AG12" s="116">
        <v>691.70352323999862</v>
      </c>
      <c r="AH12" s="1646">
        <f t="shared" si="7"/>
        <v>0.29181668772962788</v>
      </c>
      <c r="AI12" s="116">
        <v>6689.9529916099991</v>
      </c>
      <c r="AJ12" s="116">
        <v>4444.6621355000043</v>
      </c>
      <c r="AK12" s="116">
        <v>2245.2908561099944</v>
      </c>
      <c r="AL12" s="1655">
        <f t="shared" si="8"/>
        <v>0.33562132034796921</v>
      </c>
    </row>
    <row r="13" spans="1:184">
      <c r="B13" s="503" t="s">
        <v>3721</v>
      </c>
      <c r="C13" s="116">
        <v>383.99201279999977</v>
      </c>
      <c r="D13" s="116">
        <v>0</v>
      </c>
      <c r="E13" s="116">
        <v>383.99201279999977</v>
      </c>
      <c r="F13" s="1646">
        <f t="shared" si="0"/>
        <v>1</v>
      </c>
      <c r="G13" s="116">
        <v>41.805968</v>
      </c>
      <c r="H13" s="116">
        <v>21.721289799999994</v>
      </c>
      <c r="I13" s="116">
        <v>20.084678200000006</v>
      </c>
      <c r="J13" s="1646">
        <f t="shared" si="1"/>
        <v>0.48042610088588322</v>
      </c>
      <c r="K13" s="116">
        <v>475.51164320000009</v>
      </c>
      <c r="L13" s="116">
        <v>293.54006219999985</v>
      </c>
      <c r="M13" s="116">
        <v>181.97158100000024</v>
      </c>
      <c r="N13" s="1646">
        <f t="shared" si="2"/>
        <v>0.38268585764883789</v>
      </c>
      <c r="O13" s="1652">
        <v>3039.0605020000003</v>
      </c>
      <c r="P13" s="116">
        <v>1422.1751860000002</v>
      </c>
      <c r="Q13" s="116">
        <v>1616.8853160000001</v>
      </c>
      <c r="R13" s="1646">
        <f t="shared" si="3"/>
        <v>0.53203459257751884</v>
      </c>
      <c r="S13" s="116">
        <v>3940.3701260000003</v>
      </c>
      <c r="T13" s="116">
        <v>1737.4365380000002</v>
      </c>
      <c r="U13" s="116">
        <v>2202.9335879999999</v>
      </c>
      <c r="V13" s="1646">
        <f t="shared" si="4"/>
        <v>0.55906768084151282</v>
      </c>
      <c r="W13" s="116">
        <v>492.30811100000005</v>
      </c>
      <c r="X13" s="116">
        <v>340.76782929999996</v>
      </c>
      <c r="Y13" s="116">
        <v>151.54028170000004</v>
      </c>
      <c r="Z13" s="1646">
        <f t="shared" si="5"/>
        <v>0.30781593541529123</v>
      </c>
      <c r="AA13" s="1652">
        <v>738.05790700000023</v>
      </c>
      <c r="AB13" s="116">
        <v>504.42791480000017</v>
      </c>
      <c r="AC13" s="116">
        <v>233.62999220000009</v>
      </c>
      <c r="AD13" s="1646">
        <f t="shared" si="6"/>
        <v>0.31654696736417459</v>
      </c>
      <c r="AE13" s="1652">
        <v>1230.3660180000002</v>
      </c>
      <c r="AF13" s="116">
        <v>845.19574410000018</v>
      </c>
      <c r="AG13" s="116">
        <v>385.17027390000004</v>
      </c>
      <c r="AH13" s="1646">
        <f t="shared" si="7"/>
        <v>0.31305340708784107</v>
      </c>
      <c r="AI13" s="116">
        <v>4744.9381632000013</v>
      </c>
      <c r="AJ13" s="116">
        <v>2560.9109923000001</v>
      </c>
      <c r="AK13" s="116">
        <v>2184.0271709000012</v>
      </c>
      <c r="AL13" s="1655">
        <f t="shared" si="8"/>
        <v>0.46028569725913698</v>
      </c>
    </row>
    <row r="14" spans="1:184">
      <c r="B14" s="503" t="s">
        <v>3720</v>
      </c>
      <c r="C14" s="116">
        <v>4654.6748143199893</v>
      </c>
      <c r="D14" s="116">
        <v>3483.8717640999939</v>
      </c>
      <c r="E14" s="116">
        <v>1170.8030502199958</v>
      </c>
      <c r="F14" s="1646">
        <f t="shared" si="0"/>
        <v>0.25153272718817005</v>
      </c>
      <c r="G14" s="116">
        <v>1284.9284303500001</v>
      </c>
      <c r="H14" s="116">
        <v>924.29834710000046</v>
      </c>
      <c r="I14" s="116">
        <v>360.63008324999959</v>
      </c>
      <c r="J14" s="1646">
        <f t="shared" si="1"/>
        <v>0.2806616109753039</v>
      </c>
      <c r="K14" s="116">
        <v>1343.7093110199999</v>
      </c>
      <c r="L14" s="116">
        <v>935.94542720000004</v>
      </c>
      <c r="M14" s="116">
        <v>407.76388381999988</v>
      </c>
      <c r="N14" s="1646">
        <f t="shared" si="2"/>
        <v>0.30346138147280477</v>
      </c>
      <c r="O14" s="1652">
        <v>997.17153519999999</v>
      </c>
      <c r="P14" s="116">
        <v>559.2920016999999</v>
      </c>
      <c r="Q14" s="116">
        <v>437.87953350000015</v>
      </c>
      <c r="R14" s="1646">
        <f t="shared" si="3"/>
        <v>0.43912157341332037</v>
      </c>
      <c r="S14" s="116">
        <v>8280.4840908899896</v>
      </c>
      <c r="T14" s="116">
        <v>5903.4075400999945</v>
      </c>
      <c r="U14" s="116">
        <v>2377.0765507899951</v>
      </c>
      <c r="V14" s="1646">
        <f t="shared" si="4"/>
        <v>0.28706975639325283</v>
      </c>
      <c r="W14" s="116">
        <v>1210.8274563000009</v>
      </c>
      <c r="X14" s="116">
        <v>802.87015640000004</v>
      </c>
      <c r="Y14" s="116">
        <v>407.95729990000081</v>
      </c>
      <c r="Z14" s="1646">
        <f t="shared" si="5"/>
        <v>0.33692438817552151</v>
      </c>
      <c r="AA14" s="1652">
        <v>1261.79515696</v>
      </c>
      <c r="AB14" s="116">
        <v>480.56395430000003</v>
      </c>
      <c r="AC14" s="116">
        <v>781.23120266000001</v>
      </c>
      <c r="AD14" s="1646">
        <f t="shared" si="6"/>
        <v>0.61914265429754356</v>
      </c>
      <c r="AE14" s="1652">
        <v>2472.6226132600009</v>
      </c>
      <c r="AF14" s="116">
        <v>1283.4341107</v>
      </c>
      <c r="AG14" s="116">
        <v>1189.1885025600009</v>
      </c>
      <c r="AH14" s="1646">
        <f t="shared" si="7"/>
        <v>0.48094217701589687</v>
      </c>
      <c r="AI14" s="116">
        <v>4813.5034594800009</v>
      </c>
      <c r="AJ14" s="116">
        <v>2778.6715396</v>
      </c>
      <c r="AK14" s="116">
        <v>2034.8319198800009</v>
      </c>
      <c r="AL14" s="1655">
        <f t="shared" si="8"/>
        <v>0.42273407238806104</v>
      </c>
    </row>
    <row r="15" spans="1:184">
      <c r="B15" s="503" t="s">
        <v>3514</v>
      </c>
      <c r="C15" s="116">
        <v>100.13176799999999</v>
      </c>
      <c r="D15" s="116">
        <v>58.75650000000001</v>
      </c>
      <c r="E15" s="116">
        <v>41.375267999999991</v>
      </c>
      <c r="F15" s="1646">
        <f t="shared" si="0"/>
        <v>0.41320820381399831</v>
      </c>
      <c r="G15" s="116">
        <v>168.6196274399999</v>
      </c>
      <c r="H15" s="116">
        <v>87.116669999999971</v>
      </c>
      <c r="I15" s="116">
        <v>81.502957439999932</v>
      </c>
      <c r="J15" s="1646">
        <f t="shared" si="1"/>
        <v>0.48335391720042326</v>
      </c>
      <c r="K15" s="116">
        <v>532.49063933999969</v>
      </c>
      <c r="L15" s="116">
        <v>200.35960660000006</v>
      </c>
      <c r="M15" s="116">
        <v>332.13103273999957</v>
      </c>
      <c r="N15" s="1646">
        <f t="shared" si="2"/>
        <v>0.62373121366351592</v>
      </c>
      <c r="O15" s="1652">
        <v>1069.5630522400004</v>
      </c>
      <c r="P15" s="116">
        <v>382.47155470000041</v>
      </c>
      <c r="Q15" s="116">
        <v>687.09149753999986</v>
      </c>
      <c r="R15" s="1646">
        <f t="shared" si="3"/>
        <v>0.64240392008775438</v>
      </c>
      <c r="S15" s="116">
        <v>1870.80508702</v>
      </c>
      <c r="T15" s="116">
        <v>728.70433130000038</v>
      </c>
      <c r="U15" s="116">
        <v>1142.1007557199996</v>
      </c>
      <c r="V15" s="1646">
        <f t="shared" si="4"/>
        <v>0.61048623592276441</v>
      </c>
      <c r="W15" s="116">
        <v>790.7867754900002</v>
      </c>
      <c r="X15" s="116">
        <v>386.89953179999998</v>
      </c>
      <c r="Y15" s="116">
        <v>403.88724369000016</v>
      </c>
      <c r="Z15" s="1646">
        <f t="shared" si="5"/>
        <v>0.51074101920803738</v>
      </c>
      <c r="AA15" s="1652">
        <v>1005.2181949300004</v>
      </c>
      <c r="AB15" s="116">
        <v>496.51578359999985</v>
      </c>
      <c r="AC15" s="116">
        <v>508.70241133000059</v>
      </c>
      <c r="AD15" s="1646">
        <f t="shared" si="6"/>
        <v>0.50606168282242914</v>
      </c>
      <c r="AE15" s="1652">
        <v>1796.0049704200005</v>
      </c>
      <c r="AF15" s="116">
        <v>883.41531539999983</v>
      </c>
      <c r="AG15" s="116">
        <v>912.58965502000081</v>
      </c>
      <c r="AH15" s="1646">
        <f t="shared" si="7"/>
        <v>0.50812200971057964</v>
      </c>
      <c r="AI15" s="116">
        <v>3398.0586620000004</v>
      </c>
      <c r="AJ15" s="116">
        <v>1466.2464767000004</v>
      </c>
      <c r="AK15" s="116">
        <v>1931.8121853</v>
      </c>
      <c r="AL15" s="1655">
        <f t="shared" si="8"/>
        <v>0.56850466029417823</v>
      </c>
    </row>
    <row r="16" spans="1:184">
      <c r="B16" s="503" t="s">
        <v>3516</v>
      </c>
      <c r="C16" s="116">
        <v>442.50044888000002</v>
      </c>
      <c r="D16" s="116">
        <v>245.53112610000002</v>
      </c>
      <c r="E16" s="116">
        <v>196.96932278000003</v>
      </c>
      <c r="F16" s="1646">
        <f t="shared" si="0"/>
        <v>0.44512796151629525</v>
      </c>
      <c r="G16" s="116">
        <v>806.95957518</v>
      </c>
      <c r="H16" s="116">
        <v>469.27823280000007</v>
      </c>
      <c r="I16" s="116">
        <v>337.68134237999999</v>
      </c>
      <c r="J16" s="1646">
        <f t="shared" si="1"/>
        <v>0.4184612869915782</v>
      </c>
      <c r="K16" s="116">
        <v>760.26113930000008</v>
      </c>
      <c r="L16" s="116">
        <v>467.03506179999999</v>
      </c>
      <c r="M16" s="116">
        <v>293.22607750000009</v>
      </c>
      <c r="N16" s="1646">
        <f t="shared" si="2"/>
        <v>0.38569126099222162</v>
      </c>
      <c r="O16" s="1652">
        <v>726.64264299999991</v>
      </c>
      <c r="P16" s="116">
        <v>380.64411570000016</v>
      </c>
      <c r="Q16" s="116">
        <v>345.99852729999981</v>
      </c>
      <c r="R16" s="1646">
        <f t="shared" si="3"/>
        <v>0.47616050424940426</v>
      </c>
      <c r="S16" s="116">
        <v>2736.3638063599997</v>
      </c>
      <c r="T16" s="116">
        <v>1562.4885364000004</v>
      </c>
      <c r="U16" s="116">
        <v>1173.8752699599995</v>
      </c>
      <c r="V16" s="1646">
        <f t="shared" si="4"/>
        <v>0.42899093579282743</v>
      </c>
      <c r="W16" s="116">
        <v>1064.3742221999998</v>
      </c>
      <c r="X16" s="116">
        <v>572.03405263999991</v>
      </c>
      <c r="Y16" s="116">
        <v>492.34016956000005</v>
      </c>
      <c r="Z16" s="1646">
        <f t="shared" si="5"/>
        <v>0.46256303402609794</v>
      </c>
      <c r="AA16" s="1652">
        <v>577.96078266000006</v>
      </c>
      <c r="AB16" s="116">
        <v>352.11003340000008</v>
      </c>
      <c r="AC16" s="116">
        <v>225.85074925999996</v>
      </c>
      <c r="AD16" s="1646">
        <f t="shared" si="6"/>
        <v>0.39077175482486382</v>
      </c>
      <c r="AE16" s="1652">
        <v>1642.33500486</v>
      </c>
      <c r="AF16" s="116">
        <v>924.14408603999993</v>
      </c>
      <c r="AG16" s="116">
        <v>718.19091881999998</v>
      </c>
      <c r="AH16" s="1646">
        <f t="shared" si="7"/>
        <v>0.43729867334905997</v>
      </c>
      <c r="AI16" s="116">
        <v>3129.2387871599999</v>
      </c>
      <c r="AJ16" s="116">
        <v>1771.8232635400002</v>
      </c>
      <c r="AK16" s="116">
        <v>1357.4155236199997</v>
      </c>
      <c r="AL16" s="1655">
        <f t="shared" si="8"/>
        <v>0.43378457699993805</v>
      </c>
    </row>
    <row r="17" spans="2:38">
      <c r="B17" s="536" t="s">
        <v>1051</v>
      </c>
      <c r="C17" s="423">
        <v>3.6493715999999998</v>
      </c>
      <c r="D17" s="423">
        <v>2.3790043999999999</v>
      </c>
      <c r="E17" s="423">
        <v>1.2703672000000001</v>
      </c>
      <c r="F17" s="1647">
        <f t="shared" si="0"/>
        <v>0.34810573962925567</v>
      </c>
      <c r="G17" s="423">
        <v>270.48992049999998</v>
      </c>
      <c r="H17" s="423">
        <v>275.96059259999998</v>
      </c>
      <c r="I17" s="423">
        <v>-5.470672099999967</v>
      </c>
      <c r="J17" s="1647">
        <f t="shared" si="1"/>
        <v>-2.0225049753748468E-2</v>
      </c>
      <c r="K17" s="423">
        <v>215.51367996000002</v>
      </c>
      <c r="L17" s="423">
        <v>194.19338959999996</v>
      </c>
      <c r="M17" s="423">
        <v>21.320290360000044</v>
      </c>
      <c r="N17" s="1647">
        <f t="shared" si="2"/>
        <v>9.8927782050574023E-2</v>
      </c>
      <c r="O17" s="1653">
        <v>112.33987504</v>
      </c>
      <c r="P17" s="423">
        <v>131.83519999999999</v>
      </c>
      <c r="Q17" s="423">
        <v>-19.495324959999984</v>
      </c>
      <c r="R17" s="1647">
        <f t="shared" si="3"/>
        <v>-0.17353878089198901</v>
      </c>
      <c r="S17" s="423">
        <v>601.99284710000006</v>
      </c>
      <c r="T17" s="423">
        <v>604.36818659999994</v>
      </c>
      <c r="U17" s="423">
        <v>-2.3753394999998854</v>
      </c>
      <c r="V17" s="1647">
        <f t="shared" si="4"/>
        <v>-3.9457935612402812E-3</v>
      </c>
      <c r="W17" s="423">
        <v>0</v>
      </c>
      <c r="X17" s="423">
        <v>0</v>
      </c>
      <c r="Y17" s="423">
        <v>0</v>
      </c>
      <c r="Z17" s="1647">
        <f t="shared" si="5"/>
        <v>0</v>
      </c>
      <c r="AA17" s="1653">
        <v>3236.29621</v>
      </c>
      <c r="AB17" s="423">
        <v>1945.9427006999999</v>
      </c>
      <c r="AC17" s="423">
        <v>1290.3535093</v>
      </c>
      <c r="AD17" s="1647">
        <f t="shared" si="6"/>
        <v>0.39871304280271674</v>
      </c>
      <c r="AE17" s="1653">
        <v>3236.29621</v>
      </c>
      <c r="AF17" s="423">
        <v>1945.9427006999999</v>
      </c>
      <c r="AG17" s="423">
        <v>1290.3535093</v>
      </c>
      <c r="AH17" s="1647">
        <f t="shared" si="7"/>
        <v>0.39871304280271674</v>
      </c>
      <c r="AI17" s="423">
        <v>3564.1497650000001</v>
      </c>
      <c r="AJ17" s="423">
        <v>2271.9712903</v>
      </c>
      <c r="AK17" s="423">
        <v>1292.1784747000002</v>
      </c>
      <c r="AL17" s="1656">
        <f t="shared" si="8"/>
        <v>0.36254887137157105</v>
      </c>
    </row>
    <row r="18" spans="2:38">
      <c r="B18" s="503" t="s">
        <v>4887</v>
      </c>
      <c r="C18" s="116">
        <f>SUM(C8:C17)</f>
        <v>9717.804590839989</v>
      </c>
      <c r="D18" s="116">
        <f>SUM(D8:D17)</f>
        <v>6181.1347207999952</v>
      </c>
      <c r="E18" s="116">
        <f>C18-D18</f>
        <v>3536.6698700399938</v>
      </c>
      <c r="F18" s="1646">
        <f t="shared" si="0"/>
        <v>0.3639371256110317</v>
      </c>
      <c r="G18" s="116">
        <f t="shared" ref="G18:H18" si="9">SUM(G8:G17)</f>
        <v>9658.020432410005</v>
      </c>
      <c r="H18" s="116">
        <f t="shared" si="9"/>
        <v>6187.5654957000006</v>
      </c>
      <c r="I18" s="116">
        <f t="shared" ref="I18" si="10">G18-H18</f>
        <v>3470.4549367100044</v>
      </c>
      <c r="J18" s="1646">
        <f t="shared" si="1"/>
        <v>0.35933398163706387</v>
      </c>
      <c r="K18" s="116">
        <f t="shared" ref="K18:L18" si="11">SUM(K8:K17)</f>
        <v>15195.002916349991</v>
      </c>
      <c r="L18" s="116">
        <f t="shared" si="11"/>
        <v>8952.8808666000023</v>
      </c>
      <c r="M18" s="116">
        <f t="shared" ref="M18" si="12">K18-L18</f>
        <v>6242.1220497499889</v>
      </c>
      <c r="N18" s="1646">
        <f t="shared" si="2"/>
        <v>0.41080097740773691</v>
      </c>
      <c r="O18" s="1652">
        <f t="shared" ref="O18:P18" si="13">SUM(O8:O17)</f>
        <v>16016.706250919993</v>
      </c>
      <c r="P18" s="116">
        <f t="shared" si="13"/>
        <v>8987.4773601000106</v>
      </c>
      <c r="Q18" s="116">
        <f t="shared" ref="Q18" si="14">O18-P18</f>
        <v>7029.2288908199826</v>
      </c>
      <c r="R18" s="1646">
        <f t="shared" si="3"/>
        <v>0.43886856515310235</v>
      </c>
      <c r="S18" s="116">
        <f t="shared" ref="S18:T18" si="15">SUM(S8:S17)</f>
        <v>50587.534190519989</v>
      </c>
      <c r="T18" s="116">
        <f t="shared" si="15"/>
        <v>30309.058443200011</v>
      </c>
      <c r="U18" s="116">
        <f t="shared" ref="U18" si="16">S18-T18</f>
        <v>20278.475747319979</v>
      </c>
      <c r="V18" s="1646">
        <f t="shared" si="4"/>
        <v>0.40085914587076527</v>
      </c>
      <c r="W18" s="116">
        <f t="shared" ref="W18:X18" si="17">SUM(W8:W17)</f>
        <v>14009.6673441</v>
      </c>
      <c r="X18" s="116">
        <f t="shared" si="17"/>
        <v>7822.999692740007</v>
      </c>
      <c r="Y18" s="116">
        <f t="shared" ref="Y18" si="18">W18-X18</f>
        <v>6186.6676513599932</v>
      </c>
      <c r="Z18" s="1646">
        <f t="shared" si="5"/>
        <v>0.44159989665746291</v>
      </c>
      <c r="AA18" s="1652">
        <f t="shared" ref="AA18:AB18" si="19">SUM(AA8:AA17)</f>
        <v>11691.299631910002</v>
      </c>
      <c r="AB18" s="116">
        <f t="shared" si="19"/>
        <v>6718.6773276000004</v>
      </c>
      <c r="AC18" s="116">
        <f t="shared" ref="AC18" si="20">AA18-AB18</f>
        <v>4972.6223043100017</v>
      </c>
      <c r="AD18" s="1646">
        <f t="shared" si="6"/>
        <v>0.42532673533897164</v>
      </c>
      <c r="AE18" s="1652">
        <f t="shared" ref="AE18:AF18" si="21">SUM(AE8:AE17)</f>
        <v>25700.966976010001</v>
      </c>
      <c r="AF18" s="116">
        <f t="shared" si="21"/>
        <v>14541.677020340005</v>
      </c>
      <c r="AG18" s="116">
        <f t="shared" ref="AG18" si="22">AE18-AF18</f>
        <v>11159.289955669996</v>
      </c>
      <c r="AH18" s="1646">
        <f t="shared" si="7"/>
        <v>0.43419728005122876</v>
      </c>
      <c r="AI18" s="116">
        <f t="shared" ref="AI18:AJ18" si="23">SUM(AI8:AI17)</f>
        <v>56912.67614327999</v>
      </c>
      <c r="AJ18" s="116">
        <f t="shared" si="23"/>
        <v>32482.035247040021</v>
      </c>
      <c r="AK18" s="116">
        <f t="shared" ref="AK18" si="24">AI18-AJ18</f>
        <v>24430.640896239969</v>
      </c>
      <c r="AL18" s="1655">
        <f t="shared" si="8"/>
        <v>0.42926536848723879</v>
      </c>
    </row>
    <row r="19" spans="2:38" outlineLevel="1">
      <c r="B19" s="524" t="s">
        <v>907</v>
      </c>
      <c r="C19" s="116"/>
      <c r="D19" s="116"/>
      <c r="E19" s="116"/>
      <c r="F19" s="1646"/>
      <c r="G19" s="116"/>
      <c r="H19" s="116"/>
      <c r="I19" s="116"/>
      <c r="J19" s="1646"/>
      <c r="K19" s="116"/>
      <c r="L19" s="116"/>
      <c r="M19" s="116"/>
      <c r="N19" s="1646"/>
      <c r="O19" s="1652"/>
      <c r="P19" s="116"/>
      <c r="Q19" s="116"/>
      <c r="R19" s="1646"/>
      <c r="S19" s="116"/>
      <c r="T19" s="116"/>
      <c r="U19" s="116"/>
      <c r="V19" s="1646"/>
      <c r="W19" s="116"/>
      <c r="X19" s="116"/>
      <c r="Y19" s="116"/>
      <c r="Z19" s="1646"/>
      <c r="AA19" s="1652"/>
      <c r="AB19" s="116"/>
      <c r="AC19" s="116"/>
      <c r="AD19" s="1646"/>
      <c r="AE19" s="1652"/>
      <c r="AF19" s="116"/>
      <c r="AG19" s="116"/>
      <c r="AH19" s="1646"/>
      <c r="AI19" s="116"/>
      <c r="AJ19" s="116"/>
      <c r="AK19" s="116"/>
      <c r="AL19" s="1655"/>
    </row>
    <row r="20" spans="2:38" outlineLevel="1">
      <c r="B20" s="503" t="s">
        <v>3512</v>
      </c>
      <c r="C20" s="116">
        <v>818.06750999999986</v>
      </c>
      <c r="D20" s="116">
        <v>598.91293499999983</v>
      </c>
      <c r="E20" s="116">
        <v>219.15457500000008</v>
      </c>
      <c r="F20" s="1646">
        <f t="shared" si="0"/>
        <v>0.26789301900035134</v>
      </c>
      <c r="G20" s="116">
        <v>949.49491999999998</v>
      </c>
      <c r="H20" s="116">
        <v>684.04343699999993</v>
      </c>
      <c r="I20" s="116">
        <v>265.451483</v>
      </c>
      <c r="J20" s="1646">
        <f t="shared" si="1"/>
        <v>0.27957125141859634</v>
      </c>
      <c r="K20" s="116">
        <v>1310.1596999999997</v>
      </c>
      <c r="L20" s="116">
        <v>980.16124170000023</v>
      </c>
      <c r="M20" s="116">
        <v>329.99845829999947</v>
      </c>
      <c r="N20" s="1646">
        <f t="shared" si="2"/>
        <v>0.25187651421425916</v>
      </c>
      <c r="O20" s="1652">
        <v>950.58451000000025</v>
      </c>
      <c r="P20" s="116">
        <v>698.97073849999981</v>
      </c>
      <c r="Q20" s="116">
        <v>251.61377150000038</v>
      </c>
      <c r="R20" s="1646">
        <f t="shared" si="3"/>
        <v>0.26469374248482158</v>
      </c>
      <c r="S20" s="116">
        <v>4028.3066399999998</v>
      </c>
      <c r="T20" s="116">
        <v>2962.0883521999999</v>
      </c>
      <c r="U20" s="116">
        <v>1066.2182877999996</v>
      </c>
      <c r="V20" s="1646">
        <f t="shared" si="4"/>
        <v>0.26468151088915109</v>
      </c>
      <c r="W20" s="116">
        <v>869.86997000000031</v>
      </c>
      <c r="X20" s="116">
        <v>688.65232630000003</v>
      </c>
      <c r="Y20" s="116">
        <v>181.21764370000025</v>
      </c>
      <c r="Z20" s="1646">
        <f t="shared" si="5"/>
        <v>0.20832727873109608</v>
      </c>
      <c r="AA20" s="1652">
        <v>759.95378000000005</v>
      </c>
      <c r="AB20" s="116">
        <v>547.28649370000028</v>
      </c>
      <c r="AC20" s="116">
        <v>212.6672862999998</v>
      </c>
      <c r="AD20" s="1646">
        <f t="shared" si="6"/>
        <v>0.2798423955467394</v>
      </c>
      <c r="AE20" s="1652">
        <v>1629.8237500000005</v>
      </c>
      <c r="AF20" s="116">
        <v>1235.9388200000003</v>
      </c>
      <c r="AG20" s="116">
        <v>393.88493000000017</v>
      </c>
      <c r="AH20" s="1646">
        <f t="shared" si="7"/>
        <v>0.24167332817428883</v>
      </c>
      <c r="AI20" s="116">
        <v>3890.5679599999999</v>
      </c>
      <c r="AJ20" s="116">
        <v>2915.0708002000006</v>
      </c>
      <c r="AK20" s="116">
        <v>975.49715979999951</v>
      </c>
      <c r="AL20" s="1655">
        <f t="shared" si="8"/>
        <v>0.25073386966359523</v>
      </c>
    </row>
    <row r="21" spans="2:38" outlineLevel="1">
      <c r="B21" s="503" t="s">
        <v>1027</v>
      </c>
      <c r="C21" s="116">
        <v>272.40134620000003</v>
      </c>
      <c r="D21" s="116">
        <v>74.794022599999991</v>
      </c>
      <c r="E21" s="116">
        <v>197.60732360000003</v>
      </c>
      <c r="F21" s="1646">
        <f t="shared" si="0"/>
        <v>0.72542711831869799</v>
      </c>
      <c r="G21" s="116">
        <v>243.24750180000001</v>
      </c>
      <c r="H21" s="116">
        <v>69.248897599999879</v>
      </c>
      <c r="I21" s="116">
        <v>173.99860420000013</v>
      </c>
      <c r="J21" s="1646">
        <f t="shared" si="1"/>
        <v>0.71531507173735798</v>
      </c>
      <c r="K21" s="116">
        <v>163.5589914</v>
      </c>
      <c r="L21" s="116">
        <v>44.368406999999998</v>
      </c>
      <c r="M21" s="116">
        <v>119.19058439999999</v>
      </c>
      <c r="N21" s="1646">
        <f t="shared" si="2"/>
        <v>0.72873147101101521</v>
      </c>
      <c r="O21" s="1652">
        <v>471.33387068999997</v>
      </c>
      <c r="P21" s="116">
        <v>110.56368040000001</v>
      </c>
      <c r="Q21" s="116">
        <v>360.77019028999996</v>
      </c>
      <c r="R21" s="1646">
        <f t="shared" si="3"/>
        <v>0.76542385923137146</v>
      </c>
      <c r="S21" s="116">
        <v>1150.5417100899999</v>
      </c>
      <c r="T21" s="116">
        <v>298.97500759999991</v>
      </c>
      <c r="U21" s="116">
        <v>851.56670249000001</v>
      </c>
      <c r="V21" s="1646">
        <f t="shared" si="4"/>
        <v>0.7401441382106756</v>
      </c>
      <c r="W21" s="116">
        <v>127.15498260000003</v>
      </c>
      <c r="X21" s="116">
        <v>39.674358800000022</v>
      </c>
      <c r="Y21" s="116">
        <v>87.480623800000004</v>
      </c>
      <c r="Z21" s="1646">
        <f t="shared" si="5"/>
        <v>0.6879842379059079</v>
      </c>
      <c r="AA21" s="1652">
        <v>449.04403559999997</v>
      </c>
      <c r="AB21" s="116">
        <v>114.57126390000002</v>
      </c>
      <c r="AC21" s="116">
        <v>334.47277169999995</v>
      </c>
      <c r="AD21" s="1646">
        <f t="shared" si="6"/>
        <v>0.74485517050256966</v>
      </c>
      <c r="AE21" s="1652">
        <v>576.19901819999995</v>
      </c>
      <c r="AF21" s="116">
        <v>154.24562270000004</v>
      </c>
      <c r="AG21" s="116">
        <v>421.95339549999989</v>
      </c>
      <c r="AH21" s="1646">
        <f t="shared" si="7"/>
        <v>0.73230495396911444</v>
      </c>
      <c r="AI21" s="116">
        <v>1211.0918802899998</v>
      </c>
      <c r="AJ21" s="116">
        <v>309.17771010000001</v>
      </c>
      <c r="AK21" s="116">
        <v>901.91417018999971</v>
      </c>
      <c r="AL21" s="1655">
        <f t="shared" si="8"/>
        <v>0.74471159857337454</v>
      </c>
    </row>
    <row r="22" spans="2:38" outlineLevel="1">
      <c r="B22" s="503" t="s">
        <v>3708</v>
      </c>
      <c r="C22" s="116">
        <v>1138.4226119800003</v>
      </c>
      <c r="D22" s="116">
        <v>928.12482790000013</v>
      </c>
      <c r="E22" s="116">
        <v>210.29778408000013</v>
      </c>
      <c r="F22" s="1646">
        <f t="shared" si="0"/>
        <v>0.18472734278726241</v>
      </c>
      <c r="G22" s="116">
        <v>842.64271463000023</v>
      </c>
      <c r="H22" s="116">
        <v>585.17945539999982</v>
      </c>
      <c r="I22" s="116">
        <v>257.46325923000029</v>
      </c>
      <c r="J22" s="1646">
        <f t="shared" si="1"/>
        <v>0.30554261582033732</v>
      </c>
      <c r="K22" s="116">
        <v>292.79549329999998</v>
      </c>
      <c r="L22" s="116">
        <v>193.07995619999997</v>
      </c>
      <c r="M22" s="116">
        <v>99.71553710000002</v>
      </c>
      <c r="N22" s="1646">
        <f t="shared" si="2"/>
        <v>0.34056377021428708</v>
      </c>
      <c r="O22" s="1652">
        <v>1110.5182765999998</v>
      </c>
      <c r="P22" s="116">
        <v>541.4192998929999</v>
      </c>
      <c r="Q22" s="116">
        <v>569.09897670699979</v>
      </c>
      <c r="R22" s="1646">
        <f t="shared" si="3"/>
        <v>0.51246250394849191</v>
      </c>
      <c r="S22" s="116">
        <v>3384.3790965099997</v>
      </c>
      <c r="T22" s="116">
        <v>2247.8035393929999</v>
      </c>
      <c r="U22" s="116">
        <v>1136.5755571169998</v>
      </c>
      <c r="V22" s="1646">
        <f t="shared" si="4"/>
        <v>0.33582985968949108</v>
      </c>
      <c r="W22" s="116">
        <v>399.55650700000001</v>
      </c>
      <c r="X22" s="116">
        <v>261.57225939999995</v>
      </c>
      <c r="Y22" s="116">
        <v>137.98424760000003</v>
      </c>
      <c r="Z22" s="1646">
        <f t="shared" si="5"/>
        <v>0.34534351257605728</v>
      </c>
      <c r="AA22" s="1652">
        <v>283.71866324000001</v>
      </c>
      <c r="AB22" s="116">
        <v>236.78263179999996</v>
      </c>
      <c r="AC22" s="116">
        <v>46.93603144000005</v>
      </c>
      <c r="AD22" s="1646">
        <f t="shared" si="6"/>
        <v>0.16543159658233855</v>
      </c>
      <c r="AE22" s="1652">
        <v>683.27517023999997</v>
      </c>
      <c r="AF22" s="116">
        <v>498.35489119999994</v>
      </c>
      <c r="AG22" s="116">
        <v>184.92027904000005</v>
      </c>
      <c r="AH22" s="1646">
        <f t="shared" si="7"/>
        <v>0.27063807832362313</v>
      </c>
      <c r="AI22" s="116">
        <v>2086.5889401399995</v>
      </c>
      <c r="AJ22" s="116">
        <v>1232.8541472929999</v>
      </c>
      <c r="AK22" s="116">
        <v>853.73479284699988</v>
      </c>
      <c r="AL22" s="1655">
        <f t="shared" si="8"/>
        <v>0.4091533202460656</v>
      </c>
    </row>
    <row r="23" spans="2:38" outlineLevel="1">
      <c r="B23" s="503" t="s">
        <v>4719</v>
      </c>
      <c r="C23" s="116">
        <v>533.44528999999989</v>
      </c>
      <c r="D23" s="116">
        <v>418.06521979999991</v>
      </c>
      <c r="E23" s="116">
        <v>115.38007020000002</v>
      </c>
      <c r="F23" s="1646">
        <f t="shared" si="0"/>
        <v>0.2162922278308991</v>
      </c>
      <c r="G23" s="116">
        <v>639.52734000000009</v>
      </c>
      <c r="H23" s="116">
        <v>485.15847530000013</v>
      </c>
      <c r="I23" s="116">
        <v>154.36886469999999</v>
      </c>
      <c r="J23" s="1646">
        <f t="shared" si="1"/>
        <v>0.2413796174843752</v>
      </c>
      <c r="K23" s="116">
        <v>738.16408000000013</v>
      </c>
      <c r="L23" s="116">
        <v>425.85877189999991</v>
      </c>
      <c r="M23" s="116">
        <v>312.30530810000016</v>
      </c>
      <c r="N23" s="1646">
        <f t="shared" si="2"/>
        <v>0.42308385975649221</v>
      </c>
      <c r="O23" s="1652">
        <v>226.26239000000001</v>
      </c>
      <c r="P23" s="116">
        <v>136.84151939999998</v>
      </c>
      <c r="Q23" s="116">
        <v>89.420870600000029</v>
      </c>
      <c r="R23" s="1646">
        <f t="shared" si="3"/>
        <v>0.39520872470232471</v>
      </c>
      <c r="S23" s="116">
        <v>2137.3991000000001</v>
      </c>
      <c r="T23" s="116">
        <v>1465.9239863999999</v>
      </c>
      <c r="U23" s="116">
        <v>671.47511360000033</v>
      </c>
      <c r="V23" s="1646">
        <f t="shared" si="4"/>
        <v>0.31415523362015091</v>
      </c>
      <c r="W23" s="116">
        <v>424.06067999999993</v>
      </c>
      <c r="X23" s="116">
        <v>231.82261630000002</v>
      </c>
      <c r="Y23" s="116">
        <v>192.23806369999991</v>
      </c>
      <c r="Z23" s="1646">
        <f t="shared" si="5"/>
        <v>0.45332678261988341</v>
      </c>
      <c r="AA23" s="1652">
        <v>466.03674999999998</v>
      </c>
      <c r="AB23" s="116">
        <v>279.4390257</v>
      </c>
      <c r="AC23" s="116">
        <v>186.59772430000001</v>
      </c>
      <c r="AD23" s="1646">
        <f t="shared" si="6"/>
        <v>0.40039272503724227</v>
      </c>
      <c r="AE23" s="1652">
        <v>890.09742999999992</v>
      </c>
      <c r="AF23" s="116">
        <v>511.26164199999999</v>
      </c>
      <c r="AG23" s="116">
        <v>378.83578799999992</v>
      </c>
      <c r="AH23" s="1646">
        <f t="shared" si="7"/>
        <v>0.42561159624963746</v>
      </c>
      <c r="AI23" s="116">
        <v>1854.5238999999999</v>
      </c>
      <c r="AJ23" s="116">
        <v>1073.9619332999998</v>
      </c>
      <c r="AK23" s="116">
        <v>780.56196669999997</v>
      </c>
      <c r="AL23" s="1655">
        <f t="shared" si="8"/>
        <v>0.42089614844003898</v>
      </c>
    </row>
    <row r="24" spans="2:38" outlineLevel="1">
      <c r="B24" s="503" t="s">
        <v>3521</v>
      </c>
      <c r="C24" s="116">
        <v>761.05893999999967</v>
      </c>
      <c r="D24" s="116">
        <v>741.29995990000054</v>
      </c>
      <c r="E24" s="116">
        <v>19.758980099999114</v>
      </c>
      <c r="F24" s="1646">
        <f t="shared" si="0"/>
        <v>2.5962483405029213E-2</v>
      </c>
      <c r="G24" s="116">
        <v>439.51792000000017</v>
      </c>
      <c r="H24" s="116">
        <v>421.19902490000038</v>
      </c>
      <c r="I24" s="116">
        <v>18.318895099999789</v>
      </c>
      <c r="J24" s="1646">
        <f t="shared" si="1"/>
        <v>4.1679518095643929E-2</v>
      </c>
      <c r="K24" s="116">
        <v>689.42138000000011</v>
      </c>
      <c r="L24" s="116">
        <v>636.10966300000018</v>
      </c>
      <c r="M24" s="116">
        <v>53.311716999999945</v>
      </c>
      <c r="N24" s="1646">
        <f t="shared" si="2"/>
        <v>7.7328203833771356E-2</v>
      </c>
      <c r="O24" s="1652">
        <v>1946.0495699999999</v>
      </c>
      <c r="P24" s="116">
        <v>1474.4873494000005</v>
      </c>
      <c r="Q24" s="116">
        <v>471.56222059999919</v>
      </c>
      <c r="R24" s="1646">
        <f t="shared" si="3"/>
        <v>0.2423176818666542</v>
      </c>
      <c r="S24" s="116">
        <v>3836.0478099999996</v>
      </c>
      <c r="T24" s="116">
        <v>3273.0959972000019</v>
      </c>
      <c r="U24" s="116">
        <v>562.95181279999758</v>
      </c>
      <c r="V24" s="1646">
        <f t="shared" si="4"/>
        <v>0.14675307521779757</v>
      </c>
      <c r="W24" s="116">
        <v>453.66409000000004</v>
      </c>
      <c r="X24" s="116">
        <v>339.57723820000001</v>
      </c>
      <c r="Y24" s="116">
        <v>114.08685180000001</v>
      </c>
      <c r="Z24" s="1646">
        <f t="shared" si="5"/>
        <v>0.25147869164605907</v>
      </c>
      <c r="AA24" s="1652">
        <v>643.55640000000005</v>
      </c>
      <c r="AB24" s="116">
        <v>510.22471100000024</v>
      </c>
      <c r="AC24" s="116">
        <v>133.33168899999978</v>
      </c>
      <c r="AD24" s="1646">
        <f t="shared" si="6"/>
        <v>0.2071794935144764</v>
      </c>
      <c r="AE24" s="1652">
        <v>1097.2204899999999</v>
      </c>
      <c r="AF24" s="116">
        <v>849.80194920000031</v>
      </c>
      <c r="AG24" s="116">
        <v>247.41854079999973</v>
      </c>
      <c r="AH24" s="1646">
        <f t="shared" si="7"/>
        <v>0.22549573495478539</v>
      </c>
      <c r="AI24" s="116">
        <v>3732.6914400000001</v>
      </c>
      <c r="AJ24" s="116">
        <v>2960.3989616000008</v>
      </c>
      <c r="AK24" s="116">
        <v>772.29247839999903</v>
      </c>
      <c r="AL24" s="1655">
        <f t="shared" si="8"/>
        <v>0.20689963014998075</v>
      </c>
    </row>
    <row r="25" spans="2:38" outlineLevel="1">
      <c r="B25" s="503" t="s">
        <v>3513</v>
      </c>
      <c r="C25" s="116">
        <v>16.6731552</v>
      </c>
      <c r="D25" s="116">
        <v>11.929105200000002</v>
      </c>
      <c r="E25" s="116">
        <v>4.7440499999999997</v>
      </c>
      <c r="F25" s="1646">
        <f t="shared" si="0"/>
        <v>0.28453222818917917</v>
      </c>
      <c r="G25" s="116">
        <v>0.82845999999999997</v>
      </c>
      <c r="H25" s="116">
        <v>0.66760200000000014</v>
      </c>
      <c r="I25" s="116">
        <v>0.16085799999999983</v>
      </c>
      <c r="J25" s="1646">
        <f t="shared" si="1"/>
        <v>0.19416507737247404</v>
      </c>
      <c r="K25" s="116">
        <v>2488.0205675899988</v>
      </c>
      <c r="L25" s="116">
        <v>1866.3843196200003</v>
      </c>
      <c r="M25" s="116">
        <v>621.63624796999852</v>
      </c>
      <c r="N25" s="1646">
        <f t="shared" si="2"/>
        <v>0.24985173196222468</v>
      </c>
      <c r="O25" s="1652">
        <v>372.36716745999996</v>
      </c>
      <c r="P25" s="116">
        <v>293.45690450000018</v>
      </c>
      <c r="Q25" s="116">
        <v>78.910262959999784</v>
      </c>
      <c r="R25" s="1646">
        <f t="shared" si="3"/>
        <v>0.21191520052174417</v>
      </c>
      <c r="S25" s="116">
        <v>2877.8893502499986</v>
      </c>
      <c r="T25" s="116">
        <v>2172.4379313200006</v>
      </c>
      <c r="U25" s="116">
        <v>705.45141892999834</v>
      </c>
      <c r="V25" s="1646">
        <f t="shared" si="4"/>
        <v>0.24512805499930587</v>
      </c>
      <c r="W25" s="116">
        <v>52.839931799999988</v>
      </c>
      <c r="X25" s="116">
        <v>44.412571700000001</v>
      </c>
      <c r="Y25" s="116">
        <v>8.4273600999999907</v>
      </c>
      <c r="Z25" s="1646">
        <f t="shared" si="5"/>
        <v>0.1594884742073038</v>
      </c>
      <c r="AA25" s="1652">
        <v>0</v>
      </c>
      <c r="AB25" s="116">
        <v>0</v>
      </c>
      <c r="AC25" s="116">
        <v>0</v>
      </c>
      <c r="AD25" s="1646">
        <f t="shared" si="6"/>
        <v>0</v>
      </c>
      <c r="AE25" s="1652">
        <v>52.839931799999988</v>
      </c>
      <c r="AF25" s="116">
        <v>44.412571700000001</v>
      </c>
      <c r="AG25" s="116">
        <v>8.4273600999999907</v>
      </c>
      <c r="AH25" s="1646">
        <f t="shared" si="7"/>
        <v>0.1594884742073038</v>
      </c>
      <c r="AI25" s="116">
        <v>2913.227666849999</v>
      </c>
      <c r="AJ25" s="116">
        <v>2204.2537958200005</v>
      </c>
      <c r="AK25" s="116">
        <v>708.97387102999812</v>
      </c>
      <c r="AL25" s="1655">
        <f t="shared" si="8"/>
        <v>0.24336370243132904</v>
      </c>
    </row>
    <row r="26" spans="2:38" outlineLevel="1">
      <c r="B26" s="503" t="s">
        <v>1075</v>
      </c>
      <c r="C26" s="116">
        <v>4.74017</v>
      </c>
      <c r="D26" s="116">
        <v>3.0714399999999999</v>
      </c>
      <c r="E26" s="116">
        <v>1.66873</v>
      </c>
      <c r="F26" s="1646">
        <f t="shared" si="0"/>
        <v>0.35204011670467517</v>
      </c>
      <c r="G26" s="116">
        <v>6.5102500000000001</v>
      </c>
      <c r="H26" s="116">
        <v>5.1128999999999998</v>
      </c>
      <c r="I26" s="116">
        <v>1.3973500000000003</v>
      </c>
      <c r="J26" s="1646">
        <f t="shared" si="1"/>
        <v>0.21463845474444151</v>
      </c>
      <c r="K26" s="116">
        <v>342.77263999999997</v>
      </c>
      <c r="L26" s="116">
        <v>266.09752599999996</v>
      </c>
      <c r="M26" s="116">
        <v>76.675114000000008</v>
      </c>
      <c r="N26" s="1646">
        <f t="shared" si="2"/>
        <v>0.22369088151259686</v>
      </c>
      <c r="O26" s="1652">
        <v>454.47338999999999</v>
      </c>
      <c r="P26" s="116">
        <v>337.23724829999998</v>
      </c>
      <c r="Q26" s="116">
        <v>117.23614170000003</v>
      </c>
      <c r="R26" s="1646">
        <f t="shared" si="3"/>
        <v>0.25796040929921121</v>
      </c>
      <c r="S26" s="116">
        <v>808.49644999999998</v>
      </c>
      <c r="T26" s="116">
        <v>611.51911430000007</v>
      </c>
      <c r="U26" s="116">
        <v>196.97733569999994</v>
      </c>
      <c r="V26" s="1646">
        <f t="shared" si="4"/>
        <v>0.243634138034867</v>
      </c>
      <c r="W26" s="116">
        <v>739.1511999999999</v>
      </c>
      <c r="X26" s="116">
        <v>546.38254412999981</v>
      </c>
      <c r="Y26" s="116">
        <v>192.76865587000015</v>
      </c>
      <c r="Z26" s="1646">
        <f t="shared" si="5"/>
        <v>0.2607973251886761</v>
      </c>
      <c r="AA26" s="1652">
        <v>1153.2358599999998</v>
      </c>
      <c r="AB26" s="116">
        <v>847.82281750000061</v>
      </c>
      <c r="AC26" s="116">
        <v>305.41304249999928</v>
      </c>
      <c r="AD26" s="1646">
        <f t="shared" si="6"/>
        <v>0.26483137846580607</v>
      </c>
      <c r="AE26" s="1652">
        <v>1892.3870599999998</v>
      </c>
      <c r="AF26" s="116">
        <v>1394.2053616300004</v>
      </c>
      <c r="AG26" s="116">
        <v>498.18169836999942</v>
      </c>
      <c r="AH26" s="1646">
        <f t="shared" si="7"/>
        <v>0.26325570962739486</v>
      </c>
      <c r="AI26" s="116">
        <v>2689.6330899999998</v>
      </c>
      <c r="AJ26" s="116">
        <v>1997.5401359300004</v>
      </c>
      <c r="AK26" s="116">
        <v>692.09295406999956</v>
      </c>
      <c r="AL26" s="1655">
        <f t="shared" si="8"/>
        <v>0.25731872374830117</v>
      </c>
    </row>
    <row r="27" spans="2:38" outlineLevel="1">
      <c r="B27" s="503" t="s">
        <v>1015</v>
      </c>
      <c r="C27" s="116">
        <v>464.96896687999998</v>
      </c>
      <c r="D27" s="116">
        <v>232.02081380000001</v>
      </c>
      <c r="E27" s="116">
        <v>232.94815307999997</v>
      </c>
      <c r="F27" s="1646">
        <f t="shared" si="0"/>
        <v>0.50099720556215022</v>
      </c>
      <c r="G27" s="116">
        <v>14.649711999999999</v>
      </c>
      <c r="H27" s="116">
        <v>6.4508235999999997</v>
      </c>
      <c r="I27" s="116">
        <v>8.1988883999999995</v>
      </c>
      <c r="J27" s="1646">
        <f t="shared" si="1"/>
        <v>0.55966208755503177</v>
      </c>
      <c r="K27" s="116">
        <v>292.78983368000002</v>
      </c>
      <c r="L27" s="116">
        <v>147.510954</v>
      </c>
      <c r="M27" s="116">
        <v>145.27887968000005</v>
      </c>
      <c r="N27" s="1646">
        <f t="shared" si="2"/>
        <v>0.49618826533021049</v>
      </c>
      <c r="O27" s="1652">
        <v>482.41074192000002</v>
      </c>
      <c r="P27" s="116">
        <v>247.5930587</v>
      </c>
      <c r="Q27" s="116">
        <v>234.81768321999999</v>
      </c>
      <c r="R27" s="1646">
        <f t="shared" si="3"/>
        <v>0.48675881943553545</v>
      </c>
      <c r="S27" s="116">
        <v>1254.8192544799999</v>
      </c>
      <c r="T27" s="116">
        <v>633.57565009999996</v>
      </c>
      <c r="U27" s="116">
        <v>621.24360437999997</v>
      </c>
      <c r="V27" s="1646">
        <f t="shared" si="4"/>
        <v>0.4950861266768215</v>
      </c>
      <c r="W27" s="116">
        <v>475.93852800000008</v>
      </c>
      <c r="X27" s="116">
        <v>270.75754480000001</v>
      </c>
      <c r="Y27" s="116">
        <v>205.18098320000001</v>
      </c>
      <c r="Z27" s="1646">
        <f t="shared" si="5"/>
        <v>0.43110816025383847</v>
      </c>
      <c r="AA27" s="1652">
        <v>172.48524300000003</v>
      </c>
      <c r="AB27" s="116">
        <v>96.4686016</v>
      </c>
      <c r="AC27" s="116">
        <v>76.016641400000026</v>
      </c>
      <c r="AD27" s="1646">
        <f t="shared" si="6"/>
        <v>0.44071388414370044</v>
      </c>
      <c r="AE27" s="1652">
        <v>648.4237710000001</v>
      </c>
      <c r="AF27" s="116">
        <v>367.2261464</v>
      </c>
      <c r="AG27" s="116">
        <v>281.19762460000004</v>
      </c>
      <c r="AH27" s="1646">
        <f t="shared" si="7"/>
        <v>0.4336633497663675</v>
      </c>
      <c r="AI27" s="116">
        <v>1423.6243466000001</v>
      </c>
      <c r="AJ27" s="116">
        <v>762.33015910000006</v>
      </c>
      <c r="AK27" s="116">
        <v>661.29418750000002</v>
      </c>
      <c r="AL27" s="1655">
        <f t="shared" si="8"/>
        <v>0.46451452525334325</v>
      </c>
    </row>
    <row r="28" spans="2:38" outlineLevel="1">
      <c r="B28" s="503" t="s">
        <v>3526</v>
      </c>
      <c r="C28" s="116">
        <v>203.88045654999999</v>
      </c>
      <c r="D28" s="116">
        <v>144.69577179999996</v>
      </c>
      <c r="E28" s="116">
        <v>59.184684750000045</v>
      </c>
      <c r="F28" s="1646">
        <f t="shared" si="0"/>
        <v>0.29029111348632619</v>
      </c>
      <c r="G28" s="116">
        <v>574.95634718000008</v>
      </c>
      <c r="H28" s="116">
        <v>420.20865340000017</v>
      </c>
      <c r="I28" s="116">
        <v>154.74769377999985</v>
      </c>
      <c r="J28" s="1646">
        <f t="shared" si="1"/>
        <v>0.2691468570422676</v>
      </c>
      <c r="K28" s="116">
        <v>833.17775679999977</v>
      </c>
      <c r="L28" s="116">
        <v>620.33768100000009</v>
      </c>
      <c r="M28" s="116">
        <v>212.84007579999965</v>
      </c>
      <c r="N28" s="1646">
        <f t="shared" si="2"/>
        <v>0.25545578247006762</v>
      </c>
      <c r="O28" s="1652">
        <v>820.8995043599997</v>
      </c>
      <c r="P28" s="116">
        <v>627.4706043999995</v>
      </c>
      <c r="Q28" s="116">
        <v>193.42889996000019</v>
      </c>
      <c r="R28" s="1646">
        <f t="shared" si="3"/>
        <v>0.2356304260541657</v>
      </c>
      <c r="S28" s="116">
        <v>2432.9140648899997</v>
      </c>
      <c r="T28" s="116">
        <v>1812.7127105999998</v>
      </c>
      <c r="U28" s="116">
        <v>620.2013542899997</v>
      </c>
      <c r="V28" s="1646">
        <f t="shared" si="4"/>
        <v>0.25492119234307647</v>
      </c>
      <c r="W28" s="116">
        <v>188.60861544000002</v>
      </c>
      <c r="X28" s="116">
        <v>137.24957420000001</v>
      </c>
      <c r="Y28" s="116">
        <v>51.359041240000018</v>
      </c>
      <c r="Z28" s="1646">
        <f t="shared" si="5"/>
        <v>0.27230485267168669</v>
      </c>
      <c r="AA28" s="1652">
        <v>479.07135907999981</v>
      </c>
      <c r="AB28" s="116">
        <v>330.56416599999994</v>
      </c>
      <c r="AC28" s="116">
        <v>148.50719307999981</v>
      </c>
      <c r="AD28" s="1646">
        <f t="shared" si="6"/>
        <v>0.30998971294211869</v>
      </c>
      <c r="AE28" s="1652">
        <v>667.67997451999986</v>
      </c>
      <c r="AF28" s="116">
        <v>467.81374019999998</v>
      </c>
      <c r="AG28" s="116">
        <v>199.86623431999982</v>
      </c>
      <c r="AH28" s="1646">
        <f t="shared" si="7"/>
        <v>0.29934435949450955</v>
      </c>
      <c r="AI28" s="116">
        <v>2321.7572356799992</v>
      </c>
      <c r="AJ28" s="116">
        <v>1715.6220255999995</v>
      </c>
      <c r="AK28" s="116">
        <v>606.13521007999964</v>
      </c>
      <c r="AL28" s="1655">
        <f t="shared" si="8"/>
        <v>0.26106743666612242</v>
      </c>
    </row>
    <row r="29" spans="2:38" outlineLevel="1">
      <c r="B29" s="503" t="s">
        <v>3522</v>
      </c>
      <c r="C29" s="116">
        <v>612.02220999999997</v>
      </c>
      <c r="D29" s="116">
        <v>402.61141860000009</v>
      </c>
      <c r="E29" s="116">
        <v>209.41079139999988</v>
      </c>
      <c r="F29" s="1646">
        <f t="shared" si="0"/>
        <v>0.34216207839908275</v>
      </c>
      <c r="G29" s="116">
        <v>558.32470000000012</v>
      </c>
      <c r="H29" s="116">
        <v>373.5873062</v>
      </c>
      <c r="I29" s="116">
        <v>184.73739380000009</v>
      </c>
      <c r="J29" s="1646">
        <f t="shared" si="1"/>
        <v>0.33087806038314271</v>
      </c>
      <c r="K29" s="116">
        <v>661.09144000000003</v>
      </c>
      <c r="L29" s="116">
        <v>434.10134580000005</v>
      </c>
      <c r="M29" s="116">
        <v>226.99009419999999</v>
      </c>
      <c r="N29" s="1646">
        <f t="shared" si="2"/>
        <v>0.34335657741991027</v>
      </c>
      <c r="O29" s="1652">
        <v>305.58203999999989</v>
      </c>
      <c r="P29" s="116">
        <v>201.11500039999996</v>
      </c>
      <c r="Q29" s="116">
        <v>104.46703959999996</v>
      </c>
      <c r="R29" s="1646">
        <f t="shared" si="3"/>
        <v>0.34186249820179221</v>
      </c>
      <c r="S29" s="116">
        <v>2137.0203900000001</v>
      </c>
      <c r="T29" s="116">
        <v>1411.4150710000001</v>
      </c>
      <c r="U29" s="116">
        <v>725.60531899999989</v>
      </c>
      <c r="V29" s="1646">
        <f t="shared" si="4"/>
        <v>0.33954066250158699</v>
      </c>
      <c r="W29" s="116">
        <v>318.39747</v>
      </c>
      <c r="X29" s="116">
        <v>204.92999150000006</v>
      </c>
      <c r="Y29" s="116">
        <v>113.46747849999991</v>
      </c>
      <c r="Z29" s="1646">
        <f t="shared" si="5"/>
        <v>0.35637054056993578</v>
      </c>
      <c r="AA29" s="1652">
        <v>432.76958000000002</v>
      </c>
      <c r="AB29" s="116">
        <v>290.12395939999999</v>
      </c>
      <c r="AC29" s="116">
        <v>142.64562060000003</v>
      </c>
      <c r="AD29" s="1646">
        <f t="shared" si="6"/>
        <v>0.32961101517347874</v>
      </c>
      <c r="AE29" s="1652">
        <v>751.16705000000002</v>
      </c>
      <c r="AF29" s="116">
        <v>495.05395090000007</v>
      </c>
      <c r="AG29" s="116">
        <v>256.1130991</v>
      </c>
      <c r="AH29" s="1646">
        <f t="shared" si="7"/>
        <v>0.34095358562386358</v>
      </c>
      <c r="AI29" s="116">
        <v>1717.8405299999999</v>
      </c>
      <c r="AJ29" s="116">
        <v>1130.2702971000001</v>
      </c>
      <c r="AK29" s="116">
        <v>587.57023289999995</v>
      </c>
      <c r="AL29" s="1655">
        <f t="shared" si="8"/>
        <v>0.34204003377426423</v>
      </c>
    </row>
    <row r="30" spans="2:38" outlineLevel="1">
      <c r="B30" s="503" t="s">
        <v>3523</v>
      </c>
      <c r="C30" s="116">
        <v>467.48458999999997</v>
      </c>
      <c r="D30" s="116">
        <v>345.9548125</v>
      </c>
      <c r="E30" s="116">
        <v>121.52977749999997</v>
      </c>
      <c r="F30" s="1646">
        <f t="shared" si="0"/>
        <v>0.25996531243949661</v>
      </c>
      <c r="G30" s="116">
        <v>653.89053000000013</v>
      </c>
      <c r="H30" s="116">
        <v>513.49382000000014</v>
      </c>
      <c r="I30" s="116">
        <v>140.39671000000001</v>
      </c>
      <c r="J30" s="1646">
        <f t="shared" si="1"/>
        <v>0.21470980777164642</v>
      </c>
      <c r="K30" s="116">
        <v>655.77345000000014</v>
      </c>
      <c r="L30" s="116">
        <v>508.18894369999992</v>
      </c>
      <c r="M30" s="116">
        <v>147.58450630000024</v>
      </c>
      <c r="N30" s="1646">
        <f t="shared" si="2"/>
        <v>0.22505410412696672</v>
      </c>
      <c r="O30" s="1652">
        <v>426.74694</v>
      </c>
      <c r="P30" s="116">
        <v>316.21674240000004</v>
      </c>
      <c r="Q30" s="116">
        <v>110.53019759999995</v>
      </c>
      <c r="R30" s="1646">
        <f t="shared" si="3"/>
        <v>0.25900642099507487</v>
      </c>
      <c r="S30" s="116">
        <v>2203.8955100000003</v>
      </c>
      <c r="T30" s="116">
        <v>1683.8543186000002</v>
      </c>
      <c r="U30" s="116">
        <v>520.04119140000012</v>
      </c>
      <c r="V30" s="1646">
        <f t="shared" si="4"/>
        <v>0.23596454053304916</v>
      </c>
      <c r="W30" s="116">
        <v>400.81622999999996</v>
      </c>
      <c r="X30" s="116">
        <v>284.87354099999999</v>
      </c>
      <c r="Y30" s="116">
        <v>115.94268900000002</v>
      </c>
      <c r="Z30" s="1646">
        <f t="shared" si="5"/>
        <v>0.28926645260846856</v>
      </c>
      <c r="AA30" s="1652">
        <v>657.3939499999999</v>
      </c>
      <c r="AB30" s="116">
        <v>456.0542044</v>
      </c>
      <c r="AC30" s="116">
        <v>201.33974559999996</v>
      </c>
      <c r="AD30" s="1646">
        <f t="shared" si="6"/>
        <v>0.30626954446416793</v>
      </c>
      <c r="AE30" s="1652">
        <v>1058.21018</v>
      </c>
      <c r="AF30" s="116">
        <v>740.92774539999994</v>
      </c>
      <c r="AG30" s="116">
        <v>317.28243460000004</v>
      </c>
      <c r="AH30" s="1646">
        <f t="shared" si="7"/>
        <v>0.29982931613831199</v>
      </c>
      <c r="AI30" s="116">
        <v>2140.7305700000002</v>
      </c>
      <c r="AJ30" s="116">
        <v>1565.3334315</v>
      </c>
      <c r="AK30" s="116">
        <v>575.39713850000032</v>
      </c>
      <c r="AL30" s="1655">
        <f t="shared" si="8"/>
        <v>0.26878540745087798</v>
      </c>
    </row>
    <row r="31" spans="2:38" outlineLevel="1">
      <c r="B31" s="503" t="s">
        <v>1005</v>
      </c>
      <c r="C31" s="116">
        <v>335.08794</v>
      </c>
      <c r="D31" s="116">
        <v>309.91772199999997</v>
      </c>
      <c r="E31" s="116">
        <v>25.170218000000052</v>
      </c>
      <c r="F31" s="1646">
        <f t="shared" si="0"/>
        <v>7.5115260787959284E-2</v>
      </c>
      <c r="G31" s="116">
        <v>432.61271999999997</v>
      </c>
      <c r="H31" s="116">
        <v>393.29721500000011</v>
      </c>
      <c r="I31" s="116">
        <v>39.315504999999888</v>
      </c>
      <c r="J31" s="1646">
        <f t="shared" si="1"/>
        <v>9.0879216403992671E-2</v>
      </c>
      <c r="K31" s="116">
        <v>478.88971999999995</v>
      </c>
      <c r="L31" s="116">
        <v>330.63918360000002</v>
      </c>
      <c r="M31" s="116">
        <v>148.25053639999993</v>
      </c>
      <c r="N31" s="1646">
        <f t="shared" si="2"/>
        <v>0.30957134849334406</v>
      </c>
      <c r="O31" s="1652">
        <v>217.17862</v>
      </c>
      <c r="P31" s="116">
        <v>128.6699625</v>
      </c>
      <c r="Q31" s="116">
        <v>88.508657499999998</v>
      </c>
      <c r="R31" s="1646">
        <f t="shared" si="3"/>
        <v>0.40753853901456782</v>
      </c>
      <c r="S31" s="116">
        <v>1463.769</v>
      </c>
      <c r="T31" s="116">
        <v>1162.5240830999999</v>
      </c>
      <c r="U31" s="116">
        <v>301.24491690000008</v>
      </c>
      <c r="V31" s="1646">
        <f t="shared" si="4"/>
        <v>0.20580085853710528</v>
      </c>
      <c r="W31" s="116">
        <v>384.58714999999989</v>
      </c>
      <c r="X31" s="116">
        <v>256.74475319999999</v>
      </c>
      <c r="Y31" s="116">
        <v>127.84239679999993</v>
      </c>
      <c r="Z31" s="1646">
        <f t="shared" si="5"/>
        <v>0.33241463423829937</v>
      </c>
      <c r="AA31" s="1652">
        <v>498.53500000000003</v>
      </c>
      <c r="AB31" s="116">
        <v>314.64863480000008</v>
      </c>
      <c r="AC31" s="116">
        <v>183.88636519999994</v>
      </c>
      <c r="AD31" s="1646">
        <f t="shared" si="6"/>
        <v>0.36885347107023564</v>
      </c>
      <c r="AE31" s="1652">
        <v>883.12214999999992</v>
      </c>
      <c r="AF31" s="116">
        <v>571.39338800000007</v>
      </c>
      <c r="AG31" s="116">
        <v>311.72876199999985</v>
      </c>
      <c r="AH31" s="1646">
        <f t="shared" si="7"/>
        <v>0.35298487530858541</v>
      </c>
      <c r="AI31" s="116">
        <v>1579.1904899999997</v>
      </c>
      <c r="AJ31" s="116">
        <v>1030.7025341000001</v>
      </c>
      <c r="AK31" s="116">
        <v>548.48795589999975</v>
      </c>
      <c r="AL31" s="1655">
        <f t="shared" si="8"/>
        <v>0.34732222576897598</v>
      </c>
    </row>
    <row r="32" spans="2:38" outlineLevel="1">
      <c r="B32" s="503" t="s">
        <v>1003</v>
      </c>
      <c r="C32" s="116">
        <v>379.93004998800018</v>
      </c>
      <c r="D32" s="116">
        <v>252.3137032000003</v>
      </c>
      <c r="E32" s="116">
        <v>127.61634678799987</v>
      </c>
      <c r="F32" s="1646">
        <f t="shared" si="0"/>
        <v>0.33589432263131214</v>
      </c>
      <c r="G32" s="116">
        <v>704.98289273600039</v>
      </c>
      <c r="H32" s="116">
        <v>516.19568230000016</v>
      </c>
      <c r="I32" s="116">
        <v>188.78721043600027</v>
      </c>
      <c r="J32" s="1646">
        <f t="shared" si="1"/>
        <v>0.26778977529983361</v>
      </c>
      <c r="K32" s="116">
        <v>188.39737191</v>
      </c>
      <c r="L32" s="116">
        <v>172.64417300000002</v>
      </c>
      <c r="M32" s="116">
        <v>15.753198910000007</v>
      </c>
      <c r="N32" s="1646">
        <f t="shared" si="2"/>
        <v>8.3616871882509727E-2</v>
      </c>
      <c r="O32" s="1652">
        <v>0</v>
      </c>
      <c r="P32" s="116">
        <v>0</v>
      </c>
      <c r="Q32" s="116">
        <v>0</v>
      </c>
      <c r="R32" s="1646">
        <f t="shared" si="3"/>
        <v>0</v>
      </c>
      <c r="S32" s="116">
        <v>1273.3103146340006</v>
      </c>
      <c r="T32" s="116">
        <v>941.15355850000049</v>
      </c>
      <c r="U32" s="116">
        <v>332.15675613400015</v>
      </c>
      <c r="V32" s="1646">
        <f t="shared" si="4"/>
        <v>0.26086080691922692</v>
      </c>
      <c r="W32" s="116">
        <v>1839.8876043830007</v>
      </c>
      <c r="X32" s="116">
        <v>1462.6336057999995</v>
      </c>
      <c r="Y32" s="116">
        <v>377.25399858300108</v>
      </c>
      <c r="Z32" s="1646">
        <f t="shared" si="5"/>
        <v>0.20504187195147269</v>
      </c>
      <c r="AA32" s="1652">
        <v>758.98395811599983</v>
      </c>
      <c r="AB32" s="116">
        <v>610.01263000000029</v>
      </c>
      <c r="AC32" s="116">
        <v>148.97132811599957</v>
      </c>
      <c r="AD32" s="1646">
        <f t="shared" si="6"/>
        <v>0.19627730800238</v>
      </c>
      <c r="AE32" s="1652">
        <v>2598.8715624990009</v>
      </c>
      <c r="AF32" s="116">
        <v>2072.6462357999999</v>
      </c>
      <c r="AG32" s="116">
        <v>526.22532669900079</v>
      </c>
      <c r="AH32" s="1646">
        <f t="shared" si="7"/>
        <v>0.2024822366338864</v>
      </c>
      <c r="AI32" s="116">
        <v>2787.2689344090004</v>
      </c>
      <c r="AJ32" s="116">
        <v>2245.2904088</v>
      </c>
      <c r="AK32" s="116">
        <v>541.9785256090006</v>
      </c>
      <c r="AL32" s="1655">
        <f t="shared" si="8"/>
        <v>0.19444787652825443</v>
      </c>
    </row>
    <row r="33" spans="2:40" outlineLevel="1">
      <c r="B33" s="503" t="s">
        <v>3524</v>
      </c>
      <c r="C33" s="116">
        <v>321.44274000000001</v>
      </c>
      <c r="D33" s="116">
        <v>251.78979350000003</v>
      </c>
      <c r="E33" s="116">
        <v>69.652946499999956</v>
      </c>
      <c r="F33" s="1646">
        <f t="shared" si="0"/>
        <v>0.21668850414851476</v>
      </c>
      <c r="G33" s="116">
        <v>624.65719999999999</v>
      </c>
      <c r="H33" s="116">
        <v>483.45223390000007</v>
      </c>
      <c r="I33" s="116">
        <v>141.20496609999989</v>
      </c>
      <c r="J33" s="1646">
        <f t="shared" si="1"/>
        <v>0.22605193072296276</v>
      </c>
      <c r="K33" s="116">
        <v>818.16063000000008</v>
      </c>
      <c r="L33" s="116">
        <v>601.17403019999983</v>
      </c>
      <c r="M33" s="116">
        <v>216.98659980000031</v>
      </c>
      <c r="N33" s="1646">
        <f t="shared" si="2"/>
        <v>0.26521271232520721</v>
      </c>
      <c r="O33" s="1652">
        <v>463.55468999999999</v>
      </c>
      <c r="P33" s="116">
        <v>367.47183409999991</v>
      </c>
      <c r="Q33" s="116">
        <v>96.082855900000084</v>
      </c>
      <c r="R33" s="1646">
        <f t="shared" si="3"/>
        <v>0.2072740454853344</v>
      </c>
      <c r="S33" s="116">
        <v>2227.8152600000003</v>
      </c>
      <c r="T33" s="116">
        <v>1703.8878916999997</v>
      </c>
      <c r="U33" s="116">
        <v>523.92736830000047</v>
      </c>
      <c r="V33" s="1646">
        <f t="shared" si="4"/>
        <v>0.23517541050508847</v>
      </c>
      <c r="W33" s="116">
        <v>442.0725900000001</v>
      </c>
      <c r="X33" s="116">
        <v>343.64762960000019</v>
      </c>
      <c r="Y33" s="116">
        <v>98.424960399999918</v>
      </c>
      <c r="Z33" s="1646">
        <f t="shared" si="5"/>
        <v>0.22264434083099316</v>
      </c>
      <c r="AA33" s="1652">
        <v>480.54691000000003</v>
      </c>
      <c r="AB33" s="116">
        <v>360.4050769000001</v>
      </c>
      <c r="AC33" s="116">
        <v>120.14183309999993</v>
      </c>
      <c r="AD33" s="1646">
        <f t="shared" si="6"/>
        <v>0.25001062456108586</v>
      </c>
      <c r="AE33" s="1652">
        <v>922.61950000000013</v>
      </c>
      <c r="AF33" s="116">
        <v>704.05270650000034</v>
      </c>
      <c r="AG33" s="116">
        <v>218.56679349999979</v>
      </c>
      <c r="AH33" s="1646">
        <f t="shared" si="7"/>
        <v>0.23689808583061572</v>
      </c>
      <c r="AI33" s="116">
        <v>2204.3348200000005</v>
      </c>
      <c r="AJ33" s="116">
        <v>1672.6985708</v>
      </c>
      <c r="AK33" s="116">
        <v>531.63624920000041</v>
      </c>
      <c r="AL33" s="1655">
        <f t="shared" si="8"/>
        <v>0.2411776307194568</v>
      </c>
    </row>
    <row r="34" spans="2:40" outlineLevel="1">
      <c r="B34" s="503" t="s">
        <v>2613</v>
      </c>
      <c r="C34" s="116">
        <v>0</v>
      </c>
      <c r="D34" s="116">
        <v>0</v>
      </c>
      <c r="E34" s="116">
        <v>0</v>
      </c>
      <c r="F34" s="1646">
        <f t="shared" si="0"/>
        <v>0</v>
      </c>
      <c r="G34" s="116">
        <v>0</v>
      </c>
      <c r="H34" s="116">
        <v>0</v>
      </c>
      <c r="I34" s="116">
        <v>0</v>
      </c>
      <c r="J34" s="1646">
        <f t="shared" si="1"/>
        <v>0</v>
      </c>
      <c r="K34" s="116">
        <v>0</v>
      </c>
      <c r="L34" s="116">
        <v>0</v>
      </c>
      <c r="M34" s="116">
        <v>0</v>
      </c>
      <c r="N34" s="1646">
        <f t="shared" si="2"/>
        <v>0</v>
      </c>
      <c r="O34" s="1652">
        <v>1777.1101250000002</v>
      </c>
      <c r="P34" s="116">
        <v>1266.1238844699997</v>
      </c>
      <c r="Q34" s="116">
        <v>510.98624053000054</v>
      </c>
      <c r="R34" s="1646">
        <f t="shared" si="3"/>
        <v>0.28753774644663649</v>
      </c>
      <c r="S34" s="116">
        <v>1777.1101250000002</v>
      </c>
      <c r="T34" s="116">
        <v>1266.1238844699997</v>
      </c>
      <c r="U34" s="116">
        <v>510.98624053000054</v>
      </c>
      <c r="V34" s="1646">
        <f t="shared" si="4"/>
        <v>0.28753774644663649</v>
      </c>
      <c r="W34" s="116">
        <v>0</v>
      </c>
      <c r="X34" s="116">
        <v>0</v>
      </c>
      <c r="Y34" s="116">
        <v>0</v>
      </c>
      <c r="Z34" s="1646">
        <f t="shared" si="5"/>
        <v>0</v>
      </c>
      <c r="AA34" s="1652">
        <v>0</v>
      </c>
      <c r="AB34" s="116">
        <v>0</v>
      </c>
      <c r="AC34" s="116">
        <v>0</v>
      </c>
      <c r="AD34" s="1646">
        <f t="shared" si="6"/>
        <v>0</v>
      </c>
      <c r="AE34" s="1652">
        <v>0</v>
      </c>
      <c r="AF34" s="116">
        <v>0</v>
      </c>
      <c r="AG34" s="116">
        <v>0</v>
      </c>
      <c r="AH34" s="1646">
        <f t="shared" si="7"/>
        <v>0</v>
      </c>
      <c r="AI34" s="116">
        <v>1777.1101250000002</v>
      </c>
      <c r="AJ34" s="116">
        <v>1266.1238844699997</v>
      </c>
      <c r="AK34" s="116">
        <v>510.98624053000054</v>
      </c>
      <c r="AL34" s="1655">
        <f t="shared" si="8"/>
        <v>0.28753774644663649</v>
      </c>
    </row>
    <row r="35" spans="2:40" outlineLevel="1">
      <c r="B35" s="503" t="s">
        <v>1007</v>
      </c>
      <c r="C35" s="116">
        <v>0</v>
      </c>
      <c r="D35" s="116">
        <v>0</v>
      </c>
      <c r="E35" s="116">
        <v>0</v>
      </c>
      <c r="F35" s="1646">
        <f t="shared" si="0"/>
        <v>0</v>
      </c>
      <c r="G35" s="116">
        <v>576.66697200000056</v>
      </c>
      <c r="H35" s="116">
        <v>388.548</v>
      </c>
      <c r="I35" s="116">
        <v>188.11897200000053</v>
      </c>
      <c r="J35" s="1646">
        <f t="shared" si="1"/>
        <v>0.32621769779456061</v>
      </c>
      <c r="K35" s="116">
        <v>604.08036149999975</v>
      </c>
      <c r="L35" s="116">
        <v>386.68149999999991</v>
      </c>
      <c r="M35" s="116">
        <v>217.39886149999981</v>
      </c>
      <c r="N35" s="1646">
        <f t="shared" si="2"/>
        <v>0.35988400775051499</v>
      </c>
      <c r="O35" s="1652">
        <v>627.40665749999971</v>
      </c>
      <c r="P35" s="116">
        <v>381.779</v>
      </c>
      <c r="Q35" s="116">
        <v>245.62765749999974</v>
      </c>
      <c r="R35" s="1646">
        <f t="shared" si="3"/>
        <v>0.39149673431700849</v>
      </c>
      <c r="S35" s="116">
        <v>1808.1539909999999</v>
      </c>
      <c r="T35" s="116">
        <v>1157.0084999999999</v>
      </c>
      <c r="U35" s="116">
        <v>651.14549099999988</v>
      </c>
      <c r="V35" s="1646">
        <f t="shared" si="4"/>
        <v>0.36011617054799838</v>
      </c>
      <c r="W35" s="116">
        <v>0</v>
      </c>
      <c r="X35" s="116">
        <v>0</v>
      </c>
      <c r="Y35" s="116">
        <v>0</v>
      </c>
      <c r="Z35" s="1646">
        <f t="shared" si="5"/>
        <v>0</v>
      </c>
      <c r="AA35" s="1652">
        <v>0</v>
      </c>
      <c r="AB35" s="116">
        <v>0</v>
      </c>
      <c r="AC35" s="116">
        <v>0</v>
      </c>
      <c r="AD35" s="1646">
        <f t="shared" si="6"/>
        <v>0</v>
      </c>
      <c r="AE35" s="1652">
        <v>0</v>
      </c>
      <c r="AF35" s="116">
        <v>0</v>
      </c>
      <c r="AG35" s="116">
        <v>0</v>
      </c>
      <c r="AH35" s="1646">
        <f t="shared" si="7"/>
        <v>0</v>
      </c>
      <c r="AI35" s="116">
        <v>1231.4870189999995</v>
      </c>
      <c r="AJ35" s="116">
        <v>768.46050000000002</v>
      </c>
      <c r="AK35" s="116">
        <v>463.02651899999938</v>
      </c>
      <c r="AL35" s="1655">
        <f t="shared" si="8"/>
        <v>0.37598976835012793</v>
      </c>
    </row>
    <row r="36" spans="2:40" outlineLevel="1">
      <c r="B36" s="503" t="s">
        <v>3552</v>
      </c>
      <c r="C36" s="116">
        <v>15.5846</v>
      </c>
      <c r="D36" s="116">
        <v>11.968379499999999</v>
      </c>
      <c r="E36" s="116">
        <v>3.6162205000000012</v>
      </c>
      <c r="F36" s="1646">
        <f t="shared" si="0"/>
        <v>0.23203806963284276</v>
      </c>
      <c r="G36" s="116">
        <v>14.61622</v>
      </c>
      <c r="H36" s="116">
        <v>9.4092321999999999</v>
      </c>
      <c r="I36" s="116">
        <v>5.2069877999999994</v>
      </c>
      <c r="J36" s="1646">
        <f t="shared" si="1"/>
        <v>0.35624722397446118</v>
      </c>
      <c r="K36" s="116">
        <v>102.25555</v>
      </c>
      <c r="L36" s="116">
        <v>79.878315799999982</v>
      </c>
      <c r="M36" s="116">
        <v>22.377234200000022</v>
      </c>
      <c r="N36" s="1646">
        <f t="shared" si="2"/>
        <v>0.21883637807434433</v>
      </c>
      <c r="O36" s="1652">
        <v>217.84615000000002</v>
      </c>
      <c r="P36" s="116">
        <v>163.56957800000004</v>
      </c>
      <c r="Q36" s="116">
        <v>54.276571999999987</v>
      </c>
      <c r="R36" s="1646">
        <f t="shared" si="3"/>
        <v>0.24915093518981163</v>
      </c>
      <c r="S36" s="116">
        <v>350.30252000000002</v>
      </c>
      <c r="T36" s="116">
        <v>264.82550550000002</v>
      </c>
      <c r="U36" s="116">
        <v>85.477014499999996</v>
      </c>
      <c r="V36" s="1646">
        <f t="shared" si="4"/>
        <v>0.24400913387662754</v>
      </c>
      <c r="W36" s="116">
        <v>753.92735000000005</v>
      </c>
      <c r="X36" s="116">
        <v>577.15125159999991</v>
      </c>
      <c r="Y36" s="116">
        <v>176.77609840000014</v>
      </c>
      <c r="Z36" s="1646">
        <f t="shared" si="5"/>
        <v>0.23447365107526624</v>
      </c>
      <c r="AA36" s="1652">
        <v>627.10855000000004</v>
      </c>
      <c r="AB36" s="116">
        <v>433.20202569999998</v>
      </c>
      <c r="AC36" s="116">
        <v>193.90652430000006</v>
      </c>
      <c r="AD36" s="1646">
        <f t="shared" si="6"/>
        <v>0.30920727248894958</v>
      </c>
      <c r="AE36" s="1652">
        <v>1381.0359000000001</v>
      </c>
      <c r="AF36" s="116">
        <v>1010.3532772999999</v>
      </c>
      <c r="AG36" s="116">
        <v>370.68262270000019</v>
      </c>
      <c r="AH36" s="1646">
        <f t="shared" si="7"/>
        <v>0.26840911427429232</v>
      </c>
      <c r="AI36" s="116">
        <v>1701.1376</v>
      </c>
      <c r="AJ36" s="116">
        <v>1253.8011710999999</v>
      </c>
      <c r="AK36" s="116">
        <v>447.33642890000016</v>
      </c>
      <c r="AL36" s="1655">
        <f t="shared" si="8"/>
        <v>0.26296310709962567</v>
      </c>
    </row>
    <row r="37" spans="2:40" outlineLevel="1">
      <c r="B37" s="503" t="s">
        <v>4855</v>
      </c>
      <c r="C37" s="116">
        <v>0</v>
      </c>
      <c r="D37" s="116">
        <v>0</v>
      </c>
      <c r="E37" s="116">
        <v>0</v>
      </c>
      <c r="F37" s="1646">
        <f t="shared" si="0"/>
        <v>0</v>
      </c>
      <c r="G37" s="116">
        <v>0</v>
      </c>
      <c r="H37" s="116">
        <v>0</v>
      </c>
      <c r="I37" s="116">
        <v>0</v>
      </c>
      <c r="J37" s="1646">
        <f t="shared" si="1"/>
        <v>0</v>
      </c>
      <c r="K37" s="116">
        <v>0</v>
      </c>
      <c r="L37" s="116">
        <v>0</v>
      </c>
      <c r="M37" s="116">
        <v>0</v>
      </c>
      <c r="N37" s="1646">
        <f t="shared" si="2"/>
        <v>0</v>
      </c>
      <c r="O37" s="1652">
        <v>783.15195660000006</v>
      </c>
      <c r="P37" s="116">
        <v>508.27300660000003</v>
      </c>
      <c r="Q37" s="116">
        <v>274.87895000000003</v>
      </c>
      <c r="R37" s="1646">
        <f t="shared" si="3"/>
        <v>0.35099056790123839</v>
      </c>
      <c r="S37" s="116">
        <v>783.15195660000006</v>
      </c>
      <c r="T37" s="116">
        <v>508.27300660000003</v>
      </c>
      <c r="U37" s="116">
        <v>274.87895000000003</v>
      </c>
      <c r="V37" s="1646">
        <f t="shared" si="4"/>
        <v>0.35099056790123839</v>
      </c>
      <c r="W37" s="116">
        <v>343.13628974</v>
      </c>
      <c r="X37" s="116">
        <v>178.97144</v>
      </c>
      <c r="Y37" s="116">
        <v>164.16484973999997</v>
      </c>
      <c r="Z37" s="1646">
        <f t="shared" si="5"/>
        <v>0.47842462207768921</v>
      </c>
      <c r="AA37" s="1652">
        <v>0</v>
      </c>
      <c r="AB37" s="116">
        <v>0</v>
      </c>
      <c r="AC37" s="116">
        <v>0</v>
      </c>
      <c r="AD37" s="1646">
        <f t="shared" si="6"/>
        <v>0</v>
      </c>
      <c r="AE37" s="1652">
        <v>343.13628974</v>
      </c>
      <c r="AF37" s="116">
        <v>178.97144</v>
      </c>
      <c r="AG37" s="116">
        <v>164.16484973999997</v>
      </c>
      <c r="AH37" s="1646">
        <f t="shared" si="7"/>
        <v>0.47842462207768921</v>
      </c>
      <c r="AI37" s="116">
        <v>1126.2882463400001</v>
      </c>
      <c r="AJ37" s="116">
        <v>687.24444660000006</v>
      </c>
      <c r="AK37" s="116">
        <v>439.04379974000005</v>
      </c>
      <c r="AL37" s="1655">
        <f t="shared" si="8"/>
        <v>0.38981477536209941</v>
      </c>
    </row>
    <row r="38" spans="2:40" outlineLevel="1">
      <c r="B38" s="503" t="s">
        <v>3515</v>
      </c>
      <c r="C38" s="116">
        <v>955.08739927999954</v>
      </c>
      <c r="D38" s="116">
        <v>585.86537329999987</v>
      </c>
      <c r="E38" s="116">
        <v>369.22202597999967</v>
      </c>
      <c r="F38" s="1646">
        <f t="shared" si="0"/>
        <v>0.3865845432138888</v>
      </c>
      <c r="G38" s="116">
        <v>7.3123999999999993</v>
      </c>
      <c r="H38" s="116">
        <v>3.3227019999999987</v>
      </c>
      <c r="I38" s="116">
        <v>3.9896980000000006</v>
      </c>
      <c r="J38" s="1646">
        <f t="shared" si="1"/>
        <v>0.54560718779060235</v>
      </c>
      <c r="K38" s="116">
        <v>1.914696</v>
      </c>
      <c r="L38" s="116">
        <v>0.88001439999999997</v>
      </c>
      <c r="M38" s="116">
        <v>1.0346815999999999</v>
      </c>
      <c r="N38" s="1646">
        <f t="shared" si="2"/>
        <v>0.54038949264008485</v>
      </c>
      <c r="O38" s="1652">
        <v>1085.8283180000003</v>
      </c>
      <c r="P38" s="116">
        <v>679.00454679999973</v>
      </c>
      <c r="Q38" s="116">
        <v>406.82377120000041</v>
      </c>
      <c r="R38" s="1646">
        <f t="shared" si="3"/>
        <v>0.37466675390206605</v>
      </c>
      <c r="S38" s="116">
        <v>2050.1428132799997</v>
      </c>
      <c r="T38" s="116">
        <v>1269.0726364999996</v>
      </c>
      <c r="U38" s="116">
        <v>781.07017678000034</v>
      </c>
      <c r="V38" s="1646">
        <f t="shared" si="4"/>
        <v>0.38098330112445933</v>
      </c>
      <c r="W38" s="116">
        <v>0</v>
      </c>
      <c r="X38" s="116">
        <v>0</v>
      </c>
      <c r="Y38" s="116">
        <v>0</v>
      </c>
      <c r="Z38" s="1646">
        <f t="shared" si="5"/>
        <v>0</v>
      </c>
      <c r="AA38" s="1652">
        <v>0</v>
      </c>
      <c r="AB38" s="116">
        <v>0</v>
      </c>
      <c r="AC38" s="116">
        <v>0</v>
      </c>
      <c r="AD38" s="1646">
        <f t="shared" si="6"/>
        <v>0</v>
      </c>
      <c r="AE38" s="1652">
        <v>0</v>
      </c>
      <c r="AF38" s="116">
        <v>0</v>
      </c>
      <c r="AG38" s="116">
        <v>0</v>
      </c>
      <c r="AH38" s="1646">
        <f t="shared" si="7"/>
        <v>0</v>
      </c>
      <c r="AI38" s="116">
        <v>1087.7430140000001</v>
      </c>
      <c r="AJ38" s="116">
        <v>679.88456119999978</v>
      </c>
      <c r="AK38" s="116">
        <v>407.85845280000046</v>
      </c>
      <c r="AL38" s="1655">
        <f t="shared" si="8"/>
        <v>0.37495846679829875</v>
      </c>
    </row>
    <row r="39" spans="2:40" outlineLevel="1">
      <c r="B39" s="503" t="s">
        <v>1061</v>
      </c>
      <c r="C39" s="116">
        <v>23.422220000000003</v>
      </c>
      <c r="D39" s="116">
        <v>18.029674</v>
      </c>
      <c r="E39" s="116">
        <v>5.3925460000000021</v>
      </c>
      <c r="F39" s="1646">
        <f t="shared" si="0"/>
        <v>0.23023206169184651</v>
      </c>
      <c r="G39" s="116">
        <v>42.85727</v>
      </c>
      <c r="H39" s="116">
        <v>29.695629999999998</v>
      </c>
      <c r="I39" s="116">
        <v>13.16164</v>
      </c>
      <c r="J39" s="1646">
        <f t="shared" si="1"/>
        <v>0.30710402225806732</v>
      </c>
      <c r="K39" s="116">
        <v>375.34103000000005</v>
      </c>
      <c r="L39" s="116">
        <v>279.64665740000009</v>
      </c>
      <c r="M39" s="116">
        <v>95.694372599999937</v>
      </c>
      <c r="N39" s="1646">
        <f t="shared" si="2"/>
        <v>0.25495313581891094</v>
      </c>
      <c r="O39" s="1652">
        <v>286.90938</v>
      </c>
      <c r="P39" s="116">
        <v>213.97407337999999</v>
      </c>
      <c r="Q39" s="116">
        <v>72.93530662000002</v>
      </c>
      <c r="R39" s="1646">
        <f t="shared" si="3"/>
        <v>0.25421025488954047</v>
      </c>
      <c r="S39" s="116">
        <v>728.5299</v>
      </c>
      <c r="T39" s="116">
        <v>541.34603478000008</v>
      </c>
      <c r="U39" s="116">
        <v>187.18386521999992</v>
      </c>
      <c r="V39" s="1646">
        <f t="shared" si="4"/>
        <v>0.25693367591364463</v>
      </c>
      <c r="W39" s="116">
        <v>287.13074999999998</v>
      </c>
      <c r="X39" s="116">
        <v>197.6464156000001</v>
      </c>
      <c r="Y39" s="116">
        <v>89.484334399999909</v>
      </c>
      <c r="Z39" s="1646">
        <f t="shared" si="5"/>
        <v>0.31165012594436475</v>
      </c>
      <c r="AA39" s="1652">
        <v>332.18595000000005</v>
      </c>
      <c r="AB39" s="116">
        <v>211.61819889999995</v>
      </c>
      <c r="AC39" s="116">
        <v>120.56775110000011</v>
      </c>
      <c r="AD39" s="1646">
        <f t="shared" si="6"/>
        <v>0.362952590559595</v>
      </c>
      <c r="AE39" s="1652">
        <v>619.31670000000008</v>
      </c>
      <c r="AF39" s="116">
        <v>409.26461450000005</v>
      </c>
      <c r="AG39" s="116">
        <v>210.05208550000003</v>
      </c>
      <c r="AH39" s="1646">
        <f t="shared" si="7"/>
        <v>0.33916748167779104</v>
      </c>
      <c r="AI39" s="116">
        <v>1281.5671100000002</v>
      </c>
      <c r="AJ39" s="116">
        <v>902.88534528000014</v>
      </c>
      <c r="AK39" s="116">
        <v>378.68176471999999</v>
      </c>
      <c r="AL39" s="1655">
        <f t="shared" si="8"/>
        <v>0.29548336701618377</v>
      </c>
      <c r="AN39" s="1906"/>
    </row>
    <row r="40" spans="2:40" outlineLevel="1">
      <c r="B40" s="503" t="s">
        <v>4744</v>
      </c>
      <c r="C40" s="116">
        <v>0</v>
      </c>
      <c r="D40" s="116">
        <v>0</v>
      </c>
      <c r="E40" s="116">
        <v>0</v>
      </c>
      <c r="F40" s="1646">
        <f t="shared" si="0"/>
        <v>0</v>
      </c>
      <c r="G40" s="116">
        <v>0</v>
      </c>
      <c r="H40" s="116">
        <v>0</v>
      </c>
      <c r="I40" s="116">
        <v>0</v>
      </c>
      <c r="J40" s="1646">
        <f t="shared" si="1"/>
        <v>0</v>
      </c>
      <c r="K40" s="116">
        <v>0</v>
      </c>
      <c r="L40" s="116">
        <v>0</v>
      </c>
      <c r="M40" s="116">
        <v>0</v>
      </c>
      <c r="N40" s="1646">
        <f t="shared" si="2"/>
        <v>0</v>
      </c>
      <c r="O40" s="1652">
        <v>0</v>
      </c>
      <c r="P40" s="116">
        <v>0</v>
      </c>
      <c r="Q40" s="116">
        <v>0</v>
      </c>
      <c r="R40" s="1646">
        <f t="shared" si="3"/>
        <v>0</v>
      </c>
      <c r="S40" s="116">
        <v>0</v>
      </c>
      <c r="T40" s="116">
        <v>0</v>
      </c>
      <c r="U40" s="116">
        <v>0</v>
      </c>
      <c r="V40" s="1646">
        <f t="shared" si="4"/>
        <v>0</v>
      </c>
      <c r="W40" s="116">
        <v>1704.037512758008</v>
      </c>
      <c r="X40" s="116">
        <v>1342.6192035000008</v>
      </c>
      <c r="Y40" s="116">
        <v>361.41830925800718</v>
      </c>
      <c r="Z40" s="1646">
        <f t="shared" si="5"/>
        <v>0.21209527756994428</v>
      </c>
      <c r="AA40" s="1652">
        <v>20.930127899999999</v>
      </c>
      <c r="AB40" s="116">
        <v>11.740689599999998</v>
      </c>
      <c r="AC40" s="116">
        <v>9.1894383000000008</v>
      </c>
      <c r="AD40" s="1646">
        <f t="shared" si="6"/>
        <v>0.4390531364120332</v>
      </c>
      <c r="AE40" s="1652">
        <v>1724.9676406580079</v>
      </c>
      <c r="AF40" s="116">
        <v>1354.3598931000006</v>
      </c>
      <c r="AG40" s="116">
        <v>370.60774755800725</v>
      </c>
      <c r="AH40" s="1646">
        <f t="shared" si="7"/>
        <v>0.21484910141075739</v>
      </c>
      <c r="AI40" s="116">
        <v>1724.9676406580079</v>
      </c>
      <c r="AJ40" s="116">
        <v>1354.3598931000006</v>
      </c>
      <c r="AK40" s="116">
        <v>370.60774755800725</v>
      </c>
      <c r="AL40" s="1655">
        <f t="shared" si="8"/>
        <v>0.21484910141075739</v>
      </c>
      <c r="AN40" s="116"/>
    </row>
    <row r="41" spans="2:40" outlineLevel="1">
      <c r="B41" s="503" t="s">
        <v>999</v>
      </c>
      <c r="C41" s="116">
        <v>471.74615000000011</v>
      </c>
      <c r="D41" s="116">
        <v>161.8905422</v>
      </c>
      <c r="E41" s="116">
        <v>309.85560780000009</v>
      </c>
      <c r="F41" s="1646">
        <f t="shared" si="0"/>
        <v>0.65682699858811777</v>
      </c>
      <c r="G41" s="116">
        <v>308.43675000000002</v>
      </c>
      <c r="H41" s="116">
        <v>102.01716400000001</v>
      </c>
      <c r="I41" s="116">
        <v>206.41958600000001</v>
      </c>
      <c r="J41" s="1646">
        <f t="shared" si="1"/>
        <v>0.66924445935836119</v>
      </c>
      <c r="K41" s="116">
        <v>513.06752000000006</v>
      </c>
      <c r="L41" s="116">
        <v>575.95125339999993</v>
      </c>
      <c r="M41" s="116">
        <v>-62.883733399999912</v>
      </c>
      <c r="N41" s="1646">
        <f t="shared" si="2"/>
        <v>-0.12256424534532979</v>
      </c>
      <c r="O41" s="1652">
        <v>236.06154000000001</v>
      </c>
      <c r="P41" s="116">
        <v>172.25518774999995</v>
      </c>
      <c r="Q41" s="116">
        <v>63.806352250000053</v>
      </c>
      <c r="R41" s="1646">
        <f t="shared" si="3"/>
        <v>0.27029541639862237</v>
      </c>
      <c r="S41" s="116">
        <v>1529.3119600000002</v>
      </c>
      <c r="T41" s="116">
        <v>1012.1141473499998</v>
      </c>
      <c r="U41" s="116">
        <v>517.19781265000029</v>
      </c>
      <c r="V41" s="1646">
        <f t="shared" si="4"/>
        <v>0.33818986980916582</v>
      </c>
      <c r="W41" s="116">
        <v>283.10510999999997</v>
      </c>
      <c r="X41" s="116">
        <v>133.70490739999997</v>
      </c>
      <c r="Y41" s="116">
        <v>149.40020260000003</v>
      </c>
      <c r="Z41" s="1646">
        <f t="shared" si="5"/>
        <v>0.52771990798753177</v>
      </c>
      <c r="AA41" s="1652">
        <v>408.84870000000001</v>
      </c>
      <c r="AB41" s="116">
        <v>191.83531240000002</v>
      </c>
      <c r="AC41" s="116">
        <v>217.01338759999999</v>
      </c>
      <c r="AD41" s="1646">
        <f t="shared" si="6"/>
        <v>0.53079143360367775</v>
      </c>
      <c r="AE41" s="1652">
        <v>691.95381000000009</v>
      </c>
      <c r="AF41" s="116">
        <v>325.54021979999999</v>
      </c>
      <c r="AG41" s="116">
        <v>366.4135902000001</v>
      </c>
      <c r="AH41" s="1646">
        <f t="shared" si="7"/>
        <v>0.52953475348303969</v>
      </c>
      <c r="AI41" s="116">
        <v>1441.0828700000002</v>
      </c>
      <c r="AJ41" s="116">
        <v>1073.7466609499998</v>
      </c>
      <c r="AK41" s="116">
        <v>367.33620905000043</v>
      </c>
      <c r="AL41" s="1655">
        <f t="shared" si="8"/>
        <v>0.25490290440410301</v>
      </c>
      <c r="AN41" s="912"/>
    </row>
    <row r="42" spans="2:40" outlineLevel="1">
      <c r="B42" s="1814" t="s">
        <v>3520</v>
      </c>
      <c r="C42" s="1815">
        <v>34.9210718</v>
      </c>
      <c r="D42" s="1815">
        <v>23.949824100000001</v>
      </c>
      <c r="E42" s="1815">
        <v>10.971247699999996</v>
      </c>
      <c r="F42" s="1816">
        <f t="shared" si="0"/>
        <v>0.3141727081813106</v>
      </c>
      <c r="G42" s="1815">
        <v>142.51191300000002</v>
      </c>
      <c r="H42" s="1815">
        <v>46.810030000000033</v>
      </c>
      <c r="I42" s="1815">
        <v>95.701882999999995</v>
      </c>
      <c r="J42" s="1816">
        <f t="shared" si="1"/>
        <v>0.6715360209921537</v>
      </c>
      <c r="K42" s="1815">
        <v>0</v>
      </c>
      <c r="L42" s="1815">
        <v>0</v>
      </c>
      <c r="M42" s="1815">
        <v>0</v>
      </c>
      <c r="N42" s="1816">
        <f t="shared" si="2"/>
        <v>0</v>
      </c>
      <c r="O42" s="1817">
        <v>564.4549241499999</v>
      </c>
      <c r="P42" s="1815">
        <v>388.37850000000014</v>
      </c>
      <c r="Q42" s="1815">
        <v>176.07642414999975</v>
      </c>
      <c r="R42" s="1816">
        <f t="shared" si="3"/>
        <v>0.31194062912135867</v>
      </c>
      <c r="S42" s="1815">
        <v>741.88790894999988</v>
      </c>
      <c r="T42" s="1815">
        <v>459.13835410000019</v>
      </c>
      <c r="U42" s="1815">
        <v>282.74955484999964</v>
      </c>
      <c r="V42" s="1816">
        <f t="shared" si="4"/>
        <v>0.38112166465979669</v>
      </c>
      <c r="W42" s="1815">
        <v>42.841578199999994</v>
      </c>
      <c r="X42" s="1815">
        <v>29.381152599999997</v>
      </c>
      <c r="Y42" s="1815">
        <v>13.460425599999999</v>
      </c>
      <c r="Z42" s="1816">
        <f t="shared" si="5"/>
        <v>0.31419070364686053</v>
      </c>
      <c r="AA42" s="1817">
        <v>616.77910134399986</v>
      </c>
      <c r="AB42" s="1815">
        <v>441.20277799999997</v>
      </c>
      <c r="AC42" s="1815">
        <v>175.57632334399986</v>
      </c>
      <c r="AD42" s="1816">
        <f t="shared" si="6"/>
        <v>0.28466645993907408</v>
      </c>
      <c r="AE42" s="1817">
        <v>659.62067954399981</v>
      </c>
      <c r="AF42" s="1815">
        <v>470.58393059999997</v>
      </c>
      <c r="AG42" s="1815">
        <v>189.03674894399987</v>
      </c>
      <c r="AH42" s="1816">
        <f t="shared" si="7"/>
        <v>0.28658402443459208</v>
      </c>
      <c r="AI42" s="1815">
        <v>1224.0756036939997</v>
      </c>
      <c r="AJ42" s="1815">
        <v>858.96243060000006</v>
      </c>
      <c r="AK42" s="1815">
        <v>365.11317309399976</v>
      </c>
      <c r="AL42" s="1818">
        <f t="shared" si="8"/>
        <v>0.29827665218730437</v>
      </c>
    </row>
    <row r="43" spans="2:40" outlineLevel="1">
      <c r="B43" s="503" t="s">
        <v>1379</v>
      </c>
      <c r="C43" s="116">
        <v>0</v>
      </c>
      <c r="D43" s="116">
        <v>0</v>
      </c>
      <c r="E43" s="116">
        <v>0</v>
      </c>
      <c r="F43" s="1646">
        <f t="shared" si="0"/>
        <v>0</v>
      </c>
      <c r="G43" s="116">
        <v>12.804516399999969</v>
      </c>
      <c r="H43" s="116">
        <v>8.6825044799999951</v>
      </c>
      <c r="I43" s="116">
        <v>4.1220119199999736</v>
      </c>
      <c r="J43" s="1646">
        <f t="shared" si="1"/>
        <v>0.32191859428599612</v>
      </c>
      <c r="K43" s="116">
        <v>46.019319899999999</v>
      </c>
      <c r="L43" s="116">
        <v>30.381829920000005</v>
      </c>
      <c r="M43" s="116">
        <v>15.637489979999998</v>
      </c>
      <c r="N43" s="1646">
        <f t="shared" si="2"/>
        <v>0.33980271794499073</v>
      </c>
      <c r="O43" s="1652">
        <v>53.202531220000004</v>
      </c>
      <c r="P43" s="116">
        <v>30.765902759999999</v>
      </c>
      <c r="Q43" s="116">
        <v>22.436628460000005</v>
      </c>
      <c r="R43" s="1646">
        <f t="shared" si="3"/>
        <v>0.42172107126296993</v>
      </c>
      <c r="S43" s="116">
        <v>112.02636751999997</v>
      </c>
      <c r="T43" s="116">
        <v>69.83023716000001</v>
      </c>
      <c r="U43" s="116">
        <v>42.19613035999997</v>
      </c>
      <c r="V43" s="1646">
        <f t="shared" si="4"/>
        <v>0.37666248843127698</v>
      </c>
      <c r="W43" s="116">
        <v>791.54330032000121</v>
      </c>
      <c r="X43" s="116">
        <v>514.51184016000047</v>
      </c>
      <c r="Y43" s="116">
        <v>277.03146016000073</v>
      </c>
      <c r="Z43" s="1646">
        <f t="shared" si="5"/>
        <v>0.34998901519096154</v>
      </c>
      <c r="AA43" s="1652">
        <v>134.27185649999998</v>
      </c>
      <c r="AB43" s="116">
        <v>85.297838399999989</v>
      </c>
      <c r="AC43" s="116">
        <v>48.974018100000002</v>
      </c>
      <c r="AD43" s="1646">
        <f t="shared" si="6"/>
        <v>0.36473777436748267</v>
      </c>
      <c r="AE43" s="1652">
        <v>925.81515682000122</v>
      </c>
      <c r="AF43" s="116">
        <v>599.80967856000052</v>
      </c>
      <c r="AG43" s="116">
        <v>326.0054782600007</v>
      </c>
      <c r="AH43" s="1646">
        <f t="shared" si="7"/>
        <v>0.35212804182183349</v>
      </c>
      <c r="AI43" s="116">
        <v>1025.0370079400011</v>
      </c>
      <c r="AJ43" s="116">
        <v>660.95741124000051</v>
      </c>
      <c r="AK43" s="116">
        <v>364.07959670000071</v>
      </c>
      <c r="AL43" s="1655">
        <f t="shared" si="8"/>
        <v>0.35518678240865187</v>
      </c>
      <c r="AN43">
        <f>SUM(AN15:AX42)</f>
        <v>0</v>
      </c>
    </row>
    <row r="44" spans="2:40" outlineLevel="1">
      <c r="B44" s="503" t="s">
        <v>1011</v>
      </c>
      <c r="C44" s="116">
        <v>359.73238929999997</v>
      </c>
      <c r="D44" s="116">
        <v>262.49606890000001</v>
      </c>
      <c r="E44" s="116">
        <v>97.236320399999968</v>
      </c>
      <c r="F44" s="1646">
        <f t="shared" si="0"/>
        <v>0.27030182238861294</v>
      </c>
      <c r="G44" s="116">
        <v>115.50032125000001</v>
      </c>
      <c r="H44" s="116">
        <v>90.192540600000001</v>
      </c>
      <c r="I44" s="116">
        <v>25.307780650000002</v>
      </c>
      <c r="J44" s="1646">
        <f t="shared" si="1"/>
        <v>0.21911437454118768</v>
      </c>
      <c r="K44" s="116">
        <v>466.87838948000001</v>
      </c>
      <c r="L44" s="116">
        <v>366.21747730000004</v>
      </c>
      <c r="M44" s="116">
        <v>100.66091217999998</v>
      </c>
      <c r="N44" s="1646">
        <f t="shared" si="2"/>
        <v>0.21560413685481167</v>
      </c>
      <c r="O44" s="1652">
        <v>134.13754550000002</v>
      </c>
      <c r="P44" s="116">
        <v>101.60613210000002</v>
      </c>
      <c r="Q44" s="116">
        <v>32.531413399999977</v>
      </c>
      <c r="R44" s="1646">
        <f t="shared" si="3"/>
        <v>0.24252280208899435</v>
      </c>
      <c r="S44" s="116">
        <v>1076.24864553</v>
      </c>
      <c r="T44" s="116">
        <v>820.51221890000011</v>
      </c>
      <c r="U44" s="116">
        <v>255.73642662999976</v>
      </c>
      <c r="V44" s="1646">
        <f t="shared" si="4"/>
        <v>0.23761834933976808</v>
      </c>
      <c r="W44" s="116">
        <v>500.82966715000003</v>
      </c>
      <c r="X44" s="116">
        <v>397.75028339999994</v>
      </c>
      <c r="Y44" s="116">
        <v>103.07938375000009</v>
      </c>
      <c r="Z44" s="1646">
        <f t="shared" si="5"/>
        <v>0.20581724788105951</v>
      </c>
      <c r="AA44" s="1652">
        <v>478.53672632000007</v>
      </c>
      <c r="AB44" s="116">
        <v>357.7542272</v>
      </c>
      <c r="AC44" s="116">
        <v>120.78249912000005</v>
      </c>
      <c r="AD44" s="1646">
        <f t="shared" si="6"/>
        <v>0.25239964348991711</v>
      </c>
      <c r="AE44" s="1652">
        <v>979.36639347000016</v>
      </c>
      <c r="AF44" s="116">
        <v>755.50451059999989</v>
      </c>
      <c r="AG44" s="116">
        <v>223.86188287000022</v>
      </c>
      <c r="AH44" s="1646">
        <f t="shared" si="7"/>
        <v>0.22857827710100767</v>
      </c>
      <c r="AI44" s="116">
        <v>1580.3823284500002</v>
      </c>
      <c r="AJ44" s="116">
        <v>1223.3281200000001</v>
      </c>
      <c r="AK44" s="116">
        <v>357.05420845000003</v>
      </c>
      <c r="AL44" s="1655">
        <f t="shared" si="8"/>
        <v>0.22592900592617354</v>
      </c>
    </row>
    <row r="45" spans="2:40" outlineLevel="1">
      <c r="B45" s="503" t="s">
        <v>1013</v>
      </c>
      <c r="C45" s="116">
        <v>124.50510000000004</v>
      </c>
      <c r="D45" s="116">
        <v>77.808909999999997</v>
      </c>
      <c r="E45" s="116">
        <v>46.69619000000003</v>
      </c>
      <c r="F45" s="1646">
        <f t="shared" si="0"/>
        <v>0.37505443552111534</v>
      </c>
      <c r="G45" s="116">
        <v>344.2290900000001</v>
      </c>
      <c r="H45" s="116">
        <v>229.56785375999999</v>
      </c>
      <c r="I45" s="116">
        <v>114.66123624000008</v>
      </c>
      <c r="J45" s="1646">
        <f t="shared" si="1"/>
        <v>0.33309571901665846</v>
      </c>
      <c r="K45" s="116">
        <v>382.42819999999983</v>
      </c>
      <c r="L45" s="116">
        <v>261.20462750000002</v>
      </c>
      <c r="M45" s="116">
        <v>121.2235724999998</v>
      </c>
      <c r="N45" s="1646">
        <f t="shared" si="2"/>
        <v>0.3169838743586374</v>
      </c>
      <c r="O45" s="1652">
        <v>215.05041999999997</v>
      </c>
      <c r="P45" s="116">
        <v>157.91544000000002</v>
      </c>
      <c r="Q45" s="116">
        <v>57.134979999999949</v>
      </c>
      <c r="R45" s="1646">
        <f t="shared" si="3"/>
        <v>0.26568178755475091</v>
      </c>
      <c r="S45" s="116">
        <v>1066.2128099999998</v>
      </c>
      <c r="T45" s="116">
        <v>726.49683126000014</v>
      </c>
      <c r="U45" s="116">
        <v>339.71597873999968</v>
      </c>
      <c r="V45" s="1646">
        <f t="shared" si="4"/>
        <v>0.31861929959367097</v>
      </c>
      <c r="W45" s="116">
        <v>142.68203</v>
      </c>
      <c r="X45" s="116">
        <v>99.887802500000021</v>
      </c>
      <c r="Y45" s="116">
        <v>42.794227499999977</v>
      </c>
      <c r="Z45" s="1646">
        <f t="shared" si="5"/>
        <v>0.29992724031190177</v>
      </c>
      <c r="AA45" s="1652">
        <v>375.55802999999997</v>
      </c>
      <c r="AB45" s="116">
        <v>245.93354500000007</v>
      </c>
      <c r="AC45" s="116">
        <v>129.62448499999991</v>
      </c>
      <c r="AD45" s="1646">
        <f t="shared" si="6"/>
        <v>0.34515168002132696</v>
      </c>
      <c r="AE45" s="1652">
        <v>518.24005999999997</v>
      </c>
      <c r="AF45" s="116">
        <v>345.82134750000012</v>
      </c>
      <c r="AG45" s="116">
        <v>172.41871249999986</v>
      </c>
      <c r="AH45" s="1646">
        <f t="shared" si="7"/>
        <v>0.33270047186240265</v>
      </c>
      <c r="AI45" s="116">
        <v>1115.7186799999999</v>
      </c>
      <c r="AJ45" s="116">
        <v>764.94141500000012</v>
      </c>
      <c r="AK45" s="116">
        <v>350.77726499999977</v>
      </c>
      <c r="AL45" s="1655">
        <f t="shared" si="8"/>
        <v>0.31439579823114533</v>
      </c>
    </row>
    <row r="46" spans="2:40" outlineLevel="1">
      <c r="B46" s="503" t="s">
        <v>1941</v>
      </c>
      <c r="C46" s="116">
        <v>0</v>
      </c>
      <c r="D46" s="116">
        <v>0</v>
      </c>
      <c r="E46" s="116">
        <v>0</v>
      </c>
      <c r="F46" s="1646">
        <f t="shared" si="0"/>
        <v>0</v>
      </c>
      <c r="G46" s="116">
        <v>0.16208999999999998</v>
      </c>
      <c r="H46" s="116">
        <v>0.63524630000000004</v>
      </c>
      <c r="I46" s="116">
        <v>-0.47315630000000003</v>
      </c>
      <c r="J46" s="1646">
        <f t="shared" si="1"/>
        <v>-2.9190961811339382</v>
      </c>
      <c r="K46" s="116">
        <v>5.4695780000000003</v>
      </c>
      <c r="L46" s="116">
        <v>3.9052123000000014</v>
      </c>
      <c r="M46" s="116">
        <v>1.5643656999999989</v>
      </c>
      <c r="N46" s="1646">
        <f t="shared" si="2"/>
        <v>0.28601213841360318</v>
      </c>
      <c r="O46" s="1652">
        <v>2.0546519999999999</v>
      </c>
      <c r="P46" s="116">
        <v>0.94219450000000027</v>
      </c>
      <c r="Q46" s="116">
        <v>1.1124574999999997</v>
      </c>
      <c r="R46" s="1646">
        <f t="shared" si="3"/>
        <v>0.54143353716347087</v>
      </c>
      <c r="S46" s="116">
        <v>7.6863200000000003</v>
      </c>
      <c r="T46" s="116">
        <v>5.4826531000000021</v>
      </c>
      <c r="U46" s="116">
        <v>2.2036668999999982</v>
      </c>
      <c r="V46" s="1646">
        <f t="shared" si="4"/>
        <v>0.28669986417427301</v>
      </c>
      <c r="W46" s="116">
        <v>5.6226919999999998</v>
      </c>
      <c r="X46" s="116">
        <v>3.8057675</v>
      </c>
      <c r="Y46" s="116">
        <v>1.8169245000000001</v>
      </c>
      <c r="Z46" s="1646">
        <f t="shared" si="5"/>
        <v>0.32314138850216234</v>
      </c>
      <c r="AA46" s="1652">
        <v>540.95344</v>
      </c>
      <c r="AB46" s="116">
        <v>196.09128389999998</v>
      </c>
      <c r="AC46" s="116">
        <v>344.86215609999994</v>
      </c>
      <c r="AD46" s="1646">
        <f t="shared" si="6"/>
        <v>0.63750801935930002</v>
      </c>
      <c r="AE46" s="1652">
        <v>546.57613200000003</v>
      </c>
      <c r="AF46" s="116">
        <v>199.89705139999998</v>
      </c>
      <c r="AG46" s="116">
        <v>346.67908059999996</v>
      </c>
      <c r="AH46" s="1646">
        <f t="shared" si="7"/>
        <v>0.63427409340296614</v>
      </c>
      <c r="AI46" s="116">
        <v>554.10036200000002</v>
      </c>
      <c r="AJ46" s="116">
        <v>204.7444582</v>
      </c>
      <c r="AK46" s="116">
        <v>349.35590379999996</v>
      </c>
      <c r="AL46" s="1655">
        <f t="shared" si="8"/>
        <v>0.6304921053273016</v>
      </c>
    </row>
    <row r="47" spans="2:40" outlineLevel="1">
      <c r="B47" s="503" t="s">
        <v>3527</v>
      </c>
      <c r="C47" s="116">
        <v>369.32898000000006</v>
      </c>
      <c r="D47" s="116">
        <v>285.62953339999996</v>
      </c>
      <c r="E47" s="116">
        <v>83.699446600000087</v>
      </c>
      <c r="F47" s="1646">
        <f t="shared" si="0"/>
        <v>0.22662572159920966</v>
      </c>
      <c r="G47" s="116">
        <v>503.19054999999997</v>
      </c>
      <c r="H47" s="116">
        <v>388.63408014999999</v>
      </c>
      <c r="I47" s="116">
        <v>114.55646985</v>
      </c>
      <c r="J47" s="1646">
        <f t="shared" si="1"/>
        <v>0.22766021708873507</v>
      </c>
      <c r="K47" s="116">
        <v>697.38274999999999</v>
      </c>
      <c r="L47" s="116">
        <v>545.04594489999999</v>
      </c>
      <c r="M47" s="116">
        <v>152.33680509999999</v>
      </c>
      <c r="N47" s="1646">
        <f t="shared" si="2"/>
        <v>0.21844074161570529</v>
      </c>
      <c r="O47" s="1652">
        <v>933.36748000000023</v>
      </c>
      <c r="P47" s="116">
        <v>732.92213154499984</v>
      </c>
      <c r="Q47" s="116">
        <v>200.44534845500033</v>
      </c>
      <c r="R47" s="1646">
        <f t="shared" si="3"/>
        <v>0.21475501637897249</v>
      </c>
      <c r="S47" s="116">
        <v>2503.2697600000001</v>
      </c>
      <c r="T47" s="116">
        <v>1952.2316899949997</v>
      </c>
      <c r="U47" s="116">
        <v>551.03807000500058</v>
      </c>
      <c r="V47" s="1646">
        <f t="shared" si="4"/>
        <v>0.22012732259626727</v>
      </c>
      <c r="W47" s="116">
        <v>-4.2</v>
      </c>
      <c r="X47" s="116">
        <v>-0.57681419999999983</v>
      </c>
      <c r="Y47" s="116">
        <v>-3.6231858000000003</v>
      </c>
      <c r="Z47" s="1646">
        <f t="shared" si="5"/>
        <v>0.86266328571428574</v>
      </c>
      <c r="AA47" s="1652">
        <v>0</v>
      </c>
      <c r="AB47" s="116">
        <v>0</v>
      </c>
      <c r="AC47" s="116">
        <v>0</v>
      </c>
      <c r="AD47" s="1646">
        <f t="shared" si="6"/>
        <v>0</v>
      </c>
      <c r="AE47" s="1652">
        <v>-4.2</v>
      </c>
      <c r="AF47" s="116">
        <v>-0.57681419999999983</v>
      </c>
      <c r="AG47" s="116">
        <v>-3.6231858000000003</v>
      </c>
      <c r="AH47" s="1646">
        <f t="shared" si="7"/>
        <v>0.86266328571428574</v>
      </c>
      <c r="AI47" s="116">
        <v>1626.5502300000003</v>
      </c>
      <c r="AJ47" s="116">
        <v>1277.3912622449998</v>
      </c>
      <c r="AK47" s="116">
        <v>349.15896775500033</v>
      </c>
      <c r="AL47" s="1655">
        <f t="shared" si="8"/>
        <v>0.21466227191459084</v>
      </c>
    </row>
    <row r="48" spans="2:40" outlineLevel="1">
      <c r="B48" s="503" t="s">
        <v>1017</v>
      </c>
      <c r="C48" s="116">
        <v>167.26749000000001</v>
      </c>
      <c r="D48" s="116">
        <v>125.27952860000002</v>
      </c>
      <c r="E48" s="116">
        <v>41.987961400000003</v>
      </c>
      <c r="F48" s="1646">
        <f t="shared" si="0"/>
        <v>0.25102284610117603</v>
      </c>
      <c r="G48" s="116">
        <v>159.76066999999998</v>
      </c>
      <c r="H48" s="116">
        <v>119.816287</v>
      </c>
      <c r="I48" s="116">
        <v>39.944382999999988</v>
      </c>
      <c r="J48" s="1646">
        <f t="shared" si="1"/>
        <v>0.25002638634402319</v>
      </c>
      <c r="K48" s="116">
        <v>437.05043000000006</v>
      </c>
      <c r="L48" s="116">
        <v>324.48090700000006</v>
      </c>
      <c r="M48" s="116">
        <v>112.56952299999999</v>
      </c>
      <c r="N48" s="1646">
        <f t="shared" si="2"/>
        <v>0.25756643918643435</v>
      </c>
      <c r="O48" s="1652">
        <v>754.73246999999992</v>
      </c>
      <c r="P48" s="116">
        <v>572.25239979999992</v>
      </c>
      <c r="Q48" s="116">
        <v>182.48007020000009</v>
      </c>
      <c r="R48" s="1646">
        <f t="shared" si="3"/>
        <v>0.24178113100129389</v>
      </c>
      <c r="S48" s="116">
        <v>1518.81106</v>
      </c>
      <c r="T48" s="116">
        <v>1141.8291224</v>
      </c>
      <c r="U48" s="116">
        <v>376.98193760000004</v>
      </c>
      <c r="V48" s="1646">
        <f t="shared" si="4"/>
        <v>0.24820858073024568</v>
      </c>
      <c r="W48" s="116">
        <v>189.02649999999997</v>
      </c>
      <c r="X48" s="116">
        <v>176.35190809999997</v>
      </c>
      <c r="Y48" s="116">
        <v>12.674591899999999</v>
      </c>
      <c r="Z48" s="1646">
        <f t="shared" si="5"/>
        <v>6.705193134295985E-2</v>
      </c>
      <c r="AA48" s="1652">
        <v>161.04103999999998</v>
      </c>
      <c r="AB48" s="116">
        <v>138.11906789999998</v>
      </c>
      <c r="AC48" s="116">
        <v>22.921972100000012</v>
      </c>
      <c r="AD48" s="1646">
        <f t="shared" si="6"/>
        <v>0.14233621504183042</v>
      </c>
      <c r="AE48" s="1652">
        <v>350.06753999999989</v>
      </c>
      <c r="AF48" s="116">
        <v>314.47097599999989</v>
      </c>
      <c r="AG48" s="116">
        <v>35.596564000000015</v>
      </c>
      <c r="AH48" s="1646">
        <f t="shared" si="7"/>
        <v>0.1016848463013738</v>
      </c>
      <c r="AI48" s="116">
        <v>1541.8504399999999</v>
      </c>
      <c r="AJ48" s="116">
        <v>1211.2042827999996</v>
      </c>
      <c r="AK48" s="116">
        <v>330.64615720000023</v>
      </c>
      <c r="AL48" s="1655">
        <f t="shared" si="8"/>
        <v>0.21444761996500791</v>
      </c>
    </row>
    <row r="49" spans="2:38" outlineLevel="1">
      <c r="B49" s="503" t="s">
        <v>3723</v>
      </c>
      <c r="C49" s="116">
        <v>21.864100899999997</v>
      </c>
      <c r="D49" s="116">
        <v>21.448786900000002</v>
      </c>
      <c r="E49" s="116">
        <v>0.41531399999999485</v>
      </c>
      <c r="F49" s="1646">
        <f t="shared" si="0"/>
        <v>1.8995247135911036E-2</v>
      </c>
      <c r="G49" s="116">
        <v>304.12976288000027</v>
      </c>
      <c r="H49" s="116">
        <v>249.46970350000004</v>
      </c>
      <c r="I49" s="116">
        <v>54.660059380000256</v>
      </c>
      <c r="J49" s="1646">
        <f t="shared" si="1"/>
        <v>0.17972611053383597</v>
      </c>
      <c r="K49" s="116">
        <v>291.34021688999979</v>
      </c>
      <c r="L49" s="116">
        <v>205.07078000000004</v>
      </c>
      <c r="M49" s="116">
        <v>86.269436889999781</v>
      </c>
      <c r="N49" s="1646">
        <f t="shared" si="2"/>
        <v>0.29611235211845882</v>
      </c>
      <c r="O49" s="1652">
        <v>165.98799000000011</v>
      </c>
      <c r="P49" s="116">
        <v>138.1593</v>
      </c>
      <c r="Q49" s="116">
        <v>27.828690000000119</v>
      </c>
      <c r="R49" s="1646">
        <f t="shared" si="3"/>
        <v>0.16765484057009244</v>
      </c>
      <c r="S49" s="116">
        <v>783.32207067000013</v>
      </c>
      <c r="T49" s="116">
        <v>614.14857040000004</v>
      </c>
      <c r="U49" s="116">
        <v>169.17350027000009</v>
      </c>
      <c r="V49" s="1646">
        <f t="shared" si="4"/>
        <v>0.21596927573520386</v>
      </c>
      <c r="W49" s="116">
        <v>185.35875628000002</v>
      </c>
      <c r="X49" s="116">
        <v>143.94814010000002</v>
      </c>
      <c r="Y49" s="116">
        <v>41.410616180000012</v>
      </c>
      <c r="Z49" s="1646">
        <f t="shared" si="5"/>
        <v>0.2234079307127298</v>
      </c>
      <c r="AA49" s="1652">
        <v>872.40975293999986</v>
      </c>
      <c r="AB49" s="116">
        <v>706.50438790000021</v>
      </c>
      <c r="AC49" s="116">
        <v>165.90536503999971</v>
      </c>
      <c r="AD49" s="1646">
        <f t="shared" si="6"/>
        <v>0.19016908566290394</v>
      </c>
      <c r="AE49" s="1652">
        <v>1057.7685092199999</v>
      </c>
      <c r="AF49" s="116">
        <v>850.45252800000014</v>
      </c>
      <c r="AG49" s="116">
        <v>207.31598121999971</v>
      </c>
      <c r="AH49" s="1646">
        <f t="shared" si="7"/>
        <v>0.19599371640669735</v>
      </c>
      <c r="AI49" s="116">
        <v>1515.09671611</v>
      </c>
      <c r="AJ49" s="116">
        <v>1193.6826080000003</v>
      </c>
      <c r="AK49" s="116">
        <v>321.41410810999969</v>
      </c>
      <c r="AL49" s="1655">
        <f t="shared" si="8"/>
        <v>0.21214098393350631</v>
      </c>
    </row>
    <row r="50" spans="2:38" outlineLevel="1">
      <c r="B50" s="503" t="s">
        <v>3531</v>
      </c>
      <c r="C50" s="116">
        <v>225.64093</v>
      </c>
      <c r="D50" s="116">
        <v>137.34782999999996</v>
      </c>
      <c r="E50" s="116">
        <v>88.293100000000038</v>
      </c>
      <c r="F50" s="1646">
        <f t="shared" si="0"/>
        <v>0.391299131766564</v>
      </c>
      <c r="G50" s="116">
        <v>246.51021</v>
      </c>
      <c r="H50" s="116">
        <v>157.86301939999998</v>
      </c>
      <c r="I50" s="116">
        <v>88.647190600000002</v>
      </c>
      <c r="J50" s="1646">
        <f t="shared" si="1"/>
        <v>0.3596085963335961</v>
      </c>
      <c r="K50" s="116">
        <v>241.00420000000003</v>
      </c>
      <c r="L50" s="116">
        <v>156.58290400000001</v>
      </c>
      <c r="M50" s="116">
        <v>84.421295999999998</v>
      </c>
      <c r="N50" s="1646">
        <f t="shared" si="2"/>
        <v>0.3502897293906081</v>
      </c>
      <c r="O50" s="1652">
        <v>326.97516999999999</v>
      </c>
      <c r="P50" s="116">
        <v>218.15822559999995</v>
      </c>
      <c r="Q50" s="116">
        <v>108.81694440000004</v>
      </c>
      <c r="R50" s="1646">
        <f t="shared" si="3"/>
        <v>0.33279880059394124</v>
      </c>
      <c r="S50" s="116">
        <v>1040.13051</v>
      </c>
      <c r="T50" s="116">
        <v>669.95197899999982</v>
      </c>
      <c r="U50" s="116">
        <v>370.17853100000019</v>
      </c>
      <c r="V50" s="1646">
        <f t="shared" si="4"/>
        <v>0.35589623363706563</v>
      </c>
      <c r="W50" s="116">
        <v>224.48204000000001</v>
      </c>
      <c r="X50" s="116">
        <v>141.25486040000001</v>
      </c>
      <c r="Y50" s="116">
        <v>83.227179599999999</v>
      </c>
      <c r="Z50" s="1646">
        <f t="shared" si="5"/>
        <v>0.37075206372857267</v>
      </c>
      <c r="AA50" s="1652">
        <v>106.08544000000002</v>
      </c>
      <c r="AB50" s="116">
        <v>64.492360000000033</v>
      </c>
      <c r="AC50" s="116">
        <v>41.593079999999986</v>
      </c>
      <c r="AD50" s="1646">
        <f t="shared" si="6"/>
        <v>0.39207152272734108</v>
      </c>
      <c r="AE50" s="1652">
        <v>330.56748000000005</v>
      </c>
      <c r="AF50" s="116">
        <v>205.74722040000006</v>
      </c>
      <c r="AG50" s="116">
        <v>124.82025959999999</v>
      </c>
      <c r="AH50" s="1646">
        <f t="shared" si="7"/>
        <v>0.37759388673078176</v>
      </c>
      <c r="AI50" s="116">
        <v>898.54685000000006</v>
      </c>
      <c r="AJ50" s="116">
        <v>580.48834999999997</v>
      </c>
      <c r="AK50" s="116">
        <v>318.05850000000009</v>
      </c>
      <c r="AL50" s="1655">
        <f t="shared" si="8"/>
        <v>0.35396985699743988</v>
      </c>
    </row>
    <row r="51" spans="2:38" outlineLevel="1">
      <c r="B51" s="503" t="s">
        <v>1023</v>
      </c>
      <c r="C51" s="116">
        <v>56.73999220000001</v>
      </c>
      <c r="D51" s="116">
        <v>43.253999999999998</v>
      </c>
      <c r="E51" s="116">
        <v>13.485992200000007</v>
      </c>
      <c r="F51" s="1646">
        <f t="shared" si="0"/>
        <v>0.23768054377702233</v>
      </c>
      <c r="G51" s="116">
        <v>439.51092679999994</v>
      </c>
      <c r="H51" s="116">
        <v>315.87087000000008</v>
      </c>
      <c r="I51" s="116">
        <v>123.6400567999999</v>
      </c>
      <c r="J51" s="1646">
        <f t="shared" si="1"/>
        <v>0.28131281672608444</v>
      </c>
      <c r="K51" s="116">
        <v>242.66138824800009</v>
      </c>
      <c r="L51" s="116">
        <v>168.66080000000011</v>
      </c>
      <c r="M51" s="116">
        <v>74.000588247999985</v>
      </c>
      <c r="N51" s="1646">
        <f t="shared" si="2"/>
        <v>0.30495411232202851</v>
      </c>
      <c r="O51" s="1652">
        <v>60.797230999999989</v>
      </c>
      <c r="P51" s="116">
        <v>42.030570000000004</v>
      </c>
      <c r="Q51" s="116">
        <v>18.766660999999985</v>
      </c>
      <c r="R51" s="1646">
        <f t="shared" si="3"/>
        <v>0.30867624546913969</v>
      </c>
      <c r="S51" s="116">
        <v>799.70953824800006</v>
      </c>
      <c r="T51" s="116">
        <v>569.81624000000022</v>
      </c>
      <c r="U51" s="116">
        <v>229.89329824799987</v>
      </c>
      <c r="V51" s="1646">
        <f t="shared" si="4"/>
        <v>0.28747099697178685</v>
      </c>
      <c r="W51" s="116">
        <v>380.89486540000001</v>
      </c>
      <c r="X51" s="116">
        <v>252.71203000000003</v>
      </c>
      <c r="Y51" s="116">
        <v>128.18283539999999</v>
      </c>
      <c r="Z51" s="1646">
        <f t="shared" si="5"/>
        <v>0.33653075177421382</v>
      </c>
      <c r="AA51" s="1652">
        <v>247.3943251999998</v>
      </c>
      <c r="AB51" s="116">
        <v>163.18453740000001</v>
      </c>
      <c r="AC51" s="116">
        <v>84.209787799999788</v>
      </c>
      <c r="AD51" s="1646">
        <f t="shared" si="6"/>
        <v>0.34038690148580603</v>
      </c>
      <c r="AE51" s="1652">
        <v>628.28919059999987</v>
      </c>
      <c r="AF51" s="116">
        <v>415.89656740000004</v>
      </c>
      <c r="AG51" s="116">
        <v>212.3926231999998</v>
      </c>
      <c r="AH51" s="1646">
        <f t="shared" si="7"/>
        <v>0.33804914421203136</v>
      </c>
      <c r="AI51" s="116">
        <v>931.74780984799986</v>
      </c>
      <c r="AJ51" s="116">
        <v>626.58793740000021</v>
      </c>
      <c r="AK51" s="116">
        <v>305.15987244799965</v>
      </c>
      <c r="AL51" s="1655">
        <f t="shared" si="8"/>
        <v>0.32751337778597162</v>
      </c>
    </row>
    <row r="52" spans="2:38" outlineLevel="1">
      <c r="B52" s="503" t="s">
        <v>1067</v>
      </c>
      <c r="C52" s="116">
        <v>0</v>
      </c>
      <c r="D52" s="116">
        <v>0</v>
      </c>
      <c r="E52" s="116">
        <v>0</v>
      </c>
      <c r="F52" s="1646">
        <f t="shared" si="0"/>
        <v>0</v>
      </c>
      <c r="G52" s="116">
        <v>0</v>
      </c>
      <c r="H52" s="116">
        <v>0</v>
      </c>
      <c r="I52" s="116">
        <v>0</v>
      </c>
      <c r="J52" s="1646">
        <f t="shared" si="1"/>
        <v>0</v>
      </c>
      <c r="K52" s="116">
        <v>414.31454999999994</v>
      </c>
      <c r="L52" s="116">
        <v>128.60598078999996</v>
      </c>
      <c r="M52" s="116">
        <v>285.70856921000001</v>
      </c>
      <c r="N52" s="1646">
        <f t="shared" si="2"/>
        <v>0.68959337587830316</v>
      </c>
      <c r="O52" s="1652">
        <v>36.675220000000003</v>
      </c>
      <c r="P52" s="116">
        <v>29.447443800000002</v>
      </c>
      <c r="Q52" s="116">
        <v>7.2277762000000001</v>
      </c>
      <c r="R52" s="1646">
        <f t="shared" si="3"/>
        <v>0.19707519682226854</v>
      </c>
      <c r="S52" s="116">
        <v>450.98976999999991</v>
      </c>
      <c r="T52" s="116">
        <v>158.05342458999999</v>
      </c>
      <c r="U52" s="116">
        <v>292.93634540999994</v>
      </c>
      <c r="V52" s="1646">
        <f t="shared" si="4"/>
        <v>0.64954099825812017</v>
      </c>
      <c r="W52" s="116">
        <v>0</v>
      </c>
      <c r="X52" s="116">
        <v>0</v>
      </c>
      <c r="Y52" s="116">
        <v>0</v>
      </c>
      <c r="Z52" s="1646">
        <f t="shared" si="5"/>
        <v>0</v>
      </c>
      <c r="AA52" s="1652">
        <v>-1.6</v>
      </c>
      <c r="AB52" s="116">
        <v>-3.0987239</v>
      </c>
      <c r="AC52" s="116">
        <v>1.4987238999999999</v>
      </c>
      <c r="AD52" s="1646">
        <f t="shared" si="6"/>
        <v>-0.93670243749999993</v>
      </c>
      <c r="AE52" s="1652">
        <v>-1.6</v>
      </c>
      <c r="AF52" s="116">
        <v>-3.0987239</v>
      </c>
      <c r="AG52" s="116">
        <v>1.4987238999999999</v>
      </c>
      <c r="AH52" s="1646">
        <f t="shared" si="7"/>
        <v>-0.93670243749999993</v>
      </c>
      <c r="AI52" s="116">
        <v>449.38976999999988</v>
      </c>
      <c r="AJ52" s="116">
        <v>154.95470068999998</v>
      </c>
      <c r="AK52" s="116">
        <v>294.43506930999996</v>
      </c>
      <c r="AL52" s="1655">
        <f t="shared" si="8"/>
        <v>0.65518863348847489</v>
      </c>
    </row>
    <row r="53" spans="2:38" outlineLevel="1">
      <c r="B53" s="503" t="s">
        <v>1097</v>
      </c>
      <c r="C53" s="116">
        <v>293.62857840599997</v>
      </c>
      <c r="D53" s="116">
        <v>210.20612000000008</v>
      </c>
      <c r="E53" s="116">
        <v>83.422458405999905</v>
      </c>
      <c r="F53" s="1646">
        <f t="shared" si="0"/>
        <v>0.28410878416150537</v>
      </c>
      <c r="G53" s="116">
        <v>3.9134044510000003</v>
      </c>
      <c r="H53" s="116">
        <v>4.1815468999999998</v>
      </c>
      <c r="I53" s="116">
        <v>-0.26814244899999995</v>
      </c>
      <c r="J53" s="1646">
        <f t="shared" si="1"/>
        <v>-6.8518971743766727E-2</v>
      </c>
      <c r="K53" s="116">
        <v>0</v>
      </c>
      <c r="L53" s="116">
        <v>0</v>
      </c>
      <c r="M53" s="116">
        <v>0</v>
      </c>
      <c r="N53" s="1646">
        <f t="shared" si="2"/>
        <v>0</v>
      </c>
      <c r="O53" s="1652">
        <v>564.16333704900012</v>
      </c>
      <c r="P53" s="116">
        <v>372.47615999999982</v>
      </c>
      <c r="Q53" s="116">
        <v>191.68717704900027</v>
      </c>
      <c r="R53" s="1646">
        <f t="shared" si="3"/>
        <v>0.33977248158604001</v>
      </c>
      <c r="S53" s="116">
        <v>861.705319906</v>
      </c>
      <c r="T53" s="116">
        <v>586.86382689999982</v>
      </c>
      <c r="U53" s="116">
        <v>274.84149300600018</v>
      </c>
      <c r="V53" s="1646">
        <f t="shared" si="4"/>
        <v>0.31895067450202297</v>
      </c>
      <c r="W53" s="116">
        <v>437.09479259699975</v>
      </c>
      <c r="X53" s="116">
        <v>339.75224999999995</v>
      </c>
      <c r="Y53" s="116">
        <v>97.342542596999792</v>
      </c>
      <c r="Z53" s="1646">
        <f t="shared" si="5"/>
        <v>0.22270350561405419</v>
      </c>
      <c r="AA53" s="1652">
        <v>0</v>
      </c>
      <c r="AB53" s="116">
        <v>0</v>
      </c>
      <c r="AC53" s="116">
        <v>0</v>
      </c>
      <c r="AD53" s="1646">
        <f t="shared" si="6"/>
        <v>0</v>
      </c>
      <c r="AE53" s="1652">
        <v>437.09479259699975</v>
      </c>
      <c r="AF53" s="116">
        <v>339.75224999999995</v>
      </c>
      <c r="AG53" s="116">
        <v>97.342542596999792</v>
      </c>
      <c r="AH53" s="1646">
        <f t="shared" si="7"/>
        <v>0.22270350561405419</v>
      </c>
      <c r="AI53" s="116">
        <v>1001.2581296459997</v>
      </c>
      <c r="AJ53" s="116">
        <v>712.22840999999971</v>
      </c>
      <c r="AK53" s="116">
        <v>289.02971964600005</v>
      </c>
      <c r="AL53" s="1655">
        <f t="shared" si="8"/>
        <v>0.28866653971457701</v>
      </c>
    </row>
    <row r="54" spans="2:38" outlineLevel="1">
      <c r="B54" s="503" t="s">
        <v>1021</v>
      </c>
      <c r="C54" s="116">
        <v>133.31621999999999</v>
      </c>
      <c r="D54" s="116">
        <v>89.775092399999977</v>
      </c>
      <c r="E54" s="116">
        <v>43.541127600000024</v>
      </c>
      <c r="F54" s="1646">
        <f t="shared" si="0"/>
        <v>0.32660037615828014</v>
      </c>
      <c r="G54" s="116">
        <v>303.32821000000001</v>
      </c>
      <c r="H54" s="116">
        <v>232.47053229999997</v>
      </c>
      <c r="I54" s="116">
        <v>70.857677700000053</v>
      </c>
      <c r="J54" s="1646">
        <f t="shared" si="1"/>
        <v>0.23360068521157346</v>
      </c>
      <c r="K54" s="116">
        <v>315.54957000000002</v>
      </c>
      <c r="L54" s="116">
        <v>177.10581330000002</v>
      </c>
      <c r="M54" s="116">
        <v>138.44375669999999</v>
      </c>
      <c r="N54" s="1646">
        <f t="shared" si="2"/>
        <v>0.43873853702288357</v>
      </c>
      <c r="O54" s="1652">
        <v>263.66027000000003</v>
      </c>
      <c r="P54" s="116">
        <v>166.23150200000001</v>
      </c>
      <c r="Q54" s="116">
        <v>97.428768000000005</v>
      </c>
      <c r="R54" s="1646">
        <f t="shared" si="3"/>
        <v>0.36952388769077721</v>
      </c>
      <c r="S54" s="116">
        <v>1015.85427</v>
      </c>
      <c r="T54" s="116">
        <v>665.58293999999989</v>
      </c>
      <c r="U54" s="116">
        <v>350.27133000000009</v>
      </c>
      <c r="V54" s="1646">
        <f t="shared" si="4"/>
        <v>0.34480470313916195</v>
      </c>
      <c r="W54" s="116">
        <v>50.257260000000002</v>
      </c>
      <c r="X54" s="116">
        <v>23.492338799999999</v>
      </c>
      <c r="Y54" s="116">
        <v>26.764921200000003</v>
      </c>
      <c r="Z54" s="1646">
        <f t="shared" si="5"/>
        <v>0.53255830500906742</v>
      </c>
      <c r="AA54" s="1652">
        <v>-3.55043</v>
      </c>
      <c r="AB54" s="116">
        <v>-4.0923319000000005</v>
      </c>
      <c r="AC54" s="116">
        <v>0.54190190000000027</v>
      </c>
      <c r="AD54" s="1646">
        <f t="shared" si="6"/>
        <v>-0.15262993496562396</v>
      </c>
      <c r="AE54" s="1652">
        <v>46.706830000000004</v>
      </c>
      <c r="AF54" s="116">
        <v>19.400006899999998</v>
      </c>
      <c r="AG54" s="116">
        <v>27.306823100000006</v>
      </c>
      <c r="AH54" s="1646">
        <f t="shared" si="7"/>
        <v>0.58464304042899085</v>
      </c>
      <c r="AI54" s="116">
        <v>625.91667000000007</v>
      </c>
      <c r="AJ54" s="116">
        <v>362.73732220000005</v>
      </c>
      <c r="AK54" s="116">
        <v>263.17934780000002</v>
      </c>
      <c r="AL54" s="1655">
        <f t="shared" si="8"/>
        <v>0.42047026451620145</v>
      </c>
    </row>
    <row r="55" spans="2:38" outlineLevel="1">
      <c r="B55" s="503" t="s">
        <v>1019</v>
      </c>
      <c r="C55" s="116">
        <v>245.51018999999999</v>
      </c>
      <c r="D55" s="116">
        <v>160.24804170000007</v>
      </c>
      <c r="E55" s="116">
        <v>85.262148299999936</v>
      </c>
      <c r="F55" s="1646">
        <f t="shared" si="0"/>
        <v>0.34728557824829975</v>
      </c>
      <c r="G55" s="116">
        <v>260.31364000000002</v>
      </c>
      <c r="H55" s="116">
        <v>175.47503030000001</v>
      </c>
      <c r="I55" s="116">
        <v>84.838609700000006</v>
      </c>
      <c r="J55" s="1646">
        <f t="shared" si="1"/>
        <v>0.32590919822718473</v>
      </c>
      <c r="K55" s="116">
        <v>248.76321000000002</v>
      </c>
      <c r="L55" s="116">
        <v>175.85060030000005</v>
      </c>
      <c r="M55" s="116">
        <v>72.912609699999976</v>
      </c>
      <c r="N55" s="1646">
        <f t="shared" si="2"/>
        <v>0.29310045364023068</v>
      </c>
      <c r="O55" s="1652">
        <v>267.33238</v>
      </c>
      <c r="P55" s="116">
        <v>192.61375179999996</v>
      </c>
      <c r="Q55" s="116">
        <v>74.71862820000004</v>
      </c>
      <c r="R55" s="1646">
        <f t="shared" si="3"/>
        <v>0.27949711217174678</v>
      </c>
      <c r="S55" s="116">
        <v>1021.9194200000001</v>
      </c>
      <c r="T55" s="116">
        <v>704.18742410000004</v>
      </c>
      <c r="U55" s="116">
        <v>317.73199589999996</v>
      </c>
      <c r="V55" s="1646">
        <f t="shared" si="4"/>
        <v>0.31091687826032305</v>
      </c>
      <c r="W55" s="116">
        <v>244.70341000000002</v>
      </c>
      <c r="X55" s="116">
        <v>172.70298600000001</v>
      </c>
      <c r="Y55" s="116">
        <v>72.000424000000024</v>
      </c>
      <c r="Z55" s="1646">
        <f t="shared" si="5"/>
        <v>0.2942354746915869</v>
      </c>
      <c r="AA55" s="1652">
        <v>132.00848999999999</v>
      </c>
      <c r="AB55" s="116">
        <v>88.94112890000001</v>
      </c>
      <c r="AC55" s="116">
        <v>43.067361099999978</v>
      </c>
      <c r="AD55" s="1646">
        <f t="shared" si="6"/>
        <v>0.32624690351355418</v>
      </c>
      <c r="AE55" s="1652">
        <v>376.71190000000001</v>
      </c>
      <c r="AF55" s="116">
        <v>261.64411490000003</v>
      </c>
      <c r="AG55" s="116">
        <v>115.06778510000001</v>
      </c>
      <c r="AH55" s="1646">
        <f t="shared" si="7"/>
        <v>0.30545301356288457</v>
      </c>
      <c r="AI55" s="116">
        <v>892.80749000000003</v>
      </c>
      <c r="AJ55" s="116">
        <v>630.10846700000002</v>
      </c>
      <c r="AK55" s="116">
        <v>262.69902299999995</v>
      </c>
      <c r="AL55" s="1655">
        <f t="shared" si="8"/>
        <v>0.29423926875882273</v>
      </c>
    </row>
    <row r="56" spans="2:38" outlineLevel="1">
      <c r="B56" s="503" t="s">
        <v>1029</v>
      </c>
      <c r="C56" s="116">
        <v>68.500839999999997</v>
      </c>
      <c r="D56" s="116">
        <v>50.924116200000007</v>
      </c>
      <c r="E56" s="116">
        <v>17.576723799999993</v>
      </c>
      <c r="F56" s="1646">
        <f t="shared" si="0"/>
        <v>0.25659136150739165</v>
      </c>
      <c r="G56" s="116">
        <v>322.18205000000006</v>
      </c>
      <c r="H56" s="116">
        <v>278.1179911000001</v>
      </c>
      <c r="I56" s="116">
        <v>44.064058899999942</v>
      </c>
      <c r="J56" s="1646">
        <f t="shared" si="1"/>
        <v>0.1367675787648627</v>
      </c>
      <c r="K56" s="116">
        <v>270.44999000000001</v>
      </c>
      <c r="L56" s="116">
        <v>197.64449639999998</v>
      </c>
      <c r="M56" s="116">
        <v>72.80549360000002</v>
      </c>
      <c r="N56" s="1646">
        <f t="shared" si="2"/>
        <v>0.26920131740437492</v>
      </c>
      <c r="O56" s="1652">
        <v>163.88973999999999</v>
      </c>
      <c r="P56" s="116">
        <v>100.51391049999999</v>
      </c>
      <c r="Q56" s="116">
        <v>63.375829499999995</v>
      </c>
      <c r="R56" s="1646">
        <f t="shared" si="3"/>
        <v>0.38669796840241494</v>
      </c>
      <c r="S56" s="116">
        <v>825.02261999999996</v>
      </c>
      <c r="T56" s="116">
        <v>627.20051420000004</v>
      </c>
      <c r="U56" s="116">
        <v>197.82210579999989</v>
      </c>
      <c r="V56" s="1646">
        <f t="shared" si="4"/>
        <v>0.23977779639544902</v>
      </c>
      <c r="W56" s="116">
        <v>64.927329999999998</v>
      </c>
      <c r="X56" s="116">
        <v>33.2396648</v>
      </c>
      <c r="Y56" s="116">
        <v>31.687665200000001</v>
      </c>
      <c r="Z56" s="1646">
        <f t="shared" si="5"/>
        <v>0.48804817940303419</v>
      </c>
      <c r="AA56" s="1652">
        <v>257.22629000000001</v>
      </c>
      <c r="AB56" s="116">
        <v>165.84522009999995</v>
      </c>
      <c r="AC56" s="116">
        <v>91.381069900000028</v>
      </c>
      <c r="AD56" s="1646">
        <f t="shared" si="6"/>
        <v>0.35525556077491155</v>
      </c>
      <c r="AE56" s="1652">
        <v>322.15361999999999</v>
      </c>
      <c r="AF56" s="116">
        <v>199.08488489999993</v>
      </c>
      <c r="AG56" s="116">
        <v>123.06873510000005</v>
      </c>
      <c r="AH56" s="1646">
        <f t="shared" si="7"/>
        <v>0.38201878687565288</v>
      </c>
      <c r="AI56" s="116">
        <v>756.49334999999996</v>
      </c>
      <c r="AJ56" s="116">
        <v>497.24329179999989</v>
      </c>
      <c r="AK56" s="116">
        <v>259.25005820000007</v>
      </c>
      <c r="AL56" s="1655">
        <f t="shared" si="8"/>
        <v>0.34269971864260285</v>
      </c>
    </row>
    <row r="57" spans="2:38" outlineLevel="1">
      <c r="B57" s="503" t="s">
        <v>1043</v>
      </c>
      <c r="C57" s="116">
        <v>0</v>
      </c>
      <c r="D57" s="116">
        <v>0</v>
      </c>
      <c r="E57" s="116">
        <v>0</v>
      </c>
      <c r="F57" s="1646">
        <f t="shared" si="0"/>
        <v>0</v>
      </c>
      <c r="G57" s="116">
        <v>0</v>
      </c>
      <c r="H57" s="116">
        <v>0</v>
      </c>
      <c r="I57" s="116">
        <v>0</v>
      </c>
      <c r="J57" s="1646">
        <f t="shared" si="1"/>
        <v>0</v>
      </c>
      <c r="K57" s="116">
        <v>549.52832550000005</v>
      </c>
      <c r="L57" s="116">
        <v>293.64727279999994</v>
      </c>
      <c r="M57" s="116">
        <v>255.88105270000011</v>
      </c>
      <c r="N57" s="1646">
        <f t="shared" si="2"/>
        <v>0.46563760378899721</v>
      </c>
      <c r="O57" s="1652">
        <v>0</v>
      </c>
      <c r="P57" s="116">
        <v>0</v>
      </c>
      <c r="Q57" s="116">
        <v>0</v>
      </c>
      <c r="R57" s="1646">
        <f t="shared" si="3"/>
        <v>0</v>
      </c>
      <c r="S57" s="116">
        <v>549.52832550000005</v>
      </c>
      <c r="T57" s="116">
        <v>293.64727279999994</v>
      </c>
      <c r="U57" s="116">
        <v>255.88105270000011</v>
      </c>
      <c r="V57" s="1646">
        <f t="shared" si="4"/>
        <v>0.46563760378899721</v>
      </c>
      <c r="W57" s="116">
        <v>0</v>
      </c>
      <c r="X57" s="116">
        <v>0</v>
      </c>
      <c r="Y57" s="116">
        <v>0</v>
      </c>
      <c r="Z57" s="1646">
        <f t="shared" si="5"/>
        <v>0</v>
      </c>
      <c r="AA57" s="1652">
        <v>0</v>
      </c>
      <c r="AB57" s="116">
        <v>0</v>
      </c>
      <c r="AC57" s="116">
        <v>0</v>
      </c>
      <c r="AD57" s="1646">
        <f t="shared" si="6"/>
        <v>0</v>
      </c>
      <c r="AE57" s="1652">
        <v>0</v>
      </c>
      <c r="AF57" s="116">
        <v>0</v>
      </c>
      <c r="AG57" s="116">
        <v>0</v>
      </c>
      <c r="AH57" s="1646">
        <f t="shared" si="7"/>
        <v>0</v>
      </c>
      <c r="AI57" s="116">
        <v>549.52832550000005</v>
      </c>
      <c r="AJ57" s="116">
        <v>293.64727279999994</v>
      </c>
      <c r="AK57" s="116">
        <v>255.88105270000011</v>
      </c>
      <c r="AL57" s="1655">
        <f t="shared" si="8"/>
        <v>0.46563760378899721</v>
      </c>
    </row>
    <row r="58" spans="2:38" outlineLevel="1">
      <c r="B58" s="503" t="s">
        <v>3540</v>
      </c>
      <c r="C58" s="116">
        <v>150.44102000000001</v>
      </c>
      <c r="D58" s="116">
        <v>123.64709350000001</v>
      </c>
      <c r="E58" s="116">
        <v>26.793926500000001</v>
      </c>
      <c r="F58" s="1646">
        <f t="shared" si="0"/>
        <v>0.17810253147711974</v>
      </c>
      <c r="G58" s="116">
        <v>43.460679999999996</v>
      </c>
      <c r="H58" s="116">
        <v>30.252265999999999</v>
      </c>
      <c r="I58" s="116">
        <v>13.208413999999994</v>
      </c>
      <c r="J58" s="1646">
        <f t="shared" si="1"/>
        <v>0.30391641364101979</v>
      </c>
      <c r="K58" s="116">
        <v>73.089749999999995</v>
      </c>
      <c r="L58" s="116">
        <v>54.454880499999994</v>
      </c>
      <c r="M58" s="116">
        <v>18.634869500000008</v>
      </c>
      <c r="N58" s="1646">
        <f t="shared" si="2"/>
        <v>0.25495872540267284</v>
      </c>
      <c r="O58" s="1652">
        <v>536.75126000000012</v>
      </c>
      <c r="P58" s="116">
        <v>206.92358352000002</v>
      </c>
      <c r="Q58" s="116">
        <v>329.82767648000015</v>
      </c>
      <c r="R58" s="1646">
        <f t="shared" si="3"/>
        <v>0.61448887233166449</v>
      </c>
      <c r="S58" s="116">
        <v>803.74271000000022</v>
      </c>
      <c r="T58" s="116">
        <v>415.27782352000003</v>
      </c>
      <c r="U58" s="116">
        <v>388.46488648000019</v>
      </c>
      <c r="V58" s="1646">
        <f t="shared" si="4"/>
        <v>0.4833199500870124</v>
      </c>
      <c r="W58" s="116">
        <v>94.951289999999986</v>
      </c>
      <c r="X58" s="116">
        <v>68.450686300000001</v>
      </c>
      <c r="Y58" s="116">
        <v>26.500603699999978</v>
      </c>
      <c r="Z58" s="1646">
        <f t="shared" si="5"/>
        <v>0.27909682638329592</v>
      </c>
      <c r="AA58" s="1652">
        <v>37.614529999999995</v>
      </c>
      <c r="AB58" s="116">
        <v>162.37383259999993</v>
      </c>
      <c r="AC58" s="116">
        <v>-124.75930259999994</v>
      </c>
      <c r="AD58" s="1646">
        <f t="shared" si="6"/>
        <v>-3.3167848328823983</v>
      </c>
      <c r="AE58" s="1652">
        <v>132.56581999999997</v>
      </c>
      <c r="AF58" s="116">
        <v>230.82451889999993</v>
      </c>
      <c r="AG58" s="116">
        <v>-98.258698899999956</v>
      </c>
      <c r="AH58" s="1646">
        <f t="shared" si="7"/>
        <v>-0.74120688801985291</v>
      </c>
      <c r="AI58" s="116">
        <v>742.40683000000013</v>
      </c>
      <c r="AJ58" s="116">
        <v>492.20298291999995</v>
      </c>
      <c r="AK58" s="116">
        <v>250.20384708000009</v>
      </c>
      <c r="AL58" s="1655">
        <f t="shared" si="8"/>
        <v>0.33701716763570189</v>
      </c>
    </row>
    <row r="59" spans="2:38" outlineLevel="1">
      <c r="B59" s="503" t="s">
        <v>3533</v>
      </c>
      <c r="C59" s="116">
        <v>141.29488999999998</v>
      </c>
      <c r="D59" s="116">
        <v>101.2671016</v>
      </c>
      <c r="E59" s="116">
        <v>40.027788399999977</v>
      </c>
      <c r="F59" s="1646">
        <f t="shared" si="0"/>
        <v>0.28329254086966615</v>
      </c>
      <c r="G59" s="116">
        <v>117.80507999999999</v>
      </c>
      <c r="H59" s="116">
        <v>80.766417800000013</v>
      </c>
      <c r="I59" s="116">
        <v>37.038662199999976</v>
      </c>
      <c r="J59" s="1646">
        <f t="shared" si="1"/>
        <v>0.31440632441317451</v>
      </c>
      <c r="K59" s="116">
        <v>316.73159999999996</v>
      </c>
      <c r="L59" s="116">
        <v>247.21265940000012</v>
      </c>
      <c r="M59" s="116">
        <v>69.518940599999851</v>
      </c>
      <c r="N59" s="1646">
        <f t="shared" si="2"/>
        <v>0.21948848993911521</v>
      </c>
      <c r="O59" s="1652">
        <v>236.88283999999999</v>
      </c>
      <c r="P59" s="116">
        <v>178.78082839999988</v>
      </c>
      <c r="Q59" s="116">
        <v>58.102011600000111</v>
      </c>
      <c r="R59" s="1646">
        <f t="shared" si="3"/>
        <v>0.24527741899750996</v>
      </c>
      <c r="S59" s="116">
        <v>812.71440999999993</v>
      </c>
      <c r="T59" s="116">
        <v>608.02700719999996</v>
      </c>
      <c r="U59" s="116">
        <v>204.68740279999992</v>
      </c>
      <c r="V59" s="1646">
        <f t="shared" si="4"/>
        <v>0.25185649507555791</v>
      </c>
      <c r="W59" s="116">
        <v>187.61707000000001</v>
      </c>
      <c r="X59" s="116">
        <v>131.28454969999999</v>
      </c>
      <c r="Y59" s="116">
        <v>56.332520300000034</v>
      </c>
      <c r="Z59" s="1646">
        <f t="shared" si="5"/>
        <v>0.30025263852590828</v>
      </c>
      <c r="AA59" s="1652">
        <v>242.29910000000001</v>
      </c>
      <c r="AB59" s="116">
        <v>178.1279389</v>
      </c>
      <c r="AC59" s="116">
        <v>64.171161099999992</v>
      </c>
      <c r="AD59" s="1646">
        <f t="shared" si="6"/>
        <v>0.26484275467799917</v>
      </c>
      <c r="AE59" s="1652">
        <v>429.91617000000002</v>
      </c>
      <c r="AF59" s="116">
        <v>309.41248859999996</v>
      </c>
      <c r="AG59" s="116">
        <v>120.50368140000006</v>
      </c>
      <c r="AH59" s="1646">
        <f t="shared" si="7"/>
        <v>0.28029576417188506</v>
      </c>
      <c r="AI59" s="116">
        <v>983.53061000000002</v>
      </c>
      <c r="AJ59" s="116">
        <v>735.4059764000001</v>
      </c>
      <c r="AK59" s="116">
        <v>248.12463359999995</v>
      </c>
      <c r="AL59" s="1655">
        <f t="shared" si="8"/>
        <v>0.2522795234608915</v>
      </c>
    </row>
    <row r="60" spans="2:38" outlineLevel="1">
      <c r="B60" s="503" t="s">
        <v>1035</v>
      </c>
      <c r="C60" s="116">
        <v>187.02562</v>
      </c>
      <c r="D60" s="116">
        <v>118.59917800000001</v>
      </c>
      <c r="E60" s="116">
        <v>68.42644199999998</v>
      </c>
      <c r="F60" s="1646">
        <f t="shared" si="0"/>
        <v>0.3658666764478577</v>
      </c>
      <c r="G60" s="116">
        <v>199.93331000000001</v>
      </c>
      <c r="H60" s="116">
        <v>130.01650320000005</v>
      </c>
      <c r="I60" s="116">
        <v>69.916806799999961</v>
      </c>
      <c r="J60" s="1646">
        <f t="shared" si="1"/>
        <v>0.34970064167896764</v>
      </c>
      <c r="K60" s="116">
        <v>222.80000000000004</v>
      </c>
      <c r="L60" s="116">
        <v>148.43182145000006</v>
      </c>
      <c r="M60" s="116">
        <v>74.368178549999982</v>
      </c>
      <c r="N60" s="1646">
        <f t="shared" si="2"/>
        <v>0.33378895219928173</v>
      </c>
      <c r="O60" s="1652">
        <v>98.457250000000016</v>
      </c>
      <c r="P60" s="116">
        <v>68.102672399999989</v>
      </c>
      <c r="Q60" s="116">
        <v>30.35457760000002</v>
      </c>
      <c r="R60" s="1646">
        <f t="shared" si="3"/>
        <v>0.30830210675191533</v>
      </c>
      <c r="S60" s="116">
        <v>708.21618000000001</v>
      </c>
      <c r="T60" s="116">
        <v>465.15017505000009</v>
      </c>
      <c r="U60" s="116">
        <v>243.06600494999998</v>
      </c>
      <c r="V60" s="1646">
        <f t="shared" si="4"/>
        <v>0.34320877129635752</v>
      </c>
      <c r="W60" s="116">
        <v>196.19740999999999</v>
      </c>
      <c r="X60" s="116">
        <v>131.26079940000002</v>
      </c>
      <c r="Y60" s="116">
        <v>64.93661059999998</v>
      </c>
      <c r="Z60" s="1646">
        <f t="shared" si="5"/>
        <v>0.33097588087426832</v>
      </c>
      <c r="AA60" s="1652">
        <v>181.62992000000006</v>
      </c>
      <c r="AB60" s="116">
        <v>113.60422819999999</v>
      </c>
      <c r="AC60" s="116">
        <v>68.025691800000047</v>
      </c>
      <c r="AD60" s="1646">
        <f t="shared" si="6"/>
        <v>0.37452910731888239</v>
      </c>
      <c r="AE60" s="1652">
        <v>377.82733000000007</v>
      </c>
      <c r="AF60" s="116">
        <v>244.86502760000002</v>
      </c>
      <c r="AG60" s="116">
        <v>132.96230240000006</v>
      </c>
      <c r="AH60" s="1646">
        <f t="shared" si="7"/>
        <v>0.35191287618076761</v>
      </c>
      <c r="AI60" s="116">
        <v>699.08458000000007</v>
      </c>
      <c r="AJ60" s="116">
        <v>461.39952145000007</v>
      </c>
      <c r="AK60" s="116">
        <v>237.68505855000001</v>
      </c>
      <c r="AL60" s="1655">
        <f t="shared" si="8"/>
        <v>0.33999470929540454</v>
      </c>
    </row>
    <row r="61" spans="2:38" outlineLevel="1">
      <c r="B61" s="503" t="s">
        <v>1099</v>
      </c>
      <c r="C61" s="116">
        <v>0</v>
      </c>
      <c r="D61" s="116">
        <v>0</v>
      </c>
      <c r="E61" s="116">
        <v>0</v>
      </c>
      <c r="F61" s="1646">
        <f t="shared" si="0"/>
        <v>0</v>
      </c>
      <c r="G61" s="116">
        <v>133.10599139999999</v>
      </c>
      <c r="H61" s="116">
        <v>69.994475000000051</v>
      </c>
      <c r="I61" s="116">
        <v>63.11151639999995</v>
      </c>
      <c r="J61" s="1646">
        <f t="shared" si="1"/>
        <v>0.47414482050129525</v>
      </c>
      <c r="K61" s="116">
        <v>154.96256500000001</v>
      </c>
      <c r="L61" s="116">
        <v>85.305967499999966</v>
      </c>
      <c r="M61" s="116">
        <v>69.656597500000032</v>
      </c>
      <c r="N61" s="1646">
        <f t="shared" si="2"/>
        <v>0.44950596616673211</v>
      </c>
      <c r="O61" s="1652">
        <v>0</v>
      </c>
      <c r="P61" s="116">
        <v>0</v>
      </c>
      <c r="Q61" s="116">
        <v>0</v>
      </c>
      <c r="R61" s="1646">
        <f t="shared" si="3"/>
        <v>0</v>
      </c>
      <c r="S61" s="116">
        <v>288.06855639999998</v>
      </c>
      <c r="T61" s="116">
        <v>155.3004425</v>
      </c>
      <c r="U61" s="116">
        <v>132.7681139</v>
      </c>
      <c r="V61" s="1646">
        <f t="shared" si="4"/>
        <v>0.46089068365949576</v>
      </c>
      <c r="W61" s="116">
        <v>159.12889379999999</v>
      </c>
      <c r="X61" s="116">
        <v>81.683477499999967</v>
      </c>
      <c r="Y61" s="116">
        <v>77.445416300000019</v>
      </c>
      <c r="Z61" s="1646">
        <f t="shared" si="5"/>
        <v>0.48668355853297601</v>
      </c>
      <c r="AA61" s="1652">
        <v>213.45832380000002</v>
      </c>
      <c r="AB61" s="116">
        <v>124.86716200000002</v>
      </c>
      <c r="AC61" s="116">
        <v>88.591161799999981</v>
      </c>
      <c r="AD61" s="1646">
        <f t="shared" si="6"/>
        <v>0.41502790906858966</v>
      </c>
      <c r="AE61" s="1652">
        <v>372.58721759999997</v>
      </c>
      <c r="AF61" s="116">
        <v>206.55063949999999</v>
      </c>
      <c r="AG61" s="116">
        <v>166.03657809999999</v>
      </c>
      <c r="AH61" s="1646">
        <f t="shared" si="7"/>
        <v>0.44563143945064848</v>
      </c>
      <c r="AI61" s="116">
        <v>527.54978260000007</v>
      </c>
      <c r="AJ61" s="116">
        <v>291.85660699999994</v>
      </c>
      <c r="AK61" s="116">
        <v>235.69317560000007</v>
      </c>
      <c r="AL61" s="1655">
        <f t="shared" si="8"/>
        <v>0.44676954360287902</v>
      </c>
    </row>
    <row r="62" spans="2:38" outlineLevel="1">
      <c r="B62" s="503" t="s">
        <v>3534</v>
      </c>
      <c r="C62" s="116">
        <v>158.00684000000004</v>
      </c>
      <c r="D62" s="116">
        <v>108.08107720000001</v>
      </c>
      <c r="E62" s="116">
        <v>49.925762800000008</v>
      </c>
      <c r="F62" s="1646">
        <f t="shared" si="0"/>
        <v>0.31597216171148029</v>
      </c>
      <c r="G62" s="116">
        <v>127.25682999999999</v>
      </c>
      <c r="H62" s="116">
        <v>83.858297800000003</v>
      </c>
      <c r="I62" s="116">
        <v>43.398532199999984</v>
      </c>
      <c r="J62" s="1646">
        <f t="shared" si="1"/>
        <v>0.34103106450160658</v>
      </c>
      <c r="K62" s="116">
        <v>266.03071000000006</v>
      </c>
      <c r="L62" s="116">
        <v>191.92637180000006</v>
      </c>
      <c r="M62" s="116">
        <v>74.104338200000029</v>
      </c>
      <c r="N62" s="1646">
        <f t="shared" si="2"/>
        <v>0.27855557803834008</v>
      </c>
      <c r="O62" s="1652">
        <v>202.45549</v>
      </c>
      <c r="P62" s="116">
        <v>149.80608559999999</v>
      </c>
      <c r="Q62" s="116">
        <v>52.649404400000002</v>
      </c>
      <c r="R62" s="1646">
        <f t="shared" si="3"/>
        <v>0.26005421932494893</v>
      </c>
      <c r="S62" s="116">
        <v>753.7498700000001</v>
      </c>
      <c r="T62" s="116">
        <v>533.67183240000008</v>
      </c>
      <c r="U62" s="116">
        <v>220.07803760000004</v>
      </c>
      <c r="V62" s="1646">
        <f t="shared" si="4"/>
        <v>0.29197754634438611</v>
      </c>
      <c r="W62" s="116">
        <v>176.87349</v>
      </c>
      <c r="X62" s="116">
        <v>133.51341539999999</v>
      </c>
      <c r="Y62" s="116">
        <v>43.36007459999999</v>
      </c>
      <c r="Z62" s="1646">
        <f t="shared" si="5"/>
        <v>0.2451473909402703</v>
      </c>
      <c r="AA62" s="1652">
        <v>203.57773999999998</v>
      </c>
      <c r="AB62" s="116">
        <v>147.1820803</v>
      </c>
      <c r="AC62" s="116">
        <v>56.395659699999989</v>
      </c>
      <c r="AD62" s="1646">
        <f t="shared" si="6"/>
        <v>0.2770227221306219</v>
      </c>
      <c r="AE62" s="1652">
        <v>380.45123000000001</v>
      </c>
      <c r="AF62" s="116">
        <v>280.69549569999998</v>
      </c>
      <c r="AG62" s="116">
        <v>99.755734300000015</v>
      </c>
      <c r="AH62" s="1646">
        <f t="shared" si="7"/>
        <v>0.26220373712551809</v>
      </c>
      <c r="AI62" s="116">
        <v>848.93743000000006</v>
      </c>
      <c r="AJ62" s="116">
        <v>622.42795310000008</v>
      </c>
      <c r="AK62" s="116">
        <v>226.50947690000001</v>
      </c>
      <c r="AL62" s="1655">
        <f t="shared" si="8"/>
        <v>0.26681527860068555</v>
      </c>
    </row>
    <row r="63" spans="2:38" outlineLevel="1">
      <c r="B63" s="503" t="s">
        <v>1397</v>
      </c>
      <c r="C63" s="116">
        <v>0.35982999999999998</v>
      </c>
      <c r="D63" s="116">
        <v>0.32447999999999994</v>
      </c>
      <c r="E63" s="116">
        <v>3.535000000000002E-2</v>
      </c>
      <c r="F63" s="1646">
        <f t="shared" si="0"/>
        <v>9.8240835950309927E-2</v>
      </c>
      <c r="G63" s="116">
        <v>34.900860000000002</v>
      </c>
      <c r="H63" s="116">
        <v>34.537944199999998</v>
      </c>
      <c r="I63" s="116">
        <v>0.36291580000000251</v>
      </c>
      <c r="J63" s="1646">
        <f t="shared" si="1"/>
        <v>1.0398477286806184E-2</v>
      </c>
      <c r="K63" s="116">
        <v>19.79402</v>
      </c>
      <c r="L63" s="116">
        <v>3.5157516000000006</v>
      </c>
      <c r="M63" s="116">
        <v>16.278268400000002</v>
      </c>
      <c r="N63" s="1646">
        <f t="shared" si="2"/>
        <v>0.82238314400005663</v>
      </c>
      <c r="O63" s="1652">
        <v>-1.2102599999999999</v>
      </c>
      <c r="P63" s="116">
        <v>-0.35499320000000006</v>
      </c>
      <c r="Q63" s="116">
        <v>-0.85526679999999988</v>
      </c>
      <c r="R63" s="1646">
        <f t="shared" si="3"/>
        <v>0.70668021747393117</v>
      </c>
      <c r="S63" s="116">
        <v>53.844450000000002</v>
      </c>
      <c r="T63" s="116">
        <v>38.023182600000005</v>
      </c>
      <c r="U63" s="116">
        <v>15.821267399999996</v>
      </c>
      <c r="V63" s="1646">
        <f t="shared" si="4"/>
        <v>0.29383283513899755</v>
      </c>
      <c r="W63" s="116">
        <v>219.77094</v>
      </c>
      <c r="X63" s="116">
        <v>168.09857248000006</v>
      </c>
      <c r="Y63" s="116">
        <v>51.672367519999945</v>
      </c>
      <c r="Z63" s="1646">
        <f t="shared" si="5"/>
        <v>0.23511919965396674</v>
      </c>
      <c r="AA63" s="1652">
        <v>274.91709000000003</v>
      </c>
      <c r="AB63" s="116">
        <v>116.36749678999995</v>
      </c>
      <c r="AC63" s="116">
        <v>158.54959321000007</v>
      </c>
      <c r="AD63" s="1646">
        <f t="shared" si="6"/>
        <v>0.57671785049812674</v>
      </c>
      <c r="AE63" s="1652">
        <v>494.68803000000003</v>
      </c>
      <c r="AF63" s="116">
        <v>284.46606926999999</v>
      </c>
      <c r="AG63" s="116">
        <v>210.22196073000006</v>
      </c>
      <c r="AH63" s="1646">
        <f t="shared" si="7"/>
        <v>0.42495865673159716</v>
      </c>
      <c r="AI63" s="116">
        <v>513.27179000000001</v>
      </c>
      <c r="AJ63" s="116">
        <v>287.62682767000001</v>
      </c>
      <c r="AK63" s="116">
        <v>225.64496233</v>
      </c>
      <c r="AL63" s="1655">
        <f t="shared" si="8"/>
        <v>0.43962081440322287</v>
      </c>
    </row>
    <row r="64" spans="2:38" outlineLevel="1">
      <c r="B64" s="503" t="s">
        <v>1069</v>
      </c>
      <c r="C64" s="116">
        <v>82.587159999999997</v>
      </c>
      <c r="D64" s="116">
        <v>58.605550999999998</v>
      </c>
      <c r="E64" s="116">
        <v>23.981609000000002</v>
      </c>
      <c r="F64" s="1646">
        <f t="shared" si="0"/>
        <v>0.29037938827294707</v>
      </c>
      <c r="G64" s="116">
        <v>34.750419999999998</v>
      </c>
      <c r="H64" s="116">
        <v>13.4621116</v>
      </c>
      <c r="I64" s="116">
        <v>21.288308399999998</v>
      </c>
      <c r="J64" s="1646">
        <f t="shared" si="1"/>
        <v>0.61260578721062942</v>
      </c>
      <c r="K64" s="116">
        <v>263.37094000000002</v>
      </c>
      <c r="L64" s="116">
        <v>199.69172670000003</v>
      </c>
      <c r="M64" s="116">
        <v>63.679213299999972</v>
      </c>
      <c r="N64" s="1646">
        <f t="shared" si="2"/>
        <v>0.24178526795704935</v>
      </c>
      <c r="O64" s="1652">
        <v>275.23590000000002</v>
      </c>
      <c r="P64" s="116">
        <v>214.28935990000005</v>
      </c>
      <c r="Q64" s="116">
        <v>60.946540099999986</v>
      </c>
      <c r="R64" s="1646">
        <f t="shared" si="3"/>
        <v>0.22143383221447485</v>
      </c>
      <c r="S64" s="116">
        <v>655.94442000000004</v>
      </c>
      <c r="T64" s="116">
        <v>486.04874920000009</v>
      </c>
      <c r="U64" s="116">
        <v>169.89567079999998</v>
      </c>
      <c r="V64" s="1646">
        <f t="shared" si="4"/>
        <v>0.25900924776522982</v>
      </c>
      <c r="W64" s="116">
        <v>141.37006999999997</v>
      </c>
      <c r="X64" s="116">
        <v>109.68256339999999</v>
      </c>
      <c r="Y64" s="116">
        <v>31.687506599999978</v>
      </c>
      <c r="Z64" s="1646">
        <f t="shared" si="5"/>
        <v>0.2241457940849855</v>
      </c>
      <c r="AA64" s="1652">
        <v>243.90167000000014</v>
      </c>
      <c r="AB64" s="116">
        <v>178.78767500000009</v>
      </c>
      <c r="AC64" s="116">
        <v>65.113995000000031</v>
      </c>
      <c r="AD64" s="1646">
        <f t="shared" si="6"/>
        <v>0.26696822125080161</v>
      </c>
      <c r="AE64" s="1652">
        <v>385.27174000000008</v>
      </c>
      <c r="AF64" s="116">
        <v>288.47023840000008</v>
      </c>
      <c r="AG64" s="116">
        <v>96.801501600000023</v>
      </c>
      <c r="AH64" s="1646">
        <f t="shared" si="7"/>
        <v>0.25125513124840149</v>
      </c>
      <c r="AI64" s="116">
        <v>923.87858000000017</v>
      </c>
      <c r="AJ64" s="116">
        <v>702.45132500000022</v>
      </c>
      <c r="AK64" s="116">
        <v>221.427255</v>
      </c>
      <c r="AL64" s="1655">
        <f t="shared" si="8"/>
        <v>0.23967138084314063</v>
      </c>
    </row>
    <row r="65" spans="2:38" outlineLevel="1">
      <c r="B65" s="503" t="s">
        <v>3532</v>
      </c>
      <c r="C65" s="116">
        <v>38.05377</v>
      </c>
      <c r="D65" s="116">
        <v>23.770393800000001</v>
      </c>
      <c r="E65" s="116">
        <v>14.283376199999996</v>
      </c>
      <c r="F65" s="1646">
        <f t="shared" si="0"/>
        <v>0.37534720475789907</v>
      </c>
      <c r="G65" s="116">
        <v>147.40937</v>
      </c>
      <c r="H65" s="116">
        <v>87.647527699999998</v>
      </c>
      <c r="I65" s="116">
        <v>59.761842300000005</v>
      </c>
      <c r="J65" s="1646">
        <f t="shared" si="1"/>
        <v>0.40541413547863347</v>
      </c>
      <c r="K65" s="116">
        <v>437.60242999999946</v>
      </c>
      <c r="L65" s="116">
        <v>292.01595639999942</v>
      </c>
      <c r="M65" s="116">
        <v>145.58647360000003</v>
      </c>
      <c r="N65" s="1646">
        <f t="shared" si="2"/>
        <v>0.33269119095156813</v>
      </c>
      <c r="O65" s="1652">
        <v>28.745259999999998</v>
      </c>
      <c r="P65" s="116">
        <v>28.8778164</v>
      </c>
      <c r="Q65" s="116">
        <v>-0.1325564000000013</v>
      </c>
      <c r="R65" s="1646">
        <f t="shared" si="3"/>
        <v>-4.6114176737312969E-3</v>
      </c>
      <c r="S65" s="116">
        <v>651.81082999999944</v>
      </c>
      <c r="T65" s="116">
        <v>432.31169429999943</v>
      </c>
      <c r="U65" s="116">
        <v>219.49913570000004</v>
      </c>
      <c r="V65" s="1646">
        <f t="shared" si="4"/>
        <v>0.33675282090664282</v>
      </c>
      <c r="W65" s="116">
        <v>96.194000000000003</v>
      </c>
      <c r="X65" s="116">
        <v>61.413429799999982</v>
      </c>
      <c r="Y65" s="116">
        <v>34.780570200000014</v>
      </c>
      <c r="Z65" s="1646">
        <f t="shared" si="5"/>
        <v>0.36156693972597059</v>
      </c>
      <c r="AA65" s="1652">
        <v>70.564900000000009</v>
      </c>
      <c r="AB65" s="116">
        <v>41.118065000000001</v>
      </c>
      <c r="AC65" s="116">
        <v>29.446835000000007</v>
      </c>
      <c r="AD65" s="1646">
        <f t="shared" si="6"/>
        <v>0.41730144873726177</v>
      </c>
      <c r="AE65" s="1652">
        <v>166.75890000000001</v>
      </c>
      <c r="AF65" s="116">
        <v>102.53149479999999</v>
      </c>
      <c r="AG65" s="116">
        <v>64.227405200000035</v>
      </c>
      <c r="AH65" s="1646">
        <f t="shared" si="7"/>
        <v>0.38515128847695701</v>
      </c>
      <c r="AI65" s="116">
        <v>633.10658999999953</v>
      </c>
      <c r="AJ65" s="116">
        <v>423.42526759999942</v>
      </c>
      <c r="AK65" s="116">
        <v>209.68132240000006</v>
      </c>
      <c r="AL65" s="1655">
        <f t="shared" si="8"/>
        <v>0.33119434501542655</v>
      </c>
    </row>
    <row r="66" spans="2:38" outlineLevel="1">
      <c r="B66" s="503" t="s">
        <v>1065</v>
      </c>
      <c r="C66" s="116">
        <v>89.799130000000019</v>
      </c>
      <c r="D66" s="116">
        <v>58.645842000000002</v>
      </c>
      <c r="E66" s="116">
        <v>31.153288000000014</v>
      </c>
      <c r="F66" s="1646">
        <f t="shared" si="0"/>
        <v>0.34692193565795132</v>
      </c>
      <c r="G66" s="116">
        <v>138.04016000000001</v>
      </c>
      <c r="H66" s="116">
        <v>93.130468999999991</v>
      </c>
      <c r="I66" s="116">
        <v>44.909691000000009</v>
      </c>
      <c r="J66" s="1646">
        <f t="shared" si="1"/>
        <v>0.32533786544437504</v>
      </c>
      <c r="K66" s="116">
        <v>184.26923000000002</v>
      </c>
      <c r="L66" s="116">
        <v>128.6453995</v>
      </c>
      <c r="M66" s="116">
        <v>55.623830500000011</v>
      </c>
      <c r="N66" s="1646">
        <f t="shared" si="2"/>
        <v>0.30186174056297954</v>
      </c>
      <c r="O66" s="1652">
        <v>126.76067</v>
      </c>
      <c r="P66" s="116">
        <v>87.346100000000007</v>
      </c>
      <c r="Q66" s="116">
        <v>39.414569999999991</v>
      </c>
      <c r="R66" s="1646">
        <f t="shared" si="3"/>
        <v>0.31093690180085026</v>
      </c>
      <c r="S66" s="116">
        <v>538.86919000000012</v>
      </c>
      <c r="T66" s="116">
        <v>367.7678105</v>
      </c>
      <c r="U66" s="116">
        <v>171.10137950000004</v>
      </c>
      <c r="V66" s="1646">
        <f t="shared" si="4"/>
        <v>0.31751932134030525</v>
      </c>
      <c r="W66" s="116">
        <v>56.300839999999994</v>
      </c>
      <c r="X66" s="116">
        <v>37.203847499999995</v>
      </c>
      <c r="Y66" s="116">
        <v>19.096992499999999</v>
      </c>
      <c r="Z66" s="1646">
        <f t="shared" si="5"/>
        <v>0.3391955164434492</v>
      </c>
      <c r="AA66" s="1652">
        <v>151.48716999999999</v>
      </c>
      <c r="AB66" s="116">
        <v>62.225672500000002</v>
      </c>
      <c r="AC66" s="116">
        <v>89.26149749999999</v>
      </c>
      <c r="AD66" s="1646">
        <f t="shared" si="6"/>
        <v>0.58923470218633034</v>
      </c>
      <c r="AE66" s="1652">
        <v>207.78800999999999</v>
      </c>
      <c r="AF66" s="116">
        <v>99.429519999999997</v>
      </c>
      <c r="AG66" s="116">
        <v>108.35848999999999</v>
      </c>
      <c r="AH66" s="1646">
        <f t="shared" si="7"/>
        <v>0.52148576811530167</v>
      </c>
      <c r="AI66" s="116">
        <v>518.81790999999998</v>
      </c>
      <c r="AJ66" s="116">
        <v>315.4210195</v>
      </c>
      <c r="AK66" s="116">
        <v>203.39689049999998</v>
      </c>
      <c r="AL66" s="1655">
        <f t="shared" si="8"/>
        <v>0.3920390691601221</v>
      </c>
    </row>
    <row r="67" spans="2:38" outlineLevel="1">
      <c r="B67" s="503" t="s">
        <v>1111</v>
      </c>
      <c r="C67" s="116">
        <v>0</v>
      </c>
      <c r="D67" s="116">
        <v>0</v>
      </c>
      <c r="E67" s="116">
        <v>0</v>
      </c>
      <c r="F67" s="1646">
        <f t="shared" si="0"/>
        <v>0</v>
      </c>
      <c r="G67" s="116">
        <v>272.9144174700001</v>
      </c>
      <c r="H67" s="116">
        <v>217.08099407999995</v>
      </c>
      <c r="I67" s="116">
        <v>55.833423390000156</v>
      </c>
      <c r="J67" s="1646">
        <f t="shared" si="1"/>
        <v>0.20458216867981188</v>
      </c>
      <c r="K67" s="116">
        <v>0</v>
      </c>
      <c r="L67" s="116">
        <v>0</v>
      </c>
      <c r="M67" s="116">
        <v>0</v>
      </c>
      <c r="N67" s="1646">
        <f t="shared" si="2"/>
        <v>0</v>
      </c>
      <c r="O67" s="1652">
        <v>303.60099999999989</v>
      </c>
      <c r="P67" s="116">
        <v>255.08399999999972</v>
      </c>
      <c r="Q67" s="116">
        <v>48.517000000000174</v>
      </c>
      <c r="R67" s="1646">
        <f t="shared" si="3"/>
        <v>0.1598051389817563</v>
      </c>
      <c r="S67" s="116">
        <v>576.51541746999999</v>
      </c>
      <c r="T67" s="116">
        <v>472.16499407999964</v>
      </c>
      <c r="U67" s="116">
        <v>104.35042339000036</v>
      </c>
      <c r="V67" s="1646">
        <f t="shared" si="4"/>
        <v>0.18100196495687024</v>
      </c>
      <c r="W67" s="116">
        <v>310.32946199999998</v>
      </c>
      <c r="X67" s="116">
        <v>256.52331999999996</v>
      </c>
      <c r="Y67" s="116">
        <v>53.806142000000023</v>
      </c>
      <c r="Z67" s="1646">
        <f t="shared" si="5"/>
        <v>0.17338393091404267</v>
      </c>
      <c r="AA67" s="1652">
        <v>349.16431019999999</v>
      </c>
      <c r="AB67" s="116">
        <v>251.10534320000014</v>
      </c>
      <c r="AC67" s="116">
        <v>98.058966999999853</v>
      </c>
      <c r="AD67" s="1646">
        <f t="shared" si="6"/>
        <v>0.28083903232788038</v>
      </c>
      <c r="AE67" s="1652">
        <v>659.49377219999997</v>
      </c>
      <c r="AF67" s="116">
        <v>507.62866320000012</v>
      </c>
      <c r="AG67" s="116">
        <v>151.86510899999988</v>
      </c>
      <c r="AH67" s="1646">
        <f t="shared" si="7"/>
        <v>0.2302752738564828</v>
      </c>
      <c r="AI67" s="116">
        <v>963.09477219999974</v>
      </c>
      <c r="AJ67" s="116">
        <v>762.71266319999984</v>
      </c>
      <c r="AK67" s="116">
        <v>200.38210899999993</v>
      </c>
      <c r="AL67" s="1655">
        <f t="shared" si="8"/>
        <v>0.20806063409758377</v>
      </c>
    </row>
    <row r="68" spans="2:38" outlineLevel="1">
      <c r="B68" s="503" t="s">
        <v>1073</v>
      </c>
      <c r="C68" s="116">
        <v>89.068370000000016</v>
      </c>
      <c r="D68" s="116">
        <v>33.087501100000011</v>
      </c>
      <c r="E68" s="116">
        <v>55.980868900000004</v>
      </c>
      <c r="F68" s="1646">
        <f t="shared" si="0"/>
        <v>0.62851569979331601</v>
      </c>
      <c r="G68" s="116">
        <v>130.4718</v>
      </c>
      <c r="H68" s="116">
        <v>56.095505399999993</v>
      </c>
      <c r="I68" s="116">
        <v>74.376294599999994</v>
      </c>
      <c r="J68" s="1646">
        <f t="shared" si="1"/>
        <v>0.5700564765719488</v>
      </c>
      <c r="K68" s="116">
        <v>144.52051</v>
      </c>
      <c r="L68" s="116">
        <v>123.44750000000001</v>
      </c>
      <c r="M68" s="116">
        <v>21.073010000000011</v>
      </c>
      <c r="N68" s="1646">
        <f t="shared" si="2"/>
        <v>0.14581328283438807</v>
      </c>
      <c r="O68" s="1652">
        <v>100.44017000000001</v>
      </c>
      <c r="P68" s="116">
        <v>50.470269200000004</v>
      </c>
      <c r="Q68" s="116">
        <v>49.969900800000012</v>
      </c>
      <c r="R68" s="1646">
        <f t="shared" si="3"/>
        <v>0.49750912209726456</v>
      </c>
      <c r="S68" s="116">
        <v>464.50084999999996</v>
      </c>
      <c r="T68" s="116">
        <v>263.10077569999999</v>
      </c>
      <c r="U68" s="116">
        <v>201.40007429999997</v>
      </c>
      <c r="V68" s="1646">
        <f t="shared" si="4"/>
        <v>0.43358386599292548</v>
      </c>
      <c r="W68" s="116">
        <v>90.2</v>
      </c>
      <c r="X68" s="116">
        <v>42.375596099999996</v>
      </c>
      <c r="Y68" s="116">
        <v>47.824403900000007</v>
      </c>
      <c r="Z68" s="1646">
        <f t="shared" si="5"/>
        <v>0.53020403436807106</v>
      </c>
      <c r="AA68" s="1652">
        <v>123.65043</v>
      </c>
      <c r="AB68" s="116">
        <v>55.384234600000006</v>
      </c>
      <c r="AC68" s="116">
        <v>68.266195400000001</v>
      </c>
      <c r="AD68" s="1646">
        <f t="shared" si="6"/>
        <v>0.55209023858631145</v>
      </c>
      <c r="AE68" s="1652">
        <v>213.85042999999999</v>
      </c>
      <c r="AF68" s="116">
        <v>97.759830699999995</v>
      </c>
      <c r="AG68" s="116">
        <v>116.09059930000001</v>
      </c>
      <c r="AH68" s="1646">
        <f t="shared" si="7"/>
        <v>0.54285885373248965</v>
      </c>
      <c r="AI68" s="116">
        <v>458.81111000000004</v>
      </c>
      <c r="AJ68" s="116">
        <v>271.67759990000002</v>
      </c>
      <c r="AK68" s="116">
        <v>187.13351010000002</v>
      </c>
      <c r="AL68" s="1655">
        <f t="shared" si="8"/>
        <v>0.40786612621477281</v>
      </c>
    </row>
    <row r="69" spans="2:38" outlineLevel="1">
      <c r="B69" s="503" t="s">
        <v>1249</v>
      </c>
      <c r="C69" s="116">
        <v>32.025924000000003</v>
      </c>
      <c r="D69" s="116">
        <v>16.974800000000009</v>
      </c>
      <c r="E69" s="116">
        <v>15.051123999999993</v>
      </c>
      <c r="F69" s="1646">
        <f t="shared" si="0"/>
        <v>0.46996689307075079</v>
      </c>
      <c r="G69" s="116">
        <v>0</v>
      </c>
      <c r="H69" s="116">
        <v>0</v>
      </c>
      <c r="I69" s="116">
        <v>0</v>
      </c>
      <c r="J69" s="1646">
        <f t="shared" si="1"/>
        <v>0</v>
      </c>
      <c r="K69" s="116">
        <v>72.733323200000015</v>
      </c>
      <c r="L69" s="116">
        <v>31.7575</v>
      </c>
      <c r="M69" s="116">
        <v>40.975823200000015</v>
      </c>
      <c r="N69" s="1646">
        <f t="shared" si="2"/>
        <v>0.56337069993798949</v>
      </c>
      <c r="O69" s="1652">
        <v>135.1523057</v>
      </c>
      <c r="P69" s="116">
        <v>62.707749999999997</v>
      </c>
      <c r="Q69" s="116">
        <v>72.444555699999995</v>
      </c>
      <c r="R69" s="1646">
        <f t="shared" si="3"/>
        <v>0.53602160410645505</v>
      </c>
      <c r="S69" s="116">
        <v>239.9115529</v>
      </c>
      <c r="T69" s="116">
        <v>111.44005000000001</v>
      </c>
      <c r="U69" s="116">
        <v>128.47150289999999</v>
      </c>
      <c r="V69" s="1646">
        <f t="shared" si="4"/>
        <v>0.53549527460042545</v>
      </c>
      <c r="W69" s="116">
        <v>23.974019999999999</v>
      </c>
      <c r="X69" s="116">
        <v>12.50676</v>
      </c>
      <c r="Y69" s="116">
        <v>11.46726</v>
      </c>
      <c r="Z69" s="1646">
        <f t="shared" si="5"/>
        <v>0.47832028170494562</v>
      </c>
      <c r="AA69" s="1652">
        <v>127.20377019999999</v>
      </c>
      <c r="AB69" s="116">
        <v>68.453254999999999</v>
      </c>
      <c r="AC69" s="116">
        <v>58.750515199999995</v>
      </c>
      <c r="AD69" s="1646">
        <f t="shared" si="6"/>
        <v>0.46186142995311941</v>
      </c>
      <c r="AE69" s="1652">
        <v>151.17779019999998</v>
      </c>
      <c r="AF69" s="116">
        <v>80.960014999999999</v>
      </c>
      <c r="AG69" s="116">
        <v>70.217775199999991</v>
      </c>
      <c r="AH69" s="1646">
        <f t="shared" si="7"/>
        <v>0.4644715014494239</v>
      </c>
      <c r="AI69" s="116">
        <v>359.06341909999998</v>
      </c>
      <c r="AJ69" s="116">
        <v>175.42526500000002</v>
      </c>
      <c r="AK69" s="116">
        <v>183.63815409999998</v>
      </c>
      <c r="AL69" s="1655">
        <f t="shared" si="8"/>
        <v>0.51143654388490167</v>
      </c>
    </row>
    <row r="70" spans="2:38" outlineLevel="1">
      <c r="B70" s="503" t="s">
        <v>3530</v>
      </c>
      <c r="C70" s="116">
        <v>0</v>
      </c>
      <c r="D70" s="116">
        <v>0</v>
      </c>
      <c r="E70" s="116">
        <v>0</v>
      </c>
      <c r="F70" s="1646">
        <f t="shared" si="0"/>
        <v>0</v>
      </c>
      <c r="G70" s="116">
        <v>129.57437000000002</v>
      </c>
      <c r="H70" s="116">
        <v>123.72592160000001</v>
      </c>
      <c r="I70" s="116">
        <v>5.8484484000000085</v>
      </c>
      <c r="J70" s="1646">
        <f t="shared" si="1"/>
        <v>4.5135842836820338E-2</v>
      </c>
      <c r="K70" s="116">
        <v>607.76232999999957</v>
      </c>
      <c r="L70" s="116">
        <v>498.3785321000002</v>
      </c>
      <c r="M70" s="116">
        <v>109.38379789999942</v>
      </c>
      <c r="N70" s="1646">
        <f t="shared" si="2"/>
        <v>0.1799779165319435</v>
      </c>
      <c r="O70" s="1652">
        <v>162.51195000000001</v>
      </c>
      <c r="P70" s="116">
        <v>109.368517</v>
      </c>
      <c r="Q70" s="116">
        <v>53.143433000000016</v>
      </c>
      <c r="R70" s="1646">
        <f t="shared" si="3"/>
        <v>0.32701246277581442</v>
      </c>
      <c r="S70" s="116">
        <v>899.84864999999968</v>
      </c>
      <c r="T70" s="116">
        <v>731.47297070000013</v>
      </c>
      <c r="U70" s="116">
        <v>168.37567929999949</v>
      </c>
      <c r="V70" s="1646">
        <f t="shared" si="4"/>
        <v>0.18711555471022773</v>
      </c>
      <c r="W70" s="116">
        <v>7.4761100000000003</v>
      </c>
      <c r="X70" s="116">
        <v>4.4178800000000003</v>
      </c>
      <c r="Y70" s="116">
        <v>3.0582300000000004</v>
      </c>
      <c r="Z70" s="1646">
        <f t="shared" si="5"/>
        <v>0.40906701479780266</v>
      </c>
      <c r="AA70" s="1652">
        <v>54.936750000000004</v>
      </c>
      <c r="AB70" s="116">
        <v>38.649048100000002</v>
      </c>
      <c r="AC70" s="116">
        <v>16.287701899999998</v>
      </c>
      <c r="AD70" s="1646">
        <f t="shared" si="6"/>
        <v>0.296480987681288</v>
      </c>
      <c r="AE70" s="1652">
        <v>62.412860000000002</v>
      </c>
      <c r="AF70" s="116">
        <v>43.066928099999998</v>
      </c>
      <c r="AG70" s="116">
        <v>19.345931900000004</v>
      </c>
      <c r="AH70" s="1646">
        <f t="shared" si="7"/>
        <v>0.30996707890008568</v>
      </c>
      <c r="AI70" s="116">
        <v>832.68713999999954</v>
      </c>
      <c r="AJ70" s="116">
        <v>650.81397720000018</v>
      </c>
      <c r="AK70" s="116">
        <v>181.87316279999936</v>
      </c>
      <c r="AL70" s="1655">
        <f t="shared" si="8"/>
        <v>0.21841716301755237</v>
      </c>
    </row>
    <row r="71" spans="2:38" outlineLevel="1">
      <c r="B71" s="503" t="s">
        <v>1031</v>
      </c>
      <c r="C71" s="116">
        <v>238.57007999999999</v>
      </c>
      <c r="D71" s="116">
        <v>178.41720599999994</v>
      </c>
      <c r="E71" s="116">
        <v>60.15287400000004</v>
      </c>
      <c r="F71" s="1646">
        <f t="shared" si="0"/>
        <v>0.25213922047559378</v>
      </c>
      <c r="G71" s="116">
        <v>151.48889000000003</v>
      </c>
      <c r="H71" s="116">
        <v>111.652688</v>
      </c>
      <c r="I71" s="116">
        <v>39.836202000000021</v>
      </c>
      <c r="J71" s="1646">
        <f t="shared" si="1"/>
        <v>0.26296451178697006</v>
      </c>
      <c r="K71" s="116">
        <v>228.59998999999999</v>
      </c>
      <c r="L71" s="116">
        <v>165.29015200000001</v>
      </c>
      <c r="M71" s="116">
        <v>63.309837999999992</v>
      </c>
      <c r="N71" s="1646">
        <f t="shared" si="2"/>
        <v>0.27694593512449406</v>
      </c>
      <c r="O71" s="1652">
        <v>137.87181000000001</v>
      </c>
      <c r="P71" s="116">
        <v>102.0711804</v>
      </c>
      <c r="Q71" s="116">
        <v>35.800629600000001</v>
      </c>
      <c r="R71" s="1646">
        <f t="shared" si="3"/>
        <v>0.25966605936340431</v>
      </c>
      <c r="S71" s="116">
        <v>756.53077000000008</v>
      </c>
      <c r="T71" s="116">
        <v>557.4312263999999</v>
      </c>
      <c r="U71" s="116">
        <v>199.09954360000009</v>
      </c>
      <c r="V71" s="1646">
        <f t="shared" si="4"/>
        <v>0.26317441602540509</v>
      </c>
      <c r="W71" s="116">
        <v>224.47263000000001</v>
      </c>
      <c r="X71" s="116">
        <v>174.46334500000003</v>
      </c>
      <c r="Y71" s="116">
        <v>50.009284999999977</v>
      </c>
      <c r="Z71" s="1646">
        <f t="shared" si="5"/>
        <v>0.22278566879178088</v>
      </c>
      <c r="AA71" s="1652">
        <v>125.80084000000002</v>
      </c>
      <c r="AB71" s="116">
        <v>93.284695000000028</v>
      </c>
      <c r="AC71" s="116">
        <v>32.516145000000002</v>
      </c>
      <c r="AD71" s="1646">
        <f t="shared" si="6"/>
        <v>0.25847319461459872</v>
      </c>
      <c r="AE71" s="1652">
        <v>350.27347000000003</v>
      </c>
      <c r="AF71" s="116">
        <v>267.74804000000006</v>
      </c>
      <c r="AG71" s="116">
        <v>82.52543</v>
      </c>
      <c r="AH71" s="1646">
        <f t="shared" si="7"/>
        <v>0.23560285624829078</v>
      </c>
      <c r="AI71" s="116">
        <v>716.74527</v>
      </c>
      <c r="AJ71" s="116">
        <v>535.1093724000001</v>
      </c>
      <c r="AK71" s="116">
        <v>181.63589759999991</v>
      </c>
      <c r="AL71" s="1655">
        <f t="shared" si="8"/>
        <v>0.25341764390018212</v>
      </c>
    </row>
    <row r="72" spans="2:38" outlineLevel="1">
      <c r="B72" s="503" t="s">
        <v>4721</v>
      </c>
      <c r="C72" s="116">
        <v>0</v>
      </c>
      <c r="D72" s="116">
        <v>0</v>
      </c>
      <c r="E72" s="116">
        <v>0</v>
      </c>
      <c r="F72" s="1646">
        <f t="shared" si="0"/>
        <v>0</v>
      </c>
      <c r="G72" s="116">
        <v>0</v>
      </c>
      <c r="H72" s="116">
        <v>0</v>
      </c>
      <c r="I72" s="116">
        <v>0</v>
      </c>
      <c r="J72" s="1646">
        <f t="shared" si="1"/>
        <v>0</v>
      </c>
      <c r="K72" s="116">
        <v>0</v>
      </c>
      <c r="L72" s="116">
        <v>0</v>
      </c>
      <c r="M72" s="116">
        <v>0</v>
      </c>
      <c r="N72" s="1646">
        <f t="shared" si="2"/>
        <v>0</v>
      </c>
      <c r="O72" s="1652">
        <v>0</v>
      </c>
      <c r="P72" s="116">
        <v>0</v>
      </c>
      <c r="Q72" s="116">
        <v>0</v>
      </c>
      <c r="R72" s="1646">
        <f t="shared" si="3"/>
        <v>0</v>
      </c>
      <c r="S72" s="116">
        <v>0</v>
      </c>
      <c r="T72" s="116">
        <v>0</v>
      </c>
      <c r="U72" s="116">
        <v>0</v>
      </c>
      <c r="V72" s="1646">
        <f t="shared" si="4"/>
        <v>0</v>
      </c>
      <c r="W72" s="116">
        <v>103.177476</v>
      </c>
      <c r="X72" s="116">
        <v>47.909694600000009</v>
      </c>
      <c r="Y72" s="116">
        <v>55.267781399999983</v>
      </c>
      <c r="Z72" s="1646">
        <f t="shared" si="5"/>
        <v>0.53565742778976277</v>
      </c>
      <c r="AA72" s="1652">
        <v>213.05856</v>
      </c>
      <c r="AB72" s="116">
        <v>94.561279999999996</v>
      </c>
      <c r="AC72" s="116">
        <v>118.49728</v>
      </c>
      <c r="AD72" s="1646">
        <f t="shared" si="6"/>
        <v>0.556172349986783</v>
      </c>
      <c r="AE72" s="1652">
        <v>316.23603599999996</v>
      </c>
      <c r="AF72" s="116">
        <v>142.47097460000001</v>
      </c>
      <c r="AG72" s="116">
        <v>173.76506139999995</v>
      </c>
      <c r="AH72" s="1646">
        <f t="shared" si="7"/>
        <v>0.54947900181749043</v>
      </c>
      <c r="AI72" s="116">
        <v>316.23603599999996</v>
      </c>
      <c r="AJ72" s="116">
        <v>142.47097460000001</v>
      </c>
      <c r="AK72" s="116">
        <v>173.76506139999995</v>
      </c>
      <c r="AL72" s="1655">
        <f t="shared" si="8"/>
        <v>0.54947900181749043</v>
      </c>
    </row>
    <row r="73" spans="2:38" outlineLevel="1">
      <c r="B73" s="503" t="s">
        <v>4738</v>
      </c>
      <c r="C73" s="116">
        <v>135.06100000000001</v>
      </c>
      <c r="D73" s="116">
        <v>106.6343966</v>
      </c>
      <c r="E73" s="116">
        <v>28.426603399999994</v>
      </c>
      <c r="F73" s="1646">
        <f t="shared" ref="F73:F136" si="25">IFERROR(E73/C73,0)</f>
        <v>0.21047233028039178</v>
      </c>
      <c r="G73" s="116">
        <v>91.25</v>
      </c>
      <c r="H73" s="116">
        <v>72.014107999999993</v>
      </c>
      <c r="I73" s="116">
        <v>19.235892000000007</v>
      </c>
      <c r="J73" s="1646">
        <f t="shared" ref="J73:J136" si="26">IFERROR(I73/G73,0)</f>
        <v>0.21080429589041103</v>
      </c>
      <c r="K73" s="116">
        <v>202.65944999999999</v>
      </c>
      <c r="L73" s="116">
        <v>152.61551660000001</v>
      </c>
      <c r="M73" s="116">
        <v>50.043933399999979</v>
      </c>
      <c r="N73" s="1646">
        <f t="shared" ref="N73:N136" si="27">IFERROR(M73/K73,0)</f>
        <v>0.24693609599749719</v>
      </c>
      <c r="O73" s="1652">
        <v>241.28734000000003</v>
      </c>
      <c r="P73" s="116">
        <v>178.78068630000001</v>
      </c>
      <c r="Q73" s="116">
        <v>62.506653700000022</v>
      </c>
      <c r="R73" s="1646">
        <f t="shared" ref="R73:R136" si="28">IFERROR(Q73/O73,0)</f>
        <v>0.25905484183297811</v>
      </c>
      <c r="S73" s="116">
        <v>670.25779</v>
      </c>
      <c r="T73" s="116">
        <v>510.04470749999996</v>
      </c>
      <c r="U73" s="116">
        <v>160.21308250000007</v>
      </c>
      <c r="V73" s="1646">
        <f t="shared" ref="V73:V136" si="29">IFERROR(U73/S73,0)</f>
        <v>0.23903203348072996</v>
      </c>
      <c r="W73" s="116">
        <v>175.334</v>
      </c>
      <c r="X73" s="116">
        <v>135.33417129999998</v>
      </c>
      <c r="Y73" s="116">
        <v>39.999828700000016</v>
      </c>
      <c r="Z73" s="1646">
        <f t="shared" ref="Z73:Z136" si="30">IFERROR(Y73/W73,0)</f>
        <v>0.22813503769947652</v>
      </c>
      <c r="AA73" s="1652">
        <v>49.134999999999998</v>
      </c>
      <c r="AB73" s="116">
        <v>35.328193999999996</v>
      </c>
      <c r="AC73" s="116">
        <v>13.806806000000003</v>
      </c>
      <c r="AD73" s="1646">
        <f t="shared" ref="AD73:AD136" si="31">IFERROR(AC73/AA73,0)</f>
        <v>0.28099737458023821</v>
      </c>
      <c r="AE73" s="1652">
        <v>224.46899999999999</v>
      </c>
      <c r="AF73" s="116">
        <v>170.66236529999998</v>
      </c>
      <c r="AG73" s="116">
        <v>53.806634700000025</v>
      </c>
      <c r="AH73" s="1646">
        <f t="shared" ref="AH73:AH136" si="32">IFERROR(AG73/AE73,0)</f>
        <v>0.23970630554775949</v>
      </c>
      <c r="AI73" s="116">
        <v>668.41579000000002</v>
      </c>
      <c r="AJ73" s="116">
        <v>502.05856820000002</v>
      </c>
      <c r="AK73" s="116">
        <v>166.35722179999999</v>
      </c>
      <c r="AL73" s="1655">
        <f t="shared" ref="AL73:AL136" si="33">IFERROR(AK73/AI73,0)</f>
        <v>0.24888284251932466</v>
      </c>
    </row>
    <row r="74" spans="2:38" outlineLevel="1">
      <c r="B74" s="503" t="s">
        <v>1049</v>
      </c>
      <c r="C74" s="116">
        <v>154.84182999999996</v>
      </c>
      <c r="D74" s="116">
        <v>98.607778999999994</v>
      </c>
      <c r="E74" s="116">
        <v>56.234050999999965</v>
      </c>
      <c r="F74" s="1646">
        <f t="shared" si="25"/>
        <v>0.36317092739087353</v>
      </c>
      <c r="G74" s="116">
        <v>181.41616000000002</v>
      </c>
      <c r="H74" s="116">
        <v>119.44946379999999</v>
      </c>
      <c r="I74" s="116">
        <v>61.966696200000051</v>
      </c>
      <c r="J74" s="1646">
        <f t="shared" si="26"/>
        <v>0.34157208597073185</v>
      </c>
      <c r="K74" s="116">
        <v>164.70764000000003</v>
      </c>
      <c r="L74" s="116">
        <v>112.45864560000001</v>
      </c>
      <c r="M74" s="116">
        <v>52.248994399999994</v>
      </c>
      <c r="N74" s="1646">
        <f t="shared" si="27"/>
        <v>0.31722265220969703</v>
      </c>
      <c r="O74" s="1652">
        <v>106.50854</v>
      </c>
      <c r="P74" s="116">
        <v>72.739420999999993</v>
      </c>
      <c r="Q74" s="116">
        <v>33.769119000000003</v>
      </c>
      <c r="R74" s="1646">
        <f t="shared" si="28"/>
        <v>0.31705550559607715</v>
      </c>
      <c r="S74" s="116">
        <v>607.47417000000007</v>
      </c>
      <c r="T74" s="116">
        <v>403.25530939999999</v>
      </c>
      <c r="U74" s="116">
        <v>204.21886060000008</v>
      </c>
      <c r="V74" s="1646">
        <f t="shared" si="29"/>
        <v>0.33617702724710097</v>
      </c>
      <c r="W74" s="116">
        <v>101.04013999999998</v>
      </c>
      <c r="X74" s="116">
        <v>66.985024999999993</v>
      </c>
      <c r="Y74" s="116">
        <v>34.055114999999994</v>
      </c>
      <c r="Z74" s="1646">
        <f t="shared" si="30"/>
        <v>0.33704540591491661</v>
      </c>
      <c r="AA74" s="1652">
        <v>124.62809999999999</v>
      </c>
      <c r="AB74" s="116">
        <v>81.092961700000004</v>
      </c>
      <c r="AC74" s="116">
        <v>43.535138299999993</v>
      </c>
      <c r="AD74" s="1646">
        <f t="shared" si="31"/>
        <v>0.34932040446737128</v>
      </c>
      <c r="AE74" s="1652">
        <v>225.66824</v>
      </c>
      <c r="AF74" s="116">
        <v>148.0779867</v>
      </c>
      <c r="AG74" s="116">
        <v>77.590253299999986</v>
      </c>
      <c r="AH74" s="1646">
        <f t="shared" si="32"/>
        <v>0.34382442695525073</v>
      </c>
      <c r="AI74" s="116">
        <v>496.88441999999992</v>
      </c>
      <c r="AJ74" s="116">
        <v>333.2760533</v>
      </c>
      <c r="AK74" s="116">
        <v>163.60836669999989</v>
      </c>
      <c r="AL74" s="1655">
        <f t="shared" si="33"/>
        <v>0.32926845784377767</v>
      </c>
    </row>
    <row r="75" spans="2:38" outlineLevel="1">
      <c r="B75" s="503" t="s">
        <v>1105</v>
      </c>
      <c r="C75" s="116">
        <v>32.502560000000003</v>
      </c>
      <c r="D75" s="116">
        <v>15.19908</v>
      </c>
      <c r="E75" s="116">
        <v>17.303480000000004</v>
      </c>
      <c r="F75" s="1646">
        <f t="shared" si="25"/>
        <v>0.53237283463210294</v>
      </c>
      <c r="G75" s="116">
        <v>54.665809999999993</v>
      </c>
      <c r="H75" s="116">
        <v>27.940030000000004</v>
      </c>
      <c r="I75" s="116">
        <v>26.72577999999999</v>
      </c>
      <c r="J75" s="1646">
        <f t="shared" si="26"/>
        <v>0.48889388083703494</v>
      </c>
      <c r="K75" s="116">
        <v>195.16068999999996</v>
      </c>
      <c r="L75" s="116">
        <v>103.99895000000001</v>
      </c>
      <c r="M75" s="116">
        <v>91.161739999999966</v>
      </c>
      <c r="N75" s="1646">
        <f t="shared" si="27"/>
        <v>0.46711117899818855</v>
      </c>
      <c r="O75" s="1652">
        <v>12.65982</v>
      </c>
      <c r="P75" s="116">
        <v>9.2730899999999998</v>
      </c>
      <c r="Q75" s="116">
        <v>3.3867299999999996</v>
      </c>
      <c r="R75" s="1646">
        <f t="shared" si="28"/>
        <v>0.26751802158324522</v>
      </c>
      <c r="S75" s="116">
        <v>294.98887999999994</v>
      </c>
      <c r="T75" s="116">
        <v>156.41114999999999</v>
      </c>
      <c r="U75" s="116">
        <v>138.57772999999995</v>
      </c>
      <c r="V75" s="1646">
        <f t="shared" si="29"/>
        <v>0.46977272499220979</v>
      </c>
      <c r="W75" s="116">
        <v>126.15554</v>
      </c>
      <c r="X75" s="116">
        <v>76.965401999999997</v>
      </c>
      <c r="Y75" s="116">
        <v>49.190138000000005</v>
      </c>
      <c r="Z75" s="1646">
        <f t="shared" si="30"/>
        <v>0.38991659026626974</v>
      </c>
      <c r="AA75" s="1652">
        <v>37.663230000000006</v>
      </c>
      <c r="AB75" s="116">
        <v>20.952454999999993</v>
      </c>
      <c r="AC75" s="116">
        <v>16.710775000000009</v>
      </c>
      <c r="AD75" s="1646">
        <f t="shared" si="31"/>
        <v>0.44368937555276078</v>
      </c>
      <c r="AE75" s="1652">
        <v>163.81877000000003</v>
      </c>
      <c r="AF75" s="116">
        <v>97.917856999999984</v>
      </c>
      <c r="AG75" s="116">
        <v>65.900913000000031</v>
      </c>
      <c r="AH75" s="1646">
        <f t="shared" si="32"/>
        <v>0.40227937860844654</v>
      </c>
      <c r="AI75" s="116">
        <v>371.63927999999999</v>
      </c>
      <c r="AJ75" s="116">
        <v>211.189897</v>
      </c>
      <c r="AK75" s="116">
        <v>160.44938299999998</v>
      </c>
      <c r="AL75" s="1655">
        <f t="shared" si="33"/>
        <v>0.43173418859276658</v>
      </c>
    </row>
    <row r="76" spans="2:38" outlineLevel="1">
      <c r="B76" s="503" t="s">
        <v>4720</v>
      </c>
      <c r="C76" s="116">
        <v>0</v>
      </c>
      <c r="D76" s="116">
        <v>0</v>
      </c>
      <c r="E76" s="116">
        <v>0</v>
      </c>
      <c r="F76" s="1646">
        <f t="shared" si="25"/>
        <v>0</v>
      </c>
      <c r="G76" s="116">
        <v>0</v>
      </c>
      <c r="H76" s="116">
        <v>0</v>
      </c>
      <c r="I76" s="116">
        <v>0</v>
      </c>
      <c r="J76" s="1646">
        <f t="shared" si="26"/>
        <v>0</v>
      </c>
      <c r="K76" s="116">
        <v>0</v>
      </c>
      <c r="L76" s="116">
        <v>0</v>
      </c>
      <c r="M76" s="116">
        <v>0</v>
      </c>
      <c r="N76" s="1646">
        <f t="shared" si="27"/>
        <v>0</v>
      </c>
      <c r="O76" s="1652">
        <v>0</v>
      </c>
      <c r="P76" s="116">
        <v>0</v>
      </c>
      <c r="Q76" s="116">
        <v>0</v>
      </c>
      <c r="R76" s="1646">
        <f t="shared" si="28"/>
        <v>0</v>
      </c>
      <c r="S76" s="116">
        <v>0</v>
      </c>
      <c r="T76" s="116">
        <v>0</v>
      </c>
      <c r="U76" s="116">
        <v>0</v>
      </c>
      <c r="V76" s="1646">
        <f t="shared" si="29"/>
        <v>0</v>
      </c>
      <c r="W76" s="116">
        <v>0</v>
      </c>
      <c r="X76" s="116">
        <v>0</v>
      </c>
      <c r="Y76" s="116">
        <v>0</v>
      </c>
      <c r="Z76" s="1646">
        <f t="shared" si="30"/>
        <v>0</v>
      </c>
      <c r="AA76" s="1652">
        <v>362.16096000000016</v>
      </c>
      <c r="AB76" s="116">
        <v>203.3321632</v>
      </c>
      <c r="AC76" s="116">
        <v>158.82879680000013</v>
      </c>
      <c r="AD76" s="1646">
        <f t="shared" si="31"/>
        <v>0.4385585812452012</v>
      </c>
      <c r="AE76" s="1652">
        <v>362.16096000000016</v>
      </c>
      <c r="AF76" s="116">
        <v>203.3321632</v>
      </c>
      <c r="AG76" s="116">
        <v>158.82879680000013</v>
      </c>
      <c r="AH76" s="1646">
        <f t="shared" si="32"/>
        <v>0.4385585812452012</v>
      </c>
      <c r="AI76" s="116">
        <v>362.16096000000016</v>
      </c>
      <c r="AJ76" s="116">
        <v>203.3321632</v>
      </c>
      <c r="AK76" s="116">
        <v>158.82879680000013</v>
      </c>
      <c r="AL76" s="1655">
        <f t="shared" si="33"/>
        <v>0.4385585812452012</v>
      </c>
    </row>
    <row r="77" spans="2:38" outlineLevel="1">
      <c r="B77" s="503" t="s">
        <v>1041</v>
      </c>
      <c r="C77" s="116">
        <v>144.73448010000001</v>
      </c>
      <c r="D77" s="116">
        <v>90.41096079999997</v>
      </c>
      <c r="E77" s="116">
        <v>54.323519300000044</v>
      </c>
      <c r="F77" s="1646">
        <f t="shared" si="25"/>
        <v>0.3753322585085932</v>
      </c>
      <c r="G77" s="116">
        <v>173.95948395000002</v>
      </c>
      <c r="H77" s="116">
        <v>108.1759155</v>
      </c>
      <c r="I77" s="116">
        <v>65.783568450000018</v>
      </c>
      <c r="J77" s="1646">
        <f t="shared" si="26"/>
        <v>0.37815453895521867</v>
      </c>
      <c r="K77" s="116">
        <v>263.68242689999988</v>
      </c>
      <c r="L77" s="116">
        <v>155.70421030000017</v>
      </c>
      <c r="M77" s="116">
        <v>107.97821659999973</v>
      </c>
      <c r="N77" s="1646">
        <f t="shared" si="27"/>
        <v>0.40950099659447486</v>
      </c>
      <c r="O77" s="1652">
        <v>0</v>
      </c>
      <c r="P77" s="116">
        <v>0</v>
      </c>
      <c r="Q77" s="116">
        <v>0</v>
      </c>
      <c r="R77" s="1646">
        <f t="shared" si="28"/>
        <v>0</v>
      </c>
      <c r="S77" s="116">
        <v>582.37639094999986</v>
      </c>
      <c r="T77" s="116">
        <v>354.29108660000014</v>
      </c>
      <c r="U77" s="116">
        <v>228.08530434999975</v>
      </c>
      <c r="V77" s="1646">
        <f t="shared" si="29"/>
        <v>0.39164586321560224</v>
      </c>
      <c r="W77" s="116">
        <v>0</v>
      </c>
      <c r="X77" s="116">
        <v>0</v>
      </c>
      <c r="Y77" s="116">
        <v>0</v>
      </c>
      <c r="Z77" s="1646">
        <f t="shared" si="30"/>
        <v>0</v>
      </c>
      <c r="AA77" s="1652">
        <v>109.1347992000001</v>
      </c>
      <c r="AB77" s="116">
        <v>59.374301400000036</v>
      </c>
      <c r="AC77" s="116">
        <v>49.76049780000006</v>
      </c>
      <c r="AD77" s="1646">
        <f t="shared" si="31"/>
        <v>0.45595445416827241</v>
      </c>
      <c r="AE77" s="1652">
        <v>109.1347992000001</v>
      </c>
      <c r="AF77" s="116">
        <v>59.374301400000036</v>
      </c>
      <c r="AG77" s="116">
        <v>49.76049780000006</v>
      </c>
      <c r="AH77" s="1646">
        <f t="shared" si="32"/>
        <v>0.45595445416827241</v>
      </c>
      <c r="AI77" s="116">
        <v>372.81722609999997</v>
      </c>
      <c r="AJ77" s="116">
        <v>215.07851170000021</v>
      </c>
      <c r="AK77" s="116">
        <v>157.73871439999976</v>
      </c>
      <c r="AL77" s="1655">
        <f t="shared" si="33"/>
        <v>0.42309931880049406</v>
      </c>
    </row>
    <row r="78" spans="2:38" outlineLevel="1">
      <c r="B78" s="503" t="s">
        <v>1059</v>
      </c>
      <c r="C78" s="116">
        <v>153.23669000000001</v>
      </c>
      <c r="D78" s="116">
        <v>97.38856370000002</v>
      </c>
      <c r="E78" s="116">
        <v>55.84812629999999</v>
      </c>
      <c r="F78" s="1646">
        <f t="shared" si="25"/>
        <v>0.36445662132221718</v>
      </c>
      <c r="G78" s="116">
        <v>155.48889000000003</v>
      </c>
      <c r="H78" s="116">
        <v>104.14782800000003</v>
      </c>
      <c r="I78" s="116">
        <v>51.34106199999998</v>
      </c>
      <c r="J78" s="1646">
        <f t="shared" si="26"/>
        <v>0.33019119243825057</v>
      </c>
      <c r="K78" s="116">
        <v>143.31536</v>
      </c>
      <c r="L78" s="116">
        <v>102.7952157</v>
      </c>
      <c r="M78" s="116">
        <v>40.520144299999984</v>
      </c>
      <c r="N78" s="1646">
        <f t="shared" si="27"/>
        <v>0.28273413470824049</v>
      </c>
      <c r="O78" s="1652">
        <v>64.316209999999998</v>
      </c>
      <c r="P78" s="116">
        <v>43.959877200000008</v>
      </c>
      <c r="Q78" s="116">
        <v>20.356332799999983</v>
      </c>
      <c r="R78" s="1646">
        <f t="shared" si="28"/>
        <v>0.3165039233499608</v>
      </c>
      <c r="S78" s="116">
        <v>516.35715000000005</v>
      </c>
      <c r="T78" s="116">
        <v>348.29148460000005</v>
      </c>
      <c r="U78" s="116">
        <v>168.0656654</v>
      </c>
      <c r="V78" s="1646">
        <f t="shared" si="29"/>
        <v>0.32548337018282786</v>
      </c>
      <c r="W78" s="116">
        <v>97.606819999999999</v>
      </c>
      <c r="X78" s="116">
        <v>61.139999499999988</v>
      </c>
      <c r="Y78" s="116">
        <v>36.466820500000004</v>
      </c>
      <c r="Z78" s="1646">
        <f t="shared" si="30"/>
        <v>0.37360934922375305</v>
      </c>
      <c r="AA78" s="1652">
        <v>146.89231000000001</v>
      </c>
      <c r="AB78" s="116">
        <v>89.957791200000017</v>
      </c>
      <c r="AC78" s="116">
        <v>56.934518799999978</v>
      </c>
      <c r="AD78" s="1646">
        <f t="shared" si="31"/>
        <v>0.38759359696909917</v>
      </c>
      <c r="AE78" s="1652">
        <v>244.49913000000001</v>
      </c>
      <c r="AF78" s="116">
        <v>151.09779070000002</v>
      </c>
      <c r="AG78" s="116">
        <v>93.401339299999989</v>
      </c>
      <c r="AH78" s="1646">
        <f t="shared" si="32"/>
        <v>0.38201092699184652</v>
      </c>
      <c r="AI78" s="116">
        <v>452.13069999999993</v>
      </c>
      <c r="AJ78" s="116">
        <v>297.85288360000004</v>
      </c>
      <c r="AK78" s="116">
        <v>154.27781639999989</v>
      </c>
      <c r="AL78" s="1655">
        <f t="shared" si="33"/>
        <v>0.34122393458351735</v>
      </c>
    </row>
    <row r="79" spans="2:38" outlineLevel="1">
      <c r="B79" s="503" t="s">
        <v>1055</v>
      </c>
      <c r="C79" s="116">
        <v>135.28716</v>
      </c>
      <c r="D79" s="116">
        <v>86.308980399999996</v>
      </c>
      <c r="E79" s="116">
        <v>48.978179600000004</v>
      </c>
      <c r="F79" s="1646">
        <f t="shared" si="25"/>
        <v>0.36203124967661382</v>
      </c>
      <c r="G79" s="116">
        <v>168.43409000000003</v>
      </c>
      <c r="H79" s="116">
        <v>111.2295821</v>
      </c>
      <c r="I79" s="116">
        <v>57.204507900000024</v>
      </c>
      <c r="J79" s="1646">
        <f t="shared" si="26"/>
        <v>0.33962547546046062</v>
      </c>
      <c r="K79" s="116">
        <v>175.64781999999994</v>
      </c>
      <c r="L79" s="116">
        <v>124.56707019999999</v>
      </c>
      <c r="M79" s="116">
        <v>51.080749799999964</v>
      </c>
      <c r="N79" s="1646">
        <f t="shared" si="27"/>
        <v>0.29081345729198338</v>
      </c>
      <c r="O79" s="1652">
        <v>109.20162999999998</v>
      </c>
      <c r="P79" s="116">
        <v>78.345393999999999</v>
      </c>
      <c r="Q79" s="116">
        <v>30.856235999999974</v>
      </c>
      <c r="R79" s="1646">
        <f t="shared" si="28"/>
        <v>0.28256204600608964</v>
      </c>
      <c r="S79" s="116">
        <v>588.57069999999999</v>
      </c>
      <c r="T79" s="116">
        <v>400.45102669999994</v>
      </c>
      <c r="U79" s="116">
        <v>188.11967330000002</v>
      </c>
      <c r="V79" s="1646">
        <f t="shared" si="29"/>
        <v>0.31962119979808717</v>
      </c>
      <c r="W79" s="116">
        <v>69.9726</v>
      </c>
      <c r="X79" s="116">
        <v>46.807925499999996</v>
      </c>
      <c r="Y79" s="116">
        <v>23.164674500000007</v>
      </c>
      <c r="Z79" s="1646">
        <f t="shared" si="30"/>
        <v>0.3310535052291898</v>
      </c>
      <c r="AA79" s="1652">
        <v>141.57257999999999</v>
      </c>
      <c r="AB79" s="116">
        <v>93.591906899999998</v>
      </c>
      <c r="AC79" s="116">
        <v>47.980673099999983</v>
      </c>
      <c r="AD79" s="1646">
        <f t="shared" si="31"/>
        <v>0.3389121897757319</v>
      </c>
      <c r="AE79" s="1652">
        <v>211.54517999999999</v>
      </c>
      <c r="AF79" s="116">
        <v>140.39983240000001</v>
      </c>
      <c r="AG79" s="116">
        <v>71.14534759999998</v>
      </c>
      <c r="AH79" s="1646">
        <f t="shared" si="32"/>
        <v>0.33631278008792254</v>
      </c>
      <c r="AI79" s="116">
        <v>496.39462999999989</v>
      </c>
      <c r="AJ79" s="116">
        <v>343.31229660000002</v>
      </c>
      <c r="AK79" s="116">
        <v>153.0823333999999</v>
      </c>
      <c r="AL79" s="1655">
        <f t="shared" si="33"/>
        <v>0.3083883751925357</v>
      </c>
    </row>
    <row r="80" spans="2:38" outlineLevel="1">
      <c r="B80" s="503" t="s">
        <v>1079</v>
      </c>
      <c r="C80" s="116">
        <v>0</v>
      </c>
      <c r="D80" s="116">
        <v>0</v>
      </c>
      <c r="E80" s="116">
        <v>0</v>
      </c>
      <c r="F80" s="1646">
        <f t="shared" si="25"/>
        <v>0</v>
      </c>
      <c r="G80" s="116">
        <v>0</v>
      </c>
      <c r="H80" s="116">
        <v>0</v>
      </c>
      <c r="I80" s="116">
        <v>0</v>
      </c>
      <c r="J80" s="1646">
        <f t="shared" si="26"/>
        <v>0</v>
      </c>
      <c r="K80" s="116">
        <v>345.49868651999992</v>
      </c>
      <c r="L80" s="116">
        <v>192.82714595999994</v>
      </c>
      <c r="M80" s="116">
        <v>152.67154055999998</v>
      </c>
      <c r="N80" s="1646">
        <f t="shared" si="27"/>
        <v>0.44188747024704611</v>
      </c>
      <c r="O80" s="1652">
        <v>0</v>
      </c>
      <c r="P80" s="116">
        <v>0</v>
      </c>
      <c r="Q80" s="116">
        <v>0</v>
      </c>
      <c r="R80" s="1646">
        <f t="shared" si="28"/>
        <v>0</v>
      </c>
      <c r="S80" s="116">
        <v>345.49868651999992</v>
      </c>
      <c r="T80" s="116">
        <v>192.82714595999994</v>
      </c>
      <c r="U80" s="116">
        <v>152.67154055999998</v>
      </c>
      <c r="V80" s="1646">
        <f t="shared" si="29"/>
        <v>0.44188747024704611</v>
      </c>
      <c r="W80" s="116">
        <v>0</v>
      </c>
      <c r="X80" s="116">
        <v>0</v>
      </c>
      <c r="Y80" s="116">
        <v>0</v>
      </c>
      <c r="Z80" s="1646">
        <f t="shared" si="30"/>
        <v>0</v>
      </c>
      <c r="AA80" s="1652">
        <v>0</v>
      </c>
      <c r="AB80" s="116">
        <v>0</v>
      </c>
      <c r="AC80" s="116">
        <v>0</v>
      </c>
      <c r="AD80" s="1646">
        <f t="shared" si="31"/>
        <v>0</v>
      </c>
      <c r="AE80" s="1652">
        <v>0</v>
      </c>
      <c r="AF80" s="116">
        <v>0</v>
      </c>
      <c r="AG80" s="116">
        <v>0</v>
      </c>
      <c r="AH80" s="1646">
        <f t="shared" si="32"/>
        <v>0</v>
      </c>
      <c r="AI80" s="116">
        <v>345.49868651999992</v>
      </c>
      <c r="AJ80" s="116">
        <v>192.82714595999994</v>
      </c>
      <c r="AK80" s="116">
        <v>152.67154055999998</v>
      </c>
      <c r="AL80" s="1655">
        <f t="shared" si="33"/>
        <v>0.44188747024704611</v>
      </c>
    </row>
    <row r="81" spans="2:38" outlineLevel="1">
      <c r="B81" s="503" t="s">
        <v>3535</v>
      </c>
      <c r="C81" s="116">
        <v>117.32223999999997</v>
      </c>
      <c r="D81" s="116">
        <v>84.581910000000008</v>
      </c>
      <c r="E81" s="116">
        <v>32.740329999999958</v>
      </c>
      <c r="F81" s="1646">
        <f t="shared" si="25"/>
        <v>0.27906328757446131</v>
      </c>
      <c r="G81" s="116">
        <v>128.40167000000011</v>
      </c>
      <c r="H81" s="116">
        <v>88.333500000000015</v>
      </c>
      <c r="I81" s="116">
        <v>40.068170000000087</v>
      </c>
      <c r="J81" s="1646">
        <f t="shared" si="26"/>
        <v>0.31205334011621544</v>
      </c>
      <c r="K81" s="116">
        <v>138.62135999999998</v>
      </c>
      <c r="L81" s="116">
        <v>100.19801150000005</v>
      </c>
      <c r="M81" s="116">
        <v>38.423348499999932</v>
      </c>
      <c r="N81" s="1646">
        <f t="shared" si="27"/>
        <v>0.27718201942326881</v>
      </c>
      <c r="O81" s="1652">
        <v>137.17855000000003</v>
      </c>
      <c r="P81" s="116">
        <v>98.918694800000054</v>
      </c>
      <c r="Q81" s="116">
        <v>38.259855199999961</v>
      </c>
      <c r="R81" s="1646">
        <f t="shared" si="28"/>
        <v>0.27890552276576736</v>
      </c>
      <c r="S81" s="116">
        <v>521.52382000000011</v>
      </c>
      <c r="T81" s="116">
        <v>372.0321163000001</v>
      </c>
      <c r="U81" s="116">
        <v>149.49170369999996</v>
      </c>
      <c r="V81" s="1646">
        <f t="shared" si="29"/>
        <v>0.28664405721679198</v>
      </c>
      <c r="W81" s="116">
        <v>106.51791999999999</v>
      </c>
      <c r="X81" s="116">
        <v>80.396393199999991</v>
      </c>
      <c r="Y81" s="116">
        <v>26.121526799999991</v>
      </c>
      <c r="Z81" s="1646">
        <f t="shared" si="30"/>
        <v>0.24523128878220674</v>
      </c>
      <c r="AA81" s="1652">
        <v>166.22221000000002</v>
      </c>
      <c r="AB81" s="116">
        <v>117.51546490000003</v>
      </c>
      <c r="AC81" s="116">
        <v>48.706745099999999</v>
      </c>
      <c r="AD81" s="1646">
        <f t="shared" si="31"/>
        <v>0.29302188377834704</v>
      </c>
      <c r="AE81" s="1652">
        <v>272.74013000000002</v>
      </c>
      <c r="AF81" s="116">
        <v>197.91185810000002</v>
      </c>
      <c r="AG81" s="116">
        <v>74.82827189999999</v>
      </c>
      <c r="AH81" s="1646">
        <f t="shared" si="32"/>
        <v>0.27435739617781946</v>
      </c>
      <c r="AI81" s="116">
        <v>548.54004000000009</v>
      </c>
      <c r="AJ81" s="116">
        <v>397.02856440000016</v>
      </c>
      <c r="AK81" s="116">
        <v>151.5114755999999</v>
      </c>
      <c r="AL81" s="1655">
        <f t="shared" si="33"/>
        <v>0.27620859837323791</v>
      </c>
    </row>
    <row r="82" spans="2:38" outlineLevel="1">
      <c r="B82" s="503" t="s">
        <v>1213</v>
      </c>
      <c r="C82" s="116">
        <v>-21.069240000000001</v>
      </c>
      <c r="D82" s="116">
        <v>-3.5244125000000115</v>
      </c>
      <c r="E82" s="116">
        <v>-17.544827499999993</v>
      </c>
      <c r="F82" s="1646">
        <f t="shared" si="25"/>
        <v>0.83272237157106721</v>
      </c>
      <c r="G82" s="116">
        <v>31.764099999999999</v>
      </c>
      <c r="H82" s="116">
        <v>25.777427200000002</v>
      </c>
      <c r="I82" s="116">
        <v>5.9866727999999965</v>
      </c>
      <c r="J82" s="1646">
        <f t="shared" si="26"/>
        <v>0.18847292383539899</v>
      </c>
      <c r="K82" s="116">
        <v>123.28973999999999</v>
      </c>
      <c r="L82" s="116">
        <v>79.500536899999986</v>
      </c>
      <c r="M82" s="116">
        <v>43.789203100000002</v>
      </c>
      <c r="N82" s="1646">
        <f t="shared" si="27"/>
        <v>0.35517313200595607</v>
      </c>
      <c r="O82" s="1652">
        <v>147.21024</v>
      </c>
      <c r="P82" s="116">
        <v>90.295805999999999</v>
      </c>
      <c r="Q82" s="116">
        <v>56.914433999999993</v>
      </c>
      <c r="R82" s="1646">
        <f t="shared" si="28"/>
        <v>0.38662007479914434</v>
      </c>
      <c r="S82" s="116">
        <v>281.19483999999994</v>
      </c>
      <c r="T82" s="116">
        <v>192.04935759999998</v>
      </c>
      <c r="U82" s="116">
        <v>89.145482399999977</v>
      </c>
      <c r="V82" s="1646">
        <f t="shared" si="29"/>
        <v>0.3170238913345636</v>
      </c>
      <c r="W82" s="116">
        <v>59.578630000000004</v>
      </c>
      <c r="X82" s="116">
        <v>36.531568959999987</v>
      </c>
      <c r="Y82" s="116">
        <v>23.047061040000013</v>
      </c>
      <c r="Z82" s="1646">
        <f t="shared" si="30"/>
        <v>0.3868343572183518</v>
      </c>
      <c r="AA82" s="1652">
        <v>58.253830000000008</v>
      </c>
      <c r="AB82" s="116">
        <v>34.11030019999999</v>
      </c>
      <c r="AC82" s="116">
        <v>24.143529800000017</v>
      </c>
      <c r="AD82" s="1646">
        <f t="shared" si="31"/>
        <v>0.41445394749152142</v>
      </c>
      <c r="AE82" s="1652">
        <v>117.83246000000003</v>
      </c>
      <c r="AF82" s="116">
        <v>70.64186915999997</v>
      </c>
      <c r="AG82" s="116">
        <v>47.190590840000048</v>
      </c>
      <c r="AH82" s="1646">
        <f t="shared" si="32"/>
        <v>0.40048888769698976</v>
      </c>
      <c r="AI82" s="116">
        <v>388.33244000000002</v>
      </c>
      <c r="AJ82" s="116">
        <v>240.43821205999998</v>
      </c>
      <c r="AK82" s="116">
        <v>147.89422794000001</v>
      </c>
      <c r="AL82" s="1655">
        <f t="shared" si="33"/>
        <v>0.38084438153042277</v>
      </c>
    </row>
    <row r="83" spans="2:38" outlineLevel="1">
      <c r="B83" s="503" t="s">
        <v>3537</v>
      </c>
      <c r="C83" s="116">
        <v>75.875180000000015</v>
      </c>
      <c r="D83" s="116">
        <v>44.466740000000009</v>
      </c>
      <c r="E83" s="116">
        <v>31.408440000000002</v>
      </c>
      <c r="F83" s="1646">
        <f t="shared" si="25"/>
        <v>0.41394880381173393</v>
      </c>
      <c r="G83" s="116">
        <v>110.63073999999996</v>
      </c>
      <c r="H83" s="116">
        <v>69.541624999999996</v>
      </c>
      <c r="I83" s="116">
        <v>41.089114999999964</v>
      </c>
      <c r="J83" s="1646">
        <f t="shared" si="26"/>
        <v>0.37140775701220091</v>
      </c>
      <c r="K83" s="116">
        <v>168.87945999999999</v>
      </c>
      <c r="L83" s="116">
        <v>104.76257</v>
      </c>
      <c r="M83" s="116">
        <v>64.116889999999998</v>
      </c>
      <c r="N83" s="1646">
        <f t="shared" si="27"/>
        <v>0.37966067631907396</v>
      </c>
      <c r="O83" s="1652">
        <v>46.158949999999997</v>
      </c>
      <c r="P83" s="116">
        <v>29.570769999999996</v>
      </c>
      <c r="Q83" s="116">
        <v>16.588180000000001</v>
      </c>
      <c r="R83" s="1646">
        <f t="shared" si="28"/>
        <v>0.35937082624279804</v>
      </c>
      <c r="S83" s="116">
        <v>401.54433</v>
      </c>
      <c r="T83" s="116">
        <v>248.34170499999999</v>
      </c>
      <c r="U83" s="116">
        <v>153.20262500000004</v>
      </c>
      <c r="V83" s="1646">
        <f t="shared" si="29"/>
        <v>0.38153352831554127</v>
      </c>
      <c r="W83" s="116">
        <v>96.89913</v>
      </c>
      <c r="X83" s="116">
        <v>59.367848200000005</v>
      </c>
      <c r="Y83" s="116">
        <v>37.531281799999995</v>
      </c>
      <c r="Z83" s="1646">
        <f t="shared" si="30"/>
        <v>0.38732320713302582</v>
      </c>
      <c r="AA83" s="1652">
        <v>68.870940000000004</v>
      </c>
      <c r="AB83" s="116">
        <v>42.293705000000003</v>
      </c>
      <c r="AC83" s="116">
        <v>26.577235000000002</v>
      </c>
      <c r="AD83" s="1646">
        <f t="shared" si="31"/>
        <v>0.3858991179734152</v>
      </c>
      <c r="AE83" s="1652">
        <v>165.77007</v>
      </c>
      <c r="AF83" s="116">
        <v>101.66155320000001</v>
      </c>
      <c r="AG83" s="116">
        <v>64.108516800000004</v>
      </c>
      <c r="AH83" s="1646">
        <f t="shared" si="32"/>
        <v>0.38673155413398813</v>
      </c>
      <c r="AI83" s="116">
        <v>380.80847999999997</v>
      </c>
      <c r="AJ83" s="116">
        <v>235.99489319999998</v>
      </c>
      <c r="AK83" s="116">
        <v>144.8135868</v>
      </c>
      <c r="AL83" s="1655">
        <f t="shared" si="33"/>
        <v>0.38027931205733656</v>
      </c>
    </row>
    <row r="84" spans="2:38" outlineLevel="1">
      <c r="B84" s="503" t="s">
        <v>1053</v>
      </c>
      <c r="C84" s="116">
        <v>4.5880100000000006</v>
      </c>
      <c r="D84" s="116">
        <v>2.6281499999999998</v>
      </c>
      <c r="E84" s="116">
        <v>1.9598600000000006</v>
      </c>
      <c r="F84" s="1646">
        <f t="shared" si="25"/>
        <v>0.42716994949880238</v>
      </c>
      <c r="G84" s="116">
        <v>110.95554000000004</v>
      </c>
      <c r="H84" s="116">
        <v>90.662111799999991</v>
      </c>
      <c r="I84" s="116">
        <v>20.293428200000054</v>
      </c>
      <c r="J84" s="1646">
        <f t="shared" si="26"/>
        <v>0.18289693511473196</v>
      </c>
      <c r="K84" s="116">
        <v>371.91699000000011</v>
      </c>
      <c r="L84" s="116">
        <v>307.64389079999995</v>
      </c>
      <c r="M84" s="116">
        <v>64.273099200000175</v>
      </c>
      <c r="N84" s="1646">
        <f t="shared" si="27"/>
        <v>0.17281571137688589</v>
      </c>
      <c r="O84" s="1652">
        <v>235.59745999999998</v>
      </c>
      <c r="P84" s="116">
        <v>199.18757159999996</v>
      </c>
      <c r="Q84" s="116">
        <v>36.409888400000028</v>
      </c>
      <c r="R84" s="1646">
        <f t="shared" si="28"/>
        <v>0.15454278836452665</v>
      </c>
      <c r="S84" s="116">
        <v>723.05800000000011</v>
      </c>
      <c r="T84" s="116">
        <v>600.12172419999979</v>
      </c>
      <c r="U84" s="116">
        <v>122.93627580000029</v>
      </c>
      <c r="V84" s="1646">
        <f t="shared" si="29"/>
        <v>0.17002270329627814</v>
      </c>
      <c r="W84" s="116">
        <v>108.06582999999999</v>
      </c>
      <c r="X84" s="116">
        <v>91.568318399999981</v>
      </c>
      <c r="Y84" s="116">
        <v>16.497511600000013</v>
      </c>
      <c r="Z84" s="1646">
        <f t="shared" si="30"/>
        <v>0.15266168408645003</v>
      </c>
      <c r="AA84" s="1652">
        <v>117.12307999999996</v>
      </c>
      <c r="AB84" s="116">
        <v>89.968875200000014</v>
      </c>
      <c r="AC84" s="116">
        <v>27.154204799999949</v>
      </c>
      <c r="AD84" s="1646">
        <f t="shared" si="31"/>
        <v>0.23184332925670978</v>
      </c>
      <c r="AE84" s="1652">
        <v>225.18890999999994</v>
      </c>
      <c r="AF84" s="116">
        <v>181.53719359999999</v>
      </c>
      <c r="AG84" s="116">
        <v>43.651716399999948</v>
      </c>
      <c r="AH84" s="1646">
        <f t="shared" si="32"/>
        <v>0.19384487628631428</v>
      </c>
      <c r="AI84" s="116">
        <v>832.70335999999998</v>
      </c>
      <c r="AJ84" s="116">
        <v>688.36865599999987</v>
      </c>
      <c r="AK84" s="116">
        <v>144.33470400000013</v>
      </c>
      <c r="AL84" s="1655">
        <f t="shared" si="33"/>
        <v>0.17333267875849587</v>
      </c>
    </row>
    <row r="85" spans="2:38" outlineLevel="1">
      <c r="B85" s="503" t="s">
        <v>1047</v>
      </c>
      <c r="C85" s="116">
        <v>220.19913</v>
      </c>
      <c r="D85" s="116">
        <v>52.504344399999994</v>
      </c>
      <c r="E85" s="116">
        <v>167.69478559999999</v>
      </c>
      <c r="F85" s="1646">
        <f t="shared" si="25"/>
        <v>0.76155971006788259</v>
      </c>
      <c r="G85" s="116">
        <v>163.33076</v>
      </c>
      <c r="H85" s="116">
        <v>40.512360600000001</v>
      </c>
      <c r="I85" s="116">
        <v>122.8183994</v>
      </c>
      <c r="J85" s="1646">
        <f t="shared" si="26"/>
        <v>0.75196123130756265</v>
      </c>
      <c r="K85" s="116">
        <v>133.11707999999999</v>
      </c>
      <c r="L85" s="116">
        <v>188.00957699999998</v>
      </c>
      <c r="M85" s="116">
        <v>-54.892497000000006</v>
      </c>
      <c r="N85" s="1646">
        <f t="shared" si="27"/>
        <v>-0.41236253830087027</v>
      </c>
      <c r="O85" s="1652">
        <v>163.28034</v>
      </c>
      <c r="P85" s="116">
        <v>122.88322660000001</v>
      </c>
      <c r="Q85" s="116">
        <v>40.397113399999988</v>
      </c>
      <c r="R85" s="1646">
        <f t="shared" si="28"/>
        <v>0.24740953748626435</v>
      </c>
      <c r="S85" s="116">
        <v>679.92730999999992</v>
      </c>
      <c r="T85" s="116">
        <v>403.90950859999998</v>
      </c>
      <c r="U85" s="116">
        <v>276.01780139999994</v>
      </c>
      <c r="V85" s="1646">
        <f t="shared" si="29"/>
        <v>0.40595192653755879</v>
      </c>
      <c r="W85" s="116">
        <v>123.34957</v>
      </c>
      <c r="X85" s="116">
        <v>51.224294800000003</v>
      </c>
      <c r="Y85" s="116">
        <v>72.125275200000004</v>
      </c>
      <c r="Z85" s="1646">
        <f t="shared" si="30"/>
        <v>0.58472255071501267</v>
      </c>
      <c r="AA85" s="1652">
        <v>146.85040999999998</v>
      </c>
      <c r="AB85" s="116">
        <v>62.464870799999979</v>
      </c>
      <c r="AC85" s="116">
        <v>84.385539199999997</v>
      </c>
      <c r="AD85" s="1646">
        <f t="shared" si="31"/>
        <v>0.57463604766237975</v>
      </c>
      <c r="AE85" s="1652">
        <v>270.19997999999998</v>
      </c>
      <c r="AF85" s="116">
        <v>113.68916559999998</v>
      </c>
      <c r="AG85" s="116">
        <v>156.51081440000002</v>
      </c>
      <c r="AH85" s="1646">
        <f t="shared" si="32"/>
        <v>0.5792406587150748</v>
      </c>
      <c r="AI85" s="116">
        <v>566.59739999999988</v>
      </c>
      <c r="AJ85" s="116">
        <v>424.5819692</v>
      </c>
      <c r="AK85" s="116">
        <v>142.0154307999999</v>
      </c>
      <c r="AL85" s="1655">
        <f t="shared" si="33"/>
        <v>0.25064610391787878</v>
      </c>
    </row>
    <row r="86" spans="2:38" outlineLevel="1">
      <c r="B86" s="503" t="s">
        <v>1239</v>
      </c>
      <c r="C86" s="116">
        <v>0</v>
      </c>
      <c r="D86" s="116">
        <v>0</v>
      </c>
      <c r="E86" s="116">
        <v>0</v>
      </c>
      <c r="F86" s="1646">
        <f t="shared" si="25"/>
        <v>0</v>
      </c>
      <c r="G86" s="116">
        <v>22.170090000000002</v>
      </c>
      <c r="H86" s="116">
        <v>11.977533200000002</v>
      </c>
      <c r="I86" s="116">
        <v>10.192556799999998</v>
      </c>
      <c r="J86" s="1646">
        <f t="shared" si="26"/>
        <v>0.45974359147842869</v>
      </c>
      <c r="K86" s="116">
        <v>85.529910000000001</v>
      </c>
      <c r="L86" s="116">
        <v>51.817899999999995</v>
      </c>
      <c r="M86" s="116">
        <v>33.712010000000006</v>
      </c>
      <c r="N86" s="1646">
        <f t="shared" si="27"/>
        <v>0.39415462964944081</v>
      </c>
      <c r="O86" s="1652">
        <v>40.720500000000001</v>
      </c>
      <c r="P86" s="116">
        <v>25.5235974</v>
      </c>
      <c r="Q86" s="116">
        <v>15.196902600000001</v>
      </c>
      <c r="R86" s="1646">
        <f t="shared" si="28"/>
        <v>0.37320029469186283</v>
      </c>
      <c r="S86" s="116">
        <v>148.4205</v>
      </c>
      <c r="T86" s="116">
        <v>89.319030600000005</v>
      </c>
      <c r="U86" s="116">
        <v>59.101469399999999</v>
      </c>
      <c r="V86" s="1646">
        <f t="shared" si="29"/>
        <v>0.39820287224473705</v>
      </c>
      <c r="W86" s="116">
        <v>95.170079999999999</v>
      </c>
      <c r="X86" s="116">
        <v>54.775733199999998</v>
      </c>
      <c r="Y86" s="116">
        <v>40.394346800000008</v>
      </c>
      <c r="Z86" s="1646">
        <f t="shared" si="30"/>
        <v>0.42444376215718227</v>
      </c>
      <c r="AA86" s="1652">
        <v>107.00084999999999</v>
      </c>
      <c r="AB86" s="116">
        <v>56.015800899999995</v>
      </c>
      <c r="AC86" s="116">
        <v>50.985049099999998</v>
      </c>
      <c r="AD86" s="1646">
        <f t="shared" si="31"/>
        <v>0.47649200076447995</v>
      </c>
      <c r="AE86" s="1652">
        <v>202.17093</v>
      </c>
      <c r="AF86" s="116">
        <v>110.79153409999999</v>
      </c>
      <c r="AG86" s="116">
        <v>91.379395900000006</v>
      </c>
      <c r="AH86" s="1646">
        <f t="shared" si="32"/>
        <v>0.45199077780371294</v>
      </c>
      <c r="AI86" s="116">
        <v>328.42133999999999</v>
      </c>
      <c r="AJ86" s="116">
        <v>188.13303149999999</v>
      </c>
      <c r="AK86" s="116">
        <v>140.28830849999997</v>
      </c>
      <c r="AL86" s="1655">
        <f t="shared" si="33"/>
        <v>0.42715953993732558</v>
      </c>
    </row>
    <row r="87" spans="2:38" outlineLevel="1">
      <c r="B87" s="503" t="s">
        <v>1973</v>
      </c>
      <c r="C87" s="116">
        <v>0.98375999999999997</v>
      </c>
      <c r="D87" s="116">
        <v>0.7575599999999999</v>
      </c>
      <c r="E87" s="116">
        <v>0.22620000000000004</v>
      </c>
      <c r="F87" s="1646">
        <f t="shared" si="25"/>
        <v>0.22993413027567705</v>
      </c>
      <c r="G87" s="116">
        <v>2.4598299999999997</v>
      </c>
      <c r="H87" s="116">
        <v>2.1141000000000001</v>
      </c>
      <c r="I87" s="116">
        <v>0.34573000000000004</v>
      </c>
      <c r="J87" s="1646">
        <f t="shared" si="26"/>
        <v>0.14055036323648384</v>
      </c>
      <c r="K87" s="116">
        <v>1.5837600000000001</v>
      </c>
      <c r="L87" s="116">
        <v>1.4322600000000001</v>
      </c>
      <c r="M87" s="116">
        <v>0.1515</v>
      </c>
      <c r="N87" s="1646">
        <f t="shared" si="27"/>
        <v>9.5658433095923617E-2</v>
      </c>
      <c r="O87" s="1652">
        <v>0</v>
      </c>
      <c r="P87" s="116">
        <v>0</v>
      </c>
      <c r="Q87" s="116">
        <v>0</v>
      </c>
      <c r="R87" s="1646">
        <f t="shared" si="28"/>
        <v>0</v>
      </c>
      <c r="S87" s="116">
        <v>5.0273500000000002</v>
      </c>
      <c r="T87" s="116">
        <v>4.3039199999999997</v>
      </c>
      <c r="U87" s="116">
        <v>0.72343000000000024</v>
      </c>
      <c r="V87" s="1646">
        <f t="shared" si="29"/>
        <v>0.1438988731637941</v>
      </c>
      <c r="W87" s="116">
        <v>299.22136999999992</v>
      </c>
      <c r="X87" s="116">
        <v>261.22827243999996</v>
      </c>
      <c r="Y87" s="116">
        <v>37.993097559999995</v>
      </c>
      <c r="Z87" s="1646">
        <f t="shared" si="30"/>
        <v>0.12697320903249659</v>
      </c>
      <c r="AA87" s="1652">
        <v>137.80939000000001</v>
      </c>
      <c r="AB87" s="116">
        <v>38.222246229999996</v>
      </c>
      <c r="AC87" s="116">
        <v>99.587143770000026</v>
      </c>
      <c r="AD87" s="1646">
        <f t="shared" si="31"/>
        <v>0.72264410843121807</v>
      </c>
      <c r="AE87" s="1652">
        <v>437.03075999999993</v>
      </c>
      <c r="AF87" s="116">
        <v>299.45051866999995</v>
      </c>
      <c r="AG87" s="116">
        <v>137.58024132999998</v>
      </c>
      <c r="AH87" s="1646">
        <f t="shared" si="32"/>
        <v>0.31480676858992718</v>
      </c>
      <c r="AI87" s="116">
        <v>438.61451999999997</v>
      </c>
      <c r="AJ87" s="116">
        <v>300.88277866999994</v>
      </c>
      <c r="AK87" s="116">
        <v>137.73174133000003</v>
      </c>
      <c r="AL87" s="1655">
        <f t="shared" si="33"/>
        <v>0.31401546243840728</v>
      </c>
    </row>
    <row r="88" spans="2:38" outlineLevel="1">
      <c r="B88" s="503" t="s">
        <v>1101</v>
      </c>
      <c r="C88" s="116">
        <v>0</v>
      </c>
      <c r="D88" s="116">
        <v>0</v>
      </c>
      <c r="E88" s="116">
        <v>0</v>
      </c>
      <c r="F88" s="1646">
        <f t="shared" si="25"/>
        <v>0</v>
      </c>
      <c r="G88" s="116">
        <v>283.99073291999991</v>
      </c>
      <c r="H88" s="116">
        <v>189.8055950000001</v>
      </c>
      <c r="I88" s="116">
        <v>94.185137919999832</v>
      </c>
      <c r="J88" s="1646">
        <f t="shared" si="26"/>
        <v>0.33164863145915313</v>
      </c>
      <c r="K88" s="116">
        <v>0</v>
      </c>
      <c r="L88" s="116">
        <v>0</v>
      </c>
      <c r="M88" s="116">
        <v>0</v>
      </c>
      <c r="N88" s="1646">
        <f t="shared" si="27"/>
        <v>0</v>
      </c>
      <c r="O88" s="1652">
        <v>0</v>
      </c>
      <c r="P88" s="116">
        <v>4.0649310000000001E-2</v>
      </c>
      <c r="Q88" s="116">
        <v>-4.0649310000000001E-2</v>
      </c>
      <c r="R88" s="1646">
        <f t="shared" si="28"/>
        <v>0</v>
      </c>
      <c r="S88" s="116">
        <v>283.99073291999991</v>
      </c>
      <c r="T88" s="116">
        <v>189.84624431000009</v>
      </c>
      <c r="U88" s="116">
        <v>94.144488609999826</v>
      </c>
      <c r="V88" s="1646">
        <f t="shared" si="29"/>
        <v>0.33150549541530389</v>
      </c>
      <c r="W88" s="116">
        <v>422.77185105000029</v>
      </c>
      <c r="X88" s="116">
        <v>285.04790346999999</v>
      </c>
      <c r="Y88" s="116">
        <v>137.72394758000027</v>
      </c>
      <c r="Z88" s="1646">
        <f t="shared" si="30"/>
        <v>0.32576423250021902</v>
      </c>
      <c r="AA88" s="1652">
        <v>0</v>
      </c>
      <c r="AB88" s="116">
        <v>0</v>
      </c>
      <c r="AC88" s="116">
        <v>0</v>
      </c>
      <c r="AD88" s="1646">
        <f t="shared" si="31"/>
        <v>0</v>
      </c>
      <c r="AE88" s="1652">
        <v>422.77185105000029</v>
      </c>
      <c r="AF88" s="116">
        <v>285.04790346999999</v>
      </c>
      <c r="AG88" s="116">
        <v>137.72394758000027</v>
      </c>
      <c r="AH88" s="1646">
        <f t="shared" si="32"/>
        <v>0.32576423250021902</v>
      </c>
      <c r="AI88" s="116">
        <v>422.77185105000029</v>
      </c>
      <c r="AJ88" s="116">
        <v>285.08855278000004</v>
      </c>
      <c r="AK88" s="116">
        <v>137.68329827000025</v>
      </c>
      <c r="AL88" s="1655">
        <f t="shared" si="33"/>
        <v>0.32566808298151512</v>
      </c>
    </row>
    <row r="89" spans="2:38" outlineLevel="1">
      <c r="B89" s="503" t="s">
        <v>1311</v>
      </c>
      <c r="C89" s="116">
        <v>3.42991</v>
      </c>
      <c r="D89" s="116">
        <v>2.8809199999999997</v>
      </c>
      <c r="E89" s="116">
        <v>0.5489900000000002</v>
      </c>
      <c r="F89" s="1646">
        <f t="shared" si="25"/>
        <v>0.16005959340040998</v>
      </c>
      <c r="G89" s="116">
        <v>14.7</v>
      </c>
      <c r="H89" s="116">
        <v>11.916499999999999</v>
      </c>
      <c r="I89" s="116">
        <v>2.7835000000000001</v>
      </c>
      <c r="J89" s="1646">
        <f t="shared" si="26"/>
        <v>0.18935374149659864</v>
      </c>
      <c r="K89" s="116">
        <v>60.410240000000002</v>
      </c>
      <c r="L89" s="116">
        <v>44.791837900000004</v>
      </c>
      <c r="M89" s="116">
        <v>15.618402099999999</v>
      </c>
      <c r="N89" s="1646">
        <f t="shared" si="27"/>
        <v>0.25853898445031831</v>
      </c>
      <c r="O89" s="1652">
        <v>114.52051</v>
      </c>
      <c r="P89" s="116">
        <v>77.481962900000013</v>
      </c>
      <c r="Q89" s="116">
        <v>37.038547099999981</v>
      </c>
      <c r="R89" s="1646">
        <f t="shared" si="28"/>
        <v>0.323422827055171</v>
      </c>
      <c r="S89" s="116">
        <v>193.06066000000001</v>
      </c>
      <c r="T89" s="116">
        <v>137.07122080000002</v>
      </c>
      <c r="U89" s="116">
        <v>55.989439199999993</v>
      </c>
      <c r="V89" s="1646">
        <f t="shared" si="29"/>
        <v>0.2900095710850672</v>
      </c>
      <c r="W89" s="116">
        <v>11.18974</v>
      </c>
      <c r="X89" s="116">
        <v>7.6101614000000009</v>
      </c>
      <c r="Y89" s="116">
        <v>3.5795785999999987</v>
      </c>
      <c r="Z89" s="1646">
        <f t="shared" si="30"/>
        <v>0.31989828181888036</v>
      </c>
      <c r="AA89" s="1652">
        <v>233.75126</v>
      </c>
      <c r="AB89" s="116">
        <v>155.5243643</v>
      </c>
      <c r="AC89" s="116">
        <v>78.2268957</v>
      </c>
      <c r="AD89" s="1646">
        <f t="shared" si="31"/>
        <v>0.33465871242790307</v>
      </c>
      <c r="AE89" s="1652">
        <v>244.941</v>
      </c>
      <c r="AF89" s="116">
        <v>163.13452570000004</v>
      </c>
      <c r="AG89" s="116">
        <v>81.806474299999977</v>
      </c>
      <c r="AH89" s="1646">
        <f t="shared" si="32"/>
        <v>0.33398440563237669</v>
      </c>
      <c r="AI89" s="116">
        <v>419.87175000000002</v>
      </c>
      <c r="AJ89" s="116">
        <v>285.40832650000004</v>
      </c>
      <c r="AK89" s="116">
        <v>134.46342349999998</v>
      </c>
      <c r="AL89" s="1655">
        <f t="shared" si="33"/>
        <v>0.32024879859147459</v>
      </c>
    </row>
    <row r="90" spans="2:38" outlineLevel="1">
      <c r="B90" s="503" t="s">
        <v>1083</v>
      </c>
      <c r="C90" s="116">
        <v>0.13116949999999999</v>
      </c>
      <c r="D90" s="116">
        <v>1.1796593</v>
      </c>
      <c r="E90" s="116">
        <v>-1.0484898</v>
      </c>
      <c r="F90" s="1646">
        <f t="shared" si="25"/>
        <v>-7.9933963307018789</v>
      </c>
      <c r="G90" s="116">
        <v>39.3444</v>
      </c>
      <c r="H90" s="116">
        <v>30.369599999999998</v>
      </c>
      <c r="I90" s="116">
        <v>8.9748000000000037</v>
      </c>
      <c r="J90" s="1646">
        <f t="shared" si="26"/>
        <v>0.22810870161954441</v>
      </c>
      <c r="K90" s="116">
        <v>305.01308687999989</v>
      </c>
      <c r="L90" s="116">
        <v>255.1604731999999</v>
      </c>
      <c r="M90" s="116">
        <v>49.852613680000012</v>
      </c>
      <c r="N90" s="1646">
        <f t="shared" si="27"/>
        <v>0.16344417936274758</v>
      </c>
      <c r="O90" s="1652">
        <v>0</v>
      </c>
      <c r="P90" s="116">
        <v>0</v>
      </c>
      <c r="Q90" s="116">
        <v>0</v>
      </c>
      <c r="R90" s="1646">
        <f t="shared" si="28"/>
        <v>0</v>
      </c>
      <c r="S90" s="116">
        <v>344.4886563799999</v>
      </c>
      <c r="T90" s="116">
        <v>286.70973249999986</v>
      </c>
      <c r="U90" s="116">
        <v>57.778923880000015</v>
      </c>
      <c r="V90" s="1646">
        <f t="shared" si="29"/>
        <v>0.16772373432309776</v>
      </c>
      <c r="W90" s="116">
        <v>0</v>
      </c>
      <c r="X90" s="116">
        <v>0</v>
      </c>
      <c r="Y90" s="116">
        <v>0</v>
      </c>
      <c r="Z90" s="1646">
        <f t="shared" si="30"/>
        <v>0</v>
      </c>
      <c r="AA90" s="1652">
        <v>303.04080207999988</v>
      </c>
      <c r="AB90" s="116">
        <v>222.45472559999996</v>
      </c>
      <c r="AC90" s="116">
        <v>80.586076479999932</v>
      </c>
      <c r="AD90" s="1646">
        <f t="shared" si="31"/>
        <v>0.26592483892227153</v>
      </c>
      <c r="AE90" s="1652">
        <v>303.04080207999988</v>
      </c>
      <c r="AF90" s="116">
        <v>222.45472559999996</v>
      </c>
      <c r="AG90" s="116">
        <v>80.586076479999932</v>
      </c>
      <c r="AH90" s="1646">
        <f t="shared" si="32"/>
        <v>0.26592483892227153</v>
      </c>
      <c r="AI90" s="116">
        <v>608.05388895999977</v>
      </c>
      <c r="AJ90" s="116">
        <v>477.61519879999986</v>
      </c>
      <c r="AK90" s="116">
        <v>130.43869015999994</v>
      </c>
      <c r="AL90" s="1655">
        <f t="shared" si="33"/>
        <v>0.21451830590722645</v>
      </c>
    </row>
    <row r="91" spans="2:38" outlineLevel="1">
      <c r="B91" s="503" t="s">
        <v>2281</v>
      </c>
      <c r="C91" s="116">
        <v>0.4697248</v>
      </c>
      <c r="D91" s="116">
        <v>0.35049000000000002</v>
      </c>
      <c r="E91" s="116">
        <v>0.1192348</v>
      </c>
      <c r="F91" s="1646">
        <f t="shared" si="25"/>
        <v>0.25383969507251908</v>
      </c>
      <c r="G91" s="116">
        <v>0</v>
      </c>
      <c r="H91" s="116">
        <v>0</v>
      </c>
      <c r="I91" s="116">
        <v>0</v>
      </c>
      <c r="J91" s="1646">
        <f t="shared" si="26"/>
        <v>0</v>
      </c>
      <c r="K91" s="116">
        <v>0</v>
      </c>
      <c r="L91" s="116">
        <v>0</v>
      </c>
      <c r="M91" s="116">
        <v>0</v>
      </c>
      <c r="N91" s="1646">
        <f t="shared" si="27"/>
        <v>0</v>
      </c>
      <c r="O91" s="1652">
        <v>342.04884128999998</v>
      </c>
      <c r="P91" s="116">
        <v>269.65111660000002</v>
      </c>
      <c r="Q91" s="116">
        <v>72.397724690000004</v>
      </c>
      <c r="R91" s="1646">
        <f t="shared" si="28"/>
        <v>0.21165902628688893</v>
      </c>
      <c r="S91" s="116">
        <v>342.51856609000004</v>
      </c>
      <c r="T91" s="116">
        <v>270.0016066</v>
      </c>
      <c r="U91" s="116">
        <v>72.516959490000033</v>
      </c>
      <c r="V91" s="1646">
        <f t="shared" si="29"/>
        <v>0.21171687222042587</v>
      </c>
      <c r="W91" s="116">
        <v>219.02254772000001</v>
      </c>
      <c r="X91" s="116">
        <v>167.44512640000002</v>
      </c>
      <c r="Y91" s="116">
        <v>51.577421319999992</v>
      </c>
      <c r="Z91" s="1646">
        <f t="shared" si="30"/>
        <v>0.23548909396276832</v>
      </c>
      <c r="AA91" s="1652">
        <v>0</v>
      </c>
      <c r="AB91" s="116">
        <v>0</v>
      </c>
      <c r="AC91" s="116">
        <v>0</v>
      </c>
      <c r="AD91" s="1646">
        <f t="shared" si="31"/>
        <v>0</v>
      </c>
      <c r="AE91" s="1652">
        <v>219.02254772000001</v>
      </c>
      <c r="AF91" s="116">
        <v>167.44512640000002</v>
      </c>
      <c r="AG91" s="116">
        <v>51.577421319999992</v>
      </c>
      <c r="AH91" s="1646">
        <f t="shared" si="32"/>
        <v>0.23548909396276832</v>
      </c>
      <c r="AI91" s="116">
        <v>561.07138901000008</v>
      </c>
      <c r="AJ91" s="116">
        <v>437.09624300000002</v>
      </c>
      <c r="AK91" s="116">
        <v>123.97514601000003</v>
      </c>
      <c r="AL91" s="1655">
        <f t="shared" si="33"/>
        <v>0.22096144704286536</v>
      </c>
    </row>
    <row r="92" spans="2:38" outlineLevel="1">
      <c r="B92" s="503" t="s">
        <v>1033</v>
      </c>
      <c r="C92" s="116">
        <v>163.98861380399998</v>
      </c>
      <c r="D92" s="116">
        <v>120.63636399999997</v>
      </c>
      <c r="E92" s="116">
        <v>43.352249804000024</v>
      </c>
      <c r="F92" s="1646">
        <f t="shared" si="25"/>
        <v>0.26436134069536593</v>
      </c>
      <c r="G92" s="116">
        <v>299.29651539199995</v>
      </c>
      <c r="H92" s="116">
        <v>227.97142639999996</v>
      </c>
      <c r="I92" s="116">
        <v>71.325088992000005</v>
      </c>
      <c r="J92" s="1646">
        <f t="shared" si="26"/>
        <v>0.2383091192979071</v>
      </c>
      <c r="K92" s="116">
        <v>145.95012</v>
      </c>
      <c r="L92" s="116">
        <v>112.63600000000001</v>
      </c>
      <c r="M92" s="116">
        <v>33.314119999999981</v>
      </c>
      <c r="N92" s="1646">
        <f t="shared" si="27"/>
        <v>0.22825688666785598</v>
      </c>
      <c r="O92" s="1652">
        <v>100.50590340000001</v>
      </c>
      <c r="P92" s="116">
        <v>78.596360000000004</v>
      </c>
      <c r="Q92" s="116">
        <v>21.909543400000011</v>
      </c>
      <c r="R92" s="1646">
        <f t="shared" si="28"/>
        <v>0.21799260201465948</v>
      </c>
      <c r="S92" s="116">
        <v>709.74115259599989</v>
      </c>
      <c r="T92" s="116">
        <v>539.84015039999997</v>
      </c>
      <c r="U92" s="116">
        <v>169.90100219599995</v>
      </c>
      <c r="V92" s="1646">
        <f t="shared" si="29"/>
        <v>0.2393844594956315</v>
      </c>
      <c r="W92" s="116">
        <v>146.11838499999999</v>
      </c>
      <c r="X92" s="116">
        <v>108.44518000000001</v>
      </c>
      <c r="Y92" s="116">
        <v>37.673204999999975</v>
      </c>
      <c r="Z92" s="1646">
        <f t="shared" si="30"/>
        <v>0.25782659040475964</v>
      </c>
      <c r="AA92" s="1652">
        <v>69.01351600000001</v>
      </c>
      <c r="AB92" s="116">
        <v>40.685999999999993</v>
      </c>
      <c r="AC92" s="116">
        <v>28.32751600000001</v>
      </c>
      <c r="AD92" s="1646">
        <f t="shared" si="31"/>
        <v>0.41046330692671862</v>
      </c>
      <c r="AE92" s="1652">
        <v>215.13190099999997</v>
      </c>
      <c r="AF92" s="116">
        <v>149.13118</v>
      </c>
      <c r="AG92" s="116">
        <v>66.000720999999984</v>
      </c>
      <c r="AH92" s="1646">
        <f t="shared" si="32"/>
        <v>0.30679188299460985</v>
      </c>
      <c r="AI92" s="116">
        <v>461.58792439999996</v>
      </c>
      <c r="AJ92" s="116">
        <v>340.36354000000006</v>
      </c>
      <c r="AK92" s="116">
        <v>121.22438439999992</v>
      </c>
      <c r="AL92" s="1655">
        <f t="shared" si="33"/>
        <v>0.26262468750146517</v>
      </c>
    </row>
    <row r="93" spans="2:38" outlineLevel="1">
      <c r="B93" s="503" t="s">
        <v>1085</v>
      </c>
      <c r="C93" s="116">
        <v>95.009350000000012</v>
      </c>
      <c r="D93" s="116">
        <v>61.489605699999991</v>
      </c>
      <c r="E93" s="116">
        <v>33.519744300000013</v>
      </c>
      <c r="F93" s="1646">
        <f t="shared" si="25"/>
        <v>0.35280469027522038</v>
      </c>
      <c r="G93" s="116">
        <v>125.66656</v>
      </c>
      <c r="H93" s="116">
        <v>84.451167299999994</v>
      </c>
      <c r="I93" s="116">
        <v>41.215392699999995</v>
      </c>
      <c r="J93" s="1646">
        <f t="shared" si="26"/>
        <v>0.32797422560146466</v>
      </c>
      <c r="K93" s="116">
        <v>119.86579</v>
      </c>
      <c r="L93" s="116">
        <v>83.215149000000011</v>
      </c>
      <c r="M93" s="116">
        <v>36.650641</v>
      </c>
      <c r="N93" s="1646">
        <f t="shared" si="27"/>
        <v>0.30576397986448012</v>
      </c>
      <c r="O93" s="1652">
        <v>60.893999999999991</v>
      </c>
      <c r="P93" s="116">
        <v>42.524777300000004</v>
      </c>
      <c r="Q93" s="116">
        <v>18.369222699999991</v>
      </c>
      <c r="R93" s="1646">
        <f t="shared" si="28"/>
        <v>0.30165899267579721</v>
      </c>
      <c r="S93" s="116">
        <v>401.4357</v>
      </c>
      <c r="T93" s="116">
        <v>271.68069929999996</v>
      </c>
      <c r="U93" s="116">
        <v>129.75500070000004</v>
      </c>
      <c r="V93" s="1646">
        <f t="shared" si="29"/>
        <v>0.32322735795545848</v>
      </c>
      <c r="W93" s="116">
        <v>71.799119999999988</v>
      </c>
      <c r="X93" s="116">
        <v>46.643376399999994</v>
      </c>
      <c r="Y93" s="116">
        <v>25.155743599999987</v>
      </c>
      <c r="Z93" s="1646">
        <f t="shared" si="30"/>
        <v>0.3503628401016613</v>
      </c>
      <c r="AA93" s="1652">
        <v>124.29991000000001</v>
      </c>
      <c r="AB93" s="116">
        <v>84.327705500000008</v>
      </c>
      <c r="AC93" s="116">
        <v>39.972204500000004</v>
      </c>
      <c r="AD93" s="1646">
        <f t="shared" si="31"/>
        <v>0.3215787083031677</v>
      </c>
      <c r="AE93" s="1652">
        <v>196.09903</v>
      </c>
      <c r="AF93" s="116">
        <v>130.9710819</v>
      </c>
      <c r="AG93" s="116">
        <v>65.127948099999998</v>
      </c>
      <c r="AH93" s="1646">
        <f t="shared" si="32"/>
        <v>0.33211764535500249</v>
      </c>
      <c r="AI93" s="116">
        <v>376.85881999999998</v>
      </c>
      <c r="AJ93" s="116">
        <v>256.71100820000004</v>
      </c>
      <c r="AK93" s="116">
        <v>120.1478118</v>
      </c>
      <c r="AL93" s="1655">
        <f t="shared" si="33"/>
        <v>0.31881385129847833</v>
      </c>
    </row>
    <row r="94" spans="2:38" outlineLevel="1">
      <c r="B94" s="503" t="s">
        <v>3536</v>
      </c>
      <c r="C94" s="116">
        <v>135.58545999999998</v>
      </c>
      <c r="D94" s="116">
        <v>93.567919000000003</v>
      </c>
      <c r="E94" s="116">
        <v>42.01754099999998</v>
      </c>
      <c r="F94" s="1646">
        <f t="shared" si="25"/>
        <v>0.30989710106083634</v>
      </c>
      <c r="G94" s="116">
        <v>81.201719999999995</v>
      </c>
      <c r="H94" s="116">
        <v>52.877125800000009</v>
      </c>
      <c r="I94" s="116">
        <v>28.324594199999993</v>
      </c>
      <c r="J94" s="1646">
        <f t="shared" si="26"/>
        <v>0.34881766297561179</v>
      </c>
      <c r="K94" s="116">
        <v>165.45982999999998</v>
      </c>
      <c r="L94" s="116">
        <v>123.13572300000006</v>
      </c>
      <c r="M94" s="116">
        <v>42.324106999999934</v>
      </c>
      <c r="N94" s="1646">
        <f t="shared" si="27"/>
        <v>0.25579687226802988</v>
      </c>
      <c r="O94" s="1652">
        <v>109.26322999999998</v>
      </c>
      <c r="P94" s="116">
        <v>79.296069000000017</v>
      </c>
      <c r="Q94" s="116">
        <v>29.967160999999965</v>
      </c>
      <c r="R94" s="1646">
        <f t="shared" si="28"/>
        <v>0.2742657433795429</v>
      </c>
      <c r="S94" s="116">
        <v>491.51024000000001</v>
      </c>
      <c r="T94" s="116">
        <v>348.87683680000009</v>
      </c>
      <c r="U94" s="116">
        <v>142.63340319999989</v>
      </c>
      <c r="V94" s="1646">
        <f t="shared" si="29"/>
        <v>0.29019416401172005</v>
      </c>
      <c r="W94" s="116">
        <v>93.288029999999978</v>
      </c>
      <c r="X94" s="116">
        <v>68.558092399999992</v>
      </c>
      <c r="Y94" s="116">
        <v>24.729937599999989</v>
      </c>
      <c r="Z94" s="1646">
        <f t="shared" si="30"/>
        <v>0.26509229104741516</v>
      </c>
      <c r="AA94" s="1652">
        <v>74.61793999999999</v>
      </c>
      <c r="AB94" s="116">
        <v>51.592347999999994</v>
      </c>
      <c r="AC94" s="116">
        <v>23.025591999999996</v>
      </c>
      <c r="AD94" s="1646">
        <f t="shared" si="31"/>
        <v>0.30857984018320528</v>
      </c>
      <c r="AE94" s="1652">
        <v>167.90596999999997</v>
      </c>
      <c r="AF94" s="116">
        <v>120.15044039999999</v>
      </c>
      <c r="AG94" s="116">
        <v>47.755529599999981</v>
      </c>
      <c r="AH94" s="1646">
        <f t="shared" si="32"/>
        <v>0.28441829435844357</v>
      </c>
      <c r="AI94" s="116">
        <v>442.62902999999989</v>
      </c>
      <c r="AJ94" s="116">
        <v>322.58223240000012</v>
      </c>
      <c r="AK94" s="116">
        <v>120.04679759999982</v>
      </c>
      <c r="AL94" s="1655">
        <f t="shared" si="33"/>
        <v>0.2712131140607742</v>
      </c>
    </row>
    <row r="95" spans="2:38" outlineLevel="1">
      <c r="B95" s="503" t="s">
        <v>1129</v>
      </c>
      <c r="C95" s="116">
        <v>102.55467999999999</v>
      </c>
      <c r="D95" s="116">
        <v>75.87072430000002</v>
      </c>
      <c r="E95" s="116">
        <v>26.683955699999977</v>
      </c>
      <c r="F95" s="1646">
        <f t="shared" si="25"/>
        <v>0.26019247195739853</v>
      </c>
      <c r="G95" s="116">
        <v>44.441880000000005</v>
      </c>
      <c r="H95" s="116">
        <v>32.433871199999999</v>
      </c>
      <c r="I95" s="116">
        <v>12.008008800000006</v>
      </c>
      <c r="J95" s="1646">
        <f t="shared" si="26"/>
        <v>0.27019578829698482</v>
      </c>
      <c r="K95" s="116">
        <v>78.035880000000006</v>
      </c>
      <c r="L95" s="116">
        <v>49.163064599999998</v>
      </c>
      <c r="M95" s="116">
        <v>28.872815400000007</v>
      </c>
      <c r="N95" s="1646">
        <f t="shared" si="27"/>
        <v>0.36999410271275218</v>
      </c>
      <c r="O95" s="1652">
        <v>120.51197999999997</v>
      </c>
      <c r="P95" s="116">
        <v>65.167109500000009</v>
      </c>
      <c r="Q95" s="116">
        <v>55.344870499999963</v>
      </c>
      <c r="R95" s="1646">
        <f t="shared" si="28"/>
        <v>0.459247873116017</v>
      </c>
      <c r="S95" s="116">
        <v>345.54442</v>
      </c>
      <c r="T95" s="116">
        <v>222.6347696</v>
      </c>
      <c r="U95" s="116">
        <v>122.90965039999999</v>
      </c>
      <c r="V95" s="1646">
        <f t="shared" si="29"/>
        <v>0.35569855360419361</v>
      </c>
      <c r="W95" s="116">
        <v>37.633319999999998</v>
      </c>
      <c r="X95" s="116">
        <v>14.344206699999999</v>
      </c>
      <c r="Y95" s="116">
        <v>23.2891133</v>
      </c>
      <c r="Z95" s="1646">
        <f t="shared" si="30"/>
        <v>0.61884291101608901</v>
      </c>
      <c r="AA95" s="1652">
        <v>25.427349999999997</v>
      </c>
      <c r="AB95" s="116">
        <v>13.430775899999993</v>
      </c>
      <c r="AC95" s="116">
        <v>11.996574100000005</v>
      </c>
      <c r="AD95" s="1646">
        <f t="shared" si="31"/>
        <v>0.47179804816467336</v>
      </c>
      <c r="AE95" s="1652">
        <v>63.060670000000002</v>
      </c>
      <c r="AF95" s="116">
        <v>27.774982599999991</v>
      </c>
      <c r="AG95" s="116">
        <v>35.285687400000008</v>
      </c>
      <c r="AH95" s="1646">
        <f t="shared" si="32"/>
        <v>0.55955141929192964</v>
      </c>
      <c r="AI95" s="116">
        <v>261.60852999999997</v>
      </c>
      <c r="AJ95" s="116">
        <v>142.10515669999998</v>
      </c>
      <c r="AK95" s="116">
        <v>119.50337330000001</v>
      </c>
      <c r="AL95" s="1655">
        <f t="shared" si="33"/>
        <v>0.45680228125589034</v>
      </c>
    </row>
    <row r="96" spans="2:38" outlineLevel="1">
      <c r="B96" s="503" t="s">
        <v>1087</v>
      </c>
      <c r="C96" s="116">
        <v>74.59572</v>
      </c>
      <c r="D96" s="116">
        <v>69.815096699999998</v>
      </c>
      <c r="E96" s="116">
        <v>4.7806233000000065</v>
      </c>
      <c r="F96" s="1646">
        <f t="shared" si="25"/>
        <v>6.4087099098983247E-2</v>
      </c>
      <c r="G96" s="116">
        <v>121.71536</v>
      </c>
      <c r="H96" s="116">
        <v>143.48594719999997</v>
      </c>
      <c r="I96" s="116">
        <v>-21.770587199999966</v>
      </c>
      <c r="J96" s="1646">
        <f t="shared" si="26"/>
        <v>-0.17886474804823291</v>
      </c>
      <c r="K96" s="116">
        <v>139.80170999999999</v>
      </c>
      <c r="L96" s="116">
        <v>107.95661249999999</v>
      </c>
      <c r="M96" s="116">
        <v>31.845097500000005</v>
      </c>
      <c r="N96" s="1646">
        <f t="shared" si="27"/>
        <v>0.22778761075240073</v>
      </c>
      <c r="O96" s="1652">
        <v>93.738459999999989</v>
      </c>
      <c r="P96" s="116">
        <v>83.1527399</v>
      </c>
      <c r="Q96" s="116">
        <v>10.585720099999991</v>
      </c>
      <c r="R96" s="1646">
        <f t="shared" si="28"/>
        <v>0.11292824844786219</v>
      </c>
      <c r="S96" s="116">
        <v>429.85124999999999</v>
      </c>
      <c r="T96" s="116">
        <v>404.41039629999995</v>
      </c>
      <c r="U96" s="116">
        <v>25.440853700000037</v>
      </c>
      <c r="V96" s="1646">
        <f t="shared" si="29"/>
        <v>5.9185250013813008E-2</v>
      </c>
      <c r="W96" s="116">
        <v>169.58373</v>
      </c>
      <c r="X96" s="116">
        <v>119.769873</v>
      </c>
      <c r="Y96" s="116">
        <v>49.813857000000006</v>
      </c>
      <c r="Z96" s="1646">
        <f t="shared" si="30"/>
        <v>0.29374195861831798</v>
      </c>
      <c r="AA96" s="1652">
        <v>84.108530000000002</v>
      </c>
      <c r="AB96" s="116">
        <v>56.9999878</v>
      </c>
      <c r="AC96" s="116">
        <v>27.108542199999995</v>
      </c>
      <c r="AD96" s="1646">
        <f t="shared" si="31"/>
        <v>0.3223043156264887</v>
      </c>
      <c r="AE96" s="1652">
        <v>253.69226</v>
      </c>
      <c r="AF96" s="116">
        <v>176.76986080000003</v>
      </c>
      <c r="AG96" s="116">
        <v>76.922399199999987</v>
      </c>
      <c r="AH96" s="1646">
        <f t="shared" si="32"/>
        <v>0.30321145469711996</v>
      </c>
      <c r="AI96" s="116">
        <v>487.23243000000008</v>
      </c>
      <c r="AJ96" s="116">
        <v>367.87921319999998</v>
      </c>
      <c r="AK96" s="116">
        <v>119.35321680000006</v>
      </c>
      <c r="AL96" s="1655">
        <f t="shared" si="33"/>
        <v>0.24496156136404967</v>
      </c>
    </row>
    <row r="97" spans="2:38" outlineLevel="1">
      <c r="B97" s="503" t="s">
        <v>1245</v>
      </c>
      <c r="C97" s="116">
        <v>18.266669999999998</v>
      </c>
      <c r="D97" s="116">
        <v>12.810993</v>
      </c>
      <c r="E97" s="116">
        <v>5.4556769999999979</v>
      </c>
      <c r="F97" s="1646">
        <f t="shared" si="25"/>
        <v>0.29866839440357756</v>
      </c>
      <c r="G97" s="116">
        <v>70.519660000000016</v>
      </c>
      <c r="H97" s="116">
        <v>53.900734900000003</v>
      </c>
      <c r="I97" s="116">
        <v>16.618925100000016</v>
      </c>
      <c r="J97" s="1646">
        <f t="shared" si="26"/>
        <v>0.23566371562199837</v>
      </c>
      <c r="K97" s="116">
        <v>16.050429999999995</v>
      </c>
      <c r="L97" s="116">
        <v>9.2730650999999966</v>
      </c>
      <c r="M97" s="116">
        <v>6.7773649000000002</v>
      </c>
      <c r="N97" s="1646">
        <f t="shared" si="27"/>
        <v>0.42225441312164236</v>
      </c>
      <c r="O97" s="1652">
        <v>66.636740000000003</v>
      </c>
      <c r="P97" s="116">
        <v>37.350390499999989</v>
      </c>
      <c r="Q97" s="116">
        <v>29.286349500000018</v>
      </c>
      <c r="R97" s="1646">
        <f t="shared" si="28"/>
        <v>0.43949253069703015</v>
      </c>
      <c r="S97" s="116">
        <v>171.4735</v>
      </c>
      <c r="T97" s="116">
        <v>113.33518349999999</v>
      </c>
      <c r="U97" s="116">
        <v>58.138316500000016</v>
      </c>
      <c r="V97" s="1646">
        <f t="shared" si="29"/>
        <v>0.33905131988324738</v>
      </c>
      <c r="W97" s="116">
        <v>106.10171000000001</v>
      </c>
      <c r="X97" s="116">
        <v>64.184455700000001</v>
      </c>
      <c r="Y97" s="116">
        <v>41.917254300000003</v>
      </c>
      <c r="Z97" s="1646">
        <f t="shared" si="30"/>
        <v>0.39506671758636125</v>
      </c>
      <c r="AA97" s="1652">
        <v>95.599130000000017</v>
      </c>
      <c r="AB97" s="116">
        <v>54.394140600000007</v>
      </c>
      <c r="AC97" s="116">
        <v>41.204989400000017</v>
      </c>
      <c r="AD97" s="1646">
        <f t="shared" si="31"/>
        <v>0.43101845592109478</v>
      </c>
      <c r="AE97" s="1652">
        <v>201.70084000000003</v>
      </c>
      <c r="AF97" s="116">
        <v>118.5785963</v>
      </c>
      <c r="AG97" s="116">
        <v>83.122243700000027</v>
      </c>
      <c r="AH97" s="1646">
        <f t="shared" si="32"/>
        <v>0.41210658170784026</v>
      </c>
      <c r="AI97" s="116">
        <v>284.38801000000001</v>
      </c>
      <c r="AJ97" s="116">
        <v>165.20205189999999</v>
      </c>
      <c r="AK97" s="116">
        <v>119.18595810000002</v>
      </c>
      <c r="AL97" s="1655">
        <f t="shared" si="33"/>
        <v>0.41909628363024171</v>
      </c>
    </row>
    <row r="98" spans="2:38" outlineLevel="1">
      <c r="B98" s="503" t="s">
        <v>1191</v>
      </c>
      <c r="C98" s="116">
        <v>127.95810999999999</v>
      </c>
      <c r="D98" s="116">
        <v>110.81618060000001</v>
      </c>
      <c r="E98" s="116">
        <v>17.141929399999977</v>
      </c>
      <c r="F98" s="1646">
        <f t="shared" si="25"/>
        <v>0.13396516563115834</v>
      </c>
      <c r="G98" s="116">
        <v>-41.57179</v>
      </c>
      <c r="H98" s="116">
        <v>-40.544719400000005</v>
      </c>
      <c r="I98" s="116">
        <v>-1.0270705999999992</v>
      </c>
      <c r="J98" s="1646">
        <f t="shared" si="26"/>
        <v>2.4705950838296815E-2</v>
      </c>
      <c r="K98" s="116">
        <v>65.844450000000009</v>
      </c>
      <c r="L98" s="116">
        <v>39.940069800000003</v>
      </c>
      <c r="M98" s="116">
        <v>25.904380200000006</v>
      </c>
      <c r="N98" s="1646">
        <f t="shared" si="27"/>
        <v>0.39341782337007908</v>
      </c>
      <c r="O98" s="1652">
        <v>55.694020000000002</v>
      </c>
      <c r="P98" s="116">
        <v>34.469446500000004</v>
      </c>
      <c r="Q98" s="116">
        <v>21.224573499999998</v>
      </c>
      <c r="R98" s="1646">
        <f t="shared" si="28"/>
        <v>0.3810925032885038</v>
      </c>
      <c r="S98" s="116">
        <v>207.92478999999997</v>
      </c>
      <c r="T98" s="116">
        <v>144.68097750000004</v>
      </c>
      <c r="U98" s="116">
        <v>63.24381249999994</v>
      </c>
      <c r="V98" s="1646">
        <f t="shared" si="29"/>
        <v>0.30416677347612059</v>
      </c>
      <c r="W98" s="116">
        <v>127.67949</v>
      </c>
      <c r="X98" s="116">
        <v>82.650926999999996</v>
      </c>
      <c r="Y98" s="116">
        <v>45.028563000000013</v>
      </c>
      <c r="Z98" s="1646">
        <f t="shared" si="30"/>
        <v>0.35266872541549166</v>
      </c>
      <c r="AA98" s="1652">
        <v>61.425640000000001</v>
      </c>
      <c r="AB98" s="116">
        <v>34.461265900000008</v>
      </c>
      <c r="AC98" s="116">
        <v>26.964374099999993</v>
      </c>
      <c r="AD98" s="1646">
        <f t="shared" si="31"/>
        <v>0.43897587554643291</v>
      </c>
      <c r="AE98" s="1652">
        <v>189.10513</v>
      </c>
      <c r="AF98" s="116">
        <v>117.1121929</v>
      </c>
      <c r="AG98" s="116">
        <v>71.992937100000006</v>
      </c>
      <c r="AH98" s="1646">
        <f t="shared" si="32"/>
        <v>0.38070324744759704</v>
      </c>
      <c r="AI98" s="116">
        <v>310.64360000000005</v>
      </c>
      <c r="AJ98" s="116">
        <v>191.5217092</v>
      </c>
      <c r="AK98" s="116">
        <v>119.12189080000002</v>
      </c>
      <c r="AL98" s="1655">
        <f t="shared" si="33"/>
        <v>0.3834680347510781</v>
      </c>
    </row>
    <row r="99" spans="2:38" outlineLevel="1">
      <c r="B99" s="503" t="s">
        <v>1125</v>
      </c>
      <c r="C99" s="116">
        <v>100.45384</v>
      </c>
      <c r="D99" s="116">
        <v>66.611977499999995</v>
      </c>
      <c r="E99" s="116">
        <v>33.841862500000005</v>
      </c>
      <c r="F99" s="1646">
        <f t="shared" si="25"/>
        <v>0.33688968485425747</v>
      </c>
      <c r="G99" s="116">
        <v>114.17010000000001</v>
      </c>
      <c r="H99" s="116">
        <v>87.024545000000018</v>
      </c>
      <c r="I99" s="116">
        <v>27.145554999999995</v>
      </c>
      <c r="J99" s="1646">
        <f t="shared" si="26"/>
        <v>0.2377641343924547</v>
      </c>
      <c r="K99" s="116">
        <v>19.070080000000001</v>
      </c>
      <c r="L99" s="116">
        <v>10.276699999999998</v>
      </c>
      <c r="M99" s="116">
        <v>8.7933800000000026</v>
      </c>
      <c r="N99" s="1646">
        <f t="shared" si="27"/>
        <v>0.46110871060845066</v>
      </c>
      <c r="O99" s="1652">
        <v>87.361530000000002</v>
      </c>
      <c r="P99" s="116">
        <v>48.690039999999982</v>
      </c>
      <c r="Q99" s="116">
        <v>38.67149000000002</v>
      </c>
      <c r="R99" s="1646">
        <f t="shared" si="28"/>
        <v>0.4426604021243678</v>
      </c>
      <c r="S99" s="116">
        <v>321.05555000000004</v>
      </c>
      <c r="T99" s="116">
        <v>212.6032625</v>
      </c>
      <c r="U99" s="116">
        <v>108.45228750000004</v>
      </c>
      <c r="V99" s="1646">
        <f t="shared" si="29"/>
        <v>0.33779913631768715</v>
      </c>
      <c r="W99" s="116">
        <v>121.55384999999998</v>
      </c>
      <c r="X99" s="116">
        <v>73.616914999999992</v>
      </c>
      <c r="Y99" s="116">
        <v>47.936934999999984</v>
      </c>
      <c r="Z99" s="1646">
        <f t="shared" si="30"/>
        <v>0.39436788715454091</v>
      </c>
      <c r="AA99" s="1652">
        <v>70.231619999999992</v>
      </c>
      <c r="AB99" s="116">
        <v>47.518374999999992</v>
      </c>
      <c r="AC99" s="116">
        <v>22.713245000000004</v>
      </c>
      <c r="AD99" s="1646">
        <f t="shared" si="31"/>
        <v>0.32340482819561911</v>
      </c>
      <c r="AE99" s="1652">
        <v>191.78546999999998</v>
      </c>
      <c r="AF99" s="116">
        <v>121.13528999999998</v>
      </c>
      <c r="AG99" s="116">
        <v>70.650179999999992</v>
      </c>
      <c r="AH99" s="1646">
        <f t="shared" si="32"/>
        <v>0.36838129603874581</v>
      </c>
      <c r="AI99" s="116">
        <v>298.21707999999995</v>
      </c>
      <c r="AJ99" s="116">
        <v>180.10202999999996</v>
      </c>
      <c r="AK99" s="116">
        <v>118.11504999999998</v>
      </c>
      <c r="AL99" s="1655">
        <f t="shared" si="33"/>
        <v>0.39607070795542632</v>
      </c>
    </row>
    <row r="100" spans="2:38" outlineLevel="1">
      <c r="B100" s="503" t="s">
        <v>2675</v>
      </c>
      <c r="C100" s="116">
        <v>0</v>
      </c>
      <c r="D100" s="116">
        <v>0</v>
      </c>
      <c r="E100" s="116">
        <v>0</v>
      </c>
      <c r="F100" s="1646">
        <f t="shared" si="25"/>
        <v>0</v>
      </c>
      <c r="G100" s="116">
        <v>0</v>
      </c>
      <c r="H100" s="116">
        <v>0</v>
      </c>
      <c r="I100" s="116">
        <v>0</v>
      </c>
      <c r="J100" s="1646">
        <f t="shared" si="26"/>
        <v>0</v>
      </c>
      <c r="K100" s="116">
        <v>0</v>
      </c>
      <c r="L100" s="116">
        <v>0</v>
      </c>
      <c r="M100" s="116">
        <v>0</v>
      </c>
      <c r="N100" s="1646">
        <f t="shared" si="27"/>
        <v>0</v>
      </c>
      <c r="O100" s="1652">
        <v>0</v>
      </c>
      <c r="P100" s="116">
        <v>0</v>
      </c>
      <c r="Q100" s="116">
        <v>0</v>
      </c>
      <c r="R100" s="1646">
        <f t="shared" si="28"/>
        <v>0</v>
      </c>
      <c r="S100" s="116">
        <v>0</v>
      </c>
      <c r="T100" s="116">
        <v>0</v>
      </c>
      <c r="U100" s="116">
        <v>0</v>
      </c>
      <c r="V100" s="1646">
        <f t="shared" si="29"/>
        <v>0</v>
      </c>
      <c r="W100" s="116">
        <v>208.06922999999998</v>
      </c>
      <c r="X100" s="116">
        <v>93.878813900000011</v>
      </c>
      <c r="Y100" s="116">
        <v>114.19041609999998</v>
      </c>
      <c r="Z100" s="1646">
        <f t="shared" si="30"/>
        <v>0.54880972116828608</v>
      </c>
      <c r="AA100" s="1652">
        <v>-0.41709000000000013</v>
      </c>
      <c r="AB100" s="116">
        <v>-2.6024835999999985</v>
      </c>
      <c r="AC100" s="116">
        <v>2.1853935999999985</v>
      </c>
      <c r="AD100" s="1646">
        <f t="shared" si="31"/>
        <v>-5.2396211848761602</v>
      </c>
      <c r="AE100" s="1652">
        <v>207.65213999999997</v>
      </c>
      <c r="AF100" s="116">
        <v>91.276330300000012</v>
      </c>
      <c r="AG100" s="116">
        <v>116.37580969999996</v>
      </c>
      <c r="AH100" s="1646">
        <f t="shared" si="32"/>
        <v>0.56043636102185113</v>
      </c>
      <c r="AI100" s="116">
        <v>207.65213999999997</v>
      </c>
      <c r="AJ100" s="116">
        <v>91.276330300000012</v>
      </c>
      <c r="AK100" s="116">
        <v>116.37580969999996</v>
      </c>
      <c r="AL100" s="1655">
        <f t="shared" si="33"/>
        <v>0.56043636102185113</v>
      </c>
    </row>
    <row r="101" spans="2:38" outlineLevel="1">
      <c r="B101" s="503" t="s">
        <v>4776</v>
      </c>
      <c r="C101" s="116">
        <v>0</v>
      </c>
      <c r="D101" s="116">
        <v>0</v>
      </c>
      <c r="E101" s="116">
        <v>0</v>
      </c>
      <c r="F101" s="1646">
        <f t="shared" si="25"/>
        <v>0</v>
      </c>
      <c r="G101" s="116">
        <v>0</v>
      </c>
      <c r="H101" s="116">
        <v>0</v>
      </c>
      <c r="I101" s="116">
        <v>0</v>
      </c>
      <c r="J101" s="1646">
        <f t="shared" si="26"/>
        <v>0</v>
      </c>
      <c r="K101" s="116">
        <v>0</v>
      </c>
      <c r="L101" s="116">
        <v>0</v>
      </c>
      <c r="M101" s="116">
        <v>0</v>
      </c>
      <c r="N101" s="1646">
        <f t="shared" si="27"/>
        <v>0</v>
      </c>
      <c r="O101" s="1652">
        <v>0</v>
      </c>
      <c r="P101" s="116">
        <v>0</v>
      </c>
      <c r="Q101" s="116">
        <v>0</v>
      </c>
      <c r="R101" s="1646">
        <f t="shared" si="28"/>
        <v>0</v>
      </c>
      <c r="S101" s="116">
        <v>0</v>
      </c>
      <c r="T101" s="116">
        <v>0</v>
      </c>
      <c r="U101" s="116">
        <v>0</v>
      </c>
      <c r="V101" s="1646">
        <f t="shared" si="29"/>
        <v>0</v>
      </c>
      <c r="W101" s="116">
        <v>292.59768664000001</v>
      </c>
      <c r="X101" s="116">
        <v>179.90564331999997</v>
      </c>
      <c r="Y101" s="116">
        <v>112.69204332000005</v>
      </c>
      <c r="Z101" s="1646">
        <f t="shared" si="30"/>
        <v>0.3851433161146337</v>
      </c>
      <c r="AA101" s="1652">
        <v>6.372064</v>
      </c>
      <c r="AB101" s="116">
        <v>4.1909099999999997</v>
      </c>
      <c r="AC101" s="116">
        <v>2.1811540000000003</v>
      </c>
      <c r="AD101" s="1646">
        <f t="shared" si="31"/>
        <v>0.34229944959749309</v>
      </c>
      <c r="AE101" s="1652">
        <v>298.96975064000003</v>
      </c>
      <c r="AF101" s="116">
        <v>184.09655331999997</v>
      </c>
      <c r="AG101" s="116">
        <v>114.87319732000006</v>
      </c>
      <c r="AH101" s="1646">
        <f t="shared" si="32"/>
        <v>0.38423016734667215</v>
      </c>
      <c r="AI101" s="116">
        <v>298.96975064000003</v>
      </c>
      <c r="AJ101" s="116">
        <v>184.09655331999997</v>
      </c>
      <c r="AK101" s="116">
        <v>114.87319732000006</v>
      </c>
      <c r="AL101" s="1655">
        <f t="shared" si="33"/>
        <v>0.38423016734667215</v>
      </c>
    </row>
    <row r="102" spans="2:38" outlineLevel="1">
      <c r="B102" s="503" t="s">
        <v>4722</v>
      </c>
      <c r="C102" s="116">
        <v>0</v>
      </c>
      <c r="D102" s="116">
        <v>0</v>
      </c>
      <c r="E102" s="116">
        <v>0</v>
      </c>
      <c r="F102" s="1646">
        <f t="shared" si="25"/>
        <v>0</v>
      </c>
      <c r="G102" s="116">
        <v>0</v>
      </c>
      <c r="H102" s="116">
        <v>0</v>
      </c>
      <c r="I102" s="116">
        <v>0</v>
      </c>
      <c r="J102" s="1646">
        <f t="shared" si="26"/>
        <v>0</v>
      </c>
      <c r="K102" s="116">
        <v>0</v>
      </c>
      <c r="L102" s="116">
        <v>0</v>
      </c>
      <c r="M102" s="116">
        <v>0</v>
      </c>
      <c r="N102" s="1646">
        <f t="shared" si="27"/>
        <v>0</v>
      </c>
      <c r="O102" s="1652">
        <v>45.443579999999997</v>
      </c>
      <c r="P102" s="116">
        <v>30.830160060000001</v>
      </c>
      <c r="Q102" s="116">
        <v>14.613419939999993</v>
      </c>
      <c r="R102" s="1646">
        <f t="shared" si="28"/>
        <v>0.32157281490586775</v>
      </c>
      <c r="S102" s="116">
        <v>45.443579999999997</v>
      </c>
      <c r="T102" s="116">
        <v>30.830160060000001</v>
      </c>
      <c r="U102" s="116">
        <v>14.613419939999993</v>
      </c>
      <c r="V102" s="1646">
        <f t="shared" si="29"/>
        <v>0.32157281490586775</v>
      </c>
      <c r="W102" s="116">
        <v>-8.7008499999999991</v>
      </c>
      <c r="X102" s="116">
        <v>-5.7816024000000006</v>
      </c>
      <c r="Y102" s="116">
        <v>-2.9192475999999981</v>
      </c>
      <c r="Z102" s="1646">
        <f t="shared" si="30"/>
        <v>0.33551292115138159</v>
      </c>
      <c r="AA102" s="1652">
        <v>744.48890000000006</v>
      </c>
      <c r="AB102" s="116">
        <v>645.02256218000014</v>
      </c>
      <c r="AC102" s="116">
        <v>99.466337819999893</v>
      </c>
      <c r="AD102" s="1646">
        <f t="shared" si="31"/>
        <v>0.13360352024052996</v>
      </c>
      <c r="AE102" s="1652">
        <v>735.78805</v>
      </c>
      <c r="AF102" s="116">
        <v>639.24095978000014</v>
      </c>
      <c r="AG102" s="116">
        <v>96.547090219999902</v>
      </c>
      <c r="AH102" s="1646">
        <f t="shared" si="32"/>
        <v>0.13121589868169223</v>
      </c>
      <c r="AI102" s="116">
        <v>781.23163</v>
      </c>
      <c r="AJ102" s="116">
        <v>670.07111984000016</v>
      </c>
      <c r="AK102" s="116">
        <v>111.16051015999983</v>
      </c>
      <c r="AL102" s="1655">
        <f t="shared" si="33"/>
        <v>0.14228879872669753</v>
      </c>
    </row>
    <row r="103" spans="2:38" outlineLevel="1">
      <c r="B103" s="503" t="s">
        <v>1071</v>
      </c>
      <c r="C103" s="116">
        <v>295.68413096400008</v>
      </c>
      <c r="D103" s="116">
        <v>221.97200200000003</v>
      </c>
      <c r="E103" s="116">
        <v>73.71212896400003</v>
      </c>
      <c r="F103" s="1646">
        <f t="shared" si="25"/>
        <v>0.24929349006211826</v>
      </c>
      <c r="G103" s="116">
        <v>11.898193192000001</v>
      </c>
      <c r="H103" s="116">
        <v>9.8377799999999986</v>
      </c>
      <c r="I103" s="116">
        <v>2.0604131920000017</v>
      </c>
      <c r="J103" s="1646">
        <f t="shared" si="26"/>
        <v>0.17317025860576576</v>
      </c>
      <c r="K103" s="116">
        <v>69.620940000000004</v>
      </c>
      <c r="L103" s="116">
        <v>55.17</v>
      </c>
      <c r="M103" s="116">
        <v>14.450940000000003</v>
      </c>
      <c r="N103" s="1646">
        <f t="shared" si="27"/>
        <v>0.20756599953979366</v>
      </c>
      <c r="O103" s="1652">
        <v>268.07994472500008</v>
      </c>
      <c r="P103" s="116">
        <v>194.8078770000001</v>
      </c>
      <c r="Q103" s="116">
        <v>73.272067724999971</v>
      </c>
      <c r="R103" s="1646">
        <f t="shared" si="28"/>
        <v>0.2733217055836214</v>
      </c>
      <c r="S103" s="116">
        <v>645.28320888100006</v>
      </c>
      <c r="T103" s="116">
        <v>481.78765900000008</v>
      </c>
      <c r="U103" s="116">
        <v>163.49554988099996</v>
      </c>
      <c r="V103" s="1646">
        <f t="shared" si="29"/>
        <v>0.25337022199062209</v>
      </c>
      <c r="W103" s="116">
        <v>63.276048000000003</v>
      </c>
      <c r="X103" s="116">
        <v>41.926240000000007</v>
      </c>
      <c r="Y103" s="116">
        <v>21.349807999999996</v>
      </c>
      <c r="Z103" s="1646">
        <f t="shared" si="30"/>
        <v>0.33740741836468668</v>
      </c>
      <c r="AA103" s="1652">
        <v>0</v>
      </c>
      <c r="AB103" s="116">
        <v>0</v>
      </c>
      <c r="AC103" s="116">
        <v>0</v>
      </c>
      <c r="AD103" s="1646">
        <f t="shared" si="31"/>
        <v>0</v>
      </c>
      <c r="AE103" s="1652">
        <v>63.276048000000003</v>
      </c>
      <c r="AF103" s="116">
        <v>41.926240000000007</v>
      </c>
      <c r="AG103" s="116">
        <v>21.349807999999996</v>
      </c>
      <c r="AH103" s="1646">
        <f t="shared" si="32"/>
        <v>0.33740741836468668</v>
      </c>
      <c r="AI103" s="116">
        <v>400.9769327250001</v>
      </c>
      <c r="AJ103" s="116">
        <v>291.9041170000001</v>
      </c>
      <c r="AK103" s="116">
        <v>109.072815725</v>
      </c>
      <c r="AL103" s="1655">
        <f t="shared" si="33"/>
        <v>0.27201768187449532</v>
      </c>
    </row>
    <row r="104" spans="2:38" outlineLevel="1">
      <c r="B104" s="503" t="s">
        <v>1163</v>
      </c>
      <c r="C104" s="116">
        <v>0</v>
      </c>
      <c r="D104" s="116">
        <v>0</v>
      </c>
      <c r="E104" s="116">
        <v>0</v>
      </c>
      <c r="F104" s="1646">
        <f t="shared" si="25"/>
        <v>0</v>
      </c>
      <c r="G104" s="116">
        <v>0</v>
      </c>
      <c r="H104" s="116">
        <v>0</v>
      </c>
      <c r="I104" s="116">
        <v>0</v>
      </c>
      <c r="J104" s="1646">
        <f t="shared" si="26"/>
        <v>0</v>
      </c>
      <c r="K104" s="116">
        <v>183.02647999999994</v>
      </c>
      <c r="L104" s="116">
        <v>81.215071600000002</v>
      </c>
      <c r="M104" s="116">
        <v>101.81140839999993</v>
      </c>
      <c r="N104" s="1646">
        <f t="shared" si="27"/>
        <v>0.55626600260246484</v>
      </c>
      <c r="O104" s="1652">
        <v>24.998290000000001</v>
      </c>
      <c r="P104" s="116">
        <v>20.988</v>
      </c>
      <c r="Q104" s="116">
        <v>4.0102900000000012</v>
      </c>
      <c r="R104" s="1646">
        <f t="shared" si="28"/>
        <v>0.16042257290398668</v>
      </c>
      <c r="S104" s="116">
        <v>208.02476999999993</v>
      </c>
      <c r="T104" s="116">
        <v>102.2030716</v>
      </c>
      <c r="U104" s="116">
        <v>105.82169839999993</v>
      </c>
      <c r="V104" s="1646">
        <f t="shared" si="29"/>
        <v>0.50869758634993312</v>
      </c>
      <c r="W104" s="116">
        <v>1.1461600000000001</v>
      </c>
      <c r="X104" s="116">
        <v>9.8217199999999991E-2</v>
      </c>
      <c r="Y104" s="116">
        <v>1.0479428</v>
      </c>
      <c r="Z104" s="1646">
        <f t="shared" si="30"/>
        <v>0.91430760103301445</v>
      </c>
      <c r="AA104" s="1652">
        <v>0</v>
      </c>
      <c r="AB104" s="116">
        <v>0</v>
      </c>
      <c r="AC104" s="116">
        <v>0</v>
      </c>
      <c r="AD104" s="1646">
        <f t="shared" si="31"/>
        <v>0</v>
      </c>
      <c r="AE104" s="1652">
        <v>1.1461600000000001</v>
      </c>
      <c r="AF104" s="116">
        <v>9.8217199999999991E-2</v>
      </c>
      <c r="AG104" s="116">
        <v>1.0479428</v>
      </c>
      <c r="AH104" s="1646">
        <f t="shared" si="32"/>
        <v>0.91430760103301445</v>
      </c>
      <c r="AI104" s="116">
        <v>209.17092999999994</v>
      </c>
      <c r="AJ104" s="116">
        <v>102.30128879999999</v>
      </c>
      <c r="AK104" s="116">
        <v>106.86964119999995</v>
      </c>
      <c r="AL104" s="1655">
        <f t="shared" si="33"/>
        <v>0.51092014172332634</v>
      </c>
    </row>
    <row r="105" spans="2:38" outlineLevel="1">
      <c r="B105" s="503" t="s">
        <v>3598</v>
      </c>
      <c r="C105" s="116">
        <v>-2.2290499999999995</v>
      </c>
      <c r="D105" s="116">
        <v>-0.26533660000000031</v>
      </c>
      <c r="E105" s="116">
        <v>-1.9637133999999994</v>
      </c>
      <c r="F105" s="1646">
        <f t="shared" si="25"/>
        <v>0.88096426728875521</v>
      </c>
      <c r="G105" s="116">
        <v>16.71622</v>
      </c>
      <c r="H105" s="116">
        <v>10.93765</v>
      </c>
      <c r="I105" s="116">
        <v>5.7785700000000011</v>
      </c>
      <c r="J105" s="1646">
        <f t="shared" si="26"/>
        <v>0.34568640518011856</v>
      </c>
      <c r="K105" s="116">
        <v>2.1290399999999998</v>
      </c>
      <c r="L105" s="116">
        <v>1.6035100000000004</v>
      </c>
      <c r="M105" s="116">
        <v>0.5255299999999995</v>
      </c>
      <c r="N105" s="1646">
        <f t="shared" si="27"/>
        <v>0.24683895088866323</v>
      </c>
      <c r="O105" s="1652">
        <v>1.5794900000000001</v>
      </c>
      <c r="P105" s="116">
        <v>1.1157300000000001</v>
      </c>
      <c r="Q105" s="116">
        <v>0.46376000000000001</v>
      </c>
      <c r="R105" s="1646">
        <f t="shared" si="28"/>
        <v>0.29361376140399748</v>
      </c>
      <c r="S105" s="116">
        <v>18.195700000000006</v>
      </c>
      <c r="T105" s="116">
        <v>13.391553399999999</v>
      </c>
      <c r="U105" s="116">
        <v>4.8041466000000055</v>
      </c>
      <c r="V105" s="1646">
        <f t="shared" si="29"/>
        <v>0.26402647878344904</v>
      </c>
      <c r="W105" s="116">
        <v>532.33843000000002</v>
      </c>
      <c r="X105" s="116">
        <v>428.82419079999994</v>
      </c>
      <c r="Y105" s="116">
        <v>103.51423920000013</v>
      </c>
      <c r="Z105" s="1646">
        <f t="shared" si="30"/>
        <v>0.19445193765176813</v>
      </c>
      <c r="AA105" s="1652">
        <v>121.33761000000001</v>
      </c>
      <c r="AB105" s="116">
        <v>120.37117450000001</v>
      </c>
      <c r="AC105" s="116">
        <v>0.96643550000000689</v>
      </c>
      <c r="AD105" s="1646">
        <f t="shared" si="31"/>
        <v>7.9648470082772094E-3</v>
      </c>
      <c r="AE105" s="1652">
        <v>653.67604000000006</v>
      </c>
      <c r="AF105" s="116">
        <v>549.19536529999993</v>
      </c>
      <c r="AG105" s="116">
        <v>104.48067470000009</v>
      </c>
      <c r="AH105" s="1646">
        <f t="shared" si="32"/>
        <v>0.15983555814589759</v>
      </c>
      <c r="AI105" s="116">
        <v>657.38457000000005</v>
      </c>
      <c r="AJ105" s="116">
        <v>551.91460529999995</v>
      </c>
      <c r="AK105" s="116">
        <v>105.46996470000013</v>
      </c>
      <c r="AL105" s="1655">
        <f t="shared" si="33"/>
        <v>0.1604387591573683</v>
      </c>
    </row>
    <row r="106" spans="2:38" outlineLevel="1">
      <c r="B106" s="503" t="s">
        <v>1081</v>
      </c>
      <c r="C106" s="116">
        <v>47.129039999999989</v>
      </c>
      <c r="D106" s="116">
        <v>34.923406399999998</v>
      </c>
      <c r="E106" s="116">
        <v>12.205633599999986</v>
      </c>
      <c r="F106" s="1646">
        <f t="shared" si="25"/>
        <v>0.25898328504039098</v>
      </c>
      <c r="G106" s="116">
        <v>108.38461</v>
      </c>
      <c r="H106" s="116">
        <v>88.492494800000017</v>
      </c>
      <c r="I106" s="116">
        <v>19.892115199999985</v>
      </c>
      <c r="J106" s="1646">
        <f t="shared" si="26"/>
        <v>0.18353265468224672</v>
      </c>
      <c r="K106" s="116">
        <v>189.40594999999999</v>
      </c>
      <c r="L106" s="116">
        <v>158.28813979999993</v>
      </c>
      <c r="M106" s="116">
        <v>31.117810200000065</v>
      </c>
      <c r="N106" s="1646">
        <f t="shared" si="27"/>
        <v>0.16429161913868107</v>
      </c>
      <c r="O106" s="1652">
        <v>215.88888999999998</v>
      </c>
      <c r="P106" s="116">
        <v>183.8067136199999</v>
      </c>
      <c r="Q106" s="116">
        <v>32.082176380000078</v>
      </c>
      <c r="R106" s="1646">
        <f t="shared" si="28"/>
        <v>0.14860503650743714</v>
      </c>
      <c r="S106" s="116">
        <v>560.80849000000001</v>
      </c>
      <c r="T106" s="116">
        <v>465.51075461999989</v>
      </c>
      <c r="U106" s="116">
        <v>95.297735380000091</v>
      </c>
      <c r="V106" s="1646">
        <f t="shared" si="29"/>
        <v>0.16992919522313241</v>
      </c>
      <c r="W106" s="116">
        <v>190.86069000000001</v>
      </c>
      <c r="X106" s="116">
        <v>158.66049100000004</v>
      </c>
      <c r="Y106" s="116">
        <v>32.200198999999962</v>
      </c>
      <c r="Z106" s="1646">
        <f t="shared" si="30"/>
        <v>0.16871048197509902</v>
      </c>
      <c r="AA106" s="1652">
        <v>57.162390000000002</v>
      </c>
      <c r="AB106" s="116">
        <v>47.161027999999995</v>
      </c>
      <c r="AC106" s="116">
        <v>10.001362000000007</v>
      </c>
      <c r="AD106" s="1646">
        <f t="shared" si="31"/>
        <v>0.17496402792115598</v>
      </c>
      <c r="AE106" s="1652">
        <v>248.02308000000002</v>
      </c>
      <c r="AF106" s="116">
        <v>205.82151900000002</v>
      </c>
      <c r="AG106" s="116">
        <v>42.201560999999984</v>
      </c>
      <c r="AH106" s="1646">
        <f t="shared" si="32"/>
        <v>0.17015174958717544</v>
      </c>
      <c r="AI106" s="116">
        <v>653.31792000000007</v>
      </c>
      <c r="AJ106" s="116">
        <v>547.9163724199999</v>
      </c>
      <c r="AK106" s="116">
        <v>105.40154758000013</v>
      </c>
      <c r="AL106" s="1655">
        <f t="shared" si="33"/>
        <v>0.16133270549199097</v>
      </c>
    </row>
    <row r="107" spans="2:38" outlineLevel="1">
      <c r="B107" s="503" t="s">
        <v>1113</v>
      </c>
      <c r="C107" s="116">
        <v>48.685470000000002</v>
      </c>
      <c r="D107" s="116">
        <v>26.304205499999998</v>
      </c>
      <c r="E107" s="116">
        <v>22.3812645</v>
      </c>
      <c r="F107" s="1646">
        <f t="shared" si="25"/>
        <v>0.45971137795321682</v>
      </c>
      <c r="G107" s="116">
        <v>63.217100000000009</v>
      </c>
      <c r="H107" s="116">
        <v>38.819594100000003</v>
      </c>
      <c r="I107" s="116">
        <v>24.397505900000002</v>
      </c>
      <c r="J107" s="1646">
        <f t="shared" si="26"/>
        <v>0.38593206426742127</v>
      </c>
      <c r="K107" s="116">
        <v>158.67178000000001</v>
      </c>
      <c r="L107" s="116">
        <v>87.46725379999998</v>
      </c>
      <c r="M107" s="116">
        <v>71.204526200000018</v>
      </c>
      <c r="N107" s="1646">
        <f t="shared" si="27"/>
        <v>0.44875356033694214</v>
      </c>
      <c r="O107" s="1652">
        <v>17.188870000000001</v>
      </c>
      <c r="P107" s="116">
        <v>4.255879199999999</v>
      </c>
      <c r="Q107" s="116">
        <v>12.932990800000002</v>
      </c>
      <c r="R107" s="1646">
        <f t="shared" si="28"/>
        <v>0.75240494575850547</v>
      </c>
      <c r="S107" s="116">
        <v>287.76321999999999</v>
      </c>
      <c r="T107" s="116">
        <v>156.84693259999997</v>
      </c>
      <c r="U107" s="116">
        <v>130.91628739999999</v>
      </c>
      <c r="V107" s="1646">
        <f t="shared" si="29"/>
        <v>0.45494447622597495</v>
      </c>
      <c r="W107" s="116">
        <v>7.5897399999999999</v>
      </c>
      <c r="X107" s="116">
        <v>3.8672999999999997</v>
      </c>
      <c r="Y107" s="116">
        <v>3.7224400000000002</v>
      </c>
      <c r="Z107" s="1646">
        <f t="shared" si="30"/>
        <v>0.49045685359445779</v>
      </c>
      <c r="AA107" s="1652">
        <v>35.583760000000005</v>
      </c>
      <c r="AB107" s="116">
        <v>18.275433599999992</v>
      </c>
      <c r="AC107" s="116">
        <v>17.308326400000009</v>
      </c>
      <c r="AD107" s="1646">
        <f t="shared" si="31"/>
        <v>0.48641083460544943</v>
      </c>
      <c r="AE107" s="1652">
        <v>43.173499999999997</v>
      </c>
      <c r="AF107" s="116">
        <v>22.142733599999993</v>
      </c>
      <c r="AG107" s="116">
        <v>21.030766400000008</v>
      </c>
      <c r="AH107" s="1646">
        <f t="shared" si="32"/>
        <v>0.48712210962743374</v>
      </c>
      <c r="AI107" s="116">
        <v>219.03414999999998</v>
      </c>
      <c r="AJ107" s="116">
        <v>113.86586659999996</v>
      </c>
      <c r="AK107" s="116">
        <v>105.16828340000004</v>
      </c>
      <c r="AL107" s="1655">
        <f t="shared" si="33"/>
        <v>0.4801456001267384</v>
      </c>
    </row>
    <row r="108" spans="2:38" outlineLevel="1">
      <c r="B108" s="503" t="s">
        <v>1045</v>
      </c>
      <c r="C108" s="116">
        <v>185.72046000000003</v>
      </c>
      <c r="D108" s="116">
        <v>139.14443179999995</v>
      </c>
      <c r="E108" s="116">
        <v>46.57602820000006</v>
      </c>
      <c r="F108" s="1646">
        <f t="shared" si="25"/>
        <v>0.25078566034135419</v>
      </c>
      <c r="G108" s="116">
        <v>182.53327000000002</v>
      </c>
      <c r="H108" s="116">
        <v>135.51084400000002</v>
      </c>
      <c r="I108" s="116">
        <v>47.02242600000001</v>
      </c>
      <c r="J108" s="1646">
        <f t="shared" si="26"/>
        <v>0.2576101660809561</v>
      </c>
      <c r="K108" s="116">
        <v>165.20080999999999</v>
      </c>
      <c r="L108" s="116">
        <v>121.39548669999999</v>
      </c>
      <c r="M108" s="116">
        <v>43.805323300000005</v>
      </c>
      <c r="N108" s="1646">
        <f t="shared" si="27"/>
        <v>0.26516409513972727</v>
      </c>
      <c r="O108" s="1652">
        <v>85.036730000000006</v>
      </c>
      <c r="P108" s="116">
        <v>61.339174600000007</v>
      </c>
      <c r="Q108" s="116">
        <v>23.697555400000006</v>
      </c>
      <c r="R108" s="1646">
        <f t="shared" si="28"/>
        <v>0.27867434930764629</v>
      </c>
      <c r="S108" s="116">
        <v>618.49126999999999</v>
      </c>
      <c r="T108" s="116">
        <v>457.3899371</v>
      </c>
      <c r="U108" s="116">
        <v>161.10133290000005</v>
      </c>
      <c r="V108" s="1646">
        <f t="shared" si="29"/>
        <v>0.26047470791301558</v>
      </c>
      <c r="W108" s="116">
        <v>83.239290000000011</v>
      </c>
      <c r="X108" s="116">
        <v>59.942244800000012</v>
      </c>
      <c r="Y108" s="116">
        <v>23.297045199999992</v>
      </c>
      <c r="Z108" s="1646">
        <f t="shared" si="30"/>
        <v>0.2798803930211321</v>
      </c>
      <c r="AA108" s="1652">
        <v>42.940150000000003</v>
      </c>
      <c r="AB108" s="116">
        <v>31.131381999999999</v>
      </c>
      <c r="AC108" s="116">
        <v>11.808768000000004</v>
      </c>
      <c r="AD108" s="1646">
        <f t="shared" si="31"/>
        <v>0.2750052806056803</v>
      </c>
      <c r="AE108" s="1652">
        <v>126.17944</v>
      </c>
      <c r="AF108" s="116">
        <v>91.073626800000014</v>
      </c>
      <c r="AG108" s="116">
        <v>35.105813199999993</v>
      </c>
      <c r="AH108" s="1646">
        <f t="shared" si="32"/>
        <v>0.27822134255786835</v>
      </c>
      <c r="AI108" s="116">
        <v>376.41698000000002</v>
      </c>
      <c r="AJ108" s="116">
        <v>273.80828810000003</v>
      </c>
      <c r="AK108" s="116">
        <v>102.60869190000004</v>
      </c>
      <c r="AL108" s="1655">
        <f t="shared" si="33"/>
        <v>0.27259315427268993</v>
      </c>
    </row>
    <row r="109" spans="2:38" outlineLevel="1">
      <c r="B109" s="503" t="s">
        <v>1143</v>
      </c>
      <c r="C109" s="116">
        <v>0</v>
      </c>
      <c r="D109" s="116">
        <v>0</v>
      </c>
      <c r="E109" s="116">
        <v>0</v>
      </c>
      <c r="F109" s="1646">
        <f t="shared" si="25"/>
        <v>0</v>
      </c>
      <c r="G109" s="116">
        <v>116.00109989000001</v>
      </c>
      <c r="H109" s="116">
        <v>86.833795899999998</v>
      </c>
      <c r="I109" s="116">
        <v>29.167303990000015</v>
      </c>
      <c r="J109" s="1646">
        <f t="shared" si="26"/>
        <v>0.25143989167049624</v>
      </c>
      <c r="K109" s="116">
        <v>94.766216350000008</v>
      </c>
      <c r="L109" s="116">
        <v>72.673662390000004</v>
      </c>
      <c r="M109" s="116">
        <v>22.092553960000004</v>
      </c>
      <c r="N109" s="1646">
        <f t="shared" si="27"/>
        <v>0.23312689701998429</v>
      </c>
      <c r="O109" s="1652">
        <v>0</v>
      </c>
      <c r="P109" s="116">
        <v>0</v>
      </c>
      <c r="Q109" s="116">
        <v>0</v>
      </c>
      <c r="R109" s="1646">
        <f t="shared" si="28"/>
        <v>0</v>
      </c>
      <c r="S109" s="116">
        <v>210.76731624000001</v>
      </c>
      <c r="T109" s="116">
        <v>159.50745828999999</v>
      </c>
      <c r="U109" s="116">
        <v>51.259857950000033</v>
      </c>
      <c r="V109" s="1646">
        <f t="shared" si="29"/>
        <v>0.24320591477110526</v>
      </c>
      <c r="W109" s="116">
        <v>69.288268639999998</v>
      </c>
      <c r="X109" s="116">
        <v>48.860537199999996</v>
      </c>
      <c r="Y109" s="116">
        <v>20.427731439999995</v>
      </c>
      <c r="Z109" s="1646">
        <f t="shared" si="30"/>
        <v>0.29482236807122497</v>
      </c>
      <c r="AA109" s="1652">
        <v>204.54675778000001</v>
      </c>
      <c r="AB109" s="116">
        <v>144.80582700000002</v>
      </c>
      <c r="AC109" s="116">
        <v>59.740930779999992</v>
      </c>
      <c r="AD109" s="1646">
        <f t="shared" si="31"/>
        <v>0.2920649118489293</v>
      </c>
      <c r="AE109" s="1652">
        <v>273.83502642000002</v>
      </c>
      <c r="AF109" s="116">
        <v>193.6663642</v>
      </c>
      <c r="AG109" s="116">
        <v>80.168662220000002</v>
      </c>
      <c r="AH109" s="1646">
        <f t="shared" si="32"/>
        <v>0.2927626289013871</v>
      </c>
      <c r="AI109" s="116">
        <v>368.60124277</v>
      </c>
      <c r="AJ109" s="116">
        <v>266.34002659000004</v>
      </c>
      <c r="AK109" s="116">
        <v>102.26121617999999</v>
      </c>
      <c r="AL109" s="1655">
        <f t="shared" si="33"/>
        <v>0.27743047042250207</v>
      </c>
    </row>
    <row r="110" spans="2:38" outlineLevel="1">
      <c r="B110" s="503" t="s">
        <v>3543</v>
      </c>
      <c r="C110" s="116">
        <v>48.024760000000001</v>
      </c>
      <c r="D110" s="116">
        <v>29.675097400000002</v>
      </c>
      <c r="E110" s="116">
        <v>18.349662599999998</v>
      </c>
      <c r="F110" s="1646">
        <f t="shared" si="25"/>
        <v>0.38208754400854888</v>
      </c>
      <c r="G110" s="116">
        <v>81.94868000000001</v>
      </c>
      <c r="H110" s="116">
        <v>52.231431299999997</v>
      </c>
      <c r="I110" s="116">
        <v>29.71724870000001</v>
      </c>
      <c r="J110" s="1646">
        <f t="shared" si="26"/>
        <v>0.36263242678222524</v>
      </c>
      <c r="K110" s="116">
        <v>109.40255000000003</v>
      </c>
      <c r="L110" s="116">
        <v>71.767192399999999</v>
      </c>
      <c r="M110" s="116">
        <v>37.635357600000034</v>
      </c>
      <c r="N110" s="1646">
        <f t="shared" si="27"/>
        <v>0.3440080473444177</v>
      </c>
      <c r="O110" s="1652">
        <v>66.445300000000017</v>
      </c>
      <c r="P110" s="116">
        <v>43.6151014</v>
      </c>
      <c r="Q110" s="116">
        <v>22.830198600000017</v>
      </c>
      <c r="R110" s="1646">
        <f t="shared" si="28"/>
        <v>0.34359388248679756</v>
      </c>
      <c r="S110" s="116">
        <v>305.82129000000003</v>
      </c>
      <c r="T110" s="116">
        <v>197.28882250000001</v>
      </c>
      <c r="U110" s="116">
        <v>108.53246750000002</v>
      </c>
      <c r="V110" s="1646">
        <f t="shared" si="29"/>
        <v>0.35488852819893607</v>
      </c>
      <c r="W110" s="116">
        <v>47.512819999999991</v>
      </c>
      <c r="X110" s="116">
        <v>30.623760799999996</v>
      </c>
      <c r="Y110" s="116">
        <v>16.889059199999995</v>
      </c>
      <c r="Z110" s="1646">
        <f t="shared" si="30"/>
        <v>0.35546320340489151</v>
      </c>
      <c r="AA110" s="1652">
        <v>70.331579999999974</v>
      </c>
      <c r="AB110" s="116">
        <v>45.541821299999995</v>
      </c>
      <c r="AC110" s="116">
        <v>24.789758699999975</v>
      </c>
      <c r="AD110" s="1646">
        <f t="shared" si="31"/>
        <v>0.35246981085879181</v>
      </c>
      <c r="AE110" s="1652">
        <v>117.84439999999996</v>
      </c>
      <c r="AF110" s="116">
        <v>76.165582099999995</v>
      </c>
      <c r="AG110" s="116">
        <v>41.678817899999963</v>
      </c>
      <c r="AH110" s="1646">
        <f t="shared" si="32"/>
        <v>0.35367669486203823</v>
      </c>
      <c r="AI110" s="116">
        <v>293.69225</v>
      </c>
      <c r="AJ110" s="116">
        <v>191.54787589999998</v>
      </c>
      <c r="AK110" s="116">
        <v>102.14437410000002</v>
      </c>
      <c r="AL110" s="1655">
        <f t="shared" si="33"/>
        <v>0.34779390365254792</v>
      </c>
    </row>
    <row r="111" spans="2:38" outlineLevel="1">
      <c r="B111" s="503" t="s">
        <v>1039</v>
      </c>
      <c r="C111" s="116">
        <v>0</v>
      </c>
      <c r="D111" s="116">
        <v>0</v>
      </c>
      <c r="E111" s="116">
        <v>0</v>
      </c>
      <c r="F111" s="1646">
        <f t="shared" si="25"/>
        <v>0</v>
      </c>
      <c r="G111" s="116">
        <v>598.34404031999975</v>
      </c>
      <c r="H111" s="116">
        <v>538.70032000000003</v>
      </c>
      <c r="I111" s="116">
        <v>59.64372031999973</v>
      </c>
      <c r="J111" s="1646">
        <f t="shared" si="26"/>
        <v>9.9681314262112033E-2</v>
      </c>
      <c r="K111" s="116">
        <v>0</v>
      </c>
      <c r="L111" s="116">
        <v>0</v>
      </c>
      <c r="M111" s="116">
        <v>0</v>
      </c>
      <c r="N111" s="1646">
        <f t="shared" si="27"/>
        <v>0</v>
      </c>
      <c r="O111" s="1652">
        <v>172.5655680000001</v>
      </c>
      <c r="P111" s="116">
        <v>123.45984</v>
      </c>
      <c r="Q111" s="116">
        <v>49.105728000000092</v>
      </c>
      <c r="R111" s="1646">
        <f t="shared" si="28"/>
        <v>0.28456272342811784</v>
      </c>
      <c r="S111" s="116">
        <v>770.90960831999985</v>
      </c>
      <c r="T111" s="116">
        <v>662.16016000000002</v>
      </c>
      <c r="U111" s="116">
        <v>108.74944831999986</v>
      </c>
      <c r="V111" s="1646">
        <f t="shared" si="29"/>
        <v>0.14106640667897685</v>
      </c>
      <c r="W111" s="116">
        <v>6.5575848000000008</v>
      </c>
      <c r="X111" s="116">
        <v>4.2123576000000007</v>
      </c>
      <c r="Y111" s="116">
        <v>2.3452272000000001</v>
      </c>
      <c r="Z111" s="1646">
        <f t="shared" si="30"/>
        <v>0.35763581738203365</v>
      </c>
      <c r="AA111" s="1652">
        <v>229.70908800000018</v>
      </c>
      <c r="AB111" s="116">
        <v>179.10144000000005</v>
      </c>
      <c r="AC111" s="116">
        <v>50.607648000000133</v>
      </c>
      <c r="AD111" s="1646">
        <f t="shared" si="31"/>
        <v>0.2203119103411359</v>
      </c>
      <c r="AE111" s="1652">
        <v>236.26667280000021</v>
      </c>
      <c r="AF111" s="116">
        <v>183.31379760000004</v>
      </c>
      <c r="AG111" s="116">
        <v>52.952875200000157</v>
      </c>
      <c r="AH111" s="1646">
        <f t="shared" si="32"/>
        <v>0.22412333729702444</v>
      </c>
      <c r="AI111" s="116">
        <v>408.83224080000025</v>
      </c>
      <c r="AJ111" s="116">
        <v>306.77363760000009</v>
      </c>
      <c r="AK111" s="116">
        <v>102.05860320000019</v>
      </c>
      <c r="AL111" s="1655">
        <f t="shared" si="33"/>
        <v>0.2496344295163527</v>
      </c>
    </row>
    <row r="112" spans="2:38" outlineLevel="1">
      <c r="B112" s="503" t="s">
        <v>2473</v>
      </c>
      <c r="C112" s="116">
        <v>0</v>
      </c>
      <c r="D112" s="116">
        <v>0</v>
      </c>
      <c r="E112" s="116">
        <v>0</v>
      </c>
      <c r="F112" s="1646">
        <f t="shared" si="25"/>
        <v>0</v>
      </c>
      <c r="G112" s="116">
        <v>0</v>
      </c>
      <c r="H112" s="116">
        <v>0</v>
      </c>
      <c r="I112" s="116">
        <v>0</v>
      </c>
      <c r="J112" s="1646">
        <f t="shared" si="26"/>
        <v>0</v>
      </c>
      <c r="K112" s="116">
        <v>0</v>
      </c>
      <c r="L112" s="116">
        <v>0</v>
      </c>
      <c r="M112" s="116">
        <v>0</v>
      </c>
      <c r="N112" s="1646">
        <f t="shared" si="27"/>
        <v>0</v>
      </c>
      <c r="O112" s="1652">
        <v>0</v>
      </c>
      <c r="P112" s="116">
        <v>0</v>
      </c>
      <c r="Q112" s="116">
        <v>0</v>
      </c>
      <c r="R112" s="1646">
        <f t="shared" si="28"/>
        <v>0</v>
      </c>
      <c r="S112" s="116">
        <v>0</v>
      </c>
      <c r="T112" s="116">
        <v>0</v>
      </c>
      <c r="U112" s="116">
        <v>0</v>
      </c>
      <c r="V112" s="1646">
        <f t="shared" si="29"/>
        <v>0</v>
      </c>
      <c r="W112" s="116">
        <v>216.07190399999999</v>
      </c>
      <c r="X112" s="116">
        <v>144.75567600000002</v>
      </c>
      <c r="Y112" s="116">
        <v>71.316227999999938</v>
      </c>
      <c r="Z112" s="1646">
        <f t="shared" si="30"/>
        <v>0.33005784963138912</v>
      </c>
      <c r="AA112" s="1652">
        <v>69.390677999999994</v>
      </c>
      <c r="AB112" s="116">
        <v>42.199618900000004</v>
      </c>
      <c r="AC112" s="116">
        <v>27.191059099999997</v>
      </c>
      <c r="AD112" s="1646">
        <f t="shared" si="31"/>
        <v>0.39185463932201381</v>
      </c>
      <c r="AE112" s="1652">
        <v>285.462582</v>
      </c>
      <c r="AF112" s="116">
        <v>186.95529490000004</v>
      </c>
      <c r="AG112" s="116">
        <v>98.507287099999957</v>
      </c>
      <c r="AH112" s="1646">
        <f t="shared" si="32"/>
        <v>0.34507950712783769</v>
      </c>
      <c r="AI112" s="116">
        <v>285.462582</v>
      </c>
      <c r="AJ112" s="116">
        <v>186.95529490000004</v>
      </c>
      <c r="AK112" s="116">
        <v>98.507287099999957</v>
      </c>
      <c r="AL112" s="1655">
        <f t="shared" si="33"/>
        <v>0.34507950712783769</v>
      </c>
    </row>
    <row r="113" spans="2:38" outlineLevel="1">
      <c r="B113" s="503" t="s">
        <v>1345</v>
      </c>
      <c r="C113" s="116">
        <v>0</v>
      </c>
      <c r="D113" s="116">
        <v>0</v>
      </c>
      <c r="E113" s="116">
        <v>0</v>
      </c>
      <c r="F113" s="1646">
        <f t="shared" si="25"/>
        <v>0</v>
      </c>
      <c r="G113" s="116">
        <v>66.375400000000013</v>
      </c>
      <c r="H113" s="116">
        <v>49.690000000000012</v>
      </c>
      <c r="I113" s="116">
        <v>16.685399999999994</v>
      </c>
      <c r="J113" s="1646">
        <f t="shared" si="26"/>
        <v>0.25137927605709331</v>
      </c>
      <c r="K113" s="116">
        <v>0</v>
      </c>
      <c r="L113" s="116">
        <v>0</v>
      </c>
      <c r="M113" s="116">
        <v>0</v>
      </c>
      <c r="N113" s="1646">
        <f t="shared" si="27"/>
        <v>0</v>
      </c>
      <c r="O113" s="1652">
        <v>68.827919999999992</v>
      </c>
      <c r="P113" s="116">
        <v>45.973999999999997</v>
      </c>
      <c r="Q113" s="116">
        <v>22.853919999999999</v>
      </c>
      <c r="R113" s="1646">
        <f t="shared" si="28"/>
        <v>0.33204432154858088</v>
      </c>
      <c r="S113" s="116">
        <v>135.20332000000002</v>
      </c>
      <c r="T113" s="116">
        <v>95.664000000000016</v>
      </c>
      <c r="U113" s="116">
        <v>39.539319999999989</v>
      </c>
      <c r="V113" s="1646">
        <f t="shared" si="29"/>
        <v>0.29244341041329447</v>
      </c>
      <c r="W113" s="116">
        <v>103.1819472</v>
      </c>
      <c r="X113" s="116">
        <v>53.272628000000005</v>
      </c>
      <c r="Y113" s="116">
        <v>49.909319199999992</v>
      </c>
      <c r="Z113" s="1646">
        <f t="shared" si="30"/>
        <v>0.4837020482203111</v>
      </c>
      <c r="AA113" s="1652">
        <v>62.714207999999978</v>
      </c>
      <c r="AB113" s="116">
        <v>37.373597599999989</v>
      </c>
      <c r="AC113" s="116">
        <v>25.340610399999992</v>
      </c>
      <c r="AD113" s="1646">
        <f t="shared" si="31"/>
        <v>0.40406490344261387</v>
      </c>
      <c r="AE113" s="1652">
        <v>165.89615519999998</v>
      </c>
      <c r="AF113" s="116">
        <v>90.646225599999994</v>
      </c>
      <c r="AG113" s="116">
        <v>75.249929599999987</v>
      </c>
      <c r="AH113" s="1646">
        <f t="shared" si="32"/>
        <v>0.4535965858237081</v>
      </c>
      <c r="AI113" s="116">
        <v>234.72407519999996</v>
      </c>
      <c r="AJ113" s="116">
        <v>136.62022559999997</v>
      </c>
      <c r="AK113" s="116">
        <v>98.10384959999999</v>
      </c>
      <c r="AL113" s="1655">
        <f t="shared" si="33"/>
        <v>0.41795392959332878</v>
      </c>
    </row>
    <row r="114" spans="2:38" outlineLevel="1">
      <c r="B114" s="503" t="s">
        <v>1171</v>
      </c>
      <c r="C114" s="116">
        <v>0</v>
      </c>
      <c r="D114" s="116">
        <v>0</v>
      </c>
      <c r="E114" s="116">
        <v>0</v>
      </c>
      <c r="F114" s="1646">
        <f t="shared" si="25"/>
        <v>0</v>
      </c>
      <c r="G114" s="116">
        <v>0</v>
      </c>
      <c r="H114" s="116">
        <v>0</v>
      </c>
      <c r="I114" s="116">
        <v>0</v>
      </c>
      <c r="J114" s="1646">
        <f t="shared" si="26"/>
        <v>0</v>
      </c>
      <c r="K114" s="116">
        <v>175.41056</v>
      </c>
      <c r="L114" s="116">
        <v>77.715200000000038</v>
      </c>
      <c r="M114" s="116">
        <v>97.695359999999951</v>
      </c>
      <c r="N114" s="1646">
        <f t="shared" si="27"/>
        <v>0.55695255747430461</v>
      </c>
      <c r="O114" s="1652">
        <v>0</v>
      </c>
      <c r="P114" s="116">
        <v>0</v>
      </c>
      <c r="Q114" s="116">
        <v>0</v>
      </c>
      <c r="R114" s="1646">
        <f t="shared" si="28"/>
        <v>0</v>
      </c>
      <c r="S114" s="116">
        <v>175.41056</v>
      </c>
      <c r="T114" s="116">
        <v>77.715200000000038</v>
      </c>
      <c r="U114" s="116">
        <v>97.695359999999951</v>
      </c>
      <c r="V114" s="1646">
        <f t="shared" si="29"/>
        <v>0.55695255747430461</v>
      </c>
      <c r="W114" s="116">
        <v>0</v>
      </c>
      <c r="X114" s="116">
        <v>0</v>
      </c>
      <c r="Y114" s="116">
        <v>0</v>
      </c>
      <c r="Z114" s="1646">
        <f t="shared" si="30"/>
        <v>0</v>
      </c>
      <c r="AA114" s="1652">
        <v>0</v>
      </c>
      <c r="AB114" s="116">
        <v>0</v>
      </c>
      <c r="AC114" s="116">
        <v>0</v>
      </c>
      <c r="AD114" s="1646">
        <f t="shared" si="31"/>
        <v>0</v>
      </c>
      <c r="AE114" s="1652">
        <v>0</v>
      </c>
      <c r="AF114" s="116">
        <v>0</v>
      </c>
      <c r="AG114" s="116">
        <v>0</v>
      </c>
      <c r="AH114" s="1646">
        <f t="shared" si="32"/>
        <v>0</v>
      </c>
      <c r="AI114" s="116">
        <v>175.41056</v>
      </c>
      <c r="AJ114" s="116">
        <v>77.715200000000038</v>
      </c>
      <c r="AK114" s="116">
        <v>97.695359999999951</v>
      </c>
      <c r="AL114" s="1655">
        <f t="shared" si="33"/>
        <v>0.55695255747430461</v>
      </c>
    </row>
    <row r="115" spans="2:38" outlineLevel="1">
      <c r="B115" s="503" t="s">
        <v>4724</v>
      </c>
      <c r="C115" s="116">
        <v>0</v>
      </c>
      <c r="D115" s="116">
        <v>0</v>
      </c>
      <c r="E115" s="116">
        <v>0</v>
      </c>
      <c r="F115" s="1646">
        <f t="shared" si="25"/>
        <v>0</v>
      </c>
      <c r="G115" s="116">
        <v>0</v>
      </c>
      <c r="H115" s="116">
        <v>0</v>
      </c>
      <c r="I115" s="116">
        <v>0</v>
      </c>
      <c r="J115" s="1646">
        <f t="shared" si="26"/>
        <v>0</v>
      </c>
      <c r="K115" s="116">
        <v>137.78138772</v>
      </c>
      <c r="L115" s="116">
        <v>90.744400000000013</v>
      </c>
      <c r="M115" s="116">
        <v>47.036987719999992</v>
      </c>
      <c r="N115" s="1646">
        <f t="shared" si="27"/>
        <v>0.34138854672874092</v>
      </c>
      <c r="O115" s="1652">
        <v>0</v>
      </c>
      <c r="P115" s="116">
        <v>0</v>
      </c>
      <c r="Q115" s="116">
        <v>0</v>
      </c>
      <c r="R115" s="1646">
        <f t="shared" si="28"/>
        <v>0</v>
      </c>
      <c r="S115" s="116">
        <v>137.78138772</v>
      </c>
      <c r="T115" s="116">
        <v>90.744400000000013</v>
      </c>
      <c r="U115" s="116">
        <v>47.036987719999992</v>
      </c>
      <c r="V115" s="1646">
        <f t="shared" si="29"/>
        <v>0.34138854672874092</v>
      </c>
      <c r="W115" s="116">
        <v>0</v>
      </c>
      <c r="X115" s="116">
        <v>0</v>
      </c>
      <c r="Y115" s="116">
        <v>0</v>
      </c>
      <c r="Z115" s="1646">
        <f t="shared" si="30"/>
        <v>0</v>
      </c>
      <c r="AA115" s="1652">
        <v>124.94840640000001</v>
      </c>
      <c r="AB115" s="116">
        <v>76.491600000000005</v>
      </c>
      <c r="AC115" s="116">
        <v>48.456806399999998</v>
      </c>
      <c r="AD115" s="1646">
        <f t="shared" si="31"/>
        <v>0.38781452117823884</v>
      </c>
      <c r="AE115" s="1652">
        <v>124.94840640000001</v>
      </c>
      <c r="AF115" s="116">
        <v>76.491600000000005</v>
      </c>
      <c r="AG115" s="116">
        <v>48.456806399999998</v>
      </c>
      <c r="AH115" s="1646">
        <f t="shared" si="32"/>
        <v>0.38781452117823884</v>
      </c>
      <c r="AI115" s="116">
        <v>262.72979411999995</v>
      </c>
      <c r="AJ115" s="116">
        <v>167.23599999999999</v>
      </c>
      <c r="AK115" s="116">
        <v>95.493794119999976</v>
      </c>
      <c r="AL115" s="1655">
        <f t="shared" si="33"/>
        <v>0.36346770049377752</v>
      </c>
    </row>
    <row r="116" spans="2:38" outlineLevel="1">
      <c r="B116" s="503" t="s">
        <v>1037</v>
      </c>
      <c r="C116" s="116">
        <v>248.08317407999991</v>
      </c>
      <c r="D116" s="116">
        <v>199.25279999999989</v>
      </c>
      <c r="E116" s="116">
        <v>48.830374080000006</v>
      </c>
      <c r="F116" s="1646">
        <f t="shared" si="25"/>
        <v>0.19683065673874994</v>
      </c>
      <c r="G116" s="116">
        <v>354.53897952000005</v>
      </c>
      <c r="H116" s="116">
        <v>287.28744000000006</v>
      </c>
      <c r="I116" s="116">
        <v>67.251539519999994</v>
      </c>
      <c r="J116" s="1646">
        <f t="shared" si="26"/>
        <v>0.18968729365400072</v>
      </c>
      <c r="K116" s="116">
        <v>0</v>
      </c>
      <c r="L116" s="116">
        <v>0</v>
      </c>
      <c r="M116" s="116">
        <v>0</v>
      </c>
      <c r="N116" s="1646">
        <f t="shared" si="27"/>
        <v>0</v>
      </c>
      <c r="O116" s="1652">
        <v>0</v>
      </c>
      <c r="P116" s="116">
        <v>0</v>
      </c>
      <c r="Q116" s="116">
        <v>0</v>
      </c>
      <c r="R116" s="1646">
        <f t="shared" si="28"/>
        <v>0</v>
      </c>
      <c r="S116" s="116">
        <v>602.62215359999993</v>
      </c>
      <c r="T116" s="116">
        <v>486.54023999999998</v>
      </c>
      <c r="U116" s="116">
        <v>116.08191359999996</v>
      </c>
      <c r="V116" s="1646">
        <f t="shared" si="29"/>
        <v>0.19262802223008083</v>
      </c>
      <c r="W116" s="116">
        <v>426.23704512000006</v>
      </c>
      <c r="X116" s="116">
        <v>331.21823999999992</v>
      </c>
      <c r="Y116" s="116">
        <v>95.018805120000152</v>
      </c>
      <c r="Z116" s="1646">
        <f t="shared" si="30"/>
        <v>0.22292479315881417</v>
      </c>
      <c r="AA116" s="1652">
        <v>0</v>
      </c>
      <c r="AB116" s="116">
        <v>0</v>
      </c>
      <c r="AC116" s="116">
        <v>0</v>
      </c>
      <c r="AD116" s="1646">
        <f t="shared" si="31"/>
        <v>0</v>
      </c>
      <c r="AE116" s="1652">
        <v>426.23704512000006</v>
      </c>
      <c r="AF116" s="116">
        <v>331.21823999999992</v>
      </c>
      <c r="AG116" s="116">
        <v>95.018805120000152</v>
      </c>
      <c r="AH116" s="1646">
        <f t="shared" si="32"/>
        <v>0.22292479315881417</v>
      </c>
      <c r="AI116" s="116">
        <v>426.23704512000006</v>
      </c>
      <c r="AJ116" s="116">
        <v>331.21823999999992</v>
      </c>
      <c r="AK116" s="116">
        <v>95.018805120000152</v>
      </c>
      <c r="AL116" s="1655">
        <f t="shared" si="33"/>
        <v>0.22292479315881417</v>
      </c>
    </row>
    <row r="117" spans="2:38" outlineLevel="1">
      <c r="B117" s="503" t="s">
        <v>1305</v>
      </c>
      <c r="C117" s="116">
        <v>0</v>
      </c>
      <c r="D117" s="116">
        <v>0</v>
      </c>
      <c r="E117" s="116">
        <v>0</v>
      </c>
      <c r="F117" s="1646">
        <f t="shared" si="25"/>
        <v>0</v>
      </c>
      <c r="G117" s="116">
        <v>8.7504200000000001</v>
      </c>
      <c r="H117" s="116">
        <v>7.4324628000000024</v>
      </c>
      <c r="I117" s="116">
        <v>1.3179571999999979</v>
      </c>
      <c r="J117" s="1646">
        <f t="shared" si="26"/>
        <v>0.15061645041038008</v>
      </c>
      <c r="K117" s="116">
        <v>70.890600000000006</v>
      </c>
      <c r="L117" s="116">
        <v>50.196001599999981</v>
      </c>
      <c r="M117" s="116">
        <v>20.694598400000025</v>
      </c>
      <c r="N117" s="1646">
        <f t="shared" si="27"/>
        <v>0.29192302505550838</v>
      </c>
      <c r="O117" s="1652">
        <v>60.369229999999995</v>
      </c>
      <c r="P117" s="116">
        <v>39.065642999999994</v>
      </c>
      <c r="Q117" s="116">
        <v>21.303587</v>
      </c>
      <c r="R117" s="1646">
        <f t="shared" si="28"/>
        <v>0.35288816835994102</v>
      </c>
      <c r="S117" s="116">
        <v>140.01025000000001</v>
      </c>
      <c r="T117" s="116">
        <v>96.694107399999979</v>
      </c>
      <c r="U117" s="116">
        <v>43.31614260000002</v>
      </c>
      <c r="V117" s="1646">
        <f t="shared" si="29"/>
        <v>0.30937836765522536</v>
      </c>
      <c r="W117" s="116">
        <v>59.218810000000005</v>
      </c>
      <c r="X117" s="116">
        <v>36.762673200000002</v>
      </c>
      <c r="Y117" s="116">
        <v>22.456136799999999</v>
      </c>
      <c r="Z117" s="1646">
        <f t="shared" si="30"/>
        <v>0.37920614750617243</v>
      </c>
      <c r="AA117" s="1652">
        <v>70.162389999999988</v>
      </c>
      <c r="AB117" s="116">
        <v>40.628510899999995</v>
      </c>
      <c r="AC117" s="116">
        <v>29.533879099999989</v>
      </c>
      <c r="AD117" s="1646">
        <f t="shared" si="31"/>
        <v>0.42093604707593335</v>
      </c>
      <c r="AE117" s="1652">
        <v>129.38119999999998</v>
      </c>
      <c r="AF117" s="116">
        <v>77.391184100000004</v>
      </c>
      <c r="AG117" s="116">
        <v>51.990015899999982</v>
      </c>
      <c r="AH117" s="1646">
        <f t="shared" si="32"/>
        <v>0.40183593829706316</v>
      </c>
      <c r="AI117" s="116">
        <v>260.64103</v>
      </c>
      <c r="AJ117" s="116">
        <v>166.65282869999996</v>
      </c>
      <c r="AK117" s="116">
        <v>93.988201300000043</v>
      </c>
      <c r="AL117" s="1655">
        <f t="shared" si="33"/>
        <v>0.36060401272969206</v>
      </c>
    </row>
    <row r="118" spans="2:38" outlineLevel="1">
      <c r="B118" s="503" t="s">
        <v>1295</v>
      </c>
      <c r="C118" s="116">
        <v>0</v>
      </c>
      <c r="D118" s="116">
        <v>0</v>
      </c>
      <c r="E118" s="116">
        <v>0</v>
      </c>
      <c r="F118" s="1646">
        <f t="shared" si="25"/>
        <v>0</v>
      </c>
      <c r="G118" s="116">
        <v>0</v>
      </c>
      <c r="H118" s="116">
        <v>0</v>
      </c>
      <c r="I118" s="116">
        <v>0</v>
      </c>
      <c r="J118" s="1646">
        <f t="shared" si="26"/>
        <v>0</v>
      </c>
      <c r="K118" s="116">
        <v>85.299970000000002</v>
      </c>
      <c r="L118" s="116">
        <v>57.356815000000005</v>
      </c>
      <c r="M118" s="116">
        <v>27.943154999999997</v>
      </c>
      <c r="N118" s="1646">
        <f t="shared" si="27"/>
        <v>0.32758692646667986</v>
      </c>
      <c r="O118" s="1652">
        <v>43.312809999999999</v>
      </c>
      <c r="P118" s="116">
        <v>29.609517999999994</v>
      </c>
      <c r="Q118" s="116">
        <v>13.703292000000005</v>
      </c>
      <c r="R118" s="1646">
        <f t="shared" si="28"/>
        <v>0.31637965765786163</v>
      </c>
      <c r="S118" s="116">
        <v>128.61277999999999</v>
      </c>
      <c r="T118" s="116">
        <v>86.966332999999992</v>
      </c>
      <c r="U118" s="116">
        <v>41.646447000000002</v>
      </c>
      <c r="V118" s="1646">
        <f t="shared" si="29"/>
        <v>0.32381266465121122</v>
      </c>
      <c r="W118" s="116">
        <v>58.558119999999995</v>
      </c>
      <c r="X118" s="116">
        <v>38.375935000000005</v>
      </c>
      <c r="Y118" s="116">
        <v>20.18218499999999</v>
      </c>
      <c r="Z118" s="1646">
        <f t="shared" si="30"/>
        <v>0.34465220194910612</v>
      </c>
      <c r="AA118" s="1652">
        <v>76.599119999999971</v>
      </c>
      <c r="AB118" s="116">
        <v>46.112377500000008</v>
      </c>
      <c r="AC118" s="116">
        <v>30.486742499999956</v>
      </c>
      <c r="AD118" s="1646">
        <f t="shared" si="31"/>
        <v>0.39800382171492266</v>
      </c>
      <c r="AE118" s="1652">
        <v>135.15723999999997</v>
      </c>
      <c r="AF118" s="116">
        <v>84.488312500000021</v>
      </c>
      <c r="AG118" s="116">
        <v>50.668927499999945</v>
      </c>
      <c r="AH118" s="1646">
        <f t="shared" si="32"/>
        <v>0.37488874069935102</v>
      </c>
      <c r="AI118" s="116">
        <v>263.77001999999999</v>
      </c>
      <c r="AJ118" s="116">
        <v>171.45464550000003</v>
      </c>
      <c r="AK118" s="116">
        <v>92.315374499999947</v>
      </c>
      <c r="AL118" s="1655">
        <f t="shared" si="33"/>
        <v>0.34998433294276565</v>
      </c>
    </row>
    <row r="119" spans="2:38" outlineLevel="1">
      <c r="B119" s="503" t="s">
        <v>1131</v>
      </c>
      <c r="C119" s="116">
        <v>63.954699999999995</v>
      </c>
      <c r="D119" s="116">
        <v>39.643435000000011</v>
      </c>
      <c r="E119" s="116">
        <v>24.311264999999985</v>
      </c>
      <c r="F119" s="1646">
        <f t="shared" si="25"/>
        <v>0.38013257821551794</v>
      </c>
      <c r="G119" s="116">
        <v>84.399980000000014</v>
      </c>
      <c r="H119" s="116">
        <v>56.703189999999999</v>
      </c>
      <c r="I119" s="116">
        <v>27.696790000000007</v>
      </c>
      <c r="J119" s="1646">
        <f t="shared" si="26"/>
        <v>0.32816109672063909</v>
      </c>
      <c r="K119" s="116">
        <v>75.811949999999996</v>
      </c>
      <c r="L119" s="116">
        <v>49.253951999999991</v>
      </c>
      <c r="M119" s="116">
        <v>26.557998000000008</v>
      </c>
      <c r="N119" s="1646">
        <f t="shared" si="27"/>
        <v>0.3503141391297811</v>
      </c>
      <c r="O119" s="1652">
        <v>52.842720000000021</v>
      </c>
      <c r="P119" s="116">
        <v>38.124110000000016</v>
      </c>
      <c r="Q119" s="116">
        <v>14.718610000000007</v>
      </c>
      <c r="R119" s="1646">
        <f t="shared" si="28"/>
        <v>0.27853619192956003</v>
      </c>
      <c r="S119" s="116">
        <v>277.00935000000004</v>
      </c>
      <c r="T119" s="116">
        <v>183.72468700000002</v>
      </c>
      <c r="U119" s="116">
        <v>93.284663000000023</v>
      </c>
      <c r="V119" s="1646">
        <f t="shared" si="29"/>
        <v>0.33675636941496745</v>
      </c>
      <c r="W119" s="116">
        <v>38.663220000000003</v>
      </c>
      <c r="X119" s="116">
        <v>23.126050000000003</v>
      </c>
      <c r="Y119" s="116">
        <v>15.537169999999998</v>
      </c>
      <c r="Z119" s="1646">
        <f t="shared" si="30"/>
        <v>0.40185918296510215</v>
      </c>
      <c r="AA119" s="1652">
        <v>90.616219999999998</v>
      </c>
      <c r="AB119" s="116">
        <v>55.852609999999999</v>
      </c>
      <c r="AC119" s="116">
        <v>34.76361</v>
      </c>
      <c r="AD119" s="1646">
        <f t="shared" si="31"/>
        <v>0.38363562284986064</v>
      </c>
      <c r="AE119" s="1652">
        <v>129.27943999999999</v>
      </c>
      <c r="AF119" s="116">
        <v>78.978660000000005</v>
      </c>
      <c r="AG119" s="116">
        <v>50.300779999999996</v>
      </c>
      <c r="AH119" s="1646">
        <f t="shared" si="32"/>
        <v>0.38908568910880181</v>
      </c>
      <c r="AI119" s="116">
        <v>257.93411000000003</v>
      </c>
      <c r="AJ119" s="116">
        <v>166.35672200000002</v>
      </c>
      <c r="AK119" s="116">
        <v>91.577388000000013</v>
      </c>
      <c r="AL119" s="1655">
        <f t="shared" si="33"/>
        <v>0.35504178954850135</v>
      </c>
    </row>
    <row r="120" spans="2:38" outlineLevel="1">
      <c r="B120" s="503" t="s">
        <v>1225</v>
      </c>
      <c r="C120" s="116">
        <v>48.857280000000003</v>
      </c>
      <c r="D120" s="116">
        <v>31.984924400000004</v>
      </c>
      <c r="E120" s="116">
        <v>16.872355600000002</v>
      </c>
      <c r="F120" s="1646">
        <f t="shared" si="25"/>
        <v>0.34533964232147185</v>
      </c>
      <c r="G120" s="116">
        <v>20.896570000000001</v>
      </c>
      <c r="H120" s="116">
        <v>15.45786</v>
      </c>
      <c r="I120" s="116">
        <v>5.4387099999999995</v>
      </c>
      <c r="J120" s="1646">
        <f t="shared" si="26"/>
        <v>0.26026807270284069</v>
      </c>
      <c r="K120" s="116">
        <v>56.501700000000014</v>
      </c>
      <c r="L120" s="116">
        <v>43.407785000000004</v>
      </c>
      <c r="M120" s="116">
        <v>13.093915000000008</v>
      </c>
      <c r="N120" s="1646">
        <f t="shared" si="27"/>
        <v>0.23174373514425239</v>
      </c>
      <c r="O120" s="1652">
        <v>51.135049999999985</v>
      </c>
      <c r="P120" s="116">
        <v>38.192846000000003</v>
      </c>
      <c r="Q120" s="116">
        <v>12.942203999999982</v>
      </c>
      <c r="R120" s="1646">
        <f t="shared" si="28"/>
        <v>0.25309849115235022</v>
      </c>
      <c r="S120" s="116">
        <v>177.39060000000001</v>
      </c>
      <c r="T120" s="116">
        <v>129.04341540000001</v>
      </c>
      <c r="U120" s="116">
        <v>48.347184599999991</v>
      </c>
      <c r="V120" s="1646">
        <f t="shared" si="29"/>
        <v>0.272546485552222</v>
      </c>
      <c r="W120" s="116">
        <v>57.809400000000018</v>
      </c>
      <c r="X120" s="116">
        <v>37.701480000000011</v>
      </c>
      <c r="Y120" s="116">
        <v>20.107920000000007</v>
      </c>
      <c r="Z120" s="1646">
        <f t="shared" si="30"/>
        <v>0.34783132154978258</v>
      </c>
      <c r="AA120" s="1652">
        <v>178.37777000000003</v>
      </c>
      <c r="AB120" s="116">
        <v>134.16981699999999</v>
      </c>
      <c r="AC120" s="116">
        <v>44.207953000000039</v>
      </c>
      <c r="AD120" s="1646">
        <f t="shared" si="31"/>
        <v>0.24783330904966483</v>
      </c>
      <c r="AE120" s="1652">
        <v>236.18717000000004</v>
      </c>
      <c r="AF120" s="116">
        <v>171.871297</v>
      </c>
      <c r="AG120" s="116">
        <v>64.315873000000053</v>
      </c>
      <c r="AH120" s="1646">
        <f t="shared" si="32"/>
        <v>0.27230891923553696</v>
      </c>
      <c r="AI120" s="116">
        <v>343.82392000000004</v>
      </c>
      <c r="AJ120" s="116">
        <v>253.47192800000002</v>
      </c>
      <c r="AK120" s="116">
        <v>90.351992000000024</v>
      </c>
      <c r="AL120" s="1655">
        <f t="shared" si="33"/>
        <v>0.26278564911946795</v>
      </c>
    </row>
    <row r="121" spans="2:38" outlineLevel="1">
      <c r="B121" s="503" t="s">
        <v>1089</v>
      </c>
      <c r="C121" s="116">
        <v>88.257280000000009</v>
      </c>
      <c r="D121" s="116">
        <v>67.142676199999997</v>
      </c>
      <c r="E121" s="116">
        <v>21.114603800000012</v>
      </c>
      <c r="F121" s="1646">
        <f t="shared" si="25"/>
        <v>0.23923923103000694</v>
      </c>
      <c r="G121" s="116">
        <v>78.411090000000002</v>
      </c>
      <c r="H121" s="116">
        <v>61.346347299999977</v>
      </c>
      <c r="I121" s="116">
        <v>17.064742700000018</v>
      </c>
      <c r="J121" s="1646">
        <f t="shared" si="26"/>
        <v>0.21763174953951051</v>
      </c>
      <c r="K121" s="116">
        <v>159.55213000000001</v>
      </c>
      <c r="L121" s="116">
        <v>131.92530579999999</v>
      </c>
      <c r="M121" s="116">
        <v>27.626824200000001</v>
      </c>
      <c r="N121" s="1646">
        <f t="shared" si="27"/>
        <v>0.17315233710762745</v>
      </c>
      <c r="O121" s="1652">
        <v>102.44955</v>
      </c>
      <c r="P121" s="116">
        <v>75.982160770000007</v>
      </c>
      <c r="Q121" s="116">
        <v>26.467389230000002</v>
      </c>
      <c r="R121" s="1646">
        <f t="shared" si="28"/>
        <v>0.25834558795036194</v>
      </c>
      <c r="S121" s="116">
        <v>428.67005</v>
      </c>
      <c r="T121" s="116">
        <v>336.39649007000003</v>
      </c>
      <c r="U121" s="116">
        <v>92.27355992999999</v>
      </c>
      <c r="V121" s="1646">
        <f t="shared" si="29"/>
        <v>0.21525543930582505</v>
      </c>
      <c r="W121" s="116">
        <v>84.672650000000019</v>
      </c>
      <c r="X121" s="116">
        <v>68.078677599999992</v>
      </c>
      <c r="Y121" s="116">
        <v>16.593972400000027</v>
      </c>
      <c r="Z121" s="1646">
        <f t="shared" si="30"/>
        <v>0.19597795037712915</v>
      </c>
      <c r="AA121" s="1652">
        <v>101.68036999999997</v>
      </c>
      <c r="AB121" s="116">
        <v>83.71799919999998</v>
      </c>
      <c r="AC121" s="116">
        <v>17.962370799999988</v>
      </c>
      <c r="AD121" s="1646">
        <f t="shared" si="31"/>
        <v>0.1766552462387774</v>
      </c>
      <c r="AE121" s="1652">
        <v>186.35301999999999</v>
      </c>
      <c r="AF121" s="116">
        <v>151.79667679999994</v>
      </c>
      <c r="AG121" s="116">
        <v>34.556343200000029</v>
      </c>
      <c r="AH121" s="1646">
        <f t="shared" si="32"/>
        <v>0.18543484403955476</v>
      </c>
      <c r="AI121" s="116">
        <v>448.35469999999998</v>
      </c>
      <c r="AJ121" s="116">
        <v>359.70414336999994</v>
      </c>
      <c r="AK121" s="116">
        <v>88.650556630000011</v>
      </c>
      <c r="AL121" s="1655">
        <f t="shared" si="33"/>
        <v>0.19772416042477087</v>
      </c>
    </row>
    <row r="122" spans="2:38" outlineLevel="1">
      <c r="B122" s="503" t="s">
        <v>1091</v>
      </c>
      <c r="C122" s="116">
        <v>0</v>
      </c>
      <c r="D122" s="116">
        <v>0</v>
      </c>
      <c r="E122" s="116">
        <v>0</v>
      </c>
      <c r="F122" s="1646">
        <f t="shared" si="25"/>
        <v>0</v>
      </c>
      <c r="G122" s="116">
        <v>29.43907785</v>
      </c>
      <c r="H122" s="116">
        <v>19.31035</v>
      </c>
      <c r="I122" s="116">
        <v>10.128727850000002</v>
      </c>
      <c r="J122" s="1646">
        <f t="shared" si="26"/>
        <v>0.34405723921138387</v>
      </c>
      <c r="K122" s="116">
        <v>295.09551651999999</v>
      </c>
      <c r="L122" s="116">
        <v>227.98992299999992</v>
      </c>
      <c r="M122" s="116">
        <v>67.105593520000085</v>
      </c>
      <c r="N122" s="1646">
        <f t="shared" si="27"/>
        <v>0.22740295857884382</v>
      </c>
      <c r="O122" s="1652">
        <v>30.696475200000002</v>
      </c>
      <c r="P122" s="116">
        <v>21.990690000000001</v>
      </c>
      <c r="Q122" s="116">
        <v>8.7057851999999976</v>
      </c>
      <c r="R122" s="1646">
        <f t="shared" si="28"/>
        <v>0.28360862748176369</v>
      </c>
      <c r="S122" s="116">
        <v>355.23106956999999</v>
      </c>
      <c r="T122" s="116">
        <v>269.29096299999992</v>
      </c>
      <c r="U122" s="116">
        <v>85.940106570000069</v>
      </c>
      <c r="V122" s="1646">
        <f t="shared" si="29"/>
        <v>0.24192733668828242</v>
      </c>
      <c r="W122" s="116">
        <v>16.009966890000001</v>
      </c>
      <c r="X122" s="116">
        <v>13.76324522</v>
      </c>
      <c r="Y122" s="116">
        <v>2.246721669999999</v>
      </c>
      <c r="Z122" s="1646">
        <f t="shared" si="30"/>
        <v>0.1403326868466746</v>
      </c>
      <c r="AA122" s="1652">
        <v>209.02805283999999</v>
      </c>
      <c r="AB122" s="116">
        <v>199.82245249999994</v>
      </c>
      <c r="AC122" s="116">
        <v>9.2056003400000623</v>
      </c>
      <c r="AD122" s="1646">
        <f t="shared" si="31"/>
        <v>4.4040023407989487E-2</v>
      </c>
      <c r="AE122" s="1652">
        <v>225.03801973</v>
      </c>
      <c r="AF122" s="116">
        <v>213.58569771999993</v>
      </c>
      <c r="AG122" s="116">
        <v>11.452322010000062</v>
      </c>
      <c r="AH122" s="1646">
        <f t="shared" si="32"/>
        <v>5.0890609612280299E-2</v>
      </c>
      <c r="AI122" s="116">
        <v>550.83001145000003</v>
      </c>
      <c r="AJ122" s="116">
        <v>463.56631071999982</v>
      </c>
      <c r="AK122" s="116">
        <v>87.263700730000153</v>
      </c>
      <c r="AL122" s="1655">
        <f t="shared" si="33"/>
        <v>0.15842219725880216</v>
      </c>
    </row>
    <row r="123" spans="2:38" outlineLevel="1">
      <c r="B123" s="503" t="s">
        <v>3544</v>
      </c>
      <c r="C123" s="116">
        <v>20.203370000000003</v>
      </c>
      <c r="D123" s="116">
        <v>12.616394800000002</v>
      </c>
      <c r="E123" s="116">
        <v>7.5869752000000004</v>
      </c>
      <c r="F123" s="1646">
        <f t="shared" si="25"/>
        <v>0.37553018135093302</v>
      </c>
      <c r="G123" s="116">
        <v>88.446919999999992</v>
      </c>
      <c r="H123" s="116">
        <v>53.378618200000005</v>
      </c>
      <c r="I123" s="116">
        <v>35.068301799999993</v>
      </c>
      <c r="J123" s="1646">
        <f t="shared" si="26"/>
        <v>0.39648980201910927</v>
      </c>
      <c r="K123" s="116">
        <v>85.170790000000025</v>
      </c>
      <c r="L123" s="116">
        <v>54.080754999999996</v>
      </c>
      <c r="M123" s="116">
        <v>31.090035000000025</v>
      </c>
      <c r="N123" s="1646">
        <f t="shared" si="27"/>
        <v>0.36503166167649748</v>
      </c>
      <c r="O123" s="1652">
        <v>31.94267</v>
      </c>
      <c r="P123" s="116">
        <v>21.190003200000007</v>
      </c>
      <c r="Q123" s="116">
        <v>10.752666799999991</v>
      </c>
      <c r="R123" s="1646">
        <f t="shared" si="28"/>
        <v>0.33662392029219823</v>
      </c>
      <c r="S123" s="116">
        <v>225.76374999999999</v>
      </c>
      <c r="T123" s="116">
        <v>141.26577120000002</v>
      </c>
      <c r="U123" s="116">
        <v>84.497978799999984</v>
      </c>
      <c r="V123" s="1646">
        <f t="shared" si="29"/>
        <v>0.37427611297207808</v>
      </c>
      <c r="W123" s="116">
        <v>38.544400000000003</v>
      </c>
      <c r="X123" s="116">
        <v>24.865867399999996</v>
      </c>
      <c r="Y123" s="116">
        <v>13.678532600000006</v>
      </c>
      <c r="Z123" s="1646">
        <f t="shared" si="30"/>
        <v>0.35487729994499861</v>
      </c>
      <c r="AA123" s="1652">
        <v>78.115299999999991</v>
      </c>
      <c r="AB123" s="116">
        <v>48.928528100000015</v>
      </c>
      <c r="AC123" s="116">
        <v>29.186771899999972</v>
      </c>
      <c r="AD123" s="1646">
        <f t="shared" si="31"/>
        <v>0.37363707109874728</v>
      </c>
      <c r="AE123" s="1652">
        <v>116.65969999999999</v>
      </c>
      <c r="AF123" s="116">
        <v>73.794395500000007</v>
      </c>
      <c r="AG123" s="116">
        <v>42.865304499999972</v>
      </c>
      <c r="AH123" s="1646">
        <f t="shared" si="32"/>
        <v>0.36743883706198438</v>
      </c>
      <c r="AI123" s="116">
        <v>233.77315999999999</v>
      </c>
      <c r="AJ123" s="116">
        <v>149.06515370000002</v>
      </c>
      <c r="AK123" s="116">
        <v>84.70800629999998</v>
      </c>
      <c r="AL123" s="1655">
        <f t="shared" si="33"/>
        <v>0.36235129088386359</v>
      </c>
    </row>
    <row r="124" spans="2:38" outlineLevel="1">
      <c r="B124" s="503" t="s">
        <v>4723</v>
      </c>
      <c r="C124" s="116">
        <v>0</v>
      </c>
      <c r="D124" s="116">
        <v>0</v>
      </c>
      <c r="E124" s="116">
        <v>0</v>
      </c>
      <c r="F124" s="1646">
        <f t="shared" si="25"/>
        <v>0</v>
      </c>
      <c r="G124" s="116">
        <v>0</v>
      </c>
      <c r="H124" s="116">
        <v>0</v>
      </c>
      <c r="I124" s="116">
        <v>0</v>
      </c>
      <c r="J124" s="1646">
        <f t="shared" si="26"/>
        <v>0</v>
      </c>
      <c r="K124" s="116">
        <v>0</v>
      </c>
      <c r="L124" s="116">
        <v>0</v>
      </c>
      <c r="M124" s="116">
        <v>0</v>
      </c>
      <c r="N124" s="1646">
        <f t="shared" si="27"/>
        <v>0</v>
      </c>
      <c r="O124" s="1652">
        <v>29.470089999999999</v>
      </c>
      <c r="P124" s="116">
        <v>19.146969999999992</v>
      </c>
      <c r="Q124" s="116">
        <v>10.323120000000007</v>
      </c>
      <c r="R124" s="1646">
        <f t="shared" si="28"/>
        <v>0.35029143107469324</v>
      </c>
      <c r="S124" s="116">
        <v>29.470089999999999</v>
      </c>
      <c r="T124" s="116">
        <v>19.146969999999992</v>
      </c>
      <c r="U124" s="116">
        <v>10.323120000000007</v>
      </c>
      <c r="V124" s="1646">
        <f t="shared" si="29"/>
        <v>0.35029143107469324</v>
      </c>
      <c r="W124" s="116">
        <v>55.997420000000005</v>
      </c>
      <c r="X124" s="116">
        <v>38.197169999999993</v>
      </c>
      <c r="Y124" s="116">
        <v>17.800250000000016</v>
      </c>
      <c r="Z124" s="1646">
        <f t="shared" si="30"/>
        <v>0.31787625215590315</v>
      </c>
      <c r="AA124" s="1652">
        <v>163.69571999999999</v>
      </c>
      <c r="AB124" s="116">
        <v>107.38433599999995</v>
      </c>
      <c r="AC124" s="116">
        <v>56.311384000000047</v>
      </c>
      <c r="AD124" s="1646">
        <f t="shared" si="31"/>
        <v>0.34400034405297858</v>
      </c>
      <c r="AE124" s="1652">
        <v>219.69314000000003</v>
      </c>
      <c r="AF124" s="116">
        <v>145.58150599999993</v>
      </c>
      <c r="AG124" s="116">
        <v>74.11163400000008</v>
      </c>
      <c r="AH124" s="1646">
        <f t="shared" si="32"/>
        <v>0.33734159382491447</v>
      </c>
      <c r="AI124" s="116">
        <v>249.16323</v>
      </c>
      <c r="AJ124" s="116">
        <v>164.72847599999994</v>
      </c>
      <c r="AK124" s="116">
        <v>84.434754000000069</v>
      </c>
      <c r="AL124" s="1655">
        <f t="shared" si="33"/>
        <v>0.33887325188391587</v>
      </c>
    </row>
    <row r="125" spans="2:38" outlineLevel="1">
      <c r="B125" s="503" t="s">
        <v>3538</v>
      </c>
      <c r="C125" s="116">
        <v>114.5162</v>
      </c>
      <c r="D125" s="116">
        <v>73.654711200000023</v>
      </c>
      <c r="E125" s="116">
        <v>40.861488799999975</v>
      </c>
      <c r="F125" s="1646">
        <f t="shared" si="25"/>
        <v>0.35681841346464499</v>
      </c>
      <c r="G125" s="116">
        <v>90.020440000000008</v>
      </c>
      <c r="H125" s="116">
        <v>58.752789999999976</v>
      </c>
      <c r="I125" s="116">
        <v>31.267650000000025</v>
      </c>
      <c r="J125" s="1646">
        <f t="shared" si="26"/>
        <v>0.34733944868520994</v>
      </c>
      <c r="K125" s="116">
        <v>115.67520999999999</v>
      </c>
      <c r="L125" s="116">
        <v>78.707390000000004</v>
      </c>
      <c r="M125" s="116">
        <v>36.967819999999989</v>
      </c>
      <c r="N125" s="1646">
        <f t="shared" si="27"/>
        <v>0.31958290804053863</v>
      </c>
      <c r="O125" s="1652">
        <v>65.231609999999989</v>
      </c>
      <c r="P125" s="116">
        <v>45.852229800000003</v>
      </c>
      <c r="Q125" s="116">
        <v>19.379380199999993</v>
      </c>
      <c r="R125" s="1646">
        <f t="shared" si="28"/>
        <v>0.29708572577006753</v>
      </c>
      <c r="S125" s="116">
        <v>385.44345999999996</v>
      </c>
      <c r="T125" s="116">
        <v>256.96712100000002</v>
      </c>
      <c r="U125" s="116">
        <v>128.47633899999994</v>
      </c>
      <c r="V125" s="1646">
        <f t="shared" si="29"/>
        <v>0.33332084295839381</v>
      </c>
      <c r="W125" s="116">
        <v>46.712799999999994</v>
      </c>
      <c r="X125" s="116">
        <v>39.071755199999998</v>
      </c>
      <c r="Y125" s="116">
        <v>7.641044799999996</v>
      </c>
      <c r="Z125" s="1646">
        <f t="shared" si="30"/>
        <v>0.16357496874518326</v>
      </c>
      <c r="AA125" s="1652">
        <v>73.429040000000015</v>
      </c>
      <c r="AB125" s="116">
        <v>53.219137500000002</v>
      </c>
      <c r="AC125" s="116">
        <v>20.209902500000005</v>
      </c>
      <c r="AD125" s="1646">
        <f t="shared" si="31"/>
        <v>0.27523037888007251</v>
      </c>
      <c r="AE125" s="1652">
        <v>120.14184</v>
      </c>
      <c r="AF125" s="116">
        <v>92.290892700000001</v>
      </c>
      <c r="AG125" s="116">
        <v>27.850947300000001</v>
      </c>
      <c r="AH125" s="1646">
        <f t="shared" si="32"/>
        <v>0.23181721954649606</v>
      </c>
      <c r="AI125" s="116">
        <v>301.04865999999998</v>
      </c>
      <c r="AJ125" s="116">
        <v>216.85051250000001</v>
      </c>
      <c r="AK125" s="116">
        <v>84.198147499999962</v>
      </c>
      <c r="AL125" s="1655">
        <f t="shared" si="33"/>
        <v>0.27968285093844952</v>
      </c>
    </row>
    <row r="126" spans="2:38" outlineLevel="1">
      <c r="B126" s="503" t="s">
        <v>4737</v>
      </c>
      <c r="C126" s="116">
        <v>0</v>
      </c>
      <c r="D126" s="116">
        <v>0</v>
      </c>
      <c r="E126" s="116">
        <v>0</v>
      </c>
      <c r="F126" s="1646">
        <f t="shared" si="25"/>
        <v>0</v>
      </c>
      <c r="G126" s="116">
        <v>0</v>
      </c>
      <c r="H126" s="116">
        <v>0</v>
      </c>
      <c r="I126" s="116">
        <v>0</v>
      </c>
      <c r="J126" s="1646">
        <f t="shared" si="26"/>
        <v>0</v>
      </c>
      <c r="K126" s="116">
        <v>103.03845999999999</v>
      </c>
      <c r="L126" s="116">
        <v>63.741667999999997</v>
      </c>
      <c r="M126" s="116">
        <v>39.296791999999996</v>
      </c>
      <c r="N126" s="1646">
        <f t="shared" si="27"/>
        <v>0.38137984593325641</v>
      </c>
      <c r="O126" s="1652">
        <v>39.570060000000005</v>
      </c>
      <c r="P126" s="116">
        <v>24.519855600000003</v>
      </c>
      <c r="Q126" s="116">
        <v>15.050204400000002</v>
      </c>
      <c r="R126" s="1646">
        <f t="shared" si="28"/>
        <v>0.38034322919904595</v>
      </c>
      <c r="S126" s="116">
        <v>142.60852</v>
      </c>
      <c r="T126" s="116">
        <v>88.261523600000004</v>
      </c>
      <c r="U126" s="116">
        <v>54.346996399999988</v>
      </c>
      <c r="V126" s="1646">
        <f t="shared" si="29"/>
        <v>0.38109221244284697</v>
      </c>
      <c r="W126" s="116">
        <v>48.737549999999999</v>
      </c>
      <c r="X126" s="116">
        <v>35.160342399999998</v>
      </c>
      <c r="Y126" s="116">
        <v>13.577207600000001</v>
      </c>
      <c r="Z126" s="1646">
        <f t="shared" si="30"/>
        <v>0.27857796709108279</v>
      </c>
      <c r="AA126" s="1652">
        <v>61.557250000000003</v>
      </c>
      <c r="AB126" s="116">
        <v>46.249752499999985</v>
      </c>
      <c r="AC126" s="116">
        <v>15.307497500000013</v>
      </c>
      <c r="AD126" s="1646">
        <f t="shared" si="31"/>
        <v>0.24867091203716885</v>
      </c>
      <c r="AE126" s="1652">
        <v>110.2948</v>
      </c>
      <c r="AF126" s="116">
        <v>81.410094899999976</v>
      </c>
      <c r="AG126" s="116">
        <v>28.884705100000005</v>
      </c>
      <c r="AH126" s="1646">
        <f t="shared" si="32"/>
        <v>0.26188637270297427</v>
      </c>
      <c r="AI126" s="116">
        <v>252.90331999999998</v>
      </c>
      <c r="AJ126" s="116">
        <v>169.67161849999999</v>
      </c>
      <c r="AK126" s="116">
        <v>83.2317015</v>
      </c>
      <c r="AL126" s="1655">
        <f t="shared" si="33"/>
        <v>0.32910481958085802</v>
      </c>
    </row>
    <row r="127" spans="2:38" outlineLevel="1">
      <c r="B127" s="503" t="s">
        <v>4726</v>
      </c>
      <c r="C127" s="116">
        <v>0</v>
      </c>
      <c r="D127" s="116">
        <v>0</v>
      </c>
      <c r="E127" s="116">
        <v>0</v>
      </c>
      <c r="F127" s="1646">
        <f t="shared" si="25"/>
        <v>0</v>
      </c>
      <c r="G127" s="116">
        <v>0</v>
      </c>
      <c r="H127" s="116">
        <v>0</v>
      </c>
      <c r="I127" s="116">
        <v>0</v>
      </c>
      <c r="J127" s="1646">
        <f t="shared" si="26"/>
        <v>0</v>
      </c>
      <c r="K127" s="116">
        <v>0</v>
      </c>
      <c r="L127" s="116">
        <v>0</v>
      </c>
      <c r="M127" s="116">
        <v>0</v>
      </c>
      <c r="N127" s="1646">
        <f t="shared" si="27"/>
        <v>0</v>
      </c>
      <c r="O127" s="1652">
        <v>110.57947999999999</v>
      </c>
      <c r="P127" s="116">
        <v>91.056461999999968</v>
      </c>
      <c r="Q127" s="116">
        <v>19.523018000000025</v>
      </c>
      <c r="R127" s="1646">
        <f t="shared" si="28"/>
        <v>0.17655190637539647</v>
      </c>
      <c r="S127" s="116">
        <v>110.57947999999999</v>
      </c>
      <c r="T127" s="116">
        <v>91.056461999999968</v>
      </c>
      <c r="U127" s="116">
        <v>19.523018000000025</v>
      </c>
      <c r="V127" s="1646">
        <f t="shared" si="29"/>
        <v>0.17655190637539647</v>
      </c>
      <c r="W127" s="116">
        <v>135.07474999999999</v>
      </c>
      <c r="X127" s="116">
        <v>113.97268700000004</v>
      </c>
      <c r="Y127" s="116">
        <v>21.102062999999966</v>
      </c>
      <c r="Z127" s="1646">
        <f t="shared" si="30"/>
        <v>0.15622507537493105</v>
      </c>
      <c r="AA127" s="1652">
        <v>210.20764999999989</v>
      </c>
      <c r="AB127" s="116">
        <v>167.94676039999996</v>
      </c>
      <c r="AC127" s="116">
        <v>42.260889599999906</v>
      </c>
      <c r="AD127" s="1646">
        <f t="shared" si="31"/>
        <v>0.20104353766382874</v>
      </c>
      <c r="AE127" s="1652">
        <v>345.28239999999988</v>
      </c>
      <c r="AF127" s="116">
        <v>281.91944740000002</v>
      </c>
      <c r="AG127" s="116">
        <v>63.3629525999999</v>
      </c>
      <c r="AH127" s="1646">
        <f t="shared" si="32"/>
        <v>0.1835105195051932</v>
      </c>
      <c r="AI127" s="116">
        <v>455.86187999999987</v>
      </c>
      <c r="AJ127" s="116">
        <v>372.97590939999998</v>
      </c>
      <c r="AK127" s="116">
        <v>82.885970599999879</v>
      </c>
      <c r="AL127" s="1655">
        <f t="shared" si="33"/>
        <v>0.18182255248015014</v>
      </c>
    </row>
    <row r="128" spans="2:38" outlineLevel="1">
      <c r="B128" s="503" t="s">
        <v>1189</v>
      </c>
      <c r="C128" s="116">
        <v>151.07481299</v>
      </c>
      <c r="D128" s="116">
        <v>107.2235754</v>
      </c>
      <c r="E128" s="116">
        <v>43.851237590000004</v>
      </c>
      <c r="F128" s="1646">
        <f t="shared" si="25"/>
        <v>0.29026173669930422</v>
      </c>
      <c r="G128" s="116">
        <v>0</v>
      </c>
      <c r="H128" s="116">
        <v>0</v>
      </c>
      <c r="I128" s="116">
        <v>0</v>
      </c>
      <c r="J128" s="1646">
        <f t="shared" si="26"/>
        <v>0</v>
      </c>
      <c r="K128" s="116">
        <v>0</v>
      </c>
      <c r="L128" s="116">
        <v>0</v>
      </c>
      <c r="M128" s="116">
        <v>0</v>
      </c>
      <c r="N128" s="1646">
        <f t="shared" si="27"/>
        <v>0</v>
      </c>
      <c r="O128" s="1652">
        <v>1.2185999999999999</v>
      </c>
      <c r="P128" s="116">
        <v>0.68169999999999975</v>
      </c>
      <c r="Q128" s="116">
        <v>0.53690000000000015</v>
      </c>
      <c r="R128" s="1646">
        <f t="shared" si="28"/>
        <v>0.44058755949450207</v>
      </c>
      <c r="S128" s="116">
        <v>152.29341299000001</v>
      </c>
      <c r="T128" s="116">
        <v>107.90527539999999</v>
      </c>
      <c r="U128" s="116">
        <v>44.388137590000014</v>
      </c>
      <c r="V128" s="1646">
        <f t="shared" si="29"/>
        <v>0.29146459271298003</v>
      </c>
      <c r="W128" s="116">
        <v>215.68624000000003</v>
      </c>
      <c r="X128" s="116">
        <v>136.64392320000005</v>
      </c>
      <c r="Y128" s="116">
        <v>79.042316799999966</v>
      </c>
      <c r="Z128" s="1646">
        <f t="shared" si="30"/>
        <v>0.36646898198049144</v>
      </c>
      <c r="AA128" s="1652">
        <v>0</v>
      </c>
      <c r="AB128" s="116">
        <v>0</v>
      </c>
      <c r="AC128" s="116">
        <v>0</v>
      </c>
      <c r="AD128" s="1646">
        <f t="shared" si="31"/>
        <v>0</v>
      </c>
      <c r="AE128" s="1652">
        <v>215.68624000000003</v>
      </c>
      <c r="AF128" s="116">
        <v>136.64392320000005</v>
      </c>
      <c r="AG128" s="116">
        <v>79.042316799999966</v>
      </c>
      <c r="AH128" s="1646">
        <f t="shared" si="32"/>
        <v>0.36646898198049144</v>
      </c>
      <c r="AI128" s="116">
        <v>216.90484000000004</v>
      </c>
      <c r="AJ128" s="116">
        <v>137.32562320000005</v>
      </c>
      <c r="AK128" s="116">
        <v>79.579216799999969</v>
      </c>
      <c r="AL128" s="1655">
        <f t="shared" si="33"/>
        <v>0.36688538992490882</v>
      </c>
    </row>
    <row r="129" spans="2:38" outlineLevel="1">
      <c r="B129" s="503" t="s">
        <v>4797</v>
      </c>
      <c r="C129" s="116">
        <v>0</v>
      </c>
      <c r="D129" s="116">
        <v>0</v>
      </c>
      <c r="E129" s="116">
        <v>0</v>
      </c>
      <c r="F129" s="1646">
        <f t="shared" si="25"/>
        <v>0</v>
      </c>
      <c r="G129" s="116">
        <v>0</v>
      </c>
      <c r="H129" s="116">
        <v>0</v>
      </c>
      <c r="I129" s="116">
        <v>0</v>
      </c>
      <c r="J129" s="1646">
        <f t="shared" si="26"/>
        <v>0</v>
      </c>
      <c r="K129" s="116">
        <v>0</v>
      </c>
      <c r="L129" s="116">
        <v>0</v>
      </c>
      <c r="M129" s="116">
        <v>0</v>
      </c>
      <c r="N129" s="1646">
        <f t="shared" si="27"/>
        <v>0</v>
      </c>
      <c r="O129" s="1652">
        <v>0</v>
      </c>
      <c r="P129" s="116">
        <v>0</v>
      </c>
      <c r="Q129" s="116">
        <v>0</v>
      </c>
      <c r="R129" s="1646">
        <f t="shared" si="28"/>
        <v>0</v>
      </c>
      <c r="S129" s="116">
        <v>0</v>
      </c>
      <c r="T129" s="116">
        <v>0</v>
      </c>
      <c r="U129" s="116">
        <v>0</v>
      </c>
      <c r="V129" s="1646">
        <f t="shared" si="29"/>
        <v>0</v>
      </c>
      <c r="W129" s="116">
        <v>172.25726999999998</v>
      </c>
      <c r="X129" s="116">
        <v>94.436795849999996</v>
      </c>
      <c r="Y129" s="116">
        <v>77.820474149999995</v>
      </c>
      <c r="Z129" s="1646">
        <f t="shared" si="30"/>
        <v>0.45176888122051395</v>
      </c>
      <c r="AA129" s="1652">
        <v>6.4880400000000007</v>
      </c>
      <c r="AB129" s="116">
        <v>5.6341936000000006</v>
      </c>
      <c r="AC129" s="116">
        <v>0.85384640000000034</v>
      </c>
      <c r="AD129" s="1646">
        <f t="shared" si="31"/>
        <v>0.13160313438264873</v>
      </c>
      <c r="AE129" s="1652">
        <v>178.74530999999999</v>
      </c>
      <c r="AF129" s="116">
        <v>100.07098945</v>
      </c>
      <c r="AG129" s="116">
        <v>78.674320550000004</v>
      </c>
      <c r="AH129" s="1646">
        <f t="shared" si="32"/>
        <v>0.44014760750925441</v>
      </c>
      <c r="AI129" s="116">
        <v>178.74530999999999</v>
      </c>
      <c r="AJ129" s="116">
        <v>100.07098945</v>
      </c>
      <c r="AK129" s="116">
        <v>78.674320550000004</v>
      </c>
      <c r="AL129" s="1655">
        <f t="shared" si="33"/>
        <v>0.44014760750925441</v>
      </c>
    </row>
    <row r="130" spans="2:38" outlineLevel="1">
      <c r="B130" s="503" t="s">
        <v>1233</v>
      </c>
      <c r="C130" s="116">
        <v>28.411099999999998</v>
      </c>
      <c r="D130" s="116">
        <v>14.3706</v>
      </c>
      <c r="E130" s="116">
        <v>14.040499999999998</v>
      </c>
      <c r="F130" s="1646">
        <f t="shared" si="25"/>
        <v>0.49419065083717278</v>
      </c>
      <c r="G130" s="116">
        <v>51.199980000000004</v>
      </c>
      <c r="H130" s="116">
        <v>20.913617400000003</v>
      </c>
      <c r="I130" s="116">
        <v>30.2863626</v>
      </c>
      <c r="J130" s="1646">
        <f t="shared" si="26"/>
        <v>0.59153075059794946</v>
      </c>
      <c r="K130" s="116">
        <v>34.920499999999997</v>
      </c>
      <c r="L130" s="116">
        <v>41.604633199999995</v>
      </c>
      <c r="M130" s="116">
        <v>-6.6841331999999962</v>
      </c>
      <c r="N130" s="1646">
        <f t="shared" si="27"/>
        <v>-0.19141000844775982</v>
      </c>
      <c r="O130" s="1652">
        <v>25.529909999999997</v>
      </c>
      <c r="P130" s="116">
        <v>13.572832099999996</v>
      </c>
      <c r="Q130" s="116">
        <v>11.9570779</v>
      </c>
      <c r="R130" s="1646">
        <f t="shared" si="28"/>
        <v>0.46835566204502882</v>
      </c>
      <c r="S130" s="116">
        <v>140.06148999999999</v>
      </c>
      <c r="T130" s="116">
        <v>90.461682700000011</v>
      </c>
      <c r="U130" s="116">
        <v>49.599807299999988</v>
      </c>
      <c r="V130" s="1646">
        <f t="shared" si="29"/>
        <v>0.35412879942945052</v>
      </c>
      <c r="W130" s="116">
        <v>82.997409999999988</v>
      </c>
      <c r="X130" s="116">
        <v>39.107271599999997</v>
      </c>
      <c r="Y130" s="116">
        <v>43.890138399999991</v>
      </c>
      <c r="Z130" s="1646">
        <f t="shared" si="30"/>
        <v>0.52881334971778027</v>
      </c>
      <c r="AA130" s="1652">
        <v>51.599979999999995</v>
      </c>
      <c r="AB130" s="116">
        <v>23.296367799999995</v>
      </c>
      <c r="AC130" s="116">
        <v>28.3036122</v>
      </c>
      <c r="AD130" s="1646">
        <f t="shared" si="31"/>
        <v>0.54851982888365469</v>
      </c>
      <c r="AE130" s="1652">
        <v>134.59738999999999</v>
      </c>
      <c r="AF130" s="116">
        <v>62.403639400000003</v>
      </c>
      <c r="AG130" s="116">
        <v>72.193750599999987</v>
      </c>
      <c r="AH130" s="1646">
        <f t="shared" si="32"/>
        <v>0.53636813165545028</v>
      </c>
      <c r="AI130" s="116">
        <v>195.0478</v>
      </c>
      <c r="AJ130" s="116">
        <v>117.58110469999998</v>
      </c>
      <c r="AK130" s="116">
        <v>77.466695300000012</v>
      </c>
      <c r="AL130" s="1655">
        <f t="shared" si="33"/>
        <v>0.39716774708558628</v>
      </c>
    </row>
    <row r="131" spans="2:38" outlineLevel="1">
      <c r="B131" s="503" t="s">
        <v>1181</v>
      </c>
      <c r="C131" s="116">
        <v>36.561510000000006</v>
      </c>
      <c r="D131" s="116">
        <v>24.350142499999997</v>
      </c>
      <c r="E131" s="116">
        <v>12.211367500000003</v>
      </c>
      <c r="F131" s="1646">
        <f t="shared" si="25"/>
        <v>0.33399516321946227</v>
      </c>
      <c r="G131" s="116">
        <v>73.58547999999999</v>
      </c>
      <c r="H131" s="116">
        <v>52.862328900000001</v>
      </c>
      <c r="I131" s="116">
        <v>20.723151099999995</v>
      </c>
      <c r="J131" s="1646">
        <f t="shared" si="26"/>
        <v>0.28162011173943552</v>
      </c>
      <c r="K131" s="116">
        <v>50.025610000000007</v>
      </c>
      <c r="L131" s="116">
        <v>27.753789400000002</v>
      </c>
      <c r="M131" s="116">
        <v>22.271820600000005</v>
      </c>
      <c r="N131" s="1646">
        <f t="shared" si="27"/>
        <v>0.44520837626967469</v>
      </c>
      <c r="O131" s="1652">
        <v>13.576919999999999</v>
      </c>
      <c r="P131" s="116">
        <v>8.7404700000000002</v>
      </c>
      <c r="Q131" s="116">
        <v>4.836450000000001</v>
      </c>
      <c r="R131" s="1646">
        <f t="shared" si="28"/>
        <v>0.35622585976790033</v>
      </c>
      <c r="S131" s="116">
        <v>173.74952000000002</v>
      </c>
      <c r="T131" s="116">
        <v>113.70673079999999</v>
      </c>
      <c r="U131" s="116">
        <v>60.04278920000003</v>
      </c>
      <c r="V131" s="1646">
        <f t="shared" si="29"/>
        <v>0.34557096445503865</v>
      </c>
      <c r="W131" s="116">
        <v>49.864089999999997</v>
      </c>
      <c r="X131" s="116">
        <v>34.853573600000004</v>
      </c>
      <c r="Y131" s="116">
        <v>15.010516399999993</v>
      </c>
      <c r="Z131" s="1646">
        <f t="shared" si="30"/>
        <v>0.30102858389674803</v>
      </c>
      <c r="AA131" s="1652">
        <v>103.28546999999999</v>
      </c>
      <c r="AB131" s="116">
        <v>68.192230300000006</v>
      </c>
      <c r="AC131" s="116">
        <v>35.093239699999977</v>
      </c>
      <c r="AD131" s="1646">
        <f t="shared" si="31"/>
        <v>0.33976937607971364</v>
      </c>
      <c r="AE131" s="1652">
        <v>153.14956000000001</v>
      </c>
      <c r="AF131" s="116">
        <v>103.04580390000001</v>
      </c>
      <c r="AG131" s="116">
        <v>50.103756099999984</v>
      </c>
      <c r="AH131" s="1646">
        <f t="shared" si="32"/>
        <v>0.32715572999360876</v>
      </c>
      <c r="AI131" s="116">
        <v>216.75208999999998</v>
      </c>
      <c r="AJ131" s="116">
        <v>139.54006330000004</v>
      </c>
      <c r="AK131" s="116">
        <v>77.212026699999925</v>
      </c>
      <c r="AL131" s="1655">
        <f t="shared" si="33"/>
        <v>0.35622275522233687</v>
      </c>
    </row>
    <row r="132" spans="2:38" outlineLevel="1">
      <c r="B132" s="503" t="s">
        <v>1133</v>
      </c>
      <c r="C132" s="116">
        <v>0</v>
      </c>
      <c r="D132" s="116">
        <v>0</v>
      </c>
      <c r="E132" s="116">
        <v>0</v>
      </c>
      <c r="F132" s="1646">
        <f t="shared" si="25"/>
        <v>0</v>
      </c>
      <c r="G132" s="116">
        <v>163.58974000000001</v>
      </c>
      <c r="H132" s="116">
        <v>129.85837600000002</v>
      </c>
      <c r="I132" s="116">
        <v>33.731363999999999</v>
      </c>
      <c r="J132" s="1646">
        <f t="shared" si="26"/>
        <v>0.20619486283186217</v>
      </c>
      <c r="K132" s="116">
        <v>59.799130000000005</v>
      </c>
      <c r="L132" s="116">
        <v>42.698968999999998</v>
      </c>
      <c r="M132" s="116">
        <v>17.100161000000007</v>
      </c>
      <c r="N132" s="1646">
        <f t="shared" si="27"/>
        <v>0.28596002985327723</v>
      </c>
      <c r="O132" s="1652">
        <v>109.92991000000001</v>
      </c>
      <c r="P132" s="116">
        <v>63.562004899999998</v>
      </c>
      <c r="Q132" s="116">
        <v>46.367905100000002</v>
      </c>
      <c r="R132" s="1646">
        <f t="shared" si="28"/>
        <v>0.42179517021345692</v>
      </c>
      <c r="S132" s="116">
        <v>333.31878</v>
      </c>
      <c r="T132" s="116">
        <v>236.11934990000003</v>
      </c>
      <c r="U132" s="116">
        <v>97.199430100000001</v>
      </c>
      <c r="V132" s="1646">
        <f t="shared" si="29"/>
        <v>0.29161102203722217</v>
      </c>
      <c r="W132" s="116">
        <v>7.9489999999999783E-2</v>
      </c>
      <c r="X132" s="116">
        <v>-0.91484630000000011</v>
      </c>
      <c r="Y132" s="116">
        <v>0.99433629999999995</v>
      </c>
      <c r="Z132" s="1646">
        <f t="shared" si="30"/>
        <v>12.508948295383101</v>
      </c>
      <c r="AA132" s="1652">
        <v>21.419649999999997</v>
      </c>
      <c r="AB132" s="116">
        <v>9.5447220000000002</v>
      </c>
      <c r="AC132" s="116">
        <v>11.874927999999999</v>
      </c>
      <c r="AD132" s="1646">
        <f t="shared" si="31"/>
        <v>0.55439411941838457</v>
      </c>
      <c r="AE132" s="1652">
        <v>21.499140000000001</v>
      </c>
      <c r="AF132" s="116">
        <v>8.6298757000000013</v>
      </c>
      <c r="AG132" s="116">
        <v>12.869264299999999</v>
      </c>
      <c r="AH132" s="1646">
        <f t="shared" si="32"/>
        <v>0.59859437633319279</v>
      </c>
      <c r="AI132" s="116">
        <v>191.22817999999998</v>
      </c>
      <c r="AJ132" s="116">
        <v>114.89084959999998</v>
      </c>
      <c r="AK132" s="116">
        <v>76.337330400000013</v>
      </c>
      <c r="AL132" s="1655">
        <f t="shared" si="33"/>
        <v>0.39919498475590792</v>
      </c>
    </row>
    <row r="133" spans="2:38" outlineLevel="1">
      <c r="B133" s="503" t="s">
        <v>1145</v>
      </c>
      <c r="C133" s="116">
        <v>63.718820000000008</v>
      </c>
      <c r="D133" s="116">
        <v>58.076991599999978</v>
      </c>
      <c r="E133" s="116">
        <v>5.6418284000000281</v>
      </c>
      <c r="F133" s="1646">
        <f t="shared" si="25"/>
        <v>8.8542575019437381E-2</v>
      </c>
      <c r="G133" s="116">
        <v>63.948699999999995</v>
      </c>
      <c r="H133" s="116">
        <v>53.808685799999992</v>
      </c>
      <c r="I133" s="116">
        <v>10.140014200000005</v>
      </c>
      <c r="J133" s="1646">
        <f t="shared" si="26"/>
        <v>0.15856482148972545</v>
      </c>
      <c r="K133" s="116">
        <v>82.173490000000015</v>
      </c>
      <c r="L133" s="116">
        <v>57.84433039999999</v>
      </c>
      <c r="M133" s="116">
        <v>24.329159600000029</v>
      </c>
      <c r="N133" s="1646">
        <f t="shared" si="27"/>
        <v>0.29607066220504963</v>
      </c>
      <c r="O133" s="1652">
        <v>34.460670000000015</v>
      </c>
      <c r="P133" s="116">
        <v>23.462675600000001</v>
      </c>
      <c r="Q133" s="116">
        <v>10.99799440000001</v>
      </c>
      <c r="R133" s="1646">
        <f t="shared" si="28"/>
        <v>0.31914627312817789</v>
      </c>
      <c r="S133" s="116">
        <v>244.30168000000003</v>
      </c>
      <c r="T133" s="116">
        <v>193.19268339999999</v>
      </c>
      <c r="U133" s="116">
        <v>51.10899660000004</v>
      </c>
      <c r="V133" s="1646">
        <f t="shared" si="29"/>
        <v>0.20920444181963888</v>
      </c>
      <c r="W133" s="116">
        <v>39.317090000000015</v>
      </c>
      <c r="X133" s="116">
        <v>26.298530000000003</v>
      </c>
      <c r="Y133" s="116">
        <v>13.018560000000008</v>
      </c>
      <c r="Z133" s="1646">
        <f t="shared" si="30"/>
        <v>0.33111707911241661</v>
      </c>
      <c r="AA133" s="1652">
        <v>70.640159999999995</v>
      </c>
      <c r="AB133" s="116">
        <v>44.836869499999992</v>
      </c>
      <c r="AC133" s="116">
        <v>25.803290499999996</v>
      </c>
      <c r="AD133" s="1646">
        <f t="shared" si="31"/>
        <v>0.36527791698093548</v>
      </c>
      <c r="AE133" s="1652">
        <v>109.95725</v>
      </c>
      <c r="AF133" s="116">
        <v>71.135399500000005</v>
      </c>
      <c r="AG133" s="116">
        <v>38.821850500000004</v>
      </c>
      <c r="AH133" s="1646">
        <f t="shared" si="32"/>
        <v>0.35306312680609969</v>
      </c>
      <c r="AI133" s="116">
        <v>226.59141000000002</v>
      </c>
      <c r="AJ133" s="116">
        <v>152.44240550000001</v>
      </c>
      <c r="AK133" s="116">
        <v>74.149004500000032</v>
      </c>
      <c r="AL133" s="1655">
        <f t="shared" si="33"/>
        <v>0.32723660839570229</v>
      </c>
    </row>
    <row r="134" spans="2:38" outlineLevel="1">
      <c r="B134" s="503" t="s">
        <v>1411</v>
      </c>
      <c r="C134" s="116">
        <v>1.4521400000000002</v>
      </c>
      <c r="D134" s="116">
        <v>0.90364999999999995</v>
      </c>
      <c r="E134" s="116">
        <v>0.54849000000000014</v>
      </c>
      <c r="F134" s="1646">
        <f t="shared" si="25"/>
        <v>0.37771151541862358</v>
      </c>
      <c r="G134" s="116">
        <v>12.359830000000002</v>
      </c>
      <c r="H134" s="116">
        <v>6.2131997999999999</v>
      </c>
      <c r="I134" s="116">
        <v>6.1466302000000015</v>
      </c>
      <c r="J134" s="1646">
        <f t="shared" si="26"/>
        <v>0.4973070179767845</v>
      </c>
      <c r="K134" s="116">
        <v>35.459830000000004</v>
      </c>
      <c r="L134" s="116">
        <v>18.8410996</v>
      </c>
      <c r="M134" s="116">
        <v>16.6187304</v>
      </c>
      <c r="N134" s="1646">
        <f t="shared" si="27"/>
        <v>0.46866356663300412</v>
      </c>
      <c r="O134" s="1652">
        <v>42.88888</v>
      </c>
      <c r="P134" s="116">
        <v>21.874305200000002</v>
      </c>
      <c r="Q134" s="116">
        <v>21.014574799999995</v>
      </c>
      <c r="R134" s="1646">
        <f t="shared" si="28"/>
        <v>0.48997723419217276</v>
      </c>
      <c r="S134" s="116">
        <v>92.160679999999999</v>
      </c>
      <c r="T134" s="116">
        <v>47.832254599999999</v>
      </c>
      <c r="U134" s="116">
        <v>44.328425399999993</v>
      </c>
      <c r="V134" s="1646">
        <f t="shared" si="29"/>
        <v>0.48099065024259796</v>
      </c>
      <c r="W134" s="116">
        <v>34.000840000000004</v>
      </c>
      <c r="X134" s="116">
        <v>16.446697400000001</v>
      </c>
      <c r="Y134" s="116">
        <v>17.554142600000002</v>
      </c>
      <c r="Z134" s="1646">
        <f t="shared" si="30"/>
        <v>0.51628555647448715</v>
      </c>
      <c r="AA134" s="1652">
        <v>34.058949999999996</v>
      </c>
      <c r="AB134" s="116">
        <v>15.963741200000003</v>
      </c>
      <c r="AC134" s="116">
        <v>18.095208799999995</v>
      </c>
      <c r="AD134" s="1646">
        <f t="shared" si="31"/>
        <v>0.53129085893722494</v>
      </c>
      <c r="AE134" s="1652">
        <v>68.059790000000007</v>
      </c>
      <c r="AF134" s="116">
        <v>32.410438599999999</v>
      </c>
      <c r="AG134" s="116">
        <v>35.649351400000008</v>
      </c>
      <c r="AH134" s="1646">
        <f t="shared" si="32"/>
        <v>0.52379461353025047</v>
      </c>
      <c r="AI134" s="116">
        <v>146.4085</v>
      </c>
      <c r="AJ134" s="116">
        <v>73.125843400000008</v>
      </c>
      <c r="AK134" s="116">
        <v>73.282656599999981</v>
      </c>
      <c r="AL134" s="1655">
        <f t="shared" si="33"/>
        <v>0.50053553311453902</v>
      </c>
    </row>
    <row r="135" spans="2:38" outlineLevel="1">
      <c r="B135" s="503" t="s">
        <v>1227</v>
      </c>
      <c r="C135" s="116">
        <v>13.33761</v>
      </c>
      <c r="D135" s="116">
        <v>12.628350000000001</v>
      </c>
      <c r="E135" s="116">
        <v>0.70926000000000022</v>
      </c>
      <c r="F135" s="1646">
        <f t="shared" si="25"/>
        <v>5.3177443335050298E-2</v>
      </c>
      <c r="G135" s="116">
        <v>97.494010000000003</v>
      </c>
      <c r="H135" s="116">
        <v>59.17267008999999</v>
      </c>
      <c r="I135" s="116">
        <v>38.32133991000002</v>
      </c>
      <c r="J135" s="1646">
        <f t="shared" si="26"/>
        <v>0.3930635319031397</v>
      </c>
      <c r="K135" s="116">
        <v>12.599159999999999</v>
      </c>
      <c r="L135" s="116">
        <v>16.150380000000002</v>
      </c>
      <c r="M135" s="116">
        <v>-3.5512200000000012</v>
      </c>
      <c r="N135" s="1646">
        <f t="shared" si="27"/>
        <v>-0.28186164791938523</v>
      </c>
      <c r="O135" s="1652">
        <v>-7.2769300000000019</v>
      </c>
      <c r="P135" s="116">
        <v>-4.9314612999999987</v>
      </c>
      <c r="Q135" s="116">
        <v>-2.3454687000000032</v>
      </c>
      <c r="R135" s="1646">
        <f t="shared" si="28"/>
        <v>0.32231568807175587</v>
      </c>
      <c r="S135" s="116">
        <v>116.15385000000001</v>
      </c>
      <c r="T135" s="116">
        <v>83.019938789999998</v>
      </c>
      <c r="U135" s="116">
        <v>33.133911210000008</v>
      </c>
      <c r="V135" s="1646">
        <f t="shared" si="29"/>
        <v>0.28525882878613157</v>
      </c>
      <c r="W135" s="116">
        <v>263.45297999999997</v>
      </c>
      <c r="X135" s="116">
        <v>183.32886958000003</v>
      </c>
      <c r="Y135" s="116">
        <v>80.124110419999951</v>
      </c>
      <c r="Z135" s="1646">
        <f t="shared" si="30"/>
        <v>0.30413059066555237</v>
      </c>
      <c r="AA135" s="1652">
        <v>-5.7145299999999999</v>
      </c>
      <c r="AB135" s="116">
        <v>-3.8010099999999998</v>
      </c>
      <c r="AC135" s="116">
        <v>-1.9135199999999999</v>
      </c>
      <c r="AD135" s="1646">
        <f t="shared" si="31"/>
        <v>0.33485168509046237</v>
      </c>
      <c r="AE135" s="1652">
        <v>257.73845</v>
      </c>
      <c r="AF135" s="116">
        <v>179.52785958000001</v>
      </c>
      <c r="AG135" s="116">
        <v>78.21059041999996</v>
      </c>
      <c r="AH135" s="1646">
        <f t="shared" si="32"/>
        <v>0.3034494481517987</v>
      </c>
      <c r="AI135" s="116">
        <v>263.06067999999993</v>
      </c>
      <c r="AJ135" s="116">
        <v>190.74677828000003</v>
      </c>
      <c r="AK135" s="116">
        <v>72.313901719999905</v>
      </c>
      <c r="AL135" s="1655">
        <f t="shared" si="33"/>
        <v>0.27489437691714291</v>
      </c>
    </row>
    <row r="136" spans="2:38" outlineLevel="1">
      <c r="B136" s="503" t="s">
        <v>3546</v>
      </c>
      <c r="C136" s="116">
        <v>43.562390000000001</v>
      </c>
      <c r="D136" s="116">
        <v>26.1850275</v>
      </c>
      <c r="E136" s="116">
        <v>17.3773625</v>
      </c>
      <c r="F136" s="1646">
        <f t="shared" si="25"/>
        <v>0.39890746352530243</v>
      </c>
      <c r="G136" s="116">
        <v>46.400849999999991</v>
      </c>
      <c r="H136" s="116">
        <v>28.505167500000006</v>
      </c>
      <c r="I136" s="116">
        <v>17.895682499999985</v>
      </c>
      <c r="J136" s="1646">
        <f t="shared" si="26"/>
        <v>0.38567574731928378</v>
      </c>
      <c r="K136" s="116">
        <v>86.267509999999987</v>
      </c>
      <c r="L136" s="116">
        <v>49.229793199999989</v>
      </c>
      <c r="M136" s="116">
        <v>37.037716799999991</v>
      </c>
      <c r="N136" s="1646">
        <f t="shared" si="27"/>
        <v>0.42933564212065467</v>
      </c>
      <c r="O136" s="1652">
        <v>14.402560000000001</v>
      </c>
      <c r="P136" s="116">
        <v>8.6242799999999988</v>
      </c>
      <c r="Q136" s="116">
        <v>5.7782800000000023</v>
      </c>
      <c r="R136" s="1646">
        <f t="shared" si="28"/>
        <v>0.40119812033416297</v>
      </c>
      <c r="S136" s="116">
        <v>190.63330999999997</v>
      </c>
      <c r="T136" s="116">
        <v>112.54426819999999</v>
      </c>
      <c r="U136" s="116">
        <v>78.089041799999976</v>
      </c>
      <c r="V136" s="1646">
        <f t="shared" si="29"/>
        <v>0.40962957523005811</v>
      </c>
      <c r="W136" s="116">
        <v>26.552130000000002</v>
      </c>
      <c r="X136" s="116">
        <v>15.388454999999999</v>
      </c>
      <c r="Y136" s="116">
        <v>11.163675000000003</v>
      </c>
      <c r="Z136" s="1646">
        <f t="shared" si="30"/>
        <v>0.42044367062077515</v>
      </c>
      <c r="AA136" s="1652">
        <v>40.82647</v>
      </c>
      <c r="AB136" s="116">
        <v>23.908962500000001</v>
      </c>
      <c r="AC136" s="116">
        <v>16.917507499999999</v>
      </c>
      <c r="AD136" s="1646">
        <f t="shared" si="31"/>
        <v>0.41437595510951591</v>
      </c>
      <c r="AE136" s="1652">
        <v>67.378600000000006</v>
      </c>
      <c r="AF136" s="116">
        <v>39.297417499999995</v>
      </c>
      <c r="AG136" s="116">
        <v>28.081182500000011</v>
      </c>
      <c r="AH136" s="1646">
        <f t="shared" si="32"/>
        <v>0.4167670818331044</v>
      </c>
      <c r="AI136" s="116">
        <v>168.04866999999999</v>
      </c>
      <c r="AJ136" s="116">
        <v>97.151490699999997</v>
      </c>
      <c r="AK136" s="116">
        <v>70.897179299999991</v>
      </c>
      <c r="AL136" s="1655">
        <f t="shared" si="33"/>
        <v>0.42188479861221156</v>
      </c>
    </row>
    <row r="137" spans="2:38" outlineLevel="1">
      <c r="B137" s="503" t="s">
        <v>2475</v>
      </c>
      <c r="C137" s="116">
        <v>0</v>
      </c>
      <c r="D137" s="116">
        <v>0</v>
      </c>
      <c r="E137" s="116">
        <v>0</v>
      </c>
      <c r="F137" s="1646">
        <f t="shared" ref="F137:F200" si="34">IFERROR(E137/C137,0)</f>
        <v>0</v>
      </c>
      <c r="G137" s="116">
        <v>0</v>
      </c>
      <c r="H137" s="116">
        <v>0</v>
      </c>
      <c r="I137" s="116">
        <v>0</v>
      </c>
      <c r="J137" s="1646">
        <f t="shared" ref="J137:J200" si="35">IFERROR(I137/G137,0)</f>
        <v>0</v>
      </c>
      <c r="K137" s="116">
        <v>0</v>
      </c>
      <c r="L137" s="116">
        <v>0</v>
      </c>
      <c r="M137" s="116">
        <v>0</v>
      </c>
      <c r="N137" s="1646">
        <f t="shared" ref="N137:N200" si="36">IFERROR(M137/K137,0)</f>
        <v>0</v>
      </c>
      <c r="O137" s="1652">
        <v>0</v>
      </c>
      <c r="P137" s="116">
        <v>0</v>
      </c>
      <c r="Q137" s="116">
        <v>0</v>
      </c>
      <c r="R137" s="1646">
        <f t="shared" ref="R137:R200" si="37">IFERROR(Q137/O137,0)</f>
        <v>0</v>
      </c>
      <c r="S137" s="116">
        <v>0</v>
      </c>
      <c r="T137" s="116">
        <v>0</v>
      </c>
      <c r="U137" s="116">
        <v>0</v>
      </c>
      <c r="V137" s="1646">
        <f t="shared" ref="V137:V200" si="38">IFERROR(U137/S137,0)</f>
        <v>0</v>
      </c>
      <c r="W137" s="116">
        <v>297.16213644999999</v>
      </c>
      <c r="X137" s="116">
        <v>228.10785150000004</v>
      </c>
      <c r="Y137" s="116">
        <v>69.054284949999939</v>
      </c>
      <c r="Z137" s="1646">
        <f t="shared" ref="Z137:Z200" si="39">IFERROR(Y137/W137,0)</f>
        <v>0.23237915090713079</v>
      </c>
      <c r="AA137" s="1652">
        <v>6.0920946000000002</v>
      </c>
      <c r="AB137" s="116">
        <v>5.3078499999999993</v>
      </c>
      <c r="AC137" s="116">
        <v>0.78424460000000085</v>
      </c>
      <c r="AD137" s="1646">
        <f t="shared" ref="AD137:AD200" si="40">IFERROR(AC137/AA137,0)</f>
        <v>0.12873152035426383</v>
      </c>
      <c r="AE137" s="1652">
        <v>303.25423104999999</v>
      </c>
      <c r="AF137" s="116">
        <v>233.41570150000004</v>
      </c>
      <c r="AG137" s="116">
        <v>69.838529549999947</v>
      </c>
      <c r="AH137" s="1646">
        <f t="shared" ref="AH137:AH200" si="41">IFERROR(AG137/AE137,0)</f>
        <v>0.23029696670080457</v>
      </c>
      <c r="AI137" s="116">
        <v>303.25423104999999</v>
      </c>
      <c r="AJ137" s="116">
        <v>233.41570150000004</v>
      </c>
      <c r="AK137" s="116">
        <v>69.838529549999947</v>
      </c>
      <c r="AL137" s="1655">
        <f t="shared" ref="AL137:AL200" si="42">IFERROR(AK137/AI137,0)</f>
        <v>0.23029696670080457</v>
      </c>
    </row>
    <row r="138" spans="2:38" outlineLevel="1">
      <c r="B138" s="503" t="s">
        <v>3548</v>
      </c>
      <c r="C138" s="116">
        <v>44.903399999999991</v>
      </c>
      <c r="D138" s="116">
        <v>28.218724999999999</v>
      </c>
      <c r="E138" s="116">
        <v>16.684674999999995</v>
      </c>
      <c r="F138" s="1646">
        <f t="shared" si="34"/>
        <v>0.37156818860041774</v>
      </c>
      <c r="G138" s="116">
        <v>43.872650000000007</v>
      </c>
      <c r="H138" s="116">
        <v>28.792650599999998</v>
      </c>
      <c r="I138" s="116">
        <v>15.079999400000011</v>
      </c>
      <c r="J138" s="1646">
        <f t="shared" si="35"/>
        <v>0.34372210021505445</v>
      </c>
      <c r="K138" s="116">
        <v>56.539269999999988</v>
      </c>
      <c r="L138" s="116">
        <v>35.285730000000001</v>
      </c>
      <c r="M138" s="116">
        <v>21.253539999999987</v>
      </c>
      <c r="N138" s="1646">
        <f t="shared" si="36"/>
        <v>0.3759075771583183</v>
      </c>
      <c r="O138" s="1652">
        <v>37.58202</v>
      </c>
      <c r="P138" s="116">
        <v>24.179377500000001</v>
      </c>
      <c r="Q138" s="116">
        <v>13.402642499999995</v>
      </c>
      <c r="R138" s="1646">
        <f t="shared" si="37"/>
        <v>0.35662379244117254</v>
      </c>
      <c r="S138" s="116">
        <v>182.89733999999999</v>
      </c>
      <c r="T138" s="116">
        <v>116.47648310000001</v>
      </c>
      <c r="U138" s="116">
        <v>66.42085689999999</v>
      </c>
      <c r="V138" s="1646">
        <f t="shared" si="38"/>
        <v>0.36315922855958427</v>
      </c>
      <c r="W138" s="116">
        <v>41.224780000000003</v>
      </c>
      <c r="X138" s="116">
        <v>24.223177500000006</v>
      </c>
      <c r="Y138" s="116">
        <v>17.001602500000001</v>
      </c>
      <c r="Z138" s="1646">
        <f t="shared" si="39"/>
        <v>0.4124122069299096</v>
      </c>
      <c r="AA138" s="1652">
        <v>45.980910000000002</v>
      </c>
      <c r="AB138" s="116">
        <v>27.990692500000009</v>
      </c>
      <c r="AC138" s="116">
        <v>17.990217499999996</v>
      </c>
      <c r="AD138" s="1646">
        <f t="shared" si="40"/>
        <v>0.39125405521552303</v>
      </c>
      <c r="AE138" s="1652">
        <v>87.205690000000004</v>
      </c>
      <c r="AF138" s="116">
        <v>52.213870000000007</v>
      </c>
      <c r="AG138" s="116">
        <v>34.99181999999999</v>
      </c>
      <c r="AH138" s="1646">
        <f t="shared" si="41"/>
        <v>0.40125615656501301</v>
      </c>
      <c r="AI138" s="116">
        <v>181.32697999999999</v>
      </c>
      <c r="AJ138" s="116">
        <v>111.6789775</v>
      </c>
      <c r="AK138" s="116">
        <v>69.648002499999976</v>
      </c>
      <c r="AL138" s="1655">
        <f t="shared" si="42"/>
        <v>0.38410170676200517</v>
      </c>
    </row>
    <row r="139" spans="2:38" outlineLevel="1">
      <c r="B139" s="503" t="s">
        <v>1147</v>
      </c>
      <c r="C139" s="116">
        <v>49.495719999999999</v>
      </c>
      <c r="D139" s="116">
        <v>35.327957000000005</v>
      </c>
      <c r="E139" s="116">
        <v>14.167762999999999</v>
      </c>
      <c r="F139" s="1646">
        <f t="shared" si="34"/>
        <v>0.28624218417269209</v>
      </c>
      <c r="G139" s="116">
        <v>92.212819999999994</v>
      </c>
      <c r="H139" s="116">
        <v>60.909401799999998</v>
      </c>
      <c r="I139" s="116">
        <v>31.303418199999992</v>
      </c>
      <c r="J139" s="1646">
        <f t="shared" si="35"/>
        <v>0.33946926468575622</v>
      </c>
      <c r="K139" s="116">
        <v>67.110240000000005</v>
      </c>
      <c r="L139" s="116">
        <v>39.060519699999993</v>
      </c>
      <c r="M139" s="116">
        <v>28.049720300000015</v>
      </c>
      <c r="N139" s="1646">
        <f t="shared" si="36"/>
        <v>0.41796483368260956</v>
      </c>
      <c r="O139" s="1652">
        <v>26.600860000000001</v>
      </c>
      <c r="P139" s="116">
        <v>14.8775283</v>
      </c>
      <c r="Q139" s="116">
        <v>11.723331700000001</v>
      </c>
      <c r="R139" s="1646">
        <f t="shared" si="37"/>
        <v>0.44071250703924614</v>
      </c>
      <c r="S139" s="116">
        <v>235.41963999999996</v>
      </c>
      <c r="T139" s="116">
        <v>150.17540679999999</v>
      </c>
      <c r="U139" s="116">
        <v>85.244233199999954</v>
      </c>
      <c r="V139" s="1646">
        <f t="shared" si="38"/>
        <v>0.36209482437404106</v>
      </c>
      <c r="W139" s="116">
        <v>85.113680000000002</v>
      </c>
      <c r="X139" s="116">
        <v>60.795699299999995</v>
      </c>
      <c r="Y139" s="116">
        <v>24.317980700000014</v>
      </c>
      <c r="Z139" s="1646">
        <f t="shared" si="39"/>
        <v>0.28571177629730043</v>
      </c>
      <c r="AA139" s="1652">
        <v>6.1051199999999985</v>
      </c>
      <c r="AB139" s="116">
        <v>1.3418762999999998</v>
      </c>
      <c r="AC139" s="116">
        <v>4.7632436999999994</v>
      </c>
      <c r="AD139" s="1646">
        <f t="shared" si="40"/>
        <v>0.78020476255994975</v>
      </c>
      <c r="AE139" s="1652">
        <v>91.218800000000002</v>
      </c>
      <c r="AF139" s="116">
        <v>62.137575599999998</v>
      </c>
      <c r="AG139" s="116">
        <v>29.081224400000007</v>
      </c>
      <c r="AH139" s="1646">
        <f t="shared" si="41"/>
        <v>0.31880735550127831</v>
      </c>
      <c r="AI139" s="116">
        <v>184.92990000000003</v>
      </c>
      <c r="AJ139" s="116">
        <v>116.07562359999999</v>
      </c>
      <c r="AK139" s="116">
        <v>68.854276400000032</v>
      </c>
      <c r="AL139" s="1655">
        <f t="shared" si="42"/>
        <v>0.37232635933940383</v>
      </c>
    </row>
    <row r="140" spans="2:38" outlineLevel="1">
      <c r="B140" s="503" t="s">
        <v>2059</v>
      </c>
      <c r="C140" s="116">
        <v>1.37863</v>
      </c>
      <c r="D140" s="116">
        <v>0.43937435000000002</v>
      </c>
      <c r="E140" s="116">
        <v>0.93925565000000011</v>
      </c>
      <c r="F140" s="1646">
        <f t="shared" si="34"/>
        <v>0.6812963956971777</v>
      </c>
      <c r="G140" s="116">
        <v>1.9213600000000004</v>
      </c>
      <c r="H140" s="116">
        <v>1.2534397000000002</v>
      </c>
      <c r="I140" s="116">
        <v>0.66792030000000024</v>
      </c>
      <c r="J140" s="1646">
        <f t="shared" si="35"/>
        <v>0.34762891909897159</v>
      </c>
      <c r="K140" s="116">
        <v>0</v>
      </c>
      <c r="L140" s="116">
        <v>0</v>
      </c>
      <c r="M140" s="116">
        <v>0</v>
      </c>
      <c r="N140" s="1646">
        <f t="shared" si="36"/>
        <v>0</v>
      </c>
      <c r="O140" s="1652">
        <v>0</v>
      </c>
      <c r="P140" s="116">
        <v>0</v>
      </c>
      <c r="Q140" s="116">
        <v>0</v>
      </c>
      <c r="R140" s="1646">
        <f t="shared" si="37"/>
        <v>0</v>
      </c>
      <c r="S140" s="116">
        <v>3.2999900000000006</v>
      </c>
      <c r="T140" s="116">
        <v>1.6928140500000002</v>
      </c>
      <c r="U140" s="116">
        <v>1.6071759500000005</v>
      </c>
      <c r="V140" s="1646">
        <f t="shared" si="38"/>
        <v>0.48702449098330608</v>
      </c>
      <c r="W140" s="116">
        <v>95.876919999999984</v>
      </c>
      <c r="X140" s="116">
        <v>33.907655280000007</v>
      </c>
      <c r="Y140" s="116">
        <v>61.969264719999977</v>
      </c>
      <c r="Z140" s="1646">
        <f t="shared" si="39"/>
        <v>0.64634183826514235</v>
      </c>
      <c r="AA140" s="1652">
        <v>17.281880000000012</v>
      </c>
      <c r="AB140" s="116">
        <v>11.474148229999999</v>
      </c>
      <c r="AC140" s="116">
        <v>5.8077317700000126</v>
      </c>
      <c r="AD140" s="1646">
        <f t="shared" si="40"/>
        <v>0.33605902656424003</v>
      </c>
      <c r="AE140" s="1652">
        <v>113.15879999999999</v>
      </c>
      <c r="AF140" s="116">
        <v>45.381803510000005</v>
      </c>
      <c r="AG140" s="116">
        <v>67.776996489999988</v>
      </c>
      <c r="AH140" s="1646">
        <f t="shared" si="41"/>
        <v>0.59895471222741847</v>
      </c>
      <c r="AI140" s="116">
        <v>113.15879999999999</v>
      </c>
      <c r="AJ140" s="116">
        <v>45.381803510000005</v>
      </c>
      <c r="AK140" s="116">
        <v>67.776996489999988</v>
      </c>
      <c r="AL140" s="1655">
        <f t="shared" si="42"/>
        <v>0.59895471222741847</v>
      </c>
    </row>
    <row r="141" spans="2:38" outlineLevel="1">
      <c r="B141" s="503" t="s">
        <v>3551</v>
      </c>
      <c r="C141" s="116">
        <v>22.865789999999997</v>
      </c>
      <c r="D141" s="116">
        <v>12.7888558</v>
      </c>
      <c r="E141" s="116">
        <v>10.076934199999997</v>
      </c>
      <c r="F141" s="1646">
        <f t="shared" si="34"/>
        <v>0.44069914925309811</v>
      </c>
      <c r="G141" s="116">
        <v>42.294870000000003</v>
      </c>
      <c r="H141" s="116">
        <v>26.308714599999998</v>
      </c>
      <c r="I141" s="116">
        <v>15.986155400000003</v>
      </c>
      <c r="J141" s="1646">
        <f t="shared" si="35"/>
        <v>0.37796913431818097</v>
      </c>
      <c r="K141" s="116">
        <v>68.772630000000021</v>
      </c>
      <c r="L141" s="116">
        <v>54.87094680000002</v>
      </c>
      <c r="M141" s="116">
        <v>13.901683199999999</v>
      </c>
      <c r="N141" s="1646">
        <f t="shared" si="36"/>
        <v>0.20213976403112685</v>
      </c>
      <c r="O141" s="1652">
        <v>69.723009999999988</v>
      </c>
      <c r="P141" s="116">
        <v>55.552492600000008</v>
      </c>
      <c r="Q141" s="116">
        <v>14.170517399999989</v>
      </c>
      <c r="R141" s="1646">
        <f t="shared" si="37"/>
        <v>0.20324018426628443</v>
      </c>
      <c r="S141" s="116">
        <v>203.65630000000004</v>
      </c>
      <c r="T141" s="116">
        <v>149.52100980000003</v>
      </c>
      <c r="U141" s="116">
        <v>54.135290200000014</v>
      </c>
      <c r="V141" s="1646">
        <f t="shared" si="38"/>
        <v>0.26581691899538584</v>
      </c>
      <c r="W141" s="116">
        <v>39.570920000000008</v>
      </c>
      <c r="X141" s="116">
        <v>29.675205900000005</v>
      </c>
      <c r="Y141" s="116">
        <v>9.8957141000000011</v>
      </c>
      <c r="Z141" s="1646">
        <f t="shared" si="39"/>
        <v>0.25007541143850076</v>
      </c>
      <c r="AA141" s="1652">
        <v>91.23072999999998</v>
      </c>
      <c r="AB141" s="116">
        <v>61.588173099999999</v>
      </c>
      <c r="AC141" s="116">
        <v>29.642556899999981</v>
      </c>
      <c r="AD141" s="1646">
        <f t="shared" si="40"/>
        <v>0.32491855430730399</v>
      </c>
      <c r="AE141" s="1652">
        <v>130.80165</v>
      </c>
      <c r="AF141" s="116">
        <v>91.263379</v>
      </c>
      <c r="AG141" s="116">
        <v>39.538270999999995</v>
      </c>
      <c r="AH141" s="1646">
        <f t="shared" si="41"/>
        <v>0.30227654620564798</v>
      </c>
      <c r="AI141" s="116">
        <v>269.29729000000003</v>
      </c>
      <c r="AJ141" s="116">
        <v>201.68681840000005</v>
      </c>
      <c r="AK141" s="116">
        <v>67.610471599999997</v>
      </c>
      <c r="AL141" s="1655">
        <f t="shared" si="42"/>
        <v>0.25106257697580242</v>
      </c>
    </row>
    <row r="142" spans="2:38" outlineLevel="1">
      <c r="B142" s="503" t="s">
        <v>1175</v>
      </c>
      <c r="C142" s="116">
        <v>65.932459999999992</v>
      </c>
      <c r="D142" s="116">
        <v>57.235059100000008</v>
      </c>
      <c r="E142" s="116">
        <v>8.6974008999999857</v>
      </c>
      <c r="F142" s="1646">
        <f t="shared" si="34"/>
        <v>0.13191379329695854</v>
      </c>
      <c r="G142" s="116">
        <v>62.094010000000011</v>
      </c>
      <c r="H142" s="116">
        <v>56.622409199999993</v>
      </c>
      <c r="I142" s="116">
        <v>5.4716008000000151</v>
      </c>
      <c r="J142" s="1646">
        <f t="shared" si="35"/>
        <v>8.8118013315616334E-2</v>
      </c>
      <c r="K142" s="116">
        <v>39.464100000000002</v>
      </c>
      <c r="L142" s="116">
        <v>31.510909999999996</v>
      </c>
      <c r="M142" s="116">
        <v>7.953190000000002</v>
      </c>
      <c r="N142" s="1646">
        <f t="shared" si="36"/>
        <v>0.20152974475535998</v>
      </c>
      <c r="O142" s="1652">
        <v>-3.2</v>
      </c>
      <c r="P142" s="116">
        <v>-32.437142000000001</v>
      </c>
      <c r="Q142" s="116">
        <v>29.237141999999999</v>
      </c>
      <c r="R142" s="1646">
        <f t="shared" si="37"/>
        <v>-9.1366068749999982</v>
      </c>
      <c r="S142" s="116">
        <v>164.29057</v>
      </c>
      <c r="T142" s="116">
        <v>112.93123630000002</v>
      </c>
      <c r="U142" s="116">
        <v>51.359333699999986</v>
      </c>
      <c r="V142" s="1646">
        <f t="shared" si="38"/>
        <v>0.31261279147062421</v>
      </c>
      <c r="W142" s="116">
        <v>56.091440000000006</v>
      </c>
      <c r="X142" s="116">
        <v>26.855311199999996</v>
      </c>
      <c r="Y142" s="116">
        <v>29.236128800000007</v>
      </c>
      <c r="Z142" s="1646">
        <f t="shared" si="39"/>
        <v>0.52122264645015359</v>
      </c>
      <c r="AA142" s="1652">
        <v>2.0427299999999997</v>
      </c>
      <c r="AB142" s="116">
        <v>1.4706826000000002</v>
      </c>
      <c r="AC142" s="116">
        <v>0.57204739999999943</v>
      </c>
      <c r="AD142" s="1646">
        <f t="shared" si="40"/>
        <v>0.28004063189946765</v>
      </c>
      <c r="AE142" s="1652">
        <v>58.134169999999997</v>
      </c>
      <c r="AF142" s="116">
        <v>28.325993799999996</v>
      </c>
      <c r="AG142" s="116">
        <v>29.808176200000002</v>
      </c>
      <c r="AH142" s="1646">
        <f t="shared" si="41"/>
        <v>0.51274794496937004</v>
      </c>
      <c r="AI142" s="116">
        <v>94.398270000000011</v>
      </c>
      <c r="AJ142" s="116">
        <v>27.399761799999993</v>
      </c>
      <c r="AK142" s="116">
        <v>66.998508200000018</v>
      </c>
      <c r="AL142" s="1655">
        <f t="shared" si="42"/>
        <v>0.70974296668784298</v>
      </c>
    </row>
    <row r="143" spans="2:38" outlineLevel="1">
      <c r="B143" s="503" t="s">
        <v>1179</v>
      </c>
      <c r="C143" s="116">
        <v>15.803420000000001</v>
      </c>
      <c r="D143" s="116">
        <v>11.718499999999999</v>
      </c>
      <c r="E143" s="116">
        <v>4.0849200000000021</v>
      </c>
      <c r="F143" s="1646">
        <f t="shared" si="34"/>
        <v>0.25848329032576506</v>
      </c>
      <c r="G143" s="116">
        <v>48.067520000000002</v>
      </c>
      <c r="H143" s="116">
        <v>35.877583999999999</v>
      </c>
      <c r="I143" s="116">
        <v>12.189936000000008</v>
      </c>
      <c r="J143" s="1646">
        <f t="shared" si="35"/>
        <v>0.25360026895500348</v>
      </c>
      <c r="K143" s="116">
        <v>97.396580000000014</v>
      </c>
      <c r="L143" s="116">
        <v>71.023375000000001</v>
      </c>
      <c r="M143" s="116">
        <v>26.373205000000016</v>
      </c>
      <c r="N143" s="1646">
        <f t="shared" si="36"/>
        <v>0.27078163319492338</v>
      </c>
      <c r="O143" s="1652">
        <v>85.343590000000006</v>
      </c>
      <c r="P143" s="116">
        <v>63.583610000000022</v>
      </c>
      <c r="Q143" s="116">
        <v>21.759979999999988</v>
      </c>
      <c r="R143" s="1646">
        <f t="shared" si="37"/>
        <v>0.25496911953199985</v>
      </c>
      <c r="S143" s="116">
        <v>246.61111000000005</v>
      </c>
      <c r="T143" s="116">
        <v>182.20306900000003</v>
      </c>
      <c r="U143" s="116">
        <v>64.408041000000026</v>
      </c>
      <c r="V143" s="1646">
        <f t="shared" si="38"/>
        <v>0.26117250354211541</v>
      </c>
      <c r="W143" s="116">
        <v>32.09572</v>
      </c>
      <c r="X143" s="116">
        <v>24.554440500000002</v>
      </c>
      <c r="Y143" s="116">
        <v>7.5412795000000008</v>
      </c>
      <c r="Z143" s="1646">
        <f t="shared" si="39"/>
        <v>0.234962153832349</v>
      </c>
      <c r="AA143" s="1652">
        <v>38.816229999999997</v>
      </c>
      <c r="AB143" s="116">
        <v>27.628509599999997</v>
      </c>
      <c r="AC143" s="116">
        <v>11.187720399999998</v>
      </c>
      <c r="AD143" s="1646">
        <f t="shared" si="40"/>
        <v>0.28822274600083519</v>
      </c>
      <c r="AE143" s="1652">
        <v>70.91194999999999</v>
      </c>
      <c r="AF143" s="116">
        <v>52.182950099999999</v>
      </c>
      <c r="AG143" s="116">
        <v>18.728999899999994</v>
      </c>
      <c r="AH143" s="1646">
        <f t="shared" si="41"/>
        <v>0.26411627236312069</v>
      </c>
      <c r="AI143" s="116">
        <v>253.65212000000005</v>
      </c>
      <c r="AJ143" s="116">
        <v>186.78993510000001</v>
      </c>
      <c r="AK143" s="116">
        <v>66.862184900000045</v>
      </c>
      <c r="AL143" s="1655">
        <f t="shared" si="42"/>
        <v>0.26359797387066991</v>
      </c>
    </row>
    <row r="144" spans="2:38" outlineLevel="1">
      <c r="B144" s="503" t="s">
        <v>1215</v>
      </c>
      <c r="C144" s="116">
        <v>133.14876999999998</v>
      </c>
      <c r="D144" s="116">
        <v>57.494359199999991</v>
      </c>
      <c r="E144" s="116">
        <v>75.654410799999994</v>
      </c>
      <c r="F144" s="1646">
        <f t="shared" si="34"/>
        <v>0.56819459015655949</v>
      </c>
      <c r="G144" s="116">
        <v>0</v>
      </c>
      <c r="H144" s="116">
        <v>0</v>
      </c>
      <c r="I144" s="116">
        <v>0</v>
      </c>
      <c r="J144" s="1646">
        <f t="shared" si="35"/>
        <v>0</v>
      </c>
      <c r="K144" s="116">
        <v>0</v>
      </c>
      <c r="L144" s="116">
        <v>0</v>
      </c>
      <c r="M144" s="116">
        <v>0</v>
      </c>
      <c r="N144" s="1646">
        <f t="shared" si="36"/>
        <v>0</v>
      </c>
      <c r="O144" s="1652">
        <v>0</v>
      </c>
      <c r="P144" s="116">
        <v>0</v>
      </c>
      <c r="Q144" s="116">
        <v>0</v>
      </c>
      <c r="R144" s="1646">
        <f t="shared" si="37"/>
        <v>0</v>
      </c>
      <c r="S144" s="116">
        <v>133.14876999999998</v>
      </c>
      <c r="T144" s="116">
        <v>57.494359199999991</v>
      </c>
      <c r="U144" s="116">
        <v>75.654410799999994</v>
      </c>
      <c r="V144" s="1646">
        <f t="shared" si="38"/>
        <v>0.56819459015655949</v>
      </c>
      <c r="W144" s="116">
        <v>132.49402232</v>
      </c>
      <c r="X144" s="116">
        <v>65.641492799999995</v>
      </c>
      <c r="Y144" s="116">
        <v>66.85252951999999</v>
      </c>
      <c r="Z144" s="1646">
        <f t="shared" si="39"/>
        <v>0.50457015606740008</v>
      </c>
      <c r="AA144" s="1652">
        <v>0</v>
      </c>
      <c r="AB144" s="116">
        <v>0</v>
      </c>
      <c r="AC144" s="116">
        <v>0</v>
      </c>
      <c r="AD144" s="1646">
        <f t="shared" si="40"/>
        <v>0</v>
      </c>
      <c r="AE144" s="1652">
        <v>132.49402232</v>
      </c>
      <c r="AF144" s="116">
        <v>65.641492799999995</v>
      </c>
      <c r="AG144" s="116">
        <v>66.85252951999999</v>
      </c>
      <c r="AH144" s="1646">
        <f t="shared" si="41"/>
        <v>0.50457015606740008</v>
      </c>
      <c r="AI144" s="116">
        <v>132.49402232</v>
      </c>
      <c r="AJ144" s="116">
        <v>65.641492799999995</v>
      </c>
      <c r="AK144" s="116">
        <v>66.85252951999999</v>
      </c>
      <c r="AL144" s="1655">
        <f t="shared" si="42"/>
        <v>0.50457015606740008</v>
      </c>
    </row>
    <row r="145" spans="2:38" outlineLevel="1">
      <c r="B145" s="503" t="s">
        <v>3561</v>
      </c>
      <c r="C145" s="116">
        <v>20.953810000000001</v>
      </c>
      <c r="D145" s="116">
        <v>14.389846200000004</v>
      </c>
      <c r="E145" s="116">
        <v>6.563963799999998</v>
      </c>
      <c r="F145" s="1646">
        <f t="shared" si="34"/>
        <v>0.31325872478561168</v>
      </c>
      <c r="G145" s="116">
        <v>22.183739999999997</v>
      </c>
      <c r="H145" s="116">
        <v>15.582452400000001</v>
      </c>
      <c r="I145" s="116">
        <v>6.6012875999999956</v>
      </c>
      <c r="J145" s="1646">
        <f t="shared" si="35"/>
        <v>0.29757324959632581</v>
      </c>
      <c r="K145" s="116">
        <v>46.705990000000014</v>
      </c>
      <c r="L145" s="116">
        <v>35.369892199999995</v>
      </c>
      <c r="M145" s="116">
        <v>11.336097800000017</v>
      </c>
      <c r="N145" s="1646">
        <f t="shared" si="36"/>
        <v>0.24271186201170372</v>
      </c>
      <c r="O145" s="1652">
        <v>11.162380000000001</v>
      </c>
      <c r="P145" s="116">
        <v>8.4680487999999983</v>
      </c>
      <c r="Q145" s="116">
        <v>2.6943312000000024</v>
      </c>
      <c r="R145" s="1646">
        <f t="shared" si="37"/>
        <v>0.24137605062719619</v>
      </c>
      <c r="S145" s="116">
        <v>101.00592000000002</v>
      </c>
      <c r="T145" s="116">
        <v>73.810239600000003</v>
      </c>
      <c r="U145" s="116">
        <v>27.195680400000011</v>
      </c>
      <c r="V145" s="1646">
        <f t="shared" si="38"/>
        <v>0.26924838068897355</v>
      </c>
      <c r="W145" s="116">
        <v>44.437600000000003</v>
      </c>
      <c r="X145" s="116">
        <v>34.060601200000008</v>
      </c>
      <c r="Y145" s="116">
        <v>10.376998800000001</v>
      </c>
      <c r="Z145" s="1646">
        <f t="shared" si="39"/>
        <v>0.2335184348389652</v>
      </c>
      <c r="AA145" s="1652">
        <v>138.44099000000003</v>
      </c>
      <c r="AB145" s="116">
        <v>96.754738800000027</v>
      </c>
      <c r="AC145" s="116">
        <v>41.686251200000001</v>
      </c>
      <c r="AD145" s="1646">
        <f t="shared" si="40"/>
        <v>0.3011120564798041</v>
      </c>
      <c r="AE145" s="1652">
        <v>182.87859000000003</v>
      </c>
      <c r="AF145" s="116">
        <v>130.81534000000002</v>
      </c>
      <c r="AG145" s="116">
        <v>52.063249999999996</v>
      </c>
      <c r="AH145" s="1646">
        <f t="shared" si="41"/>
        <v>0.28468750770661555</v>
      </c>
      <c r="AI145" s="116">
        <v>240.74696000000003</v>
      </c>
      <c r="AJ145" s="116">
        <v>174.65328100000002</v>
      </c>
      <c r="AK145" s="116">
        <v>66.093679000000009</v>
      </c>
      <c r="AL145" s="1655">
        <f t="shared" si="42"/>
        <v>0.27453588198995327</v>
      </c>
    </row>
    <row r="146" spans="2:38" outlineLevel="1">
      <c r="B146" s="503" t="s">
        <v>1343</v>
      </c>
      <c r="C146" s="116">
        <v>0</v>
      </c>
      <c r="D146" s="116">
        <v>0</v>
      </c>
      <c r="E146" s="116">
        <v>0</v>
      </c>
      <c r="F146" s="1646">
        <f t="shared" si="34"/>
        <v>0</v>
      </c>
      <c r="G146" s="116">
        <v>6.9</v>
      </c>
      <c r="H146" s="116">
        <v>5.3807128000000004</v>
      </c>
      <c r="I146" s="116">
        <v>1.5192871999999997</v>
      </c>
      <c r="J146" s="1646">
        <f t="shared" si="35"/>
        <v>0.22018655072463764</v>
      </c>
      <c r="K146" s="116">
        <v>59.802570000000003</v>
      </c>
      <c r="L146" s="116">
        <v>41.242637199999997</v>
      </c>
      <c r="M146" s="116">
        <v>18.559932800000002</v>
      </c>
      <c r="N146" s="1646">
        <f t="shared" si="36"/>
        <v>0.31035343129902276</v>
      </c>
      <c r="O146" s="1652">
        <v>31.800849999999997</v>
      </c>
      <c r="P146" s="116">
        <v>14.656416599999996</v>
      </c>
      <c r="Q146" s="116">
        <v>17.1444334</v>
      </c>
      <c r="R146" s="1646">
        <f t="shared" si="37"/>
        <v>0.53911871538024936</v>
      </c>
      <c r="S146" s="116">
        <v>98.50342000000002</v>
      </c>
      <c r="T146" s="116">
        <v>61.279766599999995</v>
      </c>
      <c r="U146" s="116">
        <v>37.223653400000018</v>
      </c>
      <c r="V146" s="1646">
        <f t="shared" si="38"/>
        <v>0.37789198994309042</v>
      </c>
      <c r="W146" s="116">
        <v>39.071800000000003</v>
      </c>
      <c r="X146" s="116">
        <v>23.298202500000002</v>
      </c>
      <c r="Y146" s="116">
        <v>15.773597499999999</v>
      </c>
      <c r="Z146" s="1646">
        <f t="shared" si="39"/>
        <v>0.40370798120383494</v>
      </c>
      <c r="AA146" s="1652">
        <v>26.103410000000004</v>
      </c>
      <c r="AB146" s="116">
        <v>12.193516900000002</v>
      </c>
      <c r="AC146" s="116">
        <v>13.909893100000001</v>
      </c>
      <c r="AD146" s="1646">
        <f t="shared" si="40"/>
        <v>0.53287647475942801</v>
      </c>
      <c r="AE146" s="1652">
        <v>65.175210000000007</v>
      </c>
      <c r="AF146" s="116">
        <v>35.491719400000001</v>
      </c>
      <c r="AG146" s="116">
        <v>29.683490600000006</v>
      </c>
      <c r="AH146" s="1646">
        <f t="shared" si="41"/>
        <v>0.45544142627235112</v>
      </c>
      <c r="AI146" s="116">
        <v>156.77862999999999</v>
      </c>
      <c r="AJ146" s="116">
        <v>91.390773199999998</v>
      </c>
      <c r="AK146" s="116">
        <v>65.387856800000009</v>
      </c>
      <c r="AL146" s="1655">
        <f t="shared" si="42"/>
        <v>0.41707123477223912</v>
      </c>
    </row>
    <row r="147" spans="2:38" outlineLevel="1">
      <c r="B147" s="503" t="s">
        <v>3542</v>
      </c>
      <c r="C147" s="116">
        <v>25.862359999999999</v>
      </c>
      <c r="D147" s="116">
        <v>21.553800000000003</v>
      </c>
      <c r="E147" s="116">
        <v>4.3085599999999973</v>
      </c>
      <c r="F147" s="1646">
        <f t="shared" si="34"/>
        <v>0.166595778575505</v>
      </c>
      <c r="G147" s="116">
        <v>156.86833000000001</v>
      </c>
      <c r="H147" s="116">
        <v>114.33631869999998</v>
      </c>
      <c r="I147" s="116">
        <v>42.532011300000043</v>
      </c>
      <c r="J147" s="1646">
        <f t="shared" si="35"/>
        <v>0.27113191872444897</v>
      </c>
      <c r="K147" s="116">
        <v>65.099949999999993</v>
      </c>
      <c r="L147" s="116">
        <v>40.081936399999996</v>
      </c>
      <c r="M147" s="116">
        <v>25.0180136</v>
      </c>
      <c r="N147" s="1646">
        <f t="shared" si="36"/>
        <v>0.38430157934069076</v>
      </c>
      <c r="O147" s="1652">
        <v>41.217079999999996</v>
      </c>
      <c r="P147" s="116">
        <v>30.904110599999999</v>
      </c>
      <c r="Q147" s="116">
        <v>10.312969399999995</v>
      </c>
      <c r="R147" s="1646">
        <f t="shared" si="37"/>
        <v>0.25021106298650936</v>
      </c>
      <c r="S147" s="116">
        <v>289.04772000000003</v>
      </c>
      <c r="T147" s="116">
        <v>206.8761657</v>
      </c>
      <c r="U147" s="116">
        <v>82.171554300000011</v>
      </c>
      <c r="V147" s="1646">
        <f t="shared" si="38"/>
        <v>0.28428369647752283</v>
      </c>
      <c r="W147" s="116">
        <v>15.682029999999999</v>
      </c>
      <c r="X147" s="116">
        <v>12.466314999999998</v>
      </c>
      <c r="Y147" s="116">
        <v>3.2157150000000003</v>
      </c>
      <c r="Z147" s="1646">
        <f t="shared" si="39"/>
        <v>0.20505731719681702</v>
      </c>
      <c r="AA147" s="1652">
        <v>85.742650000000012</v>
      </c>
      <c r="AB147" s="116">
        <v>59.50193680000001</v>
      </c>
      <c r="AC147" s="116">
        <v>26.240713199999998</v>
      </c>
      <c r="AD147" s="1646">
        <f t="shared" si="40"/>
        <v>0.30604038013753943</v>
      </c>
      <c r="AE147" s="1652">
        <v>101.42468000000001</v>
      </c>
      <c r="AF147" s="116">
        <v>71.968251800000019</v>
      </c>
      <c r="AG147" s="116">
        <v>29.456428199999994</v>
      </c>
      <c r="AH147" s="1646">
        <f t="shared" si="41"/>
        <v>0.29042663186119977</v>
      </c>
      <c r="AI147" s="116">
        <v>207.74171000000001</v>
      </c>
      <c r="AJ147" s="116">
        <v>142.9542988</v>
      </c>
      <c r="AK147" s="116">
        <v>64.787411200000037</v>
      </c>
      <c r="AL147" s="1655">
        <f t="shared" si="42"/>
        <v>0.31186520607729684</v>
      </c>
    </row>
    <row r="148" spans="2:38" outlineLevel="1">
      <c r="B148" s="503" t="s">
        <v>4783</v>
      </c>
      <c r="C148" s="116">
        <v>0</v>
      </c>
      <c r="D148" s="116">
        <v>0</v>
      </c>
      <c r="E148" s="116">
        <v>0</v>
      </c>
      <c r="F148" s="1646">
        <f t="shared" si="34"/>
        <v>0</v>
      </c>
      <c r="G148" s="116">
        <v>0</v>
      </c>
      <c r="H148" s="116">
        <v>0</v>
      </c>
      <c r="I148" s="116">
        <v>0</v>
      </c>
      <c r="J148" s="1646">
        <f t="shared" si="35"/>
        <v>0</v>
      </c>
      <c r="K148" s="116">
        <v>0</v>
      </c>
      <c r="L148" s="116">
        <v>0</v>
      </c>
      <c r="M148" s="116">
        <v>0</v>
      </c>
      <c r="N148" s="1646">
        <f t="shared" si="36"/>
        <v>0</v>
      </c>
      <c r="O148" s="1652">
        <v>0</v>
      </c>
      <c r="P148" s="116">
        <v>0</v>
      </c>
      <c r="Q148" s="116">
        <v>0</v>
      </c>
      <c r="R148" s="1646">
        <f t="shared" si="37"/>
        <v>0</v>
      </c>
      <c r="S148" s="116">
        <v>0</v>
      </c>
      <c r="T148" s="116">
        <v>0</v>
      </c>
      <c r="U148" s="116">
        <v>0</v>
      </c>
      <c r="V148" s="1646">
        <f t="shared" si="38"/>
        <v>0</v>
      </c>
      <c r="W148" s="116">
        <v>226.62735000000001</v>
      </c>
      <c r="X148" s="116">
        <v>166.97004269999999</v>
      </c>
      <c r="Y148" s="116">
        <v>59.657307300000014</v>
      </c>
      <c r="Z148" s="1646">
        <f t="shared" si="39"/>
        <v>0.26323966326217912</v>
      </c>
      <c r="AA148" s="1652">
        <v>9.93248</v>
      </c>
      <c r="AB148" s="116">
        <v>8.0540674999999986</v>
      </c>
      <c r="AC148" s="116">
        <v>1.8784125000000003</v>
      </c>
      <c r="AD148" s="1646">
        <f t="shared" si="40"/>
        <v>0.18911817592383778</v>
      </c>
      <c r="AE148" s="1652">
        <v>236.55983000000001</v>
      </c>
      <c r="AF148" s="116">
        <v>175.0241102</v>
      </c>
      <c r="AG148" s="116">
        <v>61.535719800000024</v>
      </c>
      <c r="AH148" s="1646">
        <f t="shared" si="41"/>
        <v>0.26012751108250298</v>
      </c>
      <c r="AI148" s="116">
        <v>236.55983000000001</v>
      </c>
      <c r="AJ148" s="116">
        <v>175.0241102</v>
      </c>
      <c r="AK148" s="116">
        <v>61.535719800000024</v>
      </c>
      <c r="AL148" s="1655">
        <f t="shared" si="42"/>
        <v>0.26012751108250298</v>
      </c>
    </row>
    <row r="149" spans="2:38" outlineLevel="1">
      <c r="B149" s="503" t="s">
        <v>1117</v>
      </c>
      <c r="C149" s="116">
        <v>34.191789999999997</v>
      </c>
      <c r="D149" s="116">
        <v>23.936663100000001</v>
      </c>
      <c r="E149" s="116">
        <v>10.255126899999999</v>
      </c>
      <c r="F149" s="1646">
        <f t="shared" si="34"/>
        <v>0.29992951231860043</v>
      </c>
      <c r="G149" s="116">
        <v>33.010629999999999</v>
      </c>
      <c r="H149" s="116">
        <v>20.796970600000002</v>
      </c>
      <c r="I149" s="116">
        <v>12.213659399999997</v>
      </c>
      <c r="J149" s="1646">
        <f t="shared" si="35"/>
        <v>0.36999170873139947</v>
      </c>
      <c r="K149" s="116">
        <v>48.809330000000003</v>
      </c>
      <c r="L149" s="116">
        <v>27.112891200000004</v>
      </c>
      <c r="M149" s="116">
        <v>21.696438799999999</v>
      </c>
      <c r="N149" s="1646">
        <f t="shared" si="36"/>
        <v>0.44451416972943486</v>
      </c>
      <c r="O149" s="1652">
        <v>24.45139</v>
      </c>
      <c r="P149" s="116">
        <v>14.824333600000001</v>
      </c>
      <c r="Q149" s="116">
        <v>9.6270563999999972</v>
      </c>
      <c r="R149" s="1646">
        <f t="shared" si="37"/>
        <v>0.39372225464482785</v>
      </c>
      <c r="S149" s="116">
        <v>140.46314000000001</v>
      </c>
      <c r="T149" s="116">
        <v>86.670858500000008</v>
      </c>
      <c r="U149" s="116">
        <v>53.792281500000009</v>
      </c>
      <c r="V149" s="1646">
        <f t="shared" si="38"/>
        <v>0.3829636835685149</v>
      </c>
      <c r="W149" s="116">
        <v>33.167509999999993</v>
      </c>
      <c r="X149" s="116">
        <v>15.906748399999996</v>
      </c>
      <c r="Y149" s="116">
        <v>17.260761599999999</v>
      </c>
      <c r="Z149" s="1646">
        <f t="shared" si="39"/>
        <v>0.52041174028439285</v>
      </c>
      <c r="AA149" s="1652">
        <v>25.9801</v>
      </c>
      <c r="AB149" s="116">
        <v>13.926166800000001</v>
      </c>
      <c r="AC149" s="116">
        <v>12.053933199999998</v>
      </c>
      <c r="AD149" s="1646">
        <f t="shared" si="40"/>
        <v>0.46396792929973318</v>
      </c>
      <c r="AE149" s="1652">
        <v>59.147609999999993</v>
      </c>
      <c r="AF149" s="116">
        <v>29.832915199999995</v>
      </c>
      <c r="AG149" s="116">
        <v>29.314694799999998</v>
      </c>
      <c r="AH149" s="1646">
        <f t="shared" si="41"/>
        <v>0.49561926170812315</v>
      </c>
      <c r="AI149" s="116">
        <v>132.40832999999998</v>
      </c>
      <c r="AJ149" s="116">
        <v>71.770139999999998</v>
      </c>
      <c r="AK149" s="116">
        <v>60.638189999999987</v>
      </c>
      <c r="AL149" s="1655">
        <f t="shared" si="42"/>
        <v>0.45796355863713406</v>
      </c>
    </row>
    <row r="150" spans="2:38" outlineLevel="1">
      <c r="B150" s="503" t="s">
        <v>1329</v>
      </c>
      <c r="C150" s="116">
        <v>13.68718</v>
      </c>
      <c r="D150" s="116">
        <v>9.2859314000000008</v>
      </c>
      <c r="E150" s="116">
        <v>4.4012485999999988</v>
      </c>
      <c r="F150" s="1646">
        <f t="shared" si="34"/>
        <v>0.32155992688048224</v>
      </c>
      <c r="G150" s="116">
        <v>14.146990000000001</v>
      </c>
      <c r="H150" s="116">
        <v>9.9079203000000025</v>
      </c>
      <c r="I150" s="116">
        <v>4.2390696999999982</v>
      </c>
      <c r="J150" s="1646">
        <f t="shared" si="35"/>
        <v>0.29964463818805259</v>
      </c>
      <c r="K150" s="116">
        <v>41.626499999999993</v>
      </c>
      <c r="L150" s="116">
        <v>25.739684599999997</v>
      </c>
      <c r="M150" s="116">
        <v>15.886815399999996</v>
      </c>
      <c r="N150" s="1646">
        <f t="shared" si="36"/>
        <v>0.38165148162828966</v>
      </c>
      <c r="O150" s="1652">
        <v>13.258979999999999</v>
      </c>
      <c r="P150" s="116">
        <v>10.8440768</v>
      </c>
      <c r="Q150" s="116">
        <v>2.414903199999999</v>
      </c>
      <c r="R150" s="1646">
        <f t="shared" si="37"/>
        <v>0.18213340694382216</v>
      </c>
      <c r="S150" s="116">
        <v>82.719649999999973</v>
      </c>
      <c r="T150" s="116">
        <v>55.777613100000003</v>
      </c>
      <c r="U150" s="116">
        <v>26.942036899999977</v>
      </c>
      <c r="V150" s="1646">
        <f t="shared" si="38"/>
        <v>0.32570298472007542</v>
      </c>
      <c r="W150" s="116">
        <v>56.376910000000009</v>
      </c>
      <c r="X150" s="116">
        <v>38.926413400000015</v>
      </c>
      <c r="Y150" s="116">
        <v>17.450496599999997</v>
      </c>
      <c r="Z150" s="1646">
        <f t="shared" si="39"/>
        <v>0.30953268989024041</v>
      </c>
      <c r="AA150" s="1652">
        <v>91.203429999999997</v>
      </c>
      <c r="AB150" s="116">
        <v>67.024572400000011</v>
      </c>
      <c r="AC150" s="116">
        <v>24.17885759999999</v>
      </c>
      <c r="AD150" s="1646">
        <f t="shared" si="40"/>
        <v>0.26510908197202659</v>
      </c>
      <c r="AE150" s="1652">
        <v>147.58034000000001</v>
      </c>
      <c r="AF150" s="116">
        <v>105.95098580000003</v>
      </c>
      <c r="AG150" s="116">
        <v>41.629354199999973</v>
      </c>
      <c r="AH150" s="1646">
        <f t="shared" si="41"/>
        <v>0.28207926746882389</v>
      </c>
      <c r="AI150" s="116">
        <v>202.46582000000001</v>
      </c>
      <c r="AJ150" s="116">
        <v>142.53474720000003</v>
      </c>
      <c r="AK150" s="116">
        <v>59.931072799999995</v>
      </c>
      <c r="AL150" s="1655">
        <f t="shared" si="42"/>
        <v>0.29600587793040817</v>
      </c>
    </row>
    <row r="151" spans="2:38" outlineLevel="1">
      <c r="B151" s="503" t="s">
        <v>3558</v>
      </c>
      <c r="C151" s="116">
        <v>24.244259999999997</v>
      </c>
      <c r="D151" s="116">
        <v>16.150269000000002</v>
      </c>
      <c r="E151" s="116">
        <v>8.0939909999999955</v>
      </c>
      <c r="F151" s="1646">
        <f t="shared" si="34"/>
        <v>0.33385184781882377</v>
      </c>
      <c r="G151" s="116">
        <v>23.636130000000001</v>
      </c>
      <c r="H151" s="116">
        <v>15.019067999999997</v>
      </c>
      <c r="I151" s="116">
        <v>8.6170620000000042</v>
      </c>
      <c r="J151" s="1646">
        <f t="shared" si="35"/>
        <v>0.36457161134246613</v>
      </c>
      <c r="K151" s="116">
        <v>65.128190000000004</v>
      </c>
      <c r="L151" s="116">
        <v>47.872370799999999</v>
      </c>
      <c r="M151" s="116">
        <v>17.255819200000005</v>
      </c>
      <c r="N151" s="1646">
        <f t="shared" si="36"/>
        <v>0.26495161618954871</v>
      </c>
      <c r="O151" s="1652">
        <v>31.102559999999997</v>
      </c>
      <c r="P151" s="116">
        <v>35.2497142</v>
      </c>
      <c r="Q151" s="116">
        <v>-4.1471542000000046</v>
      </c>
      <c r="R151" s="1646">
        <f t="shared" si="37"/>
        <v>-0.13333803391103513</v>
      </c>
      <c r="S151" s="116">
        <v>144.11114000000001</v>
      </c>
      <c r="T151" s="116">
        <v>114.29142200000001</v>
      </c>
      <c r="U151" s="116">
        <v>29.819718000000009</v>
      </c>
      <c r="V151" s="1646">
        <f t="shared" si="38"/>
        <v>0.20692167170421391</v>
      </c>
      <c r="W151" s="116">
        <v>258.05638999999985</v>
      </c>
      <c r="X151" s="116">
        <v>211.64704900000001</v>
      </c>
      <c r="Y151" s="116">
        <v>46.40934099999987</v>
      </c>
      <c r="Z151" s="1646">
        <f t="shared" si="39"/>
        <v>0.17984185937034886</v>
      </c>
      <c r="AA151" s="1652">
        <v>41.335879999999996</v>
      </c>
      <c r="AB151" s="116">
        <v>40.958945899999989</v>
      </c>
      <c r="AC151" s="116">
        <v>0.37693410000000588</v>
      </c>
      <c r="AD151" s="1646">
        <f t="shared" si="40"/>
        <v>9.1188115506433132E-3</v>
      </c>
      <c r="AE151" s="1652">
        <v>299.39226999999983</v>
      </c>
      <c r="AF151" s="116">
        <v>252.60599489999998</v>
      </c>
      <c r="AG151" s="116">
        <v>46.786275099999855</v>
      </c>
      <c r="AH151" s="1646">
        <f t="shared" si="41"/>
        <v>0.15627081854852126</v>
      </c>
      <c r="AI151" s="116">
        <v>395.62301999999988</v>
      </c>
      <c r="AJ151" s="116">
        <v>335.72807989999995</v>
      </c>
      <c r="AK151" s="116">
        <v>59.89494009999995</v>
      </c>
      <c r="AL151" s="1655">
        <f t="shared" si="42"/>
        <v>0.15139397121026973</v>
      </c>
    </row>
    <row r="152" spans="2:38" outlineLevel="1">
      <c r="B152" s="503" t="s">
        <v>3541</v>
      </c>
      <c r="C152" s="116">
        <v>116.85892999999999</v>
      </c>
      <c r="D152" s="116">
        <v>83.235214200000001</v>
      </c>
      <c r="E152" s="116">
        <v>33.623715799999992</v>
      </c>
      <c r="F152" s="1646">
        <f t="shared" si="34"/>
        <v>0.28772910893502102</v>
      </c>
      <c r="G152" s="116">
        <v>66.572649999999996</v>
      </c>
      <c r="H152" s="116">
        <v>45.834308799999981</v>
      </c>
      <c r="I152" s="116">
        <v>20.738341200000011</v>
      </c>
      <c r="J152" s="1646">
        <f t="shared" si="35"/>
        <v>0.31151443122663758</v>
      </c>
      <c r="K152" s="116">
        <v>71.752140000000011</v>
      </c>
      <c r="L152" s="116">
        <v>52.668019400000006</v>
      </c>
      <c r="M152" s="116">
        <v>19.084120600000009</v>
      </c>
      <c r="N152" s="1646">
        <f t="shared" si="36"/>
        <v>0.26597284206436222</v>
      </c>
      <c r="O152" s="1652">
        <v>50.952140000000014</v>
      </c>
      <c r="P152" s="116">
        <v>37.369561400000002</v>
      </c>
      <c r="Q152" s="116">
        <v>13.582578600000016</v>
      </c>
      <c r="R152" s="1646">
        <f t="shared" si="37"/>
        <v>0.26657523315016823</v>
      </c>
      <c r="S152" s="116">
        <v>306.13585999999998</v>
      </c>
      <c r="T152" s="116">
        <v>219.10710379999998</v>
      </c>
      <c r="U152" s="116">
        <v>87.028756200000004</v>
      </c>
      <c r="V152" s="1646">
        <f t="shared" si="38"/>
        <v>0.28428148273776227</v>
      </c>
      <c r="W152" s="116">
        <v>37.378610000000002</v>
      </c>
      <c r="X152" s="116">
        <v>27.379497599999993</v>
      </c>
      <c r="Y152" s="116">
        <v>9.9991124000000049</v>
      </c>
      <c r="Z152" s="1646">
        <f t="shared" si="39"/>
        <v>0.26750894161125854</v>
      </c>
      <c r="AA152" s="1652">
        <v>59.681170000000009</v>
      </c>
      <c r="AB152" s="116">
        <v>43.026759599999977</v>
      </c>
      <c r="AC152" s="116">
        <v>16.654410400000028</v>
      </c>
      <c r="AD152" s="1646">
        <f t="shared" si="40"/>
        <v>0.27905636568452036</v>
      </c>
      <c r="AE152" s="1652">
        <v>97.059780000000003</v>
      </c>
      <c r="AF152" s="116">
        <v>70.40625719999997</v>
      </c>
      <c r="AG152" s="116">
        <v>26.653522800000037</v>
      </c>
      <c r="AH152" s="1646">
        <f t="shared" si="41"/>
        <v>0.27460934694061778</v>
      </c>
      <c r="AI152" s="116">
        <v>219.76406000000003</v>
      </c>
      <c r="AJ152" s="116">
        <v>160.443838</v>
      </c>
      <c r="AK152" s="116">
        <v>59.320222000000037</v>
      </c>
      <c r="AL152" s="1655">
        <f t="shared" si="42"/>
        <v>0.26992685701201563</v>
      </c>
    </row>
    <row r="153" spans="2:38" outlineLevel="1">
      <c r="B153" s="503" t="s">
        <v>1157</v>
      </c>
      <c r="C153" s="116">
        <v>68.060670000000002</v>
      </c>
      <c r="D153" s="116">
        <v>58.907413500000004</v>
      </c>
      <c r="E153" s="116">
        <v>9.1532564999999959</v>
      </c>
      <c r="F153" s="1646">
        <f t="shared" si="34"/>
        <v>0.1344867233895875</v>
      </c>
      <c r="G153" s="116">
        <v>98.023930000000007</v>
      </c>
      <c r="H153" s="116">
        <v>77.245975799999997</v>
      </c>
      <c r="I153" s="116">
        <v>20.777954200000007</v>
      </c>
      <c r="J153" s="1646">
        <f t="shared" si="35"/>
        <v>0.21196818164707337</v>
      </c>
      <c r="K153" s="116">
        <v>30.337580000000003</v>
      </c>
      <c r="L153" s="116">
        <v>21.428107300000004</v>
      </c>
      <c r="M153" s="116">
        <v>8.9094726999999985</v>
      </c>
      <c r="N153" s="1646">
        <f t="shared" si="36"/>
        <v>0.29367776533263357</v>
      </c>
      <c r="O153" s="1652">
        <v>67.560680000000005</v>
      </c>
      <c r="P153" s="116">
        <v>44.125152299999996</v>
      </c>
      <c r="Q153" s="116">
        <v>23.435527700000012</v>
      </c>
      <c r="R153" s="1646">
        <f t="shared" si="37"/>
        <v>0.34688116963890847</v>
      </c>
      <c r="S153" s="116">
        <v>263.98285999999996</v>
      </c>
      <c r="T153" s="116">
        <v>201.7066489</v>
      </c>
      <c r="U153" s="116">
        <v>62.276211099999983</v>
      </c>
      <c r="V153" s="1646">
        <f t="shared" si="38"/>
        <v>0.23591005529677189</v>
      </c>
      <c r="W153" s="116">
        <v>41.471769999999999</v>
      </c>
      <c r="X153" s="116">
        <v>25.306889999999996</v>
      </c>
      <c r="Y153" s="116">
        <v>16.16488</v>
      </c>
      <c r="Z153" s="1646">
        <f t="shared" si="39"/>
        <v>0.38978032526704309</v>
      </c>
      <c r="AA153" s="1652">
        <v>27.823910000000001</v>
      </c>
      <c r="AB153" s="116">
        <v>17.608843399999998</v>
      </c>
      <c r="AC153" s="116">
        <v>10.215066600000002</v>
      </c>
      <c r="AD153" s="1646">
        <f t="shared" si="40"/>
        <v>0.36713267833313151</v>
      </c>
      <c r="AE153" s="1652">
        <v>69.29567999999999</v>
      </c>
      <c r="AF153" s="116">
        <v>42.915733400000001</v>
      </c>
      <c r="AG153" s="116">
        <v>26.379946599999997</v>
      </c>
      <c r="AH153" s="1646">
        <f t="shared" si="41"/>
        <v>0.38068674122254087</v>
      </c>
      <c r="AI153" s="116">
        <v>167.19394</v>
      </c>
      <c r="AJ153" s="116">
        <v>108.46899299999998</v>
      </c>
      <c r="AK153" s="116">
        <v>58.724947000000014</v>
      </c>
      <c r="AL153" s="1655">
        <f t="shared" si="42"/>
        <v>0.35123848986392697</v>
      </c>
    </row>
    <row r="154" spans="2:38" outlineLevel="1">
      <c r="B154" s="503" t="s">
        <v>1365</v>
      </c>
      <c r="C154" s="116">
        <v>0</v>
      </c>
      <c r="D154" s="116">
        <v>0</v>
      </c>
      <c r="E154" s="116">
        <v>0</v>
      </c>
      <c r="F154" s="1646">
        <f t="shared" si="34"/>
        <v>0</v>
      </c>
      <c r="G154" s="116">
        <v>18.79982145</v>
      </c>
      <c r="H154" s="116">
        <v>13.460579999999998</v>
      </c>
      <c r="I154" s="116">
        <v>5.3392414500000012</v>
      </c>
      <c r="J154" s="1646">
        <f t="shared" si="35"/>
        <v>0.28400490207847168</v>
      </c>
      <c r="K154" s="116">
        <v>44.026905880000001</v>
      </c>
      <c r="L154" s="116">
        <v>30.994020000000006</v>
      </c>
      <c r="M154" s="116">
        <v>13.032885879999991</v>
      </c>
      <c r="N154" s="1646">
        <f t="shared" si="36"/>
        <v>0.2960209358232555</v>
      </c>
      <c r="O154" s="1652">
        <v>52.029904110000004</v>
      </c>
      <c r="P154" s="116">
        <v>34.749790000000012</v>
      </c>
      <c r="Q154" s="116">
        <v>17.280114109999996</v>
      </c>
      <c r="R154" s="1646">
        <f t="shared" si="37"/>
        <v>0.33211889211763523</v>
      </c>
      <c r="S154" s="116">
        <v>114.85663144</v>
      </c>
      <c r="T154" s="116">
        <v>79.204390000000018</v>
      </c>
      <c r="U154" s="116">
        <v>35.652241439999983</v>
      </c>
      <c r="V154" s="1646">
        <f t="shared" si="38"/>
        <v>0.31040646929145205</v>
      </c>
      <c r="W154" s="116">
        <v>47.724305690000001</v>
      </c>
      <c r="X154" s="116">
        <v>41.238030000000002</v>
      </c>
      <c r="Y154" s="116">
        <v>6.486275690000002</v>
      </c>
      <c r="Z154" s="1646">
        <f t="shared" si="39"/>
        <v>0.13591136835248113</v>
      </c>
      <c r="AA154" s="1652">
        <v>61.147742009999988</v>
      </c>
      <c r="AB154" s="116">
        <v>39.92022</v>
      </c>
      <c r="AC154" s="116">
        <v>21.227522009999987</v>
      </c>
      <c r="AD154" s="1646">
        <f t="shared" si="40"/>
        <v>0.34715136343920072</v>
      </c>
      <c r="AE154" s="1652">
        <v>108.8720477</v>
      </c>
      <c r="AF154" s="116">
        <v>81.158249999999995</v>
      </c>
      <c r="AG154" s="116">
        <v>27.713797699999997</v>
      </c>
      <c r="AH154" s="1646">
        <f t="shared" si="41"/>
        <v>0.25455383898322692</v>
      </c>
      <c r="AI154" s="116">
        <v>204.92885769</v>
      </c>
      <c r="AJ154" s="116">
        <v>146.90206000000001</v>
      </c>
      <c r="AK154" s="116">
        <v>58.026797690000009</v>
      </c>
      <c r="AL154" s="1655">
        <f t="shared" si="42"/>
        <v>0.2831558148719997</v>
      </c>
    </row>
    <row r="155" spans="2:38" outlineLevel="1">
      <c r="B155" s="503" t="s">
        <v>1127</v>
      </c>
      <c r="C155" s="116">
        <v>73.25381999999999</v>
      </c>
      <c r="D155" s="116">
        <v>63.641954299999995</v>
      </c>
      <c r="E155" s="116">
        <v>9.6118656999999956</v>
      </c>
      <c r="F155" s="1646">
        <f t="shared" si="34"/>
        <v>0.13121316676727571</v>
      </c>
      <c r="G155" s="116">
        <v>70.517950000000013</v>
      </c>
      <c r="H155" s="116">
        <v>62.222686299999985</v>
      </c>
      <c r="I155" s="116">
        <v>8.2952637000000244</v>
      </c>
      <c r="J155" s="1646">
        <f t="shared" si="35"/>
        <v>0.11763336427108308</v>
      </c>
      <c r="K155" s="116">
        <v>85.553819999999988</v>
      </c>
      <c r="L155" s="116">
        <v>57.859579400000015</v>
      </c>
      <c r="M155" s="116">
        <v>27.694240599999976</v>
      </c>
      <c r="N155" s="1646">
        <f t="shared" si="36"/>
        <v>0.32370548270083066</v>
      </c>
      <c r="O155" s="1652">
        <v>15.259819999999999</v>
      </c>
      <c r="P155" s="116">
        <v>11.256920000000001</v>
      </c>
      <c r="Q155" s="116">
        <v>4.0028999999999995</v>
      </c>
      <c r="R155" s="1646">
        <f t="shared" si="37"/>
        <v>0.26231633138529808</v>
      </c>
      <c r="S155" s="116">
        <v>244.58541000000002</v>
      </c>
      <c r="T155" s="116">
        <v>194.98114000000001</v>
      </c>
      <c r="U155" s="116">
        <v>49.604270000000021</v>
      </c>
      <c r="V155" s="1646">
        <f t="shared" si="38"/>
        <v>0.20280960340193643</v>
      </c>
      <c r="W155" s="116">
        <v>30.799980000000012</v>
      </c>
      <c r="X155" s="116">
        <v>19.476013800000011</v>
      </c>
      <c r="Y155" s="116">
        <v>11.323966199999999</v>
      </c>
      <c r="Z155" s="1646">
        <f t="shared" si="39"/>
        <v>0.36766147900096025</v>
      </c>
      <c r="AA155" s="1652">
        <v>43.071789999999993</v>
      </c>
      <c r="AB155" s="116">
        <v>28.244850000000007</v>
      </c>
      <c r="AC155" s="116">
        <v>14.826939999999988</v>
      </c>
      <c r="AD155" s="1646">
        <f t="shared" si="40"/>
        <v>0.34423784105559557</v>
      </c>
      <c r="AE155" s="1652">
        <v>73.871769999999998</v>
      </c>
      <c r="AF155" s="116">
        <v>47.720863800000018</v>
      </c>
      <c r="AG155" s="116">
        <v>26.150906199999984</v>
      </c>
      <c r="AH155" s="1646">
        <f t="shared" si="41"/>
        <v>0.35400405594721751</v>
      </c>
      <c r="AI155" s="116">
        <v>174.68540999999996</v>
      </c>
      <c r="AJ155" s="116">
        <v>116.83736320000004</v>
      </c>
      <c r="AK155" s="116">
        <v>57.848046799999935</v>
      </c>
      <c r="AL155" s="1655">
        <f t="shared" si="42"/>
        <v>0.33115557160726788</v>
      </c>
    </row>
    <row r="156" spans="2:38" outlineLevel="1">
      <c r="B156" s="503" t="s">
        <v>1823</v>
      </c>
      <c r="C156" s="116">
        <v>4.3675200000000007</v>
      </c>
      <c r="D156" s="116">
        <v>2.8530799999999998</v>
      </c>
      <c r="E156" s="116">
        <v>1.5144400000000005</v>
      </c>
      <c r="F156" s="1646">
        <f t="shared" si="34"/>
        <v>0.34675055866945093</v>
      </c>
      <c r="G156" s="116">
        <v>4.0760699999999996</v>
      </c>
      <c r="H156" s="116">
        <v>2.8689200000000001</v>
      </c>
      <c r="I156" s="116">
        <v>1.2071499999999997</v>
      </c>
      <c r="J156" s="1646">
        <f t="shared" si="35"/>
        <v>0.29615536533965309</v>
      </c>
      <c r="K156" s="116">
        <v>1.2726199999999999</v>
      </c>
      <c r="L156" s="116">
        <v>0.91187340000000006</v>
      </c>
      <c r="M156" s="116">
        <v>0.36074659999999981</v>
      </c>
      <c r="N156" s="1646">
        <f t="shared" si="36"/>
        <v>0.28346764941616498</v>
      </c>
      <c r="O156" s="1652">
        <v>0.28461999999999998</v>
      </c>
      <c r="P156" s="116">
        <v>0.13632</v>
      </c>
      <c r="Q156" s="116">
        <v>0.14830000000000002</v>
      </c>
      <c r="R156" s="1646">
        <f t="shared" si="37"/>
        <v>0.52104560466587035</v>
      </c>
      <c r="S156" s="116">
        <v>10.000830000000001</v>
      </c>
      <c r="T156" s="116">
        <v>6.7701934000000001</v>
      </c>
      <c r="U156" s="116">
        <v>3.2306366</v>
      </c>
      <c r="V156" s="1646">
        <f t="shared" si="38"/>
        <v>0.3230368479416208</v>
      </c>
      <c r="W156" s="116">
        <v>134.51283000000001</v>
      </c>
      <c r="X156" s="116">
        <v>78.725059180000002</v>
      </c>
      <c r="Y156" s="116">
        <v>55.78777082000002</v>
      </c>
      <c r="Z156" s="1646">
        <f t="shared" si="39"/>
        <v>0.41473940307404145</v>
      </c>
      <c r="AA156" s="1652">
        <v>-4.1666600000000003</v>
      </c>
      <c r="AB156" s="116">
        <v>-3.5403614999999999</v>
      </c>
      <c r="AC156" s="116">
        <v>-0.62629849999999987</v>
      </c>
      <c r="AD156" s="1646">
        <f t="shared" si="40"/>
        <v>0.15031188049900876</v>
      </c>
      <c r="AE156" s="1652">
        <v>130.34617</v>
      </c>
      <c r="AF156" s="116">
        <v>75.184697679999999</v>
      </c>
      <c r="AG156" s="116">
        <v>55.161472320000016</v>
      </c>
      <c r="AH156" s="1646">
        <f t="shared" si="41"/>
        <v>0.42319212233086723</v>
      </c>
      <c r="AI156" s="116">
        <v>131.90341000000001</v>
      </c>
      <c r="AJ156" s="116">
        <v>76.232891080000002</v>
      </c>
      <c r="AK156" s="116">
        <v>55.670518919999999</v>
      </c>
      <c r="AL156" s="1655">
        <f t="shared" si="42"/>
        <v>0.42205519114327672</v>
      </c>
    </row>
    <row r="157" spans="2:38" outlineLevel="1">
      <c r="B157" s="503" t="s">
        <v>3539</v>
      </c>
      <c r="C157" s="116">
        <v>35.311950000000003</v>
      </c>
      <c r="D157" s="116">
        <v>21.701803999999999</v>
      </c>
      <c r="E157" s="116">
        <v>13.610146000000004</v>
      </c>
      <c r="F157" s="1646">
        <f t="shared" si="34"/>
        <v>0.38542606681307612</v>
      </c>
      <c r="G157" s="116">
        <v>48.962389999999999</v>
      </c>
      <c r="H157" s="116">
        <v>30.770605799999995</v>
      </c>
      <c r="I157" s="116">
        <v>18.191784200000004</v>
      </c>
      <c r="J157" s="1646">
        <f t="shared" si="35"/>
        <v>0.37154608261565675</v>
      </c>
      <c r="K157" s="116">
        <v>231.38545999999999</v>
      </c>
      <c r="L157" s="116">
        <v>227.29789159999996</v>
      </c>
      <c r="M157" s="116">
        <v>4.0875684000000474</v>
      </c>
      <c r="N157" s="1646">
        <f t="shared" si="36"/>
        <v>1.7665623414712606E-2</v>
      </c>
      <c r="O157" s="1652">
        <v>49.453849999999989</v>
      </c>
      <c r="P157" s="116">
        <v>38.37944199999999</v>
      </c>
      <c r="Q157" s="116">
        <v>11.074408000000004</v>
      </c>
      <c r="R157" s="1646">
        <f t="shared" si="37"/>
        <v>0.22393419319223895</v>
      </c>
      <c r="S157" s="116">
        <v>365.11364999999995</v>
      </c>
      <c r="T157" s="116">
        <v>318.14974339999992</v>
      </c>
      <c r="U157" s="116">
        <v>46.963906600000044</v>
      </c>
      <c r="V157" s="1646">
        <f t="shared" si="38"/>
        <v>0.12862818631952011</v>
      </c>
      <c r="W157" s="116">
        <v>54.356390000000012</v>
      </c>
      <c r="X157" s="116">
        <v>38.895642000000002</v>
      </c>
      <c r="Y157" s="116">
        <v>15.460748000000015</v>
      </c>
      <c r="Z157" s="1646">
        <f t="shared" si="39"/>
        <v>0.28443294339451186</v>
      </c>
      <c r="AA157" s="1652">
        <v>89.787170000000017</v>
      </c>
      <c r="AB157" s="116">
        <v>65.194750400000018</v>
      </c>
      <c r="AC157" s="116">
        <v>24.592419599999992</v>
      </c>
      <c r="AD157" s="1646">
        <f t="shared" si="40"/>
        <v>0.273896811760522</v>
      </c>
      <c r="AE157" s="1652">
        <v>144.14356000000004</v>
      </c>
      <c r="AF157" s="116">
        <v>104.09039240000001</v>
      </c>
      <c r="AG157" s="116">
        <v>40.053167600000016</v>
      </c>
      <c r="AH157" s="1646">
        <f t="shared" si="41"/>
        <v>0.27786997629307897</v>
      </c>
      <c r="AI157" s="116">
        <v>424.98286999999999</v>
      </c>
      <c r="AJ157" s="116">
        <v>369.76772599999998</v>
      </c>
      <c r="AK157" s="116">
        <v>55.215144000000031</v>
      </c>
      <c r="AL157" s="1655">
        <f t="shared" si="42"/>
        <v>0.12992322255247613</v>
      </c>
    </row>
    <row r="158" spans="2:38" outlineLevel="1">
      <c r="B158" s="503" t="s">
        <v>3556</v>
      </c>
      <c r="C158" s="116">
        <v>38.741029999999995</v>
      </c>
      <c r="D158" s="116">
        <v>27.245625399999994</v>
      </c>
      <c r="E158" s="116">
        <v>11.495404599999999</v>
      </c>
      <c r="F158" s="1646">
        <f t="shared" si="34"/>
        <v>0.29672428946778134</v>
      </c>
      <c r="G158" s="116">
        <v>36.91283</v>
      </c>
      <c r="H158" s="116">
        <v>26.286330600000007</v>
      </c>
      <c r="I158" s="116">
        <v>10.626499399999997</v>
      </c>
      <c r="J158" s="1646">
        <f t="shared" si="35"/>
        <v>0.28788091836903312</v>
      </c>
      <c r="K158" s="116">
        <v>40.440179999999991</v>
      </c>
      <c r="L158" s="116">
        <v>30.191834799999995</v>
      </c>
      <c r="M158" s="116">
        <v>10.248345199999996</v>
      </c>
      <c r="N158" s="1646">
        <f t="shared" si="36"/>
        <v>0.25341987102925845</v>
      </c>
      <c r="O158" s="1652">
        <v>59.896569999999997</v>
      </c>
      <c r="P158" s="116">
        <v>40.183433799999996</v>
      </c>
      <c r="Q158" s="116">
        <v>19.713136200000001</v>
      </c>
      <c r="R158" s="1646">
        <f t="shared" si="37"/>
        <v>0.32911961736707129</v>
      </c>
      <c r="S158" s="116">
        <v>175.99060999999998</v>
      </c>
      <c r="T158" s="116">
        <v>123.90722459999999</v>
      </c>
      <c r="U158" s="116">
        <v>52.083385399999997</v>
      </c>
      <c r="V158" s="1646">
        <f t="shared" si="38"/>
        <v>0.29594411542752197</v>
      </c>
      <c r="W158" s="116">
        <v>46.256399999999992</v>
      </c>
      <c r="X158" s="116">
        <v>35.063687800000004</v>
      </c>
      <c r="Y158" s="116">
        <v>11.192712199999987</v>
      </c>
      <c r="Z158" s="1646">
        <f t="shared" si="39"/>
        <v>0.24197110453904733</v>
      </c>
      <c r="AA158" s="1652">
        <v>46.984609999999989</v>
      </c>
      <c r="AB158" s="116">
        <v>33.275543000000006</v>
      </c>
      <c r="AC158" s="116">
        <v>13.709066999999981</v>
      </c>
      <c r="AD158" s="1646">
        <f t="shared" si="40"/>
        <v>0.29177781831114452</v>
      </c>
      <c r="AE158" s="1652">
        <v>93.241009999999974</v>
      </c>
      <c r="AF158" s="116">
        <v>68.339230800000024</v>
      </c>
      <c r="AG158" s="116">
        <v>24.901779199999961</v>
      </c>
      <c r="AH158" s="1646">
        <f t="shared" si="41"/>
        <v>0.26706895603125674</v>
      </c>
      <c r="AI158" s="116">
        <v>193.57775999999998</v>
      </c>
      <c r="AJ158" s="116">
        <v>138.71449939999999</v>
      </c>
      <c r="AK158" s="116">
        <v>54.863260599999983</v>
      </c>
      <c r="AL158" s="1655">
        <f t="shared" si="42"/>
        <v>0.28341716837719366</v>
      </c>
    </row>
    <row r="159" spans="2:38" outlineLevel="1">
      <c r="B159" s="503" t="s">
        <v>1265</v>
      </c>
      <c r="C159" s="116">
        <v>0</v>
      </c>
      <c r="D159" s="116">
        <v>0</v>
      </c>
      <c r="E159" s="116">
        <v>0</v>
      </c>
      <c r="F159" s="1646">
        <f t="shared" si="34"/>
        <v>0</v>
      </c>
      <c r="G159" s="116">
        <v>30.330770000000005</v>
      </c>
      <c r="H159" s="116">
        <v>19.86884556</v>
      </c>
      <c r="I159" s="116">
        <v>10.461924440000002</v>
      </c>
      <c r="J159" s="1646">
        <f t="shared" si="35"/>
        <v>0.3449277562026945</v>
      </c>
      <c r="K159" s="116">
        <v>67.511970000000005</v>
      </c>
      <c r="L159" s="116">
        <v>13.897181299999996</v>
      </c>
      <c r="M159" s="116">
        <v>53.614788700000005</v>
      </c>
      <c r="N159" s="1646">
        <f t="shared" si="36"/>
        <v>0.79415233624496517</v>
      </c>
      <c r="O159" s="1652">
        <v>3.1598299999999999</v>
      </c>
      <c r="P159" s="116">
        <v>2.0443199999999999</v>
      </c>
      <c r="Q159" s="116">
        <v>1.11551</v>
      </c>
      <c r="R159" s="1646">
        <f t="shared" si="37"/>
        <v>0.35302848570967427</v>
      </c>
      <c r="S159" s="116">
        <v>101.00257000000001</v>
      </c>
      <c r="T159" s="116">
        <v>35.810346859999996</v>
      </c>
      <c r="U159" s="116">
        <v>65.19222314000001</v>
      </c>
      <c r="V159" s="1646">
        <f t="shared" si="38"/>
        <v>0.64545113198604753</v>
      </c>
      <c r="W159" s="116">
        <v>0</v>
      </c>
      <c r="X159" s="116">
        <v>0</v>
      </c>
      <c r="Y159" s="116">
        <v>0</v>
      </c>
      <c r="Z159" s="1646">
        <f t="shared" si="39"/>
        <v>0</v>
      </c>
      <c r="AA159" s="1652">
        <v>0</v>
      </c>
      <c r="AB159" s="116">
        <v>0</v>
      </c>
      <c r="AC159" s="116">
        <v>0</v>
      </c>
      <c r="AD159" s="1646">
        <f t="shared" si="40"/>
        <v>0</v>
      </c>
      <c r="AE159" s="1652">
        <v>0</v>
      </c>
      <c r="AF159" s="116">
        <v>0</v>
      </c>
      <c r="AG159" s="116">
        <v>0</v>
      </c>
      <c r="AH159" s="1646">
        <f t="shared" si="41"/>
        <v>0</v>
      </c>
      <c r="AI159" s="116">
        <v>70.671800000000005</v>
      </c>
      <c r="AJ159" s="116">
        <v>15.941501299999997</v>
      </c>
      <c r="AK159" s="116">
        <v>54.730298700000006</v>
      </c>
      <c r="AL159" s="1655">
        <f t="shared" si="42"/>
        <v>0.77442910326325354</v>
      </c>
    </row>
    <row r="160" spans="2:38" outlineLevel="1">
      <c r="B160" s="503" t="s">
        <v>1119</v>
      </c>
      <c r="C160" s="116">
        <v>73.921360000000007</v>
      </c>
      <c r="D160" s="116">
        <v>62.23</v>
      </c>
      <c r="E160" s="116">
        <v>11.691360000000001</v>
      </c>
      <c r="F160" s="1646">
        <f t="shared" si="34"/>
        <v>0.15815942780273523</v>
      </c>
      <c r="G160" s="116">
        <v>73.921360000000007</v>
      </c>
      <c r="H160" s="116">
        <v>60.893000000000001</v>
      </c>
      <c r="I160" s="116">
        <v>13.028360000000001</v>
      </c>
      <c r="J160" s="1646">
        <f t="shared" si="35"/>
        <v>0.17624621624926815</v>
      </c>
      <c r="K160" s="116">
        <v>112.2017</v>
      </c>
      <c r="L160" s="116">
        <v>91.757249999999971</v>
      </c>
      <c r="M160" s="116">
        <v>20.444450000000025</v>
      </c>
      <c r="N160" s="1646">
        <f t="shared" si="36"/>
        <v>0.18221158859446893</v>
      </c>
      <c r="O160" s="1652">
        <v>36.960680000000004</v>
      </c>
      <c r="P160" s="116">
        <v>30.243500000000001</v>
      </c>
      <c r="Q160" s="116">
        <v>6.7171799999999999</v>
      </c>
      <c r="R160" s="1646">
        <f t="shared" si="37"/>
        <v>0.18173853944245613</v>
      </c>
      <c r="S160" s="116">
        <v>297.00509999999997</v>
      </c>
      <c r="T160" s="116">
        <v>245.12374999999997</v>
      </c>
      <c r="U160" s="116">
        <v>51.881350000000005</v>
      </c>
      <c r="V160" s="1646">
        <f t="shared" si="38"/>
        <v>0.17468168055026667</v>
      </c>
      <c r="W160" s="116">
        <v>62.481190000000005</v>
      </c>
      <c r="X160" s="116">
        <v>46.171804000000002</v>
      </c>
      <c r="Y160" s="116">
        <v>16.309386</v>
      </c>
      <c r="Z160" s="1646">
        <f t="shared" si="39"/>
        <v>0.26102873520814823</v>
      </c>
      <c r="AA160" s="1652">
        <v>50.160679999999999</v>
      </c>
      <c r="AB160" s="116">
        <v>39</v>
      </c>
      <c r="AC160" s="116">
        <v>11.160680000000001</v>
      </c>
      <c r="AD160" s="1646">
        <f t="shared" si="40"/>
        <v>0.22249857856791416</v>
      </c>
      <c r="AE160" s="1652">
        <v>112.64187</v>
      </c>
      <c r="AF160" s="116">
        <v>85.171804000000009</v>
      </c>
      <c r="AG160" s="116">
        <v>27.470065999999992</v>
      </c>
      <c r="AH160" s="1646">
        <f t="shared" si="41"/>
        <v>0.24387082707344962</v>
      </c>
      <c r="AI160" s="116">
        <v>261.80425000000002</v>
      </c>
      <c r="AJ160" s="116">
        <v>207.17255399999996</v>
      </c>
      <c r="AK160" s="116">
        <v>54.631696000000026</v>
      </c>
      <c r="AL160" s="1655">
        <f t="shared" si="42"/>
        <v>0.20867383168913423</v>
      </c>
    </row>
    <row r="161" spans="2:38" outlineLevel="1">
      <c r="B161" s="503" t="s">
        <v>1151</v>
      </c>
      <c r="C161" s="116">
        <v>192.59509500000001</v>
      </c>
      <c r="D161" s="116">
        <v>132.06250000000003</v>
      </c>
      <c r="E161" s="116">
        <v>60.532594999999972</v>
      </c>
      <c r="F161" s="1646">
        <f t="shared" si="34"/>
        <v>0.31429977487225191</v>
      </c>
      <c r="G161" s="116">
        <v>9.8175091999999999</v>
      </c>
      <c r="H161" s="116">
        <v>6.9723916000000008</v>
      </c>
      <c r="I161" s="116">
        <v>2.8451175999999996</v>
      </c>
      <c r="J161" s="1646">
        <f t="shared" si="35"/>
        <v>0.28980034976692454</v>
      </c>
      <c r="K161" s="116">
        <v>0</v>
      </c>
      <c r="L161" s="116">
        <v>0</v>
      </c>
      <c r="M161" s="116">
        <v>0</v>
      </c>
      <c r="N161" s="1646">
        <f t="shared" si="36"/>
        <v>0</v>
      </c>
      <c r="O161" s="1652">
        <v>0</v>
      </c>
      <c r="P161" s="116">
        <v>4.0649310000000001E-2</v>
      </c>
      <c r="Q161" s="116">
        <v>-4.0649310000000001E-2</v>
      </c>
      <c r="R161" s="1646">
        <f t="shared" si="37"/>
        <v>0</v>
      </c>
      <c r="S161" s="116">
        <v>202.4126042</v>
      </c>
      <c r="T161" s="116">
        <v>139.07554091000003</v>
      </c>
      <c r="U161" s="116">
        <v>63.337063289999961</v>
      </c>
      <c r="V161" s="1646">
        <f t="shared" si="38"/>
        <v>0.31291066848494192</v>
      </c>
      <c r="W161" s="116">
        <v>180.77958139999987</v>
      </c>
      <c r="X161" s="116">
        <v>126.78159899999997</v>
      </c>
      <c r="Y161" s="116">
        <v>53.997982399999906</v>
      </c>
      <c r="Z161" s="1646">
        <f t="shared" si="39"/>
        <v>0.29869514013599735</v>
      </c>
      <c r="AA161" s="1652">
        <v>0</v>
      </c>
      <c r="AB161" s="116">
        <v>0</v>
      </c>
      <c r="AC161" s="116">
        <v>0</v>
      </c>
      <c r="AD161" s="1646">
        <f t="shared" si="40"/>
        <v>0</v>
      </c>
      <c r="AE161" s="1652">
        <v>180.77958139999987</v>
      </c>
      <c r="AF161" s="116">
        <v>126.78159899999997</v>
      </c>
      <c r="AG161" s="116">
        <v>53.997982399999906</v>
      </c>
      <c r="AH161" s="1646">
        <f t="shared" si="41"/>
        <v>0.29869514013599735</v>
      </c>
      <c r="AI161" s="116">
        <v>180.77958139999987</v>
      </c>
      <c r="AJ161" s="116">
        <v>126.82224830999996</v>
      </c>
      <c r="AK161" s="116">
        <v>53.957333089999914</v>
      </c>
      <c r="AL161" s="1655">
        <f t="shared" si="42"/>
        <v>0.29847028448755969</v>
      </c>
    </row>
    <row r="162" spans="2:38" outlineLevel="1">
      <c r="B162" s="503" t="s">
        <v>1481</v>
      </c>
      <c r="C162" s="116">
        <v>6.9307800000000004</v>
      </c>
      <c r="D162" s="116">
        <v>4.2841849999999999</v>
      </c>
      <c r="E162" s="116">
        <v>2.6465950000000014</v>
      </c>
      <c r="F162" s="1646">
        <f t="shared" si="34"/>
        <v>0.38186106037127154</v>
      </c>
      <c r="G162" s="116">
        <v>11.185480000000002</v>
      </c>
      <c r="H162" s="116">
        <v>6.6361499999999998</v>
      </c>
      <c r="I162" s="116">
        <v>4.5493300000000021</v>
      </c>
      <c r="J162" s="1646">
        <f t="shared" si="35"/>
        <v>0.40671745870539316</v>
      </c>
      <c r="K162" s="116">
        <v>17.728210000000001</v>
      </c>
      <c r="L162" s="116">
        <v>10.517082500000003</v>
      </c>
      <c r="M162" s="116">
        <v>7.2111274999999972</v>
      </c>
      <c r="N162" s="1646">
        <f t="shared" si="36"/>
        <v>0.40676004514838199</v>
      </c>
      <c r="O162" s="1652">
        <v>33.287159999999993</v>
      </c>
      <c r="P162" s="116">
        <v>21.021774999999998</v>
      </c>
      <c r="Q162" s="116">
        <v>12.265384999999998</v>
      </c>
      <c r="R162" s="1646">
        <f t="shared" si="37"/>
        <v>0.36847195735532862</v>
      </c>
      <c r="S162" s="116">
        <v>69.131630000000001</v>
      </c>
      <c r="T162" s="116">
        <v>42.459192500000007</v>
      </c>
      <c r="U162" s="116">
        <v>26.672437500000001</v>
      </c>
      <c r="V162" s="1646">
        <f t="shared" si="38"/>
        <v>0.38582104168526044</v>
      </c>
      <c r="W162" s="116">
        <v>22.149570000000001</v>
      </c>
      <c r="X162" s="116">
        <v>14.185990000000002</v>
      </c>
      <c r="Y162" s="116">
        <v>7.9635799999999985</v>
      </c>
      <c r="Z162" s="1646">
        <f t="shared" si="39"/>
        <v>0.35953655082243124</v>
      </c>
      <c r="AA162" s="1652">
        <v>70.206840000000014</v>
      </c>
      <c r="AB162" s="116">
        <v>43.902688999999995</v>
      </c>
      <c r="AC162" s="116">
        <v>26.304151000000012</v>
      </c>
      <c r="AD162" s="1646">
        <f t="shared" si="40"/>
        <v>0.37466649973136529</v>
      </c>
      <c r="AE162" s="1652">
        <v>92.356409999999997</v>
      </c>
      <c r="AF162" s="116">
        <v>58.088679000000006</v>
      </c>
      <c r="AG162" s="116">
        <v>34.267730999999998</v>
      </c>
      <c r="AH162" s="1646">
        <f t="shared" si="41"/>
        <v>0.37103792795757218</v>
      </c>
      <c r="AI162" s="116">
        <v>143.37178000000003</v>
      </c>
      <c r="AJ162" s="116">
        <v>89.627536500000005</v>
      </c>
      <c r="AK162" s="116">
        <v>53.744243500000024</v>
      </c>
      <c r="AL162" s="1655">
        <f t="shared" si="42"/>
        <v>0.3748592889060875</v>
      </c>
    </row>
    <row r="163" spans="2:38" outlineLevel="1">
      <c r="B163" s="503" t="s">
        <v>1107</v>
      </c>
      <c r="C163" s="116">
        <v>157.34359000000001</v>
      </c>
      <c r="D163" s="116">
        <v>126.76072339999999</v>
      </c>
      <c r="E163" s="116">
        <v>30.58286660000001</v>
      </c>
      <c r="F163" s="1646">
        <f t="shared" si="34"/>
        <v>0.19436995558573444</v>
      </c>
      <c r="G163" s="116">
        <v>55.924779999999998</v>
      </c>
      <c r="H163" s="116">
        <v>44.467673400000002</v>
      </c>
      <c r="I163" s="116">
        <v>11.457106599999999</v>
      </c>
      <c r="J163" s="1646">
        <f t="shared" si="35"/>
        <v>0.20486636871883984</v>
      </c>
      <c r="K163" s="116">
        <v>66.306830000000005</v>
      </c>
      <c r="L163" s="116">
        <v>37.785664600000004</v>
      </c>
      <c r="M163" s="116">
        <v>28.521165399999997</v>
      </c>
      <c r="N163" s="1646">
        <f t="shared" si="36"/>
        <v>0.43013917872412233</v>
      </c>
      <c r="O163" s="1652">
        <v>20.282910000000001</v>
      </c>
      <c r="P163" s="116">
        <v>11.760242399999997</v>
      </c>
      <c r="Q163" s="116">
        <v>8.5226676000000019</v>
      </c>
      <c r="R163" s="1646">
        <f t="shared" si="37"/>
        <v>0.42018958818039431</v>
      </c>
      <c r="S163" s="116">
        <v>299.85811000000001</v>
      </c>
      <c r="T163" s="116">
        <v>220.77430379999998</v>
      </c>
      <c r="U163" s="116">
        <v>79.083806199999998</v>
      </c>
      <c r="V163" s="1646">
        <f t="shared" si="38"/>
        <v>0.26373742634474684</v>
      </c>
      <c r="W163" s="116">
        <v>1.8649500000000003</v>
      </c>
      <c r="X163" s="116">
        <v>0.21718570000000001</v>
      </c>
      <c r="Y163" s="116">
        <v>1.6477643000000002</v>
      </c>
      <c r="Z163" s="1646">
        <f t="shared" si="39"/>
        <v>0.88354341939462178</v>
      </c>
      <c r="AA163" s="1652">
        <v>40.776069999999997</v>
      </c>
      <c r="AB163" s="116">
        <v>26.0328424</v>
      </c>
      <c r="AC163" s="116">
        <v>14.743227599999999</v>
      </c>
      <c r="AD163" s="1646">
        <f t="shared" si="40"/>
        <v>0.36156568300966718</v>
      </c>
      <c r="AE163" s="1652">
        <v>42.641019999999997</v>
      </c>
      <c r="AF163" s="116">
        <v>26.250028100000002</v>
      </c>
      <c r="AG163" s="116">
        <v>16.390991899999992</v>
      </c>
      <c r="AH163" s="1646">
        <f t="shared" si="41"/>
        <v>0.38439493004623232</v>
      </c>
      <c r="AI163" s="116">
        <v>129.23076</v>
      </c>
      <c r="AJ163" s="116">
        <v>75.795935100000008</v>
      </c>
      <c r="AK163" s="116">
        <v>53.43482490000001</v>
      </c>
      <c r="AL163" s="1655">
        <f t="shared" si="42"/>
        <v>0.41348379364169963</v>
      </c>
    </row>
    <row r="164" spans="2:38" outlineLevel="1">
      <c r="B164" s="503" t="s">
        <v>1173</v>
      </c>
      <c r="C164" s="116">
        <v>67.449559999999991</v>
      </c>
      <c r="D164" s="116">
        <v>61.642761</v>
      </c>
      <c r="E164" s="116">
        <v>5.8067989999999989</v>
      </c>
      <c r="F164" s="1646">
        <f t="shared" si="34"/>
        <v>8.6090984136886872E-2</v>
      </c>
      <c r="G164" s="116">
        <v>-3.7504299999999997</v>
      </c>
      <c r="H164" s="116">
        <v>-6.2371265000000005</v>
      </c>
      <c r="I164" s="116">
        <v>2.4866965000000003</v>
      </c>
      <c r="J164" s="1646">
        <f t="shared" si="35"/>
        <v>-0.66304303773167361</v>
      </c>
      <c r="K164" s="116">
        <v>109.79913999999998</v>
      </c>
      <c r="L164" s="116">
        <v>74.65171620000001</v>
      </c>
      <c r="M164" s="116">
        <v>35.147423799999977</v>
      </c>
      <c r="N164" s="1646">
        <f t="shared" si="36"/>
        <v>0.32010654910411851</v>
      </c>
      <c r="O164" s="1652">
        <v>-20.15043</v>
      </c>
      <c r="P164" s="116">
        <v>-16.695185400000003</v>
      </c>
      <c r="Q164" s="116">
        <v>-3.4552445999999981</v>
      </c>
      <c r="R164" s="1646">
        <f t="shared" si="37"/>
        <v>0.17147249959430136</v>
      </c>
      <c r="S164" s="116">
        <v>153.34783999999999</v>
      </c>
      <c r="T164" s="116">
        <v>113.3621653</v>
      </c>
      <c r="U164" s="116">
        <v>39.98567469999999</v>
      </c>
      <c r="V164" s="1646">
        <f t="shared" si="38"/>
        <v>0.26075146999136078</v>
      </c>
      <c r="W164" s="116">
        <v>8.6196599999999997</v>
      </c>
      <c r="X164" s="116">
        <v>6.4023357000000001</v>
      </c>
      <c r="Y164" s="116">
        <v>2.2173243</v>
      </c>
      <c r="Z164" s="1646">
        <f t="shared" si="39"/>
        <v>0.257240343586638</v>
      </c>
      <c r="AA164" s="1652">
        <v>51.250430000000009</v>
      </c>
      <c r="AB164" s="116">
        <v>31.775591099999996</v>
      </c>
      <c r="AC164" s="116">
        <v>19.474838900000009</v>
      </c>
      <c r="AD164" s="1646">
        <f t="shared" si="40"/>
        <v>0.37999366834580717</v>
      </c>
      <c r="AE164" s="1652">
        <v>59.870090000000012</v>
      </c>
      <c r="AF164" s="116">
        <v>38.177926800000002</v>
      </c>
      <c r="AG164" s="116">
        <v>21.69216320000001</v>
      </c>
      <c r="AH164" s="1646">
        <f t="shared" si="41"/>
        <v>0.36232053768417594</v>
      </c>
      <c r="AI164" s="116">
        <v>149.5188</v>
      </c>
      <c r="AJ164" s="116">
        <v>96.13445759999999</v>
      </c>
      <c r="AK164" s="116">
        <v>53.384342399999994</v>
      </c>
      <c r="AL164" s="1655">
        <f t="shared" si="42"/>
        <v>0.3570410035393542</v>
      </c>
    </row>
    <row r="165" spans="2:38" outlineLevel="1">
      <c r="B165" s="503" t="s">
        <v>1625</v>
      </c>
      <c r="C165" s="116">
        <v>0</v>
      </c>
      <c r="D165" s="116">
        <v>0</v>
      </c>
      <c r="E165" s="116">
        <v>0</v>
      </c>
      <c r="F165" s="1646">
        <f t="shared" si="34"/>
        <v>0</v>
      </c>
      <c r="G165" s="116">
        <v>10.494870000000001</v>
      </c>
      <c r="H165" s="116">
        <v>0</v>
      </c>
      <c r="I165" s="116">
        <v>10.494870000000001</v>
      </c>
      <c r="J165" s="1646">
        <f t="shared" si="35"/>
        <v>1</v>
      </c>
      <c r="K165" s="116">
        <v>9.1205099999999995</v>
      </c>
      <c r="L165" s="116">
        <v>0</v>
      </c>
      <c r="M165" s="116">
        <v>9.1205099999999995</v>
      </c>
      <c r="N165" s="1646">
        <f t="shared" si="36"/>
        <v>1</v>
      </c>
      <c r="O165" s="1652">
        <v>15.86581</v>
      </c>
      <c r="P165" s="116">
        <v>0</v>
      </c>
      <c r="Q165" s="116">
        <v>15.86581</v>
      </c>
      <c r="R165" s="1646">
        <f t="shared" si="37"/>
        <v>1</v>
      </c>
      <c r="S165" s="116">
        <v>35.481190000000005</v>
      </c>
      <c r="T165" s="116">
        <v>0</v>
      </c>
      <c r="U165" s="116">
        <v>35.481190000000005</v>
      </c>
      <c r="V165" s="1646">
        <f t="shared" si="38"/>
        <v>1</v>
      </c>
      <c r="W165" s="116">
        <v>13.700010000000001</v>
      </c>
      <c r="X165" s="116">
        <v>0</v>
      </c>
      <c r="Y165" s="116">
        <v>13.700010000000001</v>
      </c>
      <c r="Z165" s="1646">
        <f t="shared" si="39"/>
        <v>1</v>
      </c>
      <c r="AA165" s="1652">
        <v>13.977780000000001</v>
      </c>
      <c r="AB165" s="116">
        <v>0</v>
      </c>
      <c r="AC165" s="116">
        <v>13.977780000000001</v>
      </c>
      <c r="AD165" s="1646">
        <f t="shared" si="40"/>
        <v>1</v>
      </c>
      <c r="AE165" s="1652">
        <v>27.677790000000002</v>
      </c>
      <c r="AF165" s="116">
        <v>0</v>
      </c>
      <c r="AG165" s="116">
        <v>27.677790000000002</v>
      </c>
      <c r="AH165" s="1646">
        <f t="shared" si="41"/>
        <v>1</v>
      </c>
      <c r="AI165" s="116">
        <v>52.664110000000001</v>
      </c>
      <c r="AJ165" s="116">
        <v>0</v>
      </c>
      <c r="AK165" s="116">
        <v>52.664110000000001</v>
      </c>
      <c r="AL165" s="1655">
        <f t="shared" si="42"/>
        <v>1</v>
      </c>
    </row>
    <row r="166" spans="2:38" outlineLevel="1">
      <c r="B166" s="503" t="s">
        <v>4861</v>
      </c>
      <c r="C166" s="116">
        <v>0</v>
      </c>
      <c r="D166" s="116">
        <v>0</v>
      </c>
      <c r="E166" s="116">
        <v>0</v>
      </c>
      <c r="F166" s="1646">
        <f t="shared" si="34"/>
        <v>0</v>
      </c>
      <c r="G166" s="116">
        <v>0</v>
      </c>
      <c r="H166" s="116">
        <v>0</v>
      </c>
      <c r="I166" s="116">
        <v>0</v>
      </c>
      <c r="J166" s="1646">
        <f t="shared" si="35"/>
        <v>0</v>
      </c>
      <c r="K166" s="116">
        <v>0</v>
      </c>
      <c r="L166" s="116">
        <v>0</v>
      </c>
      <c r="M166" s="116">
        <v>0</v>
      </c>
      <c r="N166" s="1646">
        <f t="shared" si="36"/>
        <v>0</v>
      </c>
      <c r="O166" s="1652">
        <v>0</v>
      </c>
      <c r="P166" s="116">
        <v>0</v>
      </c>
      <c r="Q166" s="116">
        <v>0</v>
      </c>
      <c r="R166" s="1646">
        <f t="shared" si="37"/>
        <v>0</v>
      </c>
      <c r="S166" s="116">
        <v>0</v>
      </c>
      <c r="T166" s="116">
        <v>0</v>
      </c>
      <c r="U166" s="116">
        <v>0</v>
      </c>
      <c r="V166" s="1646">
        <f t="shared" si="38"/>
        <v>0</v>
      </c>
      <c r="W166" s="116">
        <v>189.28786191999995</v>
      </c>
      <c r="X166" s="116">
        <v>138.39978450000001</v>
      </c>
      <c r="Y166" s="116">
        <v>50.888077419999959</v>
      </c>
      <c r="Z166" s="1646">
        <f t="shared" si="39"/>
        <v>0.26883962290993146</v>
      </c>
      <c r="AA166" s="1652">
        <v>0</v>
      </c>
      <c r="AB166" s="116">
        <v>0</v>
      </c>
      <c r="AC166" s="116">
        <v>0</v>
      </c>
      <c r="AD166" s="1646">
        <f t="shared" si="40"/>
        <v>0</v>
      </c>
      <c r="AE166" s="1652">
        <v>189.28786191999995</v>
      </c>
      <c r="AF166" s="116">
        <v>138.39978450000001</v>
      </c>
      <c r="AG166" s="116">
        <v>50.888077419999959</v>
      </c>
      <c r="AH166" s="1646">
        <f t="shared" si="41"/>
        <v>0.26883962290993146</v>
      </c>
      <c r="AI166" s="116">
        <v>189.28786191999995</v>
      </c>
      <c r="AJ166" s="116">
        <v>138.39978450000001</v>
      </c>
      <c r="AK166" s="116">
        <v>50.888077419999959</v>
      </c>
      <c r="AL166" s="1655">
        <f t="shared" si="42"/>
        <v>0.26883962290993146</v>
      </c>
    </row>
    <row r="167" spans="2:38" outlineLevel="1">
      <c r="B167" s="503" t="s">
        <v>1187</v>
      </c>
      <c r="C167" s="116">
        <v>37.395720000000004</v>
      </c>
      <c r="D167" s="116">
        <v>22.085172</v>
      </c>
      <c r="E167" s="116">
        <v>15.310548000000002</v>
      </c>
      <c r="F167" s="1646">
        <f t="shared" si="34"/>
        <v>0.4094197945647256</v>
      </c>
      <c r="G167" s="116">
        <v>66.528649999999999</v>
      </c>
      <c r="H167" s="116">
        <v>37.063335000000016</v>
      </c>
      <c r="I167" s="116">
        <v>29.465314999999979</v>
      </c>
      <c r="J167" s="1646">
        <f t="shared" si="35"/>
        <v>0.44289663175188404</v>
      </c>
      <c r="K167" s="116">
        <v>49.901710000000008</v>
      </c>
      <c r="L167" s="116">
        <v>40.682221999999996</v>
      </c>
      <c r="M167" s="116">
        <v>9.2194880000000126</v>
      </c>
      <c r="N167" s="1646">
        <f t="shared" si="36"/>
        <v>0.18475294734388883</v>
      </c>
      <c r="O167" s="1652">
        <v>46.374769999999998</v>
      </c>
      <c r="P167" s="116">
        <v>29.23751</v>
      </c>
      <c r="Q167" s="116">
        <v>17.137259999999994</v>
      </c>
      <c r="R167" s="1646">
        <f t="shared" si="37"/>
        <v>0.36953843652486029</v>
      </c>
      <c r="S167" s="116">
        <v>200.20085</v>
      </c>
      <c r="T167" s="116">
        <v>129.06823900000001</v>
      </c>
      <c r="U167" s="116">
        <v>71.132611000000011</v>
      </c>
      <c r="V167" s="1646">
        <f t="shared" si="38"/>
        <v>0.35530623870977573</v>
      </c>
      <c r="W167" s="116">
        <v>35.532040000000002</v>
      </c>
      <c r="X167" s="116">
        <v>15.106405000000001</v>
      </c>
      <c r="Y167" s="116">
        <v>20.425635000000003</v>
      </c>
      <c r="Z167" s="1646">
        <f t="shared" si="39"/>
        <v>0.57485117657190532</v>
      </c>
      <c r="AA167" s="1652">
        <v>6.1799099999999996</v>
      </c>
      <c r="AB167" s="116">
        <v>2.8043999999999998</v>
      </c>
      <c r="AC167" s="116">
        <v>3.3755100000000002</v>
      </c>
      <c r="AD167" s="1646">
        <f t="shared" si="40"/>
        <v>0.54620698359684861</v>
      </c>
      <c r="AE167" s="1652">
        <v>41.711949999999995</v>
      </c>
      <c r="AF167" s="116">
        <v>17.910805</v>
      </c>
      <c r="AG167" s="116">
        <v>23.801144999999998</v>
      </c>
      <c r="AH167" s="1646">
        <f t="shared" si="41"/>
        <v>0.57060734393860757</v>
      </c>
      <c r="AI167" s="116">
        <v>137.98843000000002</v>
      </c>
      <c r="AJ167" s="116">
        <v>87.830536999999978</v>
      </c>
      <c r="AK167" s="116">
        <v>50.157893000000037</v>
      </c>
      <c r="AL167" s="1655">
        <f t="shared" si="42"/>
        <v>0.36349346825672291</v>
      </c>
    </row>
    <row r="168" spans="2:38" outlineLevel="1">
      <c r="B168" s="503" t="s">
        <v>1553</v>
      </c>
      <c r="C168" s="116">
        <v>0</v>
      </c>
      <c r="D168" s="116">
        <v>0</v>
      </c>
      <c r="E168" s="116">
        <v>0</v>
      </c>
      <c r="F168" s="1646">
        <f t="shared" si="34"/>
        <v>0</v>
      </c>
      <c r="G168" s="116">
        <v>0</v>
      </c>
      <c r="H168" s="116">
        <v>0</v>
      </c>
      <c r="I168" s="116">
        <v>0</v>
      </c>
      <c r="J168" s="1646">
        <f t="shared" si="35"/>
        <v>0</v>
      </c>
      <c r="K168" s="116">
        <v>25.6</v>
      </c>
      <c r="L168" s="116">
        <v>13.247999999999999</v>
      </c>
      <c r="M168" s="116">
        <v>12.352</v>
      </c>
      <c r="N168" s="1646">
        <f t="shared" si="36"/>
        <v>0.48249999999999998</v>
      </c>
      <c r="O168" s="1652">
        <v>38.4</v>
      </c>
      <c r="P168" s="116">
        <v>19.416</v>
      </c>
      <c r="Q168" s="116">
        <v>18.984000000000002</v>
      </c>
      <c r="R168" s="1646">
        <f t="shared" si="37"/>
        <v>0.49437500000000006</v>
      </c>
      <c r="S168" s="116">
        <v>64</v>
      </c>
      <c r="T168" s="116">
        <v>32.664000000000001</v>
      </c>
      <c r="U168" s="116">
        <v>31.335999999999999</v>
      </c>
      <c r="V168" s="1646">
        <f t="shared" si="38"/>
        <v>0.48962499999999998</v>
      </c>
      <c r="W168" s="116">
        <v>0</v>
      </c>
      <c r="X168" s="116">
        <v>0</v>
      </c>
      <c r="Y168" s="116">
        <v>0</v>
      </c>
      <c r="Z168" s="1646">
        <f t="shared" si="39"/>
        <v>0</v>
      </c>
      <c r="AA168" s="1652">
        <v>38.4</v>
      </c>
      <c r="AB168" s="116">
        <v>20.015999999999998</v>
      </c>
      <c r="AC168" s="116">
        <v>18.384</v>
      </c>
      <c r="AD168" s="1646">
        <f t="shared" si="40"/>
        <v>0.47875000000000001</v>
      </c>
      <c r="AE168" s="1652">
        <v>38.4</v>
      </c>
      <c r="AF168" s="116">
        <v>20.015999999999998</v>
      </c>
      <c r="AG168" s="116">
        <v>18.384</v>
      </c>
      <c r="AH168" s="1646">
        <f t="shared" si="41"/>
        <v>0.47875000000000001</v>
      </c>
      <c r="AI168" s="116">
        <v>102.4</v>
      </c>
      <c r="AJ168" s="116">
        <v>52.68</v>
      </c>
      <c r="AK168" s="116">
        <v>49.72</v>
      </c>
      <c r="AL168" s="1655">
        <f t="shared" si="42"/>
        <v>0.48554687499999999</v>
      </c>
    </row>
    <row r="169" spans="2:38" outlineLevel="1">
      <c r="B169" s="503" t="s">
        <v>1195</v>
      </c>
      <c r="C169" s="116">
        <v>24.9</v>
      </c>
      <c r="D169" s="116">
        <v>22.844139999999999</v>
      </c>
      <c r="E169" s="116">
        <v>2.0558600000000005</v>
      </c>
      <c r="F169" s="1646">
        <f t="shared" si="34"/>
        <v>8.2564658634538171E-2</v>
      </c>
      <c r="G169" s="116">
        <v>38.900850000000005</v>
      </c>
      <c r="H169" s="116">
        <v>35.208012199999999</v>
      </c>
      <c r="I169" s="116">
        <v>3.6928378000000084</v>
      </c>
      <c r="J169" s="1646">
        <f t="shared" si="35"/>
        <v>9.492948868726539E-2</v>
      </c>
      <c r="K169" s="116">
        <v>86.100839999999991</v>
      </c>
      <c r="L169" s="116">
        <v>68.144866599999986</v>
      </c>
      <c r="M169" s="116">
        <v>17.955973400000016</v>
      </c>
      <c r="N169" s="1646">
        <f t="shared" si="36"/>
        <v>0.20854585623090341</v>
      </c>
      <c r="O169" s="1652">
        <v>22.990580000000001</v>
      </c>
      <c r="P169" s="116">
        <v>17.315979999999996</v>
      </c>
      <c r="Q169" s="116">
        <v>5.6746000000000061</v>
      </c>
      <c r="R169" s="1646">
        <f t="shared" si="37"/>
        <v>0.24682282917612369</v>
      </c>
      <c r="S169" s="116">
        <v>172.89227000000002</v>
      </c>
      <c r="T169" s="116">
        <v>143.51299879999996</v>
      </c>
      <c r="U169" s="116">
        <v>29.379271200000048</v>
      </c>
      <c r="V169" s="1646">
        <f t="shared" si="38"/>
        <v>0.16992819401353249</v>
      </c>
      <c r="W169" s="116">
        <v>25.670930000000002</v>
      </c>
      <c r="X169" s="116">
        <v>17.883290499999998</v>
      </c>
      <c r="Y169" s="116">
        <v>7.7876395000000009</v>
      </c>
      <c r="Z169" s="1646">
        <f t="shared" si="39"/>
        <v>0.30336413600909667</v>
      </c>
      <c r="AA169" s="1652">
        <v>53.27176</v>
      </c>
      <c r="AB169" s="116">
        <v>35.834245800000005</v>
      </c>
      <c r="AC169" s="116">
        <v>17.437514199999999</v>
      </c>
      <c r="AD169" s="1646">
        <f t="shared" si="40"/>
        <v>0.32733129523034343</v>
      </c>
      <c r="AE169" s="1652">
        <v>78.942689999999999</v>
      </c>
      <c r="AF169" s="116">
        <v>53.717536300000006</v>
      </c>
      <c r="AG169" s="116">
        <v>25.225153699999996</v>
      </c>
      <c r="AH169" s="1646">
        <f t="shared" si="41"/>
        <v>0.31953754932850648</v>
      </c>
      <c r="AI169" s="116">
        <v>188.03411000000003</v>
      </c>
      <c r="AJ169" s="116">
        <v>139.17838289999997</v>
      </c>
      <c r="AK169" s="116">
        <v>48.855727100000045</v>
      </c>
      <c r="AL169" s="1655">
        <f t="shared" si="42"/>
        <v>0.25982374740412811</v>
      </c>
    </row>
    <row r="170" spans="2:38" outlineLevel="1">
      <c r="B170" s="503" t="s">
        <v>1331</v>
      </c>
      <c r="C170" s="116">
        <v>0</v>
      </c>
      <c r="D170" s="116">
        <v>0</v>
      </c>
      <c r="E170" s="116">
        <v>0</v>
      </c>
      <c r="F170" s="1646">
        <f t="shared" si="34"/>
        <v>0</v>
      </c>
      <c r="G170" s="116">
        <v>37.508879999999998</v>
      </c>
      <c r="H170" s="116">
        <v>28.800913500000004</v>
      </c>
      <c r="I170" s="116">
        <v>8.7079664999999942</v>
      </c>
      <c r="J170" s="1646">
        <f t="shared" si="35"/>
        <v>0.23215746511226126</v>
      </c>
      <c r="K170" s="116">
        <v>31.539704</v>
      </c>
      <c r="L170" s="116">
        <v>22.647273600000002</v>
      </c>
      <c r="M170" s="116">
        <v>8.8924304000000003</v>
      </c>
      <c r="N170" s="1646">
        <f t="shared" si="36"/>
        <v>0.28194400302551986</v>
      </c>
      <c r="O170" s="1652">
        <v>108.84223476</v>
      </c>
      <c r="P170" s="116">
        <v>69.165759999999992</v>
      </c>
      <c r="Q170" s="116">
        <v>39.676474759999998</v>
      </c>
      <c r="R170" s="1646">
        <f t="shared" si="37"/>
        <v>0.36453197462811815</v>
      </c>
      <c r="S170" s="116">
        <v>177.89081876</v>
      </c>
      <c r="T170" s="116">
        <v>120.61394709999999</v>
      </c>
      <c r="U170" s="116">
        <v>57.276871660000005</v>
      </c>
      <c r="V170" s="1646">
        <f t="shared" si="38"/>
        <v>0.32197767180595555</v>
      </c>
      <c r="W170" s="116">
        <v>0</v>
      </c>
      <c r="X170" s="116">
        <v>0</v>
      </c>
      <c r="Y170" s="116">
        <v>0</v>
      </c>
      <c r="Z170" s="1646">
        <f t="shared" si="39"/>
        <v>0</v>
      </c>
      <c r="AA170" s="1652">
        <v>0</v>
      </c>
      <c r="AB170" s="116">
        <v>0</v>
      </c>
      <c r="AC170" s="116">
        <v>0</v>
      </c>
      <c r="AD170" s="1646">
        <f t="shared" si="40"/>
        <v>0</v>
      </c>
      <c r="AE170" s="1652">
        <v>0</v>
      </c>
      <c r="AF170" s="116">
        <v>0</v>
      </c>
      <c r="AG170" s="116">
        <v>0</v>
      </c>
      <c r="AH170" s="1646">
        <f t="shared" si="41"/>
        <v>0</v>
      </c>
      <c r="AI170" s="116">
        <v>140.38193876</v>
      </c>
      <c r="AJ170" s="116">
        <v>91.813033599999997</v>
      </c>
      <c r="AK170" s="116">
        <v>48.568905159999993</v>
      </c>
      <c r="AL170" s="1655">
        <f t="shared" si="42"/>
        <v>0.34597687985371428</v>
      </c>
    </row>
    <row r="171" spans="2:38" outlineLevel="1">
      <c r="B171" s="503" t="s">
        <v>1429</v>
      </c>
      <c r="C171" s="116">
        <v>0</v>
      </c>
      <c r="D171" s="116">
        <v>0</v>
      </c>
      <c r="E171" s="116">
        <v>0</v>
      </c>
      <c r="F171" s="1646">
        <f t="shared" si="34"/>
        <v>0</v>
      </c>
      <c r="G171" s="116">
        <v>0</v>
      </c>
      <c r="H171" s="116">
        <v>0</v>
      </c>
      <c r="I171" s="116">
        <v>0</v>
      </c>
      <c r="J171" s="1646">
        <f t="shared" si="35"/>
        <v>0</v>
      </c>
      <c r="K171" s="116">
        <v>44.866659999999996</v>
      </c>
      <c r="L171" s="116">
        <v>33.4932132</v>
      </c>
      <c r="M171" s="116">
        <v>11.373446799999998</v>
      </c>
      <c r="N171" s="1646">
        <f t="shared" si="36"/>
        <v>0.25349439427851322</v>
      </c>
      <c r="O171" s="1652">
        <v>16.968370000000004</v>
      </c>
      <c r="P171" s="116">
        <v>12.803717999999998</v>
      </c>
      <c r="Q171" s="116">
        <v>4.1646520000000038</v>
      </c>
      <c r="R171" s="1646">
        <f t="shared" si="37"/>
        <v>0.24543618509025927</v>
      </c>
      <c r="S171" s="116">
        <v>61.835029999999996</v>
      </c>
      <c r="T171" s="116">
        <v>46.296931199999996</v>
      </c>
      <c r="U171" s="116">
        <v>15.5380988</v>
      </c>
      <c r="V171" s="1646">
        <f t="shared" si="38"/>
        <v>0.2512831125011179</v>
      </c>
      <c r="W171" s="116">
        <v>36.776919999999997</v>
      </c>
      <c r="X171" s="116">
        <v>22.264471000000004</v>
      </c>
      <c r="Y171" s="116">
        <v>14.512448999999993</v>
      </c>
      <c r="Z171" s="1646">
        <f t="shared" si="39"/>
        <v>0.39460751471303185</v>
      </c>
      <c r="AA171" s="1652">
        <v>52.613649999999993</v>
      </c>
      <c r="AB171" s="116">
        <v>34.741093999999997</v>
      </c>
      <c r="AC171" s="116">
        <v>17.872555999999996</v>
      </c>
      <c r="AD171" s="1646">
        <f t="shared" si="40"/>
        <v>0.33969428085677383</v>
      </c>
      <c r="AE171" s="1652">
        <v>89.390569999999997</v>
      </c>
      <c r="AF171" s="116">
        <v>57.005565000000004</v>
      </c>
      <c r="AG171" s="116">
        <v>32.385004999999992</v>
      </c>
      <c r="AH171" s="1646">
        <f t="shared" si="41"/>
        <v>0.36228659242244449</v>
      </c>
      <c r="AI171" s="116">
        <v>151.22559999999999</v>
      </c>
      <c r="AJ171" s="116">
        <v>103.30249620000001</v>
      </c>
      <c r="AK171" s="116">
        <v>47.923103799999971</v>
      </c>
      <c r="AL171" s="1655">
        <f t="shared" si="42"/>
        <v>0.31689809000592478</v>
      </c>
    </row>
    <row r="172" spans="2:38" outlineLevel="1">
      <c r="B172" s="503" t="s">
        <v>1243</v>
      </c>
      <c r="C172" s="116">
        <v>105.69069471</v>
      </c>
      <c r="D172" s="116">
        <v>78.857149400000011</v>
      </c>
      <c r="E172" s="116">
        <v>26.833545309999987</v>
      </c>
      <c r="F172" s="1646">
        <f t="shared" si="34"/>
        <v>0.25388749107598696</v>
      </c>
      <c r="G172" s="116">
        <v>0</v>
      </c>
      <c r="H172" s="116">
        <v>0</v>
      </c>
      <c r="I172" s="116">
        <v>0</v>
      </c>
      <c r="J172" s="1646">
        <f t="shared" si="35"/>
        <v>0</v>
      </c>
      <c r="K172" s="116">
        <v>0</v>
      </c>
      <c r="L172" s="116">
        <v>0</v>
      </c>
      <c r="M172" s="116">
        <v>0</v>
      </c>
      <c r="N172" s="1646">
        <f t="shared" si="36"/>
        <v>0</v>
      </c>
      <c r="O172" s="1652">
        <v>6.9382815200000003</v>
      </c>
      <c r="P172" s="116">
        <v>5.0447135999999997</v>
      </c>
      <c r="Q172" s="116">
        <v>1.8935679200000004</v>
      </c>
      <c r="R172" s="1646">
        <f t="shared" si="37"/>
        <v>0.272915982803765</v>
      </c>
      <c r="S172" s="116">
        <v>112.62897623000001</v>
      </c>
      <c r="T172" s="116">
        <v>83.901863000000006</v>
      </c>
      <c r="U172" s="116">
        <v>28.72711322999999</v>
      </c>
      <c r="V172" s="1646">
        <f t="shared" si="38"/>
        <v>0.2550597030318047</v>
      </c>
      <c r="W172" s="116">
        <v>0</v>
      </c>
      <c r="X172" s="116">
        <v>0</v>
      </c>
      <c r="Y172" s="116">
        <v>0</v>
      </c>
      <c r="Z172" s="1646">
        <f t="shared" si="39"/>
        <v>0</v>
      </c>
      <c r="AA172" s="1652">
        <v>145.76297723999997</v>
      </c>
      <c r="AB172" s="116">
        <v>99.788338899999999</v>
      </c>
      <c r="AC172" s="116">
        <v>45.974638339999977</v>
      </c>
      <c r="AD172" s="1646">
        <f t="shared" si="40"/>
        <v>0.31540682833544453</v>
      </c>
      <c r="AE172" s="1652">
        <v>145.76297723999997</v>
      </c>
      <c r="AF172" s="116">
        <v>99.788338899999999</v>
      </c>
      <c r="AG172" s="116">
        <v>45.974638339999977</v>
      </c>
      <c r="AH172" s="1646">
        <f t="shared" si="41"/>
        <v>0.31540682833544453</v>
      </c>
      <c r="AI172" s="116">
        <v>152.70125875999997</v>
      </c>
      <c r="AJ172" s="116">
        <v>104.83305250000001</v>
      </c>
      <c r="AK172" s="116">
        <v>47.868206259999965</v>
      </c>
      <c r="AL172" s="1655">
        <f t="shared" si="42"/>
        <v>0.31347617333812722</v>
      </c>
    </row>
    <row r="173" spans="2:38" outlineLevel="1">
      <c r="B173" s="503" t="s">
        <v>1121</v>
      </c>
      <c r="C173" s="116">
        <v>119.10852999999999</v>
      </c>
      <c r="D173" s="116">
        <v>97.877514000000005</v>
      </c>
      <c r="E173" s="116">
        <v>21.231015999999975</v>
      </c>
      <c r="F173" s="1646">
        <f t="shared" si="34"/>
        <v>0.17824933277238816</v>
      </c>
      <c r="G173" s="116">
        <v>59.844440000000006</v>
      </c>
      <c r="H173" s="116">
        <v>50.815706099999993</v>
      </c>
      <c r="I173" s="116">
        <v>9.028733900000006</v>
      </c>
      <c r="J173" s="1646">
        <f t="shared" si="35"/>
        <v>0.15087005409358004</v>
      </c>
      <c r="K173" s="116">
        <v>73.970059999999989</v>
      </c>
      <c r="L173" s="116">
        <v>49.627710799999996</v>
      </c>
      <c r="M173" s="116">
        <v>24.34234919999999</v>
      </c>
      <c r="N173" s="1646">
        <f t="shared" si="36"/>
        <v>0.32908381039571949</v>
      </c>
      <c r="O173" s="1652">
        <v>2.4401699999999984</v>
      </c>
      <c r="P173" s="116">
        <v>-8.4206187000000003</v>
      </c>
      <c r="Q173" s="116">
        <v>10.860788699999999</v>
      </c>
      <c r="R173" s="1646">
        <f t="shared" si="37"/>
        <v>4.4508328108287563</v>
      </c>
      <c r="S173" s="116">
        <v>255.36319999999995</v>
      </c>
      <c r="T173" s="116">
        <v>189.9003122</v>
      </c>
      <c r="U173" s="116">
        <v>65.462887799999933</v>
      </c>
      <c r="V173" s="1646">
        <f t="shared" si="38"/>
        <v>0.25635208127091119</v>
      </c>
      <c r="W173" s="116">
        <v>23.406840000000003</v>
      </c>
      <c r="X173" s="116">
        <v>13.670215899999999</v>
      </c>
      <c r="Y173" s="116">
        <v>9.7366241000000038</v>
      </c>
      <c r="Z173" s="1646">
        <f t="shared" si="39"/>
        <v>0.41597345476792263</v>
      </c>
      <c r="AA173" s="1652">
        <v>1.0196499999999999</v>
      </c>
      <c r="AB173" s="116">
        <v>-0.34805049999999993</v>
      </c>
      <c r="AC173" s="116">
        <v>1.3677005</v>
      </c>
      <c r="AD173" s="1646">
        <f t="shared" si="40"/>
        <v>1.3413431079291915</v>
      </c>
      <c r="AE173" s="1652">
        <v>24.426490000000005</v>
      </c>
      <c r="AF173" s="116">
        <v>13.322165399999999</v>
      </c>
      <c r="AG173" s="116">
        <v>11.104324600000005</v>
      </c>
      <c r="AH173" s="1646">
        <f t="shared" si="41"/>
        <v>0.45460172951578404</v>
      </c>
      <c r="AI173" s="116">
        <v>100.83671999999997</v>
      </c>
      <c r="AJ173" s="116">
        <v>54.529257499999993</v>
      </c>
      <c r="AK173" s="116">
        <v>46.307462499999978</v>
      </c>
      <c r="AL173" s="1655">
        <f t="shared" si="42"/>
        <v>0.4592321378561301</v>
      </c>
    </row>
    <row r="174" spans="2:38" outlineLevel="1">
      <c r="B174" s="503" t="s">
        <v>4866</v>
      </c>
      <c r="C174" s="116">
        <v>0</v>
      </c>
      <c r="D174" s="116">
        <v>0</v>
      </c>
      <c r="E174" s="116">
        <v>0</v>
      </c>
      <c r="F174" s="1646">
        <f t="shared" si="34"/>
        <v>0</v>
      </c>
      <c r="G174" s="116">
        <v>0</v>
      </c>
      <c r="H174" s="116">
        <v>0</v>
      </c>
      <c r="I174" s="116">
        <v>0</v>
      </c>
      <c r="J174" s="1646">
        <f t="shared" si="35"/>
        <v>0</v>
      </c>
      <c r="K174" s="116">
        <v>0</v>
      </c>
      <c r="L174" s="116">
        <v>0</v>
      </c>
      <c r="M174" s="116">
        <v>0</v>
      </c>
      <c r="N174" s="1646">
        <f t="shared" si="36"/>
        <v>0</v>
      </c>
      <c r="O174" s="1652">
        <v>0</v>
      </c>
      <c r="P174" s="116">
        <v>0.65977999999999992</v>
      </c>
      <c r="Q174" s="116">
        <v>-0.65977999999999992</v>
      </c>
      <c r="R174" s="1646">
        <f t="shared" si="37"/>
        <v>0</v>
      </c>
      <c r="S174" s="116">
        <v>0</v>
      </c>
      <c r="T174" s="116">
        <v>0.65977999999999992</v>
      </c>
      <c r="U174" s="116">
        <v>-0.65977999999999992</v>
      </c>
      <c r="V174" s="1646">
        <f t="shared" si="38"/>
        <v>0</v>
      </c>
      <c r="W174" s="116">
        <v>192.840897168</v>
      </c>
      <c r="X174" s="116">
        <v>146.03628000000003</v>
      </c>
      <c r="Y174" s="116">
        <v>46.804617167999965</v>
      </c>
      <c r="Z174" s="1646">
        <f t="shared" si="39"/>
        <v>0.24271105276607641</v>
      </c>
      <c r="AA174" s="1652">
        <v>0</v>
      </c>
      <c r="AB174" s="116">
        <v>0</v>
      </c>
      <c r="AC174" s="116">
        <v>0</v>
      </c>
      <c r="AD174" s="1646">
        <f t="shared" si="40"/>
        <v>0</v>
      </c>
      <c r="AE174" s="1652">
        <v>192.840897168</v>
      </c>
      <c r="AF174" s="116">
        <v>146.03628000000003</v>
      </c>
      <c r="AG174" s="116">
        <v>46.804617167999965</v>
      </c>
      <c r="AH174" s="1646">
        <f t="shared" si="41"/>
        <v>0.24271105276607641</v>
      </c>
      <c r="AI174" s="116">
        <v>192.840897168</v>
      </c>
      <c r="AJ174" s="116">
        <v>146.69606000000002</v>
      </c>
      <c r="AK174" s="116">
        <v>46.144837167999967</v>
      </c>
      <c r="AL174" s="1655">
        <f t="shared" si="42"/>
        <v>0.23928968307899595</v>
      </c>
    </row>
    <row r="175" spans="2:38" outlineLevel="1">
      <c r="B175" s="503" t="s">
        <v>1207</v>
      </c>
      <c r="C175" s="116">
        <v>38.540169999999996</v>
      </c>
      <c r="D175" s="116">
        <v>29.893597000000003</v>
      </c>
      <c r="E175" s="116">
        <v>8.6465729999999965</v>
      </c>
      <c r="F175" s="1646">
        <f t="shared" si="34"/>
        <v>0.22435222781840344</v>
      </c>
      <c r="G175" s="116">
        <v>25.685470000000002</v>
      </c>
      <c r="H175" s="116">
        <v>19.740304999999996</v>
      </c>
      <c r="I175" s="116">
        <v>5.9451650000000047</v>
      </c>
      <c r="J175" s="1646">
        <f t="shared" si="35"/>
        <v>0.23146023802562321</v>
      </c>
      <c r="K175" s="116">
        <v>73.657250000000019</v>
      </c>
      <c r="L175" s="116">
        <v>57.061799999999998</v>
      </c>
      <c r="M175" s="116">
        <v>16.595450000000017</v>
      </c>
      <c r="N175" s="1646">
        <f t="shared" si="36"/>
        <v>0.22530640228898055</v>
      </c>
      <c r="O175" s="1652">
        <v>60.921349999999997</v>
      </c>
      <c r="P175" s="116">
        <v>47.652482400000004</v>
      </c>
      <c r="Q175" s="116">
        <v>13.268867599999998</v>
      </c>
      <c r="R175" s="1646">
        <f t="shared" si="37"/>
        <v>0.21780324303384607</v>
      </c>
      <c r="S175" s="116">
        <v>198.80424000000002</v>
      </c>
      <c r="T175" s="116">
        <v>154.34818440000001</v>
      </c>
      <c r="U175" s="116">
        <v>44.45605560000002</v>
      </c>
      <c r="V175" s="1646">
        <f t="shared" si="38"/>
        <v>0.22361724075905029</v>
      </c>
      <c r="W175" s="116">
        <v>39.161540000000002</v>
      </c>
      <c r="X175" s="116">
        <v>23.219939999999994</v>
      </c>
      <c r="Y175" s="116">
        <v>15.941600000000006</v>
      </c>
      <c r="Z175" s="1646">
        <f t="shared" si="39"/>
        <v>0.40707285770682167</v>
      </c>
      <c r="AA175" s="1652">
        <v>0</v>
      </c>
      <c r="AB175" s="116">
        <v>0</v>
      </c>
      <c r="AC175" s="116">
        <v>0</v>
      </c>
      <c r="AD175" s="1646">
        <f t="shared" si="40"/>
        <v>0</v>
      </c>
      <c r="AE175" s="1652">
        <v>39.161540000000002</v>
      </c>
      <c r="AF175" s="116">
        <v>23.219939999999994</v>
      </c>
      <c r="AG175" s="116">
        <v>15.941600000000006</v>
      </c>
      <c r="AH175" s="1646">
        <f t="shared" si="41"/>
        <v>0.40707285770682167</v>
      </c>
      <c r="AI175" s="116">
        <v>173.74014000000003</v>
      </c>
      <c r="AJ175" s="116">
        <v>127.9342224</v>
      </c>
      <c r="AK175" s="116">
        <v>45.805917600000015</v>
      </c>
      <c r="AL175" s="1655">
        <f t="shared" si="42"/>
        <v>0.26364614187602248</v>
      </c>
    </row>
    <row r="176" spans="2:38" outlineLevel="1">
      <c r="B176" s="503" t="s">
        <v>4731</v>
      </c>
      <c r="C176" s="116">
        <v>0</v>
      </c>
      <c r="D176" s="116">
        <v>0</v>
      </c>
      <c r="E176" s="116">
        <v>0</v>
      </c>
      <c r="F176" s="1646">
        <f t="shared" si="34"/>
        <v>0</v>
      </c>
      <c r="G176" s="116">
        <v>0</v>
      </c>
      <c r="H176" s="116">
        <v>0</v>
      </c>
      <c r="I176" s="116">
        <v>0</v>
      </c>
      <c r="J176" s="1646">
        <f t="shared" si="35"/>
        <v>0</v>
      </c>
      <c r="K176" s="116">
        <v>27.759830000000001</v>
      </c>
      <c r="L176" s="116">
        <v>16.889060600000001</v>
      </c>
      <c r="M176" s="116">
        <v>10.8707694</v>
      </c>
      <c r="N176" s="1646">
        <f t="shared" si="36"/>
        <v>0.39160071945685548</v>
      </c>
      <c r="O176" s="1652">
        <v>33.425640000000001</v>
      </c>
      <c r="P176" s="116">
        <v>20.748177000000002</v>
      </c>
      <c r="Q176" s="116">
        <v>12.677462999999996</v>
      </c>
      <c r="R176" s="1646">
        <f t="shared" si="37"/>
        <v>0.37927360553156186</v>
      </c>
      <c r="S176" s="116">
        <v>61.185470000000002</v>
      </c>
      <c r="T176" s="116">
        <v>37.637237600000006</v>
      </c>
      <c r="U176" s="116">
        <v>23.548232399999993</v>
      </c>
      <c r="V176" s="1646">
        <f t="shared" si="38"/>
        <v>0.38486641354556878</v>
      </c>
      <c r="W176" s="116">
        <v>0.77778000000000025</v>
      </c>
      <c r="X176" s="116">
        <v>-0.30999279999999974</v>
      </c>
      <c r="Y176" s="116">
        <v>1.0877728</v>
      </c>
      <c r="Z176" s="1646">
        <f t="shared" si="39"/>
        <v>1.3985610326827633</v>
      </c>
      <c r="AA176" s="1652">
        <v>54.250419999999998</v>
      </c>
      <c r="AB176" s="116">
        <v>35.010040999999994</v>
      </c>
      <c r="AC176" s="116">
        <v>19.240379000000001</v>
      </c>
      <c r="AD176" s="1646">
        <f t="shared" si="40"/>
        <v>0.3546586183111578</v>
      </c>
      <c r="AE176" s="1652">
        <v>55.028199999999998</v>
      </c>
      <c r="AF176" s="116">
        <v>34.700048199999998</v>
      </c>
      <c r="AG176" s="116">
        <v>20.328151800000001</v>
      </c>
      <c r="AH176" s="1646">
        <f t="shared" si="41"/>
        <v>0.36941335169967399</v>
      </c>
      <c r="AI176" s="116">
        <v>116.21366999999999</v>
      </c>
      <c r="AJ176" s="116">
        <v>72.337285800000018</v>
      </c>
      <c r="AK176" s="116">
        <v>43.876384199999983</v>
      </c>
      <c r="AL176" s="1655">
        <f t="shared" si="42"/>
        <v>0.37754925216628976</v>
      </c>
    </row>
    <row r="177" spans="2:38" outlineLevel="1">
      <c r="B177" s="503" t="s">
        <v>3555</v>
      </c>
      <c r="C177" s="116">
        <v>32.794890000000002</v>
      </c>
      <c r="D177" s="116">
        <v>20.152681199999996</v>
      </c>
      <c r="E177" s="116">
        <v>12.642208800000004</v>
      </c>
      <c r="F177" s="1646">
        <f t="shared" si="34"/>
        <v>0.38549325214995395</v>
      </c>
      <c r="G177" s="116">
        <v>55.613669999999992</v>
      </c>
      <c r="H177" s="116">
        <v>38.196886199999994</v>
      </c>
      <c r="I177" s="116">
        <v>17.416783799999997</v>
      </c>
      <c r="J177" s="1646">
        <f t="shared" si="35"/>
        <v>0.31317450907303906</v>
      </c>
      <c r="K177" s="116">
        <v>30.700839999999999</v>
      </c>
      <c r="L177" s="116">
        <v>22.912727599999997</v>
      </c>
      <c r="M177" s="116">
        <v>7.7881124000000019</v>
      </c>
      <c r="N177" s="1646">
        <f t="shared" si="36"/>
        <v>0.25367750198365913</v>
      </c>
      <c r="O177" s="1652">
        <v>35.458970000000001</v>
      </c>
      <c r="P177" s="116">
        <v>29.799100600000013</v>
      </c>
      <c r="Q177" s="116">
        <v>5.6598693999999883</v>
      </c>
      <c r="R177" s="1646">
        <f t="shared" si="37"/>
        <v>0.1596174226154902</v>
      </c>
      <c r="S177" s="116">
        <v>154.56836999999999</v>
      </c>
      <c r="T177" s="116">
        <v>111.06139559999998</v>
      </c>
      <c r="U177" s="116">
        <v>43.506974400000004</v>
      </c>
      <c r="V177" s="1646">
        <f t="shared" si="38"/>
        <v>0.28147398073745622</v>
      </c>
      <c r="W177" s="116">
        <v>20.93844</v>
      </c>
      <c r="X177" s="116">
        <v>13.445770000000003</v>
      </c>
      <c r="Y177" s="116">
        <v>7.4926699999999968</v>
      </c>
      <c r="Z177" s="1646">
        <f t="shared" si="39"/>
        <v>0.35784280013219688</v>
      </c>
      <c r="AA177" s="1652">
        <v>67.17859</v>
      </c>
      <c r="AB177" s="116">
        <v>44.262457600000005</v>
      </c>
      <c r="AC177" s="116">
        <v>22.916132399999995</v>
      </c>
      <c r="AD177" s="1646">
        <f t="shared" si="40"/>
        <v>0.34112255705277522</v>
      </c>
      <c r="AE177" s="1652">
        <v>88.11703</v>
      </c>
      <c r="AF177" s="116">
        <v>57.708227600000008</v>
      </c>
      <c r="AG177" s="116">
        <v>30.408802399999992</v>
      </c>
      <c r="AH177" s="1646">
        <f t="shared" si="41"/>
        <v>0.34509563474847021</v>
      </c>
      <c r="AI177" s="116">
        <v>154.27683999999999</v>
      </c>
      <c r="AJ177" s="116">
        <v>110.4200558</v>
      </c>
      <c r="AK177" s="116">
        <v>43.856784199999993</v>
      </c>
      <c r="AL177" s="1655">
        <f t="shared" si="42"/>
        <v>0.28427328560787213</v>
      </c>
    </row>
    <row r="178" spans="2:38" outlineLevel="1">
      <c r="B178" s="503" t="s">
        <v>3554</v>
      </c>
      <c r="C178" s="116">
        <v>9.6692299999999989</v>
      </c>
      <c r="D178" s="116">
        <v>6.4334700000000007</v>
      </c>
      <c r="E178" s="116">
        <v>3.2357599999999995</v>
      </c>
      <c r="F178" s="1646">
        <f t="shared" si="34"/>
        <v>0.33464505446659143</v>
      </c>
      <c r="G178" s="116">
        <v>22.909380000000002</v>
      </c>
      <c r="H178" s="116">
        <v>15.152939999999999</v>
      </c>
      <c r="I178" s="116">
        <v>7.7564400000000022</v>
      </c>
      <c r="J178" s="1646">
        <f t="shared" si="35"/>
        <v>0.33857048946763296</v>
      </c>
      <c r="K178" s="116">
        <v>89.390600000000006</v>
      </c>
      <c r="L178" s="116">
        <v>53.204058799999999</v>
      </c>
      <c r="M178" s="116">
        <v>36.186541200000008</v>
      </c>
      <c r="N178" s="1646">
        <f t="shared" si="36"/>
        <v>0.40481371866840593</v>
      </c>
      <c r="O178" s="1652">
        <v>8.9307599999999994</v>
      </c>
      <c r="P178" s="116">
        <v>8.0648243999999991</v>
      </c>
      <c r="Q178" s="116">
        <v>0.86593560000000069</v>
      </c>
      <c r="R178" s="1646">
        <f t="shared" si="37"/>
        <v>9.6961020114749552E-2</v>
      </c>
      <c r="S178" s="116">
        <v>130.89997</v>
      </c>
      <c r="T178" s="116">
        <v>82.855293200000006</v>
      </c>
      <c r="U178" s="116">
        <v>48.044676799999998</v>
      </c>
      <c r="V178" s="1646">
        <f t="shared" si="38"/>
        <v>0.36703352032853787</v>
      </c>
      <c r="W178" s="116">
        <v>3.4461500000000003</v>
      </c>
      <c r="X178" s="116">
        <v>2.11632</v>
      </c>
      <c r="Y178" s="116">
        <v>1.3298299999999998</v>
      </c>
      <c r="Z178" s="1646">
        <f t="shared" si="39"/>
        <v>0.38588860032209849</v>
      </c>
      <c r="AA178" s="1652">
        <v>17.719649999999998</v>
      </c>
      <c r="AB178" s="116">
        <v>12.282060000000001</v>
      </c>
      <c r="AC178" s="116">
        <v>5.4375899999999966</v>
      </c>
      <c r="AD178" s="1646">
        <f t="shared" si="40"/>
        <v>0.30686779930754826</v>
      </c>
      <c r="AE178" s="1652">
        <v>21.165800000000001</v>
      </c>
      <c r="AF178" s="116">
        <v>14.398380000000001</v>
      </c>
      <c r="AG178" s="116">
        <v>6.7674199999999987</v>
      </c>
      <c r="AH178" s="1646">
        <f t="shared" si="41"/>
        <v>0.31973372138071787</v>
      </c>
      <c r="AI178" s="116">
        <v>119.48715999999999</v>
      </c>
      <c r="AJ178" s="116">
        <v>75.667263200000008</v>
      </c>
      <c r="AK178" s="116">
        <v>43.819896799999988</v>
      </c>
      <c r="AL178" s="1655">
        <f t="shared" si="42"/>
        <v>0.36673310169896073</v>
      </c>
    </row>
    <row r="179" spans="2:38" outlineLevel="1">
      <c r="B179" s="503" t="s">
        <v>1275</v>
      </c>
      <c r="C179" s="116">
        <v>0</v>
      </c>
      <c r="D179" s="116">
        <v>0</v>
      </c>
      <c r="E179" s="116">
        <v>0</v>
      </c>
      <c r="F179" s="1646">
        <f t="shared" si="34"/>
        <v>0</v>
      </c>
      <c r="G179" s="116">
        <v>0</v>
      </c>
      <c r="H179" s="116">
        <v>0</v>
      </c>
      <c r="I179" s="116">
        <v>0</v>
      </c>
      <c r="J179" s="1646">
        <f t="shared" si="35"/>
        <v>0</v>
      </c>
      <c r="K179" s="116">
        <v>94.528200000000012</v>
      </c>
      <c r="L179" s="116">
        <v>71.03501319999998</v>
      </c>
      <c r="M179" s="116">
        <v>23.493186800000025</v>
      </c>
      <c r="N179" s="1646">
        <f t="shared" si="36"/>
        <v>0.24853098652042482</v>
      </c>
      <c r="O179" s="1652">
        <v>39.32564</v>
      </c>
      <c r="P179" s="116">
        <v>29.393242400000002</v>
      </c>
      <c r="Q179" s="116">
        <v>9.9323975999999963</v>
      </c>
      <c r="R179" s="1646">
        <f t="shared" si="37"/>
        <v>0.25256798363612126</v>
      </c>
      <c r="S179" s="116">
        <v>133.85384000000002</v>
      </c>
      <c r="T179" s="116">
        <v>100.42825559999999</v>
      </c>
      <c r="U179" s="116">
        <v>33.425584400000034</v>
      </c>
      <c r="V179" s="1646">
        <f t="shared" si="38"/>
        <v>0.24971703762850606</v>
      </c>
      <c r="W179" s="116">
        <v>14.169229999999999</v>
      </c>
      <c r="X179" s="116">
        <v>11.670867399999997</v>
      </c>
      <c r="Y179" s="116">
        <v>2.4983626000000023</v>
      </c>
      <c r="Z179" s="1646">
        <f t="shared" si="39"/>
        <v>0.17632310294913714</v>
      </c>
      <c r="AA179" s="1652">
        <v>27.164110000000001</v>
      </c>
      <c r="AB179" s="116">
        <v>19.410017699999997</v>
      </c>
      <c r="AC179" s="116">
        <v>7.7540923000000035</v>
      </c>
      <c r="AD179" s="1646">
        <f t="shared" si="40"/>
        <v>0.28545357458793985</v>
      </c>
      <c r="AE179" s="1652">
        <v>41.33334</v>
      </c>
      <c r="AF179" s="116">
        <v>31.080885099999993</v>
      </c>
      <c r="AG179" s="116">
        <v>10.252454900000004</v>
      </c>
      <c r="AH179" s="1646">
        <f t="shared" si="41"/>
        <v>0.24804322370270596</v>
      </c>
      <c r="AI179" s="116">
        <v>175.18718000000004</v>
      </c>
      <c r="AJ179" s="116">
        <v>131.50914069999999</v>
      </c>
      <c r="AK179" s="116">
        <v>43.678039300000066</v>
      </c>
      <c r="AL179" s="1655">
        <f t="shared" si="42"/>
        <v>0.24932212105931528</v>
      </c>
    </row>
    <row r="180" spans="2:38" outlineLevel="1">
      <c r="B180" s="503" t="s">
        <v>4725</v>
      </c>
      <c r="C180" s="116">
        <v>0</v>
      </c>
      <c r="D180" s="116">
        <v>0</v>
      </c>
      <c r="E180" s="116">
        <v>0</v>
      </c>
      <c r="F180" s="1646">
        <f t="shared" si="34"/>
        <v>0</v>
      </c>
      <c r="G180" s="116">
        <v>0</v>
      </c>
      <c r="H180" s="116">
        <v>0</v>
      </c>
      <c r="I180" s="116">
        <v>0</v>
      </c>
      <c r="J180" s="1646">
        <f t="shared" si="35"/>
        <v>0</v>
      </c>
      <c r="K180" s="116">
        <v>0</v>
      </c>
      <c r="L180" s="116">
        <v>0</v>
      </c>
      <c r="M180" s="116">
        <v>0</v>
      </c>
      <c r="N180" s="1646">
        <f t="shared" si="36"/>
        <v>0</v>
      </c>
      <c r="O180" s="1652">
        <v>0</v>
      </c>
      <c r="P180" s="116">
        <v>0</v>
      </c>
      <c r="Q180" s="116">
        <v>0</v>
      </c>
      <c r="R180" s="1646">
        <f t="shared" si="37"/>
        <v>0</v>
      </c>
      <c r="S180" s="116">
        <v>0</v>
      </c>
      <c r="T180" s="116">
        <v>0</v>
      </c>
      <c r="U180" s="116">
        <v>0</v>
      </c>
      <c r="V180" s="1646">
        <f t="shared" si="38"/>
        <v>0</v>
      </c>
      <c r="W180" s="116">
        <v>0</v>
      </c>
      <c r="X180" s="116">
        <v>0</v>
      </c>
      <c r="Y180" s="116">
        <v>0</v>
      </c>
      <c r="Z180" s="1646">
        <f t="shared" si="39"/>
        <v>0</v>
      </c>
      <c r="AA180" s="1652">
        <v>114.21696</v>
      </c>
      <c r="AB180" s="116">
        <v>70.549811199999994</v>
      </c>
      <c r="AC180" s="116">
        <v>43.667148800000007</v>
      </c>
      <c r="AD180" s="1646">
        <f t="shared" si="40"/>
        <v>0.38231755424063124</v>
      </c>
      <c r="AE180" s="1652">
        <v>114.21696</v>
      </c>
      <c r="AF180" s="116">
        <v>70.549811199999994</v>
      </c>
      <c r="AG180" s="116">
        <v>43.667148800000007</v>
      </c>
      <c r="AH180" s="1646">
        <f t="shared" si="41"/>
        <v>0.38231755424063124</v>
      </c>
      <c r="AI180" s="116">
        <v>114.21696</v>
      </c>
      <c r="AJ180" s="116">
        <v>70.549811199999994</v>
      </c>
      <c r="AK180" s="116">
        <v>43.667148800000007</v>
      </c>
      <c r="AL180" s="1655">
        <f t="shared" si="42"/>
        <v>0.38231755424063124</v>
      </c>
    </row>
    <row r="181" spans="2:38" outlineLevel="1">
      <c r="B181" s="503" t="s">
        <v>1025</v>
      </c>
      <c r="C181" s="116">
        <v>240.25726</v>
      </c>
      <c r="D181" s="116">
        <v>95.701492000000002</v>
      </c>
      <c r="E181" s="116">
        <v>144.555768</v>
      </c>
      <c r="F181" s="1646">
        <f t="shared" si="34"/>
        <v>0.60167075908549028</v>
      </c>
      <c r="G181" s="116">
        <v>182.19572999999997</v>
      </c>
      <c r="H181" s="116">
        <v>90.615243200000009</v>
      </c>
      <c r="I181" s="116">
        <v>91.580486799999974</v>
      </c>
      <c r="J181" s="1646">
        <f t="shared" si="35"/>
        <v>0.50264891937917533</v>
      </c>
      <c r="K181" s="116">
        <v>279.08204000000001</v>
      </c>
      <c r="L181" s="116">
        <v>285.92902999999995</v>
      </c>
      <c r="M181" s="116">
        <v>-6.846989999999991</v>
      </c>
      <c r="N181" s="1646">
        <f t="shared" si="36"/>
        <v>-2.4533968577841809E-2</v>
      </c>
      <c r="O181" s="1652">
        <v>100.22136</v>
      </c>
      <c r="P181" s="116">
        <v>81.1775935</v>
      </c>
      <c r="Q181" s="116">
        <v>19.043766499999997</v>
      </c>
      <c r="R181" s="1646">
        <f t="shared" si="37"/>
        <v>0.19001704327301083</v>
      </c>
      <c r="S181" s="116">
        <v>801.75639000000001</v>
      </c>
      <c r="T181" s="116">
        <v>553.42335869999999</v>
      </c>
      <c r="U181" s="116">
        <v>248.33303130000004</v>
      </c>
      <c r="V181" s="1646">
        <f t="shared" si="38"/>
        <v>0.3097362670224556</v>
      </c>
      <c r="W181" s="116">
        <v>21.92051</v>
      </c>
      <c r="X181" s="116">
        <v>10.905914799999998</v>
      </c>
      <c r="Y181" s="116">
        <v>11.0145952</v>
      </c>
      <c r="Z181" s="1646">
        <f t="shared" si="39"/>
        <v>0.50247896604595421</v>
      </c>
      <c r="AA181" s="1652">
        <v>36.57949</v>
      </c>
      <c r="AB181" s="116">
        <v>16.840141600000003</v>
      </c>
      <c r="AC181" s="116">
        <v>19.739348399999994</v>
      </c>
      <c r="AD181" s="1646">
        <f t="shared" si="40"/>
        <v>0.53962885759205481</v>
      </c>
      <c r="AE181" s="1652">
        <v>58.5</v>
      </c>
      <c r="AF181" s="116">
        <v>27.746056400000001</v>
      </c>
      <c r="AG181" s="116">
        <v>30.753943599999999</v>
      </c>
      <c r="AH181" s="1646">
        <f t="shared" si="41"/>
        <v>0.52570843760683761</v>
      </c>
      <c r="AI181" s="116">
        <v>437.80339999999995</v>
      </c>
      <c r="AJ181" s="116">
        <v>394.8526799</v>
      </c>
      <c r="AK181" s="116">
        <v>42.950720099999977</v>
      </c>
      <c r="AL181" s="1655">
        <f t="shared" si="42"/>
        <v>9.8105040070497349E-2</v>
      </c>
    </row>
    <row r="182" spans="2:38" outlineLevel="1">
      <c r="B182" s="503" t="s">
        <v>1267</v>
      </c>
      <c r="C182" s="116">
        <v>18.825639999999996</v>
      </c>
      <c r="D182" s="116">
        <v>12.582369800000002</v>
      </c>
      <c r="E182" s="116">
        <v>6.2432701999999933</v>
      </c>
      <c r="F182" s="1646">
        <f t="shared" si="34"/>
        <v>0.33163654462743336</v>
      </c>
      <c r="G182" s="116">
        <v>28.80341</v>
      </c>
      <c r="H182" s="116">
        <v>17.937551600000003</v>
      </c>
      <c r="I182" s="116">
        <v>10.865858399999997</v>
      </c>
      <c r="J182" s="1646">
        <f t="shared" si="35"/>
        <v>0.37724208348942007</v>
      </c>
      <c r="K182" s="116">
        <v>50.078650000000003</v>
      </c>
      <c r="L182" s="116">
        <v>36.035946650000007</v>
      </c>
      <c r="M182" s="116">
        <v>14.042703349999996</v>
      </c>
      <c r="N182" s="1646">
        <f t="shared" si="36"/>
        <v>0.28041297738657084</v>
      </c>
      <c r="O182" s="1652">
        <v>24.85042</v>
      </c>
      <c r="P182" s="116">
        <v>15.990017420000001</v>
      </c>
      <c r="Q182" s="116">
        <v>8.8604025799999988</v>
      </c>
      <c r="R182" s="1646">
        <f t="shared" si="37"/>
        <v>0.35654940962768433</v>
      </c>
      <c r="S182" s="116">
        <v>122.55812</v>
      </c>
      <c r="T182" s="116">
        <v>82.545885470000016</v>
      </c>
      <c r="U182" s="116">
        <v>40.012234529999972</v>
      </c>
      <c r="V182" s="1646">
        <f t="shared" si="38"/>
        <v>0.32647558994867065</v>
      </c>
      <c r="W182" s="116">
        <v>17.188030000000001</v>
      </c>
      <c r="X182" s="116">
        <v>11.8880648</v>
      </c>
      <c r="Y182" s="116">
        <v>5.2999652000000026</v>
      </c>
      <c r="Z182" s="1646">
        <f t="shared" si="39"/>
        <v>0.30835210317878209</v>
      </c>
      <c r="AA182" s="1652">
        <v>36.034190000000002</v>
      </c>
      <c r="AB182" s="116">
        <v>22.546173299999996</v>
      </c>
      <c r="AC182" s="116">
        <v>13.488016700000008</v>
      </c>
      <c r="AD182" s="1646">
        <f t="shared" si="40"/>
        <v>0.37431163847446014</v>
      </c>
      <c r="AE182" s="1652">
        <v>53.22222</v>
      </c>
      <c r="AF182" s="116">
        <v>34.434238099999995</v>
      </c>
      <c r="AG182" s="116">
        <v>18.787981900000005</v>
      </c>
      <c r="AH182" s="1646">
        <f t="shared" si="41"/>
        <v>0.3530101130693159</v>
      </c>
      <c r="AI182" s="116">
        <v>128.15129000000002</v>
      </c>
      <c r="AJ182" s="116">
        <v>86.460202170000002</v>
      </c>
      <c r="AK182" s="116">
        <v>41.691087830000001</v>
      </c>
      <c r="AL182" s="1655">
        <f t="shared" si="42"/>
        <v>0.32532710228668005</v>
      </c>
    </row>
    <row r="183" spans="2:38" outlineLevel="1">
      <c r="B183" s="503" t="s">
        <v>1287</v>
      </c>
      <c r="C183" s="116">
        <v>45.663239999999995</v>
      </c>
      <c r="D183" s="116">
        <v>29.921049399999994</v>
      </c>
      <c r="E183" s="116">
        <v>15.742190600000006</v>
      </c>
      <c r="F183" s="1646">
        <f t="shared" si="34"/>
        <v>0.34474537067452959</v>
      </c>
      <c r="G183" s="116">
        <v>2.1145300000000002</v>
      </c>
      <c r="H183" s="116">
        <v>-2.1879372000000012</v>
      </c>
      <c r="I183" s="116">
        <v>4.3024672000000006</v>
      </c>
      <c r="J183" s="1646">
        <f t="shared" si="35"/>
        <v>2.0347156105612121</v>
      </c>
      <c r="K183" s="116">
        <v>41.742720000000006</v>
      </c>
      <c r="L183" s="116">
        <v>24.847006800000003</v>
      </c>
      <c r="M183" s="116">
        <v>16.895713200000007</v>
      </c>
      <c r="N183" s="1646">
        <f t="shared" si="36"/>
        <v>0.40475831953452013</v>
      </c>
      <c r="O183" s="1652">
        <v>7.5897399999999999</v>
      </c>
      <c r="P183" s="116">
        <v>5.5270499999999991</v>
      </c>
      <c r="Q183" s="116">
        <v>2.0626900000000004</v>
      </c>
      <c r="R183" s="1646">
        <f t="shared" si="37"/>
        <v>0.27177347313610223</v>
      </c>
      <c r="S183" s="116">
        <v>97.110230000000016</v>
      </c>
      <c r="T183" s="116">
        <v>58.107168999999992</v>
      </c>
      <c r="U183" s="116">
        <v>39.003061000000017</v>
      </c>
      <c r="V183" s="1646">
        <f t="shared" si="38"/>
        <v>0.40163699540202935</v>
      </c>
      <c r="W183" s="116">
        <v>-2.8</v>
      </c>
      <c r="X183" s="116">
        <v>-2.7011286000000001</v>
      </c>
      <c r="Y183" s="116">
        <v>-9.8871399999999998E-2</v>
      </c>
      <c r="Z183" s="1646">
        <f t="shared" si="39"/>
        <v>3.5311214285714286E-2</v>
      </c>
      <c r="AA183" s="1652">
        <v>54.98462</v>
      </c>
      <c r="AB183" s="116">
        <v>32.379887600000004</v>
      </c>
      <c r="AC183" s="116">
        <v>22.6047324</v>
      </c>
      <c r="AD183" s="1646">
        <f t="shared" si="40"/>
        <v>0.41111009587771996</v>
      </c>
      <c r="AE183" s="1652">
        <v>52.184620000000002</v>
      </c>
      <c r="AF183" s="116">
        <v>29.678759000000003</v>
      </c>
      <c r="AG183" s="116">
        <v>22.505860999999999</v>
      </c>
      <c r="AH183" s="1646">
        <f t="shared" si="41"/>
        <v>0.43127383125526253</v>
      </c>
      <c r="AI183" s="116">
        <v>101.51708000000002</v>
      </c>
      <c r="AJ183" s="116">
        <v>60.052815800000005</v>
      </c>
      <c r="AK183" s="116">
        <v>41.464264200000009</v>
      </c>
      <c r="AL183" s="1655">
        <f t="shared" si="42"/>
        <v>0.40844618659244336</v>
      </c>
    </row>
    <row r="184" spans="2:38" outlineLevel="1">
      <c r="B184" s="503" t="s">
        <v>4735</v>
      </c>
      <c r="C184" s="116">
        <v>0</v>
      </c>
      <c r="D184" s="116">
        <v>0</v>
      </c>
      <c r="E184" s="116">
        <v>0</v>
      </c>
      <c r="F184" s="1646">
        <f t="shared" si="34"/>
        <v>0</v>
      </c>
      <c r="G184" s="116">
        <v>0</v>
      </c>
      <c r="H184" s="116">
        <v>0</v>
      </c>
      <c r="I184" s="116">
        <v>0</v>
      </c>
      <c r="J184" s="1646">
        <f t="shared" si="35"/>
        <v>0</v>
      </c>
      <c r="K184" s="116">
        <v>0</v>
      </c>
      <c r="L184" s="116">
        <v>0</v>
      </c>
      <c r="M184" s="116">
        <v>0</v>
      </c>
      <c r="N184" s="1646">
        <f t="shared" si="36"/>
        <v>0</v>
      </c>
      <c r="O184" s="1652">
        <v>58.192300000000003</v>
      </c>
      <c r="P184" s="116">
        <v>35.667463000000005</v>
      </c>
      <c r="Q184" s="116">
        <v>22.524836999999998</v>
      </c>
      <c r="R184" s="1646">
        <f t="shared" si="37"/>
        <v>0.38707590179456725</v>
      </c>
      <c r="S184" s="116">
        <v>58.192300000000003</v>
      </c>
      <c r="T184" s="116">
        <v>35.667463000000005</v>
      </c>
      <c r="U184" s="116">
        <v>22.524836999999998</v>
      </c>
      <c r="V184" s="1646">
        <f t="shared" si="38"/>
        <v>0.38707590179456725</v>
      </c>
      <c r="W184" s="116">
        <v>20.434180000000001</v>
      </c>
      <c r="X184" s="116">
        <v>17.809035000000002</v>
      </c>
      <c r="Y184" s="116">
        <v>2.6251450000000003</v>
      </c>
      <c r="Z184" s="1646">
        <f t="shared" si="39"/>
        <v>0.1284683310022717</v>
      </c>
      <c r="AA184" s="1652">
        <v>37.85812</v>
      </c>
      <c r="AB184" s="116">
        <v>21.717563999999999</v>
      </c>
      <c r="AC184" s="116">
        <v>16.140556000000004</v>
      </c>
      <c r="AD184" s="1646">
        <f t="shared" si="40"/>
        <v>0.42634330495016665</v>
      </c>
      <c r="AE184" s="1652">
        <v>58.292300000000004</v>
      </c>
      <c r="AF184" s="116">
        <v>39.526599000000004</v>
      </c>
      <c r="AG184" s="116">
        <v>18.765701</v>
      </c>
      <c r="AH184" s="1646">
        <f t="shared" si="41"/>
        <v>0.32192418209609158</v>
      </c>
      <c r="AI184" s="116">
        <v>116.4846</v>
      </c>
      <c r="AJ184" s="116">
        <v>75.194062000000002</v>
      </c>
      <c r="AK184" s="116">
        <v>41.290537999999998</v>
      </c>
      <c r="AL184" s="1655">
        <f t="shared" si="42"/>
        <v>0.35447207613710308</v>
      </c>
    </row>
    <row r="185" spans="2:38" outlineLevel="1">
      <c r="B185" s="503" t="s">
        <v>1271</v>
      </c>
      <c r="C185" s="116">
        <v>0</v>
      </c>
      <c r="D185" s="116">
        <v>1.7618000000000002E-2</v>
      </c>
      <c r="E185" s="116">
        <v>-1.7618000000000002E-2</v>
      </c>
      <c r="F185" s="1646">
        <f t="shared" si="34"/>
        <v>0</v>
      </c>
      <c r="G185" s="116">
        <v>96.113239199999995</v>
      </c>
      <c r="H185" s="116">
        <v>58.21149999999998</v>
      </c>
      <c r="I185" s="116">
        <v>37.901739200000016</v>
      </c>
      <c r="J185" s="1646">
        <f t="shared" si="35"/>
        <v>0.39434462427315653</v>
      </c>
      <c r="K185" s="116">
        <v>0</v>
      </c>
      <c r="L185" s="116">
        <v>0</v>
      </c>
      <c r="M185" s="116">
        <v>0</v>
      </c>
      <c r="N185" s="1646">
        <f t="shared" si="36"/>
        <v>0</v>
      </c>
      <c r="O185" s="1652">
        <v>0</v>
      </c>
      <c r="P185" s="116">
        <v>0</v>
      </c>
      <c r="Q185" s="116">
        <v>0</v>
      </c>
      <c r="R185" s="1646">
        <f t="shared" si="37"/>
        <v>0</v>
      </c>
      <c r="S185" s="116">
        <v>96.113239199999995</v>
      </c>
      <c r="T185" s="116">
        <v>58.229117999999978</v>
      </c>
      <c r="U185" s="116">
        <v>37.884121200000017</v>
      </c>
      <c r="V185" s="1646">
        <f t="shared" si="38"/>
        <v>0.39416131966136064</v>
      </c>
      <c r="W185" s="116">
        <v>0</v>
      </c>
      <c r="X185" s="116">
        <v>0</v>
      </c>
      <c r="Y185" s="116">
        <v>0</v>
      </c>
      <c r="Z185" s="1646">
        <f t="shared" si="39"/>
        <v>0</v>
      </c>
      <c r="AA185" s="1652">
        <v>104.31055692</v>
      </c>
      <c r="AB185" s="116">
        <v>63.175609999999992</v>
      </c>
      <c r="AC185" s="116">
        <v>41.134946920000012</v>
      </c>
      <c r="AD185" s="1646">
        <f t="shared" si="40"/>
        <v>0.39435075542303999</v>
      </c>
      <c r="AE185" s="1652">
        <v>104.31055692</v>
      </c>
      <c r="AF185" s="116">
        <v>63.175609999999992</v>
      </c>
      <c r="AG185" s="116">
        <v>41.134946920000012</v>
      </c>
      <c r="AH185" s="1646">
        <f t="shared" si="41"/>
        <v>0.39435075542303999</v>
      </c>
      <c r="AI185" s="116">
        <v>104.31055692</v>
      </c>
      <c r="AJ185" s="116">
        <v>63.175609999999992</v>
      </c>
      <c r="AK185" s="116">
        <v>41.134946920000012</v>
      </c>
      <c r="AL185" s="1655">
        <f t="shared" si="42"/>
        <v>0.39435075542303999</v>
      </c>
    </row>
    <row r="186" spans="2:38" outlineLevel="1">
      <c r="B186" s="503" t="s">
        <v>1801</v>
      </c>
      <c r="C186" s="116">
        <v>0</v>
      </c>
      <c r="D186" s="116">
        <v>0</v>
      </c>
      <c r="E186" s="116">
        <v>0</v>
      </c>
      <c r="F186" s="1646">
        <f t="shared" si="34"/>
        <v>0</v>
      </c>
      <c r="G186" s="116">
        <v>0</v>
      </c>
      <c r="H186" s="116">
        <v>0</v>
      </c>
      <c r="I186" s="116">
        <v>0</v>
      </c>
      <c r="J186" s="1646">
        <f t="shared" si="35"/>
        <v>0</v>
      </c>
      <c r="K186" s="116">
        <v>10.815380000000001</v>
      </c>
      <c r="L186" s="116">
        <v>6.8259549999999987</v>
      </c>
      <c r="M186" s="116">
        <v>3.989425000000002</v>
      </c>
      <c r="N186" s="1646">
        <f t="shared" si="36"/>
        <v>0.36886591132257968</v>
      </c>
      <c r="O186" s="1652">
        <v>50.170940000000002</v>
      </c>
      <c r="P186" s="116">
        <v>35.309100000000001</v>
      </c>
      <c r="Q186" s="116">
        <v>14.861840000000004</v>
      </c>
      <c r="R186" s="1646">
        <f t="shared" si="37"/>
        <v>0.29622406915238192</v>
      </c>
      <c r="S186" s="116">
        <v>60.986320000000006</v>
      </c>
      <c r="T186" s="116">
        <v>42.135055000000001</v>
      </c>
      <c r="U186" s="116">
        <v>18.851265000000005</v>
      </c>
      <c r="V186" s="1646">
        <f t="shared" si="38"/>
        <v>0.30910645206990689</v>
      </c>
      <c r="W186" s="116">
        <v>23.7624</v>
      </c>
      <c r="X186" s="116">
        <v>19.483634799999997</v>
      </c>
      <c r="Y186" s="116">
        <v>4.2787652000000014</v>
      </c>
      <c r="Z186" s="1646">
        <f t="shared" si="39"/>
        <v>0.18006452210214463</v>
      </c>
      <c r="AA186" s="1652">
        <v>59.237600000000008</v>
      </c>
      <c r="AB186" s="116">
        <v>41.327122499999994</v>
      </c>
      <c r="AC186" s="116">
        <v>17.91047750000001</v>
      </c>
      <c r="AD186" s="1646">
        <f t="shared" si="40"/>
        <v>0.30234981667049321</v>
      </c>
      <c r="AE186" s="1652">
        <v>83</v>
      </c>
      <c r="AF186" s="116">
        <v>60.810757299999999</v>
      </c>
      <c r="AG186" s="116">
        <v>22.189242700000001</v>
      </c>
      <c r="AH186" s="1646">
        <f t="shared" si="41"/>
        <v>0.26734027349397593</v>
      </c>
      <c r="AI186" s="116">
        <v>143.98632000000001</v>
      </c>
      <c r="AJ186" s="116">
        <v>102.94581229999999</v>
      </c>
      <c r="AK186" s="116">
        <v>41.040507700000013</v>
      </c>
      <c r="AL186" s="1655">
        <f t="shared" si="42"/>
        <v>0.28503060360178667</v>
      </c>
    </row>
    <row r="187" spans="2:38" outlineLevel="1">
      <c r="B187" s="503" t="s">
        <v>4741</v>
      </c>
      <c r="C187" s="116">
        <v>0</v>
      </c>
      <c r="D187" s="116">
        <v>0</v>
      </c>
      <c r="E187" s="116">
        <v>0</v>
      </c>
      <c r="F187" s="1646">
        <f t="shared" si="34"/>
        <v>0</v>
      </c>
      <c r="G187" s="116">
        <v>0</v>
      </c>
      <c r="H187" s="116">
        <v>0</v>
      </c>
      <c r="I187" s="116">
        <v>0</v>
      </c>
      <c r="J187" s="1646">
        <f t="shared" si="35"/>
        <v>0</v>
      </c>
      <c r="K187" s="116">
        <v>0</v>
      </c>
      <c r="L187" s="116">
        <v>0</v>
      </c>
      <c r="M187" s="116">
        <v>0</v>
      </c>
      <c r="N187" s="1646">
        <f t="shared" si="36"/>
        <v>0</v>
      </c>
      <c r="O187" s="1652">
        <v>114.994382526</v>
      </c>
      <c r="P187" s="116">
        <v>83.948240000000041</v>
      </c>
      <c r="Q187" s="116">
        <v>31.046142525999969</v>
      </c>
      <c r="R187" s="1646">
        <f t="shared" si="37"/>
        <v>0.26997964460551366</v>
      </c>
      <c r="S187" s="116">
        <v>114.994382526</v>
      </c>
      <c r="T187" s="116">
        <v>83.948240000000041</v>
      </c>
      <c r="U187" s="116">
        <v>31.046142525999969</v>
      </c>
      <c r="V187" s="1646">
        <f t="shared" si="38"/>
        <v>0.26997964460551366</v>
      </c>
      <c r="W187" s="116">
        <v>0</v>
      </c>
      <c r="X187" s="116">
        <v>0</v>
      </c>
      <c r="Y187" s="116">
        <v>0</v>
      </c>
      <c r="Z187" s="1646">
        <f t="shared" si="39"/>
        <v>0</v>
      </c>
      <c r="AA187" s="1652">
        <v>70.164022320000001</v>
      </c>
      <c r="AB187" s="116">
        <v>60.229680000000009</v>
      </c>
      <c r="AC187" s="116">
        <v>9.9343423199999954</v>
      </c>
      <c r="AD187" s="1646">
        <f t="shared" si="40"/>
        <v>0.14158741177482703</v>
      </c>
      <c r="AE187" s="1652">
        <v>70.164022320000001</v>
      </c>
      <c r="AF187" s="116">
        <v>60.229680000000009</v>
      </c>
      <c r="AG187" s="116">
        <v>9.9343423199999954</v>
      </c>
      <c r="AH187" s="1646">
        <f t="shared" si="41"/>
        <v>0.14158741177482703</v>
      </c>
      <c r="AI187" s="116">
        <v>185.15840484600002</v>
      </c>
      <c r="AJ187" s="116">
        <v>144.17792000000003</v>
      </c>
      <c r="AK187" s="116">
        <v>40.980484845999975</v>
      </c>
      <c r="AL187" s="1655">
        <f t="shared" si="42"/>
        <v>0.22132662505968481</v>
      </c>
    </row>
    <row r="188" spans="2:38" outlineLevel="1">
      <c r="B188" s="503" t="s">
        <v>1183</v>
      </c>
      <c r="C188" s="116">
        <v>43.859819999999999</v>
      </c>
      <c r="D188" s="116">
        <v>33.5263755</v>
      </c>
      <c r="E188" s="116">
        <v>10.333444499999997</v>
      </c>
      <c r="F188" s="1646">
        <f t="shared" si="34"/>
        <v>0.2356016166961013</v>
      </c>
      <c r="G188" s="116">
        <v>87.810249999999996</v>
      </c>
      <c r="H188" s="116">
        <v>59.037396499999993</v>
      </c>
      <c r="I188" s="116">
        <v>28.772853500000004</v>
      </c>
      <c r="J188" s="1646">
        <f t="shared" si="35"/>
        <v>0.32767078444714604</v>
      </c>
      <c r="K188" s="116">
        <v>24.428509999999999</v>
      </c>
      <c r="L188" s="116">
        <v>16.228113</v>
      </c>
      <c r="M188" s="116">
        <v>8.200396999999997</v>
      </c>
      <c r="N188" s="1646">
        <f t="shared" si="36"/>
        <v>0.33568961021363963</v>
      </c>
      <c r="O188" s="1652">
        <v>77.390590000000003</v>
      </c>
      <c r="P188" s="116">
        <v>49.886849599999991</v>
      </c>
      <c r="Q188" s="116">
        <v>27.503740400000002</v>
      </c>
      <c r="R188" s="1646">
        <f t="shared" si="37"/>
        <v>0.35538869002032419</v>
      </c>
      <c r="S188" s="116">
        <v>233.48917</v>
      </c>
      <c r="T188" s="116">
        <v>158.67873459999998</v>
      </c>
      <c r="U188" s="116">
        <v>74.810435400000017</v>
      </c>
      <c r="V188" s="1646">
        <f t="shared" si="38"/>
        <v>0.32040216426312201</v>
      </c>
      <c r="W188" s="116">
        <v>4.7863200000000008</v>
      </c>
      <c r="X188" s="116">
        <v>0.19938719999999921</v>
      </c>
      <c r="Y188" s="116">
        <v>4.5869328000000014</v>
      </c>
      <c r="Z188" s="1646">
        <f t="shared" si="39"/>
        <v>0.95834227548513273</v>
      </c>
      <c r="AA188" s="1652">
        <v>-1.4</v>
      </c>
      <c r="AB188" s="116">
        <v>-1.3596204999999999</v>
      </c>
      <c r="AC188" s="116">
        <v>-4.0379500000000006E-2</v>
      </c>
      <c r="AD188" s="1646">
        <f t="shared" si="40"/>
        <v>2.8842500000000007E-2</v>
      </c>
      <c r="AE188" s="1652">
        <v>3.3863200000000004</v>
      </c>
      <c r="AF188" s="116">
        <v>-1.1602333000000007</v>
      </c>
      <c r="AG188" s="116">
        <v>4.5465533000000011</v>
      </c>
      <c r="AH188" s="1646">
        <f t="shared" si="41"/>
        <v>1.3426236445462922</v>
      </c>
      <c r="AI188" s="116">
        <v>105.20542</v>
      </c>
      <c r="AJ188" s="116">
        <v>64.954729299999997</v>
      </c>
      <c r="AK188" s="116">
        <v>40.2506907</v>
      </c>
      <c r="AL188" s="1655">
        <f t="shared" si="42"/>
        <v>0.3825914168680663</v>
      </c>
    </row>
    <row r="189" spans="2:38" outlineLevel="1">
      <c r="B189" s="503" t="s">
        <v>1455</v>
      </c>
      <c r="C189" s="116">
        <v>20.870079999999998</v>
      </c>
      <c r="D189" s="116">
        <v>12.864611199999999</v>
      </c>
      <c r="E189" s="116">
        <v>8.0054687999999992</v>
      </c>
      <c r="F189" s="1646">
        <f t="shared" si="34"/>
        <v>0.38358591821401739</v>
      </c>
      <c r="G189" s="116">
        <v>0</v>
      </c>
      <c r="H189" s="116">
        <v>0</v>
      </c>
      <c r="I189" s="116">
        <v>0</v>
      </c>
      <c r="J189" s="1646">
        <f t="shared" si="35"/>
        <v>0</v>
      </c>
      <c r="K189" s="116">
        <v>19.564109999999999</v>
      </c>
      <c r="L189" s="116">
        <v>23.075948</v>
      </c>
      <c r="M189" s="116">
        <v>-3.5118379999999996</v>
      </c>
      <c r="N189" s="1646">
        <f t="shared" si="36"/>
        <v>-0.17950410215440415</v>
      </c>
      <c r="O189" s="1652">
        <v>100.75811999999999</v>
      </c>
      <c r="P189" s="116">
        <v>58.086679000000004</v>
      </c>
      <c r="Q189" s="116">
        <v>42.671440999999994</v>
      </c>
      <c r="R189" s="1646">
        <f t="shared" si="37"/>
        <v>0.42350374342038138</v>
      </c>
      <c r="S189" s="116">
        <v>141.19230999999999</v>
      </c>
      <c r="T189" s="116">
        <v>94.027238200000014</v>
      </c>
      <c r="U189" s="116">
        <v>47.165071799999993</v>
      </c>
      <c r="V189" s="1646">
        <f t="shared" si="38"/>
        <v>0.3340484464061817</v>
      </c>
      <c r="W189" s="116">
        <v>25.187180000000005</v>
      </c>
      <c r="X189" s="116">
        <v>24.499869</v>
      </c>
      <c r="Y189" s="116">
        <v>0.68731100000000511</v>
      </c>
      <c r="Z189" s="1646">
        <f t="shared" si="39"/>
        <v>2.728812832560076E-2</v>
      </c>
      <c r="AA189" s="1652">
        <v>0</v>
      </c>
      <c r="AB189" s="116">
        <v>0</v>
      </c>
      <c r="AC189" s="116">
        <v>0</v>
      </c>
      <c r="AD189" s="1646">
        <f t="shared" si="40"/>
        <v>0</v>
      </c>
      <c r="AE189" s="1652">
        <v>25.187180000000005</v>
      </c>
      <c r="AF189" s="116">
        <v>24.499869</v>
      </c>
      <c r="AG189" s="116">
        <v>0.68731100000000511</v>
      </c>
      <c r="AH189" s="1646">
        <f t="shared" si="41"/>
        <v>2.728812832560076E-2</v>
      </c>
      <c r="AI189" s="116">
        <v>145.50941</v>
      </c>
      <c r="AJ189" s="116">
        <v>105.66249600000002</v>
      </c>
      <c r="AK189" s="116">
        <v>39.846913999999991</v>
      </c>
      <c r="AL189" s="1655">
        <f t="shared" si="42"/>
        <v>0.2738442414136652</v>
      </c>
    </row>
    <row r="190" spans="2:38" outlineLevel="1">
      <c r="B190" s="503" t="s">
        <v>1237</v>
      </c>
      <c r="C190" s="116">
        <v>27.835039999999999</v>
      </c>
      <c r="D190" s="116">
        <v>16.804756600000001</v>
      </c>
      <c r="E190" s="116">
        <v>11.0302834</v>
      </c>
      <c r="F190" s="1646">
        <f t="shared" si="34"/>
        <v>0.39627330875040956</v>
      </c>
      <c r="G190" s="116">
        <v>39.240159999999989</v>
      </c>
      <c r="H190" s="116">
        <v>25.838772999999993</v>
      </c>
      <c r="I190" s="116">
        <v>13.401386999999994</v>
      </c>
      <c r="J190" s="1646">
        <f t="shared" si="35"/>
        <v>0.3415222313058866</v>
      </c>
      <c r="K190" s="116">
        <v>43.435900000000004</v>
      </c>
      <c r="L190" s="116">
        <v>30.8731039</v>
      </c>
      <c r="M190" s="116">
        <v>12.5627961</v>
      </c>
      <c r="N190" s="1646">
        <f t="shared" si="36"/>
        <v>0.28922610329243781</v>
      </c>
      <c r="O190" s="1652">
        <v>23.903400000000001</v>
      </c>
      <c r="P190" s="116">
        <v>16.985018100000005</v>
      </c>
      <c r="Q190" s="116">
        <v>6.9183818999999964</v>
      </c>
      <c r="R190" s="1646">
        <f t="shared" si="37"/>
        <v>0.28943087175882914</v>
      </c>
      <c r="S190" s="116">
        <v>134.41449999999998</v>
      </c>
      <c r="T190" s="116">
        <v>90.501651600000002</v>
      </c>
      <c r="U190" s="116">
        <v>43.912848399999973</v>
      </c>
      <c r="V190" s="1646">
        <f t="shared" si="38"/>
        <v>0.32669725662037935</v>
      </c>
      <c r="W190" s="116">
        <v>12.38034</v>
      </c>
      <c r="X190" s="116">
        <v>8.2984950000000008</v>
      </c>
      <c r="Y190" s="116">
        <v>4.0818449999999995</v>
      </c>
      <c r="Z190" s="1646">
        <f t="shared" si="39"/>
        <v>0.32970378842584286</v>
      </c>
      <c r="AA190" s="1652">
        <v>48.235890000000005</v>
      </c>
      <c r="AB190" s="116">
        <v>32.062083800000011</v>
      </c>
      <c r="AC190" s="116">
        <v>16.173806199999998</v>
      </c>
      <c r="AD190" s="1646">
        <f t="shared" si="40"/>
        <v>0.33530647407977743</v>
      </c>
      <c r="AE190" s="1652">
        <v>60.616230000000009</v>
      </c>
      <c r="AF190" s="116">
        <v>40.360578800000013</v>
      </c>
      <c r="AG190" s="116">
        <v>20.255651199999999</v>
      </c>
      <c r="AH190" s="1646">
        <f t="shared" si="41"/>
        <v>0.33416217405800386</v>
      </c>
      <c r="AI190" s="116">
        <v>127.95553</v>
      </c>
      <c r="AJ190" s="116">
        <v>88.218700800000022</v>
      </c>
      <c r="AK190" s="116">
        <v>39.736829199999981</v>
      </c>
      <c r="AL190" s="1655">
        <f t="shared" si="42"/>
        <v>0.31055187063818174</v>
      </c>
    </row>
    <row r="191" spans="2:38" outlineLevel="1">
      <c r="B191" s="503" t="s">
        <v>4883</v>
      </c>
      <c r="C191" s="116">
        <v>0</v>
      </c>
      <c r="D191" s="116">
        <v>0</v>
      </c>
      <c r="E191" s="116">
        <v>0</v>
      </c>
      <c r="F191" s="1646">
        <f t="shared" si="34"/>
        <v>0</v>
      </c>
      <c r="G191" s="116">
        <v>0</v>
      </c>
      <c r="H191" s="116">
        <v>0</v>
      </c>
      <c r="I191" s="116">
        <v>0</v>
      </c>
      <c r="J191" s="1646">
        <f t="shared" si="35"/>
        <v>0</v>
      </c>
      <c r="K191" s="116">
        <v>0</v>
      </c>
      <c r="L191" s="116">
        <v>0</v>
      </c>
      <c r="M191" s="116">
        <v>0</v>
      </c>
      <c r="N191" s="1646">
        <f t="shared" si="36"/>
        <v>0</v>
      </c>
      <c r="O191" s="1652">
        <v>66.574062000000012</v>
      </c>
      <c r="P191" s="116">
        <v>24.918210800000008</v>
      </c>
      <c r="Q191" s="116">
        <v>41.655851200000001</v>
      </c>
      <c r="R191" s="1646">
        <f t="shared" si="37"/>
        <v>0.62570691870957185</v>
      </c>
      <c r="S191" s="116">
        <v>66.574062000000012</v>
      </c>
      <c r="T191" s="116">
        <v>24.918210800000008</v>
      </c>
      <c r="U191" s="116">
        <v>41.655851200000001</v>
      </c>
      <c r="V191" s="1646">
        <f t="shared" si="38"/>
        <v>0.62570691870957185</v>
      </c>
      <c r="W191" s="116">
        <v>0</v>
      </c>
      <c r="X191" s="116">
        <v>0</v>
      </c>
      <c r="Y191" s="116">
        <v>0</v>
      </c>
      <c r="Z191" s="1646">
        <f t="shared" si="39"/>
        <v>0</v>
      </c>
      <c r="AA191" s="1652">
        <v>0</v>
      </c>
      <c r="AB191" s="116">
        <v>1.9742805000000001</v>
      </c>
      <c r="AC191" s="116">
        <v>-1.9742805000000001</v>
      </c>
      <c r="AD191" s="1646">
        <f t="shared" si="40"/>
        <v>0</v>
      </c>
      <c r="AE191" s="1652">
        <v>0</v>
      </c>
      <c r="AF191" s="116">
        <v>1.9742805000000001</v>
      </c>
      <c r="AG191" s="116">
        <v>-1.9742805000000001</v>
      </c>
      <c r="AH191" s="1646">
        <f t="shared" si="41"/>
        <v>0</v>
      </c>
      <c r="AI191" s="116">
        <v>66.574062000000012</v>
      </c>
      <c r="AJ191" s="116">
        <v>26.89249130000001</v>
      </c>
      <c r="AK191" s="116">
        <v>39.681570699999995</v>
      </c>
      <c r="AL191" s="1655">
        <f t="shared" si="42"/>
        <v>0.59605151778180498</v>
      </c>
    </row>
    <row r="192" spans="2:38" outlineLevel="1">
      <c r="B192" s="503" t="s">
        <v>1955</v>
      </c>
      <c r="C192" s="116">
        <v>5.3265075</v>
      </c>
      <c r="D192" s="116">
        <v>2.0999999999999996</v>
      </c>
      <c r="E192" s="116">
        <v>3.2265075000000003</v>
      </c>
      <c r="F192" s="1646">
        <f t="shared" si="34"/>
        <v>0.60574541573441887</v>
      </c>
      <c r="G192" s="116">
        <v>0</v>
      </c>
      <c r="H192" s="116">
        <v>0</v>
      </c>
      <c r="I192" s="116">
        <v>0</v>
      </c>
      <c r="J192" s="1646">
        <f t="shared" si="35"/>
        <v>0</v>
      </c>
      <c r="K192" s="116">
        <v>0</v>
      </c>
      <c r="L192" s="116">
        <v>0</v>
      </c>
      <c r="M192" s="116">
        <v>0</v>
      </c>
      <c r="N192" s="1646">
        <f t="shared" si="36"/>
        <v>0</v>
      </c>
      <c r="O192" s="1652">
        <v>81.553009935999995</v>
      </c>
      <c r="P192" s="116">
        <v>42.260690600000011</v>
      </c>
      <c r="Q192" s="116">
        <v>39.292319335999991</v>
      </c>
      <c r="R192" s="1646">
        <f t="shared" si="37"/>
        <v>0.48180097052009796</v>
      </c>
      <c r="S192" s="116">
        <v>86.879517436</v>
      </c>
      <c r="T192" s="116">
        <v>44.360690600000012</v>
      </c>
      <c r="U192" s="116">
        <v>42.518826835999988</v>
      </c>
      <c r="V192" s="1646">
        <f t="shared" si="38"/>
        <v>0.48939989644074139</v>
      </c>
      <c r="W192" s="116">
        <v>0</v>
      </c>
      <c r="X192" s="116">
        <v>0</v>
      </c>
      <c r="Y192" s="116">
        <v>0</v>
      </c>
      <c r="Z192" s="1646">
        <f t="shared" si="39"/>
        <v>0</v>
      </c>
      <c r="AA192" s="1652">
        <v>0</v>
      </c>
      <c r="AB192" s="116">
        <v>0</v>
      </c>
      <c r="AC192" s="116">
        <v>0</v>
      </c>
      <c r="AD192" s="1646">
        <f t="shared" si="40"/>
        <v>0</v>
      </c>
      <c r="AE192" s="1652">
        <v>0</v>
      </c>
      <c r="AF192" s="116">
        <v>0</v>
      </c>
      <c r="AG192" s="116">
        <v>0</v>
      </c>
      <c r="AH192" s="1646">
        <f t="shared" si="41"/>
        <v>0</v>
      </c>
      <c r="AI192" s="116">
        <v>81.553009935999995</v>
      </c>
      <c r="AJ192" s="116">
        <v>42.260690600000011</v>
      </c>
      <c r="AK192" s="116">
        <v>39.292319335999991</v>
      </c>
      <c r="AL192" s="1655">
        <f t="shared" si="42"/>
        <v>0.48180097052009796</v>
      </c>
    </row>
    <row r="193" spans="2:38" outlineLevel="1">
      <c r="B193" s="503" t="s">
        <v>4736</v>
      </c>
      <c r="C193" s="116">
        <v>0</v>
      </c>
      <c r="D193" s="116">
        <v>0</v>
      </c>
      <c r="E193" s="116">
        <v>0</v>
      </c>
      <c r="F193" s="1646">
        <f t="shared" si="34"/>
        <v>0</v>
      </c>
      <c r="G193" s="116">
        <v>0</v>
      </c>
      <c r="H193" s="116">
        <v>0</v>
      </c>
      <c r="I193" s="116">
        <v>0</v>
      </c>
      <c r="J193" s="1646">
        <f t="shared" si="35"/>
        <v>0</v>
      </c>
      <c r="K193" s="116">
        <v>13.84957</v>
      </c>
      <c r="L193" s="116">
        <v>9.791264</v>
      </c>
      <c r="M193" s="116">
        <v>4.0583060000000009</v>
      </c>
      <c r="N193" s="1646">
        <f t="shared" si="36"/>
        <v>0.29302758136173185</v>
      </c>
      <c r="O193" s="1652">
        <v>47.191429999999997</v>
      </c>
      <c r="P193" s="116">
        <v>36.318911399999998</v>
      </c>
      <c r="Q193" s="116">
        <v>10.872518600000003</v>
      </c>
      <c r="R193" s="1646">
        <f t="shared" si="37"/>
        <v>0.23039180207084217</v>
      </c>
      <c r="S193" s="116">
        <v>61.040999999999997</v>
      </c>
      <c r="T193" s="116">
        <v>46.110175399999996</v>
      </c>
      <c r="U193" s="116">
        <v>14.930824600000006</v>
      </c>
      <c r="V193" s="1646">
        <f t="shared" si="38"/>
        <v>0.24460321095657028</v>
      </c>
      <c r="W193" s="116">
        <v>41.782050000000005</v>
      </c>
      <c r="X193" s="116">
        <v>33.503796000000001</v>
      </c>
      <c r="Y193" s="116">
        <v>8.2782540000000004</v>
      </c>
      <c r="Z193" s="1646">
        <f t="shared" si="39"/>
        <v>0.19812943596592314</v>
      </c>
      <c r="AA193" s="1652">
        <v>25.990590000000012</v>
      </c>
      <c r="AB193" s="116">
        <v>10.521645999999999</v>
      </c>
      <c r="AC193" s="116">
        <v>15.468944000000013</v>
      </c>
      <c r="AD193" s="1646">
        <f t="shared" si="40"/>
        <v>0.59517479210745139</v>
      </c>
      <c r="AE193" s="1652">
        <v>67.77264000000001</v>
      </c>
      <c r="AF193" s="116">
        <v>44.025442000000005</v>
      </c>
      <c r="AG193" s="116">
        <v>23.747198000000012</v>
      </c>
      <c r="AH193" s="1646">
        <f t="shared" si="41"/>
        <v>0.3503950561760617</v>
      </c>
      <c r="AI193" s="116">
        <v>128.81364000000002</v>
      </c>
      <c r="AJ193" s="116">
        <v>90.135617399999987</v>
      </c>
      <c r="AK193" s="116">
        <v>38.678022600000027</v>
      </c>
      <c r="AL193" s="1655">
        <f t="shared" si="42"/>
        <v>0.30026340844028643</v>
      </c>
    </row>
    <row r="194" spans="2:38" outlineLevel="1">
      <c r="B194" s="503" t="s">
        <v>3565</v>
      </c>
      <c r="C194" s="116">
        <v>11.804259999999998</v>
      </c>
      <c r="D194" s="116">
        <v>7.6065824999999991</v>
      </c>
      <c r="E194" s="116">
        <v>4.1976774999999993</v>
      </c>
      <c r="F194" s="1646">
        <f t="shared" si="34"/>
        <v>0.35560700120126126</v>
      </c>
      <c r="G194" s="116">
        <v>34.380319999999998</v>
      </c>
      <c r="H194" s="116">
        <v>21.386585</v>
      </c>
      <c r="I194" s="116">
        <v>12.993735000000001</v>
      </c>
      <c r="J194" s="1646">
        <f t="shared" si="35"/>
        <v>0.37794107210171407</v>
      </c>
      <c r="K194" s="116">
        <v>25.129899999999999</v>
      </c>
      <c r="L194" s="116">
        <v>16.513175</v>
      </c>
      <c r="M194" s="116">
        <v>8.6167249999999989</v>
      </c>
      <c r="N194" s="1646">
        <f t="shared" si="36"/>
        <v>0.34288735729151326</v>
      </c>
      <c r="O194" s="1652">
        <v>6.8504300000000002</v>
      </c>
      <c r="P194" s="116">
        <v>4.6254999999999997</v>
      </c>
      <c r="Q194" s="116">
        <v>2.2249300000000001</v>
      </c>
      <c r="R194" s="1646">
        <f t="shared" si="37"/>
        <v>0.32478691118659703</v>
      </c>
      <c r="S194" s="116">
        <v>78.164910000000006</v>
      </c>
      <c r="T194" s="116">
        <v>50.131842499999998</v>
      </c>
      <c r="U194" s="116">
        <v>28.033067500000005</v>
      </c>
      <c r="V194" s="1646">
        <f t="shared" si="38"/>
        <v>0.35864005344597727</v>
      </c>
      <c r="W194" s="116">
        <v>17.733339999999995</v>
      </c>
      <c r="X194" s="116">
        <v>10.873140000000001</v>
      </c>
      <c r="Y194" s="116">
        <v>6.8601999999999954</v>
      </c>
      <c r="Z194" s="1646">
        <f t="shared" si="39"/>
        <v>0.38685323802509836</v>
      </c>
      <c r="AA194" s="1652">
        <v>56.937590000000007</v>
      </c>
      <c r="AB194" s="116">
        <v>36.08100499999999</v>
      </c>
      <c r="AC194" s="116">
        <v>20.856585000000013</v>
      </c>
      <c r="AD194" s="1646">
        <f t="shared" si="40"/>
        <v>0.36630607301784307</v>
      </c>
      <c r="AE194" s="1652">
        <v>74.670929999999998</v>
      </c>
      <c r="AF194" s="116">
        <v>46.95414499999999</v>
      </c>
      <c r="AG194" s="116">
        <v>27.716785000000005</v>
      </c>
      <c r="AH194" s="1646">
        <f t="shared" si="41"/>
        <v>0.37118574792091119</v>
      </c>
      <c r="AI194" s="116">
        <v>106.65126000000001</v>
      </c>
      <c r="AJ194" s="116">
        <v>68.092819999999989</v>
      </c>
      <c r="AK194" s="116">
        <v>38.558440000000019</v>
      </c>
      <c r="AL194" s="1655">
        <f t="shared" si="42"/>
        <v>0.36153759458631823</v>
      </c>
    </row>
    <row r="195" spans="2:38" outlineLevel="1">
      <c r="B195" s="503" t="s">
        <v>4859</v>
      </c>
      <c r="C195" s="116">
        <v>0</v>
      </c>
      <c r="D195" s="116">
        <v>0</v>
      </c>
      <c r="E195" s="116">
        <v>0</v>
      </c>
      <c r="F195" s="1646">
        <f t="shared" si="34"/>
        <v>0</v>
      </c>
      <c r="G195" s="116">
        <v>0</v>
      </c>
      <c r="H195" s="116">
        <v>0</v>
      </c>
      <c r="I195" s="116">
        <v>0</v>
      </c>
      <c r="J195" s="1646">
        <f t="shared" si="35"/>
        <v>0</v>
      </c>
      <c r="K195" s="116">
        <v>0</v>
      </c>
      <c r="L195" s="116">
        <v>0</v>
      </c>
      <c r="M195" s="116">
        <v>0</v>
      </c>
      <c r="N195" s="1646">
        <f t="shared" si="36"/>
        <v>0</v>
      </c>
      <c r="O195" s="1652">
        <v>140.4318088</v>
      </c>
      <c r="P195" s="116">
        <v>102.13392459999999</v>
      </c>
      <c r="Q195" s="116">
        <v>38.297884200000013</v>
      </c>
      <c r="R195" s="1646">
        <f t="shared" si="37"/>
        <v>0.27271516707830096</v>
      </c>
      <c r="S195" s="116">
        <v>140.4318088</v>
      </c>
      <c r="T195" s="116">
        <v>102.13392459999999</v>
      </c>
      <c r="U195" s="116">
        <v>38.297884200000013</v>
      </c>
      <c r="V195" s="1646">
        <f t="shared" si="38"/>
        <v>0.27271516707830096</v>
      </c>
      <c r="W195" s="116">
        <v>0</v>
      </c>
      <c r="X195" s="116">
        <v>0</v>
      </c>
      <c r="Y195" s="116">
        <v>0</v>
      </c>
      <c r="Z195" s="1646">
        <f t="shared" si="39"/>
        <v>0</v>
      </c>
      <c r="AA195" s="1652">
        <v>0</v>
      </c>
      <c r="AB195" s="116">
        <v>0</v>
      </c>
      <c r="AC195" s="116">
        <v>0</v>
      </c>
      <c r="AD195" s="1646">
        <f t="shared" si="40"/>
        <v>0</v>
      </c>
      <c r="AE195" s="1652">
        <v>0</v>
      </c>
      <c r="AF195" s="116">
        <v>0</v>
      </c>
      <c r="AG195" s="116">
        <v>0</v>
      </c>
      <c r="AH195" s="1646">
        <f t="shared" si="41"/>
        <v>0</v>
      </c>
      <c r="AI195" s="116">
        <v>140.4318088</v>
      </c>
      <c r="AJ195" s="116">
        <v>102.13392459999999</v>
      </c>
      <c r="AK195" s="116">
        <v>38.297884200000013</v>
      </c>
      <c r="AL195" s="1655">
        <f t="shared" si="42"/>
        <v>0.27271516707830096</v>
      </c>
    </row>
    <row r="196" spans="2:38" outlineLevel="1">
      <c r="B196" s="503" t="s">
        <v>3525</v>
      </c>
      <c r="C196" s="116">
        <v>0</v>
      </c>
      <c r="D196" s="116">
        <v>0</v>
      </c>
      <c r="E196" s="116">
        <v>0</v>
      </c>
      <c r="F196" s="1646">
        <f t="shared" si="34"/>
        <v>0</v>
      </c>
      <c r="G196" s="116">
        <v>1683.9965948399995</v>
      </c>
      <c r="H196" s="116">
        <v>1034.2400095999997</v>
      </c>
      <c r="I196" s="116">
        <v>649.75658523999982</v>
      </c>
      <c r="J196" s="1646">
        <f t="shared" si="35"/>
        <v>0.38584198283473059</v>
      </c>
      <c r="K196" s="116">
        <v>0</v>
      </c>
      <c r="L196" s="116">
        <v>0</v>
      </c>
      <c r="M196" s="116">
        <v>0</v>
      </c>
      <c r="N196" s="1646">
        <f t="shared" si="36"/>
        <v>0</v>
      </c>
      <c r="O196" s="1652">
        <v>1.8815200000000001</v>
      </c>
      <c r="P196" s="116">
        <v>1.5290599999999999</v>
      </c>
      <c r="Q196" s="116">
        <v>0.35246000000000005</v>
      </c>
      <c r="R196" s="1646">
        <f t="shared" si="37"/>
        <v>0.18732726731578725</v>
      </c>
      <c r="S196" s="116">
        <v>1685.8781148399994</v>
      </c>
      <c r="T196" s="116">
        <v>1035.7690695999997</v>
      </c>
      <c r="U196" s="116">
        <v>650.10904523999977</v>
      </c>
      <c r="V196" s="1646">
        <f t="shared" si="38"/>
        <v>0.38562043098928256</v>
      </c>
      <c r="W196" s="116">
        <v>0</v>
      </c>
      <c r="X196" s="116">
        <v>0</v>
      </c>
      <c r="Y196" s="116">
        <v>0</v>
      </c>
      <c r="Z196" s="1646">
        <f t="shared" si="39"/>
        <v>0</v>
      </c>
      <c r="AA196" s="1652">
        <v>125.86580180000001</v>
      </c>
      <c r="AB196" s="116">
        <v>88.182092499999982</v>
      </c>
      <c r="AC196" s="116">
        <v>37.683709300000032</v>
      </c>
      <c r="AD196" s="1646">
        <f t="shared" si="40"/>
        <v>0.29939593409081217</v>
      </c>
      <c r="AE196" s="1652">
        <v>125.86580180000001</v>
      </c>
      <c r="AF196" s="116">
        <v>88.182092499999982</v>
      </c>
      <c r="AG196" s="116">
        <v>37.683709300000032</v>
      </c>
      <c r="AH196" s="1646">
        <f t="shared" si="41"/>
        <v>0.29939593409081217</v>
      </c>
      <c r="AI196" s="116">
        <v>127.74732180000002</v>
      </c>
      <c r="AJ196" s="116">
        <v>89.711152499999983</v>
      </c>
      <c r="AK196" s="116">
        <v>38.03616930000004</v>
      </c>
      <c r="AL196" s="1655">
        <f t="shared" si="42"/>
        <v>0.29774533637228889</v>
      </c>
    </row>
    <row r="197" spans="2:38" outlineLevel="1">
      <c r="B197" s="503" t="s">
        <v>3572</v>
      </c>
      <c r="C197" s="116">
        <v>6.4128299999999996</v>
      </c>
      <c r="D197" s="116">
        <v>4.5173738000000005</v>
      </c>
      <c r="E197" s="116">
        <v>1.8954561999999997</v>
      </c>
      <c r="F197" s="1646">
        <f t="shared" si="34"/>
        <v>0.29557250075239788</v>
      </c>
      <c r="G197" s="116">
        <v>28.25982999999999</v>
      </c>
      <c r="H197" s="116">
        <v>18.084119999999995</v>
      </c>
      <c r="I197" s="116">
        <v>10.175709999999995</v>
      </c>
      <c r="J197" s="1646">
        <f t="shared" si="35"/>
        <v>0.36007682990308149</v>
      </c>
      <c r="K197" s="116">
        <v>24.775179999999999</v>
      </c>
      <c r="L197" s="116">
        <v>16.098704999999995</v>
      </c>
      <c r="M197" s="116">
        <v>8.6764750000000035</v>
      </c>
      <c r="N197" s="1646">
        <f t="shared" si="36"/>
        <v>0.35020835368300063</v>
      </c>
      <c r="O197" s="1652">
        <v>17.718809999999998</v>
      </c>
      <c r="P197" s="116">
        <v>9.5828828000000001</v>
      </c>
      <c r="Q197" s="116">
        <v>8.1359271999999976</v>
      </c>
      <c r="R197" s="1646">
        <f t="shared" si="37"/>
        <v>0.45916893967484262</v>
      </c>
      <c r="S197" s="116">
        <v>77.16664999999999</v>
      </c>
      <c r="T197" s="116">
        <v>48.283081599999988</v>
      </c>
      <c r="U197" s="116">
        <v>28.883568400000005</v>
      </c>
      <c r="V197" s="1646">
        <f t="shared" si="38"/>
        <v>0.37430118321839823</v>
      </c>
      <c r="W197" s="116">
        <v>30.834179999999996</v>
      </c>
      <c r="X197" s="116">
        <v>18.721964999999997</v>
      </c>
      <c r="Y197" s="116">
        <v>12.112215000000001</v>
      </c>
      <c r="Z197" s="1646">
        <f t="shared" si="39"/>
        <v>0.39281780802992011</v>
      </c>
      <c r="AA197" s="1652">
        <v>25.81024</v>
      </c>
      <c r="AB197" s="116">
        <v>17.260124999999999</v>
      </c>
      <c r="AC197" s="116">
        <v>8.5501150000000017</v>
      </c>
      <c r="AD197" s="1646">
        <f t="shared" si="40"/>
        <v>0.3312683260597345</v>
      </c>
      <c r="AE197" s="1652">
        <v>56.644419999999997</v>
      </c>
      <c r="AF197" s="116">
        <v>35.982089999999999</v>
      </c>
      <c r="AG197" s="116">
        <v>20.662330000000001</v>
      </c>
      <c r="AH197" s="1646">
        <f t="shared" si="41"/>
        <v>0.36477255835614525</v>
      </c>
      <c r="AI197" s="116">
        <v>99.138410000000007</v>
      </c>
      <c r="AJ197" s="116">
        <v>61.663677799999988</v>
      </c>
      <c r="AK197" s="116">
        <v>37.474732200000012</v>
      </c>
      <c r="AL197" s="1655">
        <f t="shared" si="42"/>
        <v>0.37800416811203658</v>
      </c>
    </row>
    <row r="198" spans="2:38" outlineLevel="1">
      <c r="B198" s="503" t="s">
        <v>4742</v>
      </c>
      <c r="C198" s="116">
        <v>35.82647</v>
      </c>
      <c r="D198" s="116">
        <v>23.365504999999999</v>
      </c>
      <c r="E198" s="116">
        <v>12.460965000000003</v>
      </c>
      <c r="F198" s="1646">
        <f t="shared" si="34"/>
        <v>0.34781447907092167</v>
      </c>
      <c r="G198" s="116">
        <v>39.692260000000005</v>
      </c>
      <c r="H198" s="116">
        <v>25.358640000000001</v>
      </c>
      <c r="I198" s="116">
        <v>14.333620000000003</v>
      </c>
      <c r="J198" s="1646">
        <f t="shared" si="35"/>
        <v>0.36111876723572811</v>
      </c>
      <c r="K198" s="116">
        <v>29.1419</v>
      </c>
      <c r="L198" s="116">
        <v>17.366978399999997</v>
      </c>
      <c r="M198" s="116">
        <v>11.774921600000004</v>
      </c>
      <c r="N198" s="1646">
        <f t="shared" si="36"/>
        <v>0.40405469787488135</v>
      </c>
      <c r="O198" s="1652">
        <v>24.384610000000002</v>
      </c>
      <c r="P198" s="116">
        <v>13.489169999999998</v>
      </c>
      <c r="Q198" s="116">
        <v>10.895440000000002</v>
      </c>
      <c r="R198" s="1646">
        <f t="shared" si="37"/>
        <v>0.44681625008560732</v>
      </c>
      <c r="S198" s="116">
        <v>129.04524000000001</v>
      </c>
      <c r="T198" s="116">
        <v>79.580293399999988</v>
      </c>
      <c r="U198" s="116">
        <v>49.464946600000012</v>
      </c>
      <c r="V198" s="1646">
        <f t="shared" si="38"/>
        <v>0.38331477085090476</v>
      </c>
      <c r="W198" s="116">
        <v>12.311959999999999</v>
      </c>
      <c r="X198" s="116">
        <v>7.5432849999999991</v>
      </c>
      <c r="Y198" s="116">
        <v>4.768675</v>
      </c>
      <c r="Z198" s="1646">
        <f t="shared" si="39"/>
        <v>0.38732054035263275</v>
      </c>
      <c r="AA198" s="1652">
        <v>23.19144</v>
      </c>
      <c r="AB198" s="116">
        <v>13.577930000000002</v>
      </c>
      <c r="AC198" s="116">
        <v>9.6135099999999962</v>
      </c>
      <c r="AD198" s="1646">
        <f t="shared" si="40"/>
        <v>0.41452837771177625</v>
      </c>
      <c r="AE198" s="1652">
        <v>35.503399999999992</v>
      </c>
      <c r="AF198" s="116">
        <v>21.121214999999999</v>
      </c>
      <c r="AG198" s="116">
        <v>14.382184999999994</v>
      </c>
      <c r="AH198" s="1646">
        <f t="shared" si="41"/>
        <v>0.40509317417486768</v>
      </c>
      <c r="AI198" s="116">
        <v>89.029910000000001</v>
      </c>
      <c r="AJ198" s="116">
        <v>51.977363399999994</v>
      </c>
      <c r="AK198" s="116">
        <v>37.052546600000007</v>
      </c>
      <c r="AL198" s="1655">
        <f t="shared" si="42"/>
        <v>0.4161808834806191</v>
      </c>
    </row>
    <row r="199" spans="2:38" outlineLevel="1">
      <c r="B199" s="503" t="s">
        <v>1475</v>
      </c>
      <c r="C199" s="116">
        <v>14.15981</v>
      </c>
      <c r="D199" s="116">
        <v>11.923945999999997</v>
      </c>
      <c r="E199" s="116">
        <v>2.2358640000000012</v>
      </c>
      <c r="F199" s="1646">
        <f t="shared" si="34"/>
        <v>0.1579021187431188</v>
      </c>
      <c r="G199" s="116">
        <v>3.7205100000000004</v>
      </c>
      <c r="H199" s="116">
        <v>3.0304199999999999</v>
      </c>
      <c r="I199" s="116">
        <v>0.69009000000000009</v>
      </c>
      <c r="J199" s="1646">
        <f t="shared" si="35"/>
        <v>0.1854826354451406</v>
      </c>
      <c r="K199" s="116">
        <v>18.510240000000003</v>
      </c>
      <c r="L199" s="116">
        <v>13.857590000000002</v>
      </c>
      <c r="M199" s="116">
        <v>4.6526499999999995</v>
      </c>
      <c r="N199" s="1646">
        <f t="shared" si="36"/>
        <v>0.25135546594749708</v>
      </c>
      <c r="O199" s="1652">
        <v>20.3094</v>
      </c>
      <c r="P199" s="116">
        <v>13.343920000000002</v>
      </c>
      <c r="Q199" s="116">
        <v>6.9654799999999994</v>
      </c>
      <c r="R199" s="1646">
        <f t="shared" si="37"/>
        <v>0.34296828069760799</v>
      </c>
      <c r="S199" s="116">
        <v>56.699959999999997</v>
      </c>
      <c r="T199" s="116">
        <v>42.155876000000006</v>
      </c>
      <c r="U199" s="116">
        <v>14.544083999999994</v>
      </c>
      <c r="V199" s="1646">
        <f t="shared" si="38"/>
        <v>0.25650959894857062</v>
      </c>
      <c r="W199" s="116">
        <v>40.441019999999995</v>
      </c>
      <c r="X199" s="116">
        <v>24.96651000000001</v>
      </c>
      <c r="Y199" s="116">
        <v>15.474509999999988</v>
      </c>
      <c r="Z199" s="1646">
        <f t="shared" si="39"/>
        <v>0.38264390957498079</v>
      </c>
      <c r="AA199" s="1652">
        <v>29.00085</v>
      </c>
      <c r="AB199" s="116">
        <v>19.117960499999999</v>
      </c>
      <c r="AC199" s="116">
        <v>9.882889500000001</v>
      </c>
      <c r="AD199" s="1646">
        <f t="shared" si="40"/>
        <v>0.34077930474451612</v>
      </c>
      <c r="AE199" s="1652">
        <v>69.441869999999994</v>
      </c>
      <c r="AF199" s="116">
        <v>44.084470500000009</v>
      </c>
      <c r="AG199" s="116">
        <v>25.357399499999985</v>
      </c>
      <c r="AH199" s="1646">
        <f t="shared" si="41"/>
        <v>0.36516009001485683</v>
      </c>
      <c r="AI199" s="116">
        <v>108.26151000000002</v>
      </c>
      <c r="AJ199" s="116">
        <v>71.285980500000008</v>
      </c>
      <c r="AK199" s="116">
        <v>36.975529500000007</v>
      </c>
      <c r="AL199" s="1655">
        <f t="shared" si="42"/>
        <v>0.34153901511257329</v>
      </c>
    </row>
    <row r="200" spans="2:38" outlineLevel="1">
      <c r="B200" s="503" t="s">
        <v>4745</v>
      </c>
      <c r="C200" s="116">
        <v>0</v>
      </c>
      <c r="D200" s="116">
        <v>0</v>
      </c>
      <c r="E200" s="116">
        <v>0</v>
      </c>
      <c r="F200" s="1646">
        <f t="shared" si="34"/>
        <v>0</v>
      </c>
      <c r="G200" s="116">
        <v>0</v>
      </c>
      <c r="H200" s="116">
        <v>0</v>
      </c>
      <c r="I200" s="116">
        <v>0</v>
      </c>
      <c r="J200" s="1646">
        <f t="shared" si="35"/>
        <v>0</v>
      </c>
      <c r="K200" s="116">
        <v>0</v>
      </c>
      <c r="L200" s="116">
        <v>0</v>
      </c>
      <c r="M200" s="116">
        <v>0</v>
      </c>
      <c r="N200" s="1646">
        <f t="shared" si="36"/>
        <v>0</v>
      </c>
      <c r="O200" s="1652">
        <v>35.03</v>
      </c>
      <c r="P200" s="116">
        <v>19.741589999999999</v>
      </c>
      <c r="Q200" s="116">
        <v>15.288410000000001</v>
      </c>
      <c r="R200" s="1646">
        <f t="shared" si="37"/>
        <v>0.43643762489294891</v>
      </c>
      <c r="S200" s="116">
        <v>35.03</v>
      </c>
      <c r="T200" s="116">
        <v>19.741589999999999</v>
      </c>
      <c r="U200" s="116">
        <v>15.288410000000001</v>
      </c>
      <c r="V200" s="1646">
        <f t="shared" si="38"/>
        <v>0.43643762489294891</v>
      </c>
      <c r="W200" s="116">
        <v>35.049999999999997</v>
      </c>
      <c r="X200" s="116">
        <v>22.5909586</v>
      </c>
      <c r="Y200" s="116">
        <v>12.459041399999998</v>
      </c>
      <c r="Z200" s="1646">
        <f t="shared" si="39"/>
        <v>0.35546480456490726</v>
      </c>
      <c r="AA200" s="1652">
        <v>18.049659999999999</v>
      </c>
      <c r="AB200" s="116">
        <v>8.9962251999999978</v>
      </c>
      <c r="AC200" s="116">
        <v>9.0534348000000033</v>
      </c>
      <c r="AD200" s="1646">
        <f t="shared" si="40"/>
        <v>0.5015847833144782</v>
      </c>
      <c r="AE200" s="1652">
        <v>53.09966</v>
      </c>
      <c r="AF200" s="116">
        <v>31.587183799999998</v>
      </c>
      <c r="AG200" s="116">
        <v>21.512476200000005</v>
      </c>
      <c r="AH200" s="1646">
        <f t="shared" si="41"/>
        <v>0.40513397260924089</v>
      </c>
      <c r="AI200" s="116">
        <v>88.129660000000001</v>
      </c>
      <c r="AJ200" s="116">
        <v>51.328773799999993</v>
      </c>
      <c r="AK200" s="116">
        <v>36.800886200000008</v>
      </c>
      <c r="AL200" s="1655">
        <f t="shared" si="42"/>
        <v>0.41757662743734636</v>
      </c>
    </row>
    <row r="201" spans="2:38" outlineLevel="1">
      <c r="B201" s="503" t="s">
        <v>1291</v>
      </c>
      <c r="C201" s="116">
        <v>0</v>
      </c>
      <c r="D201" s="116">
        <v>0</v>
      </c>
      <c r="E201" s="116">
        <v>0</v>
      </c>
      <c r="F201" s="1646">
        <f t="shared" ref="F201:F264" si="43">IFERROR(E201/C201,0)</f>
        <v>0</v>
      </c>
      <c r="G201" s="116">
        <v>7.7497635000000002</v>
      </c>
      <c r="H201" s="116">
        <v>5.3805000000000005</v>
      </c>
      <c r="I201" s="116">
        <v>2.3692634999999993</v>
      </c>
      <c r="J201" s="1646">
        <f t="shared" ref="J201:J264" si="44">IFERROR(I201/G201,0)</f>
        <v>0.30572074876865585</v>
      </c>
      <c r="K201" s="116">
        <v>78.335688050000002</v>
      </c>
      <c r="L201" s="116">
        <v>61.767399999999995</v>
      </c>
      <c r="M201" s="116">
        <v>16.568288050000003</v>
      </c>
      <c r="N201" s="1646">
        <f t="shared" ref="N201:N264" si="45">IFERROR(M201/K201,0)</f>
        <v>0.21150370236647206</v>
      </c>
      <c r="O201" s="1652">
        <v>4.3773479999999996</v>
      </c>
      <c r="P201" s="116">
        <v>2.3130055999999999</v>
      </c>
      <c r="Q201" s="116">
        <v>2.0643424000000001</v>
      </c>
      <c r="R201" s="1646">
        <f t="shared" ref="R201:R264" si="46">IFERROR(Q201/O201,0)</f>
        <v>0.47159659227459189</v>
      </c>
      <c r="S201" s="116">
        <v>90.46279955</v>
      </c>
      <c r="T201" s="116">
        <v>69.460905600000004</v>
      </c>
      <c r="U201" s="116">
        <v>21.001893949999999</v>
      </c>
      <c r="V201" s="1646">
        <f t="shared" ref="V201:V264" si="47">IFERROR(U201/S201,0)</f>
        <v>0.23216055720663356</v>
      </c>
      <c r="W201" s="116">
        <v>0</v>
      </c>
      <c r="X201" s="116">
        <v>0</v>
      </c>
      <c r="Y201" s="116">
        <v>0</v>
      </c>
      <c r="Z201" s="1646">
        <f t="shared" ref="Z201:Z264" si="48">IFERROR(Y201/W201,0)</f>
        <v>0</v>
      </c>
      <c r="AA201" s="1652">
        <v>96.143969600000005</v>
      </c>
      <c r="AB201" s="116">
        <v>78.370850000000004</v>
      </c>
      <c r="AC201" s="116">
        <v>17.773119600000005</v>
      </c>
      <c r="AD201" s="1646">
        <f t="shared" ref="AD201:AD264" si="49">IFERROR(AC201/AA201,0)</f>
        <v>0.18485943189098367</v>
      </c>
      <c r="AE201" s="1652">
        <v>96.143969600000005</v>
      </c>
      <c r="AF201" s="116">
        <v>78.370850000000004</v>
      </c>
      <c r="AG201" s="116">
        <v>17.773119600000005</v>
      </c>
      <c r="AH201" s="1646">
        <f t="shared" ref="AH201:AH264" si="50">IFERROR(AG201/AE201,0)</f>
        <v>0.18485943189098367</v>
      </c>
      <c r="AI201" s="116">
        <v>178.85700565000002</v>
      </c>
      <c r="AJ201" s="116">
        <v>142.4512556</v>
      </c>
      <c r="AK201" s="116">
        <v>36.405750050000002</v>
      </c>
      <c r="AL201" s="1655">
        <f t="shared" ref="AL201:AL264" si="51">IFERROR(AK201/AI201,0)</f>
        <v>0.20354668198595105</v>
      </c>
    </row>
    <row r="202" spans="2:38" outlineLevel="1">
      <c r="B202" s="503" t="s">
        <v>3553</v>
      </c>
      <c r="C202" s="116">
        <v>46.337590000000006</v>
      </c>
      <c r="D202" s="116">
        <v>27.903895000000006</v>
      </c>
      <c r="E202" s="116">
        <v>18.433695</v>
      </c>
      <c r="F202" s="1646">
        <f t="shared" si="43"/>
        <v>0.39781298509482255</v>
      </c>
      <c r="G202" s="116">
        <v>44.386289999999995</v>
      </c>
      <c r="H202" s="116">
        <v>27.083725000000001</v>
      </c>
      <c r="I202" s="116">
        <v>17.302564999999991</v>
      </c>
      <c r="J202" s="1646">
        <f t="shared" si="44"/>
        <v>0.38981777931879397</v>
      </c>
      <c r="K202" s="116">
        <v>34.236739999999998</v>
      </c>
      <c r="L202" s="116">
        <v>20.764210000000002</v>
      </c>
      <c r="M202" s="116">
        <v>13.472529999999995</v>
      </c>
      <c r="N202" s="1646">
        <f t="shared" si="45"/>
        <v>0.39351088917928506</v>
      </c>
      <c r="O202" s="1652">
        <v>10.336740000000002</v>
      </c>
      <c r="P202" s="116">
        <v>6.4227400000000001</v>
      </c>
      <c r="Q202" s="116">
        <v>3.9140000000000019</v>
      </c>
      <c r="R202" s="1646">
        <f t="shared" si="46"/>
        <v>0.37864936140407912</v>
      </c>
      <c r="S202" s="116">
        <v>135.29736</v>
      </c>
      <c r="T202" s="116">
        <v>82.174570000000017</v>
      </c>
      <c r="U202" s="116">
        <v>53.122789999999966</v>
      </c>
      <c r="V202" s="1646">
        <f t="shared" si="47"/>
        <v>0.39263729905742406</v>
      </c>
      <c r="W202" s="116">
        <v>17.9923</v>
      </c>
      <c r="X202" s="116">
        <v>10.640885000000003</v>
      </c>
      <c r="Y202" s="116">
        <v>7.3514149999999976</v>
      </c>
      <c r="Z202" s="1646">
        <f t="shared" si="48"/>
        <v>0.4085867287673059</v>
      </c>
      <c r="AA202" s="1652">
        <v>23.896570000000001</v>
      </c>
      <c r="AB202" s="116">
        <v>12.862794999999998</v>
      </c>
      <c r="AC202" s="116">
        <v>11.033775000000002</v>
      </c>
      <c r="AD202" s="1646">
        <f t="shared" si="49"/>
        <v>0.4617304910286289</v>
      </c>
      <c r="AE202" s="1652">
        <v>41.888869999999997</v>
      </c>
      <c r="AF202" s="116">
        <v>23.503679999999999</v>
      </c>
      <c r="AG202" s="116">
        <v>18.385189999999994</v>
      </c>
      <c r="AH202" s="1646">
        <f t="shared" si="50"/>
        <v>0.43890393796729288</v>
      </c>
      <c r="AI202" s="116">
        <v>86.462350000000001</v>
      </c>
      <c r="AJ202" s="116">
        <v>50.690630000000006</v>
      </c>
      <c r="AK202" s="116">
        <v>35.771720000000002</v>
      </c>
      <c r="AL202" s="1655">
        <f t="shared" si="51"/>
        <v>0.41372597436919079</v>
      </c>
    </row>
    <row r="203" spans="2:38" outlineLevel="1">
      <c r="B203" s="503" t="s">
        <v>1373</v>
      </c>
      <c r="C203" s="116">
        <v>18.345289999999999</v>
      </c>
      <c r="D203" s="116">
        <v>11.414350600000004</v>
      </c>
      <c r="E203" s="116">
        <v>6.9309393999999935</v>
      </c>
      <c r="F203" s="1646">
        <f t="shared" si="43"/>
        <v>0.37780484255086694</v>
      </c>
      <c r="G203" s="116">
        <v>13.98889</v>
      </c>
      <c r="H203" s="116">
        <v>8.6694569000000019</v>
      </c>
      <c r="I203" s="116">
        <v>5.3194330999999986</v>
      </c>
      <c r="J203" s="1646">
        <f t="shared" si="44"/>
        <v>0.38026127162340961</v>
      </c>
      <c r="K203" s="116">
        <v>28.964960000000001</v>
      </c>
      <c r="L203" s="116">
        <v>19.258196099999999</v>
      </c>
      <c r="M203" s="116">
        <v>9.7067639000000021</v>
      </c>
      <c r="N203" s="1646">
        <f t="shared" si="45"/>
        <v>0.33512091506427083</v>
      </c>
      <c r="O203" s="1652">
        <v>14.169229999999999</v>
      </c>
      <c r="P203" s="116">
        <v>8.3703448999999992</v>
      </c>
      <c r="Q203" s="116">
        <v>5.7988850999999997</v>
      </c>
      <c r="R203" s="1646">
        <f t="shared" si="46"/>
        <v>0.40925901407486504</v>
      </c>
      <c r="S203" s="116">
        <v>75.468369999999993</v>
      </c>
      <c r="T203" s="116">
        <v>47.712348500000004</v>
      </c>
      <c r="U203" s="116">
        <v>27.756021499999989</v>
      </c>
      <c r="V203" s="1646">
        <f t="shared" si="47"/>
        <v>0.3677835032080326</v>
      </c>
      <c r="W203" s="116">
        <v>29.625620000000001</v>
      </c>
      <c r="X203" s="116">
        <v>17.421846500000001</v>
      </c>
      <c r="Y203" s="116">
        <v>12.203773500000002</v>
      </c>
      <c r="Z203" s="1646">
        <f t="shared" si="48"/>
        <v>0.41193310047182141</v>
      </c>
      <c r="AA203" s="1652">
        <v>18.026479999999999</v>
      </c>
      <c r="AB203" s="116">
        <v>10.290814900000001</v>
      </c>
      <c r="AC203" s="116">
        <v>7.7356650999999985</v>
      </c>
      <c r="AD203" s="1646">
        <f t="shared" si="49"/>
        <v>0.429127877433642</v>
      </c>
      <c r="AE203" s="1652">
        <v>47.652100000000004</v>
      </c>
      <c r="AF203" s="116">
        <v>27.712661400000002</v>
      </c>
      <c r="AG203" s="116">
        <v>19.939438600000006</v>
      </c>
      <c r="AH203" s="1646">
        <f t="shared" si="50"/>
        <v>0.41843777294180118</v>
      </c>
      <c r="AI203" s="116">
        <v>90.786289999999994</v>
      </c>
      <c r="AJ203" s="116">
        <v>55.341202399999993</v>
      </c>
      <c r="AK203" s="116">
        <v>35.445087600000001</v>
      </c>
      <c r="AL203" s="1655">
        <f t="shared" si="51"/>
        <v>0.39042335136726042</v>
      </c>
    </row>
    <row r="204" spans="2:38" outlineLevel="1">
      <c r="B204" s="503" t="s">
        <v>2321</v>
      </c>
      <c r="C204" s="116">
        <v>0</v>
      </c>
      <c r="D204" s="116">
        <v>0</v>
      </c>
      <c r="E204" s="116">
        <v>0</v>
      </c>
      <c r="F204" s="1646">
        <f t="shared" si="43"/>
        <v>0</v>
      </c>
      <c r="G204" s="116">
        <v>0.19828999999999999</v>
      </c>
      <c r="H204" s="116">
        <v>7.8780799999999984E-2</v>
      </c>
      <c r="I204" s="116">
        <v>0.11950920000000001</v>
      </c>
      <c r="J204" s="1646">
        <f t="shared" si="44"/>
        <v>0.6026990771092845</v>
      </c>
      <c r="K204" s="116">
        <v>0</v>
      </c>
      <c r="L204" s="116">
        <v>0</v>
      </c>
      <c r="M204" s="116">
        <v>0</v>
      </c>
      <c r="N204" s="1646">
        <f t="shared" si="45"/>
        <v>0</v>
      </c>
      <c r="O204" s="1652">
        <v>0</v>
      </c>
      <c r="P204" s="116">
        <v>0</v>
      </c>
      <c r="Q204" s="116">
        <v>0</v>
      </c>
      <c r="R204" s="1646">
        <f t="shared" si="46"/>
        <v>0</v>
      </c>
      <c r="S204" s="116">
        <v>0.19828999999999999</v>
      </c>
      <c r="T204" s="116">
        <v>7.8780799999999984E-2</v>
      </c>
      <c r="U204" s="116">
        <v>0.11950920000000001</v>
      </c>
      <c r="V204" s="1646">
        <f t="shared" si="47"/>
        <v>0.6026990771092845</v>
      </c>
      <c r="W204" s="116">
        <v>24.239319999999999</v>
      </c>
      <c r="X204" s="116">
        <v>18.608906999999999</v>
      </c>
      <c r="Y204" s="116">
        <v>5.6304130000000008</v>
      </c>
      <c r="Z204" s="1646">
        <f t="shared" si="48"/>
        <v>0.23228428025208631</v>
      </c>
      <c r="AA204" s="1652">
        <v>65.237620000000007</v>
      </c>
      <c r="AB204" s="116">
        <v>36.571231100000006</v>
      </c>
      <c r="AC204" s="116">
        <v>28.666388899999998</v>
      </c>
      <c r="AD204" s="1646">
        <f t="shared" si="49"/>
        <v>0.43941500165088787</v>
      </c>
      <c r="AE204" s="1652">
        <v>89.476939999999999</v>
      </c>
      <c r="AF204" s="116">
        <v>55.180138100000001</v>
      </c>
      <c r="AG204" s="116">
        <v>34.296801899999998</v>
      </c>
      <c r="AH204" s="1646">
        <f t="shared" si="50"/>
        <v>0.38330324997703319</v>
      </c>
      <c r="AI204" s="116">
        <v>89.476939999999999</v>
      </c>
      <c r="AJ204" s="116">
        <v>55.180138100000001</v>
      </c>
      <c r="AK204" s="116">
        <v>34.296801899999998</v>
      </c>
      <c r="AL204" s="1655">
        <f t="shared" si="51"/>
        <v>0.38330324997703319</v>
      </c>
    </row>
    <row r="205" spans="2:38" outlineLevel="1">
      <c r="B205" s="503" t="s">
        <v>1303</v>
      </c>
      <c r="C205" s="116">
        <v>20.25384</v>
      </c>
      <c r="D205" s="116">
        <v>11.610389999999999</v>
      </c>
      <c r="E205" s="116">
        <v>8.6434500000000014</v>
      </c>
      <c r="F205" s="1646">
        <f t="shared" si="43"/>
        <v>0.42675611143368375</v>
      </c>
      <c r="G205" s="116">
        <v>31.330779999999994</v>
      </c>
      <c r="H205" s="116">
        <v>20.494190700000001</v>
      </c>
      <c r="I205" s="116">
        <v>10.836589299999996</v>
      </c>
      <c r="J205" s="1646">
        <f t="shared" si="44"/>
        <v>0.34587677995887744</v>
      </c>
      <c r="K205" s="116">
        <v>29.040170000000003</v>
      </c>
      <c r="L205" s="116">
        <v>17.918454100000002</v>
      </c>
      <c r="M205" s="116">
        <v>11.1217159</v>
      </c>
      <c r="N205" s="1646">
        <f t="shared" si="45"/>
        <v>0.38297695571341345</v>
      </c>
      <c r="O205" s="1652">
        <v>15.743589999999998</v>
      </c>
      <c r="P205" s="116">
        <v>10.301151500000001</v>
      </c>
      <c r="Q205" s="116">
        <v>5.4424384999999962</v>
      </c>
      <c r="R205" s="1646">
        <f t="shared" si="46"/>
        <v>0.34569234208970107</v>
      </c>
      <c r="S205" s="116">
        <v>96.368379999999988</v>
      </c>
      <c r="T205" s="116">
        <v>60.324186300000001</v>
      </c>
      <c r="U205" s="116">
        <v>36.044193699999987</v>
      </c>
      <c r="V205" s="1646">
        <f t="shared" si="47"/>
        <v>0.37402510761309871</v>
      </c>
      <c r="W205" s="116">
        <v>24.058109999999999</v>
      </c>
      <c r="X205" s="116">
        <v>13.247021000000002</v>
      </c>
      <c r="Y205" s="116">
        <v>10.811088999999997</v>
      </c>
      <c r="Z205" s="1646">
        <f t="shared" si="48"/>
        <v>0.4493739948815596</v>
      </c>
      <c r="AA205" s="1652">
        <v>14.761560000000001</v>
      </c>
      <c r="AB205" s="116">
        <v>8.1989257999999996</v>
      </c>
      <c r="AC205" s="116">
        <v>6.5626342000000024</v>
      </c>
      <c r="AD205" s="1646">
        <f t="shared" si="49"/>
        <v>0.4445759255796814</v>
      </c>
      <c r="AE205" s="1652">
        <v>38.819669999999995</v>
      </c>
      <c r="AF205" s="116">
        <v>21.445946800000002</v>
      </c>
      <c r="AG205" s="116">
        <v>17.373723199999997</v>
      </c>
      <c r="AH205" s="1646">
        <f t="shared" si="50"/>
        <v>0.44754948200229416</v>
      </c>
      <c r="AI205" s="116">
        <v>83.603429999999989</v>
      </c>
      <c r="AJ205" s="116">
        <v>49.665552400000003</v>
      </c>
      <c r="AK205" s="116">
        <v>33.937877599999993</v>
      </c>
      <c r="AL205" s="1655">
        <f t="shared" si="51"/>
        <v>0.4059388185389044</v>
      </c>
    </row>
    <row r="206" spans="2:38" outlineLevel="1">
      <c r="B206" s="503" t="s">
        <v>3545</v>
      </c>
      <c r="C206" s="116">
        <v>33.994010000000003</v>
      </c>
      <c r="D206" s="116">
        <v>19.979257499999999</v>
      </c>
      <c r="E206" s="116">
        <v>14.014752500000002</v>
      </c>
      <c r="F206" s="1646">
        <f t="shared" si="43"/>
        <v>0.41227123543235999</v>
      </c>
      <c r="G206" s="116">
        <v>92.841860000000011</v>
      </c>
      <c r="H206" s="116">
        <v>57.331692499999996</v>
      </c>
      <c r="I206" s="116">
        <v>35.510167500000016</v>
      </c>
      <c r="J206" s="1646">
        <f t="shared" si="44"/>
        <v>0.38248013880807658</v>
      </c>
      <c r="K206" s="116">
        <v>58.651250000000005</v>
      </c>
      <c r="L206" s="116">
        <v>37.615176200000001</v>
      </c>
      <c r="M206" s="116">
        <v>21.036073800000004</v>
      </c>
      <c r="N206" s="1646">
        <f t="shared" si="45"/>
        <v>0.35866369088467853</v>
      </c>
      <c r="O206" s="1652">
        <v>8.514520000000001</v>
      </c>
      <c r="P206" s="116">
        <v>5.6273</v>
      </c>
      <c r="Q206" s="116">
        <v>2.8872200000000001</v>
      </c>
      <c r="R206" s="1646">
        <f t="shared" si="46"/>
        <v>0.33909368936827911</v>
      </c>
      <c r="S206" s="116">
        <v>194.00164000000001</v>
      </c>
      <c r="T206" s="116">
        <v>120.5534262</v>
      </c>
      <c r="U206" s="116">
        <v>73.448213800000019</v>
      </c>
      <c r="V206" s="1646">
        <f t="shared" si="47"/>
        <v>0.37859583970527266</v>
      </c>
      <c r="W206" s="116">
        <v>9.7076999999999991</v>
      </c>
      <c r="X206" s="116">
        <v>6.224687499999999</v>
      </c>
      <c r="Y206" s="116">
        <v>3.4830124999999996</v>
      </c>
      <c r="Z206" s="1646">
        <f t="shared" si="48"/>
        <v>0.35878864200583044</v>
      </c>
      <c r="AA206" s="1652">
        <v>15.37091</v>
      </c>
      <c r="AB206" s="116">
        <v>9.4237950000000001</v>
      </c>
      <c r="AC206" s="116">
        <v>5.9471150000000002</v>
      </c>
      <c r="AD206" s="1646">
        <f t="shared" si="49"/>
        <v>0.38690715123567831</v>
      </c>
      <c r="AE206" s="1652">
        <v>25.078610000000001</v>
      </c>
      <c r="AF206" s="116">
        <v>15.648482499999998</v>
      </c>
      <c r="AG206" s="116">
        <v>9.4301275000000029</v>
      </c>
      <c r="AH206" s="1646">
        <f t="shared" si="50"/>
        <v>0.37602273411484938</v>
      </c>
      <c r="AI206" s="116">
        <v>92.244380000000007</v>
      </c>
      <c r="AJ206" s="116">
        <v>58.890958700000006</v>
      </c>
      <c r="AK206" s="116">
        <v>33.353421300000001</v>
      </c>
      <c r="AL206" s="1655">
        <f t="shared" si="51"/>
        <v>0.36157673020296738</v>
      </c>
    </row>
    <row r="207" spans="2:38" outlineLevel="1">
      <c r="B207" s="503" t="s">
        <v>1515</v>
      </c>
      <c r="C207" s="116">
        <v>28.183759999999992</v>
      </c>
      <c r="D207" s="116">
        <v>13.648251200000001</v>
      </c>
      <c r="E207" s="116">
        <v>14.53550879999999</v>
      </c>
      <c r="F207" s="1646">
        <f t="shared" si="43"/>
        <v>0.51574058251986232</v>
      </c>
      <c r="G207" s="116">
        <v>1.37521</v>
      </c>
      <c r="H207" s="116">
        <v>0.79765000000000008</v>
      </c>
      <c r="I207" s="116">
        <v>0.57755999999999996</v>
      </c>
      <c r="J207" s="1646">
        <f t="shared" si="44"/>
        <v>0.41997949404091006</v>
      </c>
      <c r="K207" s="116">
        <v>0</v>
      </c>
      <c r="L207" s="116">
        <v>0</v>
      </c>
      <c r="M207" s="116">
        <v>0</v>
      </c>
      <c r="N207" s="1646">
        <f t="shared" si="45"/>
        <v>0</v>
      </c>
      <c r="O207" s="1652">
        <v>66.622219999999999</v>
      </c>
      <c r="P207" s="116">
        <v>34.325284799999999</v>
      </c>
      <c r="Q207" s="116">
        <v>32.2969352</v>
      </c>
      <c r="R207" s="1646">
        <f t="shared" si="46"/>
        <v>0.48477722897856002</v>
      </c>
      <c r="S207" s="116">
        <v>96.181189999999987</v>
      </c>
      <c r="T207" s="116">
        <v>48.771186</v>
      </c>
      <c r="U207" s="116">
        <v>47.410003999999986</v>
      </c>
      <c r="V207" s="1646">
        <f t="shared" si="47"/>
        <v>0.49292386588271564</v>
      </c>
      <c r="W207" s="116">
        <v>0</v>
      </c>
      <c r="X207" s="116">
        <v>0</v>
      </c>
      <c r="Y207" s="116">
        <v>0</v>
      </c>
      <c r="Z207" s="1646">
        <f t="shared" si="48"/>
        <v>0</v>
      </c>
      <c r="AA207" s="1652">
        <v>1.37521</v>
      </c>
      <c r="AB207" s="116">
        <v>0.61245000000000005</v>
      </c>
      <c r="AC207" s="116">
        <v>0.76275999999999999</v>
      </c>
      <c r="AD207" s="1646">
        <f t="shared" si="49"/>
        <v>0.55464983529788181</v>
      </c>
      <c r="AE207" s="1652">
        <v>1.37521</v>
      </c>
      <c r="AF207" s="116">
        <v>0.61245000000000005</v>
      </c>
      <c r="AG207" s="116">
        <v>0.76275999999999999</v>
      </c>
      <c r="AH207" s="1646">
        <f t="shared" si="50"/>
        <v>0.55464983529788181</v>
      </c>
      <c r="AI207" s="116">
        <v>67.997430000000008</v>
      </c>
      <c r="AJ207" s="116">
        <v>34.937734800000001</v>
      </c>
      <c r="AK207" s="116">
        <v>33.059695200000007</v>
      </c>
      <c r="AL207" s="1655">
        <f t="shared" si="51"/>
        <v>0.48619036337108629</v>
      </c>
    </row>
    <row r="208" spans="2:38" outlineLevel="1">
      <c r="B208" s="503" t="s">
        <v>4746</v>
      </c>
      <c r="C208" s="116">
        <v>28.729849999999992</v>
      </c>
      <c r="D208" s="116">
        <v>23.865716599999992</v>
      </c>
      <c r="E208" s="116">
        <v>4.8641333999999992</v>
      </c>
      <c r="F208" s="1646">
        <f t="shared" si="43"/>
        <v>0.16930591005522133</v>
      </c>
      <c r="G208" s="116">
        <v>11.47092</v>
      </c>
      <c r="H208" s="116">
        <v>9.3240300000000005</v>
      </c>
      <c r="I208" s="116">
        <v>2.1468899999999995</v>
      </c>
      <c r="J208" s="1646">
        <f t="shared" si="44"/>
        <v>0.18715935600631856</v>
      </c>
      <c r="K208" s="116">
        <v>37.052939999999985</v>
      </c>
      <c r="L208" s="116">
        <v>22.921950000000006</v>
      </c>
      <c r="M208" s="116">
        <v>14.130989999999983</v>
      </c>
      <c r="N208" s="1646">
        <f t="shared" si="45"/>
        <v>0.38137297607153409</v>
      </c>
      <c r="O208" s="1652">
        <v>14.05213</v>
      </c>
      <c r="P208" s="116">
        <v>8.5358053999999992</v>
      </c>
      <c r="Q208" s="116">
        <v>5.5163245999999999</v>
      </c>
      <c r="R208" s="1646">
        <f t="shared" si="46"/>
        <v>0.39256145509613133</v>
      </c>
      <c r="S208" s="116">
        <v>91.305839999999975</v>
      </c>
      <c r="T208" s="116">
        <v>64.647501999999989</v>
      </c>
      <c r="U208" s="116">
        <v>26.65833799999999</v>
      </c>
      <c r="V208" s="1646">
        <f t="shared" si="47"/>
        <v>0.29196750175016184</v>
      </c>
      <c r="W208" s="116">
        <v>14.72308</v>
      </c>
      <c r="X208" s="116">
        <v>9.5855700000000006</v>
      </c>
      <c r="Y208" s="116">
        <v>5.1375099999999998</v>
      </c>
      <c r="Z208" s="1646">
        <f t="shared" si="48"/>
        <v>0.34894261255117814</v>
      </c>
      <c r="AA208" s="1652">
        <v>23.101699999999997</v>
      </c>
      <c r="AB208" s="116">
        <v>14.836689099999997</v>
      </c>
      <c r="AC208" s="116">
        <v>8.2650109</v>
      </c>
      <c r="AD208" s="1646">
        <f t="shared" si="49"/>
        <v>0.35776635052831612</v>
      </c>
      <c r="AE208" s="1652">
        <v>37.824779999999997</v>
      </c>
      <c r="AF208" s="116">
        <v>24.422259099999994</v>
      </c>
      <c r="AG208" s="116">
        <v>13.402520900000003</v>
      </c>
      <c r="AH208" s="1646">
        <f t="shared" si="50"/>
        <v>0.35433176081923023</v>
      </c>
      <c r="AI208" s="116">
        <v>88.929849999999973</v>
      </c>
      <c r="AJ208" s="116">
        <v>55.880014499999994</v>
      </c>
      <c r="AK208" s="116">
        <v>33.049835499999979</v>
      </c>
      <c r="AL208" s="1655">
        <f t="shared" si="51"/>
        <v>0.37163939329707618</v>
      </c>
    </row>
    <row r="209" spans="2:38" outlineLevel="1">
      <c r="B209" s="503" t="s">
        <v>1155</v>
      </c>
      <c r="C209" s="116">
        <v>64.250429999999994</v>
      </c>
      <c r="D209" s="116">
        <v>56.084000000000003</v>
      </c>
      <c r="E209" s="116">
        <v>8.1664300000000001</v>
      </c>
      <c r="F209" s="1646">
        <f t="shared" si="43"/>
        <v>0.12710311822037612</v>
      </c>
      <c r="G209" s="116">
        <v>58</v>
      </c>
      <c r="H209" s="116">
        <v>49.248599999999996</v>
      </c>
      <c r="I209" s="116">
        <v>8.7514000000000021</v>
      </c>
      <c r="J209" s="1646">
        <f t="shared" si="44"/>
        <v>0.15088620689655177</v>
      </c>
      <c r="K209" s="116">
        <v>75.000860000000003</v>
      </c>
      <c r="L209" s="116">
        <v>64.8155</v>
      </c>
      <c r="M209" s="116">
        <v>10.185360000000001</v>
      </c>
      <c r="N209" s="1646">
        <f t="shared" si="45"/>
        <v>0.13580324278948269</v>
      </c>
      <c r="O209" s="1652">
        <v>38.350430000000003</v>
      </c>
      <c r="P209" s="116">
        <v>32.229505000000003</v>
      </c>
      <c r="Q209" s="116">
        <v>6.1209249999999988</v>
      </c>
      <c r="R209" s="1646">
        <f t="shared" si="46"/>
        <v>0.15960512046409905</v>
      </c>
      <c r="S209" s="116">
        <v>235.60171999999997</v>
      </c>
      <c r="T209" s="116">
        <v>202.37760500000002</v>
      </c>
      <c r="U209" s="116">
        <v>33.224114999999962</v>
      </c>
      <c r="V209" s="1646">
        <f t="shared" si="47"/>
        <v>0.14101813433280525</v>
      </c>
      <c r="W209" s="116">
        <v>50.6</v>
      </c>
      <c r="X209" s="116">
        <v>41.859209999999997</v>
      </c>
      <c r="Y209" s="116">
        <v>8.7407900000000005</v>
      </c>
      <c r="Z209" s="1646">
        <f t="shared" si="48"/>
        <v>0.17274288537549407</v>
      </c>
      <c r="AA209" s="1652">
        <v>38.65043</v>
      </c>
      <c r="AB209" s="116">
        <v>31.00403</v>
      </c>
      <c r="AC209" s="116">
        <v>7.6464000000000016</v>
      </c>
      <c r="AD209" s="1646">
        <f t="shared" si="49"/>
        <v>0.19783479769824039</v>
      </c>
      <c r="AE209" s="1652">
        <v>89.250429999999994</v>
      </c>
      <c r="AF209" s="116">
        <v>72.86323999999999</v>
      </c>
      <c r="AG209" s="116">
        <v>16.387190000000004</v>
      </c>
      <c r="AH209" s="1646">
        <f t="shared" si="50"/>
        <v>0.1836090873735847</v>
      </c>
      <c r="AI209" s="116">
        <v>202.60172</v>
      </c>
      <c r="AJ209" s="116">
        <v>169.90824499999999</v>
      </c>
      <c r="AK209" s="116">
        <v>32.693475000000007</v>
      </c>
      <c r="AL209" s="1655">
        <f t="shared" si="51"/>
        <v>0.16136820062534515</v>
      </c>
    </row>
    <row r="210" spans="2:38" outlineLevel="1">
      <c r="B210" s="503" t="s">
        <v>3568</v>
      </c>
      <c r="C210" s="116">
        <v>18.211960000000001</v>
      </c>
      <c r="D210" s="116">
        <v>11.157595000000002</v>
      </c>
      <c r="E210" s="116">
        <v>7.0543649999999998</v>
      </c>
      <c r="F210" s="1646">
        <f t="shared" si="43"/>
        <v>0.38734792960230524</v>
      </c>
      <c r="G210" s="116">
        <v>22.283760000000001</v>
      </c>
      <c r="H210" s="116">
        <v>14.632844999999998</v>
      </c>
      <c r="I210" s="116">
        <v>7.6509150000000048</v>
      </c>
      <c r="J210" s="1646">
        <f t="shared" si="44"/>
        <v>0.34334039677325573</v>
      </c>
      <c r="K210" s="116">
        <v>24.150419999999997</v>
      </c>
      <c r="L210" s="116">
        <v>15.484029999999999</v>
      </c>
      <c r="M210" s="116">
        <v>8.6663899999999998</v>
      </c>
      <c r="N210" s="1646">
        <f t="shared" si="45"/>
        <v>0.35885048790041751</v>
      </c>
      <c r="O210" s="1652">
        <v>24.01539</v>
      </c>
      <c r="P210" s="116">
        <v>15.698345000000002</v>
      </c>
      <c r="Q210" s="116">
        <v>8.3170449999999985</v>
      </c>
      <c r="R210" s="1646">
        <f t="shared" si="46"/>
        <v>0.34632146302849959</v>
      </c>
      <c r="S210" s="116">
        <v>88.661529999999999</v>
      </c>
      <c r="T210" s="116">
        <v>56.972815000000004</v>
      </c>
      <c r="U210" s="116">
        <v>31.688714999999995</v>
      </c>
      <c r="V210" s="1646">
        <f t="shared" si="47"/>
        <v>0.35741222827984126</v>
      </c>
      <c r="W210" s="116">
        <v>25.88205</v>
      </c>
      <c r="X210" s="116">
        <v>15.816833000000001</v>
      </c>
      <c r="Y210" s="116">
        <v>10.065216999999999</v>
      </c>
      <c r="Z210" s="1646">
        <f t="shared" si="48"/>
        <v>0.38888793584743092</v>
      </c>
      <c r="AA210" s="1652">
        <v>13.657260000000001</v>
      </c>
      <c r="AB210" s="116">
        <v>8.1818600000000004</v>
      </c>
      <c r="AC210" s="116">
        <v>5.4754000000000005</v>
      </c>
      <c r="AD210" s="1646">
        <f t="shared" si="49"/>
        <v>0.40091497123141834</v>
      </c>
      <c r="AE210" s="1652">
        <v>39.53931</v>
      </c>
      <c r="AF210" s="116">
        <v>23.998692999999999</v>
      </c>
      <c r="AG210" s="116">
        <v>15.540616999999999</v>
      </c>
      <c r="AH210" s="1646">
        <f t="shared" si="50"/>
        <v>0.39304219016467407</v>
      </c>
      <c r="AI210" s="116">
        <v>87.705119999999994</v>
      </c>
      <c r="AJ210" s="116">
        <v>55.181067999999996</v>
      </c>
      <c r="AK210" s="116">
        <v>32.524051999999998</v>
      </c>
      <c r="AL210" s="1655">
        <f t="shared" si="51"/>
        <v>0.37083413146233651</v>
      </c>
    </row>
    <row r="211" spans="2:38" outlineLevel="1">
      <c r="B211" s="503" t="s">
        <v>1253</v>
      </c>
      <c r="C211" s="116">
        <v>34.323070000000001</v>
      </c>
      <c r="D211" s="116">
        <v>23.457525</v>
      </c>
      <c r="E211" s="116">
        <v>10.865544999999999</v>
      </c>
      <c r="F211" s="1646">
        <f t="shared" si="43"/>
        <v>0.31656681642988227</v>
      </c>
      <c r="G211" s="116">
        <v>34.65384000000001</v>
      </c>
      <c r="H211" s="116">
        <v>22.211827499999995</v>
      </c>
      <c r="I211" s="116">
        <v>12.442012500000015</v>
      </c>
      <c r="J211" s="1646">
        <f t="shared" si="44"/>
        <v>0.35903705043943213</v>
      </c>
      <c r="K211" s="116">
        <v>34.07092999999999</v>
      </c>
      <c r="L211" s="116">
        <v>24.437419999999999</v>
      </c>
      <c r="M211" s="116">
        <v>9.633509999999994</v>
      </c>
      <c r="N211" s="1646">
        <f t="shared" si="45"/>
        <v>0.28274866579808644</v>
      </c>
      <c r="O211" s="1652">
        <v>32.644410000000001</v>
      </c>
      <c r="P211" s="116">
        <v>24.212279999999993</v>
      </c>
      <c r="Q211" s="116">
        <v>8.4321300000000079</v>
      </c>
      <c r="R211" s="1646">
        <f t="shared" si="46"/>
        <v>0.25830241686095745</v>
      </c>
      <c r="S211" s="116">
        <v>135.69225</v>
      </c>
      <c r="T211" s="116">
        <v>94.319052499999984</v>
      </c>
      <c r="U211" s="116">
        <v>41.373197500000011</v>
      </c>
      <c r="V211" s="1646">
        <f t="shared" si="47"/>
        <v>0.30490464635968534</v>
      </c>
      <c r="W211" s="116">
        <v>17.694860000000002</v>
      </c>
      <c r="X211" s="116">
        <v>13.138120000000004</v>
      </c>
      <c r="Y211" s="116">
        <v>4.556739999999996</v>
      </c>
      <c r="Z211" s="1646">
        <f t="shared" si="48"/>
        <v>0.2575177198350253</v>
      </c>
      <c r="AA211" s="1652">
        <v>32.29486</v>
      </c>
      <c r="AB211" s="116">
        <v>22.424597499999997</v>
      </c>
      <c r="AC211" s="116">
        <v>9.8702625000000044</v>
      </c>
      <c r="AD211" s="1646">
        <f t="shared" si="49"/>
        <v>0.30562951813384559</v>
      </c>
      <c r="AE211" s="1652">
        <v>49.989719999999998</v>
      </c>
      <c r="AF211" s="116">
        <v>35.562717499999998</v>
      </c>
      <c r="AG211" s="116">
        <v>14.427002500000002</v>
      </c>
      <c r="AH211" s="1646">
        <f t="shared" si="50"/>
        <v>0.28859938603376861</v>
      </c>
      <c r="AI211" s="116">
        <v>116.70506</v>
      </c>
      <c r="AJ211" s="116">
        <v>84.212417499999987</v>
      </c>
      <c r="AK211" s="116">
        <v>32.492642500000017</v>
      </c>
      <c r="AL211" s="1655">
        <f t="shared" si="51"/>
        <v>0.27841674131353017</v>
      </c>
    </row>
    <row r="212" spans="2:38" outlineLevel="1">
      <c r="B212" s="503" t="s">
        <v>3549</v>
      </c>
      <c r="C212" s="116">
        <v>44.784600000000005</v>
      </c>
      <c r="D212" s="116">
        <v>26.018097500000003</v>
      </c>
      <c r="E212" s="116">
        <v>18.766502500000001</v>
      </c>
      <c r="F212" s="1646">
        <f t="shared" si="43"/>
        <v>0.41903918981078314</v>
      </c>
      <c r="G212" s="116">
        <v>67.322199999999967</v>
      </c>
      <c r="H212" s="116">
        <v>42.887765000000002</v>
      </c>
      <c r="I212" s="116">
        <v>24.434434999999969</v>
      </c>
      <c r="J212" s="1646">
        <f t="shared" si="44"/>
        <v>0.36294766065280071</v>
      </c>
      <c r="K212" s="116">
        <v>32.69314</v>
      </c>
      <c r="L212" s="116">
        <v>20.057419599999996</v>
      </c>
      <c r="M212" s="116">
        <v>12.635720400000002</v>
      </c>
      <c r="N212" s="1646">
        <f t="shared" si="45"/>
        <v>0.38649454900936409</v>
      </c>
      <c r="O212" s="1652">
        <v>25.063230000000001</v>
      </c>
      <c r="P212" s="116">
        <v>16.737605000000002</v>
      </c>
      <c r="Q212" s="116">
        <v>8.3256249999999969</v>
      </c>
      <c r="R212" s="1646">
        <f t="shared" si="46"/>
        <v>0.33218483810745847</v>
      </c>
      <c r="S212" s="116">
        <v>169.86317</v>
      </c>
      <c r="T212" s="116">
        <v>105.70088709999999</v>
      </c>
      <c r="U212" s="116">
        <v>64.162282899999994</v>
      </c>
      <c r="V212" s="1646">
        <f t="shared" si="47"/>
        <v>0.37772922111367635</v>
      </c>
      <c r="W212" s="116">
        <v>9.0427100000000014</v>
      </c>
      <c r="X212" s="116">
        <v>5.3267974999999996</v>
      </c>
      <c r="Y212" s="116">
        <v>3.7159125000000013</v>
      </c>
      <c r="Z212" s="1646">
        <f t="shared" si="48"/>
        <v>0.41092907988866179</v>
      </c>
      <c r="AA212" s="1652">
        <v>19.663210000000003</v>
      </c>
      <c r="AB212" s="116">
        <v>12.425269999999999</v>
      </c>
      <c r="AC212" s="116">
        <v>7.2379400000000045</v>
      </c>
      <c r="AD212" s="1646">
        <f t="shared" si="49"/>
        <v>0.36809554492882918</v>
      </c>
      <c r="AE212" s="1652">
        <v>28.705920000000006</v>
      </c>
      <c r="AF212" s="116">
        <v>17.752067499999999</v>
      </c>
      <c r="AG212" s="116">
        <v>10.953852500000009</v>
      </c>
      <c r="AH212" s="1646">
        <f t="shared" si="50"/>
        <v>0.38158862353131362</v>
      </c>
      <c r="AI212" s="116">
        <v>86.46229000000001</v>
      </c>
      <c r="AJ212" s="116">
        <v>54.5470921</v>
      </c>
      <c r="AK212" s="116">
        <v>31.915197900000006</v>
      </c>
      <c r="AL212" s="1655">
        <f t="shared" si="51"/>
        <v>0.36912274588147043</v>
      </c>
    </row>
    <row r="213" spans="2:38" outlineLevel="1">
      <c r="B213" s="503" t="s">
        <v>1361</v>
      </c>
      <c r="C213" s="116">
        <v>27.80255</v>
      </c>
      <c r="D213" s="116">
        <v>19.9518171</v>
      </c>
      <c r="E213" s="116">
        <v>7.8507328999999988</v>
      </c>
      <c r="F213" s="1646">
        <f t="shared" si="43"/>
        <v>0.28237456276492617</v>
      </c>
      <c r="G213" s="116">
        <v>24.526460000000007</v>
      </c>
      <c r="H213" s="116">
        <v>15.674605999999999</v>
      </c>
      <c r="I213" s="116">
        <v>8.8518540000000066</v>
      </c>
      <c r="J213" s="1646">
        <f t="shared" si="44"/>
        <v>0.36091038005484705</v>
      </c>
      <c r="K213" s="116">
        <v>10.813679999999998</v>
      </c>
      <c r="L213" s="116">
        <v>6.9176836950000009</v>
      </c>
      <c r="M213" s="116">
        <v>3.8959963049999979</v>
      </c>
      <c r="N213" s="1646">
        <f t="shared" si="45"/>
        <v>0.36028403882859478</v>
      </c>
      <c r="O213" s="1652">
        <v>16.819659999999999</v>
      </c>
      <c r="P213" s="116">
        <v>10.651632099999999</v>
      </c>
      <c r="Q213" s="116">
        <v>6.1680279000000011</v>
      </c>
      <c r="R213" s="1646">
        <f t="shared" si="46"/>
        <v>0.36671537355689721</v>
      </c>
      <c r="S213" s="116">
        <v>79.962350000000001</v>
      </c>
      <c r="T213" s="116">
        <v>53.195738895000005</v>
      </c>
      <c r="U213" s="116">
        <v>26.766611105000003</v>
      </c>
      <c r="V213" s="1646">
        <f t="shared" si="47"/>
        <v>0.33474017590778665</v>
      </c>
      <c r="W213" s="116">
        <v>12.786339999999999</v>
      </c>
      <c r="X213" s="116">
        <v>6.4195963999999988</v>
      </c>
      <c r="Y213" s="116">
        <v>6.3667435999999995</v>
      </c>
      <c r="Z213" s="1646">
        <f t="shared" si="48"/>
        <v>0.49793323187088723</v>
      </c>
      <c r="AA213" s="1652">
        <v>37.148700000000005</v>
      </c>
      <c r="AB213" s="116">
        <v>21.742824015</v>
      </c>
      <c r="AC213" s="116">
        <v>15.405875985000007</v>
      </c>
      <c r="AD213" s="1646">
        <f t="shared" si="49"/>
        <v>0.4147083473984286</v>
      </c>
      <c r="AE213" s="1652">
        <v>49.935040000000001</v>
      </c>
      <c r="AF213" s="116">
        <v>28.162420414999996</v>
      </c>
      <c r="AG213" s="116">
        <v>21.772619585000005</v>
      </c>
      <c r="AH213" s="1646">
        <f t="shared" si="50"/>
        <v>0.43601886741254248</v>
      </c>
      <c r="AI213" s="116">
        <v>77.568380000000005</v>
      </c>
      <c r="AJ213" s="116">
        <v>45.731736209999994</v>
      </c>
      <c r="AK213" s="116">
        <v>31.836643790000011</v>
      </c>
      <c r="AL213" s="1655">
        <f t="shared" si="51"/>
        <v>0.41043326920067186</v>
      </c>
    </row>
    <row r="214" spans="2:38" outlineLevel="1">
      <c r="B214" s="503" t="s">
        <v>3567</v>
      </c>
      <c r="C214" s="116">
        <v>15.954669999999998</v>
      </c>
      <c r="D214" s="116">
        <v>9.4138899999999985</v>
      </c>
      <c r="E214" s="116">
        <v>6.5407799999999989</v>
      </c>
      <c r="F214" s="1646">
        <f t="shared" si="43"/>
        <v>0.40996021854416292</v>
      </c>
      <c r="G214" s="116">
        <v>22.31026</v>
      </c>
      <c r="H214" s="116">
        <v>13.995529999999999</v>
      </c>
      <c r="I214" s="116">
        <v>8.3147299999999991</v>
      </c>
      <c r="J214" s="1646">
        <f t="shared" si="44"/>
        <v>0.37268637837479257</v>
      </c>
      <c r="K214" s="116">
        <v>30.274339999999995</v>
      </c>
      <c r="L214" s="116">
        <v>19.290485000000004</v>
      </c>
      <c r="M214" s="116">
        <v>10.983854999999993</v>
      </c>
      <c r="N214" s="1646">
        <f t="shared" si="45"/>
        <v>0.36281071693057537</v>
      </c>
      <c r="O214" s="1652">
        <v>6.1452800000000005</v>
      </c>
      <c r="P214" s="116">
        <v>4.0714975000000004</v>
      </c>
      <c r="Q214" s="116">
        <v>2.0737825000000001</v>
      </c>
      <c r="R214" s="1646">
        <f t="shared" si="46"/>
        <v>0.33745939973443029</v>
      </c>
      <c r="S214" s="116">
        <v>74.684549999999987</v>
      </c>
      <c r="T214" s="116">
        <v>46.771402499999994</v>
      </c>
      <c r="U214" s="116">
        <v>27.91314749999999</v>
      </c>
      <c r="V214" s="1646">
        <f t="shared" si="47"/>
        <v>0.37374728106415578</v>
      </c>
      <c r="W214" s="116">
        <v>19.53078</v>
      </c>
      <c r="X214" s="116">
        <v>13.0084</v>
      </c>
      <c r="Y214" s="116">
        <v>6.5223799999999992</v>
      </c>
      <c r="Z214" s="1646">
        <f t="shared" si="48"/>
        <v>0.33395389226646344</v>
      </c>
      <c r="AA214" s="1652">
        <v>33.086300000000008</v>
      </c>
      <c r="AB214" s="116">
        <v>20.8472537</v>
      </c>
      <c r="AC214" s="116">
        <v>12.239046300000009</v>
      </c>
      <c r="AD214" s="1646">
        <f t="shared" si="49"/>
        <v>0.36991281285607658</v>
      </c>
      <c r="AE214" s="1652">
        <v>52.617080000000009</v>
      </c>
      <c r="AF214" s="116">
        <v>33.855653700000005</v>
      </c>
      <c r="AG214" s="116">
        <v>18.761426300000007</v>
      </c>
      <c r="AH214" s="1646">
        <f t="shared" si="50"/>
        <v>0.35656532631609361</v>
      </c>
      <c r="AI214" s="116">
        <v>89.03670000000001</v>
      </c>
      <c r="AJ214" s="116">
        <v>57.217636200000008</v>
      </c>
      <c r="AK214" s="116">
        <v>31.819063800000002</v>
      </c>
      <c r="AL214" s="1655">
        <f t="shared" si="51"/>
        <v>0.35737020576908174</v>
      </c>
    </row>
    <row r="215" spans="2:38" outlineLevel="1">
      <c r="B215" s="503" t="s">
        <v>1149</v>
      </c>
      <c r="C215" s="116">
        <v>83.639310000000009</v>
      </c>
      <c r="D215" s="116">
        <v>75.124539500000012</v>
      </c>
      <c r="E215" s="116">
        <v>8.5147704999999991</v>
      </c>
      <c r="F215" s="1646">
        <f t="shared" si="43"/>
        <v>0.10180345222838398</v>
      </c>
      <c r="G215" s="116">
        <v>69.410250000000019</v>
      </c>
      <c r="H215" s="116">
        <v>52.850940200000004</v>
      </c>
      <c r="I215" s="116">
        <v>16.559309800000008</v>
      </c>
      <c r="J215" s="1646">
        <f t="shared" si="44"/>
        <v>0.23857153374321521</v>
      </c>
      <c r="K215" s="116">
        <v>54.126480000000001</v>
      </c>
      <c r="L215" s="116">
        <v>35.791533499999993</v>
      </c>
      <c r="M215" s="116">
        <v>18.334946500000012</v>
      </c>
      <c r="N215" s="1646">
        <f t="shared" si="45"/>
        <v>0.33874263576718849</v>
      </c>
      <c r="O215" s="1652">
        <v>-2.8</v>
      </c>
      <c r="P215" s="116">
        <v>-2.6763038000000003</v>
      </c>
      <c r="Q215" s="116">
        <v>-0.12369619999999987</v>
      </c>
      <c r="R215" s="1646">
        <f t="shared" si="46"/>
        <v>4.4177214285714243E-2</v>
      </c>
      <c r="S215" s="116">
        <v>204.37604000000005</v>
      </c>
      <c r="T215" s="116">
        <v>161.09070940000001</v>
      </c>
      <c r="U215" s="116">
        <v>43.285330600000016</v>
      </c>
      <c r="V215" s="1646">
        <f t="shared" si="47"/>
        <v>0.21179258879856958</v>
      </c>
      <c r="W215" s="116">
        <v>21.69145</v>
      </c>
      <c r="X215" s="116">
        <v>12.930296900000002</v>
      </c>
      <c r="Y215" s="116">
        <v>8.7611530999999996</v>
      </c>
      <c r="Z215" s="1646">
        <f t="shared" si="48"/>
        <v>0.40389891408826978</v>
      </c>
      <c r="AA215" s="1652">
        <v>9.5948600000000006</v>
      </c>
      <c r="AB215" s="116">
        <v>4.8489248999999992</v>
      </c>
      <c r="AC215" s="116">
        <v>4.7459351000000014</v>
      </c>
      <c r="AD215" s="1646">
        <f t="shared" si="49"/>
        <v>0.49463307437523851</v>
      </c>
      <c r="AE215" s="1652">
        <v>31.28631</v>
      </c>
      <c r="AF215" s="116">
        <v>17.779221799999998</v>
      </c>
      <c r="AG215" s="116">
        <v>13.507088200000002</v>
      </c>
      <c r="AH215" s="1646">
        <f t="shared" si="50"/>
        <v>0.43172519226460399</v>
      </c>
      <c r="AI215" s="116">
        <v>82.612790000000004</v>
      </c>
      <c r="AJ215" s="116">
        <v>50.894451499999988</v>
      </c>
      <c r="AK215" s="116">
        <v>31.718338500000019</v>
      </c>
      <c r="AL215" s="1655">
        <f t="shared" si="51"/>
        <v>0.383939805204497</v>
      </c>
    </row>
    <row r="216" spans="2:38" outlineLevel="1">
      <c r="B216" s="503" t="s">
        <v>3560</v>
      </c>
      <c r="C216" s="116">
        <v>34.558959999999999</v>
      </c>
      <c r="D216" s="116">
        <v>21.148245000000003</v>
      </c>
      <c r="E216" s="116">
        <v>13.410714999999996</v>
      </c>
      <c r="F216" s="1646">
        <f t="shared" si="43"/>
        <v>0.388053199517578</v>
      </c>
      <c r="G216" s="116">
        <v>25.08633</v>
      </c>
      <c r="H216" s="116">
        <v>16.329592500000004</v>
      </c>
      <c r="I216" s="116">
        <v>8.7567374999999998</v>
      </c>
      <c r="J216" s="1646">
        <f t="shared" si="44"/>
        <v>0.3490641118091008</v>
      </c>
      <c r="K216" s="116">
        <v>34.886319999999998</v>
      </c>
      <c r="L216" s="116">
        <v>22.490982500000001</v>
      </c>
      <c r="M216" s="116">
        <v>12.395337499999998</v>
      </c>
      <c r="N216" s="1646">
        <f t="shared" si="45"/>
        <v>0.3553065356277188</v>
      </c>
      <c r="O216" s="1652">
        <v>12.001700000000001</v>
      </c>
      <c r="P216" s="116">
        <v>7.9109449999999999</v>
      </c>
      <c r="Q216" s="116">
        <v>4.0907550000000006</v>
      </c>
      <c r="R216" s="1646">
        <f t="shared" si="46"/>
        <v>0.3408479632052126</v>
      </c>
      <c r="S216" s="116">
        <v>106.53331</v>
      </c>
      <c r="T216" s="116">
        <v>67.87976500000002</v>
      </c>
      <c r="U216" s="116">
        <v>38.653544999999987</v>
      </c>
      <c r="V216" s="1646">
        <f t="shared" si="47"/>
        <v>0.36283060199668993</v>
      </c>
      <c r="W216" s="116">
        <v>15.235050000000003</v>
      </c>
      <c r="X216" s="116">
        <v>9.6266525000000005</v>
      </c>
      <c r="Y216" s="116">
        <v>5.6083975000000024</v>
      </c>
      <c r="Z216" s="1646">
        <f t="shared" si="48"/>
        <v>0.36812465334869277</v>
      </c>
      <c r="AA216" s="1652">
        <v>25.092309999999998</v>
      </c>
      <c r="AB216" s="116">
        <v>15.580209999999997</v>
      </c>
      <c r="AC216" s="116">
        <v>9.5121000000000002</v>
      </c>
      <c r="AD216" s="1646">
        <f t="shared" si="49"/>
        <v>0.3790842692442426</v>
      </c>
      <c r="AE216" s="1652">
        <v>40.327359999999999</v>
      </c>
      <c r="AF216" s="116">
        <v>25.206862499999996</v>
      </c>
      <c r="AG216" s="116">
        <v>15.120497500000004</v>
      </c>
      <c r="AH216" s="1646">
        <f t="shared" si="50"/>
        <v>0.37494389664981803</v>
      </c>
      <c r="AI216" s="116">
        <v>87.21538000000001</v>
      </c>
      <c r="AJ216" s="116">
        <v>55.608789999999999</v>
      </c>
      <c r="AK216" s="116">
        <v>31.606590000000004</v>
      </c>
      <c r="AL216" s="1655">
        <f t="shared" si="51"/>
        <v>0.36239697631312273</v>
      </c>
    </row>
    <row r="217" spans="2:38" outlineLevel="1">
      <c r="B217" s="503" t="s">
        <v>3564</v>
      </c>
      <c r="C217" s="116">
        <v>24.481180000000002</v>
      </c>
      <c r="D217" s="116">
        <v>14.649659999999999</v>
      </c>
      <c r="E217" s="116">
        <v>9.8315200000000011</v>
      </c>
      <c r="F217" s="1646">
        <f t="shared" si="43"/>
        <v>0.40159502115502604</v>
      </c>
      <c r="G217" s="116">
        <v>26.123069999999998</v>
      </c>
      <c r="H217" s="116">
        <v>16.568295000000003</v>
      </c>
      <c r="I217" s="116">
        <v>9.5547749999999976</v>
      </c>
      <c r="J217" s="1646">
        <f t="shared" si="44"/>
        <v>0.3657600350954156</v>
      </c>
      <c r="K217" s="116">
        <v>29.728200000000001</v>
      </c>
      <c r="L217" s="116">
        <v>17.5260575</v>
      </c>
      <c r="M217" s="116">
        <v>12.202142500000003</v>
      </c>
      <c r="N217" s="1646">
        <f t="shared" si="45"/>
        <v>0.41045682214193935</v>
      </c>
      <c r="O217" s="1652">
        <v>15.328200000000001</v>
      </c>
      <c r="P217" s="116">
        <v>9.5738050000000019</v>
      </c>
      <c r="Q217" s="116">
        <v>5.7543949999999988</v>
      </c>
      <c r="R217" s="1646">
        <f t="shared" si="46"/>
        <v>0.37541231194791291</v>
      </c>
      <c r="S217" s="116">
        <v>95.66064999999999</v>
      </c>
      <c r="T217" s="116">
        <v>58.317817499999997</v>
      </c>
      <c r="U217" s="116">
        <v>37.3428325</v>
      </c>
      <c r="V217" s="1646">
        <f t="shared" si="47"/>
        <v>0.39036774786706974</v>
      </c>
      <c r="W217" s="116">
        <v>9.8017100000000017</v>
      </c>
      <c r="X217" s="116">
        <v>5.8430549999999997</v>
      </c>
      <c r="Y217" s="116">
        <v>3.9586550000000016</v>
      </c>
      <c r="Z217" s="1646">
        <f t="shared" si="48"/>
        <v>0.40387391587794386</v>
      </c>
      <c r="AA217" s="1652">
        <v>23.183730000000001</v>
      </c>
      <c r="AB217" s="116">
        <v>13.820820000000003</v>
      </c>
      <c r="AC217" s="116">
        <v>9.3629099999999958</v>
      </c>
      <c r="AD217" s="1646">
        <f t="shared" si="49"/>
        <v>0.40385692897562192</v>
      </c>
      <c r="AE217" s="1652">
        <v>32.985440000000004</v>
      </c>
      <c r="AF217" s="116">
        <v>19.663875000000004</v>
      </c>
      <c r="AG217" s="116">
        <v>13.321564999999998</v>
      </c>
      <c r="AH217" s="1646">
        <f t="shared" si="50"/>
        <v>0.40386197667819485</v>
      </c>
      <c r="AI217" s="116">
        <v>78.041839999999993</v>
      </c>
      <c r="AJ217" s="116">
        <v>46.763737500000005</v>
      </c>
      <c r="AK217" s="116">
        <v>31.278102499999992</v>
      </c>
      <c r="AL217" s="1655">
        <f t="shared" si="51"/>
        <v>0.4007863282054856</v>
      </c>
    </row>
    <row r="218" spans="2:38" outlineLevel="1">
      <c r="B218" s="503" t="s">
        <v>4826</v>
      </c>
      <c r="C218" s="116">
        <v>0</v>
      </c>
      <c r="D218" s="116">
        <v>0</v>
      </c>
      <c r="E218" s="116">
        <v>0</v>
      </c>
      <c r="F218" s="1646">
        <f t="shared" si="43"/>
        <v>0</v>
      </c>
      <c r="G218" s="116">
        <v>0</v>
      </c>
      <c r="H218" s="116">
        <v>0</v>
      </c>
      <c r="I218" s="116">
        <v>0</v>
      </c>
      <c r="J218" s="1646">
        <f t="shared" si="44"/>
        <v>0</v>
      </c>
      <c r="K218" s="116">
        <v>0</v>
      </c>
      <c r="L218" s="116">
        <v>0</v>
      </c>
      <c r="M218" s="116">
        <v>0</v>
      </c>
      <c r="N218" s="1646">
        <f t="shared" si="45"/>
        <v>0</v>
      </c>
      <c r="O218" s="1652">
        <v>88.35042</v>
      </c>
      <c r="P218" s="116">
        <v>57.570099999999996</v>
      </c>
      <c r="Q218" s="116">
        <v>30.78032</v>
      </c>
      <c r="R218" s="1646">
        <f t="shared" si="46"/>
        <v>0.34838906255340946</v>
      </c>
      <c r="S218" s="116">
        <v>88.35042</v>
      </c>
      <c r="T218" s="116">
        <v>57.570099999999996</v>
      </c>
      <c r="U218" s="116">
        <v>30.78032</v>
      </c>
      <c r="V218" s="1646">
        <f t="shared" si="47"/>
        <v>0.34838906255340946</v>
      </c>
      <c r="W218" s="116">
        <v>0</v>
      </c>
      <c r="X218" s="116">
        <v>0</v>
      </c>
      <c r="Y218" s="116">
        <v>0</v>
      </c>
      <c r="Z218" s="1646">
        <f t="shared" si="48"/>
        <v>0</v>
      </c>
      <c r="AA218" s="1652">
        <v>0</v>
      </c>
      <c r="AB218" s="116">
        <v>0</v>
      </c>
      <c r="AC218" s="116">
        <v>0</v>
      </c>
      <c r="AD218" s="1646">
        <f t="shared" si="49"/>
        <v>0</v>
      </c>
      <c r="AE218" s="1652">
        <v>0</v>
      </c>
      <c r="AF218" s="116">
        <v>0</v>
      </c>
      <c r="AG218" s="116">
        <v>0</v>
      </c>
      <c r="AH218" s="1646">
        <f t="shared" si="50"/>
        <v>0</v>
      </c>
      <c r="AI218" s="116">
        <v>88.35042</v>
      </c>
      <c r="AJ218" s="116">
        <v>57.570099999999996</v>
      </c>
      <c r="AK218" s="116">
        <v>30.78032</v>
      </c>
      <c r="AL218" s="1655">
        <f t="shared" si="51"/>
        <v>0.34838906255340946</v>
      </c>
    </row>
    <row r="219" spans="2:38" outlineLevel="1">
      <c r="B219" s="503" t="s">
        <v>1273</v>
      </c>
      <c r="C219" s="116">
        <v>23.664960000000001</v>
      </c>
      <c r="D219" s="116">
        <v>14.5079045</v>
      </c>
      <c r="E219" s="116">
        <v>9.1570554999999985</v>
      </c>
      <c r="F219" s="1646">
        <f t="shared" si="43"/>
        <v>0.38694574172109303</v>
      </c>
      <c r="G219" s="116">
        <v>38.019629999999999</v>
      </c>
      <c r="H219" s="116">
        <v>23.775414999999999</v>
      </c>
      <c r="I219" s="116">
        <v>14.244215000000001</v>
      </c>
      <c r="J219" s="1646">
        <f t="shared" si="44"/>
        <v>0.37465422467288612</v>
      </c>
      <c r="K219" s="116">
        <v>32.923919999999995</v>
      </c>
      <c r="L219" s="116">
        <v>20.498579599999996</v>
      </c>
      <c r="M219" s="116">
        <v>12.425340400000001</v>
      </c>
      <c r="N219" s="1646">
        <f t="shared" si="45"/>
        <v>0.37739553491807787</v>
      </c>
      <c r="O219" s="1652">
        <v>14.07179</v>
      </c>
      <c r="P219" s="116">
        <v>8.6647680000000022</v>
      </c>
      <c r="Q219" s="116">
        <v>5.4070219999999987</v>
      </c>
      <c r="R219" s="1646">
        <f t="shared" si="46"/>
        <v>0.38424550110540301</v>
      </c>
      <c r="S219" s="116">
        <v>108.68029999999999</v>
      </c>
      <c r="T219" s="116">
        <v>67.446667099999985</v>
      </c>
      <c r="U219" s="116">
        <v>41.233632899999996</v>
      </c>
      <c r="V219" s="1646">
        <f t="shared" si="47"/>
        <v>0.37940300956107043</v>
      </c>
      <c r="W219" s="116">
        <v>4.40768</v>
      </c>
      <c r="X219" s="116">
        <v>2.3817795000000004</v>
      </c>
      <c r="Y219" s="116">
        <v>2.0259004999999997</v>
      </c>
      <c r="Z219" s="1646">
        <f t="shared" si="48"/>
        <v>0.45962966912298525</v>
      </c>
      <c r="AA219" s="1652">
        <v>25.01708</v>
      </c>
      <c r="AB219" s="116">
        <v>14.194135999999999</v>
      </c>
      <c r="AC219" s="116">
        <v>10.822944000000003</v>
      </c>
      <c r="AD219" s="1646">
        <f t="shared" si="49"/>
        <v>0.43262219251807177</v>
      </c>
      <c r="AE219" s="1652">
        <v>29.424760000000003</v>
      </c>
      <c r="AF219" s="116">
        <v>16.575915500000001</v>
      </c>
      <c r="AG219" s="116">
        <v>12.848844500000002</v>
      </c>
      <c r="AH219" s="1646">
        <f t="shared" si="50"/>
        <v>0.43666777570998033</v>
      </c>
      <c r="AI219" s="116">
        <v>76.420469999999995</v>
      </c>
      <c r="AJ219" s="116">
        <v>45.739263099999995</v>
      </c>
      <c r="AK219" s="116">
        <v>30.681206900000003</v>
      </c>
      <c r="AL219" s="1655">
        <f t="shared" si="51"/>
        <v>0.40147890872694192</v>
      </c>
    </row>
    <row r="220" spans="2:38" outlineLevel="1">
      <c r="B220" s="503" t="s">
        <v>2259</v>
      </c>
      <c r="C220" s="116">
        <v>0.59418501000000001</v>
      </c>
      <c r="D220" s="116">
        <v>0.45240000000000002</v>
      </c>
      <c r="E220" s="116">
        <v>0.14178500999999999</v>
      </c>
      <c r="F220" s="1646">
        <f t="shared" si="43"/>
        <v>0.2386209810308072</v>
      </c>
      <c r="G220" s="116">
        <v>0</v>
      </c>
      <c r="H220" s="116">
        <v>0</v>
      </c>
      <c r="I220" s="116">
        <v>0</v>
      </c>
      <c r="J220" s="1646">
        <f t="shared" si="44"/>
        <v>0</v>
      </c>
      <c r="K220" s="116">
        <v>0</v>
      </c>
      <c r="L220" s="116">
        <v>0</v>
      </c>
      <c r="M220" s="116">
        <v>0</v>
      </c>
      <c r="N220" s="1646">
        <f t="shared" si="45"/>
        <v>0</v>
      </c>
      <c r="O220" s="1652">
        <v>0</v>
      </c>
      <c r="P220" s="116">
        <v>0</v>
      </c>
      <c r="Q220" s="116">
        <v>0</v>
      </c>
      <c r="R220" s="1646">
        <f t="shared" si="46"/>
        <v>0</v>
      </c>
      <c r="S220" s="116">
        <v>0.59418501000000001</v>
      </c>
      <c r="T220" s="116">
        <v>0.45240000000000002</v>
      </c>
      <c r="U220" s="116">
        <v>0.14178500999999999</v>
      </c>
      <c r="V220" s="1646">
        <f t="shared" si="47"/>
        <v>0.2386209810308072</v>
      </c>
      <c r="W220" s="116">
        <v>2.9495999999999998</v>
      </c>
      <c r="X220" s="116">
        <v>1.5426383999999997</v>
      </c>
      <c r="Y220" s="116">
        <v>1.4069616</v>
      </c>
      <c r="Z220" s="1646">
        <f t="shared" si="48"/>
        <v>0.47700081366965019</v>
      </c>
      <c r="AA220" s="1652">
        <v>79.313041920000003</v>
      </c>
      <c r="AB220" s="116">
        <v>50.280600000000007</v>
      </c>
      <c r="AC220" s="116">
        <v>29.032441919999997</v>
      </c>
      <c r="AD220" s="1646">
        <f t="shared" si="49"/>
        <v>0.36604877605481201</v>
      </c>
      <c r="AE220" s="1652">
        <v>82.262641920000007</v>
      </c>
      <c r="AF220" s="116">
        <v>51.823238400000001</v>
      </c>
      <c r="AG220" s="116">
        <v>30.439403520000006</v>
      </c>
      <c r="AH220" s="1646">
        <f t="shared" si="50"/>
        <v>0.37002705978738404</v>
      </c>
      <c r="AI220" s="116">
        <v>82.262641920000007</v>
      </c>
      <c r="AJ220" s="116">
        <v>51.823238400000001</v>
      </c>
      <c r="AK220" s="116">
        <v>30.439403520000006</v>
      </c>
      <c r="AL220" s="1655">
        <f t="shared" si="51"/>
        <v>0.37002705978738404</v>
      </c>
    </row>
    <row r="221" spans="2:38" outlineLevel="1">
      <c r="B221" s="503" t="s">
        <v>1199</v>
      </c>
      <c r="C221" s="116">
        <v>0</v>
      </c>
      <c r="D221" s="116">
        <v>0</v>
      </c>
      <c r="E221" s="116">
        <v>0</v>
      </c>
      <c r="F221" s="1646">
        <f t="shared" si="43"/>
        <v>0</v>
      </c>
      <c r="G221" s="116">
        <v>0</v>
      </c>
      <c r="H221" s="116">
        <v>0</v>
      </c>
      <c r="I221" s="116">
        <v>0</v>
      </c>
      <c r="J221" s="1646">
        <f t="shared" si="44"/>
        <v>0</v>
      </c>
      <c r="K221" s="116">
        <v>147.05709429000001</v>
      </c>
      <c r="L221" s="116">
        <v>116.29259180000003</v>
      </c>
      <c r="M221" s="116">
        <v>30.764502489999984</v>
      </c>
      <c r="N221" s="1646">
        <f t="shared" si="45"/>
        <v>0.20920107689148046</v>
      </c>
      <c r="O221" s="1652">
        <v>0</v>
      </c>
      <c r="P221" s="116">
        <v>0</v>
      </c>
      <c r="Q221" s="116">
        <v>0</v>
      </c>
      <c r="R221" s="1646">
        <f t="shared" si="46"/>
        <v>0</v>
      </c>
      <c r="S221" s="116">
        <v>147.05709429000001</v>
      </c>
      <c r="T221" s="116">
        <v>116.29259180000003</v>
      </c>
      <c r="U221" s="116">
        <v>30.764502489999984</v>
      </c>
      <c r="V221" s="1646">
        <f t="shared" si="47"/>
        <v>0.20920107689148046</v>
      </c>
      <c r="W221" s="116">
        <v>0</v>
      </c>
      <c r="X221" s="116">
        <v>0</v>
      </c>
      <c r="Y221" s="116">
        <v>0</v>
      </c>
      <c r="Z221" s="1646">
        <f t="shared" si="48"/>
        <v>0</v>
      </c>
      <c r="AA221" s="1652">
        <v>0.76805760000000012</v>
      </c>
      <c r="AB221" s="116">
        <v>1.1736</v>
      </c>
      <c r="AC221" s="116">
        <v>-0.4055423999999998</v>
      </c>
      <c r="AD221" s="1646">
        <f t="shared" si="49"/>
        <v>-0.52801039922005821</v>
      </c>
      <c r="AE221" s="1652">
        <v>0.76805760000000012</v>
      </c>
      <c r="AF221" s="116">
        <v>1.1736</v>
      </c>
      <c r="AG221" s="116">
        <v>-0.4055423999999998</v>
      </c>
      <c r="AH221" s="1646">
        <f t="shared" si="50"/>
        <v>-0.52801039922005821</v>
      </c>
      <c r="AI221" s="116">
        <v>147.82515189</v>
      </c>
      <c r="AJ221" s="116">
        <v>117.46619180000003</v>
      </c>
      <c r="AK221" s="116">
        <v>30.358960089999979</v>
      </c>
      <c r="AL221" s="1655">
        <f t="shared" si="51"/>
        <v>0.20537073496525651</v>
      </c>
    </row>
    <row r="222" spans="2:38" outlineLevel="1">
      <c r="B222" s="503" t="s">
        <v>3557</v>
      </c>
      <c r="C222" s="116">
        <v>6.3700799999999997</v>
      </c>
      <c r="D222" s="116">
        <v>4.2775799999999995</v>
      </c>
      <c r="E222" s="116">
        <v>2.0924999999999998</v>
      </c>
      <c r="F222" s="1646">
        <f t="shared" si="43"/>
        <v>0.32848881018762716</v>
      </c>
      <c r="G222" s="116">
        <v>80.655549999999991</v>
      </c>
      <c r="H222" s="116">
        <v>57.683579599999987</v>
      </c>
      <c r="I222" s="116">
        <v>22.9719704</v>
      </c>
      <c r="J222" s="1646">
        <f t="shared" si="44"/>
        <v>0.28481574299598728</v>
      </c>
      <c r="K222" s="116">
        <v>28.679459999999999</v>
      </c>
      <c r="L222" s="116">
        <v>24.593744999999988</v>
      </c>
      <c r="M222" s="116">
        <v>4.0857150000000111</v>
      </c>
      <c r="N222" s="1646">
        <f t="shared" si="45"/>
        <v>0.14246136433531215</v>
      </c>
      <c r="O222" s="1652">
        <v>30.30341</v>
      </c>
      <c r="P222" s="116">
        <v>25.24559</v>
      </c>
      <c r="Q222" s="116">
        <v>5.0578199999999995</v>
      </c>
      <c r="R222" s="1646">
        <f t="shared" si="46"/>
        <v>0.16690596866821258</v>
      </c>
      <c r="S222" s="116">
        <v>146.0085</v>
      </c>
      <c r="T222" s="116">
        <v>111.80049459999998</v>
      </c>
      <c r="U222" s="116">
        <v>34.208005400000026</v>
      </c>
      <c r="V222" s="1646">
        <f t="shared" si="47"/>
        <v>0.23428776680809696</v>
      </c>
      <c r="W222" s="116">
        <v>27.830719999999996</v>
      </c>
      <c r="X222" s="116">
        <v>20.570702999999998</v>
      </c>
      <c r="Y222" s="116">
        <v>7.2600169999999995</v>
      </c>
      <c r="Z222" s="1646">
        <f t="shared" si="48"/>
        <v>0.26086342717687505</v>
      </c>
      <c r="AA222" s="1652">
        <v>52.16922000000001</v>
      </c>
      <c r="AB222" s="116">
        <v>38.32001180000001</v>
      </c>
      <c r="AC222" s="116">
        <v>13.849208200000001</v>
      </c>
      <c r="AD222" s="1646">
        <f t="shared" si="49"/>
        <v>0.26546703592654824</v>
      </c>
      <c r="AE222" s="1652">
        <v>79.999940000000009</v>
      </c>
      <c r="AF222" s="116">
        <v>58.890714800000005</v>
      </c>
      <c r="AG222" s="116">
        <v>21.109225200000001</v>
      </c>
      <c r="AH222" s="1646">
        <f t="shared" si="50"/>
        <v>0.26386551289913468</v>
      </c>
      <c r="AI222" s="116">
        <v>138.98281</v>
      </c>
      <c r="AJ222" s="116">
        <v>108.73004979999999</v>
      </c>
      <c r="AK222" s="116">
        <v>30.252760200000004</v>
      </c>
      <c r="AL222" s="1655">
        <f t="shared" si="51"/>
        <v>0.21767267621082065</v>
      </c>
    </row>
    <row r="223" spans="2:38" outlineLevel="1">
      <c r="B223" s="503" t="s">
        <v>1433</v>
      </c>
      <c r="C223" s="116">
        <v>15.839319999999999</v>
      </c>
      <c r="D223" s="116">
        <v>9.8580000000000005</v>
      </c>
      <c r="E223" s="116">
        <v>5.9813199999999993</v>
      </c>
      <c r="F223" s="1646">
        <f t="shared" si="43"/>
        <v>0.37762479702411467</v>
      </c>
      <c r="G223" s="116">
        <v>9.3059799999999999</v>
      </c>
      <c r="H223" s="116">
        <v>5.8091999999999988</v>
      </c>
      <c r="I223" s="116">
        <v>3.4967800000000007</v>
      </c>
      <c r="J223" s="1646">
        <f t="shared" si="44"/>
        <v>0.37575623416340898</v>
      </c>
      <c r="K223" s="116">
        <v>18.61196</v>
      </c>
      <c r="L223" s="116">
        <v>11.357742</v>
      </c>
      <c r="M223" s="116">
        <v>7.2542179999999989</v>
      </c>
      <c r="N223" s="1646">
        <f t="shared" si="45"/>
        <v>0.38976109985192314</v>
      </c>
      <c r="O223" s="1652">
        <v>11.20683</v>
      </c>
      <c r="P223" s="116">
        <v>6.6959579999999992</v>
      </c>
      <c r="Q223" s="116">
        <v>4.510872</v>
      </c>
      <c r="R223" s="1646">
        <f t="shared" si="46"/>
        <v>0.40251096875744524</v>
      </c>
      <c r="S223" s="116">
        <v>54.964089999999999</v>
      </c>
      <c r="T223" s="116">
        <v>33.7209</v>
      </c>
      <c r="U223" s="116">
        <v>21.243189999999995</v>
      </c>
      <c r="V223" s="1646">
        <f t="shared" si="47"/>
        <v>0.38649216242823259</v>
      </c>
      <c r="W223" s="116">
        <v>15.839319999999999</v>
      </c>
      <c r="X223" s="116">
        <v>8.7672000000000008</v>
      </c>
      <c r="Y223" s="116">
        <v>7.0721199999999991</v>
      </c>
      <c r="Z223" s="1646">
        <f t="shared" si="48"/>
        <v>0.44649138978188457</v>
      </c>
      <c r="AA223" s="1652">
        <v>25.740169999999999</v>
      </c>
      <c r="AB223" s="116">
        <v>14.413799999999997</v>
      </c>
      <c r="AC223" s="116">
        <v>11.326370000000001</v>
      </c>
      <c r="AD223" s="1646">
        <f t="shared" si="49"/>
        <v>0.44002700836863162</v>
      </c>
      <c r="AE223" s="1652">
        <v>41.57949</v>
      </c>
      <c r="AF223" s="116">
        <v>23.181000000000001</v>
      </c>
      <c r="AG223" s="116">
        <v>18.398489999999999</v>
      </c>
      <c r="AH223" s="1646">
        <f t="shared" si="50"/>
        <v>0.44248955434518317</v>
      </c>
      <c r="AI223" s="116">
        <v>71.39828</v>
      </c>
      <c r="AJ223" s="116">
        <v>41.234699999999997</v>
      </c>
      <c r="AK223" s="116">
        <v>30.163580000000003</v>
      </c>
      <c r="AL223" s="1655">
        <f t="shared" si="51"/>
        <v>0.42246928077259011</v>
      </c>
    </row>
    <row r="224" spans="2:38" outlineLevel="1">
      <c r="B224" s="503" t="s">
        <v>1417</v>
      </c>
      <c r="C224" s="116">
        <v>0</v>
      </c>
      <c r="D224" s="116">
        <v>0</v>
      </c>
      <c r="E224" s="116">
        <v>0</v>
      </c>
      <c r="F224" s="1646">
        <f t="shared" si="43"/>
        <v>0</v>
      </c>
      <c r="G224" s="116">
        <v>47.240847359999997</v>
      </c>
      <c r="H224" s="116">
        <v>29.20664</v>
      </c>
      <c r="I224" s="116">
        <v>18.03420736</v>
      </c>
      <c r="J224" s="1646">
        <f t="shared" si="44"/>
        <v>0.38175029382030123</v>
      </c>
      <c r="K224" s="116">
        <v>0</v>
      </c>
      <c r="L224" s="116">
        <v>0</v>
      </c>
      <c r="M224" s="116">
        <v>0</v>
      </c>
      <c r="N224" s="1646">
        <f t="shared" si="45"/>
        <v>0</v>
      </c>
      <c r="O224" s="1652">
        <v>0</v>
      </c>
      <c r="P224" s="116">
        <v>0</v>
      </c>
      <c r="Q224" s="116">
        <v>0</v>
      </c>
      <c r="R224" s="1646">
        <f t="shared" si="46"/>
        <v>0</v>
      </c>
      <c r="S224" s="116">
        <v>47.240847359999997</v>
      </c>
      <c r="T224" s="116">
        <v>29.20664</v>
      </c>
      <c r="U224" s="116">
        <v>18.03420736</v>
      </c>
      <c r="V224" s="1646">
        <f t="shared" si="47"/>
        <v>0.38175029382030123</v>
      </c>
      <c r="W224" s="116">
        <v>0</v>
      </c>
      <c r="X224" s="116">
        <v>0</v>
      </c>
      <c r="Y224" s="116">
        <v>0</v>
      </c>
      <c r="Z224" s="1646">
        <f t="shared" si="48"/>
        <v>0</v>
      </c>
      <c r="AA224" s="1652">
        <v>68.12379792000003</v>
      </c>
      <c r="AB224" s="116">
        <v>38.029080000000015</v>
      </c>
      <c r="AC224" s="116">
        <v>30.094717920000011</v>
      </c>
      <c r="AD224" s="1646">
        <f t="shared" si="49"/>
        <v>0.4417651223048546</v>
      </c>
      <c r="AE224" s="1652">
        <v>68.12379792000003</v>
      </c>
      <c r="AF224" s="116">
        <v>38.029080000000015</v>
      </c>
      <c r="AG224" s="116">
        <v>30.094717920000011</v>
      </c>
      <c r="AH224" s="1646">
        <f t="shared" si="50"/>
        <v>0.4417651223048546</v>
      </c>
      <c r="AI224" s="116">
        <v>68.12379792000003</v>
      </c>
      <c r="AJ224" s="116">
        <v>38.029080000000015</v>
      </c>
      <c r="AK224" s="116">
        <v>30.094717920000011</v>
      </c>
      <c r="AL224" s="1655">
        <f t="shared" si="51"/>
        <v>0.4417651223048546</v>
      </c>
    </row>
    <row r="225" spans="2:38" outlineLevel="1">
      <c r="B225" s="503" t="s">
        <v>4729</v>
      </c>
      <c r="C225" s="116">
        <v>0</v>
      </c>
      <c r="D225" s="116">
        <v>0</v>
      </c>
      <c r="E225" s="116">
        <v>0</v>
      </c>
      <c r="F225" s="1646">
        <f t="shared" si="43"/>
        <v>0</v>
      </c>
      <c r="G225" s="116">
        <v>0</v>
      </c>
      <c r="H225" s="116">
        <v>0</v>
      </c>
      <c r="I225" s="116">
        <v>0</v>
      </c>
      <c r="J225" s="1646">
        <f t="shared" si="44"/>
        <v>0</v>
      </c>
      <c r="K225" s="116">
        <v>0</v>
      </c>
      <c r="L225" s="116">
        <v>0</v>
      </c>
      <c r="M225" s="116">
        <v>0</v>
      </c>
      <c r="N225" s="1646">
        <f t="shared" si="45"/>
        <v>0</v>
      </c>
      <c r="O225" s="1652">
        <v>4.5179499999999999</v>
      </c>
      <c r="P225" s="116">
        <v>3.6458179999999998</v>
      </c>
      <c r="Q225" s="116">
        <v>0.87213200000000002</v>
      </c>
      <c r="R225" s="1646">
        <f t="shared" si="46"/>
        <v>0.19303710753771069</v>
      </c>
      <c r="S225" s="116">
        <v>4.5179499999999999</v>
      </c>
      <c r="T225" s="116">
        <v>3.6458179999999998</v>
      </c>
      <c r="U225" s="116">
        <v>0.87213200000000002</v>
      </c>
      <c r="V225" s="1646">
        <f t="shared" si="47"/>
        <v>0.19303710753771069</v>
      </c>
      <c r="W225" s="116">
        <v>39.391449999999992</v>
      </c>
      <c r="X225" s="116">
        <v>33.159296599999998</v>
      </c>
      <c r="Y225" s="116">
        <v>6.2321533999999952</v>
      </c>
      <c r="Z225" s="1646">
        <f t="shared" si="48"/>
        <v>0.15821081478341104</v>
      </c>
      <c r="AA225" s="1652">
        <v>65.038440000000008</v>
      </c>
      <c r="AB225" s="116">
        <v>42.733037000000003</v>
      </c>
      <c r="AC225" s="116">
        <v>22.305403000000005</v>
      </c>
      <c r="AD225" s="1646">
        <f t="shared" si="49"/>
        <v>0.34295722652634353</v>
      </c>
      <c r="AE225" s="1652">
        <v>104.42989</v>
      </c>
      <c r="AF225" s="116">
        <v>75.892333600000001</v>
      </c>
      <c r="AG225" s="116">
        <v>28.5375564</v>
      </c>
      <c r="AH225" s="1646">
        <f t="shared" si="50"/>
        <v>0.27327000344441615</v>
      </c>
      <c r="AI225" s="116">
        <v>108.94784</v>
      </c>
      <c r="AJ225" s="116">
        <v>79.538151599999992</v>
      </c>
      <c r="AK225" s="116">
        <v>29.4096884</v>
      </c>
      <c r="AL225" s="1655">
        <f t="shared" si="51"/>
        <v>0.26994283135856573</v>
      </c>
    </row>
    <row r="226" spans="2:38" outlineLevel="1">
      <c r="B226" s="503" t="s">
        <v>3724</v>
      </c>
      <c r="C226" s="116">
        <v>421.01759801200018</v>
      </c>
      <c r="D226" s="116">
        <v>145.2574765</v>
      </c>
      <c r="E226" s="116">
        <v>275.76012151200024</v>
      </c>
      <c r="F226" s="1646">
        <f t="shared" si="43"/>
        <v>0.65498478641774094</v>
      </c>
      <c r="G226" s="116">
        <v>0</v>
      </c>
      <c r="H226" s="116">
        <v>0</v>
      </c>
      <c r="I226" s="116">
        <v>0</v>
      </c>
      <c r="J226" s="1646">
        <f t="shared" si="44"/>
        <v>0</v>
      </c>
      <c r="K226" s="116">
        <v>0</v>
      </c>
      <c r="L226" s="116">
        <v>0</v>
      </c>
      <c r="M226" s="116">
        <v>0</v>
      </c>
      <c r="N226" s="1646">
        <f t="shared" si="45"/>
        <v>0</v>
      </c>
      <c r="O226" s="1652">
        <v>0</v>
      </c>
      <c r="P226" s="116">
        <v>0</v>
      </c>
      <c r="Q226" s="116">
        <v>0</v>
      </c>
      <c r="R226" s="1646">
        <f t="shared" si="46"/>
        <v>0</v>
      </c>
      <c r="S226" s="116">
        <v>421.01759801200018</v>
      </c>
      <c r="T226" s="116">
        <v>145.2574765</v>
      </c>
      <c r="U226" s="116">
        <v>275.76012151200024</v>
      </c>
      <c r="V226" s="1646">
        <f t="shared" si="47"/>
        <v>0.65498478641774094</v>
      </c>
      <c r="W226" s="116">
        <v>0</v>
      </c>
      <c r="X226" s="116">
        <v>0</v>
      </c>
      <c r="Y226" s="116">
        <v>0</v>
      </c>
      <c r="Z226" s="1646">
        <f t="shared" si="48"/>
        <v>0</v>
      </c>
      <c r="AA226" s="1652">
        <v>64.282007140000005</v>
      </c>
      <c r="AB226" s="116">
        <v>35.051185800000013</v>
      </c>
      <c r="AC226" s="116">
        <v>29.230821339999995</v>
      </c>
      <c r="AD226" s="1646">
        <f t="shared" si="49"/>
        <v>0.4547278879506374</v>
      </c>
      <c r="AE226" s="1652">
        <v>64.282007140000005</v>
      </c>
      <c r="AF226" s="116">
        <v>35.051185800000013</v>
      </c>
      <c r="AG226" s="116">
        <v>29.230821339999995</v>
      </c>
      <c r="AH226" s="1646">
        <f t="shared" si="50"/>
        <v>0.4547278879506374</v>
      </c>
      <c r="AI226" s="116">
        <v>64.282007140000005</v>
      </c>
      <c r="AJ226" s="116">
        <v>35.051185800000013</v>
      </c>
      <c r="AK226" s="116">
        <v>29.230821339999995</v>
      </c>
      <c r="AL226" s="1655">
        <f t="shared" si="51"/>
        <v>0.4547278879506374</v>
      </c>
    </row>
    <row r="227" spans="2:38" outlineLevel="1">
      <c r="B227" s="503" t="s">
        <v>1413</v>
      </c>
      <c r="C227" s="116">
        <v>0</v>
      </c>
      <c r="D227" s="116">
        <v>0</v>
      </c>
      <c r="E227" s="116">
        <v>0</v>
      </c>
      <c r="F227" s="1646">
        <f t="shared" si="43"/>
        <v>0</v>
      </c>
      <c r="G227" s="116">
        <v>49.119660000000003</v>
      </c>
      <c r="H227" s="116">
        <v>30.42088</v>
      </c>
      <c r="I227" s="116">
        <v>18.698780000000003</v>
      </c>
      <c r="J227" s="1646">
        <f t="shared" si="44"/>
        <v>0.38067812358636038</v>
      </c>
      <c r="K227" s="116">
        <v>0</v>
      </c>
      <c r="L227" s="116">
        <v>0</v>
      </c>
      <c r="M227" s="116">
        <v>0</v>
      </c>
      <c r="N227" s="1646">
        <f t="shared" si="45"/>
        <v>0</v>
      </c>
      <c r="O227" s="1652">
        <v>1.0000000002037269E-5</v>
      </c>
      <c r="P227" s="116">
        <v>6.7238999999999942</v>
      </c>
      <c r="Q227" s="116">
        <v>-6.7238899999999919</v>
      </c>
      <c r="R227" s="1646">
        <f t="shared" si="46"/>
        <v>-672388.99986301549</v>
      </c>
      <c r="S227" s="116">
        <v>49.119670000000006</v>
      </c>
      <c r="T227" s="116">
        <v>37.144779999999997</v>
      </c>
      <c r="U227" s="116">
        <v>11.974890000000007</v>
      </c>
      <c r="V227" s="1646">
        <f t="shared" si="47"/>
        <v>0.24379011503945378</v>
      </c>
      <c r="W227" s="116">
        <v>58.701720000000002</v>
      </c>
      <c r="X227" s="116">
        <v>41.240430700000005</v>
      </c>
      <c r="Y227" s="116">
        <v>17.461289299999997</v>
      </c>
      <c r="Z227" s="1646">
        <f t="shared" si="48"/>
        <v>0.29745788198369649</v>
      </c>
      <c r="AA227" s="1652">
        <v>309.32563000000005</v>
      </c>
      <c r="AB227" s="116">
        <v>291.23752220000023</v>
      </c>
      <c r="AC227" s="116">
        <v>18.088107799999822</v>
      </c>
      <c r="AD227" s="1646">
        <f t="shared" si="49"/>
        <v>5.8475942649821221E-2</v>
      </c>
      <c r="AE227" s="1652">
        <v>368.02735000000007</v>
      </c>
      <c r="AF227" s="116">
        <v>332.47795290000028</v>
      </c>
      <c r="AG227" s="116">
        <v>35.54939709999983</v>
      </c>
      <c r="AH227" s="1646">
        <f t="shared" si="50"/>
        <v>9.6594443592303195E-2</v>
      </c>
      <c r="AI227" s="116">
        <v>368.02736000000004</v>
      </c>
      <c r="AJ227" s="116">
        <v>339.20185290000023</v>
      </c>
      <c r="AK227" s="116">
        <v>28.825507099999815</v>
      </c>
      <c r="AL227" s="1655">
        <f t="shared" si="51"/>
        <v>7.8324359091127935E-2</v>
      </c>
    </row>
    <row r="228" spans="2:38" outlineLevel="1">
      <c r="B228" s="503" t="s">
        <v>3566</v>
      </c>
      <c r="C228" s="116">
        <v>21.937590000000004</v>
      </c>
      <c r="D228" s="116">
        <v>12.670855</v>
      </c>
      <c r="E228" s="116">
        <v>9.2667350000000042</v>
      </c>
      <c r="F228" s="1646">
        <f t="shared" si="43"/>
        <v>0.42241353767665468</v>
      </c>
      <c r="G228" s="116">
        <v>22.217080000000003</v>
      </c>
      <c r="H228" s="116">
        <v>13.673850000000002</v>
      </c>
      <c r="I228" s="116">
        <v>8.5432299999999994</v>
      </c>
      <c r="J228" s="1646">
        <f t="shared" si="44"/>
        <v>0.38453433124424985</v>
      </c>
      <c r="K228" s="116">
        <v>26.188839999999999</v>
      </c>
      <c r="L228" s="116">
        <v>15.923470000000002</v>
      </c>
      <c r="M228" s="116">
        <v>10.265369999999999</v>
      </c>
      <c r="N228" s="1646">
        <f t="shared" si="45"/>
        <v>0.39197497865503012</v>
      </c>
      <c r="O228" s="1652">
        <v>10.79744</v>
      </c>
      <c r="P228" s="116">
        <v>6.1208400000000003</v>
      </c>
      <c r="Q228" s="116">
        <v>4.6766000000000005</v>
      </c>
      <c r="R228" s="1646">
        <f t="shared" si="46"/>
        <v>0.43312118428071844</v>
      </c>
      <c r="S228" s="116">
        <v>81.140950000000018</v>
      </c>
      <c r="T228" s="116">
        <v>48.389015000000001</v>
      </c>
      <c r="U228" s="116">
        <v>32.75193500000001</v>
      </c>
      <c r="V228" s="1646">
        <f t="shared" si="47"/>
        <v>0.4036424887803261</v>
      </c>
      <c r="W228" s="116">
        <v>17.646979999999999</v>
      </c>
      <c r="X228" s="116">
        <v>9.5992499999999996</v>
      </c>
      <c r="Y228" s="116">
        <v>8.0477299999999996</v>
      </c>
      <c r="Z228" s="1646">
        <f t="shared" si="48"/>
        <v>0.45604007031231408</v>
      </c>
      <c r="AA228" s="1652">
        <v>14.947009999999999</v>
      </c>
      <c r="AB228" s="116">
        <v>9.264899999999999</v>
      </c>
      <c r="AC228" s="116">
        <v>5.6821099999999989</v>
      </c>
      <c r="AD228" s="1646">
        <f t="shared" si="49"/>
        <v>0.3801502775471482</v>
      </c>
      <c r="AE228" s="1652">
        <v>32.593989999999998</v>
      </c>
      <c r="AF228" s="116">
        <v>18.864150000000002</v>
      </c>
      <c r="AG228" s="116">
        <v>13.729839999999996</v>
      </c>
      <c r="AH228" s="1646">
        <f t="shared" si="50"/>
        <v>0.42123839394931384</v>
      </c>
      <c r="AI228" s="116">
        <v>69.580269999999985</v>
      </c>
      <c r="AJ228" s="116">
        <v>40.908459999999998</v>
      </c>
      <c r="AK228" s="116">
        <v>28.67180999999999</v>
      </c>
      <c r="AL228" s="1655">
        <f t="shared" si="51"/>
        <v>0.41206810493836826</v>
      </c>
    </row>
    <row r="229" spans="2:38" outlineLevel="1">
      <c r="B229" s="503" t="s">
        <v>1221</v>
      </c>
      <c r="C229" s="116">
        <v>40.192309999999999</v>
      </c>
      <c r="D229" s="116">
        <v>29.054246659999997</v>
      </c>
      <c r="E229" s="116">
        <v>11.13806334</v>
      </c>
      <c r="F229" s="1646">
        <f t="shared" si="43"/>
        <v>0.27711926336157339</v>
      </c>
      <c r="G229" s="116">
        <v>52.561540000000008</v>
      </c>
      <c r="H229" s="116">
        <v>34.204493199999995</v>
      </c>
      <c r="I229" s="116">
        <v>18.35704680000001</v>
      </c>
      <c r="J229" s="1646">
        <f t="shared" si="44"/>
        <v>0.34924864834630048</v>
      </c>
      <c r="K229" s="116">
        <v>34.293150000000004</v>
      </c>
      <c r="L229" s="116">
        <v>22.313335399999996</v>
      </c>
      <c r="M229" s="116">
        <v>11.979814600000005</v>
      </c>
      <c r="N229" s="1646">
        <f t="shared" si="45"/>
        <v>0.34933549703074823</v>
      </c>
      <c r="O229" s="1652">
        <v>29.370080000000002</v>
      </c>
      <c r="P229" s="116">
        <v>16.829721300000003</v>
      </c>
      <c r="Q229" s="116">
        <v>12.540358700000001</v>
      </c>
      <c r="R229" s="1646">
        <f t="shared" si="46"/>
        <v>0.42697734224762068</v>
      </c>
      <c r="S229" s="116">
        <v>156.41708000000003</v>
      </c>
      <c r="T229" s="116">
        <v>102.40179655999999</v>
      </c>
      <c r="U229" s="116">
        <v>54.015283440000026</v>
      </c>
      <c r="V229" s="1646">
        <f t="shared" si="47"/>
        <v>0.34532855005348534</v>
      </c>
      <c r="W229" s="116">
        <v>12.029059999999999</v>
      </c>
      <c r="X229" s="116">
        <v>7.3474692999999993</v>
      </c>
      <c r="Y229" s="116">
        <v>4.6815907000000001</v>
      </c>
      <c r="Z229" s="1646">
        <f t="shared" si="48"/>
        <v>0.38919006971450804</v>
      </c>
      <c r="AA229" s="1652">
        <v>2.9051199999999997</v>
      </c>
      <c r="AB229" s="116">
        <v>3.6266073999999997</v>
      </c>
      <c r="AC229" s="116">
        <v>-0.7214874</v>
      </c>
      <c r="AD229" s="1646">
        <f t="shared" si="49"/>
        <v>-0.24835029189844141</v>
      </c>
      <c r="AE229" s="1652">
        <v>14.93418</v>
      </c>
      <c r="AF229" s="116">
        <v>10.974076699999999</v>
      </c>
      <c r="AG229" s="116">
        <v>3.9601033000000005</v>
      </c>
      <c r="AH229" s="1646">
        <f t="shared" si="50"/>
        <v>0.26517045462154604</v>
      </c>
      <c r="AI229" s="116">
        <v>78.597409999999996</v>
      </c>
      <c r="AJ229" s="116">
        <v>50.1171334</v>
      </c>
      <c r="AK229" s="116">
        <v>28.480276600000003</v>
      </c>
      <c r="AL229" s="1655">
        <f t="shared" si="51"/>
        <v>0.36235642624865128</v>
      </c>
    </row>
    <row r="230" spans="2:38" outlineLevel="1">
      <c r="B230" s="503" t="s">
        <v>1621</v>
      </c>
      <c r="C230" s="116">
        <v>0</v>
      </c>
      <c r="D230" s="116">
        <v>0</v>
      </c>
      <c r="E230" s="116">
        <v>0</v>
      </c>
      <c r="F230" s="1646">
        <f t="shared" si="43"/>
        <v>0</v>
      </c>
      <c r="G230" s="116">
        <v>0</v>
      </c>
      <c r="H230" s="116">
        <v>0</v>
      </c>
      <c r="I230" s="116">
        <v>0</v>
      </c>
      <c r="J230" s="1646">
        <f t="shared" si="44"/>
        <v>0</v>
      </c>
      <c r="K230" s="116">
        <v>19.688020000000002</v>
      </c>
      <c r="L230" s="116">
        <v>14.912195000000006</v>
      </c>
      <c r="M230" s="116">
        <v>4.7758249999999949</v>
      </c>
      <c r="N230" s="1646">
        <f t="shared" si="45"/>
        <v>0.24257518023650904</v>
      </c>
      <c r="O230" s="1652">
        <v>17.633330000000001</v>
      </c>
      <c r="P230" s="116">
        <v>13.514234000000002</v>
      </c>
      <c r="Q230" s="116">
        <v>4.1190959999999999</v>
      </c>
      <c r="R230" s="1646">
        <f t="shared" si="46"/>
        <v>0.23359717081231959</v>
      </c>
      <c r="S230" s="116">
        <v>37.321350000000002</v>
      </c>
      <c r="T230" s="116">
        <v>28.426429000000006</v>
      </c>
      <c r="U230" s="116">
        <v>8.8949209999999983</v>
      </c>
      <c r="V230" s="1646">
        <f t="shared" si="47"/>
        <v>0.23833331323759718</v>
      </c>
      <c r="W230" s="116">
        <v>35.724789999999992</v>
      </c>
      <c r="X230" s="116">
        <v>26.748773199999995</v>
      </c>
      <c r="Y230" s="116">
        <v>8.9760167999999982</v>
      </c>
      <c r="Z230" s="1646">
        <f t="shared" si="48"/>
        <v>0.25125457140545826</v>
      </c>
      <c r="AA230" s="1652">
        <v>44.963240000000013</v>
      </c>
      <c r="AB230" s="116">
        <v>34.724847000000004</v>
      </c>
      <c r="AC230" s="116">
        <v>10.238393000000011</v>
      </c>
      <c r="AD230" s="1646">
        <f t="shared" si="49"/>
        <v>0.22770585482718789</v>
      </c>
      <c r="AE230" s="1652">
        <v>80.688029999999998</v>
      </c>
      <c r="AF230" s="116">
        <v>61.473620199999999</v>
      </c>
      <c r="AG230" s="116">
        <v>19.214409800000002</v>
      </c>
      <c r="AH230" s="1646">
        <f t="shared" si="50"/>
        <v>0.23813209716484593</v>
      </c>
      <c r="AI230" s="116">
        <v>118.00938000000001</v>
      </c>
      <c r="AJ230" s="116">
        <v>89.900049200000012</v>
      </c>
      <c r="AK230" s="116">
        <v>28.109330799999995</v>
      </c>
      <c r="AL230" s="1655">
        <f t="shared" si="51"/>
        <v>0.23819573325442431</v>
      </c>
    </row>
    <row r="231" spans="2:38" outlineLevel="1">
      <c r="B231" s="503" t="s">
        <v>4749</v>
      </c>
      <c r="C231" s="116">
        <v>2.661</v>
      </c>
      <c r="D231" s="116">
        <v>1.512705</v>
      </c>
      <c r="E231" s="116">
        <v>1.1482950000000001</v>
      </c>
      <c r="F231" s="1646">
        <f t="shared" si="43"/>
        <v>0.43152762119503946</v>
      </c>
      <c r="G231" s="116">
        <v>26.835000000000001</v>
      </c>
      <c r="H231" s="116">
        <v>19.559390400000005</v>
      </c>
      <c r="I231" s="116">
        <v>7.2756095999999966</v>
      </c>
      <c r="J231" s="1646">
        <f t="shared" si="44"/>
        <v>0.27112389044158736</v>
      </c>
      <c r="K231" s="116">
        <v>14.003</v>
      </c>
      <c r="L231" s="116">
        <v>11.686845000000002</v>
      </c>
      <c r="M231" s="116">
        <v>2.3161549999999989</v>
      </c>
      <c r="N231" s="1646">
        <f t="shared" si="45"/>
        <v>0.16540419910019274</v>
      </c>
      <c r="O231" s="1652">
        <v>47.6</v>
      </c>
      <c r="P231" s="116">
        <v>36.726109999999998</v>
      </c>
      <c r="Q231" s="116">
        <v>10.873889999999999</v>
      </c>
      <c r="R231" s="1646">
        <f t="shared" si="46"/>
        <v>0.22844306722689073</v>
      </c>
      <c r="S231" s="116">
        <v>91.099000000000004</v>
      </c>
      <c r="T231" s="116">
        <v>69.485050400000006</v>
      </c>
      <c r="U231" s="116">
        <v>21.613949599999991</v>
      </c>
      <c r="V231" s="1646">
        <f t="shared" si="47"/>
        <v>0.23725781402649854</v>
      </c>
      <c r="W231" s="116">
        <v>32.561999999999998</v>
      </c>
      <c r="X231" s="116">
        <v>23.962876600000001</v>
      </c>
      <c r="Y231" s="116">
        <v>8.5991233999999999</v>
      </c>
      <c r="Z231" s="1646">
        <f t="shared" si="48"/>
        <v>0.26408462010932993</v>
      </c>
      <c r="AA231" s="1652">
        <v>38.887</v>
      </c>
      <c r="AB231" s="116">
        <v>32.619062200000002</v>
      </c>
      <c r="AC231" s="116">
        <v>6.2679377999999994</v>
      </c>
      <c r="AD231" s="1646">
        <f t="shared" si="49"/>
        <v>0.1611833723352277</v>
      </c>
      <c r="AE231" s="1652">
        <v>71.448999999999998</v>
      </c>
      <c r="AF231" s="116">
        <v>56.581938800000003</v>
      </c>
      <c r="AG231" s="116">
        <v>14.867061199999997</v>
      </c>
      <c r="AH231" s="1646">
        <f t="shared" si="50"/>
        <v>0.20807934610701334</v>
      </c>
      <c r="AI231" s="116">
        <v>133.05199999999999</v>
      </c>
      <c r="AJ231" s="116">
        <v>104.9948938</v>
      </c>
      <c r="AK231" s="116">
        <v>28.057106199999996</v>
      </c>
      <c r="AL231" s="1655">
        <f t="shared" si="51"/>
        <v>0.21087323903436248</v>
      </c>
    </row>
    <row r="232" spans="2:38" outlineLevel="1">
      <c r="B232" s="503" t="s">
        <v>1193</v>
      </c>
      <c r="C232" s="116">
        <v>30.762350000000001</v>
      </c>
      <c r="D232" s="116">
        <v>18.1701625</v>
      </c>
      <c r="E232" s="116">
        <v>12.592187500000003</v>
      </c>
      <c r="F232" s="1646">
        <f t="shared" si="43"/>
        <v>0.40933763187792876</v>
      </c>
      <c r="G232" s="116">
        <v>66.752949999999998</v>
      </c>
      <c r="H232" s="116">
        <v>40.179475000000004</v>
      </c>
      <c r="I232" s="116">
        <v>26.573474999999991</v>
      </c>
      <c r="J232" s="1646">
        <f t="shared" si="44"/>
        <v>0.39808690102834393</v>
      </c>
      <c r="K232" s="116">
        <v>52.829000000000001</v>
      </c>
      <c r="L232" s="116">
        <v>34.141995000000001</v>
      </c>
      <c r="M232" s="116">
        <v>18.687004999999996</v>
      </c>
      <c r="N232" s="1646">
        <f t="shared" si="45"/>
        <v>0.35372626776959615</v>
      </c>
      <c r="O232" s="1652">
        <v>13.126479999999999</v>
      </c>
      <c r="P232" s="116">
        <v>8.3167399999999994</v>
      </c>
      <c r="Q232" s="116">
        <v>4.8097399999999997</v>
      </c>
      <c r="R232" s="1646">
        <f t="shared" si="46"/>
        <v>0.3664150632919107</v>
      </c>
      <c r="S232" s="116">
        <v>163.47077999999999</v>
      </c>
      <c r="T232" s="116">
        <v>100.80837250000002</v>
      </c>
      <c r="U232" s="116">
        <v>62.662407499999986</v>
      </c>
      <c r="V232" s="1646">
        <f t="shared" si="47"/>
        <v>0.38332482110870203</v>
      </c>
      <c r="W232" s="116">
        <v>0.26751999999999998</v>
      </c>
      <c r="X232" s="116">
        <v>0.15223999999999999</v>
      </c>
      <c r="Y232" s="116">
        <v>0.11528000000000001</v>
      </c>
      <c r="Z232" s="1646">
        <f t="shared" si="48"/>
        <v>0.43092105263157898</v>
      </c>
      <c r="AA232" s="1652">
        <v>8.7863199999999999</v>
      </c>
      <c r="AB232" s="116">
        <v>4.6530649999999989</v>
      </c>
      <c r="AC232" s="116">
        <v>4.133255000000001</v>
      </c>
      <c r="AD232" s="1646">
        <f t="shared" si="49"/>
        <v>0.47041935645412425</v>
      </c>
      <c r="AE232" s="1652">
        <v>9.053840000000001</v>
      </c>
      <c r="AF232" s="116">
        <v>4.8053049999999988</v>
      </c>
      <c r="AG232" s="116">
        <v>4.2485350000000013</v>
      </c>
      <c r="AH232" s="1646">
        <f t="shared" si="50"/>
        <v>0.4692522730686649</v>
      </c>
      <c r="AI232" s="116">
        <v>75.009320000000002</v>
      </c>
      <c r="AJ232" s="116">
        <v>47.264039999999994</v>
      </c>
      <c r="AK232" s="116">
        <v>27.745280000000012</v>
      </c>
      <c r="AL232" s="1655">
        <f t="shared" si="51"/>
        <v>0.3698911015324497</v>
      </c>
    </row>
    <row r="233" spans="2:38" outlineLevel="1">
      <c r="B233" s="503" t="s">
        <v>1077</v>
      </c>
      <c r="C233" s="116">
        <v>0</v>
      </c>
      <c r="D233" s="116">
        <v>0</v>
      </c>
      <c r="E233" s="116">
        <v>0</v>
      </c>
      <c r="F233" s="1646">
        <f t="shared" si="43"/>
        <v>0</v>
      </c>
      <c r="G233" s="116">
        <v>299.93846000000002</v>
      </c>
      <c r="H233" s="116">
        <v>165.53370419999999</v>
      </c>
      <c r="I233" s="116">
        <v>134.40475580000003</v>
      </c>
      <c r="J233" s="1646">
        <f t="shared" si="44"/>
        <v>0.44810777450814421</v>
      </c>
      <c r="K233" s="116">
        <v>54.266660000000002</v>
      </c>
      <c r="L233" s="116">
        <v>53.213388839999993</v>
      </c>
      <c r="M233" s="116">
        <v>1.0532711600000111</v>
      </c>
      <c r="N233" s="1646">
        <f t="shared" si="45"/>
        <v>1.940917609449358E-2</v>
      </c>
      <c r="O233" s="1652">
        <v>24.94003</v>
      </c>
      <c r="P233" s="116">
        <v>0</v>
      </c>
      <c r="Q233" s="116">
        <v>24.94003</v>
      </c>
      <c r="R233" s="1646">
        <f t="shared" si="46"/>
        <v>1</v>
      </c>
      <c r="S233" s="116">
        <v>379.14515</v>
      </c>
      <c r="T233" s="116">
        <v>218.74709303999998</v>
      </c>
      <c r="U233" s="116">
        <v>160.39805696000005</v>
      </c>
      <c r="V233" s="1646">
        <f t="shared" si="47"/>
        <v>0.42305184956210057</v>
      </c>
      <c r="W233" s="116">
        <v>5.3683800000000002</v>
      </c>
      <c r="X233" s="116">
        <v>3.6845697999999998</v>
      </c>
      <c r="Y233" s="116">
        <v>1.6838102000000004</v>
      </c>
      <c r="Z233" s="1646">
        <f t="shared" si="48"/>
        <v>0.31365331813321717</v>
      </c>
      <c r="AA233" s="1652">
        <v>0</v>
      </c>
      <c r="AB233" s="116">
        <v>0</v>
      </c>
      <c r="AC233" s="116">
        <v>0</v>
      </c>
      <c r="AD233" s="1646">
        <f t="shared" si="49"/>
        <v>0</v>
      </c>
      <c r="AE233" s="1652">
        <v>5.3683800000000002</v>
      </c>
      <c r="AF233" s="116">
        <v>3.6845697999999998</v>
      </c>
      <c r="AG233" s="116">
        <v>1.6838102000000004</v>
      </c>
      <c r="AH233" s="1646">
        <f t="shared" si="50"/>
        <v>0.31365331813321717</v>
      </c>
      <c r="AI233" s="116">
        <v>84.575070000000011</v>
      </c>
      <c r="AJ233" s="116">
        <v>56.897958639999992</v>
      </c>
      <c r="AK233" s="116">
        <v>27.677111360000016</v>
      </c>
      <c r="AL233" s="1655">
        <f t="shared" si="51"/>
        <v>0.32724905057719744</v>
      </c>
    </row>
    <row r="234" spans="2:38" outlineLevel="1">
      <c r="B234" s="503" t="s">
        <v>1661</v>
      </c>
      <c r="C234" s="116">
        <v>2.7694800000000002</v>
      </c>
      <c r="D234" s="116">
        <v>2.3026099999999996</v>
      </c>
      <c r="E234" s="116">
        <v>0.46687000000000034</v>
      </c>
      <c r="F234" s="1646">
        <f t="shared" si="43"/>
        <v>0.1685767725349164</v>
      </c>
      <c r="G234" s="116">
        <v>8.7751999999999999</v>
      </c>
      <c r="H234" s="116">
        <v>7.138069999999999</v>
      </c>
      <c r="I234" s="116">
        <v>1.637130000000002</v>
      </c>
      <c r="J234" s="1646">
        <f t="shared" si="44"/>
        <v>0.18656326921323754</v>
      </c>
      <c r="K234" s="116">
        <v>5.4897299999999998</v>
      </c>
      <c r="L234" s="116">
        <v>3.5771567000000015</v>
      </c>
      <c r="M234" s="116">
        <v>1.9125732999999983</v>
      </c>
      <c r="N234" s="1646">
        <f t="shared" si="45"/>
        <v>0.34839114127652876</v>
      </c>
      <c r="O234" s="1652">
        <v>3.0897399999999999</v>
      </c>
      <c r="P234" s="116">
        <v>2.2939000000000003</v>
      </c>
      <c r="Q234" s="116">
        <v>0.79583999999999966</v>
      </c>
      <c r="R234" s="1646">
        <f t="shared" si="46"/>
        <v>0.25757507104157623</v>
      </c>
      <c r="S234" s="116">
        <v>20.12415</v>
      </c>
      <c r="T234" s="116">
        <v>15.311736699999999</v>
      </c>
      <c r="U234" s="116">
        <v>4.812413300000002</v>
      </c>
      <c r="V234" s="1646">
        <f t="shared" si="47"/>
        <v>0.23913622687169406</v>
      </c>
      <c r="W234" s="116">
        <v>10.06494</v>
      </c>
      <c r="X234" s="116">
        <v>6.1187799999999992</v>
      </c>
      <c r="Y234" s="116">
        <v>3.9461600000000017</v>
      </c>
      <c r="Z234" s="1646">
        <f t="shared" si="48"/>
        <v>0.3920698980818566</v>
      </c>
      <c r="AA234" s="1652">
        <v>50.611080000000001</v>
      </c>
      <c r="AB234" s="116">
        <v>30.179208399999993</v>
      </c>
      <c r="AC234" s="116">
        <v>20.431871600000008</v>
      </c>
      <c r="AD234" s="1646">
        <f t="shared" si="49"/>
        <v>0.40370352895057776</v>
      </c>
      <c r="AE234" s="1652">
        <v>60.676020000000001</v>
      </c>
      <c r="AF234" s="116">
        <v>36.297988399999987</v>
      </c>
      <c r="AG234" s="116">
        <v>24.378031600000018</v>
      </c>
      <c r="AH234" s="1646">
        <f t="shared" si="50"/>
        <v>0.40177374191649384</v>
      </c>
      <c r="AI234" s="116">
        <v>69.255490000000009</v>
      </c>
      <c r="AJ234" s="116">
        <v>42.169045099999991</v>
      </c>
      <c r="AK234" s="116">
        <v>27.086444900000018</v>
      </c>
      <c r="AL234" s="1655">
        <f t="shared" si="51"/>
        <v>0.39110899222574291</v>
      </c>
    </row>
    <row r="235" spans="2:38" outlineLevel="1">
      <c r="B235" s="503" t="s">
        <v>1371</v>
      </c>
      <c r="C235" s="116">
        <v>41.760690000000011</v>
      </c>
      <c r="D235" s="116">
        <v>34.199461999999997</v>
      </c>
      <c r="E235" s="116">
        <v>7.5612280000000105</v>
      </c>
      <c r="F235" s="1646">
        <f t="shared" si="43"/>
        <v>0.18106089722176547</v>
      </c>
      <c r="G235" s="116">
        <v>0.28461999999999998</v>
      </c>
      <c r="H235" s="116">
        <v>0.18362925000000002</v>
      </c>
      <c r="I235" s="116">
        <v>0.10099074999999999</v>
      </c>
      <c r="J235" s="1646">
        <f t="shared" si="44"/>
        <v>0.35482661091982293</v>
      </c>
      <c r="K235" s="116">
        <v>19.15812</v>
      </c>
      <c r="L235" s="116">
        <v>13.822938600000001</v>
      </c>
      <c r="M235" s="116">
        <v>5.335181399999998</v>
      </c>
      <c r="N235" s="1646">
        <f t="shared" si="45"/>
        <v>0.27848146895415615</v>
      </c>
      <c r="O235" s="1652">
        <v>0.51024999999999998</v>
      </c>
      <c r="P235" s="116">
        <v>0.44580000000000003</v>
      </c>
      <c r="Q235" s="116">
        <v>6.4449999999999993E-2</v>
      </c>
      <c r="R235" s="1646">
        <f t="shared" si="46"/>
        <v>0.1263106320431161</v>
      </c>
      <c r="S235" s="116">
        <v>61.713680000000011</v>
      </c>
      <c r="T235" s="116">
        <v>48.651829849999999</v>
      </c>
      <c r="U235" s="116">
        <v>13.061850150000005</v>
      </c>
      <c r="V235" s="1646">
        <f t="shared" si="47"/>
        <v>0.21165242698215375</v>
      </c>
      <c r="W235" s="116">
        <v>6.48034</v>
      </c>
      <c r="X235" s="116">
        <v>0</v>
      </c>
      <c r="Y235" s="116">
        <v>6.48034</v>
      </c>
      <c r="Z235" s="1646">
        <f t="shared" si="48"/>
        <v>1</v>
      </c>
      <c r="AA235" s="1652">
        <v>86.329919999999987</v>
      </c>
      <c r="AB235" s="116">
        <v>71.226599999999991</v>
      </c>
      <c r="AC235" s="116">
        <v>15.103319999999993</v>
      </c>
      <c r="AD235" s="1646">
        <f t="shared" si="49"/>
        <v>0.17494884739844535</v>
      </c>
      <c r="AE235" s="1652">
        <v>92.810259999999985</v>
      </c>
      <c r="AF235" s="116">
        <v>71.226599999999991</v>
      </c>
      <c r="AG235" s="116">
        <v>21.583659999999988</v>
      </c>
      <c r="AH235" s="1646">
        <f t="shared" si="50"/>
        <v>0.23255683153996112</v>
      </c>
      <c r="AI235" s="116">
        <v>112.47862999999998</v>
      </c>
      <c r="AJ235" s="116">
        <v>85.495338599999982</v>
      </c>
      <c r="AK235" s="116">
        <v>26.983291399999988</v>
      </c>
      <c r="AL235" s="1655">
        <f t="shared" si="51"/>
        <v>0.23989704888830876</v>
      </c>
    </row>
    <row r="236" spans="2:38" outlineLevel="1">
      <c r="B236" s="503" t="s">
        <v>1383</v>
      </c>
      <c r="C236" s="116">
        <v>61.130030000000005</v>
      </c>
      <c r="D236" s="116">
        <v>42.537722899999999</v>
      </c>
      <c r="E236" s="116">
        <v>18.592307100000006</v>
      </c>
      <c r="F236" s="1646">
        <f t="shared" si="43"/>
        <v>0.30414359521825862</v>
      </c>
      <c r="G236" s="116">
        <v>-4.6624000000000008</v>
      </c>
      <c r="H236" s="116">
        <v>4.798330599999999</v>
      </c>
      <c r="I236" s="116">
        <v>-9.4607305999999998</v>
      </c>
      <c r="J236" s="1646">
        <f t="shared" si="44"/>
        <v>2.0291546413864099</v>
      </c>
      <c r="K236" s="116">
        <v>1.5897399999999997</v>
      </c>
      <c r="L236" s="116">
        <v>1.1053388</v>
      </c>
      <c r="M236" s="116">
        <v>0.48440119999999981</v>
      </c>
      <c r="N236" s="1646">
        <f t="shared" si="45"/>
        <v>0.30470466868796148</v>
      </c>
      <c r="O236" s="1652">
        <v>51.011969999999991</v>
      </c>
      <c r="P236" s="116">
        <v>44.561771000000007</v>
      </c>
      <c r="Q236" s="116">
        <v>6.4501989999999862</v>
      </c>
      <c r="R236" s="1646">
        <f t="shared" si="46"/>
        <v>0.12644481285470816</v>
      </c>
      <c r="S236" s="116">
        <v>109.06934</v>
      </c>
      <c r="T236" s="116">
        <v>93.003163300000011</v>
      </c>
      <c r="U236" s="116">
        <v>16.066176699999982</v>
      </c>
      <c r="V236" s="1646">
        <f t="shared" si="47"/>
        <v>0.14730241055827406</v>
      </c>
      <c r="W236" s="116">
        <v>45.346150000000002</v>
      </c>
      <c r="X236" s="116">
        <v>33.3730166</v>
      </c>
      <c r="Y236" s="116">
        <v>11.973133399999998</v>
      </c>
      <c r="Z236" s="1646">
        <f t="shared" si="48"/>
        <v>0.26403858761989712</v>
      </c>
      <c r="AA236" s="1652">
        <v>36.032479999999993</v>
      </c>
      <c r="AB236" s="116">
        <v>28.083502199999998</v>
      </c>
      <c r="AC236" s="116">
        <v>7.9489777999999971</v>
      </c>
      <c r="AD236" s="1646">
        <f t="shared" si="49"/>
        <v>0.22060590334054161</v>
      </c>
      <c r="AE236" s="1652">
        <v>81.378630000000001</v>
      </c>
      <c r="AF236" s="116">
        <v>61.456518800000005</v>
      </c>
      <c r="AG236" s="116">
        <v>19.9221112</v>
      </c>
      <c r="AH236" s="1646">
        <f t="shared" si="50"/>
        <v>0.2448076503622634</v>
      </c>
      <c r="AI236" s="116">
        <v>133.98033999999996</v>
      </c>
      <c r="AJ236" s="116">
        <v>107.12362860000002</v>
      </c>
      <c r="AK236" s="116">
        <v>26.856711399999956</v>
      </c>
      <c r="AL236" s="1655">
        <f t="shared" si="51"/>
        <v>0.20045262909468631</v>
      </c>
    </row>
    <row r="237" spans="2:38" outlineLevel="1">
      <c r="B237" s="503" t="s">
        <v>1339</v>
      </c>
      <c r="C237" s="116">
        <v>0</v>
      </c>
      <c r="D237" s="116">
        <v>0</v>
      </c>
      <c r="E237" s="116">
        <v>0</v>
      </c>
      <c r="F237" s="1646">
        <f t="shared" si="43"/>
        <v>0</v>
      </c>
      <c r="G237" s="116">
        <v>0</v>
      </c>
      <c r="H237" s="116">
        <v>0</v>
      </c>
      <c r="I237" s="116">
        <v>0</v>
      </c>
      <c r="J237" s="1646">
        <f t="shared" si="44"/>
        <v>0</v>
      </c>
      <c r="K237" s="116">
        <v>67.302570000000003</v>
      </c>
      <c r="L237" s="116">
        <v>41.699907429999996</v>
      </c>
      <c r="M237" s="116">
        <v>25.602662570000007</v>
      </c>
      <c r="N237" s="1646">
        <f t="shared" si="45"/>
        <v>0.38041136571753509</v>
      </c>
      <c r="O237" s="1652">
        <v>155.09144999999998</v>
      </c>
      <c r="P237" s="116">
        <v>153.88125660000003</v>
      </c>
      <c r="Q237" s="116">
        <v>1.2101933999999601</v>
      </c>
      <c r="R237" s="1646">
        <f t="shared" si="46"/>
        <v>7.8030955284766525E-3</v>
      </c>
      <c r="S237" s="116">
        <v>222.39401999999998</v>
      </c>
      <c r="T237" s="116">
        <v>195.58116403000002</v>
      </c>
      <c r="U237" s="116">
        <v>26.812855969999976</v>
      </c>
      <c r="V237" s="1646">
        <f t="shared" si="47"/>
        <v>0.12056464454394943</v>
      </c>
      <c r="W237" s="116">
        <v>0</v>
      </c>
      <c r="X237" s="116">
        <v>0</v>
      </c>
      <c r="Y237" s="116">
        <v>0</v>
      </c>
      <c r="Z237" s="1646">
        <f t="shared" si="48"/>
        <v>0</v>
      </c>
      <c r="AA237" s="1652">
        <v>0</v>
      </c>
      <c r="AB237" s="116">
        <v>0</v>
      </c>
      <c r="AC237" s="116">
        <v>0</v>
      </c>
      <c r="AD237" s="1646">
        <f t="shared" si="49"/>
        <v>0</v>
      </c>
      <c r="AE237" s="1652">
        <v>0</v>
      </c>
      <c r="AF237" s="116">
        <v>0</v>
      </c>
      <c r="AG237" s="116">
        <v>0</v>
      </c>
      <c r="AH237" s="1646">
        <f t="shared" si="50"/>
        <v>0</v>
      </c>
      <c r="AI237" s="116">
        <v>222.39401999999998</v>
      </c>
      <c r="AJ237" s="116">
        <v>195.58116403000002</v>
      </c>
      <c r="AK237" s="116">
        <v>26.812855969999976</v>
      </c>
      <c r="AL237" s="1655">
        <f t="shared" si="51"/>
        <v>0.12056464454394943</v>
      </c>
    </row>
    <row r="238" spans="2:38" outlineLevel="1">
      <c r="B238" s="503" t="s">
        <v>4727</v>
      </c>
      <c r="C238" s="116">
        <v>0</v>
      </c>
      <c r="D238" s="116">
        <v>0</v>
      </c>
      <c r="E238" s="116">
        <v>0</v>
      </c>
      <c r="F238" s="1646">
        <f t="shared" si="43"/>
        <v>0</v>
      </c>
      <c r="G238" s="116">
        <v>0</v>
      </c>
      <c r="H238" s="116">
        <v>0</v>
      </c>
      <c r="I238" s="116">
        <v>0</v>
      </c>
      <c r="J238" s="1646">
        <f t="shared" si="44"/>
        <v>0</v>
      </c>
      <c r="K238" s="116">
        <v>0</v>
      </c>
      <c r="L238" s="116">
        <v>0</v>
      </c>
      <c r="M238" s="116">
        <v>0</v>
      </c>
      <c r="N238" s="1646">
        <f t="shared" si="45"/>
        <v>0</v>
      </c>
      <c r="O238" s="1652">
        <v>0</v>
      </c>
      <c r="P238" s="116">
        <v>0</v>
      </c>
      <c r="Q238" s="116">
        <v>0</v>
      </c>
      <c r="R238" s="1646">
        <f t="shared" si="46"/>
        <v>0</v>
      </c>
      <c r="S238" s="116">
        <v>0</v>
      </c>
      <c r="T238" s="116">
        <v>0</v>
      </c>
      <c r="U238" s="116">
        <v>0</v>
      </c>
      <c r="V238" s="1646">
        <f t="shared" si="47"/>
        <v>0</v>
      </c>
      <c r="W238" s="116">
        <v>0</v>
      </c>
      <c r="X238" s="116">
        <v>0</v>
      </c>
      <c r="Y238" s="116">
        <v>0</v>
      </c>
      <c r="Z238" s="1646">
        <f t="shared" si="48"/>
        <v>0</v>
      </c>
      <c r="AA238" s="1652">
        <v>69.701679999999996</v>
      </c>
      <c r="AB238" s="116">
        <v>43.011142400000004</v>
      </c>
      <c r="AC238" s="116">
        <v>26.690537599999988</v>
      </c>
      <c r="AD238" s="1646">
        <f t="shared" si="49"/>
        <v>0.38292531256061535</v>
      </c>
      <c r="AE238" s="1652">
        <v>69.701679999999996</v>
      </c>
      <c r="AF238" s="116">
        <v>43.011142400000004</v>
      </c>
      <c r="AG238" s="116">
        <v>26.690537599999988</v>
      </c>
      <c r="AH238" s="1646">
        <f t="shared" si="50"/>
        <v>0.38292531256061535</v>
      </c>
      <c r="AI238" s="116">
        <v>69.701679999999996</v>
      </c>
      <c r="AJ238" s="116">
        <v>43.011142400000004</v>
      </c>
      <c r="AK238" s="116">
        <v>26.690537599999988</v>
      </c>
      <c r="AL238" s="1655">
        <f t="shared" si="51"/>
        <v>0.38292531256061535</v>
      </c>
    </row>
    <row r="239" spans="2:38" outlineLevel="1">
      <c r="B239" s="503" t="s">
        <v>3547</v>
      </c>
      <c r="C239" s="116">
        <v>75.970939999999999</v>
      </c>
      <c r="D239" s="116">
        <v>41.308389999999989</v>
      </c>
      <c r="E239" s="116">
        <v>34.66255000000001</v>
      </c>
      <c r="F239" s="1646">
        <f t="shared" si="43"/>
        <v>0.45626064387251247</v>
      </c>
      <c r="G239" s="116">
        <v>52.95552</v>
      </c>
      <c r="H239" s="116">
        <v>30.696005000000003</v>
      </c>
      <c r="I239" s="116">
        <v>22.259514999999993</v>
      </c>
      <c r="J239" s="1646">
        <f t="shared" si="44"/>
        <v>0.42034362045731954</v>
      </c>
      <c r="K239" s="116">
        <v>34.644430000000007</v>
      </c>
      <c r="L239" s="116">
        <v>21.495129999999996</v>
      </c>
      <c r="M239" s="116">
        <v>13.149300000000011</v>
      </c>
      <c r="N239" s="1646">
        <f t="shared" si="45"/>
        <v>0.3795501903191944</v>
      </c>
      <c r="O239" s="1652">
        <v>15.17948</v>
      </c>
      <c r="P239" s="116">
        <v>9.9881374999999988</v>
      </c>
      <c r="Q239" s="116">
        <v>5.1913425000000011</v>
      </c>
      <c r="R239" s="1646">
        <f t="shared" si="46"/>
        <v>0.34199738726227785</v>
      </c>
      <c r="S239" s="116">
        <v>178.75037000000003</v>
      </c>
      <c r="T239" s="116">
        <v>103.48766249999998</v>
      </c>
      <c r="U239" s="116">
        <v>75.262707500000033</v>
      </c>
      <c r="V239" s="1646">
        <f t="shared" si="47"/>
        <v>0.42104924034562846</v>
      </c>
      <c r="W239" s="116">
        <v>8.1076700000000006</v>
      </c>
      <c r="X239" s="116">
        <v>5.0249400000000009</v>
      </c>
      <c r="Y239" s="116">
        <v>3.0827299999999997</v>
      </c>
      <c r="Z239" s="1646">
        <f t="shared" si="48"/>
        <v>0.38022391143201434</v>
      </c>
      <c r="AA239" s="1652">
        <v>13.634169999999997</v>
      </c>
      <c r="AB239" s="116">
        <v>8.6878650000000004</v>
      </c>
      <c r="AC239" s="116">
        <v>4.9463049999999988</v>
      </c>
      <c r="AD239" s="1646">
        <f t="shared" si="49"/>
        <v>0.36278739373207169</v>
      </c>
      <c r="AE239" s="1652">
        <v>21.741839999999996</v>
      </c>
      <c r="AF239" s="116">
        <v>13.712804999999999</v>
      </c>
      <c r="AG239" s="116">
        <v>8.0290349999999968</v>
      </c>
      <c r="AH239" s="1646">
        <f t="shared" si="50"/>
        <v>0.36928958174653104</v>
      </c>
      <c r="AI239" s="116">
        <v>71.565749999999994</v>
      </c>
      <c r="AJ239" s="116">
        <v>45.196072499999993</v>
      </c>
      <c r="AK239" s="116">
        <v>26.369677500000005</v>
      </c>
      <c r="AL239" s="1655">
        <f t="shared" si="51"/>
        <v>0.3684678425084626</v>
      </c>
    </row>
    <row r="240" spans="2:38" outlineLevel="1">
      <c r="B240" s="503" t="s">
        <v>1533</v>
      </c>
      <c r="C240" s="116">
        <v>0</v>
      </c>
      <c r="D240" s="116">
        <v>0</v>
      </c>
      <c r="E240" s="116">
        <v>0</v>
      </c>
      <c r="F240" s="1646">
        <f t="shared" si="43"/>
        <v>0</v>
      </c>
      <c r="G240" s="116">
        <v>0</v>
      </c>
      <c r="H240" s="116">
        <v>0</v>
      </c>
      <c r="I240" s="116">
        <v>0</v>
      </c>
      <c r="J240" s="1646">
        <f t="shared" si="44"/>
        <v>0</v>
      </c>
      <c r="K240" s="116">
        <v>27.719639999999998</v>
      </c>
      <c r="L240" s="116">
        <v>23.041892199999999</v>
      </c>
      <c r="M240" s="116">
        <v>4.6777478000000006</v>
      </c>
      <c r="N240" s="1646">
        <f t="shared" si="45"/>
        <v>0.16875211222079367</v>
      </c>
      <c r="O240" s="1652">
        <v>37.640159999999987</v>
      </c>
      <c r="P240" s="116">
        <v>30.989789800000008</v>
      </c>
      <c r="Q240" s="116">
        <v>6.6503701999999834</v>
      </c>
      <c r="R240" s="1646">
        <f t="shared" si="46"/>
        <v>0.17668283556711728</v>
      </c>
      <c r="S240" s="116">
        <v>65.359799999999993</v>
      </c>
      <c r="T240" s="116">
        <v>54.031682000000004</v>
      </c>
      <c r="U240" s="116">
        <v>11.328117999999987</v>
      </c>
      <c r="V240" s="1646">
        <f t="shared" si="47"/>
        <v>0.17331934920241476</v>
      </c>
      <c r="W240" s="116">
        <v>36.031620000000004</v>
      </c>
      <c r="X240" s="116">
        <v>31.654909199999999</v>
      </c>
      <c r="Y240" s="116">
        <v>4.3767108000000041</v>
      </c>
      <c r="Z240" s="1646">
        <f t="shared" si="48"/>
        <v>0.12146861007082123</v>
      </c>
      <c r="AA240" s="1652">
        <v>60.093159999999997</v>
      </c>
      <c r="AB240" s="116">
        <v>49.698871699999991</v>
      </c>
      <c r="AC240" s="116">
        <v>10.394288300000007</v>
      </c>
      <c r="AD240" s="1646">
        <f t="shared" si="49"/>
        <v>0.17296957424106182</v>
      </c>
      <c r="AE240" s="1652">
        <v>96.124780000000001</v>
      </c>
      <c r="AF240" s="116">
        <v>81.35378089999999</v>
      </c>
      <c r="AG240" s="116">
        <v>14.770999100000015</v>
      </c>
      <c r="AH240" s="1646">
        <f t="shared" si="50"/>
        <v>0.1536648416776612</v>
      </c>
      <c r="AI240" s="116">
        <v>161.48457999999999</v>
      </c>
      <c r="AJ240" s="116">
        <v>135.38546289999999</v>
      </c>
      <c r="AK240" s="116">
        <v>26.099117100000004</v>
      </c>
      <c r="AL240" s="1655">
        <f t="shared" si="51"/>
        <v>0.16161987169301245</v>
      </c>
    </row>
    <row r="241" spans="2:38" outlineLevel="1">
      <c r="B241" s="503" t="s">
        <v>3563</v>
      </c>
      <c r="C241" s="116">
        <v>18.08118</v>
      </c>
      <c r="D241" s="116">
        <v>10.769500000000001</v>
      </c>
      <c r="E241" s="116">
        <v>7.31168</v>
      </c>
      <c r="F241" s="1646">
        <f t="shared" si="43"/>
        <v>0.40438068754362272</v>
      </c>
      <c r="G241" s="116">
        <v>38.139300000000006</v>
      </c>
      <c r="H241" s="116">
        <v>23.147987500000003</v>
      </c>
      <c r="I241" s="116">
        <v>14.991312499999999</v>
      </c>
      <c r="J241" s="1646">
        <f t="shared" si="44"/>
        <v>0.39306732163411484</v>
      </c>
      <c r="K241" s="116">
        <v>31.359809999999996</v>
      </c>
      <c r="L241" s="116">
        <v>19.155190000000008</v>
      </c>
      <c r="M241" s="116">
        <v>12.204619999999988</v>
      </c>
      <c r="N241" s="1646">
        <f t="shared" si="45"/>
        <v>0.38918029158977652</v>
      </c>
      <c r="O241" s="1652">
        <v>4.00427</v>
      </c>
      <c r="P241" s="116">
        <v>2.5769799999999994</v>
      </c>
      <c r="Q241" s="116">
        <v>1.4272900000000008</v>
      </c>
      <c r="R241" s="1646">
        <f t="shared" si="46"/>
        <v>0.35644199816695699</v>
      </c>
      <c r="S241" s="116">
        <v>91.58456000000001</v>
      </c>
      <c r="T241" s="116">
        <v>55.649657500000018</v>
      </c>
      <c r="U241" s="116">
        <v>35.9349025</v>
      </c>
      <c r="V241" s="1646">
        <f t="shared" si="47"/>
        <v>0.39236856627361638</v>
      </c>
      <c r="W241" s="116">
        <v>8.3521299999999989</v>
      </c>
      <c r="X241" s="116">
        <v>4.755955000000001</v>
      </c>
      <c r="Y241" s="116">
        <v>3.5961749999999983</v>
      </c>
      <c r="Z241" s="1646">
        <f t="shared" si="48"/>
        <v>0.43056980674390832</v>
      </c>
      <c r="AA241" s="1652">
        <v>20.546150000000001</v>
      </c>
      <c r="AB241" s="116">
        <v>12.2981125</v>
      </c>
      <c r="AC241" s="116">
        <v>8.2480375000000006</v>
      </c>
      <c r="AD241" s="1646">
        <f t="shared" si="49"/>
        <v>0.40143956410325049</v>
      </c>
      <c r="AE241" s="1652">
        <v>28.89828</v>
      </c>
      <c r="AF241" s="116">
        <v>17.054067500000002</v>
      </c>
      <c r="AG241" s="116">
        <v>11.844212499999998</v>
      </c>
      <c r="AH241" s="1646">
        <f t="shared" si="50"/>
        <v>0.40985873553720142</v>
      </c>
      <c r="AI241" s="116">
        <v>64.262360000000001</v>
      </c>
      <c r="AJ241" s="116">
        <v>38.786237500000013</v>
      </c>
      <c r="AK241" s="116">
        <v>25.476122499999992</v>
      </c>
      <c r="AL241" s="1655">
        <f t="shared" si="51"/>
        <v>0.39643926086748121</v>
      </c>
    </row>
    <row r="242" spans="2:38" outlineLevel="1">
      <c r="B242" s="503" t="s">
        <v>1323</v>
      </c>
      <c r="C242" s="116">
        <v>17.431609999999999</v>
      </c>
      <c r="D242" s="116">
        <v>12.085355000000002</v>
      </c>
      <c r="E242" s="116">
        <v>5.3462549999999993</v>
      </c>
      <c r="F242" s="1646">
        <f t="shared" si="43"/>
        <v>0.30669886487822984</v>
      </c>
      <c r="G242" s="116">
        <v>30.812799999999999</v>
      </c>
      <c r="H242" s="116">
        <v>20.333352499999993</v>
      </c>
      <c r="I242" s="116">
        <v>10.479447500000006</v>
      </c>
      <c r="J242" s="1646">
        <f t="shared" si="44"/>
        <v>0.34010046149652112</v>
      </c>
      <c r="K242" s="116">
        <v>24.460660000000001</v>
      </c>
      <c r="L242" s="116">
        <v>15.684255000000002</v>
      </c>
      <c r="M242" s="116">
        <v>8.7764049999999969</v>
      </c>
      <c r="N242" s="1646">
        <f t="shared" si="45"/>
        <v>0.35879673729163469</v>
      </c>
      <c r="O242" s="1652">
        <v>6.7752099999999995</v>
      </c>
      <c r="P242" s="116">
        <v>3.770645</v>
      </c>
      <c r="Q242" s="116">
        <v>3.004564999999999</v>
      </c>
      <c r="R242" s="1646">
        <f t="shared" si="46"/>
        <v>0.44346448301971442</v>
      </c>
      <c r="S242" s="116">
        <v>79.480279999999993</v>
      </c>
      <c r="T242" s="116">
        <v>51.873607499999999</v>
      </c>
      <c r="U242" s="116">
        <v>27.606672500000002</v>
      </c>
      <c r="V242" s="1646">
        <f t="shared" si="47"/>
        <v>0.34733989990976383</v>
      </c>
      <c r="W242" s="116">
        <v>15.08287</v>
      </c>
      <c r="X242" s="116">
        <v>8.4006050000000005</v>
      </c>
      <c r="Y242" s="116">
        <v>6.6822649999999975</v>
      </c>
      <c r="Z242" s="1646">
        <f t="shared" si="48"/>
        <v>0.44303670322690558</v>
      </c>
      <c r="AA242" s="1652">
        <v>14.983769999999998</v>
      </c>
      <c r="AB242" s="116">
        <v>7.9952399999999999</v>
      </c>
      <c r="AC242" s="116">
        <v>6.988529999999999</v>
      </c>
      <c r="AD242" s="1646">
        <f t="shared" si="49"/>
        <v>0.46640665199746123</v>
      </c>
      <c r="AE242" s="1652">
        <v>30.06664</v>
      </c>
      <c r="AF242" s="116">
        <v>16.395845000000001</v>
      </c>
      <c r="AG242" s="116">
        <v>13.670794999999998</v>
      </c>
      <c r="AH242" s="1646">
        <f t="shared" si="50"/>
        <v>0.45468316379881485</v>
      </c>
      <c r="AI242" s="116">
        <v>61.302509999999998</v>
      </c>
      <c r="AJ242" s="116">
        <v>35.850745000000003</v>
      </c>
      <c r="AK242" s="116">
        <v>25.451764999999991</v>
      </c>
      <c r="AL242" s="1655">
        <f t="shared" si="51"/>
        <v>0.41518308141053267</v>
      </c>
    </row>
    <row r="243" spans="2:38" outlineLevel="1">
      <c r="B243" s="503" t="s">
        <v>3575</v>
      </c>
      <c r="C243" s="116">
        <v>15.572620000000001</v>
      </c>
      <c r="D243" s="116">
        <v>10.5451344</v>
      </c>
      <c r="E243" s="116">
        <v>5.0274856000000003</v>
      </c>
      <c r="F243" s="1646">
        <f t="shared" si="43"/>
        <v>0.3228413459006898</v>
      </c>
      <c r="G243" s="116">
        <v>26.702550000000002</v>
      </c>
      <c r="H243" s="116">
        <v>19.867630799999997</v>
      </c>
      <c r="I243" s="116">
        <v>6.8349192000000079</v>
      </c>
      <c r="J243" s="1646">
        <f t="shared" si="44"/>
        <v>0.25596503704702389</v>
      </c>
      <c r="K243" s="116">
        <v>9.3443799999999992</v>
      </c>
      <c r="L243" s="116">
        <v>5.9865177999999997</v>
      </c>
      <c r="M243" s="116">
        <v>3.3578621999999996</v>
      </c>
      <c r="N243" s="1646">
        <f t="shared" si="45"/>
        <v>0.3593456387689713</v>
      </c>
      <c r="O243" s="1652">
        <v>18.15297</v>
      </c>
      <c r="P243" s="116">
        <v>11.845060000000004</v>
      </c>
      <c r="Q243" s="116">
        <v>6.3079099999999979</v>
      </c>
      <c r="R243" s="1646">
        <f t="shared" si="46"/>
        <v>0.34748638927955028</v>
      </c>
      <c r="S243" s="116">
        <v>69.77252</v>
      </c>
      <c r="T243" s="116">
        <v>48.244343000000001</v>
      </c>
      <c r="U243" s="116">
        <v>21.528177000000003</v>
      </c>
      <c r="V243" s="1646">
        <f t="shared" si="47"/>
        <v>0.30854807881383678</v>
      </c>
      <c r="W243" s="116">
        <v>45.306800000000003</v>
      </c>
      <c r="X243" s="116">
        <v>38.45800890000001</v>
      </c>
      <c r="Y243" s="116">
        <v>6.8487910999999952</v>
      </c>
      <c r="Z243" s="1646">
        <f t="shared" si="48"/>
        <v>0.15116475010373706</v>
      </c>
      <c r="AA243" s="1652">
        <v>90.260689999999983</v>
      </c>
      <c r="AB243" s="116">
        <v>81.340394799999984</v>
      </c>
      <c r="AC243" s="116">
        <v>8.9202952000000071</v>
      </c>
      <c r="AD243" s="1646">
        <f t="shared" si="49"/>
        <v>9.8828129942281726E-2</v>
      </c>
      <c r="AE243" s="1652">
        <v>135.56748999999999</v>
      </c>
      <c r="AF243" s="116">
        <v>119.79840369999999</v>
      </c>
      <c r="AG243" s="116">
        <v>15.769086299999996</v>
      </c>
      <c r="AH243" s="1646">
        <f t="shared" si="50"/>
        <v>0.11631908431733889</v>
      </c>
      <c r="AI243" s="116">
        <v>163.06483999999998</v>
      </c>
      <c r="AJ243" s="116">
        <v>137.62998149999999</v>
      </c>
      <c r="AK243" s="116">
        <v>25.434858499999972</v>
      </c>
      <c r="AL243" s="1655">
        <f t="shared" si="51"/>
        <v>0.15598002917121789</v>
      </c>
    </row>
    <row r="244" spans="2:38" outlineLevel="1">
      <c r="B244" s="503" t="s">
        <v>4728</v>
      </c>
      <c r="C244" s="116">
        <v>0</v>
      </c>
      <c r="D244" s="116">
        <v>0</v>
      </c>
      <c r="E244" s="116">
        <v>0</v>
      </c>
      <c r="F244" s="1646">
        <f t="shared" si="43"/>
        <v>0</v>
      </c>
      <c r="G244" s="116">
        <v>0</v>
      </c>
      <c r="H244" s="116">
        <v>0</v>
      </c>
      <c r="I244" s="116">
        <v>0</v>
      </c>
      <c r="J244" s="1646">
        <f t="shared" si="44"/>
        <v>0</v>
      </c>
      <c r="K244" s="116">
        <v>0</v>
      </c>
      <c r="L244" s="116">
        <v>0</v>
      </c>
      <c r="M244" s="116">
        <v>0</v>
      </c>
      <c r="N244" s="1646">
        <f t="shared" si="45"/>
        <v>0</v>
      </c>
      <c r="O244" s="1652">
        <v>0</v>
      </c>
      <c r="P244" s="116">
        <v>0</v>
      </c>
      <c r="Q244" s="116">
        <v>0</v>
      </c>
      <c r="R244" s="1646">
        <f t="shared" si="46"/>
        <v>0</v>
      </c>
      <c r="S244" s="116">
        <v>0</v>
      </c>
      <c r="T244" s="116">
        <v>0</v>
      </c>
      <c r="U244" s="116">
        <v>0</v>
      </c>
      <c r="V244" s="1646">
        <f t="shared" si="47"/>
        <v>0</v>
      </c>
      <c r="W244" s="116">
        <v>0</v>
      </c>
      <c r="X244" s="116">
        <v>0</v>
      </c>
      <c r="Y244" s="116">
        <v>0</v>
      </c>
      <c r="Z244" s="1646">
        <f t="shared" si="48"/>
        <v>0</v>
      </c>
      <c r="AA244" s="1652">
        <v>155.54868999999999</v>
      </c>
      <c r="AB244" s="116">
        <v>130.17054907999997</v>
      </c>
      <c r="AC244" s="116">
        <v>25.378140920000021</v>
      </c>
      <c r="AD244" s="1646">
        <f t="shared" si="49"/>
        <v>0.16315239247595092</v>
      </c>
      <c r="AE244" s="1652">
        <v>155.54868999999999</v>
      </c>
      <c r="AF244" s="116">
        <v>130.17054907999997</v>
      </c>
      <c r="AG244" s="116">
        <v>25.378140920000021</v>
      </c>
      <c r="AH244" s="1646">
        <f t="shared" si="50"/>
        <v>0.16315239247595092</v>
      </c>
      <c r="AI244" s="116">
        <v>155.54868999999999</v>
      </c>
      <c r="AJ244" s="116">
        <v>130.17054907999997</v>
      </c>
      <c r="AK244" s="116">
        <v>25.378140920000021</v>
      </c>
      <c r="AL244" s="1655">
        <f t="shared" si="51"/>
        <v>0.16315239247595092</v>
      </c>
    </row>
    <row r="245" spans="2:38" outlineLevel="1">
      <c r="B245" s="503" t="s">
        <v>1419</v>
      </c>
      <c r="C245" s="116">
        <v>35.371790000000004</v>
      </c>
      <c r="D245" s="116">
        <v>31.957782000000002</v>
      </c>
      <c r="E245" s="116">
        <v>3.4140079999999982</v>
      </c>
      <c r="F245" s="1646">
        <f t="shared" si="43"/>
        <v>9.6517818295313806E-2</v>
      </c>
      <c r="G245" s="116">
        <v>5.7196600000000002</v>
      </c>
      <c r="H245" s="116">
        <v>4.5977039999999993</v>
      </c>
      <c r="I245" s="116">
        <v>1.1219560000000002</v>
      </c>
      <c r="J245" s="1646">
        <f t="shared" si="44"/>
        <v>0.1961578135763315</v>
      </c>
      <c r="K245" s="116">
        <v>5.7</v>
      </c>
      <c r="L245" s="116">
        <v>4.6644600000000001</v>
      </c>
      <c r="M245" s="116">
        <v>1.0355399999999999</v>
      </c>
      <c r="N245" s="1646">
        <f t="shared" si="45"/>
        <v>0.18167368421052629</v>
      </c>
      <c r="O245" s="1652">
        <v>31.128209999999999</v>
      </c>
      <c r="P245" s="116">
        <v>20.797225600000001</v>
      </c>
      <c r="Q245" s="116">
        <v>10.330984399999998</v>
      </c>
      <c r="R245" s="1646">
        <f t="shared" si="46"/>
        <v>0.33188494937550211</v>
      </c>
      <c r="S245" s="116">
        <v>77.919660000000007</v>
      </c>
      <c r="T245" s="116">
        <v>62.017171600000005</v>
      </c>
      <c r="U245" s="116">
        <v>15.902488400000003</v>
      </c>
      <c r="V245" s="1646">
        <f t="shared" si="47"/>
        <v>0.20408826732560179</v>
      </c>
      <c r="W245" s="116">
        <v>5.8059899999999995</v>
      </c>
      <c r="X245" s="116">
        <v>3.5336447999999994</v>
      </c>
      <c r="Y245" s="116">
        <v>2.2723452000000002</v>
      </c>
      <c r="Z245" s="1646">
        <f t="shared" si="48"/>
        <v>0.39137945466664609</v>
      </c>
      <c r="AA245" s="1652">
        <v>30.339309999999998</v>
      </c>
      <c r="AB245" s="116">
        <v>18.794984799999998</v>
      </c>
      <c r="AC245" s="116">
        <v>11.544325199999999</v>
      </c>
      <c r="AD245" s="1646">
        <f t="shared" si="49"/>
        <v>0.38050717699248932</v>
      </c>
      <c r="AE245" s="1652">
        <v>36.145299999999999</v>
      </c>
      <c r="AF245" s="116">
        <v>22.328629599999996</v>
      </c>
      <c r="AG245" s="116">
        <v>13.8166704</v>
      </c>
      <c r="AH245" s="1646">
        <f t="shared" si="50"/>
        <v>0.38225358207014465</v>
      </c>
      <c r="AI245" s="116">
        <v>72.97350999999999</v>
      </c>
      <c r="AJ245" s="116">
        <v>47.790315199999995</v>
      </c>
      <c r="AK245" s="116">
        <v>25.183194799999999</v>
      </c>
      <c r="AL245" s="1655">
        <f t="shared" si="51"/>
        <v>0.34510050016780064</v>
      </c>
    </row>
    <row r="246" spans="2:38" outlineLevel="1">
      <c r="B246" s="503" t="s">
        <v>1309</v>
      </c>
      <c r="C246" s="116">
        <v>42.322786829999998</v>
      </c>
      <c r="D246" s="116">
        <v>28.3095</v>
      </c>
      <c r="E246" s="116">
        <v>14.013286829999997</v>
      </c>
      <c r="F246" s="1646">
        <f t="shared" si="43"/>
        <v>0.33110501173488055</v>
      </c>
      <c r="G246" s="116">
        <v>0</v>
      </c>
      <c r="H246" s="116">
        <v>0</v>
      </c>
      <c r="I246" s="116">
        <v>0</v>
      </c>
      <c r="J246" s="1646">
        <f t="shared" si="44"/>
        <v>0</v>
      </c>
      <c r="K246" s="116">
        <v>36.281697254000008</v>
      </c>
      <c r="L246" s="116">
        <v>21.5394516</v>
      </c>
      <c r="M246" s="116">
        <v>14.742245654000005</v>
      </c>
      <c r="N246" s="1646">
        <f t="shared" si="45"/>
        <v>0.4063273432549987</v>
      </c>
      <c r="O246" s="1652">
        <v>0</v>
      </c>
      <c r="P246" s="116">
        <v>0</v>
      </c>
      <c r="Q246" s="116">
        <v>0</v>
      </c>
      <c r="R246" s="1646">
        <f t="shared" si="46"/>
        <v>0</v>
      </c>
      <c r="S246" s="116">
        <v>78.604484083999992</v>
      </c>
      <c r="T246" s="116">
        <v>49.848951599999999</v>
      </c>
      <c r="U246" s="116">
        <v>28.755532483999996</v>
      </c>
      <c r="V246" s="1646">
        <f t="shared" si="47"/>
        <v>0.3658255991257528</v>
      </c>
      <c r="W246" s="116">
        <v>0</v>
      </c>
      <c r="X246" s="116">
        <v>0</v>
      </c>
      <c r="Y246" s="116">
        <v>0</v>
      </c>
      <c r="Z246" s="1646">
        <f t="shared" si="48"/>
        <v>0</v>
      </c>
      <c r="AA246" s="1652">
        <v>24.269365859999997</v>
      </c>
      <c r="AB246" s="116">
        <v>13.956800000000003</v>
      </c>
      <c r="AC246" s="116">
        <v>10.312565859999996</v>
      </c>
      <c r="AD246" s="1646">
        <f t="shared" si="49"/>
        <v>0.42492110916654979</v>
      </c>
      <c r="AE246" s="1652">
        <v>24.269365859999997</v>
      </c>
      <c r="AF246" s="116">
        <v>13.956800000000003</v>
      </c>
      <c r="AG246" s="116">
        <v>10.312565859999996</v>
      </c>
      <c r="AH246" s="1646">
        <f t="shared" si="50"/>
        <v>0.42492110916654979</v>
      </c>
      <c r="AI246" s="116">
        <v>60.551063114000002</v>
      </c>
      <c r="AJ246" s="116">
        <v>35.496251600000001</v>
      </c>
      <c r="AK246" s="116">
        <v>25.054811514000001</v>
      </c>
      <c r="AL246" s="1655">
        <f t="shared" si="51"/>
        <v>0.41377987809774858</v>
      </c>
    </row>
    <row r="247" spans="2:38" outlineLevel="1">
      <c r="B247" s="503" t="s">
        <v>3559</v>
      </c>
      <c r="C247" s="116">
        <v>28.57347</v>
      </c>
      <c r="D247" s="116">
        <v>19.251036500000001</v>
      </c>
      <c r="E247" s="116">
        <v>9.3224334999999989</v>
      </c>
      <c r="F247" s="1646">
        <f t="shared" si="43"/>
        <v>0.32626186109002508</v>
      </c>
      <c r="G247" s="116">
        <v>36.742719999999998</v>
      </c>
      <c r="H247" s="116">
        <v>25.230780999999997</v>
      </c>
      <c r="I247" s="116">
        <v>11.511939000000005</v>
      </c>
      <c r="J247" s="1646">
        <f t="shared" si="44"/>
        <v>0.31331210645265256</v>
      </c>
      <c r="K247" s="116">
        <v>29.833329999999997</v>
      </c>
      <c r="L247" s="116">
        <v>20.647427000000004</v>
      </c>
      <c r="M247" s="116">
        <v>9.1859029999999944</v>
      </c>
      <c r="N247" s="1646">
        <f t="shared" si="45"/>
        <v>0.30790739753155266</v>
      </c>
      <c r="O247" s="1652">
        <v>14.64273</v>
      </c>
      <c r="P247" s="116">
        <v>10.0660303</v>
      </c>
      <c r="Q247" s="116">
        <v>4.5766996999999989</v>
      </c>
      <c r="R247" s="1646">
        <f t="shared" si="46"/>
        <v>0.31255781538005539</v>
      </c>
      <c r="S247" s="116">
        <v>109.79225</v>
      </c>
      <c r="T247" s="116">
        <v>75.195274799999993</v>
      </c>
      <c r="U247" s="116">
        <v>34.596975200000003</v>
      </c>
      <c r="V247" s="1646">
        <f t="shared" si="47"/>
        <v>0.31511309040483282</v>
      </c>
      <c r="W247" s="116">
        <v>6.3820500000000004</v>
      </c>
      <c r="X247" s="116">
        <v>4.1602873000000002</v>
      </c>
      <c r="Y247" s="116">
        <v>2.2217627000000002</v>
      </c>
      <c r="Z247" s="1646">
        <f t="shared" si="48"/>
        <v>0.34812680878401142</v>
      </c>
      <c r="AA247" s="1652">
        <v>24.54956</v>
      </c>
      <c r="AB247" s="116">
        <v>15.498165199999999</v>
      </c>
      <c r="AC247" s="116">
        <v>9.0513948000000024</v>
      </c>
      <c r="AD247" s="1646">
        <f t="shared" si="49"/>
        <v>0.36869886059057688</v>
      </c>
      <c r="AE247" s="1652">
        <v>30.931609999999999</v>
      </c>
      <c r="AF247" s="116">
        <v>19.658452499999999</v>
      </c>
      <c r="AG247" s="116">
        <v>11.273157500000002</v>
      </c>
      <c r="AH247" s="1646">
        <f t="shared" si="50"/>
        <v>0.36445427509269651</v>
      </c>
      <c r="AI247" s="116">
        <v>75.407669999999996</v>
      </c>
      <c r="AJ247" s="116">
        <v>50.371909800000012</v>
      </c>
      <c r="AK247" s="116">
        <v>25.035760199999991</v>
      </c>
      <c r="AL247" s="1655">
        <f t="shared" si="51"/>
        <v>0.3320054869749986</v>
      </c>
    </row>
    <row r="248" spans="2:38" outlineLevel="1">
      <c r="B248" s="503" t="s">
        <v>1363</v>
      </c>
      <c r="C248" s="116">
        <v>10.084620000000001</v>
      </c>
      <c r="D248" s="116">
        <v>6.5855599999999992</v>
      </c>
      <c r="E248" s="116">
        <v>3.4990600000000014</v>
      </c>
      <c r="F248" s="1646">
        <f t="shared" si="43"/>
        <v>0.34696994036463458</v>
      </c>
      <c r="G248" s="116">
        <v>32.96837</v>
      </c>
      <c r="H248" s="116">
        <v>21.663125199999996</v>
      </c>
      <c r="I248" s="116">
        <v>11.305244800000008</v>
      </c>
      <c r="J248" s="1646">
        <f t="shared" si="44"/>
        <v>0.34291185157167331</v>
      </c>
      <c r="K248" s="116">
        <v>20.086320000000001</v>
      </c>
      <c r="L248" s="116">
        <v>12.964100000000002</v>
      </c>
      <c r="M248" s="116">
        <v>7.1222199999999978</v>
      </c>
      <c r="N248" s="1646">
        <f t="shared" si="45"/>
        <v>0.35458063000091594</v>
      </c>
      <c r="O248" s="1652">
        <v>2.3102499999999999</v>
      </c>
      <c r="P248" s="116">
        <v>1.1934</v>
      </c>
      <c r="Q248" s="116">
        <v>1.1168499999999999</v>
      </c>
      <c r="R248" s="1646">
        <f t="shared" si="46"/>
        <v>0.48343252894708361</v>
      </c>
      <c r="S248" s="116">
        <v>65.449560000000005</v>
      </c>
      <c r="T248" s="116">
        <v>42.406185200000003</v>
      </c>
      <c r="U248" s="116">
        <v>23.043374800000006</v>
      </c>
      <c r="V248" s="1646">
        <f t="shared" si="47"/>
        <v>0.35207837608075598</v>
      </c>
      <c r="W248" s="116">
        <v>-0.6</v>
      </c>
      <c r="X248" s="116">
        <v>0</v>
      </c>
      <c r="Y248" s="116">
        <v>-0.6</v>
      </c>
      <c r="Z248" s="1646">
        <f t="shared" si="48"/>
        <v>1</v>
      </c>
      <c r="AA248" s="1652">
        <v>66.404269999999983</v>
      </c>
      <c r="AB248" s="116">
        <v>49.100879999999975</v>
      </c>
      <c r="AC248" s="116">
        <v>17.303390000000014</v>
      </c>
      <c r="AD248" s="1646">
        <f t="shared" si="49"/>
        <v>0.26057646594112122</v>
      </c>
      <c r="AE248" s="1652">
        <v>65.804269999999988</v>
      </c>
      <c r="AF248" s="116">
        <v>49.100879999999975</v>
      </c>
      <c r="AG248" s="116">
        <v>16.703390000000013</v>
      </c>
      <c r="AH248" s="1646">
        <f t="shared" si="50"/>
        <v>0.25383443961919211</v>
      </c>
      <c r="AI248" s="116">
        <v>88.200839999999999</v>
      </c>
      <c r="AJ248" s="116">
        <v>63.258379999999974</v>
      </c>
      <c r="AK248" s="116">
        <v>24.942460000000022</v>
      </c>
      <c r="AL248" s="1655">
        <f t="shared" si="51"/>
        <v>0.28279163781206645</v>
      </c>
    </row>
    <row r="249" spans="2:38" outlineLevel="1">
      <c r="B249" s="503" t="s">
        <v>1575</v>
      </c>
      <c r="C249" s="116">
        <v>0</v>
      </c>
      <c r="D249" s="116">
        <v>0</v>
      </c>
      <c r="E249" s="116">
        <v>0</v>
      </c>
      <c r="F249" s="1646">
        <f t="shared" si="43"/>
        <v>0</v>
      </c>
      <c r="G249" s="116">
        <v>7.4256100000000007</v>
      </c>
      <c r="H249" s="116">
        <v>4.3493074000000007</v>
      </c>
      <c r="I249" s="116">
        <v>3.0763026</v>
      </c>
      <c r="J249" s="1646">
        <f t="shared" si="44"/>
        <v>0.41428281312915705</v>
      </c>
      <c r="K249" s="116">
        <v>15.523079999999998</v>
      </c>
      <c r="L249" s="116">
        <v>11.514167599999999</v>
      </c>
      <c r="M249" s="116">
        <v>4.0089123999999989</v>
      </c>
      <c r="N249" s="1646">
        <f t="shared" si="45"/>
        <v>0.25825495971160356</v>
      </c>
      <c r="O249" s="1652">
        <v>1.9059900000000001</v>
      </c>
      <c r="P249" s="116">
        <v>1.3385046</v>
      </c>
      <c r="Q249" s="116">
        <v>0.56748540000000003</v>
      </c>
      <c r="R249" s="1646">
        <f t="shared" si="46"/>
        <v>0.29773786850927864</v>
      </c>
      <c r="S249" s="116">
        <v>24.854680000000002</v>
      </c>
      <c r="T249" s="116">
        <v>17.201979599999998</v>
      </c>
      <c r="U249" s="116">
        <v>7.6527004000000014</v>
      </c>
      <c r="V249" s="1646">
        <f t="shared" si="47"/>
        <v>0.30789776412329595</v>
      </c>
      <c r="W249" s="116">
        <v>38.052159999999994</v>
      </c>
      <c r="X249" s="116">
        <v>23.688611700000003</v>
      </c>
      <c r="Y249" s="116">
        <v>14.363548299999994</v>
      </c>
      <c r="Z249" s="1646">
        <f t="shared" si="48"/>
        <v>0.37746998593509534</v>
      </c>
      <c r="AA249" s="1652">
        <v>17.979490000000002</v>
      </c>
      <c r="AB249" s="116">
        <v>12.125440300000001</v>
      </c>
      <c r="AC249" s="116">
        <v>5.8540497000000018</v>
      </c>
      <c r="AD249" s="1646">
        <f t="shared" si="49"/>
        <v>0.32559598186600403</v>
      </c>
      <c r="AE249" s="1652">
        <v>56.031649999999992</v>
      </c>
      <c r="AF249" s="116">
        <v>35.814052000000004</v>
      </c>
      <c r="AG249" s="116">
        <v>20.217597999999992</v>
      </c>
      <c r="AH249" s="1646">
        <f t="shared" si="50"/>
        <v>0.36082460537928107</v>
      </c>
      <c r="AI249" s="116">
        <v>73.460719999999995</v>
      </c>
      <c r="AJ249" s="116">
        <v>48.666724200000004</v>
      </c>
      <c r="AK249" s="116">
        <v>24.793995799999998</v>
      </c>
      <c r="AL249" s="1655">
        <f t="shared" si="51"/>
        <v>0.33751365083271712</v>
      </c>
    </row>
    <row r="250" spans="2:38" outlineLevel="1">
      <c r="B250" s="503" t="s">
        <v>2541</v>
      </c>
      <c r="C250" s="116">
        <v>0</v>
      </c>
      <c r="D250" s="116">
        <v>0</v>
      </c>
      <c r="E250" s="116">
        <v>0</v>
      </c>
      <c r="F250" s="1646">
        <f t="shared" si="43"/>
        <v>0</v>
      </c>
      <c r="G250" s="116">
        <v>0</v>
      </c>
      <c r="H250" s="116">
        <v>0</v>
      </c>
      <c r="I250" s="116">
        <v>0</v>
      </c>
      <c r="J250" s="1646">
        <f t="shared" si="44"/>
        <v>0</v>
      </c>
      <c r="K250" s="116">
        <v>0</v>
      </c>
      <c r="L250" s="116">
        <v>0</v>
      </c>
      <c r="M250" s="116">
        <v>0</v>
      </c>
      <c r="N250" s="1646">
        <f t="shared" si="45"/>
        <v>0</v>
      </c>
      <c r="O250" s="1652">
        <v>0</v>
      </c>
      <c r="P250" s="116">
        <v>0</v>
      </c>
      <c r="Q250" s="116">
        <v>0</v>
      </c>
      <c r="R250" s="1646">
        <f t="shared" si="46"/>
        <v>0</v>
      </c>
      <c r="S250" s="116">
        <v>0</v>
      </c>
      <c r="T250" s="116">
        <v>0</v>
      </c>
      <c r="U250" s="116">
        <v>0</v>
      </c>
      <c r="V250" s="1646">
        <f t="shared" si="47"/>
        <v>0</v>
      </c>
      <c r="W250" s="116">
        <v>0</v>
      </c>
      <c r="X250" s="116">
        <v>0</v>
      </c>
      <c r="Y250" s="116">
        <v>0</v>
      </c>
      <c r="Z250" s="1646">
        <f t="shared" si="48"/>
        <v>0</v>
      </c>
      <c r="AA250" s="1652">
        <v>91.29892199999999</v>
      </c>
      <c r="AB250" s="116">
        <v>66.606799999999993</v>
      </c>
      <c r="AC250" s="116">
        <v>24.692122000000005</v>
      </c>
      <c r="AD250" s="1646">
        <f t="shared" si="49"/>
        <v>0.27045359856494261</v>
      </c>
      <c r="AE250" s="1652">
        <v>91.29892199999999</v>
      </c>
      <c r="AF250" s="116">
        <v>66.606799999999993</v>
      </c>
      <c r="AG250" s="116">
        <v>24.692122000000005</v>
      </c>
      <c r="AH250" s="1646">
        <f t="shared" si="50"/>
        <v>0.27045359856494261</v>
      </c>
      <c r="AI250" s="116">
        <v>91.29892199999999</v>
      </c>
      <c r="AJ250" s="116">
        <v>66.606799999999993</v>
      </c>
      <c r="AK250" s="116">
        <v>24.692122000000005</v>
      </c>
      <c r="AL250" s="1655">
        <f t="shared" si="51"/>
        <v>0.27045359856494261</v>
      </c>
    </row>
    <row r="251" spans="2:38" outlineLevel="1">
      <c r="B251" s="503" t="s">
        <v>1167</v>
      </c>
      <c r="C251" s="116">
        <v>4.0453000000000001</v>
      </c>
      <c r="D251" s="116">
        <v>3.0965978000000001</v>
      </c>
      <c r="E251" s="116">
        <v>0.94870219999999972</v>
      </c>
      <c r="F251" s="1646">
        <f t="shared" si="43"/>
        <v>0.23451961535609217</v>
      </c>
      <c r="G251" s="116">
        <v>0.11966</v>
      </c>
      <c r="H251" s="116">
        <v>8.7999999999999995E-2</v>
      </c>
      <c r="I251" s="116">
        <v>3.1659999999999994E-2</v>
      </c>
      <c r="J251" s="1646">
        <f t="shared" si="44"/>
        <v>0.26458298512451939</v>
      </c>
      <c r="K251" s="116">
        <v>176.38973999999999</v>
      </c>
      <c r="L251" s="116">
        <v>138.17680400000006</v>
      </c>
      <c r="M251" s="116">
        <v>38.212935999999928</v>
      </c>
      <c r="N251" s="1646">
        <f t="shared" si="45"/>
        <v>0.21663922175972328</v>
      </c>
      <c r="O251" s="1652">
        <v>39.837600000000009</v>
      </c>
      <c r="P251" s="116">
        <v>29.580602340000002</v>
      </c>
      <c r="Q251" s="116">
        <v>10.256997660000005</v>
      </c>
      <c r="R251" s="1646">
        <f t="shared" si="46"/>
        <v>0.25747027079944584</v>
      </c>
      <c r="S251" s="116">
        <v>220.39229999999998</v>
      </c>
      <c r="T251" s="116">
        <v>170.94200414000005</v>
      </c>
      <c r="U251" s="116">
        <v>49.450295859999926</v>
      </c>
      <c r="V251" s="1646">
        <f t="shared" si="47"/>
        <v>0.2243739725026688</v>
      </c>
      <c r="W251" s="116">
        <v>-21.383759999999999</v>
      </c>
      <c r="X251" s="116">
        <v>-7.2667203999999996</v>
      </c>
      <c r="Y251" s="116">
        <v>-14.1170396</v>
      </c>
      <c r="Z251" s="1646">
        <f t="shared" si="48"/>
        <v>0.66017574084258335</v>
      </c>
      <c r="AA251" s="1652">
        <v>-4.9376999999999986</v>
      </c>
      <c r="AB251" s="116">
        <v>4.7403079999999971</v>
      </c>
      <c r="AC251" s="116">
        <v>-9.6780079999999966</v>
      </c>
      <c r="AD251" s="1646">
        <f t="shared" si="49"/>
        <v>1.9600234927192821</v>
      </c>
      <c r="AE251" s="1652">
        <v>-26.321459999999998</v>
      </c>
      <c r="AF251" s="116">
        <v>-2.5264124000000021</v>
      </c>
      <c r="AG251" s="116">
        <v>-23.795047599999997</v>
      </c>
      <c r="AH251" s="1646">
        <f t="shared" si="50"/>
        <v>0.90401701121442346</v>
      </c>
      <c r="AI251" s="116">
        <v>189.90587999999997</v>
      </c>
      <c r="AJ251" s="116">
        <v>165.23099394000008</v>
      </c>
      <c r="AK251" s="116">
        <v>24.674886059999903</v>
      </c>
      <c r="AL251" s="1655">
        <f t="shared" si="51"/>
        <v>0.12993218567007986</v>
      </c>
    </row>
    <row r="252" spans="2:38" outlineLevel="1">
      <c r="B252" s="503" t="s">
        <v>1387</v>
      </c>
      <c r="C252" s="116">
        <v>15.12134</v>
      </c>
      <c r="D252" s="116">
        <v>13.135478500000001</v>
      </c>
      <c r="E252" s="116">
        <v>1.9858614999999991</v>
      </c>
      <c r="F252" s="1646">
        <f t="shared" si="43"/>
        <v>0.13132840740304755</v>
      </c>
      <c r="G252" s="116">
        <v>16.031590000000001</v>
      </c>
      <c r="H252" s="116">
        <v>13.08977</v>
      </c>
      <c r="I252" s="116">
        <v>2.9418199999999999</v>
      </c>
      <c r="J252" s="1646">
        <f t="shared" si="44"/>
        <v>0.18350144932598697</v>
      </c>
      <c r="K252" s="116">
        <v>25.388849999999998</v>
      </c>
      <c r="L252" s="116">
        <v>19.479509300000004</v>
      </c>
      <c r="M252" s="116">
        <v>5.9093406999999933</v>
      </c>
      <c r="N252" s="1646">
        <f t="shared" si="45"/>
        <v>0.23275338189795891</v>
      </c>
      <c r="O252" s="1652">
        <v>3.8401700000000001</v>
      </c>
      <c r="P252" s="116">
        <v>2.9477599999999997</v>
      </c>
      <c r="Q252" s="116">
        <v>0.89241000000000026</v>
      </c>
      <c r="R252" s="1646">
        <f t="shared" si="46"/>
        <v>0.23238814948296566</v>
      </c>
      <c r="S252" s="116">
        <v>60.381949999999996</v>
      </c>
      <c r="T252" s="116">
        <v>48.652517800000005</v>
      </c>
      <c r="U252" s="116">
        <v>11.729432199999989</v>
      </c>
      <c r="V252" s="1646">
        <f t="shared" si="47"/>
        <v>0.19425394840676707</v>
      </c>
      <c r="W252" s="116">
        <v>12.664100000000001</v>
      </c>
      <c r="X252" s="116">
        <v>8.2698799999999988</v>
      </c>
      <c r="Y252" s="116">
        <v>4.3942200000000016</v>
      </c>
      <c r="Z252" s="1646">
        <f t="shared" si="48"/>
        <v>0.34698241485774756</v>
      </c>
      <c r="AA252" s="1652">
        <v>37.146149999999999</v>
      </c>
      <c r="AB252" s="116">
        <v>23.826133999999996</v>
      </c>
      <c r="AC252" s="116">
        <v>13.320016000000006</v>
      </c>
      <c r="AD252" s="1646">
        <f t="shared" si="49"/>
        <v>0.35858402553158286</v>
      </c>
      <c r="AE252" s="1652">
        <v>49.810250000000003</v>
      </c>
      <c r="AF252" s="116">
        <v>32.096013999999997</v>
      </c>
      <c r="AG252" s="116">
        <v>17.714236000000003</v>
      </c>
      <c r="AH252" s="1646">
        <f t="shared" si="50"/>
        <v>0.35563435236723367</v>
      </c>
      <c r="AI252" s="116">
        <v>79.039269999999988</v>
      </c>
      <c r="AJ252" s="116">
        <v>54.523283299999996</v>
      </c>
      <c r="AK252" s="116">
        <v>24.515986699999996</v>
      </c>
      <c r="AL252" s="1655">
        <f t="shared" si="51"/>
        <v>0.31017476122944959</v>
      </c>
    </row>
    <row r="253" spans="2:38" outlineLevel="1">
      <c r="B253" s="503" t="s">
        <v>4844</v>
      </c>
      <c r="C253" s="116">
        <v>0</v>
      </c>
      <c r="D253" s="116">
        <v>0</v>
      </c>
      <c r="E253" s="116">
        <v>0</v>
      </c>
      <c r="F253" s="1646">
        <f t="shared" si="43"/>
        <v>0</v>
      </c>
      <c r="G253" s="116">
        <v>0</v>
      </c>
      <c r="H253" s="116">
        <v>0</v>
      </c>
      <c r="I253" s="116">
        <v>0</v>
      </c>
      <c r="J253" s="1646">
        <f t="shared" si="44"/>
        <v>0</v>
      </c>
      <c r="K253" s="116">
        <v>0</v>
      </c>
      <c r="L253" s="116">
        <v>0</v>
      </c>
      <c r="M253" s="116">
        <v>0</v>
      </c>
      <c r="N253" s="1646">
        <f t="shared" si="45"/>
        <v>0</v>
      </c>
      <c r="O253" s="1652">
        <v>0</v>
      </c>
      <c r="P253" s="116">
        <v>0</v>
      </c>
      <c r="Q253" s="116">
        <v>0</v>
      </c>
      <c r="R253" s="1646">
        <f t="shared" si="46"/>
        <v>0</v>
      </c>
      <c r="S253" s="116">
        <v>0</v>
      </c>
      <c r="T253" s="116">
        <v>0</v>
      </c>
      <c r="U253" s="116">
        <v>0</v>
      </c>
      <c r="V253" s="1646">
        <f t="shared" si="47"/>
        <v>0</v>
      </c>
      <c r="W253" s="116">
        <v>74.580339999999993</v>
      </c>
      <c r="X253" s="116">
        <v>50.204490400000005</v>
      </c>
      <c r="Y253" s="116">
        <v>24.375849599999995</v>
      </c>
      <c r="Z253" s="1646">
        <f t="shared" si="48"/>
        <v>0.32684015117120674</v>
      </c>
      <c r="AA253" s="1652">
        <v>0</v>
      </c>
      <c r="AB253" s="116">
        <v>0</v>
      </c>
      <c r="AC253" s="116">
        <v>0</v>
      </c>
      <c r="AD253" s="1646">
        <f t="shared" si="49"/>
        <v>0</v>
      </c>
      <c r="AE253" s="1652">
        <v>74.580339999999993</v>
      </c>
      <c r="AF253" s="116">
        <v>50.204490400000005</v>
      </c>
      <c r="AG253" s="116">
        <v>24.375849599999995</v>
      </c>
      <c r="AH253" s="1646">
        <f t="shared" si="50"/>
        <v>0.32684015117120674</v>
      </c>
      <c r="AI253" s="116">
        <v>74.580339999999993</v>
      </c>
      <c r="AJ253" s="116">
        <v>50.204490400000005</v>
      </c>
      <c r="AK253" s="116">
        <v>24.375849599999995</v>
      </c>
      <c r="AL253" s="1655">
        <f t="shared" si="51"/>
        <v>0.32684015117120674</v>
      </c>
    </row>
    <row r="254" spans="2:38" outlineLevel="1">
      <c r="B254" s="503" t="s">
        <v>2549</v>
      </c>
      <c r="C254" s="116">
        <v>0</v>
      </c>
      <c r="D254" s="116">
        <v>0</v>
      </c>
      <c r="E254" s="116">
        <v>0</v>
      </c>
      <c r="F254" s="1646">
        <f t="shared" si="43"/>
        <v>0</v>
      </c>
      <c r="G254" s="116">
        <v>0</v>
      </c>
      <c r="H254" s="116">
        <v>0</v>
      </c>
      <c r="I254" s="116">
        <v>0</v>
      </c>
      <c r="J254" s="1646">
        <f t="shared" si="44"/>
        <v>0</v>
      </c>
      <c r="K254" s="116">
        <v>0</v>
      </c>
      <c r="L254" s="116">
        <v>0</v>
      </c>
      <c r="M254" s="116">
        <v>0</v>
      </c>
      <c r="N254" s="1646">
        <f t="shared" si="45"/>
        <v>0</v>
      </c>
      <c r="O254" s="1652">
        <v>0</v>
      </c>
      <c r="P254" s="116">
        <v>0</v>
      </c>
      <c r="Q254" s="116">
        <v>0</v>
      </c>
      <c r="R254" s="1646">
        <f t="shared" si="46"/>
        <v>0</v>
      </c>
      <c r="S254" s="116">
        <v>0</v>
      </c>
      <c r="T254" s="116">
        <v>0</v>
      </c>
      <c r="U254" s="116">
        <v>0</v>
      </c>
      <c r="V254" s="1646">
        <f t="shared" si="47"/>
        <v>0</v>
      </c>
      <c r="W254" s="116">
        <v>41.582080000000005</v>
      </c>
      <c r="X254" s="116">
        <v>17.388655200000002</v>
      </c>
      <c r="Y254" s="116">
        <v>24.193424799999999</v>
      </c>
      <c r="Z254" s="1646">
        <f t="shared" si="48"/>
        <v>0.58182334313242623</v>
      </c>
      <c r="AA254" s="1652">
        <v>0</v>
      </c>
      <c r="AB254" s="116">
        <v>0</v>
      </c>
      <c r="AC254" s="116">
        <v>0</v>
      </c>
      <c r="AD254" s="1646">
        <f t="shared" si="49"/>
        <v>0</v>
      </c>
      <c r="AE254" s="1652">
        <v>41.582080000000005</v>
      </c>
      <c r="AF254" s="116">
        <v>17.388655200000002</v>
      </c>
      <c r="AG254" s="116">
        <v>24.193424799999999</v>
      </c>
      <c r="AH254" s="1646">
        <f t="shared" si="50"/>
        <v>0.58182334313242623</v>
      </c>
      <c r="AI254" s="116">
        <v>41.582080000000005</v>
      </c>
      <c r="AJ254" s="116">
        <v>17.388655200000002</v>
      </c>
      <c r="AK254" s="116">
        <v>24.193424799999999</v>
      </c>
      <c r="AL254" s="1655">
        <f t="shared" si="51"/>
        <v>0.58182334313242623</v>
      </c>
    </row>
    <row r="255" spans="2:38" outlineLevel="1">
      <c r="B255" s="503" t="s">
        <v>4800</v>
      </c>
      <c r="C255" s="116">
        <v>0</v>
      </c>
      <c r="D255" s="116">
        <v>0</v>
      </c>
      <c r="E255" s="116">
        <v>0</v>
      </c>
      <c r="F255" s="1646">
        <f t="shared" si="43"/>
        <v>0</v>
      </c>
      <c r="G255" s="116">
        <v>0</v>
      </c>
      <c r="H255" s="116">
        <v>0</v>
      </c>
      <c r="I255" s="116">
        <v>0</v>
      </c>
      <c r="J255" s="1646">
        <f t="shared" si="44"/>
        <v>0</v>
      </c>
      <c r="K255" s="116">
        <v>0</v>
      </c>
      <c r="L255" s="116">
        <v>0</v>
      </c>
      <c r="M255" s="116">
        <v>0</v>
      </c>
      <c r="N255" s="1646">
        <f t="shared" si="45"/>
        <v>0</v>
      </c>
      <c r="O255" s="1652">
        <v>58.397473159999983</v>
      </c>
      <c r="P255" s="116">
        <v>44.688088100000016</v>
      </c>
      <c r="Q255" s="116">
        <v>13.709385059999963</v>
      </c>
      <c r="R255" s="1646">
        <f t="shared" si="46"/>
        <v>0.23475990172448699</v>
      </c>
      <c r="S255" s="116">
        <v>58.397473159999983</v>
      </c>
      <c r="T255" s="116">
        <v>44.688088100000016</v>
      </c>
      <c r="U255" s="116">
        <v>13.709385059999963</v>
      </c>
      <c r="V255" s="1646">
        <f t="shared" si="47"/>
        <v>0.23475990172448699</v>
      </c>
      <c r="W255" s="116">
        <v>47.157316560000005</v>
      </c>
      <c r="X255" s="116">
        <v>37.597880400000001</v>
      </c>
      <c r="Y255" s="116">
        <v>9.5594361600000042</v>
      </c>
      <c r="Z255" s="1646">
        <f t="shared" si="48"/>
        <v>0.20271374321813199</v>
      </c>
      <c r="AA255" s="1652">
        <v>2.4397413600000002</v>
      </c>
      <c r="AB255" s="116">
        <v>1.8367999999999998</v>
      </c>
      <c r="AC255" s="116">
        <v>0.6029413600000002</v>
      </c>
      <c r="AD255" s="1646">
        <f t="shared" si="49"/>
        <v>0.24713331088505225</v>
      </c>
      <c r="AE255" s="1652">
        <v>49.597057920000005</v>
      </c>
      <c r="AF255" s="116">
        <v>39.434680400000005</v>
      </c>
      <c r="AG255" s="116">
        <v>10.162377520000001</v>
      </c>
      <c r="AH255" s="1646">
        <f t="shared" si="50"/>
        <v>0.2048987973518894</v>
      </c>
      <c r="AI255" s="116">
        <v>107.99453107999999</v>
      </c>
      <c r="AJ255" s="116">
        <v>84.122768500000021</v>
      </c>
      <c r="AK255" s="116">
        <v>23.871762579999967</v>
      </c>
      <c r="AL255" s="1655">
        <f t="shared" si="51"/>
        <v>0.2210460320654227</v>
      </c>
    </row>
    <row r="256" spans="2:38" outlineLevel="1">
      <c r="B256" s="503" t="s">
        <v>1355</v>
      </c>
      <c r="C256" s="116">
        <v>14.101699999999999</v>
      </c>
      <c r="D256" s="116">
        <v>8.0847850000000001</v>
      </c>
      <c r="E256" s="116">
        <v>6.0169149999999991</v>
      </c>
      <c r="F256" s="1646">
        <f t="shared" si="43"/>
        <v>0.4266801165816887</v>
      </c>
      <c r="G256" s="116">
        <v>24.088030000000007</v>
      </c>
      <c r="H256" s="116">
        <v>14.208970000000001</v>
      </c>
      <c r="I256" s="116">
        <v>9.8790600000000044</v>
      </c>
      <c r="J256" s="1646">
        <f t="shared" si="44"/>
        <v>0.41012320227100357</v>
      </c>
      <c r="K256" s="116">
        <v>27.301709999999993</v>
      </c>
      <c r="L256" s="116">
        <v>16.253509999999999</v>
      </c>
      <c r="M256" s="116">
        <v>11.048199999999994</v>
      </c>
      <c r="N256" s="1646">
        <f t="shared" si="45"/>
        <v>0.40467062319539682</v>
      </c>
      <c r="O256" s="1652">
        <v>2.0384499999999997</v>
      </c>
      <c r="P256" s="116">
        <v>1.3872449999999998</v>
      </c>
      <c r="Q256" s="116">
        <v>0.65120499999999992</v>
      </c>
      <c r="R256" s="1646">
        <f t="shared" si="46"/>
        <v>0.31946086487282005</v>
      </c>
      <c r="S256" s="116">
        <v>67.529889999999995</v>
      </c>
      <c r="T256" s="116">
        <v>39.934510000000003</v>
      </c>
      <c r="U256" s="116">
        <v>27.595379999999999</v>
      </c>
      <c r="V256" s="1646">
        <f t="shared" si="47"/>
        <v>0.40863949282310397</v>
      </c>
      <c r="W256" s="116">
        <v>4.7034200000000004</v>
      </c>
      <c r="X256" s="116">
        <v>3.2380300000000002</v>
      </c>
      <c r="Y256" s="116">
        <v>1.46539</v>
      </c>
      <c r="Z256" s="1646">
        <f t="shared" si="48"/>
        <v>0.31155839793171775</v>
      </c>
      <c r="AA256" s="1652">
        <v>28.394039999999997</v>
      </c>
      <c r="AB256" s="116">
        <v>18.151320000000002</v>
      </c>
      <c r="AC256" s="116">
        <v>10.242719999999993</v>
      </c>
      <c r="AD256" s="1646">
        <f t="shared" si="49"/>
        <v>0.36073485844212355</v>
      </c>
      <c r="AE256" s="1652">
        <v>33.097459999999998</v>
      </c>
      <c r="AF256" s="116">
        <v>21.389350000000004</v>
      </c>
      <c r="AG256" s="116">
        <v>11.708109999999998</v>
      </c>
      <c r="AH256" s="1646">
        <f t="shared" si="50"/>
        <v>0.35374648084777499</v>
      </c>
      <c r="AI256" s="116">
        <v>62.437619999999995</v>
      </c>
      <c r="AJ256" s="116">
        <v>39.030104999999999</v>
      </c>
      <c r="AK256" s="116">
        <v>23.407515</v>
      </c>
      <c r="AL256" s="1655">
        <f t="shared" si="51"/>
        <v>0.3748944146173413</v>
      </c>
    </row>
    <row r="257" spans="2:38" outlineLevel="1">
      <c r="B257" s="503" t="s">
        <v>4879</v>
      </c>
      <c r="C257" s="116">
        <v>0</v>
      </c>
      <c r="D257" s="116">
        <v>0</v>
      </c>
      <c r="E257" s="116">
        <v>0</v>
      </c>
      <c r="F257" s="1646">
        <f t="shared" si="43"/>
        <v>0</v>
      </c>
      <c r="G257" s="116">
        <v>0</v>
      </c>
      <c r="H257" s="116">
        <v>0</v>
      </c>
      <c r="I257" s="116">
        <v>0</v>
      </c>
      <c r="J257" s="1646">
        <f t="shared" si="44"/>
        <v>0</v>
      </c>
      <c r="K257" s="116">
        <v>0</v>
      </c>
      <c r="L257" s="116">
        <v>0</v>
      </c>
      <c r="M257" s="116">
        <v>0</v>
      </c>
      <c r="N257" s="1646">
        <f t="shared" si="45"/>
        <v>0</v>
      </c>
      <c r="O257" s="1652">
        <v>30.320509999999999</v>
      </c>
      <c r="P257" s="116">
        <v>21.078893600000001</v>
      </c>
      <c r="Q257" s="116">
        <v>9.2416163999999998</v>
      </c>
      <c r="R257" s="1646">
        <f t="shared" si="46"/>
        <v>0.30479752484374439</v>
      </c>
      <c r="S257" s="116">
        <v>30.320509999999999</v>
      </c>
      <c r="T257" s="116">
        <v>21.078893600000001</v>
      </c>
      <c r="U257" s="116">
        <v>9.2416163999999998</v>
      </c>
      <c r="V257" s="1646">
        <f t="shared" si="47"/>
        <v>0.30479752484374439</v>
      </c>
      <c r="W257" s="116">
        <v>52.637999999999998</v>
      </c>
      <c r="X257" s="116">
        <v>38.654647900000001</v>
      </c>
      <c r="Y257" s="116">
        <v>13.983352099999996</v>
      </c>
      <c r="Z257" s="1646">
        <f t="shared" si="48"/>
        <v>0.26565128044378578</v>
      </c>
      <c r="AA257" s="1652">
        <v>-4.2</v>
      </c>
      <c r="AB257" s="116">
        <v>-4.0788615000000004</v>
      </c>
      <c r="AC257" s="116">
        <v>-0.12113850000000002</v>
      </c>
      <c r="AD257" s="1646">
        <f t="shared" si="49"/>
        <v>2.8842500000000004E-2</v>
      </c>
      <c r="AE257" s="1652">
        <v>48.438000000000002</v>
      </c>
      <c r="AF257" s="116">
        <v>34.575786400000005</v>
      </c>
      <c r="AG257" s="116">
        <v>13.862213599999995</v>
      </c>
      <c r="AH257" s="1646">
        <f t="shared" si="50"/>
        <v>0.28618468144844944</v>
      </c>
      <c r="AI257" s="116">
        <v>78.758510000000001</v>
      </c>
      <c r="AJ257" s="116">
        <v>55.654680000000006</v>
      </c>
      <c r="AK257" s="116">
        <v>23.103829999999988</v>
      </c>
      <c r="AL257" s="1655">
        <f t="shared" si="51"/>
        <v>0.29335026779963191</v>
      </c>
    </row>
    <row r="258" spans="2:38" outlineLevel="1">
      <c r="B258" s="503" t="s">
        <v>1185</v>
      </c>
      <c r="C258" s="116">
        <v>24.138460000000006</v>
      </c>
      <c r="D258" s="116">
        <v>19.186719889999999</v>
      </c>
      <c r="E258" s="116">
        <v>4.9517401100000065</v>
      </c>
      <c r="F258" s="1646">
        <f t="shared" si="43"/>
        <v>0.20513902336768813</v>
      </c>
      <c r="G258" s="116">
        <v>127.52394</v>
      </c>
      <c r="H258" s="116">
        <v>100.39047488999999</v>
      </c>
      <c r="I258" s="116">
        <v>27.133465110000003</v>
      </c>
      <c r="J258" s="1646">
        <f t="shared" si="44"/>
        <v>0.21277154007318158</v>
      </c>
      <c r="K258" s="116">
        <v>4.69658</v>
      </c>
      <c r="L258" s="116">
        <v>3.2123357000000001</v>
      </c>
      <c r="M258" s="116">
        <v>1.4842442999999998</v>
      </c>
      <c r="N258" s="1646">
        <f t="shared" si="45"/>
        <v>0.31602661936983928</v>
      </c>
      <c r="O258" s="1652">
        <v>0.88973999999999998</v>
      </c>
      <c r="P258" s="116">
        <v>0</v>
      </c>
      <c r="Q258" s="116">
        <v>0.88973999999999998</v>
      </c>
      <c r="R258" s="1646">
        <f t="shared" si="46"/>
        <v>1</v>
      </c>
      <c r="S258" s="116">
        <v>157.24871999999999</v>
      </c>
      <c r="T258" s="116">
        <v>122.78953047999998</v>
      </c>
      <c r="U258" s="116">
        <v>34.459189520000017</v>
      </c>
      <c r="V258" s="1646">
        <f t="shared" si="47"/>
        <v>0.21913812411318845</v>
      </c>
      <c r="W258" s="116">
        <v>2.3606800000000003</v>
      </c>
      <c r="X258" s="116">
        <v>2.5821974000000001</v>
      </c>
      <c r="Y258" s="116">
        <v>-0.22151739999999973</v>
      </c>
      <c r="Z258" s="1646">
        <f t="shared" si="48"/>
        <v>-9.3836267516139285E-2</v>
      </c>
      <c r="AA258" s="1652">
        <v>94.399990000000003</v>
      </c>
      <c r="AB258" s="116">
        <v>73.475901499999978</v>
      </c>
      <c r="AC258" s="116">
        <v>20.924088500000028</v>
      </c>
      <c r="AD258" s="1646">
        <f t="shared" si="49"/>
        <v>0.22165350335312564</v>
      </c>
      <c r="AE258" s="1652">
        <v>96.760670000000019</v>
      </c>
      <c r="AF258" s="116">
        <v>76.058098899999976</v>
      </c>
      <c r="AG258" s="116">
        <v>20.702571100000029</v>
      </c>
      <c r="AH258" s="1646">
        <f t="shared" si="50"/>
        <v>0.21395646702322363</v>
      </c>
      <c r="AI258" s="116">
        <v>102.34699000000001</v>
      </c>
      <c r="AJ258" s="116">
        <v>79.270434599999973</v>
      </c>
      <c r="AK258" s="116">
        <v>23.076555400000025</v>
      </c>
      <c r="AL258" s="1655">
        <f t="shared" si="51"/>
        <v>0.22547370860637939</v>
      </c>
    </row>
    <row r="259" spans="2:38" outlineLevel="1">
      <c r="B259" s="503" t="s">
        <v>1341</v>
      </c>
      <c r="C259" s="116">
        <v>0</v>
      </c>
      <c r="D259" s="116">
        <v>0</v>
      </c>
      <c r="E259" s="116">
        <v>0</v>
      </c>
      <c r="F259" s="1646">
        <f t="shared" si="43"/>
        <v>0</v>
      </c>
      <c r="G259" s="116">
        <v>0</v>
      </c>
      <c r="H259" s="116">
        <v>0</v>
      </c>
      <c r="I259" s="116">
        <v>0</v>
      </c>
      <c r="J259" s="1646">
        <f t="shared" si="44"/>
        <v>0</v>
      </c>
      <c r="K259" s="116">
        <v>66.961622000000006</v>
      </c>
      <c r="L259" s="116">
        <v>43.957110300000004</v>
      </c>
      <c r="M259" s="116">
        <v>23.004511700000002</v>
      </c>
      <c r="N259" s="1646">
        <f t="shared" si="45"/>
        <v>0.34354770707316501</v>
      </c>
      <c r="O259" s="1652">
        <v>0</v>
      </c>
      <c r="P259" s="116">
        <v>0</v>
      </c>
      <c r="Q259" s="116">
        <v>0</v>
      </c>
      <c r="R259" s="1646">
        <f t="shared" si="46"/>
        <v>0</v>
      </c>
      <c r="S259" s="116">
        <v>66.961622000000006</v>
      </c>
      <c r="T259" s="116">
        <v>43.957110300000004</v>
      </c>
      <c r="U259" s="116">
        <v>23.004511700000002</v>
      </c>
      <c r="V259" s="1646">
        <f t="shared" si="47"/>
        <v>0.34354770707316501</v>
      </c>
      <c r="W259" s="116">
        <v>0</v>
      </c>
      <c r="X259" s="116">
        <v>0</v>
      </c>
      <c r="Y259" s="116">
        <v>0</v>
      </c>
      <c r="Z259" s="1646">
        <f t="shared" si="48"/>
        <v>0</v>
      </c>
      <c r="AA259" s="1652">
        <v>0</v>
      </c>
      <c r="AB259" s="116">
        <v>0</v>
      </c>
      <c r="AC259" s="116">
        <v>0</v>
      </c>
      <c r="AD259" s="1646">
        <f t="shared" si="49"/>
        <v>0</v>
      </c>
      <c r="AE259" s="1652">
        <v>0</v>
      </c>
      <c r="AF259" s="116">
        <v>0</v>
      </c>
      <c r="AG259" s="116">
        <v>0</v>
      </c>
      <c r="AH259" s="1646">
        <f t="shared" si="50"/>
        <v>0</v>
      </c>
      <c r="AI259" s="116">
        <v>66.961622000000006</v>
      </c>
      <c r="AJ259" s="116">
        <v>43.957110300000004</v>
      </c>
      <c r="AK259" s="116">
        <v>23.004511700000002</v>
      </c>
      <c r="AL259" s="1655">
        <f t="shared" si="51"/>
        <v>0.34354770707316501</v>
      </c>
    </row>
    <row r="260" spans="2:38" outlineLevel="1">
      <c r="B260" s="503" t="s">
        <v>2921</v>
      </c>
      <c r="C260" s="116">
        <v>0</v>
      </c>
      <c r="D260" s="116">
        <v>0</v>
      </c>
      <c r="E260" s="116">
        <v>0</v>
      </c>
      <c r="F260" s="1646">
        <f t="shared" si="43"/>
        <v>0</v>
      </c>
      <c r="G260" s="116">
        <v>0</v>
      </c>
      <c r="H260" s="116">
        <v>0</v>
      </c>
      <c r="I260" s="116">
        <v>0</v>
      </c>
      <c r="J260" s="1646">
        <f t="shared" si="44"/>
        <v>0</v>
      </c>
      <c r="K260" s="116">
        <v>0</v>
      </c>
      <c r="L260" s="116">
        <v>0</v>
      </c>
      <c r="M260" s="116">
        <v>0</v>
      </c>
      <c r="N260" s="1646">
        <f t="shared" si="45"/>
        <v>0</v>
      </c>
      <c r="O260" s="1652">
        <v>31.8</v>
      </c>
      <c r="P260" s="116">
        <v>22.900200000000002</v>
      </c>
      <c r="Q260" s="116">
        <v>8.899799999999999</v>
      </c>
      <c r="R260" s="1646">
        <f t="shared" si="46"/>
        <v>0.27986792452830184</v>
      </c>
      <c r="S260" s="116">
        <v>31.8</v>
      </c>
      <c r="T260" s="116">
        <v>22.900200000000002</v>
      </c>
      <c r="U260" s="116">
        <v>8.899799999999999</v>
      </c>
      <c r="V260" s="1646">
        <f t="shared" si="47"/>
        <v>0.27986792452830184</v>
      </c>
      <c r="W260" s="116">
        <v>13.25042</v>
      </c>
      <c r="X260" s="116">
        <v>6.9272499999999999</v>
      </c>
      <c r="Y260" s="116">
        <v>6.3231700000000002</v>
      </c>
      <c r="Z260" s="1646">
        <f t="shared" si="48"/>
        <v>0.47720525085242582</v>
      </c>
      <c r="AA260" s="1652">
        <v>21.2</v>
      </c>
      <c r="AB260" s="116">
        <v>13.476800000000001</v>
      </c>
      <c r="AC260" s="116">
        <v>7.7231999999999985</v>
      </c>
      <c r="AD260" s="1646">
        <f t="shared" si="49"/>
        <v>0.36430188679245279</v>
      </c>
      <c r="AE260" s="1652">
        <v>34.450420000000001</v>
      </c>
      <c r="AF260" s="116">
        <v>20.404050000000002</v>
      </c>
      <c r="AG260" s="116">
        <v>14.046369999999996</v>
      </c>
      <c r="AH260" s="1646">
        <f t="shared" si="50"/>
        <v>0.40772710463326706</v>
      </c>
      <c r="AI260" s="116">
        <v>66.250419999999991</v>
      </c>
      <c r="AJ260" s="116">
        <v>43.304250000000003</v>
      </c>
      <c r="AK260" s="116">
        <v>22.946169999999999</v>
      </c>
      <c r="AL260" s="1655">
        <f t="shared" si="51"/>
        <v>0.34635508725831476</v>
      </c>
    </row>
    <row r="261" spans="2:38" outlineLevel="1">
      <c r="B261" s="503" t="s">
        <v>1349</v>
      </c>
      <c r="C261" s="116">
        <v>15.987179999999999</v>
      </c>
      <c r="D261" s="116">
        <v>10.701694999999997</v>
      </c>
      <c r="E261" s="116">
        <v>5.2854850000000004</v>
      </c>
      <c r="F261" s="1646">
        <f t="shared" si="43"/>
        <v>0.33060771192918331</v>
      </c>
      <c r="G261" s="116">
        <v>25.59488</v>
      </c>
      <c r="H261" s="116">
        <v>16.712169999999997</v>
      </c>
      <c r="I261" s="116">
        <v>8.882710000000003</v>
      </c>
      <c r="J261" s="1646">
        <f t="shared" si="44"/>
        <v>0.34705026942888589</v>
      </c>
      <c r="K261" s="116">
        <v>24.602539999999998</v>
      </c>
      <c r="L261" s="116">
        <v>16.183182000000002</v>
      </c>
      <c r="M261" s="116">
        <v>8.4193579999999955</v>
      </c>
      <c r="N261" s="1646">
        <f t="shared" si="45"/>
        <v>0.34221499080989182</v>
      </c>
      <c r="O261" s="1652">
        <v>0</v>
      </c>
      <c r="P261" s="116">
        <v>0</v>
      </c>
      <c r="Q261" s="116">
        <v>0</v>
      </c>
      <c r="R261" s="1646">
        <f t="shared" si="46"/>
        <v>0</v>
      </c>
      <c r="S261" s="116">
        <v>66.184599999999989</v>
      </c>
      <c r="T261" s="116">
        <v>43.597046999999996</v>
      </c>
      <c r="U261" s="116">
        <v>22.587552999999993</v>
      </c>
      <c r="V261" s="1646">
        <f t="shared" si="47"/>
        <v>0.34128109862415118</v>
      </c>
      <c r="W261" s="116">
        <v>0</v>
      </c>
      <c r="X261" s="116">
        <v>0</v>
      </c>
      <c r="Y261" s="116">
        <v>0</v>
      </c>
      <c r="Z261" s="1646">
        <f t="shared" si="48"/>
        <v>0</v>
      </c>
      <c r="AA261" s="1652">
        <v>38.267509999999994</v>
      </c>
      <c r="AB261" s="116">
        <v>23.770229999999998</v>
      </c>
      <c r="AC261" s="116">
        <v>14.497279999999995</v>
      </c>
      <c r="AD261" s="1646">
        <f t="shared" si="49"/>
        <v>0.37884043147829571</v>
      </c>
      <c r="AE261" s="1652">
        <v>38.267509999999994</v>
      </c>
      <c r="AF261" s="116">
        <v>23.770229999999998</v>
      </c>
      <c r="AG261" s="116">
        <v>14.497279999999995</v>
      </c>
      <c r="AH261" s="1646">
        <f t="shared" si="50"/>
        <v>0.37884043147829571</v>
      </c>
      <c r="AI261" s="116">
        <v>62.870049999999985</v>
      </c>
      <c r="AJ261" s="116">
        <v>39.953412000000007</v>
      </c>
      <c r="AK261" s="116">
        <v>22.916637999999985</v>
      </c>
      <c r="AL261" s="1655">
        <f t="shared" si="51"/>
        <v>0.3645080288627095</v>
      </c>
    </row>
    <row r="262" spans="2:38" outlineLevel="1">
      <c r="B262" s="503" t="s">
        <v>1115</v>
      </c>
      <c r="C262" s="116">
        <v>94.370049999999992</v>
      </c>
      <c r="D262" s="116">
        <v>76.466830000000002</v>
      </c>
      <c r="E262" s="116">
        <v>17.903219999999987</v>
      </c>
      <c r="F262" s="1646">
        <f t="shared" si="43"/>
        <v>0.1897129438842089</v>
      </c>
      <c r="G262" s="116">
        <v>135.98374999999999</v>
      </c>
      <c r="H262" s="116">
        <v>111.12185200000002</v>
      </c>
      <c r="I262" s="116">
        <v>24.861897999999986</v>
      </c>
      <c r="J262" s="1646">
        <f t="shared" si="44"/>
        <v>0.18282991901605883</v>
      </c>
      <c r="K262" s="116">
        <v>39.479489999999998</v>
      </c>
      <c r="L262" s="116">
        <v>23.361092100000004</v>
      </c>
      <c r="M262" s="116">
        <v>16.118397899999994</v>
      </c>
      <c r="N262" s="1646">
        <f t="shared" si="45"/>
        <v>0.40827269805157046</v>
      </c>
      <c r="O262" s="1652">
        <v>-0.23247999999999991</v>
      </c>
      <c r="P262" s="116">
        <v>-1.0393619000000001</v>
      </c>
      <c r="Q262" s="116">
        <v>0.80688190000000015</v>
      </c>
      <c r="R262" s="1646">
        <f t="shared" si="46"/>
        <v>-3.4707583448038561</v>
      </c>
      <c r="S262" s="116">
        <v>269.60081000000002</v>
      </c>
      <c r="T262" s="116">
        <v>209.91041220000005</v>
      </c>
      <c r="U262" s="116">
        <v>59.69039779999995</v>
      </c>
      <c r="V262" s="1646">
        <f t="shared" si="47"/>
        <v>0.22140288747648773</v>
      </c>
      <c r="W262" s="116">
        <v>0</v>
      </c>
      <c r="X262" s="116">
        <v>0</v>
      </c>
      <c r="Y262" s="116">
        <v>0</v>
      </c>
      <c r="Z262" s="1646">
        <f t="shared" si="48"/>
        <v>0</v>
      </c>
      <c r="AA262" s="1652">
        <v>12.25042</v>
      </c>
      <c r="AB262" s="116">
        <v>6.4592942999999989</v>
      </c>
      <c r="AC262" s="116">
        <v>5.7911257000000012</v>
      </c>
      <c r="AD262" s="1646">
        <f t="shared" si="49"/>
        <v>0.47272874725927772</v>
      </c>
      <c r="AE262" s="1652">
        <v>12.25042</v>
      </c>
      <c r="AF262" s="116">
        <v>6.4592942999999989</v>
      </c>
      <c r="AG262" s="116">
        <v>5.7911257000000012</v>
      </c>
      <c r="AH262" s="1646">
        <f t="shared" si="50"/>
        <v>0.47272874725927772</v>
      </c>
      <c r="AI262" s="116">
        <v>51.497429999999994</v>
      </c>
      <c r="AJ262" s="116">
        <v>28.781024500000004</v>
      </c>
      <c r="AK262" s="116">
        <v>22.71640549999999</v>
      </c>
      <c r="AL262" s="1655">
        <f t="shared" si="51"/>
        <v>0.44111726546353852</v>
      </c>
    </row>
    <row r="263" spans="2:38" outlineLevel="1">
      <c r="B263" s="503" t="s">
        <v>3570</v>
      </c>
      <c r="C263" s="116">
        <v>14.880330000000001</v>
      </c>
      <c r="D263" s="116">
        <v>8.8360728000000002</v>
      </c>
      <c r="E263" s="116">
        <v>6.0442571999999997</v>
      </c>
      <c r="F263" s="1646">
        <f t="shared" si="43"/>
        <v>0.40619107237541097</v>
      </c>
      <c r="G263" s="116">
        <v>7.2640299999999991</v>
      </c>
      <c r="H263" s="116">
        <v>4.2438088</v>
      </c>
      <c r="I263" s="116">
        <v>3.0202211999999991</v>
      </c>
      <c r="J263" s="1646">
        <f t="shared" si="44"/>
        <v>0.41577763307695581</v>
      </c>
      <c r="K263" s="116">
        <v>38.716230000000003</v>
      </c>
      <c r="L263" s="116">
        <v>28.562966600000006</v>
      </c>
      <c r="M263" s="116">
        <v>10.153263399999997</v>
      </c>
      <c r="N263" s="1646">
        <f t="shared" si="45"/>
        <v>0.26224824576153194</v>
      </c>
      <c r="O263" s="1652">
        <v>4.1880300000000004</v>
      </c>
      <c r="P263" s="116">
        <v>2.9802124000000005</v>
      </c>
      <c r="Q263" s="116">
        <v>1.2078176000000003</v>
      </c>
      <c r="R263" s="1646">
        <f t="shared" si="46"/>
        <v>0.28839755207102152</v>
      </c>
      <c r="S263" s="116">
        <v>65.04862</v>
      </c>
      <c r="T263" s="116">
        <v>44.623060600000009</v>
      </c>
      <c r="U263" s="116">
        <v>20.42555939999999</v>
      </c>
      <c r="V263" s="1646">
        <f t="shared" si="47"/>
        <v>0.31400450001860131</v>
      </c>
      <c r="W263" s="116">
        <v>6.1658000000000008</v>
      </c>
      <c r="X263" s="116">
        <v>4.4011699999999996</v>
      </c>
      <c r="Y263" s="116">
        <v>1.7646300000000019</v>
      </c>
      <c r="Z263" s="1646">
        <f t="shared" si="48"/>
        <v>0.28619643841837261</v>
      </c>
      <c r="AA263" s="1652">
        <v>30.035030000000003</v>
      </c>
      <c r="AB263" s="116">
        <v>20.582830999999999</v>
      </c>
      <c r="AC263" s="116">
        <v>9.4521990000000038</v>
      </c>
      <c r="AD263" s="1646">
        <f t="shared" si="49"/>
        <v>0.31470582849426165</v>
      </c>
      <c r="AE263" s="1652">
        <v>36.200830000000003</v>
      </c>
      <c r="AF263" s="116">
        <v>24.984000999999996</v>
      </c>
      <c r="AG263" s="116">
        <v>11.216829000000006</v>
      </c>
      <c r="AH263" s="1646">
        <f t="shared" si="50"/>
        <v>0.30985005039939706</v>
      </c>
      <c r="AI263" s="116">
        <v>79.105090000000004</v>
      </c>
      <c r="AJ263" s="116">
        <v>56.527180000000008</v>
      </c>
      <c r="AK263" s="116">
        <v>22.577910000000003</v>
      </c>
      <c r="AL263" s="1655">
        <f t="shared" si="51"/>
        <v>0.28541665270844141</v>
      </c>
    </row>
    <row r="264" spans="2:38" outlineLevel="1">
      <c r="B264" s="503" t="s">
        <v>1975</v>
      </c>
      <c r="C264" s="116">
        <v>1.5854699999999999</v>
      </c>
      <c r="D264" s="116">
        <v>1.184145</v>
      </c>
      <c r="E264" s="116">
        <v>0.40132500000000004</v>
      </c>
      <c r="F264" s="1646">
        <f t="shared" si="43"/>
        <v>0.25312683305265948</v>
      </c>
      <c r="G264" s="116">
        <v>2.1256399999999998</v>
      </c>
      <c r="H264" s="116">
        <v>1.5349229999999998</v>
      </c>
      <c r="I264" s="116">
        <v>0.59071700000000005</v>
      </c>
      <c r="J264" s="1646">
        <f t="shared" si="44"/>
        <v>0.27790077341412472</v>
      </c>
      <c r="K264" s="116">
        <v>1.3059700000000001</v>
      </c>
      <c r="L264" s="116">
        <v>0.85013570000000005</v>
      </c>
      <c r="M264" s="116">
        <v>0.45583429999999997</v>
      </c>
      <c r="N264" s="1646">
        <f t="shared" si="45"/>
        <v>0.34903887531872857</v>
      </c>
      <c r="O264" s="1652">
        <v>2.2974300000000003</v>
      </c>
      <c r="P264" s="116">
        <v>1.6181213999999999</v>
      </c>
      <c r="Q264" s="116">
        <v>0.67930860000000026</v>
      </c>
      <c r="R264" s="1646">
        <f t="shared" si="46"/>
        <v>0.29568195766573963</v>
      </c>
      <c r="S264" s="116">
        <v>7.3145100000000003</v>
      </c>
      <c r="T264" s="116">
        <v>5.1873250999999998</v>
      </c>
      <c r="U264" s="116">
        <v>2.1271849</v>
      </c>
      <c r="V264" s="1646">
        <f t="shared" si="47"/>
        <v>0.2908171429118287</v>
      </c>
      <c r="W264" s="116">
        <v>75.58289000000002</v>
      </c>
      <c r="X264" s="116">
        <v>56.633156199999988</v>
      </c>
      <c r="Y264" s="116">
        <v>18.949733800000022</v>
      </c>
      <c r="Z264" s="1646">
        <f t="shared" si="48"/>
        <v>0.25071459691472525</v>
      </c>
      <c r="AA264" s="1652">
        <v>4.8786199999999997</v>
      </c>
      <c r="AB264" s="116">
        <v>2.6804301000000001</v>
      </c>
      <c r="AC264" s="116">
        <v>2.1981899</v>
      </c>
      <c r="AD264" s="1646">
        <f t="shared" si="49"/>
        <v>0.45057616703084075</v>
      </c>
      <c r="AE264" s="1652">
        <v>80.461510000000004</v>
      </c>
      <c r="AF264" s="116">
        <v>59.31358629999999</v>
      </c>
      <c r="AG264" s="116">
        <v>21.147923700000021</v>
      </c>
      <c r="AH264" s="1646">
        <f t="shared" si="50"/>
        <v>0.26283279669993792</v>
      </c>
      <c r="AI264" s="116">
        <v>84.064909999999998</v>
      </c>
      <c r="AJ264" s="116">
        <v>61.781843399999993</v>
      </c>
      <c r="AK264" s="116">
        <v>22.283066600000012</v>
      </c>
      <c r="AL264" s="1655">
        <f t="shared" si="51"/>
        <v>0.26506977286956013</v>
      </c>
    </row>
    <row r="265" spans="2:38" outlineLevel="1">
      <c r="B265" s="503" t="s">
        <v>1301</v>
      </c>
      <c r="C265" s="116">
        <v>49.781199999999998</v>
      </c>
      <c r="D265" s="116">
        <v>40.073336999999995</v>
      </c>
      <c r="E265" s="116">
        <v>9.707863000000005</v>
      </c>
      <c r="F265" s="1646">
        <f t="shared" ref="F265:F328" si="52">IFERROR(E265/C265,0)</f>
        <v>0.19501062650157097</v>
      </c>
      <c r="G265" s="116">
        <v>12.1</v>
      </c>
      <c r="H265" s="116">
        <v>9.0934150000000002</v>
      </c>
      <c r="I265" s="116">
        <v>3.006584999999999</v>
      </c>
      <c r="J265" s="1646">
        <f t="shared" ref="J265:J328" si="53">IFERROR(I265/G265,0)</f>
        <v>0.24847809917355365</v>
      </c>
      <c r="K265" s="116">
        <v>18.80086</v>
      </c>
      <c r="L265" s="116">
        <v>13.149329399999999</v>
      </c>
      <c r="M265" s="116">
        <v>5.6515306000000018</v>
      </c>
      <c r="N265" s="1646">
        <f t="shared" ref="N265:N328" si="54">IFERROR(M265/K265,0)</f>
        <v>0.30059957895543088</v>
      </c>
      <c r="O265" s="1652">
        <v>7.3923099999999993</v>
      </c>
      <c r="P265" s="116">
        <v>5.1836380000000011</v>
      </c>
      <c r="Q265" s="116">
        <v>2.2086719999999986</v>
      </c>
      <c r="R265" s="1646">
        <f t="shared" ref="R265:R328" si="55">IFERROR(Q265/O265,0)</f>
        <v>0.29877967780030856</v>
      </c>
      <c r="S265" s="116">
        <v>88.074370000000002</v>
      </c>
      <c r="T265" s="116">
        <v>67.499719400000004</v>
      </c>
      <c r="U265" s="116">
        <v>20.574650599999995</v>
      </c>
      <c r="V265" s="1646">
        <f t="shared" ref="V265:V328" si="56">IFERROR(U265/S265,0)</f>
        <v>0.23360542459741687</v>
      </c>
      <c r="W265" s="116">
        <v>25.14273</v>
      </c>
      <c r="X265" s="116">
        <v>16.445960599999999</v>
      </c>
      <c r="Y265" s="116">
        <v>8.6967694000000009</v>
      </c>
      <c r="Z265" s="1646">
        <f t="shared" ref="Z265:Z328" si="57">IFERROR(Y265/W265,0)</f>
        <v>0.34589598663311427</v>
      </c>
      <c r="AA265" s="1652">
        <v>15.34957</v>
      </c>
      <c r="AB265" s="116">
        <v>9.6271275999999997</v>
      </c>
      <c r="AC265" s="116">
        <v>5.7224424000000003</v>
      </c>
      <c r="AD265" s="1646">
        <f t="shared" ref="AD265:AD328" si="58">IFERROR(AC265/AA265,0)</f>
        <v>0.37280799396986369</v>
      </c>
      <c r="AE265" s="1652">
        <v>40.4923</v>
      </c>
      <c r="AF265" s="116">
        <v>26.073088199999997</v>
      </c>
      <c r="AG265" s="116">
        <v>14.419211800000005</v>
      </c>
      <c r="AH265" s="1646">
        <f t="shared" ref="AH265:AH328" si="59">IFERROR(AG265/AE265,0)</f>
        <v>0.35609762349878876</v>
      </c>
      <c r="AI265" s="116">
        <v>66.685469999999995</v>
      </c>
      <c r="AJ265" s="116">
        <v>44.406055600000002</v>
      </c>
      <c r="AK265" s="116">
        <v>22.2794144</v>
      </c>
      <c r="AL265" s="1655">
        <f t="shared" ref="AL265:AL328" si="60">IFERROR(AK265/AI265,0)</f>
        <v>0.33409698394567816</v>
      </c>
    </row>
    <row r="266" spans="2:38" outlineLevel="1">
      <c r="B266" s="503" t="s">
        <v>1405</v>
      </c>
      <c r="C266" s="116">
        <v>17.3</v>
      </c>
      <c r="D266" s="116">
        <v>14.443890000000001</v>
      </c>
      <c r="E266" s="116">
        <v>2.8561099999999988</v>
      </c>
      <c r="F266" s="1646">
        <f t="shared" si="52"/>
        <v>0.16509306358381495</v>
      </c>
      <c r="G266" s="116">
        <v>19.280339999999999</v>
      </c>
      <c r="H266" s="116">
        <v>16.260680000000004</v>
      </c>
      <c r="I266" s="116">
        <v>3.0196599999999942</v>
      </c>
      <c r="J266" s="1646">
        <f t="shared" si="53"/>
        <v>0.15661860734821037</v>
      </c>
      <c r="K266" s="116">
        <v>15.640169999999999</v>
      </c>
      <c r="L266" s="116">
        <v>9.5682799999999997</v>
      </c>
      <c r="M266" s="116">
        <v>6.0718900000000016</v>
      </c>
      <c r="N266" s="1646">
        <f t="shared" si="54"/>
        <v>0.38822404104303226</v>
      </c>
      <c r="O266" s="1652">
        <v>4.9504200000000003</v>
      </c>
      <c r="P266" s="116">
        <v>2.9925000000000002</v>
      </c>
      <c r="Q266" s="116">
        <v>1.9579200000000001</v>
      </c>
      <c r="R266" s="1646">
        <f t="shared" si="55"/>
        <v>0.39550583586847177</v>
      </c>
      <c r="S266" s="116">
        <v>57.170929999999991</v>
      </c>
      <c r="T266" s="116">
        <v>43.265350000000005</v>
      </c>
      <c r="U266" s="116">
        <v>13.905579999999988</v>
      </c>
      <c r="V266" s="1646">
        <f t="shared" si="56"/>
        <v>0.24322815808663581</v>
      </c>
      <c r="W266" s="116">
        <v>25.1</v>
      </c>
      <c r="X266" s="116">
        <v>18.024973800000001</v>
      </c>
      <c r="Y266" s="116">
        <v>7.0750261999999999</v>
      </c>
      <c r="Z266" s="1646">
        <f t="shared" si="57"/>
        <v>0.28187355378486056</v>
      </c>
      <c r="AA266" s="1652">
        <v>19.95983</v>
      </c>
      <c r="AB266" s="116">
        <v>12.87875</v>
      </c>
      <c r="AC266" s="116">
        <v>7.0810800000000018</v>
      </c>
      <c r="AD266" s="1646">
        <f t="shared" si="58"/>
        <v>0.35476654861288909</v>
      </c>
      <c r="AE266" s="1652">
        <v>45.059830000000005</v>
      </c>
      <c r="AF266" s="116">
        <v>30.903723799999998</v>
      </c>
      <c r="AG266" s="116">
        <v>14.156106200000002</v>
      </c>
      <c r="AH266" s="1646">
        <f t="shared" si="59"/>
        <v>0.31416244135852267</v>
      </c>
      <c r="AI266" s="116">
        <v>65.650419999999997</v>
      </c>
      <c r="AJ266" s="116">
        <v>43.464503799999996</v>
      </c>
      <c r="AK266" s="116">
        <v>22.185916200000001</v>
      </c>
      <c r="AL266" s="1655">
        <f t="shared" si="60"/>
        <v>0.33794020205811331</v>
      </c>
    </row>
    <row r="267" spans="2:38" outlineLevel="1">
      <c r="B267" s="503" t="s">
        <v>1293</v>
      </c>
      <c r="C267" s="116">
        <v>0</v>
      </c>
      <c r="D267" s="116">
        <v>0</v>
      </c>
      <c r="E267" s="116">
        <v>0</v>
      </c>
      <c r="F267" s="1646">
        <f t="shared" si="52"/>
        <v>0</v>
      </c>
      <c r="G267" s="116">
        <v>0</v>
      </c>
      <c r="H267" s="116">
        <v>0</v>
      </c>
      <c r="I267" s="116">
        <v>0</v>
      </c>
      <c r="J267" s="1646">
        <f t="shared" si="53"/>
        <v>0</v>
      </c>
      <c r="K267" s="116">
        <v>85.699901519999983</v>
      </c>
      <c r="L267" s="116">
        <v>63.704869999999993</v>
      </c>
      <c r="M267" s="116">
        <v>21.995031519999991</v>
      </c>
      <c r="N267" s="1646">
        <f t="shared" si="54"/>
        <v>0.25665177123764793</v>
      </c>
      <c r="O267" s="1652">
        <v>0</v>
      </c>
      <c r="P267" s="116">
        <v>0</v>
      </c>
      <c r="Q267" s="116">
        <v>0</v>
      </c>
      <c r="R267" s="1646">
        <f t="shared" si="55"/>
        <v>0</v>
      </c>
      <c r="S267" s="116">
        <v>85.699901519999983</v>
      </c>
      <c r="T267" s="116">
        <v>63.704869999999993</v>
      </c>
      <c r="U267" s="116">
        <v>21.995031519999991</v>
      </c>
      <c r="V267" s="1646">
        <f t="shared" si="56"/>
        <v>0.25665177123764793</v>
      </c>
      <c r="W267" s="116">
        <v>0</v>
      </c>
      <c r="X267" s="116">
        <v>0</v>
      </c>
      <c r="Y267" s="116">
        <v>0</v>
      </c>
      <c r="Z267" s="1646">
        <f t="shared" si="57"/>
        <v>0</v>
      </c>
      <c r="AA267" s="1652">
        <v>0</v>
      </c>
      <c r="AB267" s="116">
        <v>0</v>
      </c>
      <c r="AC267" s="116">
        <v>0</v>
      </c>
      <c r="AD267" s="1646">
        <f t="shared" si="58"/>
        <v>0</v>
      </c>
      <c r="AE267" s="1652">
        <v>0</v>
      </c>
      <c r="AF267" s="116">
        <v>0</v>
      </c>
      <c r="AG267" s="116">
        <v>0</v>
      </c>
      <c r="AH267" s="1646">
        <f t="shared" si="59"/>
        <v>0</v>
      </c>
      <c r="AI267" s="116">
        <v>85.699901519999983</v>
      </c>
      <c r="AJ267" s="116">
        <v>63.704869999999993</v>
      </c>
      <c r="AK267" s="116">
        <v>21.995031519999991</v>
      </c>
      <c r="AL267" s="1655">
        <f t="shared" si="60"/>
        <v>0.25665177123764793</v>
      </c>
    </row>
    <row r="268" spans="2:38" outlineLevel="1">
      <c r="B268" s="503" t="s">
        <v>3599</v>
      </c>
      <c r="C268" s="116">
        <v>9.6068300000000004</v>
      </c>
      <c r="D268" s="116">
        <v>6.1014770000000009</v>
      </c>
      <c r="E268" s="116">
        <v>3.5053529999999991</v>
      </c>
      <c r="F268" s="1646">
        <f t="shared" si="52"/>
        <v>0.36488133963024211</v>
      </c>
      <c r="G268" s="116">
        <v>1.52308</v>
      </c>
      <c r="H268" s="116">
        <v>0.76154279999999996</v>
      </c>
      <c r="I268" s="116">
        <v>0.76153720000000003</v>
      </c>
      <c r="J268" s="1646">
        <f t="shared" si="53"/>
        <v>0.49999816161987554</v>
      </c>
      <c r="K268" s="116">
        <v>3.9769200000000002</v>
      </c>
      <c r="L268" s="116">
        <v>2.6223850000000004</v>
      </c>
      <c r="M268" s="116">
        <v>1.3545349999999998</v>
      </c>
      <c r="N268" s="1646">
        <f t="shared" si="54"/>
        <v>0.34059900626615564</v>
      </c>
      <c r="O268" s="1652">
        <v>11.81794</v>
      </c>
      <c r="P268" s="116">
        <v>8.9973949999999991</v>
      </c>
      <c r="Q268" s="116">
        <v>2.8205450000000019</v>
      </c>
      <c r="R268" s="1646">
        <f t="shared" si="55"/>
        <v>0.23866638348138525</v>
      </c>
      <c r="S268" s="116">
        <v>26.924769999999999</v>
      </c>
      <c r="T268" s="116">
        <v>18.482799800000002</v>
      </c>
      <c r="U268" s="116">
        <v>8.4419702000000001</v>
      </c>
      <c r="V268" s="1646">
        <f t="shared" si="56"/>
        <v>0.31353917600781733</v>
      </c>
      <c r="W268" s="116">
        <v>6.2418899999999997</v>
      </c>
      <c r="X268" s="116">
        <v>3.8620649999999994</v>
      </c>
      <c r="Y268" s="116">
        <v>2.3798249999999999</v>
      </c>
      <c r="Z268" s="1646">
        <f t="shared" si="57"/>
        <v>0.38126673171106829</v>
      </c>
      <c r="AA268" s="1652">
        <v>52.188029999999998</v>
      </c>
      <c r="AB268" s="116">
        <v>37.296144399999989</v>
      </c>
      <c r="AC268" s="116">
        <v>14.891885600000009</v>
      </c>
      <c r="AD268" s="1646">
        <f t="shared" si="58"/>
        <v>0.28535059859511863</v>
      </c>
      <c r="AE268" s="1652">
        <v>58.429919999999996</v>
      </c>
      <c r="AF268" s="116">
        <v>41.15820939999999</v>
      </c>
      <c r="AG268" s="116">
        <v>17.271710600000006</v>
      </c>
      <c r="AH268" s="1646">
        <f t="shared" si="59"/>
        <v>0.29559702631802348</v>
      </c>
      <c r="AI268" s="116">
        <v>74.224779999999996</v>
      </c>
      <c r="AJ268" s="116">
        <v>52.777989399999989</v>
      </c>
      <c r="AK268" s="116">
        <v>21.446790600000007</v>
      </c>
      <c r="AL268" s="1655">
        <f t="shared" si="60"/>
        <v>0.28894380825379351</v>
      </c>
    </row>
    <row r="269" spans="2:38" outlineLevel="1">
      <c r="B269" s="503" t="s">
        <v>4763</v>
      </c>
      <c r="C269" s="116">
        <v>0</v>
      </c>
      <c r="D269" s="116">
        <v>0</v>
      </c>
      <c r="E269" s="116">
        <v>0</v>
      </c>
      <c r="F269" s="1646">
        <f t="shared" si="52"/>
        <v>0</v>
      </c>
      <c r="G269" s="116">
        <v>0</v>
      </c>
      <c r="H269" s="116">
        <v>0</v>
      </c>
      <c r="I269" s="116">
        <v>0</v>
      </c>
      <c r="J269" s="1646">
        <f t="shared" si="53"/>
        <v>0</v>
      </c>
      <c r="K269" s="116">
        <v>0</v>
      </c>
      <c r="L269" s="116">
        <v>0</v>
      </c>
      <c r="M269" s="116">
        <v>0</v>
      </c>
      <c r="N269" s="1646">
        <f t="shared" si="54"/>
        <v>0</v>
      </c>
      <c r="O269" s="1652">
        <v>0</v>
      </c>
      <c r="P269" s="116">
        <v>0</v>
      </c>
      <c r="Q269" s="116">
        <v>0</v>
      </c>
      <c r="R269" s="1646">
        <f t="shared" si="55"/>
        <v>0</v>
      </c>
      <c r="S269" s="116">
        <v>0</v>
      </c>
      <c r="T269" s="116">
        <v>0</v>
      </c>
      <c r="U269" s="116">
        <v>0</v>
      </c>
      <c r="V269" s="1646">
        <f t="shared" si="56"/>
        <v>0</v>
      </c>
      <c r="W269" s="116">
        <v>65.303420000000003</v>
      </c>
      <c r="X269" s="116">
        <v>47.282851899999997</v>
      </c>
      <c r="Y269" s="116">
        <v>18.020568100000006</v>
      </c>
      <c r="Z269" s="1646">
        <f t="shared" si="57"/>
        <v>0.27595136824380723</v>
      </c>
      <c r="AA269" s="1652">
        <v>127.19145999999999</v>
      </c>
      <c r="AB269" s="116">
        <v>123.89793990000003</v>
      </c>
      <c r="AC269" s="116">
        <v>3.2935200999999652</v>
      </c>
      <c r="AD269" s="1646">
        <f t="shared" si="58"/>
        <v>2.5894192110067497E-2</v>
      </c>
      <c r="AE269" s="1652">
        <v>192.49487999999999</v>
      </c>
      <c r="AF269" s="116">
        <v>171.18079180000001</v>
      </c>
      <c r="AG269" s="116">
        <v>21.314088199999997</v>
      </c>
      <c r="AH269" s="1646">
        <f t="shared" si="59"/>
        <v>0.11072548111409507</v>
      </c>
      <c r="AI269" s="116">
        <v>192.49487999999999</v>
      </c>
      <c r="AJ269" s="116">
        <v>171.18079180000001</v>
      </c>
      <c r="AK269" s="116">
        <v>21.314088199999997</v>
      </c>
      <c r="AL269" s="1655">
        <f t="shared" si="60"/>
        <v>0.11072548111409507</v>
      </c>
    </row>
    <row r="270" spans="2:38" outlineLevel="1">
      <c r="B270" s="503" t="s">
        <v>3578</v>
      </c>
      <c r="C270" s="116">
        <v>17.331620000000001</v>
      </c>
      <c r="D270" s="116">
        <v>10.80902</v>
      </c>
      <c r="E270" s="116">
        <v>6.5226000000000024</v>
      </c>
      <c r="F270" s="1646">
        <f t="shared" si="52"/>
        <v>0.37634104601877966</v>
      </c>
      <c r="G270" s="116">
        <v>13.032470000000002</v>
      </c>
      <c r="H270" s="116">
        <v>8.3310100000000009</v>
      </c>
      <c r="I270" s="116">
        <v>4.7014600000000009</v>
      </c>
      <c r="J270" s="1646">
        <f t="shared" si="53"/>
        <v>0.36074972741161115</v>
      </c>
      <c r="K270" s="116">
        <v>19.090580000000003</v>
      </c>
      <c r="L270" s="116">
        <v>11.454234999999999</v>
      </c>
      <c r="M270" s="116">
        <v>7.636345000000003</v>
      </c>
      <c r="N270" s="1646">
        <f t="shared" si="54"/>
        <v>0.400005919149654</v>
      </c>
      <c r="O270" s="1652">
        <v>10.071789999999998</v>
      </c>
      <c r="P270" s="116">
        <v>6.0616500000000002</v>
      </c>
      <c r="Q270" s="116">
        <v>4.0101399999999989</v>
      </c>
      <c r="R270" s="1646">
        <f t="shared" si="55"/>
        <v>0.39815564065573245</v>
      </c>
      <c r="S270" s="116">
        <v>59.526460000000007</v>
      </c>
      <c r="T270" s="116">
        <v>36.655915</v>
      </c>
      <c r="U270" s="116">
        <v>22.870545000000007</v>
      </c>
      <c r="V270" s="1646">
        <f t="shared" si="56"/>
        <v>0.38420804798403946</v>
      </c>
      <c r="W270" s="116">
        <v>7.31881</v>
      </c>
      <c r="X270" s="116">
        <v>4.4096800000000007</v>
      </c>
      <c r="Y270" s="116">
        <v>2.9091300000000002</v>
      </c>
      <c r="Z270" s="1646">
        <f t="shared" si="57"/>
        <v>0.39748674989513327</v>
      </c>
      <c r="AA270" s="1652">
        <v>15.769219999999999</v>
      </c>
      <c r="AB270" s="116">
        <v>9.1697849999999956</v>
      </c>
      <c r="AC270" s="116">
        <v>6.5994350000000033</v>
      </c>
      <c r="AD270" s="1646">
        <f t="shared" si="58"/>
        <v>0.41850104190315079</v>
      </c>
      <c r="AE270" s="1652">
        <v>23.08803</v>
      </c>
      <c r="AF270" s="116">
        <v>13.579464999999997</v>
      </c>
      <c r="AG270" s="116">
        <v>9.5085650000000026</v>
      </c>
      <c r="AH270" s="1646">
        <f t="shared" si="59"/>
        <v>0.41183959826802036</v>
      </c>
      <c r="AI270" s="116">
        <v>52.250399999999999</v>
      </c>
      <c r="AJ270" s="116">
        <v>31.095349999999996</v>
      </c>
      <c r="AK270" s="116">
        <v>21.155050000000006</v>
      </c>
      <c r="AL270" s="1655">
        <f t="shared" si="60"/>
        <v>0.40487824016658258</v>
      </c>
    </row>
    <row r="271" spans="2:38" outlineLevel="1">
      <c r="B271" s="503" t="s">
        <v>3550</v>
      </c>
      <c r="C271" s="116">
        <v>46.435029999999998</v>
      </c>
      <c r="D271" s="116">
        <v>34.8319714</v>
      </c>
      <c r="E271" s="116">
        <v>11.603058599999997</v>
      </c>
      <c r="F271" s="1646">
        <f t="shared" si="52"/>
        <v>0.2498772715340121</v>
      </c>
      <c r="G271" s="116">
        <v>34.389750000000014</v>
      </c>
      <c r="H271" s="116">
        <v>26.346942200000008</v>
      </c>
      <c r="I271" s="116">
        <v>8.0428078000000056</v>
      </c>
      <c r="J271" s="1646">
        <f t="shared" si="53"/>
        <v>0.23387223809419966</v>
      </c>
      <c r="K271" s="116">
        <v>53.89058</v>
      </c>
      <c r="L271" s="116">
        <v>42.171320000000009</v>
      </c>
      <c r="M271" s="116">
        <v>11.719259999999995</v>
      </c>
      <c r="N271" s="1646">
        <f t="shared" si="54"/>
        <v>0.21746397979015988</v>
      </c>
      <c r="O271" s="1652">
        <v>6.1008500000000003</v>
      </c>
      <c r="P271" s="116">
        <v>4.5199950000000007</v>
      </c>
      <c r="Q271" s="116">
        <v>1.5808549999999995</v>
      </c>
      <c r="R271" s="1646">
        <f t="shared" si="55"/>
        <v>0.25912045042903847</v>
      </c>
      <c r="S271" s="116">
        <v>140.81621000000001</v>
      </c>
      <c r="T271" s="116">
        <v>107.87022860000002</v>
      </c>
      <c r="U271" s="116">
        <v>32.945981400000001</v>
      </c>
      <c r="V271" s="1646">
        <f t="shared" si="56"/>
        <v>0.23396440935315613</v>
      </c>
      <c r="W271" s="116">
        <v>23.71537</v>
      </c>
      <c r="X271" s="116">
        <v>19.705850999999999</v>
      </c>
      <c r="Y271" s="116">
        <v>4.0095190000000001</v>
      </c>
      <c r="Z271" s="1646">
        <f t="shared" si="57"/>
        <v>0.16906837211479306</v>
      </c>
      <c r="AA271" s="1652">
        <v>12.582030000000001</v>
      </c>
      <c r="AB271" s="116">
        <v>8.8432066000000003</v>
      </c>
      <c r="AC271" s="116">
        <v>3.7388234000000011</v>
      </c>
      <c r="AD271" s="1646">
        <f t="shared" si="58"/>
        <v>0.29715581666869345</v>
      </c>
      <c r="AE271" s="1652">
        <v>36.297400000000003</v>
      </c>
      <c r="AF271" s="116">
        <v>28.549057600000001</v>
      </c>
      <c r="AG271" s="116">
        <v>7.7483424000000012</v>
      </c>
      <c r="AH271" s="1646">
        <f t="shared" si="59"/>
        <v>0.213468248414487</v>
      </c>
      <c r="AI271" s="116">
        <v>96.288830000000004</v>
      </c>
      <c r="AJ271" s="116">
        <v>75.240372600000015</v>
      </c>
      <c r="AK271" s="116">
        <v>21.048457399999986</v>
      </c>
      <c r="AL271" s="1655">
        <f t="shared" si="60"/>
        <v>0.21859708337924538</v>
      </c>
    </row>
    <row r="272" spans="2:38" outlineLevel="1">
      <c r="B272" s="503" t="s">
        <v>1103</v>
      </c>
      <c r="C272" s="116">
        <v>197.60767999999999</v>
      </c>
      <c r="D272" s="116">
        <v>143.67747390000002</v>
      </c>
      <c r="E272" s="116">
        <v>53.930206099999978</v>
      </c>
      <c r="F272" s="1646">
        <f t="shared" si="52"/>
        <v>0.27291553698722631</v>
      </c>
      <c r="G272" s="116">
        <v>63.802569999999996</v>
      </c>
      <c r="H272" s="116">
        <v>19.712399299999998</v>
      </c>
      <c r="I272" s="116">
        <v>44.090170699999994</v>
      </c>
      <c r="J272" s="1646">
        <f t="shared" si="53"/>
        <v>0.69104066967835309</v>
      </c>
      <c r="K272" s="116">
        <v>22</v>
      </c>
      <c r="L272" s="116">
        <v>1.2018663999999999</v>
      </c>
      <c r="M272" s="116">
        <v>20.7981336</v>
      </c>
      <c r="N272" s="1646">
        <f t="shared" si="54"/>
        <v>0.94536970909090912</v>
      </c>
      <c r="O272" s="1652">
        <v>0</v>
      </c>
      <c r="P272" s="116">
        <v>0</v>
      </c>
      <c r="Q272" s="116">
        <v>0</v>
      </c>
      <c r="R272" s="1646">
        <f t="shared" si="55"/>
        <v>0</v>
      </c>
      <c r="S272" s="116">
        <v>283.41025000000002</v>
      </c>
      <c r="T272" s="116">
        <v>164.59173960000001</v>
      </c>
      <c r="U272" s="116">
        <v>118.81851039999999</v>
      </c>
      <c r="V272" s="1646">
        <f t="shared" si="56"/>
        <v>0.4192456356112737</v>
      </c>
      <c r="W272" s="116">
        <v>0</v>
      </c>
      <c r="X272" s="116">
        <v>0</v>
      </c>
      <c r="Y272" s="116">
        <v>0</v>
      </c>
      <c r="Z272" s="1646">
        <f t="shared" si="57"/>
        <v>0</v>
      </c>
      <c r="AA272" s="1652">
        <v>1.15042</v>
      </c>
      <c r="AB272" s="116">
        <v>0.98057879999999997</v>
      </c>
      <c r="AC272" s="116">
        <v>0.16984120000000008</v>
      </c>
      <c r="AD272" s="1646">
        <f t="shared" si="58"/>
        <v>0.14763408146589949</v>
      </c>
      <c r="AE272" s="1652">
        <v>1.15042</v>
      </c>
      <c r="AF272" s="116">
        <v>0.98057879999999997</v>
      </c>
      <c r="AG272" s="116">
        <v>0.16984120000000008</v>
      </c>
      <c r="AH272" s="1646">
        <f t="shared" si="59"/>
        <v>0.14763408146589949</v>
      </c>
      <c r="AI272" s="116">
        <v>23.150419999999997</v>
      </c>
      <c r="AJ272" s="116">
        <v>2.1824452000000001</v>
      </c>
      <c r="AK272" s="116">
        <v>20.967974799999997</v>
      </c>
      <c r="AL272" s="1655">
        <f t="shared" si="60"/>
        <v>0.90572761962849913</v>
      </c>
    </row>
    <row r="273" spans="2:38" outlineLevel="1">
      <c r="B273" s="503" t="s">
        <v>4871</v>
      </c>
      <c r="C273" s="116">
        <v>0</v>
      </c>
      <c r="D273" s="116">
        <v>0</v>
      </c>
      <c r="E273" s="116">
        <v>0</v>
      </c>
      <c r="F273" s="1646">
        <f t="shared" si="52"/>
        <v>0</v>
      </c>
      <c r="G273" s="116">
        <v>0</v>
      </c>
      <c r="H273" s="116">
        <v>0</v>
      </c>
      <c r="I273" s="116">
        <v>0</v>
      </c>
      <c r="J273" s="1646">
        <f t="shared" si="53"/>
        <v>0</v>
      </c>
      <c r="K273" s="116">
        <v>165.47693000000001</v>
      </c>
      <c r="L273" s="116">
        <v>144.79159999999993</v>
      </c>
      <c r="M273" s="116">
        <v>20.685330000000103</v>
      </c>
      <c r="N273" s="1646">
        <f t="shared" si="54"/>
        <v>0.12500431329007677</v>
      </c>
      <c r="O273" s="1652">
        <v>0</v>
      </c>
      <c r="P273" s="116">
        <v>0</v>
      </c>
      <c r="Q273" s="116">
        <v>0</v>
      </c>
      <c r="R273" s="1646">
        <f t="shared" si="55"/>
        <v>0</v>
      </c>
      <c r="S273" s="116">
        <v>165.47693000000001</v>
      </c>
      <c r="T273" s="116">
        <v>144.79159999999993</v>
      </c>
      <c r="U273" s="116">
        <v>20.685330000000103</v>
      </c>
      <c r="V273" s="1646">
        <f t="shared" si="56"/>
        <v>0.12500431329007677</v>
      </c>
      <c r="W273" s="116">
        <v>0</v>
      </c>
      <c r="X273" s="116">
        <v>0</v>
      </c>
      <c r="Y273" s="116">
        <v>0</v>
      </c>
      <c r="Z273" s="1646">
        <f t="shared" si="57"/>
        <v>0</v>
      </c>
      <c r="AA273" s="1652">
        <v>0</v>
      </c>
      <c r="AB273" s="116">
        <v>0</v>
      </c>
      <c r="AC273" s="116">
        <v>0</v>
      </c>
      <c r="AD273" s="1646">
        <f t="shared" si="58"/>
        <v>0</v>
      </c>
      <c r="AE273" s="1652">
        <v>0</v>
      </c>
      <c r="AF273" s="116">
        <v>0</v>
      </c>
      <c r="AG273" s="116">
        <v>0</v>
      </c>
      <c r="AH273" s="1646">
        <f t="shared" si="59"/>
        <v>0</v>
      </c>
      <c r="AI273" s="116">
        <v>165.47693000000001</v>
      </c>
      <c r="AJ273" s="116">
        <v>144.79159999999993</v>
      </c>
      <c r="AK273" s="116">
        <v>20.685330000000103</v>
      </c>
      <c r="AL273" s="1655">
        <f t="shared" si="60"/>
        <v>0.12500431329007677</v>
      </c>
    </row>
    <row r="274" spans="2:38" outlineLevel="1">
      <c r="B274" s="503" t="s">
        <v>1697</v>
      </c>
      <c r="C274" s="116">
        <v>10.78205</v>
      </c>
      <c r="D274" s="116">
        <v>6.5031113999999999</v>
      </c>
      <c r="E274" s="116">
        <v>4.2789385999999991</v>
      </c>
      <c r="F274" s="1646">
        <f t="shared" si="52"/>
        <v>0.39685761056570867</v>
      </c>
      <c r="G274" s="116">
        <v>4.6179499999999996</v>
      </c>
      <c r="H274" s="116">
        <v>3.8575199999999996</v>
      </c>
      <c r="I274" s="116">
        <v>0.76043000000000027</v>
      </c>
      <c r="J274" s="1646">
        <f t="shared" si="53"/>
        <v>0.16466830520035955</v>
      </c>
      <c r="K274" s="116">
        <v>0</v>
      </c>
      <c r="L274" s="116">
        <v>0</v>
      </c>
      <c r="M274" s="116">
        <v>0</v>
      </c>
      <c r="N274" s="1646">
        <f t="shared" si="54"/>
        <v>0</v>
      </c>
      <c r="O274" s="1652">
        <v>41.742729999999995</v>
      </c>
      <c r="P274" s="116">
        <v>23.199079300000008</v>
      </c>
      <c r="Q274" s="116">
        <v>18.543650699999986</v>
      </c>
      <c r="R274" s="1646">
        <f t="shared" si="55"/>
        <v>0.4442366539035657</v>
      </c>
      <c r="S274" s="116">
        <v>57.142729999999993</v>
      </c>
      <c r="T274" s="116">
        <v>33.559710700000011</v>
      </c>
      <c r="U274" s="116">
        <v>23.583019299999986</v>
      </c>
      <c r="V274" s="1646">
        <f t="shared" si="56"/>
        <v>0.41270375601585696</v>
      </c>
      <c r="W274" s="116">
        <v>2.9700799999999998</v>
      </c>
      <c r="X274" s="116">
        <v>1.2325999999999999</v>
      </c>
      <c r="Y274" s="116">
        <v>1.7374799999999999</v>
      </c>
      <c r="Z274" s="1646">
        <f t="shared" si="57"/>
        <v>0.58499434358670477</v>
      </c>
      <c r="AA274" s="1652">
        <v>1.4700799999999998</v>
      </c>
      <c r="AB274" s="116">
        <v>1.0869599999999999</v>
      </c>
      <c r="AC274" s="116">
        <v>0.38311999999999991</v>
      </c>
      <c r="AD274" s="1646">
        <f t="shared" si="58"/>
        <v>0.26061166739225072</v>
      </c>
      <c r="AE274" s="1652">
        <v>4.4401599999999997</v>
      </c>
      <c r="AF274" s="116">
        <v>2.3195600000000001</v>
      </c>
      <c r="AG274" s="116">
        <v>2.1206</v>
      </c>
      <c r="AH274" s="1646">
        <f t="shared" si="59"/>
        <v>0.47759540196749672</v>
      </c>
      <c r="AI274" s="116">
        <v>46.18289</v>
      </c>
      <c r="AJ274" s="116">
        <v>25.518639300000007</v>
      </c>
      <c r="AK274" s="116">
        <v>20.664250699999993</v>
      </c>
      <c r="AL274" s="1655">
        <f t="shared" si="60"/>
        <v>0.44744386286782817</v>
      </c>
    </row>
    <row r="275" spans="2:38" outlineLevel="1">
      <c r="B275" s="503" t="s">
        <v>2627</v>
      </c>
      <c r="C275" s="116">
        <v>0</v>
      </c>
      <c r="D275" s="116">
        <v>0</v>
      </c>
      <c r="E275" s="116">
        <v>0</v>
      </c>
      <c r="F275" s="1646">
        <f t="shared" si="52"/>
        <v>0</v>
      </c>
      <c r="G275" s="116">
        <v>0</v>
      </c>
      <c r="H275" s="116">
        <v>0</v>
      </c>
      <c r="I275" s="116">
        <v>0</v>
      </c>
      <c r="J275" s="1646">
        <f t="shared" si="53"/>
        <v>0</v>
      </c>
      <c r="K275" s="116">
        <v>0</v>
      </c>
      <c r="L275" s="116">
        <v>0</v>
      </c>
      <c r="M275" s="116">
        <v>0</v>
      </c>
      <c r="N275" s="1646">
        <f t="shared" si="54"/>
        <v>0</v>
      </c>
      <c r="O275" s="1652">
        <v>23.121872000000003</v>
      </c>
      <c r="P275" s="116">
        <v>11.872536999999999</v>
      </c>
      <c r="Q275" s="116">
        <v>11.249335000000002</v>
      </c>
      <c r="R275" s="1646">
        <f t="shared" si="55"/>
        <v>0.48652353927052278</v>
      </c>
      <c r="S275" s="116">
        <v>23.121872000000003</v>
      </c>
      <c r="T275" s="116">
        <v>11.872536999999999</v>
      </c>
      <c r="U275" s="116">
        <v>11.249335000000002</v>
      </c>
      <c r="V275" s="1646">
        <f t="shared" si="56"/>
        <v>0.48652353927052278</v>
      </c>
      <c r="W275" s="116">
        <v>5.7437800000000001</v>
      </c>
      <c r="X275" s="116">
        <v>2.9827605999999998</v>
      </c>
      <c r="Y275" s="116">
        <v>2.7610194000000003</v>
      </c>
      <c r="Z275" s="1646">
        <f t="shared" si="57"/>
        <v>0.48069727600987511</v>
      </c>
      <c r="AA275" s="1652">
        <v>10.707552</v>
      </c>
      <c r="AB275" s="116">
        <v>4.7614646000000009</v>
      </c>
      <c r="AC275" s="116">
        <v>5.9460873999999988</v>
      </c>
      <c r="AD275" s="1646">
        <f t="shared" si="58"/>
        <v>0.55531716306397572</v>
      </c>
      <c r="AE275" s="1652">
        <v>16.451331999999997</v>
      </c>
      <c r="AF275" s="116">
        <v>7.7442252000000007</v>
      </c>
      <c r="AG275" s="116">
        <v>8.7071067999999983</v>
      </c>
      <c r="AH275" s="1646">
        <f t="shared" si="59"/>
        <v>0.52926454830526792</v>
      </c>
      <c r="AI275" s="116">
        <v>39.573203999999997</v>
      </c>
      <c r="AJ275" s="116">
        <v>19.6167622</v>
      </c>
      <c r="AK275" s="116">
        <v>19.956441799999997</v>
      </c>
      <c r="AL275" s="1655">
        <f t="shared" si="60"/>
        <v>0.50429178794822871</v>
      </c>
    </row>
    <row r="276" spans="2:38" outlineLevel="1">
      <c r="B276" s="503" t="s">
        <v>1663</v>
      </c>
      <c r="C276" s="116">
        <v>12.48034</v>
      </c>
      <c r="D276" s="116">
        <v>9.2847654999999971</v>
      </c>
      <c r="E276" s="116">
        <v>3.1955745000000024</v>
      </c>
      <c r="F276" s="1646">
        <f t="shared" si="52"/>
        <v>0.2560486733534505</v>
      </c>
      <c r="G276" s="116">
        <v>0</v>
      </c>
      <c r="H276" s="116">
        <v>0</v>
      </c>
      <c r="I276" s="116">
        <v>0</v>
      </c>
      <c r="J276" s="1646">
        <f t="shared" si="53"/>
        <v>0</v>
      </c>
      <c r="K276" s="116">
        <v>4.46753</v>
      </c>
      <c r="L276" s="116">
        <v>3.6917778999999999</v>
      </c>
      <c r="M276" s="116">
        <v>0.77575209999999972</v>
      </c>
      <c r="N276" s="1646">
        <f t="shared" si="54"/>
        <v>0.17364228108149241</v>
      </c>
      <c r="O276" s="1652">
        <v>2.6384499999999997</v>
      </c>
      <c r="P276" s="116">
        <v>1.7202679999999999</v>
      </c>
      <c r="Q276" s="116">
        <v>0.91818200000000005</v>
      </c>
      <c r="R276" s="1646">
        <f t="shared" si="55"/>
        <v>0.34800053061456543</v>
      </c>
      <c r="S276" s="116">
        <v>19.586320000000001</v>
      </c>
      <c r="T276" s="116">
        <v>14.696811399999998</v>
      </c>
      <c r="U276" s="116">
        <v>4.889508600000001</v>
      </c>
      <c r="V276" s="1646">
        <f t="shared" si="56"/>
        <v>0.24963896229613325</v>
      </c>
      <c r="W276" s="116">
        <v>42.743600000000008</v>
      </c>
      <c r="X276" s="116">
        <v>31.649461499999997</v>
      </c>
      <c r="Y276" s="116">
        <v>11.094138500000009</v>
      </c>
      <c r="Z276" s="1646">
        <f t="shared" si="57"/>
        <v>0.25955086843410491</v>
      </c>
      <c r="AA276" s="1652">
        <v>27.951280000000001</v>
      </c>
      <c r="AB276" s="116">
        <v>20.896699899999998</v>
      </c>
      <c r="AC276" s="116">
        <v>7.054580099999999</v>
      </c>
      <c r="AD276" s="1646">
        <f t="shared" si="58"/>
        <v>0.25238844518032799</v>
      </c>
      <c r="AE276" s="1652">
        <v>70.694879999999998</v>
      </c>
      <c r="AF276" s="116">
        <v>52.546161399999995</v>
      </c>
      <c r="AG276" s="116">
        <v>18.148718600000006</v>
      </c>
      <c r="AH276" s="1646">
        <f t="shared" si="59"/>
        <v>0.25671899577451729</v>
      </c>
      <c r="AI276" s="116">
        <v>77.80086</v>
      </c>
      <c r="AJ276" s="116">
        <v>57.958207299999998</v>
      </c>
      <c r="AK276" s="116">
        <v>19.842652700000006</v>
      </c>
      <c r="AL276" s="1655">
        <f t="shared" si="60"/>
        <v>0.25504413061757936</v>
      </c>
    </row>
    <row r="277" spans="2:38" outlineLevel="1">
      <c r="B277" s="503" t="s">
        <v>1395</v>
      </c>
      <c r="C277" s="116">
        <v>12.413680000000001</v>
      </c>
      <c r="D277" s="116">
        <v>7.4017109000000003</v>
      </c>
      <c r="E277" s="116">
        <v>5.0119691</v>
      </c>
      <c r="F277" s="1646">
        <f t="shared" si="52"/>
        <v>0.40374563384910839</v>
      </c>
      <c r="G277" s="116">
        <v>14.27436</v>
      </c>
      <c r="H277" s="116">
        <v>8.8114299999999997</v>
      </c>
      <c r="I277" s="116">
        <v>5.4629300000000001</v>
      </c>
      <c r="J277" s="1646">
        <f t="shared" si="53"/>
        <v>0.38270927733362475</v>
      </c>
      <c r="K277" s="116">
        <v>28.409400000000002</v>
      </c>
      <c r="L277" s="116">
        <v>19.476015</v>
      </c>
      <c r="M277" s="116">
        <v>8.9333850000000012</v>
      </c>
      <c r="N277" s="1646">
        <f t="shared" si="54"/>
        <v>0.3144517307651693</v>
      </c>
      <c r="O277" s="1652">
        <v>3.9786299999999999</v>
      </c>
      <c r="P277" s="116">
        <v>2.3801750000000004</v>
      </c>
      <c r="Q277" s="116">
        <v>1.598455</v>
      </c>
      <c r="R277" s="1646">
        <f t="shared" si="55"/>
        <v>0.40176015362071871</v>
      </c>
      <c r="S277" s="116">
        <v>59.076070000000001</v>
      </c>
      <c r="T277" s="116">
        <v>38.069330900000004</v>
      </c>
      <c r="U277" s="116">
        <v>21.006739099999997</v>
      </c>
      <c r="V277" s="1646">
        <f t="shared" si="56"/>
        <v>0.35558795803444604</v>
      </c>
      <c r="W277" s="116">
        <v>1.4700799999999998</v>
      </c>
      <c r="X277" s="116">
        <v>0.89202000000000004</v>
      </c>
      <c r="Y277" s="116">
        <v>0.57805999999999991</v>
      </c>
      <c r="Z277" s="1646">
        <f t="shared" si="57"/>
        <v>0.39321669569003048</v>
      </c>
      <c r="AA277" s="1652">
        <v>19.974349999999998</v>
      </c>
      <c r="AB277" s="116">
        <v>11.452669999999998</v>
      </c>
      <c r="AC277" s="116">
        <v>8.5216799999999999</v>
      </c>
      <c r="AD277" s="1646">
        <f t="shared" si="58"/>
        <v>0.42663115445558936</v>
      </c>
      <c r="AE277" s="1652">
        <v>21.444430000000001</v>
      </c>
      <c r="AF277" s="116">
        <v>12.344689999999998</v>
      </c>
      <c r="AG277" s="116">
        <v>9.0997400000000024</v>
      </c>
      <c r="AH277" s="1646">
        <f t="shared" si="59"/>
        <v>0.42434049307908872</v>
      </c>
      <c r="AI277" s="116">
        <v>53.832459999999998</v>
      </c>
      <c r="AJ277" s="116">
        <v>34.200879999999998</v>
      </c>
      <c r="AK277" s="116">
        <v>19.631580000000003</v>
      </c>
      <c r="AL277" s="1655">
        <f t="shared" si="60"/>
        <v>0.36467922885188608</v>
      </c>
    </row>
    <row r="278" spans="2:38" outlineLevel="1">
      <c r="B278" s="503" t="s">
        <v>1139</v>
      </c>
      <c r="C278" s="116">
        <v>0</v>
      </c>
      <c r="D278" s="116">
        <v>0</v>
      </c>
      <c r="E278" s="116">
        <v>0</v>
      </c>
      <c r="F278" s="1646">
        <f t="shared" si="52"/>
        <v>0</v>
      </c>
      <c r="G278" s="116">
        <v>152.96119884299998</v>
      </c>
      <c r="H278" s="116">
        <v>117.9087804</v>
      </c>
      <c r="I278" s="116">
        <v>35.052418442999986</v>
      </c>
      <c r="J278" s="1646">
        <f t="shared" si="53"/>
        <v>0.22915888936630222</v>
      </c>
      <c r="K278" s="116">
        <v>60.93454000000002</v>
      </c>
      <c r="L278" s="116">
        <v>41.398720000000004</v>
      </c>
      <c r="M278" s="116">
        <v>19.535820000000022</v>
      </c>
      <c r="N278" s="1646">
        <f t="shared" si="54"/>
        <v>0.32060338848869652</v>
      </c>
      <c r="O278" s="1652">
        <v>0</v>
      </c>
      <c r="P278" s="116">
        <v>0</v>
      </c>
      <c r="Q278" s="116">
        <v>0</v>
      </c>
      <c r="R278" s="1646">
        <f t="shared" si="55"/>
        <v>0</v>
      </c>
      <c r="S278" s="116">
        <v>213.89573884300003</v>
      </c>
      <c r="T278" s="116">
        <v>159.30750040000001</v>
      </c>
      <c r="U278" s="116">
        <v>54.588238443000009</v>
      </c>
      <c r="V278" s="1646">
        <f t="shared" si="56"/>
        <v>0.25520956489492247</v>
      </c>
      <c r="W278" s="116">
        <v>0</v>
      </c>
      <c r="X278" s="116">
        <v>0</v>
      </c>
      <c r="Y278" s="116">
        <v>0</v>
      </c>
      <c r="Z278" s="1646">
        <f t="shared" si="57"/>
        <v>0</v>
      </c>
      <c r="AA278" s="1652">
        <v>0</v>
      </c>
      <c r="AB278" s="116">
        <v>0</v>
      </c>
      <c r="AC278" s="116">
        <v>0</v>
      </c>
      <c r="AD278" s="1646">
        <f t="shared" si="58"/>
        <v>0</v>
      </c>
      <c r="AE278" s="1652">
        <v>0</v>
      </c>
      <c r="AF278" s="116">
        <v>0</v>
      </c>
      <c r="AG278" s="116">
        <v>0</v>
      </c>
      <c r="AH278" s="1646">
        <f t="shared" si="59"/>
        <v>0</v>
      </c>
      <c r="AI278" s="116">
        <v>60.93454000000002</v>
      </c>
      <c r="AJ278" s="116">
        <v>41.398720000000004</v>
      </c>
      <c r="AK278" s="116">
        <v>19.535820000000022</v>
      </c>
      <c r="AL278" s="1655">
        <f t="shared" si="60"/>
        <v>0.32060338848869652</v>
      </c>
    </row>
    <row r="279" spans="2:38" outlineLevel="1">
      <c r="B279" s="503" t="s">
        <v>1313</v>
      </c>
      <c r="C279" s="116">
        <v>0</v>
      </c>
      <c r="D279" s="116">
        <v>0</v>
      </c>
      <c r="E279" s="116">
        <v>0</v>
      </c>
      <c r="F279" s="1646">
        <f t="shared" si="52"/>
        <v>0</v>
      </c>
      <c r="G279" s="116">
        <v>0</v>
      </c>
      <c r="H279" s="116">
        <v>0</v>
      </c>
      <c r="I279" s="116">
        <v>0</v>
      </c>
      <c r="J279" s="1646">
        <f t="shared" si="53"/>
        <v>0</v>
      </c>
      <c r="K279" s="116">
        <v>78.158939600000011</v>
      </c>
      <c r="L279" s="116">
        <v>58.656500000000001</v>
      </c>
      <c r="M279" s="116">
        <v>19.502439600000013</v>
      </c>
      <c r="N279" s="1646">
        <f t="shared" si="54"/>
        <v>0.24952282745657939</v>
      </c>
      <c r="O279" s="1652">
        <v>0</v>
      </c>
      <c r="P279" s="116">
        <v>0</v>
      </c>
      <c r="Q279" s="116">
        <v>0</v>
      </c>
      <c r="R279" s="1646">
        <f t="shared" si="55"/>
        <v>0</v>
      </c>
      <c r="S279" s="116">
        <v>78.158939600000011</v>
      </c>
      <c r="T279" s="116">
        <v>58.656500000000001</v>
      </c>
      <c r="U279" s="116">
        <v>19.502439600000013</v>
      </c>
      <c r="V279" s="1646">
        <f t="shared" si="56"/>
        <v>0.24952282745657939</v>
      </c>
      <c r="W279" s="116">
        <v>0</v>
      </c>
      <c r="X279" s="116">
        <v>0</v>
      </c>
      <c r="Y279" s="116">
        <v>0</v>
      </c>
      <c r="Z279" s="1646">
        <f t="shared" si="57"/>
        <v>0</v>
      </c>
      <c r="AA279" s="1652">
        <v>0</v>
      </c>
      <c r="AB279" s="116">
        <v>0</v>
      </c>
      <c r="AC279" s="116">
        <v>0</v>
      </c>
      <c r="AD279" s="1646">
        <f t="shared" si="58"/>
        <v>0</v>
      </c>
      <c r="AE279" s="1652">
        <v>0</v>
      </c>
      <c r="AF279" s="116">
        <v>0</v>
      </c>
      <c r="AG279" s="116">
        <v>0</v>
      </c>
      <c r="AH279" s="1646">
        <f t="shared" si="59"/>
        <v>0</v>
      </c>
      <c r="AI279" s="116">
        <v>78.158939600000011</v>
      </c>
      <c r="AJ279" s="116">
        <v>58.656500000000001</v>
      </c>
      <c r="AK279" s="116">
        <v>19.502439600000013</v>
      </c>
      <c r="AL279" s="1655">
        <f t="shared" si="60"/>
        <v>0.24952282745657939</v>
      </c>
    </row>
    <row r="280" spans="2:38" outlineLevel="1">
      <c r="B280" s="503" t="s">
        <v>1279</v>
      </c>
      <c r="C280" s="116">
        <v>15.660690000000001</v>
      </c>
      <c r="D280" s="116">
        <v>11.887235800000001</v>
      </c>
      <c r="E280" s="116">
        <v>3.7734542000000002</v>
      </c>
      <c r="F280" s="1646">
        <f t="shared" si="52"/>
        <v>0.24095069885171089</v>
      </c>
      <c r="G280" s="116">
        <v>53.985459999999975</v>
      </c>
      <c r="H280" s="116">
        <v>41.988166399999997</v>
      </c>
      <c r="I280" s="116">
        <v>11.997293599999983</v>
      </c>
      <c r="J280" s="1646">
        <f t="shared" si="53"/>
        <v>0.22223194171171254</v>
      </c>
      <c r="K280" s="116">
        <v>23.686320000000002</v>
      </c>
      <c r="L280" s="116">
        <v>17.799661800000006</v>
      </c>
      <c r="M280" s="116">
        <v>5.8866581999999976</v>
      </c>
      <c r="N280" s="1646">
        <f t="shared" si="54"/>
        <v>0.24852565531496648</v>
      </c>
      <c r="O280" s="1652">
        <v>7.3316199999999991</v>
      </c>
      <c r="P280" s="116">
        <v>5.6542867999999995</v>
      </c>
      <c r="Q280" s="116">
        <v>1.6773331999999992</v>
      </c>
      <c r="R280" s="1646">
        <f t="shared" si="55"/>
        <v>0.22878070603768327</v>
      </c>
      <c r="S280" s="116">
        <v>100.66408999999999</v>
      </c>
      <c r="T280" s="116">
        <v>77.3293508</v>
      </c>
      <c r="U280" s="116">
        <v>23.33473919999998</v>
      </c>
      <c r="V280" s="1646">
        <f t="shared" si="56"/>
        <v>0.23180797839626804</v>
      </c>
      <c r="W280" s="116">
        <v>32.162379999999999</v>
      </c>
      <c r="X280" s="116">
        <v>22.337138800000002</v>
      </c>
      <c r="Y280" s="116">
        <v>9.8252412000000007</v>
      </c>
      <c r="Z280" s="1646">
        <f t="shared" si="57"/>
        <v>0.30548862366528851</v>
      </c>
      <c r="AA280" s="1652">
        <v>22.958110000000001</v>
      </c>
      <c r="AB280" s="116">
        <v>20.875034399999997</v>
      </c>
      <c r="AC280" s="116">
        <v>2.0830756000000039</v>
      </c>
      <c r="AD280" s="1646">
        <f t="shared" si="58"/>
        <v>9.0733758136013976E-2</v>
      </c>
      <c r="AE280" s="1652">
        <v>55.120490000000004</v>
      </c>
      <c r="AF280" s="116">
        <v>43.212173199999995</v>
      </c>
      <c r="AG280" s="116">
        <v>11.908316800000009</v>
      </c>
      <c r="AH280" s="1646">
        <f t="shared" si="59"/>
        <v>0.21604156276549805</v>
      </c>
      <c r="AI280" s="116">
        <v>86.138430000000014</v>
      </c>
      <c r="AJ280" s="116">
        <v>66.666121799999999</v>
      </c>
      <c r="AK280" s="116">
        <v>19.472308200000015</v>
      </c>
      <c r="AL280" s="1655">
        <f t="shared" si="60"/>
        <v>0.22605831334515861</v>
      </c>
    </row>
    <row r="281" spans="2:38" outlineLevel="1">
      <c r="B281" s="503" t="s">
        <v>4730</v>
      </c>
      <c r="C281" s="116">
        <v>0</v>
      </c>
      <c r="D281" s="116">
        <v>0</v>
      </c>
      <c r="E281" s="116">
        <v>0</v>
      </c>
      <c r="F281" s="1646">
        <f t="shared" si="52"/>
        <v>0</v>
      </c>
      <c r="G281" s="116">
        <v>0</v>
      </c>
      <c r="H281" s="116">
        <v>0</v>
      </c>
      <c r="I281" s="116">
        <v>0</v>
      </c>
      <c r="J281" s="1646">
        <f t="shared" si="53"/>
        <v>0</v>
      </c>
      <c r="K281" s="116">
        <v>0</v>
      </c>
      <c r="L281" s="116">
        <v>0</v>
      </c>
      <c r="M281" s="116">
        <v>0</v>
      </c>
      <c r="N281" s="1646">
        <f t="shared" si="54"/>
        <v>0</v>
      </c>
      <c r="O281" s="1652">
        <v>0</v>
      </c>
      <c r="P281" s="116">
        <v>0</v>
      </c>
      <c r="Q281" s="116">
        <v>0</v>
      </c>
      <c r="R281" s="1646">
        <f t="shared" si="55"/>
        <v>0</v>
      </c>
      <c r="S281" s="116">
        <v>0</v>
      </c>
      <c r="T281" s="116">
        <v>0</v>
      </c>
      <c r="U281" s="116">
        <v>0</v>
      </c>
      <c r="V281" s="1646">
        <f t="shared" si="56"/>
        <v>0</v>
      </c>
      <c r="W281" s="116">
        <v>0</v>
      </c>
      <c r="X281" s="116">
        <v>0</v>
      </c>
      <c r="Y281" s="116">
        <v>0</v>
      </c>
      <c r="Z281" s="1646">
        <f t="shared" si="57"/>
        <v>0</v>
      </c>
      <c r="AA281" s="1652">
        <v>63.551279999999998</v>
      </c>
      <c r="AB281" s="116">
        <v>44.275879400000008</v>
      </c>
      <c r="AC281" s="116">
        <v>19.275400599999994</v>
      </c>
      <c r="AD281" s="1646">
        <f t="shared" si="58"/>
        <v>0.3033046793077967</v>
      </c>
      <c r="AE281" s="1652">
        <v>63.551279999999998</v>
      </c>
      <c r="AF281" s="116">
        <v>44.275879400000008</v>
      </c>
      <c r="AG281" s="116">
        <v>19.275400599999994</v>
      </c>
      <c r="AH281" s="1646">
        <f t="shared" si="59"/>
        <v>0.3033046793077967</v>
      </c>
      <c r="AI281" s="116">
        <v>63.551279999999998</v>
      </c>
      <c r="AJ281" s="116">
        <v>44.275879400000008</v>
      </c>
      <c r="AK281" s="116">
        <v>19.275400599999994</v>
      </c>
      <c r="AL281" s="1655">
        <f t="shared" si="60"/>
        <v>0.3033046793077967</v>
      </c>
    </row>
    <row r="282" spans="2:38" outlineLevel="1">
      <c r="B282" s="503" t="s">
        <v>3580</v>
      </c>
      <c r="C282" s="116">
        <v>3.4290700000000003</v>
      </c>
      <c r="D282" s="116">
        <v>2.2783500000000001</v>
      </c>
      <c r="E282" s="116">
        <v>1.1507200000000002</v>
      </c>
      <c r="F282" s="1646">
        <f t="shared" si="52"/>
        <v>0.33557786805168749</v>
      </c>
      <c r="G282" s="116">
        <v>6.9076700000000013</v>
      </c>
      <c r="H282" s="116">
        <v>5.3550900000000006</v>
      </c>
      <c r="I282" s="116">
        <v>1.5525800000000007</v>
      </c>
      <c r="J282" s="1646">
        <f t="shared" si="53"/>
        <v>0.22476175034418269</v>
      </c>
      <c r="K282" s="116">
        <v>33.587160000000004</v>
      </c>
      <c r="L282" s="116">
        <v>28.980194999999998</v>
      </c>
      <c r="M282" s="116">
        <v>4.6069650000000042</v>
      </c>
      <c r="N282" s="1646">
        <f t="shared" si="54"/>
        <v>0.13716446999389062</v>
      </c>
      <c r="O282" s="1652">
        <v>0.35725999999999997</v>
      </c>
      <c r="P282" s="116">
        <v>0.26368000000000003</v>
      </c>
      <c r="Q282" s="116">
        <v>9.3579999999999983E-2</v>
      </c>
      <c r="R282" s="1646">
        <f t="shared" si="55"/>
        <v>0.26193808430834686</v>
      </c>
      <c r="S282" s="116">
        <v>44.281160000000014</v>
      </c>
      <c r="T282" s="116">
        <v>36.877315000000003</v>
      </c>
      <c r="U282" s="116">
        <v>7.4038450000000084</v>
      </c>
      <c r="V282" s="1646">
        <f t="shared" si="56"/>
        <v>0.16720079148784733</v>
      </c>
      <c r="W282" s="116">
        <v>20.246980000000001</v>
      </c>
      <c r="X282" s="116">
        <v>11.640072200000004</v>
      </c>
      <c r="Y282" s="116">
        <v>8.6069077999999948</v>
      </c>
      <c r="Z282" s="1646">
        <f t="shared" si="57"/>
        <v>0.42509588096595119</v>
      </c>
      <c r="AA282" s="1652">
        <v>3.4871699999999999</v>
      </c>
      <c r="AB282" s="116">
        <v>-2.3127728000000003</v>
      </c>
      <c r="AC282" s="116">
        <v>5.7999428000000011</v>
      </c>
      <c r="AD282" s="1646">
        <f t="shared" si="58"/>
        <v>1.6632234161225294</v>
      </c>
      <c r="AE282" s="1652">
        <v>23.734150000000003</v>
      </c>
      <c r="AF282" s="116">
        <v>9.3272994000000029</v>
      </c>
      <c r="AG282" s="116">
        <v>14.406850599999999</v>
      </c>
      <c r="AH282" s="1646">
        <f t="shared" si="59"/>
        <v>0.60700933465070361</v>
      </c>
      <c r="AI282" s="116">
        <v>57.678570000000008</v>
      </c>
      <c r="AJ282" s="116">
        <v>38.571174400000004</v>
      </c>
      <c r="AK282" s="116">
        <v>19.107395600000004</v>
      </c>
      <c r="AL282" s="1655">
        <f t="shared" si="60"/>
        <v>0.33127373996962828</v>
      </c>
    </row>
    <row r="283" spans="2:38" outlineLevel="1">
      <c r="B283" s="503" t="s">
        <v>3582</v>
      </c>
      <c r="C283" s="116">
        <v>5.9760599999999995</v>
      </c>
      <c r="D283" s="116">
        <v>3.6426799999999995</v>
      </c>
      <c r="E283" s="116">
        <v>2.33338</v>
      </c>
      <c r="F283" s="1646">
        <f t="shared" si="52"/>
        <v>0.39045458044263281</v>
      </c>
      <c r="G283" s="116">
        <v>13.085470000000001</v>
      </c>
      <c r="H283" s="116">
        <v>8.1607025000000011</v>
      </c>
      <c r="I283" s="116">
        <v>4.9247674999999997</v>
      </c>
      <c r="J283" s="1646">
        <f t="shared" si="53"/>
        <v>0.37635388717409457</v>
      </c>
      <c r="K283" s="116">
        <v>22.768390000000004</v>
      </c>
      <c r="L283" s="116">
        <v>14.218047499999997</v>
      </c>
      <c r="M283" s="116">
        <v>8.5503425000000064</v>
      </c>
      <c r="N283" s="1646">
        <f t="shared" si="54"/>
        <v>0.37553566589469017</v>
      </c>
      <c r="O283" s="1652">
        <v>7.1410199999999984</v>
      </c>
      <c r="P283" s="116">
        <v>4.5555450000000004</v>
      </c>
      <c r="Q283" s="116">
        <v>2.5854749999999984</v>
      </c>
      <c r="R283" s="1646">
        <f t="shared" si="55"/>
        <v>0.36205962173471001</v>
      </c>
      <c r="S283" s="116">
        <v>48.970939999999992</v>
      </c>
      <c r="T283" s="116">
        <v>30.576974999999997</v>
      </c>
      <c r="U283" s="116">
        <v>18.393964999999998</v>
      </c>
      <c r="V283" s="1646">
        <f t="shared" si="56"/>
        <v>0.37560980042449665</v>
      </c>
      <c r="W283" s="116">
        <v>5.8145200000000008</v>
      </c>
      <c r="X283" s="116">
        <v>3.6092049999999998</v>
      </c>
      <c r="Y283" s="116">
        <v>2.2053150000000006</v>
      </c>
      <c r="Z283" s="1646">
        <f t="shared" si="57"/>
        <v>0.37927722322736879</v>
      </c>
      <c r="AA283" s="1652">
        <v>14.408560000000003</v>
      </c>
      <c r="AB283" s="116">
        <v>8.7523924999999991</v>
      </c>
      <c r="AC283" s="116">
        <v>5.6561675000000031</v>
      </c>
      <c r="AD283" s="1646">
        <f t="shared" si="58"/>
        <v>0.39255605695503243</v>
      </c>
      <c r="AE283" s="1652">
        <v>20.223080000000003</v>
      </c>
      <c r="AF283" s="116">
        <v>12.3615975</v>
      </c>
      <c r="AG283" s="116">
        <v>7.8614825000000019</v>
      </c>
      <c r="AH283" s="1646">
        <f t="shared" si="59"/>
        <v>0.38873813978879579</v>
      </c>
      <c r="AI283" s="116">
        <v>50.132490000000011</v>
      </c>
      <c r="AJ283" s="116">
        <v>31.135190000000001</v>
      </c>
      <c r="AK283" s="116">
        <v>18.99730000000001</v>
      </c>
      <c r="AL283" s="1655">
        <f t="shared" si="60"/>
        <v>0.37894187980688782</v>
      </c>
    </row>
    <row r="284" spans="2:38" outlineLevel="1">
      <c r="B284" s="503" t="s">
        <v>1559</v>
      </c>
      <c r="C284" s="116">
        <v>0.17263999999999999</v>
      </c>
      <c r="D284" s="116">
        <v>0.14645</v>
      </c>
      <c r="E284" s="116">
        <v>2.6189999999999998E-2</v>
      </c>
      <c r="F284" s="1646">
        <f t="shared" si="52"/>
        <v>0.15170296570898981</v>
      </c>
      <c r="G284" s="116">
        <v>16.744449999999997</v>
      </c>
      <c r="H284" s="116">
        <v>10.675242500000001</v>
      </c>
      <c r="I284" s="116">
        <v>6.0692074999999948</v>
      </c>
      <c r="J284" s="1646">
        <f t="shared" si="53"/>
        <v>0.36246084523528665</v>
      </c>
      <c r="K284" s="116">
        <v>7.6803400000000019</v>
      </c>
      <c r="L284" s="116">
        <v>5.0277500000000002</v>
      </c>
      <c r="M284" s="116">
        <v>2.6525900000000018</v>
      </c>
      <c r="N284" s="1646">
        <f t="shared" si="54"/>
        <v>0.34537403292041774</v>
      </c>
      <c r="O284" s="1652">
        <v>16.730760000000004</v>
      </c>
      <c r="P284" s="116">
        <v>10.7007438</v>
      </c>
      <c r="Q284" s="116">
        <v>6.0300162000000022</v>
      </c>
      <c r="R284" s="1646">
        <f t="shared" si="55"/>
        <v>0.36041496022894365</v>
      </c>
      <c r="S284" s="116">
        <v>41.328189999999999</v>
      </c>
      <c r="T284" s="116">
        <v>26.5501863</v>
      </c>
      <c r="U284" s="116">
        <v>14.778003700000001</v>
      </c>
      <c r="V284" s="1646">
        <f t="shared" si="56"/>
        <v>0.35757684282810354</v>
      </c>
      <c r="W284" s="116">
        <v>8.6923099999999991</v>
      </c>
      <c r="X284" s="116">
        <v>4.8380509999999992</v>
      </c>
      <c r="Y284" s="116">
        <v>3.8542589999999999</v>
      </c>
      <c r="Z284" s="1646">
        <f t="shared" si="57"/>
        <v>0.44341020971410366</v>
      </c>
      <c r="AA284" s="1652">
        <v>16.494019999999999</v>
      </c>
      <c r="AB284" s="116">
        <v>10.247925799999999</v>
      </c>
      <c r="AC284" s="116">
        <v>6.2460942000000017</v>
      </c>
      <c r="AD284" s="1646">
        <f t="shared" si="58"/>
        <v>0.37868840949629029</v>
      </c>
      <c r="AE284" s="1652">
        <v>25.186330000000002</v>
      </c>
      <c r="AF284" s="116">
        <v>15.085976799999999</v>
      </c>
      <c r="AG284" s="116">
        <v>10.100353200000002</v>
      </c>
      <c r="AH284" s="1646">
        <f t="shared" si="59"/>
        <v>0.40102520692772636</v>
      </c>
      <c r="AI284" s="116">
        <v>49.59743000000001</v>
      </c>
      <c r="AJ284" s="116">
        <v>30.8144706</v>
      </c>
      <c r="AK284" s="116">
        <v>18.782959400000006</v>
      </c>
      <c r="AL284" s="1655">
        <f t="shared" si="60"/>
        <v>0.37870832016900879</v>
      </c>
    </row>
    <row r="285" spans="2:38" outlineLevel="1">
      <c r="B285" s="503" t="s">
        <v>4882</v>
      </c>
      <c r="C285" s="116">
        <v>0</v>
      </c>
      <c r="D285" s="116">
        <v>0</v>
      </c>
      <c r="E285" s="116">
        <v>0</v>
      </c>
      <c r="F285" s="1646">
        <f t="shared" si="52"/>
        <v>0</v>
      </c>
      <c r="G285" s="116">
        <v>0</v>
      </c>
      <c r="H285" s="116">
        <v>0</v>
      </c>
      <c r="I285" s="116">
        <v>0</v>
      </c>
      <c r="J285" s="1646">
        <f t="shared" si="53"/>
        <v>0</v>
      </c>
      <c r="K285" s="116">
        <v>0</v>
      </c>
      <c r="L285" s="116">
        <v>0</v>
      </c>
      <c r="M285" s="116">
        <v>0</v>
      </c>
      <c r="N285" s="1646">
        <f t="shared" si="54"/>
        <v>0</v>
      </c>
      <c r="O285" s="1652">
        <v>101.49401999999999</v>
      </c>
      <c r="P285" s="116">
        <v>86.570380520000001</v>
      </c>
      <c r="Q285" s="116">
        <v>14.923639479999984</v>
      </c>
      <c r="R285" s="1646">
        <f t="shared" si="55"/>
        <v>0.14703959385981544</v>
      </c>
      <c r="S285" s="116">
        <v>101.49401999999999</v>
      </c>
      <c r="T285" s="116">
        <v>86.570380520000001</v>
      </c>
      <c r="U285" s="116">
        <v>14.923639479999984</v>
      </c>
      <c r="V285" s="1646">
        <f t="shared" si="56"/>
        <v>0.14703959385981544</v>
      </c>
      <c r="W285" s="116">
        <v>16.34872</v>
      </c>
      <c r="X285" s="116">
        <v>12.270739500000003</v>
      </c>
      <c r="Y285" s="116">
        <v>4.077980499999998</v>
      </c>
      <c r="Z285" s="1646">
        <f t="shared" si="57"/>
        <v>0.24943729539682605</v>
      </c>
      <c r="AA285" s="1652">
        <v>-3.4794899999999997</v>
      </c>
      <c r="AB285" s="116">
        <v>-2.8509000000000007</v>
      </c>
      <c r="AC285" s="116">
        <v>-0.6285899999999992</v>
      </c>
      <c r="AD285" s="1646">
        <f t="shared" si="58"/>
        <v>0.18065578576170624</v>
      </c>
      <c r="AE285" s="1652">
        <v>12.869230000000002</v>
      </c>
      <c r="AF285" s="116">
        <v>9.4198395000000019</v>
      </c>
      <c r="AG285" s="116">
        <v>3.4493904999999994</v>
      </c>
      <c r="AH285" s="1646">
        <f t="shared" si="59"/>
        <v>0.26803394608690645</v>
      </c>
      <c r="AI285" s="116">
        <v>114.36324999999998</v>
      </c>
      <c r="AJ285" s="116">
        <v>95.99022002000001</v>
      </c>
      <c r="AK285" s="116">
        <v>18.373029979999977</v>
      </c>
      <c r="AL285" s="1655">
        <f t="shared" si="60"/>
        <v>0.16065501793626868</v>
      </c>
    </row>
    <row r="286" spans="2:38" outlineLevel="1">
      <c r="B286" s="503" t="s">
        <v>4852</v>
      </c>
      <c r="C286" s="116">
        <v>0</v>
      </c>
      <c r="D286" s="116">
        <v>0</v>
      </c>
      <c r="E286" s="116">
        <v>0</v>
      </c>
      <c r="F286" s="1646">
        <f t="shared" si="52"/>
        <v>0</v>
      </c>
      <c r="G286" s="116">
        <v>0</v>
      </c>
      <c r="H286" s="116">
        <v>0</v>
      </c>
      <c r="I286" s="116">
        <v>0</v>
      </c>
      <c r="J286" s="1646">
        <f t="shared" si="53"/>
        <v>0</v>
      </c>
      <c r="K286" s="116">
        <v>0</v>
      </c>
      <c r="L286" s="116">
        <v>0</v>
      </c>
      <c r="M286" s="116">
        <v>0</v>
      </c>
      <c r="N286" s="1646">
        <f t="shared" si="54"/>
        <v>0</v>
      </c>
      <c r="O286" s="1652">
        <v>0</v>
      </c>
      <c r="P286" s="116">
        <v>0</v>
      </c>
      <c r="Q286" s="116">
        <v>0</v>
      </c>
      <c r="R286" s="1646">
        <f t="shared" si="55"/>
        <v>0</v>
      </c>
      <c r="S286" s="116">
        <v>0</v>
      </c>
      <c r="T286" s="116">
        <v>0</v>
      </c>
      <c r="U286" s="116">
        <v>0</v>
      </c>
      <c r="V286" s="1646">
        <f t="shared" si="56"/>
        <v>0</v>
      </c>
      <c r="W286" s="116">
        <v>48.25035072</v>
      </c>
      <c r="X286" s="116">
        <v>29.934960000000004</v>
      </c>
      <c r="Y286" s="116">
        <v>18.31539072</v>
      </c>
      <c r="Z286" s="1646">
        <f t="shared" si="57"/>
        <v>0.37959083087883511</v>
      </c>
      <c r="AA286" s="1652">
        <v>0</v>
      </c>
      <c r="AB286" s="116">
        <v>0</v>
      </c>
      <c r="AC286" s="116">
        <v>0</v>
      </c>
      <c r="AD286" s="1646">
        <f t="shared" si="58"/>
        <v>0</v>
      </c>
      <c r="AE286" s="1652">
        <v>48.25035072</v>
      </c>
      <c r="AF286" s="116">
        <v>29.934960000000004</v>
      </c>
      <c r="AG286" s="116">
        <v>18.31539072</v>
      </c>
      <c r="AH286" s="1646">
        <f t="shared" si="59"/>
        <v>0.37959083087883511</v>
      </c>
      <c r="AI286" s="116">
        <v>48.25035072</v>
      </c>
      <c r="AJ286" s="116">
        <v>29.934960000000004</v>
      </c>
      <c r="AK286" s="116">
        <v>18.31539072</v>
      </c>
      <c r="AL286" s="1655">
        <f t="shared" si="60"/>
        <v>0.37959083087883511</v>
      </c>
    </row>
    <row r="287" spans="2:38" outlineLevel="1">
      <c r="B287" s="503" t="s">
        <v>4787</v>
      </c>
      <c r="C287" s="116">
        <v>0</v>
      </c>
      <c r="D287" s="116">
        <v>0</v>
      </c>
      <c r="E287" s="116">
        <v>0</v>
      </c>
      <c r="F287" s="1646">
        <f t="shared" si="52"/>
        <v>0</v>
      </c>
      <c r="G287" s="116">
        <v>0</v>
      </c>
      <c r="H287" s="116">
        <v>0</v>
      </c>
      <c r="I287" s="116">
        <v>0</v>
      </c>
      <c r="J287" s="1646">
        <f t="shared" si="53"/>
        <v>0</v>
      </c>
      <c r="K287" s="116">
        <v>0</v>
      </c>
      <c r="L287" s="116">
        <v>0</v>
      </c>
      <c r="M287" s="116">
        <v>0</v>
      </c>
      <c r="N287" s="1646">
        <f t="shared" si="54"/>
        <v>0</v>
      </c>
      <c r="O287" s="1652">
        <v>0</v>
      </c>
      <c r="P287" s="116">
        <v>0</v>
      </c>
      <c r="Q287" s="116">
        <v>0</v>
      </c>
      <c r="R287" s="1646">
        <f t="shared" si="55"/>
        <v>0</v>
      </c>
      <c r="S287" s="116">
        <v>0</v>
      </c>
      <c r="T287" s="116">
        <v>0</v>
      </c>
      <c r="U287" s="116">
        <v>0</v>
      </c>
      <c r="V287" s="1646">
        <f t="shared" si="56"/>
        <v>0</v>
      </c>
      <c r="W287" s="116">
        <v>138.33760999999998</v>
      </c>
      <c r="X287" s="116">
        <v>121.72776</v>
      </c>
      <c r="Y287" s="116">
        <v>16.609849999999977</v>
      </c>
      <c r="Z287" s="1646">
        <f t="shared" si="57"/>
        <v>0.1200674928531726</v>
      </c>
      <c r="AA287" s="1652">
        <v>13.17521</v>
      </c>
      <c r="AB287" s="116">
        <v>11.593120000000001</v>
      </c>
      <c r="AC287" s="116">
        <v>1.5820899999999982</v>
      </c>
      <c r="AD287" s="1646">
        <f t="shared" si="58"/>
        <v>0.12008081844615746</v>
      </c>
      <c r="AE287" s="1652">
        <v>151.51281999999998</v>
      </c>
      <c r="AF287" s="116">
        <v>133.32088000000002</v>
      </c>
      <c r="AG287" s="116">
        <v>18.191939999999974</v>
      </c>
      <c r="AH287" s="1646">
        <f t="shared" si="59"/>
        <v>0.12006865161641092</v>
      </c>
      <c r="AI287" s="116">
        <v>151.51281999999998</v>
      </c>
      <c r="AJ287" s="116">
        <v>133.32088000000002</v>
      </c>
      <c r="AK287" s="116">
        <v>18.191939999999974</v>
      </c>
      <c r="AL287" s="1655">
        <f t="shared" si="60"/>
        <v>0.12006865161641092</v>
      </c>
    </row>
    <row r="288" spans="2:38" outlineLevel="1">
      <c r="B288" s="503" t="s">
        <v>2529</v>
      </c>
      <c r="C288" s="116">
        <v>0</v>
      </c>
      <c r="D288" s="116">
        <v>0</v>
      </c>
      <c r="E288" s="116">
        <v>0</v>
      </c>
      <c r="F288" s="1646">
        <f t="shared" si="52"/>
        <v>0</v>
      </c>
      <c r="G288" s="116">
        <v>0</v>
      </c>
      <c r="H288" s="116">
        <v>0</v>
      </c>
      <c r="I288" s="116">
        <v>0</v>
      </c>
      <c r="J288" s="1646">
        <f t="shared" si="53"/>
        <v>0</v>
      </c>
      <c r="K288" s="116">
        <v>0</v>
      </c>
      <c r="L288" s="116">
        <v>0</v>
      </c>
      <c r="M288" s="116">
        <v>0</v>
      </c>
      <c r="N288" s="1646">
        <f t="shared" si="54"/>
        <v>0</v>
      </c>
      <c r="O288" s="1652">
        <v>0</v>
      </c>
      <c r="P288" s="116">
        <v>0</v>
      </c>
      <c r="Q288" s="116">
        <v>0</v>
      </c>
      <c r="R288" s="1646">
        <f t="shared" si="55"/>
        <v>0</v>
      </c>
      <c r="S288" s="116">
        <v>0</v>
      </c>
      <c r="T288" s="116">
        <v>0</v>
      </c>
      <c r="U288" s="116">
        <v>0</v>
      </c>
      <c r="V288" s="1646">
        <f t="shared" si="56"/>
        <v>0</v>
      </c>
      <c r="W288" s="116">
        <v>0</v>
      </c>
      <c r="X288" s="116">
        <v>0</v>
      </c>
      <c r="Y288" s="116">
        <v>0</v>
      </c>
      <c r="Z288" s="1646">
        <f t="shared" si="57"/>
        <v>0</v>
      </c>
      <c r="AA288" s="1652">
        <v>93.226005180000001</v>
      </c>
      <c r="AB288" s="116">
        <v>75.07889999999999</v>
      </c>
      <c r="AC288" s="116">
        <v>18.147105180000015</v>
      </c>
      <c r="AD288" s="1646">
        <f t="shared" si="58"/>
        <v>0.19465711466410829</v>
      </c>
      <c r="AE288" s="1652">
        <v>93.226005180000001</v>
      </c>
      <c r="AF288" s="116">
        <v>75.07889999999999</v>
      </c>
      <c r="AG288" s="116">
        <v>18.147105180000015</v>
      </c>
      <c r="AH288" s="1646">
        <f t="shared" si="59"/>
        <v>0.19465711466410829</v>
      </c>
      <c r="AI288" s="116">
        <v>93.226005180000001</v>
      </c>
      <c r="AJ288" s="116">
        <v>75.07889999999999</v>
      </c>
      <c r="AK288" s="116">
        <v>18.147105180000015</v>
      </c>
      <c r="AL288" s="1655">
        <f t="shared" si="60"/>
        <v>0.19465711466410829</v>
      </c>
    </row>
    <row r="289" spans="2:38" outlineLevel="1">
      <c r="B289" s="503" t="s">
        <v>1501</v>
      </c>
      <c r="C289" s="116">
        <v>9.3461499999999997</v>
      </c>
      <c r="D289" s="116">
        <v>5.2545975</v>
      </c>
      <c r="E289" s="116">
        <v>4.0915524999999997</v>
      </c>
      <c r="F289" s="1646">
        <f t="shared" si="52"/>
        <v>0.43777945999154733</v>
      </c>
      <c r="G289" s="116">
        <v>10.870089999999999</v>
      </c>
      <c r="H289" s="116">
        <v>6.1258450000000009</v>
      </c>
      <c r="I289" s="116">
        <v>4.7442449999999994</v>
      </c>
      <c r="J289" s="1646">
        <f t="shared" si="53"/>
        <v>0.43644946821967434</v>
      </c>
      <c r="K289" s="116">
        <v>11.039310000000002</v>
      </c>
      <c r="L289" s="116">
        <v>6.0576675</v>
      </c>
      <c r="M289" s="116">
        <v>4.9816425000000013</v>
      </c>
      <c r="N289" s="1646">
        <f t="shared" si="54"/>
        <v>0.45126393769175793</v>
      </c>
      <c r="O289" s="1652">
        <v>3.29915</v>
      </c>
      <c r="P289" s="116">
        <v>1.8940475000000001</v>
      </c>
      <c r="Q289" s="116">
        <v>1.4051024999999999</v>
      </c>
      <c r="R289" s="1646">
        <f t="shared" si="55"/>
        <v>0.42589833745055544</v>
      </c>
      <c r="S289" s="116">
        <v>34.554699999999997</v>
      </c>
      <c r="T289" s="116">
        <v>19.332157500000001</v>
      </c>
      <c r="U289" s="116">
        <v>15.222542499999996</v>
      </c>
      <c r="V289" s="1646">
        <f t="shared" si="56"/>
        <v>0.4405346450699904</v>
      </c>
      <c r="W289" s="116">
        <v>6.1965699999999995</v>
      </c>
      <c r="X289" s="116">
        <v>3.0004899999999997</v>
      </c>
      <c r="Y289" s="116">
        <v>3.1960799999999998</v>
      </c>
      <c r="Z289" s="1646">
        <f t="shared" si="57"/>
        <v>0.51578211817182729</v>
      </c>
      <c r="AA289" s="1652">
        <v>16.464100000000006</v>
      </c>
      <c r="AB289" s="116">
        <v>7.9339200000000014</v>
      </c>
      <c r="AC289" s="116">
        <v>8.5301800000000032</v>
      </c>
      <c r="AD289" s="1646">
        <f t="shared" si="58"/>
        <v>0.51810788321256551</v>
      </c>
      <c r="AE289" s="1652">
        <v>22.660670000000007</v>
      </c>
      <c r="AF289" s="116">
        <v>10.93441</v>
      </c>
      <c r="AG289" s="116">
        <v>11.726260000000005</v>
      </c>
      <c r="AH289" s="1646">
        <f t="shared" si="59"/>
        <v>0.51747190175753854</v>
      </c>
      <c r="AI289" s="116">
        <v>36.999130000000008</v>
      </c>
      <c r="AJ289" s="116">
        <v>18.886125</v>
      </c>
      <c r="AK289" s="116">
        <v>18.113005000000005</v>
      </c>
      <c r="AL289" s="1655">
        <f t="shared" si="60"/>
        <v>0.48955218676763484</v>
      </c>
    </row>
    <row r="290" spans="2:38" outlineLevel="1">
      <c r="B290" s="503" t="s">
        <v>1521</v>
      </c>
      <c r="C290" s="116">
        <v>-13.0110072</v>
      </c>
      <c r="D290" s="116">
        <v>2.8</v>
      </c>
      <c r="E290" s="116">
        <v>-15.811007200000001</v>
      </c>
      <c r="F290" s="1646">
        <f t="shared" si="52"/>
        <v>1.2152024018555612</v>
      </c>
      <c r="G290" s="116">
        <v>33.220637699999997</v>
      </c>
      <c r="H290" s="116">
        <v>17.3234055</v>
      </c>
      <c r="I290" s="116">
        <v>15.897232199999998</v>
      </c>
      <c r="J290" s="1646">
        <f t="shared" si="53"/>
        <v>0.47853482957071586</v>
      </c>
      <c r="K290" s="116">
        <v>8.2136136000000004</v>
      </c>
      <c r="L290" s="116">
        <v>11.1950602</v>
      </c>
      <c r="M290" s="116">
        <v>-2.9814465999999995</v>
      </c>
      <c r="N290" s="1646">
        <f t="shared" si="54"/>
        <v>-0.36298841718095909</v>
      </c>
      <c r="O290" s="1652">
        <v>28.584638799999997</v>
      </c>
      <c r="P290" s="116">
        <v>17.813379399999995</v>
      </c>
      <c r="Q290" s="116">
        <v>10.771259400000003</v>
      </c>
      <c r="R290" s="1646">
        <f t="shared" si="55"/>
        <v>0.37681985332625595</v>
      </c>
      <c r="S290" s="116">
        <v>57.007882899999998</v>
      </c>
      <c r="T290" s="116">
        <v>49.131845099999992</v>
      </c>
      <c r="U290" s="116">
        <v>7.8760378000000051</v>
      </c>
      <c r="V290" s="1646">
        <f t="shared" si="56"/>
        <v>0.13815699512672142</v>
      </c>
      <c r="W290" s="116">
        <v>17.853814000000003</v>
      </c>
      <c r="X290" s="116">
        <v>7.7645206999999994</v>
      </c>
      <c r="Y290" s="116">
        <v>10.089293300000003</v>
      </c>
      <c r="Z290" s="1646">
        <f t="shared" si="57"/>
        <v>0.56510576955713787</v>
      </c>
      <c r="AA290" s="1652">
        <v>0</v>
      </c>
      <c r="AB290" s="116">
        <v>0</v>
      </c>
      <c r="AC290" s="116">
        <v>0</v>
      </c>
      <c r="AD290" s="1646">
        <f t="shared" si="58"/>
        <v>0</v>
      </c>
      <c r="AE290" s="1652">
        <v>17.853814000000003</v>
      </c>
      <c r="AF290" s="116">
        <v>7.7645206999999994</v>
      </c>
      <c r="AG290" s="116">
        <v>10.089293300000003</v>
      </c>
      <c r="AH290" s="1646">
        <f t="shared" si="59"/>
        <v>0.56510576955713787</v>
      </c>
      <c r="AI290" s="116">
        <v>54.652066399999995</v>
      </c>
      <c r="AJ290" s="116">
        <v>36.772960299999994</v>
      </c>
      <c r="AK290" s="116">
        <v>17.879106100000005</v>
      </c>
      <c r="AL290" s="1655">
        <f t="shared" si="60"/>
        <v>0.32714419193489097</v>
      </c>
    </row>
    <row r="291" spans="2:38" outlineLevel="1">
      <c r="B291" s="503" t="s">
        <v>3569</v>
      </c>
      <c r="C291" s="116">
        <v>12.748699999999998</v>
      </c>
      <c r="D291" s="116">
        <v>7.3346149999999994</v>
      </c>
      <c r="E291" s="116">
        <v>5.4140849999999974</v>
      </c>
      <c r="F291" s="1646">
        <f t="shared" si="52"/>
        <v>0.42467741808968745</v>
      </c>
      <c r="G291" s="116">
        <v>31.546130000000005</v>
      </c>
      <c r="H291" s="116">
        <v>18.818565</v>
      </c>
      <c r="I291" s="116">
        <v>12.727565000000006</v>
      </c>
      <c r="J291" s="1646">
        <f t="shared" si="53"/>
        <v>0.40345883948363881</v>
      </c>
      <c r="K291" s="116">
        <v>19.034179999999999</v>
      </c>
      <c r="L291" s="116">
        <v>11.884755</v>
      </c>
      <c r="M291" s="116">
        <v>7.149424999999999</v>
      </c>
      <c r="N291" s="1646">
        <f t="shared" si="54"/>
        <v>0.37560982401133114</v>
      </c>
      <c r="O291" s="1652">
        <v>1.4051199999999999</v>
      </c>
      <c r="P291" s="116">
        <v>0.73382000000000003</v>
      </c>
      <c r="Q291" s="116">
        <v>0.67129999999999979</v>
      </c>
      <c r="R291" s="1646">
        <f t="shared" si="55"/>
        <v>0.47775278979731256</v>
      </c>
      <c r="S291" s="116">
        <v>64.734130000000007</v>
      </c>
      <c r="T291" s="116">
        <v>38.771754999999999</v>
      </c>
      <c r="U291" s="116">
        <v>25.962375000000009</v>
      </c>
      <c r="V291" s="1646">
        <f t="shared" si="56"/>
        <v>0.40106161927255385</v>
      </c>
      <c r="W291" s="116">
        <v>8.4153800000000007</v>
      </c>
      <c r="X291" s="116">
        <v>5.0120225000000014</v>
      </c>
      <c r="Y291" s="116">
        <v>3.4033575000000003</v>
      </c>
      <c r="Z291" s="1646">
        <f t="shared" si="57"/>
        <v>0.40442113130957841</v>
      </c>
      <c r="AA291" s="1652">
        <v>16.102540000000001</v>
      </c>
      <c r="AB291" s="116">
        <v>9.4746750000000013</v>
      </c>
      <c r="AC291" s="116">
        <v>6.6278649999999999</v>
      </c>
      <c r="AD291" s="1646">
        <f t="shared" si="58"/>
        <v>0.41160369730489721</v>
      </c>
      <c r="AE291" s="1652">
        <v>24.51792</v>
      </c>
      <c r="AF291" s="116">
        <v>14.486697500000002</v>
      </c>
      <c r="AG291" s="116">
        <v>10.0312225</v>
      </c>
      <c r="AH291" s="1646">
        <f t="shared" si="59"/>
        <v>0.40913839754758968</v>
      </c>
      <c r="AI291" s="116">
        <v>44.95722</v>
      </c>
      <c r="AJ291" s="116">
        <v>27.105272500000005</v>
      </c>
      <c r="AK291" s="116">
        <v>17.851947499999994</v>
      </c>
      <c r="AL291" s="1655">
        <f t="shared" si="60"/>
        <v>0.39708744223953335</v>
      </c>
    </row>
    <row r="292" spans="2:38" outlineLevel="1">
      <c r="B292" s="503" t="s">
        <v>1613</v>
      </c>
      <c r="C292" s="116">
        <v>2.9478599999999999</v>
      </c>
      <c r="D292" s="116">
        <v>2.03775</v>
      </c>
      <c r="E292" s="116">
        <v>0.91011000000000031</v>
      </c>
      <c r="F292" s="1646">
        <f t="shared" si="52"/>
        <v>0.30873582870285576</v>
      </c>
      <c r="G292" s="116">
        <v>6.8299099999999999</v>
      </c>
      <c r="H292" s="116">
        <v>4.4242099999999995</v>
      </c>
      <c r="I292" s="116">
        <v>2.4057000000000008</v>
      </c>
      <c r="J292" s="1646">
        <f t="shared" si="53"/>
        <v>0.35223011723434144</v>
      </c>
      <c r="K292" s="116">
        <v>10.21453</v>
      </c>
      <c r="L292" s="116">
        <v>6.6667400000000017</v>
      </c>
      <c r="M292" s="116">
        <v>3.5477899999999991</v>
      </c>
      <c r="N292" s="1646">
        <f t="shared" si="54"/>
        <v>0.34732777719581803</v>
      </c>
      <c r="O292" s="1652">
        <v>24.1829</v>
      </c>
      <c r="P292" s="116">
        <v>18.066085999999995</v>
      </c>
      <c r="Q292" s="116">
        <v>6.116814000000006</v>
      </c>
      <c r="R292" s="1646">
        <f t="shared" si="55"/>
        <v>0.25293963916651874</v>
      </c>
      <c r="S292" s="116">
        <v>44.175200000000004</v>
      </c>
      <c r="T292" s="116">
        <v>31.194785999999997</v>
      </c>
      <c r="U292" s="116">
        <v>12.980414000000009</v>
      </c>
      <c r="V292" s="1646">
        <f t="shared" si="56"/>
        <v>0.29383939404914994</v>
      </c>
      <c r="W292" s="116">
        <v>11.743589999999999</v>
      </c>
      <c r="X292" s="116">
        <v>7.1603000000000003</v>
      </c>
      <c r="Y292" s="116">
        <v>4.5832899999999999</v>
      </c>
      <c r="Z292" s="1646">
        <f t="shared" si="57"/>
        <v>0.39028014431702746</v>
      </c>
      <c r="AA292" s="1652">
        <v>8.5350400000000004</v>
      </c>
      <c r="AB292" s="116">
        <v>5.0072709000000009</v>
      </c>
      <c r="AC292" s="116">
        <v>3.5277691000000004</v>
      </c>
      <c r="AD292" s="1646">
        <f t="shared" si="58"/>
        <v>0.41332777585107983</v>
      </c>
      <c r="AE292" s="1652">
        <v>20.27863</v>
      </c>
      <c r="AF292" s="116">
        <v>12.167570900000001</v>
      </c>
      <c r="AG292" s="116">
        <v>8.1110591000000003</v>
      </c>
      <c r="AH292" s="1646">
        <f t="shared" si="59"/>
        <v>0.3999806249238731</v>
      </c>
      <c r="AI292" s="116">
        <v>54.676060000000007</v>
      </c>
      <c r="AJ292" s="116">
        <v>36.900396899999997</v>
      </c>
      <c r="AK292" s="116">
        <v>17.775663100000006</v>
      </c>
      <c r="AL292" s="1655">
        <f t="shared" si="60"/>
        <v>0.32510870571142114</v>
      </c>
    </row>
    <row r="293" spans="2:38" outlineLevel="1">
      <c r="B293" s="503" t="s">
        <v>1619</v>
      </c>
      <c r="C293" s="116">
        <v>0</v>
      </c>
      <c r="D293" s="116">
        <v>0</v>
      </c>
      <c r="E293" s="116">
        <v>0</v>
      </c>
      <c r="F293" s="1646">
        <f t="shared" si="52"/>
        <v>0</v>
      </c>
      <c r="G293" s="116">
        <v>13.888900000000001</v>
      </c>
      <c r="H293" s="116">
        <v>9.0806591999999995</v>
      </c>
      <c r="I293" s="116">
        <v>4.808240800000001</v>
      </c>
      <c r="J293" s="1646">
        <f t="shared" si="53"/>
        <v>0.3461930606455515</v>
      </c>
      <c r="K293" s="116">
        <v>5.8555599999999997</v>
      </c>
      <c r="L293" s="116">
        <v>3.9826921</v>
      </c>
      <c r="M293" s="116">
        <v>1.8728678999999997</v>
      </c>
      <c r="N293" s="1646">
        <f t="shared" si="54"/>
        <v>0.31984437013710043</v>
      </c>
      <c r="O293" s="1652">
        <v>0.80257000000000012</v>
      </c>
      <c r="P293" s="116">
        <v>0.80940440000000013</v>
      </c>
      <c r="Q293" s="116">
        <v>-6.8343999999999593E-3</v>
      </c>
      <c r="R293" s="1646">
        <f t="shared" si="55"/>
        <v>-8.515643495271388E-3</v>
      </c>
      <c r="S293" s="116">
        <v>20.547029999999999</v>
      </c>
      <c r="T293" s="116">
        <v>13.872755699999999</v>
      </c>
      <c r="U293" s="116">
        <v>6.6742742999999995</v>
      </c>
      <c r="V293" s="1646">
        <f t="shared" si="56"/>
        <v>0.32482915049036282</v>
      </c>
      <c r="W293" s="116">
        <v>8.033339999999999</v>
      </c>
      <c r="X293" s="116">
        <v>4.0290493999999999</v>
      </c>
      <c r="Y293" s="116">
        <v>4.0042905999999991</v>
      </c>
      <c r="Z293" s="1646">
        <f t="shared" si="57"/>
        <v>0.4984589971294629</v>
      </c>
      <c r="AA293" s="1652">
        <v>38.266649999999991</v>
      </c>
      <c r="AB293" s="116">
        <v>26.385953199999999</v>
      </c>
      <c r="AC293" s="116">
        <v>11.880696799999994</v>
      </c>
      <c r="AD293" s="1646">
        <f t="shared" si="58"/>
        <v>0.31047130595440148</v>
      </c>
      <c r="AE293" s="1652">
        <v>46.299989999999994</v>
      </c>
      <c r="AF293" s="116">
        <v>30.415002600000001</v>
      </c>
      <c r="AG293" s="116">
        <v>15.884987399999991</v>
      </c>
      <c r="AH293" s="1646">
        <f t="shared" si="59"/>
        <v>0.34308835487869421</v>
      </c>
      <c r="AI293" s="116">
        <v>52.958119999999994</v>
      </c>
      <c r="AJ293" s="116">
        <v>35.207099100000001</v>
      </c>
      <c r="AK293" s="116">
        <v>17.751020899999997</v>
      </c>
      <c r="AL293" s="1655">
        <f t="shared" si="60"/>
        <v>0.33518978581565961</v>
      </c>
    </row>
    <row r="294" spans="2:38" outlineLevel="1">
      <c r="B294" s="503" t="s">
        <v>1159</v>
      </c>
      <c r="C294" s="116">
        <v>39.048739999999995</v>
      </c>
      <c r="D294" s="116">
        <v>26.963155820000001</v>
      </c>
      <c r="E294" s="116">
        <v>12.085584179999998</v>
      </c>
      <c r="F294" s="1646">
        <f t="shared" si="52"/>
        <v>0.30949997823233222</v>
      </c>
      <c r="G294" s="116">
        <v>164.67692</v>
      </c>
      <c r="H294" s="116">
        <v>130.29030426000003</v>
      </c>
      <c r="I294" s="116">
        <v>34.386615739999968</v>
      </c>
      <c r="J294" s="1646">
        <f t="shared" si="53"/>
        <v>0.2088125994826717</v>
      </c>
      <c r="K294" s="116">
        <v>-6.9265000000000025</v>
      </c>
      <c r="L294" s="116">
        <v>-3.3570074999999981</v>
      </c>
      <c r="M294" s="116">
        <v>-3.5694925000000044</v>
      </c>
      <c r="N294" s="1646">
        <f t="shared" si="54"/>
        <v>0.51533855482566993</v>
      </c>
      <c r="O294" s="1652">
        <v>49.088030000000003</v>
      </c>
      <c r="P294" s="116">
        <v>27.983356500000003</v>
      </c>
      <c r="Q294" s="116">
        <v>21.104673500000004</v>
      </c>
      <c r="R294" s="1646">
        <f t="shared" si="55"/>
        <v>0.42993523064584183</v>
      </c>
      <c r="S294" s="116">
        <v>245.88718999999998</v>
      </c>
      <c r="T294" s="116">
        <v>181.87980908</v>
      </c>
      <c r="U294" s="116">
        <v>64.00738091999996</v>
      </c>
      <c r="V294" s="1646">
        <f t="shared" si="56"/>
        <v>0.26031197851339866</v>
      </c>
      <c r="W294" s="116">
        <v>-0.39400999999999997</v>
      </c>
      <c r="X294" s="116">
        <v>-0.34085189999999999</v>
      </c>
      <c r="Y294" s="116">
        <v>-5.3158099999999993E-2</v>
      </c>
      <c r="Z294" s="1646">
        <f t="shared" si="57"/>
        <v>0.13491561127890153</v>
      </c>
      <c r="AA294" s="1652">
        <v>0</v>
      </c>
      <c r="AB294" s="116">
        <v>0</v>
      </c>
      <c r="AC294" s="116">
        <v>0</v>
      </c>
      <c r="AD294" s="1646">
        <f t="shared" si="58"/>
        <v>0</v>
      </c>
      <c r="AE294" s="1652">
        <v>-0.39400999999999997</v>
      </c>
      <c r="AF294" s="116">
        <v>-0.34085189999999999</v>
      </c>
      <c r="AG294" s="116">
        <v>-5.3158099999999993E-2</v>
      </c>
      <c r="AH294" s="1646">
        <f t="shared" si="59"/>
        <v>0.13491561127890153</v>
      </c>
      <c r="AI294" s="116">
        <v>41.767520000000005</v>
      </c>
      <c r="AJ294" s="116">
        <v>24.285497100000001</v>
      </c>
      <c r="AK294" s="116">
        <v>17.482022900000004</v>
      </c>
      <c r="AL294" s="1655">
        <f t="shared" si="60"/>
        <v>0.41855544451765397</v>
      </c>
    </row>
    <row r="295" spans="2:38" outlineLevel="1">
      <c r="B295" s="503" t="s">
        <v>1299</v>
      </c>
      <c r="C295" s="116">
        <v>0</v>
      </c>
      <c r="D295" s="116">
        <v>0</v>
      </c>
      <c r="E295" s="116">
        <v>0</v>
      </c>
      <c r="F295" s="1646">
        <f t="shared" si="52"/>
        <v>0</v>
      </c>
      <c r="G295" s="116">
        <v>82.19829</v>
      </c>
      <c r="H295" s="116">
        <v>64.592453699999993</v>
      </c>
      <c r="I295" s="116">
        <v>17.605836299999996</v>
      </c>
      <c r="J295" s="1646">
        <f t="shared" si="53"/>
        <v>0.21418737908051366</v>
      </c>
      <c r="K295" s="116">
        <v>-0.97692000000000001</v>
      </c>
      <c r="L295" s="116">
        <v>-0.84135000000000004</v>
      </c>
      <c r="M295" s="116">
        <v>-0.13556999999999994</v>
      </c>
      <c r="N295" s="1646">
        <f t="shared" si="54"/>
        <v>0.13877287802481261</v>
      </c>
      <c r="O295" s="1652">
        <v>0</v>
      </c>
      <c r="P295" s="116">
        <v>0</v>
      </c>
      <c r="Q295" s="116">
        <v>0</v>
      </c>
      <c r="R295" s="1646">
        <f t="shared" si="55"/>
        <v>0</v>
      </c>
      <c r="S295" s="116">
        <v>81.221369999999993</v>
      </c>
      <c r="T295" s="116">
        <v>63.751103700000002</v>
      </c>
      <c r="U295" s="116">
        <v>17.470266299999995</v>
      </c>
      <c r="V295" s="1646">
        <f t="shared" si="56"/>
        <v>0.21509445482143427</v>
      </c>
      <c r="W295" s="116">
        <v>0</v>
      </c>
      <c r="X295" s="116">
        <v>0</v>
      </c>
      <c r="Y295" s="116">
        <v>0</v>
      </c>
      <c r="Z295" s="1646">
        <f t="shared" si="57"/>
        <v>0</v>
      </c>
      <c r="AA295" s="1652">
        <v>74</v>
      </c>
      <c r="AB295" s="116">
        <v>56.47010079999999</v>
      </c>
      <c r="AC295" s="116">
        <v>17.529899200000006</v>
      </c>
      <c r="AD295" s="1646">
        <f t="shared" si="58"/>
        <v>0.23689052972972982</v>
      </c>
      <c r="AE295" s="1652">
        <v>74</v>
      </c>
      <c r="AF295" s="116">
        <v>56.47010079999999</v>
      </c>
      <c r="AG295" s="116">
        <v>17.529899200000006</v>
      </c>
      <c r="AH295" s="1646">
        <f t="shared" si="59"/>
        <v>0.23689052972972982</v>
      </c>
      <c r="AI295" s="116">
        <v>73.023080000000007</v>
      </c>
      <c r="AJ295" s="116">
        <v>55.628750799999992</v>
      </c>
      <c r="AK295" s="116">
        <v>17.394329200000008</v>
      </c>
      <c r="AL295" s="1655">
        <f t="shared" si="60"/>
        <v>0.23820317083311204</v>
      </c>
    </row>
    <row r="296" spans="2:38" outlineLevel="1">
      <c r="B296" s="503" t="s">
        <v>1465</v>
      </c>
      <c r="C296" s="116">
        <v>24.41367</v>
      </c>
      <c r="D296" s="116">
        <v>16.873619999999995</v>
      </c>
      <c r="E296" s="116">
        <v>7.5400500000000026</v>
      </c>
      <c r="F296" s="1646">
        <f t="shared" si="52"/>
        <v>0.30884541324593978</v>
      </c>
      <c r="G296" s="116">
        <v>10.47949</v>
      </c>
      <c r="H296" s="116">
        <v>5.9312196000000004</v>
      </c>
      <c r="I296" s="116">
        <v>4.5482703999999998</v>
      </c>
      <c r="J296" s="1646">
        <f t="shared" si="53"/>
        <v>0.43401638820209759</v>
      </c>
      <c r="K296" s="116">
        <v>3.8008600000000001</v>
      </c>
      <c r="L296" s="116">
        <v>2.1940699999999991</v>
      </c>
      <c r="M296" s="116">
        <v>1.6067900000000008</v>
      </c>
      <c r="N296" s="1646">
        <f t="shared" si="54"/>
        <v>0.42274380008734885</v>
      </c>
      <c r="O296" s="1652">
        <v>3.07606</v>
      </c>
      <c r="P296" s="116">
        <v>1.65228</v>
      </c>
      <c r="Q296" s="116">
        <v>1.42378</v>
      </c>
      <c r="R296" s="1646">
        <f t="shared" si="55"/>
        <v>0.46285833176205926</v>
      </c>
      <c r="S296" s="116">
        <v>41.770079999999993</v>
      </c>
      <c r="T296" s="116">
        <v>26.651189599999995</v>
      </c>
      <c r="U296" s="116">
        <v>15.1188904</v>
      </c>
      <c r="V296" s="1646">
        <f t="shared" si="56"/>
        <v>0.36195502618141989</v>
      </c>
      <c r="W296" s="116">
        <v>7.3581200000000004</v>
      </c>
      <c r="X296" s="116">
        <v>4.2395650000000007</v>
      </c>
      <c r="Y296" s="116">
        <v>3.1185550000000002</v>
      </c>
      <c r="Z296" s="1646">
        <f t="shared" si="57"/>
        <v>0.42382497159600552</v>
      </c>
      <c r="AA296" s="1652">
        <v>22.768379999999997</v>
      </c>
      <c r="AB296" s="116">
        <v>11.706045</v>
      </c>
      <c r="AC296" s="116">
        <v>11.062334999999997</v>
      </c>
      <c r="AD296" s="1646">
        <f t="shared" si="58"/>
        <v>0.48586394815968459</v>
      </c>
      <c r="AE296" s="1652">
        <v>30.1265</v>
      </c>
      <c r="AF296" s="116">
        <v>15.94561</v>
      </c>
      <c r="AG296" s="116">
        <v>14.18089</v>
      </c>
      <c r="AH296" s="1646">
        <f t="shared" si="59"/>
        <v>0.47071149984233152</v>
      </c>
      <c r="AI296" s="116">
        <v>37.003419999999998</v>
      </c>
      <c r="AJ296" s="116">
        <v>19.79196</v>
      </c>
      <c r="AK296" s="116">
        <v>17.211459999999999</v>
      </c>
      <c r="AL296" s="1655">
        <f t="shared" si="60"/>
        <v>0.46513160134928067</v>
      </c>
    </row>
    <row r="297" spans="2:38" outlineLevel="1">
      <c r="B297" s="503" t="s">
        <v>1277</v>
      </c>
      <c r="C297" s="116">
        <v>0</v>
      </c>
      <c r="D297" s="116">
        <v>0</v>
      </c>
      <c r="E297" s="116">
        <v>0</v>
      </c>
      <c r="F297" s="1646">
        <f t="shared" si="52"/>
        <v>0</v>
      </c>
      <c r="G297" s="116">
        <v>0</v>
      </c>
      <c r="H297" s="116">
        <v>0</v>
      </c>
      <c r="I297" s="116">
        <v>0</v>
      </c>
      <c r="J297" s="1646">
        <f t="shared" si="53"/>
        <v>0</v>
      </c>
      <c r="K297" s="116">
        <v>93.681052143999992</v>
      </c>
      <c r="L297" s="116">
        <v>76.614619699999977</v>
      </c>
      <c r="M297" s="116">
        <v>17.066432444000007</v>
      </c>
      <c r="N297" s="1646">
        <f t="shared" si="54"/>
        <v>0.18217592622429854</v>
      </c>
      <c r="O297" s="1652">
        <v>0</v>
      </c>
      <c r="P297" s="116">
        <v>0</v>
      </c>
      <c r="Q297" s="116">
        <v>0</v>
      </c>
      <c r="R297" s="1646">
        <f t="shared" si="55"/>
        <v>0</v>
      </c>
      <c r="S297" s="116">
        <v>93.681052143999992</v>
      </c>
      <c r="T297" s="116">
        <v>76.614619699999977</v>
      </c>
      <c r="U297" s="116">
        <v>17.066432444000007</v>
      </c>
      <c r="V297" s="1646">
        <f t="shared" si="56"/>
        <v>0.18217592622429854</v>
      </c>
      <c r="W297" s="116">
        <v>0</v>
      </c>
      <c r="X297" s="116">
        <v>0</v>
      </c>
      <c r="Y297" s="116">
        <v>0</v>
      </c>
      <c r="Z297" s="1646">
        <f t="shared" si="57"/>
        <v>0</v>
      </c>
      <c r="AA297" s="1652">
        <v>0</v>
      </c>
      <c r="AB297" s="116">
        <v>0</v>
      </c>
      <c r="AC297" s="116">
        <v>0</v>
      </c>
      <c r="AD297" s="1646">
        <f t="shared" si="58"/>
        <v>0</v>
      </c>
      <c r="AE297" s="1652">
        <v>0</v>
      </c>
      <c r="AF297" s="116">
        <v>0</v>
      </c>
      <c r="AG297" s="116">
        <v>0</v>
      </c>
      <c r="AH297" s="1646">
        <f t="shared" si="59"/>
        <v>0</v>
      </c>
      <c r="AI297" s="116">
        <v>93.681052143999992</v>
      </c>
      <c r="AJ297" s="116">
        <v>76.614619699999977</v>
      </c>
      <c r="AK297" s="116">
        <v>17.066432444000007</v>
      </c>
      <c r="AL297" s="1655">
        <f t="shared" si="60"/>
        <v>0.18217592622429854</v>
      </c>
    </row>
    <row r="298" spans="2:38" outlineLevel="1">
      <c r="B298" s="503" t="s">
        <v>4732</v>
      </c>
      <c r="C298" s="116">
        <v>0</v>
      </c>
      <c r="D298" s="116">
        <v>0</v>
      </c>
      <c r="E298" s="116">
        <v>0</v>
      </c>
      <c r="F298" s="1646">
        <f t="shared" si="52"/>
        <v>0</v>
      </c>
      <c r="G298" s="116">
        <v>0</v>
      </c>
      <c r="H298" s="116">
        <v>0</v>
      </c>
      <c r="I298" s="116">
        <v>0</v>
      </c>
      <c r="J298" s="1646">
        <f t="shared" si="53"/>
        <v>0</v>
      </c>
      <c r="K298" s="116">
        <v>0</v>
      </c>
      <c r="L298" s="116">
        <v>0</v>
      </c>
      <c r="M298" s="116">
        <v>0</v>
      </c>
      <c r="N298" s="1646">
        <f t="shared" si="54"/>
        <v>0</v>
      </c>
      <c r="O298" s="1652">
        <v>0</v>
      </c>
      <c r="P298" s="116">
        <v>0</v>
      </c>
      <c r="Q298" s="116">
        <v>0</v>
      </c>
      <c r="R298" s="1646">
        <f t="shared" si="55"/>
        <v>0</v>
      </c>
      <c r="S298" s="116">
        <v>0</v>
      </c>
      <c r="T298" s="116">
        <v>0</v>
      </c>
      <c r="U298" s="116">
        <v>0</v>
      </c>
      <c r="V298" s="1646">
        <f t="shared" si="56"/>
        <v>0</v>
      </c>
      <c r="W298" s="116">
        <v>0</v>
      </c>
      <c r="X298" s="116">
        <v>0</v>
      </c>
      <c r="Y298" s="116">
        <v>0</v>
      </c>
      <c r="Z298" s="1646">
        <f t="shared" si="57"/>
        <v>0</v>
      </c>
      <c r="AA298" s="1652">
        <v>50.564959999999999</v>
      </c>
      <c r="AB298" s="116">
        <v>33.578120000000013</v>
      </c>
      <c r="AC298" s="116">
        <v>16.98683999999999</v>
      </c>
      <c r="AD298" s="1646">
        <f t="shared" si="58"/>
        <v>0.33594093617398274</v>
      </c>
      <c r="AE298" s="1652">
        <v>50.564959999999999</v>
      </c>
      <c r="AF298" s="116">
        <v>33.578120000000013</v>
      </c>
      <c r="AG298" s="116">
        <v>16.98683999999999</v>
      </c>
      <c r="AH298" s="1646">
        <f t="shared" si="59"/>
        <v>0.33594093617398274</v>
      </c>
      <c r="AI298" s="116">
        <v>50.564959999999999</v>
      </c>
      <c r="AJ298" s="116">
        <v>33.578120000000013</v>
      </c>
      <c r="AK298" s="116">
        <v>16.98683999999999</v>
      </c>
      <c r="AL298" s="1655">
        <f t="shared" si="60"/>
        <v>0.33594093617398274</v>
      </c>
    </row>
    <row r="299" spans="2:38" outlineLevel="1">
      <c r="B299" s="503" t="s">
        <v>1241</v>
      </c>
      <c r="C299" s="116">
        <v>71.232489999999999</v>
      </c>
      <c r="D299" s="116">
        <v>40.163637200000018</v>
      </c>
      <c r="E299" s="116">
        <v>31.068852799999988</v>
      </c>
      <c r="F299" s="1646">
        <f t="shared" si="52"/>
        <v>0.43616126292931762</v>
      </c>
      <c r="G299" s="116">
        <v>13.588029999999998</v>
      </c>
      <c r="H299" s="116">
        <v>2.1245213999999994</v>
      </c>
      <c r="I299" s="116">
        <v>11.463508599999999</v>
      </c>
      <c r="J299" s="1646">
        <f t="shared" si="53"/>
        <v>0.84364757805215329</v>
      </c>
      <c r="K299" s="116">
        <v>21.788020000000003</v>
      </c>
      <c r="L299" s="116">
        <v>10.0858454</v>
      </c>
      <c r="M299" s="116">
        <v>11.702174600000005</v>
      </c>
      <c r="N299" s="1646">
        <f t="shared" si="54"/>
        <v>0.53709215431232404</v>
      </c>
      <c r="O299" s="1652">
        <v>3.33419</v>
      </c>
      <c r="P299" s="116">
        <v>3.0521940000000005</v>
      </c>
      <c r="Q299" s="116">
        <v>0.28199599999999964</v>
      </c>
      <c r="R299" s="1646">
        <f t="shared" si="55"/>
        <v>8.4577063694630375E-2</v>
      </c>
      <c r="S299" s="116">
        <v>109.94273000000001</v>
      </c>
      <c r="T299" s="116">
        <v>55.426198000000021</v>
      </c>
      <c r="U299" s="116">
        <v>54.516531999999991</v>
      </c>
      <c r="V299" s="1646">
        <f t="shared" si="56"/>
        <v>0.49586300067316852</v>
      </c>
      <c r="W299" s="116">
        <v>1.764960000000001</v>
      </c>
      <c r="X299" s="116">
        <v>1.6624623000000005</v>
      </c>
      <c r="Y299" s="116">
        <v>0.10249770000000034</v>
      </c>
      <c r="Z299" s="1646">
        <f t="shared" si="57"/>
        <v>5.8073667391895727E-2</v>
      </c>
      <c r="AA299" s="1652">
        <v>12.256400000000001</v>
      </c>
      <c r="AB299" s="116">
        <v>7.433519200000001</v>
      </c>
      <c r="AC299" s="116">
        <v>4.822880800000001</v>
      </c>
      <c r="AD299" s="1646">
        <f t="shared" si="58"/>
        <v>0.39349897196566697</v>
      </c>
      <c r="AE299" s="1652">
        <v>14.021360000000003</v>
      </c>
      <c r="AF299" s="116">
        <v>9.0959815000000024</v>
      </c>
      <c r="AG299" s="116">
        <v>4.9253785000000008</v>
      </c>
      <c r="AH299" s="1646">
        <f t="shared" si="59"/>
        <v>0.35127680196500194</v>
      </c>
      <c r="AI299" s="116">
        <v>39.143570000000004</v>
      </c>
      <c r="AJ299" s="116">
        <v>22.234020900000004</v>
      </c>
      <c r="AK299" s="116">
        <v>16.909549100000003</v>
      </c>
      <c r="AL299" s="1655">
        <f t="shared" si="60"/>
        <v>0.43198791270188186</v>
      </c>
    </row>
    <row r="300" spans="2:38" outlineLevel="1">
      <c r="B300" s="503" t="s">
        <v>1479</v>
      </c>
      <c r="C300" s="116">
        <v>0</v>
      </c>
      <c r="D300" s="116">
        <v>0</v>
      </c>
      <c r="E300" s="116">
        <v>0</v>
      </c>
      <c r="F300" s="1646">
        <f t="shared" si="52"/>
        <v>0</v>
      </c>
      <c r="G300" s="116">
        <v>18.39659</v>
      </c>
      <c r="H300" s="116">
        <v>10.717840000000001</v>
      </c>
      <c r="I300" s="116">
        <v>7.67875</v>
      </c>
      <c r="J300" s="1646">
        <f t="shared" si="53"/>
        <v>0.41740072480823892</v>
      </c>
      <c r="K300" s="116">
        <v>17.664960000000001</v>
      </c>
      <c r="L300" s="116">
        <v>9.8728000000000016</v>
      </c>
      <c r="M300" s="116">
        <v>7.7921599999999982</v>
      </c>
      <c r="N300" s="1646">
        <f t="shared" si="54"/>
        <v>0.44110827310109946</v>
      </c>
      <c r="O300" s="1652">
        <v>0</v>
      </c>
      <c r="P300" s="116">
        <v>0</v>
      </c>
      <c r="Q300" s="116">
        <v>0</v>
      </c>
      <c r="R300" s="1646">
        <f t="shared" si="55"/>
        <v>0</v>
      </c>
      <c r="S300" s="116">
        <v>36.061550000000004</v>
      </c>
      <c r="T300" s="116">
        <v>20.59064</v>
      </c>
      <c r="U300" s="116">
        <v>15.470910000000003</v>
      </c>
      <c r="V300" s="1646">
        <f t="shared" si="56"/>
        <v>0.42901400522162808</v>
      </c>
      <c r="W300" s="116">
        <v>0</v>
      </c>
      <c r="X300" s="116">
        <v>0</v>
      </c>
      <c r="Y300" s="116">
        <v>0</v>
      </c>
      <c r="Z300" s="1646">
        <f t="shared" si="57"/>
        <v>0</v>
      </c>
      <c r="AA300" s="1652">
        <v>17.254690000000004</v>
      </c>
      <c r="AB300" s="116">
        <v>8.2518999999999991</v>
      </c>
      <c r="AC300" s="116">
        <v>9.0027900000000027</v>
      </c>
      <c r="AD300" s="1646">
        <f t="shared" si="58"/>
        <v>0.52175901160785854</v>
      </c>
      <c r="AE300" s="1652">
        <v>17.254690000000004</v>
      </c>
      <c r="AF300" s="116">
        <v>8.2518999999999991</v>
      </c>
      <c r="AG300" s="116">
        <v>9.0027900000000027</v>
      </c>
      <c r="AH300" s="1646">
        <f t="shared" si="59"/>
        <v>0.52175901160785854</v>
      </c>
      <c r="AI300" s="116">
        <v>34.919650000000004</v>
      </c>
      <c r="AJ300" s="116">
        <v>18.124700000000001</v>
      </c>
      <c r="AK300" s="116">
        <v>16.79495</v>
      </c>
      <c r="AL300" s="1655">
        <f t="shared" si="60"/>
        <v>0.48095986070879859</v>
      </c>
    </row>
    <row r="301" spans="2:38" outlineLevel="1">
      <c r="B301" s="503" t="s">
        <v>3581</v>
      </c>
      <c r="C301" s="116">
        <v>7.5939899999999998</v>
      </c>
      <c r="D301" s="116">
        <v>4.6692600000000004</v>
      </c>
      <c r="E301" s="116">
        <v>2.9247299999999994</v>
      </c>
      <c r="F301" s="1646">
        <f t="shared" si="52"/>
        <v>0.38513745738406285</v>
      </c>
      <c r="G301" s="116">
        <v>12.123060000000001</v>
      </c>
      <c r="H301" s="116">
        <v>7.5023399999999993</v>
      </c>
      <c r="I301" s="116">
        <v>4.6207200000000022</v>
      </c>
      <c r="J301" s="1646">
        <f t="shared" si="53"/>
        <v>0.38115129348530835</v>
      </c>
      <c r="K301" s="116">
        <v>23.788859999999996</v>
      </c>
      <c r="L301" s="116">
        <v>15.917131799999998</v>
      </c>
      <c r="M301" s="116">
        <v>7.8717281999999997</v>
      </c>
      <c r="N301" s="1646">
        <f t="shared" si="54"/>
        <v>0.33089976568864593</v>
      </c>
      <c r="O301" s="1652">
        <v>9.6649600000000007</v>
      </c>
      <c r="P301" s="116">
        <v>7.7061799999999998</v>
      </c>
      <c r="Q301" s="116">
        <v>1.9587800000000015</v>
      </c>
      <c r="R301" s="1646">
        <f t="shared" si="55"/>
        <v>0.20266819521239626</v>
      </c>
      <c r="S301" s="116">
        <v>53.170870000000001</v>
      </c>
      <c r="T301" s="116">
        <v>35.794911799999994</v>
      </c>
      <c r="U301" s="116">
        <v>17.375958200000007</v>
      </c>
      <c r="V301" s="1646">
        <f t="shared" si="56"/>
        <v>0.32679469416242402</v>
      </c>
      <c r="W301" s="116">
        <v>5.2589800000000002</v>
      </c>
      <c r="X301" s="116">
        <v>3.596565</v>
      </c>
      <c r="Y301" s="116">
        <v>1.6624150000000004</v>
      </c>
      <c r="Z301" s="1646">
        <f t="shared" si="57"/>
        <v>0.31610977794173023</v>
      </c>
      <c r="AA301" s="1652">
        <v>16.58033</v>
      </c>
      <c r="AB301" s="116">
        <v>11.330995000000001</v>
      </c>
      <c r="AC301" s="116">
        <v>5.2493350000000012</v>
      </c>
      <c r="AD301" s="1646">
        <f t="shared" si="58"/>
        <v>0.31660015210794967</v>
      </c>
      <c r="AE301" s="1652">
        <v>21.839310000000001</v>
      </c>
      <c r="AF301" s="116">
        <v>14.927560000000001</v>
      </c>
      <c r="AG301" s="116">
        <v>6.9117499999999996</v>
      </c>
      <c r="AH301" s="1646">
        <f t="shared" si="59"/>
        <v>0.31648206834373427</v>
      </c>
      <c r="AI301" s="116">
        <v>55.293130000000005</v>
      </c>
      <c r="AJ301" s="116">
        <v>38.550871799999996</v>
      </c>
      <c r="AK301" s="116">
        <v>16.742258200000013</v>
      </c>
      <c r="AL301" s="1655">
        <f t="shared" si="60"/>
        <v>0.3027909289996788</v>
      </c>
    </row>
    <row r="302" spans="2:38" outlineLevel="1">
      <c r="B302" s="503" t="s">
        <v>1651</v>
      </c>
      <c r="C302" s="116">
        <v>0</v>
      </c>
      <c r="D302" s="116">
        <v>0</v>
      </c>
      <c r="E302" s="116">
        <v>0</v>
      </c>
      <c r="F302" s="1646">
        <f t="shared" si="52"/>
        <v>0</v>
      </c>
      <c r="G302" s="116">
        <v>18</v>
      </c>
      <c r="H302" s="116">
        <v>14.373872199999999</v>
      </c>
      <c r="I302" s="116">
        <v>3.6261278000000003</v>
      </c>
      <c r="J302" s="1646">
        <f t="shared" si="53"/>
        <v>0.20145154444444446</v>
      </c>
      <c r="K302" s="116">
        <v>0</v>
      </c>
      <c r="L302" s="116">
        <v>0</v>
      </c>
      <c r="M302" s="116">
        <v>0</v>
      </c>
      <c r="N302" s="1646">
        <f t="shared" si="54"/>
        <v>0</v>
      </c>
      <c r="O302" s="1652">
        <v>25.26</v>
      </c>
      <c r="P302" s="116">
        <v>12.5229581</v>
      </c>
      <c r="Q302" s="116">
        <v>12.737041899999999</v>
      </c>
      <c r="R302" s="1646">
        <f t="shared" si="55"/>
        <v>0.50423760490894687</v>
      </c>
      <c r="S302" s="116">
        <v>43.26</v>
      </c>
      <c r="T302" s="116">
        <v>26.896830300000001</v>
      </c>
      <c r="U302" s="116">
        <v>16.3631697</v>
      </c>
      <c r="V302" s="1646">
        <f t="shared" si="56"/>
        <v>0.37825172676837726</v>
      </c>
      <c r="W302" s="116">
        <v>5.35</v>
      </c>
      <c r="X302" s="116">
        <v>1.4060570999999999</v>
      </c>
      <c r="Y302" s="116">
        <v>3.9439429000000001</v>
      </c>
      <c r="Z302" s="1646">
        <f t="shared" si="57"/>
        <v>0.73718558878504681</v>
      </c>
      <c r="AA302" s="1652">
        <v>0</v>
      </c>
      <c r="AB302" s="116">
        <v>0</v>
      </c>
      <c r="AC302" s="116">
        <v>0</v>
      </c>
      <c r="AD302" s="1646">
        <f t="shared" si="58"/>
        <v>0</v>
      </c>
      <c r="AE302" s="1652">
        <v>5.35</v>
      </c>
      <c r="AF302" s="116">
        <v>1.4060570999999999</v>
      </c>
      <c r="AG302" s="116">
        <v>3.9439429000000001</v>
      </c>
      <c r="AH302" s="1646">
        <f t="shared" si="59"/>
        <v>0.73718558878504681</v>
      </c>
      <c r="AI302" s="116">
        <v>30.61</v>
      </c>
      <c r="AJ302" s="116">
        <v>13.9290152</v>
      </c>
      <c r="AK302" s="116">
        <v>16.680984799999997</v>
      </c>
      <c r="AL302" s="1655">
        <f t="shared" si="60"/>
        <v>0.54495213328977454</v>
      </c>
    </row>
    <row r="303" spans="2:38" outlineLevel="1">
      <c r="B303" s="503" t="s">
        <v>3181</v>
      </c>
      <c r="C303" s="116">
        <v>0</v>
      </c>
      <c r="D303" s="116">
        <v>0</v>
      </c>
      <c r="E303" s="116">
        <v>0</v>
      </c>
      <c r="F303" s="1646">
        <f t="shared" si="52"/>
        <v>0</v>
      </c>
      <c r="G303" s="116">
        <v>0</v>
      </c>
      <c r="H303" s="116">
        <v>0</v>
      </c>
      <c r="I303" s="116">
        <v>0</v>
      </c>
      <c r="J303" s="1646">
        <f t="shared" si="53"/>
        <v>0</v>
      </c>
      <c r="K303" s="116">
        <v>0</v>
      </c>
      <c r="L303" s="116">
        <v>0</v>
      </c>
      <c r="M303" s="116">
        <v>0</v>
      </c>
      <c r="N303" s="1646">
        <f t="shared" si="54"/>
        <v>0</v>
      </c>
      <c r="O303" s="1652">
        <v>0</v>
      </c>
      <c r="P303" s="116">
        <v>0</v>
      </c>
      <c r="Q303" s="116">
        <v>0</v>
      </c>
      <c r="R303" s="1646">
        <f t="shared" si="55"/>
        <v>0</v>
      </c>
      <c r="S303" s="116">
        <v>0</v>
      </c>
      <c r="T303" s="116">
        <v>0</v>
      </c>
      <c r="U303" s="116">
        <v>0</v>
      </c>
      <c r="V303" s="1646">
        <f t="shared" si="56"/>
        <v>0</v>
      </c>
      <c r="W303" s="116">
        <v>0</v>
      </c>
      <c r="X303" s="116">
        <v>0</v>
      </c>
      <c r="Y303" s="116">
        <v>0</v>
      </c>
      <c r="Z303" s="1646">
        <f t="shared" si="57"/>
        <v>0</v>
      </c>
      <c r="AA303" s="1652">
        <v>57.275209999999994</v>
      </c>
      <c r="AB303" s="116">
        <v>40.607572500000003</v>
      </c>
      <c r="AC303" s="116">
        <v>16.667637499999991</v>
      </c>
      <c r="AD303" s="1646">
        <f t="shared" si="58"/>
        <v>0.29100962702712035</v>
      </c>
      <c r="AE303" s="1652">
        <v>57.275209999999994</v>
      </c>
      <c r="AF303" s="116">
        <v>40.607572500000003</v>
      </c>
      <c r="AG303" s="116">
        <v>16.667637499999991</v>
      </c>
      <c r="AH303" s="1646">
        <f t="shared" si="59"/>
        <v>0.29100962702712035</v>
      </c>
      <c r="AI303" s="116">
        <v>57.275209999999994</v>
      </c>
      <c r="AJ303" s="116">
        <v>40.607572500000003</v>
      </c>
      <c r="AK303" s="116">
        <v>16.667637499999991</v>
      </c>
      <c r="AL303" s="1655">
        <f t="shared" si="60"/>
        <v>0.29100962702712035</v>
      </c>
    </row>
    <row r="304" spans="2:38" outlineLevel="1">
      <c r="B304" s="503" t="s">
        <v>4733</v>
      </c>
      <c r="C304" s="116">
        <v>0</v>
      </c>
      <c r="D304" s="116">
        <v>0</v>
      </c>
      <c r="E304" s="116">
        <v>0</v>
      </c>
      <c r="F304" s="1646">
        <f t="shared" si="52"/>
        <v>0</v>
      </c>
      <c r="G304" s="116">
        <v>0</v>
      </c>
      <c r="H304" s="116">
        <v>0</v>
      </c>
      <c r="I304" s="116">
        <v>0</v>
      </c>
      <c r="J304" s="1646">
        <f t="shared" si="53"/>
        <v>0</v>
      </c>
      <c r="K304" s="116">
        <v>0</v>
      </c>
      <c r="L304" s="116">
        <v>0</v>
      </c>
      <c r="M304" s="116">
        <v>0</v>
      </c>
      <c r="N304" s="1646">
        <f t="shared" si="54"/>
        <v>0</v>
      </c>
      <c r="O304" s="1652">
        <v>0</v>
      </c>
      <c r="P304" s="116">
        <v>0</v>
      </c>
      <c r="Q304" s="116">
        <v>0</v>
      </c>
      <c r="R304" s="1646">
        <f t="shared" si="55"/>
        <v>0</v>
      </c>
      <c r="S304" s="116">
        <v>0</v>
      </c>
      <c r="T304" s="116">
        <v>0</v>
      </c>
      <c r="U304" s="116">
        <v>0</v>
      </c>
      <c r="V304" s="1646">
        <f t="shared" si="56"/>
        <v>0</v>
      </c>
      <c r="W304" s="116">
        <v>0</v>
      </c>
      <c r="X304" s="116">
        <v>0</v>
      </c>
      <c r="Y304" s="116">
        <v>0</v>
      </c>
      <c r="Z304" s="1646">
        <f t="shared" si="57"/>
        <v>0</v>
      </c>
      <c r="AA304" s="1652">
        <v>73.889739999999961</v>
      </c>
      <c r="AB304" s="116">
        <v>57.233755799999976</v>
      </c>
      <c r="AC304" s="116">
        <v>16.655984199999985</v>
      </c>
      <c r="AD304" s="1646">
        <f t="shared" si="58"/>
        <v>0.22541673850794433</v>
      </c>
      <c r="AE304" s="1652">
        <v>73.889739999999961</v>
      </c>
      <c r="AF304" s="116">
        <v>57.233755799999976</v>
      </c>
      <c r="AG304" s="116">
        <v>16.655984199999985</v>
      </c>
      <c r="AH304" s="1646">
        <f t="shared" si="59"/>
        <v>0.22541673850794433</v>
      </c>
      <c r="AI304" s="116">
        <v>73.889739999999961</v>
      </c>
      <c r="AJ304" s="116">
        <v>57.233755799999976</v>
      </c>
      <c r="AK304" s="116">
        <v>16.655984199999985</v>
      </c>
      <c r="AL304" s="1655">
        <f t="shared" si="60"/>
        <v>0.22541673850794433</v>
      </c>
    </row>
    <row r="305" spans="2:38" outlineLevel="1">
      <c r="B305" s="503" t="s">
        <v>1753</v>
      </c>
      <c r="C305" s="116">
        <v>2.6401699999999999</v>
      </c>
      <c r="D305" s="116">
        <v>1.4829000000000001</v>
      </c>
      <c r="E305" s="116">
        <v>1.15727</v>
      </c>
      <c r="F305" s="1646">
        <f t="shared" si="52"/>
        <v>0.43833162258490932</v>
      </c>
      <c r="G305" s="116">
        <v>3.0803400000000001</v>
      </c>
      <c r="H305" s="116">
        <v>1.62995</v>
      </c>
      <c r="I305" s="116">
        <v>1.4503900000000001</v>
      </c>
      <c r="J305" s="1646">
        <f t="shared" si="53"/>
        <v>0.47085386678093977</v>
      </c>
      <c r="K305" s="116">
        <v>7.0401699999999998</v>
      </c>
      <c r="L305" s="116">
        <v>3.5552000000000001</v>
      </c>
      <c r="M305" s="116">
        <v>3.4849699999999997</v>
      </c>
      <c r="N305" s="1646">
        <f t="shared" si="54"/>
        <v>0.49501219430780785</v>
      </c>
      <c r="O305" s="1652">
        <v>2.6401699999999999</v>
      </c>
      <c r="P305" s="116">
        <v>1.206</v>
      </c>
      <c r="Q305" s="116">
        <v>1.4341700000000002</v>
      </c>
      <c r="R305" s="1646">
        <f t="shared" si="55"/>
        <v>0.54321123261002136</v>
      </c>
      <c r="S305" s="116">
        <v>15.40085</v>
      </c>
      <c r="T305" s="116">
        <v>7.8740500000000013</v>
      </c>
      <c r="U305" s="116">
        <v>7.5267999999999997</v>
      </c>
      <c r="V305" s="1646">
        <f t="shared" si="56"/>
        <v>0.48872627160189208</v>
      </c>
      <c r="W305" s="116">
        <v>8.8000000000000007</v>
      </c>
      <c r="X305" s="116">
        <v>3.2493999999999996</v>
      </c>
      <c r="Y305" s="116">
        <v>5.5506000000000002</v>
      </c>
      <c r="Z305" s="1646">
        <f t="shared" si="57"/>
        <v>0.63074999999999992</v>
      </c>
      <c r="AA305" s="1652">
        <v>9.2401700000000009</v>
      </c>
      <c r="AB305" s="116">
        <v>3.0568999999999997</v>
      </c>
      <c r="AC305" s="116">
        <v>6.1832700000000003</v>
      </c>
      <c r="AD305" s="1646">
        <f t="shared" si="58"/>
        <v>0.66917275331514459</v>
      </c>
      <c r="AE305" s="1652">
        <v>18.04017</v>
      </c>
      <c r="AF305" s="116">
        <v>6.3062999999999994</v>
      </c>
      <c r="AG305" s="116">
        <v>11.73387</v>
      </c>
      <c r="AH305" s="1646">
        <f t="shared" si="59"/>
        <v>0.65043012344118711</v>
      </c>
      <c r="AI305" s="116">
        <v>27.720510000000001</v>
      </c>
      <c r="AJ305" s="116">
        <v>11.067500000000001</v>
      </c>
      <c r="AK305" s="116">
        <v>16.653010000000002</v>
      </c>
      <c r="AL305" s="1655">
        <f t="shared" si="60"/>
        <v>0.60074688380552888</v>
      </c>
    </row>
    <row r="306" spans="2:38" outlineLevel="1">
      <c r="B306" s="503" t="s">
        <v>3579</v>
      </c>
      <c r="C306" s="116">
        <v>22.704300000000003</v>
      </c>
      <c r="D306" s="116">
        <v>15.563520400000002</v>
      </c>
      <c r="E306" s="116">
        <v>7.1407796000000019</v>
      </c>
      <c r="F306" s="1646">
        <f t="shared" si="52"/>
        <v>0.31451221134322577</v>
      </c>
      <c r="G306" s="116">
        <v>9.3478500000000011</v>
      </c>
      <c r="H306" s="116">
        <v>5.9448884</v>
      </c>
      <c r="I306" s="116">
        <v>3.4029616000000007</v>
      </c>
      <c r="J306" s="1646">
        <f t="shared" si="53"/>
        <v>0.36403682130115483</v>
      </c>
      <c r="K306" s="116">
        <v>14.91025</v>
      </c>
      <c r="L306" s="116">
        <v>10.778321400000003</v>
      </c>
      <c r="M306" s="116">
        <v>4.1319285999999975</v>
      </c>
      <c r="N306" s="1646">
        <f t="shared" si="54"/>
        <v>0.27712000804815462</v>
      </c>
      <c r="O306" s="1652">
        <v>20.679470000000002</v>
      </c>
      <c r="P306" s="116">
        <v>15.938838600000002</v>
      </c>
      <c r="Q306" s="116">
        <v>4.7406313999999981</v>
      </c>
      <c r="R306" s="1646">
        <f t="shared" si="55"/>
        <v>0.22924337035717055</v>
      </c>
      <c r="S306" s="116">
        <v>67.641869999999997</v>
      </c>
      <c r="T306" s="116">
        <v>48.225568800000005</v>
      </c>
      <c r="U306" s="116">
        <v>19.416301199999989</v>
      </c>
      <c r="V306" s="1646">
        <f t="shared" si="56"/>
        <v>0.28704560060211209</v>
      </c>
      <c r="W306" s="116">
        <v>8.48034</v>
      </c>
      <c r="X306" s="116">
        <v>6.5850324000000002</v>
      </c>
      <c r="Y306" s="116">
        <v>1.8953076000000002</v>
      </c>
      <c r="Z306" s="1646">
        <f t="shared" si="57"/>
        <v>0.22349429386085937</v>
      </c>
      <c r="AA306" s="1652">
        <v>19.328209999999999</v>
      </c>
      <c r="AB306" s="116">
        <v>13.490735000000001</v>
      </c>
      <c r="AC306" s="116">
        <v>5.8374749999999986</v>
      </c>
      <c r="AD306" s="1646">
        <f t="shared" si="58"/>
        <v>0.30201839694415566</v>
      </c>
      <c r="AE306" s="1652">
        <v>27.80855</v>
      </c>
      <c r="AF306" s="116">
        <v>20.0757674</v>
      </c>
      <c r="AG306" s="116">
        <v>7.7327825999999984</v>
      </c>
      <c r="AH306" s="1646">
        <f t="shared" si="59"/>
        <v>0.27807212529959308</v>
      </c>
      <c r="AI306" s="116">
        <v>63.398269999999997</v>
      </c>
      <c r="AJ306" s="116">
        <v>46.792927400000004</v>
      </c>
      <c r="AK306" s="116">
        <v>16.605342599999997</v>
      </c>
      <c r="AL306" s="1655">
        <f t="shared" si="60"/>
        <v>0.26192106819318567</v>
      </c>
    </row>
    <row r="307" spans="2:38" outlineLevel="1">
      <c r="B307" s="503" t="s">
        <v>4734</v>
      </c>
      <c r="C307" s="116">
        <v>0</v>
      </c>
      <c r="D307" s="116">
        <v>0</v>
      </c>
      <c r="E307" s="116">
        <v>0</v>
      </c>
      <c r="F307" s="1646">
        <f t="shared" si="52"/>
        <v>0</v>
      </c>
      <c r="G307" s="116">
        <v>0</v>
      </c>
      <c r="H307" s="116">
        <v>0</v>
      </c>
      <c r="I307" s="116">
        <v>0</v>
      </c>
      <c r="J307" s="1646">
        <f t="shared" si="53"/>
        <v>0</v>
      </c>
      <c r="K307" s="116">
        <v>0</v>
      </c>
      <c r="L307" s="116">
        <v>0</v>
      </c>
      <c r="M307" s="116">
        <v>0</v>
      </c>
      <c r="N307" s="1646">
        <f t="shared" si="54"/>
        <v>0</v>
      </c>
      <c r="O307" s="1652">
        <v>0</v>
      </c>
      <c r="P307" s="116">
        <v>0</v>
      </c>
      <c r="Q307" s="116">
        <v>0</v>
      </c>
      <c r="R307" s="1646">
        <f t="shared" si="55"/>
        <v>0</v>
      </c>
      <c r="S307" s="116">
        <v>0</v>
      </c>
      <c r="T307" s="116">
        <v>0</v>
      </c>
      <c r="U307" s="116">
        <v>0</v>
      </c>
      <c r="V307" s="1646">
        <f t="shared" si="56"/>
        <v>0</v>
      </c>
      <c r="W307" s="116">
        <v>0</v>
      </c>
      <c r="X307" s="116">
        <v>0</v>
      </c>
      <c r="Y307" s="116">
        <v>0</v>
      </c>
      <c r="Z307" s="1646">
        <f t="shared" si="57"/>
        <v>0</v>
      </c>
      <c r="AA307" s="1652">
        <v>41.032480000000007</v>
      </c>
      <c r="AB307" s="116">
        <v>24.504493700000001</v>
      </c>
      <c r="AC307" s="116">
        <v>16.527986300000002</v>
      </c>
      <c r="AD307" s="1646">
        <f t="shared" si="58"/>
        <v>0.40280251888260227</v>
      </c>
      <c r="AE307" s="1652">
        <v>41.032480000000007</v>
      </c>
      <c r="AF307" s="116">
        <v>24.504493700000001</v>
      </c>
      <c r="AG307" s="116">
        <v>16.527986300000002</v>
      </c>
      <c r="AH307" s="1646">
        <f t="shared" si="59"/>
        <v>0.40280251888260227</v>
      </c>
      <c r="AI307" s="116">
        <v>41.032480000000007</v>
      </c>
      <c r="AJ307" s="116">
        <v>24.504493700000001</v>
      </c>
      <c r="AK307" s="116">
        <v>16.527986300000002</v>
      </c>
      <c r="AL307" s="1655">
        <f t="shared" si="60"/>
        <v>0.40280251888260227</v>
      </c>
    </row>
    <row r="308" spans="2:38" outlineLevel="1">
      <c r="B308" s="503" t="s">
        <v>4869</v>
      </c>
      <c r="C308" s="116">
        <v>0</v>
      </c>
      <c r="D308" s="116">
        <v>0</v>
      </c>
      <c r="E308" s="116">
        <v>0</v>
      </c>
      <c r="F308" s="1646">
        <f t="shared" si="52"/>
        <v>0</v>
      </c>
      <c r="G308" s="116">
        <v>0</v>
      </c>
      <c r="H308" s="116">
        <v>0</v>
      </c>
      <c r="I308" s="116">
        <v>0</v>
      </c>
      <c r="J308" s="1646">
        <f t="shared" si="53"/>
        <v>0</v>
      </c>
      <c r="K308" s="116">
        <v>0</v>
      </c>
      <c r="L308" s="116">
        <v>0</v>
      </c>
      <c r="M308" s="116">
        <v>0</v>
      </c>
      <c r="N308" s="1646">
        <f t="shared" si="54"/>
        <v>0</v>
      </c>
      <c r="O308" s="1652">
        <v>46.287600399999995</v>
      </c>
      <c r="P308" s="116">
        <v>29.985531199999997</v>
      </c>
      <c r="Q308" s="116">
        <v>16.302069199999998</v>
      </c>
      <c r="R308" s="1646">
        <f t="shared" si="55"/>
        <v>0.35219084720581023</v>
      </c>
      <c r="S308" s="116">
        <v>46.287600399999995</v>
      </c>
      <c r="T308" s="116">
        <v>29.985531199999997</v>
      </c>
      <c r="U308" s="116">
        <v>16.302069199999998</v>
      </c>
      <c r="V308" s="1646">
        <f t="shared" si="56"/>
        <v>0.35219084720581023</v>
      </c>
      <c r="W308" s="116">
        <v>0</v>
      </c>
      <c r="X308" s="116">
        <v>0</v>
      </c>
      <c r="Y308" s="116">
        <v>0</v>
      </c>
      <c r="Z308" s="1646">
        <f t="shared" si="57"/>
        <v>0</v>
      </c>
      <c r="AA308" s="1652">
        <v>0</v>
      </c>
      <c r="AB308" s="116">
        <v>0</v>
      </c>
      <c r="AC308" s="116">
        <v>0</v>
      </c>
      <c r="AD308" s="1646">
        <f t="shared" si="58"/>
        <v>0</v>
      </c>
      <c r="AE308" s="1652">
        <v>0</v>
      </c>
      <c r="AF308" s="116">
        <v>0</v>
      </c>
      <c r="AG308" s="116">
        <v>0</v>
      </c>
      <c r="AH308" s="1646">
        <f t="shared" si="59"/>
        <v>0</v>
      </c>
      <c r="AI308" s="116">
        <v>46.287600399999995</v>
      </c>
      <c r="AJ308" s="116">
        <v>29.985531199999997</v>
      </c>
      <c r="AK308" s="116">
        <v>16.302069199999998</v>
      </c>
      <c r="AL308" s="1655">
        <f t="shared" si="60"/>
        <v>0.35219084720581023</v>
      </c>
    </row>
    <row r="309" spans="2:38" outlineLevel="1">
      <c r="B309" s="503" t="s">
        <v>4831</v>
      </c>
      <c r="C309" s="116">
        <v>0</v>
      </c>
      <c r="D309" s="116">
        <v>0</v>
      </c>
      <c r="E309" s="116">
        <v>0</v>
      </c>
      <c r="F309" s="1646">
        <f t="shared" si="52"/>
        <v>0</v>
      </c>
      <c r="G309" s="116">
        <v>0</v>
      </c>
      <c r="H309" s="116">
        <v>0</v>
      </c>
      <c r="I309" s="116">
        <v>0</v>
      </c>
      <c r="J309" s="1646">
        <f t="shared" si="53"/>
        <v>0</v>
      </c>
      <c r="K309" s="116">
        <v>0</v>
      </c>
      <c r="L309" s="116">
        <v>0</v>
      </c>
      <c r="M309" s="116">
        <v>0</v>
      </c>
      <c r="N309" s="1646">
        <f t="shared" si="54"/>
        <v>0</v>
      </c>
      <c r="O309" s="1652">
        <v>26.155730000000002</v>
      </c>
      <c r="P309" s="116">
        <v>18.571681300000005</v>
      </c>
      <c r="Q309" s="116">
        <v>7.5840486999999994</v>
      </c>
      <c r="R309" s="1646">
        <f t="shared" si="55"/>
        <v>0.28995744718270139</v>
      </c>
      <c r="S309" s="116">
        <v>26.155730000000002</v>
      </c>
      <c r="T309" s="116">
        <v>18.571681300000005</v>
      </c>
      <c r="U309" s="116">
        <v>7.5840486999999994</v>
      </c>
      <c r="V309" s="1646">
        <f t="shared" si="56"/>
        <v>0.28995744718270139</v>
      </c>
      <c r="W309" s="116">
        <v>32.203420000000001</v>
      </c>
      <c r="X309" s="116">
        <v>24.274639000000001</v>
      </c>
      <c r="Y309" s="116">
        <v>7.928780999999999</v>
      </c>
      <c r="Z309" s="1646">
        <f t="shared" si="57"/>
        <v>0.24620928460393332</v>
      </c>
      <c r="AA309" s="1652">
        <v>0</v>
      </c>
      <c r="AB309" s="116">
        <v>0</v>
      </c>
      <c r="AC309" s="116">
        <v>0</v>
      </c>
      <c r="AD309" s="1646">
        <f t="shared" si="58"/>
        <v>0</v>
      </c>
      <c r="AE309" s="1652">
        <v>32.203420000000001</v>
      </c>
      <c r="AF309" s="116">
        <v>24.274639000000001</v>
      </c>
      <c r="AG309" s="116">
        <v>7.928780999999999</v>
      </c>
      <c r="AH309" s="1646">
        <f t="shared" si="59"/>
        <v>0.24620928460393332</v>
      </c>
      <c r="AI309" s="116">
        <v>58.35915</v>
      </c>
      <c r="AJ309" s="116">
        <v>42.846320300000009</v>
      </c>
      <c r="AK309" s="116">
        <v>15.512829699999994</v>
      </c>
      <c r="AL309" s="1655">
        <f t="shared" si="60"/>
        <v>0.2658165806047551</v>
      </c>
    </row>
    <row r="310" spans="2:38" outlineLevel="1">
      <c r="B310" s="503" t="s">
        <v>1409</v>
      </c>
      <c r="C310" s="116">
        <v>35.440999999999995</v>
      </c>
      <c r="D310" s="116">
        <v>31.352718499999995</v>
      </c>
      <c r="E310" s="116">
        <v>4.0882814999999972</v>
      </c>
      <c r="F310" s="1646">
        <f t="shared" si="52"/>
        <v>0.11535457520950305</v>
      </c>
      <c r="G310" s="116">
        <v>6.4504200000000003</v>
      </c>
      <c r="H310" s="116">
        <v>6.1552499999999997</v>
      </c>
      <c r="I310" s="116">
        <v>0.2951700000000001</v>
      </c>
      <c r="J310" s="1646">
        <f t="shared" si="53"/>
        <v>4.5759810989051887E-2</v>
      </c>
      <c r="K310" s="116">
        <v>9.0008400000000002</v>
      </c>
      <c r="L310" s="116">
        <v>5.9638</v>
      </c>
      <c r="M310" s="116">
        <v>3.0370400000000002</v>
      </c>
      <c r="N310" s="1646">
        <f t="shared" si="54"/>
        <v>0.3374173965985397</v>
      </c>
      <c r="O310" s="1652">
        <v>13.68033</v>
      </c>
      <c r="P310" s="116">
        <v>9.2965999999999998</v>
      </c>
      <c r="Q310" s="116">
        <v>4.3837299999999999</v>
      </c>
      <c r="R310" s="1646">
        <f t="shared" si="55"/>
        <v>0.32044036949401072</v>
      </c>
      <c r="S310" s="116">
        <v>64.572589999999991</v>
      </c>
      <c r="T310" s="116">
        <v>52.768368499999994</v>
      </c>
      <c r="U310" s="116">
        <v>11.804221499999999</v>
      </c>
      <c r="V310" s="1646">
        <f t="shared" si="56"/>
        <v>0.18280545197273332</v>
      </c>
      <c r="W310" s="116">
        <v>9.7196499999999997</v>
      </c>
      <c r="X310" s="116">
        <v>6.5183000000000009</v>
      </c>
      <c r="Y310" s="116">
        <v>3.2013499999999984</v>
      </c>
      <c r="Z310" s="1646">
        <f t="shared" si="57"/>
        <v>0.32936885587443976</v>
      </c>
      <c r="AA310" s="1652">
        <v>13.92991</v>
      </c>
      <c r="AB310" s="116">
        <v>9.3942000000000014</v>
      </c>
      <c r="AC310" s="116">
        <v>4.535709999999999</v>
      </c>
      <c r="AD310" s="1646">
        <f t="shared" si="58"/>
        <v>0.32560942604797871</v>
      </c>
      <c r="AE310" s="1652">
        <v>23.649559999999997</v>
      </c>
      <c r="AF310" s="116">
        <v>15.912500000000001</v>
      </c>
      <c r="AG310" s="116">
        <v>7.7370599999999961</v>
      </c>
      <c r="AH310" s="1646">
        <f t="shared" si="59"/>
        <v>0.32715450097168813</v>
      </c>
      <c r="AI310" s="116">
        <v>46.330729999999996</v>
      </c>
      <c r="AJ310" s="116">
        <v>31.172900000000006</v>
      </c>
      <c r="AK310" s="116">
        <v>15.157829999999992</v>
      </c>
      <c r="AL310" s="1655">
        <f t="shared" si="60"/>
        <v>0.32716579255280442</v>
      </c>
    </row>
    <row r="311" spans="2:38" outlineLevel="1">
      <c r="B311" s="503" t="s">
        <v>1547</v>
      </c>
      <c r="C311" s="116">
        <v>5.0820500000000006</v>
      </c>
      <c r="D311" s="116">
        <v>3.4144131999999998</v>
      </c>
      <c r="E311" s="116">
        <v>1.6676368000000001</v>
      </c>
      <c r="F311" s="1646">
        <f t="shared" si="52"/>
        <v>0.32814254090376915</v>
      </c>
      <c r="G311" s="116">
        <v>8.2795000000000005</v>
      </c>
      <c r="H311" s="116">
        <v>4.575051600000001</v>
      </c>
      <c r="I311" s="116">
        <v>3.7044483999999995</v>
      </c>
      <c r="J311" s="1646">
        <f t="shared" si="53"/>
        <v>0.44742416812609448</v>
      </c>
      <c r="K311" s="116">
        <v>12.805959999999999</v>
      </c>
      <c r="L311" s="116">
        <v>8.6286836000000005</v>
      </c>
      <c r="M311" s="116">
        <v>4.1772763999999984</v>
      </c>
      <c r="N311" s="1646">
        <f t="shared" si="54"/>
        <v>0.32619783288406329</v>
      </c>
      <c r="O311" s="1652">
        <v>10.804279999999999</v>
      </c>
      <c r="P311" s="116">
        <v>7.4453824000000006</v>
      </c>
      <c r="Q311" s="116">
        <v>3.3588975999999984</v>
      </c>
      <c r="R311" s="1646">
        <f t="shared" si="55"/>
        <v>0.31088583413239929</v>
      </c>
      <c r="S311" s="116">
        <v>36.971789999999991</v>
      </c>
      <c r="T311" s="116">
        <v>24.063530799999999</v>
      </c>
      <c r="U311" s="116">
        <v>12.908259199999993</v>
      </c>
      <c r="V311" s="1646">
        <f t="shared" si="56"/>
        <v>0.34913806445400658</v>
      </c>
      <c r="W311" s="116">
        <v>8.518790000000001</v>
      </c>
      <c r="X311" s="116">
        <v>5.5159460000000005</v>
      </c>
      <c r="Y311" s="116">
        <v>3.0028440000000001</v>
      </c>
      <c r="Z311" s="1646">
        <f t="shared" si="57"/>
        <v>0.35249654000157299</v>
      </c>
      <c r="AA311" s="1652">
        <v>13.214529999999998</v>
      </c>
      <c r="AB311" s="116">
        <v>8.626983899999999</v>
      </c>
      <c r="AC311" s="116">
        <v>4.5875461</v>
      </c>
      <c r="AD311" s="1646">
        <f t="shared" si="58"/>
        <v>0.34715923305634028</v>
      </c>
      <c r="AE311" s="1652">
        <v>21.733319999999999</v>
      </c>
      <c r="AF311" s="116">
        <v>14.142929899999999</v>
      </c>
      <c r="AG311" s="116">
        <v>7.5903901000000005</v>
      </c>
      <c r="AH311" s="1646">
        <f t="shared" si="59"/>
        <v>0.34925129248545556</v>
      </c>
      <c r="AI311" s="116">
        <v>45.343559999999997</v>
      </c>
      <c r="AJ311" s="116">
        <v>30.216995900000001</v>
      </c>
      <c r="AK311" s="116">
        <v>15.126564099999996</v>
      </c>
      <c r="AL311" s="1655">
        <f t="shared" si="60"/>
        <v>0.33359895208933743</v>
      </c>
    </row>
    <row r="312" spans="2:38" outlineLevel="1">
      <c r="B312" s="503" t="s">
        <v>2429</v>
      </c>
      <c r="C312" s="116">
        <v>-2.2000000000000002</v>
      </c>
      <c r="D312" s="116">
        <v>-0.40875620000000001</v>
      </c>
      <c r="E312" s="116">
        <v>-1.7912437999999999</v>
      </c>
      <c r="F312" s="1646">
        <f t="shared" si="52"/>
        <v>0.81420172727272722</v>
      </c>
      <c r="G312" s="116">
        <v>0</v>
      </c>
      <c r="H312" s="116">
        <v>0</v>
      </c>
      <c r="I312" s="116">
        <v>0</v>
      </c>
      <c r="J312" s="1646">
        <f t="shared" si="53"/>
        <v>0</v>
      </c>
      <c r="K312" s="116">
        <v>0</v>
      </c>
      <c r="L312" s="116">
        <v>0</v>
      </c>
      <c r="M312" s="116">
        <v>0</v>
      </c>
      <c r="N312" s="1646">
        <f t="shared" si="54"/>
        <v>0</v>
      </c>
      <c r="O312" s="1652">
        <v>38.671790000000001</v>
      </c>
      <c r="P312" s="116">
        <v>16.224406800000001</v>
      </c>
      <c r="Q312" s="116">
        <v>22.447383200000004</v>
      </c>
      <c r="R312" s="1646">
        <f t="shared" si="55"/>
        <v>0.58045886161462923</v>
      </c>
      <c r="S312" s="116">
        <v>36.471789999999999</v>
      </c>
      <c r="T312" s="116">
        <v>15.8156506</v>
      </c>
      <c r="U312" s="116">
        <v>20.656139400000001</v>
      </c>
      <c r="V312" s="1646">
        <f t="shared" si="56"/>
        <v>0.56635935335227583</v>
      </c>
      <c r="W312" s="116">
        <v>11.724789999999999</v>
      </c>
      <c r="X312" s="116">
        <v>8.316134700000001</v>
      </c>
      <c r="Y312" s="116">
        <v>3.4086552999999986</v>
      </c>
      <c r="Z312" s="1646">
        <f t="shared" si="57"/>
        <v>0.29072207689860535</v>
      </c>
      <c r="AA312" s="1652">
        <v>-12.6</v>
      </c>
      <c r="AB312" s="116">
        <v>-1.8258714</v>
      </c>
      <c r="AC312" s="116">
        <v>-10.774128599999999</v>
      </c>
      <c r="AD312" s="1646">
        <f t="shared" si="58"/>
        <v>0.85508957142857134</v>
      </c>
      <c r="AE312" s="1652">
        <v>-0.87521000000000093</v>
      </c>
      <c r="AF312" s="116">
        <v>6.4902633000000005</v>
      </c>
      <c r="AG312" s="116">
        <v>-7.3654733000000014</v>
      </c>
      <c r="AH312" s="1646">
        <f t="shared" si="59"/>
        <v>8.4156640120656689</v>
      </c>
      <c r="AI312" s="116">
        <v>37.796579999999999</v>
      </c>
      <c r="AJ312" s="116">
        <v>22.714670099999999</v>
      </c>
      <c r="AK312" s="116">
        <v>15.081909900000003</v>
      </c>
      <c r="AL312" s="1655">
        <f t="shared" si="60"/>
        <v>0.39902842796887983</v>
      </c>
    </row>
    <row r="313" spans="2:38" outlineLevel="1">
      <c r="B313" s="503" t="s">
        <v>1629</v>
      </c>
      <c r="C313" s="116">
        <v>0</v>
      </c>
      <c r="D313" s="116">
        <v>0</v>
      </c>
      <c r="E313" s="116">
        <v>0</v>
      </c>
      <c r="F313" s="1646">
        <f t="shared" si="52"/>
        <v>0</v>
      </c>
      <c r="G313" s="116">
        <v>11.319660000000002</v>
      </c>
      <c r="H313" s="116">
        <v>8.6635128000000012</v>
      </c>
      <c r="I313" s="116">
        <v>2.6561472000000013</v>
      </c>
      <c r="J313" s="1646">
        <f t="shared" si="53"/>
        <v>0.2346490265608685</v>
      </c>
      <c r="K313" s="116">
        <v>8.1196600000000014</v>
      </c>
      <c r="L313" s="116">
        <v>6.0207566999999997</v>
      </c>
      <c r="M313" s="116">
        <v>2.0989033000000008</v>
      </c>
      <c r="N313" s="1646">
        <f t="shared" si="54"/>
        <v>0.25849645182187436</v>
      </c>
      <c r="O313" s="1652">
        <v>7.4820500000000001</v>
      </c>
      <c r="P313" s="116">
        <v>4.6708800000000004</v>
      </c>
      <c r="Q313" s="116">
        <v>2.8111700000000002</v>
      </c>
      <c r="R313" s="1646">
        <f t="shared" si="55"/>
        <v>0.37572189440059878</v>
      </c>
      <c r="S313" s="116">
        <v>26.921370000000003</v>
      </c>
      <c r="T313" s="116">
        <v>19.3551495</v>
      </c>
      <c r="U313" s="116">
        <v>7.5662205000000027</v>
      </c>
      <c r="V313" s="1646">
        <f t="shared" si="56"/>
        <v>0.28104886564093884</v>
      </c>
      <c r="W313" s="116">
        <v>0</v>
      </c>
      <c r="X313" s="116">
        <v>0</v>
      </c>
      <c r="Y313" s="116">
        <v>0</v>
      </c>
      <c r="Z313" s="1646">
        <f t="shared" si="57"/>
        <v>0</v>
      </c>
      <c r="AA313" s="1652">
        <v>25.475210000000001</v>
      </c>
      <c r="AB313" s="116">
        <v>15.4165557</v>
      </c>
      <c r="AC313" s="116">
        <v>10.058654299999999</v>
      </c>
      <c r="AD313" s="1646">
        <f t="shared" si="58"/>
        <v>0.39484087864241352</v>
      </c>
      <c r="AE313" s="1652">
        <v>25.475210000000001</v>
      </c>
      <c r="AF313" s="116">
        <v>15.4165557</v>
      </c>
      <c r="AG313" s="116">
        <v>10.058654299999999</v>
      </c>
      <c r="AH313" s="1646">
        <f t="shared" si="59"/>
        <v>0.39484087864241352</v>
      </c>
      <c r="AI313" s="116">
        <v>41.076920000000001</v>
      </c>
      <c r="AJ313" s="116">
        <v>26.1081924</v>
      </c>
      <c r="AK313" s="116">
        <v>14.968727599999998</v>
      </c>
      <c r="AL313" s="1655">
        <f t="shared" si="60"/>
        <v>0.36440725351365189</v>
      </c>
    </row>
    <row r="314" spans="2:38" outlineLevel="1">
      <c r="B314" s="503" t="s">
        <v>1257</v>
      </c>
      <c r="C314" s="116">
        <v>38.751240000000003</v>
      </c>
      <c r="D314" s="116">
        <v>21.774017500000006</v>
      </c>
      <c r="E314" s="116">
        <v>16.9772225</v>
      </c>
      <c r="F314" s="1646">
        <f t="shared" si="52"/>
        <v>0.4381078515164934</v>
      </c>
      <c r="G314" s="116">
        <v>46.693160000000006</v>
      </c>
      <c r="H314" s="116">
        <v>30.9546575</v>
      </c>
      <c r="I314" s="116">
        <v>15.738502500000003</v>
      </c>
      <c r="J314" s="1646">
        <f t="shared" si="53"/>
        <v>0.33706226993418309</v>
      </c>
      <c r="K314" s="116">
        <v>15.526490000000001</v>
      </c>
      <c r="L314" s="116">
        <v>9.9342600000000001</v>
      </c>
      <c r="M314" s="116">
        <v>5.5922300000000016</v>
      </c>
      <c r="N314" s="1646">
        <f t="shared" si="54"/>
        <v>0.360173484155144</v>
      </c>
      <c r="O314" s="1652">
        <v>16.941849999999999</v>
      </c>
      <c r="P314" s="116">
        <v>9.8113075000000016</v>
      </c>
      <c r="Q314" s="116">
        <v>7.130542499999998</v>
      </c>
      <c r="R314" s="1646">
        <f t="shared" si="55"/>
        <v>0.42088334508923159</v>
      </c>
      <c r="S314" s="116">
        <v>117.91274000000001</v>
      </c>
      <c r="T314" s="116">
        <v>72.474242500000003</v>
      </c>
      <c r="U314" s="116">
        <v>45.438497500000011</v>
      </c>
      <c r="V314" s="1646">
        <f t="shared" si="56"/>
        <v>0.38535698093352766</v>
      </c>
      <c r="W314" s="116">
        <v>6.1170900000000001</v>
      </c>
      <c r="X314" s="116">
        <v>3.9614100000000003</v>
      </c>
      <c r="Y314" s="116">
        <v>2.1556799999999998</v>
      </c>
      <c r="Z314" s="1646">
        <f t="shared" si="57"/>
        <v>0.35240285822180151</v>
      </c>
      <c r="AA314" s="1652">
        <v>0</v>
      </c>
      <c r="AB314" s="116">
        <v>0</v>
      </c>
      <c r="AC314" s="116">
        <v>0</v>
      </c>
      <c r="AD314" s="1646">
        <f t="shared" si="58"/>
        <v>0</v>
      </c>
      <c r="AE314" s="1652">
        <v>6.1170900000000001</v>
      </c>
      <c r="AF314" s="116">
        <v>3.9614100000000003</v>
      </c>
      <c r="AG314" s="116">
        <v>2.1556799999999998</v>
      </c>
      <c r="AH314" s="1646">
        <f t="shared" si="59"/>
        <v>0.35240285822180151</v>
      </c>
      <c r="AI314" s="116">
        <v>38.585430000000002</v>
      </c>
      <c r="AJ314" s="116">
        <v>23.706977500000001</v>
      </c>
      <c r="AK314" s="116">
        <v>14.8784525</v>
      </c>
      <c r="AL314" s="1655">
        <f t="shared" si="60"/>
        <v>0.38559768544758993</v>
      </c>
    </row>
    <row r="315" spans="2:38" outlineLevel="1">
      <c r="B315" s="503" t="s">
        <v>1451</v>
      </c>
      <c r="C315" s="116">
        <v>0</v>
      </c>
      <c r="D315" s="116">
        <v>0</v>
      </c>
      <c r="E315" s="116">
        <v>0</v>
      </c>
      <c r="F315" s="1646">
        <f t="shared" si="52"/>
        <v>0</v>
      </c>
      <c r="G315" s="116">
        <v>0</v>
      </c>
      <c r="H315" s="116">
        <v>0</v>
      </c>
      <c r="I315" s="116">
        <v>0</v>
      </c>
      <c r="J315" s="1646">
        <f t="shared" si="53"/>
        <v>0</v>
      </c>
      <c r="K315" s="116">
        <v>41.495720000000006</v>
      </c>
      <c r="L315" s="116">
        <v>29.592269269999999</v>
      </c>
      <c r="M315" s="116">
        <v>11.903450730000008</v>
      </c>
      <c r="N315" s="1646">
        <f t="shared" si="54"/>
        <v>0.28685972264127496</v>
      </c>
      <c r="O315" s="1652">
        <v>-3.4358999999999997</v>
      </c>
      <c r="P315" s="116">
        <v>-6.3451110000000002</v>
      </c>
      <c r="Q315" s="116">
        <v>2.9092110000000004</v>
      </c>
      <c r="R315" s="1646">
        <f t="shared" si="55"/>
        <v>-0.84671003230594621</v>
      </c>
      <c r="S315" s="116">
        <v>38.059820000000009</v>
      </c>
      <c r="T315" s="116">
        <v>23.24715827</v>
      </c>
      <c r="U315" s="116">
        <v>14.812661730000007</v>
      </c>
      <c r="V315" s="1646">
        <f t="shared" si="56"/>
        <v>0.38919421400311416</v>
      </c>
      <c r="W315" s="116">
        <v>0</v>
      </c>
      <c r="X315" s="116">
        <v>0</v>
      </c>
      <c r="Y315" s="116">
        <v>0</v>
      </c>
      <c r="Z315" s="1646">
        <f t="shared" si="57"/>
        <v>0</v>
      </c>
      <c r="AA315" s="1652">
        <v>0</v>
      </c>
      <c r="AB315" s="116">
        <v>0</v>
      </c>
      <c r="AC315" s="116">
        <v>0</v>
      </c>
      <c r="AD315" s="1646">
        <f t="shared" si="58"/>
        <v>0</v>
      </c>
      <c r="AE315" s="1652">
        <v>0</v>
      </c>
      <c r="AF315" s="116">
        <v>0</v>
      </c>
      <c r="AG315" s="116">
        <v>0</v>
      </c>
      <c r="AH315" s="1646">
        <f t="shared" si="59"/>
        <v>0</v>
      </c>
      <c r="AI315" s="116">
        <v>38.059820000000009</v>
      </c>
      <c r="AJ315" s="116">
        <v>23.24715827</v>
      </c>
      <c r="AK315" s="116">
        <v>14.812661730000007</v>
      </c>
      <c r="AL315" s="1655">
        <f t="shared" si="60"/>
        <v>0.38919421400311416</v>
      </c>
    </row>
    <row r="316" spans="2:38" outlineLevel="1">
      <c r="B316" s="503" t="s">
        <v>4739</v>
      </c>
      <c r="C316" s="116">
        <v>0</v>
      </c>
      <c r="D316" s="116">
        <v>0</v>
      </c>
      <c r="E316" s="116">
        <v>0</v>
      </c>
      <c r="F316" s="1646">
        <f t="shared" si="52"/>
        <v>0</v>
      </c>
      <c r="G316" s="116">
        <v>0</v>
      </c>
      <c r="H316" s="116">
        <v>0</v>
      </c>
      <c r="I316" s="116">
        <v>0</v>
      </c>
      <c r="J316" s="1646">
        <f t="shared" si="53"/>
        <v>0</v>
      </c>
      <c r="K316" s="116">
        <v>0</v>
      </c>
      <c r="L316" s="116">
        <v>0</v>
      </c>
      <c r="M316" s="116">
        <v>0</v>
      </c>
      <c r="N316" s="1646">
        <f t="shared" si="54"/>
        <v>0</v>
      </c>
      <c r="O316" s="1652">
        <v>0</v>
      </c>
      <c r="P316" s="116">
        <v>0</v>
      </c>
      <c r="Q316" s="116">
        <v>0</v>
      </c>
      <c r="R316" s="1646">
        <f t="shared" si="55"/>
        <v>0</v>
      </c>
      <c r="S316" s="116">
        <v>0</v>
      </c>
      <c r="T316" s="116">
        <v>0</v>
      </c>
      <c r="U316" s="116">
        <v>0</v>
      </c>
      <c r="V316" s="1646">
        <f t="shared" si="56"/>
        <v>0</v>
      </c>
      <c r="W316" s="116">
        <v>6.5547000000000004</v>
      </c>
      <c r="X316" s="116">
        <v>3.98115</v>
      </c>
      <c r="Y316" s="116">
        <v>2.5735500000000004</v>
      </c>
      <c r="Z316" s="1646">
        <f t="shared" si="57"/>
        <v>0.39262666483591929</v>
      </c>
      <c r="AA316" s="1652">
        <v>32.415379999999999</v>
      </c>
      <c r="AB316" s="116">
        <v>20.198746400000001</v>
      </c>
      <c r="AC316" s="116">
        <v>12.216633599999998</v>
      </c>
      <c r="AD316" s="1646">
        <f t="shared" si="58"/>
        <v>0.37687769200916349</v>
      </c>
      <c r="AE316" s="1652">
        <v>38.970080000000003</v>
      </c>
      <c r="AF316" s="116">
        <v>24.179896400000001</v>
      </c>
      <c r="AG316" s="116">
        <v>14.790183600000001</v>
      </c>
      <c r="AH316" s="1646">
        <f t="shared" si="59"/>
        <v>0.37952664197764024</v>
      </c>
      <c r="AI316" s="116">
        <v>38.970080000000003</v>
      </c>
      <c r="AJ316" s="116">
        <v>24.179896400000001</v>
      </c>
      <c r="AK316" s="116">
        <v>14.790183600000001</v>
      </c>
      <c r="AL316" s="1655">
        <f t="shared" si="60"/>
        <v>0.37952664197764024</v>
      </c>
    </row>
    <row r="317" spans="2:38" outlineLevel="1">
      <c r="B317" s="503" t="s">
        <v>3584</v>
      </c>
      <c r="C317" s="116">
        <v>15.264930000000003</v>
      </c>
      <c r="D317" s="116">
        <v>9.5417149999999999</v>
      </c>
      <c r="E317" s="116">
        <v>5.7232150000000042</v>
      </c>
      <c r="F317" s="1646">
        <f t="shared" si="52"/>
        <v>0.37492572845076938</v>
      </c>
      <c r="G317" s="116">
        <v>8.1016700000000004</v>
      </c>
      <c r="H317" s="116">
        <v>5.0148124999999997</v>
      </c>
      <c r="I317" s="116">
        <v>3.0868575000000003</v>
      </c>
      <c r="J317" s="1646">
        <f t="shared" si="53"/>
        <v>0.3810149635815826</v>
      </c>
      <c r="K317" s="116">
        <v>16.72306</v>
      </c>
      <c r="L317" s="116">
        <v>10.026735</v>
      </c>
      <c r="M317" s="116">
        <v>6.6963250000000007</v>
      </c>
      <c r="N317" s="1646">
        <f t="shared" si="54"/>
        <v>0.40042462324478895</v>
      </c>
      <c r="O317" s="1652">
        <v>9.2837399999999999</v>
      </c>
      <c r="P317" s="116">
        <v>6.5510949999999992</v>
      </c>
      <c r="Q317" s="116">
        <v>2.7326450000000007</v>
      </c>
      <c r="R317" s="1646">
        <f t="shared" si="55"/>
        <v>0.29434742894566207</v>
      </c>
      <c r="S317" s="116">
        <v>49.373400000000004</v>
      </c>
      <c r="T317" s="116">
        <v>31.134357499999997</v>
      </c>
      <c r="U317" s="116">
        <v>18.239042500000004</v>
      </c>
      <c r="V317" s="1646">
        <f t="shared" si="56"/>
        <v>0.36941029987807206</v>
      </c>
      <c r="W317" s="116">
        <v>4.2111000000000001</v>
      </c>
      <c r="X317" s="116">
        <v>2.3057650000000005</v>
      </c>
      <c r="Y317" s="116">
        <v>1.905335</v>
      </c>
      <c r="Z317" s="1646">
        <f t="shared" si="57"/>
        <v>0.45245541544964496</v>
      </c>
      <c r="AA317" s="1652">
        <v>8.2196400000000001</v>
      </c>
      <c r="AB317" s="116">
        <v>4.8886899999999995</v>
      </c>
      <c r="AC317" s="116">
        <v>3.3309499999999996</v>
      </c>
      <c r="AD317" s="1646">
        <f t="shared" si="58"/>
        <v>0.40524280868748502</v>
      </c>
      <c r="AE317" s="1652">
        <v>12.43074</v>
      </c>
      <c r="AF317" s="116">
        <v>7.1944549999999996</v>
      </c>
      <c r="AG317" s="116">
        <v>5.2362849999999996</v>
      </c>
      <c r="AH317" s="1646">
        <f t="shared" si="59"/>
        <v>0.42123678879937959</v>
      </c>
      <c r="AI317" s="116">
        <v>38.437539999999998</v>
      </c>
      <c r="AJ317" s="116">
        <v>23.772285</v>
      </c>
      <c r="AK317" s="116">
        <v>14.665255</v>
      </c>
      <c r="AL317" s="1655">
        <f t="shared" si="60"/>
        <v>0.3815346923866616</v>
      </c>
    </row>
    <row r="318" spans="2:38" outlineLevel="1">
      <c r="B318" s="503" t="s">
        <v>1699</v>
      </c>
      <c r="C318" s="116">
        <v>6.9794800000000006</v>
      </c>
      <c r="D318" s="116">
        <v>5.4947800000000004</v>
      </c>
      <c r="E318" s="116">
        <v>1.4846999999999999</v>
      </c>
      <c r="F318" s="1646">
        <f t="shared" si="52"/>
        <v>0.21272358399193059</v>
      </c>
      <c r="G318" s="116">
        <v>-0.75042999999999993</v>
      </c>
      <c r="H318" s="116">
        <v>-1.2772128</v>
      </c>
      <c r="I318" s="116">
        <v>0.52678280000000011</v>
      </c>
      <c r="J318" s="1646">
        <f t="shared" si="53"/>
        <v>-0.70197460122862909</v>
      </c>
      <c r="K318" s="116">
        <v>8.9205100000000002</v>
      </c>
      <c r="L318" s="116">
        <v>5.5406753000000002</v>
      </c>
      <c r="M318" s="116">
        <v>3.3798347000000004</v>
      </c>
      <c r="N318" s="1646">
        <f t="shared" si="54"/>
        <v>0.3788835728002099</v>
      </c>
      <c r="O318" s="1652">
        <v>21.123920000000002</v>
      </c>
      <c r="P318" s="116">
        <v>10.499936200000002</v>
      </c>
      <c r="Q318" s="116">
        <v>10.6239838</v>
      </c>
      <c r="R318" s="1646">
        <f t="shared" si="55"/>
        <v>0.50293618798026118</v>
      </c>
      <c r="S318" s="116">
        <v>36.273480000000006</v>
      </c>
      <c r="T318" s="116">
        <v>20.258178700000006</v>
      </c>
      <c r="U318" s="116">
        <v>16.015301300000001</v>
      </c>
      <c r="V318" s="1646">
        <f t="shared" si="56"/>
        <v>0.4415154349679159</v>
      </c>
      <c r="W318" s="116">
        <v>7.0079999999999934E-2</v>
      </c>
      <c r="X318" s="116">
        <v>-0.42317049999999995</v>
      </c>
      <c r="Y318" s="116">
        <v>0.49325049999999987</v>
      </c>
      <c r="Z318" s="1646">
        <f t="shared" si="57"/>
        <v>7.0383918378995478</v>
      </c>
      <c r="AA318" s="1652">
        <v>0</v>
      </c>
      <c r="AB318" s="116">
        <v>0</v>
      </c>
      <c r="AC318" s="116">
        <v>0</v>
      </c>
      <c r="AD318" s="1646">
        <f t="shared" si="58"/>
        <v>0</v>
      </c>
      <c r="AE318" s="1652">
        <v>7.0079999999999934E-2</v>
      </c>
      <c r="AF318" s="116">
        <v>-0.42317049999999995</v>
      </c>
      <c r="AG318" s="116">
        <v>0.49325049999999987</v>
      </c>
      <c r="AH318" s="1646">
        <f t="shared" si="59"/>
        <v>7.0383918378995478</v>
      </c>
      <c r="AI318" s="116">
        <v>30.114510000000003</v>
      </c>
      <c r="AJ318" s="116">
        <v>15.617441000000003</v>
      </c>
      <c r="AK318" s="116">
        <v>14.497069</v>
      </c>
      <c r="AL318" s="1655">
        <f t="shared" si="60"/>
        <v>0.48139813664575642</v>
      </c>
    </row>
    <row r="319" spans="2:38" outlineLevel="1">
      <c r="B319" s="503" t="s">
        <v>1399</v>
      </c>
      <c r="C319" s="116">
        <v>53.891753369999996</v>
      </c>
      <c r="D319" s="116">
        <v>27.8322368</v>
      </c>
      <c r="E319" s="116">
        <v>26.05951657</v>
      </c>
      <c r="F319" s="1646">
        <f t="shared" si="52"/>
        <v>0.48355295458816133</v>
      </c>
      <c r="G319" s="116">
        <v>0</v>
      </c>
      <c r="H319" s="116">
        <v>0</v>
      </c>
      <c r="I319" s="116">
        <v>0</v>
      </c>
      <c r="J319" s="1646">
        <f t="shared" si="53"/>
        <v>0</v>
      </c>
      <c r="K319" s="116">
        <v>0</v>
      </c>
      <c r="L319" s="116">
        <v>0</v>
      </c>
      <c r="M319" s="116">
        <v>0</v>
      </c>
      <c r="N319" s="1646">
        <f t="shared" si="54"/>
        <v>0</v>
      </c>
      <c r="O319" s="1652">
        <v>0</v>
      </c>
      <c r="P319" s="116">
        <v>0</v>
      </c>
      <c r="Q319" s="116">
        <v>0</v>
      </c>
      <c r="R319" s="1646">
        <f t="shared" si="55"/>
        <v>0</v>
      </c>
      <c r="S319" s="116">
        <v>53.891753369999996</v>
      </c>
      <c r="T319" s="116">
        <v>27.8322368</v>
      </c>
      <c r="U319" s="116">
        <v>26.05951657</v>
      </c>
      <c r="V319" s="1646">
        <f t="shared" si="56"/>
        <v>0.48355295458816133</v>
      </c>
      <c r="W319" s="116">
        <v>-337.15691999999996</v>
      </c>
      <c r="X319" s="116">
        <v>-351.51526959999995</v>
      </c>
      <c r="Y319" s="116">
        <v>14.358349599999958</v>
      </c>
      <c r="Z319" s="1646">
        <f t="shared" si="57"/>
        <v>-4.2586548720399867E-2</v>
      </c>
      <c r="AA319" s="1652">
        <v>0</v>
      </c>
      <c r="AB319" s="116">
        <v>0</v>
      </c>
      <c r="AC319" s="116">
        <v>0</v>
      </c>
      <c r="AD319" s="1646">
        <f t="shared" si="58"/>
        <v>0</v>
      </c>
      <c r="AE319" s="1652">
        <v>-337.15691999999996</v>
      </c>
      <c r="AF319" s="116">
        <v>-351.51526959999995</v>
      </c>
      <c r="AG319" s="116">
        <v>14.358349599999958</v>
      </c>
      <c r="AH319" s="1646">
        <f t="shared" si="59"/>
        <v>-4.2586548720399867E-2</v>
      </c>
      <c r="AI319" s="116">
        <v>-337.15691999999996</v>
      </c>
      <c r="AJ319" s="116">
        <v>-351.51526959999995</v>
      </c>
      <c r="AK319" s="116">
        <v>14.358349599999958</v>
      </c>
      <c r="AL319" s="1655">
        <f t="shared" si="60"/>
        <v>-4.2586548720399867E-2</v>
      </c>
    </row>
    <row r="320" spans="2:38" outlineLevel="1">
      <c r="B320" s="503" t="s">
        <v>1297</v>
      </c>
      <c r="C320" s="116">
        <v>11.061540000000001</v>
      </c>
      <c r="D320" s="116">
        <v>8.8747800000000012</v>
      </c>
      <c r="E320" s="116">
        <v>2.18676</v>
      </c>
      <c r="F320" s="1646">
        <f t="shared" si="52"/>
        <v>0.19769037584278498</v>
      </c>
      <c r="G320" s="116">
        <v>65.9863</v>
      </c>
      <c r="H320" s="116">
        <v>43.969072599999997</v>
      </c>
      <c r="I320" s="116">
        <v>22.017227400000003</v>
      </c>
      <c r="J320" s="1646">
        <f t="shared" si="53"/>
        <v>0.33366361502311848</v>
      </c>
      <c r="K320" s="116">
        <v>5.3538399999999999</v>
      </c>
      <c r="L320" s="116">
        <v>4.4576874999999996</v>
      </c>
      <c r="M320" s="116">
        <v>0.89615250000000013</v>
      </c>
      <c r="N320" s="1646">
        <f t="shared" si="54"/>
        <v>0.16738499843103272</v>
      </c>
      <c r="O320" s="1652">
        <v>0</v>
      </c>
      <c r="P320" s="116">
        <v>0</v>
      </c>
      <c r="Q320" s="116">
        <v>0</v>
      </c>
      <c r="R320" s="1646">
        <f t="shared" si="55"/>
        <v>0</v>
      </c>
      <c r="S320" s="116">
        <v>82.401679999999999</v>
      </c>
      <c r="T320" s="116">
        <v>57.301540099999997</v>
      </c>
      <c r="U320" s="116">
        <v>25.100139899999995</v>
      </c>
      <c r="V320" s="1646">
        <f t="shared" si="56"/>
        <v>0.30460713786417942</v>
      </c>
      <c r="W320" s="116">
        <v>0</v>
      </c>
      <c r="X320" s="116">
        <v>0</v>
      </c>
      <c r="Y320" s="116">
        <v>0</v>
      </c>
      <c r="Z320" s="1646">
        <f t="shared" si="57"/>
        <v>0</v>
      </c>
      <c r="AA320" s="1652">
        <v>30.725629999999999</v>
      </c>
      <c r="AB320" s="116">
        <v>17.410660199999999</v>
      </c>
      <c r="AC320" s="116">
        <v>13.314969799999998</v>
      </c>
      <c r="AD320" s="1646">
        <f t="shared" si="58"/>
        <v>0.43335058711570762</v>
      </c>
      <c r="AE320" s="1652">
        <v>30.725629999999999</v>
      </c>
      <c r="AF320" s="116">
        <v>17.410660199999999</v>
      </c>
      <c r="AG320" s="116">
        <v>13.314969799999998</v>
      </c>
      <c r="AH320" s="1646">
        <f t="shared" si="59"/>
        <v>0.43335058711570762</v>
      </c>
      <c r="AI320" s="116">
        <v>36.079470000000001</v>
      </c>
      <c r="AJ320" s="116">
        <v>21.868347699999998</v>
      </c>
      <c r="AK320" s="116">
        <v>14.211122300000003</v>
      </c>
      <c r="AL320" s="1655">
        <f t="shared" si="60"/>
        <v>0.39388389851624767</v>
      </c>
    </row>
    <row r="321" spans="2:38" outlineLevel="1">
      <c r="B321" s="503" t="s">
        <v>1169</v>
      </c>
      <c r="C321" s="116">
        <v>3.7</v>
      </c>
      <c r="D321" s="116">
        <v>2.8284673000000002</v>
      </c>
      <c r="E321" s="116">
        <v>0.87153269999999972</v>
      </c>
      <c r="F321" s="1646">
        <f t="shared" si="52"/>
        <v>0.23554937837837828</v>
      </c>
      <c r="G321" s="116">
        <v>170.77862999999999</v>
      </c>
      <c r="H321" s="116">
        <v>125.80468359999999</v>
      </c>
      <c r="I321" s="116">
        <v>44.973946400000017</v>
      </c>
      <c r="J321" s="1646">
        <f t="shared" si="53"/>
        <v>0.26334645265628387</v>
      </c>
      <c r="K321" s="116">
        <v>4.8888800000000003</v>
      </c>
      <c r="L321" s="116">
        <v>2.8750200000000001</v>
      </c>
      <c r="M321" s="116">
        <v>2.0138600000000002</v>
      </c>
      <c r="N321" s="1646">
        <f t="shared" si="54"/>
        <v>0.41192665804846917</v>
      </c>
      <c r="O321" s="1652">
        <v>4.1410299999999998</v>
      </c>
      <c r="P321" s="116">
        <v>0.40754000000000001</v>
      </c>
      <c r="Q321" s="116">
        <v>3.7334899999999998</v>
      </c>
      <c r="R321" s="1646">
        <f t="shared" si="55"/>
        <v>0.90158487139672983</v>
      </c>
      <c r="S321" s="116">
        <v>183.50854000000001</v>
      </c>
      <c r="T321" s="116">
        <v>131.91571089999999</v>
      </c>
      <c r="U321" s="116">
        <v>51.592829100000003</v>
      </c>
      <c r="V321" s="1646">
        <f t="shared" si="56"/>
        <v>0.28114674717590799</v>
      </c>
      <c r="W321" s="116">
        <v>2.15042</v>
      </c>
      <c r="X321" s="116">
        <v>1.18482</v>
      </c>
      <c r="Y321" s="116">
        <v>0.96560000000000012</v>
      </c>
      <c r="Z321" s="1646">
        <f t="shared" si="57"/>
        <v>0.44902856186233392</v>
      </c>
      <c r="AA321" s="1652">
        <v>30.993169999999999</v>
      </c>
      <c r="AB321" s="116">
        <v>23.738459800000001</v>
      </c>
      <c r="AC321" s="116">
        <v>7.2547101999999981</v>
      </c>
      <c r="AD321" s="1646">
        <f t="shared" si="58"/>
        <v>0.23407448157126226</v>
      </c>
      <c r="AE321" s="1652">
        <v>33.143589999999996</v>
      </c>
      <c r="AF321" s="116">
        <v>24.9232798</v>
      </c>
      <c r="AG321" s="116">
        <v>8.2203101999999966</v>
      </c>
      <c r="AH321" s="1646">
        <f t="shared" si="59"/>
        <v>0.24802111660203369</v>
      </c>
      <c r="AI321" s="116">
        <v>42.173499999999997</v>
      </c>
      <c r="AJ321" s="116">
        <v>28.205839800000003</v>
      </c>
      <c r="AK321" s="116">
        <v>13.967660199999999</v>
      </c>
      <c r="AL321" s="1655">
        <f t="shared" si="60"/>
        <v>0.33119518655079611</v>
      </c>
    </row>
    <row r="322" spans="2:38" outlineLevel="1">
      <c r="B322" s="503" t="s">
        <v>3576</v>
      </c>
      <c r="C322" s="116">
        <v>22.141870000000004</v>
      </c>
      <c r="D322" s="116">
        <v>14.222779599999999</v>
      </c>
      <c r="E322" s="116">
        <v>7.9190904000000026</v>
      </c>
      <c r="F322" s="1646">
        <f t="shared" si="52"/>
        <v>0.3576522850147707</v>
      </c>
      <c r="G322" s="116">
        <v>14.858080000000001</v>
      </c>
      <c r="H322" s="116">
        <v>9.983369999999999</v>
      </c>
      <c r="I322" s="116">
        <v>4.874710000000003</v>
      </c>
      <c r="J322" s="1646">
        <f t="shared" si="53"/>
        <v>0.32808478619040971</v>
      </c>
      <c r="K322" s="116">
        <v>14.29571</v>
      </c>
      <c r="L322" s="116">
        <v>9.2712299999999992</v>
      </c>
      <c r="M322" s="116">
        <v>5.0244799999999996</v>
      </c>
      <c r="N322" s="1646">
        <f t="shared" si="54"/>
        <v>0.35146767806565743</v>
      </c>
      <c r="O322" s="1652">
        <v>7.2145200000000003</v>
      </c>
      <c r="P322" s="116">
        <v>4.7703850000000001</v>
      </c>
      <c r="Q322" s="116">
        <v>2.4441350000000002</v>
      </c>
      <c r="R322" s="1646">
        <f t="shared" si="55"/>
        <v>0.33877998813503879</v>
      </c>
      <c r="S322" s="116">
        <v>58.510180000000005</v>
      </c>
      <c r="T322" s="116">
        <v>38.247764600000004</v>
      </c>
      <c r="U322" s="116">
        <v>20.262415400000005</v>
      </c>
      <c r="V322" s="1646">
        <f t="shared" si="56"/>
        <v>0.34630581208261541</v>
      </c>
      <c r="W322" s="116">
        <v>9.6581099999999989</v>
      </c>
      <c r="X322" s="116">
        <v>6.0596350000000001</v>
      </c>
      <c r="Y322" s="116">
        <v>3.5984749999999988</v>
      </c>
      <c r="Z322" s="1646">
        <f t="shared" si="57"/>
        <v>0.37258583718760702</v>
      </c>
      <c r="AA322" s="1652">
        <v>7.2307600000000001</v>
      </c>
      <c r="AB322" s="116">
        <v>4.4044300000000005</v>
      </c>
      <c r="AC322" s="116">
        <v>2.82633</v>
      </c>
      <c r="AD322" s="1646">
        <f t="shared" si="58"/>
        <v>0.39087592452245684</v>
      </c>
      <c r="AE322" s="1652">
        <v>16.888870000000001</v>
      </c>
      <c r="AF322" s="116">
        <v>10.464065</v>
      </c>
      <c r="AG322" s="116">
        <v>6.4248049999999983</v>
      </c>
      <c r="AH322" s="1646">
        <f t="shared" si="59"/>
        <v>0.38041651099215035</v>
      </c>
      <c r="AI322" s="116">
        <v>38.399099999999997</v>
      </c>
      <c r="AJ322" s="116">
        <v>24.505680000000002</v>
      </c>
      <c r="AK322" s="116">
        <v>13.893419999999999</v>
      </c>
      <c r="AL322" s="1655">
        <f t="shared" si="60"/>
        <v>0.3618162925693571</v>
      </c>
    </row>
    <row r="323" spans="2:38" outlineLevel="1">
      <c r="B323" s="503" t="s">
        <v>1321</v>
      </c>
      <c r="C323" s="116">
        <v>30.940150000000003</v>
      </c>
      <c r="D323" s="116">
        <v>27.3938816</v>
      </c>
      <c r="E323" s="116">
        <v>3.5462684000000007</v>
      </c>
      <c r="F323" s="1646">
        <f t="shared" si="52"/>
        <v>0.11461703967175338</v>
      </c>
      <c r="G323" s="116">
        <v>23.435020000000002</v>
      </c>
      <c r="H323" s="116">
        <v>17.7646859</v>
      </c>
      <c r="I323" s="116">
        <v>5.6703340999999998</v>
      </c>
      <c r="J323" s="1646">
        <f t="shared" si="53"/>
        <v>0.24195985751238955</v>
      </c>
      <c r="K323" s="116">
        <v>19.959820000000004</v>
      </c>
      <c r="L323" s="116">
        <v>17.245341300000003</v>
      </c>
      <c r="M323" s="116">
        <v>2.7144786999999995</v>
      </c>
      <c r="N323" s="1646">
        <f t="shared" si="54"/>
        <v>0.13599715328094136</v>
      </c>
      <c r="O323" s="1652">
        <v>7.1299099999999997</v>
      </c>
      <c r="P323" s="116">
        <v>3.8935186000000002</v>
      </c>
      <c r="Q323" s="116">
        <v>3.2363913999999996</v>
      </c>
      <c r="R323" s="1646">
        <f t="shared" si="55"/>
        <v>0.45391756698191138</v>
      </c>
      <c r="S323" s="116">
        <v>81.464900000000014</v>
      </c>
      <c r="T323" s="116">
        <v>66.297427400000004</v>
      </c>
      <c r="U323" s="116">
        <v>15.167472600000009</v>
      </c>
      <c r="V323" s="1646">
        <f t="shared" si="56"/>
        <v>0.1861841431094865</v>
      </c>
      <c r="W323" s="116">
        <v>-2.8</v>
      </c>
      <c r="X323" s="116">
        <v>-2.7192409999999998</v>
      </c>
      <c r="Y323" s="116">
        <v>-8.0759000000000011E-2</v>
      </c>
      <c r="Z323" s="1646">
        <f t="shared" si="57"/>
        <v>2.8842500000000007E-2</v>
      </c>
      <c r="AA323" s="1652">
        <v>23.434180000000001</v>
      </c>
      <c r="AB323" s="116">
        <v>15.479125100000003</v>
      </c>
      <c r="AC323" s="116">
        <v>7.9550548999999977</v>
      </c>
      <c r="AD323" s="1646">
        <f t="shared" si="58"/>
        <v>0.3394637619067532</v>
      </c>
      <c r="AE323" s="1652">
        <v>20.634180000000001</v>
      </c>
      <c r="AF323" s="116">
        <v>12.759884100000003</v>
      </c>
      <c r="AG323" s="116">
        <v>7.8742958999999972</v>
      </c>
      <c r="AH323" s="1646">
        <f t="shared" si="59"/>
        <v>0.38161419062933427</v>
      </c>
      <c r="AI323" s="116">
        <v>47.723910000000004</v>
      </c>
      <c r="AJ323" s="116">
        <v>33.898744000000008</v>
      </c>
      <c r="AK323" s="116">
        <v>13.825165999999998</v>
      </c>
      <c r="AL323" s="1655">
        <f t="shared" si="60"/>
        <v>0.28969055553076006</v>
      </c>
    </row>
    <row r="324" spans="2:38" outlineLevel="1">
      <c r="B324" s="503" t="s">
        <v>1217</v>
      </c>
      <c r="C324" s="116">
        <v>130.61090151900001</v>
      </c>
      <c r="D324" s="116">
        <v>87.898799200000013</v>
      </c>
      <c r="E324" s="116">
        <v>42.712102318999996</v>
      </c>
      <c r="F324" s="1646">
        <f t="shared" si="52"/>
        <v>0.32701789683908317</v>
      </c>
      <c r="G324" s="116">
        <v>0</v>
      </c>
      <c r="H324" s="116">
        <v>0</v>
      </c>
      <c r="I324" s="116">
        <v>0</v>
      </c>
      <c r="J324" s="1646">
        <f t="shared" si="53"/>
        <v>0</v>
      </c>
      <c r="K324" s="116">
        <v>0</v>
      </c>
      <c r="L324" s="116">
        <v>0</v>
      </c>
      <c r="M324" s="116">
        <v>0</v>
      </c>
      <c r="N324" s="1646">
        <f t="shared" si="54"/>
        <v>0</v>
      </c>
      <c r="O324" s="1652">
        <v>0</v>
      </c>
      <c r="P324" s="116">
        <v>0</v>
      </c>
      <c r="Q324" s="116">
        <v>0</v>
      </c>
      <c r="R324" s="1646">
        <f t="shared" si="55"/>
        <v>0</v>
      </c>
      <c r="S324" s="116">
        <v>130.61090151900001</v>
      </c>
      <c r="T324" s="116">
        <v>87.898799200000013</v>
      </c>
      <c r="U324" s="116">
        <v>42.712102318999996</v>
      </c>
      <c r="V324" s="1646">
        <f t="shared" si="56"/>
        <v>0.32701789683908317</v>
      </c>
      <c r="W324" s="116">
        <v>0</v>
      </c>
      <c r="X324" s="116">
        <v>0</v>
      </c>
      <c r="Y324" s="116">
        <v>0</v>
      </c>
      <c r="Z324" s="1646">
        <f t="shared" si="57"/>
        <v>0</v>
      </c>
      <c r="AA324" s="1652">
        <v>42.519258400000005</v>
      </c>
      <c r="AB324" s="116">
        <v>28.740488300000003</v>
      </c>
      <c r="AC324" s="116">
        <v>13.778770100000004</v>
      </c>
      <c r="AD324" s="1646">
        <f t="shared" si="58"/>
        <v>0.32405951134839178</v>
      </c>
      <c r="AE324" s="1652">
        <v>42.519258400000005</v>
      </c>
      <c r="AF324" s="116">
        <v>28.740488300000003</v>
      </c>
      <c r="AG324" s="116">
        <v>13.778770100000004</v>
      </c>
      <c r="AH324" s="1646">
        <f t="shared" si="59"/>
        <v>0.32405951134839178</v>
      </c>
      <c r="AI324" s="116">
        <v>42.519258400000005</v>
      </c>
      <c r="AJ324" s="116">
        <v>28.740488300000003</v>
      </c>
      <c r="AK324" s="116">
        <v>13.778770100000004</v>
      </c>
      <c r="AL324" s="1655">
        <f t="shared" si="60"/>
        <v>0.32405951134839178</v>
      </c>
    </row>
    <row r="325" spans="2:38" outlineLevel="1">
      <c r="B325" s="503" t="s">
        <v>1525</v>
      </c>
      <c r="C325" s="116">
        <v>0</v>
      </c>
      <c r="D325" s="116">
        <v>0</v>
      </c>
      <c r="E325" s="116">
        <v>0</v>
      </c>
      <c r="F325" s="1646">
        <f t="shared" si="52"/>
        <v>0</v>
      </c>
      <c r="G325" s="116">
        <v>0</v>
      </c>
      <c r="H325" s="116">
        <v>0</v>
      </c>
      <c r="I325" s="116">
        <v>0</v>
      </c>
      <c r="J325" s="1646">
        <f t="shared" si="53"/>
        <v>0</v>
      </c>
      <c r="K325" s="116">
        <v>28.177769999999999</v>
      </c>
      <c r="L325" s="116">
        <v>20.135783200000002</v>
      </c>
      <c r="M325" s="116">
        <v>8.0419867999999983</v>
      </c>
      <c r="N325" s="1646">
        <f t="shared" si="54"/>
        <v>0.28540181852573848</v>
      </c>
      <c r="O325" s="1652">
        <v>10.620509999999998</v>
      </c>
      <c r="P325" s="116">
        <v>5.9109655999999999</v>
      </c>
      <c r="Q325" s="116">
        <v>4.7095443999999986</v>
      </c>
      <c r="R325" s="1646">
        <f t="shared" si="55"/>
        <v>0.44343862959500058</v>
      </c>
      <c r="S325" s="116">
        <v>38.798279999999998</v>
      </c>
      <c r="T325" s="116">
        <v>26.0467488</v>
      </c>
      <c r="U325" s="116">
        <v>12.751531199999997</v>
      </c>
      <c r="V325" s="1646">
        <f t="shared" si="56"/>
        <v>0.32866228090523592</v>
      </c>
      <c r="W325" s="116">
        <v>2.7222200000000001</v>
      </c>
      <c r="X325" s="116">
        <v>1.8723599999999998</v>
      </c>
      <c r="Y325" s="116">
        <v>0.84986000000000039</v>
      </c>
      <c r="Z325" s="1646">
        <f t="shared" si="57"/>
        <v>0.31219372423977504</v>
      </c>
      <c r="AA325" s="1652">
        <v>0</v>
      </c>
      <c r="AB325" s="116">
        <v>0</v>
      </c>
      <c r="AC325" s="116">
        <v>0</v>
      </c>
      <c r="AD325" s="1646">
        <f t="shared" si="58"/>
        <v>0</v>
      </c>
      <c r="AE325" s="1652">
        <v>2.7222200000000001</v>
      </c>
      <c r="AF325" s="116">
        <v>1.8723599999999998</v>
      </c>
      <c r="AG325" s="116">
        <v>0.84986000000000039</v>
      </c>
      <c r="AH325" s="1646">
        <f t="shared" si="59"/>
        <v>0.31219372423977504</v>
      </c>
      <c r="AI325" s="116">
        <v>41.520499999999998</v>
      </c>
      <c r="AJ325" s="116">
        <v>27.9191088</v>
      </c>
      <c r="AK325" s="116">
        <v>13.601391199999998</v>
      </c>
      <c r="AL325" s="1655">
        <f t="shared" si="60"/>
        <v>0.32758254837971601</v>
      </c>
    </row>
    <row r="326" spans="2:38" outlineLevel="1">
      <c r="B326" s="503" t="s">
        <v>3593</v>
      </c>
      <c r="C326" s="116">
        <v>7.4324699999999986</v>
      </c>
      <c r="D326" s="116">
        <v>4.4746099999999993</v>
      </c>
      <c r="E326" s="116">
        <v>2.9578599999999988</v>
      </c>
      <c r="F326" s="1646">
        <f t="shared" si="52"/>
        <v>0.39796460665162448</v>
      </c>
      <c r="G326" s="116">
        <v>7.4598200000000006</v>
      </c>
      <c r="H326" s="116">
        <v>4.3887349999999996</v>
      </c>
      <c r="I326" s="116">
        <v>3.071085000000001</v>
      </c>
      <c r="J326" s="1646">
        <f t="shared" si="53"/>
        <v>0.41168352587595958</v>
      </c>
      <c r="K326" s="116">
        <v>6.4486999999999997</v>
      </c>
      <c r="L326" s="116">
        <v>4.0082500000000012</v>
      </c>
      <c r="M326" s="116">
        <v>2.4404499999999989</v>
      </c>
      <c r="N326" s="1646">
        <f t="shared" si="54"/>
        <v>0.37844061593809591</v>
      </c>
      <c r="O326" s="1652">
        <v>1.62479</v>
      </c>
      <c r="P326" s="116">
        <v>1.0203200000000001</v>
      </c>
      <c r="Q326" s="116">
        <v>0.60446999999999995</v>
      </c>
      <c r="R326" s="1646">
        <f t="shared" si="55"/>
        <v>0.37202961613500818</v>
      </c>
      <c r="S326" s="116">
        <v>22.965779999999999</v>
      </c>
      <c r="T326" s="116">
        <v>13.891915000000001</v>
      </c>
      <c r="U326" s="116">
        <v>9.0738649999999978</v>
      </c>
      <c r="V326" s="1646">
        <f t="shared" si="56"/>
        <v>0.39510371517971515</v>
      </c>
      <c r="W326" s="116">
        <v>7.325639999999999</v>
      </c>
      <c r="X326" s="116">
        <v>4.4421599999999994</v>
      </c>
      <c r="Y326" s="116">
        <v>2.8834799999999996</v>
      </c>
      <c r="Z326" s="1646">
        <f t="shared" si="57"/>
        <v>0.39361475584385802</v>
      </c>
      <c r="AA326" s="1652">
        <v>21.394840000000002</v>
      </c>
      <c r="AB326" s="116">
        <v>13.746870000000001</v>
      </c>
      <c r="AC326" s="116">
        <v>7.6479700000000026</v>
      </c>
      <c r="AD326" s="1646">
        <f t="shared" si="58"/>
        <v>0.35746796891213029</v>
      </c>
      <c r="AE326" s="1652">
        <v>28.720480000000002</v>
      </c>
      <c r="AF326" s="116">
        <v>18.189029999999999</v>
      </c>
      <c r="AG326" s="116">
        <v>10.531450000000005</v>
      </c>
      <c r="AH326" s="1646">
        <f t="shared" si="59"/>
        <v>0.36668781301705278</v>
      </c>
      <c r="AI326" s="116">
        <v>36.793970000000002</v>
      </c>
      <c r="AJ326" s="116">
        <v>23.217599999999997</v>
      </c>
      <c r="AK326" s="116">
        <v>13.576370000000002</v>
      </c>
      <c r="AL326" s="1655">
        <f t="shared" si="60"/>
        <v>0.36898355899078034</v>
      </c>
    </row>
    <row r="327" spans="2:38" outlineLevel="1">
      <c r="B327" s="503" t="s">
        <v>1805</v>
      </c>
      <c r="C327" s="116">
        <v>1.6</v>
      </c>
      <c r="D327" s="116">
        <v>0.94542000000000004</v>
      </c>
      <c r="E327" s="116">
        <v>0.65457999999999994</v>
      </c>
      <c r="F327" s="1646">
        <f t="shared" si="52"/>
        <v>0.40911249999999993</v>
      </c>
      <c r="G327" s="116">
        <v>5.7017100000000003</v>
      </c>
      <c r="H327" s="116">
        <v>5.9842481999999997</v>
      </c>
      <c r="I327" s="116">
        <v>-0.28253819999999996</v>
      </c>
      <c r="J327" s="1646">
        <f t="shared" si="53"/>
        <v>-4.9553239291370475E-2</v>
      </c>
      <c r="K327" s="116">
        <v>3.2196599999999997</v>
      </c>
      <c r="L327" s="116">
        <v>3.8700499999999995</v>
      </c>
      <c r="M327" s="116">
        <v>-0.65038999999999991</v>
      </c>
      <c r="N327" s="1646">
        <f t="shared" si="54"/>
        <v>-0.20200580185485423</v>
      </c>
      <c r="O327" s="1652">
        <v>-0.80427999999999999</v>
      </c>
      <c r="P327" s="116">
        <v>-1.3085599999999999</v>
      </c>
      <c r="Q327" s="116">
        <v>0.50427999999999995</v>
      </c>
      <c r="R327" s="1646">
        <f t="shared" si="55"/>
        <v>-0.62699557368080761</v>
      </c>
      <c r="S327" s="116">
        <v>9.7170899999999989</v>
      </c>
      <c r="T327" s="116">
        <v>9.4911581999999992</v>
      </c>
      <c r="U327" s="116">
        <v>0.22593179999999846</v>
      </c>
      <c r="V327" s="1646">
        <f t="shared" si="56"/>
        <v>2.3250973285211776E-2</v>
      </c>
      <c r="W327" s="116">
        <v>113.36922999999989</v>
      </c>
      <c r="X327" s="116">
        <v>102.64816429999996</v>
      </c>
      <c r="Y327" s="116">
        <v>10.721065699999933</v>
      </c>
      <c r="Z327" s="1646">
        <f t="shared" si="57"/>
        <v>9.4567685605696922E-2</v>
      </c>
      <c r="AA327" s="1652">
        <v>5.6658099999999996</v>
      </c>
      <c r="AB327" s="116">
        <v>2.6881810000000006</v>
      </c>
      <c r="AC327" s="116">
        <v>2.977628999999999</v>
      </c>
      <c r="AD327" s="1646">
        <f t="shared" si="58"/>
        <v>0.52554339097145852</v>
      </c>
      <c r="AE327" s="1652">
        <v>119.0350399999999</v>
      </c>
      <c r="AF327" s="116">
        <v>105.33634529999996</v>
      </c>
      <c r="AG327" s="116">
        <v>13.698694699999935</v>
      </c>
      <c r="AH327" s="1646">
        <f t="shared" si="59"/>
        <v>0.11508119541943236</v>
      </c>
      <c r="AI327" s="116">
        <v>121.45041999999989</v>
      </c>
      <c r="AJ327" s="116">
        <v>107.89783529999997</v>
      </c>
      <c r="AK327" s="116">
        <v>13.552584699999933</v>
      </c>
      <c r="AL327" s="1655">
        <f t="shared" si="60"/>
        <v>0.11158944283601444</v>
      </c>
    </row>
    <row r="328" spans="2:38" outlineLevel="1">
      <c r="B328" s="503" t="s">
        <v>1543</v>
      </c>
      <c r="C328" s="116">
        <v>8.9299199999999992</v>
      </c>
      <c r="D328" s="116">
        <v>5.4218999999999999</v>
      </c>
      <c r="E328" s="116">
        <v>3.5080200000000006</v>
      </c>
      <c r="F328" s="1646">
        <f t="shared" si="52"/>
        <v>0.39283890561169649</v>
      </c>
      <c r="G328" s="116">
        <v>8.9299199999999992</v>
      </c>
      <c r="H328" s="116">
        <v>5.425860000000001</v>
      </c>
      <c r="I328" s="116">
        <v>3.5040599999999995</v>
      </c>
      <c r="J328" s="1646">
        <f t="shared" si="53"/>
        <v>0.39239545259084069</v>
      </c>
      <c r="K328" s="116">
        <v>8.9299199999999992</v>
      </c>
      <c r="L328" s="116">
        <v>5.2384199999999996</v>
      </c>
      <c r="M328" s="116">
        <v>3.6915</v>
      </c>
      <c r="N328" s="1646">
        <f t="shared" si="54"/>
        <v>0.41338556224467859</v>
      </c>
      <c r="O328" s="1652">
        <v>6.7863199999999999</v>
      </c>
      <c r="P328" s="116">
        <v>3.8973299999999997</v>
      </c>
      <c r="Q328" s="116">
        <v>2.8889899999999997</v>
      </c>
      <c r="R328" s="1646">
        <f t="shared" si="55"/>
        <v>0.42570789470581993</v>
      </c>
      <c r="S328" s="116">
        <v>33.576080000000005</v>
      </c>
      <c r="T328" s="116">
        <v>19.983510000000003</v>
      </c>
      <c r="U328" s="116">
        <v>13.59257</v>
      </c>
      <c r="V328" s="1646">
        <f t="shared" si="56"/>
        <v>0.40482897348350366</v>
      </c>
      <c r="W328" s="116">
        <v>9.6358999999999995</v>
      </c>
      <c r="X328" s="116">
        <v>5.0031299999999996</v>
      </c>
      <c r="Y328" s="116">
        <v>4.6327700000000007</v>
      </c>
      <c r="Z328" s="1646">
        <f t="shared" si="57"/>
        <v>0.48078228292115954</v>
      </c>
      <c r="AA328" s="1652">
        <v>4.8179499999999997</v>
      </c>
      <c r="AB328" s="116">
        <v>2.5013999999999998</v>
      </c>
      <c r="AC328" s="116">
        <v>2.3165500000000003</v>
      </c>
      <c r="AD328" s="1646">
        <f t="shared" si="58"/>
        <v>0.48081652985190809</v>
      </c>
      <c r="AE328" s="1652">
        <v>14.453849999999999</v>
      </c>
      <c r="AF328" s="116">
        <v>7.504529999999999</v>
      </c>
      <c r="AG328" s="116">
        <v>6.9493199999999993</v>
      </c>
      <c r="AH328" s="1646">
        <f t="shared" si="59"/>
        <v>0.48079369856474224</v>
      </c>
      <c r="AI328" s="116">
        <v>30.170090000000002</v>
      </c>
      <c r="AJ328" s="116">
        <v>16.640279999999997</v>
      </c>
      <c r="AK328" s="116">
        <v>13.529810000000001</v>
      </c>
      <c r="AL328" s="1655">
        <f t="shared" si="60"/>
        <v>0.44845109842231162</v>
      </c>
    </row>
    <row r="329" spans="2:38" outlineLevel="1">
      <c r="B329" s="503" t="s">
        <v>1705</v>
      </c>
      <c r="C329" s="116">
        <v>8.6709399999999981</v>
      </c>
      <c r="D329" s="116">
        <v>5.6613749999999996</v>
      </c>
      <c r="E329" s="116">
        <v>3.0095649999999985</v>
      </c>
      <c r="F329" s="1646">
        <f t="shared" ref="F329:F392" si="61">IFERROR(E329/C329,0)</f>
        <v>0.3470863597257044</v>
      </c>
      <c r="G329" s="116">
        <v>1.5102599999999997</v>
      </c>
      <c r="H329" s="116">
        <v>1.0994999999999999</v>
      </c>
      <c r="I329" s="116">
        <v>0.41075999999999974</v>
      </c>
      <c r="J329" s="1646">
        <f t="shared" ref="J329:J392" si="62">IFERROR(I329/G329,0)</f>
        <v>0.27197965913154015</v>
      </c>
      <c r="K329" s="116">
        <v>4.8529900000000001</v>
      </c>
      <c r="L329" s="116">
        <v>3.186985</v>
      </c>
      <c r="M329" s="116">
        <v>1.6660049999999997</v>
      </c>
      <c r="N329" s="1646">
        <f t="shared" ref="N329:N392" si="63">IFERROR(M329/K329,0)</f>
        <v>0.3432945462488074</v>
      </c>
      <c r="O329" s="1652">
        <v>7.3777900000000001</v>
      </c>
      <c r="P329" s="116">
        <v>5.3227520000000004</v>
      </c>
      <c r="Q329" s="116">
        <v>2.0550379999999997</v>
      </c>
      <c r="R329" s="1646">
        <f t="shared" ref="R329:R392" si="64">IFERROR(Q329/O329,0)</f>
        <v>0.27854384578579761</v>
      </c>
      <c r="S329" s="116">
        <v>22.41198</v>
      </c>
      <c r="T329" s="116">
        <v>15.270612000000002</v>
      </c>
      <c r="U329" s="116">
        <v>7.1413679999999982</v>
      </c>
      <c r="V329" s="1646">
        <f t="shared" ref="V329:V392" si="65">IFERROR(U329/S329,0)</f>
        <v>0.31864065557795423</v>
      </c>
      <c r="W329" s="116">
        <v>3.9205200000000002</v>
      </c>
      <c r="X329" s="116">
        <v>2.4390066000000004</v>
      </c>
      <c r="Y329" s="116">
        <v>1.4815134000000003</v>
      </c>
      <c r="Z329" s="1646">
        <f t="shared" ref="Z329:Z392" si="66">IFERROR(Y329/W329,0)</f>
        <v>0.37788696397416677</v>
      </c>
      <c r="AA329" s="1652">
        <v>23.623949999999997</v>
      </c>
      <c r="AB329" s="116">
        <v>15.366770000000001</v>
      </c>
      <c r="AC329" s="116">
        <v>8.2571799999999964</v>
      </c>
      <c r="AD329" s="1646">
        <f t="shared" ref="AD329:AD392" si="67">IFERROR(AC329/AA329,0)</f>
        <v>0.34952579903022135</v>
      </c>
      <c r="AE329" s="1652">
        <v>27.544469999999997</v>
      </c>
      <c r="AF329" s="116">
        <v>17.805776600000002</v>
      </c>
      <c r="AG329" s="116">
        <v>9.7386933999999972</v>
      </c>
      <c r="AH329" s="1646">
        <f t="shared" ref="AH329:AH392" si="68">IFERROR(AG329/AE329,0)</f>
        <v>0.35356256264869129</v>
      </c>
      <c r="AI329" s="116">
        <v>39.77525</v>
      </c>
      <c r="AJ329" s="116">
        <v>26.315513600000003</v>
      </c>
      <c r="AK329" s="116">
        <v>13.459736399999999</v>
      </c>
      <c r="AL329" s="1655">
        <f t="shared" ref="AL329:AL392" si="69">IFERROR(AK329/AI329,0)</f>
        <v>0.33839476558915405</v>
      </c>
    </row>
    <row r="330" spans="2:38" outlineLevel="1">
      <c r="B330" s="503" t="s">
        <v>1617</v>
      </c>
      <c r="C330" s="116">
        <v>0</v>
      </c>
      <c r="D330" s="116">
        <v>0</v>
      </c>
      <c r="E330" s="116">
        <v>0</v>
      </c>
      <c r="F330" s="1646">
        <f t="shared" si="61"/>
        <v>0</v>
      </c>
      <c r="G330" s="116">
        <v>10.866680000000001</v>
      </c>
      <c r="H330" s="116">
        <v>6.2875906000000015</v>
      </c>
      <c r="I330" s="116">
        <v>4.5790893999999991</v>
      </c>
      <c r="J330" s="1646">
        <f t="shared" si="62"/>
        <v>0.42138807805143785</v>
      </c>
      <c r="K330" s="116">
        <v>9.0077000000000016</v>
      </c>
      <c r="L330" s="116">
        <v>6.2602346999999998</v>
      </c>
      <c r="M330" s="116">
        <v>2.7474653000000009</v>
      </c>
      <c r="N330" s="1646">
        <f t="shared" si="63"/>
        <v>0.30501296668405925</v>
      </c>
      <c r="O330" s="1652">
        <v>-0.17521999999999999</v>
      </c>
      <c r="P330" s="116">
        <v>0</v>
      </c>
      <c r="Q330" s="116">
        <v>-0.17521999999999999</v>
      </c>
      <c r="R330" s="1646">
        <f t="shared" si="64"/>
        <v>1</v>
      </c>
      <c r="S330" s="116">
        <v>19.699159999999999</v>
      </c>
      <c r="T330" s="116">
        <v>12.547825300000001</v>
      </c>
      <c r="U330" s="116">
        <v>7.1513346999999996</v>
      </c>
      <c r="V330" s="1646">
        <f t="shared" si="65"/>
        <v>0.36302739304620096</v>
      </c>
      <c r="W330" s="116">
        <v>19.782900000000001</v>
      </c>
      <c r="X330" s="116">
        <v>9.77501</v>
      </c>
      <c r="Y330" s="116">
        <v>10.007890000000002</v>
      </c>
      <c r="Z330" s="1646">
        <f t="shared" si="66"/>
        <v>0.50588589135061091</v>
      </c>
      <c r="AA330" s="1652">
        <v>2.5418799999999999</v>
      </c>
      <c r="AB330" s="116">
        <v>1.7743900000000001</v>
      </c>
      <c r="AC330" s="116">
        <v>0.76749000000000001</v>
      </c>
      <c r="AD330" s="1646">
        <f t="shared" si="67"/>
        <v>0.30193793570113459</v>
      </c>
      <c r="AE330" s="1652">
        <v>22.324780000000004</v>
      </c>
      <c r="AF330" s="116">
        <v>11.5494</v>
      </c>
      <c r="AG330" s="116">
        <v>10.775380000000002</v>
      </c>
      <c r="AH330" s="1646">
        <f t="shared" si="68"/>
        <v>0.48266455481308213</v>
      </c>
      <c r="AI330" s="116">
        <v>31.157260000000004</v>
      </c>
      <c r="AJ330" s="116">
        <v>17.8096347</v>
      </c>
      <c r="AK330" s="116">
        <v>13.347625300000008</v>
      </c>
      <c r="AL330" s="1655">
        <f t="shared" si="69"/>
        <v>0.4283953499120271</v>
      </c>
    </row>
    <row r="331" spans="2:38" outlineLevel="1">
      <c r="B331" s="503" t="s">
        <v>3585</v>
      </c>
      <c r="C331" s="116">
        <v>11.341869999999998</v>
      </c>
      <c r="D331" s="116">
        <v>6.9320200000000005</v>
      </c>
      <c r="E331" s="116">
        <v>4.4098499999999987</v>
      </c>
      <c r="F331" s="1646">
        <f t="shared" si="61"/>
        <v>0.38881154518611122</v>
      </c>
      <c r="G331" s="116">
        <v>10.14528</v>
      </c>
      <c r="H331" s="116">
        <v>6.2257899999999999</v>
      </c>
      <c r="I331" s="116">
        <v>3.9194899999999988</v>
      </c>
      <c r="J331" s="1646">
        <f t="shared" si="62"/>
        <v>0.38633630614433501</v>
      </c>
      <c r="K331" s="116">
        <v>18.019649999999999</v>
      </c>
      <c r="L331" s="116">
        <v>11.2471</v>
      </c>
      <c r="M331" s="116">
        <v>6.7725499999999972</v>
      </c>
      <c r="N331" s="1646">
        <f t="shared" si="63"/>
        <v>0.37584248306709606</v>
      </c>
      <c r="O331" s="1652">
        <v>3.77948</v>
      </c>
      <c r="P331" s="116">
        <v>2.4050315999999996</v>
      </c>
      <c r="Q331" s="116">
        <v>1.3744484000000001</v>
      </c>
      <c r="R331" s="1646">
        <f t="shared" si="64"/>
        <v>0.36366071523066668</v>
      </c>
      <c r="S331" s="116">
        <v>43.286279999999998</v>
      </c>
      <c r="T331" s="116">
        <v>26.809941600000002</v>
      </c>
      <c r="U331" s="116">
        <v>16.476338399999996</v>
      </c>
      <c r="V331" s="1646">
        <f t="shared" si="65"/>
        <v>0.38063650653278586</v>
      </c>
      <c r="W331" s="116">
        <v>6.0564</v>
      </c>
      <c r="X331" s="116">
        <v>3.97763</v>
      </c>
      <c r="Y331" s="116">
        <v>2.0787699999999996</v>
      </c>
      <c r="Z331" s="1646">
        <f t="shared" si="66"/>
        <v>0.34323525526715531</v>
      </c>
      <c r="AA331" s="1652">
        <v>6.6820400000000006</v>
      </c>
      <c r="AB331" s="116">
        <v>4.0075649999999996</v>
      </c>
      <c r="AC331" s="116">
        <v>2.6744750000000015</v>
      </c>
      <c r="AD331" s="1646">
        <f t="shared" si="67"/>
        <v>0.40024827747214942</v>
      </c>
      <c r="AE331" s="1652">
        <v>12.738440000000001</v>
      </c>
      <c r="AF331" s="116">
        <v>7.985195</v>
      </c>
      <c r="AG331" s="116">
        <v>4.7532450000000006</v>
      </c>
      <c r="AH331" s="1646">
        <f t="shared" si="68"/>
        <v>0.37314184468427847</v>
      </c>
      <c r="AI331" s="116">
        <v>34.537570000000002</v>
      </c>
      <c r="AJ331" s="116">
        <v>21.637326600000002</v>
      </c>
      <c r="AK331" s="116">
        <v>12.900243399999999</v>
      </c>
      <c r="AL331" s="1655">
        <f t="shared" si="69"/>
        <v>0.37351334792806784</v>
      </c>
    </row>
    <row r="332" spans="2:38" outlineLevel="1">
      <c r="B332" s="503" t="s">
        <v>1681</v>
      </c>
      <c r="C332" s="116">
        <v>0.34017000000000003</v>
      </c>
      <c r="D332" s="116">
        <v>0.28033999999999998</v>
      </c>
      <c r="E332" s="116">
        <v>5.9830000000000043E-2</v>
      </c>
      <c r="F332" s="1646">
        <f t="shared" si="61"/>
        <v>0.1758826469118383</v>
      </c>
      <c r="G332" s="116">
        <v>0</v>
      </c>
      <c r="H332" s="116">
        <v>0</v>
      </c>
      <c r="I332" s="116">
        <v>0</v>
      </c>
      <c r="J332" s="1646">
        <f t="shared" si="62"/>
        <v>0</v>
      </c>
      <c r="K332" s="116">
        <v>15.898289999999999</v>
      </c>
      <c r="L332" s="116">
        <v>13.007114</v>
      </c>
      <c r="M332" s="116">
        <v>2.8911759999999993</v>
      </c>
      <c r="N332" s="1646">
        <f t="shared" si="63"/>
        <v>0.1818545264931008</v>
      </c>
      <c r="O332" s="1652">
        <v>-12.31795</v>
      </c>
      <c r="P332" s="116">
        <v>-17.404204100000001</v>
      </c>
      <c r="Q332" s="116">
        <v>5.0862541000000041</v>
      </c>
      <c r="R332" s="1646">
        <f t="shared" si="64"/>
        <v>-0.41291400760678554</v>
      </c>
      <c r="S332" s="116">
        <v>3.9205100000000002</v>
      </c>
      <c r="T332" s="116">
        <v>-4.1167501000000026</v>
      </c>
      <c r="U332" s="116">
        <v>8.0372601000000028</v>
      </c>
      <c r="V332" s="1646">
        <f t="shared" si="65"/>
        <v>2.0500547377764633</v>
      </c>
      <c r="W332" s="116">
        <v>23.998290000000001</v>
      </c>
      <c r="X332" s="116">
        <v>19.143559999999997</v>
      </c>
      <c r="Y332" s="116">
        <v>4.8547300000000035</v>
      </c>
      <c r="Z332" s="1646">
        <f t="shared" si="66"/>
        <v>0.20229483017331665</v>
      </c>
      <c r="AA332" s="1652">
        <v>0</v>
      </c>
      <c r="AB332" s="116">
        <v>0</v>
      </c>
      <c r="AC332" s="116">
        <v>0</v>
      </c>
      <c r="AD332" s="1646">
        <f t="shared" si="67"/>
        <v>0</v>
      </c>
      <c r="AE332" s="1652">
        <v>23.998290000000001</v>
      </c>
      <c r="AF332" s="116">
        <v>19.143559999999997</v>
      </c>
      <c r="AG332" s="116">
        <v>4.8547300000000035</v>
      </c>
      <c r="AH332" s="1646">
        <f t="shared" si="68"/>
        <v>0.20229483017331665</v>
      </c>
      <c r="AI332" s="116">
        <v>27.57863</v>
      </c>
      <c r="AJ332" s="116">
        <v>14.746469899999994</v>
      </c>
      <c r="AK332" s="116">
        <v>12.832160100000007</v>
      </c>
      <c r="AL332" s="1655">
        <f t="shared" si="69"/>
        <v>0.46529360232904993</v>
      </c>
    </row>
    <row r="333" spans="2:38" outlineLevel="1">
      <c r="B333" s="503" t="s">
        <v>1507</v>
      </c>
      <c r="C333" s="116">
        <v>19.350429999999999</v>
      </c>
      <c r="D333" s="116">
        <v>12.304779999999999</v>
      </c>
      <c r="E333" s="116">
        <v>7.0456500000000011</v>
      </c>
      <c r="F333" s="1646">
        <f t="shared" si="61"/>
        <v>0.36410818777670578</v>
      </c>
      <c r="G333" s="116">
        <v>0</v>
      </c>
      <c r="H333" s="116">
        <v>0</v>
      </c>
      <c r="I333" s="116">
        <v>0</v>
      </c>
      <c r="J333" s="1646">
        <f t="shared" si="62"/>
        <v>0</v>
      </c>
      <c r="K333" s="116">
        <v>11.13589</v>
      </c>
      <c r="L333" s="116">
        <v>5.5609199999999994</v>
      </c>
      <c r="M333" s="116">
        <v>5.5749700000000004</v>
      </c>
      <c r="N333" s="1646">
        <f t="shared" si="63"/>
        <v>0.50063084315667639</v>
      </c>
      <c r="O333" s="1652">
        <v>16.354700000000001</v>
      </c>
      <c r="P333" s="116">
        <v>10.155175</v>
      </c>
      <c r="Q333" s="116">
        <v>6.1995250000000013</v>
      </c>
      <c r="R333" s="1646">
        <f t="shared" si="64"/>
        <v>0.37906687374271619</v>
      </c>
      <c r="S333" s="116">
        <v>46.841020000000007</v>
      </c>
      <c r="T333" s="116">
        <v>28.020874999999997</v>
      </c>
      <c r="U333" s="116">
        <v>18.820145000000007</v>
      </c>
      <c r="V333" s="1646">
        <f t="shared" si="65"/>
        <v>0.40178768523828057</v>
      </c>
      <c r="W333" s="116">
        <v>2.7453000000000003</v>
      </c>
      <c r="X333" s="116">
        <v>1.6992000000000003</v>
      </c>
      <c r="Y333" s="116">
        <v>1.0460999999999998</v>
      </c>
      <c r="Z333" s="1646">
        <f t="shared" si="66"/>
        <v>0.38105125122937372</v>
      </c>
      <c r="AA333" s="1652">
        <v>0</v>
      </c>
      <c r="AB333" s="116">
        <v>0</v>
      </c>
      <c r="AC333" s="116">
        <v>0</v>
      </c>
      <c r="AD333" s="1646">
        <f t="shared" si="67"/>
        <v>0</v>
      </c>
      <c r="AE333" s="1652">
        <v>2.7453000000000003</v>
      </c>
      <c r="AF333" s="116">
        <v>1.6992000000000003</v>
      </c>
      <c r="AG333" s="116">
        <v>1.0460999999999998</v>
      </c>
      <c r="AH333" s="1646">
        <f t="shared" si="68"/>
        <v>0.38105125122937372</v>
      </c>
      <c r="AI333" s="116">
        <v>30.235889999999998</v>
      </c>
      <c r="AJ333" s="116">
        <v>17.415294999999997</v>
      </c>
      <c r="AK333" s="116">
        <v>12.820595000000001</v>
      </c>
      <c r="AL333" s="1655">
        <f t="shared" si="69"/>
        <v>0.42401910444838903</v>
      </c>
    </row>
    <row r="334" spans="2:38" outlineLevel="1">
      <c r="B334" s="503" t="s">
        <v>3571</v>
      </c>
      <c r="C334" s="116">
        <v>9.1794899999999995</v>
      </c>
      <c r="D334" s="116">
        <v>5.6595100000000009</v>
      </c>
      <c r="E334" s="116">
        <v>3.5199799999999986</v>
      </c>
      <c r="F334" s="1646">
        <f t="shared" si="61"/>
        <v>0.38346139055655581</v>
      </c>
      <c r="G334" s="116">
        <v>33.42306</v>
      </c>
      <c r="H334" s="116">
        <v>23.376330000000006</v>
      </c>
      <c r="I334" s="116">
        <v>10.046729999999993</v>
      </c>
      <c r="J334" s="1646">
        <f t="shared" si="62"/>
        <v>0.3005927643967965</v>
      </c>
      <c r="K334" s="116">
        <v>17.476920000000003</v>
      </c>
      <c r="L334" s="116">
        <v>11.832829999999998</v>
      </c>
      <c r="M334" s="116">
        <v>5.6440900000000038</v>
      </c>
      <c r="N334" s="1646">
        <f t="shared" si="63"/>
        <v>0.32294534734953312</v>
      </c>
      <c r="O334" s="1652">
        <v>7.8965800000000002</v>
      </c>
      <c r="P334" s="116">
        <v>5.9244649999999996</v>
      </c>
      <c r="Q334" s="116">
        <v>1.9721150000000007</v>
      </c>
      <c r="R334" s="1646">
        <f t="shared" si="64"/>
        <v>0.24974292668471676</v>
      </c>
      <c r="S334" s="116">
        <v>67.976050000000001</v>
      </c>
      <c r="T334" s="116">
        <v>46.793134999999999</v>
      </c>
      <c r="U334" s="116">
        <v>21.182915000000001</v>
      </c>
      <c r="V334" s="1646">
        <f t="shared" si="65"/>
        <v>0.31162321141048943</v>
      </c>
      <c r="W334" s="116">
        <v>3.2888800000000002</v>
      </c>
      <c r="X334" s="116">
        <v>2.1880099999999998</v>
      </c>
      <c r="Y334" s="116">
        <v>1.1008700000000002</v>
      </c>
      <c r="Z334" s="1646">
        <f t="shared" si="66"/>
        <v>0.33472489114835452</v>
      </c>
      <c r="AA334" s="1652">
        <v>10.005970000000001</v>
      </c>
      <c r="AB334" s="116">
        <v>5.934145</v>
      </c>
      <c r="AC334" s="116">
        <v>4.0718250000000005</v>
      </c>
      <c r="AD334" s="1646">
        <f t="shared" si="67"/>
        <v>0.40693955708442059</v>
      </c>
      <c r="AE334" s="1652">
        <v>13.294850000000002</v>
      </c>
      <c r="AF334" s="116">
        <v>8.1221550000000011</v>
      </c>
      <c r="AG334" s="116">
        <v>5.1726950000000018</v>
      </c>
      <c r="AH334" s="1646">
        <f t="shared" si="68"/>
        <v>0.38907509298713422</v>
      </c>
      <c r="AI334" s="116">
        <v>38.668350000000004</v>
      </c>
      <c r="AJ334" s="116">
        <v>25.879449999999999</v>
      </c>
      <c r="AK334" s="116">
        <v>12.788900000000009</v>
      </c>
      <c r="AL334" s="1655">
        <f t="shared" si="69"/>
        <v>0.33073301550234258</v>
      </c>
    </row>
    <row r="335" spans="2:38" outlineLevel="1">
      <c r="B335" s="503" t="s">
        <v>1635</v>
      </c>
      <c r="C335" s="116">
        <v>3.3615399999999993</v>
      </c>
      <c r="D335" s="116">
        <v>1.8961049999999997</v>
      </c>
      <c r="E335" s="116">
        <v>1.4654349999999998</v>
      </c>
      <c r="F335" s="1646">
        <f t="shared" si="61"/>
        <v>0.43594156249814076</v>
      </c>
      <c r="G335" s="116">
        <v>10.82649</v>
      </c>
      <c r="H335" s="116">
        <v>5.8023799999999994</v>
      </c>
      <c r="I335" s="116">
        <v>5.0241100000000003</v>
      </c>
      <c r="J335" s="1646">
        <f t="shared" si="62"/>
        <v>0.46405714132650566</v>
      </c>
      <c r="K335" s="116">
        <v>5.0213700000000001</v>
      </c>
      <c r="L335" s="116">
        <v>2.9293300000000002</v>
      </c>
      <c r="M335" s="116">
        <v>2.0920399999999995</v>
      </c>
      <c r="N335" s="1646">
        <f t="shared" si="63"/>
        <v>0.41662733477118785</v>
      </c>
      <c r="O335" s="1652">
        <v>7.9401700000000002</v>
      </c>
      <c r="P335" s="116">
        <v>4.3556049999999997</v>
      </c>
      <c r="Q335" s="116">
        <v>3.5845650000000004</v>
      </c>
      <c r="R335" s="1646">
        <f t="shared" si="64"/>
        <v>0.4514468833790713</v>
      </c>
      <c r="S335" s="116">
        <v>27.149570000000001</v>
      </c>
      <c r="T335" s="116">
        <v>14.983419999999999</v>
      </c>
      <c r="U335" s="116">
        <v>12.166150000000002</v>
      </c>
      <c r="V335" s="1646">
        <f t="shared" si="65"/>
        <v>0.44811575284617772</v>
      </c>
      <c r="W335" s="116">
        <v>4.7034200000000004</v>
      </c>
      <c r="X335" s="116">
        <v>2.3143400000000005</v>
      </c>
      <c r="Y335" s="116">
        <v>2.3890799999999994</v>
      </c>
      <c r="Z335" s="1646">
        <f t="shared" si="66"/>
        <v>0.50794528236899938</v>
      </c>
      <c r="AA335" s="1652">
        <v>9.1905999999999981</v>
      </c>
      <c r="AB335" s="116">
        <v>4.5256450000000008</v>
      </c>
      <c r="AC335" s="116">
        <v>4.6649549999999982</v>
      </c>
      <c r="AD335" s="1646">
        <f t="shared" si="67"/>
        <v>0.50757893935107601</v>
      </c>
      <c r="AE335" s="1652">
        <v>13.894019999999999</v>
      </c>
      <c r="AF335" s="116">
        <v>6.8399850000000004</v>
      </c>
      <c r="AG335" s="116">
        <v>7.0540349999999981</v>
      </c>
      <c r="AH335" s="1646">
        <f t="shared" si="68"/>
        <v>0.50770295422059264</v>
      </c>
      <c r="AI335" s="116">
        <v>26.855559999999997</v>
      </c>
      <c r="AJ335" s="116">
        <v>14.124919999999999</v>
      </c>
      <c r="AK335" s="116">
        <v>12.730639999999998</v>
      </c>
      <c r="AL335" s="1655">
        <f t="shared" si="69"/>
        <v>0.47404112965806705</v>
      </c>
    </row>
    <row r="336" spans="2:38" outlineLevel="1">
      <c r="B336" s="503" t="s">
        <v>1593</v>
      </c>
      <c r="C336" s="116">
        <v>0</v>
      </c>
      <c r="D336" s="116">
        <v>0</v>
      </c>
      <c r="E336" s="116">
        <v>0</v>
      </c>
      <c r="F336" s="1646">
        <f t="shared" si="61"/>
        <v>0</v>
      </c>
      <c r="G336" s="116">
        <v>0</v>
      </c>
      <c r="H336" s="116">
        <v>0</v>
      </c>
      <c r="I336" s="116">
        <v>0</v>
      </c>
      <c r="J336" s="1646">
        <f t="shared" si="62"/>
        <v>0</v>
      </c>
      <c r="K336" s="116">
        <v>22.3</v>
      </c>
      <c r="L336" s="116">
        <v>11.784599999999999</v>
      </c>
      <c r="M336" s="116">
        <v>10.515400000000001</v>
      </c>
      <c r="N336" s="1646">
        <f t="shared" si="63"/>
        <v>0.47154260089686101</v>
      </c>
      <c r="O336" s="1652">
        <v>0</v>
      </c>
      <c r="P336" s="116">
        <v>0</v>
      </c>
      <c r="Q336" s="116">
        <v>0</v>
      </c>
      <c r="R336" s="1646">
        <f t="shared" si="64"/>
        <v>0</v>
      </c>
      <c r="S336" s="116">
        <v>22.3</v>
      </c>
      <c r="T336" s="116">
        <v>11.784599999999999</v>
      </c>
      <c r="U336" s="116">
        <v>10.515400000000001</v>
      </c>
      <c r="V336" s="1646">
        <f t="shared" si="65"/>
        <v>0.47154260089686101</v>
      </c>
      <c r="W336" s="116">
        <v>4.7846200000000021</v>
      </c>
      <c r="X336" s="116">
        <v>2.6087700000000003</v>
      </c>
      <c r="Y336" s="116">
        <v>2.1758500000000014</v>
      </c>
      <c r="Z336" s="1646">
        <f t="shared" si="66"/>
        <v>0.45475920762777411</v>
      </c>
      <c r="AA336" s="1652">
        <v>0</v>
      </c>
      <c r="AB336" s="116">
        <v>0</v>
      </c>
      <c r="AC336" s="116">
        <v>0</v>
      </c>
      <c r="AD336" s="1646">
        <f t="shared" si="67"/>
        <v>0</v>
      </c>
      <c r="AE336" s="1652">
        <v>4.7846200000000021</v>
      </c>
      <c r="AF336" s="116">
        <v>2.6087700000000003</v>
      </c>
      <c r="AG336" s="116">
        <v>2.1758500000000014</v>
      </c>
      <c r="AH336" s="1646">
        <f t="shared" si="68"/>
        <v>0.45475920762777411</v>
      </c>
      <c r="AI336" s="116">
        <v>27.084620000000001</v>
      </c>
      <c r="AJ336" s="116">
        <v>14.393369999999999</v>
      </c>
      <c r="AK336" s="116">
        <v>12.691250000000004</v>
      </c>
      <c r="AL336" s="1655">
        <f t="shared" si="69"/>
        <v>0.46857773895295568</v>
      </c>
    </row>
    <row r="337" spans="2:38" outlineLevel="1">
      <c r="B337" s="503" t="s">
        <v>1453</v>
      </c>
      <c r="C337" s="116">
        <v>14.232479999999999</v>
      </c>
      <c r="D337" s="116">
        <v>12.560713000000002</v>
      </c>
      <c r="E337" s="116">
        <v>1.671766999999998</v>
      </c>
      <c r="F337" s="1646">
        <f t="shared" si="61"/>
        <v>0.11746139815408124</v>
      </c>
      <c r="G337" s="116">
        <v>3.8897399999999998</v>
      </c>
      <c r="H337" s="116">
        <v>1.9061744000000003</v>
      </c>
      <c r="I337" s="116">
        <v>1.9835655999999995</v>
      </c>
      <c r="J337" s="1646">
        <f t="shared" si="62"/>
        <v>0.50994811992575328</v>
      </c>
      <c r="K337" s="116">
        <v>22.629909999999999</v>
      </c>
      <c r="L337" s="116">
        <v>17.630596600000001</v>
      </c>
      <c r="M337" s="116">
        <v>4.9993133999999992</v>
      </c>
      <c r="N337" s="1646">
        <f t="shared" si="63"/>
        <v>0.22091618570290378</v>
      </c>
      <c r="O337" s="1652">
        <v>7.7692299999999994</v>
      </c>
      <c r="P337" s="116">
        <v>5.02501</v>
      </c>
      <c r="Q337" s="116">
        <v>2.7442199999999994</v>
      </c>
      <c r="R337" s="1646">
        <f t="shared" si="64"/>
        <v>0.35321647061549211</v>
      </c>
      <c r="S337" s="116">
        <v>48.521360000000001</v>
      </c>
      <c r="T337" s="116">
        <v>37.122494000000003</v>
      </c>
      <c r="U337" s="116">
        <v>11.398865999999995</v>
      </c>
      <c r="V337" s="1646">
        <f t="shared" si="65"/>
        <v>0.23492470120375838</v>
      </c>
      <c r="W337" s="116">
        <v>1.4401700000000002</v>
      </c>
      <c r="X337" s="116">
        <v>0.93767999999999996</v>
      </c>
      <c r="Y337" s="116">
        <v>0.5024900000000001</v>
      </c>
      <c r="Z337" s="1646">
        <f t="shared" si="66"/>
        <v>0.34891019810161306</v>
      </c>
      <c r="AA337" s="1652">
        <v>14.6</v>
      </c>
      <c r="AB337" s="116">
        <v>10.267100999999998</v>
      </c>
      <c r="AC337" s="116">
        <v>4.3328990000000012</v>
      </c>
      <c r="AD337" s="1646">
        <f t="shared" si="67"/>
        <v>0.29677390410958915</v>
      </c>
      <c r="AE337" s="1652">
        <v>16.04017</v>
      </c>
      <c r="AF337" s="116">
        <v>11.204780999999999</v>
      </c>
      <c r="AG337" s="116">
        <v>4.835389000000001</v>
      </c>
      <c r="AH337" s="1646">
        <f t="shared" si="68"/>
        <v>0.30145497211064476</v>
      </c>
      <c r="AI337" s="116">
        <v>46.439309999999999</v>
      </c>
      <c r="AJ337" s="116">
        <v>33.860387600000003</v>
      </c>
      <c r="AK337" s="116">
        <v>12.578922399999996</v>
      </c>
      <c r="AL337" s="1655">
        <f t="shared" si="69"/>
        <v>0.27086798662598555</v>
      </c>
    </row>
    <row r="338" spans="2:38" outlineLevel="1">
      <c r="B338" s="503" t="s">
        <v>1439</v>
      </c>
      <c r="C338" s="116">
        <v>42.607991999999989</v>
      </c>
      <c r="D338" s="116">
        <v>21.562077299999995</v>
      </c>
      <c r="E338" s="116">
        <v>21.045914699999997</v>
      </c>
      <c r="F338" s="1646">
        <f t="shared" si="61"/>
        <v>0.49394288986911195</v>
      </c>
      <c r="G338" s="116">
        <v>0</v>
      </c>
      <c r="H338" s="116">
        <v>0</v>
      </c>
      <c r="I338" s="116">
        <v>0</v>
      </c>
      <c r="J338" s="1646">
        <f t="shared" si="62"/>
        <v>0</v>
      </c>
      <c r="K338" s="116">
        <v>0</v>
      </c>
      <c r="L338" s="116">
        <v>0</v>
      </c>
      <c r="M338" s="116">
        <v>0</v>
      </c>
      <c r="N338" s="1646">
        <f t="shared" si="63"/>
        <v>0</v>
      </c>
      <c r="O338" s="1652">
        <v>21.140418</v>
      </c>
      <c r="P338" s="116">
        <v>8.566558800000001</v>
      </c>
      <c r="Q338" s="116">
        <v>12.573859200000001</v>
      </c>
      <c r="R338" s="1646">
        <f t="shared" si="64"/>
        <v>0.59477817326033955</v>
      </c>
      <c r="S338" s="116">
        <v>63.748409999999986</v>
      </c>
      <c r="T338" s="116">
        <v>30.128636099999998</v>
      </c>
      <c r="U338" s="116">
        <v>33.619773899999991</v>
      </c>
      <c r="V338" s="1646">
        <f t="shared" si="65"/>
        <v>0.52738215588435855</v>
      </c>
      <c r="W338" s="116">
        <v>0</v>
      </c>
      <c r="X338" s="116">
        <v>0</v>
      </c>
      <c r="Y338" s="116">
        <v>0</v>
      </c>
      <c r="Z338" s="1646">
        <f t="shared" si="66"/>
        <v>0</v>
      </c>
      <c r="AA338" s="1652">
        <v>0</v>
      </c>
      <c r="AB338" s="116">
        <v>0</v>
      </c>
      <c r="AC338" s="116">
        <v>0</v>
      </c>
      <c r="AD338" s="1646">
        <f t="shared" si="67"/>
        <v>0</v>
      </c>
      <c r="AE338" s="1652">
        <v>0</v>
      </c>
      <c r="AF338" s="116">
        <v>0</v>
      </c>
      <c r="AG338" s="116">
        <v>0</v>
      </c>
      <c r="AH338" s="1646">
        <f t="shared" si="68"/>
        <v>0</v>
      </c>
      <c r="AI338" s="116">
        <v>21.140418</v>
      </c>
      <c r="AJ338" s="116">
        <v>8.566558800000001</v>
      </c>
      <c r="AK338" s="116">
        <v>12.573859200000001</v>
      </c>
      <c r="AL338" s="1655">
        <f t="shared" si="69"/>
        <v>0.59477817326033955</v>
      </c>
    </row>
    <row r="339" spans="2:38" outlineLevel="1">
      <c r="B339" s="503" t="s">
        <v>1667</v>
      </c>
      <c r="C339" s="116">
        <v>2.2273499999999999</v>
      </c>
      <c r="D339" s="116">
        <v>1.4815499999999999</v>
      </c>
      <c r="E339" s="116">
        <v>0.74579999999999991</v>
      </c>
      <c r="F339" s="1646">
        <f t="shared" si="61"/>
        <v>0.33483736278537274</v>
      </c>
      <c r="G339" s="116">
        <v>6.4153799999999999</v>
      </c>
      <c r="H339" s="116">
        <v>4.397520000000001</v>
      </c>
      <c r="I339" s="116">
        <v>2.0178599999999989</v>
      </c>
      <c r="J339" s="1646">
        <f t="shared" si="62"/>
        <v>0.3145347586580996</v>
      </c>
      <c r="K339" s="116">
        <v>8.1358899999999998</v>
      </c>
      <c r="L339" s="116">
        <v>5.463610000000001</v>
      </c>
      <c r="M339" s="116">
        <v>2.6722799999999998</v>
      </c>
      <c r="N339" s="1646">
        <f t="shared" si="63"/>
        <v>0.32845576820728889</v>
      </c>
      <c r="O339" s="1652">
        <v>13.847860000000001</v>
      </c>
      <c r="P339" s="116">
        <v>9.2180399999999967</v>
      </c>
      <c r="Q339" s="116">
        <v>4.6298200000000032</v>
      </c>
      <c r="R339" s="1646">
        <f t="shared" si="64"/>
        <v>0.33433469142524569</v>
      </c>
      <c r="S339" s="116">
        <v>30.626480000000001</v>
      </c>
      <c r="T339" s="116">
        <v>20.56072</v>
      </c>
      <c r="U339" s="116">
        <v>10.065759999999999</v>
      </c>
      <c r="V339" s="1646">
        <f t="shared" si="65"/>
        <v>0.32866199445708416</v>
      </c>
      <c r="W339" s="116">
        <v>4.4546999999999999</v>
      </c>
      <c r="X339" s="116">
        <v>2.9158499999999998</v>
      </c>
      <c r="Y339" s="116">
        <v>1.5388499999999998</v>
      </c>
      <c r="Z339" s="1646">
        <f t="shared" si="66"/>
        <v>0.34544413765236714</v>
      </c>
      <c r="AA339" s="1652">
        <v>10.889749999999999</v>
      </c>
      <c r="AB339" s="116">
        <v>7.1677500000000025</v>
      </c>
      <c r="AC339" s="116">
        <v>3.7219999999999973</v>
      </c>
      <c r="AD339" s="1646">
        <f t="shared" si="67"/>
        <v>0.34178929727496016</v>
      </c>
      <c r="AE339" s="1652">
        <v>15.34445</v>
      </c>
      <c r="AF339" s="116">
        <v>10.083600000000002</v>
      </c>
      <c r="AG339" s="116">
        <v>5.2608499999999987</v>
      </c>
      <c r="AH339" s="1646">
        <f t="shared" si="68"/>
        <v>0.34285034654223506</v>
      </c>
      <c r="AI339" s="116">
        <v>37.328199999999995</v>
      </c>
      <c r="AJ339" s="116">
        <v>24.765250000000002</v>
      </c>
      <c r="AK339" s="116">
        <v>12.562949999999997</v>
      </c>
      <c r="AL339" s="1655">
        <f t="shared" si="69"/>
        <v>0.33655386544221255</v>
      </c>
    </row>
    <row r="340" spans="2:38" outlineLevel="1">
      <c r="B340" s="503" t="s">
        <v>2433</v>
      </c>
      <c r="C340" s="116">
        <v>-5.6</v>
      </c>
      <c r="D340" s="116">
        <v>-2.2364376999999998</v>
      </c>
      <c r="E340" s="116">
        <v>-3.3635622999999999</v>
      </c>
      <c r="F340" s="1646">
        <f t="shared" si="61"/>
        <v>0.60063612499999997</v>
      </c>
      <c r="G340" s="116">
        <v>0</v>
      </c>
      <c r="H340" s="116">
        <v>0</v>
      </c>
      <c r="I340" s="116">
        <v>0</v>
      </c>
      <c r="J340" s="1646">
        <f t="shared" si="62"/>
        <v>0</v>
      </c>
      <c r="K340" s="116">
        <v>2.4</v>
      </c>
      <c r="L340" s="116">
        <v>2.2080000000000002</v>
      </c>
      <c r="M340" s="116">
        <v>0.192</v>
      </c>
      <c r="N340" s="1646">
        <f t="shared" si="63"/>
        <v>0.08</v>
      </c>
      <c r="O340" s="1652">
        <v>0</v>
      </c>
      <c r="P340" s="116">
        <v>0</v>
      </c>
      <c r="Q340" s="116">
        <v>0</v>
      </c>
      <c r="R340" s="1646">
        <f t="shared" si="64"/>
        <v>0</v>
      </c>
      <c r="S340" s="116">
        <v>-3.2</v>
      </c>
      <c r="T340" s="116">
        <v>-2.8437699999999951E-2</v>
      </c>
      <c r="U340" s="116">
        <v>-3.1715623000000002</v>
      </c>
      <c r="V340" s="1646">
        <f t="shared" si="65"/>
        <v>0.99111321875000002</v>
      </c>
      <c r="W340" s="116">
        <v>0</v>
      </c>
      <c r="X340" s="116">
        <v>0</v>
      </c>
      <c r="Y340" s="116">
        <v>0</v>
      </c>
      <c r="Z340" s="1646">
        <f t="shared" si="66"/>
        <v>0</v>
      </c>
      <c r="AA340" s="1652">
        <v>49.194009999999999</v>
      </c>
      <c r="AB340" s="116">
        <v>36.869124799999994</v>
      </c>
      <c r="AC340" s="116">
        <v>12.324885200000004</v>
      </c>
      <c r="AD340" s="1646">
        <f t="shared" si="67"/>
        <v>0.25053629903315472</v>
      </c>
      <c r="AE340" s="1652">
        <v>49.194009999999999</v>
      </c>
      <c r="AF340" s="116">
        <v>36.869124799999994</v>
      </c>
      <c r="AG340" s="116">
        <v>12.324885200000004</v>
      </c>
      <c r="AH340" s="1646">
        <f t="shared" si="68"/>
        <v>0.25053629903315472</v>
      </c>
      <c r="AI340" s="116">
        <v>51.594010000000004</v>
      </c>
      <c r="AJ340" s="116">
        <v>39.0771248</v>
      </c>
      <c r="AK340" s="116">
        <v>12.516885200000004</v>
      </c>
      <c r="AL340" s="1655">
        <f t="shared" si="69"/>
        <v>0.24260345726180235</v>
      </c>
    </row>
    <row r="341" spans="2:38" outlineLevel="1">
      <c r="B341" s="503" t="s">
        <v>1489</v>
      </c>
      <c r="C341" s="116">
        <v>10.825629999999999</v>
      </c>
      <c r="D341" s="116">
        <v>9.7719084999999986</v>
      </c>
      <c r="E341" s="116">
        <v>1.0537215000000015</v>
      </c>
      <c r="F341" s="1646">
        <f t="shared" si="61"/>
        <v>9.7335813250591569E-2</v>
      </c>
      <c r="G341" s="116">
        <v>9.2555599999999973</v>
      </c>
      <c r="H341" s="116">
        <v>7.4958485999999995</v>
      </c>
      <c r="I341" s="116">
        <v>1.7597113999999983</v>
      </c>
      <c r="J341" s="1646">
        <f t="shared" si="62"/>
        <v>0.19012478985604314</v>
      </c>
      <c r="K341" s="116">
        <v>13.650409999999999</v>
      </c>
      <c r="L341" s="116">
        <v>10.615853300000001</v>
      </c>
      <c r="M341" s="116">
        <v>3.0345566999999991</v>
      </c>
      <c r="N341" s="1646">
        <f t="shared" si="63"/>
        <v>0.22230516885573395</v>
      </c>
      <c r="O341" s="1652">
        <v>12.71367</v>
      </c>
      <c r="P341" s="116">
        <v>8.9907319000000001</v>
      </c>
      <c r="Q341" s="116">
        <v>3.7229380999999995</v>
      </c>
      <c r="R341" s="1646">
        <f t="shared" si="64"/>
        <v>0.29282953702589415</v>
      </c>
      <c r="S341" s="116">
        <v>46.445269999999987</v>
      </c>
      <c r="T341" s="116">
        <v>36.874342299999995</v>
      </c>
      <c r="U341" s="116">
        <v>9.5709276999999933</v>
      </c>
      <c r="V341" s="1646">
        <f t="shared" si="65"/>
        <v>0.2060689430807485</v>
      </c>
      <c r="W341" s="116">
        <v>8.9375999999999998</v>
      </c>
      <c r="X341" s="116">
        <v>6.4347038000000003</v>
      </c>
      <c r="Y341" s="116">
        <v>2.5028962000000003</v>
      </c>
      <c r="Z341" s="1646">
        <f t="shared" si="66"/>
        <v>0.28004119674185468</v>
      </c>
      <c r="AA341" s="1652">
        <v>7.80342</v>
      </c>
      <c r="AB341" s="116">
        <v>4.6511099999999992</v>
      </c>
      <c r="AC341" s="116">
        <v>3.1523100000000013</v>
      </c>
      <c r="AD341" s="1646">
        <f t="shared" si="67"/>
        <v>0.40396518449602881</v>
      </c>
      <c r="AE341" s="1652">
        <v>16.741019999999999</v>
      </c>
      <c r="AF341" s="116">
        <v>11.0858138</v>
      </c>
      <c r="AG341" s="116">
        <v>5.6552062000000003</v>
      </c>
      <c r="AH341" s="1646">
        <f t="shared" si="68"/>
        <v>0.33780535475138318</v>
      </c>
      <c r="AI341" s="116">
        <v>43.1051</v>
      </c>
      <c r="AJ341" s="116">
        <v>30.692398999999998</v>
      </c>
      <c r="AK341" s="116">
        <v>12.412701</v>
      </c>
      <c r="AL341" s="1655">
        <f t="shared" si="69"/>
        <v>0.28796362843375845</v>
      </c>
    </row>
    <row r="342" spans="2:38" outlineLevel="1">
      <c r="B342" s="503" t="s">
        <v>1505</v>
      </c>
      <c r="C342" s="116">
        <v>9.8230699999999995</v>
      </c>
      <c r="D342" s="116">
        <v>6.2058779300000015</v>
      </c>
      <c r="E342" s="116">
        <v>3.6171920699999984</v>
      </c>
      <c r="F342" s="1646">
        <f t="shared" si="61"/>
        <v>0.36823437784725127</v>
      </c>
      <c r="G342" s="116">
        <v>11.303419999999999</v>
      </c>
      <c r="H342" s="116">
        <v>6.8685790999999998</v>
      </c>
      <c r="I342" s="116">
        <v>4.4348408999999984</v>
      </c>
      <c r="J342" s="1646">
        <f t="shared" si="62"/>
        <v>0.39234505132075059</v>
      </c>
      <c r="K342" s="116">
        <v>9.7495899999999995</v>
      </c>
      <c r="L342" s="116">
        <v>6.4267337400000004</v>
      </c>
      <c r="M342" s="116">
        <v>3.3228562599999996</v>
      </c>
      <c r="N342" s="1646">
        <f t="shared" si="63"/>
        <v>0.34082010217865571</v>
      </c>
      <c r="O342" s="1652">
        <v>9.2606800000000007</v>
      </c>
      <c r="P342" s="116">
        <v>6.1415361999999991</v>
      </c>
      <c r="Q342" s="116">
        <v>3.1191438000000007</v>
      </c>
      <c r="R342" s="1646">
        <f t="shared" si="64"/>
        <v>0.33681584937607179</v>
      </c>
      <c r="S342" s="116">
        <v>40.136759999999995</v>
      </c>
      <c r="T342" s="116">
        <v>25.642726969999998</v>
      </c>
      <c r="U342" s="116">
        <v>14.494033029999995</v>
      </c>
      <c r="V342" s="1646">
        <f t="shared" si="65"/>
        <v>0.36111616956625292</v>
      </c>
      <c r="W342" s="116">
        <v>7.6068399999999992</v>
      </c>
      <c r="X342" s="116">
        <v>5.196231430000001</v>
      </c>
      <c r="Y342" s="116">
        <v>2.4106085699999986</v>
      </c>
      <c r="Z342" s="1646">
        <f t="shared" si="66"/>
        <v>0.31690012804265622</v>
      </c>
      <c r="AA342" s="1652">
        <v>9.7966000000000015</v>
      </c>
      <c r="AB342" s="116">
        <v>6.2687505200000002</v>
      </c>
      <c r="AC342" s="116">
        <v>3.5278494800000018</v>
      </c>
      <c r="AD342" s="1646">
        <f t="shared" si="67"/>
        <v>0.36010957679194833</v>
      </c>
      <c r="AE342" s="1652">
        <v>17.403440000000003</v>
      </c>
      <c r="AF342" s="116">
        <v>11.464981950000002</v>
      </c>
      <c r="AG342" s="116">
        <v>5.9384580500000013</v>
      </c>
      <c r="AH342" s="1646">
        <f t="shared" si="68"/>
        <v>0.3412232323034986</v>
      </c>
      <c r="AI342" s="116">
        <v>36.413710000000009</v>
      </c>
      <c r="AJ342" s="116">
        <v>24.033251890000003</v>
      </c>
      <c r="AK342" s="116">
        <v>12.380458110000003</v>
      </c>
      <c r="AL342" s="1655">
        <f t="shared" si="69"/>
        <v>0.33999441721263779</v>
      </c>
    </row>
    <row r="343" spans="2:38" outlineLevel="1">
      <c r="B343" s="503" t="s">
        <v>1529</v>
      </c>
      <c r="C343" s="116">
        <v>9.402930000000001E-2</v>
      </c>
      <c r="D343" s="116">
        <v>5.6737099999999999E-2</v>
      </c>
      <c r="E343" s="116">
        <v>3.7292200000000011E-2</v>
      </c>
      <c r="F343" s="1646">
        <f t="shared" si="61"/>
        <v>0.39660191025563318</v>
      </c>
      <c r="G343" s="116">
        <v>0.86366399999999999</v>
      </c>
      <c r="H343" s="116">
        <v>0.53800000000000003</v>
      </c>
      <c r="I343" s="116">
        <v>0.32566400000000001</v>
      </c>
      <c r="J343" s="1646">
        <f t="shared" si="62"/>
        <v>0.37707256525685917</v>
      </c>
      <c r="K343" s="116">
        <v>26.94308041</v>
      </c>
      <c r="L343" s="116">
        <v>17.214808659999999</v>
      </c>
      <c r="M343" s="116">
        <v>9.7282717499999993</v>
      </c>
      <c r="N343" s="1646">
        <f t="shared" si="63"/>
        <v>0.36106753949297216</v>
      </c>
      <c r="O343" s="1652">
        <v>0</v>
      </c>
      <c r="P343" s="116">
        <v>0</v>
      </c>
      <c r="Q343" s="116">
        <v>0</v>
      </c>
      <c r="R343" s="1646">
        <f t="shared" si="64"/>
        <v>0</v>
      </c>
      <c r="S343" s="116">
        <v>27.900773709999999</v>
      </c>
      <c r="T343" s="116">
        <v>17.809545759999999</v>
      </c>
      <c r="U343" s="116">
        <v>10.09122795</v>
      </c>
      <c r="V343" s="1646">
        <f t="shared" si="65"/>
        <v>0.36168272804503532</v>
      </c>
      <c r="W343" s="116">
        <v>0</v>
      </c>
      <c r="X343" s="116">
        <v>0</v>
      </c>
      <c r="Y343" s="116">
        <v>0</v>
      </c>
      <c r="Z343" s="1646">
        <f t="shared" si="66"/>
        <v>0</v>
      </c>
      <c r="AA343" s="1652">
        <v>9.2576236999999999</v>
      </c>
      <c r="AB343" s="116">
        <v>6.6415199999999999</v>
      </c>
      <c r="AC343" s="116">
        <v>2.6161037000000005</v>
      </c>
      <c r="AD343" s="1646">
        <f t="shared" si="67"/>
        <v>0.28258911625453093</v>
      </c>
      <c r="AE343" s="1652">
        <v>9.2576236999999999</v>
      </c>
      <c r="AF343" s="116">
        <v>6.6415199999999999</v>
      </c>
      <c r="AG343" s="116">
        <v>2.6161037000000005</v>
      </c>
      <c r="AH343" s="1646">
        <f t="shared" si="68"/>
        <v>0.28258911625453093</v>
      </c>
      <c r="AI343" s="116">
        <v>36.200704109999997</v>
      </c>
      <c r="AJ343" s="116">
        <v>23.856328659999999</v>
      </c>
      <c r="AK343" s="116">
        <v>12.344375449999999</v>
      </c>
      <c r="AL343" s="1655">
        <f t="shared" si="69"/>
        <v>0.34099821408142222</v>
      </c>
    </row>
    <row r="344" spans="2:38" outlineLevel="1">
      <c r="B344" s="503" t="s">
        <v>1317</v>
      </c>
      <c r="C344" s="116">
        <v>52.989739999999998</v>
      </c>
      <c r="D344" s="116">
        <v>44.152426999999996</v>
      </c>
      <c r="E344" s="116">
        <v>8.8373130000000018</v>
      </c>
      <c r="F344" s="1646">
        <f t="shared" si="61"/>
        <v>0.16677403965371412</v>
      </c>
      <c r="G344" s="116">
        <v>21.379489999999997</v>
      </c>
      <c r="H344" s="116">
        <v>12.536258299999997</v>
      </c>
      <c r="I344" s="116">
        <v>8.8432317000000022</v>
      </c>
      <c r="J344" s="1646">
        <f t="shared" si="62"/>
        <v>0.41363155528967266</v>
      </c>
      <c r="K344" s="116">
        <v>0.45811000000000013</v>
      </c>
      <c r="L344" s="116">
        <v>-1.2567505999999999</v>
      </c>
      <c r="M344" s="116">
        <v>1.7148606</v>
      </c>
      <c r="N344" s="1646">
        <f t="shared" si="63"/>
        <v>3.7433380629106536</v>
      </c>
      <c r="O344" s="1652">
        <v>4.3452999999999999</v>
      </c>
      <c r="P344" s="116">
        <v>2.2134500000000004</v>
      </c>
      <c r="Q344" s="116">
        <v>2.13185</v>
      </c>
      <c r="R344" s="1646">
        <f t="shared" si="64"/>
        <v>0.49061054472648608</v>
      </c>
      <c r="S344" s="116">
        <v>79.172640000000001</v>
      </c>
      <c r="T344" s="116">
        <v>57.645384699999987</v>
      </c>
      <c r="U344" s="116">
        <v>21.527255300000011</v>
      </c>
      <c r="V344" s="1646">
        <f t="shared" si="65"/>
        <v>0.27190270906717284</v>
      </c>
      <c r="W344" s="116">
        <v>0</v>
      </c>
      <c r="X344" s="116">
        <v>0</v>
      </c>
      <c r="Y344" s="116">
        <v>0</v>
      </c>
      <c r="Z344" s="1646">
        <f t="shared" si="66"/>
        <v>0</v>
      </c>
      <c r="AA344" s="1652">
        <v>26.514530000000001</v>
      </c>
      <c r="AB344" s="116">
        <v>18.116808599999999</v>
      </c>
      <c r="AC344" s="116">
        <v>8.3977213999999982</v>
      </c>
      <c r="AD344" s="1646">
        <f t="shared" si="67"/>
        <v>0.31672148818025431</v>
      </c>
      <c r="AE344" s="1652">
        <v>26.514530000000001</v>
      </c>
      <c r="AF344" s="116">
        <v>18.116808599999999</v>
      </c>
      <c r="AG344" s="116">
        <v>8.3977213999999982</v>
      </c>
      <c r="AH344" s="1646">
        <f t="shared" si="68"/>
        <v>0.31672148818025431</v>
      </c>
      <c r="AI344" s="116">
        <v>31.31794</v>
      </c>
      <c r="AJ344" s="116">
        <v>19.073508</v>
      </c>
      <c r="AK344" s="116">
        <v>12.244431999999996</v>
      </c>
      <c r="AL344" s="1655">
        <f t="shared" si="69"/>
        <v>0.3909718199856056</v>
      </c>
    </row>
    <row r="345" spans="2:38" outlineLevel="1">
      <c r="B345" s="503" t="s">
        <v>1545</v>
      </c>
      <c r="C345" s="116">
        <v>5.7076799999999999</v>
      </c>
      <c r="D345" s="116">
        <v>3.2045949999999999</v>
      </c>
      <c r="E345" s="116">
        <v>2.5030850000000004</v>
      </c>
      <c r="F345" s="1646">
        <f t="shared" si="61"/>
        <v>0.43854683514142356</v>
      </c>
      <c r="G345" s="116">
        <v>11.640170000000001</v>
      </c>
      <c r="H345" s="116">
        <v>7.3253999999999992</v>
      </c>
      <c r="I345" s="116">
        <v>4.314770000000002</v>
      </c>
      <c r="J345" s="1646">
        <f t="shared" si="62"/>
        <v>0.37067929420274803</v>
      </c>
      <c r="K345" s="116">
        <v>9.2948599999999999</v>
      </c>
      <c r="L345" s="116">
        <v>5.78423</v>
      </c>
      <c r="M345" s="116">
        <v>3.5106300000000008</v>
      </c>
      <c r="N345" s="1646">
        <f t="shared" si="63"/>
        <v>0.37769584480024454</v>
      </c>
      <c r="O345" s="1652">
        <v>6.7786399999999993</v>
      </c>
      <c r="P345" s="116">
        <v>4.1720200000000016</v>
      </c>
      <c r="Q345" s="116">
        <v>2.6066199999999982</v>
      </c>
      <c r="R345" s="1646">
        <f t="shared" si="64"/>
        <v>0.38453436087474752</v>
      </c>
      <c r="S345" s="116">
        <v>33.421350000000004</v>
      </c>
      <c r="T345" s="116">
        <v>20.486245</v>
      </c>
      <c r="U345" s="116">
        <v>12.935105000000007</v>
      </c>
      <c r="V345" s="1646">
        <f t="shared" si="65"/>
        <v>0.38703119413189491</v>
      </c>
      <c r="W345" s="116">
        <v>5.5376099999999999</v>
      </c>
      <c r="X345" s="116">
        <v>3.7054324999999997</v>
      </c>
      <c r="Y345" s="116">
        <v>1.8321774999999998</v>
      </c>
      <c r="Z345" s="1646">
        <f t="shared" si="66"/>
        <v>0.33086069622093284</v>
      </c>
      <c r="AA345" s="1652">
        <v>11.464090000000002</v>
      </c>
      <c r="AB345" s="116">
        <v>7.236410000000002</v>
      </c>
      <c r="AC345" s="116">
        <v>4.2276800000000003</v>
      </c>
      <c r="AD345" s="1646">
        <f t="shared" si="67"/>
        <v>0.36877589062891164</v>
      </c>
      <c r="AE345" s="1652">
        <v>17.0017</v>
      </c>
      <c r="AF345" s="116">
        <v>10.941842500000002</v>
      </c>
      <c r="AG345" s="116">
        <v>6.0598574999999979</v>
      </c>
      <c r="AH345" s="1646">
        <f t="shared" si="68"/>
        <v>0.35642656322603022</v>
      </c>
      <c r="AI345" s="116">
        <v>33.075200000000002</v>
      </c>
      <c r="AJ345" s="116">
        <v>20.898092499999997</v>
      </c>
      <c r="AK345" s="116">
        <v>12.177107500000005</v>
      </c>
      <c r="AL345" s="1655">
        <f t="shared" si="69"/>
        <v>0.36816428925599859</v>
      </c>
    </row>
    <row r="346" spans="2:38" outlineLevel="1">
      <c r="B346" s="503" t="s">
        <v>3591</v>
      </c>
      <c r="C346" s="116">
        <v>1.5213699999999999</v>
      </c>
      <c r="D346" s="116">
        <v>0.98158000000000001</v>
      </c>
      <c r="E346" s="116">
        <v>0.53978999999999988</v>
      </c>
      <c r="F346" s="1646">
        <f t="shared" si="61"/>
        <v>0.35480520846342434</v>
      </c>
      <c r="G346" s="116">
        <v>6.7008400000000012</v>
      </c>
      <c r="H346" s="116">
        <v>4.1790399999999996</v>
      </c>
      <c r="I346" s="116">
        <v>2.5218000000000012</v>
      </c>
      <c r="J346" s="1646">
        <f t="shared" si="62"/>
        <v>0.37634087666620913</v>
      </c>
      <c r="K346" s="116">
        <v>15.016219999999999</v>
      </c>
      <c r="L346" s="116">
        <v>9.3006925000000003</v>
      </c>
      <c r="M346" s="116">
        <v>5.7155274999999985</v>
      </c>
      <c r="N346" s="1646">
        <f t="shared" si="63"/>
        <v>0.38062358569600063</v>
      </c>
      <c r="O346" s="1652">
        <v>0</v>
      </c>
      <c r="P346" s="116">
        <v>0</v>
      </c>
      <c r="Q346" s="116">
        <v>0</v>
      </c>
      <c r="R346" s="1646">
        <f t="shared" si="64"/>
        <v>0</v>
      </c>
      <c r="S346" s="116">
        <v>23.238430000000001</v>
      </c>
      <c r="T346" s="116">
        <v>14.4613125</v>
      </c>
      <c r="U346" s="116">
        <v>8.777117500000001</v>
      </c>
      <c r="V346" s="1646">
        <f t="shared" si="65"/>
        <v>0.37769838582038462</v>
      </c>
      <c r="W346" s="116">
        <v>3.5666599999999997</v>
      </c>
      <c r="X346" s="116">
        <v>2.1945999999999999</v>
      </c>
      <c r="Y346" s="116">
        <v>1.3720599999999998</v>
      </c>
      <c r="Z346" s="1646">
        <f t="shared" si="66"/>
        <v>0.38469043867371711</v>
      </c>
      <c r="AA346" s="1652">
        <v>14.41366</v>
      </c>
      <c r="AB346" s="116">
        <v>9.4189824999999985</v>
      </c>
      <c r="AC346" s="116">
        <v>4.9946775000000017</v>
      </c>
      <c r="AD346" s="1646">
        <f t="shared" si="67"/>
        <v>0.34652388775647558</v>
      </c>
      <c r="AE346" s="1652">
        <v>17.980319999999999</v>
      </c>
      <c r="AF346" s="116">
        <v>11.613582499999998</v>
      </c>
      <c r="AG346" s="116">
        <v>6.366737500000001</v>
      </c>
      <c r="AH346" s="1646">
        <f t="shared" si="68"/>
        <v>0.35409478251777504</v>
      </c>
      <c r="AI346" s="116">
        <v>32.996539999999996</v>
      </c>
      <c r="AJ346" s="116">
        <v>20.914275</v>
      </c>
      <c r="AK346" s="116">
        <v>12.082264999999992</v>
      </c>
      <c r="AL346" s="1655">
        <f t="shared" si="69"/>
        <v>0.36616763454592494</v>
      </c>
    </row>
    <row r="347" spans="2:38" outlineLevel="1">
      <c r="B347" s="503" t="s">
        <v>2279</v>
      </c>
      <c r="C347" s="116">
        <v>0</v>
      </c>
      <c r="D347" s="116">
        <v>0</v>
      </c>
      <c r="E347" s="116">
        <v>0</v>
      </c>
      <c r="F347" s="1646">
        <f t="shared" si="61"/>
        <v>0</v>
      </c>
      <c r="G347" s="116">
        <v>0</v>
      </c>
      <c r="H347" s="116">
        <v>0</v>
      </c>
      <c r="I347" s="116">
        <v>0</v>
      </c>
      <c r="J347" s="1646">
        <f t="shared" si="62"/>
        <v>0</v>
      </c>
      <c r="K347" s="116">
        <v>0.47008</v>
      </c>
      <c r="L347" s="116">
        <v>0.29646499999999998</v>
      </c>
      <c r="M347" s="116">
        <v>0.17361500000000002</v>
      </c>
      <c r="N347" s="1646">
        <f t="shared" si="63"/>
        <v>0.36933075221238942</v>
      </c>
      <c r="O347" s="1652">
        <v>18.879490000000001</v>
      </c>
      <c r="P347" s="116">
        <v>8.1463100000000015</v>
      </c>
      <c r="Q347" s="116">
        <v>10.733180000000001</v>
      </c>
      <c r="R347" s="1646">
        <f t="shared" si="64"/>
        <v>0.56851006038828378</v>
      </c>
      <c r="S347" s="116">
        <v>19.349570000000003</v>
      </c>
      <c r="T347" s="116">
        <v>8.442775000000001</v>
      </c>
      <c r="U347" s="116">
        <v>10.906795000000002</v>
      </c>
      <c r="V347" s="1646">
        <f t="shared" si="65"/>
        <v>0.56367118235702396</v>
      </c>
      <c r="W347" s="116">
        <v>1.9196600000000001</v>
      </c>
      <c r="X347" s="116">
        <v>0.90294000000000008</v>
      </c>
      <c r="Y347" s="116">
        <v>1.0167200000000001</v>
      </c>
      <c r="Z347" s="1646">
        <f t="shared" si="66"/>
        <v>0.529635456278716</v>
      </c>
      <c r="AA347" s="1652">
        <v>0.29572000000000004</v>
      </c>
      <c r="AB347" s="116">
        <v>0.17862000000000003</v>
      </c>
      <c r="AC347" s="116">
        <v>0.1171</v>
      </c>
      <c r="AD347" s="1646">
        <f t="shared" si="67"/>
        <v>0.39598268632490186</v>
      </c>
      <c r="AE347" s="1652">
        <v>2.2153800000000001</v>
      </c>
      <c r="AF347" s="116">
        <v>1.0815600000000001</v>
      </c>
      <c r="AG347" s="116">
        <v>1.1338199999999998</v>
      </c>
      <c r="AH347" s="1646">
        <f t="shared" si="68"/>
        <v>0.51179481623920042</v>
      </c>
      <c r="AI347" s="116">
        <v>21.564950000000003</v>
      </c>
      <c r="AJ347" s="116">
        <v>9.5243350000000024</v>
      </c>
      <c r="AK347" s="116">
        <v>12.040615000000001</v>
      </c>
      <c r="AL347" s="1655">
        <f t="shared" si="69"/>
        <v>0.55834189274725876</v>
      </c>
    </row>
    <row r="348" spans="2:38" outlineLevel="1">
      <c r="B348" s="503" t="s">
        <v>1687</v>
      </c>
      <c r="C348" s="116">
        <v>0</v>
      </c>
      <c r="D348" s="116">
        <v>0</v>
      </c>
      <c r="E348" s="116">
        <v>0</v>
      </c>
      <c r="F348" s="1646">
        <f t="shared" si="61"/>
        <v>0</v>
      </c>
      <c r="G348" s="116">
        <v>15.642730000000002</v>
      </c>
      <c r="H348" s="116">
        <v>19.214365599999997</v>
      </c>
      <c r="I348" s="116">
        <v>-3.571635599999996</v>
      </c>
      <c r="J348" s="1646">
        <f t="shared" si="62"/>
        <v>-0.2283255927833566</v>
      </c>
      <c r="K348" s="116">
        <v>0</v>
      </c>
      <c r="L348" s="116">
        <v>-6.3</v>
      </c>
      <c r="M348" s="116">
        <v>6.3</v>
      </c>
      <c r="N348" s="1646">
        <f t="shared" si="63"/>
        <v>0</v>
      </c>
      <c r="O348" s="1652">
        <v>0</v>
      </c>
      <c r="P348" s="116">
        <v>0</v>
      </c>
      <c r="Q348" s="116">
        <v>0</v>
      </c>
      <c r="R348" s="1646">
        <f t="shared" si="64"/>
        <v>0</v>
      </c>
      <c r="S348" s="116">
        <v>15.642730000000002</v>
      </c>
      <c r="T348" s="116">
        <v>12.914365599999998</v>
      </c>
      <c r="U348" s="116">
        <v>2.7283644000000042</v>
      </c>
      <c r="V348" s="1646">
        <f t="shared" si="65"/>
        <v>0.17441740668029199</v>
      </c>
      <c r="W348" s="116">
        <v>24.503419999999998</v>
      </c>
      <c r="X348" s="116">
        <v>20.738968800000002</v>
      </c>
      <c r="Y348" s="116">
        <v>3.7644511999999959</v>
      </c>
      <c r="Z348" s="1646">
        <f t="shared" si="66"/>
        <v>0.15362962394637142</v>
      </c>
      <c r="AA348" s="1652">
        <v>7.8148499999999999</v>
      </c>
      <c r="AB348" s="116">
        <v>5.9395008749999993</v>
      </c>
      <c r="AC348" s="116">
        <v>1.8753491249999998</v>
      </c>
      <c r="AD348" s="1646">
        <f t="shared" si="67"/>
        <v>0.23997250427071534</v>
      </c>
      <c r="AE348" s="1652">
        <v>32.318269999999998</v>
      </c>
      <c r="AF348" s="116">
        <v>26.678469674999999</v>
      </c>
      <c r="AG348" s="116">
        <v>5.6398003249999968</v>
      </c>
      <c r="AH348" s="1646">
        <f t="shared" si="68"/>
        <v>0.17450811336745431</v>
      </c>
      <c r="AI348" s="116">
        <v>32.318269999999998</v>
      </c>
      <c r="AJ348" s="116">
        <v>20.378469675000002</v>
      </c>
      <c r="AK348" s="116">
        <v>11.939800324999997</v>
      </c>
      <c r="AL348" s="1655">
        <f t="shared" si="69"/>
        <v>0.36944429033484766</v>
      </c>
    </row>
    <row r="349" spans="2:38" outlineLevel="1">
      <c r="B349" s="503" t="s">
        <v>1549</v>
      </c>
      <c r="C349" s="116">
        <v>0</v>
      </c>
      <c r="D349" s="116">
        <v>0</v>
      </c>
      <c r="E349" s="116">
        <v>0</v>
      </c>
      <c r="F349" s="1646">
        <f t="shared" si="61"/>
        <v>0</v>
      </c>
      <c r="G349" s="116">
        <v>0</v>
      </c>
      <c r="H349" s="116">
        <v>0</v>
      </c>
      <c r="I349" s="116">
        <v>0</v>
      </c>
      <c r="J349" s="1646">
        <f t="shared" si="62"/>
        <v>0</v>
      </c>
      <c r="K349" s="116">
        <v>26.120509999999999</v>
      </c>
      <c r="L349" s="116">
        <v>17.776320000000002</v>
      </c>
      <c r="M349" s="116">
        <v>8.3441899999999958</v>
      </c>
      <c r="N349" s="1646">
        <f t="shared" si="63"/>
        <v>0.31944973509322733</v>
      </c>
      <c r="O349" s="1652">
        <v>10.15042</v>
      </c>
      <c r="P349" s="116">
        <v>6.716800000000001</v>
      </c>
      <c r="Q349" s="116">
        <v>3.433619999999999</v>
      </c>
      <c r="R349" s="1646">
        <f t="shared" si="64"/>
        <v>0.33827368719717993</v>
      </c>
      <c r="S349" s="116">
        <v>36.27093</v>
      </c>
      <c r="T349" s="116">
        <v>24.493120000000001</v>
      </c>
      <c r="U349" s="116">
        <v>11.777809999999997</v>
      </c>
      <c r="V349" s="1646">
        <f t="shared" si="65"/>
        <v>0.32471761821381467</v>
      </c>
      <c r="W349" s="116">
        <v>0</v>
      </c>
      <c r="X349" s="116">
        <v>0</v>
      </c>
      <c r="Y349" s="116">
        <v>0</v>
      </c>
      <c r="Z349" s="1646">
        <f t="shared" si="66"/>
        <v>0</v>
      </c>
      <c r="AA349" s="1652">
        <v>0</v>
      </c>
      <c r="AB349" s="116">
        <v>0</v>
      </c>
      <c r="AC349" s="116">
        <v>0</v>
      </c>
      <c r="AD349" s="1646">
        <f t="shared" si="67"/>
        <v>0</v>
      </c>
      <c r="AE349" s="1652">
        <v>0</v>
      </c>
      <c r="AF349" s="116">
        <v>0</v>
      </c>
      <c r="AG349" s="116">
        <v>0</v>
      </c>
      <c r="AH349" s="1646">
        <f t="shared" si="68"/>
        <v>0</v>
      </c>
      <c r="AI349" s="116">
        <v>36.27093</v>
      </c>
      <c r="AJ349" s="116">
        <v>24.493120000000001</v>
      </c>
      <c r="AK349" s="116">
        <v>11.777809999999997</v>
      </c>
      <c r="AL349" s="1655">
        <f t="shared" si="69"/>
        <v>0.32471761821381467</v>
      </c>
    </row>
    <row r="350" spans="2:38" outlineLevel="1">
      <c r="B350" s="503" t="s">
        <v>1477</v>
      </c>
      <c r="C350" s="116">
        <v>3.57863</v>
      </c>
      <c r="D350" s="116">
        <v>2.1775032000000003</v>
      </c>
      <c r="E350" s="116">
        <v>1.4011267999999999</v>
      </c>
      <c r="F350" s="1646">
        <f t="shared" si="61"/>
        <v>0.39152603091127047</v>
      </c>
      <c r="G350" s="116">
        <v>17.654690000000002</v>
      </c>
      <c r="H350" s="116">
        <v>13.270556299999999</v>
      </c>
      <c r="I350" s="116">
        <v>4.384133700000004</v>
      </c>
      <c r="J350" s="1646">
        <f t="shared" si="62"/>
        <v>0.24832685818895736</v>
      </c>
      <c r="K350" s="116">
        <v>14.943599999999998</v>
      </c>
      <c r="L350" s="116">
        <v>9.3320085000000006</v>
      </c>
      <c r="M350" s="116">
        <v>5.6115914999999985</v>
      </c>
      <c r="N350" s="1646">
        <f t="shared" si="63"/>
        <v>0.37551804785995335</v>
      </c>
      <c r="O350" s="1652">
        <v>-4.1880300000000004</v>
      </c>
      <c r="P350" s="116">
        <v>-1.6977015999999998</v>
      </c>
      <c r="Q350" s="116">
        <v>-2.490328400000001</v>
      </c>
      <c r="R350" s="1646">
        <f t="shared" si="64"/>
        <v>0.59463002891574335</v>
      </c>
      <c r="S350" s="116">
        <v>31.988889999999998</v>
      </c>
      <c r="T350" s="116">
        <v>23.082366399999998</v>
      </c>
      <c r="U350" s="116">
        <v>8.9065235999999999</v>
      </c>
      <c r="V350" s="1646">
        <f t="shared" si="65"/>
        <v>0.27842552836312862</v>
      </c>
      <c r="W350" s="116">
        <v>15.720509999999999</v>
      </c>
      <c r="X350" s="116">
        <v>9.7557259999999992</v>
      </c>
      <c r="Y350" s="116">
        <v>5.9647839999999999</v>
      </c>
      <c r="Z350" s="1646">
        <f t="shared" si="66"/>
        <v>0.37942687610007564</v>
      </c>
      <c r="AA350" s="1652">
        <v>9.404259999999999</v>
      </c>
      <c r="AB350" s="116">
        <v>6.7312455000000009</v>
      </c>
      <c r="AC350" s="116">
        <v>2.6730144999999976</v>
      </c>
      <c r="AD350" s="1646">
        <f t="shared" si="67"/>
        <v>0.28423443205525983</v>
      </c>
      <c r="AE350" s="1652">
        <v>25.124769999999998</v>
      </c>
      <c r="AF350" s="116">
        <v>16.486971499999999</v>
      </c>
      <c r="AG350" s="116">
        <v>8.637798499999997</v>
      </c>
      <c r="AH350" s="1646">
        <f t="shared" si="68"/>
        <v>0.34379612231276135</v>
      </c>
      <c r="AI350" s="116">
        <v>35.880339999999997</v>
      </c>
      <c r="AJ350" s="116">
        <v>24.121278399999998</v>
      </c>
      <c r="AK350" s="116">
        <v>11.759061599999997</v>
      </c>
      <c r="AL350" s="1655">
        <f t="shared" si="69"/>
        <v>0.32772993789913912</v>
      </c>
    </row>
    <row r="351" spans="2:38" outlineLevel="1">
      <c r="B351" s="503" t="s">
        <v>2291</v>
      </c>
      <c r="C351" s="116">
        <v>0</v>
      </c>
      <c r="D351" s="116">
        <v>0</v>
      </c>
      <c r="E351" s="116">
        <v>0</v>
      </c>
      <c r="F351" s="1646">
        <f t="shared" si="61"/>
        <v>0</v>
      </c>
      <c r="G351" s="116">
        <v>0.42991000000000001</v>
      </c>
      <c r="H351" s="116">
        <v>0.26274999999999998</v>
      </c>
      <c r="I351" s="116">
        <v>0.16716000000000003</v>
      </c>
      <c r="J351" s="1646">
        <f t="shared" si="62"/>
        <v>0.38882556814216934</v>
      </c>
      <c r="K351" s="116">
        <v>0</v>
      </c>
      <c r="L351" s="116">
        <v>0</v>
      </c>
      <c r="M351" s="116">
        <v>0</v>
      </c>
      <c r="N351" s="1646">
        <f t="shared" si="63"/>
        <v>0</v>
      </c>
      <c r="O351" s="1652">
        <v>0</v>
      </c>
      <c r="P351" s="116">
        <v>0</v>
      </c>
      <c r="Q351" s="116">
        <v>0</v>
      </c>
      <c r="R351" s="1646">
        <f t="shared" si="64"/>
        <v>0</v>
      </c>
      <c r="S351" s="116">
        <v>0.42991000000000001</v>
      </c>
      <c r="T351" s="116">
        <v>0.26274999999999998</v>
      </c>
      <c r="U351" s="116">
        <v>0.16716000000000003</v>
      </c>
      <c r="V351" s="1646">
        <f t="shared" si="65"/>
        <v>0.38882556814216934</v>
      </c>
      <c r="W351" s="116">
        <v>0</v>
      </c>
      <c r="X351" s="116">
        <v>0</v>
      </c>
      <c r="Y351" s="116">
        <v>0</v>
      </c>
      <c r="Z351" s="1646">
        <f t="shared" si="66"/>
        <v>0</v>
      </c>
      <c r="AA351" s="1652">
        <v>44.650419999999983</v>
      </c>
      <c r="AB351" s="116">
        <v>32.966530999999989</v>
      </c>
      <c r="AC351" s="116">
        <v>11.683888999999995</v>
      </c>
      <c r="AD351" s="1646">
        <f t="shared" si="67"/>
        <v>0.26167478379822628</v>
      </c>
      <c r="AE351" s="1652">
        <v>44.650419999999983</v>
      </c>
      <c r="AF351" s="116">
        <v>32.966530999999989</v>
      </c>
      <c r="AG351" s="116">
        <v>11.683888999999995</v>
      </c>
      <c r="AH351" s="1646">
        <f t="shared" si="68"/>
        <v>0.26167478379822628</v>
      </c>
      <c r="AI351" s="116">
        <v>44.650419999999983</v>
      </c>
      <c r="AJ351" s="116">
        <v>32.966530999999989</v>
      </c>
      <c r="AK351" s="116">
        <v>11.683888999999995</v>
      </c>
      <c r="AL351" s="1655">
        <f t="shared" si="69"/>
        <v>0.26167478379822628</v>
      </c>
    </row>
    <row r="352" spans="2:38" outlineLevel="1">
      <c r="B352" s="503" t="s">
        <v>1803</v>
      </c>
      <c r="C352" s="116">
        <v>0</v>
      </c>
      <c r="D352" s="116">
        <v>0</v>
      </c>
      <c r="E352" s="116">
        <v>0</v>
      </c>
      <c r="F352" s="1646">
        <f t="shared" si="61"/>
        <v>0</v>
      </c>
      <c r="G352" s="116">
        <v>0</v>
      </c>
      <c r="H352" s="116">
        <v>0</v>
      </c>
      <c r="I352" s="116">
        <v>0</v>
      </c>
      <c r="J352" s="1646">
        <f t="shared" si="62"/>
        <v>0</v>
      </c>
      <c r="K352" s="116">
        <v>10.56067</v>
      </c>
      <c r="L352" s="116">
        <v>8.6311800000000023</v>
      </c>
      <c r="M352" s="116">
        <v>1.9294899999999979</v>
      </c>
      <c r="N352" s="1646">
        <f t="shared" si="63"/>
        <v>0.18270526396525957</v>
      </c>
      <c r="O352" s="1652">
        <v>15.735889999999999</v>
      </c>
      <c r="P352" s="116">
        <v>12.675240000000001</v>
      </c>
      <c r="Q352" s="116">
        <v>3.0606499999999994</v>
      </c>
      <c r="R352" s="1646">
        <f t="shared" si="64"/>
        <v>0.19450123253276425</v>
      </c>
      <c r="S352" s="116">
        <v>26.296559999999996</v>
      </c>
      <c r="T352" s="116">
        <v>21.306420000000003</v>
      </c>
      <c r="U352" s="116">
        <v>4.9901399999999958</v>
      </c>
      <c r="V352" s="1646">
        <f t="shared" si="65"/>
        <v>0.18976398433863581</v>
      </c>
      <c r="W352" s="116">
        <v>11.89743</v>
      </c>
      <c r="X352" s="116">
        <v>9.2495700000000038</v>
      </c>
      <c r="Y352" s="116">
        <v>2.647859999999997</v>
      </c>
      <c r="Z352" s="1646">
        <f t="shared" si="66"/>
        <v>0.22255730859521738</v>
      </c>
      <c r="AA352" s="1652">
        <v>15.09314</v>
      </c>
      <c r="AB352" s="116">
        <v>11.05303</v>
      </c>
      <c r="AC352" s="116">
        <v>4.0401100000000003</v>
      </c>
      <c r="AD352" s="1646">
        <f t="shared" si="67"/>
        <v>0.26767856125365563</v>
      </c>
      <c r="AE352" s="1652">
        <v>26.990569999999998</v>
      </c>
      <c r="AF352" s="116">
        <v>20.302600000000002</v>
      </c>
      <c r="AG352" s="116">
        <v>6.6879699999999973</v>
      </c>
      <c r="AH352" s="1646">
        <f t="shared" si="68"/>
        <v>0.24778913524241977</v>
      </c>
      <c r="AI352" s="116">
        <v>53.287129999999998</v>
      </c>
      <c r="AJ352" s="116">
        <v>41.609020000000001</v>
      </c>
      <c r="AK352" s="116">
        <v>11.678109999999993</v>
      </c>
      <c r="AL352" s="1655">
        <f t="shared" si="69"/>
        <v>0.21915441871236063</v>
      </c>
    </row>
    <row r="353" spans="2:38" outlineLevel="1">
      <c r="B353" s="503" t="s">
        <v>1599</v>
      </c>
      <c r="C353" s="116">
        <v>0</v>
      </c>
      <c r="D353" s="116">
        <v>0</v>
      </c>
      <c r="E353" s="116">
        <v>0</v>
      </c>
      <c r="F353" s="1646">
        <f t="shared" si="61"/>
        <v>0</v>
      </c>
      <c r="G353" s="116">
        <v>0</v>
      </c>
      <c r="H353" s="116">
        <v>0</v>
      </c>
      <c r="I353" s="116">
        <v>0</v>
      </c>
      <c r="J353" s="1646">
        <f t="shared" si="62"/>
        <v>0</v>
      </c>
      <c r="K353" s="116">
        <v>21.349810000000002</v>
      </c>
      <c r="L353" s="116">
        <v>16.362931900000003</v>
      </c>
      <c r="M353" s="116">
        <v>4.9868780999999984</v>
      </c>
      <c r="N353" s="1646">
        <f t="shared" si="63"/>
        <v>0.23357950726493576</v>
      </c>
      <c r="O353" s="1652">
        <v>-2.2102600000000003</v>
      </c>
      <c r="P353" s="116">
        <v>-2.1403834000000002</v>
      </c>
      <c r="Q353" s="116">
        <v>-6.9876600000000053E-2</v>
      </c>
      <c r="R353" s="1646">
        <f t="shared" si="64"/>
        <v>3.1614651669939299E-2</v>
      </c>
      <c r="S353" s="116">
        <v>19.139550000000003</v>
      </c>
      <c r="T353" s="116">
        <v>14.222548500000002</v>
      </c>
      <c r="U353" s="116">
        <v>4.9170015000000005</v>
      </c>
      <c r="V353" s="1646">
        <f t="shared" si="65"/>
        <v>0.25690267012547313</v>
      </c>
      <c r="W353" s="116">
        <v>0</v>
      </c>
      <c r="X353" s="116">
        <v>0</v>
      </c>
      <c r="Y353" s="116">
        <v>0</v>
      </c>
      <c r="Z353" s="1646">
        <f t="shared" si="66"/>
        <v>0</v>
      </c>
      <c r="AA353" s="1652">
        <v>17.5</v>
      </c>
      <c r="AB353" s="116">
        <v>10.750540999999997</v>
      </c>
      <c r="AC353" s="116">
        <v>6.7494590000000025</v>
      </c>
      <c r="AD353" s="1646">
        <f t="shared" si="67"/>
        <v>0.38568337142857156</v>
      </c>
      <c r="AE353" s="1652">
        <v>17.5</v>
      </c>
      <c r="AF353" s="116">
        <v>10.750540999999997</v>
      </c>
      <c r="AG353" s="116">
        <v>6.7494590000000025</v>
      </c>
      <c r="AH353" s="1646">
        <f t="shared" si="68"/>
        <v>0.38568337142857156</v>
      </c>
      <c r="AI353" s="116">
        <v>36.63955</v>
      </c>
      <c r="AJ353" s="116">
        <v>24.9730895</v>
      </c>
      <c r="AK353" s="116">
        <v>11.666460500000001</v>
      </c>
      <c r="AL353" s="1655">
        <f t="shared" si="69"/>
        <v>0.31841167536173348</v>
      </c>
    </row>
    <row r="354" spans="2:38" outlineLevel="1">
      <c r="B354" s="503" t="s">
        <v>1509</v>
      </c>
      <c r="C354" s="116">
        <v>0</v>
      </c>
      <c r="D354" s="116">
        <v>0</v>
      </c>
      <c r="E354" s="116">
        <v>0</v>
      </c>
      <c r="F354" s="1646">
        <f t="shared" si="61"/>
        <v>0</v>
      </c>
      <c r="G354" s="116">
        <v>13.2</v>
      </c>
      <c r="H354" s="116">
        <v>8.4169999999999998</v>
      </c>
      <c r="I354" s="116">
        <v>4.7830000000000004</v>
      </c>
      <c r="J354" s="1646">
        <f t="shared" si="62"/>
        <v>0.36234848484848492</v>
      </c>
      <c r="K354" s="116">
        <v>17.100000000000001</v>
      </c>
      <c r="L354" s="116">
        <v>10.873799999999999</v>
      </c>
      <c r="M354" s="116">
        <v>6.2262000000000004</v>
      </c>
      <c r="N354" s="1646">
        <f t="shared" si="63"/>
        <v>0.36410526315789471</v>
      </c>
      <c r="O354" s="1652">
        <v>0</v>
      </c>
      <c r="P354" s="116">
        <v>0</v>
      </c>
      <c r="Q354" s="116">
        <v>0</v>
      </c>
      <c r="R354" s="1646">
        <f t="shared" si="64"/>
        <v>0</v>
      </c>
      <c r="S354" s="116">
        <v>30.3</v>
      </c>
      <c r="T354" s="116">
        <v>19.290800000000001</v>
      </c>
      <c r="U354" s="116">
        <v>11.0092</v>
      </c>
      <c r="V354" s="1646">
        <f t="shared" si="65"/>
        <v>0.36333993399339931</v>
      </c>
      <c r="W354" s="116">
        <v>13.2</v>
      </c>
      <c r="X354" s="116">
        <v>7.7750000000000004</v>
      </c>
      <c r="Y354" s="116">
        <v>5.4249999999999998</v>
      </c>
      <c r="Z354" s="1646">
        <f t="shared" si="66"/>
        <v>0.41098484848484851</v>
      </c>
      <c r="AA354" s="1652">
        <v>0</v>
      </c>
      <c r="AB354" s="116">
        <v>0</v>
      </c>
      <c r="AC354" s="116">
        <v>0</v>
      </c>
      <c r="AD354" s="1646">
        <f t="shared" si="67"/>
        <v>0</v>
      </c>
      <c r="AE354" s="1652">
        <v>13.2</v>
      </c>
      <c r="AF354" s="116">
        <v>7.7750000000000004</v>
      </c>
      <c r="AG354" s="116">
        <v>5.4249999999999998</v>
      </c>
      <c r="AH354" s="1646">
        <f t="shared" si="68"/>
        <v>0.41098484848484851</v>
      </c>
      <c r="AI354" s="116">
        <v>30.3</v>
      </c>
      <c r="AJ354" s="116">
        <v>18.648799999999998</v>
      </c>
      <c r="AK354" s="116">
        <v>11.651200000000001</v>
      </c>
      <c r="AL354" s="1655">
        <f t="shared" si="69"/>
        <v>0.38452805280528057</v>
      </c>
    </row>
    <row r="355" spans="2:38" outlineLevel="1">
      <c r="B355" s="503" t="s">
        <v>2031</v>
      </c>
      <c r="C355" s="116">
        <v>0</v>
      </c>
      <c r="D355" s="116">
        <v>0</v>
      </c>
      <c r="E355" s="116">
        <v>0</v>
      </c>
      <c r="F355" s="1646">
        <f t="shared" si="61"/>
        <v>0</v>
      </c>
      <c r="G355" s="116">
        <v>0</v>
      </c>
      <c r="H355" s="116">
        <v>0</v>
      </c>
      <c r="I355" s="116">
        <v>0</v>
      </c>
      <c r="J355" s="1646">
        <f t="shared" si="62"/>
        <v>0</v>
      </c>
      <c r="K355" s="116">
        <v>3.7658</v>
      </c>
      <c r="L355" s="116">
        <v>2.1876149999999996</v>
      </c>
      <c r="M355" s="116">
        <v>1.5781850000000004</v>
      </c>
      <c r="N355" s="1646">
        <f t="shared" si="63"/>
        <v>0.41908359445536153</v>
      </c>
      <c r="O355" s="1652">
        <v>5.1555400000000002</v>
      </c>
      <c r="P355" s="116">
        <v>2.9662249999999997</v>
      </c>
      <c r="Q355" s="116">
        <v>2.1893150000000006</v>
      </c>
      <c r="R355" s="1646">
        <f t="shared" si="64"/>
        <v>0.42465289765960512</v>
      </c>
      <c r="S355" s="116">
        <v>8.9213400000000007</v>
      </c>
      <c r="T355" s="116">
        <v>5.1538399999999989</v>
      </c>
      <c r="U355" s="116">
        <v>3.767500000000001</v>
      </c>
      <c r="V355" s="1646">
        <f t="shared" si="65"/>
        <v>0.4223020308608349</v>
      </c>
      <c r="W355" s="116">
        <v>12.351280000000001</v>
      </c>
      <c r="X355" s="116">
        <v>8.0182000000000002</v>
      </c>
      <c r="Y355" s="116">
        <v>4.3330799999999998</v>
      </c>
      <c r="Z355" s="1646">
        <f t="shared" si="66"/>
        <v>0.35082031983729617</v>
      </c>
      <c r="AA355" s="1652">
        <v>8.6111000000000004</v>
      </c>
      <c r="AB355" s="116">
        <v>5.1149199999999997</v>
      </c>
      <c r="AC355" s="116">
        <v>3.4961800000000003</v>
      </c>
      <c r="AD355" s="1646">
        <f t="shared" si="67"/>
        <v>0.40600852388196629</v>
      </c>
      <c r="AE355" s="1652">
        <v>20.96238</v>
      </c>
      <c r="AF355" s="116">
        <v>13.133120000000002</v>
      </c>
      <c r="AG355" s="116">
        <v>7.8292600000000006</v>
      </c>
      <c r="AH355" s="1646">
        <f t="shared" si="68"/>
        <v>0.3734909871875236</v>
      </c>
      <c r="AI355" s="116">
        <v>29.88372</v>
      </c>
      <c r="AJ355" s="116">
        <v>18.286960000000001</v>
      </c>
      <c r="AK355" s="116">
        <v>11.596760000000002</v>
      </c>
      <c r="AL355" s="1655">
        <f t="shared" si="69"/>
        <v>0.38806279807199379</v>
      </c>
    </row>
    <row r="356" spans="2:38" outlineLevel="1">
      <c r="B356" s="503" t="s">
        <v>4804</v>
      </c>
      <c r="C356" s="116">
        <v>0</v>
      </c>
      <c r="D356" s="116">
        <v>0</v>
      </c>
      <c r="E356" s="116">
        <v>0</v>
      </c>
      <c r="F356" s="1646">
        <f t="shared" si="61"/>
        <v>0</v>
      </c>
      <c r="G356" s="116">
        <v>0</v>
      </c>
      <c r="H356" s="116">
        <v>0</v>
      </c>
      <c r="I356" s="116">
        <v>0</v>
      </c>
      <c r="J356" s="1646">
        <f t="shared" si="62"/>
        <v>0</v>
      </c>
      <c r="K356" s="116">
        <v>0</v>
      </c>
      <c r="L356" s="116">
        <v>0</v>
      </c>
      <c r="M356" s="116">
        <v>0</v>
      </c>
      <c r="N356" s="1646">
        <f t="shared" si="63"/>
        <v>0</v>
      </c>
      <c r="O356" s="1652">
        <v>0</v>
      </c>
      <c r="P356" s="116">
        <v>0</v>
      </c>
      <c r="Q356" s="116">
        <v>0</v>
      </c>
      <c r="R356" s="1646">
        <f t="shared" si="64"/>
        <v>0</v>
      </c>
      <c r="S356" s="116">
        <v>0</v>
      </c>
      <c r="T356" s="116">
        <v>0</v>
      </c>
      <c r="U356" s="116">
        <v>0</v>
      </c>
      <c r="V356" s="1646">
        <f t="shared" si="65"/>
        <v>0</v>
      </c>
      <c r="W356" s="116">
        <v>31.2</v>
      </c>
      <c r="X356" s="116">
        <v>20.103021999999999</v>
      </c>
      <c r="Y356" s="116">
        <v>11.096978</v>
      </c>
      <c r="Z356" s="1646">
        <f t="shared" si="66"/>
        <v>0.35567237179487182</v>
      </c>
      <c r="AA356" s="1652">
        <v>-2.8</v>
      </c>
      <c r="AB356" s="116">
        <v>-3.2476619999999996</v>
      </c>
      <c r="AC356" s="116">
        <v>0.44766199999999978</v>
      </c>
      <c r="AD356" s="1646">
        <f t="shared" si="67"/>
        <v>-0.15987928571428564</v>
      </c>
      <c r="AE356" s="1652">
        <v>28.4</v>
      </c>
      <c r="AF356" s="116">
        <v>16.855360000000001</v>
      </c>
      <c r="AG356" s="116">
        <v>11.544639999999999</v>
      </c>
      <c r="AH356" s="1646">
        <f t="shared" si="68"/>
        <v>0.4065014084507042</v>
      </c>
      <c r="AI356" s="116">
        <v>28.4</v>
      </c>
      <c r="AJ356" s="116">
        <v>16.855360000000001</v>
      </c>
      <c r="AK356" s="116">
        <v>11.544639999999999</v>
      </c>
      <c r="AL356" s="1655">
        <f t="shared" si="69"/>
        <v>0.4065014084507042</v>
      </c>
    </row>
    <row r="357" spans="2:38" outlineLevel="1">
      <c r="B357" s="503" t="s">
        <v>1675</v>
      </c>
      <c r="C357" s="116">
        <v>3.28803</v>
      </c>
      <c r="D357" s="116">
        <v>1.7299439999999995</v>
      </c>
      <c r="E357" s="116">
        <v>1.5580860000000007</v>
      </c>
      <c r="F357" s="1646">
        <f t="shared" si="61"/>
        <v>0.47386611436027065</v>
      </c>
      <c r="G357" s="116">
        <v>0</v>
      </c>
      <c r="H357" s="116">
        <v>0</v>
      </c>
      <c r="I357" s="116">
        <v>0</v>
      </c>
      <c r="J357" s="1646">
        <f t="shared" si="62"/>
        <v>0</v>
      </c>
      <c r="K357" s="116">
        <v>13.033340000000001</v>
      </c>
      <c r="L357" s="116">
        <v>7.8454345999999999</v>
      </c>
      <c r="M357" s="116">
        <v>5.1879054000000009</v>
      </c>
      <c r="N357" s="1646">
        <f t="shared" si="63"/>
        <v>0.39804880406710796</v>
      </c>
      <c r="O357" s="1652">
        <v>2.9470099999999997</v>
      </c>
      <c r="P357" s="116">
        <v>2.1374295999999999</v>
      </c>
      <c r="Q357" s="116">
        <v>0.80958039999999987</v>
      </c>
      <c r="R357" s="1646">
        <f t="shared" si="64"/>
        <v>0.27471247128445442</v>
      </c>
      <c r="S357" s="116">
        <v>19.268380000000001</v>
      </c>
      <c r="T357" s="116">
        <v>11.7128082</v>
      </c>
      <c r="U357" s="116">
        <v>7.5555718000000018</v>
      </c>
      <c r="V357" s="1646">
        <f t="shared" si="65"/>
        <v>0.39212283544335341</v>
      </c>
      <c r="W357" s="116">
        <v>10.66239</v>
      </c>
      <c r="X357" s="116">
        <v>6.4079688000000008</v>
      </c>
      <c r="Y357" s="116">
        <v>4.2544211999999986</v>
      </c>
      <c r="Z357" s="1646">
        <f t="shared" si="66"/>
        <v>0.39901196636026243</v>
      </c>
      <c r="AA357" s="1652">
        <v>4.2299100000000003</v>
      </c>
      <c r="AB357" s="116">
        <v>2.9771241000000002</v>
      </c>
      <c r="AC357" s="116">
        <v>1.2527858999999999</v>
      </c>
      <c r="AD357" s="1646">
        <f t="shared" si="67"/>
        <v>0.29617318098966638</v>
      </c>
      <c r="AE357" s="1652">
        <v>14.892299999999999</v>
      </c>
      <c r="AF357" s="116">
        <v>9.3850929000000001</v>
      </c>
      <c r="AG357" s="116">
        <v>5.5072070999999996</v>
      </c>
      <c r="AH357" s="1646">
        <f t="shared" si="68"/>
        <v>0.36980232066235574</v>
      </c>
      <c r="AI357" s="116">
        <v>30.872649999999997</v>
      </c>
      <c r="AJ357" s="116">
        <v>19.367957099999998</v>
      </c>
      <c r="AK357" s="116">
        <v>11.504692899999998</v>
      </c>
      <c r="AL357" s="1655">
        <f t="shared" si="69"/>
        <v>0.37264999603208665</v>
      </c>
    </row>
    <row r="358" spans="2:38" outlineLevel="1">
      <c r="B358" s="503" t="s">
        <v>1219</v>
      </c>
      <c r="C358" s="116">
        <v>67.35042</v>
      </c>
      <c r="D358" s="116">
        <v>64.320659500000005</v>
      </c>
      <c r="E358" s="116">
        <v>3.0297604999999965</v>
      </c>
      <c r="F358" s="1646">
        <f t="shared" si="61"/>
        <v>4.498502756181768E-2</v>
      </c>
      <c r="G358" s="116">
        <v>53.351260000000003</v>
      </c>
      <c r="H358" s="116">
        <v>48.333377500000005</v>
      </c>
      <c r="I358" s="116">
        <v>5.0178824999999998</v>
      </c>
      <c r="J358" s="1646">
        <f t="shared" si="62"/>
        <v>9.4053683080774469E-2</v>
      </c>
      <c r="K358" s="116">
        <v>7.79915</v>
      </c>
      <c r="L358" s="116">
        <v>-1.6684316000000035</v>
      </c>
      <c r="M358" s="116">
        <v>9.4675816000000026</v>
      </c>
      <c r="N358" s="1646">
        <f t="shared" si="63"/>
        <v>1.2139247994973814</v>
      </c>
      <c r="O358" s="1652">
        <v>7.9401700000000002</v>
      </c>
      <c r="P358" s="116">
        <v>5.9276118999999996</v>
      </c>
      <c r="Q358" s="116">
        <v>2.0125581000000001</v>
      </c>
      <c r="R358" s="1646">
        <f t="shared" si="64"/>
        <v>0.25346536661053859</v>
      </c>
      <c r="S358" s="116">
        <v>136.441</v>
      </c>
      <c r="T358" s="116">
        <v>116.9132173</v>
      </c>
      <c r="U358" s="116">
        <v>19.527782699999996</v>
      </c>
      <c r="V358" s="1646">
        <f t="shared" si="65"/>
        <v>0.14312254161139243</v>
      </c>
      <c r="W358" s="116">
        <v>0</v>
      </c>
      <c r="X358" s="116">
        <v>0</v>
      </c>
      <c r="Y358" s="116">
        <v>0</v>
      </c>
      <c r="Z358" s="1646">
        <f t="shared" si="66"/>
        <v>0</v>
      </c>
      <c r="AA358" s="1652">
        <v>-1.4</v>
      </c>
      <c r="AB358" s="116">
        <v>-1.3596204999999999</v>
      </c>
      <c r="AC358" s="116">
        <v>-4.0379500000000006E-2</v>
      </c>
      <c r="AD358" s="1646">
        <f t="shared" si="67"/>
        <v>2.8842500000000007E-2</v>
      </c>
      <c r="AE358" s="1652">
        <v>-1.4</v>
      </c>
      <c r="AF358" s="116">
        <v>-1.3596204999999999</v>
      </c>
      <c r="AG358" s="116">
        <v>-4.0379500000000006E-2</v>
      </c>
      <c r="AH358" s="1646">
        <f t="shared" si="68"/>
        <v>2.8842500000000007E-2</v>
      </c>
      <c r="AI358" s="116">
        <v>14.339319999999999</v>
      </c>
      <c r="AJ358" s="116">
        <v>2.8995597999999965</v>
      </c>
      <c r="AK358" s="116">
        <v>11.439760200000004</v>
      </c>
      <c r="AL358" s="1655">
        <f t="shared" si="69"/>
        <v>0.79778958834868074</v>
      </c>
    </row>
    <row r="359" spans="2:38" outlineLevel="1">
      <c r="B359" s="503" t="s">
        <v>1691</v>
      </c>
      <c r="C359" s="116">
        <v>2.7</v>
      </c>
      <c r="D359" s="116">
        <v>2.2543399999999996</v>
      </c>
      <c r="E359" s="116">
        <v>0.44566000000000033</v>
      </c>
      <c r="F359" s="1646">
        <f t="shared" si="61"/>
        <v>0.16505925925925938</v>
      </c>
      <c r="G359" s="116">
        <v>2.2863200000000004</v>
      </c>
      <c r="H359" s="116">
        <v>1.7763616999999998</v>
      </c>
      <c r="I359" s="116">
        <v>0.5099583000000002</v>
      </c>
      <c r="J359" s="1646">
        <f t="shared" si="62"/>
        <v>0.22304764862311494</v>
      </c>
      <c r="K359" s="116">
        <v>10.525639999999997</v>
      </c>
      <c r="L359" s="116">
        <v>8.4101705999999989</v>
      </c>
      <c r="M359" s="116">
        <v>2.1154693999999981</v>
      </c>
      <c r="N359" s="1646">
        <f t="shared" si="63"/>
        <v>0.20098249607624796</v>
      </c>
      <c r="O359" s="1652">
        <v>27.64274</v>
      </c>
      <c r="P359" s="116">
        <v>24.032060299999998</v>
      </c>
      <c r="Q359" s="116">
        <v>3.6106797000000044</v>
      </c>
      <c r="R359" s="1646">
        <f t="shared" si="64"/>
        <v>0.13061945740545272</v>
      </c>
      <c r="S359" s="116">
        <v>43.154699999999998</v>
      </c>
      <c r="T359" s="116">
        <v>36.4729326</v>
      </c>
      <c r="U359" s="116">
        <v>6.6817673999999974</v>
      </c>
      <c r="V359" s="1646">
        <f t="shared" si="65"/>
        <v>0.15483290116719611</v>
      </c>
      <c r="W359" s="116">
        <v>3.7</v>
      </c>
      <c r="X359" s="116">
        <v>2.9897</v>
      </c>
      <c r="Y359" s="116">
        <v>0.71030000000000015</v>
      </c>
      <c r="Z359" s="1646">
        <f t="shared" si="66"/>
        <v>0.191972972972973</v>
      </c>
      <c r="AA359" s="1652">
        <v>31.676919999999999</v>
      </c>
      <c r="AB359" s="116">
        <v>26.817394999999998</v>
      </c>
      <c r="AC359" s="116">
        <v>4.8595250000000014</v>
      </c>
      <c r="AD359" s="1646">
        <f t="shared" si="67"/>
        <v>0.15340901198727658</v>
      </c>
      <c r="AE359" s="1652">
        <v>35.376919999999998</v>
      </c>
      <c r="AF359" s="116">
        <v>29.807094999999997</v>
      </c>
      <c r="AG359" s="116">
        <v>5.5698250000000007</v>
      </c>
      <c r="AH359" s="1646">
        <f t="shared" si="68"/>
        <v>0.15744233811196681</v>
      </c>
      <c r="AI359" s="116">
        <v>73.545299999999983</v>
      </c>
      <c r="AJ359" s="116">
        <v>62.249325899999988</v>
      </c>
      <c r="AK359" s="116">
        <v>11.295974099999999</v>
      </c>
      <c r="AL359" s="1655">
        <f t="shared" si="69"/>
        <v>0.15359205958776428</v>
      </c>
    </row>
    <row r="360" spans="2:38" outlineLevel="1">
      <c r="B360" s="503" t="s">
        <v>4851</v>
      </c>
      <c r="C360" s="116">
        <v>0</v>
      </c>
      <c r="D360" s="116">
        <v>0</v>
      </c>
      <c r="E360" s="116">
        <v>0</v>
      </c>
      <c r="F360" s="1646">
        <f t="shared" si="61"/>
        <v>0</v>
      </c>
      <c r="G360" s="116">
        <v>0</v>
      </c>
      <c r="H360" s="116">
        <v>0</v>
      </c>
      <c r="I360" s="116">
        <v>0</v>
      </c>
      <c r="J360" s="1646">
        <f t="shared" si="62"/>
        <v>0</v>
      </c>
      <c r="K360" s="116">
        <v>0</v>
      </c>
      <c r="L360" s="116">
        <v>0</v>
      </c>
      <c r="M360" s="116">
        <v>0</v>
      </c>
      <c r="N360" s="1646">
        <f t="shared" si="63"/>
        <v>0</v>
      </c>
      <c r="O360" s="1652">
        <v>23.600849999999998</v>
      </c>
      <c r="P360" s="116">
        <v>13.15920446</v>
      </c>
      <c r="Q360" s="116">
        <v>10.44164554</v>
      </c>
      <c r="R360" s="1646">
        <f t="shared" si="64"/>
        <v>0.44242667276814185</v>
      </c>
      <c r="S360" s="116">
        <v>23.600849999999998</v>
      </c>
      <c r="T360" s="116">
        <v>13.15920446</v>
      </c>
      <c r="U360" s="116">
        <v>10.44164554</v>
      </c>
      <c r="V360" s="1646">
        <f t="shared" si="65"/>
        <v>0.44242667276814185</v>
      </c>
      <c r="W360" s="116">
        <v>7.3065800000000012</v>
      </c>
      <c r="X360" s="116">
        <v>6.5219673</v>
      </c>
      <c r="Y360" s="116">
        <v>0.78461270000000061</v>
      </c>
      <c r="Z360" s="1646">
        <f t="shared" si="66"/>
        <v>0.10738439872005788</v>
      </c>
      <c r="AA360" s="1652">
        <v>0</v>
      </c>
      <c r="AB360" s="116">
        <v>0</v>
      </c>
      <c r="AC360" s="116">
        <v>0</v>
      </c>
      <c r="AD360" s="1646">
        <f t="shared" si="67"/>
        <v>0</v>
      </c>
      <c r="AE360" s="1652">
        <v>7.3065800000000012</v>
      </c>
      <c r="AF360" s="116">
        <v>6.5219673</v>
      </c>
      <c r="AG360" s="116">
        <v>0.78461270000000061</v>
      </c>
      <c r="AH360" s="1646">
        <f t="shared" si="68"/>
        <v>0.10738439872005788</v>
      </c>
      <c r="AI360" s="116">
        <v>30.907430000000002</v>
      </c>
      <c r="AJ360" s="116">
        <v>19.681171759999998</v>
      </c>
      <c r="AK360" s="116">
        <v>11.226258240000003</v>
      </c>
      <c r="AL360" s="1655">
        <f t="shared" si="69"/>
        <v>0.36322199031106767</v>
      </c>
    </row>
    <row r="361" spans="2:38" outlineLevel="1">
      <c r="B361" s="503" t="s">
        <v>4764</v>
      </c>
      <c r="C361" s="116">
        <v>0</v>
      </c>
      <c r="D361" s="116">
        <v>0</v>
      </c>
      <c r="E361" s="116">
        <v>0</v>
      </c>
      <c r="F361" s="1646">
        <f t="shared" si="61"/>
        <v>0</v>
      </c>
      <c r="G361" s="116">
        <v>0</v>
      </c>
      <c r="H361" s="116">
        <v>0</v>
      </c>
      <c r="I361" s="116">
        <v>0</v>
      </c>
      <c r="J361" s="1646">
        <f t="shared" si="62"/>
        <v>0</v>
      </c>
      <c r="K361" s="116">
        <v>0</v>
      </c>
      <c r="L361" s="116">
        <v>0</v>
      </c>
      <c r="M361" s="116">
        <v>0</v>
      </c>
      <c r="N361" s="1646">
        <f t="shared" si="63"/>
        <v>0</v>
      </c>
      <c r="O361" s="1652">
        <v>28.810250000000011</v>
      </c>
      <c r="P361" s="116">
        <v>20.973053</v>
      </c>
      <c r="Q361" s="116">
        <v>7.8371970000000113</v>
      </c>
      <c r="R361" s="1646">
        <f t="shared" si="64"/>
        <v>0.272028080283927</v>
      </c>
      <c r="S361" s="116">
        <v>28.810250000000011</v>
      </c>
      <c r="T361" s="116">
        <v>20.973053</v>
      </c>
      <c r="U361" s="116">
        <v>7.8371970000000113</v>
      </c>
      <c r="V361" s="1646">
        <f t="shared" si="65"/>
        <v>0.272028080283927</v>
      </c>
      <c r="W361" s="116">
        <v>1.0897399999999999</v>
      </c>
      <c r="X361" s="116">
        <v>0.77373000000000003</v>
      </c>
      <c r="Y361" s="116">
        <v>0.31601000000000001</v>
      </c>
      <c r="Z361" s="1646">
        <f t="shared" si="66"/>
        <v>0.28998660230880763</v>
      </c>
      <c r="AA361" s="1652">
        <v>9.7495700000000003</v>
      </c>
      <c r="AB361" s="116">
        <v>6.7655314000000004</v>
      </c>
      <c r="AC361" s="116">
        <v>2.984038599999999</v>
      </c>
      <c r="AD361" s="1646">
        <f t="shared" si="67"/>
        <v>0.30606873944184193</v>
      </c>
      <c r="AE361" s="1652">
        <v>10.839309999999999</v>
      </c>
      <c r="AF361" s="116">
        <v>7.5392614000000009</v>
      </c>
      <c r="AG361" s="116">
        <v>3.3000485999999984</v>
      </c>
      <c r="AH361" s="1646">
        <f t="shared" si="68"/>
        <v>0.30445190699407976</v>
      </c>
      <c r="AI361" s="116">
        <v>39.649560000000015</v>
      </c>
      <c r="AJ361" s="116">
        <v>28.512314400000001</v>
      </c>
      <c r="AK361" s="116">
        <v>11.137245600000012</v>
      </c>
      <c r="AL361" s="1655">
        <f t="shared" si="69"/>
        <v>0.28089203511968375</v>
      </c>
    </row>
    <row r="362" spans="2:38" outlineLevel="1">
      <c r="B362" s="503" t="s">
        <v>3573</v>
      </c>
      <c r="C362" s="116">
        <v>11.26666</v>
      </c>
      <c r="D362" s="116">
        <v>7.1752549999999991</v>
      </c>
      <c r="E362" s="116">
        <v>4.0914050000000008</v>
      </c>
      <c r="F362" s="1646">
        <f t="shared" si="61"/>
        <v>0.3631426704986217</v>
      </c>
      <c r="G362" s="116">
        <v>33.246979999999994</v>
      </c>
      <c r="H362" s="116">
        <v>22.141260000000003</v>
      </c>
      <c r="I362" s="116">
        <v>11.105719999999994</v>
      </c>
      <c r="J362" s="1646">
        <f t="shared" si="62"/>
        <v>0.33403695613857248</v>
      </c>
      <c r="K362" s="116">
        <v>14.924770000000001</v>
      </c>
      <c r="L362" s="116">
        <v>9.9433150000000001</v>
      </c>
      <c r="M362" s="116">
        <v>4.9814549999999995</v>
      </c>
      <c r="N362" s="1646">
        <f t="shared" si="63"/>
        <v>0.33377097268500616</v>
      </c>
      <c r="O362" s="1652">
        <v>1.1786299999999998</v>
      </c>
      <c r="P362" s="116">
        <v>0.75409749999999987</v>
      </c>
      <c r="Q362" s="116">
        <v>0.42453250000000003</v>
      </c>
      <c r="R362" s="1646">
        <f t="shared" si="64"/>
        <v>0.36019149351365576</v>
      </c>
      <c r="S362" s="116">
        <v>60.617040000000003</v>
      </c>
      <c r="T362" s="116">
        <v>40.013927500000008</v>
      </c>
      <c r="U362" s="116">
        <v>20.603112499999995</v>
      </c>
      <c r="V362" s="1646">
        <f t="shared" si="65"/>
        <v>0.33988978181712592</v>
      </c>
      <c r="W362" s="116">
        <v>4.9410200000000009</v>
      </c>
      <c r="X362" s="116">
        <v>2.8212050000000004</v>
      </c>
      <c r="Y362" s="116">
        <v>2.119815</v>
      </c>
      <c r="Z362" s="1646">
        <f t="shared" si="66"/>
        <v>0.42902376432396544</v>
      </c>
      <c r="AA362" s="1652">
        <v>9.4769299999999976</v>
      </c>
      <c r="AB362" s="116">
        <v>5.8766875000000001</v>
      </c>
      <c r="AC362" s="116">
        <v>3.6002424999999985</v>
      </c>
      <c r="AD362" s="1646">
        <f t="shared" si="67"/>
        <v>0.3798954408231357</v>
      </c>
      <c r="AE362" s="1652">
        <v>14.417949999999999</v>
      </c>
      <c r="AF362" s="116">
        <v>8.6978925</v>
      </c>
      <c r="AG362" s="116">
        <v>5.7200574999999994</v>
      </c>
      <c r="AH362" s="1646">
        <f t="shared" si="68"/>
        <v>0.39673167822055144</v>
      </c>
      <c r="AI362" s="116">
        <v>30.521349999999998</v>
      </c>
      <c r="AJ362" s="116">
        <v>19.395305</v>
      </c>
      <c r="AK362" s="116">
        <v>11.126044999999998</v>
      </c>
      <c r="AL362" s="1655">
        <f t="shared" si="69"/>
        <v>0.36453318742454049</v>
      </c>
    </row>
    <row r="363" spans="2:38" outlineLevel="1">
      <c r="B363" s="503" t="s">
        <v>3594</v>
      </c>
      <c r="C363" s="116">
        <v>6.6777600000000001</v>
      </c>
      <c r="D363" s="116">
        <v>3.9954050000000003</v>
      </c>
      <c r="E363" s="116">
        <v>2.6823549999999998</v>
      </c>
      <c r="F363" s="1646">
        <f t="shared" si="61"/>
        <v>0.40168484641556446</v>
      </c>
      <c r="G363" s="116">
        <v>8.6427200000000006</v>
      </c>
      <c r="H363" s="116">
        <v>5.4627749999999997</v>
      </c>
      <c r="I363" s="116">
        <v>3.1799450000000014</v>
      </c>
      <c r="J363" s="1646">
        <f t="shared" si="62"/>
        <v>0.36793335894255524</v>
      </c>
      <c r="K363" s="116">
        <v>5.22051</v>
      </c>
      <c r="L363" s="116">
        <v>3.0524236000000005</v>
      </c>
      <c r="M363" s="116">
        <v>2.1680863999999995</v>
      </c>
      <c r="N363" s="1646">
        <f t="shared" si="63"/>
        <v>0.41530164677397408</v>
      </c>
      <c r="O363" s="1652">
        <v>7.3863000000000003</v>
      </c>
      <c r="P363" s="116">
        <v>4.3481301999999999</v>
      </c>
      <c r="Q363" s="116">
        <v>3.0381698000000004</v>
      </c>
      <c r="R363" s="1646">
        <f t="shared" si="64"/>
        <v>0.4113249935691754</v>
      </c>
      <c r="S363" s="116">
        <v>27.927289999999999</v>
      </c>
      <c r="T363" s="116">
        <v>16.858733800000003</v>
      </c>
      <c r="U363" s="116">
        <v>11.0685562</v>
      </c>
      <c r="V363" s="1646">
        <f t="shared" si="65"/>
        <v>0.39633477505336179</v>
      </c>
      <c r="W363" s="116">
        <v>5.8623799999999999</v>
      </c>
      <c r="X363" s="116">
        <v>4.1769549999999995</v>
      </c>
      <c r="Y363" s="116">
        <v>1.6854250000000002</v>
      </c>
      <c r="Z363" s="1646">
        <f t="shared" si="66"/>
        <v>0.28749842214254284</v>
      </c>
      <c r="AA363" s="1652">
        <v>13.42474</v>
      </c>
      <c r="AB363" s="116">
        <v>9.227050000000002</v>
      </c>
      <c r="AC363" s="116">
        <v>4.1976899999999988</v>
      </c>
      <c r="AD363" s="1646">
        <f t="shared" si="67"/>
        <v>0.31268315066064584</v>
      </c>
      <c r="AE363" s="1652">
        <v>19.287119999999998</v>
      </c>
      <c r="AF363" s="116">
        <v>13.404005000000002</v>
      </c>
      <c r="AG363" s="116">
        <v>5.8831149999999983</v>
      </c>
      <c r="AH363" s="1646">
        <f t="shared" si="68"/>
        <v>0.30502817424270701</v>
      </c>
      <c r="AI363" s="116">
        <v>31.893930000000001</v>
      </c>
      <c r="AJ363" s="116">
        <v>20.804558799999999</v>
      </c>
      <c r="AK363" s="116">
        <v>11.089371200000002</v>
      </c>
      <c r="AL363" s="1655">
        <f t="shared" si="69"/>
        <v>0.34769535143521046</v>
      </c>
    </row>
    <row r="364" spans="2:38" outlineLevel="1">
      <c r="B364" s="503" t="s">
        <v>1393</v>
      </c>
      <c r="C364" s="116">
        <v>17.11196</v>
      </c>
      <c r="D364" s="116">
        <v>11.690754999999999</v>
      </c>
      <c r="E364" s="116">
        <v>5.4212049999999996</v>
      </c>
      <c r="F364" s="1646">
        <f t="shared" si="61"/>
        <v>0.31680795186524513</v>
      </c>
      <c r="G364" s="116">
        <v>30.282889999999998</v>
      </c>
      <c r="H364" s="116">
        <v>20.465229999999995</v>
      </c>
      <c r="I364" s="116">
        <v>9.8176600000000036</v>
      </c>
      <c r="J364" s="1646">
        <f t="shared" si="62"/>
        <v>0.32419825188414991</v>
      </c>
      <c r="K364" s="116">
        <v>8.1453000000000007</v>
      </c>
      <c r="L364" s="116">
        <v>4.41805</v>
      </c>
      <c r="M364" s="116">
        <v>3.7272500000000011</v>
      </c>
      <c r="N364" s="1646">
        <f t="shared" si="63"/>
        <v>0.45759517758707485</v>
      </c>
      <c r="O364" s="1652">
        <v>5.1307700000000001</v>
      </c>
      <c r="P364" s="116">
        <v>2.7989300000000004</v>
      </c>
      <c r="Q364" s="116">
        <v>2.3318400000000001</v>
      </c>
      <c r="R364" s="1646">
        <f t="shared" si="64"/>
        <v>0.45448149108223523</v>
      </c>
      <c r="S364" s="116">
        <v>60.670919999999995</v>
      </c>
      <c r="T364" s="116">
        <v>39.372964999999994</v>
      </c>
      <c r="U364" s="116">
        <v>21.297955000000002</v>
      </c>
      <c r="V364" s="1646">
        <f t="shared" si="65"/>
        <v>0.35104058089114198</v>
      </c>
      <c r="W364" s="116">
        <v>3.4452999999999996</v>
      </c>
      <c r="X364" s="116">
        <v>1.9968249999999999</v>
      </c>
      <c r="Y364" s="116">
        <v>1.448475</v>
      </c>
      <c r="Z364" s="1646">
        <f t="shared" si="66"/>
        <v>0.42042057295445973</v>
      </c>
      <c r="AA364" s="1652">
        <v>7.0487000000000011</v>
      </c>
      <c r="AB364" s="116">
        <v>3.4726900000000001</v>
      </c>
      <c r="AC364" s="116">
        <v>3.5760100000000006</v>
      </c>
      <c r="AD364" s="1646">
        <f t="shared" si="67"/>
        <v>0.5073290110233093</v>
      </c>
      <c r="AE364" s="1652">
        <v>10.494</v>
      </c>
      <c r="AF364" s="116">
        <v>5.4695149999999995</v>
      </c>
      <c r="AG364" s="116">
        <v>5.0244850000000003</v>
      </c>
      <c r="AH364" s="1646">
        <f t="shared" si="68"/>
        <v>0.47879597865446927</v>
      </c>
      <c r="AI364" s="116">
        <v>23.770070000000004</v>
      </c>
      <c r="AJ364" s="116">
        <v>12.686495000000001</v>
      </c>
      <c r="AK364" s="116">
        <v>11.083575000000003</v>
      </c>
      <c r="AL364" s="1655">
        <f t="shared" si="69"/>
        <v>0.46628280859080351</v>
      </c>
    </row>
    <row r="365" spans="2:38" outlineLevel="1">
      <c r="B365" s="503" t="s">
        <v>1649</v>
      </c>
      <c r="C365" s="116">
        <v>8.0273400000000006</v>
      </c>
      <c r="D365" s="116">
        <v>5.6471216999999996</v>
      </c>
      <c r="E365" s="116">
        <v>2.3802183000000006</v>
      </c>
      <c r="F365" s="1646">
        <f t="shared" si="61"/>
        <v>0.29651395107221079</v>
      </c>
      <c r="G365" s="116">
        <v>6.0205000000000002</v>
      </c>
      <c r="H365" s="116">
        <v>4.1059367999999994</v>
      </c>
      <c r="I365" s="116">
        <v>1.9145632000000006</v>
      </c>
      <c r="J365" s="1646">
        <f t="shared" si="62"/>
        <v>0.3180073415829251</v>
      </c>
      <c r="K365" s="116">
        <v>4.0136599999999998</v>
      </c>
      <c r="L365" s="116">
        <v>2.72790015</v>
      </c>
      <c r="M365" s="116">
        <v>1.2857598499999998</v>
      </c>
      <c r="N365" s="1646">
        <f t="shared" si="63"/>
        <v>0.32034598097497047</v>
      </c>
      <c r="O365" s="1652">
        <v>6.1118699999999997</v>
      </c>
      <c r="P365" s="116">
        <v>4.1638708000000006</v>
      </c>
      <c r="Q365" s="116">
        <v>1.9479991999999993</v>
      </c>
      <c r="R365" s="1646">
        <f t="shared" si="64"/>
        <v>0.31872392573794917</v>
      </c>
      <c r="S365" s="116">
        <v>24.173369999999998</v>
      </c>
      <c r="T365" s="116">
        <v>16.644829449999996</v>
      </c>
      <c r="U365" s="116">
        <v>7.5285405500000016</v>
      </c>
      <c r="V365" s="1646">
        <f t="shared" si="65"/>
        <v>0.31143942900803662</v>
      </c>
      <c r="W365" s="116">
        <v>10.03417</v>
      </c>
      <c r="X365" s="116">
        <v>6.9835033500000003</v>
      </c>
      <c r="Y365" s="116">
        <v>3.0506666500000001</v>
      </c>
      <c r="Z365" s="1646">
        <f t="shared" si="66"/>
        <v>0.30402780200056412</v>
      </c>
      <c r="AA365" s="1652">
        <v>18.165779999999998</v>
      </c>
      <c r="AB365" s="116">
        <v>13.519371467999996</v>
      </c>
      <c r="AC365" s="116">
        <v>4.6464085320000033</v>
      </c>
      <c r="AD365" s="1646">
        <f t="shared" si="67"/>
        <v>0.25577809111417199</v>
      </c>
      <c r="AE365" s="1652">
        <v>28.199949999999998</v>
      </c>
      <c r="AF365" s="116">
        <v>20.502874817999995</v>
      </c>
      <c r="AG365" s="116">
        <v>7.6970751820000007</v>
      </c>
      <c r="AH365" s="1646">
        <f t="shared" si="68"/>
        <v>0.27294641238725603</v>
      </c>
      <c r="AI365" s="116">
        <v>38.325479999999999</v>
      </c>
      <c r="AJ365" s="116">
        <v>27.394645767999997</v>
      </c>
      <c r="AK365" s="116">
        <v>10.930834232</v>
      </c>
      <c r="AL365" s="1655">
        <f t="shared" si="69"/>
        <v>0.28521062833394389</v>
      </c>
    </row>
    <row r="366" spans="2:38" outlineLevel="1">
      <c r="B366" s="503" t="s">
        <v>4743</v>
      </c>
      <c r="C366" s="116">
        <v>0</v>
      </c>
      <c r="D366" s="116">
        <v>0</v>
      </c>
      <c r="E366" s="116">
        <v>0</v>
      </c>
      <c r="F366" s="1646">
        <f t="shared" si="61"/>
        <v>0</v>
      </c>
      <c r="G366" s="116">
        <v>0</v>
      </c>
      <c r="H366" s="116">
        <v>0</v>
      </c>
      <c r="I366" s="116">
        <v>0</v>
      </c>
      <c r="J366" s="1646">
        <f t="shared" si="62"/>
        <v>0</v>
      </c>
      <c r="K366" s="116">
        <v>0</v>
      </c>
      <c r="L366" s="116">
        <v>0</v>
      </c>
      <c r="M366" s="116">
        <v>0</v>
      </c>
      <c r="N366" s="1646">
        <f t="shared" si="63"/>
        <v>0</v>
      </c>
      <c r="O366" s="1652">
        <v>0</v>
      </c>
      <c r="P366" s="116">
        <v>0</v>
      </c>
      <c r="Q366" s="116">
        <v>0</v>
      </c>
      <c r="R366" s="1646">
        <f t="shared" si="64"/>
        <v>0</v>
      </c>
      <c r="S366" s="116">
        <v>0</v>
      </c>
      <c r="T366" s="116">
        <v>0</v>
      </c>
      <c r="U366" s="116">
        <v>0</v>
      </c>
      <c r="V366" s="1646">
        <f t="shared" si="65"/>
        <v>0</v>
      </c>
      <c r="W366" s="116">
        <v>6.7504200000000001</v>
      </c>
      <c r="X366" s="116">
        <v>5.1298000000000004</v>
      </c>
      <c r="Y366" s="116">
        <v>1.6206199999999999</v>
      </c>
      <c r="Z366" s="1646">
        <f t="shared" si="66"/>
        <v>0.24007691373277515</v>
      </c>
      <c r="AA366" s="1652">
        <v>22.68205</v>
      </c>
      <c r="AB366" s="116">
        <v>13.414389999999999</v>
      </c>
      <c r="AC366" s="116">
        <v>9.2676599999999993</v>
      </c>
      <c r="AD366" s="1646">
        <f t="shared" si="67"/>
        <v>0.40859005248643748</v>
      </c>
      <c r="AE366" s="1652">
        <v>29.432470000000002</v>
      </c>
      <c r="AF366" s="116">
        <v>18.54419</v>
      </c>
      <c r="AG366" s="116">
        <v>10.888280000000002</v>
      </c>
      <c r="AH366" s="1646">
        <f t="shared" si="68"/>
        <v>0.36994108887225574</v>
      </c>
      <c r="AI366" s="116">
        <v>29.432470000000002</v>
      </c>
      <c r="AJ366" s="116">
        <v>18.54419</v>
      </c>
      <c r="AK366" s="116">
        <v>10.888280000000002</v>
      </c>
      <c r="AL366" s="1655">
        <f t="shared" si="69"/>
        <v>0.36994108887225574</v>
      </c>
    </row>
    <row r="367" spans="2:38" outlineLevel="1">
      <c r="B367" s="503" t="s">
        <v>4740</v>
      </c>
      <c r="C367" s="116">
        <v>0</v>
      </c>
      <c r="D367" s="116">
        <v>0</v>
      </c>
      <c r="E367" s="116">
        <v>0</v>
      </c>
      <c r="F367" s="1646">
        <f t="shared" si="61"/>
        <v>0</v>
      </c>
      <c r="G367" s="116">
        <v>0</v>
      </c>
      <c r="H367" s="116">
        <v>0</v>
      </c>
      <c r="I367" s="116">
        <v>0</v>
      </c>
      <c r="J367" s="1646">
        <f t="shared" si="62"/>
        <v>0</v>
      </c>
      <c r="K367" s="116">
        <v>0</v>
      </c>
      <c r="L367" s="116">
        <v>0</v>
      </c>
      <c r="M367" s="116">
        <v>0</v>
      </c>
      <c r="N367" s="1646">
        <f t="shared" si="63"/>
        <v>0</v>
      </c>
      <c r="O367" s="1652">
        <v>0</v>
      </c>
      <c r="P367" s="116">
        <v>0</v>
      </c>
      <c r="Q367" s="116">
        <v>0</v>
      </c>
      <c r="R367" s="1646">
        <f t="shared" si="64"/>
        <v>0</v>
      </c>
      <c r="S367" s="116">
        <v>0</v>
      </c>
      <c r="T367" s="116">
        <v>0</v>
      </c>
      <c r="U367" s="116">
        <v>0</v>
      </c>
      <c r="V367" s="1646">
        <f t="shared" si="65"/>
        <v>0</v>
      </c>
      <c r="W367" s="116">
        <v>0</v>
      </c>
      <c r="X367" s="116">
        <v>0</v>
      </c>
      <c r="Y367" s="116">
        <v>0</v>
      </c>
      <c r="Z367" s="1646">
        <f t="shared" si="66"/>
        <v>0</v>
      </c>
      <c r="AA367" s="1652">
        <v>35</v>
      </c>
      <c r="AB367" s="116">
        <v>24.184282</v>
      </c>
      <c r="AC367" s="116">
        <v>10.815718</v>
      </c>
      <c r="AD367" s="1646">
        <f t="shared" si="67"/>
        <v>0.30902051428571431</v>
      </c>
      <c r="AE367" s="1652">
        <v>35</v>
      </c>
      <c r="AF367" s="116">
        <v>24.184282</v>
      </c>
      <c r="AG367" s="116">
        <v>10.815718</v>
      </c>
      <c r="AH367" s="1646">
        <f t="shared" si="68"/>
        <v>0.30902051428571431</v>
      </c>
      <c r="AI367" s="116">
        <v>35</v>
      </c>
      <c r="AJ367" s="116">
        <v>24.184282</v>
      </c>
      <c r="AK367" s="116">
        <v>10.815718</v>
      </c>
      <c r="AL367" s="1655">
        <f t="shared" si="69"/>
        <v>0.30902051428571431</v>
      </c>
    </row>
    <row r="368" spans="2:38" outlineLevel="1">
      <c r="B368" s="503" t="s">
        <v>1333</v>
      </c>
      <c r="C368" s="116">
        <v>58.96922</v>
      </c>
      <c r="D368" s="116">
        <v>41.639238499999998</v>
      </c>
      <c r="E368" s="116">
        <v>17.329981500000002</v>
      </c>
      <c r="F368" s="1646">
        <f t="shared" si="61"/>
        <v>0.29388181664943175</v>
      </c>
      <c r="G368" s="116">
        <v>-1.2</v>
      </c>
      <c r="H368" s="116">
        <v>0</v>
      </c>
      <c r="I368" s="116">
        <v>-1.2</v>
      </c>
      <c r="J368" s="1646">
        <f t="shared" si="62"/>
        <v>1</v>
      </c>
      <c r="K368" s="116">
        <v>10.77008</v>
      </c>
      <c r="L368" s="116">
        <v>7.1077599999999999</v>
      </c>
      <c r="M368" s="116">
        <v>3.6623199999999998</v>
      </c>
      <c r="N368" s="1646">
        <f t="shared" si="63"/>
        <v>0.34004575639178164</v>
      </c>
      <c r="O368" s="1652">
        <v>23.750430000000001</v>
      </c>
      <c r="P368" s="116">
        <v>16.3006539</v>
      </c>
      <c r="Q368" s="116">
        <v>7.4497760999999993</v>
      </c>
      <c r="R368" s="1646">
        <f t="shared" si="64"/>
        <v>0.31366910409622051</v>
      </c>
      <c r="S368" s="116">
        <v>92.289730000000006</v>
      </c>
      <c r="T368" s="116">
        <v>65.047652400000004</v>
      </c>
      <c r="U368" s="116">
        <v>27.242077600000005</v>
      </c>
      <c r="V368" s="1646">
        <f t="shared" si="65"/>
        <v>0.2951799468911655</v>
      </c>
      <c r="W368" s="116">
        <v>-10.3</v>
      </c>
      <c r="X368" s="116">
        <v>-7.2440889000000013</v>
      </c>
      <c r="Y368" s="116">
        <v>-3.0559110999999985</v>
      </c>
      <c r="Z368" s="1646">
        <f t="shared" si="66"/>
        <v>0.29669039805825226</v>
      </c>
      <c r="AA368" s="1652">
        <v>6.1213699999999998</v>
      </c>
      <c r="AB368" s="116">
        <v>3.3885700000000001</v>
      </c>
      <c r="AC368" s="116">
        <v>2.7327999999999997</v>
      </c>
      <c r="AD368" s="1646">
        <f t="shared" si="67"/>
        <v>0.44643601023953783</v>
      </c>
      <c r="AE368" s="1652">
        <v>-4.1786300000000001</v>
      </c>
      <c r="AF368" s="116">
        <v>-3.8555189000000012</v>
      </c>
      <c r="AG368" s="116">
        <v>-0.32311109999999871</v>
      </c>
      <c r="AH368" s="1646">
        <f t="shared" si="68"/>
        <v>7.7324649466451609E-2</v>
      </c>
      <c r="AI368" s="116">
        <v>30.34188</v>
      </c>
      <c r="AJ368" s="116">
        <v>19.552894999999996</v>
      </c>
      <c r="AK368" s="116">
        <v>10.788985000000004</v>
      </c>
      <c r="AL368" s="1655">
        <f t="shared" si="69"/>
        <v>0.3555806364009087</v>
      </c>
    </row>
    <row r="369" spans="2:38" outlineLevel="1">
      <c r="B369" s="503" t="s">
        <v>1987</v>
      </c>
      <c r="C369" s="116">
        <v>1.8153800000000002</v>
      </c>
      <c r="D369" s="116">
        <v>0.96936499999999992</v>
      </c>
      <c r="E369" s="116">
        <v>0.84601500000000018</v>
      </c>
      <c r="F369" s="1646">
        <f t="shared" si="61"/>
        <v>0.46602639667727974</v>
      </c>
      <c r="G369" s="116">
        <v>1.2094</v>
      </c>
      <c r="H369" s="116">
        <v>0.60956999999999995</v>
      </c>
      <c r="I369" s="116">
        <v>0.5998300000000002</v>
      </c>
      <c r="J369" s="1646">
        <f t="shared" si="62"/>
        <v>0.49597320985612714</v>
      </c>
      <c r="K369" s="116">
        <v>1.8</v>
      </c>
      <c r="L369" s="116">
        <v>0.80615999999999999</v>
      </c>
      <c r="M369" s="116">
        <v>0.99384000000000006</v>
      </c>
      <c r="N369" s="1646">
        <f t="shared" si="63"/>
        <v>0.55213333333333336</v>
      </c>
      <c r="O369" s="1652">
        <v>0.56667000000000001</v>
      </c>
      <c r="P369" s="116">
        <v>0.19171350000000001</v>
      </c>
      <c r="Q369" s="116">
        <v>0.37495649999999997</v>
      </c>
      <c r="R369" s="1646">
        <f t="shared" si="64"/>
        <v>0.66168404891735921</v>
      </c>
      <c r="S369" s="116">
        <v>5.3914500000000007</v>
      </c>
      <c r="T369" s="116">
        <v>2.5768084999999998</v>
      </c>
      <c r="U369" s="116">
        <v>2.8146415000000009</v>
      </c>
      <c r="V369" s="1646">
        <f t="shared" si="65"/>
        <v>0.52205649686077038</v>
      </c>
      <c r="W369" s="116">
        <v>0.59401999999999999</v>
      </c>
      <c r="X369" s="116">
        <v>0.21026999999999998</v>
      </c>
      <c r="Y369" s="116">
        <v>0.38374999999999998</v>
      </c>
      <c r="Z369" s="1646">
        <f t="shared" si="66"/>
        <v>0.64602201946062421</v>
      </c>
      <c r="AA369" s="1652">
        <v>23.317939999999997</v>
      </c>
      <c r="AB369" s="116">
        <v>14.320525799999999</v>
      </c>
      <c r="AC369" s="116">
        <v>8.9974141999999961</v>
      </c>
      <c r="AD369" s="1646">
        <f t="shared" si="67"/>
        <v>0.38585802176350043</v>
      </c>
      <c r="AE369" s="1652">
        <v>23.911959999999997</v>
      </c>
      <c r="AF369" s="116">
        <v>14.5307958</v>
      </c>
      <c r="AG369" s="116">
        <v>9.3811641999999953</v>
      </c>
      <c r="AH369" s="1646">
        <f t="shared" si="68"/>
        <v>0.39232100588993946</v>
      </c>
      <c r="AI369" s="116">
        <v>26.278629999999993</v>
      </c>
      <c r="AJ369" s="116">
        <v>15.528669299999999</v>
      </c>
      <c r="AK369" s="116">
        <v>10.749960699999994</v>
      </c>
      <c r="AL369" s="1655">
        <f t="shared" si="69"/>
        <v>0.40907614666365777</v>
      </c>
    </row>
    <row r="370" spans="2:38" outlineLevel="1">
      <c r="B370" s="503" t="s">
        <v>4755</v>
      </c>
      <c r="C370" s="116">
        <v>0</v>
      </c>
      <c r="D370" s="116">
        <v>0</v>
      </c>
      <c r="E370" s="116">
        <v>0</v>
      </c>
      <c r="F370" s="1646">
        <f t="shared" si="61"/>
        <v>0</v>
      </c>
      <c r="G370" s="116">
        <v>0</v>
      </c>
      <c r="H370" s="116">
        <v>0</v>
      </c>
      <c r="I370" s="116">
        <v>0</v>
      </c>
      <c r="J370" s="1646">
        <f t="shared" si="62"/>
        <v>0</v>
      </c>
      <c r="K370" s="116">
        <v>0</v>
      </c>
      <c r="L370" s="116">
        <v>0</v>
      </c>
      <c r="M370" s="116">
        <v>0</v>
      </c>
      <c r="N370" s="1646">
        <f t="shared" si="63"/>
        <v>0</v>
      </c>
      <c r="O370" s="1652">
        <v>0</v>
      </c>
      <c r="P370" s="116">
        <v>0</v>
      </c>
      <c r="Q370" s="116">
        <v>0</v>
      </c>
      <c r="R370" s="1646">
        <f t="shared" si="64"/>
        <v>0</v>
      </c>
      <c r="S370" s="116">
        <v>0</v>
      </c>
      <c r="T370" s="116">
        <v>0</v>
      </c>
      <c r="U370" s="116">
        <v>0</v>
      </c>
      <c r="V370" s="1646">
        <f t="shared" si="65"/>
        <v>0</v>
      </c>
      <c r="W370" s="116">
        <v>18.155550000000002</v>
      </c>
      <c r="X370" s="116">
        <v>11.898859999999999</v>
      </c>
      <c r="Y370" s="116">
        <v>6.2566900000000043</v>
      </c>
      <c r="Z370" s="1646">
        <f t="shared" si="66"/>
        <v>0.34461583372577553</v>
      </c>
      <c r="AA370" s="1652">
        <v>19.106840000000002</v>
      </c>
      <c r="AB370" s="116">
        <v>14.628828499999999</v>
      </c>
      <c r="AC370" s="116">
        <v>4.4780115000000009</v>
      </c>
      <c r="AD370" s="1646">
        <f t="shared" si="67"/>
        <v>0.2343669335170023</v>
      </c>
      <c r="AE370" s="1652">
        <v>37.262389999999996</v>
      </c>
      <c r="AF370" s="116">
        <v>26.527688499999996</v>
      </c>
      <c r="AG370" s="116">
        <v>10.734701500000003</v>
      </c>
      <c r="AH370" s="1646">
        <f t="shared" si="68"/>
        <v>0.28808408424687748</v>
      </c>
      <c r="AI370" s="116">
        <v>37.262389999999996</v>
      </c>
      <c r="AJ370" s="116">
        <v>26.527688499999996</v>
      </c>
      <c r="AK370" s="116">
        <v>10.734701500000003</v>
      </c>
      <c r="AL370" s="1655">
        <f t="shared" si="69"/>
        <v>0.28808408424687748</v>
      </c>
    </row>
    <row r="371" spans="2:38" outlineLevel="1">
      <c r="B371" s="503" t="s">
        <v>1377</v>
      </c>
      <c r="C371" s="116">
        <v>0</v>
      </c>
      <c r="D371" s="116">
        <v>0</v>
      </c>
      <c r="E371" s="116">
        <v>0</v>
      </c>
      <c r="F371" s="1646">
        <f t="shared" si="61"/>
        <v>0</v>
      </c>
      <c r="G371" s="116">
        <v>0</v>
      </c>
      <c r="H371" s="116">
        <v>0</v>
      </c>
      <c r="I371" s="116">
        <v>0</v>
      </c>
      <c r="J371" s="1646">
        <f t="shared" si="62"/>
        <v>0</v>
      </c>
      <c r="K371" s="116">
        <v>60.442720000000001</v>
      </c>
      <c r="L371" s="116">
        <v>52.032656899999999</v>
      </c>
      <c r="M371" s="116">
        <v>8.4100630999999986</v>
      </c>
      <c r="N371" s="1646">
        <f t="shared" si="63"/>
        <v>0.13914104295769611</v>
      </c>
      <c r="O371" s="1652">
        <v>7.3119600000000009</v>
      </c>
      <c r="P371" s="116">
        <v>5.1499921000000022</v>
      </c>
      <c r="Q371" s="116">
        <v>2.1619678999999987</v>
      </c>
      <c r="R371" s="1646">
        <f t="shared" si="64"/>
        <v>0.29567556441774823</v>
      </c>
      <c r="S371" s="116">
        <v>67.754680000000008</v>
      </c>
      <c r="T371" s="116">
        <v>57.182649000000005</v>
      </c>
      <c r="U371" s="116">
        <v>10.572031000000003</v>
      </c>
      <c r="V371" s="1646">
        <f t="shared" si="65"/>
        <v>0.15603395957297711</v>
      </c>
      <c r="W371" s="116">
        <v>0</v>
      </c>
      <c r="X371" s="116">
        <v>0</v>
      </c>
      <c r="Y371" s="116">
        <v>0</v>
      </c>
      <c r="Z371" s="1646">
        <f t="shared" si="66"/>
        <v>0</v>
      </c>
      <c r="AA371" s="1652">
        <v>0</v>
      </c>
      <c r="AB371" s="116">
        <v>0</v>
      </c>
      <c r="AC371" s="116">
        <v>0</v>
      </c>
      <c r="AD371" s="1646">
        <f t="shared" si="67"/>
        <v>0</v>
      </c>
      <c r="AE371" s="1652">
        <v>0</v>
      </c>
      <c r="AF371" s="116">
        <v>0</v>
      </c>
      <c r="AG371" s="116">
        <v>0</v>
      </c>
      <c r="AH371" s="1646">
        <f t="shared" si="68"/>
        <v>0</v>
      </c>
      <c r="AI371" s="116">
        <v>67.754680000000008</v>
      </c>
      <c r="AJ371" s="116">
        <v>57.182649000000005</v>
      </c>
      <c r="AK371" s="116">
        <v>10.572031000000003</v>
      </c>
      <c r="AL371" s="1655">
        <f t="shared" si="69"/>
        <v>0.15603395957297711</v>
      </c>
    </row>
    <row r="372" spans="2:38" outlineLevel="1">
      <c r="B372" s="503" t="s">
        <v>4877</v>
      </c>
      <c r="C372" s="116">
        <v>0</v>
      </c>
      <c r="D372" s="116">
        <v>0</v>
      </c>
      <c r="E372" s="116">
        <v>0</v>
      </c>
      <c r="F372" s="1646">
        <f t="shared" si="61"/>
        <v>0</v>
      </c>
      <c r="G372" s="116">
        <v>0</v>
      </c>
      <c r="H372" s="116">
        <v>0</v>
      </c>
      <c r="I372" s="116">
        <v>0</v>
      </c>
      <c r="J372" s="1646">
        <f t="shared" si="62"/>
        <v>0</v>
      </c>
      <c r="K372" s="116">
        <v>0</v>
      </c>
      <c r="L372" s="116">
        <v>0</v>
      </c>
      <c r="M372" s="116">
        <v>0</v>
      </c>
      <c r="N372" s="1646">
        <f t="shared" si="63"/>
        <v>0</v>
      </c>
      <c r="O372" s="1652">
        <v>26.759830000000001</v>
      </c>
      <c r="P372" s="116">
        <v>16.1490957</v>
      </c>
      <c r="Q372" s="116">
        <v>10.610734300000001</v>
      </c>
      <c r="R372" s="1646">
        <f t="shared" si="64"/>
        <v>0.39651725365968321</v>
      </c>
      <c r="S372" s="116">
        <v>26.759830000000001</v>
      </c>
      <c r="T372" s="116">
        <v>16.1490957</v>
      </c>
      <c r="U372" s="116">
        <v>10.610734300000001</v>
      </c>
      <c r="V372" s="1646">
        <f t="shared" si="65"/>
        <v>0.39651725365968321</v>
      </c>
      <c r="W372" s="116">
        <v>0</v>
      </c>
      <c r="X372" s="116">
        <v>0</v>
      </c>
      <c r="Y372" s="116">
        <v>0</v>
      </c>
      <c r="Z372" s="1646">
        <f t="shared" si="66"/>
        <v>0</v>
      </c>
      <c r="AA372" s="1652">
        <v>-1.4</v>
      </c>
      <c r="AB372" s="116">
        <v>-1.3596204999999999</v>
      </c>
      <c r="AC372" s="116">
        <v>-4.0379500000000006E-2</v>
      </c>
      <c r="AD372" s="1646">
        <f t="shared" si="67"/>
        <v>2.8842500000000007E-2</v>
      </c>
      <c r="AE372" s="1652">
        <v>-1.4</v>
      </c>
      <c r="AF372" s="116">
        <v>-1.3596204999999999</v>
      </c>
      <c r="AG372" s="116">
        <v>-4.0379500000000006E-2</v>
      </c>
      <c r="AH372" s="1646">
        <f t="shared" si="68"/>
        <v>2.8842500000000007E-2</v>
      </c>
      <c r="AI372" s="116">
        <v>25.359830000000002</v>
      </c>
      <c r="AJ372" s="116">
        <v>14.7894752</v>
      </c>
      <c r="AK372" s="116">
        <v>10.5703548</v>
      </c>
      <c r="AL372" s="1655">
        <f t="shared" si="69"/>
        <v>0.41681489189793464</v>
      </c>
    </row>
    <row r="373" spans="2:38" outlineLevel="1">
      <c r="B373" s="503" t="s">
        <v>1597</v>
      </c>
      <c r="C373" s="116">
        <v>5.5623999999999993</v>
      </c>
      <c r="D373" s="116">
        <v>3.5788099999999994</v>
      </c>
      <c r="E373" s="116">
        <v>1.9835900000000002</v>
      </c>
      <c r="F373" s="1646">
        <f t="shared" si="61"/>
        <v>0.35660686034805128</v>
      </c>
      <c r="G373" s="116">
        <v>5.5367600000000001</v>
      </c>
      <c r="H373" s="116">
        <v>3.42049</v>
      </c>
      <c r="I373" s="116">
        <v>2.1162700000000001</v>
      </c>
      <c r="J373" s="1646">
        <f t="shared" si="62"/>
        <v>0.38222173256561598</v>
      </c>
      <c r="K373" s="116">
        <v>10.645290000000001</v>
      </c>
      <c r="L373" s="116">
        <v>5.011064000000002</v>
      </c>
      <c r="M373" s="116">
        <v>5.6342259999999991</v>
      </c>
      <c r="N373" s="1646">
        <f t="shared" si="63"/>
        <v>0.52926937640966087</v>
      </c>
      <c r="O373" s="1652">
        <v>3.9222299999999999</v>
      </c>
      <c r="P373" s="116">
        <v>2.4242810000000001</v>
      </c>
      <c r="Q373" s="116">
        <v>1.497949</v>
      </c>
      <c r="R373" s="1646">
        <f t="shared" si="64"/>
        <v>0.38191258544246515</v>
      </c>
      <c r="S373" s="116">
        <v>25.666679999999999</v>
      </c>
      <c r="T373" s="116">
        <v>14.434645</v>
      </c>
      <c r="U373" s="116">
        <v>11.232035</v>
      </c>
      <c r="V373" s="1646">
        <f t="shared" si="65"/>
        <v>0.43761152591609043</v>
      </c>
      <c r="W373" s="116">
        <v>6.3794900000000014</v>
      </c>
      <c r="X373" s="116">
        <v>3.8657360000000018</v>
      </c>
      <c r="Y373" s="116">
        <v>2.513754</v>
      </c>
      <c r="Z373" s="1646">
        <f t="shared" si="66"/>
        <v>0.39403682739529328</v>
      </c>
      <c r="AA373" s="1652">
        <v>2.2521399999999998</v>
      </c>
      <c r="AB373" s="116">
        <v>1.3285800000000001</v>
      </c>
      <c r="AC373" s="116">
        <v>0.92355999999999971</v>
      </c>
      <c r="AD373" s="1646">
        <f t="shared" si="67"/>
        <v>0.41008107844094943</v>
      </c>
      <c r="AE373" s="1652">
        <v>8.6316300000000012</v>
      </c>
      <c r="AF373" s="116">
        <v>5.1943160000000015</v>
      </c>
      <c r="AG373" s="116">
        <v>3.4373139999999993</v>
      </c>
      <c r="AH373" s="1646">
        <f t="shared" si="68"/>
        <v>0.39822304709539202</v>
      </c>
      <c r="AI373" s="116">
        <v>23.199150000000003</v>
      </c>
      <c r="AJ373" s="116">
        <v>12.629661000000004</v>
      </c>
      <c r="AK373" s="116">
        <v>10.569488999999997</v>
      </c>
      <c r="AL373" s="1655">
        <f t="shared" si="69"/>
        <v>0.45559811458609456</v>
      </c>
    </row>
    <row r="374" spans="2:38" outlineLevel="1">
      <c r="B374" s="503" t="s">
        <v>1747</v>
      </c>
      <c r="C374" s="116">
        <v>0</v>
      </c>
      <c r="D374" s="116">
        <v>0</v>
      </c>
      <c r="E374" s="116">
        <v>0</v>
      </c>
      <c r="F374" s="1646">
        <f t="shared" si="61"/>
        <v>0</v>
      </c>
      <c r="G374" s="116">
        <v>0</v>
      </c>
      <c r="H374" s="116">
        <v>0</v>
      </c>
      <c r="I374" s="116">
        <v>0</v>
      </c>
      <c r="J374" s="1646">
        <f t="shared" si="62"/>
        <v>0</v>
      </c>
      <c r="K374" s="116">
        <v>13.27008</v>
      </c>
      <c r="L374" s="116">
        <v>7.5567999999999991</v>
      </c>
      <c r="M374" s="116">
        <v>5.713280000000001</v>
      </c>
      <c r="N374" s="1646">
        <f t="shared" si="63"/>
        <v>0.43053847452313782</v>
      </c>
      <c r="O374" s="1652">
        <v>15.4</v>
      </c>
      <c r="P374" s="116">
        <v>10.577770000000001</v>
      </c>
      <c r="Q374" s="116">
        <v>4.8222299999999994</v>
      </c>
      <c r="R374" s="1646">
        <f t="shared" si="64"/>
        <v>0.31313181818181812</v>
      </c>
      <c r="S374" s="116">
        <v>28.670080000000002</v>
      </c>
      <c r="T374" s="116">
        <v>18.13457</v>
      </c>
      <c r="U374" s="116">
        <v>10.535510000000002</v>
      </c>
      <c r="V374" s="1646">
        <f t="shared" si="65"/>
        <v>0.36747403564970871</v>
      </c>
      <c r="W374" s="116">
        <v>0</v>
      </c>
      <c r="X374" s="116">
        <v>0</v>
      </c>
      <c r="Y374" s="116">
        <v>0</v>
      </c>
      <c r="Z374" s="1646">
        <f t="shared" si="66"/>
        <v>0</v>
      </c>
      <c r="AA374" s="1652">
        <v>0</v>
      </c>
      <c r="AB374" s="116">
        <v>0</v>
      </c>
      <c r="AC374" s="116">
        <v>0</v>
      </c>
      <c r="AD374" s="1646">
        <f t="shared" si="67"/>
        <v>0</v>
      </c>
      <c r="AE374" s="1652">
        <v>0</v>
      </c>
      <c r="AF374" s="116">
        <v>0</v>
      </c>
      <c r="AG374" s="116">
        <v>0</v>
      </c>
      <c r="AH374" s="1646">
        <f t="shared" si="68"/>
        <v>0</v>
      </c>
      <c r="AI374" s="116">
        <v>28.670080000000002</v>
      </c>
      <c r="AJ374" s="116">
        <v>18.13457</v>
      </c>
      <c r="AK374" s="116">
        <v>10.535510000000002</v>
      </c>
      <c r="AL374" s="1655">
        <f t="shared" si="69"/>
        <v>0.36747403564970871</v>
      </c>
    </row>
    <row r="375" spans="2:38" outlineLevel="1">
      <c r="B375" s="503" t="s">
        <v>1967</v>
      </c>
      <c r="C375" s="116">
        <v>0</v>
      </c>
      <c r="D375" s="116">
        <v>0</v>
      </c>
      <c r="E375" s="116">
        <v>0</v>
      </c>
      <c r="F375" s="1646">
        <f t="shared" si="61"/>
        <v>0</v>
      </c>
      <c r="G375" s="116">
        <v>0</v>
      </c>
      <c r="H375" s="116">
        <v>0</v>
      </c>
      <c r="I375" s="116">
        <v>0</v>
      </c>
      <c r="J375" s="1646">
        <f t="shared" si="62"/>
        <v>0</v>
      </c>
      <c r="K375" s="116">
        <v>5.0999999999999996</v>
      </c>
      <c r="L375" s="116">
        <v>2.9813000000000001</v>
      </c>
      <c r="M375" s="116">
        <v>2.1187</v>
      </c>
      <c r="N375" s="1646">
        <f t="shared" si="63"/>
        <v>0.41543137254901963</v>
      </c>
      <c r="O375" s="1652">
        <v>2.65042</v>
      </c>
      <c r="P375" s="116">
        <v>1.4939500000000001</v>
      </c>
      <c r="Q375" s="116">
        <v>1.1564700000000001</v>
      </c>
      <c r="R375" s="1646">
        <f t="shared" si="64"/>
        <v>0.43633461866421175</v>
      </c>
      <c r="S375" s="116">
        <v>7.7504200000000001</v>
      </c>
      <c r="T375" s="116">
        <v>4.47525</v>
      </c>
      <c r="U375" s="116">
        <v>3.2751700000000001</v>
      </c>
      <c r="V375" s="1646">
        <f t="shared" si="65"/>
        <v>0.42257967955285003</v>
      </c>
      <c r="W375" s="116">
        <v>0</v>
      </c>
      <c r="X375" s="116">
        <v>0</v>
      </c>
      <c r="Y375" s="116">
        <v>0</v>
      </c>
      <c r="Z375" s="1646">
        <f t="shared" si="66"/>
        <v>0</v>
      </c>
      <c r="AA375" s="1652">
        <v>19.629900000000003</v>
      </c>
      <c r="AB375" s="116">
        <v>12.396200000000004</v>
      </c>
      <c r="AC375" s="116">
        <v>7.2336999999999971</v>
      </c>
      <c r="AD375" s="1646">
        <f t="shared" si="67"/>
        <v>0.3685041696595498</v>
      </c>
      <c r="AE375" s="1652">
        <v>19.629900000000003</v>
      </c>
      <c r="AF375" s="116">
        <v>12.396200000000004</v>
      </c>
      <c r="AG375" s="116">
        <v>7.2336999999999971</v>
      </c>
      <c r="AH375" s="1646">
        <f t="shared" si="68"/>
        <v>0.3685041696595498</v>
      </c>
      <c r="AI375" s="116">
        <v>27.380320000000001</v>
      </c>
      <c r="AJ375" s="116">
        <v>16.871450000000003</v>
      </c>
      <c r="AK375" s="116">
        <v>10.508869999999995</v>
      </c>
      <c r="AL375" s="1655">
        <f t="shared" si="69"/>
        <v>0.38381107306269591</v>
      </c>
    </row>
    <row r="376" spans="2:38" outlineLevel="1">
      <c r="B376" s="503" t="s">
        <v>1655</v>
      </c>
      <c r="C376" s="116">
        <v>10.383760000000001</v>
      </c>
      <c r="D376" s="116">
        <v>5.143465</v>
      </c>
      <c r="E376" s="116">
        <v>5.2402949999999997</v>
      </c>
      <c r="F376" s="1646">
        <f t="shared" si="61"/>
        <v>0.50466256924274056</v>
      </c>
      <c r="G376" s="116">
        <v>0</v>
      </c>
      <c r="H376" s="116">
        <v>0</v>
      </c>
      <c r="I376" s="116">
        <v>0</v>
      </c>
      <c r="J376" s="1646">
        <f t="shared" si="62"/>
        <v>0</v>
      </c>
      <c r="K376" s="116">
        <v>7.25983</v>
      </c>
      <c r="L376" s="116">
        <v>4.2820879999999999</v>
      </c>
      <c r="M376" s="116">
        <v>2.9777420000000001</v>
      </c>
      <c r="N376" s="1646">
        <f t="shared" si="63"/>
        <v>0.41016690473468387</v>
      </c>
      <c r="O376" s="1652">
        <v>13.176069999999999</v>
      </c>
      <c r="P376" s="116">
        <v>5.6740099999999991</v>
      </c>
      <c r="Q376" s="116">
        <v>7.5020600000000002</v>
      </c>
      <c r="R376" s="1646">
        <f t="shared" si="64"/>
        <v>0.56937007772423798</v>
      </c>
      <c r="S376" s="116">
        <v>30.819659999999999</v>
      </c>
      <c r="T376" s="116">
        <v>15.099562999999998</v>
      </c>
      <c r="U376" s="116">
        <v>15.720097000000001</v>
      </c>
      <c r="V376" s="1646">
        <f t="shared" si="65"/>
        <v>0.51006717789878286</v>
      </c>
      <c r="W376" s="116">
        <v>0</v>
      </c>
      <c r="X376" s="116">
        <v>0</v>
      </c>
      <c r="Y376" s="116">
        <v>0</v>
      </c>
      <c r="Z376" s="1646">
        <f t="shared" si="66"/>
        <v>0</v>
      </c>
      <c r="AA376" s="1652">
        <v>0</v>
      </c>
      <c r="AB376" s="116">
        <v>0</v>
      </c>
      <c r="AC376" s="116">
        <v>0</v>
      </c>
      <c r="AD376" s="1646">
        <f t="shared" si="67"/>
        <v>0</v>
      </c>
      <c r="AE376" s="1652">
        <v>0</v>
      </c>
      <c r="AF376" s="116">
        <v>0</v>
      </c>
      <c r="AG376" s="116">
        <v>0</v>
      </c>
      <c r="AH376" s="1646">
        <f t="shared" si="68"/>
        <v>0</v>
      </c>
      <c r="AI376" s="116">
        <v>20.4359</v>
      </c>
      <c r="AJ376" s="116">
        <v>9.956097999999999</v>
      </c>
      <c r="AK376" s="116">
        <v>10.479802000000003</v>
      </c>
      <c r="AL376" s="1655">
        <f t="shared" si="69"/>
        <v>0.51281333339857815</v>
      </c>
    </row>
    <row r="377" spans="2:38" outlineLevel="1">
      <c r="B377" s="503" t="s">
        <v>1589</v>
      </c>
      <c r="C377" s="116">
        <v>4.3427299999999995</v>
      </c>
      <c r="D377" s="116">
        <v>2.5366300000000002</v>
      </c>
      <c r="E377" s="116">
        <v>1.8060999999999994</v>
      </c>
      <c r="F377" s="1646">
        <f t="shared" si="61"/>
        <v>0.41589046521427758</v>
      </c>
      <c r="G377" s="116">
        <v>5.3034099999999995</v>
      </c>
      <c r="H377" s="116">
        <v>2.9900900000000004</v>
      </c>
      <c r="I377" s="116">
        <v>2.3133199999999996</v>
      </c>
      <c r="J377" s="1646">
        <f t="shared" si="62"/>
        <v>0.4361948255933446</v>
      </c>
      <c r="K377" s="116">
        <v>12.88889</v>
      </c>
      <c r="L377" s="116">
        <v>8.6443700000000003</v>
      </c>
      <c r="M377" s="116">
        <v>4.2445199999999987</v>
      </c>
      <c r="N377" s="1646">
        <f t="shared" si="63"/>
        <v>0.32931617850722589</v>
      </c>
      <c r="O377" s="1652">
        <v>3.8264999999999998</v>
      </c>
      <c r="P377" s="116">
        <v>2.2600850000000001</v>
      </c>
      <c r="Q377" s="116">
        <v>1.5664149999999999</v>
      </c>
      <c r="R377" s="1646">
        <f t="shared" si="64"/>
        <v>0.40935972821115901</v>
      </c>
      <c r="S377" s="116">
        <v>26.361529999999998</v>
      </c>
      <c r="T377" s="116">
        <v>16.431175</v>
      </c>
      <c r="U377" s="116">
        <v>9.9303549999999987</v>
      </c>
      <c r="V377" s="1646">
        <f t="shared" si="65"/>
        <v>0.3766987348609887</v>
      </c>
      <c r="W377" s="116">
        <v>5.1709399999999999</v>
      </c>
      <c r="X377" s="116">
        <v>3.3821349999999999</v>
      </c>
      <c r="Y377" s="116">
        <v>1.7888049999999998</v>
      </c>
      <c r="Z377" s="1646">
        <f t="shared" si="66"/>
        <v>0.34593420151848597</v>
      </c>
      <c r="AA377" s="1652">
        <v>6.4299099999999996</v>
      </c>
      <c r="AB377" s="116">
        <v>3.5629900000000001</v>
      </c>
      <c r="AC377" s="116">
        <v>2.8669199999999995</v>
      </c>
      <c r="AD377" s="1646">
        <f t="shared" si="67"/>
        <v>0.44587249277206054</v>
      </c>
      <c r="AE377" s="1652">
        <v>11.600849999999998</v>
      </c>
      <c r="AF377" s="116">
        <v>6.945125</v>
      </c>
      <c r="AG377" s="116">
        <v>4.6557249999999986</v>
      </c>
      <c r="AH377" s="1646">
        <f t="shared" si="68"/>
        <v>0.40132619592529856</v>
      </c>
      <c r="AI377" s="116">
        <v>28.316239999999997</v>
      </c>
      <c r="AJ377" s="116">
        <v>17.849580000000003</v>
      </c>
      <c r="AK377" s="116">
        <v>10.466659999999996</v>
      </c>
      <c r="AL377" s="1655">
        <f t="shared" si="69"/>
        <v>0.36963452774803424</v>
      </c>
    </row>
    <row r="378" spans="2:38" outlineLevel="1">
      <c r="B378" s="503" t="s">
        <v>1499</v>
      </c>
      <c r="C378" s="116">
        <v>-1.3</v>
      </c>
      <c r="D378" s="116">
        <v>-0.91091480000000002</v>
      </c>
      <c r="E378" s="116">
        <v>-0.38908519999999996</v>
      </c>
      <c r="F378" s="1646">
        <f t="shared" si="61"/>
        <v>0.29929630769230764</v>
      </c>
      <c r="G378" s="116">
        <v>0</v>
      </c>
      <c r="H378" s="116">
        <v>0</v>
      </c>
      <c r="I378" s="116">
        <v>0</v>
      </c>
      <c r="J378" s="1646">
        <f t="shared" si="62"/>
        <v>0</v>
      </c>
      <c r="K378" s="116">
        <v>32.62565</v>
      </c>
      <c r="L378" s="116">
        <v>24.05979902</v>
      </c>
      <c r="M378" s="116">
        <v>8.5658509800000022</v>
      </c>
      <c r="N378" s="1646">
        <f t="shared" si="63"/>
        <v>0.26254958843731857</v>
      </c>
      <c r="O378" s="1652">
        <v>2.1256300000000001</v>
      </c>
      <c r="P378" s="116">
        <v>1.4481199999999996</v>
      </c>
      <c r="Q378" s="116">
        <v>0.6775100000000005</v>
      </c>
      <c r="R378" s="1646">
        <f t="shared" si="64"/>
        <v>0.31873374011469563</v>
      </c>
      <c r="S378" s="116">
        <v>33.451279999999997</v>
      </c>
      <c r="T378" s="116">
        <v>24.597004219999999</v>
      </c>
      <c r="U378" s="116">
        <v>8.85427578</v>
      </c>
      <c r="V378" s="1646">
        <f t="shared" si="65"/>
        <v>0.26469168833001311</v>
      </c>
      <c r="W378" s="116">
        <v>4.3376000000000001</v>
      </c>
      <c r="X378" s="116">
        <v>3.0740509999999999</v>
      </c>
      <c r="Y378" s="116">
        <v>1.2635490000000005</v>
      </c>
      <c r="Z378" s="1646">
        <f t="shared" si="66"/>
        <v>0.29130141091848039</v>
      </c>
      <c r="AA378" s="1652">
        <v>-5.0420000000000076E-2</v>
      </c>
      <c r="AB378" s="116">
        <v>0</v>
      </c>
      <c r="AC378" s="116">
        <v>-5.0420000000000076E-2</v>
      </c>
      <c r="AD378" s="1646">
        <f t="shared" si="67"/>
        <v>1</v>
      </c>
      <c r="AE378" s="1652">
        <v>4.2871800000000002</v>
      </c>
      <c r="AF378" s="116">
        <v>3.0740509999999999</v>
      </c>
      <c r="AG378" s="116">
        <v>1.2131290000000003</v>
      </c>
      <c r="AH378" s="1646">
        <f t="shared" si="68"/>
        <v>0.28296665873604565</v>
      </c>
      <c r="AI378" s="116">
        <v>39.038460000000001</v>
      </c>
      <c r="AJ378" s="116">
        <v>28.581970019999996</v>
      </c>
      <c r="AK378" s="116">
        <v>10.456489980000002</v>
      </c>
      <c r="AL378" s="1655">
        <f t="shared" si="69"/>
        <v>0.2678509854128468</v>
      </c>
    </row>
    <row r="379" spans="2:38" outlineLevel="1">
      <c r="B379" s="503" t="s">
        <v>1631</v>
      </c>
      <c r="C379" s="116">
        <v>5.128210000000001</v>
      </c>
      <c r="D379" s="116">
        <v>2.6443159999999994</v>
      </c>
      <c r="E379" s="116">
        <v>2.4838940000000016</v>
      </c>
      <c r="F379" s="1646">
        <f t="shared" si="61"/>
        <v>0.48435886985907384</v>
      </c>
      <c r="G379" s="116">
        <v>2.2700900000000002</v>
      </c>
      <c r="H379" s="116">
        <v>1.1978089999999999</v>
      </c>
      <c r="I379" s="116">
        <v>1.0722810000000003</v>
      </c>
      <c r="J379" s="1646">
        <f t="shared" si="62"/>
        <v>0.47235175697879828</v>
      </c>
      <c r="K379" s="116">
        <v>11.977769999999998</v>
      </c>
      <c r="L379" s="116">
        <v>5.775803999999999</v>
      </c>
      <c r="M379" s="116">
        <v>6.2019659999999996</v>
      </c>
      <c r="N379" s="1646">
        <f t="shared" si="63"/>
        <v>0.51778970542930791</v>
      </c>
      <c r="O379" s="1652">
        <v>2.5299099999999997</v>
      </c>
      <c r="P379" s="116">
        <v>1.35886</v>
      </c>
      <c r="Q379" s="116">
        <v>1.1710499999999999</v>
      </c>
      <c r="R379" s="1646">
        <f t="shared" si="64"/>
        <v>0.46288207880912763</v>
      </c>
      <c r="S379" s="116">
        <v>21.90598</v>
      </c>
      <c r="T379" s="116">
        <v>10.976788999999998</v>
      </c>
      <c r="U379" s="116">
        <v>10.929191000000001</v>
      </c>
      <c r="V379" s="1646">
        <f t="shared" si="65"/>
        <v>0.49891358432720206</v>
      </c>
      <c r="W379" s="116">
        <v>2.43418</v>
      </c>
      <c r="X379" s="116">
        <v>1.1763330000000001</v>
      </c>
      <c r="Y379" s="116">
        <v>1.2578469999999997</v>
      </c>
      <c r="Z379" s="1646">
        <f t="shared" si="66"/>
        <v>0.51674362619033909</v>
      </c>
      <c r="AA379" s="1652">
        <v>4.1649599999999998</v>
      </c>
      <c r="AB379" s="116">
        <v>2.3559849999999996</v>
      </c>
      <c r="AC379" s="116">
        <v>1.8089750000000004</v>
      </c>
      <c r="AD379" s="1646">
        <f t="shared" si="67"/>
        <v>0.43433190234720154</v>
      </c>
      <c r="AE379" s="1652">
        <v>6.5991399999999993</v>
      </c>
      <c r="AF379" s="116">
        <v>3.5323179999999996</v>
      </c>
      <c r="AG379" s="116">
        <v>3.0668219999999997</v>
      </c>
      <c r="AH379" s="1646">
        <f t="shared" si="68"/>
        <v>0.46473055579969513</v>
      </c>
      <c r="AI379" s="116">
        <v>21.106819999999995</v>
      </c>
      <c r="AJ379" s="116">
        <v>10.666982000000001</v>
      </c>
      <c r="AK379" s="116">
        <v>10.439837999999996</v>
      </c>
      <c r="AL379" s="1655">
        <f t="shared" si="69"/>
        <v>0.49461917996173743</v>
      </c>
    </row>
    <row r="380" spans="2:38" outlineLevel="1">
      <c r="B380" s="503" t="s">
        <v>1627</v>
      </c>
      <c r="C380" s="116">
        <v>0</v>
      </c>
      <c r="D380" s="116">
        <v>0</v>
      </c>
      <c r="E380" s="116">
        <v>0</v>
      </c>
      <c r="F380" s="1646">
        <f t="shared" si="61"/>
        <v>0</v>
      </c>
      <c r="G380" s="116">
        <v>14.508938500000001</v>
      </c>
      <c r="H380" s="116">
        <v>10.416705500000001</v>
      </c>
      <c r="I380" s="116">
        <v>4.0922330000000002</v>
      </c>
      <c r="J380" s="1646">
        <f t="shared" si="62"/>
        <v>0.28204909683778728</v>
      </c>
      <c r="K380" s="116">
        <v>4.9204799999999995</v>
      </c>
      <c r="L380" s="116">
        <v>3.8239399999999995</v>
      </c>
      <c r="M380" s="116">
        <v>1.0965400000000001</v>
      </c>
      <c r="N380" s="1646">
        <f t="shared" si="63"/>
        <v>0.22285224205768547</v>
      </c>
      <c r="O380" s="1652">
        <v>0</v>
      </c>
      <c r="P380" s="116">
        <v>0</v>
      </c>
      <c r="Q380" s="116">
        <v>0</v>
      </c>
      <c r="R380" s="1646">
        <f t="shared" si="64"/>
        <v>0</v>
      </c>
      <c r="S380" s="116">
        <v>19.429418500000001</v>
      </c>
      <c r="T380" s="116">
        <v>14.240645499999999</v>
      </c>
      <c r="U380" s="116">
        <v>5.1887730000000012</v>
      </c>
      <c r="V380" s="1646">
        <f t="shared" si="65"/>
        <v>0.26705755501637896</v>
      </c>
      <c r="W380" s="116">
        <v>0</v>
      </c>
      <c r="X380" s="116">
        <v>0</v>
      </c>
      <c r="Y380" s="116">
        <v>0</v>
      </c>
      <c r="Z380" s="1646">
        <f t="shared" si="66"/>
        <v>0</v>
      </c>
      <c r="AA380" s="1652">
        <v>32.661167680000005</v>
      </c>
      <c r="AB380" s="116">
        <v>23.461077400000001</v>
      </c>
      <c r="AC380" s="116">
        <v>9.2000902799999995</v>
      </c>
      <c r="AD380" s="1646">
        <f t="shared" si="67"/>
        <v>0.2816828341882478</v>
      </c>
      <c r="AE380" s="1652">
        <v>32.661167680000005</v>
      </c>
      <c r="AF380" s="116">
        <v>23.461077400000001</v>
      </c>
      <c r="AG380" s="116">
        <v>9.2000902799999995</v>
      </c>
      <c r="AH380" s="1646">
        <f t="shared" si="68"/>
        <v>0.2816828341882478</v>
      </c>
      <c r="AI380" s="116">
        <v>37.581647680000003</v>
      </c>
      <c r="AJ380" s="116">
        <v>27.285017400000001</v>
      </c>
      <c r="AK380" s="116">
        <v>10.29663028</v>
      </c>
      <c r="AL380" s="1655">
        <f t="shared" si="69"/>
        <v>0.27398027802489366</v>
      </c>
    </row>
    <row r="381" spans="2:38" outlineLevel="1">
      <c r="B381" s="503" t="s">
        <v>1259</v>
      </c>
      <c r="C381" s="116">
        <v>3.3</v>
      </c>
      <c r="D381" s="116">
        <v>1.3146</v>
      </c>
      <c r="E381" s="116">
        <v>1.9854000000000001</v>
      </c>
      <c r="F381" s="1646">
        <f t="shared" si="61"/>
        <v>0.60163636363636364</v>
      </c>
      <c r="G381" s="116">
        <v>41.650429999999993</v>
      </c>
      <c r="H381" s="116">
        <v>36.541586000000002</v>
      </c>
      <c r="I381" s="116">
        <v>5.1088439999999897</v>
      </c>
      <c r="J381" s="1646">
        <f t="shared" si="62"/>
        <v>0.1226600541699087</v>
      </c>
      <c r="K381" s="116">
        <v>55.031620000000004</v>
      </c>
      <c r="L381" s="116">
        <v>45.28367020000001</v>
      </c>
      <c r="M381" s="116">
        <v>9.7479497999999953</v>
      </c>
      <c r="N381" s="1646">
        <f t="shared" si="63"/>
        <v>0.17713361518341628</v>
      </c>
      <c r="O381" s="1652">
        <v>2.1461600000000001</v>
      </c>
      <c r="P381" s="116">
        <v>1.6736021999999997</v>
      </c>
      <c r="Q381" s="116">
        <v>0.47255780000000003</v>
      </c>
      <c r="R381" s="1646">
        <f t="shared" si="64"/>
        <v>0.22018759085995454</v>
      </c>
      <c r="S381" s="116">
        <v>102.12821</v>
      </c>
      <c r="T381" s="116">
        <v>84.813458400000002</v>
      </c>
      <c r="U381" s="116">
        <v>17.31475159999999</v>
      </c>
      <c r="V381" s="1646">
        <f t="shared" si="65"/>
        <v>0.16953936233681166</v>
      </c>
      <c r="W381" s="116">
        <v>0</v>
      </c>
      <c r="X381" s="116">
        <v>0</v>
      </c>
      <c r="Y381" s="116">
        <v>0</v>
      </c>
      <c r="Z381" s="1646">
        <f t="shared" si="66"/>
        <v>0</v>
      </c>
      <c r="AA381" s="1652">
        <v>0</v>
      </c>
      <c r="AB381" s="116">
        <v>0</v>
      </c>
      <c r="AC381" s="116">
        <v>0</v>
      </c>
      <c r="AD381" s="1646">
        <f t="shared" si="67"/>
        <v>0</v>
      </c>
      <c r="AE381" s="1652">
        <v>0</v>
      </c>
      <c r="AF381" s="116">
        <v>0</v>
      </c>
      <c r="AG381" s="116">
        <v>0</v>
      </c>
      <c r="AH381" s="1646">
        <f t="shared" si="68"/>
        <v>0</v>
      </c>
      <c r="AI381" s="116">
        <v>57.177779999999998</v>
      </c>
      <c r="AJ381" s="116">
        <v>46.957272400000008</v>
      </c>
      <c r="AK381" s="116">
        <v>10.220507599999991</v>
      </c>
      <c r="AL381" s="1655">
        <f t="shared" si="69"/>
        <v>0.17874964015741762</v>
      </c>
    </row>
    <row r="382" spans="2:38" outlineLevel="1">
      <c r="B382" s="503" t="s">
        <v>1495</v>
      </c>
      <c r="C382" s="116">
        <v>10.730739999999999</v>
      </c>
      <c r="D382" s="116">
        <v>7.4221950000000012</v>
      </c>
      <c r="E382" s="116">
        <v>3.3085449999999983</v>
      </c>
      <c r="F382" s="1646">
        <f t="shared" si="61"/>
        <v>0.30832402984323526</v>
      </c>
      <c r="G382" s="116">
        <v>9.6136599999999994</v>
      </c>
      <c r="H382" s="116">
        <v>6.7574831999999994</v>
      </c>
      <c r="I382" s="116">
        <v>2.8561768000000001</v>
      </c>
      <c r="J382" s="1646">
        <f t="shared" si="62"/>
        <v>0.29709567428013889</v>
      </c>
      <c r="K382" s="116">
        <v>11.959810000000001</v>
      </c>
      <c r="L382" s="116">
        <v>8.4983524000000017</v>
      </c>
      <c r="M382" s="116">
        <v>3.4614575999999997</v>
      </c>
      <c r="N382" s="1646">
        <f t="shared" si="63"/>
        <v>0.28942412964754449</v>
      </c>
      <c r="O382" s="1652">
        <v>5.8444399999999996</v>
      </c>
      <c r="P382" s="116">
        <v>4.4965553999999992</v>
      </c>
      <c r="Q382" s="116">
        <v>1.3478846000000002</v>
      </c>
      <c r="R382" s="1646">
        <f t="shared" si="64"/>
        <v>0.230626817967162</v>
      </c>
      <c r="S382" s="116">
        <v>38.148650000000004</v>
      </c>
      <c r="T382" s="116">
        <v>27.174586000000001</v>
      </c>
      <c r="U382" s="116">
        <v>10.974063999999998</v>
      </c>
      <c r="V382" s="1646">
        <f t="shared" si="65"/>
        <v>0.28766585449288501</v>
      </c>
      <c r="W382" s="116">
        <v>6.1093999999999999</v>
      </c>
      <c r="X382" s="116">
        <v>4.2739579999999995</v>
      </c>
      <c r="Y382" s="116">
        <v>1.835442</v>
      </c>
      <c r="Z382" s="1646">
        <f t="shared" si="66"/>
        <v>0.30042917471437458</v>
      </c>
      <c r="AA382" s="1652">
        <v>12.284600000000001</v>
      </c>
      <c r="AB382" s="116">
        <v>8.7149367000000009</v>
      </c>
      <c r="AC382" s="116">
        <v>3.5696633000000002</v>
      </c>
      <c r="AD382" s="1646">
        <f t="shared" si="67"/>
        <v>0.29058034449636128</v>
      </c>
      <c r="AE382" s="1652">
        <v>18.393999999999998</v>
      </c>
      <c r="AF382" s="116">
        <v>12.988894700000001</v>
      </c>
      <c r="AG382" s="116">
        <v>5.4051052999999989</v>
      </c>
      <c r="AH382" s="1646">
        <f t="shared" si="68"/>
        <v>0.29385154398173313</v>
      </c>
      <c r="AI382" s="116">
        <v>36.198250000000002</v>
      </c>
      <c r="AJ382" s="116">
        <v>25.983802499999999</v>
      </c>
      <c r="AK382" s="116">
        <v>10.214447500000002</v>
      </c>
      <c r="AL382" s="1655">
        <f t="shared" si="69"/>
        <v>0.28218069934320034</v>
      </c>
    </row>
    <row r="383" spans="2:38" outlineLevel="1">
      <c r="B383" s="503" t="s">
        <v>2123</v>
      </c>
      <c r="C383" s="116">
        <v>1.8017100000000001</v>
      </c>
      <c r="D383" s="116">
        <v>1.4352</v>
      </c>
      <c r="E383" s="116">
        <v>0.36651</v>
      </c>
      <c r="F383" s="1646">
        <f t="shared" si="61"/>
        <v>0.20342341442296483</v>
      </c>
      <c r="G383" s="116">
        <v>0</v>
      </c>
      <c r="H383" s="116">
        <v>0</v>
      </c>
      <c r="I383" s="116">
        <v>0</v>
      </c>
      <c r="J383" s="1646">
        <f t="shared" si="62"/>
        <v>0</v>
      </c>
      <c r="K383" s="116">
        <v>0.32479000000000002</v>
      </c>
      <c r="L383" s="116">
        <v>0.24615500000000001</v>
      </c>
      <c r="M383" s="116">
        <v>7.8635000000000024E-2</v>
      </c>
      <c r="N383" s="1646">
        <f t="shared" si="63"/>
        <v>0.24211028664675643</v>
      </c>
      <c r="O383" s="1652">
        <v>0</v>
      </c>
      <c r="P383" s="116">
        <v>0</v>
      </c>
      <c r="Q383" s="116">
        <v>0</v>
      </c>
      <c r="R383" s="1646">
        <f t="shared" si="64"/>
        <v>0</v>
      </c>
      <c r="S383" s="116">
        <v>2.1265000000000001</v>
      </c>
      <c r="T383" s="116">
        <v>1.6813549999999999</v>
      </c>
      <c r="U383" s="116">
        <v>0.44514499999999996</v>
      </c>
      <c r="V383" s="1646">
        <f t="shared" si="65"/>
        <v>0.20933223606865739</v>
      </c>
      <c r="W383" s="116">
        <v>0</v>
      </c>
      <c r="X383" s="116">
        <v>0</v>
      </c>
      <c r="Y383" s="116">
        <v>0</v>
      </c>
      <c r="Z383" s="1646">
        <f t="shared" si="66"/>
        <v>0</v>
      </c>
      <c r="AA383" s="1652">
        <v>10.764959999999999</v>
      </c>
      <c r="AB383" s="116">
        <v>0.65690999999999999</v>
      </c>
      <c r="AC383" s="116">
        <v>10.108049999999999</v>
      </c>
      <c r="AD383" s="1646">
        <f t="shared" si="67"/>
        <v>0.93897701431310476</v>
      </c>
      <c r="AE383" s="1652">
        <v>10.764959999999999</v>
      </c>
      <c r="AF383" s="116">
        <v>0.65690999999999999</v>
      </c>
      <c r="AG383" s="116">
        <v>10.108049999999999</v>
      </c>
      <c r="AH383" s="1646">
        <f t="shared" si="68"/>
        <v>0.93897701431310476</v>
      </c>
      <c r="AI383" s="116">
        <v>11.08975</v>
      </c>
      <c r="AJ383" s="116">
        <v>0.9030649999999999</v>
      </c>
      <c r="AK383" s="116">
        <v>10.186684999999999</v>
      </c>
      <c r="AL383" s="1655">
        <f t="shared" si="69"/>
        <v>0.91856759620370143</v>
      </c>
    </row>
    <row r="384" spans="2:38" outlineLevel="1">
      <c r="B384" s="503" t="s">
        <v>3589</v>
      </c>
      <c r="C384" s="116">
        <v>1.6359000000000001</v>
      </c>
      <c r="D384" s="116">
        <v>1.44156</v>
      </c>
      <c r="E384" s="116">
        <v>0.19434000000000015</v>
      </c>
      <c r="F384" s="1646">
        <f t="shared" si="61"/>
        <v>0.1187969924812031</v>
      </c>
      <c r="G384" s="116">
        <v>14.551270000000001</v>
      </c>
      <c r="H384" s="116">
        <v>10.447212500000001</v>
      </c>
      <c r="I384" s="116">
        <v>4.1040574999999988</v>
      </c>
      <c r="J384" s="1646">
        <f t="shared" si="62"/>
        <v>0.28204118953191015</v>
      </c>
      <c r="K384" s="116">
        <v>8.2982800000000001</v>
      </c>
      <c r="L384" s="116">
        <v>5.769257800000001</v>
      </c>
      <c r="M384" s="116">
        <v>2.5290221999999996</v>
      </c>
      <c r="N384" s="1646">
        <f t="shared" si="63"/>
        <v>0.30476462592248027</v>
      </c>
      <c r="O384" s="1652">
        <v>0</v>
      </c>
      <c r="P384" s="116">
        <v>0</v>
      </c>
      <c r="Q384" s="116">
        <v>0</v>
      </c>
      <c r="R384" s="1646">
        <f t="shared" si="64"/>
        <v>0</v>
      </c>
      <c r="S384" s="116">
        <v>24.48545</v>
      </c>
      <c r="T384" s="116">
        <v>17.658030300000004</v>
      </c>
      <c r="U384" s="116">
        <v>6.8274196999999983</v>
      </c>
      <c r="V384" s="1646">
        <f t="shared" si="65"/>
        <v>0.27883578615055055</v>
      </c>
      <c r="W384" s="116">
        <v>2.70085</v>
      </c>
      <c r="X384" s="116">
        <v>1.9514200000000002</v>
      </c>
      <c r="Y384" s="116">
        <v>0.74942999999999982</v>
      </c>
      <c r="Z384" s="1646">
        <f t="shared" si="66"/>
        <v>0.27747931206842286</v>
      </c>
      <c r="AA384" s="1652">
        <v>22.893999999999998</v>
      </c>
      <c r="AB384" s="116">
        <v>16.086290000000002</v>
      </c>
      <c r="AC384" s="116">
        <v>6.8077099999999993</v>
      </c>
      <c r="AD384" s="1646">
        <f t="shared" si="67"/>
        <v>0.29735782301039571</v>
      </c>
      <c r="AE384" s="1652">
        <v>25.594849999999997</v>
      </c>
      <c r="AF384" s="116">
        <v>18.037710000000001</v>
      </c>
      <c r="AG384" s="116">
        <v>7.5571399999999995</v>
      </c>
      <c r="AH384" s="1646">
        <f t="shared" si="68"/>
        <v>0.29526017929388138</v>
      </c>
      <c r="AI384" s="116">
        <v>33.893130000000006</v>
      </c>
      <c r="AJ384" s="116">
        <v>23.806967800000002</v>
      </c>
      <c r="AK384" s="116">
        <v>10.086162200000002</v>
      </c>
      <c r="AL384" s="1655">
        <f t="shared" si="69"/>
        <v>0.29758721605233862</v>
      </c>
    </row>
    <row r="385" spans="2:38" outlineLevel="1">
      <c r="B385" s="503" t="s">
        <v>1503</v>
      </c>
      <c r="C385" s="116">
        <v>16.211100000000002</v>
      </c>
      <c r="D385" s="116">
        <v>12.963555999999997</v>
      </c>
      <c r="E385" s="116">
        <v>3.2475440000000053</v>
      </c>
      <c r="F385" s="1646">
        <f t="shared" si="61"/>
        <v>0.20032841694888101</v>
      </c>
      <c r="G385" s="116">
        <v>11.7829</v>
      </c>
      <c r="H385" s="116">
        <v>7.8084500000000006</v>
      </c>
      <c r="I385" s="116">
        <v>3.9744499999999987</v>
      </c>
      <c r="J385" s="1646">
        <f t="shared" si="62"/>
        <v>0.33730660533484957</v>
      </c>
      <c r="K385" s="116">
        <v>3.0598299999999998</v>
      </c>
      <c r="L385" s="116">
        <v>1.9302600000000001</v>
      </c>
      <c r="M385" s="116">
        <v>1.12957</v>
      </c>
      <c r="N385" s="1646">
        <f t="shared" si="63"/>
        <v>0.36916103182202936</v>
      </c>
      <c r="O385" s="1652">
        <v>8.6863200000000003</v>
      </c>
      <c r="P385" s="116">
        <v>5.5942699999999999</v>
      </c>
      <c r="Q385" s="116">
        <v>3.09205</v>
      </c>
      <c r="R385" s="1646">
        <f t="shared" si="64"/>
        <v>0.35596777461571755</v>
      </c>
      <c r="S385" s="116">
        <v>39.74015</v>
      </c>
      <c r="T385" s="116">
        <v>28.296535999999996</v>
      </c>
      <c r="U385" s="116">
        <v>11.443614000000006</v>
      </c>
      <c r="V385" s="1646">
        <f t="shared" si="65"/>
        <v>0.28796101675509544</v>
      </c>
      <c r="W385" s="116">
        <v>2.2803400000000003</v>
      </c>
      <c r="X385" s="116">
        <v>1.4960199999999999</v>
      </c>
      <c r="Y385" s="116">
        <v>0.78432000000000013</v>
      </c>
      <c r="Z385" s="1646">
        <f t="shared" si="66"/>
        <v>0.34394870940298378</v>
      </c>
      <c r="AA385" s="1652">
        <v>11.541009999999998</v>
      </c>
      <c r="AB385" s="116">
        <v>6.4662799999999985</v>
      </c>
      <c r="AC385" s="116">
        <v>5.0747299999999997</v>
      </c>
      <c r="AD385" s="1646">
        <f t="shared" si="67"/>
        <v>0.43971281542949886</v>
      </c>
      <c r="AE385" s="1652">
        <v>13.821349999999999</v>
      </c>
      <c r="AF385" s="116">
        <v>7.962299999999999</v>
      </c>
      <c r="AG385" s="116">
        <v>5.859049999999999</v>
      </c>
      <c r="AH385" s="1646">
        <f t="shared" si="68"/>
        <v>0.42391300415661276</v>
      </c>
      <c r="AI385" s="116">
        <v>25.567499999999999</v>
      </c>
      <c r="AJ385" s="116">
        <v>15.486829999999998</v>
      </c>
      <c r="AK385" s="116">
        <v>10.080670000000001</v>
      </c>
      <c r="AL385" s="1655">
        <f t="shared" si="69"/>
        <v>0.39427671849027091</v>
      </c>
    </row>
    <row r="386" spans="2:38" outlineLevel="1">
      <c r="B386" s="503" t="s">
        <v>1995</v>
      </c>
      <c r="C386" s="116">
        <v>0</v>
      </c>
      <c r="D386" s="116">
        <v>0</v>
      </c>
      <c r="E386" s="116">
        <v>0</v>
      </c>
      <c r="F386" s="1646">
        <f t="shared" si="61"/>
        <v>0</v>
      </c>
      <c r="G386" s="116">
        <v>2.3769200000000001</v>
      </c>
      <c r="H386" s="116">
        <v>1.1920139999999999</v>
      </c>
      <c r="I386" s="116">
        <v>1.1849060000000002</v>
      </c>
      <c r="J386" s="1646">
        <f t="shared" si="62"/>
        <v>0.49850478770846313</v>
      </c>
      <c r="K386" s="116">
        <v>2.1888899999999998</v>
      </c>
      <c r="L386" s="116">
        <v>1.6227457999999999</v>
      </c>
      <c r="M386" s="116">
        <v>0.56614419999999999</v>
      </c>
      <c r="N386" s="1646">
        <f t="shared" si="63"/>
        <v>0.25864442708404717</v>
      </c>
      <c r="O386" s="1652">
        <v>3.1854700000000005</v>
      </c>
      <c r="P386" s="116">
        <v>2.1608792999999999</v>
      </c>
      <c r="Q386" s="116">
        <v>1.0245907000000003</v>
      </c>
      <c r="R386" s="1646">
        <f t="shared" si="64"/>
        <v>0.32164506336584558</v>
      </c>
      <c r="S386" s="116">
        <v>7.7512799999999995</v>
      </c>
      <c r="T386" s="116">
        <v>4.9756391000000004</v>
      </c>
      <c r="U386" s="116">
        <v>2.7756408999999995</v>
      </c>
      <c r="V386" s="1646">
        <f t="shared" si="65"/>
        <v>0.3580880706154338</v>
      </c>
      <c r="W386" s="116">
        <v>3.25299</v>
      </c>
      <c r="X386" s="116">
        <v>2.6911980000000004</v>
      </c>
      <c r="Y386" s="116">
        <v>0.56179199999999996</v>
      </c>
      <c r="Z386" s="1646">
        <f t="shared" si="66"/>
        <v>0.17270019274575082</v>
      </c>
      <c r="AA386" s="1652">
        <v>8.128210000000001</v>
      </c>
      <c r="AB386" s="116">
        <v>0.2050000000000001</v>
      </c>
      <c r="AC386" s="116">
        <v>7.9232100000000019</v>
      </c>
      <c r="AD386" s="1646">
        <f t="shared" si="67"/>
        <v>0.97477919492729648</v>
      </c>
      <c r="AE386" s="1652">
        <v>11.381200000000003</v>
      </c>
      <c r="AF386" s="116">
        <v>2.8961980000000005</v>
      </c>
      <c r="AG386" s="116">
        <v>8.4850020000000015</v>
      </c>
      <c r="AH386" s="1646">
        <f t="shared" si="68"/>
        <v>0.74552788809615844</v>
      </c>
      <c r="AI386" s="116">
        <v>16.755560000000003</v>
      </c>
      <c r="AJ386" s="116">
        <v>6.6798231000000001</v>
      </c>
      <c r="AK386" s="116">
        <v>10.075736899999999</v>
      </c>
      <c r="AL386" s="1655">
        <f t="shared" si="69"/>
        <v>0.60133692338543132</v>
      </c>
    </row>
    <row r="387" spans="2:38" outlineLevel="1">
      <c r="B387" s="503" t="s">
        <v>1401</v>
      </c>
      <c r="C387" s="116">
        <v>32.239319999999999</v>
      </c>
      <c r="D387" s="116">
        <v>20.439599999999999</v>
      </c>
      <c r="E387" s="116">
        <v>11.799720000000001</v>
      </c>
      <c r="F387" s="1646">
        <f t="shared" si="61"/>
        <v>0.36600399760292712</v>
      </c>
      <c r="G387" s="116">
        <v>0</v>
      </c>
      <c r="H387" s="116">
        <v>0</v>
      </c>
      <c r="I387" s="116">
        <v>0</v>
      </c>
      <c r="J387" s="1646">
        <f t="shared" si="62"/>
        <v>0</v>
      </c>
      <c r="K387" s="116">
        <v>21.385459999999998</v>
      </c>
      <c r="L387" s="116">
        <v>13.091950000000002</v>
      </c>
      <c r="M387" s="116">
        <v>8.2935099999999959</v>
      </c>
      <c r="N387" s="1646">
        <f t="shared" si="63"/>
        <v>0.38781069006698926</v>
      </c>
      <c r="O387" s="1652">
        <v>4.2752100000000004</v>
      </c>
      <c r="P387" s="116">
        <v>2.5779699999999992</v>
      </c>
      <c r="Q387" s="116">
        <v>1.6972400000000007</v>
      </c>
      <c r="R387" s="1646">
        <f t="shared" si="64"/>
        <v>0.39699570313505084</v>
      </c>
      <c r="S387" s="116">
        <v>57.899989999999995</v>
      </c>
      <c r="T387" s="116">
        <v>36.109520000000003</v>
      </c>
      <c r="U387" s="116">
        <v>21.790469999999996</v>
      </c>
      <c r="V387" s="1646">
        <f t="shared" si="65"/>
        <v>0.37634669712378183</v>
      </c>
      <c r="W387" s="116">
        <v>0</v>
      </c>
      <c r="X387" s="116">
        <v>0</v>
      </c>
      <c r="Y387" s="116">
        <v>0</v>
      </c>
      <c r="Z387" s="1646">
        <f t="shared" si="66"/>
        <v>0</v>
      </c>
      <c r="AA387" s="1652">
        <v>0</v>
      </c>
      <c r="AB387" s="116">
        <v>0</v>
      </c>
      <c r="AC387" s="116">
        <v>0</v>
      </c>
      <c r="AD387" s="1646">
        <f t="shared" si="67"/>
        <v>0</v>
      </c>
      <c r="AE387" s="1652">
        <v>0</v>
      </c>
      <c r="AF387" s="116">
        <v>0</v>
      </c>
      <c r="AG387" s="116">
        <v>0</v>
      </c>
      <c r="AH387" s="1646">
        <f t="shared" si="68"/>
        <v>0</v>
      </c>
      <c r="AI387" s="116">
        <v>25.66067</v>
      </c>
      <c r="AJ387" s="116">
        <v>15.669920000000001</v>
      </c>
      <c r="AK387" s="116">
        <v>9.9907499999999967</v>
      </c>
      <c r="AL387" s="1655">
        <f t="shared" si="69"/>
        <v>0.38934096420709191</v>
      </c>
    </row>
    <row r="388" spans="2:38" outlineLevel="1">
      <c r="B388" s="503" t="s">
        <v>4885</v>
      </c>
      <c r="C388" s="116">
        <v>0</v>
      </c>
      <c r="D388" s="116">
        <v>0</v>
      </c>
      <c r="E388" s="116">
        <v>0</v>
      </c>
      <c r="F388" s="1646">
        <f t="shared" si="61"/>
        <v>0</v>
      </c>
      <c r="G388" s="116">
        <v>0</v>
      </c>
      <c r="H388" s="116">
        <v>0</v>
      </c>
      <c r="I388" s="116">
        <v>0</v>
      </c>
      <c r="J388" s="1646">
        <f t="shared" si="62"/>
        <v>0</v>
      </c>
      <c r="K388" s="116">
        <v>0</v>
      </c>
      <c r="L388" s="116">
        <v>0</v>
      </c>
      <c r="M388" s="116">
        <v>0</v>
      </c>
      <c r="N388" s="1646">
        <f t="shared" si="63"/>
        <v>0</v>
      </c>
      <c r="O388" s="1652">
        <v>0</v>
      </c>
      <c r="P388" s="116">
        <v>0</v>
      </c>
      <c r="Q388" s="116">
        <v>0</v>
      </c>
      <c r="R388" s="1646">
        <f t="shared" si="64"/>
        <v>0</v>
      </c>
      <c r="S388" s="116">
        <v>0</v>
      </c>
      <c r="T388" s="116">
        <v>0</v>
      </c>
      <c r="U388" s="116">
        <v>0</v>
      </c>
      <c r="V388" s="1646">
        <f t="shared" si="65"/>
        <v>0</v>
      </c>
      <c r="W388" s="116">
        <v>31.977769999999996</v>
      </c>
      <c r="X388" s="116">
        <v>18.618462200000003</v>
      </c>
      <c r="Y388" s="116">
        <v>13.359307799999995</v>
      </c>
      <c r="Z388" s="1646">
        <f t="shared" si="66"/>
        <v>0.41776858736553535</v>
      </c>
      <c r="AA388" s="1652">
        <v>-9.8000000000000007</v>
      </c>
      <c r="AB388" s="116">
        <v>-6.4003224000000003</v>
      </c>
      <c r="AC388" s="116">
        <v>-3.3996776</v>
      </c>
      <c r="AD388" s="1646">
        <f t="shared" si="67"/>
        <v>0.34690587755102037</v>
      </c>
      <c r="AE388" s="1652">
        <v>22.177769999999995</v>
      </c>
      <c r="AF388" s="116">
        <v>12.218139800000001</v>
      </c>
      <c r="AG388" s="116">
        <v>9.9596301999999959</v>
      </c>
      <c r="AH388" s="1646">
        <f t="shared" si="68"/>
        <v>0.44908167953766309</v>
      </c>
      <c r="AI388" s="116">
        <v>22.177769999999995</v>
      </c>
      <c r="AJ388" s="116">
        <v>12.218139800000001</v>
      </c>
      <c r="AK388" s="116">
        <v>9.9596301999999959</v>
      </c>
      <c r="AL388" s="1655">
        <f t="shared" si="69"/>
        <v>0.44908167953766309</v>
      </c>
    </row>
    <row r="389" spans="2:38" outlineLevel="1">
      <c r="B389" s="503" t="s">
        <v>1579</v>
      </c>
      <c r="C389" s="116">
        <v>2.4760599999999999</v>
      </c>
      <c r="D389" s="116">
        <v>2.0852841</v>
      </c>
      <c r="E389" s="116">
        <v>0.39077590000000006</v>
      </c>
      <c r="F389" s="1646">
        <f t="shared" si="61"/>
        <v>0.15782166021825</v>
      </c>
      <c r="G389" s="116">
        <v>11.502560000000001</v>
      </c>
      <c r="H389" s="116">
        <v>8.0081965000000004</v>
      </c>
      <c r="I389" s="116">
        <v>3.4943635000000013</v>
      </c>
      <c r="J389" s="1646">
        <f t="shared" si="62"/>
        <v>0.30379006934108588</v>
      </c>
      <c r="K389" s="116">
        <v>8.9512800000000006</v>
      </c>
      <c r="L389" s="116">
        <v>6.6015821999999993</v>
      </c>
      <c r="M389" s="116">
        <v>2.3496978000000017</v>
      </c>
      <c r="N389" s="1646">
        <f t="shared" si="63"/>
        <v>0.26249852535056456</v>
      </c>
      <c r="O389" s="1652">
        <v>0</v>
      </c>
      <c r="P389" s="116">
        <v>0</v>
      </c>
      <c r="Q389" s="116">
        <v>0</v>
      </c>
      <c r="R389" s="1646">
        <f t="shared" si="64"/>
        <v>0</v>
      </c>
      <c r="S389" s="116">
        <v>22.9299</v>
      </c>
      <c r="T389" s="116">
        <v>16.695062799999999</v>
      </c>
      <c r="U389" s="116">
        <v>6.2348372000000021</v>
      </c>
      <c r="V389" s="1646">
        <f t="shared" si="65"/>
        <v>0.27190860841085229</v>
      </c>
      <c r="W389" s="116">
        <v>4.5128300000000001</v>
      </c>
      <c r="X389" s="116">
        <v>3.1729995</v>
      </c>
      <c r="Y389" s="116">
        <v>1.3398304999999999</v>
      </c>
      <c r="Z389" s="1646">
        <f t="shared" si="66"/>
        <v>0.29689363437133681</v>
      </c>
      <c r="AA389" s="1652">
        <v>54.687179999999991</v>
      </c>
      <c r="AB389" s="116">
        <v>48.426527600000007</v>
      </c>
      <c r="AC389" s="116">
        <v>6.2606523999999846</v>
      </c>
      <c r="AD389" s="1646">
        <f t="shared" si="67"/>
        <v>0.1144811709069655</v>
      </c>
      <c r="AE389" s="1652">
        <v>59.200009999999992</v>
      </c>
      <c r="AF389" s="116">
        <v>51.599527100000003</v>
      </c>
      <c r="AG389" s="116">
        <v>7.6004828999999878</v>
      </c>
      <c r="AH389" s="1646">
        <f t="shared" si="68"/>
        <v>0.12838651378606167</v>
      </c>
      <c r="AI389" s="116">
        <v>68.151289999999989</v>
      </c>
      <c r="AJ389" s="116">
        <v>58.201109300000013</v>
      </c>
      <c r="AK389" s="116">
        <v>9.9501806999999829</v>
      </c>
      <c r="AL389" s="1655">
        <f t="shared" si="69"/>
        <v>0.14600135522012841</v>
      </c>
    </row>
    <row r="390" spans="2:38" outlineLevel="1">
      <c r="B390" s="503" t="s">
        <v>1637</v>
      </c>
      <c r="C390" s="116">
        <v>3.3247800000000001</v>
      </c>
      <c r="D390" s="116">
        <v>2.1268100000000003</v>
      </c>
      <c r="E390" s="116">
        <v>1.1979699999999998</v>
      </c>
      <c r="F390" s="1646">
        <f t="shared" si="61"/>
        <v>0.36031556975198353</v>
      </c>
      <c r="G390" s="116">
        <v>4.4871800000000004</v>
      </c>
      <c r="H390" s="116">
        <v>2.9610599999999998</v>
      </c>
      <c r="I390" s="116">
        <v>1.5261200000000004</v>
      </c>
      <c r="J390" s="1646">
        <f t="shared" si="62"/>
        <v>0.34010670398780529</v>
      </c>
      <c r="K390" s="116">
        <v>11.260680000000001</v>
      </c>
      <c r="L390" s="116">
        <v>7.9532399999999992</v>
      </c>
      <c r="M390" s="116">
        <v>3.3074400000000015</v>
      </c>
      <c r="N390" s="1646">
        <f t="shared" si="63"/>
        <v>0.29371583243640714</v>
      </c>
      <c r="O390" s="1652">
        <v>8.5940100000000008</v>
      </c>
      <c r="P390" s="116">
        <v>5.4115699999999993</v>
      </c>
      <c r="Q390" s="116">
        <v>3.1824400000000006</v>
      </c>
      <c r="R390" s="1646">
        <f t="shared" si="64"/>
        <v>0.37030908737597468</v>
      </c>
      <c r="S390" s="116">
        <v>27.666650000000001</v>
      </c>
      <c r="T390" s="116">
        <v>18.452680000000001</v>
      </c>
      <c r="U390" s="116">
        <v>9.2139700000000015</v>
      </c>
      <c r="V390" s="1646">
        <f t="shared" si="65"/>
        <v>0.33303526086461505</v>
      </c>
      <c r="W390" s="116">
        <v>5.594009999999999</v>
      </c>
      <c r="X390" s="116">
        <v>3.5578075999999985</v>
      </c>
      <c r="Y390" s="116">
        <v>2.0362024000000005</v>
      </c>
      <c r="Z390" s="1646">
        <f t="shared" si="66"/>
        <v>0.36399691813207358</v>
      </c>
      <c r="AA390" s="1652">
        <v>3.4504200000000003</v>
      </c>
      <c r="AB390" s="116">
        <v>2.1079850000000002</v>
      </c>
      <c r="AC390" s="116">
        <v>1.342435</v>
      </c>
      <c r="AD390" s="1646">
        <f t="shared" si="67"/>
        <v>0.38906422986187189</v>
      </c>
      <c r="AE390" s="1652">
        <v>9.0444300000000002</v>
      </c>
      <c r="AF390" s="116">
        <v>5.6657925999999987</v>
      </c>
      <c r="AG390" s="116">
        <v>3.3786374000000015</v>
      </c>
      <c r="AH390" s="1646">
        <f t="shared" si="68"/>
        <v>0.37356001428503527</v>
      </c>
      <c r="AI390" s="116">
        <v>28.899120000000003</v>
      </c>
      <c r="AJ390" s="116">
        <v>19.030602599999998</v>
      </c>
      <c r="AK390" s="116">
        <v>9.8685174000000035</v>
      </c>
      <c r="AL390" s="1655">
        <f t="shared" si="69"/>
        <v>0.34148158836670467</v>
      </c>
    </row>
    <row r="391" spans="2:38" outlineLevel="1">
      <c r="B391" s="503" t="s">
        <v>1351</v>
      </c>
      <c r="C391" s="116">
        <v>0</v>
      </c>
      <c r="D391" s="116">
        <v>0</v>
      </c>
      <c r="E391" s="116">
        <v>0</v>
      </c>
      <c r="F391" s="1646">
        <f t="shared" si="61"/>
        <v>0</v>
      </c>
      <c r="G391" s="116">
        <v>18.249023679999997</v>
      </c>
      <c r="H391" s="116">
        <v>13.589097399999998</v>
      </c>
      <c r="I391" s="116">
        <v>4.6599262799999996</v>
      </c>
      <c r="J391" s="1646">
        <f t="shared" si="62"/>
        <v>0.25535208686846311</v>
      </c>
      <c r="K391" s="116">
        <v>47.439373619999998</v>
      </c>
      <c r="L391" s="116">
        <v>38.154615000000007</v>
      </c>
      <c r="M391" s="116">
        <v>9.2847586199999927</v>
      </c>
      <c r="N391" s="1646">
        <f t="shared" si="63"/>
        <v>0.19571840670521892</v>
      </c>
      <c r="O391" s="1652">
        <v>2.0329080300000002</v>
      </c>
      <c r="P391" s="116">
        <v>1.503225</v>
      </c>
      <c r="Q391" s="116">
        <v>0.52968302999999994</v>
      </c>
      <c r="R391" s="1646">
        <f t="shared" si="64"/>
        <v>0.26055434981975051</v>
      </c>
      <c r="S391" s="116">
        <v>67.721305330000007</v>
      </c>
      <c r="T391" s="116">
        <v>53.2469374</v>
      </c>
      <c r="U391" s="116">
        <v>14.47436793</v>
      </c>
      <c r="V391" s="1646">
        <f t="shared" si="65"/>
        <v>0.21373433160314423</v>
      </c>
      <c r="W391" s="116">
        <v>0</v>
      </c>
      <c r="X391" s="116">
        <v>0</v>
      </c>
      <c r="Y391" s="116">
        <v>0</v>
      </c>
      <c r="Z391" s="1646">
        <f t="shared" si="66"/>
        <v>0</v>
      </c>
      <c r="AA391" s="1652">
        <v>0</v>
      </c>
      <c r="AB391" s="116">
        <v>0</v>
      </c>
      <c r="AC391" s="116">
        <v>0</v>
      </c>
      <c r="AD391" s="1646">
        <f t="shared" si="67"/>
        <v>0</v>
      </c>
      <c r="AE391" s="1652">
        <v>0</v>
      </c>
      <c r="AF391" s="116">
        <v>0</v>
      </c>
      <c r="AG391" s="116">
        <v>0</v>
      </c>
      <c r="AH391" s="1646">
        <f t="shared" si="68"/>
        <v>0</v>
      </c>
      <c r="AI391" s="116">
        <v>49.472281649999999</v>
      </c>
      <c r="AJ391" s="116">
        <v>39.657840000000007</v>
      </c>
      <c r="AK391" s="116">
        <v>9.8144416499999938</v>
      </c>
      <c r="AL391" s="1655">
        <f t="shared" si="69"/>
        <v>0.1983826361483369</v>
      </c>
    </row>
    <row r="392" spans="2:38" outlineLevel="1">
      <c r="B392" s="503" t="s">
        <v>4865</v>
      </c>
      <c r="C392" s="116">
        <v>0</v>
      </c>
      <c r="D392" s="116">
        <v>0</v>
      </c>
      <c r="E392" s="116">
        <v>0</v>
      </c>
      <c r="F392" s="1646">
        <f t="shared" si="61"/>
        <v>0</v>
      </c>
      <c r="G392" s="116">
        <v>0</v>
      </c>
      <c r="H392" s="116">
        <v>0</v>
      </c>
      <c r="I392" s="116">
        <v>0</v>
      </c>
      <c r="J392" s="1646">
        <f t="shared" si="62"/>
        <v>0</v>
      </c>
      <c r="K392" s="116">
        <v>0</v>
      </c>
      <c r="L392" s="116">
        <v>0</v>
      </c>
      <c r="M392" s="116">
        <v>0</v>
      </c>
      <c r="N392" s="1646">
        <f t="shared" si="63"/>
        <v>0</v>
      </c>
      <c r="O392" s="1652">
        <v>0</v>
      </c>
      <c r="P392" s="116">
        <v>0</v>
      </c>
      <c r="Q392" s="116">
        <v>0</v>
      </c>
      <c r="R392" s="1646">
        <f t="shared" si="64"/>
        <v>0</v>
      </c>
      <c r="S392" s="116">
        <v>0</v>
      </c>
      <c r="T392" s="116">
        <v>0</v>
      </c>
      <c r="U392" s="116">
        <v>0</v>
      </c>
      <c r="V392" s="1646">
        <f t="shared" si="65"/>
        <v>0</v>
      </c>
      <c r="W392" s="116">
        <v>17.25299</v>
      </c>
      <c r="X392" s="116">
        <v>7.5504000000000051</v>
      </c>
      <c r="Y392" s="116">
        <v>9.7025899999999972</v>
      </c>
      <c r="Z392" s="1646">
        <f t="shared" si="66"/>
        <v>0.56237150777923117</v>
      </c>
      <c r="AA392" s="1652">
        <v>0</v>
      </c>
      <c r="AB392" s="116">
        <v>0</v>
      </c>
      <c r="AC392" s="116">
        <v>0</v>
      </c>
      <c r="AD392" s="1646">
        <f t="shared" si="67"/>
        <v>0</v>
      </c>
      <c r="AE392" s="1652">
        <v>17.25299</v>
      </c>
      <c r="AF392" s="116">
        <v>7.5504000000000051</v>
      </c>
      <c r="AG392" s="116">
        <v>9.7025899999999972</v>
      </c>
      <c r="AH392" s="1646">
        <f t="shared" si="68"/>
        <v>0.56237150777923117</v>
      </c>
      <c r="AI392" s="116">
        <v>17.25299</v>
      </c>
      <c r="AJ392" s="116">
        <v>7.5504000000000051</v>
      </c>
      <c r="AK392" s="116">
        <v>9.7025899999999972</v>
      </c>
      <c r="AL392" s="1655">
        <f t="shared" si="69"/>
        <v>0.56237150777923117</v>
      </c>
    </row>
    <row r="393" spans="2:38" outlineLevel="1">
      <c r="B393" s="503" t="s">
        <v>3562</v>
      </c>
      <c r="C393" s="116">
        <v>34.32734</v>
      </c>
      <c r="D393" s="116">
        <v>22.004395800000001</v>
      </c>
      <c r="E393" s="116">
        <v>12.322944199999995</v>
      </c>
      <c r="F393" s="1646">
        <f t="shared" ref="F393:F456" si="70">IFERROR(E393/C393,0)</f>
        <v>0.35898337010674275</v>
      </c>
      <c r="G393" s="116">
        <v>25.831600000000002</v>
      </c>
      <c r="H393" s="116">
        <v>17.994119999999999</v>
      </c>
      <c r="I393" s="116">
        <v>7.8374800000000029</v>
      </c>
      <c r="J393" s="1646">
        <f t="shared" ref="J393:J456" si="71">IFERROR(I393/G393,0)</f>
        <v>0.30340668019015476</v>
      </c>
      <c r="K393" s="116">
        <v>29.348710000000001</v>
      </c>
      <c r="L393" s="116">
        <v>22.209510600000002</v>
      </c>
      <c r="M393" s="116">
        <v>7.1391993999999981</v>
      </c>
      <c r="N393" s="1646">
        <f t="shared" ref="N393:N456" si="72">IFERROR(M393/K393,0)</f>
        <v>0.2432542827265661</v>
      </c>
      <c r="O393" s="1652">
        <v>2.0803400000000001</v>
      </c>
      <c r="P393" s="116">
        <v>1.1419300000000001</v>
      </c>
      <c r="Q393" s="116">
        <v>0.93841000000000008</v>
      </c>
      <c r="R393" s="1646">
        <f t="shared" ref="R393:R456" si="73">IFERROR(Q393/O393,0)</f>
        <v>0.45108491881134816</v>
      </c>
      <c r="S393" s="116">
        <v>91.587989999999991</v>
      </c>
      <c r="T393" s="116">
        <v>63.349956400000003</v>
      </c>
      <c r="U393" s="116">
        <v>28.238033599999987</v>
      </c>
      <c r="V393" s="1646">
        <f t="shared" ref="V393:V456" si="74">IFERROR(U393/S393,0)</f>
        <v>0.30831590037077994</v>
      </c>
      <c r="W393" s="116">
        <v>0</v>
      </c>
      <c r="X393" s="116">
        <v>0</v>
      </c>
      <c r="Y393" s="116">
        <v>0</v>
      </c>
      <c r="Z393" s="1646">
        <f t="shared" ref="Z393:Z456" si="75">IFERROR(Y393/W393,0)</f>
        <v>0</v>
      </c>
      <c r="AA393" s="1652">
        <v>10.5923</v>
      </c>
      <c r="AB393" s="116">
        <v>9.2545715999999967</v>
      </c>
      <c r="AC393" s="116">
        <v>1.3377284000000018</v>
      </c>
      <c r="AD393" s="1646">
        <f t="shared" ref="AD393:AD456" si="76">IFERROR(AC393/AA393,0)</f>
        <v>0.12629253325528939</v>
      </c>
      <c r="AE393" s="1652">
        <v>10.5923</v>
      </c>
      <c r="AF393" s="116">
        <v>9.2545715999999967</v>
      </c>
      <c r="AG393" s="116">
        <v>1.3377284000000018</v>
      </c>
      <c r="AH393" s="1646">
        <f t="shared" ref="AH393:AH456" si="77">IFERROR(AG393/AE393,0)</f>
        <v>0.12629253325528939</v>
      </c>
      <c r="AI393" s="116">
        <v>42.021349999999998</v>
      </c>
      <c r="AJ393" s="116">
        <v>32.606012199999995</v>
      </c>
      <c r="AK393" s="116">
        <v>9.4153378000000014</v>
      </c>
      <c r="AL393" s="1655">
        <f t="shared" ref="AL393:AL456" si="78">IFERROR(AK393/AI393,0)</f>
        <v>0.2240608119444045</v>
      </c>
    </row>
    <row r="394" spans="2:38" outlineLevel="1">
      <c r="B394" s="503" t="s">
        <v>2785</v>
      </c>
      <c r="C394" s="116">
        <v>0</v>
      </c>
      <c r="D394" s="116">
        <v>0</v>
      </c>
      <c r="E394" s="116">
        <v>0</v>
      </c>
      <c r="F394" s="1646">
        <f t="shared" si="70"/>
        <v>0</v>
      </c>
      <c r="G394" s="116">
        <v>0</v>
      </c>
      <c r="H394" s="116">
        <v>0</v>
      </c>
      <c r="I394" s="116">
        <v>0</v>
      </c>
      <c r="J394" s="1646">
        <f t="shared" si="71"/>
        <v>0</v>
      </c>
      <c r="K394" s="116">
        <v>0</v>
      </c>
      <c r="L394" s="116">
        <v>0</v>
      </c>
      <c r="M394" s="116">
        <v>0</v>
      </c>
      <c r="N394" s="1646">
        <f t="shared" si="72"/>
        <v>0</v>
      </c>
      <c r="O394" s="1652">
        <v>2.9162399999999997</v>
      </c>
      <c r="P394" s="116">
        <v>0.84758399999999978</v>
      </c>
      <c r="Q394" s="116">
        <v>2.0686559999999998</v>
      </c>
      <c r="R394" s="1646">
        <f t="shared" si="73"/>
        <v>0.70935725454695087</v>
      </c>
      <c r="S394" s="116">
        <v>2.9162399999999997</v>
      </c>
      <c r="T394" s="116">
        <v>0.84758399999999978</v>
      </c>
      <c r="U394" s="116">
        <v>2.0686559999999998</v>
      </c>
      <c r="V394" s="1646">
        <f t="shared" si="74"/>
        <v>0.70935725454695087</v>
      </c>
      <c r="W394" s="116">
        <v>1.59145</v>
      </c>
      <c r="X394" s="116">
        <v>0.55202400000000007</v>
      </c>
      <c r="Y394" s="116">
        <v>1.039426</v>
      </c>
      <c r="Z394" s="1646">
        <f t="shared" si="75"/>
        <v>0.65313142103113508</v>
      </c>
      <c r="AA394" s="1652">
        <v>8.7478600000000011</v>
      </c>
      <c r="AB394" s="116">
        <v>2.5466400000000005</v>
      </c>
      <c r="AC394" s="116">
        <v>6.2012200000000002</v>
      </c>
      <c r="AD394" s="1646">
        <f t="shared" si="76"/>
        <v>0.708884229971673</v>
      </c>
      <c r="AE394" s="1652">
        <v>10.339310000000001</v>
      </c>
      <c r="AF394" s="116">
        <v>3.0986640000000008</v>
      </c>
      <c r="AG394" s="116">
        <v>7.2406460000000008</v>
      </c>
      <c r="AH394" s="1646">
        <f t="shared" si="77"/>
        <v>0.70030263141350824</v>
      </c>
      <c r="AI394" s="116">
        <v>13.255549999999999</v>
      </c>
      <c r="AJ394" s="116">
        <v>3.9462480000000006</v>
      </c>
      <c r="AK394" s="116">
        <v>9.3093019999999989</v>
      </c>
      <c r="AL394" s="1655">
        <f t="shared" si="78"/>
        <v>0.70229466148141717</v>
      </c>
    </row>
    <row r="395" spans="2:38" outlineLevel="1">
      <c r="B395" s="503" t="s">
        <v>4747</v>
      </c>
      <c r="C395" s="116">
        <v>0</v>
      </c>
      <c r="D395" s="116">
        <v>0</v>
      </c>
      <c r="E395" s="116">
        <v>0</v>
      </c>
      <c r="F395" s="1646">
        <f t="shared" si="70"/>
        <v>0</v>
      </c>
      <c r="G395" s="116">
        <v>0.71709000000000001</v>
      </c>
      <c r="H395" s="116">
        <v>0.55545300000000009</v>
      </c>
      <c r="I395" s="116">
        <v>0.16163699999999995</v>
      </c>
      <c r="J395" s="1646">
        <f t="shared" si="71"/>
        <v>0.22540685269631419</v>
      </c>
      <c r="K395" s="116">
        <v>0</v>
      </c>
      <c r="L395" s="116">
        <v>0</v>
      </c>
      <c r="M395" s="116">
        <v>0</v>
      </c>
      <c r="N395" s="1646">
        <f t="shared" si="72"/>
        <v>0</v>
      </c>
      <c r="O395" s="1652">
        <v>0</v>
      </c>
      <c r="P395" s="116">
        <v>0</v>
      </c>
      <c r="Q395" s="116">
        <v>0</v>
      </c>
      <c r="R395" s="1646">
        <f t="shared" si="73"/>
        <v>0</v>
      </c>
      <c r="S395" s="116">
        <v>0.71709000000000001</v>
      </c>
      <c r="T395" s="116">
        <v>0.55545300000000009</v>
      </c>
      <c r="U395" s="116">
        <v>0.16163699999999995</v>
      </c>
      <c r="V395" s="1646">
        <f t="shared" si="74"/>
        <v>0.22540685269631419</v>
      </c>
      <c r="W395" s="116">
        <v>2.1256399999999998</v>
      </c>
      <c r="X395" s="116">
        <v>1.0695030399999998</v>
      </c>
      <c r="Y395" s="116">
        <v>1.0561369600000001</v>
      </c>
      <c r="Z395" s="1646">
        <f t="shared" si="75"/>
        <v>0.49685598690276822</v>
      </c>
      <c r="AA395" s="1652">
        <v>27.033340000000003</v>
      </c>
      <c r="AB395" s="116">
        <v>18.802916299999996</v>
      </c>
      <c r="AC395" s="116">
        <v>8.2304237000000064</v>
      </c>
      <c r="AD395" s="1646">
        <f t="shared" si="76"/>
        <v>0.30445456240331403</v>
      </c>
      <c r="AE395" s="1652">
        <v>29.158980000000003</v>
      </c>
      <c r="AF395" s="116">
        <v>19.872419339999997</v>
      </c>
      <c r="AG395" s="116">
        <v>9.2865606600000064</v>
      </c>
      <c r="AH395" s="1646">
        <f t="shared" si="77"/>
        <v>0.31848029869357586</v>
      </c>
      <c r="AI395" s="116">
        <v>29.158980000000003</v>
      </c>
      <c r="AJ395" s="116">
        <v>19.872419339999997</v>
      </c>
      <c r="AK395" s="116">
        <v>9.2865606600000064</v>
      </c>
      <c r="AL395" s="1655">
        <f t="shared" si="78"/>
        <v>0.31848029869357586</v>
      </c>
    </row>
    <row r="396" spans="2:38" outlineLevel="1">
      <c r="B396" s="503" t="s">
        <v>3577</v>
      </c>
      <c r="C396" s="116">
        <v>18.18374</v>
      </c>
      <c r="D396" s="116">
        <v>11.267605000000001</v>
      </c>
      <c r="E396" s="116">
        <v>6.9161350000000006</v>
      </c>
      <c r="F396" s="1646">
        <f t="shared" si="70"/>
        <v>0.38034722229860307</v>
      </c>
      <c r="G396" s="116">
        <v>18.262370000000004</v>
      </c>
      <c r="H396" s="116">
        <v>11.853320000000002</v>
      </c>
      <c r="I396" s="116">
        <v>6.4090500000000015</v>
      </c>
      <c r="J396" s="1646">
        <f t="shared" si="71"/>
        <v>0.35094294990190211</v>
      </c>
      <c r="K396" s="116">
        <v>13.406830000000001</v>
      </c>
      <c r="L396" s="116">
        <v>9.0071349999999981</v>
      </c>
      <c r="M396" s="116">
        <v>4.399695000000003</v>
      </c>
      <c r="N396" s="1646">
        <f t="shared" si="72"/>
        <v>0.32816817995007042</v>
      </c>
      <c r="O396" s="1652">
        <v>2.8307699999999998</v>
      </c>
      <c r="P396" s="116">
        <v>1.9030050000000001</v>
      </c>
      <c r="Q396" s="116">
        <v>0.92776499999999984</v>
      </c>
      <c r="R396" s="1646">
        <f t="shared" si="73"/>
        <v>0.32774298159158105</v>
      </c>
      <c r="S396" s="116">
        <v>52.683709999999998</v>
      </c>
      <c r="T396" s="116">
        <v>34.031065000000005</v>
      </c>
      <c r="U396" s="116">
        <v>18.652644999999996</v>
      </c>
      <c r="V396" s="1646">
        <f t="shared" si="74"/>
        <v>0.35404957243899482</v>
      </c>
      <c r="W396" s="116">
        <v>3.0717900000000005</v>
      </c>
      <c r="X396" s="116">
        <v>1.9350150000000002</v>
      </c>
      <c r="Y396" s="116">
        <v>1.1367750000000003</v>
      </c>
      <c r="Z396" s="1646">
        <f t="shared" si="75"/>
        <v>0.37006924301465927</v>
      </c>
      <c r="AA396" s="1652">
        <v>7.5777800000000006</v>
      </c>
      <c r="AB396" s="116">
        <v>4.7607025000000016</v>
      </c>
      <c r="AC396" s="116">
        <v>2.8170774999999995</v>
      </c>
      <c r="AD396" s="1646">
        <f t="shared" si="76"/>
        <v>0.37175498628886022</v>
      </c>
      <c r="AE396" s="1652">
        <v>10.649570000000001</v>
      </c>
      <c r="AF396" s="116">
        <v>6.6957175000000015</v>
      </c>
      <c r="AG396" s="116">
        <v>3.9538525</v>
      </c>
      <c r="AH396" s="1646">
        <f t="shared" si="77"/>
        <v>0.37126874606204757</v>
      </c>
      <c r="AI396" s="116">
        <v>26.887170000000005</v>
      </c>
      <c r="AJ396" s="116">
        <v>17.605857499999999</v>
      </c>
      <c r="AK396" s="116">
        <v>9.2813125000000074</v>
      </c>
      <c r="AL396" s="1655">
        <f t="shared" si="78"/>
        <v>0.34519484572009645</v>
      </c>
    </row>
    <row r="397" spans="2:38" outlineLevel="1">
      <c r="B397" s="503" t="s">
        <v>4830</v>
      </c>
      <c r="C397" s="116">
        <v>0</v>
      </c>
      <c r="D397" s="116">
        <v>0</v>
      </c>
      <c r="E397" s="116">
        <v>0</v>
      </c>
      <c r="F397" s="1646">
        <f t="shared" si="70"/>
        <v>0</v>
      </c>
      <c r="G397" s="116">
        <v>0</v>
      </c>
      <c r="H397" s="116">
        <v>0</v>
      </c>
      <c r="I397" s="116">
        <v>0</v>
      </c>
      <c r="J397" s="1646">
        <f t="shared" si="71"/>
        <v>0</v>
      </c>
      <c r="K397" s="116">
        <v>0</v>
      </c>
      <c r="L397" s="116">
        <v>0</v>
      </c>
      <c r="M397" s="116">
        <v>0</v>
      </c>
      <c r="N397" s="1646">
        <f t="shared" si="72"/>
        <v>0</v>
      </c>
      <c r="O397" s="1652">
        <v>0</v>
      </c>
      <c r="P397" s="116">
        <v>0</v>
      </c>
      <c r="Q397" s="116">
        <v>0</v>
      </c>
      <c r="R397" s="1646">
        <f t="shared" si="73"/>
        <v>0</v>
      </c>
      <c r="S397" s="116">
        <v>0</v>
      </c>
      <c r="T397" s="116">
        <v>0</v>
      </c>
      <c r="U397" s="116">
        <v>0</v>
      </c>
      <c r="V397" s="1646">
        <f t="shared" si="74"/>
        <v>0</v>
      </c>
      <c r="W397" s="116">
        <v>52.490600000000001</v>
      </c>
      <c r="X397" s="116">
        <v>43.229668199999999</v>
      </c>
      <c r="Y397" s="116">
        <v>9.260931799999998</v>
      </c>
      <c r="Z397" s="1646">
        <f t="shared" si="75"/>
        <v>0.17643029037580057</v>
      </c>
      <c r="AA397" s="1652">
        <v>0</v>
      </c>
      <c r="AB397" s="116">
        <v>0</v>
      </c>
      <c r="AC397" s="116">
        <v>0</v>
      </c>
      <c r="AD397" s="1646">
        <f t="shared" si="76"/>
        <v>0</v>
      </c>
      <c r="AE397" s="1652">
        <v>52.490600000000001</v>
      </c>
      <c r="AF397" s="116">
        <v>43.229668199999999</v>
      </c>
      <c r="AG397" s="116">
        <v>9.260931799999998</v>
      </c>
      <c r="AH397" s="1646">
        <f t="shared" si="77"/>
        <v>0.17643029037580057</v>
      </c>
      <c r="AI397" s="116">
        <v>52.490600000000001</v>
      </c>
      <c r="AJ397" s="116">
        <v>43.229668199999999</v>
      </c>
      <c r="AK397" s="116">
        <v>9.260931799999998</v>
      </c>
      <c r="AL397" s="1655">
        <f t="shared" si="78"/>
        <v>0.17643029037580057</v>
      </c>
    </row>
    <row r="398" spans="2:38" outlineLevel="1">
      <c r="B398" s="503" t="s">
        <v>4754</v>
      </c>
      <c r="C398" s="116">
        <v>0</v>
      </c>
      <c r="D398" s="116">
        <v>0</v>
      </c>
      <c r="E398" s="116">
        <v>0</v>
      </c>
      <c r="F398" s="1646">
        <f t="shared" si="70"/>
        <v>0</v>
      </c>
      <c r="G398" s="116">
        <v>0.36924000000000001</v>
      </c>
      <c r="H398" s="116">
        <v>0.22420430000000002</v>
      </c>
      <c r="I398" s="116">
        <v>0.14503569999999999</v>
      </c>
      <c r="J398" s="1646">
        <f t="shared" si="71"/>
        <v>0.39279520095330944</v>
      </c>
      <c r="K398" s="116">
        <v>0.88973999999999998</v>
      </c>
      <c r="L398" s="116">
        <v>0.51266999999999985</v>
      </c>
      <c r="M398" s="116">
        <v>0.37707000000000018</v>
      </c>
      <c r="N398" s="1646">
        <f t="shared" si="72"/>
        <v>0.42379796344999687</v>
      </c>
      <c r="O398" s="1652">
        <v>17.420510000000004</v>
      </c>
      <c r="P398" s="116">
        <v>13.8943046</v>
      </c>
      <c r="Q398" s="116">
        <v>3.5262054000000025</v>
      </c>
      <c r="R398" s="1646">
        <f t="shared" si="73"/>
        <v>0.2024168867616391</v>
      </c>
      <c r="S398" s="116">
        <v>18.679490000000001</v>
      </c>
      <c r="T398" s="116">
        <v>14.631178899999998</v>
      </c>
      <c r="U398" s="116">
        <v>4.0483111000000029</v>
      </c>
      <c r="V398" s="1646">
        <f t="shared" si="74"/>
        <v>0.216724926644143</v>
      </c>
      <c r="W398" s="116">
        <v>10.14188</v>
      </c>
      <c r="X398" s="116">
        <v>9.4825152000000017</v>
      </c>
      <c r="Y398" s="116">
        <v>0.65936479999999942</v>
      </c>
      <c r="Z398" s="1646">
        <f t="shared" si="75"/>
        <v>6.5014060509491281E-2</v>
      </c>
      <c r="AA398" s="1652">
        <v>16.250440000000001</v>
      </c>
      <c r="AB398" s="116">
        <v>11.5713501</v>
      </c>
      <c r="AC398" s="116">
        <v>4.679089900000001</v>
      </c>
      <c r="AD398" s="1646">
        <f t="shared" si="76"/>
        <v>0.2879361974198853</v>
      </c>
      <c r="AE398" s="1652">
        <v>26.392319999999998</v>
      </c>
      <c r="AF398" s="116">
        <v>21.053865300000002</v>
      </c>
      <c r="AG398" s="116">
        <v>5.338454699999998</v>
      </c>
      <c r="AH398" s="1646">
        <f t="shared" si="77"/>
        <v>0.20227303624690812</v>
      </c>
      <c r="AI398" s="116">
        <v>44.702570000000009</v>
      </c>
      <c r="AJ398" s="116">
        <v>35.460839900000003</v>
      </c>
      <c r="AK398" s="116">
        <v>9.2417300999999998</v>
      </c>
      <c r="AL398" s="1655">
        <f t="shared" si="78"/>
        <v>0.20673822780211515</v>
      </c>
    </row>
    <row r="399" spans="2:38" outlineLevel="1">
      <c r="B399" s="503" t="s">
        <v>3596</v>
      </c>
      <c r="C399" s="116">
        <v>4.7658000000000005</v>
      </c>
      <c r="D399" s="116">
        <v>2.8202699999999998</v>
      </c>
      <c r="E399" s="116">
        <v>1.9455300000000002</v>
      </c>
      <c r="F399" s="1646">
        <f t="shared" si="70"/>
        <v>0.40822737001133075</v>
      </c>
      <c r="G399" s="116">
        <v>5.6375999999999999</v>
      </c>
      <c r="H399" s="116">
        <v>3.7299600000000011</v>
      </c>
      <c r="I399" s="116">
        <v>1.9076399999999993</v>
      </c>
      <c r="J399" s="1646">
        <f t="shared" si="71"/>
        <v>0.33837803320561932</v>
      </c>
      <c r="K399" s="116">
        <v>6.7683700000000009</v>
      </c>
      <c r="L399" s="116">
        <v>4.3574349999999997</v>
      </c>
      <c r="M399" s="116">
        <v>2.4109350000000012</v>
      </c>
      <c r="N399" s="1646">
        <f t="shared" si="72"/>
        <v>0.35620614712257176</v>
      </c>
      <c r="O399" s="1652">
        <v>5.0179500000000008</v>
      </c>
      <c r="P399" s="116">
        <v>3.3083400000000003</v>
      </c>
      <c r="Q399" s="116">
        <v>1.7096100000000005</v>
      </c>
      <c r="R399" s="1646">
        <f t="shared" si="73"/>
        <v>0.3406988909813769</v>
      </c>
      <c r="S399" s="116">
        <v>22.189720000000005</v>
      </c>
      <c r="T399" s="116">
        <v>14.216005000000001</v>
      </c>
      <c r="U399" s="116">
        <v>7.9737150000000039</v>
      </c>
      <c r="V399" s="1646">
        <f t="shared" si="74"/>
        <v>0.35934274970571967</v>
      </c>
      <c r="W399" s="116">
        <v>6.4444400000000011</v>
      </c>
      <c r="X399" s="116">
        <v>4.1060319999999999</v>
      </c>
      <c r="Y399" s="116">
        <v>2.3384080000000012</v>
      </c>
      <c r="Z399" s="1646">
        <f t="shared" si="75"/>
        <v>0.36285666403907879</v>
      </c>
      <c r="AA399" s="1652">
        <v>7.2393000000000001</v>
      </c>
      <c r="AB399" s="116">
        <v>4.4612850000000002</v>
      </c>
      <c r="AC399" s="116">
        <v>2.7780150000000003</v>
      </c>
      <c r="AD399" s="1646">
        <f t="shared" si="76"/>
        <v>0.38374083129584358</v>
      </c>
      <c r="AE399" s="1652">
        <v>13.683740000000002</v>
      </c>
      <c r="AF399" s="116">
        <v>8.5673169999999992</v>
      </c>
      <c r="AG399" s="116">
        <v>5.1164230000000028</v>
      </c>
      <c r="AH399" s="1646">
        <f t="shared" si="77"/>
        <v>0.37390530659015753</v>
      </c>
      <c r="AI399" s="116">
        <v>25.47006</v>
      </c>
      <c r="AJ399" s="116">
        <v>16.233091999999999</v>
      </c>
      <c r="AK399" s="116">
        <v>9.236968000000001</v>
      </c>
      <c r="AL399" s="1655">
        <f t="shared" si="78"/>
        <v>0.36265984453903921</v>
      </c>
    </row>
    <row r="400" spans="2:38" outlineLevel="1">
      <c r="B400" s="503" t="s">
        <v>1403</v>
      </c>
      <c r="C400" s="116">
        <v>9.5</v>
      </c>
      <c r="D400" s="116">
        <v>5.1021000000000001</v>
      </c>
      <c r="E400" s="116">
        <v>4.3978999999999999</v>
      </c>
      <c r="F400" s="1646">
        <f t="shared" si="70"/>
        <v>0.46293684210526315</v>
      </c>
      <c r="G400" s="116">
        <v>10.450419999999999</v>
      </c>
      <c r="H400" s="116">
        <v>5.5496099999999995</v>
      </c>
      <c r="I400" s="116">
        <v>4.9008100000000008</v>
      </c>
      <c r="J400" s="1646">
        <f t="shared" si="71"/>
        <v>0.46895818541264378</v>
      </c>
      <c r="K400" s="116">
        <v>32.625629999999994</v>
      </c>
      <c r="L400" s="116">
        <v>24.384245000000007</v>
      </c>
      <c r="M400" s="116">
        <v>8.2413849999999904</v>
      </c>
      <c r="N400" s="1646">
        <f t="shared" si="72"/>
        <v>0.25260462403331346</v>
      </c>
      <c r="O400" s="1652">
        <v>-0.8</v>
      </c>
      <c r="P400" s="116">
        <v>0</v>
      </c>
      <c r="Q400" s="116">
        <v>-0.8</v>
      </c>
      <c r="R400" s="1646">
        <f t="shared" si="73"/>
        <v>1</v>
      </c>
      <c r="S400" s="116">
        <v>51.776049999999998</v>
      </c>
      <c r="T400" s="116">
        <v>35.035955000000001</v>
      </c>
      <c r="U400" s="116">
        <v>16.740094999999993</v>
      </c>
      <c r="V400" s="1646">
        <f t="shared" si="74"/>
        <v>0.32331734460237876</v>
      </c>
      <c r="W400" s="116">
        <v>4.7803399999999998</v>
      </c>
      <c r="X400" s="116">
        <v>3.0222200000000004</v>
      </c>
      <c r="Y400" s="116">
        <v>1.7581199999999999</v>
      </c>
      <c r="Z400" s="1646">
        <f t="shared" si="75"/>
        <v>0.36778137119953808</v>
      </c>
      <c r="AA400" s="1652">
        <v>0</v>
      </c>
      <c r="AB400" s="116">
        <v>0</v>
      </c>
      <c r="AC400" s="116">
        <v>0</v>
      </c>
      <c r="AD400" s="1646">
        <f t="shared" si="76"/>
        <v>0</v>
      </c>
      <c r="AE400" s="1652">
        <v>4.7803399999999998</v>
      </c>
      <c r="AF400" s="116">
        <v>3.0222200000000004</v>
      </c>
      <c r="AG400" s="116">
        <v>1.7581199999999999</v>
      </c>
      <c r="AH400" s="1646">
        <f t="shared" si="77"/>
        <v>0.36778137119953808</v>
      </c>
      <c r="AI400" s="116">
        <v>36.605969999999999</v>
      </c>
      <c r="AJ400" s="116">
        <v>27.406465000000008</v>
      </c>
      <c r="AK400" s="116">
        <v>9.1995049999999932</v>
      </c>
      <c r="AL400" s="1655">
        <f t="shared" si="78"/>
        <v>0.25131160299809002</v>
      </c>
    </row>
    <row r="401" spans="2:38" outlineLevel="1">
      <c r="B401" s="503" t="s">
        <v>1673</v>
      </c>
      <c r="C401" s="116">
        <v>3.4470100000000001</v>
      </c>
      <c r="D401" s="116">
        <v>2.1763718000000005</v>
      </c>
      <c r="E401" s="116">
        <v>1.2706381999999998</v>
      </c>
      <c r="F401" s="1646">
        <f t="shared" si="70"/>
        <v>0.36862039854830703</v>
      </c>
      <c r="G401" s="116">
        <v>1.40256</v>
      </c>
      <c r="H401" s="116">
        <v>0.9564450000000001</v>
      </c>
      <c r="I401" s="116">
        <v>0.44611499999999987</v>
      </c>
      <c r="J401" s="1646">
        <f t="shared" si="71"/>
        <v>0.3180719541409992</v>
      </c>
      <c r="K401" s="116">
        <v>11.632470000000001</v>
      </c>
      <c r="L401" s="116">
        <v>7.3460527000000004</v>
      </c>
      <c r="M401" s="116">
        <v>4.286417300000001</v>
      </c>
      <c r="N401" s="1646">
        <f t="shared" si="72"/>
        <v>0.36848728601922037</v>
      </c>
      <c r="O401" s="1652">
        <v>4.9649599999999996</v>
      </c>
      <c r="P401" s="116">
        <v>2.7215400000000001</v>
      </c>
      <c r="Q401" s="116">
        <v>2.24342</v>
      </c>
      <c r="R401" s="1646">
        <f t="shared" si="73"/>
        <v>0.45185056878605268</v>
      </c>
      <c r="S401" s="116">
        <v>21.446999999999999</v>
      </c>
      <c r="T401" s="116">
        <v>13.200409500000001</v>
      </c>
      <c r="U401" s="116">
        <v>8.2465904999999982</v>
      </c>
      <c r="V401" s="1646">
        <f t="shared" si="74"/>
        <v>0.38451021121835216</v>
      </c>
      <c r="W401" s="116">
        <v>1.59402</v>
      </c>
      <c r="X401" s="116">
        <v>1.0702215999999998</v>
      </c>
      <c r="Y401" s="116">
        <v>0.52379840000000011</v>
      </c>
      <c r="Z401" s="1646">
        <f t="shared" si="75"/>
        <v>0.32860215053763447</v>
      </c>
      <c r="AA401" s="1652">
        <v>5.9307699999999999</v>
      </c>
      <c r="AB401" s="116">
        <v>3.8674415999999998</v>
      </c>
      <c r="AC401" s="116">
        <v>2.0633284000000001</v>
      </c>
      <c r="AD401" s="1646">
        <f t="shared" si="76"/>
        <v>0.3479022791307031</v>
      </c>
      <c r="AE401" s="1652">
        <v>7.5247899999999994</v>
      </c>
      <c r="AF401" s="116">
        <v>4.9376631999999994</v>
      </c>
      <c r="AG401" s="116">
        <v>2.5871268000000001</v>
      </c>
      <c r="AH401" s="1646">
        <f t="shared" si="77"/>
        <v>0.34381382071792038</v>
      </c>
      <c r="AI401" s="116">
        <v>24.122220000000002</v>
      </c>
      <c r="AJ401" s="116">
        <v>15.005255900000002</v>
      </c>
      <c r="AK401" s="116">
        <v>9.1169640999999988</v>
      </c>
      <c r="AL401" s="1655">
        <f t="shared" si="78"/>
        <v>0.37794879990315972</v>
      </c>
    </row>
    <row r="402" spans="2:38" outlineLevel="1">
      <c r="B402" s="503" t="s">
        <v>4860</v>
      </c>
      <c r="C402" s="116">
        <v>0</v>
      </c>
      <c r="D402" s="116">
        <v>0</v>
      </c>
      <c r="E402" s="116">
        <v>0</v>
      </c>
      <c r="F402" s="1646">
        <f t="shared" si="70"/>
        <v>0</v>
      </c>
      <c r="G402" s="116">
        <v>0</v>
      </c>
      <c r="H402" s="116">
        <v>0</v>
      </c>
      <c r="I402" s="116">
        <v>0</v>
      </c>
      <c r="J402" s="1646">
        <f t="shared" si="71"/>
        <v>0</v>
      </c>
      <c r="K402" s="116">
        <v>0</v>
      </c>
      <c r="L402" s="116">
        <v>0</v>
      </c>
      <c r="M402" s="116">
        <v>0</v>
      </c>
      <c r="N402" s="1646">
        <f t="shared" si="72"/>
        <v>0</v>
      </c>
      <c r="O402" s="1652">
        <v>20.864100000000001</v>
      </c>
      <c r="P402" s="116">
        <v>11.8447213</v>
      </c>
      <c r="Q402" s="116">
        <v>9.0193787000000025</v>
      </c>
      <c r="R402" s="1646">
        <f t="shared" si="73"/>
        <v>0.43229176911537054</v>
      </c>
      <c r="S402" s="116">
        <v>20.864100000000001</v>
      </c>
      <c r="T402" s="116">
        <v>11.8447213</v>
      </c>
      <c r="U402" s="116">
        <v>9.0193787000000025</v>
      </c>
      <c r="V402" s="1646">
        <f t="shared" si="74"/>
        <v>0.43229176911537054</v>
      </c>
      <c r="W402" s="116">
        <v>0</v>
      </c>
      <c r="X402" s="116">
        <v>0</v>
      </c>
      <c r="Y402" s="116">
        <v>0</v>
      </c>
      <c r="Z402" s="1646">
        <f t="shared" si="75"/>
        <v>0</v>
      </c>
      <c r="AA402" s="1652">
        <v>0</v>
      </c>
      <c r="AB402" s="116">
        <v>0</v>
      </c>
      <c r="AC402" s="116">
        <v>0</v>
      </c>
      <c r="AD402" s="1646">
        <f t="shared" si="76"/>
        <v>0</v>
      </c>
      <c r="AE402" s="1652">
        <v>0</v>
      </c>
      <c r="AF402" s="116">
        <v>0</v>
      </c>
      <c r="AG402" s="116">
        <v>0</v>
      </c>
      <c r="AH402" s="1646">
        <f t="shared" si="77"/>
        <v>0</v>
      </c>
      <c r="AI402" s="116">
        <v>20.864100000000001</v>
      </c>
      <c r="AJ402" s="116">
        <v>11.8447213</v>
      </c>
      <c r="AK402" s="116">
        <v>9.0193787000000025</v>
      </c>
      <c r="AL402" s="1655">
        <f t="shared" si="78"/>
        <v>0.43229176911537054</v>
      </c>
    </row>
    <row r="403" spans="2:38" outlineLevel="1">
      <c r="B403" s="503" t="s">
        <v>1585</v>
      </c>
      <c r="C403" s="116">
        <v>5.0179500000000008</v>
      </c>
      <c r="D403" s="116">
        <v>3.3886099999999995</v>
      </c>
      <c r="E403" s="116">
        <v>1.6293400000000011</v>
      </c>
      <c r="F403" s="1646">
        <f t="shared" si="70"/>
        <v>0.32470231867595351</v>
      </c>
      <c r="G403" s="116">
        <v>10.048710000000002</v>
      </c>
      <c r="H403" s="116">
        <v>6.7781124999999989</v>
      </c>
      <c r="I403" s="116">
        <v>3.2705975000000018</v>
      </c>
      <c r="J403" s="1646">
        <f t="shared" si="71"/>
        <v>0.32547436437114829</v>
      </c>
      <c r="K403" s="116">
        <v>7.6093999999999999</v>
      </c>
      <c r="L403" s="116">
        <v>4.9727099999999993</v>
      </c>
      <c r="M403" s="116">
        <v>2.6366900000000006</v>
      </c>
      <c r="N403" s="1646">
        <f t="shared" si="72"/>
        <v>0.3465043235997583</v>
      </c>
      <c r="O403" s="1652">
        <v>3.6811899999999995</v>
      </c>
      <c r="P403" s="116">
        <v>2.3151999999999999</v>
      </c>
      <c r="Q403" s="116">
        <v>1.3659899999999998</v>
      </c>
      <c r="R403" s="1646">
        <f t="shared" si="73"/>
        <v>0.37107294108698546</v>
      </c>
      <c r="S403" s="116">
        <v>26.357250000000001</v>
      </c>
      <c r="T403" s="116">
        <v>17.454632499999999</v>
      </c>
      <c r="U403" s="116">
        <v>8.9026174999999999</v>
      </c>
      <c r="V403" s="1646">
        <f t="shared" si="74"/>
        <v>0.33776731259900028</v>
      </c>
      <c r="W403" s="116">
        <v>2.16154</v>
      </c>
      <c r="X403" s="116">
        <v>1.2212874999999999</v>
      </c>
      <c r="Y403" s="116">
        <v>0.94025250000000005</v>
      </c>
      <c r="Z403" s="1646">
        <f t="shared" si="75"/>
        <v>0.43499195018366538</v>
      </c>
      <c r="AA403" s="1652">
        <v>8.61538</v>
      </c>
      <c r="AB403" s="116">
        <v>4.5956000000000001</v>
      </c>
      <c r="AC403" s="116">
        <v>4.019779999999999</v>
      </c>
      <c r="AD403" s="1646">
        <f t="shared" si="76"/>
        <v>0.46658185709742334</v>
      </c>
      <c r="AE403" s="1652">
        <v>10.776919999999999</v>
      </c>
      <c r="AF403" s="116">
        <v>5.8168875000000009</v>
      </c>
      <c r="AG403" s="116">
        <v>4.9600324999999978</v>
      </c>
      <c r="AH403" s="1646">
        <f t="shared" si="77"/>
        <v>0.46024583090530491</v>
      </c>
      <c r="AI403" s="116">
        <v>22.067510000000002</v>
      </c>
      <c r="AJ403" s="116">
        <v>13.104797499999998</v>
      </c>
      <c r="AK403" s="116">
        <v>8.9627125000000039</v>
      </c>
      <c r="AL403" s="1655">
        <f t="shared" si="78"/>
        <v>0.40614969699798498</v>
      </c>
    </row>
    <row r="404" spans="2:38" outlineLevel="1">
      <c r="B404" s="503" t="s">
        <v>1783</v>
      </c>
      <c r="C404" s="116">
        <v>0</v>
      </c>
      <c r="D404" s="116">
        <v>0</v>
      </c>
      <c r="E404" s="116">
        <v>0</v>
      </c>
      <c r="F404" s="1646">
        <f t="shared" si="70"/>
        <v>0</v>
      </c>
      <c r="G404" s="116">
        <v>0.87778</v>
      </c>
      <c r="H404" s="116">
        <v>0.65467999999999993</v>
      </c>
      <c r="I404" s="116">
        <v>0.22310000000000002</v>
      </c>
      <c r="J404" s="1646">
        <f t="shared" si="71"/>
        <v>0.25416391350907974</v>
      </c>
      <c r="K404" s="116">
        <v>10.64189</v>
      </c>
      <c r="L404" s="116">
        <v>7.6518124999999992</v>
      </c>
      <c r="M404" s="116">
        <v>2.9900775000000004</v>
      </c>
      <c r="N404" s="1646">
        <f t="shared" si="72"/>
        <v>0.28097241185541294</v>
      </c>
      <c r="O404" s="1652">
        <v>4.6282099999999993</v>
      </c>
      <c r="P404" s="116">
        <v>2.9667050000000001</v>
      </c>
      <c r="Q404" s="116">
        <v>1.6615049999999991</v>
      </c>
      <c r="R404" s="1646">
        <f t="shared" si="73"/>
        <v>0.35899516227656036</v>
      </c>
      <c r="S404" s="116">
        <v>16.147880000000001</v>
      </c>
      <c r="T404" s="116">
        <v>11.273197499999998</v>
      </c>
      <c r="U404" s="116">
        <v>4.8746825000000005</v>
      </c>
      <c r="V404" s="1646">
        <f t="shared" si="74"/>
        <v>0.30187755296670526</v>
      </c>
      <c r="W404" s="116">
        <v>6.2196500000000006</v>
      </c>
      <c r="X404" s="116">
        <v>4.3360909999999988</v>
      </c>
      <c r="Y404" s="116">
        <v>1.883559000000002</v>
      </c>
      <c r="Z404" s="1646">
        <f t="shared" si="75"/>
        <v>0.30284003119146607</v>
      </c>
      <c r="AA404" s="1652">
        <v>6.9281999999999995</v>
      </c>
      <c r="AB404" s="116">
        <v>4.5433140000000005</v>
      </c>
      <c r="AC404" s="116">
        <v>2.3848859999999994</v>
      </c>
      <c r="AD404" s="1646">
        <f t="shared" si="76"/>
        <v>0.3442288040183597</v>
      </c>
      <c r="AE404" s="1652">
        <v>13.14785</v>
      </c>
      <c r="AF404" s="116">
        <v>8.8794049999999984</v>
      </c>
      <c r="AG404" s="116">
        <v>4.2684450000000016</v>
      </c>
      <c r="AH404" s="1646">
        <f t="shared" si="77"/>
        <v>0.32464965754857272</v>
      </c>
      <c r="AI404" s="116">
        <v>28.417950000000001</v>
      </c>
      <c r="AJ404" s="116">
        <v>19.497922499999998</v>
      </c>
      <c r="AK404" s="116">
        <v>8.9200275000000033</v>
      </c>
      <c r="AL404" s="1655">
        <f t="shared" si="78"/>
        <v>0.31388708545127297</v>
      </c>
    </row>
    <row r="405" spans="2:38" outlineLevel="1">
      <c r="B405" s="503" t="s">
        <v>1647</v>
      </c>
      <c r="C405" s="116">
        <v>7.7991400000000004</v>
      </c>
      <c r="D405" s="116">
        <v>5.5457330000000002</v>
      </c>
      <c r="E405" s="116">
        <v>2.2534070000000002</v>
      </c>
      <c r="F405" s="1646">
        <f t="shared" si="70"/>
        <v>0.28893018973886864</v>
      </c>
      <c r="G405" s="116">
        <v>1.12479</v>
      </c>
      <c r="H405" s="116">
        <v>0.73857500000000009</v>
      </c>
      <c r="I405" s="116">
        <v>0.38621499999999992</v>
      </c>
      <c r="J405" s="1646">
        <f t="shared" si="71"/>
        <v>0.34336631726811223</v>
      </c>
      <c r="K405" s="116">
        <v>9.1384500000000006</v>
      </c>
      <c r="L405" s="116">
        <v>6.6800379999999997</v>
      </c>
      <c r="M405" s="116">
        <v>2.4584120000000014</v>
      </c>
      <c r="N405" s="1646">
        <f t="shared" si="72"/>
        <v>0.26901848781795612</v>
      </c>
      <c r="O405" s="1652">
        <v>6.4880299999999984</v>
      </c>
      <c r="P405" s="116">
        <v>4.5101300000000002</v>
      </c>
      <c r="Q405" s="116">
        <v>1.9778999999999987</v>
      </c>
      <c r="R405" s="1646">
        <f t="shared" si="73"/>
        <v>0.30485370751984797</v>
      </c>
      <c r="S405" s="116">
        <v>24.550409999999999</v>
      </c>
      <c r="T405" s="116">
        <v>17.474475999999999</v>
      </c>
      <c r="U405" s="116">
        <v>7.0759340000000011</v>
      </c>
      <c r="V405" s="1646">
        <f t="shared" si="74"/>
        <v>0.28822060405508509</v>
      </c>
      <c r="W405" s="116">
        <v>5.9119599999999997</v>
      </c>
      <c r="X405" s="116">
        <v>4.3958270000000006</v>
      </c>
      <c r="Y405" s="116">
        <v>1.5161329999999997</v>
      </c>
      <c r="Z405" s="1646">
        <f t="shared" si="75"/>
        <v>0.25645183661594462</v>
      </c>
      <c r="AA405" s="1652">
        <v>8.3256499999999996</v>
      </c>
      <c r="AB405" s="116">
        <v>5.4877600000000006</v>
      </c>
      <c r="AC405" s="116">
        <v>2.8378899999999994</v>
      </c>
      <c r="AD405" s="1646">
        <f t="shared" si="76"/>
        <v>0.34086107391014508</v>
      </c>
      <c r="AE405" s="1652">
        <v>14.23761</v>
      </c>
      <c r="AF405" s="116">
        <v>9.8835870000000003</v>
      </c>
      <c r="AG405" s="116">
        <v>4.3540230000000006</v>
      </c>
      <c r="AH405" s="1646">
        <f t="shared" si="77"/>
        <v>0.30581136862155944</v>
      </c>
      <c r="AI405" s="116">
        <v>29.864089999999997</v>
      </c>
      <c r="AJ405" s="116">
        <v>21.073754999999998</v>
      </c>
      <c r="AK405" s="116">
        <v>8.7903349999999989</v>
      </c>
      <c r="AL405" s="1655">
        <f t="shared" si="78"/>
        <v>0.29434464602805577</v>
      </c>
    </row>
    <row r="406" spans="2:38" outlineLevel="1">
      <c r="B406" s="503" t="s">
        <v>1541</v>
      </c>
      <c r="C406" s="116">
        <v>0</v>
      </c>
      <c r="D406" s="116">
        <v>0</v>
      </c>
      <c r="E406" s="116">
        <v>0</v>
      </c>
      <c r="F406" s="1646">
        <f t="shared" si="70"/>
        <v>0</v>
      </c>
      <c r="G406" s="116">
        <v>16</v>
      </c>
      <c r="H406" s="116">
        <v>9.1638999999999999</v>
      </c>
      <c r="I406" s="116">
        <v>6.8361000000000001</v>
      </c>
      <c r="J406" s="1646">
        <f t="shared" si="71"/>
        <v>0.42725625</v>
      </c>
      <c r="K406" s="116">
        <v>10.89316</v>
      </c>
      <c r="L406" s="116">
        <v>6.8690729999999993</v>
      </c>
      <c r="M406" s="116">
        <v>4.0240870000000006</v>
      </c>
      <c r="N406" s="1646">
        <f t="shared" si="72"/>
        <v>0.36941410940443364</v>
      </c>
      <c r="O406" s="1652">
        <v>0</v>
      </c>
      <c r="P406" s="116">
        <v>0</v>
      </c>
      <c r="Q406" s="116">
        <v>0</v>
      </c>
      <c r="R406" s="1646">
        <f t="shared" si="73"/>
        <v>0</v>
      </c>
      <c r="S406" s="116">
        <v>26.893159999999998</v>
      </c>
      <c r="T406" s="116">
        <v>16.032972999999998</v>
      </c>
      <c r="U406" s="116">
        <v>10.860187000000002</v>
      </c>
      <c r="V406" s="1646">
        <f t="shared" si="74"/>
        <v>0.4038271069669761</v>
      </c>
      <c r="W406" s="116">
        <v>0</v>
      </c>
      <c r="X406" s="116">
        <v>0</v>
      </c>
      <c r="Y406" s="116">
        <v>0</v>
      </c>
      <c r="Z406" s="1646">
        <f t="shared" si="75"/>
        <v>0</v>
      </c>
      <c r="AA406" s="1652">
        <v>11.669219999999999</v>
      </c>
      <c r="AB406" s="116">
        <v>6.9513495999999995</v>
      </c>
      <c r="AC406" s="116">
        <v>4.7178703999999998</v>
      </c>
      <c r="AD406" s="1646">
        <f t="shared" si="76"/>
        <v>0.40430040739655265</v>
      </c>
      <c r="AE406" s="1652">
        <v>11.669219999999999</v>
      </c>
      <c r="AF406" s="116">
        <v>6.9513495999999995</v>
      </c>
      <c r="AG406" s="116">
        <v>4.7178703999999998</v>
      </c>
      <c r="AH406" s="1646">
        <f t="shared" si="77"/>
        <v>0.40430040739655265</v>
      </c>
      <c r="AI406" s="116">
        <v>22.562379999999997</v>
      </c>
      <c r="AJ406" s="116">
        <v>13.820422599999999</v>
      </c>
      <c r="AK406" s="116">
        <v>8.7419573999999987</v>
      </c>
      <c r="AL406" s="1655">
        <f t="shared" si="78"/>
        <v>0.38745723633765583</v>
      </c>
    </row>
    <row r="407" spans="2:38" outlineLevel="1">
      <c r="B407" s="503" t="s">
        <v>1605</v>
      </c>
      <c r="C407" s="116">
        <v>7.3734999999999999</v>
      </c>
      <c r="D407" s="116">
        <v>5.4447524999999999</v>
      </c>
      <c r="E407" s="116">
        <v>1.9287475000000005</v>
      </c>
      <c r="F407" s="1646">
        <f t="shared" si="70"/>
        <v>0.26157828710924264</v>
      </c>
      <c r="G407" s="116">
        <v>5.5076900000000002</v>
      </c>
      <c r="H407" s="116">
        <v>3.5514774999999994</v>
      </c>
      <c r="I407" s="116">
        <v>1.956212500000001</v>
      </c>
      <c r="J407" s="1646">
        <f t="shared" si="71"/>
        <v>0.35517839602446777</v>
      </c>
      <c r="K407" s="116">
        <v>7.8119600000000018</v>
      </c>
      <c r="L407" s="116">
        <v>4.7622024999999999</v>
      </c>
      <c r="M407" s="116">
        <v>3.0497575000000015</v>
      </c>
      <c r="N407" s="1646">
        <f t="shared" si="72"/>
        <v>0.39039594416766099</v>
      </c>
      <c r="O407" s="1652">
        <v>19.829909999999998</v>
      </c>
      <c r="P407" s="116">
        <v>14.258704999999996</v>
      </c>
      <c r="Q407" s="116">
        <v>5.5712050000000035</v>
      </c>
      <c r="R407" s="1646">
        <f t="shared" si="73"/>
        <v>0.28094958575202833</v>
      </c>
      <c r="S407" s="116">
        <v>40.523060000000001</v>
      </c>
      <c r="T407" s="116">
        <v>28.017137499999997</v>
      </c>
      <c r="U407" s="116">
        <v>12.5059225</v>
      </c>
      <c r="V407" s="1646">
        <f t="shared" si="74"/>
        <v>0.30861249125806395</v>
      </c>
      <c r="W407" s="116">
        <v>0</v>
      </c>
      <c r="X407" s="116">
        <v>0</v>
      </c>
      <c r="Y407" s="116">
        <v>0</v>
      </c>
      <c r="Z407" s="1646">
        <f t="shared" si="75"/>
        <v>0</v>
      </c>
      <c r="AA407" s="1652">
        <v>0</v>
      </c>
      <c r="AB407" s="116">
        <v>0</v>
      </c>
      <c r="AC407" s="116">
        <v>0</v>
      </c>
      <c r="AD407" s="1646">
        <f t="shared" si="76"/>
        <v>0</v>
      </c>
      <c r="AE407" s="1652">
        <v>0</v>
      </c>
      <c r="AF407" s="116">
        <v>0</v>
      </c>
      <c r="AG407" s="116">
        <v>0</v>
      </c>
      <c r="AH407" s="1646">
        <f t="shared" si="77"/>
        <v>0</v>
      </c>
      <c r="AI407" s="116">
        <v>27.641870000000004</v>
      </c>
      <c r="AJ407" s="116">
        <v>19.020907499999996</v>
      </c>
      <c r="AK407" s="116">
        <v>8.6209625000000045</v>
      </c>
      <c r="AL407" s="1655">
        <f t="shared" si="78"/>
        <v>0.31188058188537909</v>
      </c>
    </row>
    <row r="408" spans="2:38" outlineLevel="1">
      <c r="B408" s="503" t="s">
        <v>1841</v>
      </c>
      <c r="C408" s="116">
        <v>2.6162399999999999</v>
      </c>
      <c r="D408" s="116">
        <v>1.8065215000000001</v>
      </c>
      <c r="E408" s="116">
        <v>0.80971849999999967</v>
      </c>
      <c r="F408" s="1646">
        <f t="shared" si="70"/>
        <v>0.30949702626670322</v>
      </c>
      <c r="G408" s="116">
        <v>2.1777699999999998</v>
      </c>
      <c r="H408" s="116">
        <v>1.5870057</v>
      </c>
      <c r="I408" s="116">
        <v>0.59076430000000002</v>
      </c>
      <c r="J408" s="1646">
        <f t="shared" si="71"/>
        <v>0.27127029025103666</v>
      </c>
      <c r="K408" s="116">
        <v>4.1914400000000009</v>
      </c>
      <c r="L408" s="116">
        <v>2.6952216800000004</v>
      </c>
      <c r="M408" s="116">
        <v>1.4962183199999999</v>
      </c>
      <c r="N408" s="1646">
        <f t="shared" si="72"/>
        <v>0.35696999599183088</v>
      </c>
      <c r="O408" s="1652">
        <v>2.6128200000000001</v>
      </c>
      <c r="P408" s="116">
        <v>1.61232</v>
      </c>
      <c r="Q408" s="116">
        <v>1.0005000000000002</v>
      </c>
      <c r="R408" s="1646">
        <f t="shared" si="73"/>
        <v>0.38291960410590858</v>
      </c>
      <c r="S408" s="116">
        <v>11.598270000000001</v>
      </c>
      <c r="T408" s="116">
        <v>7.7010688800000011</v>
      </c>
      <c r="U408" s="116">
        <v>3.8972011199999996</v>
      </c>
      <c r="V408" s="1646">
        <f t="shared" si="74"/>
        <v>0.33601572648334616</v>
      </c>
      <c r="W408" s="116">
        <v>5.2264900000000001</v>
      </c>
      <c r="X408" s="116">
        <v>2.3140699999999996</v>
      </c>
      <c r="Y408" s="116">
        <v>2.91242</v>
      </c>
      <c r="Z408" s="1646">
        <f t="shared" si="75"/>
        <v>0.55724204963560631</v>
      </c>
      <c r="AA408" s="1652">
        <v>7.8658100000000006</v>
      </c>
      <c r="AB408" s="116">
        <v>4.7633919399999991</v>
      </c>
      <c r="AC408" s="116">
        <v>3.1024180600000011</v>
      </c>
      <c r="AD408" s="1646">
        <f t="shared" si="76"/>
        <v>0.39441812858434172</v>
      </c>
      <c r="AE408" s="1652">
        <v>13.0923</v>
      </c>
      <c r="AF408" s="116">
        <v>7.0774619399999992</v>
      </c>
      <c r="AG408" s="116">
        <v>6.0148380599999998</v>
      </c>
      <c r="AH408" s="1646">
        <f t="shared" si="77"/>
        <v>0.45941798308929677</v>
      </c>
      <c r="AI408" s="116">
        <v>19.896560000000001</v>
      </c>
      <c r="AJ408" s="116">
        <v>11.385003619999999</v>
      </c>
      <c r="AK408" s="116">
        <v>8.5115563800000018</v>
      </c>
      <c r="AL408" s="1655">
        <f t="shared" si="78"/>
        <v>0.42779035069378835</v>
      </c>
    </row>
    <row r="409" spans="2:38" outlineLevel="1">
      <c r="B409" s="503" t="s">
        <v>2285</v>
      </c>
      <c r="C409" s="116">
        <v>0</v>
      </c>
      <c r="D409" s="116">
        <v>0</v>
      </c>
      <c r="E409" s="116">
        <v>0</v>
      </c>
      <c r="F409" s="1646">
        <f t="shared" si="70"/>
        <v>0</v>
      </c>
      <c r="G409" s="116">
        <v>0.45042000000000004</v>
      </c>
      <c r="H409" s="116">
        <v>0.27238999999999997</v>
      </c>
      <c r="I409" s="116">
        <v>0.17803000000000002</v>
      </c>
      <c r="J409" s="1646">
        <f t="shared" si="71"/>
        <v>0.39525331912437284</v>
      </c>
      <c r="K409" s="116">
        <v>0</v>
      </c>
      <c r="L409" s="116">
        <v>0</v>
      </c>
      <c r="M409" s="116">
        <v>0</v>
      </c>
      <c r="N409" s="1646">
        <f t="shared" si="72"/>
        <v>0</v>
      </c>
      <c r="O409" s="1652">
        <v>0</v>
      </c>
      <c r="P409" s="116">
        <v>0</v>
      </c>
      <c r="Q409" s="116">
        <v>0</v>
      </c>
      <c r="R409" s="1646">
        <f t="shared" si="73"/>
        <v>0</v>
      </c>
      <c r="S409" s="116">
        <v>0.45042000000000004</v>
      </c>
      <c r="T409" s="116">
        <v>0.27238999999999997</v>
      </c>
      <c r="U409" s="116">
        <v>0.17803000000000002</v>
      </c>
      <c r="V409" s="1646">
        <f t="shared" si="74"/>
        <v>0.39525331912437284</v>
      </c>
      <c r="W409" s="116">
        <v>0</v>
      </c>
      <c r="X409" s="116">
        <v>0</v>
      </c>
      <c r="Y409" s="116">
        <v>0</v>
      </c>
      <c r="Z409" s="1646">
        <f t="shared" si="75"/>
        <v>0</v>
      </c>
      <c r="AA409" s="1652">
        <v>15.561540000000001</v>
      </c>
      <c r="AB409" s="116">
        <v>7.0629239999999998</v>
      </c>
      <c r="AC409" s="116">
        <v>8.4986160000000019</v>
      </c>
      <c r="AD409" s="1646">
        <f t="shared" si="76"/>
        <v>0.54612949618096929</v>
      </c>
      <c r="AE409" s="1652">
        <v>15.561540000000001</v>
      </c>
      <c r="AF409" s="116">
        <v>7.0629239999999998</v>
      </c>
      <c r="AG409" s="116">
        <v>8.4986160000000019</v>
      </c>
      <c r="AH409" s="1646">
        <f t="shared" si="77"/>
        <v>0.54612949618096929</v>
      </c>
      <c r="AI409" s="116">
        <v>15.561540000000001</v>
      </c>
      <c r="AJ409" s="116">
        <v>7.0629239999999998</v>
      </c>
      <c r="AK409" s="116">
        <v>8.4986160000000019</v>
      </c>
      <c r="AL409" s="1655">
        <f t="shared" si="78"/>
        <v>0.54612949618096929</v>
      </c>
    </row>
    <row r="410" spans="2:38" outlineLevel="1">
      <c r="B410" s="503" t="s">
        <v>1461</v>
      </c>
      <c r="C410" s="116">
        <v>10.343579999999999</v>
      </c>
      <c r="D410" s="116">
        <v>8.1521213999999986</v>
      </c>
      <c r="E410" s="116">
        <v>2.1914586000000007</v>
      </c>
      <c r="F410" s="1646">
        <f t="shared" si="70"/>
        <v>0.21186654910582225</v>
      </c>
      <c r="G410" s="116">
        <v>10.37607</v>
      </c>
      <c r="H410" s="116">
        <v>8.4011088600000008</v>
      </c>
      <c r="I410" s="116">
        <v>1.9749611399999993</v>
      </c>
      <c r="J410" s="1646">
        <f t="shared" si="71"/>
        <v>0.1903380701942064</v>
      </c>
      <c r="K410" s="116">
        <v>20.2453</v>
      </c>
      <c r="L410" s="116">
        <v>18.300977639999999</v>
      </c>
      <c r="M410" s="116">
        <v>1.9443223599999984</v>
      </c>
      <c r="N410" s="1646">
        <f t="shared" si="72"/>
        <v>9.6038209362172861E-2</v>
      </c>
      <c r="O410" s="1652">
        <v>19.521369999999997</v>
      </c>
      <c r="P410" s="116">
        <v>16.588940599999997</v>
      </c>
      <c r="Q410" s="116">
        <v>2.9324294000000011</v>
      </c>
      <c r="R410" s="1646">
        <f t="shared" si="73"/>
        <v>0.15021637313364797</v>
      </c>
      <c r="S410" s="116">
        <v>60.486319999999992</v>
      </c>
      <c r="T410" s="116">
        <v>51.443148499999992</v>
      </c>
      <c r="U410" s="116">
        <v>9.0431714999999961</v>
      </c>
      <c r="V410" s="1646">
        <f t="shared" si="74"/>
        <v>0.14950771513294242</v>
      </c>
      <c r="W410" s="116">
        <v>0</v>
      </c>
      <c r="X410" s="116">
        <v>0</v>
      </c>
      <c r="Y410" s="116">
        <v>0</v>
      </c>
      <c r="Z410" s="1646">
        <f t="shared" si="75"/>
        <v>0</v>
      </c>
      <c r="AA410" s="1652">
        <v>14.35042</v>
      </c>
      <c r="AB410" s="116">
        <v>10.761805499999998</v>
      </c>
      <c r="AC410" s="116">
        <v>3.5886145000000016</v>
      </c>
      <c r="AD410" s="1646">
        <f t="shared" si="76"/>
        <v>0.25007034637313763</v>
      </c>
      <c r="AE410" s="1652">
        <v>14.35042</v>
      </c>
      <c r="AF410" s="116">
        <v>10.761805499999998</v>
      </c>
      <c r="AG410" s="116">
        <v>3.5886145000000016</v>
      </c>
      <c r="AH410" s="1646">
        <f t="shared" si="77"/>
        <v>0.25007034637313763</v>
      </c>
      <c r="AI410" s="116">
        <v>54.117089999999997</v>
      </c>
      <c r="AJ410" s="116">
        <v>45.651723740000001</v>
      </c>
      <c r="AK410" s="116">
        <v>8.4653662599999944</v>
      </c>
      <c r="AL410" s="1655">
        <f t="shared" si="78"/>
        <v>0.15642685628514014</v>
      </c>
    </row>
    <row r="411" spans="2:38" outlineLevel="1">
      <c r="B411" s="503" t="s">
        <v>1721</v>
      </c>
      <c r="C411" s="116">
        <v>3.0957399999999997</v>
      </c>
      <c r="D411" s="116">
        <v>1.9372715999999988</v>
      </c>
      <c r="E411" s="116">
        <v>1.1584684000000012</v>
      </c>
      <c r="F411" s="1646">
        <f t="shared" si="70"/>
        <v>0.37421372595889879</v>
      </c>
      <c r="G411" s="116">
        <v>2.79488</v>
      </c>
      <c r="H411" s="116">
        <v>1.6022892</v>
      </c>
      <c r="I411" s="116">
        <v>1.1925908000000001</v>
      </c>
      <c r="J411" s="1646">
        <f t="shared" si="71"/>
        <v>0.4267055472864667</v>
      </c>
      <c r="K411" s="116">
        <v>8.902569999999999</v>
      </c>
      <c r="L411" s="116">
        <v>5.1298503999999996</v>
      </c>
      <c r="M411" s="116">
        <v>3.7727196000000003</v>
      </c>
      <c r="N411" s="1646">
        <f t="shared" si="72"/>
        <v>0.4237787065982071</v>
      </c>
      <c r="O411" s="1652">
        <v>3.4837699999999998</v>
      </c>
      <c r="P411" s="116">
        <v>1.7236830000000001</v>
      </c>
      <c r="Q411" s="116">
        <v>1.760087</v>
      </c>
      <c r="R411" s="1646">
        <f t="shared" si="73"/>
        <v>0.5052247995705802</v>
      </c>
      <c r="S411" s="116">
        <v>18.276959999999999</v>
      </c>
      <c r="T411" s="116">
        <v>10.3930942</v>
      </c>
      <c r="U411" s="116">
        <v>7.8838657999999997</v>
      </c>
      <c r="V411" s="1646">
        <f t="shared" si="74"/>
        <v>0.43135542234594815</v>
      </c>
      <c r="W411" s="116">
        <v>1.8239300000000001</v>
      </c>
      <c r="X411" s="116">
        <v>0.95148839999999968</v>
      </c>
      <c r="Y411" s="116">
        <v>0.87244160000000037</v>
      </c>
      <c r="Z411" s="1646">
        <f t="shared" si="75"/>
        <v>0.47833063768894657</v>
      </c>
      <c r="AA411" s="1652">
        <v>3.7675000000000005</v>
      </c>
      <c r="AB411" s="116">
        <v>1.9300374000000002</v>
      </c>
      <c r="AC411" s="116">
        <v>1.8374626000000003</v>
      </c>
      <c r="AD411" s="1646">
        <f t="shared" si="76"/>
        <v>0.48771402786994028</v>
      </c>
      <c r="AE411" s="1652">
        <v>5.5914299999999999</v>
      </c>
      <c r="AF411" s="116">
        <v>2.8815257999999999</v>
      </c>
      <c r="AG411" s="116">
        <v>2.7099042000000004</v>
      </c>
      <c r="AH411" s="1646">
        <f t="shared" si="77"/>
        <v>0.48465315670588749</v>
      </c>
      <c r="AI411" s="116">
        <v>17.97777</v>
      </c>
      <c r="AJ411" s="116">
        <v>9.7350592000000002</v>
      </c>
      <c r="AK411" s="116">
        <v>8.2427108000000011</v>
      </c>
      <c r="AL411" s="1655">
        <f t="shared" si="78"/>
        <v>0.45849461863178809</v>
      </c>
    </row>
    <row r="412" spans="2:38" outlineLevel="1">
      <c r="B412" s="503" t="s">
        <v>4753</v>
      </c>
      <c r="C412" s="116">
        <v>12.135899999999999</v>
      </c>
      <c r="D412" s="116">
        <v>8.5343</v>
      </c>
      <c r="E412" s="116">
        <v>3.6016000000000004</v>
      </c>
      <c r="F412" s="1646">
        <f t="shared" si="70"/>
        <v>0.29677238606119039</v>
      </c>
      <c r="G412" s="116">
        <v>18.61111</v>
      </c>
      <c r="H412" s="116">
        <v>14.311829499999996</v>
      </c>
      <c r="I412" s="116">
        <v>4.2992805000000045</v>
      </c>
      <c r="J412" s="1646">
        <f t="shared" si="71"/>
        <v>0.23100613020932145</v>
      </c>
      <c r="K412" s="116">
        <v>7.5965800000000003</v>
      </c>
      <c r="L412" s="116">
        <v>4.4841199999999999</v>
      </c>
      <c r="M412" s="116">
        <v>3.11246</v>
      </c>
      <c r="N412" s="1646">
        <f t="shared" si="72"/>
        <v>0.40971858388906585</v>
      </c>
      <c r="O412" s="1652">
        <v>0</v>
      </c>
      <c r="P412" s="116">
        <v>0</v>
      </c>
      <c r="Q412" s="116">
        <v>0</v>
      </c>
      <c r="R412" s="1646">
        <f t="shared" si="73"/>
        <v>0</v>
      </c>
      <c r="S412" s="116">
        <v>38.343590000000006</v>
      </c>
      <c r="T412" s="116">
        <v>27.330249499999994</v>
      </c>
      <c r="U412" s="116">
        <v>11.013340500000009</v>
      </c>
      <c r="V412" s="1646">
        <f t="shared" si="74"/>
        <v>0.28722768264526111</v>
      </c>
      <c r="W412" s="116">
        <v>0</v>
      </c>
      <c r="X412" s="116">
        <v>0</v>
      </c>
      <c r="Y412" s="116">
        <v>0</v>
      </c>
      <c r="Z412" s="1646">
        <f t="shared" si="75"/>
        <v>0</v>
      </c>
      <c r="AA412" s="1652">
        <v>13.629910000000001</v>
      </c>
      <c r="AB412" s="116">
        <v>8.505158999999999</v>
      </c>
      <c r="AC412" s="116">
        <v>5.1247509999999998</v>
      </c>
      <c r="AD412" s="1646">
        <f t="shared" si="76"/>
        <v>0.37599301829579207</v>
      </c>
      <c r="AE412" s="1652">
        <v>13.629910000000001</v>
      </c>
      <c r="AF412" s="116">
        <v>8.505158999999999</v>
      </c>
      <c r="AG412" s="116">
        <v>5.1247509999999998</v>
      </c>
      <c r="AH412" s="1646">
        <f t="shared" si="77"/>
        <v>0.37599301829579207</v>
      </c>
      <c r="AI412" s="116">
        <v>21.226489999999998</v>
      </c>
      <c r="AJ412" s="116">
        <v>12.989278999999998</v>
      </c>
      <c r="AK412" s="116">
        <v>8.2372109999999985</v>
      </c>
      <c r="AL412" s="1655">
        <f t="shared" si="78"/>
        <v>0.38806279323618736</v>
      </c>
    </row>
    <row r="413" spans="2:38" outlineLevel="1">
      <c r="B413" s="503" t="s">
        <v>3586</v>
      </c>
      <c r="C413" s="116">
        <v>11.986319999999999</v>
      </c>
      <c r="D413" s="116">
        <v>7.6936175000000002</v>
      </c>
      <c r="E413" s="116">
        <v>4.292702499999999</v>
      </c>
      <c r="F413" s="1646">
        <f t="shared" si="70"/>
        <v>0.35813348050110455</v>
      </c>
      <c r="G413" s="116">
        <v>10.269210000000001</v>
      </c>
      <c r="H413" s="116">
        <v>6.7368924999999997</v>
      </c>
      <c r="I413" s="116">
        <v>3.5323175000000009</v>
      </c>
      <c r="J413" s="1646">
        <f t="shared" si="71"/>
        <v>0.34397168818244056</v>
      </c>
      <c r="K413" s="116">
        <v>11.554680000000001</v>
      </c>
      <c r="L413" s="116">
        <v>7.9329150000000013</v>
      </c>
      <c r="M413" s="116">
        <v>3.6217649999999995</v>
      </c>
      <c r="N413" s="1646">
        <f t="shared" si="72"/>
        <v>0.31344572069499105</v>
      </c>
      <c r="O413" s="1652">
        <v>0.67008000000000001</v>
      </c>
      <c r="P413" s="116">
        <v>0.37165000000000004</v>
      </c>
      <c r="Q413" s="116">
        <v>0.29843000000000003</v>
      </c>
      <c r="R413" s="1646">
        <f t="shared" si="73"/>
        <v>0.44536473256924552</v>
      </c>
      <c r="S413" s="116">
        <v>34.480290000000004</v>
      </c>
      <c r="T413" s="116">
        <v>22.735075000000005</v>
      </c>
      <c r="U413" s="116">
        <v>11.745214999999996</v>
      </c>
      <c r="V413" s="1646">
        <f t="shared" si="74"/>
        <v>0.34063562110411472</v>
      </c>
      <c r="W413" s="116">
        <v>2.3333300000000001</v>
      </c>
      <c r="X413" s="116">
        <v>1.4808899999999998</v>
      </c>
      <c r="Y413" s="116">
        <v>0.85244000000000009</v>
      </c>
      <c r="Z413" s="1646">
        <f t="shared" si="75"/>
        <v>0.36533195047421496</v>
      </c>
      <c r="AA413" s="1652">
        <v>9.1341800000000006</v>
      </c>
      <c r="AB413" s="116">
        <v>5.74735</v>
      </c>
      <c r="AC413" s="116">
        <v>3.3868299999999998</v>
      </c>
      <c r="AD413" s="1646">
        <f t="shared" si="76"/>
        <v>0.37078643074693068</v>
      </c>
      <c r="AE413" s="1652">
        <v>11.467510000000001</v>
      </c>
      <c r="AF413" s="116">
        <v>7.2282399999999996</v>
      </c>
      <c r="AG413" s="116">
        <v>4.2392700000000003</v>
      </c>
      <c r="AH413" s="1646">
        <f t="shared" si="77"/>
        <v>0.36967659064609493</v>
      </c>
      <c r="AI413" s="116">
        <v>23.692270000000001</v>
      </c>
      <c r="AJ413" s="116">
        <v>15.532805</v>
      </c>
      <c r="AK413" s="116">
        <v>8.1594650000000009</v>
      </c>
      <c r="AL413" s="1655">
        <f t="shared" si="78"/>
        <v>0.34439355114558462</v>
      </c>
    </row>
    <row r="414" spans="2:38" outlineLevel="1">
      <c r="B414" s="503" t="s">
        <v>2253</v>
      </c>
      <c r="C414" s="116">
        <v>0</v>
      </c>
      <c r="D414" s="116">
        <v>0</v>
      </c>
      <c r="E414" s="116">
        <v>0</v>
      </c>
      <c r="F414" s="1646">
        <f t="shared" si="70"/>
        <v>0</v>
      </c>
      <c r="G414" s="116">
        <v>0</v>
      </c>
      <c r="H414" s="116">
        <v>0</v>
      </c>
      <c r="I414" s="116">
        <v>0</v>
      </c>
      <c r="J414" s="1646">
        <f t="shared" si="71"/>
        <v>0</v>
      </c>
      <c r="K414" s="116">
        <v>0.65470000000000006</v>
      </c>
      <c r="L414" s="116">
        <v>0.56287559999999992</v>
      </c>
      <c r="M414" s="116">
        <v>9.1824400000000084E-2</v>
      </c>
      <c r="N414" s="1646">
        <f t="shared" si="72"/>
        <v>0.14025416221170012</v>
      </c>
      <c r="O414" s="1652">
        <v>20.673500000000004</v>
      </c>
      <c r="P414" s="116">
        <v>12.608779299999998</v>
      </c>
      <c r="Q414" s="116">
        <v>8.0647207000000058</v>
      </c>
      <c r="R414" s="1646">
        <f t="shared" si="73"/>
        <v>0.39009943647664908</v>
      </c>
      <c r="S414" s="116">
        <v>21.328200000000006</v>
      </c>
      <c r="T414" s="116">
        <v>13.171654899999998</v>
      </c>
      <c r="U414" s="116">
        <v>8.156545100000006</v>
      </c>
      <c r="V414" s="1646">
        <f t="shared" si="74"/>
        <v>0.38243007379900806</v>
      </c>
      <c r="W414" s="116">
        <v>0</v>
      </c>
      <c r="X414" s="116">
        <v>0</v>
      </c>
      <c r="Y414" s="116">
        <v>0</v>
      </c>
      <c r="Z414" s="1646">
        <f t="shared" si="75"/>
        <v>0</v>
      </c>
      <c r="AA414" s="1652">
        <v>0</v>
      </c>
      <c r="AB414" s="116">
        <v>0</v>
      </c>
      <c r="AC414" s="116">
        <v>0</v>
      </c>
      <c r="AD414" s="1646">
        <f t="shared" si="76"/>
        <v>0</v>
      </c>
      <c r="AE414" s="1652">
        <v>0</v>
      </c>
      <c r="AF414" s="116">
        <v>0</v>
      </c>
      <c r="AG414" s="116">
        <v>0</v>
      </c>
      <c r="AH414" s="1646">
        <f t="shared" si="77"/>
        <v>0</v>
      </c>
      <c r="AI414" s="116">
        <v>21.328200000000006</v>
      </c>
      <c r="AJ414" s="116">
        <v>13.171654899999998</v>
      </c>
      <c r="AK414" s="116">
        <v>8.156545100000006</v>
      </c>
      <c r="AL414" s="1655">
        <f t="shared" si="78"/>
        <v>0.38243007379900806</v>
      </c>
    </row>
    <row r="415" spans="2:38" outlineLevel="1">
      <c r="B415" s="503" t="s">
        <v>4774</v>
      </c>
      <c r="C415" s="116">
        <v>0</v>
      </c>
      <c r="D415" s="116">
        <v>0</v>
      </c>
      <c r="E415" s="116">
        <v>0</v>
      </c>
      <c r="F415" s="1646">
        <f t="shared" si="70"/>
        <v>0</v>
      </c>
      <c r="G415" s="116">
        <v>1.0897399999999999</v>
      </c>
      <c r="H415" s="116">
        <v>0.85436999999999985</v>
      </c>
      <c r="I415" s="116">
        <v>0.23537000000000011</v>
      </c>
      <c r="J415" s="1646">
        <f t="shared" si="71"/>
        <v>0.21598729972286979</v>
      </c>
      <c r="K415" s="116">
        <v>8.0598299999999998</v>
      </c>
      <c r="L415" s="116">
        <v>6.1239599999999994</v>
      </c>
      <c r="M415" s="116">
        <v>1.9358700000000009</v>
      </c>
      <c r="N415" s="1646">
        <f t="shared" si="72"/>
        <v>0.24018744812235504</v>
      </c>
      <c r="O415" s="1652">
        <v>5.3093999999999992</v>
      </c>
      <c r="P415" s="116">
        <v>3.0159700000000007</v>
      </c>
      <c r="Q415" s="116">
        <v>2.293429999999999</v>
      </c>
      <c r="R415" s="1646">
        <f t="shared" si="73"/>
        <v>0.431956529928052</v>
      </c>
      <c r="S415" s="116">
        <v>14.458969999999999</v>
      </c>
      <c r="T415" s="116">
        <v>9.9942999999999991</v>
      </c>
      <c r="U415" s="116">
        <v>4.4646699999999999</v>
      </c>
      <c r="V415" s="1646">
        <f t="shared" si="74"/>
        <v>0.30878202250921055</v>
      </c>
      <c r="W415" s="116">
        <v>4.8196500000000002</v>
      </c>
      <c r="X415" s="116">
        <v>3.2223600000000006</v>
      </c>
      <c r="Y415" s="116">
        <v>1.5972899999999999</v>
      </c>
      <c r="Z415" s="1646">
        <f t="shared" si="75"/>
        <v>0.33141203199402441</v>
      </c>
      <c r="AA415" s="1652">
        <v>7.6803400000000002</v>
      </c>
      <c r="AB415" s="116">
        <v>5.3950911999999995</v>
      </c>
      <c r="AC415" s="116">
        <v>2.2852488000000002</v>
      </c>
      <c r="AD415" s="1646">
        <f t="shared" si="76"/>
        <v>0.29754526492316746</v>
      </c>
      <c r="AE415" s="1652">
        <v>12.499990000000002</v>
      </c>
      <c r="AF415" s="116">
        <v>8.6174511999999996</v>
      </c>
      <c r="AG415" s="116">
        <v>3.8825388000000021</v>
      </c>
      <c r="AH415" s="1646">
        <f t="shared" si="77"/>
        <v>0.31060335248268212</v>
      </c>
      <c r="AI415" s="116">
        <v>25.869220000000002</v>
      </c>
      <c r="AJ415" s="116">
        <v>17.757381200000001</v>
      </c>
      <c r="AK415" s="116">
        <v>8.111838800000001</v>
      </c>
      <c r="AL415" s="1655">
        <f t="shared" si="78"/>
        <v>0.31357106244409383</v>
      </c>
    </row>
    <row r="416" spans="2:38" outlineLevel="1">
      <c r="B416" s="503" t="s">
        <v>1353</v>
      </c>
      <c r="C416" s="116">
        <v>39.299990000000001</v>
      </c>
      <c r="D416" s="116">
        <v>28.553722799999996</v>
      </c>
      <c r="E416" s="116">
        <v>10.746267200000002</v>
      </c>
      <c r="F416" s="1646">
        <f t="shared" si="70"/>
        <v>0.27344198306411788</v>
      </c>
      <c r="G416" s="116">
        <v>20.65044</v>
      </c>
      <c r="H416" s="116">
        <v>14.349861800000005</v>
      </c>
      <c r="I416" s="116">
        <v>6.3005781999999941</v>
      </c>
      <c r="J416" s="1646">
        <f t="shared" si="71"/>
        <v>0.30510624470955555</v>
      </c>
      <c r="K416" s="116">
        <v>5.8974299999999999</v>
      </c>
      <c r="L416" s="116">
        <v>3.5857380000000001</v>
      </c>
      <c r="M416" s="116">
        <v>2.3116919999999999</v>
      </c>
      <c r="N416" s="1646">
        <f t="shared" si="72"/>
        <v>0.39198294850468762</v>
      </c>
      <c r="O416" s="1652">
        <v>1.5359</v>
      </c>
      <c r="P416" s="116">
        <v>1.066565</v>
      </c>
      <c r="Q416" s="116">
        <v>0.46933500000000006</v>
      </c>
      <c r="R416" s="1646">
        <f t="shared" si="73"/>
        <v>0.30557653493065956</v>
      </c>
      <c r="S416" s="116">
        <v>67.383759999999981</v>
      </c>
      <c r="T416" s="116">
        <v>47.555887599999998</v>
      </c>
      <c r="U416" s="116">
        <v>19.827872399999979</v>
      </c>
      <c r="V416" s="1646">
        <f t="shared" si="74"/>
        <v>0.29425298321138482</v>
      </c>
      <c r="W416" s="116">
        <v>10.67948</v>
      </c>
      <c r="X416" s="116">
        <v>7.5911399999999993</v>
      </c>
      <c r="Y416" s="116">
        <v>3.0883400000000001</v>
      </c>
      <c r="Z416" s="1646">
        <f t="shared" si="75"/>
        <v>0.28918449212883024</v>
      </c>
      <c r="AA416" s="1652">
        <v>6.7239400000000007</v>
      </c>
      <c r="AB416" s="116">
        <v>4.4891249999999987</v>
      </c>
      <c r="AC416" s="116">
        <v>2.2348150000000016</v>
      </c>
      <c r="AD416" s="1646">
        <f t="shared" si="76"/>
        <v>0.33236688608167253</v>
      </c>
      <c r="AE416" s="1652">
        <v>17.403419999999997</v>
      </c>
      <c r="AF416" s="116">
        <v>12.080264999999999</v>
      </c>
      <c r="AG416" s="116">
        <v>5.323154999999999</v>
      </c>
      <c r="AH416" s="1646">
        <f t="shared" si="77"/>
        <v>0.30586832932837338</v>
      </c>
      <c r="AI416" s="116">
        <v>24.836749999999999</v>
      </c>
      <c r="AJ416" s="116">
        <v>16.732568000000001</v>
      </c>
      <c r="AK416" s="116">
        <v>8.1041820000000016</v>
      </c>
      <c r="AL416" s="1655">
        <f t="shared" si="78"/>
        <v>0.32629800597904324</v>
      </c>
    </row>
    <row r="417" spans="2:38" outlineLevel="1">
      <c r="B417" s="503" t="s">
        <v>4815</v>
      </c>
      <c r="C417" s="116">
        <v>0</v>
      </c>
      <c r="D417" s="116">
        <v>0</v>
      </c>
      <c r="E417" s="116">
        <v>0</v>
      </c>
      <c r="F417" s="1646">
        <f t="shared" si="70"/>
        <v>0</v>
      </c>
      <c r="G417" s="116">
        <v>1.04359</v>
      </c>
      <c r="H417" s="116">
        <v>0.88488000000000011</v>
      </c>
      <c r="I417" s="116">
        <v>0.1587099999999998</v>
      </c>
      <c r="J417" s="1646">
        <f t="shared" si="71"/>
        <v>0.15208079801454574</v>
      </c>
      <c r="K417" s="116">
        <v>41.466670000000001</v>
      </c>
      <c r="L417" s="116">
        <v>33.5957534</v>
      </c>
      <c r="M417" s="116">
        <v>7.8709165999999966</v>
      </c>
      <c r="N417" s="1646">
        <f t="shared" si="72"/>
        <v>0.18981308602788688</v>
      </c>
      <c r="O417" s="1652">
        <v>0.31966</v>
      </c>
      <c r="P417" s="116">
        <v>0.16536000000000001</v>
      </c>
      <c r="Q417" s="116">
        <v>0.15430000000000002</v>
      </c>
      <c r="R417" s="1646">
        <f t="shared" si="73"/>
        <v>0.48270036914221365</v>
      </c>
      <c r="S417" s="116">
        <v>42.829920000000001</v>
      </c>
      <c r="T417" s="116">
        <v>34.645993400000002</v>
      </c>
      <c r="U417" s="116">
        <v>8.1839265999999995</v>
      </c>
      <c r="V417" s="1646">
        <f t="shared" si="74"/>
        <v>0.1910796611340857</v>
      </c>
      <c r="W417" s="116">
        <v>0</v>
      </c>
      <c r="X417" s="116">
        <v>0</v>
      </c>
      <c r="Y417" s="116">
        <v>0</v>
      </c>
      <c r="Z417" s="1646">
        <f t="shared" si="75"/>
        <v>0</v>
      </c>
      <c r="AA417" s="1652">
        <v>0.24530000000000002</v>
      </c>
      <c r="AB417" s="116">
        <v>0.18008480000000004</v>
      </c>
      <c r="AC417" s="116">
        <v>6.5215199999999959E-2</v>
      </c>
      <c r="AD417" s="1646">
        <f t="shared" si="76"/>
        <v>0.26585894822666106</v>
      </c>
      <c r="AE417" s="1652">
        <v>0.24530000000000002</v>
      </c>
      <c r="AF417" s="116">
        <v>0.18008480000000004</v>
      </c>
      <c r="AG417" s="116">
        <v>6.5215199999999959E-2</v>
      </c>
      <c r="AH417" s="1646">
        <f t="shared" si="77"/>
        <v>0.26585894822666106</v>
      </c>
      <c r="AI417" s="116">
        <v>42.031630000000007</v>
      </c>
      <c r="AJ417" s="116">
        <v>33.941198200000002</v>
      </c>
      <c r="AK417" s="116">
        <v>8.0904318000000064</v>
      </c>
      <c r="AL417" s="1655">
        <f t="shared" si="78"/>
        <v>0.19248436950934344</v>
      </c>
    </row>
    <row r="418" spans="2:38" outlineLevel="1">
      <c r="B418" s="503" t="s">
        <v>3606</v>
      </c>
      <c r="C418" s="116">
        <v>0</v>
      </c>
      <c r="D418" s="116">
        <v>0</v>
      </c>
      <c r="E418" s="116">
        <v>0</v>
      </c>
      <c r="F418" s="1646">
        <f t="shared" si="70"/>
        <v>0</v>
      </c>
      <c r="G418" s="116">
        <v>0</v>
      </c>
      <c r="H418" s="116">
        <v>0</v>
      </c>
      <c r="I418" s="116">
        <v>0</v>
      </c>
      <c r="J418" s="1646">
        <f t="shared" si="71"/>
        <v>0</v>
      </c>
      <c r="K418" s="116">
        <v>0</v>
      </c>
      <c r="L418" s="116">
        <v>0</v>
      </c>
      <c r="M418" s="116">
        <v>0</v>
      </c>
      <c r="N418" s="1646">
        <f t="shared" si="72"/>
        <v>0</v>
      </c>
      <c r="O418" s="1652">
        <v>0</v>
      </c>
      <c r="P418" s="116">
        <v>0</v>
      </c>
      <c r="Q418" s="116">
        <v>0</v>
      </c>
      <c r="R418" s="1646">
        <f t="shared" si="73"/>
        <v>0</v>
      </c>
      <c r="S418" s="116">
        <v>0</v>
      </c>
      <c r="T418" s="116">
        <v>0</v>
      </c>
      <c r="U418" s="116">
        <v>0</v>
      </c>
      <c r="V418" s="1646">
        <f t="shared" si="74"/>
        <v>0</v>
      </c>
      <c r="W418" s="116">
        <v>0.7114798</v>
      </c>
      <c r="X418" s="116">
        <v>0.49311520000000009</v>
      </c>
      <c r="Y418" s="116">
        <v>0.21836459999999988</v>
      </c>
      <c r="Z418" s="1646">
        <f t="shared" si="75"/>
        <v>0.30691609234724565</v>
      </c>
      <c r="AA418" s="1652">
        <v>12.706033999999999</v>
      </c>
      <c r="AB418" s="116">
        <v>4.8860994999999994</v>
      </c>
      <c r="AC418" s="116">
        <v>7.8199345000000005</v>
      </c>
      <c r="AD418" s="1646">
        <f t="shared" si="76"/>
        <v>0.6154504623551299</v>
      </c>
      <c r="AE418" s="1652">
        <v>13.417513799999998</v>
      </c>
      <c r="AF418" s="116">
        <v>5.3792146999999995</v>
      </c>
      <c r="AG418" s="116">
        <v>8.0382990999999997</v>
      </c>
      <c r="AH418" s="1646">
        <f t="shared" si="77"/>
        <v>0.59909005646038549</v>
      </c>
      <c r="AI418" s="116">
        <v>13.417513799999998</v>
      </c>
      <c r="AJ418" s="116">
        <v>5.3792146999999995</v>
      </c>
      <c r="AK418" s="116">
        <v>8.0382990999999997</v>
      </c>
      <c r="AL418" s="1655">
        <f t="shared" si="78"/>
        <v>0.59909005646038549</v>
      </c>
    </row>
    <row r="419" spans="2:38" outlineLevel="1">
      <c r="B419" s="503" t="s">
        <v>1683</v>
      </c>
      <c r="C419" s="116">
        <v>0</v>
      </c>
      <c r="D419" s="116">
        <v>0</v>
      </c>
      <c r="E419" s="116">
        <v>0</v>
      </c>
      <c r="F419" s="1646">
        <f t="shared" si="70"/>
        <v>0</v>
      </c>
      <c r="G419" s="116">
        <v>2.6589700000000001</v>
      </c>
      <c r="H419" s="116">
        <v>1.0075704000000001</v>
      </c>
      <c r="I419" s="116">
        <v>1.6513996000000002</v>
      </c>
      <c r="J419" s="1646">
        <f t="shared" si="71"/>
        <v>0.62106740579999031</v>
      </c>
      <c r="K419" s="116">
        <v>13.335040000000001</v>
      </c>
      <c r="L419" s="116">
        <v>4.4110415999999999</v>
      </c>
      <c r="M419" s="116">
        <v>8.9239984000000003</v>
      </c>
      <c r="N419" s="1646">
        <f t="shared" si="72"/>
        <v>0.66921422057976576</v>
      </c>
      <c r="O419" s="1652">
        <v>-1</v>
      </c>
      <c r="P419" s="116">
        <v>-0.33596659999999995</v>
      </c>
      <c r="Q419" s="116">
        <v>-0.6640334</v>
      </c>
      <c r="R419" s="1646">
        <f t="shared" si="73"/>
        <v>0.6640334</v>
      </c>
      <c r="S419" s="116">
        <v>14.994010000000001</v>
      </c>
      <c r="T419" s="116">
        <v>5.0826453999999996</v>
      </c>
      <c r="U419" s="116">
        <v>9.9113646000000024</v>
      </c>
      <c r="V419" s="1646">
        <f t="shared" si="74"/>
        <v>0.66102160796211296</v>
      </c>
      <c r="W419" s="116">
        <v>0</v>
      </c>
      <c r="X419" s="116">
        <v>0</v>
      </c>
      <c r="Y419" s="116">
        <v>0</v>
      </c>
      <c r="Z419" s="1646">
        <f t="shared" si="75"/>
        <v>0</v>
      </c>
      <c r="AA419" s="1652">
        <v>-9.0590000000000143E-2</v>
      </c>
      <c r="AB419" s="116">
        <v>0.20708839999999998</v>
      </c>
      <c r="AC419" s="116">
        <v>-0.29767840000000012</v>
      </c>
      <c r="AD419" s="1646">
        <f t="shared" si="76"/>
        <v>3.2859962468263566</v>
      </c>
      <c r="AE419" s="1652">
        <v>-9.0590000000000143E-2</v>
      </c>
      <c r="AF419" s="116">
        <v>0.20708839999999998</v>
      </c>
      <c r="AG419" s="116">
        <v>-0.29767840000000012</v>
      </c>
      <c r="AH419" s="1646">
        <f t="shared" si="77"/>
        <v>3.2859962468263566</v>
      </c>
      <c r="AI419" s="116">
        <v>12.244450000000001</v>
      </c>
      <c r="AJ419" s="116">
        <v>4.2821633999999991</v>
      </c>
      <c r="AK419" s="116">
        <v>7.9622866000000014</v>
      </c>
      <c r="AL419" s="1655">
        <f t="shared" si="78"/>
        <v>0.65027719497404957</v>
      </c>
    </row>
    <row r="420" spans="2:38" outlineLevel="1">
      <c r="B420" s="503" t="s">
        <v>4828</v>
      </c>
      <c r="C420" s="116">
        <v>0</v>
      </c>
      <c r="D420" s="116">
        <v>0</v>
      </c>
      <c r="E420" s="116">
        <v>0</v>
      </c>
      <c r="F420" s="1646">
        <f t="shared" si="70"/>
        <v>0</v>
      </c>
      <c r="G420" s="116">
        <v>0</v>
      </c>
      <c r="H420" s="116">
        <v>0</v>
      </c>
      <c r="I420" s="116">
        <v>0</v>
      </c>
      <c r="J420" s="1646">
        <f t="shared" si="71"/>
        <v>0</v>
      </c>
      <c r="K420" s="116">
        <v>0</v>
      </c>
      <c r="L420" s="116">
        <v>0</v>
      </c>
      <c r="M420" s="116">
        <v>0</v>
      </c>
      <c r="N420" s="1646">
        <f t="shared" si="72"/>
        <v>0</v>
      </c>
      <c r="O420" s="1652">
        <v>0</v>
      </c>
      <c r="P420" s="116">
        <v>0</v>
      </c>
      <c r="Q420" s="116">
        <v>0</v>
      </c>
      <c r="R420" s="1646">
        <f t="shared" si="73"/>
        <v>0</v>
      </c>
      <c r="S420" s="116">
        <v>0</v>
      </c>
      <c r="T420" s="116">
        <v>0</v>
      </c>
      <c r="U420" s="116">
        <v>0</v>
      </c>
      <c r="V420" s="1646">
        <f t="shared" si="74"/>
        <v>0</v>
      </c>
      <c r="W420" s="116">
        <v>23</v>
      </c>
      <c r="X420" s="116">
        <v>15.0611</v>
      </c>
      <c r="Y420" s="116">
        <v>7.9388999999999994</v>
      </c>
      <c r="Z420" s="1646">
        <f t="shared" si="75"/>
        <v>0.34516956521739128</v>
      </c>
      <c r="AA420" s="1652">
        <v>0</v>
      </c>
      <c r="AB420" s="116">
        <v>0</v>
      </c>
      <c r="AC420" s="116">
        <v>0</v>
      </c>
      <c r="AD420" s="1646">
        <f t="shared" si="76"/>
        <v>0</v>
      </c>
      <c r="AE420" s="1652">
        <v>23</v>
      </c>
      <c r="AF420" s="116">
        <v>15.0611</v>
      </c>
      <c r="AG420" s="116">
        <v>7.9388999999999994</v>
      </c>
      <c r="AH420" s="1646">
        <f t="shared" si="77"/>
        <v>0.34516956521739128</v>
      </c>
      <c r="AI420" s="116">
        <v>23</v>
      </c>
      <c r="AJ420" s="116">
        <v>15.0611</v>
      </c>
      <c r="AK420" s="116">
        <v>7.9388999999999994</v>
      </c>
      <c r="AL420" s="1655">
        <f t="shared" si="78"/>
        <v>0.34516956521739128</v>
      </c>
    </row>
    <row r="421" spans="2:38" outlineLevel="1">
      <c r="B421" s="503" t="s">
        <v>2875</v>
      </c>
      <c r="C421" s="116">
        <v>0</v>
      </c>
      <c r="D421" s="116">
        <v>0</v>
      </c>
      <c r="E421" s="116">
        <v>0</v>
      </c>
      <c r="F421" s="1646">
        <f t="shared" si="70"/>
        <v>0</v>
      </c>
      <c r="G421" s="116">
        <v>0</v>
      </c>
      <c r="H421" s="116">
        <v>0</v>
      </c>
      <c r="I421" s="116">
        <v>0</v>
      </c>
      <c r="J421" s="1646">
        <f t="shared" si="71"/>
        <v>0</v>
      </c>
      <c r="K421" s="116">
        <v>0</v>
      </c>
      <c r="L421" s="116">
        <v>0</v>
      </c>
      <c r="M421" s="116">
        <v>0</v>
      </c>
      <c r="N421" s="1646">
        <f t="shared" si="72"/>
        <v>0</v>
      </c>
      <c r="O421" s="1652">
        <v>0</v>
      </c>
      <c r="P421" s="116">
        <v>0</v>
      </c>
      <c r="Q421" s="116">
        <v>0</v>
      </c>
      <c r="R421" s="1646">
        <f t="shared" si="73"/>
        <v>0</v>
      </c>
      <c r="S421" s="116">
        <v>0</v>
      </c>
      <c r="T421" s="116">
        <v>0</v>
      </c>
      <c r="U421" s="116">
        <v>0</v>
      </c>
      <c r="V421" s="1646">
        <f t="shared" si="74"/>
        <v>0</v>
      </c>
      <c r="W421" s="116">
        <v>0</v>
      </c>
      <c r="X421" s="116">
        <v>0</v>
      </c>
      <c r="Y421" s="116">
        <v>0</v>
      </c>
      <c r="Z421" s="1646">
        <f t="shared" si="75"/>
        <v>0</v>
      </c>
      <c r="AA421" s="1652">
        <v>15.859830000000001</v>
      </c>
      <c r="AB421" s="116">
        <v>8.1251999999999995</v>
      </c>
      <c r="AC421" s="116">
        <v>7.7346300000000001</v>
      </c>
      <c r="AD421" s="1646">
        <f t="shared" si="76"/>
        <v>0.48768681631518118</v>
      </c>
      <c r="AE421" s="1652">
        <v>15.859830000000001</v>
      </c>
      <c r="AF421" s="116">
        <v>8.1251999999999995</v>
      </c>
      <c r="AG421" s="116">
        <v>7.7346300000000001</v>
      </c>
      <c r="AH421" s="1646">
        <f t="shared" si="77"/>
        <v>0.48768681631518118</v>
      </c>
      <c r="AI421" s="116">
        <v>15.859830000000001</v>
      </c>
      <c r="AJ421" s="116">
        <v>8.1251999999999995</v>
      </c>
      <c r="AK421" s="116">
        <v>7.7346300000000001</v>
      </c>
      <c r="AL421" s="1655">
        <f t="shared" si="78"/>
        <v>0.48768681631518118</v>
      </c>
    </row>
    <row r="422" spans="2:38" outlineLevel="1">
      <c r="B422" s="503" t="s">
        <v>1919</v>
      </c>
      <c r="C422" s="116">
        <v>6.3452899999999994</v>
      </c>
      <c r="D422" s="116">
        <v>5.1311378000000003</v>
      </c>
      <c r="E422" s="116">
        <v>1.2141521999999987</v>
      </c>
      <c r="F422" s="1646">
        <f t="shared" si="70"/>
        <v>0.19134699911272751</v>
      </c>
      <c r="G422" s="116">
        <v>0</v>
      </c>
      <c r="H422" s="116">
        <v>0</v>
      </c>
      <c r="I422" s="116">
        <v>0</v>
      </c>
      <c r="J422" s="1646">
        <f t="shared" si="71"/>
        <v>0</v>
      </c>
      <c r="K422" s="116">
        <v>0</v>
      </c>
      <c r="L422" s="116">
        <v>0</v>
      </c>
      <c r="M422" s="116">
        <v>0</v>
      </c>
      <c r="N422" s="1646">
        <f t="shared" si="72"/>
        <v>0</v>
      </c>
      <c r="O422" s="1652">
        <v>-3.75983</v>
      </c>
      <c r="P422" s="116">
        <v>-3.5670120000000001</v>
      </c>
      <c r="Q422" s="116">
        <v>-0.19281799999999977</v>
      </c>
      <c r="R422" s="1646">
        <f t="shared" si="73"/>
        <v>5.1283701656723781E-2</v>
      </c>
      <c r="S422" s="116">
        <v>2.585459999999999</v>
      </c>
      <c r="T422" s="116">
        <v>1.5641258000000002</v>
      </c>
      <c r="U422" s="116">
        <v>1.021334199999999</v>
      </c>
      <c r="V422" s="1646">
        <f t="shared" si="74"/>
        <v>0.39502997532353984</v>
      </c>
      <c r="W422" s="116">
        <v>0</v>
      </c>
      <c r="X422" s="116">
        <v>1.439E-2</v>
      </c>
      <c r="Y422" s="116">
        <v>-1.439E-2</v>
      </c>
      <c r="Z422" s="1646">
        <f t="shared" si="75"/>
        <v>0</v>
      </c>
      <c r="AA422" s="1652">
        <v>29.357270000000003</v>
      </c>
      <c r="AB422" s="116">
        <v>21.513701900000001</v>
      </c>
      <c r="AC422" s="116">
        <v>7.8435681000000042</v>
      </c>
      <c r="AD422" s="1646">
        <f t="shared" si="76"/>
        <v>0.26717634507568322</v>
      </c>
      <c r="AE422" s="1652">
        <v>29.357270000000003</v>
      </c>
      <c r="AF422" s="116">
        <v>21.5280919</v>
      </c>
      <c r="AG422" s="116">
        <v>7.8291781000000045</v>
      </c>
      <c r="AH422" s="1646">
        <f t="shared" si="77"/>
        <v>0.2666861768822511</v>
      </c>
      <c r="AI422" s="116">
        <v>25.597440000000002</v>
      </c>
      <c r="AJ422" s="116">
        <v>17.961079900000001</v>
      </c>
      <c r="AK422" s="116">
        <v>7.6363601000000019</v>
      </c>
      <c r="AL422" s="1655">
        <f t="shared" si="78"/>
        <v>0.29832514892114215</v>
      </c>
    </row>
    <row r="423" spans="2:38" outlineLevel="1">
      <c r="B423" s="503" t="s">
        <v>1261</v>
      </c>
      <c r="C423" s="116">
        <v>14.8</v>
      </c>
      <c r="D423" s="116">
        <v>9.507480000000001</v>
      </c>
      <c r="E423" s="116">
        <v>5.2925199999999988</v>
      </c>
      <c r="F423" s="1646">
        <f t="shared" si="70"/>
        <v>0.35760270270270261</v>
      </c>
      <c r="G423" s="116">
        <v>75.781200000000013</v>
      </c>
      <c r="H423" s="116">
        <v>63.608126820000003</v>
      </c>
      <c r="I423" s="116">
        <v>12.173073180000006</v>
      </c>
      <c r="J423" s="1646">
        <f t="shared" si="71"/>
        <v>0.16063447372171469</v>
      </c>
      <c r="K423" s="116">
        <v>8.1786200000000004</v>
      </c>
      <c r="L423" s="116">
        <v>7.4608718000000005</v>
      </c>
      <c r="M423" s="116">
        <v>0.71774819999999995</v>
      </c>
      <c r="N423" s="1646">
        <f t="shared" si="72"/>
        <v>8.775908405085453E-2</v>
      </c>
      <c r="O423" s="1652">
        <v>20.969229999999996</v>
      </c>
      <c r="P423" s="116">
        <v>16.337266119999999</v>
      </c>
      <c r="Q423" s="116">
        <v>4.6319638799999971</v>
      </c>
      <c r="R423" s="1646">
        <f t="shared" si="73"/>
        <v>0.22089336995206776</v>
      </c>
      <c r="S423" s="116">
        <v>119.72905</v>
      </c>
      <c r="T423" s="116">
        <v>96.913744740000013</v>
      </c>
      <c r="U423" s="116">
        <v>22.815305259999995</v>
      </c>
      <c r="V423" s="1646">
        <f t="shared" si="74"/>
        <v>0.1905578074828122</v>
      </c>
      <c r="W423" s="116">
        <v>0</v>
      </c>
      <c r="X423" s="116">
        <v>0</v>
      </c>
      <c r="Y423" s="116">
        <v>0</v>
      </c>
      <c r="Z423" s="1646">
        <f t="shared" si="75"/>
        <v>0</v>
      </c>
      <c r="AA423" s="1652">
        <v>8.4</v>
      </c>
      <c r="AB423" s="116">
        <v>6.1177899999999994</v>
      </c>
      <c r="AC423" s="116">
        <v>2.282210000000001</v>
      </c>
      <c r="AD423" s="1646">
        <f t="shared" si="76"/>
        <v>0.27169166666666678</v>
      </c>
      <c r="AE423" s="1652">
        <v>8.4</v>
      </c>
      <c r="AF423" s="116">
        <v>6.1177899999999994</v>
      </c>
      <c r="AG423" s="116">
        <v>2.282210000000001</v>
      </c>
      <c r="AH423" s="1646">
        <f t="shared" si="77"/>
        <v>0.27169166666666678</v>
      </c>
      <c r="AI423" s="116">
        <v>37.547849999999997</v>
      </c>
      <c r="AJ423" s="116">
        <v>29.915927920000001</v>
      </c>
      <c r="AK423" s="116">
        <v>7.6319220799999963</v>
      </c>
      <c r="AL423" s="1655">
        <f t="shared" si="78"/>
        <v>0.20325856420540714</v>
      </c>
    </row>
    <row r="424" spans="2:38" outlineLevel="1">
      <c r="B424" s="503" t="s">
        <v>1611</v>
      </c>
      <c r="C424" s="116">
        <v>0</v>
      </c>
      <c r="D424" s="116">
        <v>0</v>
      </c>
      <c r="E424" s="116">
        <v>0</v>
      </c>
      <c r="F424" s="1646">
        <f t="shared" si="70"/>
        <v>0</v>
      </c>
      <c r="G424" s="116">
        <v>0</v>
      </c>
      <c r="H424" s="116">
        <v>0</v>
      </c>
      <c r="I424" s="116">
        <v>0</v>
      </c>
      <c r="J424" s="1646">
        <f t="shared" si="71"/>
        <v>0</v>
      </c>
      <c r="K424" s="116">
        <v>20.08034</v>
      </c>
      <c r="L424" s="116">
        <v>12.468076699999999</v>
      </c>
      <c r="M424" s="116">
        <v>7.6122633000000004</v>
      </c>
      <c r="N424" s="1646">
        <f t="shared" si="72"/>
        <v>0.37909035902778543</v>
      </c>
      <c r="O424" s="1652">
        <v>0</v>
      </c>
      <c r="P424" s="116">
        <v>0</v>
      </c>
      <c r="Q424" s="116">
        <v>0</v>
      </c>
      <c r="R424" s="1646">
        <f t="shared" si="73"/>
        <v>0</v>
      </c>
      <c r="S424" s="116">
        <v>20.08034</v>
      </c>
      <c r="T424" s="116">
        <v>12.468076699999999</v>
      </c>
      <c r="U424" s="116">
        <v>7.6122633000000004</v>
      </c>
      <c r="V424" s="1646">
        <f t="shared" si="74"/>
        <v>0.37909035902778543</v>
      </c>
      <c r="W424" s="116">
        <v>0</v>
      </c>
      <c r="X424" s="116">
        <v>0</v>
      </c>
      <c r="Y424" s="116">
        <v>0</v>
      </c>
      <c r="Z424" s="1646">
        <f t="shared" si="75"/>
        <v>0</v>
      </c>
      <c r="AA424" s="1652">
        <v>0</v>
      </c>
      <c r="AB424" s="116">
        <v>0</v>
      </c>
      <c r="AC424" s="116">
        <v>0</v>
      </c>
      <c r="AD424" s="1646">
        <f t="shared" si="76"/>
        <v>0</v>
      </c>
      <c r="AE424" s="1652">
        <v>0</v>
      </c>
      <c r="AF424" s="116">
        <v>0</v>
      </c>
      <c r="AG424" s="116">
        <v>0</v>
      </c>
      <c r="AH424" s="1646">
        <f t="shared" si="77"/>
        <v>0</v>
      </c>
      <c r="AI424" s="116">
        <v>20.08034</v>
      </c>
      <c r="AJ424" s="116">
        <v>12.468076699999999</v>
      </c>
      <c r="AK424" s="116">
        <v>7.6122633000000004</v>
      </c>
      <c r="AL424" s="1655">
        <f t="shared" si="78"/>
        <v>0.37909035902778543</v>
      </c>
    </row>
    <row r="425" spans="2:38" outlineLevel="1">
      <c r="B425" s="503" t="s">
        <v>1595</v>
      </c>
      <c r="C425" s="116">
        <v>18</v>
      </c>
      <c r="D425" s="116">
        <v>10.5357</v>
      </c>
      <c r="E425" s="116">
        <v>7.4642999999999997</v>
      </c>
      <c r="F425" s="1646">
        <f t="shared" si="70"/>
        <v>0.41468333333333329</v>
      </c>
      <c r="G425" s="116">
        <v>4.0999999999999996</v>
      </c>
      <c r="H425" s="116">
        <v>2.2923200000000001</v>
      </c>
      <c r="I425" s="116">
        <v>1.8076799999999997</v>
      </c>
      <c r="J425" s="1646">
        <f t="shared" si="71"/>
        <v>0.44089756097560973</v>
      </c>
      <c r="K425" s="116">
        <v>0</v>
      </c>
      <c r="L425" s="116">
        <v>0</v>
      </c>
      <c r="M425" s="116">
        <v>0</v>
      </c>
      <c r="N425" s="1646">
        <f t="shared" si="72"/>
        <v>0</v>
      </c>
      <c r="O425" s="1652">
        <v>0</v>
      </c>
      <c r="P425" s="116">
        <v>0</v>
      </c>
      <c r="Q425" s="116">
        <v>0</v>
      </c>
      <c r="R425" s="1646">
        <f t="shared" si="73"/>
        <v>0</v>
      </c>
      <c r="S425" s="116">
        <v>22.1</v>
      </c>
      <c r="T425" s="116">
        <v>12.82802</v>
      </c>
      <c r="U425" s="116">
        <v>9.2719799999999992</v>
      </c>
      <c r="V425" s="1646">
        <f t="shared" si="74"/>
        <v>0.41954660633484159</v>
      </c>
      <c r="W425" s="116">
        <v>0</v>
      </c>
      <c r="X425" s="116">
        <v>0</v>
      </c>
      <c r="Y425" s="116">
        <v>0</v>
      </c>
      <c r="Z425" s="1646">
        <f t="shared" si="75"/>
        <v>0</v>
      </c>
      <c r="AA425" s="1652">
        <v>23.11966</v>
      </c>
      <c r="AB425" s="116">
        <v>15.57719</v>
      </c>
      <c r="AC425" s="116">
        <v>7.5424699999999998</v>
      </c>
      <c r="AD425" s="1646">
        <f t="shared" si="76"/>
        <v>0.32623619897524442</v>
      </c>
      <c r="AE425" s="1652">
        <v>23.11966</v>
      </c>
      <c r="AF425" s="116">
        <v>15.57719</v>
      </c>
      <c r="AG425" s="116">
        <v>7.5424699999999998</v>
      </c>
      <c r="AH425" s="1646">
        <f t="shared" si="77"/>
        <v>0.32623619897524442</v>
      </c>
      <c r="AI425" s="116">
        <v>23.11966</v>
      </c>
      <c r="AJ425" s="116">
        <v>15.57719</v>
      </c>
      <c r="AK425" s="116">
        <v>7.5424699999999998</v>
      </c>
      <c r="AL425" s="1655">
        <f t="shared" si="78"/>
        <v>0.32623619897524442</v>
      </c>
    </row>
    <row r="426" spans="2:38" outlineLevel="1">
      <c r="B426" s="503" t="s">
        <v>2193</v>
      </c>
      <c r="C426" s="116">
        <v>0</v>
      </c>
      <c r="D426" s="116">
        <v>0</v>
      </c>
      <c r="E426" s="116">
        <v>0</v>
      </c>
      <c r="F426" s="1646">
        <f t="shared" si="70"/>
        <v>0</v>
      </c>
      <c r="G426" s="116">
        <v>0</v>
      </c>
      <c r="H426" s="116">
        <v>0</v>
      </c>
      <c r="I426" s="116">
        <v>0</v>
      </c>
      <c r="J426" s="1646">
        <f t="shared" si="71"/>
        <v>0</v>
      </c>
      <c r="K426" s="116">
        <v>1.15042</v>
      </c>
      <c r="L426" s="116">
        <v>0.71901000000000004</v>
      </c>
      <c r="M426" s="116">
        <v>0.43141000000000007</v>
      </c>
      <c r="N426" s="1646">
        <f t="shared" si="72"/>
        <v>0.37500217311938255</v>
      </c>
      <c r="O426" s="1652">
        <v>3.88889</v>
      </c>
      <c r="P426" s="116">
        <v>2.2838162999999998</v>
      </c>
      <c r="Q426" s="116">
        <v>1.6050736999999999</v>
      </c>
      <c r="R426" s="1646">
        <f t="shared" si="73"/>
        <v>0.41273311921910877</v>
      </c>
      <c r="S426" s="116">
        <v>5.0393099999999995</v>
      </c>
      <c r="T426" s="116">
        <v>3.0028262999999997</v>
      </c>
      <c r="U426" s="116">
        <v>2.0364836999999998</v>
      </c>
      <c r="V426" s="1646">
        <f t="shared" si="74"/>
        <v>0.40411955208153499</v>
      </c>
      <c r="W426" s="116">
        <v>6.4196400000000002</v>
      </c>
      <c r="X426" s="116">
        <v>3.9693765600000006</v>
      </c>
      <c r="Y426" s="116">
        <v>2.4502634399999996</v>
      </c>
      <c r="Z426" s="1646">
        <f t="shared" si="75"/>
        <v>0.38168237471260064</v>
      </c>
      <c r="AA426" s="1652">
        <v>7.1581199999999994</v>
      </c>
      <c r="AB426" s="116">
        <v>4.1078375500000002</v>
      </c>
      <c r="AC426" s="116">
        <v>3.0502824499999988</v>
      </c>
      <c r="AD426" s="1646">
        <f t="shared" si="76"/>
        <v>0.42612899057294362</v>
      </c>
      <c r="AE426" s="1652">
        <v>13.577759999999998</v>
      </c>
      <c r="AF426" s="116">
        <v>8.0772141100000017</v>
      </c>
      <c r="AG426" s="116">
        <v>5.5005458899999979</v>
      </c>
      <c r="AH426" s="1646">
        <f t="shared" si="77"/>
        <v>0.40511438484698498</v>
      </c>
      <c r="AI426" s="116">
        <v>18.617069999999998</v>
      </c>
      <c r="AJ426" s="116">
        <v>11.080040410000002</v>
      </c>
      <c r="AK426" s="116">
        <v>7.5370295899999986</v>
      </c>
      <c r="AL426" s="1655">
        <f t="shared" si="78"/>
        <v>0.40484510129682055</v>
      </c>
    </row>
    <row r="427" spans="2:38" outlineLevel="1">
      <c r="B427" s="503" t="s">
        <v>2001</v>
      </c>
      <c r="C427" s="116">
        <v>0</v>
      </c>
      <c r="D427" s="116">
        <v>0</v>
      </c>
      <c r="E427" s="116">
        <v>0</v>
      </c>
      <c r="F427" s="1646">
        <f t="shared" si="70"/>
        <v>0</v>
      </c>
      <c r="G427" s="116">
        <v>0</v>
      </c>
      <c r="H427" s="116">
        <v>0</v>
      </c>
      <c r="I427" s="116">
        <v>0</v>
      </c>
      <c r="J427" s="1646">
        <f t="shared" si="71"/>
        <v>0</v>
      </c>
      <c r="K427" s="116">
        <v>4.3838099999999987</v>
      </c>
      <c r="L427" s="116">
        <v>2.9619034999999987</v>
      </c>
      <c r="M427" s="116">
        <v>1.4219065</v>
      </c>
      <c r="N427" s="1646">
        <f t="shared" si="72"/>
        <v>0.32435404362871573</v>
      </c>
      <c r="O427" s="1652">
        <v>7.6722800000000015</v>
      </c>
      <c r="P427" s="116">
        <v>1.5583848000000007</v>
      </c>
      <c r="Q427" s="116">
        <v>6.1138952000000009</v>
      </c>
      <c r="R427" s="1646">
        <f t="shared" si="73"/>
        <v>0.79688113572497354</v>
      </c>
      <c r="S427" s="116">
        <v>12.056089999999999</v>
      </c>
      <c r="T427" s="116">
        <v>4.5202882999999989</v>
      </c>
      <c r="U427" s="116">
        <v>7.5358017000000013</v>
      </c>
      <c r="V427" s="1646">
        <f t="shared" si="74"/>
        <v>0.62506183182109631</v>
      </c>
      <c r="W427" s="116">
        <v>0</v>
      </c>
      <c r="X427" s="116">
        <v>0</v>
      </c>
      <c r="Y427" s="116">
        <v>0</v>
      </c>
      <c r="Z427" s="1646">
        <f t="shared" si="75"/>
        <v>0</v>
      </c>
      <c r="AA427" s="1652">
        <v>0</v>
      </c>
      <c r="AB427" s="116">
        <v>0</v>
      </c>
      <c r="AC427" s="116">
        <v>0</v>
      </c>
      <c r="AD427" s="1646">
        <f t="shared" si="76"/>
        <v>0</v>
      </c>
      <c r="AE427" s="1652">
        <v>0</v>
      </c>
      <c r="AF427" s="116">
        <v>0</v>
      </c>
      <c r="AG427" s="116">
        <v>0</v>
      </c>
      <c r="AH427" s="1646">
        <f t="shared" si="77"/>
        <v>0</v>
      </c>
      <c r="AI427" s="116">
        <v>12.056089999999999</v>
      </c>
      <c r="AJ427" s="116">
        <v>4.5202882999999989</v>
      </c>
      <c r="AK427" s="116">
        <v>7.5358017000000013</v>
      </c>
      <c r="AL427" s="1655">
        <f t="shared" si="78"/>
        <v>0.62506183182109631</v>
      </c>
    </row>
    <row r="428" spans="2:38" outlineLevel="1">
      <c r="B428" s="503" t="s">
        <v>4779</v>
      </c>
      <c r="C428" s="116">
        <v>0.7</v>
      </c>
      <c r="D428" s="116">
        <v>0.40236</v>
      </c>
      <c r="E428" s="116">
        <v>0.29763999999999996</v>
      </c>
      <c r="F428" s="1646">
        <f t="shared" si="70"/>
        <v>0.42519999999999997</v>
      </c>
      <c r="G428" s="116">
        <v>0</v>
      </c>
      <c r="H428" s="116">
        <v>0</v>
      </c>
      <c r="I428" s="116">
        <v>0</v>
      </c>
      <c r="J428" s="1646">
        <f t="shared" si="71"/>
        <v>0</v>
      </c>
      <c r="K428" s="116">
        <v>0</v>
      </c>
      <c r="L428" s="116">
        <v>0</v>
      </c>
      <c r="M428" s="116">
        <v>0</v>
      </c>
      <c r="N428" s="1646">
        <f t="shared" si="72"/>
        <v>0</v>
      </c>
      <c r="O428" s="1652">
        <v>0</v>
      </c>
      <c r="P428" s="116">
        <v>0</v>
      </c>
      <c r="Q428" s="116">
        <v>0</v>
      </c>
      <c r="R428" s="1646">
        <f t="shared" si="73"/>
        <v>0</v>
      </c>
      <c r="S428" s="116">
        <v>0.7</v>
      </c>
      <c r="T428" s="116">
        <v>0.40236</v>
      </c>
      <c r="U428" s="116">
        <v>0.29763999999999996</v>
      </c>
      <c r="V428" s="1646">
        <f t="shared" si="74"/>
        <v>0.42519999999999997</v>
      </c>
      <c r="W428" s="116">
        <v>12.9</v>
      </c>
      <c r="X428" s="116">
        <v>7.3638999999999992</v>
      </c>
      <c r="Y428" s="116">
        <v>5.5361000000000002</v>
      </c>
      <c r="Z428" s="1646">
        <f t="shared" si="75"/>
        <v>0.42915503875968991</v>
      </c>
      <c r="AA428" s="1652">
        <v>5.5</v>
      </c>
      <c r="AB428" s="116">
        <v>3.50265</v>
      </c>
      <c r="AC428" s="116">
        <v>1.99735</v>
      </c>
      <c r="AD428" s="1646">
        <f t="shared" si="76"/>
        <v>0.36315454545454545</v>
      </c>
      <c r="AE428" s="1652">
        <v>18.399999999999999</v>
      </c>
      <c r="AF428" s="116">
        <v>10.86655</v>
      </c>
      <c r="AG428" s="116">
        <v>7.5334500000000011</v>
      </c>
      <c r="AH428" s="1646">
        <f t="shared" si="77"/>
        <v>0.40942663043478272</v>
      </c>
      <c r="AI428" s="116">
        <v>18.399999999999999</v>
      </c>
      <c r="AJ428" s="116">
        <v>10.86655</v>
      </c>
      <c r="AK428" s="116">
        <v>7.5334500000000011</v>
      </c>
      <c r="AL428" s="1655">
        <f t="shared" si="78"/>
        <v>0.40942663043478272</v>
      </c>
    </row>
    <row r="429" spans="2:38" outlineLevel="1">
      <c r="B429" s="503" t="s">
        <v>1761</v>
      </c>
      <c r="C429" s="116">
        <v>8.2239399999999989</v>
      </c>
      <c r="D429" s="116">
        <v>4.7778797000000006</v>
      </c>
      <c r="E429" s="116">
        <v>3.4460602999999983</v>
      </c>
      <c r="F429" s="1646">
        <f t="shared" si="70"/>
        <v>0.41902789903622822</v>
      </c>
      <c r="G429" s="116">
        <v>4.19231</v>
      </c>
      <c r="H429" s="116">
        <v>2.5400475</v>
      </c>
      <c r="I429" s="116">
        <v>1.6522625000000002</v>
      </c>
      <c r="J429" s="1646">
        <f t="shared" si="71"/>
        <v>0.39411744360507694</v>
      </c>
      <c r="K429" s="116">
        <v>0</v>
      </c>
      <c r="L429" s="116">
        <v>0</v>
      </c>
      <c r="M429" s="116">
        <v>0</v>
      </c>
      <c r="N429" s="1646">
        <f t="shared" si="72"/>
        <v>0</v>
      </c>
      <c r="O429" s="1652">
        <v>0</v>
      </c>
      <c r="P429" s="116">
        <v>0</v>
      </c>
      <c r="Q429" s="116">
        <v>0</v>
      </c>
      <c r="R429" s="1646">
        <f t="shared" si="73"/>
        <v>0</v>
      </c>
      <c r="S429" s="116">
        <v>12.41625</v>
      </c>
      <c r="T429" s="116">
        <v>7.3179271999999997</v>
      </c>
      <c r="U429" s="116">
        <v>5.0983228</v>
      </c>
      <c r="V429" s="1646">
        <f t="shared" si="74"/>
        <v>0.4106169576160274</v>
      </c>
      <c r="W429" s="116">
        <v>0</v>
      </c>
      <c r="X429" s="116">
        <v>0</v>
      </c>
      <c r="Y429" s="116">
        <v>0</v>
      </c>
      <c r="Z429" s="1646">
        <f t="shared" si="75"/>
        <v>0</v>
      </c>
      <c r="AA429" s="1652">
        <v>15.91025</v>
      </c>
      <c r="AB429" s="116">
        <v>8.3910191999999988</v>
      </c>
      <c r="AC429" s="116">
        <v>7.5192308000000008</v>
      </c>
      <c r="AD429" s="1646">
        <f t="shared" si="76"/>
        <v>0.47260293207209197</v>
      </c>
      <c r="AE429" s="1652">
        <v>15.91025</v>
      </c>
      <c r="AF429" s="116">
        <v>8.3910191999999988</v>
      </c>
      <c r="AG429" s="116">
        <v>7.5192308000000008</v>
      </c>
      <c r="AH429" s="1646">
        <f t="shared" si="77"/>
        <v>0.47260293207209197</v>
      </c>
      <c r="AI429" s="116">
        <v>15.91025</v>
      </c>
      <c r="AJ429" s="116">
        <v>8.3910191999999988</v>
      </c>
      <c r="AK429" s="116">
        <v>7.5192308000000008</v>
      </c>
      <c r="AL429" s="1655">
        <f t="shared" si="78"/>
        <v>0.47260293207209197</v>
      </c>
    </row>
    <row r="430" spans="2:38" outlineLevel="1">
      <c r="B430" s="503" t="s">
        <v>4867</v>
      </c>
      <c r="C430" s="116">
        <v>0</v>
      </c>
      <c r="D430" s="116">
        <v>0</v>
      </c>
      <c r="E430" s="116">
        <v>0</v>
      </c>
      <c r="F430" s="1646">
        <f t="shared" si="70"/>
        <v>0</v>
      </c>
      <c r="G430" s="116">
        <v>0</v>
      </c>
      <c r="H430" s="116">
        <v>0</v>
      </c>
      <c r="I430" s="116">
        <v>0</v>
      </c>
      <c r="J430" s="1646">
        <f t="shared" si="71"/>
        <v>0</v>
      </c>
      <c r="K430" s="116">
        <v>0</v>
      </c>
      <c r="L430" s="116">
        <v>0</v>
      </c>
      <c r="M430" s="116">
        <v>0</v>
      </c>
      <c r="N430" s="1646">
        <f t="shared" si="72"/>
        <v>0</v>
      </c>
      <c r="O430" s="1652">
        <v>0</v>
      </c>
      <c r="P430" s="116">
        <v>0</v>
      </c>
      <c r="Q430" s="116">
        <v>0</v>
      </c>
      <c r="R430" s="1646">
        <f t="shared" si="73"/>
        <v>0</v>
      </c>
      <c r="S430" s="116">
        <v>0</v>
      </c>
      <c r="T430" s="116">
        <v>0</v>
      </c>
      <c r="U430" s="116">
        <v>0</v>
      </c>
      <c r="V430" s="1646">
        <f t="shared" si="74"/>
        <v>0</v>
      </c>
      <c r="W430" s="116">
        <v>8.5051299999999994</v>
      </c>
      <c r="X430" s="116">
        <v>1.049500000000001</v>
      </c>
      <c r="Y430" s="116">
        <v>7.4556299999999984</v>
      </c>
      <c r="Z430" s="1646">
        <f t="shared" si="75"/>
        <v>0.87660388494943631</v>
      </c>
      <c r="AA430" s="1652">
        <v>0</v>
      </c>
      <c r="AB430" s="116">
        <v>0</v>
      </c>
      <c r="AC430" s="116">
        <v>0</v>
      </c>
      <c r="AD430" s="1646">
        <f t="shared" si="76"/>
        <v>0</v>
      </c>
      <c r="AE430" s="1652">
        <v>8.5051299999999994</v>
      </c>
      <c r="AF430" s="116">
        <v>1.049500000000001</v>
      </c>
      <c r="AG430" s="116">
        <v>7.4556299999999984</v>
      </c>
      <c r="AH430" s="1646">
        <f t="shared" si="77"/>
        <v>0.87660388494943631</v>
      </c>
      <c r="AI430" s="116">
        <v>8.5051299999999994</v>
      </c>
      <c r="AJ430" s="116">
        <v>1.049500000000001</v>
      </c>
      <c r="AK430" s="116">
        <v>7.4556299999999984</v>
      </c>
      <c r="AL430" s="1655">
        <f t="shared" si="78"/>
        <v>0.87660388494943631</v>
      </c>
    </row>
    <row r="431" spans="2:38" outlineLevel="1">
      <c r="B431" s="503" t="s">
        <v>1583</v>
      </c>
      <c r="C431" s="116">
        <v>3.9769200000000002</v>
      </c>
      <c r="D431" s="116">
        <v>2.2536849999999999</v>
      </c>
      <c r="E431" s="116">
        <v>1.7232350000000001</v>
      </c>
      <c r="F431" s="1646">
        <f t="shared" si="70"/>
        <v>0.43330894259879504</v>
      </c>
      <c r="G431" s="116">
        <v>16.308540000000001</v>
      </c>
      <c r="H431" s="116">
        <v>9.6944999999999997</v>
      </c>
      <c r="I431" s="116">
        <v>6.614040000000001</v>
      </c>
      <c r="J431" s="1646">
        <f t="shared" si="71"/>
        <v>0.40555684322447016</v>
      </c>
      <c r="K431" s="116">
        <v>2.5230700000000001</v>
      </c>
      <c r="L431" s="116">
        <v>1.3530499999999999</v>
      </c>
      <c r="M431" s="116">
        <v>1.1700200000000003</v>
      </c>
      <c r="N431" s="1646">
        <f t="shared" si="72"/>
        <v>0.46372871145073274</v>
      </c>
      <c r="O431" s="1652">
        <v>0</v>
      </c>
      <c r="P431" s="116">
        <v>0</v>
      </c>
      <c r="Q431" s="116">
        <v>0</v>
      </c>
      <c r="R431" s="1646">
        <f t="shared" si="73"/>
        <v>0</v>
      </c>
      <c r="S431" s="116">
        <v>22.808529999999998</v>
      </c>
      <c r="T431" s="116">
        <v>13.301234999999998</v>
      </c>
      <c r="U431" s="116">
        <v>9.5072950000000009</v>
      </c>
      <c r="V431" s="1646">
        <f t="shared" si="74"/>
        <v>0.4168306769441083</v>
      </c>
      <c r="W431" s="116">
        <v>3.8153800000000002</v>
      </c>
      <c r="X431" s="116">
        <v>2.0246399999999998</v>
      </c>
      <c r="Y431" s="116">
        <v>1.7907400000000002</v>
      </c>
      <c r="Z431" s="1646">
        <f t="shared" si="75"/>
        <v>0.46934774517872402</v>
      </c>
      <c r="AA431" s="1652">
        <v>10.185469999999999</v>
      </c>
      <c r="AB431" s="116">
        <v>5.7020599999999995</v>
      </c>
      <c r="AC431" s="116">
        <v>4.4834100000000001</v>
      </c>
      <c r="AD431" s="1646">
        <f t="shared" si="76"/>
        <v>0.44017703650396112</v>
      </c>
      <c r="AE431" s="1652">
        <v>14.000849999999998</v>
      </c>
      <c r="AF431" s="116">
        <v>7.7266999999999992</v>
      </c>
      <c r="AG431" s="116">
        <v>6.2741499999999997</v>
      </c>
      <c r="AH431" s="1646">
        <f t="shared" si="77"/>
        <v>0.44812636375648623</v>
      </c>
      <c r="AI431" s="116">
        <v>16.523919999999997</v>
      </c>
      <c r="AJ431" s="116">
        <v>9.0797500000000007</v>
      </c>
      <c r="AK431" s="116">
        <v>7.444169999999998</v>
      </c>
      <c r="AL431" s="1655">
        <f t="shared" si="78"/>
        <v>0.45050871705987439</v>
      </c>
    </row>
    <row r="432" spans="2:38" outlineLevel="1">
      <c r="B432" s="503" t="s">
        <v>3592</v>
      </c>
      <c r="C432" s="116">
        <v>2.7991499999999996</v>
      </c>
      <c r="D432" s="116">
        <v>1.6991649999999998</v>
      </c>
      <c r="E432" s="116">
        <v>1.099985</v>
      </c>
      <c r="F432" s="1646">
        <f t="shared" si="70"/>
        <v>0.39297108050658242</v>
      </c>
      <c r="G432" s="116">
        <v>11.958119999999999</v>
      </c>
      <c r="H432" s="116">
        <v>9.0045117999999977</v>
      </c>
      <c r="I432" s="116">
        <v>2.9536082000000006</v>
      </c>
      <c r="J432" s="1646">
        <f t="shared" si="71"/>
        <v>0.24699603282121277</v>
      </c>
      <c r="K432" s="116">
        <v>8.2017000000000007</v>
      </c>
      <c r="L432" s="116">
        <v>6.5528820000000012</v>
      </c>
      <c r="M432" s="116">
        <v>1.6488179999999992</v>
      </c>
      <c r="N432" s="1646">
        <f t="shared" si="72"/>
        <v>0.20103368813782496</v>
      </c>
      <c r="O432" s="1652">
        <v>1.4888800000000002</v>
      </c>
      <c r="P432" s="116">
        <v>1.0768199999999999</v>
      </c>
      <c r="Q432" s="116">
        <v>0.41206000000000015</v>
      </c>
      <c r="R432" s="1646">
        <f t="shared" si="73"/>
        <v>0.27675836870667891</v>
      </c>
      <c r="S432" s="116">
        <v>24.447850000000003</v>
      </c>
      <c r="T432" s="116">
        <v>18.333378799999998</v>
      </c>
      <c r="U432" s="116">
        <v>6.1144712000000032</v>
      </c>
      <c r="V432" s="1646">
        <f t="shared" si="74"/>
        <v>0.25010261434032044</v>
      </c>
      <c r="W432" s="116">
        <v>6.2914500000000011</v>
      </c>
      <c r="X432" s="116">
        <v>4.0903</v>
      </c>
      <c r="Y432" s="116">
        <v>2.2011500000000006</v>
      </c>
      <c r="Z432" s="1646">
        <f t="shared" si="75"/>
        <v>0.34986370391563154</v>
      </c>
      <c r="AA432" s="1652">
        <v>8.6316200000000016</v>
      </c>
      <c r="AB432" s="116">
        <v>5.4657650000000002</v>
      </c>
      <c r="AC432" s="116">
        <v>3.1658550000000005</v>
      </c>
      <c r="AD432" s="1646">
        <f t="shared" si="76"/>
        <v>0.36677413973275003</v>
      </c>
      <c r="AE432" s="1652">
        <v>14.923070000000001</v>
      </c>
      <c r="AF432" s="116">
        <v>9.5560650000000003</v>
      </c>
      <c r="AG432" s="116">
        <v>5.3670050000000007</v>
      </c>
      <c r="AH432" s="1646">
        <f t="shared" si="77"/>
        <v>0.35964483179399415</v>
      </c>
      <c r="AI432" s="116">
        <v>24.61365</v>
      </c>
      <c r="AJ432" s="116">
        <v>17.185766999999998</v>
      </c>
      <c r="AK432" s="116">
        <v>7.4278830000000013</v>
      </c>
      <c r="AL432" s="1655">
        <f t="shared" si="78"/>
        <v>0.3017790128648129</v>
      </c>
    </row>
    <row r="433" spans="2:38" outlineLevel="1">
      <c r="B433" s="503" t="s">
        <v>4784</v>
      </c>
      <c r="C433" s="116">
        <v>0.35042000000000001</v>
      </c>
      <c r="D433" s="116">
        <v>0.28041000000000005</v>
      </c>
      <c r="E433" s="116">
        <v>7.0009999999999989E-2</v>
      </c>
      <c r="F433" s="1646">
        <f t="shared" si="70"/>
        <v>0.19978882483876487</v>
      </c>
      <c r="G433" s="116">
        <v>14.859819999999999</v>
      </c>
      <c r="H433" s="116">
        <v>12.083860000000001</v>
      </c>
      <c r="I433" s="116">
        <v>2.7759599999999991</v>
      </c>
      <c r="J433" s="1646">
        <f t="shared" si="71"/>
        <v>0.18680979984952706</v>
      </c>
      <c r="K433" s="116">
        <v>13.664100000000001</v>
      </c>
      <c r="L433" s="116">
        <v>8.820045600000002</v>
      </c>
      <c r="M433" s="116">
        <v>4.8440543999999992</v>
      </c>
      <c r="N433" s="1646">
        <f t="shared" si="72"/>
        <v>0.3545095835071464</v>
      </c>
      <c r="O433" s="1652">
        <v>0</v>
      </c>
      <c r="P433" s="116">
        <v>0</v>
      </c>
      <c r="Q433" s="116">
        <v>0</v>
      </c>
      <c r="R433" s="1646">
        <f t="shared" si="73"/>
        <v>0</v>
      </c>
      <c r="S433" s="116">
        <v>28.87434</v>
      </c>
      <c r="T433" s="116">
        <v>21.184315600000001</v>
      </c>
      <c r="U433" s="116">
        <v>7.6900243999999986</v>
      </c>
      <c r="V433" s="1646">
        <f t="shared" si="74"/>
        <v>0.26632727882265012</v>
      </c>
      <c r="W433" s="116">
        <v>2.1</v>
      </c>
      <c r="X433" s="116">
        <v>1.36344</v>
      </c>
      <c r="Y433" s="116">
        <v>0.73655999999999999</v>
      </c>
      <c r="Z433" s="1646">
        <f t="shared" si="75"/>
        <v>0.35074285714285713</v>
      </c>
      <c r="AA433" s="1652">
        <v>5.2803399999999998</v>
      </c>
      <c r="AB433" s="116">
        <v>3.4361700000000002</v>
      </c>
      <c r="AC433" s="116">
        <v>1.8441700000000001</v>
      </c>
      <c r="AD433" s="1646">
        <f t="shared" si="76"/>
        <v>0.34925213149153278</v>
      </c>
      <c r="AE433" s="1652">
        <v>7.3803400000000003</v>
      </c>
      <c r="AF433" s="116">
        <v>4.7996100000000004</v>
      </c>
      <c r="AG433" s="116">
        <v>2.5807299999999995</v>
      </c>
      <c r="AH433" s="1646">
        <f t="shared" si="77"/>
        <v>0.34967630217578044</v>
      </c>
      <c r="AI433" s="116">
        <v>21.044440000000002</v>
      </c>
      <c r="AJ433" s="116">
        <v>13.619655600000002</v>
      </c>
      <c r="AK433" s="116">
        <v>7.4247844000000001</v>
      </c>
      <c r="AL433" s="1655">
        <f t="shared" si="78"/>
        <v>0.35281453913717825</v>
      </c>
    </row>
    <row r="434" spans="2:38" outlineLevel="1">
      <c r="B434" s="503" t="s">
        <v>2617</v>
      </c>
      <c r="C434" s="116">
        <v>0</v>
      </c>
      <c r="D434" s="116">
        <v>0</v>
      </c>
      <c r="E434" s="116">
        <v>0</v>
      </c>
      <c r="F434" s="1646">
        <f t="shared" si="70"/>
        <v>0</v>
      </c>
      <c r="G434" s="116">
        <v>0</v>
      </c>
      <c r="H434" s="116">
        <v>0</v>
      </c>
      <c r="I434" s="116">
        <v>0</v>
      </c>
      <c r="J434" s="1646">
        <f t="shared" si="71"/>
        <v>0</v>
      </c>
      <c r="K434" s="116">
        <v>0</v>
      </c>
      <c r="L434" s="116">
        <v>0</v>
      </c>
      <c r="M434" s="116">
        <v>0</v>
      </c>
      <c r="N434" s="1646">
        <f t="shared" si="72"/>
        <v>0</v>
      </c>
      <c r="O434" s="1652">
        <v>19.12</v>
      </c>
      <c r="P434" s="116">
        <v>11.7422</v>
      </c>
      <c r="Q434" s="116">
        <v>7.3777999999999997</v>
      </c>
      <c r="R434" s="1646">
        <f t="shared" si="73"/>
        <v>0.38586820083682005</v>
      </c>
      <c r="S434" s="116">
        <v>19.12</v>
      </c>
      <c r="T434" s="116">
        <v>11.7422</v>
      </c>
      <c r="U434" s="116">
        <v>7.3777999999999997</v>
      </c>
      <c r="V434" s="1646">
        <f t="shared" si="74"/>
        <v>0.38586820083682005</v>
      </c>
      <c r="W434" s="116">
        <v>0</v>
      </c>
      <c r="X434" s="116">
        <v>0</v>
      </c>
      <c r="Y434" s="116">
        <v>0</v>
      </c>
      <c r="Z434" s="1646">
        <f t="shared" si="75"/>
        <v>0</v>
      </c>
      <c r="AA434" s="1652">
        <v>0</v>
      </c>
      <c r="AB434" s="116">
        <v>0</v>
      </c>
      <c r="AC434" s="116">
        <v>0</v>
      </c>
      <c r="AD434" s="1646">
        <f t="shared" si="76"/>
        <v>0</v>
      </c>
      <c r="AE434" s="1652">
        <v>0</v>
      </c>
      <c r="AF434" s="116">
        <v>0</v>
      </c>
      <c r="AG434" s="116">
        <v>0</v>
      </c>
      <c r="AH434" s="1646">
        <f t="shared" si="77"/>
        <v>0</v>
      </c>
      <c r="AI434" s="116">
        <v>19.12</v>
      </c>
      <c r="AJ434" s="116">
        <v>11.7422</v>
      </c>
      <c r="AK434" s="116">
        <v>7.3777999999999997</v>
      </c>
      <c r="AL434" s="1655">
        <f t="shared" si="78"/>
        <v>0.38586820083682005</v>
      </c>
    </row>
    <row r="435" spans="2:38" outlineLevel="1">
      <c r="B435" s="503" t="s">
        <v>1809</v>
      </c>
      <c r="C435" s="116">
        <v>0</v>
      </c>
      <c r="D435" s="116">
        <v>0</v>
      </c>
      <c r="E435" s="116">
        <v>0</v>
      </c>
      <c r="F435" s="1646">
        <f t="shared" si="70"/>
        <v>0</v>
      </c>
      <c r="G435" s="116">
        <v>2.8914499999999999</v>
      </c>
      <c r="H435" s="116">
        <v>2.3507501999999998</v>
      </c>
      <c r="I435" s="116">
        <v>0.54069979999999984</v>
      </c>
      <c r="J435" s="1646">
        <f t="shared" si="71"/>
        <v>0.18699953310622694</v>
      </c>
      <c r="K435" s="116">
        <v>7.5384399999999987</v>
      </c>
      <c r="L435" s="116">
        <v>5.2513271000000001</v>
      </c>
      <c r="M435" s="116">
        <v>2.2871128999999981</v>
      </c>
      <c r="N435" s="1646">
        <f t="shared" si="72"/>
        <v>0.30339339438928992</v>
      </c>
      <c r="O435" s="1652">
        <v>11.284600000000001</v>
      </c>
      <c r="P435" s="116">
        <v>9.1909507000000019</v>
      </c>
      <c r="Q435" s="116">
        <v>2.0936492999999992</v>
      </c>
      <c r="R435" s="1646">
        <f t="shared" si="73"/>
        <v>0.18553154741860581</v>
      </c>
      <c r="S435" s="116">
        <v>21.714489999999998</v>
      </c>
      <c r="T435" s="116">
        <v>16.793028000000003</v>
      </c>
      <c r="U435" s="116">
        <v>4.9214619999999956</v>
      </c>
      <c r="V435" s="1646">
        <f t="shared" si="74"/>
        <v>0.22664414407153916</v>
      </c>
      <c r="W435" s="116">
        <v>6.6179499999999996</v>
      </c>
      <c r="X435" s="116">
        <v>4.554716</v>
      </c>
      <c r="Y435" s="116">
        <v>2.0632339999999996</v>
      </c>
      <c r="Z435" s="1646">
        <f t="shared" si="75"/>
        <v>0.31176331039067984</v>
      </c>
      <c r="AA435" s="1652">
        <v>4.5059799999999992</v>
      </c>
      <c r="AB435" s="116">
        <v>3.6106379999999998</v>
      </c>
      <c r="AC435" s="116">
        <v>0.89534199999999964</v>
      </c>
      <c r="AD435" s="1646">
        <f t="shared" si="76"/>
        <v>0.19870083755365089</v>
      </c>
      <c r="AE435" s="1652">
        <v>11.12393</v>
      </c>
      <c r="AF435" s="116">
        <v>8.1653540000000007</v>
      </c>
      <c r="AG435" s="116">
        <v>2.9585759999999999</v>
      </c>
      <c r="AH435" s="1646">
        <f t="shared" si="77"/>
        <v>0.26596499618390262</v>
      </c>
      <c r="AI435" s="116">
        <v>29.94697</v>
      </c>
      <c r="AJ435" s="116">
        <v>22.607631800000004</v>
      </c>
      <c r="AK435" s="116">
        <v>7.3393381999999985</v>
      </c>
      <c r="AL435" s="1655">
        <f t="shared" si="78"/>
        <v>0.24507782256435287</v>
      </c>
    </row>
    <row r="436" spans="2:38" outlineLevel="1">
      <c r="B436" s="503" t="s">
        <v>1733</v>
      </c>
      <c r="C436" s="116">
        <v>5.2264999999999997</v>
      </c>
      <c r="D436" s="116">
        <v>3.5702060000000002</v>
      </c>
      <c r="E436" s="116">
        <v>1.6562939999999999</v>
      </c>
      <c r="F436" s="1646">
        <f t="shared" si="70"/>
        <v>0.31690309002200323</v>
      </c>
      <c r="G436" s="116">
        <v>4.0094000000000012</v>
      </c>
      <c r="H436" s="116">
        <v>2.5668099999999998</v>
      </c>
      <c r="I436" s="116">
        <v>1.4425900000000011</v>
      </c>
      <c r="J436" s="1646">
        <f t="shared" si="71"/>
        <v>0.35980196538135401</v>
      </c>
      <c r="K436" s="116">
        <v>5.0384600000000006</v>
      </c>
      <c r="L436" s="116">
        <v>3.3405990000000001</v>
      </c>
      <c r="M436" s="116">
        <v>1.6978610000000007</v>
      </c>
      <c r="N436" s="1646">
        <f t="shared" si="72"/>
        <v>0.33698014869622872</v>
      </c>
      <c r="O436" s="1652">
        <v>5.8170900000000003</v>
      </c>
      <c r="P436" s="116">
        <v>3.9793960000000004</v>
      </c>
      <c r="Q436" s="116">
        <v>1.8376939999999999</v>
      </c>
      <c r="R436" s="1646">
        <f t="shared" si="73"/>
        <v>0.31591293928751313</v>
      </c>
      <c r="S436" s="116">
        <v>20.091450000000005</v>
      </c>
      <c r="T436" s="116">
        <v>13.457011</v>
      </c>
      <c r="U436" s="116">
        <v>6.634439000000004</v>
      </c>
      <c r="V436" s="1646">
        <f t="shared" si="74"/>
        <v>0.33021205537678971</v>
      </c>
      <c r="W436" s="116">
        <v>2.4376100000000003</v>
      </c>
      <c r="X436" s="116">
        <v>1.5696130000000006</v>
      </c>
      <c r="Y436" s="116">
        <v>0.86799699999999957</v>
      </c>
      <c r="Z436" s="1646">
        <f t="shared" si="75"/>
        <v>0.35608526384450323</v>
      </c>
      <c r="AA436" s="1652">
        <v>7.8187899999999999</v>
      </c>
      <c r="AB436" s="116">
        <v>4.9045779999999999</v>
      </c>
      <c r="AC436" s="116">
        <v>2.9142120000000005</v>
      </c>
      <c r="AD436" s="1646">
        <f t="shared" si="76"/>
        <v>0.37271905243650238</v>
      </c>
      <c r="AE436" s="1652">
        <v>10.256399999999999</v>
      </c>
      <c r="AF436" s="116">
        <v>6.4741909999999994</v>
      </c>
      <c r="AG436" s="116">
        <v>3.7822089999999999</v>
      </c>
      <c r="AH436" s="1646">
        <f t="shared" si="77"/>
        <v>0.36876574626574626</v>
      </c>
      <c r="AI436" s="116">
        <v>21.11195</v>
      </c>
      <c r="AJ436" s="116">
        <v>13.794186000000002</v>
      </c>
      <c r="AK436" s="116">
        <v>7.3177639999999995</v>
      </c>
      <c r="AL436" s="1655">
        <f t="shared" si="78"/>
        <v>0.34661715284471589</v>
      </c>
    </row>
    <row r="437" spans="2:38" outlineLevel="1">
      <c r="B437" s="503" t="s">
        <v>1855</v>
      </c>
      <c r="C437" s="116">
        <v>6.8376099999999997</v>
      </c>
      <c r="D437" s="116">
        <v>4.0351156000000001</v>
      </c>
      <c r="E437" s="116">
        <v>2.8024943999999996</v>
      </c>
      <c r="F437" s="1646">
        <f t="shared" si="70"/>
        <v>0.40986461643761485</v>
      </c>
      <c r="G437" s="116">
        <v>1.7359</v>
      </c>
      <c r="H437" s="116">
        <v>1.1071599999999999</v>
      </c>
      <c r="I437" s="116">
        <v>0.62874000000000019</v>
      </c>
      <c r="J437" s="1646">
        <f t="shared" si="71"/>
        <v>0.36219828331125076</v>
      </c>
      <c r="K437" s="116">
        <v>0</v>
      </c>
      <c r="L437" s="116">
        <v>0</v>
      </c>
      <c r="M437" s="116">
        <v>0</v>
      </c>
      <c r="N437" s="1646">
        <f t="shared" si="72"/>
        <v>0</v>
      </c>
      <c r="O437" s="1652">
        <v>10.841019999999999</v>
      </c>
      <c r="P437" s="116">
        <v>8.597005789999999</v>
      </c>
      <c r="Q437" s="116">
        <v>2.2440142099999996</v>
      </c>
      <c r="R437" s="1646">
        <f t="shared" si="73"/>
        <v>0.20699290380425456</v>
      </c>
      <c r="S437" s="116">
        <v>19.414529999999999</v>
      </c>
      <c r="T437" s="116">
        <v>13.73928139</v>
      </c>
      <c r="U437" s="116">
        <v>5.6752486099999988</v>
      </c>
      <c r="V437" s="1646">
        <f t="shared" si="74"/>
        <v>0.29231964976746794</v>
      </c>
      <c r="W437" s="116">
        <v>1.59487</v>
      </c>
      <c r="X437" s="116">
        <v>0.92143978000000015</v>
      </c>
      <c r="Y437" s="116">
        <v>0.67343021999999997</v>
      </c>
      <c r="Z437" s="1646">
        <f t="shared" si="75"/>
        <v>0.42224771924984478</v>
      </c>
      <c r="AA437" s="1652">
        <v>10.003420000000002</v>
      </c>
      <c r="AB437" s="116">
        <v>5.706914499999999</v>
      </c>
      <c r="AC437" s="116">
        <v>4.296505500000003</v>
      </c>
      <c r="AD437" s="1646">
        <f t="shared" si="76"/>
        <v>0.4295036597483663</v>
      </c>
      <c r="AE437" s="1652">
        <v>11.598290000000002</v>
      </c>
      <c r="AF437" s="116">
        <v>6.6283542799999999</v>
      </c>
      <c r="AG437" s="116">
        <v>4.9699357200000032</v>
      </c>
      <c r="AH437" s="1646">
        <f t="shared" si="77"/>
        <v>0.42850590216316392</v>
      </c>
      <c r="AI437" s="116">
        <v>22.439310000000003</v>
      </c>
      <c r="AJ437" s="116">
        <v>15.225360069999999</v>
      </c>
      <c r="AK437" s="116">
        <v>7.2139499300000027</v>
      </c>
      <c r="AL437" s="1655">
        <f t="shared" si="78"/>
        <v>0.32148715490806096</v>
      </c>
    </row>
    <row r="438" spans="2:38" outlineLevel="1">
      <c r="B438" s="503" t="s">
        <v>1685</v>
      </c>
      <c r="C438" s="116">
        <v>5.6538399999999998</v>
      </c>
      <c r="D438" s="116">
        <v>4.6456695999999997</v>
      </c>
      <c r="E438" s="116">
        <v>1.0081704</v>
      </c>
      <c r="F438" s="1646">
        <f t="shared" si="70"/>
        <v>0.178316047146718</v>
      </c>
      <c r="G438" s="116">
        <v>3.7359</v>
      </c>
      <c r="H438" s="116">
        <v>2.6808861999999998</v>
      </c>
      <c r="I438" s="116">
        <v>1.0550138000000002</v>
      </c>
      <c r="J438" s="1646">
        <f t="shared" si="71"/>
        <v>0.28239883294520735</v>
      </c>
      <c r="K438" s="116">
        <v>5.4716800000000001</v>
      </c>
      <c r="L438" s="116">
        <v>2.9631816</v>
      </c>
      <c r="M438" s="116">
        <v>2.5084984000000006</v>
      </c>
      <c r="N438" s="1646">
        <f t="shared" si="72"/>
        <v>0.45845122521784909</v>
      </c>
      <c r="O438" s="1652">
        <v>6.0709300000000006</v>
      </c>
      <c r="P438" s="116">
        <v>3.5207170000000003</v>
      </c>
      <c r="Q438" s="116">
        <v>2.5502130000000003</v>
      </c>
      <c r="R438" s="1646">
        <f t="shared" si="73"/>
        <v>0.42006957747824469</v>
      </c>
      <c r="S438" s="116">
        <v>20.93235</v>
      </c>
      <c r="T438" s="116">
        <v>13.810454400000001</v>
      </c>
      <c r="U438" s="116">
        <v>7.1218955999999984</v>
      </c>
      <c r="V438" s="1646">
        <f t="shared" si="74"/>
        <v>0.34023392500125399</v>
      </c>
      <c r="W438" s="116">
        <v>2.5948699999999998</v>
      </c>
      <c r="X438" s="116">
        <v>1.48726</v>
      </c>
      <c r="Y438" s="116">
        <v>1.10761</v>
      </c>
      <c r="Z438" s="1646">
        <f t="shared" si="75"/>
        <v>0.42684604623738381</v>
      </c>
      <c r="AA438" s="1652">
        <v>2.2897399999999997</v>
      </c>
      <c r="AB438" s="116">
        <v>1.2745039999999999</v>
      </c>
      <c r="AC438" s="116">
        <v>1.0152359999999998</v>
      </c>
      <c r="AD438" s="1646">
        <f t="shared" si="76"/>
        <v>0.44338483845327414</v>
      </c>
      <c r="AE438" s="1652">
        <v>4.8846099999999995</v>
      </c>
      <c r="AF438" s="116">
        <v>2.7617640000000003</v>
      </c>
      <c r="AG438" s="116">
        <v>2.1228459999999996</v>
      </c>
      <c r="AH438" s="1646">
        <f t="shared" si="77"/>
        <v>0.43459887278615894</v>
      </c>
      <c r="AI438" s="116">
        <v>16.427220000000002</v>
      </c>
      <c r="AJ438" s="116">
        <v>9.2456625999999993</v>
      </c>
      <c r="AK438" s="116">
        <v>7.1815574000000018</v>
      </c>
      <c r="AL438" s="1655">
        <f t="shared" si="78"/>
        <v>0.43717423885477891</v>
      </c>
    </row>
    <row r="439" spans="2:38" outlineLevel="1">
      <c r="B439" s="503" t="s">
        <v>3574</v>
      </c>
      <c r="C439" s="116">
        <v>0</v>
      </c>
      <c r="D439" s="116">
        <v>0</v>
      </c>
      <c r="E439" s="116">
        <v>0</v>
      </c>
      <c r="F439" s="1646">
        <f t="shared" si="70"/>
        <v>0</v>
      </c>
      <c r="G439" s="116">
        <v>36.585469999999994</v>
      </c>
      <c r="H439" s="116">
        <v>26.748037499999999</v>
      </c>
      <c r="I439" s="116">
        <v>9.8374324999999949</v>
      </c>
      <c r="J439" s="1646">
        <f t="shared" si="71"/>
        <v>0.26888905622915316</v>
      </c>
      <c r="K439" s="116">
        <v>15.523079999999998</v>
      </c>
      <c r="L439" s="116">
        <v>10.910252849999999</v>
      </c>
      <c r="M439" s="116">
        <v>4.6128271499999993</v>
      </c>
      <c r="N439" s="1646">
        <f t="shared" si="72"/>
        <v>0.29715927187130386</v>
      </c>
      <c r="O439" s="1652">
        <v>-3.6299099999999997</v>
      </c>
      <c r="P439" s="116">
        <v>-2.871</v>
      </c>
      <c r="Q439" s="116">
        <v>-0.75890999999999986</v>
      </c>
      <c r="R439" s="1646">
        <f t="shared" si="73"/>
        <v>0.20907129928841209</v>
      </c>
      <c r="S439" s="116">
        <v>48.478639999999984</v>
      </c>
      <c r="T439" s="116">
        <v>34.787290349999992</v>
      </c>
      <c r="U439" s="116">
        <v>13.691349649999989</v>
      </c>
      <c r="V439" s="1646">
        <f t="shared" si="74"/>
        <v>0.28242025044431923</v>
      </c>
      <c r="W439" s="116">
        <v>6.7581200000000008</v>
      </c>
      <c r="X439" s="116">
        <v>4.2320399999999996</v>
      </c>
      <c r="Y439" s="116">
        <v>2.5260800000000008</v>
      </c>
      <c r="Z439" s="1646">
        <f t="shared" si="75"/>
        <v>0.37378442525436073</v>
      </c>
      <c r="AA439" s="1652">
        <v>2.75983</v>
      </c>
      <c r="AB439" s="116">
        <v>1.9770056</v>
      </c>
      <c r="AC439" s="116">
        <v>0.78282439999999998</v>
      </c>
      <c r="AD439" s="1646">
        <f t="shared" si="76"/>
        <v>0.28364950015037155</v>
      </c>
      <c r="AE439" s="1652">
        <v>9.5179500000000008</v>
      </c>
      <c r="AF439" s="116">
        <v>6.2090455999999996</v>
      </c>
      <c r="AG439" s="116">
        <v>3.3089044000000012</v>
      </c>
      <c r="AH439" s="1646">
        <f t="shared" si="77"/>
        <v>0.34764885295678177</v>
      </c>
      <c r="AI439" s="116">
        <v>21.411120000000004</v>
      </c>
      <c r="AJ439" s="116">
        <v>14.248298449999998</v>
      </c>
      <c r="AK439" s="116">
        <v>7.1628215500000039</v>
      </c>
      <c r="AL439" s="1655">
        <f t="shared" si="78"/>
        <v>0.33453745296836424</v>
      </c>
    </row>
    <row r="440" spans="2:38" outlineLevel="1">
      <c r="B440" s="503" t="s">
        <v>1449</v>
      </c>
      <c r="C440" s="116">
        <v>33.827359999999999</v>
      </c>
      <c r="D440" s="116">
        <v>29.6622685</v>
      </c>
      <c r="E440" s="116">
        <v>4.1650915000000026</v>
      </c>
      <c r="F440" s="1646">
        <f t="shared" si="70"/>
        <v>0.12312789115083184</v>
      </c>
      <c r="G440" s="116">
        <v>2.9589700000000003</v>
      </c>
      <c r="H440" s="116">
        <v>1.7998449000000001</v>
      </c>
      <c r="I440" s="116">
        <v>1.1591251000000002</v>
      </c>
      <c r="J440" s="1646">
        <f t="shared" si="71"/>
        <v>0.39173262993541674</v>
      </c>
      <c r="K440" s="116">
        <v>4.7700899999999988</v>
      </c>
      <c r="L440" s="116">
        <v>3.2216249999999991</v>
      </c>
      <c r="M440" s="116">
        <v>1.5484650000000002</v>
      </c>
      <c r="N440" s="1646">
        <f t="shared" si="72"/>
        <v>0.32461966126425301</v>
      </c>
      <c r="O440" s="1652">
        <v>0.99230999999999991</v>
      </c>
      <c r="P440" s="116">
        <v>0.73693999999999993</v>
      </c>
      <c r="Q440" s="116">
        <v>0.25536999999999999</v>
      </c>
      <c r="R440" s="1646">
        <f t="shared" si="73"/>
        <v>0.25734901391702192</v>
      </c>
      <c r="S440" s="116">
        <v>42.548729999999999</v>
      </c>
      <c r="T440" s="116">
        <v>35.4206784</v>
      </c>
      <c r="U440" s="116">
        <v>7.1280515999999992</v>
      </c>
      <c r="V440" s="1646">
        <f t="shared" si="74"/>
        <v>0.16752677694492876</v>
      </c>
      <c r="W440" s="116">
        <v>4.4598300000000002</v>
      </c>
      <c r="X440" s="116">
        <v>2.8307909999999996</v>
      </c>
      <c r="Y440" s="116">
        <v>1.6290390000000001</v>
      </c>
      <c r="Z440" s="1646">
        <f t="shared" si="75"/>
        <v>0.36526930398692325</v>
      </c>
      <c r="AA440" s="1652">
        <v>9.6914400000000001</v>
      </c>
      <c r="AB440" s="116">
        <v>6.0064299999999999</v>
      </c>
      <c r="AC440" s="116">
        <v>3.6850100000000001</v>
      </c>
      <c r="AD440" s="1646">
        <f t="shared" si="76"/>
        <v>0.38023348439447596</v>
      </c>
      <c r="AE440" s="1652">
        <v>14.15127</v>
      </c>
      <c r="AF440" s="116">
        <v>8.8372209999999995</v>
      </c>
      <c r="AG440" s="116">
        <v>5.3140490000000007</v>
      </c>
      <c r="AH440" s="1646">
        <f t="shared" si="77"/>
        <v>0.37551746239030143</v>
      </c>
      <c r="AI440" s="116">
        <v>19.91367</v>
      </c>
      <c r="AJ440" s="116">
        <v>12.795786</v>
      </c>
      <c r="AK440" s="116">
        <v>7.1178839999999983</v>
      </c>
      <c r="AL440" s="1655">
        <f t="shared" si="78"/>
        <v>0.35743707714348977</v>
      </c>
    </row>
    <row r="441" spans="2:38" outlineLevel="1">
      <c r="B441" s="503" t="s">
        <v>1713</v>
      </c>
      <c r="C441" s="116">
        <v>5.0051300000000003</v>
      </c>
      <c r="D441" s="116">
        <v>3.3109199999999999</v>
      </c>
      <c r="E441" s="116">
        <v>1.69421</v>
      </c>
      <c r="F441" s="1646">
        <f t="shared" si="70"/>
        <v>0.33849470443325147</v>
      </c>
      <c r="G441" s="116">
        <v>6.4273400000000001</v>
      </c>
      <c r="H441" s="116">
        <v>4.2804700000000002</v>
      </c>
      <c r="I441" s="116">
        <v>2.1468699999999998</v>
      </c>
      <c r="J441" s="1646">
        <f t="shared" si="71"/>
        <v>0.33402153923707162</v>
      </c>
      <c r="K441" s="116">
        <v>3.4871799999999999</v>
      </c>
      <c r="L441" s="116">
        <v>2.2497199999999999</v>
      </c>
      <c r="M441" s="116">
        <v>1.23746</v>
      </c>
      <c r="N441" s="1646">
        <f t="shared" si="72"/>
        <v>0.35485980075591167</v>
      </c>
      <c r="O441" s="1652">
        <v>4.4307600000000003</v>
      </c>
      <c r="P441" s="116">
        <v>2.7908300000000001</v>
      </c>
      <c r="Q441" s="116">
        <v>1.6399300000000003</v>
      </c>
      <c r="R441" s="1646">
        <f t="shared" si="73"/>
        <v>0.3701238613691557</v>
      </c>
      <c r="S441" s="116">
        <v>19.350410000000004</v>
      </c>
      <c r="T441" s="116">
        <v>12.63194</v>
      </c>
      <c r="U441" s="116">
        <v>6.7184700000000026</v>
      </c>
      <c r="V441" s="1646">
        <f t="shared" si="74"/>
        <v>0.34720039523710355</v>
      </c>
      <c r="W441" s="116">
        <v>3.5658100000000004</v>
      </c>
      <c r="X441" s="116">
        <v>1.9690600000000005</v>
      </c>
      <c r="Y441" s="116">
        <v>1.5967499999999999</v>
      </c>
      <c r="Z441" s="1646">
        <f t="shared" si="75"/>
        <v>0.44779447026061392</v>
      </c>
      <c r="AA441" s="1652">
        <v>5.9188100000000006</v>
      </c>
      <c r="AB441" s="116">
        <v>3.2832350000000017</v>
      </c>
      <c r="AC441" s="116">
        <v>2.6355749999999989</v>
      </c>
      <c r="AD441" s="1646">
        <f t="shared" si="76"/>
        <v>0.44528798863284996</v>
      </c>
      <c r="AE441" s="1652">
        <v>9.4846200000000014</v>
      </c>
      <c r="AF441" s="116">
        <v>5.2522950000000019</v>
      </c>
      <c r="AG441" s="116">
        <v>4.2323249999999986</v>
      </c>
      <c r="AH441" s="1646">
        <f t="shared" si="77"/>
        <v>0.44623031813609804</v>
      </c>
      <c r="AI441" s="116">
        <v>17.402560000000001</v>
      </c>
      <c r="AJ441" s="116">
        <v>10.292845000000002</v>
      </c>
      <c r="AK441" s="116">
        <v>7.1097150000000005</v>
      </c>
      <c r="AL441" s="1655">
        <f t="shared" si="78"/>
        <v>0.40854420269201774</v>
      </c>
    </row>
    <row r="442" spans="2:38" outlineLevel="1">
      <c r="B442" s="503" t="s">
        <v>1427</v>
      </c>
      <c r="C442" s="116">
        <v>0</v>
      </c>
      <c r="D442" s="116">
        <v>0</v>
      </c>
      <c r="E442" s="116">
        <v>0</v>
      </c>
      <c r="F442" s="1646">
        <f t="shared" si="70"/>
        <v>0</v>
      </c>
      <c r="G442" s="116">
        <v>35.522182950000001</v>
      </c>
      <c r="H442" s="116">
        <v>29.508202599999997</v>
      </c>
      <c r="I442" s="116">
        <v>6.0139803500000051</v>
      </c>
      <c r="J442" s="1646">
        <f t="shared" si="71"/>
        <v>0.16930210506671592</v>
      </c>
      <c r="K442" s="116">
        <v>9.3931474000000001</v>
      </c>
      <c r="L442" s="116">
        <v>7.2793188000000004</v>
      </c>
      <c r="M442" s="116">
        <v>2.1138285999999997</v>
      </c>
      <c r="N442" s="1646">
        <f t="shared" si="72"/>
        <v>0.22503943672809815</v>
      </c>
      <c r="O442" s="1652">
        <v>9.8854506000000004</v>
      </c>
      <c r="P442" s="116">
        <v>7.7117579999999997</v>
      </c>
      <c r="Q442" s="116">
        <v>2.1736926000000003</v>
      </c>
      <c r="R442" s="1646">
        <f t="shared" si="73"/>
        <v>0.21988806458655513</v>
      </c>
      <c r="S442" s="116">
        <v>54.800780950000004</v>
      </c>
      <c r="T442" s="116">
        <v>44.499279399999999</v>
      </c>
      <c r="U442" s="116">
        <v>10.301501550000001</v>
      </c>
      <c r="V442" s="1646">
        <f t="shared" si="74"/>
        <v>0.18798092602729596</v>
      </c>
      <c r="W442" s="116">
        <v>0</v>
      </c>
      <c r="X442" s="116">
        <v>0</v>
      </c>
      <c r="Y442" s="116">
        <v>0</v>
      </c>
      <c r="Z442" s="1646">
        <f t="shared" si="75"/>
        <v>0</v>
      </c>
      <c r="AA442" s="1652">
        <v>15.0907459</v>
      </c>
      <c r="AB442" s="116">
        <v>12.275295600000002</v>
      </c>
      <c r="AC442" s="116">
        <v>2.8154502999999984</v>
      </c>
      <c r="AD442" s="1646">
        <f t="shared" si="76"/>
        <v>0.18656800125433154</v>
      </c>
      <c r="AE442" s="1652">
        <v>15.0907459</v>
      </c>
      <c r="AF442" s="116">
        <v>12.275295600000002</v>
      </c>
      <c r="AG442" s="116">
        <v>2.8154502999999984</v>
      </c>
      <c r="AH442" s="1646">
        <f t="shared" si="77"/>
        <v>0.18656800125433154</v>
      </c>
      <c r="AI442" s="116">
        <v>34.369343899999997</v>
      </c>
      <c r="AJ442" s="116">
        <v>27.266372400000002</v>
      </c>
      <c r="AK442" s="116">
        <v>7.1029714999999998</v>
      </c>
      <c r="AL442" s="1655">
        <f t="shared" si="78"/>
        <v>0.2066659032149869</v>
      </c>
    </row>
    <row r="443" spans="2:38" outlineLevel="1">
      <c r="B443" s="503" t="s">
        <v>1527</v>
      </c>
      <c r="C443" s="116">
        <v>0</v>
      </c>
      <c r="D443" s="116">
        <v>0</v>
      </c>
      <c r="E443" s="116">
        <v>0</v>
      </c>
      <c r="F443" s="1646">
        <f t="shared" si="70"/>
        <v>0</v>
      </c>
      <c r="G443" s="116">
        <v>7.915379999999999</v>
      </c>
      <c r="H443" s="116">
        <v>4.9789987999999994</v>
      </c>
      <c r="I443" s="116">
        <v>2.9363812</v>
      </c>
      <c r="J443" s="1646">
        <f t="shared" si="71"/>
        <v>0.37097160212143959</v>
      </c>
      <c r="K443" s="116">
        <v>20.110250000000001</v>
      </c>
      <c r="L443" s="116">
        <v>13.062023</v>
      </c>
      <c r="M443" s="116">
        <v>7.0482270000000007</v>
      </c>
      <c r="N443" s="1646">
        <f t="shared" si="72"/>
        <v>0.3504793326786092</v>
      </c>
      <c r="O443" s="1652">
        <v>0</v>
      </c>
      <c r="P443" s="116">
        <v>0</v>
      </c>
      <c r="Q443" s="116">
        <v>0</v>
      </c>
      <c r="R443" s="1646">
        <f t="shared" si="73"/>
        <v>0</v>
      </c>
      <c r="S443" s="116">
        <v>28.025629999999996</v>
      </c>
      <c r="T443" s="116">
        <v>18.041021799999999</v>
      </c>
      <c r="U443" s="116">
        <v>9.9846081999999985</v>
      </c>
      <c r="V443" s="1646">
        <f t="shared" si="74"/>
        <v>0.35626703842161622</v>
      </c>
      <c r="W443" s="116">
        <v>0</v>
      </c>
      <c r="X443" s="116">
        <v>0</v>
      </c>
      <c r="Y443" s="116">
        <v>0</v>
      </c>
      <c r="Z443" s="1646">
        <f t="shared" si="75"/>
        <v>0</v>
      </c>
      <c r="AA443" s="1652">
        <v>0</v>
      </c>
      <c r="AB443" s="116">
        <v>0</v>
      </c>
      <c r="AC443" s="116">
        <v>0</v>
      </c>
      <c r="AD443" s="1646">
        <f t="shared" si="76"/>
        <v>0</v>
      </c>
      <c r="AE443" s="1652">
        <v>0</v>
      </c>
      <c r="AF443" s="116">
        <v>0</v>
      </c>
      <c r="AG443" s="116">
        <v>0</v>
      </c>
      <c r="AH443" s="1646">
        <f t="shared" si="77"/>
        <v>0</v>
      </c>
      <c r="AI443" s="116">
        <v>20.110250000000001</v>
      </c>
      <c r="AJ443" s="116">
        <v>13.062023</v>
      </c>
      <c r="AK443" s="116">
        <v>7.0482270000000007</v>
      </c>
      <c r="AL443" s="1655">
        <f t="shared" si="78"/>
        <v>0.3504793326786092</v>
      </c>
    </row>
    <row r="444" spans="2:38" outlineLevel="1">
      <c r="B444" s="503" t="s">
        <v>2185</v>
      </c>
      <c r="C444" s="116">
        <v>0</v>
      </c>
      <c r="D444" s="116">
        <v>0</v>
      </c>
      <c r="E444" s="116">
        <v>0</v>
      </c>
      <c r="F444" s="1646">
        <f t="shared" si="70"/>
        <v>0</v>
      </c>
      <c r="G444" s="116">
        <v>0</v>
      </c>
      <c r="H444" s="116">
        <v>0</v>
      </c>
      <c r="I444" s="116">
        <v>0</v>
      </c>
      <c r="J444" s="1646">
        <f t="shared" si="71"/>
        <v>0</v>
      </c>
      <c r="K444" s="116">
        <v>1.2</v>
      </c>
      <c r="L444" s="116">
        <v>1.0104</v>
      </c>
      <c r="M444" s="116">
        <v>0.18960000000000002</v>
      </c>
      <c r="N444" s="1646">
        <f t="shared" si="72"/>
        <v>0.15800000000000003</v>
      </c>
      <c r="O444" s="1652">
        <v>0</v>
      </c>
      <c r="P444" s="116">
        <v>0</v>
      </c>
      <c r="Q444" s="116">
        <v>0</v>
      </c>
      <c r="R444" s="1646">
        <f t="shared" si="73"/>
        <v>0</v>
      </c>
      <c r="S444" s="116">
        <v>1.2</v>
      </c>
      <c r="T444" s="116">
        <v>1.0104</v>
      </c>
      <c r="U444" s="116">
        <v>0.18960000000000002</v>
      </c>
      <c r="V444" s="1646">
        <f t="shared" si="74"/>
        <v>0.15800000000000003</v>
      </c>
      <c r="W444" s="116">
        <v>18.81026</v>
      </c>
      <c r="X444" s="116">
        <v>12.052079999999998</v>
      </c>
      <c r="Y444" s="116">
        <v>6.7581800000000003</v>
      </c>
      <c r="Z444" s="1646">
        <f t="shared" si="75"/>
        <v>0.35928158356131179</v>
      </c>
      <c r="AA444" s="1652">
        <v>0</v>
      </c>
      <c r="AB444" s="116">
        <v>0</v>
      </c>
      <c r="AC444" s="116">
        <v>0</v>
      </c>
      <c r="AD444" s="1646">
        <f t="shared" si="76"/>
        <v>0</v>
      </c>
      <c r="AE444" s="1652">
        <v>18.81026</v>
      </c>
      <c r="AF444" s="116">
        <v>12.052079999999998</v>
      </c>
      <c r="AG444" s="116">
        <v>6.7581800000000003</v>
      </c>
      <c r="AH444" s="1646">
        <f t="shared" si="77"/>
        <v>0.35928158356131179</v>
      </c>
      <c r="AI444" s="116">
        <v>20.010259999999999</v>
      </c>
      <c r="AJ444" s="116">
        <v>13.062479999999997</v>
      </c>
      <c r="AK444" s="116">
        <v>6.9477800000000007</v>
      </c>
      <c r="AL444" s="1655">
        <f t="shared" si="78"/>
        <v>0.34721088081814033</v>
      </c>
    </row>
    <row r="445" spans="2:38" outlineLevel="1">
      <c r="B445" s="503" t="s">
        <v>3597</v>
      </c>
      <c r="C445" s="116">
        <v>1.9076900000000001</v>
      </c>
      <c r="D445" s="116">
        <v>1.16483</v>
      </c>
      <c r="E445" s="116">
        <v>0.74286000000000008</v>
      </c>
      <c r="F445" s="1646">
        <f t="shared" si="70"/>
        <v>0.38940289040672227</v>
      </c>
      <c r="G445" s="116">
        <v>0.80341999999999991</v>
      </c>
      <c r="H445" s="116">
        <v>0.5045099999999999</v>
      </c>
      <c r="I445" s="116">
        <v>0.29891000000000001</v>
      </c>
      <c r="J445" s="1646">
        <f t="shared" si="71"/>
        <v>0.37204699907893757</v>
      </c>
      <c r="K445" s="116">
        <v>14.366649999999998</v>
      </c>
      <c r="L445" s="116">
        <v>9.5718899999999998</v>
      </c>
      <c r="M445" s="116">
        <v>4.7947599999999984</v>
      </c>
      <c r="N445" s="1646">
        <f t="shared" si="72"/>
        <v>0.33374238253176619</v>
      </c>
      <c r="O445" s="1652">
        <v>2.3350399999999998</v>
      </c>
      <c r="P445" s="116">
        <v>1.6574800000000001</v>
      </c>
      <c r="Q445" s="116">
        <v>0.67755999999999994</v>
      </c>
      <c r="R445" s="1646">
        <f t="shared" si="73"/>
        <v>0.29017061806221733</v>
      </c>
      <c r="S445" s="116">
        <v>19.412800000000001</v>
      </c>
      <c r="T445" s="116">
        <v>12.898709999999999</v>
      </c>
      <c r="U445" s="116">
        <v>6.5140900000000004</v>
      </c>
      <c r="V445" s="1646">
        <f t="shared" si="74"/>
        <v>0.33555643699002718</v>
      </c>
      <c r="W445" s="116">
        <v>3.6538499999999998</v>
      </c>
      <c r="X445" s="116">
        <v>2.3870951999999996</v>
      </c>
      <c r="Y445" s="116">
        <v>1.2667548000000002</v>
      </c>
      <c r="Z445" s="1646">
        <f t="shared" si="75"/>
        <v>0.34669042243113435</v>
      </c>
      <c r="AA445" s="1652">
        <v>0.61453000000000002</v>
      </c>
      <c r="AB445" s="116">
        <v>0.42372000000000004</v>
      </c>
      <c r="AC445" s="116">
        <v>0.19080999999999995</v>
      </c>
      <c r="AD445" s="1646">
        <f t="shared" si="76"/>
        <v>0.31049745333832351</v>
      </c>
      <c r="AE445" s="1652">
        <v>4.2683800000000005</v>
      </c>
      <c r="AF445" s="116">
        <v>2.8108152</v>
      </c>
      <c r="AG445" s="116">
        <v>1.4575648000000001</v>
      </c>
      <c r="AH445" s="1646">
        <f t="shared" si="77"/>
        <v>0.34147962458825126</v>
      </c>
      <c r="AI445" s="116">
        <v>20.970069999999996</v>
      </c>
      <c r="AJ445" s="116">
        <v>14.040185199999998</v>
      </c>
      <c r="AK445" s="116">
        <v>6.9298847999999982</v>
      </c>
      <c r="AL445" s="1655">
        <f t="shared" si="78"/>
        <v>0.3304655063144758</v>
      </c>
    </row>
    <row r="446" spans="2:38" outlineLevel="1">
      <c r="B446" s="503" t="s">
        <v>1653</v>
      </c>
      <c r="C446" s="116">
        <v>0</v>
      </c>
      <c r="D446" s="116">
        <v>0</v>
      </c>
      <c r="E446" s="116">
        <v>0</v>
      </c>
      <c r="F446" s="1646">
        <f t="shared" si="70"/>
        <v>0</v>
      </c>
      <c r="G446" s="116">
        <v>17.92051</v>
      </c>
      <c r="H446" s="116">
        <v>17.310565</v>
      </c>
      <c r="I446" s="116">
        <v>0.60994499999999974</v>
      </c>
      <c r="J446" s="1646">
        <f t="shared" si="71"/>
        <v>3.4036140712513187E-2</v>
      </c>
      <c r="K446" s="116">
        <v>0</v>
      </c>
      <c r="L446" s="116">
        <v>0</v>
      </c>
      <c r="M446" s="116">
        <v>0</v>
      </c>
      <c r="N446" s="1646">
        <f t="shared" si="72"/>
        <v>0</v>
      </c>
      <c r="O446" s="1652">
        <v>0.49829000000000001</v>
      </c>
      <c r="P446" s="116">
        <v>0.47447999999999996</v>
      </c>
      <c r="Q446" s="116">
        <v>2.381000000000006E-2</v>
      </c>
      <c r="R446" s="1646">
        <f t="shared" si="73"/>
        <v>4.7783419293985552E-2</v>
      </c>
      <c r="S446" s="116">
        <v>18.418800000000001</v>
      </c>
      <c r="T446" s="116">
        <v>17.785044999999997</v>
      </c>
      <c r="U446" s="116">
        <v>0.63375500000000107</v>
      </c>
      <c r="V446" s="1646">
        <f t="shared" si="74"/>
        <v>3.4408050470171835E-2</v>
      </c>
      <c r="W446" s="116">
        <v>40.789739999999995</v>
      </c>
      <c r="X446" s="116">
        <v>33.322704100000003</v>
      </c>
      <c r="Y446" s="116">
        <v>7.4670358999999955</v>
      </c>
      <c r="Z446" s="1646">
        <f t="shared" si="75"/>
        <v>0.18306162039767834</v>
      </c>
      <c r="AA446" s="1652">
        <v>-1.5453000000000001</v>
      </c>
      <c r="AB446" s="116">
        <v>-0.95687230000000001</v>
      </c>
      <c r="AC446" s="116">
        <v>-0.58842770000000022</v>
      </c>
      <c r="AD446" s="1646">
        <f t="shared" si="76"/>
        <v>0.3807854138355013</v>
      </c>
      <c r="AE446" s="1652">
        <v>39.244439999999997</v>
      </c>
      <c r="AF446" s="116">
        <v>32.365831800000002</v>
      </c>
      <c r="AG446" s="116">
        <v>6.8786081999999915</v>
      </c>
      <c r="AH446" s="1646">
        <f t="shared" si="77"/>
        <v>0.17527599323623913</v>
      </c>
      <c r="AI446" s="116">
        <v>39.742729999999995</v>
      </c>
      <c r="AJ446" s="116">
        <v>32.840311800000002</v>
      </c>
      <c r="AK446" s="116">
        <v>6.9024181999999925</v>
      </c>
      <c r="AL446" s="1655">
        <f t="shared" si="78"/>
        <v>0.17367750529467887</v>
      </c>
    </row>
    <row r="447" spans="2:38" outlineLevel="1">
      <c r="B447" s="503" t="s">
        <v>2813</v>
      </c>
      <c r="C447" s="116">
        <v>0</v>
      </c>
      <c r="D447" s="116">
        <v>0</v>
      </c>
      <c r="E447" s="116">
        <v>0</v>
      </c>
      <c r="F447" s="1646">
        <f t="shared" si="70"/>
        <v>0</v>
      </c>
      <c r="G447" s="116">
        <v>0</v>
      </c>
      <c r="H447" s="116">
        <v>0</v>
      </c>
      <c r="I447" s="116">
        <v>0</v>
      </c>
      <c r="J447" s="1646">
        <f t="shared" si="71"/>
        <v>0</v>
      </c>
      <c r="K447" s="116">
        <v>0</v>
      </c>
      <c r="L447" s="116">
        <v>0</v>
      </c>
      <c r="M447" s="116">
        <v>0</v>
      </c>
      <c r="N447" s="1646">
        <f t="shared" si="72"/>
        <v>0</v>
      </c>
      <c r="O447" s="1652">
        <v>0</v>
      </c>
      <c r="P447" s="116">
        <v>0</v>
      </c>
      <c r="Q447" s="116">
        <v>0</v>
      </c>
      <c r="R447" s="1646">
        <f t="shared" si="73"/>
        <v>0</v>
      </c>
      <c r="S447" s="116">
        <v>0</v>
      </c>
      <c r="T447" s="116">
        <v>0</v>
      </c>
      <c r="U447" s="116">
        <v>0</v>
      </c>
      <c r="V447" s="1646">
        <f t="shared" si="74"/>
        <v>0</v>
      </c>
      <c r="W447" s="116">
        <v>0</v>
      </c>
      <c r="X447" s="116">
        <v>0</v>
      </c>
      <c r="Y447" s="116">
        <v>0</v>
      </c>
      <c r="Z447" s="1646">
        <f t="shared" si="75"/>
        <v>0</v>
      </c>
      <c r="AA447" s="1652">
        <v>17</v>
      </c>
      <c r="AB447" s="116">
        <v>10.1906</v>
      </c>
      <c r="AC447" s="116">
        <v>6.8093999999999992</v>
      </c>
      <c r="AD447" s="1646">
        <f t="shared" si="76"/>
        <v>0.40055294117647056</v>
      </c>
      <c r="AE447" s="1652">
        <v>17</v>
      </c>
      <c r="AF447" s="116">
        <v>10.1906</v>
      </c>
      <c r="AG447" s="116">
        <v>6.8093999999999992</v>
      </c>
      <c r="AH447" s="1646">
        <f t="shared" si="77"/>
        <v>0.40055294117647056</v>
      </c>
      <c r="AI447" s="116">
        <v>17</v>
      </c>
      <c r="AJ447" s="116">
        <v>10.1906</v>
      </c>
      <c r="AK447" s="116">
        <v>6.8093999999999992</v>
      </c>
      <c r="AL447" s="1655">
        <f t="shared" si="78"/>
        <v>0.40055294117647056</v>
      </c>
    </row>
    <row r="448" spans="2:38" outlineLevel="1">
      <c r="B448" s="503" t="s">
        <v>1735</v>
      </c>
      <c r="C448" s="116">
        <v>4.8871700000000002</v>
      </c>
      <c r="D448" s="116">
        <v>3.3398180000000002</v>
      </c>
      <c r="E448" s="116">
        <v>1.5473519999999998</v>
      </c>
      <c r="F448" s="1646">
        <f t="shared" si="70"/>
        <v>0.3166151371857332</v>
      </c>
      <c r="G448" s="116">
        <v>2.2564099999999998</v>
      </c>
      <c r="H448" s="116">
        <v>1.4952849999999998</v>
      </c>
      <c r="I448" s="116">
        <v>0.76112500000000005</v>
      </c>
      <c r="J448" s="1646">
        <f t="shared" si="71"/>
        <v>0.33731679969509093</v>
      </c>
      <c r="K448" s="116">
        <v>6.8187800000000012</v>
      </c>
      <c r="L448" s="116">
        <v>4.7777700000000012</v>
      </c>
      <c r="M448" s="116">
        <v>2.0410100000000004</v>
      </c>
      <c r="N448" s="1646">
        <f t="shared" si="72"/>
        <v>0.29932187282769057</v>
      </c>
      <c r="O448" s="1652">
        <v>5.5042800000000005</v>
      </c>
      <c r="P448" s="116">
        <v>3.7197</v>
      </c>
      <c r="Q448" s="116">
        <v>1.7845800000000009</v>
      </c>
      <c r="R448" s="1646">
        <f t="shared" si="73"/>
        <v>0.32421679129695452</v>
      </c>
      <c r="S448" s="116">
        <v>19.466639999999998</v>
      </c>
      <c r="T448" s="116">
        <v>13.332573</v>
      </c>
      <c r="U448" s="116">
        <v>6.134066999999999</v>
      </c>
      <c r="V448" s="1646">
        <f t="shared" si="74"/>
        <v>0.31510661315974403</v>
      </c>
      <c r="W448" s="116">
        <v>5.7435799999999997</v>
      </c>
      <c r="X448" s="116">
        <v>3.989455</v>
      </c>
      <c r="Y448" s="116">
        <v>1.7541249999999999</v>
      </c>
      <c r="Z448" s="1646">
        <f t="shared" si="75"/>
        <v>0.30540621006410634</v>
      </c>
      <c r="AA448" s="1652">
        <v>3.3675199999999998</v>
      </c>
      <c r="AB448" s="116">
        <v>2.1508949999999998</v>
      </c>
      <c r="AC448" s="116">
        <v>1.2166250000000001</v>
      </c>
      <c r="AD448" s="1646">
        <f t="shared" si="76"/>
        <v>0.36128218986078781</v>
      </c>
      <c r="AE448" s="1652">
        <v>9.1111000000000004</v>
      </c>
      <c r="AF448" s="116">
        <v>6.1403500000000006</v>
      </c>
      <c r="AG448" s="116">
        <v>2.9707499999999998</v>
      </c>
      <c r="AH448" s="1646">
        <f t="shared" si="77"/>
        <v>0.32605832446137123</v>
      </c>
      <c r="AI448" s="116">
        <v>21.434159999999999</v>
      </c>
      <c r="AJ448" s="116">
        <v>14.637820000000001</v>
      </c>
      <c r="AK448" s="116">
        <v>6.796339999999998</v>
      </c>
      <c r="AL448" s="1655">
        <f t="shared" si="78"/>
        <v>0.31707983891134517</v>
      </c>
    </row>
    <row r="449" spans="2:38" outlineLevel="1">
      <c r="B449" s="503" t="s">
        <v>1717</v>
      </c>
      <c r="C449" s="116">
        <v>3.27949</v>
      </c>
      <c r="D449" s="116">
        <v>2.1229464</v>
      </c>
      <c r="E449" s="116">
        <v>1.1565436000000004</v>
      </c>
      <c r="F449" s="1646">
        <f t="shared" si="70"/>
        <v>0.35265959036313588</v>
      </c>
      <c r="G449" s="116">
        <v>5.8675199999999998</v>
      </c>
      <c r="H449" s="116">
        <v>3.4495293999999999</v>
      </c>
      <c r="I449" s="116">
        <v>2.4179905999999995</v>
      </c>
      <c r="J449" s="1646">
        <f t="shared" si="71"/>
        <v>0.41209754717495628</v>
      </c>
      <c r="K449" s="116">
        <v>5.7102500000000003</v>
      </c>
      <c r="L449" s="116">
        <v>3.8548730000000004</v>
      </c>
      <c r="M449" s="116">
        <v>1.8553769999999994</v>
      </c>
      <c r="N449" s="1646">
        <f t="shared" si="72"/>
        <v>0.3249204500678603</v>
      </c>
      <c r="O449" s="1652">
        <v>3.5341800000000001</v>
      </c>
      <c r="P449" s="116">
        <v>2.3444124999999998</v>
      </c>
      <c r="Q449" s="116">
        <v>1.1897675000000003</v>
      </c>
      <c r="R449" s="1646">
        <f t="shared" si="73"/>
        <v>0.33664598294370979</v>
      </c>
      <c r="S449" s="116">
        <v>18.391440000000003</v>
      </c>
      <c r="T449" s="116">
        <v>11.7717613</v>
      </c>
      <c r="U449" s="116">
        <v>6.6196787000000024</v>
      </c>
      <c r="V449" s="1646">
        <f t="shared" si="74"/>
        <v>0.35993259364138974</v>
      </c>
      <c r="W449" s="116">
        <v>6.1478700000000011</v>
      </c>
      <c r="X449" s="116">
        <v>3.5667109999999997</v>
      </c>
      <c r="Y449" s="116">
        <v>2.5811590000000009</v>
      </c>
      <c r="Z449" s="1646">
        <f t="shared" si="75"/>
        <v>0.41984606050550849</v>
      </c>
      <c r="AA449" s="1652">
        <v>5.0606899999999992</v>
      </c>
      <c r="AB449" s="116">
        <v>3.9647354000000004</v>
      </c>
      <c r="AC449" s="116">
        <v>1.0959545999999991</v>
      </c>
      <c r="AD449" s="1646">
        <f t="shared" si="76"/>
        <v>0.21656228696086882</v>
      </c>
      <c r="AE449" s="1652">
        <v>11.208560000000002</v>
      </c>
      <c r="AF449" s="116">
        <v>7.531446400000001</v>
      </c>
      <c r="AG449" s="116">
        <v>3.6771136000000006</v>
      </c>
      <c r="AH449" s="1646">
        <f t="shared" si="77"/>
        <v>0.32806298043638077</v>
      </c>
      <c r="AI449" s="116">
        <v>20.452990000000003</v>
      </c>
      <c r="AJ449" s="116">
        <v>13.730731899999999</v>
      </c>
      <c r="AK449" s="116">
        <v>6.722258100000003</v>
      </c>
      <c r="AL449" s="1655">
        <f t="shared" si="78"/>
        <v>0.32866872276376224</v>
      </c>
    </row>
    <row r="450" spans="2:38" outlineLevel="1">
      <c r="B450" s="503" t="s">
        <v>4777</v>
      </c>
      <c r="C450" s="116">
        <v>0</v>
      </c>
      <c r="D450" s="116">
        <v>0</v>
      </c>
      <c r="E450" s="116">
        <v>0</v>
      </c>
      <c r="F450" s="1646">
        <f t="shared" si="70"/>
        <v>0</v>
      </c>
      <c r="G450" s="116">
        <v>0</v>
      </c>
      <c r="H450" s="116">
        <v>0</v>
      </c>
      <c r="I450" s="116">
        <v>0</v>
      </c>
      <c r="J450" s="1646">
        <f t="shared" si="71"/>
        <v>0</v>
      </c>
      <c r="K450" s="116">
        <v>0</v>
      </c>
      <c r="L450" s="116">
        <v>0</v>
      </c>
      <c r="M450" s="116">
        <v>0</v>
      </c>
      <c r="N450" s="1646">
        <f t="shared" si="72"/>
        <v>0</v>
      </c>
      <c r="O450" s="1652">
        <v>4.7598199999999995</v>
      </c>
      <c r="P450" s="116">
        <v>3.0757509999999999</v>
      </c>
      <c r="Q450" s="116">
        <v>1.684069</v>
      </c>
      <c r="R450" s="1646">
        <f t="shared" si="73"/>
        <v>0.35380938774995696</v>
      </c>
      <c r="S450" s="116">
        <v>4.7598199999999995</v>
      </c>
      <c r="T450" s="116">
        <v>3.0757509999999999</v>
      </c>
      <c r="U450" s="116">
        <v>1.684069</v>
      </c>
      <c r="V450" s="1646">
        <f t="shared" si="74"/>
        <v>0.35380938774995696</v>
      </c>
      <c r="W450" s="116">
        <v>8.6102600000000002</v>
      </c>
      <c r="X450" s="116">
        <v>5.6471218999999993</v>
      </c>
      <c r="Y450" s="116">
        <v>2.963138100000001</v>
      </c>
      <c r="Z450" s="1646">
        <f t="shared" si="75"/>
        <v>0.34414037439055278</v>
      </c>
      <c r="AA450" s="1652">
        <v>7.4846100000000009</v>
      </c>
      <c r="AB450" s="116">
        <v>5.4271700000000003</v>
      </c>
      <c r="AC450" s="116">
        <v>2.0574400000000006</v>
      </c>
      <c r="AD450" s="1646">
        <f t="shared" si="76"/>
        <v>0.27488940639525644</v>
      </c>
      <c r="AE450" s="1652">
        <v>16.09487</v>
      </c>
      <c r="AF450" s="116">
        <v>11.0742919</v>
      </c>
      <c r="AG450" s="116">
        <v>5.0205781000000007</v>
      </c>
      <c r="AH450" s="1646">
        <f t="shared" si="77"/>
        <v>0.3119365425132356</v>
      </c>
      <c r="AI450" s="116">
        <v>20.854690000000002</v>
      </c>
      <c r="AJ450" s="116">
        <v>14.150042899999999</v>
      </c>
      <c r="AK450" s="116">
        <v>6.7046471000000034</v>
      </c>
      <c r="AL450" s="1655">
        <f t="shared" si="78"/>
        <v>0.32149349139210426</v>
      </c>
    </row>
    <row r="451" spans="2:38" outlineLevel="1">
      <c r="B451" s="503" t="s">
        <v>1797</v>
      </c>
      <c r="C451" s="116">
        <v>0</v>
      </c>
      <c r="D451" s="116">
        <v>0</v>
      </c>
      <c r="E451" s="116">
        <v>0</v>
      </c>
      <c r="F451" s="1646">
        <f t="shared" si="70"/>
        <v>0</v>
      </c>
      <c r="G451" s="116">
        <v>0</v>
      </c>
      <c r="H451" s="116">
        <v>0</v>
      </c>
      <c r="I451" s="116">
        <v>0</v>
      </c>
      <c r="J451" s="1646">
        <f t="shared" si="71"/>
        <v>0</v>
      </c>
      <c r="K451" s="116">
        <v>11.05982</v>
      </c>
      <c r="L451" s="116">
        <v>6.1863199999999994</v>
      </c>
      <c r="M451" s="116">
        <v>4.8734999999999999</v>
      </c>
      <c r="N451" s="1646">
        <f t="shared" si="72"/>
        <v>0.44064912448846361</v>
      </c>
      <c r="O451" s="1652">
        <v>0</v>
      </c>
      <c r="P451" s="116">
        <v>0</v>
      </c>
      <c r="Q451" s="116">
        <v>0</v>
      </c>
      <c r="R451" s="1646">
        <f t="shared" si="73"/>
        <v>0</v>
      </c>
      <c r="S451" s="116">
        <v>11.05982</v>
      </c>
      <c r="T451" s="116">
        <v>6.1863199999999994</v>
      </c>
      <c r="U451" s="116">
        <v>4.8734999999999999</v>
      </c>
      <c r="V451" s="1646">
        <f t="shared" si="74"/>
        <v>0.44064912448846361</v>
      </c>
      <c r="W451" s="116">
        <v>0</v>
      </c>
      <c r="X451" s="116">
        <v>0</v>
      </c>
      <c r="Y451" s="116">
        <v>0</v>
      </c>
      <c r="Z451" s="1646">
        <f t="shared" si="75"/>
        <v>0</v>
      </c>
      <c r="AA451" s="1652">
        <v>4.1504200000000004</v>
      </c>
      <c r="AB451" s="116">
        <v>2.3633999999999999</v>
      </c>
      <c r="AC451" s="116">
        <v>1.7870200000000001</v>
      </c>
      <c r="AD451" s="1646">
        <f t="shared" si="76"/>
        <v>0.43056365379889261</v>
      </c>
      <c r="AE451" s="1652">
        <v>4.1504200000000004</v>
      </c>
      <c r="AF451" s="116">
        <v>2.3633999999999999</v>
      </c>
      <c r="AG451" s="116">
        <v>1.7870200000000001</v>
      </c>
      <c r="AH451" s="1646">
        <f t="shared" si="77"/>
        <v>0.43056365379889261</v>
      </c>
      <c r="AI451" s="116">
        <v>15.210240000000001</v>
      </c>
      <c r="AJ451" s="116">
        <v>8.5497199999999989</v>
      </c>
      <c r="AK451" s="116">
        <v>6.66052</v>
      </c>
      <c r="AL451" s="1655">
        <f t="shared" si="78"/>
        <v>0.43789710090044598</v>
      </c>
    </row>
    <row r="452" spans="2:38" outlineLevel="1">
      <c r="B452" s="503" t="s">
        <v>1791</v>
      </c>
      <c r="C452" s="116">
        <v>11.462552999999998</v>
      </c>
      <c r="D452" s="116">
        <v>5.9408063999999996</v>
      </c>
      <c r="E452" s="116">
        <v>5.5217465999999984</v>
      </c>
      <c r="F452" s="1646">
        <f t="shared" si="70"/>
        <v>0.48172048582894222</v>
      </c>
      <c r="G452" s="116">
        <v>0</v>
      </c>
      <c r="H452" s="116">
        <v>0</v>
      </c>
      <c r="I452" s="116">
        <v>0</v>
      </c>
      <c r="J452" s="1646">
        <f t="shared" si="71"/>
        <v>0</v>
      </c>
      <c r="K452" s="116">
        <v>0</v>
      </c>
      <c r="L452" s="116">
        <v>0</v>
      </c>
      <c r="M452" s="116">
        <v>0</v>
      </c>
      <c r="N452" s="1646">
        <f t="shared" si="72"/>
        <v>0</v>
      </c>
      <c r="O452" s="1652">
        <v>6.97851</v>
      </c>
      <c r="P452" s="116">
        <v>3.9881047000000001</v>
      </c>
      <c r="Q452" s="116">
        <v>2.9904053000000004</v>
      </c>
      <c r="R452" s="1646">
        <f t="shared" si="73"/>
        <v>0.42851630219058229</v>
      </c>
      <c r="S452" s="116">
        <v>18.441063</v>
      </c>
      <c r="T452" s="116">
        <v>9.9289110999999988</v>
      </c>
      <c r="U452" s="116">
        <v>8.5121518999999992</v>
      </c>
      <c r="V452" s="1646">
        <f t="shared" si="74"/>
        <v>0.4615868347719434</v>
      </c>
      <c r="W452" s="116">
        <v>2.47248</v>
      </c>
      <c r="X452" s="116">
        <v>1.1000205000000001</v>
      </c>
      <c r="Y452" s="116">
        <v>1.3724594999999999</v>
      </c>
      <c r="Z452" s="1646">
        <f t="shared" si="75"/>
        <v>0.55509427781013387</v>
      </c>
      <c r="AA452" s="1652">
        <v>6.1173240000000009</v>
      </c>
      <c r="AB452" s="116">
        <v>3.8609485000000006</v>
      </c>
      <c r="AC452" s="116">
        <v>2.2563755000000003</v>
      </c>
      <c r="AD452" s="1646">
        <f t="shared" si="76"/>
        <v>0.36885008869891478</v>
      </c>
      <c r="AE452" s="1652">
        <v>8.5898040000000009</v>
      </c>
      <c r="AF452" s="116">
        <v>4.9609690000000013</v>
      </c>
      <c r="AG452" s="116">
        <v>3.6288349999999991</v>
      </c>
      <c r="AH452" s="1646">
        <f t="shared" si="77"/>
        <v>0.4224584169790136</v>
      </c>
      <c r="AI452" s="116">
        <v>15.568314000000001</v>
      </c>
      <c r="AJ452" s="116">
        <v>8.9490737000000014</v>
      </c>
      <c r="AK452" s="116">
        <v>6.6192402999999995</v>
      </c>
      <c r="AL452" s="1655">
        <f t="shared" si="78"/>
        <v>0.42517386918069605</v>
      </c>
    </row>
    <row r="453" spans="2:38" outlineLevel="1">
      <c r="B453" s="503" t="s">
        <v>1827</v>
      </c>
      <c r="C453" s="116">
        <v>0</v>
      </c>
      <c r="D453" s="116">
        <v>0</v>
      </c>
      <c r="E453" s="116">
        <v>0</v>
      </c>
      <c r="F453" s="1646">
        <f t="shared" si="70"/>
        <v>0</v>
      </c>
      <c r="G453" s="116">
        <v>0</v>
      </c>
      <c r="H453" s="116">
        <v>0</v>
      </c>
      <c r="I453" s="116">
        <v>0</v>
      </c>
      <c r="J453" s="1646">
        <f t="shared" si="71"/>
        <v>0</v>
      </c>
      <c r="K453" s="116">
        <v>9.4093999999999998</v>
      </c>
      <c r="L453" s="116">
        <v>6.9271099999999999</v>
      </c>
      <c r="M453" s="116">
        <v>2.4822899999999999</v>
      </c>
      <c r="N453" s="1646">
        <f t="shared" si="72"/>
        <v>0.26380959466065851</v>
      </c>
      <c r="O453" s="1652">
        <v>1</v>
      </c>
      <c r="P453" s="116">
        <v>0.42203999999999997</v>
      </c>
      <c r="Q453" s="116">
        <v>0.57796000000000003</v>
      </c>
      <c r="R453" s="1646">
        <f t="shared" si="73"/>
        <v>0.57796000000000003</v>
      </c>
      <c r="S453" s="116">
        <v>10.4094</v>
      </c>
      <c r="T453" s="116">
        <v>7.3491499999999998</v>
      </c>
      <c r="U453" s="116">
        <v>3.0602499999999999</v>
      </c>
      <c r="V453" s="1646">
        <f t="shared" si="74"/>
        <v>0.29398908678694258</v>
      </c>
      <c r="W453" s="116">
        <v>3.7504200000000001</v>
      </c>
      <c r="X453" s="116">
        <v>2.6206899999999997</v>
      </c>
      <c r="Y453" s="116">
        <v>1.1297300000000006</v>
      </c>
      <c r="Z453" s="1646">
        <f t="shared" si="75"/>
        <v>0.30122759584259912</v>
      </c>
      <c r="AA453" s="1652">
        <v>6.3564000000000007</v>
      </c>
      <c r="AB453" s="116">
        <v>3.9598</v>
      </c>
      <c r="AC453" s="116">
        <v>2.3966000000000003</v>
      </c>
      <c r="AD453" s="1646">
        <f t="shared" si="76"/>
        <v>0.37703731672015606</v>
      </c>
      <c r="AE453" s="1652">
        <v>10.106819999999999</v>
      </c>
      <c r="AF453" s="116">
        <v>6.5804900000000002</v>
      </c>
      <c r="AG453" s="116">
        <v>3.5263299999999997</v>
      </c>
      <c r="AH453" s="1646">
        <f t="shared" si="77"/>
        <v>0.34890598625482594</v>
      </c>
      <c r="AI453" s="116">
        <v>20.516220000000001</v>
      </c>
      <c r="AJ453" s="116">
        <v>13.929639999999999</v>
      </c>
      <c r="AK453" s="116">
        <v>6.5865800000000014</v>
      </c>
      <c r="AL453" s="1655">
        <f t="shared" si="78"/>
        <v>0.32104257022005034</v>
      </c>
    </row>
    <row r="454" spans="2:38" outlineLevel="1">
      <c r="B454" s="503" t="s">
        <v>1703</v>
      </c>
      <c r="C454" s="116">
        <v>0</v>
      </c>
      <c r="D454" s="116">
        <v>0</v>
      </c>
      <c r="E454" s="116">
        <v>0</v>
      </c>
      <c r="F454" s="1646">
        <f t="shared" si="70"/>
        <v>0</v>
      </c>
      <c r="G454" s="116">
        <v>6.3504199999999988</v>
      </c>
      <c r="H454" s="116">
        <v>3.8749999999999991</v>
      </c>
      <c r="I454" s="116">
        <v>2.4754200000000002</v>
      </c>
      <c r="J454" s="1646">
        <f t="shared" si="71"/>
        <v>0.38980413893884192</v>
      </c>
      <c r="K454" s="116">
        <v>8.7657999999999987</v>
      </c>
      <c r="L454" s="116">
        <v>5.7724782499999998</v>
      </c>
      <c r="M454" s="116">
        <v>2.9933217499999993</v>
      </c>
      <c r="N454" s="1646">
        <f t="shared" si="72"/>
        <v>0.34147730383992331</v>
      </c>
      <c r="O454" s="1652">
        <v>3.8025600000000002</v>
      </c>
      <c r="P454" s="116">
        <v>2.5489600000000001</v>
      </c>
      <c r="Q454" s="116">
        <v>1.2535999999999998</v>
      </c>
      <c r="R454" s="1646">
        <f t="shared" si="73"/>
        <v>0.32967264158882431</v>
      </c>
      <c r="S454" s="116">
        <v>18.918779999999998</v>
      </c>
      <c r="T454" s="116">
        <v>12.19643825</v>
      </c>
      <c r="U454" s="116">
        <v>6.72234175</v>
      </c>
      <c r="V454" s="1646">
        <f t="shared" si="74"/>
        <v>0.35532638732518695</v>
      </c>
      <c r="W454" s="116">
        <v>2.9025699999999999</v>
      </c>
      <c r="X454" s="116">
        <v>1.3314891</v>
      </c>
      <c r="Y454" s="116">
        <v>1.5710808999999997</v>
      </c>
      <c r="Z454" s="1646">
        <f t="shared" si="75"/>
        <v>0.54127235518867756</v>
      </c>
      <c r="AA454" s="1652">
        <v>2.2324700000000002</v>
      </c>
      <c r="AB454" s="116">
        <v>1.5375325</v>
      </c>
      <c r="AC454" s="116">
        <v>0.69493750000000021</v>
      </c>
      <c r="AD454" s="1646">
        <f t="shared" si="76"/>
        <v>0.31128637786845964</v>
      </c>
      <c r="AE454" s="1652">
        <v>5.13504</v>
      </c>
      <c r="AF454" s="116">
        <v>2.8690215999999999</v>
      </c>
      <c r="AG454" s="116">
        <v>2.2660184000000001</v>
      </c>
      <c r="AH454" s="1646">
        <f t="shared" si="77"/>
        <v>0.44128544276188697</v>
      </c>
      <c r="AI454" s="116">
        <v>17.703399999999998</v>
      </c>
      <c r="AJ454" s="116">
        <v>11.19045985</v>
      </c>
      <c r="AK454" s="116">
        <v>6.5129401499999986</v>
      </c>
      <c r="AL454" s="1655">
        <f t="shared" si="78"/>
        <v>0.36789205180925694</v>
      </c>
    </row>
    <row r="455" spans="2:38" outlineLevel="1">
      <c r="B455" s="503" t="s">
        <v>1423</v>
      </c>
      <c r="C455" s="116">
        <v>0</v>
      </c>
      <c r="D455" s="116">
        <v>0</v>
      </c>
      <c r="E455" s="116">
        <v>0</v>
      </c>
      <c r="F455" s="1646">
        <f t="shared" si="70"/>
        <v>0</v>
      </c>
      <c r="G455" s="116">
        <v>0</v>
      </c>
      <c r="H455" s="116">
        <v>0</v>
      </c>
      <c r="I455" s="116">
        <v>0</v>
      </c>
      <c r="J455" s="1646">
        <f t="shared" si="71"/>
        <v>0</v>
      </c>
      <c r="K455" s="116">
        <v>45.44359</v>
      </c>
      <c r="L455" s="116">
        <v>30.20660556</v>
      </c>
      <c r="M455" s="116">
        <v>15.236984440000004</v>
      </c>
      <c r="N455" s="1646">
        <f t="shared" si="72"/>
        <v>0.33529447035324461</v>
      </c>
      <c r="O455" s="1652">
        <v>-45.443579999999997</v>
      </c>
      <c r="P455" s="116">
        <v>-30.830160060000001</v>
      </c>
      <c r="Q455" s="116">
        <v>-14.613419939999993</v>
      </c>
      <c r="R455" s="1646">
        <f t="shared" si="73"/>
        <v>0.32157281490586775</v>
      </c>
      <c r="S455" s="116">
        <v>1.0000000009313226E-5</v>
      </c>
      <c r="T455" s="116">
        <v>-0.62355450000000201</v>
      </c>
      <c r="U455" s="116">
        <v>0.62356450000001129</v>
      </c>
      <c r="V455" s="1646">
        <f t="shared" si="74"/>
        <v>62356.449941927152</v>
      </c>
      <c r="W455" s="116">
        <v>0</v>
      </c>
      <c r="X455" s="116">
        <v>-5.7816024000000006</v>
      </c>
      <c r="Y455" s="116">
        <v>5.7816024000000006</v>
      </c>
      <c r="Z455" s="1646">
        <f t="shared" si="75"/>
        <v>0</v>
      </c>
      <c r="AA455" s="1652">
        <v>0</v>
      </c>
      <c r="AB455" s="116">
        <v>0</v>
      </c>
      <c r="AC455" s="116">
        <v>0</v>
      </c>
      <c r="AD455" s="1646">
        <f t="shared" si="76"/>
        <v>0</v>
      </c>
      <c r="AE455" s="1652">
        <v>0</v>
      </c>
      <c r="AF455" s="116">
        <v>-5.7816024000000006</v>
      </c>
      <c r="AG455" s="116">
        <v>5.7816024000000006</v>
      </c>
      <c r="AH455" s="1646">
        <f t="shared" si="77"/>
        <v>0</v>
      </c>
      <c r="AI455" s="116">
        <v>1.0000000009313226E-5</v>
      </c>
      <c r="AJ455" s="116">
        <v>-6.4051569000000024</v>
      </c>
      <c r="AK455" s="116">
        <v>6.4051669000000118</v>
      </c>
      <c r="AL455" s="1655">
        <f t="shared" si="78"/>
        <v>640516.68940347352</v>
      </c>
    </row>
    <row r="456" spans="2:38" outlineLevel="1">
      <c r="B456" s="503" t="s">
        <v>1251</v>
      </c>
      <c r="C456" s="116">
        <v>104.48591999999999</v>
      </c>
      <c r="D456" s="116">
        <v>70.971999999999994</v>
      </c>
      <c r="E456" s="116">
        <v>33.513919999999999</v>
      </c>
      <c r="F456" s="1646">
        <f t="shared" si="70"/>
        <v>0.32075058534202505</v>
      </c>
      <c r="G456" s="116">
        <v>0</v>
      </c>
      <c r="H456" s="116">
        <v>0</v>
      </c>
      <c r="I456" s="116">
        <v>0</v>
      </c>
      <c r="J456" s="1646">
        <f t="shared" si="71"/>
        <v>0</v>
      </c>
      <c r="K456" s="116">
        <v>0</v>
      </c>
      <c r="L456" s="116">
        <v>0</v>
      </c>
      <c r="M456" s="116">
        <v>0</v>
      </c>
      <c r="N456" s="1646">
        <f t="shared" si="72"/>
        <v>0</v>
      </c>
      <c r="O456" s="1652">
        <v>1.1581116</v>
      </c>
      <c r="P456" s="116">
        <v>0.81220999999999999</v>
      </c>
      <c r="Q456" s="116">
        <v>0.34590159999999992</v>
      </c>
      <c r="R456" s="1646">
        <f t="shared" si="73"/>
        <v>0.29867726046436277</v>
      </c>
      <c r="S456" s="116">
        <v>105.64403160000001</v>
      </c>
      <c r="T456" s="116">
        <v>71.784210000000002</v>
      </c>
      <c r="U456" s="116">
        <v>33.859821599999997</v>
      </c>
      <c r="V456" s="1646">
        <f t="shared" si="74"/>
        <v>0.32050860883654497</v>
      </c>
      <c r="W456" s="116">
        <v>0</v>
      </c>
      <c r="X456" s="116">
        <v>0</v>
      </c>
      <c r="Y456" s="116">
        <v>0</v>
      </c>
      <c r="Z456" s="1646">
        <f t="shared" si="75"/>
        <v>0</v>
      </c>
      <c r="AA456" s="1652">
        <v>18.716823999999999</v>
      </c>
      <c r="AB456" s="116">
        <v>12.708599999999999</v>
      </c>
      <c r="AC456" s="116">
        <v>6.008224000000002</v>
      </c>
      <c r="AD456" s="1646">
        <f t="shared" si="76"/>
        <v>0.32100659812797311</v>
      </c>
      <c r="AE456" s="1652">
        <v>18.716823999999999</v>
      </c>
      <c r="AF456" s="116">
        <v>12.708599999999999</v>
      </c>
      <c r="AG456" s="116">
        <v>6.008224000000002</v>
      </c>
      <c r="AH456" s="1646">
        <f t="shared" si="77"/>
        <v>0.32100659812797311</v>
      </c>
      <c r="AI456" s="116">
        <v>19.874935600000001</v>
      </c>
      <c r="AJ456" s="116">
        <v>13.520809999999997</v>
      </c>
      <c r="AK456" s="116">
        <v>6.3541256000000033</v>
      </c>
      <c r="AL456" s="1655">
        <f t="shared" si="78"/>
        <v>0.3197054686305501</v>
      </c>
    </row>
    <row r="457" spans="2:38" outlineLevel="1">
      <c r="B457" s="503" t="s">
        <v>4748</v>
      </c>
      <c r="C457" s="116">
        <v>0</v>
      </c>
      <c r="D457" s="116">
        <v>0</v>
      </c>
      <c r="E457" s="116">
        <v>0</v>
      </c>
      <c r="F457" s="1646">
        <f t="shared" ref="F457:F520" si="79">IFERROR(E457/C457,0)</f>
        <v>0</v>
      </c>
      <c r="G457" s="116">
        <v>0</v>
      </c>
      <c r="H457" s="116">
        <v>0</v>
      </c>
      <c r="I457" s="116">
        <v>0</v>
      </c>
      <c r="J457" s="1646">
        <f t="shared" ref="J457:J520" si="80">IFERROR(I457/G457,0)</f>
        <v>0</v>
      </c>
      <c r="K457" s="116">
        <v>0</v>
      </c>
      <c r="L457" s="116">
        <v>0</v>
      </c>
      <c r="M457" s="116">
        <v>0</v>
      </c>
      <c r="N457" s="1646">
        <f t="shared" ref="N457:N520" si="81">IFERROR(M457/K457,0)</f>
        <v>0</v>
      </c>
      <c r="O457" s="1652">
        <v>0</v>
      </c>
      <c r="P457" s="116">
        <v>0</v>
      </c>
      <c r="Q457" s="116">
        <v>0</v>
      </c>
      <c r="R457" s="1646">
        <f t="shared" ref="R457:R520" si="82">IFERROR(Q457/O457,0)</f>
        <v>0</v>
      </c>
      <c r="S457" s="116">
        <v>0</v>
      </c>
      <c r="T457" s="116">
        <v>0</v>
      </c>
      <c r="U457" s="116">
        <v>0</v>
      </c>
      <c r="V457" s="1646">
        <f t="shared" ref="V457:V520" si="83">IFERROR(U457/S457,0)</f>
        <v>0</v>
      </c>
      <c r="W457" s="116">
        <v>0</v>
      </c>
      <c r="X457" s="116">
        <v>0</v>
      </c>
      <c r="Y457" s="116">
        <v>0</v>
      </c>
      <c r="Z457" s="1646">
        <f t="shared" ref="Z457:Z520" si="84">IFERROR(Y457/W457,0)</f>
        <v>0</v>
      </c>
      <c r="AA457" s="1652">
        <v>20.249569999999999</v>
      </c>
      <c r="AB457" s="116">
        <v>13.903351799999999</v>
      </c>
      <c r="AC457" s="116">
        <v>6.3462182000000009</v>
      </c>
      <c r="AD457" s="1646">
        <f t="shared" ref="AD457:AD520" si="85">IFERROR(AC457/AA457,0)</f>
        <v>0.31340014627471108</v>
      </c>
      <c r="AE457" s="1652">
        <v>20.249569999999999</v>
      </c>
      <c r="AF457" s="116">
        <v>13.903351799999999</v>
      </c>
      <c r="AG457" s="116">
        <v>6.3462182000000009</v>
      </c>
      <c r="AH457" s="1646">
        <f t="shared" ref="AH457:AH520" si="86">IFERROR(AG457/AE457,0)</f>
        <v>0.31340014627471108</v>
      </c>
      <c r="AI457" s="116">
        <v>20.249569999999999</v>
      </c>
      <c r="AJ457" s="116">
        <v>13.903351799999999</v>
      </c>
      <c r="AK457" s="116">
        <v>6.3462182000000009</v>
      </c>
      <c r="AL457" s="1655">
        <f t="shared" ref="AL457:AL520" si="87">IFERROR(AK457/AI457,0)</f>
        <v>0.31340014627471108</v>
      </c>
    </row>
    <row r="458" spans="2:38" outlineLevel="1">
      <c r="B458" s="503" t="s">
        <v>3587</v>
      </c>
      <c r="C458" s="116">
        <v>16.57179</v>
      </c>
      <c r="D458" s="116">
        <v>11.45448</v>
      </c>
      <c r="E458" s="116">
        <v>5.1173100000000016</v>
      </c>
      <c r="F458" s="1646">
        <f t="shared" si="79"/>
        <v>0.30879645469801403</v>
      </c>
      <c r="G458" s="116">
        <v>2.2897399999999997</v>
      </c>
      <c r="H458" s="116">
        <v>1.3990900000000002</v>
      </c>
      <c r="I458" s="116">
        <v>0.89064999999999961</v>
      </c>
      <c r="J458" s="1646">
        <f t="shared" si="80"/>
        <v>0.38897429402464895</v>
      </c>
      <c r="K458" s="116">
        <v>13.27092</v>
      </c>
      <c r="L458" s="116">
        <v>10.569570000000001</v>
      </c>
      <c r="M458" s="116">
        <v>2.7013500000000006</v>
      </c>
      <c r="N458" s="1646">
        <f t="shared" si="81"/>
        <v>0.20355408667974795</v>
      </c>
      <c r="O458" s="1652">
        <v>8.5598299999999998</v>
      </c>
      <c r="P458" s="116">
        <v>6.7548000000000004</v>
      </c>
      <c r="Q458" s="116">
        <v>1.8050299999999997</v>
      </c>
      <c r="R458" s="1646">
        <f t="shared" si="82"/>
        <v>0.21087217853625595</v>
      </c>
      <c r="S458" s="116">
        <v>40.692279999999997</v>
      </c>
      <c r="T458" s="116">
        <v>30.17794</v>
      </c>
      <c r="U458" s="116">
        <v>10.514340000000001</v>
      </c>
      <c r="V458" s="1646">
        <f t="shared" si="83"/>
        <v>0.25838660306082634</v>
      </c>
      <c r="W458" s="116">
        <v>2.1803400000000002</v>
      </c>
      <c r="X458" s="116">
        <v>1.73489</v>
      </c>
      <c r="Y458" s="116">
        <v>0.44545000000000007</v>
      </c>
      <c r="Z458" s="1646">
        <f t="shared" si="84"/>
        <v>0.20430299861489495</v>
      </c>
      <c r="AA458" s="1652">
        <v>3.8068400000000002</v>
      </c>
      <c r="AB458" s="116">
        <v>2.439095</v>
      </c>
      <c r="AC458" s="116">
        <v>1.3677450000000004</v>
      </c>
      <c r="AD458" s="1646">
        <f t="shared" si="85"/>
        <v>0.35928617961353781</v>
      </c>
      <c r="AE458" s="1652">
        <v>5.9871800000000004</v>
      </c>
      <c r="AF458" s="116">
        <v>4.1739850000000001</v>
      </c>
      <c r="AG458" s="116">
        <v>1.8131950000000006</v>
      </c>
      <c r="AH458" s="1646">
        <f t="shared" si="86"/>
        <v>0.30284624815021438</v>
      </c>
      <c r="AI458" s="116">
        <v>27.81793</v>
      </c>
      <c r="AJ458" s="116">
        <v>21.498355</v>
      </c>
      <c r="AK458" s="116">
        <v>6.3195750000000004</v>
      </c>
      <c r="AL458" s="1655">
        <f t="shared" si="87"/>
        <v>0.22717632117127337</v>
      </c>
    </row>
    <row r="459" spans="2:38" outlineLevel="1">
      <c r="B459" s="503" t="s">
        <v>3021</v>
      </c>
      <c r="C459" s="116">
        <v>0</v>
      </c>
      <c r="D459" s="116">
        <v>0</v>
      </c>
      <c r="E459" s="116">
        <v>0</v>
      </c>
      <c r="F459" s="1646">
        <f t="shared" si="79"/>
        <v>0</v>
      </c>
      <c r="G459" s="116">
        <v>0</v>
      </c>
      <c r="H459" s="116">
        <v>0</v>
      </c>
      <c r="I459" s="116">
        <v>0</v>
      </c>
      <c r="J459" s="1646">
        <f t="shared" si="80"/>
        <v>0</v>
      </c>
      <c r="K459" s="116">
        <v>0</v>
      </c>
      <c r="L459" s="116">
        <v>0</v>
      </c>
      <c r="M459" s="116">
        <v>0</v>
      </c>
      <c r="N459" s="1646">
        <f t="shared" si="81"/>
        <v>0</v>
      </c>
      <c r="O459" s="1652">
        <v>0</v>
      </c>
      <c r="P459" s="116">
        <v>0</v>
      </c>
      <c r="Q459" s="116">
        <v>0</v>
      </c>
      <c r="R459" s="1646">
        <f t="shared" si="82"/>
        <v>0</v>
      </c>
      <c r="S459" s="116">
        <v>0</v>
      </c>
      <c r="T459" s="116">
        <v>0</v>
      </c>
      <c r="U459" s="116">
        <v>0</v>
      </c>
      <c r="V459" s="1646">
        <f t="shared" si="83"/>
        <v>0</v>
      </c>
      <c r="W459" s="116">
        <v>9.7717999999999989</v>
      </c>
      <c r="X459" s="116">
        <v>5.8907308999999994</v>
      </c>
      <c r="Y459" s="116">
        <v>3.8810690999999995</v>
      </c>
      <c r="Z459" s="1646">
        <f t="shared" si="84"/>
        <v>0.3971703370924497</v>
      </c>
      <c r="AA459" s="1652">
        <v>7.8803400000000003</v>
      </c>
      <c r="AB459" s="116">
        <v>5.4438879</v>
      </c>
      <c r="AC459" s="116">
        <v>2.4364521000000003</v>
      </c>
      <c r="AD459" s="1646">
        <f t="shared" si="85"/>
        <v>0.30918108863323157</v>
      </c>
      <c r="AE459" s="1652">
        <v>17.652139999999999</v>
      </c>
      <c r="AF459" s="116">
        <v>11.334618799999999</v>
      </c>
      <c r="AG459" s="116">
        <v>6.3175211999999989</v>
      </c>
      <c r="AH459" s="1646">
        <f t="shared" si="86"/>
        <v>0.35788981959127897</v>
      </c>
      <c r="AI459" s="116">
        <v>17.652139999999999</v>
      </c>
      <c r="AJ459" s="116">
        <v>11.334618799999999</v>
      </c>
      <c r="AK459" s="116">
        <v>6.3175211999999989</v>
      </c>
      <c r="AL459" s="1655">
        <f t="shared" si="87"/>
        <v>0.35788981959127897</v>
      </c>
    </row>
    <row r="460" spans="2:38" outlineLevel="1">
      <c r="B460" s="503" t="s">
        <v>3588</v>
      </c>
      <c r="C460" s="116">
        <v>9.223060000000002</v>
      </c>
      <c r="D460" s="116">
        <v>5.7820950000000026</v>
      </c>
      <c r="E460" s="116">
        <v>3.4409649999999985</v>
      </c>
      <c r="F460" s="1646">
        <f t="shared" si="79"/>
        <v>0.37308279464732941</v>
      </c>
      <c r="G460" s="116">
        <v>13.477759999999998</v>
      </c>
      <c r="H460" s="116">
        <v>8.7356800000000021</v>
      </c>
      <c r="I460" s="116">
        <v>4.7420799999999961</v>
      </c>
      <c r="J460" s="1646">
        <f t="shared" si="80"/>
        <v>0.35184481694287456</v>
      </c>
      <c r="K460" s="116">
        <v>8.5794900000000034</v>
      </c>
      <c r="L460" s="116">
        <v>5.5000149999999994</v>
      </c>
      <c r="M460" s="116">
        <v>3.079475000000004</v>
      </c>
      <c r="N460" s="1646">
        <f t="shared" si="81"/>
        <v>0.35893450543097583</v>
      </c>
      <c r="O460" s="1652">
        <v>1.4700900000000001</v>
      </c>
      <c r="P460" s="116">
        <v>1.0027300000000001</v>
      </c>
      <c r="Q460" s="116">
        <v>0.46736000000000011</v>
      </c>
      <c r="R460" s="1646">
        <f t="shared" si="82"/>
        <v>0.31791250875796723</v>
      </c>
      <c r="S460" s="116">
        <v>32.750400000000006</v>
      </c>
      <c r="T460" s="116">
        <v>21.020520000000005</v>
      </c>
      <c r="U460" s="116">
        <v>11.729880000000001</v>
      </c>
      <c r="V460" s="1646">
        <f t="shared" si="83"/>
        <v>0.35815990033709511</v>
      </c>
      <c r="W460" s="116">
        <v>2.9615399999999998</v>
      </c>
      <c r="X460" s="116">
        <v>2.0763349999999998</v>
      </c>
      <c r="Y460" s="116">
        <v>0.88520499999999991</v>
      </c>
      <c r="Z460" s="1646">
        <f t="shared" si="84"/>
        <v>0.29890023433754059</v>
      </c>
      <c r="AA460" s="1652">
        <v>6.3692200000000003</v>
      </c>
      <c r="AB460" s="116">
        <v>4.5091900000000003</v>
      </c>
      <c r="AC460" s="116">
        <v>1.8600299999999999</v>
      </c>
      <c r="AD460" s="1646">
        <f t="shared" si="85"/>
        <v>0.29203418942978887</v>
      </c>
      <c r="AE460" s="1652">
        <v>9.3307599999999997</v>
      </c>
      <c r="AF460" s="116">
        <v>6.5855250000000005</v>
      </c>
      <c r="AG460" s="116">
        <v>2.7452349999999996</v>
      </c>
      <c r="AH460" s="1646">
        <f t="shared" si="86"/>
        <v>0.29421344027710494</v>
      </c>
      <c r="AI460" s="116">
        <v>19.380340000000004</v>
      </c>
      <c r="AJ460" s="116">
        <v>13.088269999999998</v>
      </c>
      <c r="AK460" s="116">
        <v>6.2920700000000052</v>
      </c>
      <c r="AL460" s="1655">
        <f t="shared" si="87"/>
        <v>0.32466251882061947</v>
      </c>
    </row>
    <row r="461" spans="2:38" outlineLevel="1">
      <c r="B461" s="503" t="s">
        <v>1231</v>
      </c>
      <c r="C461" s="116">
        <v>48.950420000000001</v>
      </c>
      <c r="D461" s="116">
        <v>38.905121400000006</v>
      </c>
      <c r="E461" s="116">
        <v>10.045298599999995</v>
      </c>
      <c r="F461" s="1646">
        <f t="shared" si="79"/>
        <v>0.20521373667478227</v>
      </c>
      <c r="G461" s="116">
        <v>67.824780000000004</v>
      </c>
      <c r="H461" s="116">
        <v>36.974488499999993</v>
      </c>
      <c r="I461" s="116">
        <v>30.850291500000008</v>
      </c>
      <c r="J461" s="1646">
        <f t="shared" si="80"/>
        <v>0.45485280600983896</v>
      </c>
      <c r="K461" s="116">
        <v>0</v>
      </c>
      <c r="L461" s="116">
        <v>0</v>
      </c>
      <c r="M461" s="116">
        <v>0</v>
      </c>
      <c r="N461" s="1646">
        <f t="shared" si="81"/>
        <v>0</v>
      </c>
      <c r="O461" s="1652">
        <v>7.4</v>
      </c>
      <c r="P461" s="116">
        <v>4.8011666000000002</v>
      </c>
      <c r="Q461" s="116">
        <v>2.5988333999999997</v>
      </c>
      <c r="R461" s="1646">
        <f t="shared" si="82"/>
        <v>0.35119370270270267</v>
      </c>
      <c r="S461" s="116">
        <v>124.1752</v>
      </c>
      <c r="T461" s="116">
        <v>80.680776499999993</v>
      </c>
      <c r="U461" s="116">
        <v>43.494423500000003</v>
      </c>
      <c r="V461" s="1646">
        <f t="shared" si="83"/>
        <v>0.35026658704797742</v>
      </c>
      <c r="W461" s="116">
        <v>0</v>
      </c>
      <c r="X461" s="116">
        <v>0</v>
      </c>
      <c r="Y461" s="116">
        <v>0</v>
      </c>
      <c r="Z461" s="1646">
        <f t="shared" si="84"/>
        <v>0</v>
      </c>
      <c r="AA461" s="1652">
        <v>12.8</v>
      </c>
      <c r="AB461" s="116">
        <v>9.1607254000000005</v>
      </c>
      <c r="AC461" s="116">
        <v>3.6392745999999989</v>
      </c>
      <c r="AD461" s="1646">
        <f t="shared" si="85"/>
        <v>0.28431832812499991</v>
      </c>
      <c r="AE461" s="1652">
        <v>12.8</v>
      </c>
      <c r="AF461" s="116">
        <v>9.1607254000000005</v>
      </c>
      <c r="AG461" s="116">
        <v>3.6392745999999989</v>
      </c>
      <c r="AH461" s="1646">
        <f t="shared" si="86"/>
        <v>0.28431832812499991</v>
      </c>
      <c r="AI461" s="116">
        <v>20.2</v>
      </c>
      <c r="AJ461" s="116">
        <v>13.961892000000002</v>
      </c>
      <c r="AK461" s="116">
        <v>6.2381079999999987</v>
      </c>
      <c r="AL461" s="1655">
        <f t="shared" si="87"/>
        <v>0.3088172277227722</v>
      </c>
    </row>
    <row r="462" spans="2:38" outlineLevel="1">
      <c r="B462" s="503" t="s">
        <v>1573</v>
      </c>
      <c r="C462" s="116">
        <v>10.094870000000002</v>
      </c>
      <c r="D462" s="116">
        <v>6.6861350000000002</v>
      </c>
      <c r="E462" s="116">
        <v>3.4087350000000023</v>
      </c>
      <c r="F462" s="1646">
        <f t="shared" si="79"/>
        <v>0.33767002447777944</v>
      </c>
      <c r="G462" s="116">
        <v>8.5418800000000008</v>
      </c>
      <c r="H462" s="116">
        <v>4.8128299999999991</v>
      </c>
      <c r="I462" s="116">
        <v>3.7290500000000022</v>
      </c>
      <c r="J462" s="1646">
        <f t="shared" si="80"/>
        <v>0.43656080394479924</v>
      </c>
      <c r="K462" s="116">
        <v>4.7171099999999999</v>
      </c>
      <c r="L462" s="116">
        <v>3.0502156000000005</v>
      </c>
      <c r="M462" s="116">
        <v>1.6668943999999992</v>
      </c>
      <c r="N462" s="1646">
        <f t="shared" si="81"/>
        <v>0.35337195867808874</v>
      </c>
      <c r="O462" s="1652">
        <v>35.588029999999996</v>
      </c>
      <c r="P462" s="116">
        <v>30.507381600000006</v>
      </c>
      <c r="Q462" s="116">
        <v>5.080648399999995</v>
      </c>
      <c r="R462" s="1646">
        <f t="shared" si="82"/>
        <v>0.14276284469806266</v>
      </c>
      <c r="S462" s="116">
        <v>58.941890000000001</v>
      </c>
      <c r="T462" s="116">
        <v>45.056562200000002</v>
      </c>
      <c r="U462" s="116">
        <v>13.885327799999999</v>
      </c>
      <c r="V462" s="1646">
        <f t="shared" si="83"/>
        <v>0.23557656193243887</v>
      </c>
      <c r="W462" s="116">
        <v>5.6367500000000001</v>
      </c>
      <c r="X462" s="116">
        <v>6.4471346</v>
      </c>
      <c r="Y462" s="116">
        <v>-0.81038460000000034</v>
      </c>
      <c r="Z462" s="1646">
        <f t="shared" si="84"/>
        <v>-0.14376805783474525</v>
      </c>
      <c r="AA462" s="1652">
        <v>0.8</v>
      </c>
      <c r="AB462" s="116">
        <v>0.51385500000000006</v>
      </c>
      <c r="AC462" s="116">
        <v>0.28614499999999998</v>
      </c>
      <c r="AD462" s="1646">
        <f t="shared" si="85"/>
        <v>0.35768124999999995</v>
      </c>
      <c r="AE462" s="1652">
        <v>6.43675</v>
      </c>
      <c r="AF462" s="116">
        <v>6.9609896000000004</v>
      </c>
      <c r="AG462" s="116">
        <v>-0.5242396000000008</v>
      </c>
      <c r="AH462" s="1646">
        <f t="shared" si="86"/>
        <v>-8.1444766380549316E-2</v>
      </c>
      <c r="AI462" s="116">
        <v>46.741889999999998</v>
      </c>
      <c r="AJ462" s="116">
        <v>40.518586800000001</v>
      </c>
      <c r="AK462" s="116">
        <v>6.2233031999999948</v>
      </c>
      <c r="AL462" s="1655">
        <f t="shared" si="87"/>
        <v>0.13314188193930529</v>
      </c>
    </row>
    <row r="463" spans="2:38" outlineLevel="1">
      <c r="B463" s="503" t="s">
        <v>3590</v>
      </c>
      <c r="C463" s="116">
        <v>8.7290600000000005</v>
      </c>
      <c r="D463" s="116">
        <v>5.3303900000000004</v>
      </c>
      <c r="E463" s="116">
        <v>3.398670000000001</v>
      </c>
      <c r="F463" s="1646">
        <f t="shared" si="79"/>
        <v>0.38935120161850195</v>
      </c>
      <c r="G463" s="116">
        <v>7.6205200000000008</v>
      </c>
      <c r="H463" s="116">
        <v>4.6100199999999996</v>
      </c>
      <c r="I463" s="116">
        <v>3.0105000000000008</v>
      </c>
      <c r="J463" s="1646">
        <f t="shared" si="80"/>
        <v>0.39505178124327478</v>
      </c>
      <c r="K463" s="116">
        <v>7.0897300000000003</v>
      </c>
      <c r="L463" s="116">
        <v>5.666525</v>
      </c>
      <c r="M463" s="116">
        <v>1.4232050000000009</v>
      </c>
      <c r="N463" s="1646">
        <f t="shared" si="81"/>
        <v>0.20074177719038677</v>
      </c>
      <c r="O463" s="1652">
        <v>11.212820000000001</v>
      </c>
      <c r="P463" s="116">
        <v>9.3328750000000014</v>
      </c>
      <c r="Q463" s="116">
        <v>1.8799449999999998</v>
      </c>
      <c r="R463" s="1646">
        <f t="shared" si="82"/>
        <v>0.16766032095405078</v>
      </c>
      <c r="S463" s="116">
        <v>34.652130000000007</v>
      </c>
      <c r="T463" s="116">
        <v>24.939810000000001</v>
      </c>
      <c r="U463" s="116">
        <v>9.7123200000000036</v>
      </c>
      <c r="V463" s="1646">
        <f t="shared" si="83"/>
        <v>0.28028060612724243</v>
      </c>
      <c r="W463" s="116">
        <v>12.802569999999999</v>
      </c>
      <c r="X463" s="116">
        <v>10.494098399999999</v>
      </c>
      <c r="Y463" s="116">
        <v>2.3084716000000007</v>
      </c>
      <c r="Z463" s="1646">
        <f t="shared" si="84"/>
        <v>0.1803131402523088</v>
      </c>
      <c r="AA463" s="1652">
        <v>1.7888899999999999</v>
      </c>
      <c r="AB463" s="116">
        <v>1.1909049999999999</v>
      </c>
      <c r="AC463" s="116">
        <v>0.59798499999999988</v>
      </c>
      <c r="AD463" s="1646">
        <f t="shared" si="85"/>
        <v>0.33427712156700518</v>
      </c>
      <c r="AE463" s="1652">
        <v>14.59146</v>
      </c>
      <c r="AF463" s="116">
        <v>11.685003399999999</v>
      </c>
      <c r="AG463" s="116">
        <v>2.9064565999999994</v>
      </c>
      <c r="AH463" s="1646">
        <f t="shared" si="86"/>
        <v>0.19918888171574328</v>
      </c>
      <c r="AI463" s="116">
        <v>32.894010000000002</v>
      </c>
      <c r="AJ463" s="116">
        <v>26.684403400000001</v>
      </c>
      <c r="AK463" s="116">
        <v>6.2096066000000025</v>
      </c>
      <c r="AL463" s="1655">
        <f t="shared" si="87"/>
        <v>0.18877621183917687</v>
      </c>
    </row>
    <row r="464" spans="2:38" outlineLevel="1">
      <c r="B464" s="503" t="s">
        <v>1385</v>
      </c>
      <c r="C464" s="116">
        <v>0</v>
      </c>
      <c r="D464" s="116">
        <v>0</v>
      </c>
      <c r="E464" s="116">
        <v>0</v>
      </c>
      <c r="F464" s="1646">
        <f t="shared" si="79"/>
        <v>0</v>
      </c>
      <c r="G464" s="116">
        <v>0</v>
      </c>
      <c r="H464" s="116">
        <v>0</v>
      </c>
      <c r="I464" s="116">
        <v>0</v>
      </c>
      <c r="J464" s="1646">
        <f t="shared" si="80"/>
        <v>0</v>
      </c>
      <c r="K464" s="116">
        <v>58.013680000000001</v>
      </c>
      <c r="L464" s="116">
        <v>49.3127906</v>
      </c>
      <c r="M464" s="116">
        <v>8.7008893999999994</v>
      </c>
      <c r="N464" s="1646">
        <f t="shared" si="81"/>
        <v>0.14997995989911345</v>
      </c>
      <c r="O464" s="1652">
        <v>0</v>
      </c>
      <c r="P464" s="116">
        <v>0</v>
      </c>
      <c r="Q464" s="116">
        <v>0</v>
      </c>
      <c r="R464" s="1646">
        <f t="shared" si="82"/>
        <v>0</v>
      </c>
      <c r="S464" s="116">
        <v>58.013680000000001</v>
      </c>
      <c r="T464" s="116">
        <v>49.3127906</v>
      </c>
      <c r="U464" s="116">
        <v>8.7008893999999994</v>
      </c>
      <c r="V464" s="1646">
        <f t="shared" si="83"/>
        <v>0.14997995989911345</v>
      </c>
      <c r="W464" s="116">
        <v>0</v>
      </c>
      <c r="X464" s="116">
        <v>0</v>
      </c>
      <c r="Y464" s="116">
        <v>0</v>
      </c>
      <c r="Z464" s="1646">
        <f t="shared" si="84"/>
        <v>0</v>
      </c>
      <c r="AA464" s="1652">
        <v>1.33504</v>
      </c>
      <c r="AB464" s="116">
        <v>3.8442600000000002</v>
      </c>
      <c r="AC464" s="116">
        <v>-2.5092200000000005</v>
      </c>
      <c r="AD464" s="1646">
        <f t="shared" si="85"/>
        <v>-1.8795092281879198</v>
      </c>
      <c r="AE464" s="1652">
        <v>1.33504</v>
      </c>
      <c r="AF464" s="116">
        <v>3.8442600000000002</v>
      </c>
      <c r="AG464" s="116">
        <v>-2.5092200000000005</v>
      </c>
      <c r="AH464" s="1646">
        <f t="shared" si="86"/>
        <v>-1.8795092281879198</v>
      </c>
      <c r="AI464" s="116">
        <v>59.34872</v>
      </c>
      <c r="AJ464" s="116">
        <v>53.157050600000005</v>
      </c>
      <c r="AK464" s="116">
        <v>6.1916693999999985</v>
      </c>
      <c r="AL464" s="1655">
        <f t="shared" si="87"/>
        <v>0.10432692398420722</v>
      </c>
    </row>
    <row r="465" spans="2:38" outlineLevel="1">
      <c r="B465" s="503" t="s">
        <v>1779</v>
      </c>
      <c r="C465" s="116">
        <v>0</v>
      </c>
      <c r="D465" s="116">
        <v>0</v>
      </c>
      <c r="E465" s="116">
        <v>0</v>
      </c>
      <c r="F465" s="1646">
        <f t="shared" si="79"/>
        <v>0</v>
      </c>
      <c r="G465" s="116">
        <v>1.6735</v>
      </c>
      <c r="H465" s="116">
        <v>0.6599315</v>
      </c>
      <c r="I465" s="116">
        <v>1.0135684999999999</v>
      </c>
      <c r="J465" s="1646">
        <f t="shared" si="80"/>
        <v>0.6056579025993426</v>
      </c>
      <c r="K465" s="116">
        <v>9.9700799999999976</v>
      </c>
      <c r="L465" s="116">
        <v>4.9582147999999986</v>
      </c>
      <c r="M465" s="116">
        <v>5.011865199999999</v>
      </c>
      <c r="N465" s="1646">
        <f t="shared" si="81"/>
        <v>0.5026905701859965</v>
      </c>
      <c r="O465" s="1652">
        <v>1.6</v>
      </c>
      <c r="P465" s="116">
        <v>0.45187239999999995</v>
      </c>
      <c r="Q465" s="116">
        <v>1.1481276</v>
      </c>
      <c r="R465" s="1646">
        <f t="shared" si="82"/>
        <v>0.71757974999999996</v>
      </c>
      <c r="S465" s="116">
        <v>13.243579999999998</v>
      </c>
      <c r="T465" s="116">
        <v>6.0700186999999985</v>
      </c>
      <c r="U465" s="116">
        <v>7.1735612999999994</v>
      </c>
      <c r="V465" s="1646">
        <f t="shared" si="83"/>
        <v>0.54166330403108531</v>
      </c>
      <c r="W465" s="116">
        <v>0</v>
      </c>
      <c r="X465" s="116">
        <v>0</v>
      </c>
      <c r="Y465" s="116">
        <v>0</v>
      </c>
      <c r="Z465" s="1646">
        <f t="shared" si="84"/>
        <v>0</v>
      </c>
      <c r="AA465" s="1652">
        <v>0</v>
      </c>
      <c r="AB465" s="116">
        <v>0</v>
      </c>
      <c r="AC465" s="116">
        <v>0</v>
      </c>
      <c r="AD465" s="1646">
        <f t="shared" si="85"/>
        <v>0</v>
      </c>
      <c r="AE465" s="1652">
        <v>0</v>
      </c>
      <c r="AF465" s="116">
        <v>0</v>
      </c>
      <c r="AG465" s="116">
        <v>0</v>
      </c>
      <c r="AH465" s="1646">
        <f t="shared" si="86"/>
        <v>0</v>
      </c>
      <c r="AI465" s="116">
        <v>11.570079999999997</v>
      </c>
      <c r="AJ465" s="116">
        <v>5.4100871999999987</v>
      </c>
      <c r="AK465" s="116">
        <v>6.1599927999999995</v>
      </c>
      <c r="AL465" s="1655">
        <f t="shared" si="87"/>
        <v>0.53240710522312729</v>
      </c>
    </row>
    <row r="466" spans="2:38" outlineLevel="1">
      <c r="B466" s="503" t="s">
        <v>1829</v>
      </c>
      <c r="C466" s="116">
        <v>0</v>
      </c>
      <c r="D466" s="116">
        <v>0</v>
      </c>
      <c r="E466" s="116">
        <v>0</v>
      </c>
      <c r="F466" s="1646">
        <f t="shared" si="79"/>
        <v>0</v>
      </c>
      <c r="G466" s="116">
        <v>4.675209999999999</v>
      </c>
      <c r="H466" s="116">
        <v>3.6152367999999995</v>
      </c>
      <c r="I466" s="116">
        <v>1.0599731999999995</v>
      </c>
      <c r="J466" s="1646">
        <f t="shared" si="80"/>
        <v>0.2267220509880839</v>
      </c>
      <c r="K466" s="116">
        <v>4.6752099999999999</v>
      </c>
      <c r="L466" s="116">
        <v>3.0295999999999998</v>
      </c>
      <c r="M466" s="116">
        <v>1.64561</v>
      </c>
      <c r="N466" s="1646">
        <f t="shared" si="81"/>
        <v>0.35198632788687567</v>
      </c>
      <c r="O466" s="1652">
        <v>1.7538499999999999</v>
      </c>
      <c r="P466" s="116">
        <v>1.2219500000000001</v>
      </c>
      <c r="Q466" s="116">
        <v>0.53189999999999982</v>
      </c>
      <c r="R466" s="1646">
        <f t="shared" si="82"/>
        <v>0.3032756507112922</v>
      </c>
      <c r="S466" s="116">
        <v>11.104269999999998</v>
      </c>
      <c r="T466" s="116">
        <v>7.866786799999999</v>
      </c>
      <c r="U466" s="116">
        <v>3.2374831999999998</v>
      </c>
      <c r="V466" s="1646">
        <f t="shared" si="83"/>
        <v>0.29155299718036398</v>
      </c>
      <c r="W466" s="116">
        <v>11.5</v>
      </c>
      <c r="X466" s="116">
        <v>7.8486938000000004</v>
      </c>
      <c r="Y466" s="116">
        <v>3.6513062000000001</v>
      </c>
      <c r="Z466" s="1646">
        <f t="shared" si="84"/>
        <v>0.31750488695652174</v>
      </c>
      <c r="AA466" s="1652">
        <v>0.92991000000000001</v>
      </c>
      <c r="AB466" s="116">
        <v>0.61166999999999994</v>
      </c>
      <c r="AC466" s="116">
        <v>0.31824000000000002</v>
      </c>
      <c r="AD466" s="1646">
        <f t="shared" si="85"/>
        <v>0.34222666709681582</v>
      </c>
      <c r="AE466" s="1652">
        <v>12.42991</v>
      </c>
      <c r="AF466" s="116">
        <v>8.4603637999999997</v>
      </c>
      <c r="AG466" s="116">
        <v>3.9695462000000008</v>
      </c>
      <c r="AH466" s="1646">
        <f t="shared" si="86"/>
        <v>0.31935437987885679</v>
      </c>
      <c r="AI466" s="116">
        <v>18.858969999999996</v>
      </c>
      <c r="AJ466" s="116">
        <v>12.7119138</v>
      </c>
      <c r="AK466" s="116">
        <v>6.1470561999999971</v>
      </c>
      <c r="AL466" s="1655">
        <f t="shared" si="87"/>
        <v>0.32594867057957028</v>
      </c>
    </row>
    <row r="467" spans="2:38" outlineLevel="1">
      <c r="B467" s="503" t="s">
        <v>1203</v>
      </c>
      <c r="C467" s="116">
        <v>140.35983000000002</v>
      </c>
      <c r="D467" s="116">
        <v>111.50764189999998</v>
      </c>
      <c r="E467" s="116">
        <v>28.852188100000028</v>
      </c>
      <c r="F467" s="1646">
        <f t="shared" si="79"/>
        <v>0.20555872787819723</v>
      </c>
      <c r="G467" s="116">
        <v>0</v>
      </c>
      <c r="H467" s="116">
        <v>0</v>
      </c>
      <c r="I467" s="116">
        <v>0</v>
      </c>
      <c r="J467" s="1646">
        <f t="shared" si="80"/>
        <v>0</v>
      </c>
      <c r="K467" s="116">
        <v>0</v>
      </c>
      <c r="L467" s="116">
        <v>0</v>
      </c>
      <c r="M467" s="116">
        <v>0</v>
      </c>
      <c r="N467" s="1646">
        <f t="shared" si="81"/>
        <v>0</v>
      </c>
      <c r="O467" s="1652">
        <v>0</v>
      </c>
      <c r="P467" s="116">
        <v>0</v>
      </c>
      <c r="Q467" s="116">
        <v>0</v>
      </c>
      <c r="R467" s="1646">
        <f t="shared" si="82"/>
        <v>0</v>
      </c>
      <c r="S467" s="116">
        <v>140.35983000000002</v>
      </c>
      <c r="T467" s="116">
        <v>111.50764189999998</v>
      </c>
      <c r="U467" s="116">
        <v>28.852188100000028</v>
      </c>
      <c r="V467" s="1646">
        <f t="shared" si="83"/>
        <v>0.20555872787819723</v>
      </c>
      <c r="W467" s="116">
        <v>15.76923</v>
      </c>
      <c r="X467" s="116">
        <v>10.115054000000001</v>
      </c>
      <c r="Y467" s="116">
        <v>5.6541759999999996</v>
      </c>
      <c r="Z467" s="1646">
        <f t="shared" si="84"/>
        <v>0.35855751992963508</v>
      </c>
      <c r="AA467" s="1652">
        <v>1.7888900000000001</v>
      </c>
      <c r="AB467" s="116">
        <v>1.3214465</v>
      </c>
      <c r="AC467" s="116">
        <v>0.46744350000000007</v>
      </c>
      <c r="AD467" s="1646">
        <f t="shared" si="85"/>
        <v>0.261303657575368</v>
      </c>
      <c r="AE467" s="1652">
        <v>17.558119999999999</v>
      </c>
      <c r="AF467" s="116">
        <v>11.436500499999999</v>
      </c>
      <c r="AG467" s="116">
        <v>6.1216194999999987</v>
      </c>
      <c r="AH467" s="1646">
        <f t="shared" si="86"/>
        <v>0.34864891571534989</v>
      </c>
      <c r="AI467" s="116">
        <v>17.558119999999999</v>
      </c>
      <c r="AJ467" s="116">
        <v>11.436500499999999</v>
      </c>
      <c r="AK467" s="116">
        <v>6.1216194999999987</v>
      </c>
      <c r="AL467" s="1655">
        <f t="shared" si="87"/>
        <v>0.34864891571534989</v>
      </c>
    </row>
    <row r="468" spans="2:38" outlineLevel="1">
      <c r="B468" s="503" t="s">
        <v>1367</v>
      </c>
      <c r="C468" s="116">
        <v>33.478619999999992</v>
      </c>
      <c r="D468" s="116">
        <v>18.350881000000008</v>
      </c>
      <c r="E468" s="116">
        <v>15.127738999999988</v>
      </c>
      <c r="F468" s="1646">
        <f t="shared" si="79"/>
        <v>0.45186268131721052</v>
      </c>
      <c r="G468" s="116">
        <v>21.668369999999999</v>
      </c>
      <c r="H468" s="116">
        <v>12.991912399999999</v>
      </c>
      <c r="I468" s="116">
        <v>8.6764575999999991</v>
      </c>
      <c r="J468" s="1646">
        <f t="shared" si="80"/>
        <v>0.40042041002622714</v>
      </c>
      <c r="K468" s="116">
        <v>7.3111000000000006</v>
      </c>
      <c r="L468" s="116">
        <v>3.7236909999999996</v>
      </c>
      <c r="M468" s="116">
        <v>3.5874090000000005</v>
      </c>
      <c r="N468" s="1646">
        <f t="shared" si="81"/>
        <v>0.49067978826715547</v>
      </c>
      <c r="O468" s="1652">
        <v>3.4854700000000003</v>
      </c>
      <c r="P468" s="116">
        <v>1.9854419999999999</v>
      </c>
      <c r="Q468" s="116">
        <v>1.5000280000000001</v>
      </c>
      <c r="R468" s="1646">
        <f t="shared" si="82"/>
        <v>0.43036606253962878</v>
      </c>
      <c r="S468" s="116">
        <v>65.943559999999977</v>
      </c>
      <c r="T468" s="116">
        <v>37.051926400000013</v>
      </c>
      <c r="U468" s="116">
        <v>28.89163359999997</v>
      </c>
      <c r="V468" s="1646">
        <f t="shared" si="83"/>
        <v>0.43812668894430301</v>
      </c>
      <c r="W468" s="116">
        <v>1.25898</v>
      </c>
      <c r="X468" s="116">
        <v>0.62003999999999992</v>
      </c>
      <c r="Y468" s="116">
        <v>0.63894000000000006</v>
      </c>
      <c r="Z468" s="1646">
        <f t="shared" si="84"/>
        <v>0.50750607634751943</v>
      </c>
      <c r="AA468" s="1652">
        <v>0.7</v>
      </c>
      <c r="AB468" s="116">
        <v>0.32080000000000003</v>
      </c>
      <c r="AC468" s="116">
        <v>0.37919999999999998</v>
      </c>
      <c r="AD468" s="1646">
        <f t="shared" si="85"/>
        <v>0.5417142857142857</v>
      </c>
      <c r="AE468" s="1652">
        <v>1.9589799999999999</v>
      </c>
      <c r="AF468" s="116">
        <v>0.9408399999999999</v>
      </c>
      <c r="AG468" s="116">
        <v>1.01814</v>
      </c>
      <c r="AH468" s="1646">
        <f t="shared" si="86"/>
        <v>0.51972965522874148</v>
      </c>
      <c r="AI468" s="116">
        <v>12.755549999999999</v>
      </c>
      <c r="AJ468" s="116">
        <v>6.6499730000000001</v>
      </c>
      <c r="AK468" s="116">
        <v>6.1055769999999994</v>
      </c>
      <c r="AL468" s="1655">
        <f t="shared" si="87"/>
        <v>0.47866042624583022</v>
      </c>
    </row>
    <row r="469" spans="2:38" outlineLevel="1">
      <c r="B469" s="503" t="s">
        <v>2015</v>
      </c>
      <c r="C469" s="116">
        <v>0</v>
      </c>
      <c r="D469" s="116">
        <v>0</v>
      </c>
      <c r="E469" s="116">
        <v>0</v>
      </c>
      <c r="F469" s="1646">
        <f t="shared" si="79"/>
        <v>0</v>
      </c>
      <c r="G469" s="116">
        <v>0</v>
      </c>
      <c r="H469" s="116">
        <v>0</v>
      </c>
      <c r="I469" s="116">
        <v>0</v>
      </c>
      <c r="J469" s="1646">
        <f t="shared" si="80"/>
        <v>0</v>
      </c>
      <c r="K469" s="116">
        <v>4.2016999999999998</v>
      </c>
      <c r="L469" s="116">
        <v>2.9786600000000005</v>
      </c>
      <c r="M469" s="116">
        <v>1.2230399999999995</v>
      </c>
      <c r="N469" s="1646">
        <f t="shared" si="81"/>
        <v>0.2910821810219672</v>
      </c>
      <c r="O469" s="1652">
        <v>7.2213599999999989</v>
      </c>
      <c r="P469" s="116">
        <v>4.6587036000000008</v>
      </c>
      <c r="Q469" s="116">
        <v>2.5626563999999981</v>
      </c>
      <c r="R469" s="1646">
        <f t="shared" si="82"/>
        <v>0.35487171391538413</v>
      </c>
      <c r="S469" s="116">
        <v>11.423059999999998</v>
      </c>
      <c r="T469" s="116">
        <v>7.6373636000000005</v>
      </c>
      <c r="U469" s="116">
        <v>3.7856963999999973</v>
      </c>
      <c r="V469" s="1646">
        <f t="shared" si="83"/>
        <v>0.33140825663176049</v>
      </c>
      <c r="W469" s="116">
        <v>2.3589700000000002</v>
      </c>
      <c r="X469" s="116">
        <v>1.4107258</v>
      </c>
      <c r="Y469" s="116">
        <v>0.94824420000000031</v>
      </c>
      <c r="Z469" s="1646">
        <f t="shared" si="84"/>
        <v>0.40197382756033362</v>
      </c>
      <c r="AA469" s="1652">
        <v>2.7478500000000001</v>
      </c>
      <c r="AB469" s="116">
        <v>1.4195377999999998</v>
      </c>
      <c r="AC469" s="116">
        <v>1.3283122000000001</v>
      </c>
      <c r="AD469" s="1646">
        <f t="shared" si="85"/>
        <v>0.48340054952053424</v>
      </c>
      <c r="AE469" s="1652">
        <v>5.1068199999999999</v>
      </c>
      <c r="AF469" s="116">
        <v>2.8302635999999999</v>
      </c>
      <c r="AG469" s="116">
        <v>2.2765564</v>
      </c>
      <c r="AH469" s="1646">
        <f t="shared" si="86"/>
        <v>0.44578747635514859</v>
      </c>
      <c r="AI469" s="116">
        <v>16.529879999999999</v>
      </c>
      <c r="AJ469" s="116">
        <v>10.467627200000001</v>
      </c>
      <c r="AK469" s="116">
        <v>6.0622527999999969</v>
      </c>
      <c r="AL469" s="1655">
        <f t="shared" si="87"/>
        <v>0.36674511853685554</v>
      </c>
    </row>
    <row r="470" spans="2:38" outlineLevel="1">
      <c r="B470" s="503" t="s">
        <v>1447</v>
      </c>
      <c r="C470" s="116">
        <v>15.768369999999999</v>
      </c>
      <c r="D470" s="116">
        <v>8.7534746999999982</v>
      </c>
      <c r="E470" s="116">
        <v>7.0148953000000001</v>
      </c>
      <c r="F470" s="1646">
        <f t="shared" si="79"/>
        <v>0.44487130248719431</v>
      </c>
      <c r="G470" s="116">
        <v>6.4538400000000005</v>
      </c>
      <c r="H470" s="116">
        <v>4.6167639000000005</v>
      </c>
      <c r="I470" s="116">
        <v>1.8370760999999993</v>
      </c>
      <c r="J470" s="1646">
        <f t="shared" si="80"/>
        <v>0.28464853482577801</v>
      </c>
      <c r="K470" s="116">
        <v>19.657269999999997</v>
      </c>
      <c r="L470" s="116">
        <v>13.864249299999999</v>
      </c>
      <c r="M470" s="116">
        <v>5.7930206999999969</v>
      </c>
      <c r="N470" s="1646">
        <f t="shared" si="81"/>
        <v>0.29470118180194899</v>
      </c>
      <c r="O470" s="1652">
        <v>0</v>
      </c>
      <c r="P470" s="116">
        <v>0</v>
      </c>
      <c r="Q470" s="116">
        <v>0</v>
      </c>
      <c r="R470" s="1646">
        <f t="shared" si="82"/>
        <v>0</v>
      </c>
      <c r="S470" s="116">
        <v>41.879479999999994</v>
      </c>
      <c r="T470" s="116">
        <v>27.234487900000001</v>
      </c>
      <c r="U470" s="116">
        <v>14.644992099999996</v>
      </c>
      <c r="V470" s="1646">
        <f t="shared" si="83"/>
        <v>0.34969374261571534</v>
      </c>
      <c r="W470" s="116">
        <v>2.1111099999999996</v>
      </c>
      <c r="X470" s="116">
        <v>1.8951665999999996</v>
      </c>
      <c r="Y470" s="116">
        <v>0.21594340000000012</v>
      </c>
      <c r="Z470" s="1646">
        <f t="shared" si="84"/>
        <v>0.10228903278370154</v>
      </c>
      <c r="AA470" s="1652">
        <v>0</v>
      </c>
      <c r="AB470" s="116">
        <v>0</v>
      </c>
      <c r="AC470" s="116">
        <v>0</v>
      </c>
      <c r="AD470" s="1646">
        <f t="shared" si="85"/>
        <v>0</v>
      </c>
      <c r="AE470" s="1652">
        <v>2.1111099999999996</v>
      </c>
      <c r="AF470" s="116">
        <v>1.8951665999999996</v>
      </c>
      <c r="AG470" s="116">
        <v>0.21594340000000012</v>
      </c>
      <c r="AH470" s="1646">
        <f t="shared" si="86"/>
        <v>0.10228903278370154</v>
      </c>
      <c r="AI470" s="116">
        <v>21.768379999999997</v>
      </c>
      <c r="AJ470" s="116">
        <v>15.7594159</v>
      </c>
      <c r="AK470" s="116">
        <v>6.0089640999999974</v>
      </c>
      <c r="AL470" s="1655">
        <f t="shared" si="87"/>
        <v>0.2760409410346566</v>
      </c>
    </row>
    <row r="471" spans="2:38" outlineLevel="1">
      <c r="B471" s="503" t="s">
        <v>1755</v>
      </c>
      <c r="C471" s="116">
        <v>3.1546999999999996</v>
      </c>
      <c r="D471" s="116">
        <v>1.7676266300000003</v>
      </c>
      <c r="E471" s="116">
        <v>1.3870733699999995</v>
      </c>
      <c r="F471" s="1646">
        <f t="shared" si="79"/>
        <v>0.43968471486987659</v>
      </c>
      <c r="G471" s="116">
        <v>3.4538500000000001</v>
      </c>
      <c r="H471" s="116">
        <v>2.0648317699999996</v>
      </c>
      <c r="I471" s="116">
        <v>1.38901823</v>
      </c>
      <c r="J471" s="1646">
        <f t="shared" si="80"/>
        <v>0.40216518667573864</v>
      </c>
      <c r="K471" s="116">
        <v>5.9965900000000012</v>
      </c>
      <c r="L471" s="116">
        <v>4.01879528</v>
      </c>
      <c r="M471" s="116">
        <v>1.9777947200000012</v>
      </c>
      <c r="N471" s="1646">
        <f t="shared" si="81"/>
        <v>0.32981990097705544</v>
      </c>
      <c r="O471" s="1652">
        <v>0.9521400000000001</v>
      </c>
      <c r="P471" s="116">
        <v>0.56508700000000001</v>
      </c>
      <c r="Q471" s="116">
        <v>0.38705300000000009</v>
      </c>
      <c r="R471" s="1646">
        <f t="shared" si="82"/>
        <v>0.40650849664965244</v>
      </c>
      <c r="S471" s="116">
        <v>13.557279999999999</v>
      </c>
      <c r="T471" s="116">
        <v>8.4163406799999994</v>
      </c>
      <c r="U471" s="116">
        <v>5.1409393199999993</v>
      </c>
      <c r="V471" s="1646">
        <f t="shared" si="83"/>
        <v>0.37920138257821628</v>
      </c>
      <c r="W471" s="116">
        <v>2.8435900000000003</v>
      </c>
      <c r="X471" s="116">
        <v>1.36652985</v>
      </c>
      <c r="Y471" s="116">
        <v>1.47706015</v>
      </c>
      <c r="Z471" s="1646">
        <f t="shared" si="84"/>
        <v>0.5194349923863848</v>
      </c>
      <c r="AA471" s="1652">
        <v>4.3324600000000002</v>
      </c>
      <c r="AB471" s="116">
        <v>2.1755997000000002</v>
      </c>
      <c r="AC471" s="116">
        <v>2.1568603</v>
      </c>
      <c r="AD471" s="1646">
        <f t="shared" si="85"/>
        <v>0.49783732567640554</v>
      </c>
      <c r="AE471" s="1652">
        <v>7.17605</v>
      </c>
      <c r="AF471" s="116">
        <v>3.5421295500000007</v>
      </c>
      <c r="AG471" s="116">
        <v>3.6339204499999997</v>
      </c>
      <c r="AH471" s="1646">
        <f t="shared" si="86"/>
        <v>0.50639564244953694</v>
      </c>
      <c r="AI471" s="116">
        <v>14.124780000000003</v>
      </c>
      <c r="AJ471" s="116">
        <v>8.1260118299999995</v>
      </c>
      <c r="AK471" s="116">
        <v>5.9987681700000026</v>
      </c>
      <c r="AL471" s="1655">
        <f t="shared" si="87"/>
        <v>0.42469816662631216</v>
      </c>
    </row>
    <row r="472" spans="2:38" outlineLevel="1">
      <c r="B472" s="503" t="s">
        <v>1535</v>
      </c>
      <c r="C472" s="116">
        <v>21.088890000000003</v>
      </c>
      <c r="D472" s="116">
        <v>13.732623100000001</v>
      </c>
      <c r="E472" s="116">
        <v>7.3562669000000023</v>
      </c>
      <c r="F472" s="1646">
        <f t="shared" si="79"/>
        <v>0.34882191049410383</v>
      </c>
      <c r="G472" s="116">
        <v>0.78118999999999983</v>
      </c>
      <c r="H472" s="116">
        <v>0.33785159999999997</v>
      </c>
      <c r="I472" s="116">
        <v>0.44333839999999985</v>
      </c>
      <c r="J472" s="1646">
        <f t="shared" si="80"/>
        <v>0.56751673728542351</v>
      </c>
      <c r="K472" s="116">
        <v>5.7623900000000017</v>
      </c>
      <c r="L472" s="116">
        <v>4.5333500000000004</v>
      </c>
      <c r="M472" s="116">
        <v>1.2290400000000008</v>
      </c>
      <c r="N472" s="1646">
        <f t="shared" si="81"/>
        <v>0.21328650091368345</v>
      </c>
      <c r="O472" s="1652">
        <v>0</v>
      </c>
      <c r="P472" s="116">
        <v>0</v>
      </c>
      <c r="Q472" s="116">
        <v>0</v>
      </c>
      <c r="R472" s="1646">
        <f t="shared" si="82"/>
        <v>0</v>
      </c>
      <c r="S472" s="116">
        <v>27.632470000000001</v>
      </c>
      <c r="T472" s="116">
        <v>18.603824700000001</v>
      </c>
      <c r="U472" s="116">
        <v>9.0286453000000009</v>
      </c>
      <c r="V472" s="1646">
        <f t="shared" si="83"/>
        <v>0.32674043616079201</v>
      </c>
      <c r="W472" s="116">
        <v>4.3683699999999996</v>
      </c>
      <c r="X472" s="116">
        <v>0.23284000000000016</v>
      </c>
      <c r="Y472" s="116">
        <v>4.1355300000000002</v>
      </c>
      <c r="Z472" s="1646">
        <f t="shared" si="84"/>
        <v>0.94669865418909127</v>
      </c>
      <c r="AA472" s="1652">
        <v>1.6119600000000001</v>
      </c>
      <c r="AB472" s="116">
        <v>1.1429510000000001</v>
      </c>
      <c r="AC472" s="116">
        <v>0.46900900000000001</v>
      </c>
      <c r="AD472" s="1646">
        <f t="shared" si="85"/>
        <v>0.290955730911437</v>
      </c>
      <c r="AE472" s="1652">
        <v>5.9803300000000004</v>
      </c>
      <c r="AF472" s="116">
        <v>1.3757910000000002</v>
      </c>
      <c r="AG472" s="116">
        <v>4.6045389999999999</v>
      </c>
      <c r="AH472" s="1646">
        <f t="shared" si="86"/>
        <v>0.76994731059991672</v>
      </c>
      <c r="AI472" s="116">
        <v>11.742720000000002</v>
      </c>
      <c r="AJ472" s="116">
        <v>5.9091410000000009</v>
      </c>
      <c r="AK472" s="116">
        <v>5.8335790000000003</v>
      </c>
      <c r="AL472" s="1655">
        <f t="shared" si="87"/>
        <v>0.49678260232722904</v>
      </c>
    </row>
    <row r="473" spans="2:38" outlineLevel="1">
      <c r="B473" s="503" t="s">
        <v>4810</v>
      </c>
      <c r="C473" s="116">
        <v>4.1162399999999995</v>
      </c>
      <c r="D473" s="116">
        <v>3.7018799999999996</v>
      </c>
      <c r="E473" s="116">
        <v>0.41436000000000012</v>
      </c>
      <c r="F473" s="1646">
        <f t="shared" si="79"/>
        <v>0.10066468427496943</v>
      </c>
      <c r="G473" s="116">
        <v>26.31025</v>
      </c>
      <c r="H473" s="116">
        <v>17.364256000000001</v>
      </c>
      <c r="I473" s="116">
        <v>8.9459939999999989</v>
      </c>
      <c r="J473" s="1646">
        <f t="shared" si="80"/>
        <v>0.34001934607234818</v>
      </c>
      <c r="K473" s="116">
        <v>11.92736</v>
      </c>
      <c r="L473" s="116">
        <v>7.4719202399999993</v>
      </c>
      <c r="M473" s="116">
        <v>4.4554397600000009</v>
      </c>
      <c r="N473" s="1646">
        <f t="shared" si="81"/>
        <v>0.37354785635714866</v>
      </c>
      <c r="O473" s="1652">
        <v>-0.65213999999999994</v>
      </c>
      <c r="P473" s="116">
        <v>-0.46740999999999999</v>
      </c>
      <c r="Q473" s="116">
        <v>-0.18473000000000001</v>
      </c>
      <c r="R473" s="1646">
        <f t="shared" si="82"/>
        <v>0.28326739657128841</v>
      </c>
      <c r="S473" s="116">
        <v>41.701709999999999</v>
      </c>
      <c r="T473" s="116">
        <v>28.070646240000002</v>
      </c>
      <c r="U473" s="116">
        <v>13.631063759999996</v>
      </c>
      <c r="V473" s="1646">
        <f t="shared" si="83"/>
        <v>0.3268706189746175</v>
      </c>
      <c r="W473" s="116">
        <v>4.1829000000000001</v>
      </c>
      <c r="X473" s="116">
        <v>2.8090572000000003</v>
      </c>
      <c r="Y473" s="116">
        <v>1.3738427999999994</v>
      </c>
      <c r="Z473" s="1646">
        <f t="shared" si="84"/>
        <v>0.32844265939898143</v>
      </c>
      <c r="AA473" s="1652">
        <v>0.19402</v>
      </c>
      <c r="AB473" s="116">
        <v>7.0910000000000015E-2</v>
      </c>
      <c r="AC473" s="116">
        <v>0.12311</v>
      </c>
      <c r="AD473" s="1646">
        <f t="shared" si="85"/>
        <v>0.6345222142047211</v>
      </c>
      <c r="AE473" s="1652">
        <v>4.3769200000000001</v>
      </c>
      <c r="AF473" s="116">
        <v>2.8799671999999998</v>
      </c>
      <c r="AG473" s="116">
        <v>1.4969528000000001</v>
      </c>
      <c r="AH473" s="1646">
        <f t="shared" si="86"/>
        <v>0.34201054622885502</v>
      </c>
      <c r="AI473" s="116">
        <v>15.652140000000001</v>
      </c>
      <c r="AJ473" s="116">
        <v>9.8844774399999995</v>
      </c>
      <c r="AK473" s="116">
        <v>5.7676625600000024</v>
      </c>
      <c r="AL473" s="1655">
        <f t="shared" si="87"/>
        <v>0.36849035084020471</v>
      </c>
    </row>
    <row r="474" spans="2:38" outlineLevel="1">
      <c r="B474" s="503" t="s">
        <v>1669</v>
      </c>
      <c r="C474" s="116">
        <v>5.8111099999999993</v>
      </c>
      <c r="D474" s="116">
        <v>4.4696252000000003</v>
      </c>
      <c r="E474" s="116">
        <v>1.3414847999999993</v>
      </c>
      <c r="F474" s="1646">
        <f t="shared" si="79"/>
        <v>0.23084828888112588</v>
      </c>
      <c r="G474" s="116">
        <v>4.1529699999999989</v>
      </c>
      <c r="H474" s="116">
        <v>2.8096828999999999</v>
      </c>
      <c r="I474" s="116">
        <v>1.3432870999999995</v>
      </c>
      <c r="J474" s="1646">
        <f t="shared" si="80"/>
        <v>0.32345215592696308</v>
      </c>
      <c r="K474" s="116">
        <v>6.7547100000000002</v>
      </c>
      <c r="L474" s="116">
        <v>4.7703015000000004</v>
      </c>
      <c r="M474" s="116">
        <v>1.9844084999999996</v>
      </c>
      <c r="N474" s="1646">
        <f t="shared" si="81"/>
        <v>0.29378145027691782</v>
      </c>
      <c r="O474" s="1652">
        <v>5.9401599999999997</v>
      </c>
      <c r="P474" s="116">
        <v>4.3246949999999993</v>
      </c>
      <c r="Q474" s="116">
        <v>1.6154650000000002</v>
      </c>
      <c r="R474" s="1646">
        <f t="shared" si="82"/>
        <v>0.27195647928675326</v>
      </c>
      <c r="S474" s="116">
        <v>22.658949999999997</v>
      </c>
      <c r="T474" s="116">
        <v>16.374304599999999</v>
      </c>
      <c r="U474" s="116">
        <v>6.2846453999999978</v>
      </c>
      <c r="V474" s="1646">
        <f t="shared" si="83"/>
        <v>0.2773581917961776</v>
      </c>
      <c r="W474" s="116">
        <v>3.7700800000000001</v>
      </c>
      <c r="X474" s="116">
        <v>2.6063350000000001</v>
      </c>
      <c r="Y474" s="116">
        <v>1.1637449999999998</v>
      </c>
      <c r="Z474" s="1646">
        <f t="shared" si="84"/>
        <v>0.30867912617238885</v>
      </c>
      <c r="AA474" s="1652">
        <v>2.7376</v>
      </c>
      <c r="AB474" s="116">
        <v>1.7556619</v>
      </c>
      <c r="AC474" s="116">
        <v>0.98193809999999981</v>
      </c>
      <c r="AD474" s="1646">
        <f t="shared" si="85"/>
        <v>0.35868574663939212</v>
      </c>
      <c r="AE474" s="1652">
        <v>6.5076800000000006</v>
      </c>
      <c r="AF474" s="116">
        <v>4.3619969000000003</v>
      </c>
      <c r="AG474" s="116">
        <v>2.1456831000000003</v>
      </c>
      <c r="AH474" s="1646">
        <f t="shared" si="86"/>
        <v>0.32971552073857352</v>
      </c>
      <c r="AI474" s="116">
        <v>19.202549999999995</v>
      </c>
      <c r="AJ474" s="116">
        <v>13.4569934</v>
      </c>
      <c r="AK474" s="116">
        <v>5.745556599999996</v>
      </c>
      <c r="AL474" s="1655">
        <f t="shared" si="87"/>
        <v>0.29920800102069767</v>
      </c>
    </row>
    <row r="475" spans="2:38" outlineLevel="1">
      <c r="B475" s="503" t="s">
        <v>4750</v>
      </c>
      <c r="C475" s="116">
        <v>0</v>
      </c>
      <c r="D475" s="116">
        <v>0</v>
      </c>
      <c r="E475" s="116">
        <v>0</v>
      </c>
      <c r="F475" s="1646">
        <f t="shared" si="79"/>
        <v>0</v>
      </c>
      <c r="G475" s="116">
        <v>0</v>
      </c>
      <c r="H475" s="116">
        <v>0</v>
      </c>
      <c r="I475" s="116">
        <v>0</v>
      </c>
      <c r="J475" s="1646">
        <f t="shared" si="80"/>
        <v>0</v>
      </c>
      <c r="K475" s="116">
        <v>0</v>
      </c>
      <c r="L475" s="116">
        <v>0</v>
      </c>
      <c r="M475" s="116">
        <v>0</v>
      </c>
      <c r="N475" s="1646">
        <f t="shared" si="81"/>
        <v>0</v>
      </c>
      <c r="O475" s="1652">
        <v>0</v>
      </c>
      <c r="P475" s="116">
        <v>0</v>
      </c>
      <c r="Q475" s="116">
        <v>0</v>
      </c>
      <c r="R475" s="1646">
        <f t="shared" si="82"/>
        <v>0</v>
      </c>
      <c r="S475" s="116">
        <v>0</v>
      </c>
      <c r="T475" s="116">
        <v>0</v>
      </c>
      <c r="U475" s="116">
        <v>0</v>
      </c>
      <c r="V475" s="1646">
        <f t="shared" si="83"/>
        <v>0</v>
      </c>
      <c r="W475" s="116">
        <v>0</v>
      </c>
      <c r="X475" s="116">
        <v>0</v>
      </c>
      <c r="Y475" s="116">
        <v>0</v>
      </c>
      <c r="Z475" s="1646">
        <f t="shared" si="84"/>
        <v>0</v>
      </c>
      <c r="AA475" s="1652">
        <v>21.967509999999997</v>
      </c>
      <c r="AB475" s="116">
        <v>16.228598899999998</v>
      </c>
      <c r="AC475" s="116">
        <v>5.7389110999999993</v>
      </c>
      <c r="AD475" s="1646">
        <f t="shared" si="85"/>
        <v>0.26124540742214297</v>
      </c>
      <c r="AE475" s="1652">
        <v>21.967509999999997</v>
      </c>
      <c r="AF475" s="116">
        <v>16.228598899999998</v>
      </c>
      <c r="AG475" s="116">
        <v>5.7389110999999993</v>
      </c>
      <c r="AH475" s="1646">
        <f t="shared" si="86"/>
        <v>0.26124540742214297</v>
      </c>
      <c r="AI475" s="116">
        <v>21.967509999999997</v>
      </c>
      <c r="AJ475" s="116">
        <v>16.228598899999998</v>
      </c>
      <c r="AK475" s="116">
        <v>5.7389110999999993</v>
      </c>
      <c r="AL475" s="1655">
        <f t="shared" si="87"/>
        <v>0.26124540742214297</v>
      </c>
    </row>
    <row r="476" spans="2:38" outlineLevel="1">
      <c r="B476" s="503" t="s">
        <v>1771</v>
      </c>
      <c r="C476" s="116">
        <v>0</v>
      </c>
      <c r="D476" s="116">
        <v>0</v>
      </c>
      <c r="E476" s="116">
        <v>0</v>
      </c>
      <c r="F476" s="1646">
        <f t="shared" si="79"/>
        <v>0</v>
      </c>
      <c r="G476" s="116">
        <v>0</v>
      </c>
      <c r="H476" s="116">
        <v>0</v>
      </c>
      <c r="I476" s="116">
        <v>0</v>
      </c>
      <c r="J476" s="1646">
        <f t="shared" si="80"/>
        <v>0</v>
      </c>
      <c r="K476" s="116">
        <v>12.169230000000001</v>
      </c>
      <c r="L476" s="116">
        <v>7.4141954999999999</v>
      </c>
      <c r="M476" s="116">
        <v>4.7550345000000016</v>
      </c>
      <c r="N476" s="1646">
        <f t="shared" si="81"/>
        <v>0.39074242988258101</v>
      </c>
      <c r="O476" s="1652">
        <v>2.5273499999999998</v>
      </c>
      <c r="P476" s="116">
        <v>1.5617575000000001</v>
      </c>
      <c r="Q476" s="116">
        <v>0.96559249999999974</v>
      </c>
      <c r="R476" s="1646">
        <f t="shared" si="82"/>
        <v>0.38205729321225784</v>
      </c>
      <c r="S476" s="116">
        <v>14.696580000000001</v>
      </c>
      <c r="T476" s="116">
        <v>8.9759529999999987</v>
      </c>
      <c r="U476" s="116">
        <v>5.7206270000000021</v>
      </c>
      <c r="V476" s="1646">
        <f t="shared" si="83"/>
        <v>0.38924885925841263</v>
      </c>
      <c r="W476" s="116">
        <v>0</v>
      </c>
      <c r="X476" s="116">
        <v>0</v>
      </c>
      <c r="Y476" s="116">
        <v>0</v>
      </c>
      <c r="Z476" s="1646">
        <f t="shared" si="84"/>
        <v>0</v>
      </c>
      <c r="AA476" s="1652">
        <v>0</v>
      </c>
      <c r="AB476" s="116">
        <v>0</v>
      </c>
      <c r="AC476" s="116">
        <v>0</v>
      </c>
      <c r="AD476" s="1646">
        <f t="shared" si="85"/>
        <v>0</v>
      </c>
      <c r="AE476" s="1652">
        <v>0</v>
      </c>
      <c r="AF476" s="116">
        <v>0</v>
      </c>
      <c r="AG476" s="116">
        <v>0</v>
      </c>
      <c r="AH476" s="1646">
        <f t="shared" si="86"/>
        <v>0</v>
      </c>
      <c r="AI476" s="116">
        <v>14.696580000000001</v>
      </c>
      <c r="AJ476" s="116">
        <v>8.9759529999999987</v>
      </c>
      <c r="AK476" s="116">
        <v>5.7206270000000021</v>
      </c>
      <c r="AL476" s="1655">
        <f t="shared" si="87"/>
        <v>0.38924885925841263</v>
      </c>
    </row>
    <row r="477" spans="2:38" outlineLevel="1">
      <c r="B477" s="503" t="s">
        <v>4788</v>
      </c>
      <c r="C477" s="116">
        <v>3.0495799999999997</v>
      </c>
      <c r="D477" s="116">
        <v>1.9075252600000001</v>
      </c>
      <c r="E477" s="116">
        <v>1.1420547399999998</v>
      </c>
      <c r="F477" s="1646">
        <f t="shared" si="79"/>
        <v>0.3744957469553184</v>
      </c>
      <c r="G477" s="116">
        <v>3.14358</v>
      </c>
      <c r="H477" s="116">
        <v>3.8447159399999999</v>
      </c>
      <c r="I477" s="116">
        <v>-0.70113594000000012</v>
      </c>
      <c r="J477" s="1646">
        <f t="shared" si="80"/>
        <v>-0.22303740957761536</v>
      </c>
      <c r="K477" s="116">
        <v>5.4888699999999995</v>
      </c>
      <c r="L477" s="116">
        <v>3.5372745000000005</v>
      </c>
      <c r="M477" s="116">
        <v>1.9515954999999994</v>
      </c>
      <c r="N477" s="1646">
        <f t="shared" si="81"/>
        <v>0.35555505960243178</v>
      </c>
      <c r="O477" s="1652">
        <v>4.4991399999999997</v>
      </c>
      <c r="P477" s="116">
        <v>2.2787883</v>
      </c>
      <c r="Q477" s="116">
        <v>2.2203516999999993</v>
      </c>
      <c r="R477" s="1646">
        <f t="shared" si="82"/>
        <v>0.49350580333130317</v>
      </c>
      <c r="S477" s="116">
        <v>16.181169999999998</v>
      </c>
      <c r="T477" s="116">
        <v>11.568303999999999</v>
      </c>
      <c r="U477" s="116">
        <v>4.6128659999999986</v>
      </c>
      <c r="V477" s="1646">
        <f t="shared" si="83"/>
        <v>0.28507617187137885</v>
      </c>
      <c r="W477" s="116">
        <v>0</v>
      </c>
      <c r="X477" s="116">
        <v>0</v>
      </c>
      <c r="Y477" s="116">
        <v>0</v>
      </c>
      <c r="Z477" s="1646">
        <f t="shared" si="84"/>
        <v>0</v>
      </c>
      <c r="AA477" s="1652">
        <v>3.4461599999999999</v>
      </c>
      <c r="AB477" s="116">
        <v>1.9289304399999996</v>
      </c>
      <c r="AC477" s="116">
        <v>1.5172295600000003</v>
      </c>
      <c r="AD477" s="1646">
        <f t="shared" si="85"/>
        <v>0.44026672005942857</v>
      </c>
      <c r="AE477" s="1652">
        <v>3.4461599999999999</v>
      </c>
      <c r="AF477" s="116">
        <v>1.9289304399999996</v>
      </c>
      <c r="AG477" s="116">
        <v>1.5172295600000003</v>
      </c>
      <c r="AH477" s="1646">
        <f t="shared" si="86"/>
        <v>0.44026672005942857</v>
      </c>
      <c r="AI477" s="116">
        <v>13.434169999999998</v>
      </c>
      <c r="AJ477" s="116">
        <v>7.7449932399999994</v>
      </c>
      <c r="AK477" s="116">
        <v>5.6891767599999987</v>
      </c>
      <c r="AL477" s="1655">
        <f t="shared" si="87"/>
        <v>0.42348554171936187</v>
      </c>
    </row>
    <row r="478" spans="2:38" outlineLevel="1">
      <c r="B478" s="503" t="s">
        <v>1857</v>
      </c>
      <c r="C478" s="116">
        <v>1.7376099999999999</v>
      </c>
      <c r="D478" s="116">
        <v>1.2478600000000002</v>
      </c>
      <c r="E478" s="116">
        <v>0.4897499999999998</v>
      </c>
      <c r="F478" s="1646">
        <f t="shared" si="79"/>
        <v>0.28185265968773188</v>
      </c>
      <c r="G478" s="116">
        <v>0</v>
      </c>
      <c r="H478" s="116">
        <v>0</v>
      </c>
      <c r="I478" s="116">
        <v>0</v>
      </c>
      <c r="J478" s="1646">
        <f t="shared" si="80"/>
        <v>0</v>
      </c>
      <c r="K478" s="116">
        <v>6.7213700000000003</v>
      </c>
      <c r="L478" s="116">
        <v>3.6288499999999999</v>
      </c>
      <c r="M478" s="116">
        <v>3.0925199999999999</v>
      </c>
      <c r="N478" s="1646">
        <f t="shared" si="81"/>
        <v>0.46010262788687423</v>
      </c>
      <c r="O478" s="1652">
        <v>2.3760700000000003</v>
      </c>
      <c r="P478" s="116">
        <v>1.4738799999999999</v>
      </c>
      <c r="Q478" s="116">
        <v>0.90219000000000027</v>
      </c>
      <c r="R478" s="1646">
        <f t="shared" si="82"/>
        <v>0.37969840955864098</v>
      </c>
      <c r="S478" s="116">
        <v>10.835049999999999</v>
      </c>
      <c r="T478" s="116">
        <v>6.3505900000000004</v>
      </c>
      <c r="U478" s="116">
        <v>4.4844599999999994</v>
      </c>
      <c r="V478" s="1646">
        <f t="shared" si="83"/>
        <v>0.41388456906059501</v>
      </c>
      <c r="W478" s="116">
        <v>3.7683800000000001</v>
      </c>
      <c r="X478" s="116">
        <v>2.1591999999999998</v>
      </c>
      <c r="Y478" s="116">
        <v>1.6091800000000003</v>
      </c>
      <c r="Z478" s="1646">
        <f t="shared" si="84"/>
        <v>0.4270216910184218</v>
      </c>
      <c r="AA478" s="1652">
        <v>0</v>
      </c>
      <c r="AB478" s="116">
        <v>0</v>
      </c>
      <c r="AC478" s="116">
        <v>0</v>
      </c>
      <c r="AD478" s="1646">
        <f t="shared" si="85"/>
        <v>0</v>
      </c>
      <c r="AE478" s="1652">
        <v>3.7683800000000001</v>
      </c>
      <c r="AF478" s="116">
        <v>2.1591999999999998</v>
      </c>
      <c r="AG478" s="116">
        <v>1.6091800000000003</v>
      </c>
      <c r="AH478" s="1646">
        <f t="shared" si="86"/>
        <v>0.4270216910184218</v>
      </c>
      <c r="AI478" s="116">
        <v>12.865819999999999</v>
      </c>
      <c r="AJ478" s="116">
        <v>7.2619299999999996</v>
      </c>
      <c r="AK478" s="116">
        <v>5.6038900000000007</v>
      </c>
      <c r="AL478" s="1655">
        <f t="shared" si="87"/>
        <v>0.43556415370337848</v>
      </c>
    </row>
    <row r="479" spans="2:38" outlineLevel="1">
      <c r="B479" s="503" t="s">
        <v>1757</v>
      </c>
      <c r="C479" s="116">
        <v>4.4111099999999999</v>
      </c>
      <c r="D479" s="116">
        <v>2.4514524999999994</v>
      </c>
      <c r="E479" s="116">
        <v>1.9596575000000003</v>
      </c>
      <c r="F479" s="1646">
        <f t="shared" si="79"/>
        <v>0.4442549607695116</v>
      </c>
      <c r="G479" s="116">
        <v>4.2410200000000007</v>
      </c>
      <c r="H479" s="116">
        <v>2.2898900000000002</v>
      </c>
      <c r="I479" s="116">
        <v>1.95113</v>
      </c>
      <c r="J479" s="1646">
        <f t="shared" si="80"/>
        <v>0.46006149464044022</v>
      </c>
      <c r="K479" s="116">
        <v>3.8341499999999997</v>
      </c>
      <c r="L479" s="116">
        <v>2.1091174999999995</v>
      </c>
      <c r="M479" s="116">
        <v>1.7250325000000002</v>
      </c>
      <c r="N479" s="1646">
        <f t="shared" si="81"/>
        <v>0.44991262730983406</v>
      </c>
      <c r="O479" s="1652">
        <v>1.5</v>
      </c>
      <c r="P479" s="116">
        <v>0.78090000000000004</v>
      </c>
      <c r="Q479" s="116">
        <v>0.71909999999999996</v>
      </c>
      <c r="R479" s="1646">
        <f t="shared" si="82"/>
        <v>0.47939999999999999</v>
      </c>
      <c r="S479" s="116">
        <v>13.986280000000001</v>
      </c>
      <c r="T479" s="116">
        <v>7.631359999999999</v>
      </c>
      <c r="U479" s="116">
        <v>6.3549200000000017</v>
      </c>
      <c r="V479" s="1646">
        <f t="shared" si="83"/>
        <v>0.45436813791801689</v>
      </c>
      <c r="W479" s="116">
        <v>4.4820500000000001</v>
      </c>
      <c r="X479" s="116">
        <v>2.5383225</v>
      </c>
      <c r="Y479" s="116">
        <v>1.9437275000000001</v>
      </c>
      <c r="Z479" s="1646">
        <f t="shared" si="84"/>
        <v>0.43366930310906837</v>
      </c>
      <c r="AA479" s="1652">
        <v>2.7427299999999999</v>
      </c>
      <c r="AB479" s="116">
        <v>1.5306774999999997</v>
      </c>
      <c r="AC479" s="116">
        <v>1.2120525000000002</v>
      </c>
      <c r="AD479" s="1646">
        <f t="shared" si="85"/>
        <v>0.44191462520918945</v>
      </c>
      <c r="AE479" s="1652">
        <v>7.2247800000000009</v>
      </c>
      <c r="AF479" s="116">
        <v>4.069</v>
      </c>
      <c r="AG479" s="116">
        <v>3.1557800000000005</v>
      </c>
      <c r="AH479" s="1646">
        <f t="shared" si="86"/>
        <v>0.43679945963752531</v>
      </c>
      <c r="AI479" s="116">
        <v>12.55893</v>
      </c>
      <c r="AJ479" s="116">
        <v>6.9590174999999999</v>
      </c>
      <c r="AK479" s="116">
        <v>5.5999125000000003</v>
      </c>
      <c r="AL479" s="1655">
        <f t="shared" si="87"/>
        <v>0.4458908919788549</v>
      </c>
    </row>
    <row r="480" spans="2:38" outlineLevel="1">
      <c r="B480" s="503" t="s">
        <v>4775</v>
      </c>
      <c r="C480" s="116">
        <v>0</v>
      </c>
      <c r="D480" s="116">
        <v>0</v>
      </c>
      <c r="E480" s="116">
        <v>0</v>
      </c>
      <c r="F480" s="1646">
        <f t="shared" si="79"/>
        <v>0</v>
      </c>
      <c r="G480" s="116">
        <v>0</v>
      </c>
      <c r="H480" s="116">
        <v>0</v>
      </c>
      <c r="I480" s="116">
        <v>0</v>
      </c>
      <c r="J480" s="1646">
        <f t="shared" si="80"/>
        <v>0</v>
      </c>
      <c r="K480" s="116">
        <v>0</v>
      </c>
      <c r="L480" s="116">
        <v>0</v>
      </c>
      <c r="M480" s="116">
        <v>0</v>
      </c>
      <c r="N480" s="1646">
        <f t="shared" si="81"/>
        <v>0</v>
      </c>
      <c r="O480" s="1652">
        <v>7.5</v>
      </c>
      <c r="P480" s="116">
        <v>5.2187999999999999</v>
      </c>
      <c r="Q480" s="116">
        <v>2.2811999999999997</v>
      </c>
      <c r="R480" s="1646">
        <f t="shared" si="82"/>
        <v>0.30415999999999993</v>
      </c>
      <c r="S480" s="116">
        <v>7.5</v>
      </c>
      <c r="T480" s="116">
        <v>5.2187999999999999</v>
      </c>
      <c r="U480" s="116">
        <v>2.2811999999999997</v>
      </c>
      <c r="V480" s="1646">
        <f t="shared" si="83"/>
        <v>0.30415999999999993</v>
      </c>
      <c r="W480" s="116">
        <v>5</v>
      </c>
      <c r="X480" s="116">
        <v>3.9615</v>
      </c>
      <c r="Y480" s="116">
        <v>1.0385</v>
      </c>
      <c r="Z480" s="1646">
        <f t="shared" si="84"/>
        <v>0.2077</v>
      </c>
      <c r="AA480" s="1652">
        <v>6.4657999999999998</v>
      </c>
      <c r="AB480" s="116">
        <v>4.1905300000000008</v>
      </c>
      <c r="AC480" s="116">
        <v>2.2752699999999995</v>
      </c>
      <c r="AD480" s="1646">
        <f t="shared" si="85"/>
        <v>0.35189303721117254</v>
      </c>
      <c r="AE480" s="1652">
        <v>11.4658</v>
      </c>
      <c r="AF480" s="116">
        <v>8.1520299999999999</v>
      </c>
      <c r="AG480" s="116">
        <v>3.3137699999999986</v>
      </c>
      <c r="AH480" s="1646">
        <f t="shared" si="86"/>
        <v>0.2890134138045316</v>
      </c>
      <c r="AI480" s="116">
        <v>18.965799999999998</v>
      </c>
      <c r="AJ480" s="116">
        <v>13.37083</v>
      </c>
      <c r="AK480" s="116">
        <v>5.5949699999999991</v>
      </c>
      <c r="AL480" s="1655">
        <f t="shared" si="87"/>
        <v>0.29500311086271075</v>
      </c>
    </row>
    <row r="481" spans="2:38" outlineLevel="1">
      <c r="B481" s="503" t="s">
        <v>4782</v>
      </c>
      <c r="C481" s="116">
        <v>0</v>
      </c>
      <c r="D481" s="116">
        <v>0</v>
      </c>
      <c r="E481" s="116">
        <v>0</v>
      </c>
      <c r="F481" s="1646">
        <f t="shared" si="79"/>
        <v>0</v>
      </c>
      <c r="G481" s="116">
        <v>0</v>
      </c>
      <c r="H481" s="116">
        <v>0</v>
      </c>
      <c r="I481" s="116">
        <v>0</v>
      </c>
      <c r="J481" s="1646">
        <f t="shared" si="80"/>
        <v>0</v>
      </c>
      <c r="K481" s="116">
        <v>0</v>
      </c>
      <c r="L481" s="116">
        <v>0</v>
      </c>
      <c r="M481" s="116">
        <v>0</v>
      </c>
      <c r="N481" s="1646">
        <f t="shared" si="81"/>
        <v>0</v>
      </c>
      <c r="O481" s="1652">
        <v>4.3504300000000002</v>
      </c>
      <c r="P481" s="116">
        <v>2.7905000000000002</v>
      </c>
      <c r="Q481" s="116">
        <v>1.5599300000000003</v>
      </c>
      <c r="R481" s="1646">
        <f t="shared" si="82"/>
        <v>0.35856915293430769</v>
      </c>
      <c r="S481" s="116">
        <v>4.3504300000000002</v>
      </c>
      <c r="T481" s="116">
        <v>2.7905000000000002</v>
      </c>
      <c r="U481" s="116">
        <v>1.5599300000000003</v>
      </c>
      <c r="V481" s="1646">
        <f t="shared" si="83"/>
        <v>0.35856915293430769</v>
      </c>
      <c r="W481" s="116">
        <v>6.4538500000000001</v>
      </c>
      <c r="X481" s="116">
        <v>4.3318785000000011</v>
      </c>
      <c r="Y481" s="116">
        <v>2.1219714999999995</v>
      </c>
      <c r="Z481" s="1646">
        <f t="shared" si="84"/>
        <v>0.32879157402170789</v>
      </c>
      <c r="AA481" s="1652">
        <v>4.7854700000000001</v>
      </c>
      <c r="AB481" s="116">
        <v>2.8751000000000002</v>
      </c>
      <c r="AC481" s="116">
        <v>1.9103699999999999</v>
      </c>
      <c r="AD481" s="1646">
        <f t="shared" si="85"/>
        <v>0.39920216823007976</v>
      </c>
      <c r="AE481" s="1652">
        <v>11.239319999999999</v>
      </c>
      <c r="AF481" s="116">
        <v>7.2069785000000008</v>
      </c>
      <c r="AG481" s="116">
        <v>4.0323414999999985</v>
      </c>
      <c r="AH481" s="1646">
        <f t="shared" si="86"/>
        <v>0.35877094877626037</v>
      </c>
      <c r="AI481" s="116">
        <v>15.58975</v>
      </c>
      <c r="AJ481" s="116">
        <v>9.9974785000000015</v>
      </c>
      <c r="AK481" s="116">
        <v>5.592271499999999</v>
      </c>
      <c r="AL481" s="1655">
        <f t="shared" si="87"/>
        <v>0.35871463621931071</v>
      </c>
    </row>
    <row r="482" spans="2:38" outlineLevel="1">
      <c r="B482" s="503" t="s">
        <v>1763</v>
      </c>
      <c r="C482" s="116">
        <v>11.755560000000001</v>
      </c>
      <c r="D482" s="116">
        <v>10.274383800000001</v>
      </c>
      <c r="E482" s="116">
        <v>1.4811761999999999</v>
      </c>
      <c r="F482" s="1646">
        <f t="shared" si="79"/>
        <v>0.12599792778906321</v>
      </c>
      <c r="G482" s="116">
        <v>0.64016999999999991</v>
      </c>
      <c r="H482" s="116">
        <v>0.31905999999999995</v>
      </c>
      <c r="I482" s="116">
        <v>0.32111000000000001</v>
      </c>
      <c r="J482" s="1646">
        <f t="shared" si="80"/>
        <v>0.50160113719793187</v>
      </c>
      <c r="K482" s="116">
        <v>0</v>
      </c>
      <c r="L482" s="116">
        <v>0</v>
      </c>
      <c r="M482" s="116">
        <v>0</v>
      </c>
      <c r="N482" s="1646">
        <f t="shared" si="81"/>
        <v>0</v>
      </c>
      <c r="O482" s="1652">
        <v>4.1102499999999997</v>
      </c>
      <c r="P482" s="116">
        <v>2.2094200000000002</v>
      </c>
      <c r="Q482" s="116">
        <v>1.90083</v>
      </c>
      <c r="R482" s="1646">
        <f t="shared" si="82"/>
        <v>0.46246092086856033</v>
      </c>
      <c r="S482" s="116">
        <v>16.505980000000005</v>
      </c>
      <c r="T482" s="116">
        <v>12.802863800000001</v>
      </c>
      <c r="U482" s="116">
        <v>3.7031162000000024</v>
      </c>
      <c r="V482" s="1646">
        <f t="shared" si="83"/>
        <v>0.22434997497876535</v>
      </c>
      <c r="W482" s="116">
        <v>5.7273499999999995</v>
      </c>
      <c r="X482" s="116">
        <v>3.1012603999999997</v>
      </c>
      <c r="Y482" s="116">
        <v>2.6260895999999998</v>
      </c>
      <c r="Z482" s="1646">
        <f t="shared" si="84"/>
        <v>0.4585173946065807</v>
      </c>
      <c r="AA482" s="1652">
        <v>2.27948</v>
      </c>
      <c r="AB482" s="116">
        <v>1.2258</v>
      </c>
      <c r="AC482" s="116">
        <v>1.0536800000000002</v>
      </c>
      <c r="AD482" s="1646">
        <f t="shared" si="85"/>
        <v>0.4622457753522734</v>
      </c>
      <c r="AE482" s="1652">
        <v>8.0068300000000008</v>
      </c>
      <c r="AF482" s="116">
        <v>4.3270603999999997</v>
      </c>
      <c r="AG482" s="116">
        <v>3.6797696000000006</v>
      </c>
      <c r="AH482" s="1646">
        <f t="shared" si="86"/>
        <v>0.45957883456998588</v>
      </c>
      <c r="AI482" s="116">
        <v>12.117079999999998</v>
      </c>
      <c r="AJ482" s="116">
        <v>6.5364803999999994</v>
      </c>
      <c r="AK482" s="116">
        <v>5.5805995999999984</v>
      </c>
      <c r="AL482" s="1655">
        <f t="shared" si="87"/>
        <v>0.46055647070086186</v>
      </c>
    </row>
    <row r="483" spans="2:38" outlineLevel="1">
      <c r="B483" s="503" t="s">
        <v>4803</v>
      </c>
      <c r="C483" s="116">
        <v>0.10940000000000001</v>
      </c>
      <c r="D483" s="116">
        <v>6.3352199999999997E-2</v>
      </c>
      <c r="E483" s="116">
        <v>4.6047800000000007E-2</v>
      </c>
      <c r="F483" s="1646">
        <f t="shared" si="79"/>
        <v>0.42091224862888482</v>
      </c>
      <c r="G483" s="116">
        <v>0.32991000000000004</v>
      </c>
      <c r="H483" s="116">
        <v>0.22776060000000001</v>
      </c>
      <c r="I483" s="116">
        <v>0.10214940000000002</v>
      </c>
      <c r="J483" s="1646">
        <f t="shared" si="80"/>
        <v>0.30962808038555972</v>
      </c>
      <c r="K483" s="116">
        <v>0</v>
      </c>
      <c r="L483" s="116">
        <v>0</v>
      </c>
      <c r="M483" s="116">
        <v>0</v>
      </c>
      <c r="N483" s="1646">
        <f t="shared" si="81"/>
        <v>0</v>
      </c>
      <c r="O483" s="1652">
        <v>3.3453000000000004</v>
      </c>
      <c r="P483" s="116">
        <v>0.41046360000000004</v>
      </c>
      <c r="Q483" s="116">
        <v>2.9348364</v>
      </c>
      <c r="R483" s="1646">
        <f t="shared" si="82"/>
        <v>0.87730140794547562</v>
      </c>
      <c r="S483" s="116">
        <v>3.7846100000000003</v>
      </c>
      <c r="T483" s="116">
        <v>0.70157639999999999</v>
      </c>
      <c r="U483" s="116">
        <v>3.0830336000000003</v>
      </c>
      <c r="V483" s="1646">
        <f t="shared" si="83"/>
        <v>0.81462385820467631</v>
      </c>
      <c r="W483" s="116">
        <v>9.0307600000000008</v>
      </c>
      <c r="X483" s="116">
        <v>6.8995913999999994</v>
      </c>
      <c r="Y483" s="116">
        <v>2.131168600000001</v>
      </c>
      <c r="Z483" s="1646">
        <f t="shared" si="84"/>
        <v>0.23598994990454855</v>
      </c>
      <c r="AA483" s="1652">
        <v>2.8059799999999999</v>
      </c>
      <c r="AB483" s="116">
        <v>2.3157125999999999</v>
      </c>
      <c r="AC483" s="116">
        <v>0.49026740000000019</v>
      </c>
      <c r="AD483" s="1646">
        <f t="shared" si="85"/>
        <v>0.17472234299602998</v>
      </c>
      <c r="AE483" s="1652">
        <v>11.836739999999999</v>
      </c>
      <c r="AF483" s="116">
        <v>9.2153039999999997</v>
      </c>
      <c r="AG483" s="116">
        <v>2.6214359999999997</v>
      </c>
      <c r="AH483" s="1646">
        <f t="shared" si="86"/>
        <v>0.2214660455497037</v>
      </c>
      <c r="AI483" s="116">
        <v>15.182040000000001</v>
      </c>
      <c r="AJ483" s="116">
        <v>9.6257675999999996</v>
      </c>
      <c r="AK483" s="116">
        <v>5.5562724000000019</v>
      </c>
      <c r="AL483" s="1655">
        <f t="shared" si="87"/>
        <v>0.36597666716725824</v>
      </c>
    </row>
    <row r="484" spans="2:38" outlineLevel="1">
      <c r="B484" s="503" t="s">
        <v>2109</v>
      </c>
      <c r="C484" s="116">
        <v>0</v>
      </c>
      <c r="D484" s="116">
        <v>0</v>
      </c>
      <c r="E484" s="116">
        <v>0</v>
      </c>
      <c r="F484" s="1646">
        <f t="shared" si="79"/>
        <v>0</v>
      </c>
      <c r="G484" s="116">
        <v>2.51966</v>
      </c>
      <c r="H484" s="116">
        <v>1.4801199999999999</v>
      </c>
      <c r="I484" s="116">
        <v>1.0395399999999999</v>
      </c>
      <c r="J484" s="1646">
        <f t="shared" si="80"/>
        <v>0.41257153742965319</v>
      </c>
      <c r="K484" s="116">
        <v>0</v>
      </c>
      <c r="L484" s="116">
        <v>0</v>
      </c>
      <c r="M484" s="116">
        <v>0</v>
      </c>
      <c r="N484" s="1646">
        <f t="shared" si="81"/>
        <v>0</v>
      </c>
      <c r="O484" s="1652">
        <v>13.259829999999999</v>
      </c>
      <c r="P484" s="116">
        <v>7.7664600000000013</v>
      </c>
      <c r="Q484" s="116">
        <v>5.4933699999999988</v>
      </c>
      <c r="R484" s="1646">
        <f t="shared" si="82"/>
        <v>0.4142866085010139</v>
      </c>
      <c r="S484" s="116">
        <v>15.779489999999999</v>
      </c>
      <c r="T484" s="116">
        <v>9.2465800000000016</v>
      </c>
      <c r="U484" s="116">
        <v>6.5329099999999984</v>
      </c>
      <c r="V484" s="1646">
        <f t="shared" si="83"/>
        <v>0.41401274692654827</v>
      </c>
      <c r="W484" s="116">
        <v>0</v>
      </c>
      <c r="X484" s="116">
        <v>0</v>
      </c>
      <c r="Y484" s="116">
        <v>0</v>
      </c>
      <c r="Z484" s="1646">
        <f t="shared" si="84"/>
        <v>0</v>
      </c>
      <c r="AA484" s="1652">
        <v>0</v>
      </c>
      <c r="AB484" s="116">
        <v>0</v>
      </c>
      <c r="AC484" s="116">
        <v>0</v>
      </c>
      <c r="AD484" s="1646">
        <f t="shared" si="85"/>
        <v>0</v>
      </c>
      <c r="AE484" s="1652">
        <v>0</v>
      </c>
      <c r="AF484" s="116">
        <v>0</v>
      </c>
      <c r="AG484" s="116">
        <v>0</v>
      </c>
      <c r="AH484" s="1646">
        <f t="shared" si="86"/>
        <v>0</v>
      </c>
      <c r="AI484" s="116">
        <v>13.259829999999999</v>
      </c>
      <c r="AJ484" s="116">
        <v>7.7664600000000013</v>
      </c>
      <c r="AK484" s="116">
        <v>5.4933699999999988</v>
      </c>
      <c r="AL484" s="1655">
        <f t="shared" si="87"/>
        <v>0.4142866085010139</v>
      </c>
    </row>
    <row r="485" spans="2:38" outlineLevel="1">
      <c r="B485" s="503" t="s">
        <v>4870</v>
      </c>
      <c r="C485" s="116">
        <v>0</v>
      </c>
      <c r="D485" s="116">
        <v>0</v>
      </c>
      <c r="E485" s="116">
        <v>0</v>
      </c>
      <c r="F485" s="1646">
        <f t="shared" si="79"/>
        <v>0</v>
      </c>
      <c r="G485" s="116">
        <v>0</v>
      </c>
      <c r="H485" s="116">
        <v>0</v>
      </c>
      <c r="I485" s="116">
        <v>0</v>
      </c>
      <c r="J485" s="1646">
        <f t="shared" si="80"/>
        <v>0</v>
      </c>
      <c r="K485" s="116">
        <v>0</v>
      </c>
      <c r="L485" s="116">
        <v>0</v>
      </c>
      <c r="M485" s="116">
        <v>0</v>
      </c>
      <c r="N485" s="1646">
        <f t="shared" si="81"/>
        <v>0</v>
      </c>
      <c r="O485" s="1652">
        <v>47.914529999999999</v>
      </c>
      <c r="P485" s="116">
        <v>41.941983919999998</v>
      </c>
      <c r="Q485" s="116">
        <v>5.9725460799999999</v>
      </c>
      <c r="R485" s="1646">
        <f t="shared" si="82"/>
        <v>0.1246499982364431</v>
      </c>
      <c r="S485" s="116">
        <v>47.914529999999999</v>
      </c>
      <c r="T485" s="116">
        <v>41.941983919999998</v>
      </c>
      <c r="U485" s="116">
        <v>5.9725460799999999</v>
      </c>
      <c r="V485" s="1646">
        <f t="shared" si="83"/>
        <v>0.1246499982364431</v>
      </c>
      <c r="W485" s="116">
        <v>-4.6666600000000003</v>
      </c>
      <c r="X485" s="116">
        <v>-4.1723894000000001</v>
      </c>
      <c r="Y485" s="116">
        <v>-0.49427059999999984</v>
      </c>
      <c r="Z485" s="1646">
        <f t="shared" si="84"/>
        <v>0.10591527987897122</v>
      </c>
      <c r="AA485" s="1652">
        <v>0</v>
      </c>
      <c r="AB485" s="116">
        <v>0</v>
      </c>
      <c r="AC485" s="116">
        <v>0</v>
      </c>
      <c r="AD485" s="1646">
        <f t="shared" si="85"/>
        <v>0</v>
      </c>
      <c r="AE485" s="1652">
        <v>-4.6666600000000003</v>
      </c>
      <c r="AF485" s="116">
        <v>-4.1723894000000001</v>
      </c>
      <c r="AG485" s="116">
        <v>-0.49427059999999984</v>
      </c>
      <c r="AH485" s="1646">
        <f t="shared" si="86"/>
        <v>0.10591527987897122</v>
      </c>
      <c r="AI485" s="116">
        <v>43.247869999999992</v>
      </c>
      <c r="AJ485" s="116">
        <v>37.769594519999998</v>
      </c>
      <c r="AK485" s="116">
        <v>5.4782754799999962</v>
      </c>
      <c r="AL485" s="1655">
        <f t="shared" si="87"/>
        <v>0.12667156740898447</v>
      </c>
    </row>
    <row r="486" spans="2:38" outlineLevel="1">
      <c r="B486" s="503" t="s">
        <v>4751</v>
      </c>
      <c r="C486" s="116">
        <v>0</v>
      </c>
      <c r="D486" s="116">
        <v>0</v>
      </c>
      <c r="E486" s="116">
        <v>0</v>
      </c>
      <c r="F486" s="1646">
        <f t="shared" si="79"/>
        <v>0</v>
      </c>
      <c r="G486" s="116">
        <v>0</v>
      </c>
      <c r="H486" s="116">
        <v>0</v>
      </c>
      <c r="I486" s="116">
        <v>0</v>
      </c>
      <c r="J486" s="1646">
        <f t="shared" si="80"/>
        <v>0</v>
      </c>
      <c r="K486" s="116">
        <v>0</v>
      </c>
      <c r="L486" s="116">
        <v>0</v>
      </c>
      <c r="M486" s="116">
        <v>0</v>
      </c>
      <c r="N486" s="1646">
        <f t="shared" si="81"/>
        <v>0</v>
      </c>
      <c r="O486" s="1652">
        <v>0</v>
      </c>
      <c r="P486" s="116">
        <v>0</v>
      </c>
      <c r="Q486" s="116">
        <v>0</v>
      </c>
      <c r="R486" s="1646">
        <f t="shared" si="82"/>
        <v>0</v>
      </c>
      <c r="S486" s="116">
        <v>0</v>
      </c>
      <c r="T486" s="116">
        <v>0</v>
      </c>
      <c r="U486" s="116">
        <v>0</v>
      </c>
      <c r="V486" s="1646">
        <f t="shared" si="83"/>
        <v>0</v>
      </c>
      <c r="W486" s="116">
        <v>0</v>
      </c>
      <c r="X486" s="116">
        <v>0</v>
      </c>
      <c r="Y486" s="116">
        <v>0</v>
      </c>
      <c r="Z486" s="1646">
        <f t="shared" si="84"/>
        <v>0</v>
      </c>
      <c r="AA486" s="1652">
        <v>26.114529999999998</v>
      </c>
      <c r="AB486" s="116">
        <v>20.655802000000001</v>
      </c>
      <c r="AC486" s="116">
        <v>5.4587279999999989</v>
      </c>
      <c r="AD486" s="1646">
        <f t="shared" si="85"/>
        <v>0.20903029845836779</v>
      </c>
      <c r="AE486" s="1652">
        <v>26.114529999999998</v>
      </c>
      <c r="AF486" s="116">
        <v>20.655802000000001</v>
      </c>
      <c r="AG486" s="116">
        <v>5.4587279999999989</v>
      </c>
      <c r="AH486" s="1646">
        <f t="shared" si="86"/>
        <v>0.20903029845836779</v>
      </c>
      <c r="AI486" s="116">
        <v>26.114529999999998</v>
      </c>
      <c r="AJ486" s="116">
        <v>20.655802000000001</v>
      </c>
      <c r="AK486" s="116">
        <v>5.4587279999999989</v>
      </c>
      <c r="AL486" s="1655">
        <f t="shared" si="87"/>
        <v>0.20903029845836779</v>
      </c>
    </row>
    <row r="487" spans="2:38" outlineLevel="1">
      <c r="B487" s="503" t="s">
        <v>1009</v>
      </c>
      <c r="C487" s="116">
        <v>1140.0647971999997</v>
      </c>
      <c r="D487" s="116">
        <v>808.7713249999988</v>
      </c>
      <c r="E487" s="116">
        <v>331.29347220000091</v>
      </c>
      <c r="F487" s="1646">
        <f t="shared" si="79"/>
        <v>0.29059179181188471</v>
      </c>
      <c r="G487" s="116">
        <v>0</v>
      </c>
      <c r="H487" s="116">
        <v>0</v>
      </c>
      <c r="I487" s="116">
        <v>0</v>
      </c>
      <c r="J487" s="1646">
        <f t="shared" si="80"/>
        <v>0</v>
      </c>
      <c r="K487" s="116">
        <v>0</v>
      </c>
      <c r="L487" s="116">
        <v>0</v>
      </c>
      <c r="M487" s="116">
        <v>0</v>
      </c>
      <c r="N487" s="1646">
        <f t="shared" si="81"/>
        <v>0</v>
      </c>
      <c r="O487" s="1652">
        <v>0</v>
      </c>
      <c r="P487" s="116">
        <v>0</v>
      </c>
      <c r="Q487" s="116">
        <v>0</v>
      </c>
      <c r="R487" s="1646">
        <f t="shared" si="82"/>
        <v>0</v>
      </c>
      <c r="S487" s="116">
        <v>1140.0647971999997</v>
      </c>
      <c r="T487" s="116">
        <v>808.7713249999988</v>
      </c>
      <c r="U487" s="116">
        <v>331.29347220000091</v>
      </c>
      <c r="V487" s="1646">
        <f t="shared" si="83"/>
        <v>0.29059179181188471</v>
      </c>
      <c r="W487" s="116">
        <v>23.180975999999998</v>
      </c>
      <c r="X487" s="116">
        <v>17.749615000000002</v>
      </c>
      <c r="Y487" s="116">
        <v>5.4313609999999972</v>
      </c>
      <c r="Z487" s="1646">
        <f t="shared" si="84"/>
        <v>0.23430251599414958</v>
      </c>
      <c r="AA487" s="1652">
        <v>0</v>
      </c>
      <c r="AB487" s="116">
        <v>0</v>
      </c>
      <c r="AC487" s="116">
        <v>0</v>
      </c>
      <c r="AD487" s="1646">
        <f t="shared" si="85"/>
        <v>0</v>
      </c>
      <c r="AE487" s="1652">
        <v>23.180975999999998</v>
      </c>
      <c r="AF487" s="116">
        <v>17.749615000000002</v>
      </c>
      <c r="AG487" s="116">
        <v>5.4313609999999972</v>
      </c>
      <c r="AH487" s="1646">
        <f t="shared" si="86"/>
        <v>0.23430251599414958</v>
      </c>
      <c r="AI487" s="116">
        <v>23.180975999999998</v>
      </c>
      <c r="AJ487" s="116">
        <v>17.749615000000002</v>
      </c>
      <c r="AK487" s="116">
        <v>5.4313609999999972</v>
      </c>
      <c r="AL487" s="1655">
        <f t="shared" si="87"/>
        <v>0.23430251599414958</v>
      </c>
    </row>
    <row r="488" spans="2:38" outlineLevel="1">
      <c r="B488" s="503" t="s">
        <v>4752</v>
      </c>
      <c r="C488" s="116">
        <v>0</v>
      </c>
      <c r="D488" s="116">
        <v>0</v>
      </c>
      <c r="E488" s="116">
        <v>0</v>
      </c>
      <c r="F488" s="1646">
        <f t="shared" si="79"/>
        <v>0</v>
      </c>
      <c r="G488" s="116">
        <v>0</v>
      </c>
      <c r="H488" s="116">
        <v>0</v>
      </c>
      <c r="I488" s="116">
        <v>0</v>
      </c>
      <c r="J488" s="1646">
        <f t="shared" si="80"/>
        <v>0</v>
      </c>
      <c r="K488" s="116">
        <v>0</v>
      </c>
      <c r="L488" s="116">
        <v>0</v>
      </c>
      <c r="M488" s="116">
        <v>0</v>
      </c>
      <c r="N488" s="1646">
        <f t="shared" si="81"/>
        <v>0</v>
      </c>
      <c r="O488" s="1652">
        <v>0</v>
      </c>
      <c r="P488" s="116">
        <v>0</v>
      </c>
      <c r="Q488" s="116">
        <v>0</v>
      </c>
      <c r="R488" s="1646">
        <f t="shared" si="82"/>
        <v>0</v>
      </c>
      <c r="S488" s="116">
        <v>0</v>
      </c>
      <c r="T488" s="116">
        <v>0</v>
      </c>
      <c r="U488" s="116">
        <v>0</v>
      </c>
      <c r="V488" s="1646">
        <f t="shared" si="83"/>
        <v>0</v>
      </c>
      <c r="W488" s="116">
        <v>0</v>
      </c>
      <c r="X488" s="116">
        <v>0</v>
      </c>
      <c r="Y488" s="116">
        <v>0</v>
      </c>
      <c r="Z488" s="1646">
        <f t="shared" si="84"/>
        <v>0</v>
      </c>
      <c r="AA488" s="1652">
        <v>16.67621888</v>
      </c>
      <c r="AB488" s="116">
        <v>11.377895499999999</v>
      </c>
      <c r="AC488" s="116">
        <v>5.298323380000002</v>
      </c>
      <c r="AD488" s="1646">
        <f t="shared" si="85"/>
        <v>0.31771730858931985</v>
      </c>
      <c r="AE488" s="1652">
        <v>16.67621888</v>
      </c>
      <c r="AF488" s="116">
        <v>11.377895499999999</v>
      </c>
      <c r="AG488" s="116">
        <v>5.298323380000002</v>
      </c>
      <c r="AH488" s="1646">
        <f t="shared" si="86"/>
        <v>0.31771730858931985</v>
      </c>
      <c r="AI488" s="116">
        <v>16.67621888</v>
      </c>
      <c r="AJ488" s="116">
        <v>11.377895499999999</v>
      </c>
      <c r="AK488" s="116">
        <v>5.298323380000002</v>
      </c>
      <c r="AL488" s="1655">
        <f t="shared" si="87"/>
        <v>0.31771730858931985</v>
      </c>
    </row>
    <row r="489" spans="2:38" outlineLevel="1">
      <c r="B489" s="503" t="s">
        <v>1659</v>
      </c>
      <c r="C489" s="116">
        <v>5.3803299999999998</v>
      </c>
      <c r="D489" s="116">
        <v>3.4413625000000003</v>
      </c>
      <c r="E489" s="116">
        <v>1.9389674999999997</v>
      </c>
      <c r="F489" s="1646">
        <f t="shared" si="79"/>
        <v>0.36038077590036294</v>
      </c>
      <c r="G489" s="116">
        <v>3.9487200000000002</v>
      </c>
      <c r="H489" s="116">
        <v>2.7217175000000005</v>
      </c>
      <c r="I489" s="116">
        <v>1.2270024999999996</v>
      </c>
      <c r="J489" s="1646">
        <f t="shared" si="80"/>
        <v>0.31073423793026589</v>
      </c>
      <c r="K489" s="116">
        <v>7.9709400000000006</v>
      </c>
      <c r="L489" s="116">
        <v>5.4461575</v>
      </c>
      <c r="M489" s="116">
        <v>2.5247825000000002</v>
      </c>
      <c r="N489" s="1646">
        <f t="shared" si="81"/>
        <v>0.31674840106687541</v>
      </c>
      <c r="O489" s="1652">
        <v>2.7281999999999997</v>
      </c>
      <c r="P489" s="116">
        <v>1.5378724999999998</v>
      </c>
      <c r="Q489" s="116">
        <v>1.1903275000000002</v>
      </c>
      <c r="R489" s="1646">
        <f t="shared" si="82"/>
        <v>0.43630507294186655</v>
      </c>
      <c r="S489" s="116">
        <v>20.028189999999999</v>
      </c>
      <c r="T489" s="116">
        <v>13.147110000000001</v>
      </c>
      <c r="U489" s="116">
        <v>6.8810799999999981</v>
      </c>
      <c r="V489" s="1646">
        <f t="shared" si="83"/>
        <v>0.34356973845364952</v>
      </c>
      <c r="W489" s="116">
        <v>3.7247799999999995</v>
      </c>
      <c r="X489" s="116">
        <v>2.1636049999999996</v>
      </c>
      <c r="Y489" s="116">
        <v>1.5611750000000002</v>
      </c>
      <c r="Z489" s="1646">
        <f t="shared" si="84"/>
        <v>0.41913213666310506</v>
      </c>
      <c r="AA489" s="1652">
        <v>0</v>
      </c>
      <c r="AB489" s="116">
        <v>0</v>
      </c>
      <c r="AC489" s="116">
        <v>0</v>
      </c>
      <c r="AD489" s="1646">
        <f t="shared" si="85"/>
        <v>0</v>
      </c>
      <c r="AE489" s="1652">
        <v>3.7247799999999995</v>
      </c>
      <c r="AF489" s="116">
        <v>2.1636049999999996</v>
      </c>
      <c r="AG489" s="116">
        <v>1.5611750000000002</v>
      </c>
      <c r="AH489" s="1646">
        <f t="shared" si="86"/>
        <v>0.41913213666310506</v>
      </c>
      <c r="AI489" s="116">
        <v>14.423919999999999</v>
      </c>
      <c r="AJ489" s="116">
        <v>9.1476349999999975</v>
      </c>
      <c r="AK489" s="116">
        <v>5.2762849999999997</v>
      </c>
      <c r="AL489" s="1655">
        <f t="shared" si="87"/>
        <v>0.36580104437628608</v>
      </c>
    </row>
    <row r="490" spans="2:38" outlineLevel="1">
      <c r="B490" s="503" t="s">
        <v>4768</v>
      </c>
      <c r="C490" s="116">
        <v>0</v>
      </c>
      <c r="D490" s="116">
        <v>0</v>
      </c>
      <c r="E490" s="116">
        <v>0</v>
      </c>
      <c r="F490" s="1646">
        <f t="shared" si="79"/>
        <v>0</v>
      </c>
      <c r="G490" s="116">
        <v>0</v>
      </c>
      <c r="H490" s="116">
        <v>0</v>
      </c>
      <c r="I490" s="116">
        <v>0</v>
      </c>
      <c r="J490" s="1646">
        <f t="shared" si="80"/>
        <v>0</v>
      </c>
      <c r="K490" s="116">
        <v>0</v>
      </c>
      <c r="L490" s="116">
        <v>0</v>
      </c>
      <c r="M490" s="116">
        <v>0</v>
      </c>
      <c r="N490" s="1646">
        <f t="shared" si="81"/>
        <v>0</v>
      </c>
      <c r="O490" s="1652">
        <v>2.7222199999999996</v>
      </c>
      <c r="P490" s="116">
        <v>2.01694</v>
      </c>
      <c r="Q490" s="116">
        <v>0.7052799999999998</v>
      </c>
      <c r="R490" s="1646">
        <f t="shared" si="82"/>
        <v>0.25908266047564116</v>
      </c>
      <c r="S490" s="116">
        <v>2.7222199999999996</v>
      </c>
      <c r="T490" s="116">
        <v>2.01694</v>
      </c>
      <c r="U490" s="116">
        <v>0.7052799999999998</v>
      </c>
      <c r="V490" s="1646">
        <f t="shared" si="83"/>
        <v>0.25908266047564116</v>
      </c>
      <c r="W490" s="116">
        <v>6.1478599999999997</v>
      </c>
      <c r="X490" s="116">
        <v>4.2846899999999986</v>
      </c>
      <c r="Y490" s="116">
        <v>1.8631700000000009</v>
      </c>
      <c r="Z490" s="1646">
        <f t="shared" si="84"/>
        <v>0.30305992654354541</v>
      </c>
      <c r="AA490" s="1652">
        <v>7.4153900000000013</v>
      </c>
      <c r="AB490" s="116">
        <v>4.8393350000000002</v>
      </c>
      <c r="AC490" s="116">
        <v>2.5760550000000011</v>
      </c>
      <c r="AD490" s="1646">
        <f t="shared" si="85"/>
        <v>0.34739305687226169</v>
      </c>
      <c r="AE490" s="1652">
        <v>13.56325</v>
      </c>
      <c r="AF490" s="116">
        <v>9.1240249999999978</v>
      </c>
      <c r="AG490" s="116">
        <v>4.4392250000000022</v>
      </c>
      <c r="AH490" s="1646">
        <f t="shared" si="86"/>
        <v>0.32729802960204984</v>
      </c>
      <c r="AI490" s="116">
        <v>16.28547</v>
      </c>
      <c r="AJ490" s="116">
        <v>11.140965</v>
      </c>
      <c r="AK490" s="116">
        <v>5.1445050000000014</v>
      </c>
      <c r="AL490" s="1655">
        <f t="shared" si="87"/>
        <v>0.31589539632568181</v>
      </c>
    </row>
    <row r="491" spans="2:38" outlineLevel="1">
      <c r="B491" s="503" t="s">
        <v>1441</v>
      </c>
      <c r="C491" s="116">
        <v>0</v>
      </c>
      <c r="D491" s="116">
        <v>0</v>
      </c>
      <c r="E491" s="116">
        <v>0</v>
      </c>
      <c r="F491" s="1646">
        <f t="shared" si="79"/>
        <v>0</v>
      </c>
      <c r="G491" s="116">
        <v>0</v>
      </c>
      <c r="H491" s="116">
        <v>0</v>
      </c>
      <c r="I491" s="116">
        <v>0</v>
      </c>
      <c r="J491" s="1646">
        <f t="shared" si="80"/>
        <v>0</v>
      </c>
      <c r="K491" s="116">
        <v>42.584609999999998</v>
      </c>
      <c r="L491" s="116">
        <v>37.446022400000004</v>
      </c>
      <c r="M491" s="116">
        <v>5.1385875999999993</v>
      </c>
      <c r="N491" s="1646">
        <f t="shared" si="81"/>
        <v>0.1206677154023484</v>
      </c>
      <c r="O491" s="1652">
        <v>0</v>
      </c>
      <c r="P491" s="116">
        <v>0</v>
      </c>
      <c r="Q491" s="116">
        <v>0</v>
      </c>
      <c r="R491" s="1646">
        <f t="shared" si="82"/>
        <v>0</v>
      </c>
      <c r="S491" s="116">
        <v>42.584609999999998</v>
      </c>
      <c r="T491" s="116">
        <v>37.446022400000004</v>
      </c>
      <c r="U491" s="116">
        <v>5.1385875999999993</v>
      </c>
      <c r="V491" s="1646">
        <f t="shared" si="83"/>
        <v>0.1206677154023484</v>
      </c>
      <c r="W491" s="116">
        <v>0</v>
      </c>
      <c r="X491" s="116">
        <v>0</v>
      </c>
      <c r="Y491" s="116">
        <v>0</v>
      </c>
      <c r="Z491" s="1646">
        <f t="shared" si="84"/>
        <v>0</v>
      </c>
      <c r="AA491" s="1652">
        <v>0</v>
      </c>
      <c r="AB491" s="116">
        <v>0</v>
      </c>
      <c r="AC491" s="116">
        <v>0</v>
      </c>
      <c r="AD491" s="1646">
        <f t="shared" si="85"/>
        <v>0</v>
      </c>
      <c r="AE491" s="1652">
        <v>0</v>
      </c>
      <c r="AF491" s="116">
        <v>0</v>
      </c>
      <c r="AG491" s="116">
        <v>0</v>
      </c>
      <c r="AH491" s="1646">
        <f t="shared" si="86"/>
        <v>0</v>
      </c>
      <c r="AI491" s="116">
        <v>42.584609999999998</v>
      </c>
      <c r="AJ491" s="116">
        <v>37.446022400000004</v>
      </c>
      <c r="AK491" s="116">
        <v>5.1385875999999993</v>
      </c>
      <c r="AL491" s="1655">
        <f t="shared" si="87"/>
        <v>0.1206677154023484</v>
      </c>
    </row>
    <row r="492" spans="2:38" outlineLevel="1">
      <c r="B492" s="503" t="s">
        <v>1877</v>
      </c>
      <c r="C492" s="116">
        <v>3.3307699999999998</v>
      </c>
      <c r="D492" s="116">
        <v>1.792975</v>
      </c>
      <c r="E492" s="116">
        <v>1.537795</v>
      </c>
      <c r="F492" s="1646">
        <f t="shared" si="79"/>
        <v>0.46169354233405491</v>
      </c>
      <c r="G492" s="116">
        <v>2.3256399999999999</v>
      </c>
      <c r="H492" s="116">
        <v>1.214075</v>
      </c>
      <c r="I492" s="116">
        <v>1.1115649999999999</v>
      </c>
      <c r="J492" s="1646">
        <f t="shared" si="80"/>
        <v>0.47796090538518426</v>
      </c>
      <c r="K492" s="116">
        <v>2.2478699999999998</v>
      </c>
      <c r="L492" s="116">
        <v>1.1774999999999995</v>
      </c>
      <c r="M492" s="116">
        <v>1.0703700000000003</v>
      </c>
      <c r="N492" s="1646">
        <f t="shared" si="81"/>
        <v>0.47617077500033383</v>
      </c>
      <c r="O492" s="1652">
        <v>1.8299100000000001</v>
      </c>
      <c r="P492" s="116">
        <v>0.83384999999999998</v>
      </c>
      <c r="Q492" s="116">
        <v>0.99606000000000006</v>
      </c>
      <c r="R492" s="1646">
        <f t="shared" si="82"/>
        <v>0.54432185189435545</v>
      </c>
      <c r="S492" s="116">
        <v>9.7341899999999999</v>
      </c>
      <c r="T492" s="116">
        <v>5.0183999999999997</v>
      </c>
      <c r="U492" s="116">
        <v>4.715790000000001</v>
      </c>
      <c r="V492" s="1646">
        <f t="shared" si="83"/>
        <v>0.48445633380897651</v>
      </c>
      <c r="W492" s="116">
        <v>0</v>
      </c>
      <c r="X492" s="116">
        <v>0</v>
      </c>
      <c r="Y492" s="116">
        <v>0</v>
      </c>
      <c r="Z492" s="1646">
        <f t="shared" si="84"/>
        <v>0</v>
      </c>
      <c r="AA492" s="1652">
        <v>5.6777700000000006</v>
      </c>
      <c r="AB492" s="116">
        <v>2.6328500000000008</v>
      </c>
      <c r="AC492" s="116">
        <v>3.0449199999999994</v>
      </c>
      <c r="AD492" s="1646">
        <f t="shared" si="85"/>
        <v>0.53628801448455976</v>
      </c>
      <c r="AE492" s="1652">
        <v>5.6777700000000006</v>
      </c>
      <c r="AF492" s="116">
        <v>2.6328500000000008</v>
      </c>
      <c r="AG492" s="116">
        <v>3.0449199999999994</v>
      </c>
      <c r="AH492" s="1646">
        <f t="shared" si="86"/>
        <v>0.53628801448455976</v>
      </c>
      <c r="AI492" s="116">
        <v>9.7555499999999995</v>
      </c>
      <c r="AJ492" s="116">
        <v>4.6442000000000005</v>
      </c>
      <c r="AK492" s="116">
        <v>5.1113499999999989</v>
      </c>
      <c r="AL492" s="1655">
        <f t="shared" si="87"/>
        <v>0.52394278128859972</v>
      </c>
    </row>
    <row r="493" spans="2:38" outlineLevel="1">
      <c r="B493" s="503" t="s">
        <v>1793</v>
      </c>
      <c r="C493" s="116">
        <v>2.39316</v>
      </c>
      <c r="D493" s="116">
        <v>0.95891250000000006</v>
      </c>
      <c r="E493" s="116">
        <v>1.4342474999999999</v>
      </c>
      <c r="F493" s="1646">
        <f t="shared" si="79"/>
        <v>0.59931116181116173</v>
      </c>
      <c r="G493" s="116">
        <v>7.6000000000000005</v>
      </c>
      <c r="H493" s="116">
        <v>4.560014999999999</v>
      </c>
      <c r="I493" s="116">
        <v>3.0399850000000015</v>
      </c>
      <c r="J493" s="1646">
        <f t="shared" si="80"/>
        <v>0.39999802631578962</v>
      </c>
      <c r="K493" s="116">
        <v>1.33504</v>
      </c>
      <c r="L493" s="116">
        <v>0.72247499999999987</v>
      </c>
      <c r="M493" s="116">
        <v>0.61256500000000003</v>
      </c>
      <c r="N493" s="1646">
        <f t="shared" si="81"/>
        <v>0.45883643935762225</v>
      </c>
      <c r="O493" s="1652">
        <v>0</v>
      </c>
      <c r="P493" s="116">
        <v>0</v>
      </c>
      <c r="Q493" s="116">
        <v>0</v>
      </c>
      <c r="R493" s="1646">
        <f t="shared" si="82"/>
        <v>0</v>
      </c>
      <c r="S493" s="116">
        <v>11.328200000000001</v>
      </c>
      <c r="T493" s="116">
        <v>6.2414025000000004</v>
      </c>
      <c r="U493" s="116">
        <v>5.0867975000000003</v>
      </c>
      <c r="V493" s="1646">
        <f t="shared" si="83"/>
        <v>0.44903846153846155</v>
      </c>
      <c r="W493" s="116">
        <v>1.2820499999999999</v>
      </c>
      <c r="X493" s="116">
        <v>0.69370499999999991</v>
      </c>
      <c r="Y493" s="116">
        <v>0.58834500000000001</v>
      </c>
      <c r="Z493" s="1646">
        <f t="shared" si="84"/>
        <v>0.45890955890955892</v>
      </c>
      <c r="AA493" s="1652">
        <v>7.1623899999999976</v>
      </c>
      <c r="AB493" s="116">
        <v>3.2979724399999997</v>
      </c>
      <c r="AC493" s="116">
        <v>3.8644175599999979</v>
      </c>
      <c r="AD493" s="1646">
        <f t="shared" si="85"/>
        <v>0.5395430240464425</v>
      </c>
      <c r="AE493" s="1652">
        <v>8.4444399999999966</v>
      </c>
      <c r="AF493" s="116">
        <v>3.9916774399999997</v>
      </c>
      <c r="AG493" s="116">
        <v>4.4527625599999974</v>
      </c>
      <c r="AH493" s="1646">
        <f t="shared" si="86"/>
        <v>0.52730110700058253</v>
      </c>
      <c r="AI493" s="116">
        <v>9.7794799999999977</v>
      </c>
      <c r="AJ493" s="116">
        <v>4.7141524399999994</v>
      </c>
      <c r="AK493" s="116">
        <v>5.0653275599999983</v>
      </c>
      <c r="AL493" s="1655">
        <f t="shared" si="87"/>
        <v>0.51795469288755636</v>
      </c>
    </row>
    <row r="494" spans="2:38" outlineLevel="1">
      <c r="B494" s="503" t="s">
        <v>1263</v>
      </c>
      <c r="C494" s="116">
        <v>41.823070000000001</v>
      </c>
      <c r="D494" s="116">
        <v>26.290752399999999</v>
      </c>
      <c r="E494" s="116">
        <v>15.532317600000002</v>
      </c>
      <c r="F494" s="1646">
        <f t="shared" si="79"/>
        <v>0.37138157481026624</v>
      </c>
      <c r="G494" s="116">
        <v>41.743600000000008</v>
      </c>
      <c r="H494" s="116">
        <v>29.790026000000001</v>
      </c>
      <c r="I494" s="116">
        <v>11.953574000000005</v>
      </c>
      <c r="J494" s="1646">
        <f t="shared" si="80"/>
        <v>0.28635704634962011</v>
      </c>
      <c r="K494" s="116">
        <v>14.542729999999999</v>
      </c>
      <c r="L494" s="116">
        <v>9.4996850000000013</v>
      </c>
      <c r="M494" s="116">
        <v>5.0430449999999984</v>
      </c>
      <c r="N494" s="1646">
        <f t="shared" si="81"/>
        <v>0.34677429891086464</v>
      </c>
      <c r="O494" s="1652">
        <v>0</v>
      </c>
      <c r="P494" s="116">
        <v>0</v>
      </c>
      <c r="Q494" s="116">
        <v>0</v>
      </c>
      <c r="R494" s="1646">
        <f t="shared" si="82"/>
        <v>0</v>
      </c>
      <c r="S494" s="116">
        <v>98.109400000000008</v>
      </c>
      <c r="T494" s="116">
        <v>65.580463399999999</v>
      </c>
      <c r="U494" s="116">
        <v>32.528936600000016</v>
      </c>
      <c r="V494" s="1646">
        <f t="shared" si="83"/>
        <v>0.33155779772376565</v>
      </c>
      <c r="W494" s="116">
        <v>0</v>
      </c>
      <c r="X494" s="116">
        <v>0</v>
      </c>
      <c r="Y494" s="116">
        <v>0</v>
      </c>
      <c r="Z494" s="1646">
        <f t="shared" si="84"/>
        <v>0</v>
      </c>
      <c r="AA494" s="1652">
        <v>0</v>
      </c>
      <c r="AB494" s="116">
        <v>0</v>
      </c>
      <c r="AC494" s="116">
        <v>0</v>
      </c>
      <c r="AD494" s="1646">
        <f t="shared" si="85"/>
        <v>0</v>
      </c>
      <c r="AE494" s="1652">
        <v>0</v>
      </c>
      <c r="AF494" s="116">
        <v>0</v>
      </c>
      <c r="AG494" s="116">
        <v>0</v>
      </c>
      <c r="AH494" s="1646">
        <f t="shared" si="86"/>
        <v>0</v>
      </c>
      <c r="AI494" s="116">
        <v>14.542729999999999</v>
      </c>
      <c r="AJ494" s="116">
        <v>9.4996850000000013</v>
      </c>
      <c r="AK494" s="116">
        <v>5.0430449999999984</v>
      </c>
      <c r="AL494" s="1655">
        <f t="shared" si="87"/>
        <v>0.34677429891086464</v>
      </c>
    </row>
    <row r="495" spans="2:38" outlineLevel="1">
      <c r="B495" s="503" t="s">
        <v>2413</v>
      </c>
      <c r="C495" s="116">
        <v>-0.51966000000000001</v>
      </c>
      <c r="D495" s="116">
        <v>-1.6107770000000003</v>
      </c>
      <c r="E495" s="116">
        <v>1.0911170000000001</v>
      </c>
      <c r="F495" s="1646">
        <f t="shared" si="79"/>
        <v>-2.0996747873609669</v>
      </c>
      <c r="G495" s="116">
        <v>0</v>
      </c>
      <c r="H495" s="116">
        <v>0</v>
      </c>
      <c r="I495" s="116">
        <v>0</v>
      </c>
      <c r="J495" s="1646">
        <f t="shared" si="80"/>
        <v>0</v>
      </c>
      <c r="K495" s="116">
        <v>0</v>
      </c>
      <c r="L495" s="116">
        <v>0</v>
      </c>
      <c r="M495" s="116">
        <v>0</v>
      </c>
      <c r="N495" s="1646">
        <f t="shared" si="81"/>
        <v>0</v>
      </c>
      <c r="O495" s="1652">
        <v>0</v>
      </c>
      <c r="P495" s="116">
        <v>0</v>
      </c>
      <c r="Q495" s="116">
        <v>0</v>
      </c>
      <c r="R495" s="1646">
        <f t="shared" si="82"/>
        <v>0</v>
      </c>
      <c r="S495" s="116">
        <v>-0.51966000000000001</v>
      </c>
      <c r="T495" s="116">
        <v>-1.6107770000000003</v>
      </c>
      <c r="U495" s="116">
        <v>1.0911170000000001</v>
      </c>
      <c r="V495" s="1646">
        <f t="shared" si="83"/>
        <v>-2.0996747873609669</v>
      </c>
      <c r="W495" s="116">
        <v>10.279489999999999</v>
      </c>
      <c r="X495" s="116">
        <v>5.260465700000001</v>
      </c>
      <c r="Y495" s="116">
        <v>5.019024299999999</v>
      </c>
      <c r="Z495" s="1646">
        <f t="shared" si="84"/>
        <v>0.48825615862265537</v>
      </c>
      <c r="AA495" s="1652">
        <v>0</v>
      </c>
      <c r="AB495" s="116">
        <v>0</v>
      </c>
      <c r="AC495" s="116">
        <v>0</v>
      </c>
      <c r="AD495" s="1646">
        <f t="shared" si="85"/>
        <v>0</v>
      </c>
      <c r="AE495" s="1652">
        <v>10.279489999999999</v>
      </c>
      <c r="AF495" s="116">
        <v>5.260465700000001</v>
      </c>
      <c r="AG495" s="116">
        <v>5.019024299999999</v>
      </c>
      <c r="AH495" s="1646">
        <f t="shared" si="86"/>
        <v>0.48825615862265537</v>
      </c>
      <c r="AI495" s="116">
        <v>10.279489999999999</v>
      </c>
      <c r="AJ495" s="116">
        <v>5.260465700000001</v>
      </c>
      <c r="AK495" s="116">
        <v>5.019024299999999</v>
      </c>
      <c r="AL495" s="1655">
        <f t="shared" si="87"/>
        <v>0.48825615862265537</v>
      </c>
    </row>
    <row r="496" spans="2:38" outlineLevel="1">
      <c r="B496" s="503" t="s">
        <v>4766</v>
      </c>
      <c r="C496" s="116">
        <v>0</v>
      </c>
      <c r="D496" s="116">
        <v>0</v>
      </c>
      <c r="E496" s="116">
        <v>0</v>
      </c>
      <c r="F496" s="1646">
        <f t="shared" si="79"/>
        <v>0</v>
      </c>
      <c r="G496" s="116">
        <v>0</v>
      </c>
      <c r="H496" s="116">
        <v>0</v>
      </c>
      <c r="I496" s="116">
        <v>0</v>
      </c>
      <c r="J496" s="1646">
        <f t="shared" si="80"/>
        <v>0</v>
      </c>
      <c r="K496" s="116">
        <v>0</v>
      </c>
      <c r="L496" s="116">
        <v>0</v>
      </c>
      <c r="M496" s="116">
        <v>0</v>
      </c>
      <c r="N496" s="1646">
        <f t="shared" si="81"/>
        <v>0</v>
      </c>
      <c r="O496" s="1652">
        <v>0</v>
      </c>
      <c r="P496" s="116">
        <v>0</v>
      </c>
      <c r="Q496" s="116">
        <v>0</v>
      </c>
      <c r="R496" s="1646">
        <f t="shared" si="82"/>
        <v>0</v>
      </c>
      <c r="S496" s="116">
        <v>0</v>
      </c>
      <c r="T496" s="116">
        <v>0</v>
      </c>
      <c r="U496" s="116">
        <v>0</v>
      </c>
      <c r="V496" s="1646">
        <f t="shared" si="83"/>
        <v>0</v>
      </c>
      <c r="W496" s="116">
        <v>7.8204899999999995</v>
      </c>
      <c r="X496" s="116">
        <v>5.5308100000000016</v>
      </c>
      <c r="Y496" s="116">
        <v>2.2896799999999984</v>
      </c>
      <c r="Z496" s="1646">
        <f t="shared" si="84"/>
        <v>0.2927796084388572</v>
      </c>
      <c r="AA496" s="1652">
        <v>8.7375900000000009</v>
      </c>
      <c r="AB496" s="116">
        <v>6.0851499999999996</v>
      </c>
      <c r="AC496" s="116">
        <v>2.6524400000000004</v>
      </c>
      <c r="AD496" s="1646">
        <f t="shared" si="85"/>
        <v>0.30356654409282197</v>
      </c>
      <c r="AE496" s="1652">
        <v>16.55808</v>
      </c>
      <c r="AF496" s="116">
        <v>11.615960000000001</v>
      </c>
      <c r="AG496" s="116">
        <v>4.942120000000001</v>
      </c>
      <c r="AH496" s="1646">
        <f t="shared" si="86"/>
        <v>0.298471803494125</v>
      </c>
      <c r="AI496" s="116">
        <v>16.55808</v>
      </c>
      <c r="AJ496" s="116">
        <v>11.615960000000001</v>
      </c>
      <c r="AK496" s="116">
        <v>4.942120000000001</v>
      </c>
      <c r="AL496" s="1655">
        <f t="shared" si="87"/>
        <v>0.298471803494125</v>
      </c>
    </row>
    <row r="497" spans="2:38" outlineLevel="1">
      <c r="B497" s="503" t="s">
        <v>4790</v>
      </c>
      <c r="C497" s="116">
        <v>0</v>
      </c>
      <c r="D497" s="116">
        <v>0</v>
      </c>
      <c r="E497" s="116">
        <v>0</v>
      </c>
      <c r="F497" s="1646">
        <f t="shared" si="79"/>
        <v>0</v>
      </c>
      <c r="G497" s="116">
        <v>0</v>
      </c>
      <c r="H497" s="116">
        <v>0</v>
      </c>
      <c r="I497" s="116">
        <v>0</v>
      </c>
      <c r="J497" s="1646">
        <f t="shared" si="80"/>
        <v>0</v>
      </c>
      <c r="K497" s="116">
        <v>0</v>
      </c>
      <c r="L497" s="116">
        <v>0</v>
      </c>
      <c r="M497" s="116">
        <v>0</v>
      </c>
      <c r="N497" s="1646">
        <f t="shared" si="81"/>
        <v>0</v>
      </c>
      <c r="O497" s="1652">
        <v>6.2700500000000003</v>
      </c>
      <c r="P497" s="116">
        <v>4.3980159999999993</v>
      </c>
      <c r="Q497" s="116">
        <v>1.8720340000000006</v>
      </c>
      <c r="R497" s="1646">
        <f t="shared" si="82"/>
        <v>0.29856763502683398</v>
      </c>
      <c r="S497" s="116">
        <v>6.2700500000000003</v>
      </c>
      <c r="T497" s="116">
        <v>4.3980159999999993</v>
      </c>
      <c r="U497" s="116">
        <v>1.8720340000000006</v>
      </c>
      <c r="V497" s="1646">
        <f t="shared" si="83"/>
        <v>0.29856763502683398</v>
      </c>
      <c r="W497" s="116">
        <v>5.2709299999999999</v>
      </c>
      <c r="X497" s="116">
        <v>3.6268229999999995</v>
      </c>
      <c r="Y497" s="116">
        <v>1.6441070000000009</v>
      </c>
      <c r="Z497" s="1646">
        <f t="shared" si="84"/>
        <v>0.31191971815220482</v>
      </c>
      <c r="AA497" s="1652">
        <v>3.8700799999999997</v>
      </c>
      <c r="AB497" s="116">
        <v>2.4688334000000007</v>
      </c>
      <c r="AC497" s="116">
        <v>1.401246599999999</v>
      </c>
      <c r="AD497" s="1646">
        <f t="shared" si="85"/>
        <v>0.36207174011906706</v>
      </c>
      <c r="AE497" s="1652">
        <v>9.1410099999999996</v>
      </c>
      <c r="AF497" s="116">
        <v>6.0956564000000002</v>
      </c>
      <c r="AG497" s="116">
        <v>3.0453536000000003</v>
      </c>
      <c r="AH497" s="1646">
        <f t="shared" si="86"/>
        <v>0.33315285728819904</v>
      </c>
      <c r="AI497" s="116">
        <v>15.411059999999999</v>
      </c>
      <c r="AJ497" s="116">
        <v>10.493672399999999</v>
      </c>
      <c r="AK497" s="116">
        <v>4.9173875999999996</v>
      </c>
      <c r="AL497" s="1655">
        <f t="shared" si="87"/>
        <v>0.31908172442388777</v>
      </c>
    </row>
    <row r="498" spans="2:38" outlineLevel="1">
      <c r="B498" s="503" t="s">
        <v>4884</v>
      </c>
      <c r="C498" s="116">
        <v>0</v>
      </c>
      <c r="D498" s="116">
        <v>0</v>
      </c>
      <c r="E498" s="116">
        <v>0</v>
      </c>
      <c r="F498" s="1646">
        <f t="shared" si="79"/>
        <v>0</v>
      </c>
      <c r="G498" s="116">
        <v>0</v>
      </c>
      <c r="H498" s="116">
        <v>0</v>
      </c>
      <c r="I498" s="116">
        <v>0</v>
      </c>
      <c r="J498" s="1646">
        <f t="shared" si="80"/>
        <v>0</v>
      </c>
      <c r="K498" s="116">
        <v>0</v>
      </c>
      <c r="L498" s="116">
        <v>0</v>
      </c>
      <c r="M498" s="116">
        <v>0</v>
      </c>
      <c r="N498" s="1646">
        <f t="shared" si="81"/>
        <v>0</v>
      </c>
      <c r="O498" s="1652">
        <v>0</v>
      </c>
      <c r="P498" s="116">
        <v>0</v>
      </c>
      <c r="Q498" s="116">
        <v>0</v>
      </c>
      <c r="R498" s="1646">
        <f t="shared" si="82"/>
        <v>0</v>
      </c>
      <c r="S498" s="116">
        <v>0</v>
      </c>
      <c r="T498" s="116">
        <v>0</v>
      </c>
      <c r="U498" s="116">
        <v>0</v>
      </c>
      <c r="V498" s="1646">
        <f t="shared" si="83"/>
        <v>0</v>
      </c>
      <c r="W498" s="116">
        <v>54.719660000000005</v>
      </c>
      <c r="X498" s="116">
        <v>46.564200000000014</v>
      </c>
      <c r="Y498" s="116">
        <v>8.1554599999999926</v>
      </c>
      <c r="Z498" s="1646">
        <f t="shared" si="84"/>
        <v>0.14904076523867274</v>
      </c>
      <c r="AA498" s="1652">
        <v>0</v>
      </c>
      <c r="AB498" s="116">
        <v>3.2421599999999997</v>
      </c>
      <c r="AC498" s="116">
        <v>-3.2421599999999997</v>
      </c>
      <c r="AD498" s="1646">
        <f t="shared" si="85"/>
        <v>0</v>
      </c>
      <c r="AE498" s="1652">
        <v>54.719660000000005</v>
      </c>
      <c r="AF498" s="116">
        <v>49.806360000000012</v>
      </c>
      <c r="AG498" s="116">
        <v>4.913299999999988</v>
      </c>
      <c r="AH498" s="1646">
        <f t="shared" si="86"/>
        <v>8.9790397089455368E-2</v>
      </c>
      <c r="AI498" s="116">
        <v>54.719660000000005</v>
      </c>
      <c r="AJ498" s="116">
        <v>49.806360000000012</v>
      </c>
      <c r="AK498" s="116">
        <v>4.913299999999988</v>
      </c>
      <c r="AL498" s="1655">
        <f t="shared" si="87"/>
        <v>8.9790397089455368E-2</v>
      </c>
    </row>
    <row r="499" spans="2:38" outlineLevel="1">
      <c r="B499" s="503" t="s">
        <v>1459</v>
      </c>
      <c r="C499" s="116">
        <v>0</v>
      </c>
      <c r="D499" s="116">
        <v>0</v>
      </c>
      <c r="E499" s="116">
        <v>0</v>
      </c>
      <c r="F499" s="1646">
        <f t="shared" si="79"/>
        <v>0</v>
      </c>
      <c r="G499" s="116">
        <v>33.710260000000005</v>
      </c>
      <c r="H499" s="116">
        <v>28.042288400000004</v>
      </c>
      <c r="I499" s="116">
        <v>5.6679715999999969</v>
      </c>
      <c r="J499" s="1646">
        <f t="shared" si="80"/>
        <v>0.16813787849752557</v>
      </c>
      <c r="K499" s="116">
        <v>5.3905900000000004</v>
      </c>
      <c r="L499" s="116">
        <v>3.4923900000000003</v>
      </c>
      <c r="M499" s="116">
        <v>1.8981999999999999</v>
      </c>
      <c r="N499" s="1646">
        <f t="shared" si="81"/>
        <v>0.3521321413797005</v>
      </c>
      <c r="O499" s="1652">
        <v>1.4700799999999998</v>
      </c>
      <c r="P499" s="116">
        <v>0.89172000000000007</v>
      </c>
      <c r="Q499" s="116">
        <v>0.57835999999999987</v>
      </c>
      <c r="R499" s="1646">
        <f t="shared" si="82"/>
        <v>0.3934207662168045</v>
      </c>
      <c r="S499" s="116">
        <v>40.570930000000004</v>
      </c>
      <c r="T499" s="116">
        <v>32.426398400000004</v>
      </c>
      <c r="U499" s="116">
        <v>8.1445316000000023</v>
      </c>
      <c r="V499" s="1646">
        <f t="shared" si="83"/>
        <v>0.20074796412110843</v>
      </c>
      <c r="W499" s="116">
        <v>5.2803399999999998</v>
      </c>
      <c r="X499" s="116">
        <v>3.4361100000000002</v>
      </c>
      <c r="Y499" s="116">
        <v>1.84423</v>
      </c>
      <c r="Z499" s="1646">
        <f t="shared" si="84"/>
        <v>0.3492634943961942</v>
      </c>
      <c r="AA499" s="1652">
        <v>1.6598299999999999</v>
      </c>
      <c r="AB499" s="116">
        <v>1.0800999999999998</v>
      </c>
      <c r="AC499" s="116">
        <v>0.57972999999999997</v>
      </c>
      <c r="AD499" s="1646">
        <f t="shared" si="85"/>
        <v>0.34927070844604569</v>
      </c>
      <c r="AE499" s="1652">
        <v>6.9401700000000002</v>
      </c>
      <c r="AF499" s="116">
        <v>4.5162100000000001</v>
      </c>
      <c r="AG499" s="116">
        <v>2.4239600000000001</v>
      </c>
      <c r="AH499" s="1646">
        <f t="shared" si="86"/>
        <v>0.34926521972804703</v>
      </c>
      <c r="AI499" s="116">
        <v>13.800840000000001</v>
      </c>
      <c r="AJ499" s="116">
        <v>8.9003200000000007</v>
      </c>
      <c r="AK499" s="116">
        <v>4.9005199999999984</v>
      </c>
      <c r="AL499" s="1655">
        <f t="shared" si="87"/>
        <v>0.35508853084304998</v>
      </c>
    </row>
    <row r="500" spans="2:38" outlineLevel="1">
      <c r="B500" s="503" t="s">
        <v>1591</v>
      </c>
      <c r="C500" s="116">
        <v>14.43676</v>
      </c>
      <c r="D500" s="116">
        <v>7.6727660000000011</v>
      </c>
      <c r="E500" s="116">
        <v>6.7639939999999985</v>
      </c>
      <c r="F500" s="1646">
        <f t="shared" si="79"/>
        <v>0.46852576339843555</v>
      </c>
      <c r="G500" s="116">
        <v>5.0128199999999996</v>
      </c>
      <c r="H500" s="116">
        <v>3.6028891999999995</v>
      </c>
      <c r="I500" s="116">
        <v>1.4099308000000002</v>
      </c>
      <c r="J500" s="1646">
        <f t="shared" si="80"/>
        <v>0.28126499654884879</v>
      </c>
      <c r="K500" s="116">
        <v>2.8974499999999996</v>
      </c>
      <c r="L500" s="116">
        <v>2.5560076</v>
      </c>
      <c r="M500" s="116">
        <v>0.34144239999999992</v>
      </c>
      <c r="N500" s="1646">
        <f t="shared" si="81"/>
        <v>0.11784237864328978</v>
      </c>
      <c r="O500" s="1652">
        <v>7.0136700000000012</v>
      </c>
      <c r="P500" s="116">
        <v>6.0971619999999991</v>
      </c>
      <c r="Q500" s="116">
        <v>0.91650800000000165</v>
      </c>
      <c r="R500" s="1646">
        <f t="shared" si="82"/>
        <v>0.13067452560499732</v>
      </c>
      <c r="S500" s="116">
        <v>29.360700000000005</v>
      </c>
      <c r="T500" s="116">
        <v>19.928824800000001</v>
      </c>
      <c r="U500" s="116">
        <v>9.4318752000000021</v>
      </c>
      <c r="V500" s="1646">
        <f t="shared" si="83"/>
        <v>0.32124149628585152</v>
      </c>
      <c r="W500" s="116">
        <v>20.336749999999999</v>
      </c>
      <c r="X500" s="116">
        <v>16.710393199999999</v>
      </c>
      <c r="Y500" s="116">
        <v>3.6263568000000013</v>
      </c>
      <c r="Z500" s="1646">
        <f t="shared" si="84"/>
        <v>0.17831545355083783</v>
      </c>
      <c r="AA500" s="1652">
        <v>0</v>
      </c>
      <c r="AB500" s="116">
        <v>0</v>
      </c>
      <c r="AC500" s="116">
        <v>0</v>
      </c>
      <c r="AD500" s="1646">
        <f t="shared" si="85"/>
        <v>0</v>
      </c>
      <c r="AE500" s="1652">
        <v>20.336749999999999</v>
      </c>
      <c r="AF500" s="116">
        <v>16.710393199999999</v>
      </c>
      <c r="AG500" s="116">
        <v>3.6263568000000013</v>
      </c>
      <c r="AH500" s="1646">
        <f t="shared" si="86"/>
        <v>0.17831545355083783</v>
      </c>
      <c r="AI500" s="116">
        <v>30.247870000000002</v>
      </c>
      <c r="AJ500" s="116">
        <v>25.3635628</v>
      </c>
      <c r="AK500" s="116">
        <v>4.884307200000003</v>
      </c>
      <c r="AL500" s="1655">
        <f t="shared" si="87"/>
        <v>0.16147607087705687</v>
      </c>
    </row>
    <row r="501" spans="2:38" outlineLevel="1">
      <c r="B501" s="503" t="s">
        <v>2063</v>
      </c>
      <c r="C501" s="116">
        <v>0.55213999999999996</v>
      </c>
      <c r="D501" s="116">
        <v>0.29315999999999998</v>
      </c>
      <c r="E501" s="116">
        <v>0.25898000000000004</v>
      </c>
      <c r="F501" s="1646">
        <f t="shared" si="79"/>
        <v>0.46904770529213619</v>
      </c>
      <c r="G501" s="116">
        <v>0</v>
      </c>
      <c r="H501" s="116">
        <v>0</v>
      </c>
      <c r="I501" s="116">
        <v>0</v>
      </c>
      <c r="J501" s="1646">
        <f t="shared" si="80"/>
        <v>0</v>
      </c>
      <c r="K501" s="116">
        <v>2.61795</v>
      </c>
      <c r="L501" s="116">
        <v>1.3406199999999999</v>
      </c>
      <c r="M501" s="116">
        <v>1.2773299999999999</v>
      </c>
      <c r="N501" s="1646">
        <f t="shared" si="81"/>
        <v>0.48791229779025569</v>
      </c>
      <c r="O501" s="1652">
        <v>1.54017</v>
      </c>
      <c r="P501" s="116">
        <v>0.79700000000000004</v>
      </c>
      <c r="Q501" s="116">
        <v>0.74317000000000011</v>
      </c>
      <c r="R501" s="1646">
        <f t="shared" si="82"/>
        <v>0.48252465636910219</v>
      </c>
      <c r="S501" s="116">
        <v>4.7102599999999999</v>
      </c>
      <c r="T501" s="116">
        <v>2.4307799999999999</v>
      </c>
      <c r="U501" s="116">
        <v>2.2794800000000004</v>
      </c>
      <c r="V501" s="1646">
        <f t="shared" si="83"/>
        <v>0.48393931545180108</v>
      </c>
      <c r="W501" s="116">
        <v>3.49146</v>
      </c>
      <c r="X501" s="116">
        <v>1.5558500000000002</v>
      </c>
      <c r="Y501" s="116">
        <v>1.9356099999999998</v>
      </c>
      <c r="Z501" s="1646">
        <f t="shared" si="84"/>
        <v>0.55438412583847441</v>
      </c>
      <c r="AA501" s="1652">
        <v>1.6598299999999999</v>
      </c>
      <c r="AB501" s="116">
        <v>0.73760000000000003</v>
      </c>
      <c r="AC501" s="116">
        <v>0.92222999999999988</v>
      </c>
      <c r="AD501" s="1646">
        <f t="shared" si="85"/>
        <v>0.55561714151449237</v>
      </c>
      <c r="AE501" s="1652">
        <v>5.1512900000000004</v>
      </c>
      <c r="AF501" s="116">
        <v>2.2934500000000004</v>
      </c>
      <c r="AG501" s="116">
        <v>2.8578399999999995</v>
      </c>
      <c r="AH501" s="1646">
        <f t="shared" si="86"/>
        <v>0.55478142368222316</v>
      </c>
      <c r="AI501" s="116">
        <v>9.3094099999999997</v>
      </c>
      <c r="AJ501" s="116">
        <v>4.431070000000001</v>
      </c>
      <c r="AK501" s="116">
        <v>4.8783399999999997</v>
      </c>
      <c r="AL501" s="1655">
        <f t="shared" si="87"/>
        <v>0.52402246758924576</v>
      </c>
    </row>
    <row r="502" spans="2:38" outlineLevel="1">
      <c r="B502" s="503" t="s">
        <v>1787</v>
      </c>
      <c r="C502" s="116">
        <v>5.6521300000000014</v>
      </c>
      <c r="D502" s="116">
        <v>3.2499250000000006</v>
      </c>
      <c r="E502" s="116">
        <v>2.4022050000000004</v>
      </c>
      <c r="F502" s="1646">
        <f t="shared" si="79"/>
        <v>0.42500880199146157</v>
      </c>
      <c r="G502" s="116">
        <v>3.5683800000000003</v>
      </c>
      <c r="H502" s="116">
        <v>2.3005150000000003</v>
      </c>
      <c r="I502" s="116">
        <v>1.2678649999999998</v>
      </c>
      <c r="J502" s="1646">
        <f t="shared" si="80"/>
        <v>0.3553054887652099</v>
      </c>
      <c r="K502" s="116">
        <v>2.26837</v>
      </c>
      <c r="L502" s="116">
        <v>1.1778900000000001</v>
      </c>
      <c r="M502" s="116">
        <v>1.0904799999999999</v>
      </c>
      <c r="N502" s="1646">
        <f t="shared" si="81"/>
        <v>0.48073286104118812</v>
      </c>
      <c r="O502" s="1652">
        <v>1.5401599999999998</v>
      </c>
      <c r="P502" s="116">
        <v>0.85504999999999998</v>
      </c>
      <c r="Q502" s="116">
        <v>0.68510999999999989</v>
      </c>
      <c r="R502" s="1646">
        <f t="shared" si="82"/>
        <v>0.44483040723041761</v>
      </c>
      <c r="S502" s="116">
        <v>13.02904</v>
      </c>
      <c r="T502" s="116">
        <v>7.5833800000000009</v>
      </c>
      <c r="U502" s="116">
        <v>5.4456600000000002</v>
      </c>
      <c r="V502" s="1646">
        <f t="shared" si="83"/>
        <v>0.41796325746179303</v>
      </c>
      <c r="W502" s="116">
        <v>1.5897400000000002</v>
      </c>
      <c r="X502" s="116">
        <v>0.84780999999999995</v>
      </c>
      <c r="Y502" s="116">
        <v>0.74193000000000031</v>
      </c>
      <c r="Z502" s="1646">
        <f t="shared" si="84"/>
        <v>0.46669895706216125</v>
      </c>
      <c r="AA502" s="1652">
        <v>4.5752100000000011</v>
      </c>
      <c r="AB502" s="116">
        <v>2.2217750000000005</v>
      </c>
      <c r="AC502" s="116">
        <v>2.3534350000000006</v>
      </c>
      <c r="AD502" s="1646">
        <f t="shared" si="85"/>
        <v>0.51438841058661788</v>
      </c>
      <c r="AE502" s="1652">
        <v>6.164950000000001</v>
      </c>
      <c r="AF502" s="116">
        <v>3.0695850000000005</v>
      </c>
      <c r="AG502" s="116">
        <v>3.0953650000000001</v>
      </c>
      <c r="AH502" s="1646">
        <f t="shared" si="86"/>
        <v>0.50209085231834805</v>
      </c>
      <c r="AI502" s="116">
        <v>9.9734800000000021</v>
      </c>
      <c r="AJ502" s="116">
        <v>5.1025250000000009</v>
      </c>
      <c r="AK502" s="116">
        <v>4.8709550000000013</v>
      </c>
      <c r="AL502" s="1655">
        <f t="shared" si="87"/>
        <v>0.48839071216867136</v>
      </c>
    </row>
    <row r="503" spans="2:38" outlineLevel="1">
      <c r="B503" s="503" t="s">
        <v>1421</v>
      </c>
      <c r="C503" s="116">
        <v>0</v>
      </c>
      <c r="D503" s="116">
        <v>0</v>
      </c>
      <c r="E503" s="116">
        <v>0</v>
      </c>
      <c r="F503" s="1646">
        <f t="shared" si="79"/>
        <v>0</v>
      </c>
      <c r="G503" s="116">
        <v>0</v>
      </c>
      <c r="H503" s="116">
        <v>0</v>
      </c>
      <c r="I503" s="116">
        <v>0</v>
      </c>
      <c r="J503" s="1646">
        <f t="shared" si="80"/>
        <v>0</v>
      </c>
      <c r="K503" s="116">
        <v>46.440160000000013</v>
      </c>
      <c r="L503" s="116">
        <v>41.600280000000005</v>
      </c>
      <c r="M503" s="116">
        <v>4.8398800000000044</v>
      </c>
      <c r="N503" s="1646">
        <f t="shared" si="81"/>
        <v>0.10421755652865974</v>
      </c>
      <c r="O503" s="1652">
        <v>0</v>
      </c>
      <c r="P503" s="116">
        <v>0</v>
      </c>
      <c r="Q503" s="116">
        <v>0</v>
      </c>
      <c r="R503" s="1646">
        <f t="shared" si="82"/>
        <v>0</v>
      </c>
      <c r="S503" s="116">
        <v>46.440160000000013</v>
      </c>
      <c r="T503" s="116">
        <v>41.600280000000005</v>
      </c>
      <c r="U503" s="116">
        <v>4.8398800000000044</v>
      </c>
      <c r="V503" s="1646">
        <f t="shared" si="83"/>
        <v>0.10421755652865974</v>
      </c>
      <c r="W503" s="116">
        <v>0</v>
      </c>
      <c r="X503" s="116">
        <v>0</v>
      </c>
      <c r="Y503" s="116">
        <v>0</v>
      </c>
      <c r="Z503" s="1646">
        <f t="shared" si="84"/>
        <v>0</v>
      </c>
      <c r="AA503" s="1652">
        <v>0</v>
      </c>
      <c r="AB503" s="116">
        <v>0</v>
      </c>
      <c r="AC503" s="116">
        <v>0</v>
      </c>
      <c r="AD503" s="1646">
        <f t="shared" si="85"/>
        <v>0</v>
      </c>
      <c r="AE503" s="1652">
        <v>0</v>
      </c>
      <c r="AF503" s="116">
        <v>0</v>
      </c>
      <c r="AG503" s="116">
        <v>0</v>
      </c>
      <c r="AH503" s="1646">
        <f t="shared" si="86"/>
        <v>0</v>
      </c>
      <c r="AI503" s="116">
        <v>46.440160000000013</v>
      </c>
      <c r="AJ503" s="116">
        <v>41.600280000000005</v>
      </c>
      <c r="AK503" s="116">
        <v>4.8398800000000044</v>
      </c>
      <c r="AL503" s="1655">
        <f t="shared" si="87"/>
        <v>0.10421755652865974</v>
      </c>
    </row>
    <row r="504" spans="2:38" outlineLevel="1">
      <c r="B504" s="503" t="s">
        <v>2939</v>
      </c>
      <c r="C504" s="116">
        <v>0</v>
      </c>
      <c r="D504" s="116">
        <v>0</v>
      </c>
      <c r="E504" s="116">
        <v>0</v>
      </c>
      <c r="F504" s="1646">
        <f t="shared" si="79"/>
        <v>0</v>
      </c>
      <c r="G504" s="116">
        <v>0</v>
      </c>
      <c r="H504" s="116">
        <v>0</v>
      </c>
      <c r="I504" s="116">
        <v>0</v>
      </c>
      <c r="J504" s="1646">
        <f t="shared" si="80"/>
        <v>0</v>
      </c>
      <c r="K504" s="116">
        <v>0</v>
      </c>
      <c r="L504" s="116">
        <v>0</v>
      </c>
      <c r="M504" s="116">
        <v>0</v>
      </c>
      <c r="N504" s="1646">
        <f t="shared" si="81"/>
        <v>0</v>
      </c>
      <c r="O504" s="1652">
        <v>-1.5</v>
      </c>
      <c r="P504" s="116">
        <v>-6.3</v>
      </c>
      <c r="Q504" s="116">
        <v>4.8</v>
      </c>
      <c r="R504" s="1646">
        <f t="shared" si="82"/>
        <v>-3.1999999999999997</v>
      </c>
      <c r="S504" s="116">
        <v>-1.5</v>
      </c>
      <c r="T504" s="116">
        <v>-6.3</v>
      </c>
      <c r="U504" s="116">
        <v>4.8</v>
      </c>
      <c r="V504" s="1646">
        <f t="shared" si="83"/>
        <v>-3.1999999999999997</v>
      </c>
      <c r="W504" s="116">
        <v>0</v>
      </c>
      <c r="X504" s="116">
        <v>0</v>
      </c>
      <c r="Y504" s="116">
        <v>0</v>
      </c>
      <c r="Z504" s="1646">
        <f t="shared" si="84"/>
        <v>0</v>
      </c>
      <c r="AA504" s="1652">
        <v>0</v>
      </c>
      <c r="AB504" s="116">
        <v>0</v>
      </c>
      <c r="AC504" s="116">
        <v>0</v>
      </c>
      <c r="AD504" s="1646">
        <f t="shared" si="85"/>
        <v>0</v>
      </c>
      <c r="AE504" s="1652">
        <v>0</v>
      </c>
      <c r="AF504" s="116">
        <v>0</v>
      </c>
      <c r="AG504" s="116">
        <v>0</v>
      </c>
      <c r="AH504" s="1646">
        <f t="shared" si="86"/>
        <v>0</v>
      </c>
      <c r="AI504" s="116">
        <v>-1.5</v>
      </c>
      <c r="AJ504" s="116">
        <v>-6.3</v>
      </c>
      <c r="AK504" s="116">
        <v>4.8</v>
      </c>
      <c r="AL504" s="1655">
        <f t="shared" si="87"/>
        <v>-3.1999999999999997</v>
      </c>
    </row>
    <row r="505" spans="2:38" outlineLevel="1">
      <c r="B505" s="503" t="s">
        <v>2009</v>
      </c>
      <c r="C505" s="116">
        <v>1.7923099999999998</v>
      </c>
      <c r="D505" s="116">
        <v>1.2431199999999998</v>
      </c>
      <c r="E505" s="116">
        <v>0.54919000000000007</v>
      </c>
      <c r="F505" s="1646">
        <f t="shared" si="79"/>
        <v>0.30641462693395682</v>
      </c>
      <c r="G505" s="116">
        <v>0.59230999999999989</v>
      </c>
      <c r="H505" s="116">
        <v>0.30736000000000008</v>
      </c>
      <c r="I505" s="116">
        <v>0.28494999999999987</v>
      </c>
      <c r="J505" s="1646">
        <f t="shared" si="80"/>
        <v>0.48108254123685218</v>
      </c>
      <c r="K505" s="116">
        <v>1.9239300000000001</v>
      </c>
      <c r="L505" s="116">
        <v>1.0150400000000002</v>
      </c>
      <c r="M505" s="116">
        <v>0.90888999999999998</v>
      </c>
      <c r="N505" s="1646">
        <f t="shared" si="81"/>
        <v>0.47241323748785036</v>
      </c>
      <c r="O505" s="1652">
        <v>1.48034</v>
      </c>
      <c r="P505" s="116">
        <v>0.77700000000000002</v>
      </c>
      <c r="Q505" s="116">
        <v>0.70333999999999997</v>
      </c>
      <c r="R505" s="1646">
        <f t="shared" si="82"/>
        <v>0.47512058040720373</v>
      </c>
      <c r="S505" s="116">
        <v>5.7888900000000003</v>
      </c>
      <c r="T505" s="116">
        <v>3.3425199999999999</v>
      </c>
      <c r="U505" s="116">
        <v>2.4463700000000004</v>
      </c>
      <c r="V505" s="1646">
        <f t="shared" si="83"/>
        <v>0.42259742368571529</v>
      </c>
      <c r="W505" s="116">
        <v>7.0598299999999998</v>
      </c>
      <c r="X505" s="116">
        <v>3.8780000000000006</v>
      </c>
      <c r="Y505" s="116">
        <v>3.1818299999999993</v>
      </c>
      <c r="Z505" s="1646">
        <f t="shared" si="84"/>
        <v>0.45069498840623634</v>
      </c>
      <c r="AA505" s="1652">
        <v>0</v>
      </c>
      <c r="AB505" s="116">
        <v>0</v>
      </c>
      <c r="AC505" s="116">
        <v>0</v>
      </c>
      <c r="AD505" s="1646">
        <f t="shared" si="85"/>
        <v>0</v>
      </c>
      <c r="AE505" s="1652">
        <v>7.0598299999999998</v>
      </c>
      <c r="AF505" s="116">
        <v>3.8780000000000006</v>
      </c>
      <c r="AG505" s="116">
        <v>3.1818299999999993</v>
      </c>
      <c r="AH505" s="1646">
        <f t="shared" si="86"/>
        <v>0.45069498840623634</v>
      </c>
      <c r="AI505" s="116">
        <v>10.4641</v>
      </c>
      <c r="AJ505" s="116">
        <v>5.6700400000000011</v>
      </c>
      <c r="AK505" s="116">
        <v>4.7940599999999991</v>
      </c>
      <c r="AL505" s="1655">
        <f t="shared" si="87"/>
        <v>0.45814355749658348</v>
      </c>
    </row>
    <row r="506" spans="2:38" outlineLevel="1">
      <c r="B506" s="503" t="s">
        <v>2127</v>
      </c>
      <c r="C506" s="116">
        <v>0</v>
      </c>
      <c r="D506" s="116">
        <v>0</v>
      </c>
      <c r="E506" s="116">
        <v>0</v>
      </c>
      <c r="F506" s="1646">
        <f t="shared" si="79"/>
        <v>0</v>
      </c>
      <c r="G506" s="116">
        <v>2.0008600000000003</v>
      </c>
      <c r="H506" s="116">
        <v>1.2792865000000002</v>
      </c>
      <c r="I506" s="116">
        <v>0.72157349999999998</v>
      </c>
      <c r="J506" s="1646">
        <f t="shared" si="80"/>
        <v>0.36063167837829729</v>
      </c>
      <c r="K506" s="116">
        <v>0</v>
      </c>
      <c r="L506" s="116">
        <v>0</v>
      </c>
      <c r="M506" s="116">
        <v>0</v>
      </c>
      <c r="N506" s="1646">
        <f t="shared" si="81"/>
        <v>0</v>
      </c>
      <c r="O506" s="1652">
        <v>0</v>
      </c>
      <c r="P506" s="116">
        <v>0</v>
      </c>
      <c r="Q506" s="116">
        <v>0</v>
      </c>
      <c r="R506" s="1646">
        <f t="shared" si="82"/>
        <v>0</v>
      </c>
      <c r="S506" s="116">
        <v>2.0008600000000003</v>
      </c>
      <c r="T506" s="116">
        <v>1.2792865000000002</v>
      </c>
      <c r="U506" s="116">
        <v>0.72157349999999998</v>
      </c>
      <c r="V506" s="1646">
        <f t="shared" si="83"/>
        <v>0.36063167837829729</v>
      </c>
      <c r="W506" s="116">
        <v>11.513669999999999</v>
      </c>
      <c r="X506" s="116">
        <v>8.6135699999999993</v>
      </c>
      <c r="Y506" s="116">
        <v>2.9001000000000006</v>
      </c>
      <c r="Z506" s="1646">
        <f t="shared" si="84"/>
        <v>0.25188319623543148</v>
      </c>
      <c r="AA506" s="1652">
        <v>4.3700799999999997</v>
      </c>
      <c r="AB506" s="116">
        <v>2.5184410000000002</v>
      </c>
      <c r="AC506" s="116">
        <v>1.8516389999999996</v>
      </c>
      <c r="AD506" s="1646">
        <f t="shared" si="85"/>
        <v>0.42370826163365422</v>
      </c>
      <c r="AE506" s="1652">
        <v>15.883749999999999</v>
      </c>
      <c r="AF506" s="116">
        <v>11.132011</v>
      </c>
      <c r="AG506" s="116">
        <v>4.7517389999999997</v>
      </c>
      <c r="AH506" s="1646">
        <f t="shared" si="86"/>
        <v>0.29915725190839693</v>
      </c>
      <c r="AI506" s="116">
        <v>15.883749999999999</v>
      </c>
      <c r="AJ506" s="116">
        <v>11.132011</v>
      </c>
      <c r="AK506" s="116">
        <v>4.7517389999999997</v>
      </c>
      <c r="AL506" s="1655">
        <f t="shared" si="87"/>
        <v>0.29915725190839693</v>
      </c>
    </row>
    <row r="507" spans="2:38" outlineLevel="1">
      <c r="B507" s="503" t="s">
        <v>2135</v>
      </c>
      <c r="C507" s="116">
        <v>0.65042</v>
      </c>
      <c r="D507" s="116">
        <v>0.43558000000000002</v>
      </c>
      <c r="E507" s="116">
        <v>0.21483999999999992</v>
      </c>
      <c r="F507" s="1646">
        <f t="shared" si="79"/>
        <v>0.33030964607484381</v>
      </c>
      <c r="G507" s="116">
        <v>1.1752100000000001</v>
      </c>
      <c r="H507" s="116">
        <v>0.57099999999999995</v>
      </c>
      <c r="I507" s="116">
        <v>0.60421000000000002</v>
      </c>
      <c r="J507" s="1646">
        <f t="shared" si="80"/>
        <v>0.5141293896410003</v>
      </c>
      <c r="K507" s="116">
        <v>0</v>
      </c>
      <c r="L507" s="116">
        <v>0</v>
      </c>
      <c r="M507" s="116">
        <v>0</v>
      </c>
      <c r="N507" s="1646">
        <f t="shared" si="81"/>
        <v>0</v>
      </c>
      <c r="O507" s="1652">
        <v>0</v>
      </c>
      <c r="P507" s="116">
        <v>0</v>
      </c>
      <c r="Q507" s="116">
        <v>0</v>
      </c>
      <c r="R507" s="1646">
        <f t="shared" si="82"/>
        <v>0</v>
      </c>
      <c r="S507" s="116">
        <v>1.8256300000000001</v>
      </c>
      <c r="T507" s="116">
        <v>1.00658</v>
      </c>
      <c r="U507" s="116">
        <v>0.81905000000000006</v>
      </c>
      <c r="V507" s="1646">
        <f t="shared" si="83"/>
        <v>0.44863964768326553</v>
      </c>
      <c r="W507" s="116">
        <v>0</v>
      </c>
      <c r="X507" s="116">
        <v>0</v>
      </c>
      <c r="Y507" s="116">
        <v>0</v>
      </c>
      <c r="Z507" s="1646">
        <f t="shared" si="84"/>
        <v>0</v>
      </c>
      <c r="AA507" s="1652">
        <v>23.84957</v>
      </c>
      <c r="AB507" s="116">
        <v>19.146515000000001</v>
      </c>
      <c r="AC507" s="116">
        <v>4.703055</v>
      </c>
      <c r="AD507" s="1646">
        <f t="shared" si="85"/>
        <v>0.19719663708821586</v>
      </c>
      <c r="AE507" s="1652">
        <v>23.84957</v>
      </c>
      <c r="AF507" s="116">
        <v>19.146515000000001</v>
      </c>
      <c r="AG507" s="116">
        <v>4.703055</v>
      </c>
      <c r="AH507" s="1646">
        <f t="shared" si="86"/>
        <v>0.19719663708821586</v>
      </c>
      <c r="AI507" s="116">
        <v>23.84957</v>
      </c>
      <c r="AJ507" s="116">
        <v>19.146515000000001</v>
      </c>
      <c r="AK507" s="116">
        <v>4.703055</v>
      </c>
      <c r="AL507" s="1655">
        <f t="shared" si="87"/>
        <v>0.19719663708821586</v>
      </c>
    </row>
    <row r="508" spans="2:38" outlineLevel="1">
      <c r="B508" s="503" t="s">
        <v>4839</v>
      </c>
      <c r="C508" s="116">
        <v>0</v>
      </c>
      <c r="D508" s="116">
        <v>0</v>
      </c>
      <c r="E508" s="116">
        <v>0</v>
      </c>
      <c r="F508" s="1646">
        <f t="shared" si="79"/>
        <v>0</v>
      </c>
      <c r="G508" s="116">
        <v>0</v>
      </c>
      <c r="H508" s="116">
        <v>0</v>
      </c>
      <c r="I508" s="116">
        <v>0</v>
      </c>
      <c r="J508" s="1646">
        <f t="shared" si="80"/>
        <v>0</v>
      </c>
      <c r="K508" s="116">
        <v>0</v>
      </c>
      <c r="L508" s="116">
        <v>0</v>
      </c>
      <c r="M508" s="116">
        <v>0</v>
      </c>
      <c r="N508" s="1646">
        <f t="shared" si="81"/>
        <v>0</v>
      </c>
      <c r="O508" s="1652">
        <v>12.444450000000002</v>
      </c>
      <c r="P508" s="116">
        <v>7.7597191000000016</v>
      </c>
      <c r="Q508" s="116">
        <v>4.684730899999999</v>
      </c>
      <c r="R508" s="1646">
        <f t="shared" si="82"/>
        <v>0.37645142211990074</v>
      </c>
      <c r="S508" s="116">
        <v>12.444450000000002</v>
      </c>
      <c r="T508" s="116">
        <v>7.7597191000000016</v>
      </c>
      <c r="U508" s="116">
        <v>4.684730899999999</v>
      </c>
      <c r="V508" s="1646">
        <f t="shared" si="83"/>
        <v>0.37645142211990074</v>
      </c>
      <c r="W508" s="116">
        <v>0</v>
      </c>
      <c r="X508" s="116">
        <v>0</v>
      </c>
      <c r="Y508" s="116">
        <v>0</v>
      </c>
      <c r="Z508" s="1646">
        <f t="shared" si="84"/>
        <v>0</v>
      </c>
      <c r="AA508" s="1652">
        <v>0</v>
      </c>
      <c r="AB508" s="116">
        <v>0</v>
      </c>
      <c r="AC508" s="116">
        <v>0</v>
      </c>
      <c r="AD508" s="1646">
        <f t="shared" si="85"/>
        <v>0</v>
      </c>
      <c r="AE508" s="1652">
        <v>0</v>
      </c>
      <c r="AF508" s="116">
        <v>0</v>
      </c>
      <c r="AG508" s="116">
        <v>0</v>
      </c>
      <c r="AH508" s="1646">
        <f t="shared" si="86"/>
        <v>0</v>
      </c>
      <c r="AI508" s="116">
        <v>12.444450000000002</v>
      </c>
      <c r="AJ508" s="116">
        <v>7.7597191000000016</v>
      </c>
      <c r="AK508" s="116">
        <v>4.684730899999999</v>
      </c>
      <c r="AL508" s="1655">
        <f t="shared" si="87"/>
        <v>0.37645142211990074</v>
      </c>
    </row>
    <row r="509" spans="2:38" outlineLevel="1">
      <c r="B509" s="503" t="s">
        <v>4767</v>
      </c>
      <c r="C509" s="116">
        <v>0</v>
      </c>
      <c r="D509" s="116">
        <v>0</v>
      </c>
      <c r="E509" s="116">
        <v>0</v>
      </c>
      <c r="F509" s="1646">
        <f t="shared" si="79"/>
        <v>0</v>
      </c>
      <c r="G509" s="116">
        <v>0</v>
      </c>
      <c r="H509" s="116">
        <v>0</v>
      </c>
      <c r="I509" s="116">
        <v>0</v>
      </c>
      <c r="J509" s="1646">
        <f t="shared" si="80"/>
        <v>0</v>
      </c>
      <c r="K509" s="116">
        <v>0</v>
      </c>
      <c r="L509" s="116">
        <v>0</v>
      </c>
      <c r="M509" s="116">
        <v>0</v>
      </c>
      <c r="N509" s="1646">
        <f t="shared" si="81"/>
        <v>0</v>
      </c>
      <c r="O509" s="1652">
        <v>0</v>
      </c>
      <c r="P509" s="116">
        <v>0</v>
      </c>
      <c r="Q509" s="116">
        <v>0</v>
      </c>
      <c r="R509" s="1646">
        <f t="shared" si="82"/>
        <v>0</v>
      </c>
      <c r="S509" s="116">
        <v>0</v>
      </c>
      <c r="T509" s="116">
        <v>0</v>
      </c>
      <c r="U509" s="116">
        <v>0</v>
      </c>
      <c r="V509" s="1646">
        <f t="shared" si="83"/>
        <v>0</v>
      </c>
      <c r="W509" s="116">
        <v>6.0128199999999996</v>
      </c>
      <c r="X509" s="116">
        <v>3.9330970000000001</v>
      </c>
      <c r="Y509" s="116">
        <v>2.0797229999999995</v>
      </c>
      <c r="Z509" s="1646">
        <f t="shared" si="84"/>
        <v>0.34588146659969859</v>
      </c>
      <c r="AA509" s="1652">
        <v>5.5</v>
      </c>
      <c r="AB509" s="116">
        <v>2.9001000000000001</v>
      </c>
      <c r="AC509" s="116">
        <v>2.5998999999999999</v>
      </c>
      <c r="AD509" s="1646">
        <f t="shared" si="85"/>
        <v>0.47270909090909091</v>
      </c>
      <c r="AE509" s="1652">
        <v>11.51282</v>
      </c>
      <c r="AF509" s="116">
        <v>6.8331970000000002</v>
      </c>
      <c r="AG509" s="116">
        <v>4.6796229999999994</v>
      </c>
      <c r="AH509" s="1646">
        <f t="shared" si="86"/>
        <v>0.4064706127603836</v>
      </c>
      <c r="AI509" s="116">
        <v>11.51282</v>
      </c>
      <c r="AJ509" s="116">
        <v>6.8331970000000002</v>
      </c>
      <c r="AK509" s="116">
        <v>4.6796229999999994</v>
      </c>
      <c r="AL509" s="1655">
        <f t="shared" si="87"/>
        <v>0.4064706127603836</v>
      </c>
    </row>
    <row r="510" spans="2:38" outlineLevel="1">
      <c r="B510" s="503" t="s">
        <v>2885</v>
      </c>
      <c r="C510" s="116">
        <v>0</v>
      </c>
      <c r="D510" s="116">
        <v>0</v>
      </c>
      <c r="E510" s="116">
        <v>0</v>
      </c>
      <c r="F510" s="1646">
        <f t="shared" si="79"/>
        <v>0</v>
      </c>
      <c r="G510" s="116">
        <v>0</v>
      </c>
      <c r="H510" s="116">
        <v>0</v>
      </c>
      <c r="I510" s="116">
        <v>0</v>
      </c>
      <c r="J510" s="1646">
        <f t="shared" si="80"/>
        <v>0</v>
      </c>
      <c r="K510" s="116">
        <v>0</v>
      </c>
      <c r="L510" s="116">
        <v>0</v>
      </c>
      <c r="M510" s="116">
        <v>0</v>
      </c>
      <c r="N510" s="1646">
        <f t="shared" si="81"/>
        <v>0</v>
      </c>
      <c r="O510" s="1652">
        <v>13.946159999999999</v>
      </c>
      <c r="P510" s="116">
        <v>9.3056614000000017</v>
      </c>
      <c r="Q510" s="116">
        <v>4.640498599999999</v>
      </c>
      <c r="R510" s="1646">
        <f t="shared" si="82"/>
        <v>0.33274382338937741</v>
      </c>
      <c r="S510" s="116">
        <v>13.946159999999999</v>
      </c>
      <c r="T510" s="116">
        <v>9.3056614000000017</v>
      </c>
      <c r="U510" s="116">
        <v>4.640498599999999</v>
      </c>
      <c r="V510" s="1646">
        <f t="shared" si="83"/>
        <v>0.33274382338937741</v>
      </c>
      <c r="W510" s="116">
        <v>0</v>
      </c>
      <c r="X510" s="116">
        <v>0</v>
      </c>
      <c r="Y510" s="116">
        <v>0</v>
      </c>
      <c r="Z510" s="1646">
        <f t="shared" si="84"/>
        <v>0</v>
      </c>
      <c r="AA510" s="1652">
        <v>0</v>
      </c>
      <c r="AB510" s="116">
        <v>0</v>
      </c>
      <c r="AC510" s="116">
        <v>0</v>
      </c>
      <c r="AD510" s="1646">
        <f t="shared" si="85"/>
        <v>0</v>
      </c>
      <c r="AE510" s="1652">
        <v>0</v>
      </c>
      <c r="AF510" s="116">
        <v>0</v>
      </c>
      <c r="AG510" s="116">
        <v>0</v>
      </c>
      <c r="AH510" s="1646">
        <f t="shared" si="86"/>
        <v>0</v>
      </c>
      <c r="AI510" s="116">
        <v>13.946159999999999</v>
      </c>
      <c r="AJ510" s="116">
        <v>9.3056614000000017</v>
      </c>
      <c r="AK510" s="116">
        <v>4.640498599999999</v>
      </c>
      <c r="AL510" s="1655">
        <f t="shared" si="87"/>
        <v>0.33274382338937741</v>
      </c>
    </row>
    <row r="511" spans="2:38" outlineLevel="1">
      <c r="B511" s="503" t="s">
        <v>2389</v>
      </c>
      <c r="C511" s="116">
        <v>0</v>
      </c>
      <c r="D511" s="116">
        <v>0</v>
      </c>
      <c r="E511" s="116">
        <v>0</v>
      </c>
      <c r="F511" s="1646">
        <f t="shared" si="79"/>
        <v>0</v>
      </c>
      <c r="G511" s="116">
        <v>0</v>
      </c>
      <c r="H511" s="116">
        <v>0</v>
      </c>
      <c r="I511" s="116">
        <v>0</v>
      </c>
      <c r="J511" s="1646">
        <f t="shared" si="80"/>
        <v>0</v>
      </c>
      <c r="K511" s="116">
        <v>0</v>
      </c>
      <c r="L511" s="116">
        <v>-1.1970000000000031E-2</v>
      </c>
      <c r="M511" s="116">
        <v>1.1970000000000031E-2</v>
      </c>
      <c r="N511" s="1646">
        <f t="shared" si="81"/>
        <v>0</v>
      </c>
      <c r="O511" s="1652">
        <v>4</v>
      </c>
      <c r="P511" s="116">
        <v>0.97457999999999989</v>
      </c>
      <c r="Q511" s="116">
        <v>3.02542</v>
      </c>
      <c r="R511" s="1646">
        <f t="shared" si="82"/>
        <v>0.756355</v>
      </c>
      <c r="S511" s="116">
        <v>4</v>
      </c>
      <c r="T511" s="116">
        <v>0.96260999999999985</v>
      </c>
      <c r="U511" s="116">
        <v>3.0373900000000003</v>
      </c>
      <c r="V511" s="1646">
        <f t="shared" si="83"/>
        <v>0.75934750000000006</v>
      </c>
      <c r="W511" s="116">
        <v>0</v>
      </c>
      <c r="X511" s="116">
        <v>0</v>
      </c>
      <c r="Y511" s="116">
        <v>0</v>
      </c>
      <c r="Z511" s="1646">
        <f t="shared" si="84"/>
        <v>0</v>
      </c>
      <c r="AA511" s="1652">
        <v>2</v>
      </c>
      <c r="AB511" s="116">
        <v>0.47255999999999992</v>
      </c>
      <c r="AC511" s="116">
        <v>1.5274400000000001</v>
      </c>
      <c r="AD511" s="1646">
        <f t="shared" si="85"/>
        <v>0.76372000000000007</v>
      </c>
      <c r="AE511" s="1652">
        <v>2</v>
      </c>
      <c r="AF511" s="116">
        <v>0.47255999999999992</v>
      </c>
      <c r="AG511" s="116">
        <v>1.5274400000000001</v>
      </c>
      <c r="AH511" s="1646">
        <f t="shared" si="86"/>
        <v>0.76372000000000007</v>
      </c>
      <c r="AI511" s="116">
        <v>6</v>
      </c>
      <c r="AJ511" s="116">
        <v>1.4351699999999998</v>
      </c>
      <c r="AK511" s="116">
        <v>4.5648299999999997</v>
      </c>
      <c r="AL511" s="1655">
        <f t="shared" si="87"/>
        <v>0.76080499999999995</v>
      </c>
    </row>
    <row r="512" spans="2:38" outlineLevel="1">
      <c r="B512" s="503" t="s">
        <v>1815</v>
      </c>
      <c r="C512" s="116">
        <v>2.8871700000000002</v>
      </c>
      <c r="D512" s="116">
        <v>2.1161474999999998</v>
      </c>
      <c r="E512" s="116">
        <v>0.77102250000000006</v>
      </c>
      <c r="F512" s="1646">
        <f t="shared" si="79"/>
        <v>0.26705129936927857</v>
      </c>
      <c r="G512" s="116">
        <v>3.5846</v>
      </c>
      <c r="H512" s="116">
        <v>2.4934249999999998</v>
      </c>
      <c r="I512" s="116">
        <v>1.0911750000000002</v>
      </c>
      <c r="J512" s="1646">
        <f t="shared" si="80"/>
        <v>0.30440634938347383</v>
      </c>
      <c r="K512" s="116">
        <v>3.5717900000000009</v>
      </c>
      <c r="L512" s="116">
        <v>2.5035010000000009</v>
      </c>
      <c r="M512" s="116">
        <v>1.0682890000000003</v>
      </c>
      <c r="N512" s="1646">
        <f t="shared" si="81"/>
        <v>0.29909065202601498</v>
      </c>
      <c r="O512" s="1652">
        <v>2.9991399999999997</v>
      </c>
      <c r="P512" s="116">
        <v>2.0659450000000001</v>
      </c>
      <c r="Q512" s="116">
        <v>0.93319499999999966</v>
      </c>
      <c r="R512" s="1646">
        <f t="shared" si="82"/>
        <v>0.3111541975366271</v>
      </c>
      <c r="S512" s="116">
        <v>13.0427</v>
      </c>
      <c r="T512" s="116">
        <v>9.1790184999999997</v>
      </c>
      <c r="U512" s="116">
        <v>3.8636815000000007</v>
      </c>
      <c r="V512" s="1646">
        <f t="shared" si="83"/>
        <v>0.29623325691766278</v>
      </c>
      <c r="W512" s="116">
        <v>2.6256300000000001</v>
      </c>
      <c r="X512" s="116">
        <v>1.7120672000000003</v>
      </c>
      <c r="Y512" s="116">
        <v>0.91356279999999968</v>
      </c>
      <c r="Z512" s="1646">
        <f t="shared" si="84"/>
        <v>0.34794041810917747</v>
      </c>
      <c r="AA512" s="1652">
        <v>4.3222100000000001</v>
      </c>
      <c r="AB512" s="116">
        <v>2.6867337999999998</v>
      </c>
      <c r="AC512" s="116">
        <v>1.6354762</v>
      </c>
      <c r="AD512" s="1646">
        <f t="shared" si="85"/>
        <v>0.37838887976289909</v>
      </c>
      <c r="AE512" s="1652">
        <v>6.9478400000000002</v>
      </c>
      <c r="AF512" s="116">
        <v>4.3988010000000006</v>
      </c>
      <c r="AG512" s="116">
        <v>2.5490389999999996</v>
      </c>
      <c r="AH512" s="1646">
        <f t="shared" si="86"/>
        <v>0.36688222526713332</v>
      </c>
      <c r="AI512" s="116">
        <v>13.51877</v>
      </c>
      <c r="AJ512" s="116">
        <v>8.9682470000000016</v>
      </c>
      <c r="AK512" s="116">
        <v>4.5505229999999992</v>
      </c>
      <c r="AL512" s="1655">
        <f t="shared" si="87"/>
        <v>0.33660776831028261</v>
      </c>
    </row>
    <row r="513" spans="2:38" outlineLevel="1">
      <c r="B513" s="503" t="s">
        <v>1711</v>
      </c>
      <c r="C513" s="116">
        <v>5.0273500000000002</v>
      </c>
      <c r="D513" s="116">
        <v>2.9523387000000003</v>
      </c>
      <c r="E513" s="116">
        <v>2.0750113000000003</v>
      </c>
      <c r="F513" s="1646">
        <f t="shared" si="79"/>
        <v>0.41274454732612614</v>
      </c>
      <c r="G513" s="116">
        <v>0.66497000000000006</v>
      </c>
      <c r="H513" s="116">
        <v>0.47211840000000005</v>
      </c>
      <c r="I513" s="116">
        <v>0.19285159999999996</v>
      </c>
      <c r="J513" s="1646">
        <f t="shared" si="80"/>
        <v>0.29001548942057526</v>
      </c>
      <c r="K513" s="116">
        <v>9.2307699999999997</v>
      </c>
      <c r="L513" s="116">
        <v>5.9474390000000001</v>
      </c>
      <c r="M513" s="116">
        <v>3.283331</v>
      </c>
      <c r="N513" s="1646">
        <f t="shared" si="81"/>
        <v>0.35569416202548648</v>
      </c>
      <c r="O513" s="1652">
        <v>4.1504200000000004</v>
      </c>
      <c r="P513" s="116">
        <v>3.0864199999999999</v>
      </c>
      <c r="Q513" s="116">
        <v>1.0640000000000001</v>
      </c>
      <c r="R513" s="1646">
        <f t="shared" si="82"/>
        <v>0.25635959734195574</v>
      </c>
      <c r="S513" s="116">
        <v>19.073510000000002</v>
      </c>
      <c r="T513" s="116">
        <v>12.458316100000001</v>
      </c>
      <c r="U513" s="116">
        <v>6.6151939000000004</v>
      </c>
      <c r="V513" s="1646">
        <f t="shared" si="83"/>
        <v>0.34682624750242613</v>
      </c>
      <c r="W513" s="116">
        <v>0</v>
      </c>
      <c r="X513" s="116">
        <v>0</v>
      </c>
      <c r="Y513" s="116">
        <v>0</v>
      </c>
      <c r="Z513" s="1646">
        <f t="shared" si="84"/>
        <v>0</v>
      </c>
      <c r="AA513" s="1652">
        <v>1.0769200000000001</v>
      </c>
      <c r="AB513" s="116">
        <v>0.88355649999999997</v>
      </c>
      <c r="AC513" s="116">
        <v>0.19336350000000016</v>
      </c>
      <c r="AD513" s="1646">
        <f t="shared" si="85"/>
        <v>0.17955233443524138</v>
      </c>
      <c r="AE513" s="1652">
        <v>1.0769200000000001</v>
      </c>
      <c r="AF513" s="116">
        <v>0.88355649999999997</v>
      </c>
      <c r="AG513" s="116">
        <v>0.19336350000000016</v>
      </c>
      <c r="AH513" s="1646">
        <f t="shared" si="86"/>
        <v>0.17955233443524138</v>
      </c>
      <c r="AI513" s="116">
        <v>14.458110000000001</v>
      </c>
      <c r="AJ513" s="116">
        <v>9.9174155000000006</v>
      </c>
      <c r="AK513" s="116">
        <v>4.5406944999999999</v>
      </c>
      <c r="AL513" s="1655">
        <f t="shared" si="87"/>
        <v>0.31405864943619877</v>
      </c>
    </row>
    <row r="514" spans="2:38" outlineLevel="1">
      <c r="B514" s="503" t="s">
        <v>1577</v>
      </c>
      <c r="C514" s="116">
        <v>9.5350400000000004</v>
      </c>
      <c r="D514" s="116">
        <v>5.9571108000000015</v>
      </c>
      <c r="E514" s="116">
        <v>3.5779291999999994</v>
      </c>
      <c r="F514" s="1646">
        <f t="shared" si="79"/>
        <v>0.37524008289425104</v>
      </c>
      <c r="G514" s="116">
        <v>5.8700900000000003</v>
      </c>
      <c r="H514" s="116">
        <v>3.8978099999999993</v>
      </c>
      <c r="I514" s="116">
        <v>1.9722800000000007</v>
      </c>
      <c r="J514" s="1646">
        <f t="shared" si="80"/>
        <v>0.3359880342550115</v>
      </c>
      <c r="K514" s="116">
        <v>7.5401699999999998</v>
      </c>
      <c r="L514" s="116">
        <v>6.4783600000000003</v>
      </c>
      <c r="M514" s="116">
        <v>1.0618099999999995</v>
      </c>
      <c r="N514" s="1646">
        <f t="shared" si="81"/>
        <v>0.14082043243056847</v>
      </c>
      <c r="O514" s="1652">
        <v>1.9700799999999998</v>
      </c>
      <c r="P514" s="116">
        <v>1.2077599999999997</v>
      </c>
      <c r="Q514" s="116">
        <v>0.76232000000000011</v>
      </c>
      <c r="R514" s="1646">
        <f t="shared" si="82"/>
        <v>0.38694875335011786</v>
      </c>
      <c r="S514" s="116">
        <v>24.915380000000006</v>
      </c>
      <c r="T514" s="116">
        <v>17.541040799999998</v>
      </c>
      <c r="U514" s="116">
        <v>7.3743392000000059</v>
      </c>
      <c r="V514" s="1646">
        <f t="shared" si="83"/>
        <v>0.29597538548478908</v>
      </c>
      <c r="W514" s="116">
        <v>0</v>
      </c>
      <c r="X514" s="116">
        <v>0</v>
      </c>
      <c r="Y514" s="116">
        <v>0</v>
      </c>
      <c r="Z514" s="1646">
        <f t="shared" si="84"/>
        <v>0</v>
      </c>
      <c r="AA514" s="1652">
        <v>7.0401699999999998</v>
      </c>
      <c r="AB514" s="116">
        <v>4.3247999999999998</v>
      </c>
      <c r="AC514" s="116">
        <v>2.7153700000000001</v>
      </c>
      <c r="AD514" s="1646">
        <f t="shared" si="85"/>
        <v>0.38569665221152333</v>
      </c>
      <c r="AE514" s="1652">
        <v>7.0401699999999998</v>
      </c>
      <c r="AF514" s="116">
        <v>4.3247999999999998</v>
      </c>
      <c r="AG514" s="116">
        <v>2.7153700000000001</v>
      </c>
      <c r="AH514" s="1646">
        <f t="shared" si="86"/>
        <v>0.38569665221152333</v>
      </c>
      <c r="AI514" s="116">
        <v>16.550419999999999</v>
      </c>
      <c r="AJ514" s="116">
        <v>12.010920000000002</v>
      </c>
      <c r="AK514" s="116">
        <v>4.5394999999999968</v>
      </c>
      <c r="AL514" s="1655">
        <f t="shared" si="87"/>
        <v>0.27428306955352172</v>
      </c>
    </row>
    <row r="515" spans="2:38" outlineLevel="1">
      <c r="B515" s="503" t="s">
        <v>1671</v>
      </c>
      <c r="C515" s="116">
        <v>17.57095</v>
      </c>
      <c r="D515" s="116">
        <v>24.581790600000001</v>
      </c>
      <c r="E515" s="116">
        <v>-7.0108405999999999</v>
      </c>
      <c r="F515" s="1646">
        <f t="shared" si="79"/>
        <v>-0.39900179557735921</v>
      </c>
      <c r="G515" s="116">
        <v>-1.07009</v>
      </c>
      <c r="H515" s="116">
        <v>-10.7652</v>
      </c>
      <c r="I515" s="116">
        <v>9.6951100000000014</v>
      </c>
      <c r="J515" s="1646">
        <f t="shared" si="80"/>
        <v>-9.0600884037791225</v>
      </c>
      <c r="K515" s="116">
        <v>0</v>
      </c>
      <c r="L515" s="116">
        <v>0</v>
      </c>
      <c r="M515" s="116">
        <v>0</v>
      </c>
      <c r="N515" s="1646">
        <f t="shared" si="81"/>
        <v>0</v>
      </c>
      <c r="O515" s="1652">
        <v>0</v>
      </c>
      <c r="P515" s="116">
        <v>0</v>
      </c>
      <c r="Q515" s="116">
        <v>0</v>
      </c>
      <c r="R515" s="1646">
        <f t="shared" si="82"/>
        <v>0</v>
      </c>
      <c r="S515" s="116">
        <v>16.500859999999999</v>
      </c>
      <c r="T515" s="116">
        <v>13.8165906</v>
      </c>
      <c r="U515" s="116">
        <v>2.6842694000000011</v>
      </c>
      <c r="V515" s="1646">
        <f t="shared" si="83"/>
        <v>0.16267451514648334</v>
      </c>
      <c r="W515" s="116">
        <v>17.772650000000002</v>
      </c>
      <c r="X515" s="116">
        <v>13.388849199999999</v>
      </c>
      <c r="Y515" s="116">
        <v>4.3838008000000031</v>
      </c>
      <c r="Z515" s="1646">
        <f t="shared" si="84"/>
        <v>0.24665994097672561</v>
      </c>
      <c r="AA515" s="1652">
        <v>1.11795</v>
      </c>
      <c r="AB515" s="116">
        <v>0.97154999999999991</v>
      </c>
      <c r="AC515" s="116">
        <v>0.14640000000000009</v>
      </c>
      <c r="AD515" s="1646">
        <f t="shared" si="85"/>
        <v>0.13095397826378646</v>
      </c>
      <c r="AE515" s="1652">
        <v>18.890600000000003</v>
      </c>
      <c r="AF515" s="116">
        <v>14.360399199999998</v>
      </c>
      <c r="AG515" s="116">
        <v>4.5302008000000038</v>
      </c>
      <c r="AH515" s="1646">
        <f t="shared" si="86"/>
        <v>0.23981243581463813</v>
      </c>
      <c r="AI515" s="116">
        <v>18.890600000000003</v>
      </c>
      <c r="AJ515" s="116">
        <v>14.360399199999998</v>
      </c>
      <c r="AK515" s="116">
        <v>4.5302008000000038</v>
      </c>
      <c r="AL515" s="1655">
        <f t="shared" si="87"/>
        <v>0.23981243581463813</v>
      </c>
    </row>
    <row r="516" spans="2:38" outlineLevel="1">
      <c r="B516" s="503" t="s">
        <v>1569</v>
      </c>
      <c r="C516" s="116">
        <v>8.9590739999999993</v>
      </c>
      <c r="D516" s="116">
        <v>11.3248</v>
      </c>
      <c r="E516" s="116">
        <v>-2.3657260000000004</v>
      </c>
      <c r="F516" s="1646">
        <f t="shared" si="79"/>
        <v>-0.26405920969064445</v>
      </c>
      <c r="G516" s="116">
        <v>0</v>
      </c>
      <c r="H516" s="116">
        <v>0</v>
      </c>
      <c r="I516" s="116">
        <v>0</v>
      </c>
      <c r="J516" s="1646">
        <f t="shared" si="80"/>
        <v>0</v>
      </c>
      <c r="K516" s="116">
        <v>14.473827</v>
      </c>
      <c r="L516" s="116">
        <v>10.037100000000001</v>
      </c>
      <c r="M516" s="116">
        <v>4.4367269999999985</v>
      </c>
      <c r="N516" s="1646">
        <f t="shared" si="81"/>
        <v>0.30653447771622522</v>
      </c>
      <c r="O516" s="1652">
        <v>0</v>
      </c>
      <c r="P516" s="116">
        <v>0</v>
      </c>
      <c r="Q516" s="116">
        <v>0</v>
      </c>
      <c r="R516" s="1646">
        <f t="shared" si="82"/>
        <v>0</v>
      </c>
      <c r="S516" s="116">
        <v>23.432900999999998</v>
      </c>
      <c r="T516" s="116">
        <v>21.361900000000002</v>
      </c>
      <c r="U516" s="116">
        <v>2.0710009999999968</v>
      </c>
      <c r="V516" s="1646">
        <f t="shared" si="83"/>
        <v>8.8380051620582406E-2</v>
      </c>
      <c r="W516" s="116">
        <v>0</v>
      </c>
      <c r="X516" s="116">
        <v>0</v>
      </c>
      <c r="Y516" s="116">
        <v>0</v>
      </c>
      <c r="Z516" s="1646">
        <f t="shared" si="84"/>
        <v>0</v>
      </c>
      <c r="AA516" s="1652">
        <v>0</v>
      </c>
      <c r="AB516" s="116">
        <v>0</v>
      </c>
      <c r="AC516" s="116">
        <v>0</v>
      </c>
      <c r="AD516" s="1646">
        <f t="shared" si="85"/>
        <v>0</v>
      </c>
      <c r="AE516" s="1652">
        <v>0</v>
      </c>
      <c r="AF516" s="116">
        <v>0</v>
      </c>
      <c r="AG516" s="116">
        <v>0</v>
      </c>
      <c r="AH516" s="1646">
        <f t="shared" si="86"/>
        <v>0</v>
      </c>
      <c r="AI516" s="116">
        <v>14.473827</v>
      </c>
      <c r="AJ516" s="116">
        <v>10.037100000000001</v>
      </c>
      <c r="AK516" s="116">
        <v>4.4367269999999985</v>
      </c>
      <c r="AL516" s="1655">
        <f t="shared" si="87"/>
        <v>0.30653447771622522</v>
      </c>
    </row>
    <row r="517" spans="2:38" outlineLevel="1">
      <c r="B517" s="503" t="s">
        <v>2041</v>
      </c>
      <c r="C517" s="116">
        <v>0</v>
      </c>
      <c r="D517" s="116">
        <v>0</v>
      </c>
      <c r="E517" s="116">
        <v>0</v>
      </c>
      <c r="F517" s="1646">
        <f t="shared" si="79"/>
        <v>0</v>
      </c>
      <c r="G517" s="116">
        <v>0</v>
      </c>
      <c r="H517" s="116">
        <v>0</v>
      </c>
      <c r="I517" s="116">
        <v>0</v>
      </c>
      <c r="J517" s="1646">
        <f t="shared" si="80"/>
        <v>0</v>
      </c>
      <c r="K517" s="116">
        <v>3.6</v>
      </c>
      <c r="L517" s="116">
        <v>2.7408346000000003</v>
      </c>
      <c r="M517" s="116">
        <v>0.85916539999999986</v>
      </c>
      <c r="N517" s="1646">
        <f t="shared" si="81"/>
        <v>0.2386570555555555</v>
      </c>
      <c r="O517" s="1652">
        <v>0</v>
      </c>
      <c r="P517" s="116">
        <v>0</v>
      </c>
      <c r="Q517" s="116">
        <v>0</v>
      </c>
      <c r="R517" s="1646">
        <f t="shared" si="82"/>
        <v>0</v>
      </c>
      <c r="S517" s="116">
        <v>3.6</v>
      </c>
      <c r="T517" s="116">
        <v>2.7408346000000003</v>
      </c>
      <c r="U517" s="116">
        <v>0.85916539999999986</v>
      </c>
      <c r="V517" s="1646">
        <f t="shared" si="83"/>
        <v>0.2386570555555555</v>
      </c>
      <c r="W517" s="116">
        <v>16.494870000000002</v>
      </c>
      <c r="X517" s="116">
        <v>13.330525</v>
      </c>
      <c r="Y517" s="116">
        <v>3.1643450000000031</v>
      </c>
      <c r="Z517" s="1646">
        <f t="shared" si="84"/>
        <v>0.19183812906679487</v>
      </c>
      <c r="AA517" s="1652">
        <v>1.5632600000000001</v>
      </c>
      <c r="AB517" s="116">
        <v>1.1554913999999998</v>
      </c>
      <c r="AC517" s="116">
        <v>0.40776860000000009</v>
      </c>
      <c r="AD517" s="1646">
        <f t="shared" si="85"/>
        <v>0.26084502897790518</v>
      </c>
      <c r="AE517" s="1652">
        <v>18.058130000000002</v>
      </c>
      <c r="AF517" s="116">
        <v>14.4860164</v>
      </c>
      <c r="AG517" s="116">
        <v>3.5721136000000007</v>
      </c>
      <c r="AH517" s="1646">
        <f t="shared" si="86"/>
        <v>0.19781193290778171</v>
      </c>
      <c r="AI517" s="116">
        <v>21.65813</v>
      </c>
      <c r="AJ517" s="116">
        <v>17.226851</v>
      </c>
      <c r="AK517" s="116">
        <v>4.4312790000000026</v>
      </c>
      <c r="AL517" s="1655">
        <f t="shared" si="87"/>
        <v>0.20460118209651537</v>
      </c>
    </row>
    <row r="518" spans="2:38" outlineLevel="1">
      <c r="B518" s="503" t="s">
        <v>4756</v>
      </c>
      <c r="C518" s="116">
        <v>0</v>
      </c>
      <c r="D518" s="116">
        <v>0</v>
      </c>
      <c r="E518" s="116">
        <v>0</v>
      </c>
      <c r="F518" s="1646">
        <f t="shared" si="79"/>
        <v>0</v>
      </c>
      <c r="G518" s="116">
        <v>0</v>
      </c>
      <c r="H518" s="116">
        <v>0</v>
      </c>
      <c r="I518" s="116">
        <v>0</v>
      </c>
      <c r="J518" s="1646">
        <f t="shared" si="80"/>
        <v>0</v>
      </c>
      <c r="K518" s="116">
        <v>0</v>
      </c>
      <c r="L518" s="116">
        <v>0</v>
      </c>
      <c r="M518" s="116">
        <v>0</v>
      </c>
      <c r="N518" s="1646">
        <f t="shared" si="81"/>
        <v>0</v>
      </c>
      <c r="O518" s="1652">
        <v>0</v>
      </c>
      <c r="P518" s="116">
        <v>0</v>
      </c>
      <c r="Q518" s="116">
        <v>0</v>
      </c>
      <c r="R518" s="1646">
        <f t="shared" si="82"/>
        <v>0</v>
      </c>
      <c r="S518" s="116">
        <v>0</v>
      </c>
      <c r="T518" s="116">
        <v>0</v>
      </c>
      <c r="U518" s="116">
        <v>0</v>
      </c>
      <c r="V518" s="1646">
        <f t="shared" si="83"/>
        <v>0</v>
      </c>
      <c r="W518" s="116">
        <v>0</v>
      </c>
      <c r="X518" s="116">
        <v>0</v>
      </c>
      <c r="Y518" s="116">
        <v>0</v>
      </c>
      <c r="Z518" s="1646">
        <f t="shared" si="84"/>
        <v>0</v>
      </c>
      <c r="AA518" s="1652">
        <v>18.550419999999999</v>
      </c>
      <c r="AB518" s="116">
        <v>14.150499999999996</v>
      </c>
      <c r="AC518" s="116">
        <v>4.3999200000000016</v>
      </c>
      <c r="AD518" s="1646">
        <f t="shared" si="85"/>
        <v>0.23718708255662146</v>
      </c>
      <c r="AE518" s="1652">
        <v>18.550419999999999</v>
      </c>
      <c r="AF518" s="116">
        <v>14.150499999999996</v>
      </c>
      <c r="AG518" s="116">
        <v>4.3999200000000016</v>
      </c>
      <c r="AH518" s="1646">
        <f t="shared" si="86"/>
        <v>0.23718708255662146</v>
      </c>
      <c r="AI518" s="116">
        <v>18.550419999999999</v>
      </c>
      <c r="AJ518" s="116">
        <v>14.150499999999996</v>
      </c>
      <c r="AK518" s="116">
        <v>4.3999200000000016</v>
      </c>
      <c r="AL518" s="1655">
        <f t="shared" si="87"/>
        <v>0.23718708255662146</v>
      </c>
    </row>
    <row r="519" spans="2:38" outlineLevel="1">
      <c r="B519" s="503" t="s">
        <v>4757</v>
      </c>
      <c r="C519" s="116">
        <v>0</v>
      </c>
      <c r="D519" s="116">
        <v>0</v>
      </c>
      <c r="E519" s="116">
        <v>0</v>
      </c>
      <c r="F519" s="1646">
        <f t="shared" si="79"/>
        <v>0</v>
      </c>
      <c r="G519" s="116">
        <v>0</v>
      </c>
      <c r="H519" s="116">
        <v>0</v>
      </c>
      <c r="I519" s="116">
        <v>0</v>
      </c>
      <c r="J519" s="1646">
        <f t="shared" si="80"/>
        <v>0</v>
      </c>
      <c r="K519" s="116">
        <v>0</v>
      </c>
      <c r="L519" s="116">
        <v>0</v>
      </c>
      <c r="M519" s="116">
        <v>0</v>
      </c>
      <c r="N519" s="1646">
        <f t="shared" si="81"/>
        <v>0</v>
      </c>
      <c r="O519" s="1652">
        <v>0</v>
      </c>
      <c r="P519" s="116">
        <v>0</v>
      </c>
      <c r="Q519" s="116">
        <v>0</v>
      </c>
      <c r="R519" s="1646">
        <f t="shared" si="82"/>
        <v>0</v>
      </c>
      <c r="S519" s="116">
        <v>0</v>
      </c>
      <c r="T519" s="116">
        <v>0</v>
      </c>
      <c r="U519" s="116">
        <v>0</v>
      </c>
      <c r="V519" s="1646">
        <f t="shared" si="83"/>
        <v>0</v>
      </c>
      <c r="W519" s="116">
        <v>0</v>
      </c>
      <c r="X519" s="116">
        <v>0</v>
      </c>
      <c r="Y519" s="116">
        <v>0</v>
      </c>
      <c r="Z519" s="1646">
        <f t="shared" si="84"/>
        <v>0</v>
      </c>
      <c r="AA519" s="1652">
        <v>12.26239</v>
      </c>
      <c r="AB519" s="116">
        <v>7.8781793000000002</v>
      </c>
      <c r="AC519" s="116">
        <v>4.3842106999999997</v>
      </c>
      <c r="AD519" s="1646">
        <f t="shared" si="85"/>
        <v>0.35753313179567764</v>
      </c>
      <c r="AE519" s="1652">
        <v>12.26239</v>
      </c>
      <c r="AF519" s="116">
        <v>7.8781793000000002</v>
      </c>
      <c r="AG519" s="116">
        <v>4.3842106999999997</v>
      </c>
      <c r="AH519" s="1646">
        <f t="shared" si="86"/>
        <v>0.35753313179567764</v>
      </c>
      <c r="AI519" s="116">
        <v>12.26239</v>
      </c>
      <c r="AJ519" s="116">
        <v>7.8781793000000002</v>
      </c>
      <c r="AK519" s="116">
        <v>4.3842106999999997</v>
      </c>
      <c r="AL519" s="1655">
        <f t="shared" si="87"/>
        <v>0.35753313179567764</v>
      </c>
    </row>
    <row r="520" spans="2:38" outlineLevel="1">
      <c r="B520" s="503" t="s">
        <v>1949</v>
      </c>
      <c r="C520" s="116">
        <v>2.1606800000000002</v>
      </c>
      <c r="D520" s="116">
        <v>1.0521910999999999</v>
      </c>
      <c r="E520" s="116">
        <v>1.1084889000000002</v>
      </c>
      <c r="F520" s="1646">
        <f t="shared" si="79"/>
        <v>0.51302779680470967</v>
      </c>
      <c r="G520" s="116">
        <v>0.71538000000000013</v>
      </c>
      <c r="H520" s="116">
        <v>0.90703220000000007</v>
      </c>
      <c r="I520" s="116">
        <v>-0.19165219999999999</v>
      </c>
      <c r="J520" s="1646">
        <f t="shared" si="80"/>
        <v>-0.26790265313539652</v>
      </c>
      <c r="K520" s="116">
        <v>2.5179399999999998</v>
      </c>
      <c r="L520" s="116">
        <v>1.6388562</v>
      </c>
      <c r="M520" s="116">
        <v>0.87908380000000008</v>
      </c>
      <c r="N520" s="1646">
        <f t="shared" si="81"/>
        <v>0.34912817620753478</v>
      </c>
      <c r="O520" s="1652">
        <v>3.0905999999999998</v>
      </c>
      <c r="P520" s="116">
        <v>1.4194372</v>
      </c>
      <c r="Q520" s="116">
        <v>1.6711628000000001</v>
      </c>
      <c r="R520" s="1646">
        <f t="shared" si="82"/>
        <v>0.54072439008606754</v>
      </c>
      <c r="S520" s="116">
        <v>8.4846000000000004</v>
      </c>
      <c r="T520" s="116">
        <v>5.0175166999999998</v>
      </c>
      <c r="U520" s="116">
        <v>3.4670833000000001</v>
      </c>
      <c r="V520" s="1646">
        <f t="shared" si="83"/>
        <v>0.40863249888032432</v>
      </c>
      <c r="W520" s="116">
        <v>1.1299100000000002</v>
      </c>
      <c r="X520" s="116">
        <v>0.55057059999999991</v>
      </c>
      <c r="Y520" s="116">
        <v>0.57933940000000017</v>
      </c>
      <c r="Z520" s="1646">
        <f t="shared" si="84"/>
        <v>0.51273057146144385</v>
      </c>
      <c r="AA520" s="1652">
        <v>2.0905999999999998</v>
      </c>
      <c r="AB520" s="116">
        <v>0.89087649999999985</v>
      </c>
      <c r="AC520" s="116">
        <v>1.1997235000000002</v>
      </c>
      <c r="AD520" s="1646">
        <f t="shared" si="85"/>
        <v>0.57386563665933243</v>
      </c>
      <c r="AE520" s="1652">
        <v>3.2205100000000004</v>
      </c>
      <c r="AF520" s="116">
        <v>1.4414470999999998</v>
      </c>
      <c r="AG520" s="116">
        <v>1.7790629000000004</v>
      </c>
      <c r="AH520" s="1646">
        <f t="shared" si="86"/>
        <v>0.55241651167051187</v>
      </c>
      <c r="AI520" s="116">
        <v>8.8290499999999987</v>
      </c>
      <c r="AJ520" s="116">
        <v>4.4997404999999997</v>
      </c>
      <c r="AK520" s="116">
        <v>4.329309499999999</v>
      </c>
      <c r="AL520" s="1655">
        <f t="shared" si="87"/>
        <v>0.49034828209150472</v>
      </c>
    </row>
    <row r="521" spans="2:38" outlineLevel="1">
      <c r="B521" s="503" t="s">
        <v>2101</v>
      </c>
      <c r="C521" s="116">
        <v>0</v>
      </c>
      <c r="D521" s="116">
        <v>0</v>
      </c>
      <c r="E521" s="116">
        <v>0</v>
      </c>
      <c r="F521" s="1646">
        <f t="shared" ref="F521:F584" si="88">IFERROR(E521/C521,0)</f>
        <v>0</v>
      </c>
      <c r="G521" s="116">
        <v>0</v>
      </c>
      <c r="H521" s="116">
        <v>0</v>
      </c>
      <c r="I521" s="116">
        <v>0</v>
      </c>
      <c r="J521" s="1646">
        <f t="shared" ref="J521:J584" si="89">IFERROR(I521/G521,0)</f>
        <v>0</v>
      </c>
      <c r="K521" s="116">
        <v>2.6709399999999999</v>
      </c>
      <c r="L521" s="116">
        <v>1.8500700000000003</v>
      </c>
      <c r="M521" s="116">
        <v>0.82086999999999966</v>
      </c>
      <c r="N521" s="1646">
        <f t="shared" ref="N521:N584" si="90">IFERROR(M521/K521,0)</f>
        <v>0.30733374766935972</v>
      </c>
      <c r="O521" s="1652">
        <v>1.09829</v>
      </c>
      <c r="P521" s="116">
        <v>0.78525999999999996</v>
      </c>
      <c r="Q521" s="116">
        <v>0.31302999999999997</v>
      </c>
      <c r="R521" s="1646">
        <f t="shared" ref="R521:R584" si="91">IFERROR(Q521/O521,0)</f>
        <v>0.28501579728487009</v>
      </c>
      <c r="S521" s="116">
        <v>3.7692299999999999</v>
      </c>
      <c r="T521" s="116">
        <v>2.6353300000000002</v>
      </c>
      <c r="U521" s="116">
        <v>1.1338999999999997</v>
      </c>
      <c r="V521" s="1646">
        <f t="shared" ref="V521:V584" si="92">IFERROR(U521/S521,0)</f>
        <v>0.30083067363891292</v>
      </c>
      <c r="W521" s="116">
        <v>2.4923099999999998</v>
      </c>
      <c r="X521" s="116">
        <v>1.8733199999999997</v>
      </c>
      <c r="Y521" s="116">
        <v>0.61899000000000026</v>
      </c>
      <c r="Z521" s="1646">
        <f t="shared" ref="Z521:Z584" si="93">IFERROR(Y521/W521,0)</f>
        <v>0.24835995522226381</v>
      </c>
      <c r="AA521" s="1652">
        <v>6.0752100000000011</v>
      </c>
      <c r="AB521" s="116">
        <v>3.5007495900000003</v>
      </c>
      <c r="AC521" s="116">
        <v>2.5744604100000008</v>
      </c>
      <c r="AD521" s="1646">
        <f t="shared" ref="AD521:AD584" si="94">IFERROR(AC521/AA521,0)</f>
        <v>0.42376484269679571</v>
      </c>
      <c r="AE521" s="1652">
        <v>8.56752</v>
      </c>
      <c r="AF521" s="116">
        <v>5.3740695900000004</v>
      </c>
      <c r="AG521" s="116">
        <v>3.1934504100000005</v>
      </c>
      <c r="AH521" s="1646">
        <f t="shared" ref="AH521:AH584" si="95">IFERROR(AG521/AE521,0)</f>
        <v>0.37273918356770691</v>
      </c>
      <c r="AI521" s="116">
        <v>12.33675</v>
      </c>
      <c r="AJ521" s="116">
        <v>8.0093995899999992</v>
      </c>
      <c r="AK521" s="116">
        <v>4.3273504100000002</v>
      </c>
      <c r="AL521" s="1655">
        <f t="shared" ref="AL521:AL584" si="96">IFERROR(AK521/AI521,0)</f>
        <v>0.35076907694490039</v>
      </c>
    </row>
    <row r="522" spans="2:38" outlineLevel="1">
      <c r="B522" s="503" t="s">
        <v>4793</v>
      </c>
      <c r="C522" s="116">
        <v>0</v>
      </c>
      <c r="D522" s="116">
        <v>0</v>
      </c>
      <c r="E522" s="116">
        <v>0</v>
      </c>
      <c r="F522" s="1646">
        <f t="shared" si="88"/>
        <v>0</v>
      </c>
      <c r="G522" s="116">
        <v>0</v>
      </c>
      <c r="H522" s="116">
        <v>0</v>
      </c>
      <c r="I522" s="116">
        <v>0</v>
      </c>
      <c r="J522" s="1646">
        <f t="shared" si="89"/>
        <v>0</v>
      </c>
      <c r="K522" s="116">
        <v>0</v>
      </c>
      <c r="L522" s="116">
        <v>0</v>
      </c>
      <c r="M522" s="116">
        <v>0</v>
      </c>
      <c r="N522" s="1646">
        <f t="shared" si="90"/>
        <v>0</v>
      </c>
      <c r="O522" s="1652">
        <v>0</v>
      </c>
      <c r="P522" s="116">
        <v>0</v>
      </c>
      <c r="Q522" s="116">
        <v>0</v>
      </c>
      <c r="R522" s="1646">
        <f t="shared" si="91"/>
        <v>0</v>
      </c>
      <c r="S522" s="116">
        <v>0</v>
      </c>
      <c r="T522" s="116">
        <v>0</v>
      </c>
      <c r="U522" s="116">
        <v>0</v>
      </c>
      <c r="V522" s="1646">
        <f t="shared" si="92"/>
        <v>0</v>
      </c>
      <c r="W522" s="116">
        <v>8.3196600000000007</v>
      </c>
      <c r="X522" s="116">
        <v>5.1729599999999998</v>
      </c>
      <c r="Y522" s="116">
        <v>3.1466999999999996</v>
      </c>
      <c r="Z522" s="1646">
        <f t="shared" si="93"/>
        <v>0.37822459090876304</v>
      </c>
      <c r="AA522" s="1652">
        <v>8.7598300000000009</v>
      </c>
      <c r="AB522" s="116">
        <v>7.6494640999999994</v>
      </c>
      <c r="AC522" s="116">
        <v>1.1103659000000026</v>
      </c>
      <c r="AD522" s="1646">
        <f t="shared" si="94"/>
        <v>0.12675655806105854</v>
      </c>
      <c r="AE522" s="1652">
        <v>17.07949</v>
      </c>
      <c r="AF522" s="116">
        <v>12.822424100000001</v>
      </c>
      <c r="AG522" s="116">
        <v>4.2570659000000015</v>
      </c>
      <c r="AH522" s="1646">
        <f t="shared" si="95"/>
        <v>0.24925017667389374</v>
      </c>
      <c r="AI522" s="116">
        <v>17.07949</v>
      </c>
      <c r="AJ522" s="116">
        <v>12.822424100000001</v>
      </c>
      <c r="AK522" s="116">
        <v>4.2570659000000015</v>
      </c>
      <c r="AL522" s="1655">
        <f t="shared" si="96"/>
        <v>0.24925017667389374</v>
      </c>
    </row>
    <row r="523" spans="2:38" outlineLevel="1">
      <c r="B523" s="503" t="s">
        <v>1497</v>
      </c>
      <c r="C523" s="116">
        <v>11.48291</v>
      </c>
      <c r="D523" s="116">
        <v>7.0755039999999987</v>
      </c>
      <c r="E523" s="116">
        <v>4.4074060000000008</v>
      </c>
      <c r="F523" s="1646">
        <f t="shared" si="88"/>
        <v>0.38382309014004296</v>
      </c>
      <c r="G523" s="116">
        <v>10.98034</v>
      </c>
      <c r="H523" s="116">
        <v>7.2087599999999998</v>
      </c>
      <c r="I523" s="116">
        <v>3.7715799999999997</v>
      </c>
      <c r="J523" s="1646">
        <f t="shared" si="89"/>
        <v>0.34348481012427662</v>
      </c>
      <c r="K523" s="116">
        <v>8.961529999999998</v>
      </c>
      <c r="L523" s="116">
        <v>6.915583100000001</v>
      </c>
      <c r="M523" s="116">
        <v>2.0459468999999979</v>
      </c>
      <c r="N523" s="1646">
        <f t="shared" si="90"/>
        <v>0.22830330311899846</v>
      </c>
      <c r="O523" s="1652">
        <v>5.4196599999999995</v>
      </c>
      <c r="P523" s="116">
        <v>4.1648500000000004</v>
      </c>
      <c r="Q523" s="116">
        <v>1.2548099999999995</v>
      </c>
      <c r="R523" s="1646">
        <f t="shared" si="91"/>
        <v>0.23152928412483434</v>
      </c>
      <c r="S523" s="116">
        <v>36.844440000000006</v>
      </c>
      <c r="T523" s="116">
        <v>25.364697099999997</v>
      </c>
      <c r="U523" s="116">
        <v>11.479742900000005</v>
      </c>
      <c r="V523" s="1646">
        <f t="shared" si="92"/>
        <v>0.31157327672777774</v>
      </c>
      <c r="W523" s="116">
        <v>7.2692299999999994</v>
      </c>
      <c r="X523" s="116">
        <v>4.42157</v>
      </c>
      <c r="Y523" s="116">
        <v>2.8476599999999999</v>
      </c>
      <c r="Z523" s="1646">
        <f t="shared" si="93"/>
        <v>0.39174162875572793</v>
      </c>
      <c r="AA523" s="1652">
        <v>-5.9623899999999992</v>
      </c>
      <c r="AB523" s="116">
        <v>-4.0194800000000015</v>
      </c>
      <c r="AC523" s="116">
        <v>-1.9429099999999981</v>
      </c>
      <c r="AD523" s="1646">
        <f t="shared" si="94"/>
        <v>0.32586093831500429</v>
      </c>
      <c r="AE523" s="1652">
        <v>1.3068400000000002</v>
      </c>
      <c r="AF523" s="116">
        <v>0.40208999999999834</v>
      </c>
      <c r="AG523" s="116">
        <v>0.90475000000000183</v>
      </c>
      <c r="AH523" s="1646">
        <f t="shared" si="95"/>
        <v>0.69231887606746167</v>
      </c>
      <c r="AI523" s="116">
        <v>15.688029999999999</v>
      </c>
      <c r="AJ523" s="116">
        <v>11.4825231</v>
      </c>
      <c r="AK523" s="116">
        <v>4.2055068999999987</v>
      </c>
      <c r="AL523" s="1655">
        <f t="shared" si="96"/>
        <v>0.26807106437200839</v>
      </c>
    </row>
    <row r="524" spans="2:38" outlineLevel="1">
      <c r="B524" s="503" t="s">
        <v>4365</v>
      </c>
      <c r="C524" s="116">
        <v>0</v>
      </c>
      <c r="D524" s="116">
        <v>0</v>
      </c>
      <c r="E524" s="116">
        <v>0</v>
      </c>
      <c r="F524" s="1646">
        <f t="shared" si="88"/>
        <v>0</v>
      </c>
      <c r="G524" s="116">
        <v>0</v>
      </c>
      <c r="H524" s="116">
        <v>0</v>
      </c>
      <c r="I524" s="116">
        <v>0</v>
      </c>
      <c r="J524" s="1646">
        <f t="shared" si="89"/>
        <v>0</v>
      </c>
      <c r="K524" s="116">
        <v>0</v>
      </c>
      <c r="L524" s="116">
        <v>0</v>
      </c>
      <c r="M524" s="116">
        <v>0</v>
      </c>
      <c r="N524" s="1646">
        <f t="shared" si="90"/>
        <v>0</v>
      </c>
      <c r="O524" s="1652">
        <v>0</v>
      </c>
      <c r="P524" s="116">
        <v>0</v>
      </c>
      <c r="Q524" s="116">
        <v>0</v>
      </c>
      <c r="R524" s="1646">
        <f t="shared" si="91"/>
        <v>0</v>
      </c>
      <c r="S524" s="116">
        <v>0</v>
      </c>
      <c r="T524" s="116">
        <v>0</v>
      </c>
      <c r="U524" s="116">
        <v>0</v>
      </c>
      <c r="V524" s="1646">
        <f t="shared" si="92"/>
        <v>0</v>
      </c>
      <c r="W524" s="116">
        <v>0</v>
      </c>
      <c r="X524" s="116">
        <v>0</v>
      </c>
      <c r="Y524" s="116">
        <v>0</v>
      </c>
      <c r="Z524" s="1646">
        <f t="shared" si="93"/>
        <v>0</v>
      </c>
      <c r="AA524" s="1652">
        <v>15.546140000000001</v>
      </c>
      <c r="AB524" s="116">
        <v>11.347887000000002</v>
      </c>
      <c r="AC524" s="116">
        <v>4.1982529999999985</v>
      </c>
      <c r="AD524" s="1646">
        <f t="shared" si="94"/>
        <v>0.27005115096094584</v>
      </c>
      <c r="AE524" s="1652">
        <v>15.546140000000001</v>
      </c>
      <c r="AF524" s="116">
        <v>11.347887000000002</v>
      </c>
      <c r="AG524" s="116">
        <v>4.1982529999999985</v>
      </c>
      <c r="AH524" s="1646">
        <f t="shared" si="95"/>
        <v>0.27005115096094584</v>
      </c>
      <c r="AI524" s="116">
        <v>15.546140000000001</v>
      </c>
      <c r="AJ524" s="116">
        <v>11.347887000000002</v>
      </c>
      <c r="AK524" s="116">
        <v>4.1982529999999985</v>
      </c>
      <c r="AL524" s="1655">
        <f t="shared" si="96"/>
        <v>0.27005115096094584</v>
      </c>
    </row>
    <row r="525" spans="2:38" outlineLevel="1">
      <c r="B525" s="503" t="s">
        <v>1715</v>
      </c>
      <c r="C525" s="116">
        <v>0</v>
      </c>
      <c r="D525" s="116">
        <v>0</v>
      </c>
      <c r="E525" s="116">
        <v>0</v>
      </c>
      <c r="F525" s="1646">
        <f t="shared" si="88"/>
        <v>0</v>
      </c>
      <c r="G525" s="116">
        <v>14.87777</v>
      </c>
      <c r="H525" s="116">
        <v>11.9093646</v>
      </c>
      <c r="I525" s="116">
        <v>2.9684053999999995</v>
      </c>
      <c r="J525" s="1646">
        <f t="shared" si="89"/>
        <v>0.19951951132461382</v>
      </c>
      <c r="K525" s="116">
        <v>0</v>
      </c>
      <c r="L525" s="116">
        <v>0</v>
      </c>
      <c r="M525" s="116">
        <v>0</v>
      </c>
      <c r="N525" s="1646">
        <f t="shared" si="90"/>
        <v>0</v>
      </c>
      <c r="O525" s="1652">
        <v>0</v>
      </c>
      <c r="P525" s="116">
        <v>0</v>
      </c>
      <c r="Q525" s="116">
        <v>0</v>
      </c>
      <c r="R525" s="1646">
        <f t="shared" si="91"/>
        <v>0</v>
      </c>
      <c r="S525" s="116">
        <v>14.87777</v>
      </c>
      <c r="T525" s="116">
        <v>11.9093646</v>
      </c>
      <c r="U525" s="116">
        <v>2.9684053999999995</v>
      </c>
      <c r="V525" s="1646">
        <f t="shared" si="92"/>
        <v>0.19951951132461382</v>
      </c>
      <c r="W525" s="116">
        <v>0</v>
      </c>
      <c r="X525" s="116">
        <v>0</v>
      </c>
      <c r="Y525" s="116">
        <v>0</v>
      </c>
      <c r="Z525" s="1646">
        <f t="shared" si="93"/>
        <v>0</v>
      </c>
      <c r="AA525" s="1652">
        <v>19.291460000000001</v>
      </c>
      <c r="AB525" s="116">
        <v>15.132489000000001</v>
      </c>
      <c r="AC525" s="116">
        <v>4.1589709999999975</v>
      </c>
      <c r="AD525" s="1646">
        <f t="shared" si="94"/>
        <v>0.21558611945389294</v>
      </c>
      <c r="AE525" s="1652">
        <v>19.291460000000001</v>
      </c>
      <c r="AF525" s="116">
        <v>15.132489000000001</v>
      </c>
      <c r="AG525" s="116">
        <v>4.1589709999999975</v>
      </c>
      <c r="AH525" s="1646">
        <f t="shared" si="95"/>
        <v>0.21558611945389294</v>
      </c>
      <c r="AI525" s="116">
        <v>19.291460000000001</v>
      </c>
      <c r="AJ525" s="116">
        <v>15.132489000000001</v>
      </c>
      <c r="AK525" s="116">
        <v>4.1589709999999975</v>
      </c>
      <c r="AL525" s="1655">
        <f t="shared" si="96"/>
        <v>0.21558611945389294</v>
      </c>
    </row>
    <row r="526" spans="2:38" outlineLevel="1">
      <c r="B526" s="503" t="s">
        <v>3603</v>
      </c>
      <c r="C526" s="116">
        <v>0</v>
      </c>
      <c r="D526" s="116">
        <v>0</v>
      </c>
      <c r="E526" s="116">
        <v>0</v>
      </c>
      <c r="F526" s="1646">
        <f t="shared" si="88"/>
        <v>0</v>
      </c>
      <c r="G526" s="116">
        <v>0</v>
      </c>
      <c r="H526" s="116">
        <v>0</v>
      </c>
      <c r="I526" s="116">
        <v>0</v>
      </c>
      <c r="J526" s="1646">
        <f t="shared" si="89"/>
        <v>0</v>
      </c>
      <c r="K526" s="116">
        <v>0.91282000000000008</v>
      </c>
      <c r="L526" s="116">
        <v>0.70479999999999998</v>
      </c>
      <c r="M526" s="116">
        <v>0.20802000000000009</v>
      </c>
      <c r="N526" s="1646">
        <f t="shared" si="90"/>
        <v>0.22788720667820608</v>
      </c>
      <c r="O526" s="1652">
        <v>0</v>
      </c>
      <c r="P526" s="116">
        <v>0</v>
      </c>
      <c r="Q526" s="116">
        <v>0</v>
      </c>
      <c r="R526" s="1646">
        <f t="shared" si="91"/>
        <v>0</v>
      </c>
      <c r="S526" s="116">
        <v>0.91282000000000008</v>
      </c>
      <c r="T526" s="116">
        <v>0.70479999999999998</v>
      </c>
      <c r="U526" s="116">
        <v>0.20802000000000009</v>
      </c>
      <c r="V526" s="1646">
        <f t="shared" si="92"/>
        <v>0.22788720667820608</v>
      </c>
      <c r="W526" s="116">
        <v>8.3521300000000007</v>
      </c>
      <c r="X526" s="116">
        <v>5.6993900000000002</v>
      </c>
      <c r="Y526" s="116">
        <v>2.6527400000000005</v>
      </c>
      <c r="Z526" s="1646">
        <f t="shared" si="93"/>
        <v>0.31761239348525472</v>
      </c>
      <c r="AA526" s="1652">
        <v>5.1734900000000001</v>
      </c>
      <c r="AB526" s="116">
        <v>3.90191</v>
      </c>
      <c r="AC526" s="116">
        <v>1.2715799999999999</v>
      </c>
      <c r="AD526" s="1646">
        <f t="shared" si="94"/>
        <v>0.24578765978092157</v>
      </c>
      <c r="AE526" s="1652">
        <v>13.52562</v>
      </c>
      <c r="AF526" s="116">
        <v>9.6012999999999984</v>
      </c>
      <c r="AG526" s="116">
        <v>3.9243200000000016</v>
      </c>
      <c r="AH526" s="1646">
        <f t="shared" si="95"/>
        <v>0.29013974960112748</v>
      </c>
      <c r="AI526" s="116">
        <v>14.43844</v>
      </c>
      <c r="AJ526" s="116">
        <v>10.306100000000001</v>
      </c>
      <c r="AK526" s="116">
        <v>4.1323400000000001</v>
      </c>
      <c r="AL526" s="1655">
        <f t="shared" si="96"/>
        <v>0.28620404974498631</v>
      </c>
    </row>
    <row r="527" spans="2:38" outlineLevel="1">
      <c r="B527" s="503" t="s">
        <v>1905</v>
      </c>
      <c r="C527" s="116">
        <v>0</v>
      </c>
      <c r="D527" s="116">
        <v>0</v>
      </c>
      <c r="E527" s="116">
        <v>0</v>
      </c>
      <c r="F527" s="1646">
        <f t="shared" si="88"/>
        <v>0</v>
      </c>
      <c r="G527" s="116">
        <v>0</v>
      </c>
      <c r="H527" s="116">
        <v>0</v>
      </c>
      <c r="I527" s="116">
        <v>0</v>
      </c>
      <c r="J527" s="1646">
        <f t="shared" si="89"/>
        <v>0</v>
      </c>
      <c r="K527" s="116">
        <v>6.7</v>
      </c>
      <c r="L527" s="116">
        <v>5.1966999999999999</v>
      </c>
      <c r="M527" s="116">
        <v>1.5033000000000001</v>
      </c>
      <c r="N527" s="1646">
        <f t="shared" si="90"/>
        <v>0.2243731343283582</v>
      </c>
      <c r="O527" s="1652">
        <v>0</v>
      </c>
      <c r="P527" s="116">
        <v>0</v>
      </c>
      <c r="Q527" s="116">
        <v>0</v>
      </c>
      <c r="R527" s="1646">
        <f t="shared" si="91"/>
        <v>0</v>
      </c>
      <c r="S527" s="116">
        <v>6.7</v>
      </c>
      <c r="T527" s="116">
        <v>5.1966999999999999</v>
      </c>
      <c r="U527" s="116">
        <v>1.5033000000000001</v>
      </c>
      <c r="V527" s="1646">
        <f t="shared" si="92"/>
        <v>0.2243731343283582</v>
      </c>
      <c r="W527" s="116">
        <v>0</v>
      </c>
      <c r="X527" s="116">
        <v>0</v>
      </c>
      <c r="Y527" s="116">
        <v>0</v>
      </c>
      <c r="Z527" s="1646">
        <f t="shared" si="93"/>
        <v>0</v>
      </c>
      <c r="AA527" s="1652">
        <v>7.8461400000000001</v>
      </c>
      <c r="AB527" s="116">
        <v>5.2265300000000003</v>
      </c>
      <c r="AC527" s="116">
        <v>2.6196099999999998</v>
      </c>
      <c r="AD527" s="1646">
        <f t="shared" si="94"/>
        <v>0.33387245193177789</v>
      </c>
      <c r="AE527" s="1652">
        <v>7.8461400000000001</v>
      </c>
      <c r="AF527" s="116">
        <v>5.2265300000000003</v>
      </c>
      <c r="AG527" s="116">
        <v>2.6196099999999998</v>
      </c>
      <c r="AH527" s="1646">
        <f t="shared" si="95"/>
        <v>0.33387245193177789</v>
      </c>
      <c r="AI527" s="116">
        <v>14.546139999999999</v>
      </c>
      <c r="AJ527" s="116">
        <v>10.42323</v>
      </c>
      <c r="AK527" s="116">
        <v>4.1229100000000001</v>
      </c>
      <c r="AL527" s="1655">
        <f t="shared" si="96"/>
        <v>0.28343670554525119</v>
      </c>
    </row>
    <row r="528" spans="2:38" outlineLevel="1">
      <c r="B528" s="503" t="s">
        <v>1767</v>
      </c>
      <c r="C528" s="116">
        <v>0</v>
      </c>
      <c r="D528" s="116">
        <v>0</v>
      </c>
      <c r="E528" s="116">
        <v>0</v>
      </c>
      <c r="F528" s="1646">
        <f t="shared" si="88"/>
        <v>0</v>
      </c>
      <c r="G528" s="116">
        <v>0</v>
      </c>
      <c r="H528" s="116">
        <v>0</v>
      </c>
      <c r="I528" s="116">
        <v>0</v>
      </c>
      <c r="J528" s="1646">
        <f t="shared" si="89"/>
        <v>0</v>
      </c>
      <c r="K528" s="116">
        <v>12.244440000000001</v>
      </c>
      <c r="L528" s="116">
        <v>7.4582326000000014</v>
      </c>
      <c r="M528" s="116">
        <v>4.7862073999999994</v>
      </c>
      <c r="N528" s="1646">
        <f t="shared" si="90"/>
        <v>0.39088822355289415</v>
      </c>
      <c r="O528" s="1652">
        <v>0</v>
      </c>
      <c r="P528" s="116">
        <v>0</v>
      </c>
      <c r="Q528" s="116">
        <v>0</v>
      </c>
      <c r="R528" s="1646">
        <f t="shared" si="91"/>
        <v>0</v>
      </c>
      <c r="S528" s="116">
        <v>12.244440000000001</v>
      </c>
      <c r="T528" s="116">
        <v>7.4582326000000014</v>
      </c>
      <c r="U528" s="116">
        <v>4.7862073999999994</v>
      </c>
      <c r="V528" s="1646">
        <f t="shared" si="92"/>
        <v>0.39088822355289415</v>
      </c>
      <c r="W528" s="116">
        <v>0</v>
      </c>
      <c r="X528" s="116">
        <v>0</v>
      </c>
      <c r="Y528" s="116">
        <v>0</v>
      </c>
      <c r="Z528" s="1646">
        <f t="shared" si="93"/>
        <v>0</v>
      </c>
      <c r="AA528" s="1652">
        <v>-1.29573</v>
      </c>
      <c r="AB528" s="116">
        <v>-0.59509499999999993</v>
      </c>
      <c r="AC528" s="116">
        <v>-0.70063500000000012</v>
      </c>
      <c r="AD528" s="1646">
        <f t="shared" si="94"/>
        <v>0.54072607719200771</v>
      </c>
      <c r="AE528" s="1652">
        <v>-1.29573</v>
      </c>
      <c r="AF528" s="116">
        <v>-0.59509499999999993</v>
      </c>
      <c r="AG528" s="116">
        <v>-0.70063500000000012</v>
      </c>
      <c r="AH528" s="1646">
        <f t="shared" si="95"/>
        <v>0.54072607719200771</v>
      </c>
      <c r="AI528" s="116">
        <v>10.94871</v>
      </c>
      <c r="AJ528" s="116">
        <v>6.8631376000000008</v>
      </c>
      <c r="AK528" s="116">
        <v>4.0855724000000002</v>
      </c>
      <c r="AL528" s="1655">
        <f t="shared" si="96"/>
        <v>0.37315559549937849</v>
      </c>
    </row>
    <row r="529" spans="2:38" outlineLevel="1">
      <c r="B529" s="503" t="s">
        <v>1845</v>
      </c>
      <c r="C529" s="116">
        <v>2.9401700000000002</v>
      </c>
      <c r="D529" s="116">
        <v>2.5180199999999999</v>
      </c>
      <c r="E529" s="116">
        <v>0.42215000000000008</v>
      </c>
      <c r="F529" s="1646">
        <f t="shared" si="88"/>
        <v>0.14358013312155421</v>
      </c>
      <c r="G529" s="116">
        <v>5.8801699999999997</v>
      </c>
      <c r="H529" s="116">
        <v>4.8345600000000006</v>
      </c>
      <c r="I529" s="116">
        <v>1.0456099999999997</v>
      </c>
      <c r="J529" s="1646">
        <f t="shared" si="89"/>
        <v>0.17781968888654576</v>
      </c>
      <c r="K529" s="116">
        <v>0</v>
      </c>
      <c r="L529" s="116">
        <v>0</v>
      </c>
      <c r="M529" s="116">
        <v>0</v>
      </c>
      <c r="N529" s="1646">
        <f t="shared" si="90"/>
        <v>0</v>
      </c>
      <c r="O529" s="1652">
        <v>4.9000000000000004</v>
      </c>
      <c r="P529" s="116">
        <v>2.9599799999999998</v>
      </c>
      <c r="Q529" s="116">
        <v>1.9400200000000001</v>
      </c>
      <c r="R529" s="1646">
        <f t="shared" si="91"/>
        <v>0.39592244897959183</v>
      </c>
      <c r="S529" s="116">
        <v>13.72034</v>
      </c>
      <c r="T529" s="116">
        <v>10.31256</v>
      </c>
      <c r="U529" s="116">
        <v>3.4077800000000007</v>
      </c>
      <c r="V529" s="1646">
        <f t="shared" si="92"/>
        <v>0.24837431142376942</v>
      </c>
      <c r="W529" s="116">
        <v>2.9401700000000002</v>
      </c>
      <c r="X529" s="116">
        <v>1.8753600000000001</v>
      </c>
      <c r="Y529" s="116">
        <v>1.06481</v>
      </c>
      <c r="Z529" s="1646">
        <f t="shared" si="93"/>
        <v>0.36215933092304187</v>
      </c>
      <c r="AA529" s="1652">
        <v>2.9401700000000002</v>
      </c>
      <c r="AB529" s="116">
        <v>1.87626</v>
      </c>
      <c r="AC529" s="116">
        <v>1.0639100000000001</v>
      </c>
      <c r="AD529" s="1646">
        <f t="shared" si="94"/>
        <v>0.36185322617399679</v>
      </c>
      <c r="AE529" s="1652">
        <v>5.8803400000000003</v>
      </c>
      <c r="AF529" s="116">
        <v>3.75162</v>
      </c>
      <c r="AG529" s="116">
        <v>2.1287200000000004</v>
      </c>
      <c r="AH529" s="1646">
        <f t="shared" si="95"/>
        <v>0.36200627854851936</v>
      </c>
      <c r="AI529" s="116">
        <v>10.780340000000001</v>
      </c>
      <c r="AJ529" s="116">
        <v>6.7116000000000007</v>
      </c>
      <c r="AK529" s="116">
        <v>4.06874</v>
      </c>
      <c r="AL529" s="1655">
        <f t="shared" si="96"/>
        <v>0.37742223343605114</v>
      </c>
    </row>
    <row r="530" spans="2:38" outlineLevel="1">
      <c r="B530" s="503" t="s">
        <v>4758</v>
      </c>
      <c r="C530" s="116">
        <v>0</v>
      </c>
      <c r="D530" s="116">
        <v>0</v>
      </c>
      <c r="E530" s="116">
        <v>0</v>
      </c>
      <c r="F530" s="1646">
        <f t="shared" si="88"/>
        <v>0</v>
      </c>
      <c r="G530" s="116">
        <v>0</v>
      </c>
      <c r="H530" s="116">
        <v>0</v>
      </c>
      <c r="I530" s="116">
        <v>0</v>
      </c>
      <c r="J530" s="1646">
        <f t="shared" si="89"/>
        <v>0</v>
      </c>
      <c r="K530" s="116">
        <v>0</v>
      </c>
      <c r="L530" s="116">
        <v>0</v>
      </c>
      <c r="M530" s="116">
        <v>0</v>
      </c>
      <c r="N530" s="1646">
        <f t="shared" si="90"/>
        <v>0</v>
      </c>
      <c r="O530" s="1652">
        <v>0</v>
      </c>
      <c r="P530" s="116">
        <v>0</v>
      </c>
      <c r="Q530" s="116">
        <v>0</v>
      </c>
      <c r="R530" s="1646">
        <f t="shared" si="91"/>
        <v>0</v>
      </c>
      <c r="S530" s="116">
        <v>0</v>
      </c>
      <c r="T530" s="116">
        <v>0</v>
      </c>
      <c r="U530" s="116">
        <v>0</v>
      </c>
      <c r="V530" s="1646">
        <f t="shared" si="92"/>
        <v>0</v>
      </c>
      <c r="W530" s="116">
        <v>0</v>
      </c>
      <c r="X530" s="116">
        <v>0</v>
      </c>
      <c r="Y530" s="116">
        <v>0</v>
      </c>
      <c r="Z530" s="1646">
        <f t="shared" si="93"/>
        <v>0</v>
      </c>
      <c r="AA530" s="1652">
        <v>15.07949</v>
      </c>
      <c r="AB530" s="116">
        <v>11.011555</v>
      </c>
      <c r="AC530" s="116">
        <v>4.0679349999999994</v>
      </c>
      <c r="AD530" s="1646">
        <f t="shared" si="94"/>
        <v>0.26976608625358017</v>
      </c>
      <c r="AE530" s="1652">
        <v>15.07949</v>
      </c>
      <c r="AF530" s="116">
        <v>11.011555</v>
      </c>
      <c r="AG530" s="116">
        <v>4.0679349999999994</v>
      </c>
      <c r="AH530" s="1646">
        <f t="shared" si="95"/>
        <v>0.26976608625358017</v>
      </c>
      <c r="AI530" s="116">
        <v>15.07949</v>
      </c>
      <c r="AJ530" s="116">
        <v>11.011555</v>
      </c>
      <c r="AK530" s="116">
        <v>4.0679349999999994</v>
      </c>
      <c r="AL530" s="1655">
        <f t="shared" si="96"/>
        <v>0.26976608625358017</v>
      </c>
    </row>
    <row r="531" spans="2:38" outlineLevel="1">
      <c r="B531" s="503" t="s">
        <v>1407</v>
      </c>
      <c r="C531" s="116">
        <v>9.2068399999999997</v>
      </c>
      <c r="D531" s="116">
        <v>6.7630199999999983</v>
      </c>
      <c r="E531" s="116">
        <v>2.4438200000000014</v>
      </c>
      <c r="F531" s="1646">
        <f t="shared" si="88"/>
        <v>0.26543526334768514</v>
      </c>
      <c r="G531" s="116">
        <v>40.840150000000008</v>
      </c>
      <c r="H531" s="116">
        <v>31.516442399999995</v>
      </c>
      <c r="I531" s="116">
        <v>9.323707600000013</v>
      </c>
      <c r="J531" s="1646">
        <f t="shared" si="89"/>
        <v>0.22829758460730459</v>
      </c>
      <c r="K531" s="116">
        <v>1.95042</v>
      </c>
      <c r="L531" s="116">
        <v>1.5124500000000001</v>
      </c>
      <c r="M531" s="116">
        <v>0.43797000000000003</v>
      </c>
      <c r="N531" s="1646">
        <f t="shared" si="90"/>
        <v>0.22455163503245457</v>
      </c>
      <c r="O531" s="1652">
        <v>8.6837499999999981</v>
      </c>
      <c r="P531" s="116">
        <v>6.477999999999998</v>
      </c>
      <c r="Q531" s="116">
        <v>2.2057500000000001</v>
      </c>
      <c r="R531" s="1646">
        <f t="shared" si="91"/>
        <v>0.25400892471570469</v>
      </c>
      <c r="S531" s="116">
        <v>60.681160000000006</v>
      </c>
      <c r="T531" s="116">
        <v>46.269912399999996</v>
      </c>
      <c r="U531" s="116">
        <v>14.41124760000001</v>
      </c>
      <c r="V531" s="1646">
        <f t="shared" si="92"/>
        <v>0.23749130042998534</v>
      </c>
      <c r="W531" s="116">
        <v>0</v>
      </c>
      <c r="X531" s="116">
        <v>0</v>
      </c>
      <c r="Y531" s="116">
        <v>0</v>
      </c>
      <c r="Z531" s="1646">
        <f t="shared" si="93"/>
        <v>0</v>
      </c>
      <c r="AA531" s="1652">
        <v>5.194869999999999</v>
      </c>
      <c r="AB531" s="116">
        <v>3.7986650000000006</v>
      </c>
      <c r="AC531" s="116">
        <v>1.3962049999999986</v>
      </c>
      <c r="AD531" s="1646">
        <f t="shared" si="94"/>
        <v>0.26876610964278197</v>
      </c>
      <c r="AE531" s="1652">
        <v>5.194869999999999</v>
      </c>
      <c r="AF531" s="116">
        <v>3.7986650000000006</v>
      </c>
      <c r="AG531" s="116">
        <v>1.3962049999999986</v>
      </c>
      <c r="AH531" s="1646">
        <f t="shared" si="95"/>
        <v>0.26876610964278197</v>
      </c>
      <c r="AI531" s="116">
        <v>15.829039999999997</v>
      </c>
      <c r="AJ531" s="116">
        <v>11.789114999999997</v>
      </c>
      <c r="AK531" s="116">
        <v>4.0399249999999993</v>
      </c>
      <c r="AL531" s="1655">
        <f t="shared" si="96"/>
        <v>0.25522236345350063</v>
      </c>
    </row>
    <row r="532" spans="2:38" outlineLevel="1">
      <c r="B532" s="503" t="s">
        <v>4759</v>
      </c>
      <c r="C532" s="116">
        <v>0</v>
      </c>
      <c r="D532" s="116">
        <v>0</v>
      </c>
      <c r="E532" s="116">
        <v>0</v>
      </c>
      <c r="F532" s="1646">
        <f t="shared" si="88"/>
        <v>0</v>
      </c>
      <c r="G532" s="116">
        <v>0</v>
      </c>
      <c r="H532" s="116">
        <v>0</v>
      </c>
      <c r="I532" s="116">
        <v>0</v>
      </c>
      <c r="J532" s="1646">
        <f t="shared" si="89"/>
        <v>0</v>
      </c>
      <c r="K532" s="116">
        <v>0</v>
      </c>
      <c r="L532" s="116">
        <v>0</v>
      </c>
      <c r="M532" s="116">
        <v>0</v>
      </c>
      <c r="N532" s="1646">
        <f t="shared" si="90"/>
        <v>0</v>
      </c>
      <c r="O532" s="1652">
        <v>0</v>
      </c>
      <c r="P532" s="116">
        <v>0</v>
      </c>
      <c r="Q532" s="116">
        <v>0</v>
      </c>
      <c r="R532" s="1646">
        <f t="shared" si="91"/>
        <v>0</v>
      </c>
      <c r="S532" s="116">
        <v>0</v>
      </c>
      <c r="T532" s="116">
        <v>0</v>
      </c>
      <c r="U532" s="116">
        <v>0</v>
      </c>
      <c r="V532" s="1646">
        <f t="shared" si="92"/>
        <v>0</v>
      </c>
      <c r="W532" s="116">
        <v>0</v>
      </c>
      <c r="X532" s="116">
        <v>0</v>
      </c>
      <c r="Y532" s="116">
        <v>0</v>
      </c>
      <c r="Z532" s="1646">
        <f t="shared" si="93"/>
        <v>0</v>
      </c>
      <c r="AA532" s="1652">
        <v>9.7871800000000029</v>
      </c>
      <c r="AB532" s="116">
        <v>5.7864125</v>
      </c>
      <c r="AC532" s="116">
        <v>4.000767500000002</v>
      </c>
      <c r="AD532" s="1646">
        <f t="shared" si="94"/>
        <v>0.40877632780841888</v>
      </c>
      <c r="AE532" s="1652">
        <v>9.7871800000000029</v>
      </c>
      <c r="AF532" s="116">
        <v>5.7864125</v>
      </c>
      <c r="AG532" s="116">
        <v>4.000767500000002</v>
      </c>
      <c r="AH532" s="1646">
        <f t="shared" si="95"/>
        <v>0.40877632780841888</v>
      </c>
      <c r="AI532" s="116">
        <v>9.7871800000000029</v>
      </c>
      <c r="AJ532" s="116">
        <v>5.7864125</v>
      </c>
      <c r="AK532" s="116">
        <v>4.000767500000002</v>
      </c>
      <c r="AL532" s="1655">
        <f t="shared" si="96"/>
        <v>0.40877632780841888</v>
      </c>
    </row>
    <row r="533" spans="2:38" outlineLevel="1">
      <c r="B533" s="503" t="s">
        <v>1561</v>
      </c>
      <c r="C533" s="116">
        <v>0</v>
      </c>
      <c r="D533" s="116">
        <v>0</v>
      </c>
      <c r="E533" s="116">
        <v>0</v>
      </c>
      <c r="F533" s="1646">
        <f t="shared" si="88"/>
        <v>0</v>
      </c>
      <c r="G533" s="116">
        <v>24.2</v>
      </c>
      <c r="H533" s="116">
        <v>0</v>
      </c>
      <c r="I533" s="116">
        <v>24.2</v>
      </c>
      <c r="J533" s="1646">
        <f t="shared" si="89"/>
        <v>1</v>
      </c>
      <c r="K533" s="116">
        <v>0</v>
      </c>
      <c r="L533" s="116">
        <v>0</v>
      </c>
      <c r="M533" s="116">
        <v>0</v>
      </c>
      <c r="N533" s="1646">
        <f t="shared" si="90"/>
        <v>0</v>
      </c>
      <c r="O533" s="1652">
        <v>2.6760700000000002</v>
      </c>
      <c r="P533" s="116">
        <v>1.0153000000000001</v>
      </c>
      <c r="Q533" s="116">
        <v>1.6607700000000001</v>
      </c>
      <c r="R533" s="1646">
        <f t="shared" si="91"/>
        <v>0.62060035798764601</v>
      </c>
      <c r="S533" s="116">
        <v>26.876069999999999</v>
      </c>
      <c r="T533" s="116">
        <v>1.0153000000000001</v>
      </c>
      <c r="U533" s="116">
        <v>25.860769999999999</v>
      </c>
      <c r="V533" s="1646">
        <f t="shared" si="92"/>
        <v>0.96222289940456329</v>
      </c>
      <c r="W533" s="116">
        <v>4.3547000000000011</v>
      </c>
      <c r="X533" s="116">
        <v>2.0256670000000003</v>
      </c>
      <c r="Y533" s="116">
        <v>2.3290330000000004</v>
      </c>
      <c r="Z533" s="1646">
        <f t="shared" si="93"/>
        <v>0.53483202057547008</v>
      </c>
      <c r="AA533" s="1652">
        <v>0</v>
      </c>
      <c r="AB533" s="116">
        <v>0</v>
      </c>
      <c r="AC533" s="116">
        <v>0</v>
      </c>
      <c r="AD533" s="1646">
        <f t="shared" si="94"/>
        <v>0</v>
      </c>
      <c r="AE533" s="1652">
        <v>4.3547000000000011</v>
      </c>
      <c r="AF533" s="116">
        <v>2.0256670000000003</v>
      </c>
      <c r="AG533" s="116">
        <v>2.3290330000000004</v>
      </c>
      <c r="AH533" s="1646">
        <f t="shared" si="95"/>
        <v>0.53483202057547008</v>
      </c>
      <c r="AI533" s="116">
        <v>7.0307700000000004</v>
      </c>
      <c r="AJ533" s="116">
        <v>3.0409670000000006</v>
      </c>
      <c r="AK533" s="116">
        <v>3.9898029999999998</v>
      </c>
      <c r="AL533" s="1655">
        <f t="shared" si="96"/>
        <v>0.56747738867862263</v>
      </c>
    </row>
    <row r="534" spans="2:38" outlineLevel="1">
      <c r="B534" s="503" t="s">
        <v>2021</v>
      </c>
      <c r="C534" s="116">
        <v>0.43760000000000004</v>
      </c>
      <c r="D534" s="116">
        <v>-0.63846850000000022</v>
      </c>
      <c r="E534" s="116">
        <v>1.0760685000000003</v>
      </c>
      <c r="F534" s="1646">
        <f t="shared" si="88"/>
        <v>2.4590230804387572</v>
      </c>
      <c r="G534" s="116">
        <v>0</v>
      </c>
      <c r="H534" s="116">
        <v>0</v>
      </c>
      <c r="I534" s="116">
        <v>0</v>
      </c>
      <c r="J534" s="1646">
        <f t="shared" si="89"/>
        <v>0</v>
      </c>
      <c r="K534" s="116">
        <v>3.5640900000000002</v>
      </c>
      <c r="L534" s="116">
        <v>1.7638300000000002</v>
      </c>
      <c r="M534" s="116">
        <v>1.80026</v>
      </c>
      <c r="N534" s="1646">
        <f t="shared" si="90"/>
        <v>0.5051107014693792</v>
      </c>
      <c r="O534" s="1652">
        <v>0</v>
      </c>
      <c r="P534" s="116">
        <v>0</v>
      </c>
      <c r="Q534" s="116">
        <v>0</v>
      </c>
      <c r="R534" s="1646">
        <f t="shared" si="91"/>
        <v>0</v>
      </c>
      <c r="S534" s="116">
        <v>4.00169</v>
      </c>
      <c r="T534" s="116">
        <v>1.1253614999999999</v>
      </c>
      <c r="U534" s="116">
        <v>2.8763285000000001</v>
      </c>
      <c r="V534" s="1646">
        <f t="shared" si="92"/>
        <v>0.71877844110863165</v>
      </c>
      <c r="W534" s="116">
        <v>3.5640999999999989</v>
      </c>
      <c r="X534" s="116">
        <v>1.7706500000000001</v>
      </c>
      <c r="Y534" s="116">
        <v>1.7934499999999989</v>
      </c>
      <c r="Z534" s="1646">
        <f t="shared" si="93"/>
        <v>0.50319856345220371</v>
      </c>
      <c r="AA534" s="1652">
        <v>1.1846199999999998</v>
      </c>
      <c r="AB534" s="116">
        <v>0.83061000000000018</v>
      </c>
      <c r="AC534" s="116">
        <v>0.35400999999999977</v>
      </c>
      <c r="AD534" s="1646">
        <f t="shared" si="94"/>
        <v>0.29883844608397614</v>
      </c>
      <c r="AE534" s="1652">
        <v>4.7487199999999996</v>
      </c>
      <c r="AF534" s="116">
        <v>2.6012600000000003</v>
      </c>
      <c r="AG534" s="116">
        <v>2.1474599999999993</v>
      </c>
      <c r="AH534" s="1646">
        <f t="shared" si="95"/>
        <v>0.45221870314526852</v>
      </c>
      <c r="AI534" s="116">
        <v>8.3128099999999971</v>
      </c>
      <c r="AJ534" s="116">
        <v>4.3650900000000004</v>
      </c>
      <c r="AK534" s="116">
        <v>3.9477199999999977</v>
      </c>
      <c r="AL534" s="1655">
        <f t="shared" si="96"/>
        <v>0.47489597380428505</v>
      </c>
    </row>
    <row r="535" spans="2:38" outlineLevel="1">
      <c r="B535" s="503" t="s">
        <v>1581</v>
      </c>
      <c r="C535" s="116">
        <v>9.0478699999999996</v>
      </c>
      <c r="D535" s="116">
        <v>6.1287760000000002</v>
      </c>
      <c r="E535" s="116">
        <v>2.919093999999999</v>
      </c>
      <c r="F535" s="1646">
        <f t="shared" si="88"/>
        <v>0.32262775658801451</v>
      </c>
      <c r="G535" s="116">
        <v>0</v>
      </c>
      <c r="H535" s="116">
        <v>0</v>
      </c>
      <c r="I535" s="116">
        <v>0</v>
      </c>
      <c r="J535" s="1646">
        <f t="shared" si="89"/>
        <v>0</v>
      </c>
      <c r="K535" s="116">
        <v>13.81367</v>
      </c>
      <c r="L535" s="116">
        <v>9.8791963799999998</v>
      </c>
      <c r="M535" s="116">
        <v>3.9344736200000008</v>
      </c>
      <c r="N535" s="1646">
        <f t="shared" si="90"/>
        <v>0.28482464254611561</v>
      </c>
      <c r="O535" s="1652">
        <v>0</v>
      </c>
      <c r="P535" s="116">
        <v>0</v>
      </c>
      <c r="Q535" s="116">
        <v>0</v>
      </c>
      <c r="R535" s="1646">
        <f t="shared" si="91"/>
        <v>0</v>
      </c>
      <c r="S535" s="116">
        <v>22.861540000000002</v>
      </c>
      <c r="T535" s="116">
        <v>16.007972379999998</v>
      </c>
      <c r="U535" s="116">
        <v>6.8535676200000015</v>
      </c>
      <c r="V535" s="1646">
        <f t="shared" si="92"/>
        <v>0.29978591206016747</v>
      </c>
      <c r="W535" s="116">
        <v>0</v>
      </c>
      <c r="X535" s="116">
        <v>0</v>
      </c>
      <c r="Y535" s="116">
        <v>0</v>
      </c>
      <c r="Z535" s="1646">
        <f t="shared" si="93"/>
        <v>0</v>
      </c>
      <c r="AA535" s="1652">
        <v>0</v>
      </c>
      <c r="AB535" s="116">
        <v>0</v>
      </c>
      <c r="AC535" s="116">
        <v>0</v>
      </c>
      <c r="AD535" s="1646">
        <f t="shared" si="94"/>
        <v>0</v>
      </c>
      <c r="AE535" s="1652">
        <v>0</v>
      </c>
      <c r="AF535" s="116">
        <v>0</v>
      </c>
      <c r="AG535" s="116">
        <v>0</v>
      </c>
      <c r="AH535" s="1646">
        <f t="shared" si="95"/>
        <v>0</v>
      </c>
      <c r="AI535" s="116">
        <v>13.81367</v>
      </c>
      <c r="AJ535" s="116">
        <v>9.8791963799999998</v>
      </c>
      <c r="AK535" s="116">
        <v>3.9344736200000008</v>
      </c>
      <c r="AL535" s="1655">
        <f t="shared" si="96"/>
        <v>0.28482464254611561</v>
      </c>
    </row>
    <row r="536" spans="2:38" outlineLevel="1">
      <c r="B536" s="503" t="s">
        <v>1483</v>
      </c>
      <c r="C536" s="116">
        <v>19.899999999999999</v>
      </c>
      <c r="D536" s="116">
        <v>11.847940000000001</v>
      </c>
      <c r="E536" s="116">
        <v>8.0520599999999991</v>
      </c>
      <c r="F536" s="1646">
        <f t="shared" si="88"/>
        <v>0.4046261306532663</v>
      </c>
      <c r="G536" s="116">
        <v>15</v>
      </c>
      <c r="H536" s="116">
        <v>16.2</v>
      </c>
      <c r="I536" s="116">
        <v>-1.2</v>
      </c>
      <c r="J536" s="1646">
        <f t="shared" si="89"/>
        <v>-0.08</v>
      </c>
      <c r="K536" s="116">
        <v>0</v>
      </c>
      <c r="L536" s="116">
        <v>0</v>
      </c>
      <c r="M536" s="116">
        <v>0</v>
      </c>
      <c r="N536" s="1646">
        <f t="shared" si="90"/>
        <v>0</v>
      </c>
      <c r="O536" s="1652">
        <v>3.3153800000000002</v>
      </c>
      <c r="P536" s="116">
        <v>2.3686449999999999</v>
      </c>
      <c r="Q536" s="116">
        <v>0.9467350000000001</v>
      </c>
      <c r="R536" s="1646">
        <f t="shared" si="91"/>
        <v>0.28555851817891165</v>
      </c>
      <c r="S536" s="116">
        <v>38.215379999999996</v>
      </c>
      <c r="T536" s="116">
        <v>30.416585000000001</v>
      </c>
      <c r="U536" s="116">
        <v>7.7987949999999948</v>
      </c>
      <c r="V536" s="1646">
        <f t="shared" si="92"/>
        <v>0.20407477303640564</v>
      </c>
      <c r="W536" s="116">
        <v>0</v>
      </c>
      <c r="X536" s="116">
        <v>0</v>
      </c>
      <c r="Y536" s="116">
        <v>0</v>
      </c>
      <c r="Z536" s="1646">
        <f t="shared" si="93"/>
        <v>0</v>
      </c>
      <c r="AA536" s="1652">
        <v>7.5555500000000002</v>
      </c>
      <c r="AB536" s="116">
        <v>4.6310841999999992</v>
      </c>
      <c r="AC536" s="116">
        <v>2.924465800000001</v>
      </c>
      <c r="AD536" s="1646">
        <f t="shared" si="94"/>
        <v>0.38706193460436378</v>
      </c>
      <c r="AE536" s="1652">
        <v>7.5555500000000002</v>
      </c>
      <c r="AF536" s="116">
        <v>4.6310841999999992</v>
      </c>
      <c r="AG536" s="116">
        <v>2.924465800000001</v>
      </c>
      <c r="AH536" s="1646">
        <f t="shared" si="95"/>
        <v>0.38706193460436378</v>
      </c>
      <c r="AI536" s="116">
        <v>10.87093</v>
      </c>
      <c r="AJ536" s="116">
        <v>6.9997292</v>
      </c>
      <c r="AK536" s="116">
        <v>3.8712008000000004</v>
      </c>
      <c r="AL536" s="1655">
        <f t="shared" si="96"/>
        <v>0.35610576096065383</v>
      </c>
    </row>
    <row r="537" spans="2:38" outlineLevel="1">
      <c r="B537" s="503" t="s">
        <v>4856</v>
      </c>
      <c r="C537" s="116">
        <v>5.3794799999999992</v>
      </c>
      <c r="D537" s="116">
        <v>3.3818919000000003</v>
      </c>
      <c r="E537" s="116">
        <v>1.9975880999999995</v>
      </c>
      <c r="F537" s="1646">
        <f t="shared" si="88"/>
        <v>0.37133479444109835</v>
      </c>
      <c r="G537" s="116">
        <v>0</v>
      </c>
      <c r="H537" s="116">
        <v>0</v>
      </c>
      <c r="I537" s="116">
        <v>0</v>
      </c>
      <c r="J537" s="1646">
        <f t="shared" si="89"/>
        <v>0</v>
      </c>
      <c r="K537" s="116">
        <v>6.8222099999999992</v>
      </c>
      <c r="L537" s="116">
        <v>4.3320389799999992</v>
      </c>
      <c r="M537" s="116">
        <v>2.4901710199999996</v>
      </c>
      <c r="N537" s="1646">
        <f t="shared" si="90"/>
        <v>0.36500943535892327</v>
      </c>
      <c r="O537" s="1652">
        <v>3.4350500000000004</v>
      </c>
      <c r="P537" s="116">
        <v>2.062945</v>
      </c>
      <c r="Q537" s="116">
        <v>1.3721049999999999</v>
      </c>
      <c r="R537" s="1646">
        <f t="shared" si="91"/>
        <v>0.39944251175383177</v>
      </c>
      <c r="S537" s="116">
        <v>15.636739999999998</v>
      </c>
      <c r="T537" s="116">
        <v>9.7768758800000004</v>
      </c>
      <c r="U537" s="116">
        <v>5.8598641199999983</v>
      </c>
      <c r="V537" s="1646">
        <f t="shared" si="92"/>
        <v>0.37474973172157361</v>
      </c>
      <c r="W537" s="116">
        <v>0</v>
      </c>
      <c r="X537" s="116">
        <v>0</v>
      </c>
      <c r="Y537" s="116">
        <v>0</v>
      </c>
      <c r="Z537" s="1646">
        <f t="shared" si="93"/>
        <v>0</v>
      </c>
      <c r="AA537" s="1652">
        <v>0</v>
      </c>
      <c r="AB537" s="116">
        <v>0</v>
      </c>
      <c r="AC537" s="116">
        <v>0</v>
      </c>
      <c r="AD537" s="1646">
        <f t="shared" si="94"/>
        <v>0</v>
      </c>
      <c r="AE537" s="1652">
        <v>0</v>
      </c>
      <c r="AF537" s="116">
        <v>0</v>
      </c>
      <c r="AG537" s="116">
        <v>0</v>
      </c>
      <c r="AH537" s="1646">
        <f t="shared" si="95"/>
        <v>0</v>
      </c>
      <c r="AI537" s="116">
        <v>10.257259999999999</v>
      </c>
      <c r="AJ537" s="116">
        <v>6.3949839799999992</v>
      </c>
      <c r="AK537" s="116">
        <v>3.8622760199999995</v>
      </c>
      <c r="AL537" s="1655">
        <f t="shared" si="96"/>
        <v>0.37654071555171653</v>
      </c>
    </row>
    <row r="538" spans="2:38" outlineLevel="1">
      <c r="B538" s="503" t="s">
        <v>2441</v>
      </c>
      <c r="C538" s="116">
        <v>-3.8504299999999998</v>
      </c>
      <c r="D538" s="116">
        <v>-6.3256055000000018</v>
      </c>
      <c r="E538" s="116">
        <v>2.4751755000000015</v>
      </c>
      <c r="F538" s="1646">
        <f t="shared" si="88"/>
        <v>-0.64283093057139118</v>
      </c>
      <c r="G538" s="116">
        <v>0</v>
      </c>
      <c r="H538" s="116">
        <v>0</v>
      </c>
      <c r="I538" s="116">
        <v>0</v>
      </c>
      <c r="J538" s="1646">
        <f t="shared" si="89"/>
        <v>0</v>
      </c>
      <c r="K538" s="116">
        <v>-5.1512900000000013</v>
      </c>
      <c r="L538" s="116">
        <v>-8.9924905000000006</v>
      </c>
      <c r="M538" s="116">
        <v>3.8412004999999989</v>
      </c>
      <c r="N538" s="1646">
        <f t="shared" si="90"/>
        <v>-0.74567739342960659</v>
      </c>
      <c r="O538" s="1652">
        <v>0</v>
      </c>
      <c r="P538" s="116">
        <v>0</v>
      </c>
      <c r="Q538" s="116">
        <v>0</v>
      </c>
      <c r="R538" s="1646">
        <f t="shared" si="91"/>
        <v>0</v>
      </c>
      <c r="S538" s="116">
        <v>-9.0017200000000006</v>
      </c>
      <c r="T538" s="116">
        <v>-15.318096000000001</v>
      </c>
      <c r="U538" s="116">
        <v>6.316376</v>
      </c>
      <c r="V538" s="1646">
        <f t="shared" si="92"/>
        <v>-0.70168545566847218</v>
      </c>
      <c r="W538" s="116">
        <v>0</v>
      </c>
      <c r="X538" s="116">
        <v>0</v>
      </c>
      <c r="Y538" s="116">
        <v>0</v>
      </c>
      <c r="Z538" s="1646">
        <f t="shared" si="93"/>
        <v>0</v>
      </c>
      <c r="AA538" s="1652">
        <v>0</v>
      </c>
      <c r="AB538" s="116">
        <v>0</v>
      </c>
      <c r="AC538" s="116">
        <v>0</v>
      </c>
      <c r="AD538" s="1646">
        <f t="shared" si="94"/>
        <v>0</v>
      </c>
      <c r="AE538" s="1652">
        <v>0</v>
      </c>
      <c r="AF538" s="116">
        <v>0</v>
      </c>
      <c r="AG538" s="116">
        <v>0</v>
      </c>
      <c r="AH538" s="1646">
        <f t="shared" si="95"/>
        <v>0</v>
      </c>
      <c r="AI538" s="116">
        <v>-5.1512900000000013</v>
      </c>
      <c r="AJ538" s="116">
        <v>-8.9924905000000006</v>
      </c>
      <c r="AK538" s="116">
        <v>3.8412004999999989</v>
      </c>
      <c r="AL538" s="1655">
        <f t="shared" si="96"/>
        <v>-0.74567739342960659</v>
      </c>
    </row>
    <row r="539" spans="2:38" outlineLevel="1">
      <c r="B539" s="503" t="s">
        <v>4760</v>
      </c>
      <c r="C539" s="116">
        <v>0</v>
      </c>
      <c r="D539" s="116">
        <v>0</v>
      </c>
      <c r="E539" s="116">
        <v>0</v>
      </c>
      <c r="F539" s="1646">
        <f t="shared" si="88"/>
        <v>0</v>
      </c>
      <c r="G539" s="116">
        <v>0</v>
      </c>
      <c r="H539" s="116">
        <v>0</v>
      </c>
      <c r="I539" s="116">
        <v>0</v>
      </c>
      <c r="J539" s="1646">
        <f t="shared" si="89"/>
        <v>0</v>
      </c>
      <c r="K539" s="116">
        <v>0</v>
      </c>
      <c r="L539" s="116">
        <v>0</v>
      </c>
      <c r="M539" s="116">
        <v>0</v>
      </c>
      <c r="N539" s="1646">
        <f t="shared" si="90"/>
        <v>0</v>
      </c>
      <c r="O539" s="1652">
        <v>0</v>
      </c>
      <c r="P539" s="116">
        <v>0</v>
      </c>
      <c r="Q539" s="116">
        <v>0</v>
      </c>
      <c r="R539" s="1646">
        <f t="shared" si="91"/>
        <v>0</v>
      </c>
      <c r="S539" s="116">
        <v>0</v>
      </c>
      <c r="T539" s="116">
        <v>0</v>
      </c>
      <c r="U539" s="116">
        <v>0</v>
      </c>
      <c r="V539" s="1646">
        <f t="shared" si="92"/>
        <v>0</v>
      </c>
      <c r="W539" s="116">
        <v>0</v>
      </c>
      <c r="X539" s="116">
        <v>0</v>
      </c>
      <c r="Y539" s="116">
        <v>0</v>
      </c>
      <c r="Z539" s="1646">
        <f t="shared" si="93"/>
        <v>0</v>
      </c>
      <c r="AA539" s="1652">
        <v>13.044456179999999</v>
      </c>
      <c r="AB539" s="116">
        <v>9.20425</v>
      </c>
      <c r="AC539" s="116">
        <v>3.8402061799999991</v>
      </c>
      <c r="AD539" s="1646">
        <f t="shared" si="94"/>
        <v>0.29439373531630042</v>
      </c>
      <c r="AE539" s="1652">
        <v>13.044456179999999</v>
      </c>
      <c r="AF539" s="116">
        <v>9.20425</v>
      </c>
      <c r="AG539" s="116">
        <v>3.8402061799999991</v>
      </c>
      <c r="AH539" s="1646">
        <f t="shared" si="95"/>
        <v>0.29439373531630042</v>
      </c>
      <c r="AI539" s="116">
        <v>13.044456179999999</v>
      </c>
      <c r="AJ539" s="116">
        <v>9.20425</v>
      </c>
      <c r="AK539" s="116">
        <v>3.8402061799999991</v>
      </c>
      <c r="AL539" s="1655">
        <f t="shared" si="96"/>
        <v>0.29439373531630042</v>
      </c>
    </row>
    <row r="540" spans="2:38" outlineLevel="1">
      <c r="B540" s="503" t="s">
        <v>1551</v>
      </c>
      <c r="C540" s="116">
        <v>0</v>
      </c>
      <c r="D540" s="116">
        <v>0</v>
      </c>
      <c r="E540" s="116">
        <v>0</v>
      </c>
      <c r="F540" s="1646">
        <f t="shared" si="88"/>
        <v>0</v>
      </c>
      <c r="G540" s="116">
        <v>32.92906</v>
      </c>
      <c r="H540" s="116">
        <v>31.005951399999997</v>
      </c>
      <c r="I540" s="116">
        <v>1.9231085999999995</v>
      </c>
      <c r="J540" s="1646">
        <f t="shared" si="89"/>
        <v>5.8401563846644862E-2</v>
      </c>
      <c r="K540" s="116">
        <v>-7.2957200000000002</v>
      </c>
      <c r="L540" s="116">
        <v>-10.476184399999999</v>
      </c>
      <c r="M540" s="116">
        <v>3.1804644</v>
      </c>
      <c r="N540" s="1646">
        <f t="shared" si="90"/>
        <v>-0.43593564446003957</v>
      </c>
      <c r="O540" s="1652">
        <v>0</v>
      </c>
      <c r="P540" s="116">
        <v>0</v>
      </c>
      <c r="Q540" s="116">
        <v>0</v>
      </c>
      <c r="R540" s="1646">
        <f t="shared" si="91"/>
        <v>0</v>
      </c>
      <c r="S540" s="116">
        <v>25.633339999999997</v>
      </c>
      <c r="T540" s="116">
        <v>20.529767</v>
      </c>
      <c r="U540" s="116">
        <v>5.1035729999999964</v>
      </c>
      <c r="V540" s="1646">
        <f t="shared" si="92"/>
        <v>0.19909902494173592</v>
      </c>
      <c r="W540" s="116">
        <v>2.0461499999999999</v>
      </c>
      <c r="X540" s="116">
        <v>1.4921800000000001</v>
      </c>
      <c r="Y540" s="116">
        <v>0.55397000000000007</v>
      </c>
      <c r="Z540" s="1646">
        <f t="shared" si="93"/>
        <v>0.2707377269506146</v>
      </c>
      <c r="AA540" s="1652">
        <v>0</v>
      </c>
      <c r="AB540" s="116">
        <v>0</v>
      </c>
      <c r="AC540" s="116">
        <v>0</v>
      </c>
      <c r="AD540" s="1646">
        <f t="shared" si="94"/>
        <v>0</v>
      </c>
      <c r="AE540" s="1652">
        <v>2.0461499999999999</v>
      </c>
      <c r="AF540" s="116">
        <v>1.4921800000000001</v>
      </c>
      <c r="AG540" s="116">
        <v>0.55397000000000007</v>
      </c>
      <c r="AH540" s="1646">
        <f t="shared" si="95"/>
        <v>0.2707377269506146</v>
      </c>
      <c r="AI540" s="116">
        <v>-5.2495699999999994</v>
      </c>
      <c r="AJ540" s="116">
        <v>-8.9840043999999999</v>
      </c>
      <c r="AK540" s="116">
        <v>3.7344344</v>
      </c>
      <c r="AL540" s="1655">
        <f t="shared" si="96"/>
        <v>-0.71137910343132871</v>
      </c>
    </row>
    <row r="541" spans="2:38" outlineLevel="1">
      <c r="B541" s="503" t="s">
        <v>1875</v>
      </c>
      <c r="C541" s="116">
        <v>0</v>
      </c>
      <c r="D541" s="116">
        <v>0</v>
      </c>
      <c r="E541" s="116">
        <v>0</v>
      </c>
      <c r="F541" s="1646">
        <f t="shared" si="88"/>
        <v>0</v>
      </c>
      <c r="G541" s="116">
        <v>0.91025</v>
      </c>
      <c r="H541" s="116">
        <v>0.59086000000000005</v>
      </c>
      <c r="I541" s="116">
        <v>0.31939000000000001</v>
      </c>
      <c r="J541" s="1646">
        <f t="shared" si="89"/>
        <v>0.35088162592694316</v>
      </c>
      <c r="K541" s="116">
        <v>7.0256300000000005</v>
      </c>
      <c r="L541" s="116">
        <v>5.4448299999999996</v>
      </c>
      <c r="M541" s="116">
        <v>1.5808000000000002</v>
      </c>
      <c r="N541" s="1646">
        <f t="shared" si="90"/>
        <v>0.22500473267166077</v>
      </c>
      <c r="O541" s="1652">
        <v>0</v>
      </c>
      <c r="P541" s="116">
        <v>0</v>
      </c>
      <c r="Q541" s="116">
        <v>0</v>
      </c>
      <c r="R541" s="1646">
        <f t="shared" si="91"/>
        <v>0</v>
      </c>
      <c r="S541" s="116">
        <v>7.93588</v>
      </c>
      <c r="T541" s="116">
        <v>6.0356899999999998</v>
      </c>
      <c r="U541" s="116">
        <v>1.9001900000000005</v>
      </c>
      <c r="V541" s="1646">
        <f t="shared" si="92"/>
        <v>0.2394428847210392</v>
      </c>
      <c r="W541" s="116">
        <v>3.5</v>
      </c>
      <c r="X541" s="116">
        <v>2.563075</v>
      </c>
      <c r="Y541" s="116">
        <v>0.93692500000000023</v>
      </c>
      <c r="Z541" s="1646">
        <f t="shared" si="93"/>
        <v>0.26769285714285723</v>
      </c>
      <c r="AA541" s="1652">
        <v>4.2</v>
      </c>
      <c r="AB541" s="116">
        <v>3.0484800000000001</v>
      </c>
      <c r="AC541" s="116">
        <v>1.1515199999999999</v>
      </c>
      <c r="AD541" s="1646">
        <f t="shared" si="94"/>
        <v>0.27417142857142851</v>
      </c>
      <c r="AE541" s="1652">
        <v>7.7</v>
      </c>
      <c r="AF541" s="116">
        <v>5.6115550000000001</v>
      </c>
      <c r="AG541" s="116">
        <v>2.0884449999999997</v>
      </c>
      <c r="AH541" s="1646">
        <f t="shared" si="95"/>
        <v>0.27122662337662334</v>
      </c>
      <c r="AI541" s="116">
        <v>14.725630000000001</v>
      </c>
      <c r="AJ541" s="116">
        <v>11.056385000000001</v>
      </c>
      <c r="AK541" s="116">
        <v>3.669245000000001</v>
      </c>
      <c r="AL541" s="1655">
        <f t="shared" si="96"/>
        <v>0.24917405910646953</v>
      </c>
    </row>
    <row r="542" spans="2:38" outlineLevel="1">
      <c r="B542" s="503" t="s">
        <v>4761</v>
      </c>
      <c r="C542" s="116">
        <v>0</v>
      </c>
      <c r="D542" s="116">
        <v>0</v>
      </c>
      <c r="E542" s="116">
        <v>0</v>
      </c>
      <c r="F542" s="1646">
        <f t="shared" si="88"/>
        <v>0</v>
      </c>
      <c r="G542" s="116">
        <v>0</v>
      </c>
      <c r="H542" s="116">
        <v>0</v>
      </c>
      <c r="I542" s="116">
        <v>0</v>
      </c>
      <c r="J542" s="1646">
        <f t="shared" si="89"/>
        <v>0</v>
      </c>
      <c r="K542" s="116">
        <v>0</v>
      </c>
      <c r="L542" s="116">
        <v>0</v>
      </c>
      <c r="M542" s="116">
        <v>0</v>
      </c>
      <c r="N542" s="1646">
        <f t="shared" si="90"/>
        <v>0</v>
      </c>
      <c r="O542" s="1652">
        <v>0</v>
      </c>
      <c r="P542" s="116">
        <v>0</v>
      </c>
      <c r="Q542" s="116">
        <v>0</v>
      </c>
      <c r="R542" s="1646">
        <f t="shared" si="91"/>
        <v>0</v>
      </c>
      <c r="S542" s="116">
        <v>0</v>
      </c>
      <c r="T542" s="116">
        <v>0</v>
      </c>
      <c r="U542" s="116">
        <v>0</v>
      </c>
      <c r="V542" s="1646">
        <f t="shared" si="92"/>
        <v>0</v>
      </c>
      <c r="W542" s="116">
        <v>0</v>
      </c>
      <c r="X542" s="116">
        <v>0</v>
      </c>
      <c r="Y542" s="116">
        <v>0</v>
      </c>
      <c r="Z542" s="1646">
        <f t="shared" si="93"/>
        <v>0</v>
      </c>
      <c r="AA542" s="1652">
        <v>17.267529999999997</v>
      </c>
      <c r="AB542" s="116">
        <v>13.6168947</v>
      </c>
      <c r="AC542" s="116">
        <v>3.6506352999999998</v>
      </c>
      <c r="AD542" s="1646">
        <f t="shared" si="94"/>
        <v>0.211416184017054</v>
      </c>
      <c r="AE542" s="1652">
        <v>17.267529999999997</v>
      </c>
      <c r="AF542" s="116">
        <v>13.6168947</v>
      </c>
      <c r="AG542" s="116">
        <v>3.6506352999999998</v>
      </c>
      <c r="AH542" s="1646">
        <f t="shared" si="95"/>
        <v>0.211416184017054</v>
      </c>
      <c r="AI542" s="116">
        <v>17.267529999999997</v>
      </c>
      <c r="AJ542" s="116">
        <v>13.6168947</v>
      </c>
      <c r="AK542" s="116">
        <v>3.6506352999999998</v>
      </c>
      <c r="AL542" s="1655">
        <f t="shared" si="96"/>
        <v>0.211416184017054</v>
      </c>
    </row>
    <row r="543" spans="2:38" outlineLevel="1">
      <c r="B543" s="503" t="s">
        <v>1861</v>
      </c>
      <c r="C543" s="116">
        <v>4.1401700000000003</v>
      </c>
      <c r="D543" s="116">
        <v>2.4645000000000001</v>
      </c>
      <c r="E543" s="116">
        <v>1.67567</v>
      </c>
      <c r="F543" s="1646">
        <f t="shared" si="88"/>
        <v>0.40473458819323843</v>
      </c>
      <c r="G543" s="116">
        <v>4.1401700000000003</v>
      </c>
      <c r="H543" s="116">
        <v>2.5019999999999998</v>
      </c>
      <c r="I543" s="116">
        <v>1.6381700000000001</v>
      </c>
      <c r="J543" s="1646">
        <f t="shared" si="89"/>
        <v>0.39567698910914284</v>
      </c>
      <c r="K543" s="116">
        <v>0</v>
      </c>
      <c r="L543" s="116">
        <v>0</v>
      </c>
      <c r="M543" s="116">
        <v>0</v>
      </c>
      <c r="N543" s="1646">
        <f t="shared" si="90"/>
        <v>0</v>
      </c>
      <c r="O543" s="1652">
        <v>4.1401700000000003</v>
      </c>
      <c r="P543" s="116">
        <v>2.3589000000000002</v>
      </c>
      <c r="Q543" s="116">
        <v>1.7812699999999999</v>
      </c>
      <c r="R543" s="1646">
        <f t="shared" si="91"/>
        <v>0.43024078721405151</v>
      </c>
      <c r="S543" s="116">
        <v>12.42051</v>
      </c>
      <c r="T543" s="116">
        <v>7.3253999999999992</v>
      </c>
      <c r="U543" s="116">
        <v>5.0951100000000009</v>
      </c>
      <c r="V543" s="1646">
        <f t="shared" si="92"/>
        <v>0.41021745483881106</v>
      </c>
      <c r="W543" s="116">
        <v>4.1401700000000003</v>
      </c>
      <c r="X543" s="116">
        <v>2.3618999999999999</v>
      </c>
      <c r="Y543" s="116">
        <v>1.77827</v>
      </c>
      <c r="Z543" s="1646">
        <f t="shared" si="93"/>
        <v>0.42951617928732394</v>
      </c>
      <c r="AA543" s="1652">
        <v>0</v>
      </c>
      <c r="AB543" s="116">
        <v>0</v>
      </c>
      <c r="AC543" s="116">
        <v>0</v>
      </c>
      <c r="AD543" s="1646">
        <f t="shared" si="94"/>
        <v>0</v>
      </c>
      <c r="AE543" s="1652">
        <v>4.1401700000000003</v>
      </c>
      <c r="AF543" s="116">
        <v>2.3618999999999999</v>
      </c>
      <c r="AG543" s="116">
        <v>1.77827</v>
      </c>
      <c r="AH543" s="1646">
        <f t="shared" si="95"/>
        <v>0.42951617928732394</v>
      </c>
      <c r="AI543" s="116">
        <v>8.2803400000000007</v>
      </c>
      <c r="AJ543" s="116">
        <v>4.7208000000000006</v>
      </c>
      <c r="AK543" s="116">
        <v>3.5595400000000001</v>
      </c>
      <c r="AL543" s="1655">
        <f t="shared" si="96"/>
        <v>0.42987848325068778</v>
      </c>
    </row>
    <row r="544" spans="2:38" outlineLevel="1">
      <c r="B544" s="503" t="s">
        <v>1901</v>
      </c>
      <c r="C544" s="116">
        <v>0</v>
      </c>
      <c r="D544" s="116">
        <v>0</v>
      </c>
      <c r="E544" s="116">
        <v>0</v>
      </c>
      <c r="F544" s="1646">
        <f t="shared" si="88"/>
        <v>0</v>
      </c>
      <c r="G544" s="116">
        <v>0</v>
      </c>
      <c r="H544" s="116">
        <v>0</v>
      </c>
      <c r="I544" s="116">
        <v>0</v>
      </c>
      <c r="J544" s="1646">
        <f t="shared" si="89"/>
        <v>0</v>
      </c>
      <c r="K544" s="116">
        <v>6.7170899999999998</v>
      </c>
      <c r="L544" s="116">
        <v>3.6263116399999999</v>
      </c>
      <c r="M544" s="116">
        <v>3.0907783600000003</v>
      </c>
      <c r="N544" s="1646">
        <f t="shared" si="90"/>
        <v>0.46013651149530532</v>
      </c>
      <c r="O544" s="1652">
        <v>0</v>
      </c>
      <c r="P544" s="116">
        <v>0</v>
      </c>
      <c r="Q544" s="116">
        <v>0</v>
      </c>
      <c r="R544" s="1646">
        <f t="shared" si="91"/>
        <v>0</v>
      </c>
      <c r="S544" s="116">
        <v>6.7170899999999998</v>
      </c>
      <c r="T544" s="116">
        <v>3.6263116399999999</v>
      </c>
      <c r="U544" s="116">
        <v>3.0907783600000003</v>
      </c>
      <c r="V544" s="1646">
        <f t="shared" si="92"/>
        <v>0.46013651149530532</v>
      </c>
      <c r="W544" s="116">
        <v>0</v>
      </c>
      <c r="X544" s="116">
        <v>0</v>
      </c>
      <c r="Y544" s="116">
        <v>0</v>
      </c>
      <c r="Z544" s="1646">
        <f t="shared" si="93"/>
        <v>0</v>
      </c>
      <c r="AA544" s="1652">
        <v>0.5</v>
      </c>
      <c r="AB544" s="116">
        <v>5.2645199999999989E-2</v>
      </c>
      <c r="AC544" s="116">
        <v>0.4473548</v>
      </c>
      <c r="AD544" s="1646">
        <f t="shared" si="94"/>
        <v>0.89470959999999999</v>
      </c>
      <c r="AE544" s="1652">
        <v>0.5</v>
      </c>
      <c r="AF544" s="116">
        <v>5.2645199999999989E-2</v>
      </c>
      <c r="AG544" s="116">
        <v>0.4473548</v>
      </c>
      <c r="AH544" s="1646">
        <f t="shared" si="95"/>
        <v>0.89470959999999999</v>
      </c>
      <c r="AI544" s="116">
        <v>7.2170899999999998</v>
      </c>
      <c r="AJ544" s="116">
        <v>3.6789568399999997</v>
      </c>
      <c r="AK544" s="116">
        <v>3.5381331600000001</v>
      </c>
      <c r="AL544" s="1655">
        <f t="shared" si="96"/>
        <v>0.4902437353559399</v>
      </c>
    </row>
    <row r="545" spans="2:38" outlineLevel="1">
      <c r="B545" s="503" t="s">
        <v>3087</v>
      </c>
      <c r="C545" s="116">
        <v>0</v>
      </c>
      <c r="D545" s="116">
        <v>0</v>
      </c>
      <c r="E545" s="116">
        <v>0</v>
      </c>
      <c r="F545" s="1646">
        <f t="shared" si="88"/>
        <v>0</v>
      </c>
      <c r="G545" s="116">
        <v>0</v>
      </c>
      <c r="H545" s="116">
        <v>0</v>
      </c>
      <c r="I545" s="116">
        <v>0</v>
      </c>
      <c r="J545" s="1646">
        <f t="shared" si="89"/>
        <v>0</v>
      </c>
      <c r="K545" s="116">
        <v>0</v>
      </c>
      <c r="L545" s="116">
        <v>0</v>
      </c>
      <c r="M545" s="116">
        <v>0</v>
      </c>
      <c r="N545" s="1646">
        <f t="shared" si="90"/>
        <v>0</v>
      </c>
      <c r="O545" s="1652">
        <v>3.2</v>
      </c>
      <c r="P545" s="116">
        <v>2.26145</v>
      </c>
      <c r="Q545" s="116">
        <v>0.93855000000000022</v>
      </c>
      <c r="R545" s="1646">
        <f t="shared" si="91"/>
        <v>0.29329687500000007</v>
      </c>
      <c r="S545" s="116">
        <v>3.2</v>
      </c>
      <c r="T545" s="116">
        <v>2.26145</v>
      </c>
      <c r="U545" s="116">
        <v>0.93855000000000022</v>
      </c>
      <c r="V545" s="1646">
        <f t="shared" si="92"/>
        <v>0.29329687500000007</v>
      </c>
      <c r="W545" s="116">
        <v>0</v>
      </c>
      <c r="X545" s="116">
        <v>0</v>
      </c>
      <c r="Y545" s="116">
        <v>0</v>
      </c>
      <c r="Z545" s="1646">
        <f t="shared" si="93"/>
        <v>0</v>
      </c>
      <c r="AA545" s="1652">
        <v>6.7</v>
      </c>
      <c r="AB545" s="116">
        <v>4.106500800000001</v>
      </c>
      <c r="AC545" s="116">
        <v>2.5934991999999992</v>
      </c>
      <c r="AD545" s="1646">
        <f t="shared" si="94"/>
        <v>0.38708943283582076</v>
      </c>
      <c r="AE545" s="1652">
        <v>6.7</v>
      </c>
      <c r="AF545" s="116">
        <v>4.106500800000001</v>
      </c>
      <c r="AG545" s="116">
        <v>2.5934991999999992</v>
      </c>
      <c r="AH545" s="1646">
        <f t="shared" si="95"/>
        <v>0.38708943283582076</v>
      </c>
      <c r="AI545" s="116">
        <v>9.9</v>
      </c>
      <c r="AJ545" s="116">
        <v>6.3679508000000009</v>
      </c>
      <c r="AK545" s="116">
        <v>3.5320491999999994</v>
      </c>
      <c r="AL545" s="1655">
        <f t="shared" si="96"/>
        <v>0.3567726464646464</v>
      </c>
    </row>
    <row r="546" spans="2:38" outlineLevel="1">
      <c r="B546" s="503" t="s">
        <v>4824</v>
      </c>
      <c r="C546" s="116">
        <v>0</v>
      </c>
      <c r="D546" s="116">
        <v>0</v>
      </c>
      <c r="E546" s="116">
        <v>0</v>
      </c>
      <c r="F546" s="1646">
        <f t="shared" si="88"/>
        <v>0</v>
      </c>
      <c r="G546" s="116">
        <v>0</v>
      </c>
      <c r="H546" s="116">
        <v>0</v>
      </c>
      <c r="I546" s="116">
        <v>0</v>
      </c>
      <c r="J546" s="1646">
        <f t="shared" si="89"/>
        <v>0</v>
      </c>
      <c r="K546" s="116">
        <v>6.6017099999999989</v>
      </c>
      <c r="L546" s="116">
        <v>4.4142799999999989</v>
      </c>
      <c r="M546" s="116">
        <v>2.1874300000000004</v>
      </c>
      <c r="N546" s="1646">
        <f t="shared" si="90"/>
        <v>0.33134293993525932</v>
      </c>
      <c r="O546" s="1652">
        <v>2.5897399999999999</v>
      </c>
      <c r="P546" s="116">
        <v>1.2491499999999998</v>
      </c>
      <c r="Q546" s="116">
        <v>1.3405899999999999</v>
      </c>
      <c r="R546" s="1646">
        <f t="shared" si="91"/>
        <v>0.51765428189702445</v>
      </c>
      <c r="S546" s="116">
        <v>9.1914499999999997</v>
      </c>
      <c r="T546" s="116">
        <v>5.6634299999999982</v>
      </c>
      <c r="U546" s="116">
        <v>3.5280200000000006</v>
      </c>
      <c r="V546" s="1646">
        <f t="shared" si="92"/>
        <v>0.38383715300632659</v>
      </c>
      <c r="W546" s="116">
        <v>0</v>
      </c>
      <c r="X546" s="116">
        <v>0</v>
      </c>
      <c r="Y546" s="116">
        <v>0</v>
      </c>
      <c r="Z546" s="1646">
        <f t="shared" si="93"/>
        <v>0</v>
      </c>
      <c r="AA546" s="1652">
        <v>0</v>
      </c>
      <c r="AB546" s="116">
        <v>0</v>
      </c>
      <c r="AC546" s="116">
        <v>0</v>
      </c>
      <c r="AD546" s="1646">
        <f t="shared" si="94"/>
        <v>0</v>
      </c>
      <c r="AE546" s="1652">
        <v>0</v>
      </c>
      <c r="AF546" s="116">
        <v>0</v>
      </c>
      <c r="AG546" s="116">
        <v>0</v>
      </c>
      <c r="AH546" s="1646">
        <f t="shared" si="95"/>
        <v>0</v>
      </c>
      <c r="AI546" s="116">
        <v>9.1914499999999997</v>
      </c>
      <c r="AJ546" s="116">
        <v>5.6634299999999982</v>
      </c>
      <c r="AK546" s="116">
        <v>3.5280200000000006</v>
      </c>
      <c r="AL546" s="1655">
        <f t="shared" si="96"/>
        <v>0.38383715300632659</v>
      </c>
    </row>
    <row r="547" spans="2:38" outlineLevel="1">
      <c r="B547" s="503" t="s">
        <v>1825</v>
      </c>
      <c r="C547" s="116">
        <v>3.5068299999999999</v>
      </c>
      <c r="D547" s="116">
        <v>2.4226700000000001</v>
      </c>
      <c r="E547" s="116">
        <v>1.0841599999999998</v>
      </c>
      <c r="F547" s="1646">
        <f t="shared" si="88"/>
        <v>0.30915670277715196</v>
      </c>
      <c r="G547" s="116">
        <v>1.22052</v>
      </c>
      <c r="H547" s="116">
        <v>0.9345</v>
      </c>
      <c r="I547" s="116">
        <v>0.28602</v>
      </c>
      <c r="J547" s="1646">
        <f t="shared" si="89"/>
        <v>0.23434273916035786</v>
      </c>
      <c r="K547" s="116">
        <v>4.7521300000000011</v>
      </c>
      <c r="L547" s="116">
        <v>3.11104</v>
      </c>
      <c r="M547" s="116">
        <v>1.641090000000001</v>
      </c>
      <c r="N547" s="1646">
        <f t="shared" si="90"/>
        <v>0.34533777485043565</v>
      </c>
      <c r="O547" s="1652">
        <v>0.99829000000000001</v>
      </c>
      <c r="P547" s="116">
        <v>0.65934000000000015</v>
      </c>
      <c r="Q547" s="116">
        <v>0.33894999999999981</v>
      </c>
      <c r="R547" s="1646">
        <f t="shared" si="91"/>
        <v>0.33953059732141944</v>
      </c>
      <c r="S547" s="116">
        <v>10.47777</v>
      </c>
      <c r="T547" s="116">
        <v>7.1275500000000003</v>
      </c>
      <c r="U547" s="116">
        <v>3.3502200000000002</v>
      </c>
      <c r="V547" s="1646">
        <f t="shared" si="92"/>
        <v>0.31974551836888959</v>
      </c>
      <c r="W547" s="116">
        <v>6.7863199999999999</v>
      </c>
      <c r="X547" s="116">
        <v>5.3247999999999989</v>
      </c>
      <c r="Y547" s="116">
        <v>1.4615200000000004</v>
      </c>
      <c r="Z547" s="1646">
        <f t="shared" si="93"/>
        <v>0.21536267078475527</v>
      </c>
      <c r="AA547" s="1652">
        <v>0</v>
      </c>
      <c r="AB547" s="116">
        <v>0</v>
      </c>
      <c r="AC547" s="116">
        <v>0</v>
      </c>
      <c r="AD547" s="1646">
        <f t="shared" si="94"/>
        <v>0</v>
      </c>
      <c r="AE547" s="1652">
        <v>6.7863199999999999</v>
      </c>
      <c r="AF547" s="116">
        <v>5.3247999999999989</v>
      </c>
      <c r="AG547" s="116">
        <v>1.4615200000000004</v>
      </c>
      <c r="AH547" s="1646">
        <f t="shared" si="95"/>
        <v>0.21536267078475527</v>
      </c>
      <c r="AI547" s="116">
        <v>12.536740000000002</v>
      </c>
      <c r="AJ547" s="116">
        <v>9.0951800000000009</v>
      </c>
      <c r="AK547" s="116">
        <v>3.4415600000000013</v>
      </c>
      <c r="AL547" s="1655">
        <f t="shared" si="96"/>
        <v>0.2745179368799226</v>
      </c>
    </row>
    <row r="548" spans="2:38" outlineLevel="1">
      <c r="B548" s="503" t="s">
        <v>2075</v>
      </c>
      <c r="C548" s="116">
        <v>3.0598299999999998</v>
      </c>
      <c r="D548" s="116">
        <v>2.2543399999999996</v>
      </c>
      <c r="E548" s="116">
        <v>0.80549000000000026</v>
      </c>
      <c r="F548" s="1646">
        <f t="shared" si="88"/>
        <v>0.26324665095773303</v>
      </c>
      <c r="G548" s="116">
        <v>0</v>
      </c>
      <c r="H548" s="116">
        <v>0</v>
      </c>
      <c r="I548" s="116">
        <v>0</v>
      </c>
      <c r="J548" s="1646">
        <f t="shared" si="89"/>
        <v>0</v>
      </c>
      <c r="K548" s="116">
        <v>0</v>
      </c>
      <c r="L548" s="116">
        <v>0</v>
      </c>
      <c r="M548" s="116">
        <v>0</v>
      </c>
      <c r="N548" s="1646">
        <f t="shared" si="90"/>
        <v>0</v>
      </c>
      <c r="O548" s="1652">
        <v>0</v>
      </c>
      <c r="P548" s="116">
        <v>0</v>
      </c>
      <c r="Q548" s="116">
        <v>0</v>
      </c>
      <c r="R548" s="1646">
        <f t="shared" si="91"/>
        <v>0</v>
      </c>
      <c r="S548" s="116">
        <v>3.0598299999999998</v>
      </c>
      <c r="T548" s="116">
        <v>2.2543399999999996</v>
      </c>
      <c r="U548" s="116">
        <v>0.80549000000000026</v>
      </c>
      <c r="V548" s="1646">
        <f t="shared" si="92"/>
        <v>0.26324665095773303</v>
      </c>
      <c r="W548" s="116">
        <v>0</v>
      </c>
      <c r="X548" s="116">
        <v>0</v>
      </c>
      <c r="Y548" s="116">
        <v>0</v>
      </c>
      <c r="Z548" s="1646">
        <f t="shared" si="93"/>
        <v>0</v>
      </c>
      <c r="AA548" s="1652">
        <v>9.3777699999999982</v>
      </c>
      <c r="AB548" s="116">
        <v>5.9411049999999985</v>
      </c>
      <c r="AC548" s="116">
        <v>3.4366650000000001</v>
      </c>
      <c r="AD548" s="1646">
        <f t="shared" si="94"/>
        <v>0.36646932053142706</v>
      </c>
      <c r="AE548" s="1652">
        <v>9.3777699999999982</v>
      </c>
      <c r="AF548" s="116">
        <v>5.9411049999999985</v>
      </c>
      <c r="AG548" s="116">
        <v>3.4366650000000001</v>
      </c>
      <c r="AH548" s="1646">
        <f t="shared" si="95"/>
        <v>0.36646932053142706</v>
      </c>
      <c r="AI548" s="116">
        <v>9.3777699999999982</v>
      </c>
      <c r="AJ548" s="116">
        <v>5.9411049999999985</v>
      </c>
      <c r="AK548" s="116">
        <v>3.4366650000000001</v>
      </c>
      <c r="AL548" s="1655">
        <f t="shared" si="96"/>
        <v>0.36646932053142706</v>
      </c>
    </row>
    <row r="549" spans="2:38" outlineLevel="1">
      <c r="B549" s="503" t="s">
        <v>4791</v>
      </c>
      <c r="C549" s="116">
        <v>0</v>
      </c>
      <c r="D549" s="116">
        <v>0</v>
      </c>
      <c r="E549" s="116">
        <v>0</v>
      </c>
      <c r="F549" s="1646">
        <f t="shared" si="88"/>
        <v>0</v>
      </c>
      <c r="G549" s="116">
        <v>0</v>
      </c>
      <c r="H549" s="116">
        <v>0</v>
      </c>
      <c r="I549" s="116">
        <v>0</v>
      </c>
      <c r="J549" s="1646">
        <f t="shared" si="89"/>
        <v>0</v>
      </c>
      <c r="K549" s="116">
        <v>0</v>
      </c>
      <c r="L549" s="116">
        <v>0</v>
      </c>
      <c r="M549" s="116">
        <v>0</v>
      </c>
      <c r="N549" s="1646">
        <f t="shared" si="90"/>
        <v>0</v>
      </c>
      <c r="O549" s="1652">
        <v>0</v>
      </c>
      <c r="P549" s="116">
        <v>0</v>
      </c>
      <c r="Q549" s="116">
        <v>0</v>
      </c>
      <c r="R549" s="1646">
        <f t="shared" si="91"/>
        <v>0</v>
      </c>
      <c r="S549" s="116">
        <v>0</v>
      </c>
      <c r="T549" s="116">
        <v>0</v>
      </c>
      <c r="U549" s="116">
        <v>0</v>
      </c>
      <c r="V549" s="1646">
        <f t="shared" si="92"/>
        <v>0</v>
      </c>
      <c r="W549" s="116">
        <v>3.8615299999999997</v>
      </c>
      <c r="X549" s="116">
        <v>1.7270367999999998</v>
      </c>
      <c r="Y549" s="116">
        <v>2.1344932000000001</v>
      </c>
      <c r="Z549" s="1646">
        <f t="shared" si="93"/>
        <v>0.55275841441086826</v>
      </c>
      <c r="AA549" s="1652">
        <v>6.4615399999999994</v>
      </c>
      <c r="AB549" s="116">
        <v>5.1688999999999998</v>
      </c>
      <c r="AC549" s="116">
        <v>1.2926399999999993</v>
      </c>
      <c r="AD549" s="1646">
        <f t="shared" si="94"/>
        <v>0.20005138094014732</v>
      </c>
      <c r="AE549" s="1652">
        <v>10.32307</v>
      </c>
      <c r="AF549" s="116">
        <v>6.8959367999999994</v>
      </c>
      <c r="AG549" s="116">
        <v>3.4271332000000001</v>
      </c>
      <c r="AH549" s="1646">
        <f t="shared" si="95"/>
        <v>0.33198779045380883</v>
      </c>
      <c r="AI549" s="116">
        <v>10.32307</v>
      </c>
      <c r="AJ549" s="116">
        <v>6.8959367999999994</v>
      </c>
      <c r="AK549" s="116">
        <v>3.4271332000000001</v>
      </c>
      <c r="AL549" s="1655">
        <f t="shared" si="96"/>
        <v>0.33198779045380883</v>
      </c>
    </row>
    <row r="550" spans="2:38" outlineLevel="1">
      <c r="B550" s="503" t="s">
        <v>4773</v>
      </c>
      <c r="C550" s="116">
        <v>0</v>
      </c>
      <c r="D550" s="116">
        <v>0</v>
      </c>
      <c r="E550" s="116">
        <v>0</v>
      </c>
      <c r="F550" s="1646">
        <f t="shared" si="88"/>
        <v>0</v>
      </c>
      <c r="G550" s="116">
        <v>0</v>
      </c>
      <c r="H550" s="116">
        <v>0</v>
      </c>
      <c r="I550" s="116">
        <v>0</v>
      </c>
      <c r="J550" s="1646">
        <f t="shared" si="89"/>
        <v>0</v>
      </c>
      <c r="K550" s="116">
        <v>0</v>
      </c>
      <c r="L550" s="116">
        <v>0</v>
      </c>
      <c r="M550" s="116">
        <v>0</v>
      </c>
      <c r="N550" s="1646">
        <f t="shared" si="90"/>
        <v>0</v>
      </c>
      <c r="O550" s="1652">
        <v>0</v>
      </c>
      <c r="P550" s="116">
        <v>0</v>
      </c>
      <c r="Q550" s="116">
        <v>0</v>
      </c>
      <c r="R550" s="1646">
        <f t="shared" si="91"/>
        <v>0</v>
      </c>
      <c r="S550" s="116">
        <v>0</v>
      </c>
      <c r="T550" s="116">
        <v>0</v>
      </c>
      <c r="U550" s="116">
        <v>0</v>
      </c>
      <c r="V550" s="1646">
        <f t="shared" si="92"/>
        <v>0</v>
      </c>
      <c r="W550" s="116">
        <v>2.7290600000000005</v>
      </c>
      <c r="X550" s="116">
        <v>1.66222</v>
      </c>
      <c r="Y550" s="116">
        <v>1.0668400000000005</v>
      </c>
      <c r="Z550" s="1646">
        <f t="shared" si="93"/>
        <v>0.39091848475299196</v>
      </c>
      <c r="AA550" s="1652">
        <v>6.1418800000000005</v>
      </c>
      <c r="AB550" s="116">
        <v>3.79623</v>
      </c>
      <c r="AC550" s="116">
        <v>2.34565</v>
      </c>
      <c r="AD550" s="1646">
        <f t="shared" si="94"/>
        <v>0.38191075045425826</v>
      </c>
      <c r="AE550" s="1652">
        <v>8.8709400000000009</v>
      </c>
      <c r="AF550" s="116">
        <v>5.45845</v>
      </c>
      <c r="AG550" s="116">
        <v>3.4124900000000009</v>
      </c>
      <c r="AH550" s="1646">
        <f t="shared" si="95"/>
        <v>0.38468189391428648</v>
      </c>
      <c r="AI550" s="116">
        <v>8.8709400000000009</v>
      </c>
      <c r="AJ550" s="116">
        <v>5.45845</v>
      </c>
      <c r="AK550" s="116">
        <v>3.4124900000000009</v>
      </c>
      <c r="AL550" s="1655">
        <f t="shared" si="96"/>
        <v>0.38468189391428648</v>
      </c>
    </row>
    <row r="551" spans="2:38" outlineLevel="1">
      <c r="B551" s="503" t="s">
        <v>4834</v>
      </c>
      <c r="C551" s="116">
        <v>0</v>
      </c>
      <c r="D551" s="116">
        <v>0</v>
      </c>
      <c r="E551" s="116">
        <v>0</v>
      </c>
      <c r="F551" s="1646">
        <f t="shared" si="88"/>
        <v>0</v>
      </c>
      <c r="G551" s="116">
        <v>0</v>
      </c>
      <c r="H551" s="116">
        <v>0</v>
      </c>
      <c r="I551" s="116">
        <v>0</v>
      </c>
      <c r="J551" s="1646">
        <f t="shared" si="89"/>
        <v>0</v>
      </c>
      <c r="K551" s="116">
        <v>0</v>
      </c>
      <c r="L551" s="116">
        <v>0</v>
      </c>
      <c r="M551" s="116">
        <v>0</v>
      </c>
      <c r="N551" s="1646">
        <f t="shared" si="90"/>
        <v>0</v>
      </c>
      <c r="O551" s="1652">
        <v>0</v>
      </c>
      <c r="P551" s="116">
        <v>0</v>
      </c>
      <c r="Q551" s="116">
        <v>0</v>
      </c>
      <c r="R551" s="1646">
        <f t="shared" si="91"/>
        <v>0</v>
      </c>
      <c r="S551" s="116">
        <v>0</v>
      </c>
      <c r="T551" s="116">
        <v>0</v>
      </c>
      <c r="U551" s="116">
        <v>0</v>
      </c>
      <c r="V551" s="1646">
        <f t="shared" si="92"/>
        <v>0</v>
      </c>
      <c r="W551" s="116">
        <v>8.3102499999999999</v>
      </c>
      <c r="X551" s="116">
        <v>4.9378700000000011</v>
      </c>
      <c r="Y551" s="116">
        <v>3.3723799999999993</v>
      </c>
      <c r="Z551" s="1646">
        <f t="shared" si="93"/>
        <v>0.40580969284919216</v>
      </c>
      <c r="AA551" s="1652">
        <v>0</v>
      </c>
      <c r="AB551" s="116">
        <v>0</v>
      </c>
      <c r="AC551" s="116">
        <v>0</v>
      </c>
      <c r="AD551" s="1646">
        <f t="shared" si="94"/>
        <v>0</v>
      </c>
      <c r="AE551" s="1652">
        <v>8.3102499999999999</v>
      </c>
      <c r="AF551" s="116">
        <v>4.9378700000000011</v>
      </c>
      <c r="AG551" s="116">
        <v>3.3723799999999993</v>
      </c>
      <c r="AH551" s="1646">
        <f t="shared" si="95"/>
        <v>0.40580969284919216</v>
      </c>
      <c r="AI551" s="116">
        <v>8.3102499999999999</v>
      </c>
      <c r="AJ551" s="116">
        <v>4.9378700000000011</v>
      </c>
      <c r="AK551" s="116">
        <v>3.3723799999999993</v>
      </c>
      <c r="AL551" s="1655">
        <f t="shared" si="96"/>
        <v>0.40580969284919216</v>
      </c>
    </row>
    <row r="552" spans="2:38" outlineLevel="1">
      <c r="B552" s="503" t="s">
        <v>4762</v>
      </c>
      <c r="C552" s="116">
        <v>0</v>
      </c>
      <c r="D552" s="116">
        <v>0</v>
      </c>
      <c r="E552" s="116">
        <v>0</v>
      </c>
      <c r="F552" s="1646">
        <f t="shared" si="88"/>
        <v>0</v>
      </c>
      <c r="G552" s="116">
        <v>0</v>
      </c>
      <c r="H552" s="116">
        <v>0</v>
      </c>
      <c r="I552" s="116">
        <v>0</v>
      </c>
      <c r="J552" s="1646">
        <f t="shared" si="89"/>
        <v>0</v>
      </c>
      <c r="K552" s="116">
        <v>0</v>
      </c>
      <c r="L552" s="116">
        <v>0</v>
      </c>
      <c r="M552" s="116">
        <v>0</v>
      </c>
      <c r="N552" s="1646">
        <f t="shared" si="90"/>
        <v>0</v>
      </c>
      <c r="O552" s="1652">
        <v>0</v>
      </c>
      <c r="P552" s="116">
        <v>0</v>
      </c>
      <c r="Q552" s="116">
        <v>0</v>
      </c>
      <c r="R552" s="1646">
        <f t="shared" si="91"/>
        <v>0</v>
      </c>
      <c r="S552" s="116">
        <v>0</v>
      </c>
      <c r="T552" s="116">
        <v>0</v>
      </c>
      <c r="U552" s="116">
        <v>0</v>
      </c>
      <c r="V552" s="1646">
        <f t="shared" si="92"/>
        <v>0</v>
      </c>
      <c r="W552" s="116">
        <v>0</v>
      </c>
      <c r="X552" s="116">
        <v>0</v>
      </c>
      <c r="Y552" s="116">
        <v>0</v>
      </c>
      <c r="Z552" s="1646">
        <f t="shared" si="93"/>
        <v>0</v>
      </c>
      <c r="AA552" s="1652">
        <v>9.9418800000000012</v>
      </c>
      <c r="AB552" s="116">
        <v>6.5905499999999995</v>
      </c>
      <c r="AC552" s="116">
        <v>3.3513300000000017</v>
      </c>
      <c r="AD552" s="1646">
        <f t="shared" si="94"/>
        <v>0.33709217974869959</v>
      </c>
      <c r="AE552" s="1652">
        <v>9.9418800000000012</v>
      </c>
      <c r="AF552" s="116">
        <v>6.5905499999999995</v>
      </c>
      <c r="AG552" s="116">
        <v>3.3513300000000017</v>
      </c>
      <c r="AH552" s="1646">
        <f t="shared" si="95"/>
        <v>0.33709217974869959</v>
      </c>
      <c r="AI552" s="116">
        <v>9.9418800000000012</v>
      </c>
      <c r="AJ552" s="116">
        <v>6.5905499999999995</v>
      </c>
      <c r="AK552" s="116">
        <v>3.3513300000000017</v>
      </c>
      <c r="AL552" s="1655">
        <f t="shared" si="96"/>
        <v>0.33709217974869959</v>
      </c>
    </row>
    <row r="553" spans="2:38" outlineLevel="1">
      <c r="B553" s="503" t="s">
        <v>2935</v>
      </c>
      <c r="C553" s="116">
        <v>0</v>
      </c>
      <c r="D553" s="116">
        <v>0</v>
      </c>
      <c r="E553" s="116">
        <v>0</v>
      </c>
      <c r="F553" s="1646">
        <f t="shared" si="88"/>
        <v>0</v>
      </c>
      <c r="G553" s="116">
        <v>0</v>
      </c>
      <c r="H553" s="116">
        <v>0</v>
      </c>
      <c r="I553" s="116">
        <v>0</v>
      </c>
      <c r="J553" s="1646">
        <f t="shared" si="89"/>
        <v>0</v>
      </c>
      <c r="K553" s="116">
        <v>0</v>
      </c>
      <c r="L553" s="116">
        <v>0</v>
      </c>
      <c r="M553" s="116">
        <v>0</v>
      </c>
      <c r="N553" s="1646">
        <f t="shared" si="90"/>
        <v>0</v>
      </c>
      <c r="O553" s="1652">
        <v>7.2</v>
      </c>
      <c r="P553" s="116">
        <v>3.8732800000000003</v>
      </c>
      <c r="Q553" s="116">
        <v>3.3267199999999999</v>
      </c>
      <c r="R553" s="1646">
        <f t="shared" si="91"/>
        <v>0.46204444444444442</v>
      </c>
      <c r="S553" s="116">
        <v>7.2</v>
      </c>
      <c r="T553" s="116">
        <v>3.8732800000000003</v>
      </c>
      <c r="U553" s="116">
        <v>3.3267199999999999</v>
      </c>
      <c r="V553" s="1646">
        <f t="shared" si="92"/>
        <v>0.46204444444444442</v>
      </c>
      <c r="W553" s="116">
        <v>0</v>
      </c>
      <c r="X553" s="116">
        <v>0</v>
      </c>
      <c r="Y553" s="116">
        <v>0</v>
      </c>
      <c r="Z553" s="1646">
        <f t="shared" si="93"/>
        <v>0</v>
      </c>
      <c r="AA553" s="1652">
        <v>0</v>
      </c>
      <c r="AB553" s="116">
        <v>0</v>
      </c>
      <c r="AC553" s="116">
        <v>0</v>
      </c>
      <c r="AD553" s="1646">
        <f t="shared" si="94"/>
        <v>0</v>
      </c>
      <c r="AE553" s="1652">
        <v>0</v>
      </c>
      <c r="AF553" s="116">
        <v>0</v>
      </c>
      <c r="AG553" s="116">
        <v>0</v>
      </c>
      <c r="AH553" s="1646">
        <f t="shared" si="95"/>
        <v>0</v>
      </c>
      <c r="AI553" s="116">
        <v>7.2</v>
      </c>
      <c r="AJ553" s="116">
        <v>3.8732800000000003</v>
      </c>
      <c r="AK553" s="116">
        <v>3.3267199999999999</v>
      </c>
      <c r="AL553" s="1655">
        <f t="shared" si="96"/>
        <v>0.46204444444444442</v>
      </c>
    </row>
    <row r="554" spans="2:38" outlineLevel="1">
      <c r="B554" s="503" t="s">
        <v>1493</v>
      </c>
      <c r="C554" s="116">
        <v>29.63504</v>
      </c>
      <c r="D554" s="116">
        <v>17.263425000000002</v>
      </c>
      <c r="E554" s="116">
        <v>12.371614999999998</v>
      </c>
      <c r="F554" s="1646">
        <f t="shared" si="88"/>
        <v>0.41746577699911991</v>
      </c>
      <c r="G554" s="116">
        <v>3.4</v>
      </c>
      <c r="H554" s="116">
        <v>2.1131199999999999</v>
      </c>
      <c r="I554" s="116">
        <v>1.28688</v>
      </c>
      <c r="J554" s="1646">
        <f t="shared" si="89"/>
        <v>0.37849411764705881</v>
      </c>
      <c r="K554" s="116">
        <v>0</v>
      </c>
      <c r="L554" s="116">
        <v>0</v>
      </c>
      <c r="M554" s="116">
        <v>0</v>
      </c>
      <c r="N554" s="1646">
        <f t="shared" si="90"/>
        <v>0</v>
      </c>
      <c r="O554" s="1652">
        <v>0</v>
      </c>
      <c r="P554" s="116">
        <v>0</v>
      </c>
      <c r="Q554" s="116">
        <v>0</v>
      </c>
      <c r="R554" s="1646">
        <f t="shared" si="91"/>
        <v>0</v>
      </c>
      <c r="S554" s="116">
        <v>33.035040000000002</v>
      </c>
      <c r="T554" s="116">
        <v>19.376545</v>
      </c>
      <c r="U554" s="116">
        <v>13.658494999999998</v>
      </c>
      <c r="V554" s="1646">
        <f t="shared" si="92"/>
        <v>0.41345477408230769</v>
      </c>
      <c r="W554" s="116">
        <v>0</v>
      </c>
      <c r="X554" s="116">
        <v>0</v>
      </c>
      <c r="Y554" s="116">
        <v>0</v>
      </c>
      <c r="Z554" s="1646">
        <f t="shared" si="93"/>
        <v>0</v>
      </c>
      <c r="AA554" s="1652">
        <v>6.9</v>
      </c>
      <c r="AB554" s="116">
        <v>3.621175</v>
      </c>
      <c r="AC554" s="116">
        <v>3.2788249999999999</v>
      </c>
      <c r="AD554" s="1646">
        <f t="shared" si="94"/>
        <v>0.47519202898550722</v>
      </c>
      <c r="AE554" s="1652">
        <v>6.9</v>
      </c>
      <c r="AF554" s="116">
        <v>3.621175</v>
      </c>
      <c r="AG554" s="116">
        <v>3.2788249999999999</v>
      </c>
      <c r="AH554" s="1646">
        <f t="shared" si="95"/>
        <v>0.47519202898550722</v>
      </c>
      <c r="AI554" s="116">
        <v>6.9</v>
      </c>
      <c r="AJ554" s="116">
        <v>3.621175</v>
      </c>
      <c r="AK554" s="116">
        <v>3.2788249999999999</v>
      </c>
      <c r="AL554" s="1655">
        <f t="shared" si="96"/>
        <v>0.47519202898550722</v>
      </c>
    </row>
    <row r="555" spans="2:38" outlineLevel="1">
      <c r="B555" s="503" t="s">
        <v>1945</v>
      </c>
      <c r="C555" s="116">
        <v>5.5649568</v>
      </c>
      <c r="D555" s="116">
        <v>5.2432000000000007</v>
      </c>
      <c r="E555" s="116">
        <v>0.32175679999999918</v>
      </c>
      <c r="F555" s="1646">
        <f t="shared" si="88"/>
        <v>5.7818382345753191E-2</v>
      </c>
      <c r="G555" s="116">
        <v>0</v>
      </c>
      <c r="H555" s="116">
        <v>0</v>
      </c>
      <c r="I555" s="116">
        <v>0</v>
      </c>
      <c r="J555" s="1646">
        <f t="shared" si="89"/>
        <v>0</v>
      </c>
      <c r="K555" s="116">
        <v>0</v>
      </c>
      <c r="L555" s="116">
        <v>0</v>
      </c>
      <c r="M555" s="116">
        <v>0</v>
      </c>
      <c r="N555" s="1646">
        <f t="shared" si="90"/>
        <v>0</v>
      </c>
      <c r="O555" s="1652">
        <v>11.008491840000001</v>
      </c>
      <c r="P555" s="116">
        <v>7.7327999999999992</v>
      </c>
      <c r="Q555" s="116">
        <v>3.2756918400000012</v>
      </c>
      <c r="R555" s="1646">
        <f t="shared" si="91"/>
        <v>0.2975604549296737</v>
      </c>
      <c r="S555" s="116">
        <v>16.573448640000002</v>
      </c>
      <c r="T555" s="116">
        <v>12.976000000000001</v>
      </c>
      <c r="U555" s="116">
        <v>3.5974486400000023</v>
      </c>
      <c r="V555" s="1646">
        <f t="shared" si="92"/>
        <v>0.21706095805055101</v>
      </c>
      <c r="W555" s="116">
        <v>0</v>
      </c>
      <c r="X555" s="116">
        <v>0</v>
      </c>
      <c r="Y555" s="116">
        <v>0</v>
      </c>
      <c r="Z555" s="1646">
        <f t="shared" si="93"/>
        <v>0</v>
      </c>
      <c r="AA555" s="1652">
        <v>0</v>
      </c>
      <c r="AB555" s="116">
        <v>0</v>
      </c>
      <c r="AC555" s="116">
        <v>0</v>
      </c>
      <c r="AD555" s="1646">
        <f t="shared" si="94"/>
        <v>0</v>
      </c>
      <c r="AE555" s="1652">
        <v>0</v>
      </c>
      <c r="AF555" s="116">
        <v>0</v>
      </c>
      <c r="AG555" s="116">
        <v>0</v>
      </c>
      <c r="AH555" s="1646">
        <f t="shared" si="95"/>
        <v>0</v>
      </c>
      <c r="AI555" s="116">
        <v>11.008491840000001</v>
      </c>
      <c r="AJ555" s="116">
        <v>7.7327999999999992</v>
      </c>
      <c r="AK555" s="116">
        <v>3.2756918400000012</v>
      </c>
      <c r="AL555" s="1655">
        <f t="shared" si="96"/>
        <v>0.2975604549296737</v>
      </c>
    </row>
    <row r="556" spans="2:38" outlineLevel="1">
      <c r="B556" s="503" t="s">
        <v>1859</v>
      </c>
      <c r="C556" s="116">
        <v>2.2170900000000002</v>
      </c>
      <c r="D556" s="116">
        <v>1.5059699999999998</v>
      </c>
      <c r="E556" s="116">
        <v>0.71112000000000031</v>
      </c>
      <c r="F556" s="1646">
        <f t="shared" si="88"/>
        <v>0.32074476002327384</v>
      </c>
      <c r="G556" s="116">
        <v>3.5384600000000002</v>
      </c>
      <c r="H556" s="116">
        <v>2.4235599999999993</v>
      </c>
      <c r="I556" s="116">
        <v>1.1149000000000004</v>
      </c>
      <c r="J556" s="1646">
        <f t="shared" si="89"/>
        <v>0.31508057177416177</v>
      </c>
      <c r="K556" s="116">
        <v>2.53931</v>
      </c>
      <c r="L556" s="116">
        <v>1.7098999999999998</v>
      </c>
      <c r="M556" s="116">
        <v>0.82941000000000009</v>
      </c>
      <c r="N556" s="1646">
        <f t="shared" si="90"/>
        <v>0.32662809975938351</v>
      </c>
      <c r="O556" s="1652">
        <v>1.7256400000000001</v>
      </c>
      <c r="P556" s="116">
        <v>1.1382800000000002</v>
      </c>
      <c r="Q556" s="116">
        <v>0.58735999999999988</v>
      </c>
      <c r="R556" s="1646">
        <f t="shared" si="91"/>
        <v>0.34037226768039675</v>
      </c>
      <c r="S556" s="116">
        <v>10.0205</v>
      </c>
      <c r="T556" s="116">
        <v>6.777709999999999</v>
      </c>
      <c r="U556" s="116">
        <v>3.2427900000000007</v>
      </c>
      <c r="V556" s="1646">
        <f t="shared" si="92"/>
        <v>0.32361558804450885</v>
      </c>
      <c r="W556" s="116">
        <v>3.6273400000000002</v>
      </c>
      <c r="X556" s="116">
        <v>2.3543550000000004</v>
      </c>
      <c r="Y556" s="116">
        <v>1.2729849999999996</v>
      </c>
      <c r="Z556" s="1646">
        <f t="shared" si="93"/>
        <v>0.35094173692016728</v>
      </c>
      <c r="AA556" s="1652">
        <v>1.3401700000000001</v>
      </c>
      <c r="AB556" s="116">
        <v>0.81722499999999998</v>
      </c>
      <c r="AC556" s="116">
        <v>0.5229450000000001</v>
      </c>
      <c r="AD556" s="1646">
        <f t="shared" si="94"/>
        <v>0.3902079586918078</v>
      </c>
      <c r="AE556" s="1652">
        <v>4.9675099999999999</v>
      </c>
      <c r="AF556" s="116">
        <v>3.1715800000000005</v>
      </c>
      <c r="AG556" s="116">
        <v>1.7959299999999998</v>
      </c>
      <c r="AH556" s="1646">
        <f t="shared" si="95"/>
        <v>0.36153525609409942</v>
      </c>
      <c r="AI556" s="116">
        <v>9.2324599999999997</v>
      </c>
      <c r="AJ556" s="116">
        <v>6.0197600000000016</v>
      </c>
      <c r="AK556" s="116">
        <v>3.2126999999999981</v>
      </c>
      <c r="AL556" s="1655">
        <f t="shared" si="96"/>
        <v>0.34797876189011362</v>
      </c>
    </row>
    <row r="557" spans="2:38" outlineLevel="1">
      <c r="B557" s="503" t="s">
        <v>2011</v>
      </c>
      <c r="C557" s="116">
        <v>2.2521300000000002</v>
      </c>
      <c r="D557" s="116">
        <v>1.3090569000000001</v>
      </c>
      <c r="E557" s="116">
        <v>0.94307310000000011</v>
      </c>
      <c r="F557" s="1646">
        <f t="shared" si="88"/>
        <v>0.41874718599725597</v>
      </c>
      <c r="G557" s="116">
        <v>1.9358899999999999</v>
      </c>
      <c r="H557" s="116">
        <v>1.0815885999999999</v>
      </c>
      <c r="I557" s="116">
        <v>0.8543014000000001</v>
      </c>
      <c r="J557" s="1646">
        <f t="shared" si="89"/>
        <v>0.4412964579599048</v>
      </c>
      <c r="K557" s="116">
        <v>6.3250000000000001E-2</v>
      </c>
      <c r="L557" s="116">
        <v>5.1749999999999997E-2</v>
      </c>
      <c r="M557" s="116">
        <v>1.15E-2</v>
      </c>
      <c r="N557" s="1646">
        <f t="shared" si="90"/>
        <v>0.18181818181818182</v>
      </c>
      <c r="O557" s="1652">
        <v>10.091480000000001</v>
      </c>
      <c r="P557" s="116">
        <v>7.1275838000000009</v>
      </c>
      <c r="Q557" s="116">
        <v>2.9638962000000002</v>
      </c>
      <c r="R557" s="1646">
        <f t="shared" si="91"/>
        <v>0.29370282654278657</v>
      </c>
      <c r="S557" s="116">
        <v>14.342750000000002</v>
      </c>
      <c r="T557" s="116">
        <v>9.5699793000000017</v>
      </c>
      <c r="U557" s="116">
        <v>4.7727707000000006</v>
      </c>
      <c r="V557" s="1646">
        <f t="shared" si="92"/>
        <v>0.33276538320754384</v>
      </c>
      <c r="W557" s="116">
        <v>0</v>
      </c>
      <c r="X557" s="116">
        <v>0</v>
      </c>
      <c r="Y557" s="116">
        <v>0</v>
      </c>
      <c r="Z557" s="1646">
        <f t="shared" si="93"/>
        <v>0</v>
      </c>
      <c r="AA557" s="1652">
        <v>0.61368000000000011</v>
      </c>
      <c r="AB557" s="116">
        <v>0.41621449999999999</v>
      </c>
      <c r="AC557" s="116">
        <v>0.19746550000000007</v>
      </c>
      <c r="AD557" s="1646">
        <f t="shared" si="94"/>
        <v>0.32177274801199329</v>
      </c>
      <c r="AE557" s="1652">
        <v>0.61368000000000011</v>
      </c>
      <c r="AF557" s="116">
        <v>0.41621449999999999</v>
      </c>
      <c r="AG557" s="116">
        <v>0.19746550000000007</v>
      </c>
      <c r="AH557" s="1646">
        <f t="shared" si="95"/>
        <v>0.32177274801199329</v>
      </c>
      <c r="AI557" s="116">
        <v>10.768410000000001</v>
      </c>
      <c r="AJ557" s="116">
        <v>7.5955483000000017</v>
      </c>
      <c r="AK557" s="116">
        <v>3.1728617000000003</v>
      </c>
      <c r="AL557" s="1655">
        <f t="shared" si="96"/>
        <v>0.29464532832609458</v>
      </c>
    </row>
    <row r="558" spans="2:38" outlineLevel="1">
      <c r="B558" s="503" t="s">
        <v>1415</v>
      </c>
      <c r="C558" s="116">
        <v>7.9692300000000005</v>
      </c>
      <c r="D558" s="116">
        <v>5.0017299999999993</v>
      </c>
      <c r="E558" s="116">
        <v>2.9675000000000007</v>
      </c>
      <c r="F558" s="1646">
        <f t="shared" si="88"/>
        <v>0.37236972706271504</v>
      </c>
      <c r="G558" s="116">
        <v>40.441009999999999</v>
      </c>
      <c r="H558" s="116">
        <v>32.669093700000005</v>
      </c>
      <c r="I558" s="116">
        <v>7.7719162999999973</v>
      </c>
      <c r="J558" s="1646">
        <f t="shared" si="89"/>
        <v>0.19217908504263365</v>
      </c>
      <c r="K558" s="116">
        <v>0</v>
      </c>
      <c r="L558" s="116">
        <v>0</v>
      </c>
      <c r="M558" s="116">
        <v>0</v>
      </c>
      <c r="N558" s="1646">
        <f t="shared" si="90"/>
        <v>0</v>
      </c>
      <c r="O558" s="1652">
        <v>0</v>
      </c>
      <c r="P558" s="116">
        <v>0</v>
      </c>
      <c r="Q558" s="116">
        <v>0</v>
      </c>
      <c r="R558" s="1646">
        <f t="shared" si="91"/>
        <v>0</v>
      </c>
      <c r="S558" s="116">
        <v>48.410240000000002</v>
      </c>
      <c r="T558" s="116">
        <v>37.670823700000007</v>
      </c>
      <c r="U558" s="116">
        <v>10.739416299999997</v>
      </c>
      <c r="V558" s="1646">
        <f t="shared" si="92"/>
        <v>0.22184183139765465</v>
      </c>
      <c r="W558" s="116">
        <v>0</v>
      </c>
      <c r="X558" s="116">
        <v>0</v>
      </c>
      <c r="Y558" s="116">
        <v>0</v>
      </c>
      <c r="Z558" s="1646">
        <f t="shared" si="93"/>
        <v>0</v>
      </c>
      <c r="AA558" s="1652">
        <v>-3.7504299999999997</v>
      </c>
      <c r="AB558" s="116">
        <v>-6.7981024999999997</v>
      </c>
      <c r="AC558" s="116">
        <v>3.0476725</v>
      </c>
      <c r="AD558" s="1646">
        <f t="shared" si="94"/>
        <v>-0.81261948629890446</v>
      </c>
      <c r="AE558" s="1652">
        <v>-3.7504299999999997</v>
      </c>
      <c r="AF558" s="116">
        <v>-6.7981024999999997</v>
      </c>
      <c r="AG558" s="116">
        <v>3.0476725</v>
      </c>
      <c r="AH558" s="1646">
        <f t="shared" si="95"/>
        <v>-0.81261948629890446</v>
      </c>
      <c r="AI558" s="116">
        <v>-3.7504299999999997</v>
      </c>
      <c r="AJ558" s="116">
        <v>-6.7981024999999997</v>
      </c>
      <c r="AK558" s="116">
        <v>3.0476725</v>
      </c>
      <c r="AL558" s="1655">
        <f t="shared" si="96"/>
        <v>-0.81261948629890446</v>
      </c>
    </row>
    <row r="559" spans="2:38" outlineLevel="1">
      <c r="B559" s="503" t="s">
        <v>1633</v>
      </c>
      <c r="C559" s="116">
        <v>14.589729999999999</v>
      </c>
      <c r="D559" s="116">
        <v>13.02106</v>
      </c>
      <c r="E559" s="116">
        <v>1.56867</v>
      </c>
      <c r="F559" s="1646">
        <f t="shared" si="88"/>
        <v>0.10751878204737168</v>
      </c>
      <c r="G559" s="116">
        <v>0.81025999999999998</v>
      </c>
      <c r="H559" s="116">
        <v>0.7</v>
      </c>
      <c r="I559" s="116">
        <v>0.11026</v>
      </c>
      <c r="J559" s="1646">
        <f t="shared" si="89"/>
        <v>0.13607977686174808</v>
      </c>
      <c r="K559" s="116">
        <v>3.8572600000000001</v>
      </c>
      <c r="L559" s="116">
        <v>2.4449549999999998</v>
      </c>
      <c r="M559" s="116">
        <v>1.4123050000000004</v>
      </c>
      <c r="N559" s="1646">
        <f t="shared" si="90"/>
        <v>0.36614202827914122</v>
      </c>
      <c r="O559" s="1652">
        <v>2.51966</v>
      </c>
      <c r="P559" s="116">
        <v>1.62904</v>
      </c>
      <c r="Q559" s="116">
        <v>0.89061999999999986</v>
      </c>
      <c r="R559" s="1646">
        <f t="shared" si="91"/>
        <v>0.35346832509148052</v>
      </c>
      <c r="S559" s="116">
        <v>21.776910000000001</v>
      </c>
      <c r="T559" s="116">
        <v>17.795055000000001</v>
      </c>
      <c r="U559" s="116">
        <v>3.9818549999999995</v>
      </c>
      <c r="V559" s="1646">
        <f t="shared" si="92"/>
        <v>0.18284756652803355</v>
      </c>
      <c r="W559" s="116">
        <v>2.42991</v>
      </c>
      <c r="X559" s="116">
        <v>2.0999400000000001</v>
      </c>
      <c r="Y559" s="116">
        <v>0.32996999999999982</v>
      </c>
      <c r="Z559" s="1646">
        <f t="shared" si="93"/>
        <v>0.1357951529068977</v>
      </c>
      <c r="AA559" s="1652">
        <v>3.0375999999999999</v>
      </c>
      <c r="AB559" s="116">
        <v>2.6249375000000001</v>
      </c>
      <c r="AC559" s="116">
        <v>0.41266249999999993</v>
      </c>
      <c r="AD559" s="1646">
        <f t="shared" si="94"/>
        <v>0.13585149460100077</v>
      </c>
      <c r="AE559" s="1652">
        <v>5.4675099999999999</v>
      </c>
      <c r="AF559" s="116">
        <v>4.7248775000000007</v>
      </c>
      <c r="AG559" s="116">
        <v>0.7426324999999997</v>
      </c>
      <c r="AH559" s="1646">
        <f t="shared" si="95"/>
        <v>0.13582645482129885</v>
      </c>
      <c r="AI559" s="116">
        <v>11.844430000000001</v>
      </c>
      <c r="AJ559" s="116">
        <v>8.7988724999999999</v>
      </c>
      <c r="AK559" s="116">
        <v>3.0455575000000006</v>
      </c>
      <c r="AL559" s="1655">
        <f t="shared" si="96"/>
        <v>0.25712993364813674</v>
      </c>
    </row>
    <row r="560" spans="2:38" outlineLevel="1">
      <c r="B560" s="503" t="s">
        <v>2303</v>
      </c>
      <c r="C560" s="116">
        <v>0.31966</v>
      </c>
      <c r="D560" s="116">
        <v>0.14179000000000003</v>
      </c>
      <c r="E560" s="116">
        <v>0.17787</v>
      </c>
      <c r="F560" s="1646">
        <f t="shared" si="88"/>
        <v>0.5564349621472815</v>
      </c>
      <c r="G560" s="116">
        <v>0</v>
      </c>
      <c r="H560" s="116">
        <v>0</v>
      </c>
      <c r="I560" s="116">
        <v>0</v>
      </c>
      <c r="J560" s="1646">
        <f t="shared" si="89"/>
        <v>0</v>
      </c>
      <c r="K560" s="116">
        <v>0</v>
      </c>
      <c r="L560" s="116">
        <v>0</v>
      </c>
      <c r="M560" s="116">
        <v>0</v>
      </c>
      <c r="N560" s="1646">
        <f t="shared" si="90"/>
        <v>0</v>
      </c>
      <c r="O560" s="1652">
        <v>9.0059799999999992</v>
      </c>
      <c r="P560" s="116">
        <v>7.6330280000000004</v>
      </c>
      <c r="Q560" s="116">
        <v>1.3729519999999993</v>
      </c>
      <c r="R560" s="1646">
        <f t="shared" si="91"/>
        <v>0.15244892837869942</v>
      </c>
      <c r="S560" s="116">
        <v>9.3256399999999999</v>
      </c>
      <c r="T560" s="116">
        <v>7.7748179999999998</v>
      </c>
      <c r="U560" s="116">
        <v>1.5508219999999993</v>
      </c>
      <c r="V560" s="1646">
        <f t="shared" si="92"/>
        <v>0.16629657589184219</v>
      </c>
      <c r="W560" s="116">
        <v>0</v>
      </c>
      <c r="X560" s="116">
        <v>0</v>
      </c>
      <c r="Y560" s="116">
        <v>0</v>
      </c>
      <c r="Z560" s="1646">
        <f t="shared" si="93"/>
        <v>0</v>
      </c>
      <c r="AA560" s="1652">
        <v>4.2675299999999998</v>
      </c>
      <c r="AB560" s="116">
        <v>2.631634</v>
      </c>
      <c r="AC560" s="116">
        <v>1.6358959999999998</v>
      </c>
      <c r="AD560" s="1646">
        <f t="shared" si="94"/>
        <v>0.38333555944539344</v>
      </c>
      <c r="AE560" s="1652">
        <v>4.2675299999999998</v>
      </c>
      <c r="AF560" s="116">
        <v>2.631634</v>
      </c>
      <c r="AG560" s="116">
        <v>1.6358959999999998</v>
      </c>
      <c r="AH560" s="1646">
        <f t="shared" si="95"/>
        <v>0.38333555944539344</v>
      </c>
      <c r="AI560" s="116">
        <v>13.273509999999998</v>
      </c>
      <c r="AJ560" s="116">
        <v>10.264662</v>
      </c>
      <c r="AK560" s="116">
        <v>3.0088479999999982</v>
      </c>
      <c r="AL560" s="1655">
        <f t="shared" si="96"/>
        <v>0.22668065944878171</v>
      </c>
    </row>
    <row r="561" spans="2:38" outlineLevel="1">
      <c r="B561" s="503" t="s">
        <v>4833</v>
      </c>
      <c r="C561" s="116">
        <v>0</v>
      </c>
      <c r="D561" s="116">
        <v>0</v>
      </c>
      <c r="E561" s="116">
        <v>0</v>
      </c>
      <c r="F561" s="1646">
        <f t="shared" si="88"/>
        <v>0</v>
      </c>
      <c r="G561" s="116">
        <v>0</v>
      </c>
      <c r="H561" s="116">
        <v>0</v>
      </c>
      <c r="I561" s="116">
        <v>0</v>
      </c>
      <c r="J561" s="1646">
        <f t="shared" si="89"/>
        <v>0</v>
      </c>
      <c r="K561" s="116">
        <v>0</v>
      </c>
      <c r="L561" s="116">
        <v>0</v>
      </c>
      <c r="M561" s="116">
        <v>0</v>
      </c>
      <c r="N561" s="1646">
        <f t="shared" si="90"/>
        <v>0</v>
      </c>
      <c r="O561" s="1652">
        <v>6.9504200000000003</v>
      </c>
      <c r="P561" s="116">
        <v>3.9460000000000002</v>
      </c>
      <c r="Q561" s="116">
        <v>3.0044200000000001</v>
      </c>
      <c r="R561" s="1646">
        <f t="shared" si="91"/>
        <v>0.43226452502150947</v>
      </c>
      <c r="S561" s="116">
        <v>6.9504200000000003</v>
      </c>
      <c r="T561" s="116">
        <v>3.9460000000000002</v>
      </c>
      <c r="U561" s="116">
        <v>3.0044200000000001</v>
      </c>
      <c r="V561" s="1646">
        <f t="shared" si="92"/>
        <v>0.43226452502150947</v>
      </c>
      <c r="W561" s="116">
        <v>0</v>
      </c>
      <c r="X561" s="116">
        <v>0</v>
      </c>
      <c r="Y561" s="116">
        <v>0</v>
      </c>
      <c r="Z561" s="1646">
        <f t="shared" si="93"/>
        <v>0</v>
      </c>
      <c r="AA561" s="1652">
        <v>0</v>
      </c>
      <c r="AB561" s="116">
        <v>0</v>
      </c>
      <c r="AC561" s="116">
        <v>0</v>
      </c>
      <c r="AD561" s="1646">
        <f t="shared" si="94"/>
        <v>0</v>
      </c>
      <c r="AE561" s="1652">
        <v>0</v>
      </c>
      <c r="AF561" s="116">
        <v>0</v>
      </c>
      <c r="AG561" s="116">
        <v>0</v>
      </c>
      <c r="AH561" s="1646">
        <f t="shared" si="95"/>
        <v>0</v>
      </c>
      <c r="AI561" s="116">
        <v>6.9504200000000003</v>
      </c>
      <c r="AJ561" s="116">
        <v>3.9460000000000002</v>
      </c>
      <c r="AK561" s="116">
        <v>3.0044200000000001</v>
      </c>
      <c r="AL561" s="1655">
        <f t="shared" si="96"/>
        <v>0.43226452502150947</v>
      </c>
    </row>
    <row r="562" spans="2:38" outlineLevel="1">
      <c r="B562" s="503" t="s">
        <v>1781</v>
      </c>
      <c r="C562" s="116">
        <v>7.1854699999999996</v>
      </c>
      <c r="D562" s="116">
        <v>4.336195</v>
      </c>
      <c r="E562" s="116">
        <v>2.8492749999999996</v>
      </c>
      <c r="F562" s="1646">
        <f t="shared" si="88"/>
        <v>0.39653286423852574</v>
      </c>
      <c r="G562" s="116">
        <v>2.8606800000000003</v>
      </c>
      <c r="H562" s="116">
        <v>1.7081849999999996</v>
      </c>
      <c r="I562" s="116">
        <v>1.1524950000000005</v>
      </c>
      <c r="J562" s="1646">
        <f t="shared" si="89"/>
        <v>0.40287449137967207</v>
      </c>
      <c r="K562" s="116">
        <v>1.49743</v>
      </c>
      <c r="L562" s="116">
        <v>0.95078000000000007</v>
      </c>
      <c r="M562" s="116">
        <v>0.54664999999999997</v>
      </c>
      <c r="N562" s="1646">
        <f t="shared" si="90"/>
        <v>0.36505880074527686</v>
      </c>
      <c r="O562" s="1652">
        <v>1.8572599999999999</v>
      </c>
      <c r="P562" s="116">
        <v>1.0819049999999999</v>
      </c>
      <c r="Q562" s="116">
        <v>0.77535500000000002</v>
      </c>
      <c r="R562" s="1646">
        <f t="shared" si="91"/>
        <v>0.41747251327223978</v>
      </c>
      <c r="S562" s="116">
        <v>13.400840000000001</v>
      </c>
      <c r="T562" s="116">
        <v>8.0770649999999993</v>
      </c>
      <c r="U562" s="116">
        <v>5.3237750000000013</v>
      </c>
      <c r="V562" s="1646">
        <f t="shared" si="92"/>
        <v>0.39727173818954642</v>
      </c>
      <c r="W562" s="116">
        <v>3.5658000000000003</v>
      </c>
      <c r="X562" s="116">
        <v>1.9269050000000001</v>
      </c>
      <c r="Y562" s="116">
        <v>1.638895</v>
      </c>
      <c r="Z562" s="1646">
        <f t="shared" si="93"/>
        <v>0.45961495316618989</v>
      </c>
      <c r="AA562" s="1652">
        <v>0</v>
      </c>
      <c r="AB562" s="116">
        <v>0</v>
      </c>
      <c r="AC562" s="116">
        <v>0</v>
      </c>
      <c r="AD562" s="1646">
        <f t="shared" si="94"/>
        <v>0</v>
      </c>
      <c r="AE562" s="1652">
        <v>3.5658000000000003</v>
      </c>
      <c r="AF562" s="116">
        <v>1.9269050000000001</v>
      </c>
      <c r="AG562" s="116">
        <v>1.638895</v>
      </c>
      <c r="AH562" s="1646">
        <f t="shared" si="95"/>
        <v>0.45961495316618989</v>
      </c>
      <c r="AI562" s="116">
        <v>6.92049</v>
      </c>
      <c r="AJ562" s="116">
        <v>3.9595899999999999</v>
      </c>
      <c r="AK562" s="116">
        <v>2.9608999999999996</v>
      </c>
      <c r="AL562" s="1655">
        <f t="shared" si="96"/>
        <v>0.42784542713015983</v>
      </c>
    </row>
    <row r="563" spans="2:38" outlineLevel="1">
      <c r="B563" s="503" t="s">
        <v>4872</v>
      </c>
      <c r="C563" s="116">
        <v>0</v>
      </c>
      <c r="D563" s="116">
        <v>0</v>
      </c>
      <c r="E563" s="116">
        <v>0</v>
      </c>
      <c r="F563" s="1646">
        <f t="shared" si="88"/>
        <v>0</v>
      </c>
      <c r="G563" s="116">
        <v>0</v>
      </c>
      <c r="H563" s="116">
        <v>0</v>
      </c>
      <c r="I563" s="116">
        <v>0</v>
      </c>
      <c r="J563" s="1646">
        <f t="shared" si="89"/>
        <v>0</v>
      </c>
      <c r="K563" s="116">
        <v>0</v>
      </c>
      <c r="L563" s="116">
        <v>0</v>
      </c>
      <c r="M563" s="116">
        <v>0</v>
      </c>
      <c r="N563" s="1646">
        <f t="shared" si="90"/>
        <v>0</v>
      </c>
      <c r="O563" s="1652">
        <v>0</v>
      </c>
      <c r="P563" s="116">
        <v>0</v>
      </c>
      <c r="Q563" s="116">
        <v>0</v>
      </c>
      <c r="R563" s="1646">
        <f t="shared" si="91"/>
        <v>0</v>
      </c>
      <c r="S563" s="116">
        <v>0</v>
      </c>
      <c r="T563" s="116">
        <v>0</v>
      </c>
      <c r="U563" s="116">
        <v>0</v>
      </c>
      <c r="V563" s="1646">
        <f t="shared" si="92"/>
        <v>0</v>
      </c>
      <c r="W563" s="116">
        <v>9.6463380000000001</v>
      </c>
      <c r="X563" s="116">
        <v>6.7237181999999995</v>
      </c>
      <c r="Y563" s="116">
        <v>2.9226198000000005</v>
      </c>
      <c r="Z563" s="1646">
        <f t="shared" si="93"/>
        <v>0.30297712976675711</v>
      </c>
      <c r="AA563" s="1652">
        <v>0</v>
      </c>
      <c r="AB563" s="116">
        <v>0</v>
      </c>
      <c r="AC563" s="116">
        <v>0</v>
      </c>
      <c r="AD563" s="1646">
        <f t="shared" si="94"/>
        <v>0</v>
      </c>
      <c r="AE563" s="1652">
        <v>9.6463380000000001</v>
      </c>
      <c r="AF563" s="116">
        <v>6.7237181999999995</v>
      </c>
      <c r="AG563" s="116">
        <v>2.9226198000000005</v>
      </c>
      <c r="AH563" s="1646">
        <f t="shared" si="95"/>
        <v>0.30297712976675711</v>
      </c>
      <c r="AI563" s="116">
        <v>9.6463380000000001</v>
      </c>
      <c r="AJ563" s="116">
        <v>6.7237181999999995</v>
      </c>
      <c r="AK563" s="116">
        <v>2.9226198000000005</v>
      </c>
      <c r="AL563" s="1655">
        <f t="shared" si="96"/>
        <v>0.30297712976675711</v>
      </c>
    </row>
    <row r="564" spans="2:38" outlineLevel="1">
      <c r="B564" s="503" t="s">
        <v>1741</v>
      </c>
      <c r="C564" s="116">
        <v>4.7247899999999996</v>
      </c>
      <c r="D564" s="116">
        <v>2.8752499999999999</v>
      </c>
      <c r="E564" s="116">
        <v>1.84954</v>
      </c>
      <c r="F564" s="1646">
        <f t="shared" si="88"/>
        <v>0.3914544350119265</v>
      </c>
      <c r="G564" s="116">
        <v>4.5897399999999999</v>
      </c>
      <c r="H564" s="116">
        <v>2.75468</v>
      </c>
      <c r="I564" s="116">
        <v>1.8350599999999999</v>
      </c>
      <c r="J564" s="1646">
        <f t="shared" si="89"/>
        <v>0.39981785460614327</v>
      </c>
      <c r="K564" s="116">
        <v>4.3871799999999999</v>
      </c>
      <c r="L564" s="116">
        <v>2.5960999999999994</v>
      </c>
      <c r="M564" s="116">
        <v>1.7910800000000009</v>
      </c>
      <c r="N564" s="1646">
        <f t="shared" si="90"/>
        <v>0.40825313755077314</v>
      </c>
      <c r="O564" s="1652">
        <v>0</v>
      </c>
      <c r="P564" s="116">
        <v>0</v>
      </c>
      <c r="Q564" s="116">
        <v>0</v>
      </c>
      <c r="R564" s="1646">
        <f t="shared" si="91"/>
        <v>0</v>
      </c>
      <c r="S564" s="116">
        <v>13.701709999999999</v>
      </c>
      <c r="T564" s="116">
        <v>8.226029999999998</v>
      </c>
      <c r="U564" s="116">
        <v>5.4756800000000005</v>
      </c>
      <c r="V564" s="1646">
        <f t="shared" si="92"/>
        <v>0.39963479011013964</v>
      </c>
      <c r="W564" s="116">
        <v>1.70427</v>
      </c>
      <c r="X564" s="116">
        <v>0.94476000000000004</v>
      </c>
      <c r="Y564" s="116">
        <v>0.75951000000000002</v>
      </c>
      <c r="Z564" s="1646">
        <f t="shared" si="93"/>
        <v>0.44565121723670548</v>
      </c>
      <c r="AA564" s="1652">
        <v>0.72990999999999995</v>
      </c>
      <c r="AB564" s="116">
        <v>0.36879999999999996</v>
      </c>
      <c r="AC564" s="116">
        <v>0.36110999999999999</v>
      </c>
      <c r="AD564" s="1646">
        <f t="shared" si="94"/>
        <v>0.49473222726089522</v>
      </c>
      <c r="AE564" s="1652">
        <v>2.43418</v>
      </c>
      <c r="AF564" s="116">
        <v>1.3135599999999998</v>
      </c>
      <c r="AG564" s="116">
        <v>1.1206199999999999</v>
      </c>
      <c r="AH564" s="1646">
        <f t="shared" si="95"/>
        <v>0.46036858408170306</v>
      </c>
      <c r="AI564" s="116">
        <v>6.8213600000000003</v>
      </c>
      <c r="AJ564" s="116">
        <v>3.9096599999999997</v>
      </c>
      <c r="AK564" s="116">
        <v>2.9117000000000006</v>
      </c>
      <c r="AL564" s="1655">
        <f t="shared" si="96"/>
        <v>0.42685036415025751</v>
      </c>
    </row>
    <row r="565" spans="2:38" outlineLevel="1">
      <c r="B565" s="503" t="s">
        <v>1937</v>
      </c>
      <c r="C565" s="116">
        <v>7.8629999999999992E-2</v>
      </c>
      <c r="D565" s="116">
        <v>3.4007499999999996E-2</v>
      </c>
      <c r="E565" s="116">
        <v>4.4622500000000002E-2</v>
      </c>
      <c r="F565" s="1646">
        <f t="shared" si="88"/>
        <v>0.5674996820551953</v>
      </c>
      <c r="G565" s="116">
        <v>4.7564099999999989</v>
      </c>
      <c r="H565" s="116">
        <v>3.6863507999999996</v>
      </c>
      <c r="I565" s="116">
        <v>1.0700591999999993</v>
      </c>
      <c r="J565" s="1646">
        <f t="shared" si="89"/>
        <v>0.22497202722221163</v>
      </c>
      <c r="K565" s="116">
        <v>0.87691999999999992</v>
      </c>
      <c r="L565" s="116">
        <v>0.57922580000000012</v>
      </c>
      <c r="M565" s="116">
        <v>0.2976941999999998</v>
      </c>
      <c r="N565" s="1646">
        <f t="shared" si="90"/>
        <v>0.33947703325274803</v>
      </c>
      <c r="O565" s="1652">
        <v>0.15554999999999999</v>
      </c>
      <c r="P565" s="116">
        <v>0.10727080000000001</v>
      </c>
      <c r="Q565" s="116">
        <v>4.8279199999999974E-2</v>
      </c>
      <c r="R565" s="1646">
        <f t="shared" si="91"/>
        <v>0.31037737062037912</v>
      </c>
      <c r="S565" s="116">
        <v>5.8675099999999993</v>
      </c>
      <c r="T565" s="116">
        <v>4.4068548999999999</v>
      </c>
      <c r="U565" s="116">
        <v>1.460655099999999</v>
      </c>
      <c r="V565" s="1646">
        <f t="shared" si="92"/>
        <v>0.24893951608092685</v>
      </c>
      <c r="W565" s="116">
        <v>0</v>
      </c>
      <c r="X565" s="116">
        <v>0</v>
      </c>
      <c r="Y565" s="116">
        <v>0</v>
      </c>
      <c r="Z565" s="1646">
        <f t="shared" si="93"/>
        <v>0</v>
      </c>
      <c r="AA565" s="1652">
        <v>7.0316299999999998</v>
      </c>
      <c r="AB565" s="116">
        <v>4.4923145999999994</v>
      </c>
      <c r="AC565" s="116">
        <v>2.5393154000000004</v>
      </c>
      <c r="AD565" s="1646">
        <f t="shared" si="94"/>
        <v>0.36112756217263997</v>
      </c>
      <c r="AE565" s="1652">
        <v>7.0316299999999998</v>
      </c>
      <c r="AF565" s="116">
        <v>4.4923145999999994</v>
      </c>
      <c r="AG565" s="116">
        <v>2.5393154000000004</v>
      </c>
      <c r="AH565" s="1646">
        <f t="shared" si="95"/>
        <v>0.36112756217263997</v>
      </c>
      <c r="AI565" s="116">
        <v>8.0640999999999998</v>
      </c>
      <c r="AJ565" s="116">
        <v>5.1788112000000002</v>
      </c>
      <c r="AK565" s="116">
        <v>2.8852888000000001</v>
      </c>
      <c r="AL565" s="1655">
        <f t="shared" si="96"/>
        <v>0.35779427338450664</v>
      </c>
    </row>
    <row r="566" spans="2:38" outlineLevel="1">
      <c r="B566" s="503" t="s">
        <v>2111</v>
      </c>
      <c r="C566" s="116">
        <v>0.71881000000000006</v>
      </c>
      <c r="D566" s="116">
        <v>0.47738134999999998</v>
      </c>
      <c r="E566" s="116">
        <v>0.24142865000000005</v>
      </c>
      <c r="F566" s="1646">
        <f t="shared" si="88"/>
        <v>0.33587269236655032</v>
      </c>
      <c r="G566" s="116">
        <v>1.5504299999999998</v>
      </c>
      <c r="H566" s="116">
        <v>0.89732970000000001</v>
      </c>
      <c r="I566" s="116">
        <v>0.65310029999999986</v>
      </c>
      <c r="J566" s="1646">
        <f t="shared" si="89"/>
        <v>0.4212381726359784</v>
      </c>
      <c r="K566" s="116">
        <v>0.21024999999999999</v>
      </c>
      <c r="L566" s="116">
        <v>0.16616999999999998</v>
      </c>
      <c r="M566" s="116">
        <v>4.4080000000000015E-2</v>
      </c>
      <c r="N566" s="1646">
        <f t="shared" si="90"/>
        <v>0.20965517241379319</v>
      </c>
      <c r="O566" s="1652">
        <v>1.7700799999999999</v>
      </c>
      <c r="P566" s="116">
        <v>0.47841500000000009</v>
      </c>
      <c r="Q566" s="116">
        <v>1.2916650000000001</v>
      </c>
      <c r="R566" s="1646">
        <f t="shared" si="91"/>
        <v>0.72972125553647305</v>
      </c>
      <c r="S566" s="116">
        <v>4.2495699999999994</v>
      </c>
      <c r="T566" s="116">
        <v>2.0192960499999999</v>
      </c>
      <c r="U566" s="116">
        <v>2.2302739499999999</v>
      </c>
      <c r="V566" s="1646">
        <f t="shared" si="92"/>
        <v>0.52482344095990896</v>
      </c>
      <c r="W566" s="116">
        <v>3.42991</v>
      </c>
      <c r="X566" s="116">
        <v>1.9681912000000001</v>
      </c>
      <c r="Y566" s="116">
        <v>1.4617187999999997</v>
      </c>
      <c r="Z566" s="1646">
        <f t="shared" si="93"/>
        <v>0.42616826680583447</v>
      </c>
      <c r="AA566" s="1652">
        <v>0</v>
      </c>
      <c r="AB566" s="116">
        <v>0</v>
      </c>
      <c r="AC566" s="116">
        <v>0</v>
      </c>
      <c r="AD566" s="1646">
        <f t="shared" si="94"/>
        <v>0</v>
      </c>
      <c r="AE566" s="1652">
        <v>3.42991</v>
      </c>
      <c r="AF566" s="116">
        <v>1.9681912000000001</v>
      </c>
      <c r="AG566" s="116">
        <v>1.4617187999999997</v>
      </c>
      <c r="AH566" s="1646">
        <f t="shared" si="95"/>
        <v>0.42616826680583447</v>
      </c>
      <c r="AI566" s="116">
        <v>5.4102399999999999</v>
      </c>
      <c r="AJ566" s="116">
        <v>2.6127762000000003</v>
      </c>
      <c r="AK566" s="116">
        <v>2.7974637999999996</v>
      </c>
      <c r="AL566" s="1655">
        <f t="shared" si="96"/>
        <v>0.51706833707931621</v>
      </c>
    </row>
    <row r="567" spans="2:38" outlineLevel="1">
      <c r="B567" s="503" t="s">
        <v>4874</v>
      </c>
      <c r="C567" s="116">
        <v>0</v>
      </c>
      <c r="D567" s="116">
        <v>0</v>
      </c>
      <c r="E567" s="116">
        <v>0</v>
      </c>
      <c r="F567" s="1646">
        <f t="shared" si="88"/>
        <v>0</v>
      </c>
      <c r="G567" s="116">
        <v>0</v>
      </c>
      <c r="H567" s="116">
        <v>0</v>
      </c>
      <c r="I567" s="116">
        <v>0</v>
      </c>
      <c r="J567" s="1646">
        <f t="shared" si="89"/>
        <v>0</v>
      </c>
      <c r="K567" s="116">
        <v>0</v>
      </c>
      <c r="L567" s="116">
        <v>0</v>
      </c>
      <c r="M567" s="116">
        <v>0</v>
      </c>
      <c r="N567" s="1646">
        <f t="shared" si="90"/>
        <v>0</v>
      </c>
      <c r="O567" s="1652">
        <v>9.2401700000000009</v>
      </c>
      <c r="P567" s="116">
        <v>6.4508220000000005</v>
      </c>
      <c r="Q567" s="116">
        <v>2.7893479999999999</v>
      </c>
      <c r="R567" s="1646">
        <f t="shared" si="91"/>
        <v>0.30187193525660239</v>
      </c>
      <c r="S567" s="116">
        <v>9.2401700000000009</v>
      </c>
      <c r="T567" s="116">
        <v>6.4508220000000005</v>
      </c>
      <c r="U567" s="116">
        <v>2.7893479999999999</v>
      </c>
      <c r="V567" s="1646">
        <f t="shared" si="92"/>
        <v>0.30187193525660239</v>
      </c>
      <c r="W567" s="116">
        <v>0</v>
      </c>
      <c r="X567" s="116">
        <v>0</v>
      </c>
      <c r="Y567" s="116">
        <v>0</v>
      </c>
      <c r="Z567" s="1646">
        <f t="shared" si="93"/>
        <v>0</v>
      </c>
      <c r="AA567" s="1652">
        <v>0</v>
      </c>
      <c r="AB567" s="116">
        <v>0</v>
      </c>
      <c r="AC567" s="116">
        <v>0</v>
      </c>
      <c r="AD567" s="1646">
        <f t="shared" si="94"/>
        <v>0</v>
      </c>
      <c r="AE567" s="1652">
        <v>0</v>
      </c>
      <c r="AF567" s="116">
        <v>0</v>
      </c>
      <c r="AG567" s="116">
        <v>0</v>
      </c>
      <c r="AH567" s="1646">
        <f t="shared" si="95"/>
        <v>0</v>
      </c>
      <c r="AI567" s="116">
        <v>9.2401700000000009</v>
      </c>
      <c r="AJ567" s="116">
        <v>6.4508220000000005</v>
      </c>
      <c r="AK567" s="116">
        <v>2.7893479999999999</v>
      </c>
      <c r="AL567" s="1655">
        <f t="shared" si="96"/>
        <v>0.30187193525660239</v>
      </c>
    </row>
    <row r="568" spans="2:38" outlineLevel="1">
      <c r="B568" s="503" t="s">
        <v>4765</v>
      </c>
      <c r="C568" s="116">
        <v>0</v>
      </c>
      <c r="D568" s="116">
        <v>0</v>
      </c>
      <c r="E568" s="116">
        <v>0</v>
      </c>
      <c r="F568" s="1646">
        <f t="shared" si="88"/>
        <v>0</v>
      </c>
      <c r="G568" s="116">
        <v>0</v>
      </c>
      <c r="H568" s="116">
        <v>0</v>
      </c>
      <c r="I568" s="116">
        <v>0</v>
      </c>
      <c r="J568" s="1646">
        <f t="shared" si="89"/>
        <v>0</v>
      </c>
      <c r="K568" s="116">
        <v>0</v>
      </c>
      <c r="L568" s="116">
        <v>0</v>
      </c>
      <c r="M568" s="116">
        <v>0</v>
      </c>
      <c r="N568" s="1646">
        <f t="shared" si="90"/>
        <v>0</v>
      </c>
      <c r="O568" s="1652">
        <v>0</v>
      </c>
      <c r="P568" s="116">
        <v>0</v>
      </c>
      <c r="Q568" s="116">
        <v>0</v>
      </c>
      <c r="R568" s="1646">
        <f t="shared" si="91"/>
        <v>0</v>
      </c>
      <c r="S568" s="116">
        <v>0</v>
      </c>
      <c r="T568" s="116">
        <v>0</v>
      </c>
      <c r="U568" s="116">
        <v>0</v>
      </c>
      <c r="V568" s="1646">
        <f t="shared" si="92"/>
        <v>0</v>
      </c>
      <c r="W568" s="116">
        <v>0</v>
      </c>
      <c r="X568" s="116">
        <v>0</v>
      </c>
      <c r="Y568" s="116">
        <v>0</v>
      </c>
      <c r="Z568" s="1646">
        <f t="shared" si="93"/>
        <v>0</v>
      </c>
      <c r="AA568" s="1652">
        <v>8.1145300000000002</v>
      </c>
      <c r="AB568" s="116">
        <v>5.3318700000000003</v>
      </c>
      <c r="AC568" s="116">
        <v>2.7826599999999999</v>
      </c>
      <c r="AD568" s="1646">
        <f t="shared" si="94"/>
        <v>0.34292312678614778</v>
      </c>
      <c r="AE568" s="1652">
        <v>8.1145300000000002</v>
      </c>
      <c r="AF568" s="116">
        <v>5.3318700000000003</v>
      </c>
      <c r="AG568" s="116">
        <v>2.7826599999999999</v>
      </c>
      <c r="AH568" s="1646">
        <f t="shared" si="95"/>
        <v>0.34292312678614778</v>
      </c>
      <c r="AI568" s="116">
        <v>8.1145300000000002</v>
      </c>
      <c r="AJ568" s="116">
        <v>5.3318700000000003</v>
      </c>
      <c r="AK568" s="116">
        <v>2.7826599999999999</v>
      </c>
      <c r="AL568" s="1655">
        <f t="shared" si="96"/>
        <v>0.34292312678614778</v>
      </c>
    </row>
    <row r="569" spans="2:38" outlineLevel="1">
      <c r="B569" s="503" t="s">
        <v>4864</v>
      </c>
      <c r="C569" s="116">
        <v>0</v>
      </c>
      <c r="D569" s="116">
        <v>0</v>
      </c>
      <c r="E569" s="116">
        <v>0</v>
      </c>
      <c r="F569" s="1646">
        <f t="shared" si="88"/>
        <v>0</v>
      </c>
      <c r="G569" s="116">
        <v>0</v>
      </c>
      <c r="H569" s="116">
        <v>0</v>
      </c>
      <c r="I569" s="116">
        <v>0</v>
      </c>
      <c r="J569" s="1646">
        <f t="shared" si="89"/>
        <v>0</v>
      </c>
      <c r="K569" s="116">
        <v>0</v>
      </c>
      <c r="L569" s="116">
        <v>0</v>
      </c>
      <c r="M569" s="116">
        <v>0</v>
      </c>
      <c r="N569" s="1646">
        <f t="shared" si="90"/>
        <v>0</v>
      </c>
      <c r="O569" s="1652">
        <v>8.1837599999999995</v>
      </c>
      <c r="P569" s="116">
        <v>5.8916368000000006</v>
      </c>
      <c r="Q569" s="116">
        <v>2.2921231999999998</v>
      </c>
      <c r="R569" s="1646">
        <f t="shared" si="91"/>
        <v>0.28008191833582607</v>
      </c>
      <c r="S569" s="116">
        <v>8.1837599999999995</v>
      </c>
      <c r="T569" s="116">
        <v>5.8916368000000006</v>
      </c>
      <c r="U569" s="116">
        <v>2.2921231999999998</v>
      </c>
      <c r="V569" s="1646">
        <f t="shared" si="92"/>
        <v>0.28008191833582607</v>
      </c>
      <c r="W569" s="116">
        <v>7.6564100000000002</v>
      </c>
      <c r="X569" s="116">
        <v>7.2062796000000002</v>
      </c>
      <c r="Y569" s="116">
        <v>0.45013039999999999</v>
      </c>
      <c r="Z569" s="1646">
        <f t="shared" si="93"/>
        <v>5.8791313422348071E-2</v>
      </c>
      <c r="AA569" s="1652">
        <v>0</v>
      </c>
      <c r="AB569" s="116">
        <v>0</v>
      </c>
      <c r="AC569" s="116">
        <v>0</v>
      </c>
      <c r="AD569" s="1646">
        <f t="shared" si="94"/>
        <v>0</v>
      </c>
      <c r="AE569" s="1652">
        <v>7.6564100000000002</v>
      </c>
      <c r="AF569" s="116">
        <v>7.2062796000000002</v>
      </c>
      <c r="AG569" s="116">
        <v>0.45013039999999999</v>
      </c>
      <c r="AH569" s="1646">
        <f t="shared" si="95"/>
        <v>5.8791313422348071E-2</v>
      </c>
      <c r="AI569" s="116">
        <v>15.840170000000001</v>
      </c>
      <c r="AJ569" s="116">
        <v>13.097916400000001</v>
      </c>
      <c r="AK569" s="116">
        <v>2.7422536000000002</v>
      </c>
      <c r="AL569" s="1655">
        <f t="shared" si="96"/>
        <v>0.1731202127249897</v>
      </c>
    </row>
    <row r="570" spans="2:38" outlineLevel="1">
      <c r="B570" s="503" t="s">
        <v>2037</v>
      </c>
      <c r="C570" s="116">
        <v>2.2478600000000002</v>
      </c>
      <c r="D570" s="116">
        <v>0.3258162</v>
      </c>
      <c r="E570" s="116">
        <v>1.9220438000000002</v>
      </c>
      <c r="F570" s="1646">
        <f t="shared" si="88"/>
        <v>0.85505494114402147</v>
      </c>
      <c r="G570" s="116">
        <v>1.35982</v>
      </c>
      <c r="H570" s="116">
        <v>1.0551507000000002</v>
      </c>
      <c r="I570" s="116">
        <v>0.30466929999999981</v>
      </c>
      <c r="J570" s="1646">
        <f t="shared" si="89"/>
        <v>0.22405119795267006</v>
      </c>
      <c r="K570" s="116">
        <v>0</v>
      </c>
      <c r="L570" s="116">
        <v>0</v>
      </c>
      <c r="M570" s="116">
        <v>0</v>
      </c>
      <c r="N570" s="1646">
        <f t="shared" si="90"/>
        <v>0</v>
      </c>
      <c r="O570" s="1652">
        <v>1.4119599999999999</v>
      </c>
      <c r="P570" s="116">
        <v>0.86831000000000003</v>
      </c>
      <c r="Q570" s="116">
        <v>0.54364999999999974</v>
      </c>
      <c r="R570" s="1646">
        <f t="shared" si="91"/>
        <v>0.38503215388537904</v>
      </c>
      <c r="S570" s="116">
        <v>5.0196400000000008</v>
      </c>
      <c r="T570" s="116">
        <v>2.2492769000000004</v>
      </c>
      <c r="U570" s="116">
        <v>2.7703631</v>
      </c>
      <c r="V570" s="1646">
        <f t="shared" si="92"/>
        <v>0.55190473818839592</v>
      </c>
      <c r="W570" s="116">
        <v>3.9529900000000002</v>
      </c>
      <c r="X570" s="116">
        <v>2.2973588</v>
      </c>
      <c r="Y570" s="116">
        <v>1.6556312000000002</v>
      </c>
      <c r="Z570" s="1646">
        <f t="shared" si="93"/>
        <v>0.41883010075917221</v>
      </c>
      <c r="AA570" s="1652">
        <v>1.26153</v>
      </c>
      <c r="AB570" s="116">
        <v>0.81922000000000006</v>
      </c>
      <c r="AC570" s="116">
        <v>0.44230999999999993</v>
      </c>
      <c r="AD570" s="1646">
        <f t="shared" si="94"/>
        <v>0.35061393704469962</v>
      </c>
      <c r="AE570" s="1652">
        <v>5.2145200000000003</v>
      </c>
      <c r="AF570" s="116">
        <v>3.1165788000000001</v>
      </c>
      <c r="AG570" s="116">
        <v>2.0979412000000002</v>
      </c>
      <c r="AH570" s="1646">
        <f t="shared" si="95"/>
        <v>0.4023268105213903</v>
      </c>
      <c r="AI570" s="116">
        <v>6.6264799999999999</v>
      </c>
      <c r="AJ570" s="116">
        <v>3.9848887999999998</v>
      </c>
      <c r="AK570" s="116">
        <v>2.6415911999999997</v>
      </c>
      <c r="AL570" s="1655">
        <f t="shared" si="96"/>
        <v>0.39864169212009992</v>
      </c>
    </row>
    <row r="571" spans="2:38" outlineLevel="1">
      <c r="B571" s="503" t="s">
        <v>4876</v>
      </c>
      <c r="C571" s="116">
        <v>0</v>
      </c>
      <c r="D571" s="116">
        <v>0</v>
      </c>
      <c r="E571" s="116">
        <v>0</v>
      </c>
      <c r="F571" s="1646">
        <f t="shared" si="88"/>
        <v>0</v>
      </c>
      <c r="G571" s="116">
        <v>0</v>
      </c>
      <c r="H571" s="116">
        <v>0</v>
      </c>
      <c r="I571" s="116">
        <v>0</v>
      </c>
      <c r="J571" s="1646">
        <f t="shared" si="89"/>
        <v>0</v>
      </c>
      <c r="K571" s="116">
        <v>0</v>
      </c>
      <c r="L571" s="116">
        <v>0</v>
      </c>
      <c r="M571" s="116">
        <v>0</v>
      </c>
      <c r="N571" s="1646">
        <f t="shared" si="90"/>
        <v>0</v>
      </c>
      <c r="O571" s="1652">
        <v>0</v>
      </c>
      <c r="P571" s="116">
        <v>0</v>
      </c>
      <c r="Q571" s="116">
        <v>0</v>
      </c>
      <c r="R571" s="1646">
        <f t="shared" si="91"/>
        <v>0</v>
      </c>
      <c r="S571" s="116">
        <v>0</v>
      </c>
      <c r="T571" s="116">
        <v>0</v>
      </c>
      <c r="U571" s="116">
        <v>0</v>
      </c>
      <c r="V571" s="1646">
        <f t="shared" si="92"/>
        <v>0</v>
      </c>
      <c r="W571" s="116">
        <v>4.5987280000000004</v>
      </c>
      <c r="X571" s="116">
        <v>1.9618433000000004</v>
      </c>
      <c r="Y571" s="116">
        <v>2.6368846999999995</v>
      </c>
      <c r="Z571" s="1646">
        <f t="shared" si="93"/>
        <v>0.57339436035355851</v>
      </c>
      <c r="AA571" s="1652">
        <v>0</v>
      </c>
      <c r="AB571" s="116">
        <v>0</v>
      </c>
      <c r="AC571" s="116">
        <v>0</v>
      </c>
      <c r="AD571" s="1646">
        <f t="shared" si="94"/>
        <v>0</v>
      </c>
      <c r="AE571" s="1652">
        <v>4.5987280000000004</v>
      </c>
      <c r="AF571" s="116">
        <v>1.9618433000000004</v>
      </c>
      <c r="AG571" s="116">
        <v>2.6368846999999995</v>
      </c>
      <c r="AH571" s="1646">
        <f t="shared" si="95"/>
        <v>0.57339436035355851</v>
      </c>
      <c r="AI571" s="116">
        <v>4.5987280000000004</v>
      </c>
      <c r="AJ571" s="116">
        <v>1.9618433000000004</v>
      </c>
      <c r="AK571" s="116">
        <v>2.6368846999999995</v>
      </c>
      <c r="AL571" s="1655">
        <f t="shared" si="96"/>
        <v>0.57339436035355851</v>
      </c>
    </row>
    <row r="572" spans="2:38" outlineLevel="1">
      <c r="B572" s="503" t="s">
        <v>1369</v>
      </c>
      <c r="C572" s="116">
        <v>43.051250000000003</v>
      </c>
      <c r="D572" s="116">
        <v>39.347125499999997</v>
      </c>
      <c r="E572" s="116">
        <v>3.7041245000000051</v>
      </c>
      <c r="F572" s="1646">
        <f t="shared" si="88"/>
        <v>8.6039882697947323E-2</v>
      </c>
      <c r="G572" s="116">
        <v>15.04956</v>
      </c>
      <c r="H572" s="116">
        <v>12.2328777</v>
      </c>
      <c r="I572" s="116">
        <v>2.8166823000000005</v>
      </c>
      <c r="J572" s="1646">
        <f t="shared" si="89"/>
        <v>0.18716044189996256</v>
      </c>
      <c r="K572" s="116">
        <v>3.9991400000000001</v>
      </c>
      <c r="L572" s="116">
        <v>1.3810894000000002</v>
      </c>
      <c r="M572" s="116">
        <v>2.6180506000000001</v>
      </c>
      <c r="N572" s="1646">
        <f t="shared" si="90"/>
        <v>0.65465340048110343</v>
      </c>
      <c r="O572" s="1652">
        <v>0</v>
      </c>
      <c r="P572" s="116">
        <v>0</v>
      </c>
      <c r="Q572" s="116">
        <v>0</v>
      </c>
      <c r="R572" s="1646">
        <f t="shared" si="91"/>
        <v>0</v>
      </c>
      <c r="S572" s="116">
        <v>62.09995</v>
      </c>
      <c r="T572" s="116">
        <v>52.961092599999986</v>
      </c>
      <c r="U572" s="116">
        <v>9.138857400000008</v>
      </c>
      <c r="V572" s="1646">
        <f t="shared" si="92"/>
        <v>0.14716368370666977</v>
      </c>
      <c r="W572" s="116">
        <v>0</v>
      </c>
      <c r="X572" s="116">
        <v>0</v>
      </c>
      <c r="Y572" s="116">
        <v>0</v>
      </c>
      <c r="Z572" s="1646">
        <f t="shared" si="93"/>
        <v>0</v>
      </c>
      <c r="AA572" s="1652">
        <v>0</v>
      </c>
      <c r="AB572" s="116">
        <v>0</v>
      </c>
      <c r="AC572" s="116">
        <v>0</v>
      </c>
      <c r="AD572" s="1646">
        <f t="shared" si="94"/>
        <v>0</v>
      </c>
      <c r="AE572" s="1652">
        <v>0</v>
      </c>
      <c r="AF572" s="116">
        <v>0</v>
      </c>
      <c r="AG572" s="116">
        <v>0</v>
      </c>
      <c r="AH572" s="1646">
        <f t="shared" si="95"/>
        <v>0</v>
      </c>
      <c r="AI572" s="116">
        <v>3.9991400000000001</v>
      </c>
      <c r="AJ572" s="116">
        <v>1.3810894000000002</v>
      </c>
      <c r="AK572" s="116">
        <v>2.6180506000000001</v>
      </c>
      <c r="AL572" s="1655">
        <f t="shared" si="96"/>
        <v>0.65465340048110343</v>
      </c>
    </row>
    <row r="573" spans="2:38" outlineLevel="1">
      <c r="B573" s="503" t="s">
        <v>4854</v>
      </c>
      <c r="C573" s="116">
        <v>0</v>
      </c>
      <c r="D573" s="116">
        <v>0</v>
      </c>
      <c r="E573" s="116">
        <v>0</v>
      </c>
      <c r="F573" s="1646">
        <f t="shared" si="88"/>
        <v>0</v>
      </c>
      <c r="G573" s="116">
        <v>0</v>
      </c>
      <c r="H573" s="116">
        <v>0</v>
      </c>
      <c r="I573" s="116">
        <v>0</v>
      </c>
      <c r="J573" s="1646">
        <f t="shared" si="89"/>
        <v>0</v>
      </c>
      <c r="K573" s="116">
        <v>0</v>
      </c>
      <c r="L573" s="116">
        <v>0</v>
      </c>
      <c r="M573" s="116">
        <v>0</v>
      </c>
      <c r="N573" s="1646">
        <f t="shared" si="90"/>
        <v>0</v>
      </c>
      <c r="O573" s="1652">
        <v>5.0401699999999998</v>
      </c>
      <c r="P573" s="116">
        <v>2.4560399999999998</v>
      </c>
      <c r="Q573" s="116">
        <v>2.58413</v>
      </c>
      <c r="R573" s="1646">
        <f t="shared" si="91"/>
        <v>0.5127069126636602</v>
      </c>
      <c r="S573" s="116">
        <v>5.0401699999999998</v>
      </c>
      <c r="T573" s="116">
        <v>2.4560399999999998</v>
      </c>
      <c r="U573" s="116">
        <v>2.58413</v>
      </c>
      <c r="V573" s="1646">
        <f t="shared" si="92"/>
        <v>0.5127069126636602</v>
      </c>
      <c r="W573" s="116">
        <v>0</v>
      </c>
      <c r="X573" s="116">
        <v>0</v>
      </c>
      <c r="Y573" s="116">
        <v>0</v>
      </c>
      <c r="Z573" s="1646">
        <f t="shared" si="93"/>
        <v>0</v>
      </c>
      <c r="AA573" s="1652">
        <v>0</v>
      </c>
      <c r="AB573" s="116">
        <v>0</v>
      </c>
      <c r="AC573" s="116">
        <v>0</v>
      </c>
      <c r="AD573" s="1646">
        <f t="shared" si="94"/>
        <v>0</v>
      </c>
      <c r="AE573" s="1652">
        <v>0</v>
      </c>
      <c r="AF573" s="116">
        <v>0</v>
      </c>
      <c r="AG573" s="116">
        <v>0</v>
      </c>
      <c r="AH573" s="1646">
        <f t="shared" si="95"/>
        <v>0</v>
      </c>
      <c r="AI573" s="116">
        <v>5.0401699999999998</v>
      </c>
      <c r="AJ573" s="116">
        <v>2.4560399999999998</v>
      </c>
      <c r="AK573" s="116">
        <v>2.58413</v>
      </c>
      <c r="AL573" s="1655">
        <f t="shared" si="96"/>
        <v>0.5127069126636602</v>
      </c>
    </row>
    <row r="574" spans="2:38" outlineLevel="1">
      <c r="B574" s="503" t="s">
        <v>1869</v>
      </c>
      <c r="C574" s="116">
        <v>2.2119599999999999</v>
      </c>
      <c r="D574" s="116">
        <v>1.1095035</v>
      </c>
      <c r="E574" s="116">
        <v>1.1024565</v>
      </c>
      <c r="F574" s="1646">
        <f t="shared" si="88"/>
        <v>0.49840706884392122</v>
      </c>
      <c r="G574" s="116">
        <v>3.3615399999999998</v>
      </c>
      <c r="H574" s="116">
        <v>1.6511739999999999</v>
      </c>
      <c r="I574" s="116">
        <v>1.7103660000000001</v>
      </c>
      <c r="J574" s="1646">
        <f t="shared" si="89"/>
        <v>0.50880429803006966</v>
      </c>
      <c r="K574" s="116">
        <v>2.4965799999999998</v>
      </c>
      <c r="L574" s="116">
        <v>1.3518200000000002</v>
      </c>
      <c r="M574" s="116">
        <v>1.1447599999999998</v>
      </c>
      <c r="N574" s="1646">
        <f t="shared" si="90"/>
        <v>0.45853127077842482</v>
      </c>
      <c r="O574" s="1652">
        <v>0</v>
      </c>
      <c r="P574" s="116">
        <v>0</v>
      </c>
      <c r="Q574" s="116">
        <v>0</v>
      </c>
      <c r="R574" s="1646">
        <f t="shared" si="91"/>
        <v>0</v>
      </c>
      <c r="S574" s="116">
        <v>8.0700800000000008</v>
      </c>
      <c r="T574" s="116">
        <v>4.1124974999999999</v>
      </c>
      <c r="U574" s="116">
        <v>3.9575825000000004</v>
      </c>
      <c r="V574" s="1646">
        <f t="shared" si="92"/>
        <v>0.4904018919267219</v>
      </c>
      <c r="W574" s="116">
        <v>1.3341799999999999</v>
      </c>
      <c r="X574" s="116">
        <v>0.92463189999999995</v>
      </c>
      <c r="Y574" s="116">
        <v>0.40954809999999986</v>
      </c>
      <c r="Z574" s="1646">
        <f t="shared" si="93"/>
        <v>0.30696615149380135</v>
      </c>
      <c r="AA574" s="1652">
        <v>1.9521399999999998</v>
      </c>
      <c r="AB574" s="116">
        <v>0.9493299999999999</v>
      </c>
      <c r="AC574" s="116">
        <v>1.00281</v>
      </c>
      <c r="AD574" s="1646">
        <f t="shared" si="94"/>
        <v>0.51369778806847877</v>
      </c>
      <c r="AE574" s="1652">
        <v>3.2863199999999999</v>
      </c>
      <c r="AF574" s="116">
        <v>1.8739618999999998</v>
      </c>
      <c r="AG574" s="116">
        <v>1.4123580999999998</v>
      </c>
      <c r="AH574" s="1646">
        <f t="shared" si="95"/>
        <v>0.4297688904306336</v>
      </c>
      <c r="AI574" s="116">
        <v>5.7828999999999997</v>
      </c>
      <c r="AJ574" s="116">
        <v>3.2257818999999999</v>
      </c>
      <c r="AK574" s="116">
        <v>2.5571180999999998</v>
      </c>
      <c r="AL574" s="1655">
        <f t="shared" si="96"/>
        <v>0.44218611769181554</v>
      </c>
    </row>
    <row r="575" spans="2:38" outlineLevel="1">
      <c r="B575" s="503" t="s">
        <v>2667</v>
      </c>
      <c r="C575" s="116">
        <v>0</v>
      </c>
      <c r="D575" s="116">
        <v>0</v>
      </c>
      <c r="E575" s="116">
        <v>0</v>
      </c>
      <c r="F575" s="1646">
        <f t="shared" si="88"/>
        <v>0</v>
      </c>
      <c r="G575" s="116">
        <v>0</v>
      </c>
      <c r="H575" s="116">
        <v>0</v>
      </c>
      <c r="I575" s="116">
        <v>0</v>
      </c>
      <c r="J575" s="1646">
        <f t="shared" si="89"/>
        <v>0</v>
      </c>
      <c r="K575" s="116">
        <v>0</v>
      </c>
      <c r="L575" s="116">
        <v>0</v>
      </c>
      <c r="M575" s="116">
        <v>0</v>
      </c>
      <c r="N575" s="1646">
        <f t="shared" si="90"/>
        <v>0</v>
      </c>
      <c r="O575" s="1652">
        <v>0</v>
      </c>
      <c r="P575" s="116">
        <v>0</v>
      </c>
      <c r="Q575" s="116">
        <v>0</v>
      </c>
      <c r="R575" s="1646">
        <f t="shared" si="91"/>
        <v>0</v>
      </c>
      <c r="S575" s="116">
        <v>0</v>
      </c>
      <c r="T575" s="116">
        <v>0</v>
      </c>
      <c r="U575" s="116">
        <v>0</v>
      </c>
      <c r="V575" s="1646">
        <f t="shared" si="92"/>
        <v>0</v>
      </c>
      <c r="W575" s="116">
        <v>0</v>
      </c>
      <c r="X575" s="116">
        <v>0</v>
      </c>
      <c r="Y575" s="116">
        <v>0</v>
      </c>
      <c r="Z575" s="1646">
        <f t="shared" si="93"/>
        <v>0</v>
      </c>
      <c r="AA575" s="1652">
        <v>4.0170900000000005</v>
      </c>
      <c r="AB575" s="116">
        <v>1.4648200000000009</v>
      </c>
      <c r="AC575" s="116">
        <v>2.5522699999999996</v>
      </c>
      <c r="AD575" s="1646">
        <f t="shared" si="94"/>
        <v>0.63535295450189044</v>
      </c>
      <c r="AE575" s="1652">
        <v>4.0170900000000005</v>
      </c>
      <c r="AF575" s="116">
        <v>1.4648200000000009</v>
      </c>
      <c r="AG575" s="116">
        <v>2.5522699999999996</v>
      </c>
      <c r="AH575" s="1646">
        <f t="shared" si="95"/>
        <v>0.63535295450189044</v>
      </c>
      <c r="AI575" s="116">
        <v>4.0170900000000005</v>
      </c>
      <c r="AJ575" s="116">
        <v>1.4648200000000009</v>
      </c>
      <c r="AK575" s="116">
        <v>2.5522699999999996</v>
      </c>
      <c r="AL575" s="1655">
        <f t="shared" si="96"/>
        <v>0.63535295450189044</v>
      </c>
    </row>
    <row r="576" spans="2:38" outlineLevel="1">
      <c r="B576" s="503" t="s">
        <v>1639</v>
      </c>
      <c r="C576" s="116">
        <v>0</v>
      </c>
      <c r="D576" s="116">
        <v>0</v>
      </c>
      <c r="E576" s="116">
        <v>0</v>
      </c>
      <c r="F576" s="1646">
        <f t="shared" si="88"/>
        <v>0</v>
      </c>
      <c r="G576" s="116">
        <v>0</v>
      </c>
      <c r="H576" s="116">
        <v>0</v>
      </c>
      <c r="I576" s="116">
        <v>0</v>
      </c>
      <c r="J576" s="1646">
        <f t="shared" si="89"/>
        <v>0</v>
      </c>
      <c r="K576" s="116">
        <v>19.96837</v>
      </c>
      <c r="L576" s="116">
        <v>17.442618600000003</v>
      </c>
      <c r="M576" s="116">
        <v>2.5257513999999972</v>
      </c>
      <c r="N576" s="1646">
        <f t="shared" si="90"/>
        <v>0.12648761015546073</v>
      </c>
      <c r="O576" s="1652">
        <v>0</v>
      </c>
      <c r="P576" s="116">
        <v>0</v>
      </c>
      <c r="Q576" s="116">
        <v>0</v>
      </c>
      <c r="R576" s="1646">
        <f t="shared" si="91"/>
        <v>0</v>
      </c>
      <c r="S576" s="116">
        <v>19.96837</v>
      </c>
      <c r="T576" s="116">
        <v>17.442618600000003</v>
      </c>
      <c r="U576" s="116">
        <v>2.5257513999999972</v>
      </c>
      <c r="V576" s="1646">
        <f t="shared" si="92"/>
        <v>0.12648761015546073</v>
      </c>
      <c r="W576" s="116">
        <v>0</v>
      </c>
      <c r="X576" s="116">
        <v>0</v>
      </c>
      <c r="Y576" s="116">
        <v>0</v>
      </c>
      <c r="Z576" s="1646">
        <f t="shared" si="93"/>
        <v>0</v>
      </c>
      <c r="AA576" s="1652">
        <v>0</v>
      </c>
      <c r="AB576" s="116">
        <v>0</v>
      </c>
      <c r="AC576" s="116">
        <v>0</v>
      </c>
      <c r="AD576" s="1646">
        <f t="shared" si="94"/>
        <v>0</v>
      </c>
      <c r="AE576" s="1652">
        <v>0</v>
      </c>
      <c r="AF576" s="116">
        <v>0</v>
      </c>
      <c r="AG576" s="116">
        <v>0</v>
      </c>
      <c r="AH576" s="1646">
        <f t="shared" si="95"/>
        <v>0</v>
      </c>
      <c r="AI576" s="116">
        <v>19.96837</v>
      </c>
      <c r="AJ576" s="116">
        <v>17.442618600000003</v>
      </c>
      <c r="AK576" s="116">
        <v>2.5257513999999972</v>
      </c>
      <c r="AL576" s="1655">
        <f t="shared" si="96"/>
        <v>0.12648761015546073</v>
      </c>
    </row>
    <row r="577" spans="2:38" outlineLevel="1">
      <c r="B577" s="503" t="s">
        <v>4769</v>
      </c>
      <c r="C577" s="116">
        <v>0</v>
      </c>
      <c r="D577" s="116">
        <v>0</v>
      </c>
      <c r="E577" s="116">
        <v>0</v>
      </c>
      <c r="F577" s="1646">
        <f t="shared" si="88"/>
        <v>0</v>
      </c>
      <c r="G577" s="116">
        <v>0</v>
      </c>
      <c r="H577" s="116">
        <v>0</v>
      </c>
      <c r="I577" s="116">
        <v>0</v>
      </c>
      <c r="J577" s="1646">
        <f t="shared" si="89"/>
        <v>0</v>
      </c>
      <c r="K577" s="116">
        <v>0</v>
      </c>
      <c r="L577" s="116">
        <v>0</v>
      </c>
      <c r="M577" s="116">
        <v>0</v>
      </c>
      <c r="N577" s="1646">
        <f t="shared" si="90"/>
        <v>0</v>
      </c>
      <c r="O577" s="1652">
        <v>0</v>
      </c>
      <c r="P577" s="116">
        <v>0</v>
      </c>
      <c r="Q577" s="116">
        <v>0</v>
      </c>
      <c r="R577" s="1646">
        <f t="shared" si="91"/>
        <v>0</v>
      </c>
      <c r="S577" s="116">
        <v>0</v>
      </c>
      <c r="T577" s="116">
        <v>0</v>
      </c>
      <c r="U577" s="116">
        <v>0</v>
      </c>
      <c r="V577" s="1646">
        <f t="shared" si="92"/>
        <v>0</v>
      </c>
      <c r="W577" s="116">
        <v>0</v>
      </c>
      <c r="X577" s="116">
        <v>0</v>
      </c>
      <c r="Y577" s="116">
        <v>0</v>
      </c>
      <c r="Z577" s="1646">
        <f t="shared" si="93"/>
        <v>0</v>
      </c>
      <c r="AA577" s="1652">
        <v>6.8666700000000001</v>
      </c>
      <c r="AB577" s="116">
        <v>4.385110000000001</v>
      </c>
      <c r="AC577" s="116">
        <v>2.4815599999999995</v>
      </c>
      <c r="AD577" s="1646">
        <f t="shared" si="94"/>
        <v>0.36139205757667103</v>
      </c>
      <c r="AE577" s="1652">
        <v>6.8666700000000001</v>
      </c>
      <c r="AF577" s="116">
        <v>4.385110000000001</v>
      </c>
      <c r="AG577" s="116">
        <v>2.4815599999999995</v>
      </c>
      <c r="AH577" s="1646">
        <f t="shared" si="95"/>
        <v>0.36139205757667103</v>
      </c>
      <c r="AI577" s="116">
        <v>6.8666700000000001</v>
      </c>
      <c r="AJ577" s="116">
        <v>4.385110000000001</v>
      </c>
      <c r="AK577" s="116">
        <v>2.4815599999999995</v>
      </c>
      <c r="AL577" s="1655">
        <f t="shared" si="96"/>
        <v>0.36139205757667103</v>
      </c>
    </row>
    <row r="578" spans="2:38" outlineLevel="1">
      <c r="B578" s="503" t="s">
        <v>1357</v>
      </c>
      <c r="C578" s="116">
        <v>64.811973408</v>
      </c>
      <c r="D578" s="116">
        <v>48.683558200000007</v>
      </c>
      <c r="E578" s="116">
        <v>16.128415207999993</v>
      </c>
      <c r="F578" s="1646">
        <f t="shared" si="88"/>
        <v>0.24884931533359542</v>
      </c>
      <c r="G578" s="116">
        <v>0</v>
      </c>
      <c r="H578" s="116">
        <v>0</v>
      </c>
      <c r="I578" s="116">
        <v>0</v>
      </c>
      <c r="J578" s="1646">
        <f t="shared" si="89"/>
        <v>0</v>
      </c>
      <c r="K578" s="116">
        <v>0</v>
      </c>
      <c r="L578" s="116">
        <v>0</v>
      </c>
      <c r="M578" s="116">
        <v>0</v>
      </c>
      <c r="N578" s="1646">
        <f t="shared" si="90"/>
        <v>0</v>
      </c>
      <c r="O578" s="1652">
        <v>5.18087988</v>
      </c>
      <c r="P578" s="116">
        <v>2.7299392</v>
      </c>
      <c r="Q578" s="116">
        <v>2.4509406800000004</v>
      </c>
      <c r="R578" s="1646">
        <f t="shared" si="91"/>
        <v>0.47307421456758431</v>
      </c>
      <c r="S578" s="116">
        <v>69.992853287999992</v>
      </c>
      <c r="T578" s="116">
        <v>51.413497400000004</v>
      </c>
      <c r="U578" s="116">
        <v>18.579355887999991</v>
      </c>
      <c r="V578" s="1646">
        <f t="shared" si="92"/>
        <v>0.26544647082111955</v>
      </c>
      <c r="W578" s="116">
        <v>0</v>
      </c>
      <c r="X578" s="116">
        <v>0</v>
      </c>
      <c r="Y578" s="116">
        <v>0</v>
      </c>
      <c r="Z578" s="1646">
        <f t="shared" si="93"/>
        <v>0</v>
      </c>
      <c r="AA578" s="1652">
        <v>0</v>
      </c>
      <c r="AB578" s="116">
        <v>0</v>
      </c>
      <c r="AC578" s="116">
        <v>0</v>
      </c>
      <c r="AD578" s="1646">
        <f t="shared" si="94"/>
        <v>0</v>
      </c>
      <c r="AE578" s="1652">
        <v>0</v>
      </c>
      <c r="AF578" s="116">
        <v>0</v>
      </c>
      <c r="AG578" s="116">
        <v>0</v>
      </c>
      <c r="AH578" s="1646">
        <f t="shared" si="95"/>
        <v>0</v>
      </c>
      <c r="AI578" s="116">
        <v>5.18087988</v>
      </c>
      <c r="AJ578" s="116">
        <v>2.7299392</v>
      </c>
      <c r="AK578" s="116">
        <v>2.4509406800000004</v>
      </c>
      <c r="AL578" s="1655">
        <f t="shared" si="96"/>
        <v>0.47307421456758431</v>
      </c>
    </row>
    <row r="579" spans="2:38" outlineLevel="1">
      <c r="B579" s="503" t="s">
        <v>2165</v>
      </c>
      <c r="C579" s="116">
        <v>0</v>
      </c>
      <c r="D579" s="116">
        <v>0</v>
      </c>
      <c r="E579" s="116">
        <v>0</v>
      </c>
      <c r="F579" s="1646">
        <f t="shared" si="88"/>
        <v>0</v>
      </c>
      <c r="G579" s="116">
        <v>1.43163</v>
      </c>
      <c r="H579" s="116">
        <v>0.95286280000000001</v>
      </c>
      <c r="I579" s="116">
        <v>0.47876719999999989</v>
      </c>
      <c r="J579" s="1646">
        <f t="shared" si="89"/>
        <v>0.33442104454363203</v>
      </c>
      <c r="K579" s="116">
        <v>0</v>
      </c>
      <c r="L579" s="116">
        <v>0</v>
      </c>
      <c r="M579" s="116">
        <v>0</v>
      </c>
      <c r="N579" s="1646">
        <f t="shared" si="90"/>
        <v>0</v>
      </c>
      <c r="O579" s="1652">
        <v>4.2376100000000001</v>
      </c>
      <c r="P579" s="116">
        <v>1.7926848999999996</v>
      </c>
      <c r="Q579" s="116">
        <v>2.4449251000000003</v>
      </c>
      <c r="R579" s="1646">
        <f t="shared" si="91"/>
        <v>0.57695849783250475</v>
      </c>
      <c r="S579" s="116">
        <v>5.6692399999999994</v>
      </c>
      <c r="T579" s="116">
        <v>2.7455476999999995</v>
      </c>
      <c r="U579" s="116">
        <v>2.9236923000000004</v>
      </c>
      <c r="V579" s="1646">
        <f t="shared" si="92"/>
        <v>0.51571150630419604</v>
      </c>
      <c r="W579" s="116">
        <v>0</v>
      </c>
      <c r="X579" s="116">
        <v>0</v>
      </c>
      <c r="Y579" s="116">
        <v>0</v>
      </c>
      <c r="Z579" s="1646">
        <f t="shared" si="93"/>
        <v>0</v>
      </c>
      <c r="AA579" s="1652">
        <v>0</v>
      </c>
      <c r="AB579" s="116">
        <v>0</v>
      </c>
      <c r="AC579" s="116">
        <v>0</v>
      </c>
      <c r="AD579" s="1646">
        <f t="shared" si="94"/>
        <v>0</v>
      </c>
      <c r="AE579" s="1652">
        <v>0</v>
      </c>
      <c r="AF579" s="116">
        <v>0</v>
      </c>
      <c r="AG579" s="116">
        <v>0</v>
      </c>
      <c r="AH579" s="1646">
        <f t="shared" si="95"/>
        <v>0</v>
      </c>
      <c r="AI579" s="116">
        <v>4.2376100000000001</v>
      </c>
      <c r="AJ579" s="116">
        <v>1.7926848999999996</v>
      </c>
      <c r="AK579" s="116">
        <v>2.4449251000000003</v>
      </c>
      <c r="AL579" s="1655">
        <f t="shared" si="96"/>
        <v>0.57695849783250475</v>
      </c>
    </row>
    <row r="580" spans="2:38" outlineLevel="1">
      <c r="B580" s="503" t="s">
        <v>4771</v>
      </c>
      <c r="C580" s="116">
        <v>0</v>
      </c>
      <c r="D580" s="116">
        <v>0</v>
      </c>
      <c r="E580" s="116">
        <v>0</v>
      </c>
      <c r="F580" s="1646">
        <f t="shared" si="88"/>
        <v>0</v>
      </c>
      <c r="G580" s="116">
        <v>0</v>
      </c>
      <c r="H580" s="116">
        <v>0</v>
      </c>
      <c r="I580" s="116">
        <v>0</v>
      </c>
      <c r="J580" s="1646">
        <f t="shared" si="89"/>
        <v>0</v>
      </c>
      <c r="K580" s="116">
        <v>0</v>
      </c>
      <c r="L580" s="116">
        <v>0</v>
      </c>
      <c r="M580" s="116">
        <v>0</v>
      </c>
      <c r="N580" s="1646">
        <f t="shared" si="90"/>
        <v>0</v>
      </c>
      <c r="O580" s="1652">
        <v>0</v>
      </c>
      <c r="P580" s="116">
        <v>0</v>
      </c>
      <c r="Q580" s="116">
        <v>0</v>
      </c>
      <c r="R580" s="1646">
        <f t="shared" si="91"/>
        <v>0</v>
      </c>
      <c r="S580" s="116">
        <v>0</v>
      </c>
      <c r="T580" s="116">
        <v>0</v>
      </c>
      <c r="U580" s="116">
        <v>0</v>
      </c>
      <c r="V580" s="1646">
        <f t="shared" si="92"/>
        <v>0</v>
      </c>
      <c r="W580" s="116">
        <v>0</v>
      </c>
      <c r="X580" s="116">
        <v>0</v>
      </c>
      <c r="Y580" s="116">
        <v>0</v>
      </c>
      <c r="Z580" s="1646">
        <f t="shared" si="93"/>
        <v>0</v>
      </c>
      <c r="AA580" s="1652">
        <v>6.8897399999999998</v>
      </c>
      <c r="AB580" s="116">
        <v>4.4655111999999999</v>
      </c>
      <c r="AC580" s="116">
        <v>2.4242287999999999</v>
      </c>
      <c r="AD580" s="1646">
        <f t="shared" si="94"/>
        <v>0.35186070882210357</v>
      </c>
      <c r="AE580" s="1652">
        <v>6.8897399999999998</v>
      </c>
      <c r="AF580" s="116">
        <v>4.4655111999999999</v>
      </c>
      <c r="AG580" s="116">
        <v>2.4242287999999999</v>
      </c>
      <c r="AH580" s="1646">
        <f t="shared" si="95"/>
        <v>0.35186070882210357</v>
      </c>
      <c r="AI580" s="116">
        <v>6.8897399999999998</v>
      </c>
      <c r="AJ580" s="116">
        <v>4.4655111999999999</v>
      </c>
      <c r="AK580" s="116">
        <v>2.4242287999999999</v>
      </c>
      <c r="AL580" s="1655">
        <f t="shared" si="96"/>
        <v>0.35186070882210357</v>
      </c>
    </row>
    <row r="581" spans="2:38" outlineLevel="1">
      <c r="B581" s="503" t="s">
        <v>4772</v>
      </c>
      <c r="C581" s="116">
        <v>0</v>
      </c>
      <c r="D581" s="116">
        <v>0</v>
      </c>
      <c r="E581" s="116">
        <v>0</v>
      </c>
      <c r="F581" s="1646">
        <f t="shared" si="88"/>
        <v>0</v>
      </c>
      <c r="G581" s="116">
        <v>0</v>
      </c>
      <c r="H581" s="116">
        <v>0</v>
      </c>
      <c r="I581" s="116">
        <v>0</v>
      </c>
      <c r="J581" s="1646">
        <f t="shared" si="89"/>
        <v>0</v>
      </c>
      <c r="K581" s="116">
        <v>0</v>
      </c>
      <c r="L581" s="116">
        <v>0</v>
      </c>
      <c r="M581" s="116">
        <v>0</v>
      </c>
      <c r="N581" s="1646">
        <f t="shared" si="90"/>
        <v>0</v>
      </c>
      <c r="O581" s="1652">
        <v>0</v>
      </c>
      <c r="P581" s="116">
        <v>0</v>
      </c>
      <c r="Q581" s="116">
        <v>0</v>
      </c>
      <c r="R581" s="1646">
        <f t="shared" si="91"/>
        <v>0</v>
      </c>
      <c r="S581" s="116">
        <v>0</v>
      </c>
      <c r="T581" s="116">
        <v>0</v>
      </c>
      <c r="U581" s="116">
        <v>0</v>
      </c>
      <c r="V581" s="1646">
        <f t="shared" si="92"/>
        <v>0</v>
      </c>
      <c r="W581" s="116">
        <v>0</v>
      </c>
      <c r="X581" s="116">
        <v>0</v>
      </c>
      <c r="Y581" s="116">
        <v>0</v>
      </c>
      <c r="Z581" s="1646">
        <f t="shared" si="93"/>
        <v>0</v>
      </c>
      <c r="AA581" s="1652">
        <v>6.9965799999999998</v>
      </c>
      <c r="AB581" s="116">
        <v>4.5878594999999995</v>
      </c>
      <c r="AC581" s="116">
        <v>2.4087205000000003</v>
      </c>
      <c r="AD581" s="1646">
        <f t="shared" si="94"/>
        <v>0.34427112960903761</v>
      </c>
      <c r="AE581" s="1652">
        <v>6.9965799999999998</v>
      </c>
      <c r="AF581" s="116">
        <v>4.5878594999999995</v>
      </c>
      <c r="AG581" s="116">
        <v>2.4087205000000003</v>
      </c>
      <c r="AH581" s="1646">
        <f t="shared" si="95"/>
        <v>0.34427112960903761</v>
      </c>
      <c r="AI581" s="116">
        <v>6.9965799999999998</v>
      </c>
      <c r="AJ581" s="116">
        <v>4.5878594999999995</v>
      </c>
      <c r="AK581" s="116">
        <v>2.4087205000000003</v>
      </c>
      <c r="AL581" s="1655">
        <f t="shared" si="96"/>
        <v>0.34427112960903761</v>
      </c>
    </row>
    <row r="582" spans="2:38" outlineLevel="1">
      <c r="B582" s="503" t="s">
        <v>2145</v>
      </c>
      <c r="C582" s="116">
        <v>1.3504200000000002</v>
      </c>
      <c r="D582" s="116">
        <v>1.08382</v>
      </c>
      <c r="E582" s="116">
        <v>0.26660000000000011</v>
      </c>
      <c r="F582" s="1646">
        <f t="shared" si="88"/>
        <v>0.19742006190666614</v>
      </c>
      <c r="G582" s="116">
        <v>0</v>
      </c>
      <c r="H582" s="116">
        <v>0</v>
      </c>
      <c r="I582" s="116">
        <v>0</v>
      </c>
      <c r="J582" s="1646">
        <f t="shared" si="89"/>
        <v>0</v>
      </c>
      <c r="K582" s="116">
        <v>0.31966</v>
      </c>
      <c r="L582" s="116">
        <v>0.11436000000000002</v>
      </c>
      <c r="M582" s="116">
        <v>0.20530000000000001</v>
      </c>
      <c r="N582" s="1646">
        <f t="shared" si="90"/>
        <v>0.64224488519051492</v>
      </c>
      <c r="O582" s="1652">
        <v>4.5649700000000006</v>
      </c>
      <c r="P582" s="116">
        <v>2.8056449999999997</v>
      </c>
      <c r="Q582" s="116">
        <v>1.7593250000000007</v>
      </c>
      <c r="R582" s="1646">
        <f t="shared" si="91"/>
        <v>0.38539683721908369</v>
      </c>
      <c r="S582" s="116">
        <v>6.2350500000000002</v>
      </c>
      <c r="T582" s="116">
        <v>4.0038249999999991</v>
      </c>
      <c r="U582" s="116">
        <v>2.2312250000000007</v>
      </c>
      <c r="V582" s="1646">
        <f t="shared" si="92"/>
        <v>0.35785198194080248</v>
      </c>
      <c r="W582" s="116">
        <v>0</v>
      </c>
      <c r="X582" s="116">
        <v>0</v>
      </c>
      <c r="Y582" s="116">
        <v>0</v>
      </c>
      <c r="Z582" s="1646">
        <f t="shared" si="93"/>
        <v>0</v>
      </c>
      <c r="AA582" s="1652">
        <v>1.0803399999999999</v>
      </c>
      <c r="AB582" s="116">
        <v>0.64193000000000011</v>
      </c>
      <c r="AC582" s="116">
        <v>0.43840999999999986</v>
      </c>
      <c r="AD582" s="1646">
        <f t="shared" si="94"/>
        <v>0.40580743099394628</v>
      </c>
      <c r="AE582" s="1652">
        <v>1.0803399999999999</v>
      </c>
      <c r="AF582" s="116">
        <v>0.64193000000000011</v>
      </c>
      <c r="AG582" s="116">
        <v>0.43840999999999986</v>
      </c>
      <c r="AH582" s="1646">
        <f t="shared" si="95"/>
        <v>0.40580743099394628</v>
      </c>
      <c r="AI582" s="116">
        <v>5.9649700000000001</v>
      </c>
      <c r="AJ582" s="116">
        <v>3.5619349999999996</v>
      </c>
      <c r="AK582" s="116">
        <v>2.4030350000000009</v>
      </c>
      <c r="AL582" s="1655">
        <f t="shared" si="96"/>
        <v>0.40285785175784639</v>
      </c>
    </row>
    <row r="583" spans="2:38" outlineLevel="1">
      <c r="B583" s="503" t="s">
        <v>1951</v>
      </c>
      <c r="C583" s="116">
        <v>0</v>
      </c>
      <c r="D583" s="116">
        <v>0</v>
      </c>
      <c r="E583" s="116">
        <v>0</v>
      </c>
      <c r="F583" s="1646">
        <f t="shared" si="88"/>
        <v>0</v>
      </c>
      <c r="G583" s="116">
        <v>0</v>
      </c>
      <c r="H583" s="116">
        <v>0</v>
      </c>
      <c r="I583" s="116">
        <v>0</v>
      </c>
      <c r="J583" s="1646">
        <f t="shared" si="89"/>
        <v>0</v>
      </c>
      <c r="K583" s="116">
        <v>5.3743599999999994</v>
      </c>
      <c r="L583" s="116">
        <v>3.6592655999999999</v>
      </c>
      <c r="M583" s="116">
        <v>1.7150943999999999</v>
      </c>
      <c r="N583" s="1646">
        <f t="shared" si="90"/>
        <v>0.3191253284111969</v>
      </c>
      <c r="O583" s="1652">
        <v>2.6803400000000002</v>
      </c>
      <c r="P583" s="116">
        <v>2.0124806</v>
      </c>
      <c r="Q583" s="116">
        <v>0.6678594000000001</v>
      </c>
      <c r="R583" s="1646">
        <f t="shared" si="91"/>
        <v>0.24916965758075471</v>
      </c>
      <c r="S583" s="116">
        <v>8.0547000000000004</v>
      </c>
      <c r="T583" s="116">
        <v>5.6717461999999994</v>
      </c>
      <c r="U583" s="116">
        <v>2.3829538000000001</v>
      </c>
      <c r="V583" s="1646">
        <f t="shared" si="92"/>
        <v>0.29584637540814679</v>
      </c>
      <c r="W583" s="116">
        <v>0</v>
      </c>
      <c r="X583" s="116">
        <v>0</v>
      </c>
      <c r="Y583" s="116">
        <v>0</v>
      </c>
      <c r="Z583" s="1646">
        <f t="shared" si="93"/>
        <v>0</v>
      </c>
      <c r="AA583" s="1652">
        <v>0</v>
      </c>
      <c r="AB583" s="116">
        <v>0</v>
      </c>
      <c r="AC583" s="116">
        <v>0</v>
      </c>
      <c r="AD583" s="1646">
        <f t="shared" si="94"/>
        <v>0</v>
      </c>
      <c r="AE583" s="1652">
        <v>0</v>
      </c>
      <c r="AF583" s="116">
        <v>0</v>
      </c>
      <c r="AG583" s="116">
        <v>0</v>
      </c>
      <c r="AH583" s="1646">
        <f t="shared" si="95"/>
        <v>0</v>
      </c>
      <c r="AI583" s="116">
        <v>8.0547000000000004</v>
      </c>
      <c r="AJ583" s="116">
        <v>5.6717461999999994</v>
      </c>
      <c r="AK583" s="116">
        <v>2.3829538000000001</v>
      </c>
      <c r="AL583" s="1655">
        <f t="shared" si="96"/>
        <v>0.29584637540814679</v>
      </c>
    </row>
    <row r="584" spans="2:38" outlineLevel="1">
      <c r="B584" s="503" t="s">
        <v>1485</v>
      </c>
      <c r="C584" s="116">
        <v>9.2632399999999997</v>
      </c>
      <c r="D584" s="116">
        <v>5.9389650000000005</v>
      </c>
      <c r="E584" s="116">
        <v>3.3242749999999996</v>
      </c>
      <c r="F584" s="1646">
        <f t="shared" si="88"/>
        <v>0.35886741572063335</v>
      </c>
      <c r="G584" s="116">
        <v>21.876919999999998</v>
      </c>
      <c r="H584" s="116">
        <v>11.8642103</v>
      </c>
      <c r="I584" s="116">
        <v>10.012709699999998</v>
      </c>
      <c r="J584" s="1646">
        <f t="shared" si="89"/>
        <v>0.45768370044777779</v>
      </c>
      <c r="K584" s="116">
        <v>3.0145300000000002</v>
      </c>
      <c r="L584" s="116">
        <v>2.4533811000000005</v>
      </c>
      <c r="M584" s="116">
        <v>0.56114889999999973</v>
      </c>
      <c r="N584" s="1646">
        <f t="shared" si="90"/>
        <v>0.18614805624757416</v>
      </c>
      <c r="O584" s="1652">
        <v>0</v>
      </c>
      <c r="P584" s="116">
        <v>0</v>
      </c>
      <c r="Q584" s="116">
        <v>0</v>
      </c>
      <c r="R584" s="1646">
        <f t="shared" si="91"/>
        <v>0</v>
      </c>
      <c r="S584" s="116">
        <v>34.154689999999995</v>
      </c>
      <c r="T584" s="116">
        <v>20.256556400000001</v>
      </c>
      <c r="U584" s="116">
        <v>13.898133599999994</v>
      </c>
      <c r="V584" s="1646">
        <f t="shared" si="92"/>
        <v>0.40691728134554861</v>
      </c>
      <c r="W584" s="116">
        <v>3.0470099999999998</v>
      </c>
      <c r="X584" s="116">
        <v>1.3102199999999997</v>
      </c>
      <c r="Y584" s="116">
        <v>1.7367900000000001</v>
      </c>
      <c r="Z584" s="1646">
        <f t="shared" si="93"/>
        <v>0.56999812931365512</v>
      </c>
      <c r="AA584" s="1652">
        <v>0</v>
      </c>
      <c r="AB584" s="116">
        <v>0</v>
      </c>
      <c r="AC584" s="116">
        <v>0</v>
      </c>
      <c r="AD584" s="1646">
        <f t="shared" si="94"/>
        <v>0</v>
      </c>
      <c r="AE584" s="1652">
        <v>3.0470099999999998</v>
      </c>
      <c r="AF584" s="116">
        <v>1.3102199999999997</v>
      </c>
      <c r="AG584" s="116">
        <v>1.7367900000000001</v>
      </c>
      <c r="AH584" s="1646">
        <f t="shared" si="95"/>
        <v>0.56999812931365512</v>
      </c>
      <c r="AI584" s="116">
        <v>6.0615399999999999</v>
      </c>
      <c r="AJ584" s="116">
        <v>3.7636011000000003</v>
      </c>
      <c r="AK584" s="116">
        <v>2.2979388999999997</v>
      </c>
      <c r="AL584" s="1655">
        <f t="shared" si="96"/>
        <v>0.37910149895901035</v>
      </c>
    </row>
    <row r="585" spans="2:38" outlineLevel="1">
      <c r="B585" s="503" t="s">
        <v>1657</v>
      </c>
      <c r="C585" s="116">
        <v>13.827350000000001</v>
      </c>
      <c r="D585" s="116">
        <v>9.6824674999999996</v>
      </c>
      <c r="E585" s="116">
        <v>4.1448825000000014</v>
      </c>
      <c r="F585" s="1646">
        <f t="shared" ref="F585:F648" si="97">IFERROR(E585/C585,0)</f>
        <v>0.29975971534675849</v>
      </c>
      <c r="G585" s="116">
        <v>-0.56068000000000007</v>
      </c>
      <c r="H585" s="116">
        <v>-0.46060859999999998</v>
      </c>
      <c r="I585" s="116">
        <v>-0.1000714000000001</v>
      </c>
      <c r="J585" s="1646">
        <f t="shared" ref="J585:J648" si="98">IFERROR(I585/G585,0)</f>
        <v>0.17848220018548921</v>
      </c>
      <c r="K585" s="116">
        <v>4.1734999999999998</v>
      </c>
      <c r="L585" s="116">
        <v>2.8594770000000009</v>
      </c>
      <c r="M585" s="116">
        <v>1.3140229999999993</v>
      </c>
      <c r="N585" s="1646">
        <f t="shared" ref="N585:N648" si="99">IFERROR(M585/K585,0)</f>
        <v>0.31484916736552038</v>
      </c>
      <c r="O585" s="1652">
        <v>0</v>
      </c>
      <c r="P585" s="116">
        <v>0</v>
      </c>
      <c r="Q585" s="116">
        <v>0</v>
      </c>
      <c r="R585" s="1646">
        <f t="shared" ref="R585:R648" si="100">IFERROR(Q585/O585,0)</f>
        <v>0</v>
      </c>
      <c r="S585" s="116">
        <v>17.440169999999998</v>
      </c>
      <c r="T585" s="116">
        <v>12.081335900000001</v>
      </c>
      <c r="U585" s="116">
        <v>5.3588340999999984</v>
      </c>
      <c r="V585" s="1646">
        <f t="shared" ref="V585:V648" si="101">IFERROR(U585/S585,0)</f>
        <v>0.3072696023031885</v>
      </c>
      <c r="W585" s="116">
        <v>4.4546999999999999</v>
      </c>
      <c r="X585" s="116">
        <v>3.4732500000000002</v>
      </c>
      <c r="Y585" s="116">
        <v>0.98144999999999982</v>
      </c>
      <c r="Z585" s="1646">
        <f t="shared" ref="Z585:Z648" si="102">IFERROR(Y585/W585,0)</f>
        <v>0.22031786652299815</v>
      </c>
      <c r="AA585" s="1652">
        <v>0</v>
      </c>
      <c r="AB585" s="116">
        <v>0</v>
      </c>
      <c r="AC585" s="116">
        <v>0</v>
      </c>
      <c r="AD585" s="1646">
        <f t="shared" ref="AD585:AD648" si="103">IFERROR(AC585/AA585,0)</f>
        <v>0</v>
      </c>
      <c r="AE585" s="1652">
        <v>4.4546999999999999</v>
      </c>
      <c r="AF585" s="116">
        <v>3.4732500000000002</v>
      </c>
      <c r="AG585" s="116">
        <v>0.98144999999999982</v>
      </c>
      <c r="AH585" s="1646">
        <f t="shared" ref="AH585:AH648" si="104">IFERROR(AG585/AE585,0)</f>
        <v>0.22031786652299815</v>
      </c>
      <c r="AI585" s="116">
        <v>8.6282000000000014</v>
      </c>
      <c r="AJ585" s="116">
        <v>6.3327270000000011</v>
      </c>
      <c r="AK585" s="116">
        <v>2.2954729999999999</v>
      </c>
      <c r="AL585" s="1655">
        <f t="shared" ref="AL585:AL648" si="105">IFERROR(AK585/AI585,0)</f>
        <v>0.26604309125889519</v>
      </c>
    </row>
    <row r="586" spans="2:38" outlineLevel="1">
      <c r="B586" s="503" t="s">
        <v>1917</v>
      </c>
      <c r="C586" s="116">
        <v>0</v>
      </c>
      <c r="D586" s="116">
        <v>0</v>
      </c>
      <c r="E586" s="116">
        <v>0</v>
      </c>
      <c r="F586" s="1646">
        <f t="shared" si="97"/>
        <v>0</v>
      </c>
      <c r="G586" s="116">
        <v>6.3923100000000002</v>
      </c>
      <c r="H586" s="116">
        <v>4.8341199999999986</v>
      </c>
      <c r="I586" s="116">
        <v>1.5581900000000015</v>
      </c>
      <c r="J586" s="1646">
        <f t="shared" si="98"/>
        <v>0.24376008047169201</v>
      </c>
      <c r="K586" s="116">
        <v>0</v>
      </c>
      <c r="L586" s="116">
        <v>0</v>
      </c>
      <c r="M586" s="116">
        <v>0</v>
      </c>
      <c r="N586" s="1646">
        <f t="shared" si="99"/>
        <v>0</v>
      </c>
      <c r="O586" s="1652">
        <v>0</v>
      </c>
      <c r="P586" s="116">
        <v>0</v>
      </c>
      <c r="Q586" s="116">
        <v>0</v>
      </c>
      <c r="R586" s="1646">
        <f t="shared" si="100"/>
        <v>0</v>
      </c>
      <c r="S586" s="116">
        <v>6.3923100000000002</v>
      </c>
      <c r="T586" s="116">
        <v>4.8341199999999986</v>
      </c>
      <c r="U586" s="116">
        <v>1.5581900000000015</v>
      </c>
      <c r="V586" s="1646">
        <f t="shared" si="101"/>
        <v>0.24376008047169201</v>
      </c>
      <c r="W586" s="116">
        <v>0</v>
      </c>
      <c r="X586" s="116">
        <v>0</v>
      </c>
      <c r="Y586" s="116">
        <v>0</v>
      </c>
      <c r="Z586" s="1646">
        <f t="shared" si="102"/>
        <v>0</v>
      </c>
      <c r="AA586" s="1652">
        <v>9.6504199999999987</v>
      </c>
      <c r="AB586" s="116">
        <v>7.3704900000000011</v>
      </c>
      <c r="AC586" s="116">
        <v>2.2799299999999976</v>
      </c>
      <c r="AD586" s="1646">
        <f t="shared" si="103"/>
        <v>0.23625189369996311</v>
      </c>
      <c r="AE586" s="1652">
        <v>9.6504199999999987</v>
      </c>
      <c r="AF586" s="116">
        <v>7.3704900000000011</v>
      </c>
      <c r="AG586" s="116">
        <v>2.2799299999999976</v>
      </c>
      <c r="AH586" s="1646">
        <f t="shared" si="104"/>
        <v>0.23625189369996311</v>
      </c>
      <c r="AI586" s="116">
        <v>9.6504199999999987</v>
      </c>
      <c r="AJ586" s="116">
        <v>7.3704900000000011</v>
      </c>
      <c r="AK586" s="116">
        <v>2.2799299999999976</v>
      </c>
      <c r="AL586" s="1655">
        <f t="shared" si="105"/>
        <v>0.23625189369996311</v>
      </c>
    </row>
    <row r="587" spans="2:38" outlineLevel="1">
      <c r="B587" s="503" t="s">
        <v>1971</v>
      </c>
      <c r="C587" s="116">
        <v>-5.9188000000000009</v>
      </c>
      <c r="D587" s="116">
        <v>-6.2359942999999998</v>
      </c>
      <c r="E587" s="116">
        <v>0.31719429999999832</v>
      </c>
      <c r="F587" s="1646">
        <f t="shared" si="97"/>
        <v>-5.3590981279988896E-2</v>
      </c>
      <c r="G587" s="116">
        <v>10.96496</v>
      </c>
      <c r="H587" s="116">
        <v>9.2462999999999997</v>
      </c>
      <c r="I587" s="116">
        <v>1.7186599999999999</v>
      </c>
      <c r="J587" s="1646">
        <f t="shared" si="98"/>
        <v>0.15674110986268988</v>
      </c>
      <c r="K587" s="116">
        <v>0</v>
      </c>
      <c r="L587" s="116">
        <v>0</v>
      </c>
      <c r="M587" s="116">
        <v>0</v>
      </c>
      <c r="N587" s="1646">
        <f t="shared" si="99"/>
        <v>0</v>
      </c>
      <c r="O587" s="1652">
        <v>0</v>
      </c>
      <c r="P587" s="116">
        <v>0</v>
      </c>
      <c r="Q587" s="116">
        <v>0</v>
      </c>
      <c r="R587" s="1646">
        <f t="shared" si="100"/>
        <v>0</v>
      </c>
      <c r="S587" s="116">
        <v>5.0461599999999978</v>
      </c>
      <c r="T587" s="116">
        <v>3.0103057</v>
      </c>
      <c r="U587" s="116">
        <v>2.0358542999999982</v>
      </c>
      <c r="V587" s="1646">
        <f t="shared" si="101"/>
        <v>0.40344624427287268</v>
      </c>
      <c r="W587" s="116">
        <v>11.760679999999999</v>
      </c>
      <c r="X587" s="116">
        <v>9.5089930000000003</v>
      </c>
      <c r="Y587" s="116">
        <v>2.2516869999999982</v>
      </c>
      <c r="Z587" s="1646">
        <f t="shared" si="102"/>
        <v>0.19145891223976833</v>
      </c>
      <c r="AA587" s="1652">
        <v>0</v>
      </c>
      <c r="AB587" s="116">
        <v>0</v>
      </c>
      <c r="AC587" s="116">
        <v>0</v>
      </c>
      <c r="AD587" s="1646">
        <f t="shared" si="103"/>
        <v>0</v>
      </c>
      <c r="AE587" s="1652">
        <v>11.760679999999999</v>
      </c>
      <c r="AF587" s="116">
        <v>9.5089930000000003</v>
      </c>
      <c r="AG587" s="116">
        <v>2.2516869999999982</v>
      </c>
      <c r="AH587" s="1646">
        <f t="shared" si="104"/>
        <v>0.19145891223976833</v>
      </c>
      <c r="AI587" s="116">
        <v>11.760679999999999</v>
      </c>
      <c r="AJ587" s="116">
        <v>9.5089930000000003</v>
      </c>
      <c r="AK587" s="116">
        <v>2.2516869999999982</v>
      </c>
      <c r="AL587" s="1655">
        <f t="shared" si="105"/>
        <v>0.19145891223976833</v>
      </c>
    </row>
    <row r="588" spans="2:38" outlineLevel="1">
      <c r="B588" s="503" t="s">
        <v>1795</v>
      </c>
      <c r="C588" s="116">
        <v>6.8470000000000004</v>
      </c>
      <c r="D588" s="116">
        <v>3.0989262000000006</v>
      </c>
      <c r="E588" s="116">
        <v>3.7480737999999993</v>
      </c>
      <c r="F588" s="1646">
        <f t="shared" si="97"/>
        <v>0.54740379728348165</v>
      </c>
      <c r="G588" s="116">
        <v>4.3555600000000005</v>
      </c>
      <c r="H588" s="116">
        <v>2.0570913000000006</v>
      </c>
      <c r="I588" s="116">
        <v>2.2984686999999999</v>
      </c>
      <c r="J588" s="1646">
        <f t="shared" si="98"/>
        <v>0.52770911203151827</v>
      </c>
      <c r="K588" s="116">
        <v>0</v>
      </c>
      <c r="L588" s="116">
        <v>0</v>
      </c>
      <c r="M588" s="116">
        <v>0</v>
      </c>
      <c r="N588" s="1646">
        <f t="shared" si="99"/>
        <v>0</v>
      </c>
      <c r="O588" s="1652">
        <v>2.1777800000000003</v>
      </c>
      <c r="P588" s="116">
        <v>1.0708731000000002</v>
      </c>
      <c r="Q588" s="116">
        <v>1.1069069</v>
      </c>
      <c r="R588" s="1646">
        <f t="shared" si="100"/>
        <v>0.50827305788463473</v>
      </c>
      <c r="S588" s="116">
        <v>13.380340000000002</v>
      </c>
      <c r="T588" s="116">
        <v>6.2268906000000026</v>
      </c>
      <c r="U588" s="116">
        <v>7.1534493999999995</v>
      </c>
      <c r="V588" s="1646">
        <f t="shared" si="101"/>
        <v>0.5346238884811596</v>
      </c>
      <c r="W588" s="116">
        <v>2.1777800000000003</v>
      </c>
      <c r="X588" s="116">
        <v>1.0496277000000003</v>
      </c>
      <c r="Y588" s="116">
        <v>1.1281523</v>
      </c>
      <c r="Z588" s="1646">
        <f t="shared" si="102"/>
        <v>0.51802858874633795</v>
      </c>
      <c r="AA588" s="1652">
        <v>0</v>
      </c>
      <c r="AB588" s="116">
        <v>0</v>
      </c>
      <c r="AC588" s="116">
        <v>0</v>
      </c>
      <c r="AD588" s="1646">
        <f t="shared" si="103"/>
        <v>0</v>
      </c>
      <c r="AE588" s="1652">
        <v>2.1777800000000003</v>
      </c>
      <c r="AF588" s="116">
        <v>1.0496277000000003</v>
      </c>
      <c r="AG588" s="116">
        <v>1.1281523</v>
      </c>
      <c r="AH588" s="1646">
        <f t="shared" si="104"/>
        <v>0.51802858874633795</v>
      </c>
      <c r="AI588" s="116">
        <v>4.3555600000000005</v>
      </c>
      <c r="AJ588" s="116">
        <v>2.1205008000000007</v>
      </c>
      <c r="AK588" s="116">
        <v>2.2350591999999998</v>
      </c>
      <c r="AL588" s="1655">
        <f t="shared" si="105"/>
        <v>0.51315082331548634</v>
      </c>
    </row>
    <row r="589" spans="2:38" outlineLevel="1">
      <c r="B589" s="503" t="s">
        <v>4857</v>
      </c>
      <c r="C589" s="116">
        <v>0</v>
      </c>
      <c r="D589" s="116">
        <v>0</v>
      </c>
      <c r="E589" s="116">
        <v>0</v>
      </c>
      <c r="F589" s="1646">
        <f t="shared" si="97"/>
        <v>0</v>
      </c>
      <c r="G589" s="116">
        <v>0</v>
      </c>
      <c r="H589" s="116">
        <v>0</v>
      </c>
      <c r="I589" s="116">
        <v>0</v>
      </c>
      <c r="J589" s="1646">
        <f t="shared" si="98"/>
        <v>0</v>
      </c>
      <c r="K589" s="116">
        <v>0</v>
      </c>
      <c r="L589" s="116">
        <v>0</v>
      </c>
      <c r="M589" s="116">
        <v>0</v>
      </c>
      <c r="N589" s="1646">
        <f t="shared" si="99"/>
        <v>0</v>
      </c>
      <c r="O589" s="1652">
        <v>0</v>
      </c>
      <c r="P589" s="116">
        <v>0</v>
      </c>
      <c r="Q589" s="116">
        <v>0</v>
      </c>
      <c r="R589" s="1646">
        <f t="shared" si="100"/>
        <v>0</v>
      </c>
      <c r="S589" s="116">
        <v>0</v>
      </c>
      <c r="T589" s="116">
        <v>0</v>
      </c>
      <c r="U589" s="116">
        <v>0</v>
      </c>
      <c r="V589" s="1646">
        <f t="shared" si="101"/>
        <v>0</v>
      </c>
      <c r="W589" s="116">
        <v>6.7</v>
      </c>
      <c r="X589" s="116">
        <v>4.4761643000000007</v>
      </c>
      <c r="Y589" s="116">
        <v>2.2238356999999995</v>
      </c>
      <c r="Z589" s="1646">
        <f t="shared" si="102"/>
        <v>0.33191577611940293</v>
      </c>
      <c r="AA589" s="1652">
        <v>0</v>
      </c>
      <c r="AB589" s="116">
        <v>0</v>
      </c>
      <c r="AC589" s="116">
        <v>0</v>
      </c>
      <c r="AD589" s="1646">
        <f t="shared" si="103"/>
        <v>0</v>
      </c>
      <c r="AE589" s="1652">
        <v>6.7</v>
      </c>
      <c r="AF589" s="116">
        <v>4.4761643000000007</v>
      </c>
      <c r="AG589" s="116">
        <v>2.2238356999999995</v>
      </c>
      <c r="AH589" s="1646">
        <f t="shared" si="104"/>
        <v>0.33191577611940293</v>
      </c>
      <c r="AI589" s="116">
        <v>6.7</v>
      </c>
      <c r="AJ589" s="116">
        <v>4.4761643000000007</v>
      </c>
      <c r="AK589" s="116">
        <v>2.2238356999999995</v>
      </c>
      <c r="AL589" s="1655">
        <f t="shared" si="105"/>
        <v>0.33191577611940293</v>
      </c>
    </row>
    <row r="590" spans="2:38" outlineLevel="1">
      <c r="B590" s="503" t="s">
        <v>3043</v>
      </c>
      <c r="C590" s="116">
        <v>0</v>
      </c>
      <c r="D590" s="116">
        <v>0</v>
      </c>
      <c r="E590" s="116">
        <v>0</v>
      </c>
      <c r="F590" s="1646">
        <f t="shared" si="97"/>
        <v>0</v>
      </c>
      <c r="G590" s="116">
        <v>0</v>
      </c>
      <c r="H590" s="116">
        <v>0</v>
      </c>
      <c r="I590" s="116">
        <v>0</v>
      </c>
      <c r="J590" s="1646">
        <f t="shared" si="98"/>
        <v>0</v>
      </c>
      <c r="K590" s="116">
        <v>0</v>
      </c>
      <c r="L590" s="116">
        <v>0</v>
      </c>
      <c r="M590" s="116">
        <v>0</v>
      </c>
      <c r="N590" s="1646">
        <f t="shared" si="99"/>
        <v>0</v>
      </c>
      <c r="O590" s="1652">
        <v>0</v>
      </c>
      <c r="P590" s="116">
        <v>0</v>
      </c>
      <c r="Q590" s="116">
        <v>0</v>
      </c>
      <c r="R590" s="1646">
        <f t="shared" si="100"/>
        <v>0</v>
      </c>
      <c r="S590" s="116">
        <v>0</v>
      </c>
      <c r="T590" s="116">
        <v>0</v>
      </c>
      <c r="U590" s="116">
        <v>0</v>
      </c>
      <c r="V590" s="1646">
        <f t="shared" si="101"/>
        <v>0</v>
      </c>
      <c r="W590" s="116">
        <v>32.08034</v>
      </c>
      <c r="X590" s="116">
        <v>29.870424599999996</v>
      </c>
      <c r="Y590" s="116">
        <v>2.2099154000000052</v>
      </c>
      <c r="Z590" s="1646">
        <f t="shared" si="102"/>
        <v>6.8886907058965247E-2</v>
      </c>
      <c r="AA590" s="1652">
        <v>0</v>
      </c>
      <c r="AB590" s="116">
        <v>0</v>
      </c>
      <c r="AC590" s="116">
        <v>0</v>
      </c>
      <c r="AD590" s="1646">
        <f t="shared" si="103"/>
        <v>0</v>
      </c>
      <c r="AE590" s="1652">
        <v>32.08034</v>
      </c>
      <c r="AF590" s="116">
        <v>29.870424599999996</v>
      </c>
      <c r="AG590" s="116">
        <v>2.2099154000000052</v>
      </c>
      <c r="AH590" s="1646">
        <f t="shared" si="104"/>
        <v>6.8886907058965247E-2</v>
      </c>
      <c r="AI590" s="116">
        <v>32.08034</v>
      </c>
      <c r="AJ590" s="116">
        <v>29.870424599999996</v>
      </c>
      <c r="AK590" s="116">
        <v>2.2099154000000052</v>
      </c>
      <c r="AL590" s="1655">
        <f t="shared" si="105"/>
        <v>6.8886907058965247E-2</v>
      </c>
    </row>
    <row r="591" spans="2:38" outlineLevel="1">
      <c r="B591" s="503" t="s">
        <v>4873</v>
      </c>
      <c r="C591" s="116">
        <v>0</v>
      </c>
      <c r="D591" s="116">
        <v>0</v>
      </c>
      <c r="E591" s="116">
        <v>0</v>
      </c>
      <c r="F591" s="1646">
        <f t="shared" si="97"/>
        <v>0</v>
      </c>
      <c r="G591" s="116">
        <v>0</v>
      </c>
      <c r="H591" s="116">
        <v>0</v>
      </c>
      <c r="I591" s="116">
        <v>0</v>
      </c>
      <c r="J591" s="1646">
        <f t="shared" si="98"/>
        <v>0</v>
      </c>
      <c r="K591" s="116">
        <v>0</v>
      </c>
      <c r="L591" s="116">
        <v>0</v>
      </c>
      <c r="M591" s="116">
        <v>0</v>
      </c>
      <c r="N591" s="1646">
        <f t="shared" si="99"/>
        <v>0</v>
      </c>
      <c r="O591" s="1652">
        <v>0</v>
      </c>
      <c r="P591" s="116">
        <v>0</v>
      </c>
      <c r="Q591" s="116">
        <v>0</v>
      </c>
      <c r="R591" s="1646">
        <f t="shared" si="100"/>
        <v>0</v>
      </c>
      <c r="S591" s="116">
        <v>0</v>
      </c>
      <c r="T591" s="116">
        <v>0</v>
      </c>
      <c r="U591" s="116">
        <v>0</v>
      </c>
      <c r="V591" s="1646">
        <f t="shared" si="101"/>
        <v>0</v>
      </c>
      <c r="W591" s="116">
        <v>8.8197699999999983</v>
      </c>
      <c r="X591" s="116">
        <v>6.6132157000000005</v>
      </c>
      <c r="Y591" s="116">
        <v>2.2065542999999979</v>
      </c>
      <c r="Z591" s="1646">
        <f t="shared" si="102"/>
        <v>0.25018274852972339</v>
      </c>
      <c r="AA591" s="1652">
        <v>0</v>
      </c>
      <c r="AB591" s="116">
        <v>0</v>
      </c>
      <c r="AC591" s="116">
        <v>0</v>
      </c>
      <c r="AD591" s="1646">
        <f t="shared" si="103"/>
        <v>0</v>
      </c>
      <c r="AE591" s="1652">
        <v>8.8197699999999983</v>
      </c>
      <c r="AF591" s="116">
        <v>6.6132157000000005</v>
      </c>
      <c r="AG591" s="116">
        <v>2.2065542999999979</v>
      </c>
      <c r="AH591" s="1646">
        <f t="shared" si="104"/>
        <v>0.25018274852972339</v>
      </c>
      <c r="AI591" s="116">
        <v>8.8197699999999983</v>
      </c>
      <c r="AJ591" s="116">
        <v>6.6132157000000005</v>
      </c>
      <c r="AK591" s="116">
        <v>2.2065542999999979</v>
      </c>
      <c r="AL591" s="1655">
        <f t="shared" si="105"/>
        <v>0.25018274852972339</v>
      </c>
    </row>
    <row r="592" spans="2:38" outlineLevel="1">
      <c r="B592" s="503" t="s">
        <v>4801</v>
      </c>
      <c r="C592" s="116">
        <v>0</v>
      </c>
      <c r="D592" s="116">
        <v>0</v>
      </c>
      <c r="E592" s="116">
        <v>0</v>
      </c>
      <c r="F592" s="1646">
        <f t="shared" si="97"/>
        <v>0</v>
      </c>
      <c r="G592" s="116">
        <v>0</v>
      </c>
      <c r="H592" s="116">
        <v>0</v>
      </c>
      <c r="I592" s="116">
        <v>0</v>
      </c>
      <c r="J592" s="1646">
        <f t="shared" si="98"/>
        <v>0</v>
      </c>
      <c r="K592" s="116">
        <v>0</v>
      </c>
      <c r="L592" s="116">
        <v>0</v>
      </c>
      <c r="M592" s="116">
        <v>0</v>
      </c>
      <c r="N592" s="1646">
        <f t="shared" si="99"/>
        <v>0</v>
      </c>
      <c r="O592" s="1652">
        <v>0</v>
      </c>
      <c r="P592" s="116">
        <v>0</v>
      </c>
      <c r="Q592" s="116">
        <v>0</v>
      </c>
      <c r="R592" s="1646">
        <f t="shared" si="100"/>
        <v>0</v>
      </c>
      <c r="S592" s="116">
        <v>0</v>
      </c>
      <c r="T592" s="116">
        <v>0</v>
      </c>
      <c r="U592" s="116">
        <v>0</v>
      </c>
      <c r="V592" s="1646">
        <f t="shared" si="101"/>
        <v>0</v>
      </c>
      <c r="W592" s="116">
        <v>3.5700799999999999</v>
      </c>
      <c r="X592" s="116">
        <v>1.9367699999999999</v>
      </c>
      <c r="Y592" s="116">
        <v>1.63331</v>
      </c>
      <c r="Z592" s="1646">
        <f t="shared" si="102"/>
        <v>0.45749955183077134</v>
      </c>
      <c r="AA592" s="1652">
        <v>1.18974</v>
      </c>
      <c r="AB592" s="116">
        <v>0.6414399999999999</v>
      </c>
      <c r="AC592" s="116">
        <v>0.54830000000000012</v>
      </c>
      <c r="AD592" s="1646">
        <f t="shared" si="103"/>
        <v>0.46085699396506807</v>
      </c>
      <c r="AE592" s="1652">
        <v>4.7598199999999995</v>
      </c>
      <c r="AF592" s="116">
        <v>2.5782099999999999</v>
      </c>
      <c r="AG592" s="116">
        <v>2.1816099999999996</v>
      </c>
      <c r="AH592" s="1646">
        <f t="shared" si="104"/>
        <v>0.45833876070943858</v>
      </c>
      <c r="AI592" s="116">
        <v>4.7598199999999995</v>
      </c>
      <c r="AJ592" s="116">
        <v>2.5782099999999999</v>
      </c>
      <c r="AK592" s="116">
        <v>2.1816099999999996</v>
      </c>
      <c r="AL592" s="1655">
        <f t="shared" si="105"/>
        <v>0.45833876070943858</v>
      </c>
    </row>
    <row r="593" spans="2:38" outlineLevel="1">
      <c r="B593" s="503" t="s">
        <v>1689</v>
      </c>
      <c r="C593" s="116">
        <v>9.8145400000000009</v>
      </c>
      <c r="D593" s="116">
        <v>7.2567022999999971</v>
      </c>
      <c r="E593" s="116">
        <v>2.5578377000000039</v>
      </c>
      <c r="F593" s="1646">
        <f t="shared" si="97"/>
        <v>0.26061717614885704</v>
      </c>
      <c r="G593" s="116">
        <v>5.3393299999999986</v>
      </c>
      <c r="H593" s="116">
        <v>4.0320923999999998</v>
      </c>
      <c r="I593" s="116">
        <v>1.3072375999999994</v>
      </c>
      <c r="J593" s="1646">
        <f t="shared" si="98"/>
        <v>0.24483176728166264</v>
      </c>
      <c r="K593" s="116">
        <v>0.44272</v>
      </c>
      <c r="L593" s="116">
        <v>0.26674740000000002</v>
      </c>
      <c r="M593" s="116">
        <v>0.17597260000000001</v>
      </c>
      <c r="N593" s="1646">
        <f t="shared" si="99"/>
        <v>0.39748057462956271</v>
      </c>
      <c r="O593" s="1652">
        <v>2.51709</v>
      </c>
      <c r="P593" s="116">
        <v>1.9218229999999998</v>
      </c>
      <c r="Q593" s="116">
        <v>0.59526700000000032</v>
      </c>
      <c r="R593" s="1646">
        <f t="shared" si="100"/>
        <v>0.23649015331195958</v>
      </c>
      <c r="S593" s="116">
        <v>18.113679999999999</v>
      </c>
      <c r="T593" s="116">
        <v>13.477365099999997</v>
      </c>
      <c r="U593" s="116">
        <v>4.636314900000003</v>
      </c>
      <c r="V593" s="1646">
        <f t="shared" si="101"/>
        <v>0.25595654223769015</v>
      </c>
      <c r="W593" s="116">
        <v>3.1375999999999999</v>
      </c>
      <c r="X593" s="116">
        <v>2.7287849999999998</v>
      </c>
      <c r="Y593" s="116">
        <v>0.40881500000000004</v>
      </c>
      <c r="Z593" s="1646">
        <f t="shared" si="102"/>
        <v>0.13029544875063745</v>
      </c>
      <c r="AA593" s="1652">
        <v>7.3948799999999997</v>
      </c>
      <c r="AB593" s="116">
        <v>6.4263566000000001</v>
      </c>
      <c r="AC593" s="116">
        <v>0.96852340000000003</v>
      </c>
      <c r="AD593" s="1646">
        <f t="shared" si="103"/>
        <v>0.13097215911549615</v>
      </c>
      <c r="AE593" s="1652">
        <v>10.53248</v>
      </c>
      <c r="AF593" s="116">
        <v>9.1551415999999985</v>
      </c>
      <c r="AG593" s="116">
        <v>1.3773384000000006</v>
      </c>
      <c r="AH593" s="1646">
        <f t="shared" si="104"/>
        <v>0.13077056875493717</v>
      </c>
      <c r="AI593" s="116">
        <v>13.492290000000001</v>
      </c>
      <c r="AJ593" s="116">
        <v>11.343712</v>
      </c>
      <c r="AK593" s="116">
        <v>2.1485780000000014</v>
      </c>
      <c r="AL593" s="1655">
        <f t="shared" si="105"/>
        <v>0.15924487244196511</v>
      </c>
    </row>
    <row r="594" spans="2:38" outlineLevel="1">
      <c r="B594" s="503" t="s">
        <v>2211</v>
      </c>
      <c r="C594" s="116">
        <v>0</v>
      </c>
      <c r="D594" s="116">
        <v>0</v>
      </c>
      <c r="E594" s="116">
        <v>0</v>
      </c>
      <c r="F594" s="1646">
        <f t="shared" si="97"/>
        <v>0</v>
      </c>
      <c r="G594" s="116">
        <v>0.96836999999999995</v>
      </c>
      <c r="H594" s="116">
        <v>0.57715380000000005</v>
      </c>
      <c r="I594" s="116">
        <v>0.39121619999999996</v>
      </c>
      <c r="J594" s="1646">
        <f t="shared" si="98"/>
        <v>0.40399454753864739</v>
      </c>
      <c r="K594" s="116">
        <v>0</v>
      </c>
      <c r="L594" s="116">
        <v>0</v>
      </c>
      <c r="M594" s="116">
        <v>0</v>
      </c>
      <c r="N594" s="1646">
        <f t="shared" si="99"/>
        <v>0</v>
      </c>
      <c r="O594" s="1652">
        <v>4.6948699999999999</v>
      </c>
      <c r="P594" s="116">
        <v>3.5170447999999999</v>
      </c>
      <c r="Q594" s="116">
        <v>1.1778252000000002</v>
      </c>
      <c r="R594" s="1646">
        <f t="shared" si="100"/>
        <v>0.25087493370423469</v>
      </c>
      <c r="S594" s="116">
        <v>5.6632400000000001</v>
      </c>
      <c r="T594" s="116">
        <v>4.0941985999999995</v>
      </c>
      <c r="U594" s="116">
        <v>1.5690414000000001</v>
      </c>
      <c r="V594" s="1646">
        <f t="shared" si="101"/>
        <v>0.27705719694026743</v>
      </c>
      <c r="W594" s="116">
        <v>4.5999999999999996</v>
      </c>
      <c r="X594" s="116">
        <v>4.3785800000000004</v>
      </c>
      <c r="Y594" s="116">
        <v>0.22142000000000006</v>
      </c>
      <c r="Z594" s="1646">
        <f t="shared" si="102"/>
        <v>4.8134782608695671E-2</v>
      </c>
      <c r="AA594" s="1652">
        <v>3.1196599999999997</v>
      </c>
      <c r="AB594" s="116">
        <v>2.3938200000000003</v>
      </c>
      <c r="AC594" s="116">
        <v>0.72583999999999971</v>
      </c>
      <c r="AD594" s="1646">
        <f t="shared" si="103"/>
        <v>0.23266638031067483</v>
      </c>
      <c r="AE594" s="1652">
        <v>7.7196600000000002</v>
      </c>
      <c r="AF594" s="116">
        <v>6.7723999999999993</v>
      </c>
      <c r="AG594" s="116">
        <v>0.94726000000000021</v>
      </c>
      <c r="AH594" s="1646">
        <f t="shared" si="104"/>
        <v>0.12270747675415759</v>
      </c>
      <c r="AI594" s="116">
        <v>12.414529999999999</v>
      </c>
      <c r="AJ594" s="116">
        <v>10.2894448</v>
      </c>
      <c r="AK594" s="116">
        <v>2.1250851999999996</v>
      </c>
      <c r="AL594" s="1655">
        <f t="shared" si="105"/>
        <v>0.17117725761667979</v>
      </c>
    </row>
    <row r="595" spans="2:38" outlineLevel="1">
      <c r="B595" s="503" t="s">
        <v>1537</v>
      </c>
      <c r="C595" s="116">
        <v>4.7606800000000007</v>
      </c>
      <c r="D595" s="116">
        <v>4.4014718300000002</v>
      </c>
      <c r="E595" s="116">
        <v>0.35920816999999988</v>
      </c>
      <c r="F595" s="1646">
        <f t="shared" si="97"/>
        <v>7.5453122243040877E-2</v>
      </c>
      <c r="G595" s="116">
        <v>11.66827</v>
      </c>
      <c r="H595" s="116">
        <v>11.107013999999999</v>
      </c>
      <c r="I595" s="116">
        <v>0.5612560000000012</v>
      </c>
      <c r="J595" s="1646">
        <f t="shared" si="98"/>
        <v>4.8101046684727145E-2</v>
      </c>
      <c r="K595" s="116">
        <v>10.694880000000003</v>
      </c>
      <c r="L595" s="116">
        <v>10.595308889999997</v>
      </c>
      <c r="M595" s="116">
        <v>9.9571110000006235E-2</v>
      </c>
      <c r="N595" s="1646">
        <f t="shared" si="99"/>
        <v>9.3101661729730681E-3</v>
      </c>
      <c r="O595" s="1652">
        <v>7.7470199999999991</v>
      </c>
      <c r="P595" s="116">
        <v>7.1741867999999984</v>
      </c>
      <c r="Q595" s="116">
        <v>0.57283320000000093</v>
      </c>
      <c r="R595" s="1646">
        <f t="shared" si="100"/>
        <v>7.3942393333178563E-2</v>
      </c>
      <c r="S595" s="116">
        <v>34.870849999999997</v>
      </c>
      <c r="T595" s="116">
        <v>33.277981519999997</v>
      </c>
      <c r="U595" s="116">
        <v>1.5928684800000046</v>
      </c>
      <c r="V595" s="1646">
        <f t="shared" si="101"/>
        <v>4.567908381929333E-2</v>
      </c>
      <c r="W595" s="116">
        <v>7.6111099999999983</v>
      </c>
      <c r="X595" s="116">
        <v>7.1967120200000005</v>
      </c>
      <c r="Y595" s="116">
        <v>0.414397979999997</v>
      </c>
      <c r="Z595" s="1646">
        <f t="shared" si="102"/>
        <v>5.4446457875394927E-2</v>
      </c>
      <c r="AA595" s="1652">
        <v>12.155539999999998</v>
      </c>
      <c r="AB595" s="116">
        <v>11.155479735</v>
      </c>
      <c r="AC595" s="116">
        <v>1.0000602649999983</v>
      </c>
      <c r="AD595" s="1646">
        <f t="shared" si="103"/>
        <v>8.2271973519892863E-2</v>
      </c>
      <c r="AE595" s="1652">
        <v>19.766649999999998</v>
      </c>
      <c r="AF595" s="116">
        <v>18.352191755</v>
      </c>
      <c r="AG595" s="116">
        <v>1.4144582449999981</v>
      </c>
      <c r="AH595" s="1646">
        <f t="shared" si="104"/>
        <v>7.1557813033569076E-2</v>
      </c>
      <c r="AI595" s="116">
        <v>38.208549999999995</v>
      </c>
      <c r="AJ595" s="116">
        <v>36.121687444999999</v>
      </c>
      <c r="AK595" s="116">
        <v>2.0868625549999997</v>
      </c>
      <c r="AL595" s="1655">
        <f t="shared" si="105"/>
        <v>5.4617685177793973E-2</v>
      </c>
    </row>
    <row r="596" spans="2:38" outlineLevel="1">
      <c r="B596" s="503" t="s">
        <v>1867</v>
      </c>
      <c r="C596" s="116">
        <v>0</v>
      </c>
      <c r="D596" s="116">
        <v>0</v>
      </c>
      <c r="E596" s="116">
        <v>0</v>
      </c>
      <c r="F596" s="1646">
        <f t="shared" si="97"/>
        <v>0</v>
      </c>
      <c r="G596" s="116">
        <v>0</v>
      </c>
      <c r="H596" s="116">
        <v>0</v>
      </c>
      <c r="I596" s="116">
        <v>0</v>
      </c>
      <c r="J596" s="1646">
        <f t="shared" si="98"/>
        <v>0</v>
      </c>
      <c r="K596" s="116">
        <v>8.1894750000000016</v>
      </c>
      <c r="L596" s="116">
        <v>6.1130000000000004</v>
      </c>
      <c r="M596" s="116">
        <v>2.0764750000000012</v>
      </c>
      <c r="N596" s="1646">
        <f t="shared" si="99"/>
        <v>0.25355410450608873</v>
      </c>
      <c r="O596" s="1652">
        <v>0</v>
      </c>
      <c r="P596" s="116">
        <v>0</v>
      </c>
      <c r="Q596" s="116">
        <v>0</v>
      </c>
      <c r="R596" s="1646">
        <f t="shared" si="100"/>
        <v>0</v>
      </c>
      <c r="S596" s="116">
        <v>8.1894750000000016</v>
      </c>
      <c r="T596" s="116">
        <v>6.1130000000000004</v>
      </c>
      <c r="U596" s="116">
        <v>2.0764750000000012</v>
      </c>
      <c r="V596" s="1646">
        <f t="shared" si="101"/>
        <v>0.25355410450608873</v>
      </c>
      <c r="W596" s="116">
        <v>0</v>
      </c>
      <c r="X596" s="116">
        <v>0</v>
      </c>
      <c r="Y596" s="116">
        <v>0</v>
      </c>
      <c r="Z596" s="1646">
        <f t="shared" si="102"/>
        <v>0</v>
      </c>
      <c r="AA596" s="1652">
        <v>0</v>
      </c>
      <c r="AB596" s="116">
        <v>0</v>
      </c>
      <c r="AC596" s="116">
        <v>0</v>
      </c>
      <c r="AD596" s="1646">
        <f t="shared" si="103"/>
        <v>0</v>
      </c>
      <c r="AE596" s="1652">
        <v>0</v>
      </c>
      <c r="AF596" s="116">
        <v>0</v>
      </c>
      <c r="AG596" s="116">
        <v>0</v>
      </c>
      <c r="AH596" s="1646">
        <f t="shared" si="104"/>
        <v>0</v>
      </c>
      <c r="AI596" s="116">
        <v>8.1894750000000016</v>
      </c>
      <c r="AJ596" s="116">
        <v>6.1130000000000004</v>
      </c>
      <c r="AK596" s="116">
        <v>2.0764750000000012</v>
      </c>
      <c r="AL596" s="1655">
        <f t="shared" si="105"/>
        <v>0.25355410450608873</v>
      </c>
    </row>
    <row r="597" spans="2:38" outlineLevel="1">
      <c r="B597" s="503" t="s">
        <v>2029</v>
      </c>
      <c r="C597" s="116">
        <v>0</v>
      </c>
      <c r="D597" s="116">
        <v>0</v>
      </c>
      <c r="E597" s="116">
        <v>0</v>
      </c>
      <c r="F597" s="1646">
        <f t="shared" si="97"/>
        <v>0</v>
      </c>
      <c r="G597" s="116">
        <v>0</v>
      </c>
      <c r="H597" s="116">
        <v>0</v>
      </c>
      <c r="I597" s="116">
        <v>0</v>
      </c>
      <c r="J597" s="1646">
        <f t="shared" si="98"/>
        <v>0</v>
      </c>
      <c r="K597" s="116">
        <v>3.8598300000000001</v>
      </c>
      <c r="L597" s="116">
        <v>2.80558</v>
      </c>
      <c r="M597" s="116">
        <v>1.0542499999999999</v>
      </c>
      <c r="N597" s="1646">
        <f t="shared" si="99"/>
        <v>0.27313379086643708</v>
      </c>
      <c r="O597" s="1652">
        <v>3</v>
      </c>
      <c r="P597" s="116">
        <v>1.9795999999999998</v>
      </c>
      <c r="Q597" s="116">
        <v>1.0204000000000002</v>
      </c>
      <c r="R597" s="1646">
        <f t="shared" si="100"/>
        <v>0.3401333333333334</v>
      </c>
      <c r="S597" s="116">
        <v>6.8598299999999997</v>
      </c>
      <c r="T597" s="116">
        <v>4.7851800000000004</v>
      </c>
      <c r="U597" s="116">
        <v>2.0746499999999997</v>
      </c>
      <c r="V597" s="1646">
        <f t="shared" si="101"/>
        <v>0.30243460843781839</v>
      </c>
      <c r="W597" s="116">
        <v>0</v>
      </c>
      <c r="X597" s="116">
        <v>0</v>
      </c>
      <c r="Y597" s="116">
        <v>0</v>
      </c>
      <c r="Z597" s="1646">
        <f t="shared" si="102"/>
        <v>0</v>
      </c>
      <c r="AA597" s="1652">
        <v>0</v>
      </c>
      <c r="AB597" s="116">
        <v>0</v>
      </c>
      <c r="AC597" s="116">
        <v>0</v>
      </c>
      <c r="AD597" s="1646">
        <f t="shared" si="103"/>
        <v>0</v>
      </c>
      <c r="AE597" s="1652">
        <v>0</v>
      </c>
      <c r="AF597" s="116">
        <v>0</v>
      </c>
      <c r="AG597" s="116">
        <v>0</v>
      </c>
      <c r="AH597" s="1646">
        <f t="shared" si="104"/>
        <v>0</v>
      </c>
      <c r="AI597" s="116">
        <v>6.8598299999999997</v>
      </c>
      <c r="AJ597" s="116">
        <v>4.7851800000000004</v>
      </c>
      <c r="AK597" s="116">
        <v>2.0746499999999997</v>
      </c>
      <c r="AL597" s="1655">
        <f t="shared" si="105"/>
        <v>0.30243460843781839</v>
      </c>
    </row>
    <row r="598" spans="2:38" outlineLevel="1">
      <c r="B598" s="503" t="s">
        <v>1765</v>
      </c>
      <c r="C598" s="116">
        <v>0</v>
      </c>
      <c r="D598" s="116">
        <v>0</v>
      </c>
      <c r="E598" s="116">
        <v>0</v>
      </c>
      <c r="F598" s="1646">
        <f t="shared" si="97"/>
        <v>0</v>
      </c>
      <c r="G598" s="116">
        <v>0</v>
      </c>
      <c r="H598" s="116">
        <v>0</v>
      </c>
      <c r="I598" s="116">
        <v>0</v>
      </c>
      <c r="J598" s="1646">
        <f t="shared" si="98"/>
        <v>0</v>
      </c>
      <c r="K598" s="116">
        <v>12.25042</v>
      </c>
      <c r="L598" s="116">
        <v>9.3734000000000002</v>
      </c>
      <c r="M598" s="116">
        <v>2.8770200000000004</v>
      </c>
      <c r="N598" s="1646">
        <f t="shared" si="99"/>
        <v>0.2348507234853989</v>
      </c>
      <c r="O598" s="1652">
        <v>4.6282100000000002</v>
      </c>
      <c r="P598" s="116">
        <v>3.0348264</v>
      </c>
      <c r="Q598" s="116">
        <v>1.5933836000000001</v>
      </c>
      <c r="R598" s="1646">
        <f t="shared" si="100"/>
        <v>0.34427642652342916</v>
      </c>
      <c r="S598" s="116">
        <v>16.878630000000001</v>
      </c>
      <c r="T598" s="116">
        <v>12.4082264</v>
      </c>
      <c r="U598" s="116">
        <v>4.4704036000000018</v>
      </c>
      <c r="V598" s="1646">
        <f t="shared" si="101"/>
        <v>0.26485583249351408</v>
      </c>
      <c r="W598" s="116">
        <v>0</v>
      </c>
      <c r="X598" s="116">
        <v>0</v>
      </c>
      <c r="Y598" s="116">
        <v>0</v>
      </c>
      <c r="Z598" s="1646">
        <f t="shared" si="102"/>
        <v>0</v>
      </c>
      <c r="AA598" s="1652">
        <v>-2.41025</v>
      </c>
      <c r="AB598" s="116">
        <v>0</v>
      </c>
      <c r="AC598" s="116">
        <v>-2.41025</v>
      </c>
      <c r="AD598" s="1646">
        <f t="shared" si="103"/>
        <v>1</v>
      </c>
      <c r="AE598" s="1652">
        <v>-2.41025</v>
      </c>
      <c r="AF598" s="116">
        <v>0</v>
      </c>
      <c r="AG598" s="116">
        <v>-2.41025</v>
      </c>
      <c r="AH598" s="1646">
        <f t="shared" si="104"/>
        <v>1</v>
      </c>
      <c r="AI598" s="116">
        <v>14.468380000000002</v>
      </c>
      <c r="AJ598" s="116">
        <v>12.4082264</v>
      </c>
      <c r="AK598" s="116">
        <v>2.0601536000000014</v>
      </c>
      <c r="AL598" s="1655">
        <f t="shared" si="105"/>
        <v>0.14239006716716046</v>
      </c>
    </row>
    <row r="599" spans="2:38" outlineLevel="1">
      <c r="B599" s="503" t="s">
        <v>4838</v>
      </c>
      <c r="C599" s="116">
        <v>0</v>
      </c>
      <c r="D599" s="116">
        <v>0</v>
      </c>
      <c r="E599" s="116">
        <v>0</v>
      </c>
      <c r="F599" s="1646">
        <f t="shared" si="97"/>
        <v>0</v>
      </c>
      <c r="G599" s="116">
        <v>0</v>
      </c>
      <c r="H599" s="116">
        <v>0</v>
      </c>
      <c r="I599" s="116">
        <v>0</v>
      </c>
      <c r="J599" s="1646">
        <f t="shared" si="98"/>
        <v>0</v>
      </c>
      <c r="K599" s="116">
        <v>0</v>
      </c>
      <c r="L599" s="116">
        <v>0</v>
      </c>
      <c r="M599" s="116">
        <v>0</v>
      </c>
      <c r="N599" s="1646">
        <f t="shared" si="99"/>
        <v>0</v>
      </c>
      <c r="O599" s="1652">
        <v>0</v>
      </c>
      <c r="P599" s="116">
        <v>0</v>
      </c>
      <c r="Q599" s="116">
        <v>0</v>
      </c>
      <c r="R599" s="1646">
        <f t="shared" si="100"/>
        <v>0</v>
      </c>
      <c r="S599" s="116">
        <v>0</v>
      </c>
      <c r="T599" s="116">
        <v>0</v>
      </c>
      <c r="U599" s="116">
        <v>0</v>
      </c>
      <c r="V599" s="1646">
        <f t="shared" si="101"/>
        <v>0</v>
      </c>
      <c r="W599" s="116">
        <v>4.9546999999999999</v>
      </c>
      <c r="X599" s="116">
        <v>2.8988599999999995</v>
      </c>
      <c r="Y599" s="116">
        <v>2.0558400000000003</v>
      </c>
      <c r="Z599" s="1646">
        <f t="shared" si="102"/>
        <v>0.41492724080166316</v>
      </c>
      <c r="AA599" s="1652">
        <v>0</v>
      </c>
      <c r="AB599" s="116">
        <v>0</v>
      </c>
      <c r="AC599" s="116">
        <v>0</v>
      </c>
      <c r="AD599" s="1646">
        <f t="shared" si="103"/>
        <v>0</v>
      </c>
      <c r="AE599" s="1652">
        <v>4.9546999999999999</v>
      </c>
      <c r="AF599" s="116">
        <v>2.8988599999999995</v>
      </c>
      <c r="AG599" s="116">
        <v>2.0558400000000003</v>
      </c>
      <c r="AH599" s="1646">
        <f t="shared" si="104"/>
        <v>0.41492724080166316</v>
      </c>
      <c r="AI599" s="116">
        <v>4.9546999999999999</v>
      </c>
      <c r="AJ599" s="116">
        <v>2.8988599999999995</v>
      </c>
      <c r="AK599" s="116">
        <v>2.0558400000000003</v>
      </c>
      <c r="AL599" s="1655">
        <f t="shared" si="105"/>
        <v>0.41492724080166316</v>
      </c>
    </row>
    <row r="600" spans="2:38" outlineLevel="1">
      <c r="B600" s="503" t="s">
        <v>4778</v>
      </c>
      <c r="C600" s="116">
        <v>0</v>
      </c>
      <c r="D600" s="116">
        <v>0</v>
      </c>
      <c r="E600" s="116">
        <v>0</v>
      </c>
      <c r="F600" s="1646">
        <f t="shared" si="97"/>
        <v>0</v>
      </c>
      <c r="G600" s="116">
        <v>0</v>
      </c>
      <c r="H600" s="116">
        <v>0</v>
      </c>
      <c r="I600" s="116">
        <v>0</v>
      </c>
      <c r="J600" s="1646">
        <f t="shared" si="98"/>
        <v>0</v>
      </c>
      <c r="K600" s="116">
        <v>0</v>
      </c>
      <c r="L600" s="116">
        <v>0</v>
      </c>
      <c r="M600" s="116">
        <v>0</v>
      </c>
      <c r="N600" s="1646">
        <f t="shared" si="99"/>
        <v>0</v>
      </c>
      <c r="O600" s="1652">
        <v>0</v>
      </c>
      <c r="P600" s="116">
        <v>0</v>
      </c>
      <c r="Q600" s="116">
        <v>0</v>
      </c>
      <c r="R600" s="1646">
        <f t="shared" si="100"/>
        <v>0</v>
      </c>
      <c r="S600" s="116">
        <v>0</v>
      </c>
      <c r="T600" s="116">
        <v>0</v>
      </c>
      <c r="U600" s="116">
        <v>0</v>
      </c>
      <c r="V600" s="1646">
        <f t="shared" si="101"/>
        <v>0</v>
      </c>
      <c r="W600" s="116">
        <v>0</v>
      </c>
      <c r="X600" s="116">
        <v>0</v>
      </c>
      <c r="Y600" s="116">
        <v>0</v>
      </c>
      <c r="Z600" s="1646">
        <f t="shared" si="102"/>
        <v>0</v>
      </c>
      <c r="AA600" s="1652">
        <v>8.7401599999999995</v>
      </c>
      <c r="AB600" s="116">
        <v>6.6851989999999999</v>
      </c>
      <c r="AC600" s="116">
        <v>2.054961</v>
      </c>
      <c r="AD600" s="1646">
        <f t="shared" si="103"/>
        <v>0.23511709167795558</v>
      </c>
      <c r="AE600" s="1652">
        <v>8.7401599999999995</v>
      </c>
      <c r="AF600" s="116">
        <v>6.6851989999999999</v>
      </c>
      <c r="AG600" s="116">
        <v>2.054961</v>
      </c>
      <c r="AH600" s="1646">
        <f t="shared" si="104"/>
        <v>0.23511709167795558</v>
      </c>
      <c r="AI600" s="116">
        <v>8.7401599999999995</v>
      </c>
      <c r="AJ600" s="116">
        <v>6.6851989999999999</v>
      </c>
      <c r="AK600" s="116">
        <v>2.054961</v>
      </c>
      <c r="AL600" s="1655">
        <f t="shared" si="105"/>
        <v>0.23511709167795558</v>
      </c>
    </row>
    <row r="601" spans="2:38" outlineLevel="1">
      <c r="B601" s="503" t="s">
        <v>2189</v>
      </c>
      <c r="C601" s="116">
        <v>0</v>
      </c>
      <c r="D601" s="116">
        <v>0</v>
      </c>
      <c r="E601" s="116">
        <v>0</v>
      </c>
      <c r="F601" s="1646">
        <f t="shared" si="97"/>
        <v>0</v>
      </c>
      <c r="G601" s="116">
        <v>0.35982999999999998</v>
      </c>
      <c r="H601" s="116">
        <v>0</v>
      </c>
      <c r="I601" s="116">
        <v>0.35982999999999998</v>
      </c>
      <c r="J601" s="1646">
        <f t="shared" si="98"/>
        <v>1</v>
      </c>
      <c r="K601" s="116">
        <v>0.81025999999999998</v>
      </c>
      <c r="L601" s="116">
        <v>0</v>
      </c>
      <c r="M601" s="116">
        <v>0.81025999999999998</v>
      </c>
      <c r="N601" s="1646">
        <f t="shared" si="99"/>
        <v>1</v>
      </c>
      <c r="O601" s="1652">
        <v>0.62990999999999997</v>
      </c>
      <c r="P601" s="116">
        <v>0</v>
      </c>
      <c r="Q601" s="116">
        <v>0.62990999999999997</v>
      </c>
      <c r="R601" s="1646">
        <f t="shared" si="100"/>
        <v>1</v>
      </c>
      <c r="S601" s="116">
        <v>1.8</v>
      </c>
      <c r="T601" s="116">
        <v>0</v>
      </c>
      <c r="U601" s="116">
        <v>1.8</v>
      </c>
      <c r="V601" s="1646">
        <f t="shared" si="101"/>
        <v>1</v>
      </c>
      <c r="W601" s="116">
        <v>0.32991000000000004</v>
      </c>
      <c r="X601" s="116">
        <v>0</v>
      </c>
      <c r="Y601" s="116">
        <v>0.32991000000000004</v>
      </c>
      <c r="Z601" s="1646">
        <f t="shared" si="102"/>
        <v>1</v>
      </c>
      <c r="AA601" s="1652">
        <v>0.27009</v>
      </c>
      <c r="AB601" s="116">
        <v>0</v>
      </c>
      <c r="AC601" s="116">
        <v>0.27009</v>
      </c>
      <c r="AD601" s="1646">
        <f t="shared" si="103"/>
        <v>1</v>
      </c>
      <c r="AE601" s="1652">
        <v>0.6</v>
      </c>
      <c r="AF601" s="116">
        <v>0</v>
      </c>
      <c r="AG601" s="116">
        <v>0.6</v>
      </c>
      <c r="AH601" s="1646">
        <f t="shared" si="104"/>
        <v>1</v>
      </c>
      <c r="AI601" s="116">
        <v>2.0401700000000003</v>
      </c>
      <c r="AJ601" s="116">
        <v>0</v>
      </c>
      <c r="AK601" s="116">
        <v>2.0401700000000003</v>
      </c>
      <c r="AL601" s="1655">
        <f t="shared" si="105"/>
        <v>1</v>
      </c>
    </row>
    <row r="602" spans="2:38" outlineLevel="1">
      <c r="B602" s="503" t="s">
        <v>2095</v>
      </c>
      <c r="C602" s="116">
        <v>0</v>
      </c>
      <c r="D602" s="116">
        <v>0</v>
      </c>
      <c r="E602" s="116">
        <v>0</v>
      </c>
      <c r="F602" s="1646">
        <f t="shared" si="97"/>
        <v>0</v>
      </c>
      <c r="G602" s="116">
        <v>0</v>
      </c>
      <c r="H602" s="116">
        <v>0</v>
      </c>
      <c r="I602" s="116">
        <v>0</v>
      </c>
      <c r="J602" s="1646">
        <f t="shared" si="98"/>
        <v>0</v>
      </c>
      <c r="K602" s="116">
        <v>2.7837599999999991</v>
      </c>
      <c r="L602" s="116">
        <v>2.3299175000000005</v>
      </c>
      <c r="M602" s="116">
        <v>0.45384249999999882</v>
      </c>
      <c r="N602" s="1646">
        <f t="shared" si="99"/>
        <v>0.16303219386728704</v>
      </c>
      <c r="O602" s="1652">
        <v>1.0692300000000001</v>
      </c>
      <c r="P602" s="116">
        <v>0.56478729999999999</v>
      </c>
      <c r="Q602" s="116">
        <v>0.50444270000000002</v>
      </c>
      <c r="R602" s="1646">
        <f t="shared" si="100"/>
        <v>0.47178128185703727</v>
      </c>
      <c r="S602" s="116">
        <v>3.8529899999999992</v>
      </c>
      <c r="T602" s="116">
        <v>2.8947048000000004</v>
      </c>
      <c r="U602" s="116">
        <v>0.95828519999999895</v>
      </c>
      <c r="V602" s="1646">
        <f t="shared" si="101"/>
        <v>0.24871209112922668</v>
      </c>
      <c r="W602" s="116">
        <v>0</v>
      </c>
      <c r="X602" s="116">
        <v>0</v>
      </c>
      <c r="Y602" s="116">
        <v>0</v>
      </c>
      <c r="Z602" s="1646">
        <f t="shared" si="102"/>
        <v>0</v>
      </c>
      <c r="AA602" s="1652">
        <v>4.2376000000000005</v>
      </c>
      <c r="AB602" s="116">
        <v>3.2001345000000003</v>
      </c>
      <c r="AC602" s="116">
        <v>1.0374655000000002</v>
      </c>
      <c r="AD602" s="1646">
        <f t="shared" si="103"/>
        <v>0.24482383896545215</v>
      </c>
      <c r="AE602" s="1652">
        <v>4.2376000000000005</v>
      </c>
      <c r="AF602" s="116">
        <v>3.2001345000000003</v>
      </c>
      <c r="AG602" s="116">
        <v>1.0374655000000002</v>
      </c>
      <c r="AH602" s="1646">
        <f t="shared" si="104"/>
        <v>0.24482383896545215</v>
      </c>
      <c r="AI602" s="116">
        <v>8.0905900000000006</v>
      </c>
      <c r="AJ602" s="116">
        <v>6.0948393000000003</v>
      </c>
      <c r="AK602" s="116">
        <v>1.9957506999999997</v>
      </c>
      <c r="AL602" s="1655">
        <f t="shared" si="105"/>
        <v>0.24667554529397726</v>
      </c>
    </row>
    <row r="603" spans="2:38" outlineLevel="1">
      <c r="B603" s="503" t="s">
        <v>4794</v>
      </c>
      <c r="C603" s="116">
        <v>0</v>
      </c>
      <c r="D603" s="116">
        <v>0</v>
      </c>
      <c r="E603" s="116">
        <v>0</v>
      </c>
      <c r="F603" s="1646">
        <f t="shared" si="97"/>
        <v>0</v>
      </c>
      <c r="G603" s="116">
        <v>0</v>
      </c>
      <c r="H603" s="116">
        <v>0</v>
      </c>
      <c r="I603" s="116">
        <v>0</v>
      </c>
      <c r="J603" s="1646">
        <f t="shared" si="98"/>
        <v>0</v>
      </c>
      <c r="K603" s="116">
        <v>0.75041999999999998</v>
      </c>
      <c r="L603" s="116">
        <v>0.41554999999999997</v>
      </c>
      <c r="M603" s="116">
        <v>0.33487</v>
      </c>
      <c r="N603" s="1646">
        <f t="shared" si="99"/>
        <v>0.44624343700860852</v>
      </c>
      <c r="O603" s="1652">
        <v>0</v>
      </c>
      <c r="P603" s="116">
        <v>0</v>
      </c>
      <c r="Q603" s="116">
        <v>0</v>
      </c>
      <c r="R603" s="1646">
        <f t="shared" si="100"/>
        <v>0</v>
      </c>
      <c r="S603" s="116">
        <v>0.75041999999999998</v>
      </c>
      <c r="T603" s="116">
        <v>0.41554999999999997</v>
      </c>
      <c r="U603" s="116">
        <v>0.33487</v>
      </c>
      <c r="V603" s="1646">
        <f t="shared" si="101"/>
        <v>0.44624343700860852</v>
      </c>
      <c r="W603" s="116">
        <v>1.3598299999999999</v>
      </c>
      <c r="X603" s="116">
        <v>0.77312639999999988</v>
      </c>
      <c r="Y603" s="116">
        <v>0.5867036000000001</v>
      </c>
      <c r="Z603" s="1646">
        <f t="shared" si="102"/>
        <v>0.43145363758705146</v>
      </c>
      <c r="AA603" s="1652">
        <v>2.2871799999999998</v>
      </c>
      <c r="AB603" s="116">
        <v>1.2182099999999998</v>
      </c>
      <c r="AC603" s="116">
        <v>1.06897</v>
      </c>
      <c r="AD603" s="1646">
        <f t="shared" si="103"/>
        <v>0.46737467099222629</v>
      </c>
      <c r="AE603" s="1652">
        <v>3.6470099999999999</v>
      </c>
      <c r="AF603" s="116">
        <v>1.9913363999999998</v>
      </c>
      <c r="AG603" s="116">
        <v>1.6556736000000001</v>
      </c>
      <c r="AH603" s="1646">
        <f t="shared" si="104"/>
        <v>0.45398109684371585</v>
      </c>
      <c r="AI603" s="116">
        <v>4.3974299999999999</v>
      </c>
      <c r="AJ603" s="116">
        <v>2.4068863999999994</v>
      </c>
      <c r="AK603" s="116">
        <v>1.990543600000001</v>
      </c>
      <c r="AL603" s="1655">
        <f t="shared" si="105"/>
        <v>0.45266066770818431</v>
      </c>
    </row>
    <row r="604" spans="2:38" outlineLevel="1">
      <c r="B604" s="503" t="s">
        <v>1927</v>
      </c>
      <c r="C604" s="116">
        <v>1.38205</v>
      </c>
      <c r="D604" s="116">
        <v>0.88696600000000003</v>
      </c>
      <c r="E604" s="116">
        <v>0.49508399999999997</v>
      </c>
      <c r="F604" s="1646">
        <f t="shared" si="97"/>
        <v>0.35822437683151837</v>
      </c>
      <c r="G604" s="116">
        <v>3.2794799999999995</v>
      </c>
      <c r="H604" s="116">
        <v>2.4822244000000002</v>
      </c>
      <c r="I604" s="116">
        <v>0.79725559999999951</v>
      </c>
      <c r="J604" s="1646">
        <f t="shared" si="98"/>
        <v>0.24310427262858736</v>
      </c>
      <c r="K604" s="116">
        <v>1.3401700000000001</v>
      </c>
      <c r="L604" s="116">
        <v>0.91608699999999998</v>
      </c>
      <c r="M604" s="116">
        <v>0.4240830000000001</v>
      </c>
      <c r="N604" s="1646">
        <f t="shared" si="99"/>
        <v>0.3164397054105077</v>
      </c>
      <c r="O604" s="1652">
        <v>3.4846200000000001</v>
      </c>
      <c r="P604" s="116">
        <v>2.2509809999999999</v>
      </c>
      <c r="Q604" s="116">
        <v>1.2336390000000002</v>
      </c>
      <c r="R604" s="1646">
        <f t="shared" si="100"/>
        <v>0.35402396818017462</v>
      </c>
      <c r="S604" s="116">
        <v>9.4863199999999992</v>
      </c>
      <c r="T604" s="116">
        <v>6.5362583999999995</v>
      </c>
      <c r="U604" s="116">
        <v>2.9500616000000002</v>
      </c>
      <c r="V604" s="1646">
        <f t="shared" si="101"/>
        <v>0.31098061208139727</v>
      </c>
      <c r="W604" s="116">
        <v>0</v>
      </c>
      <c r="X604" s="116">
        <v>0</v>
      </c>
      <c r="Y604" s="116">
        <v>0</v>
      </c>
      <c r="Z604" s="1646">
        <f t="shared" si="102"/>
        <v>0</v>
      </c>
      <c r="AA604" s="1652">
        <v>1.64273</v>
      </c>
      <c r="AB604" s="116">
        <v>1.3153375</v>
      </c>
      <c r="AC604" s="116">
        <v>0.32739249999999992</v>
      </c>
      <c r="AD604" s="1646">
        <f t="shared" si="103"/>
        <v>0.19929781522222148</v>
      </c>
      <c r="AE604" s="1652">
        <v>1.64273</v>
      </c>
      <c r="AF604" s="116">
        <v>1.3153375</v>
      </c>
      <c r="AG604" s="116">
        <v>0.32739249999999992</v>
      </c>
      <c r="AH604" s="1646">
        <f t="shared" si="104"/>
        <v>0.19929781522222148</v>
      </c>
      <c r="AI604" s="116">
        <v>6.4675200000000004</v>
      </c>
      <c r="AJ604" s="116">
        <v>4.4824054999999996</v>
      </c>
      <c r="AK604" s="116">
        <v>1.9851145000000006</v>
      </c>
      <c r="AL604" s="1655">
        <f t="shared" si="105"/>
        <v>0.30693596618178226</v>
      </c>
    </row>
    <row r="605" spans="2:38" outlineLevel="1">
      <c r="B605" s="503" t="s">
        <v>4780</v>
      </c>
      <c r="C605" s="116">
        <v>0</v>
      </c>
      <c r="D605" s="116">
        <v>0</v>
      </c>
      <c r="E605" s="116">
        <v>0</v>
      </c>
      <c r="F605" s="1646">
        <f t="shared" si="97"/>
        <v>0</v>
      </c>
      <c r="G605" s="116">
        <v>0</v>
      </c>
      <c r="H605" s="116">
        <v>0</v>
      </c>
      <c r="I605" s="116">
        <v>0</v>
      </c>
      <c r="J605" s="1646">
        <f t="shared" si="98"/>
        <v>0</v>
      </c>
      <c r="K605" s="116">
        <v>0</v>
      </c>
      <c r="L605" s="116">
        <v>0</v>
      </c>
      <c r="M605" s="116">
        <v>0</v>
      </c>
      <c r="N605" s="1646">
        <f t="shared" si="99"/>
        <v>0</v>
      </c>
      <c r="O605" s="1652">
        <v>0</v>
      </c>
      <c r="P605" s="116">
        <v>0</v>
      </c>
      <c r="Q605" s="116">
        <v>0</v>
      </c>
      <c r="R605" s="1646">
        <f t="shared" si="100"/>
        <v>0</v>
      </c>
      <c r="S605" s="116">
        <v>0</v>
      </c>
      <c r="T605" s="116">
        <v>0</v>
      </c>
      <c r="U605" s="116">
        <v>0</v>
      </c>
      <c r="V605" s="1646">
        <f t="shared" si="101"/>
        <v>0</v>
      </c>
      <c r="W605" s="116">
        <v>0</v>
      </c>
      <c r="X605" s="116">
        <v>0</v>
      </c>
      <c r="Y605" s="116">
        <v>0</v>
      </c>
      <c r="Z605" s="1646">
        <f t="shared" si="102"/>
        <v>0</v>
      </c>
      <c r="AA605" s="1652">
        <v>6.2435799999999997</v>
      </c>
      <c r="AB605" s="116">
        <v>4.2759366999999999</v>
      </c>
      <c r="AC605" s="116">
        <v>1.9676432999999998</v>
      </c>
      <c r="AD605" s="1646">
        <f t="shared" si="103"/>
        <v>0.31514664663542391</v>
      </c>
      <c r="AE605" s="1652">
        <v>6.2435799999999997</v>
      </c>
      <c r="AF605" s="116">
        <v>4.2759366999999999</v>
      </c>
      <c r="AG605" s="116">
        <v>1.9676432999999998</v>
      </c>
      <c r="AH605" s="1646">
        <f t="shared" si="104"/>
        <v>0.31514664663542391</v>
      </c>
      <c r="AI605" s="116">
        <v>6.2435799999999997</v>
      </c>
      <c r="AJ605" s="116">
        <v>4.2759366999999999</v>
      </c>
      <c r="AK605" s="116">
        <v>1.9676432999999998</v>
      </c>
      <c r="AL605" s="1655">
        <f t="shared" si="105"/>
        <v>0.31514664663542391</v>
      </c>
    </row>
    <row r="606" spans="2:38" outlineLevel="1">
      <c r="B606" s="503" t="s">
        <v>2745</v>
      </c>
      <c r="C606" s="116">
        <v>0</v>
      </c>
      <c r="D606" s="116">
        <v>0</v>
      </c>
      <c r="E606" s="116">
        <v>0</v>
      </c>
      <c r="F606" s="1646">
        <f t="shared" si="97"/>
        <v>0</v>
      </c>
      <c r="G606" s="116">
        <v>0</v>
      </c>
      <c r="H606" s="116">
        <v>0</v>
      </c>
      <c r="I606" s="116">
        <v>0</v>
      </c>
      <c r="J606" s="1646">
        <f t="shared" si="98"/>
        <v>0</v>
      </c>
      <c r="K606" s="116">
        <v>0</v>
      </c>
      <c r="L606" s="116">
        <v>0</v>
      </c>
      <c r="M606" s="116">
        <v>0</v>
      </c>
      <c r="N606" s="1646">
        <f t="shared" si="99"/>
        <v>0</v>
      </c>
      <c r="O606" s="1652">
        <v>4.8</v>
      </c>
      <c r="P606" s="116">
        <v>2.8888799999999999</v>
      </c>
      <c r="Q606" s="116">
        <v>1.9111199999999999</v>
      </c>
      <c r="R606" s="1646">
        <f t="shared" si="100"/>
        <v>0.39815</v>
      </c>
      <c r="S606" s="116">
        <v>4.8</v>
      </c>
      <c r="T606" s="116">
        <v>2.8888799999999999</v>
      </c>
      <c r="U606" s="116">
        <v>1.9111199999999999</v>
      </c>
      <c r="V606" s="1646">
        <f t="shared" si="101"/>
        <v>0.39815</v>
      </c>
      <c r="W606" s="116">
        <v>0</v>
      </c>
      <c r="X606" s="116">
        <v>0</v>
      </c>
      <c r="Y606" s="116">
        <v>0</v>
      </c>
      <c r="Z606" s="1646">
        <f t="shared" si="102"/>
        <v>0</v>
      </c>
      <c r="AA606" s="1652">
        <v>0</v>
      </c>
      <c r="AB606" s="116">
        <v>0</v>
      </c>
      <c r="AC606" s="116">
        <v>0</v>
      </c>
      <c r="AD606" s="1646">
        <f t="shared" si="103"/>
        <v>0</v>
      </c>
      <c r="AE606" s="1652">
        <v>0</v>
      </c>
      <c r="AF606" s="116">
        <v>0</v>
      </c>
      <c r="AG606" s="116">
        <v>0</v>
      </c>
      <c r="AH606" s="1646">
        <f t="shared" si="104"/>
        <v>0</v>
      </c>
      <c r="AI606" s="116">
        <v>4.8</v>
      </c>
      <c r="AJ606" s="116">
        <v>2.8888799999999999</v>
      </c>
      <c r="AK606" s="116">
        <v>1.9111199999999999</v>
      </c>
      <c r="AL606" s="1655">
        <f t="shared" si="105"/>
        <v>0.39815</v>
      </c>
    </row>
    <row r="607" spans="2:38" outlineLevel="1">
      <c r="B607" s="503" t="s">
        <v>4781</v>
      </c>
      <c r="C607" s="116">
        <v>0</v>
      </c>
      <c r="D607" s="116">
        <v>0</v>
      </c>
      <c r="E607" s="116">
        <v>0</v>
      </c>
      <c r="F607" s="1646">
        <f t="shared" si="97"/>
        <v>0</v>
      </c>
      <c r="G607" s="116">
        <v>0</v>
      </c>
      <c r="H607" s="116">
        <v>0</v>
      </c>
      <c r="I607" s="116">
        <v>0</v>
      </c>
      <c r="J607" s="1646">
        <f t="shared" si="98"/>
        <v>0</v>
      </c>
      <c r="K607" s="116">
        <v>0</v>
      </c>
      <c r="L607" s="116">
        <v>0</v>
      </c>
      <c r="M607" s="116">
        <v>0</v>
      </c>
      <c r="N607" s="1646">
        <f t="shared" si="99"/>
        <v>0</v>
      </c>
      <c r="O607" s="1652">
        <v>0</v>
      </c>
      <c r="P607" s="116">
        <v>0</v>
      </c>
      <c r="Q607" s="116">
        <v>0</v>
      </c>
      <c r="R607" s="1646">
        <f t="shared" si="100"/>
        <v>0</v>
      </c>
      <c r="S607" s="116">
        <v>0</v>
      </c>
      <c r="T607" s="116">
        <v>0</v>
      </c>
      <c r="U607" s="116">
        <v>0</v>
      </c>
      <c r="V607" s="1646">
        <f t="shared" si="101"/>
        <v>0</v>
      </c>
      <c r="W607" s="116">
        <v>0</v>
      </c>
      <c r="X607" s="116">
        <v>0</v>
      </c>
      <c r="Y607" s="116">
        <v>0</v>
      </c>
      <c r="Z607" s="1646">
        <f t="shared" si="102"/>
        <v>0</v>
      </c>
      <c r="AA607" s="1652">
        <v>6.3794799999999983</v>
      </c>
      <c r="AB607" s="116">
        <v>4.4685808099999988</v>
      </c>
      <c r="AC607" s="116">
        <v>1.9108991900000001</v>
      </c>
      <c r="AD607" s="1646">
        <f t="shared" si="103"/>
        <v>0.29953839341137534</v>
      </c>
      <c r="AE607" s="1652">
        <v>6.3794799999999983</v>
      </c>
      <c r="AF607" s="116">
        <v>4.4685808099999988</v>
      </c>
      <c r="AG607" s="116">
        <v>1.9108991900000001</v>
      </c>
      <c r="AH607" s="1646">
        <f t="shared" si="104"/>
        <v>0.29953839341137534</v>
      </c>
      <c r="AI607" s="116">
        <v>6.3794799999999983</v>
      </c>
      <c r="AJ607" s="116">
        <v>4.4685808099999988</v>
      </c>
      <c r="AK607" s="116">
        <v>1.9108991900000001</v>
      </c>
      <c r="AL607" s="1655">
        <f t="shared" si="105"/>
        <v>0.29953839341137534</v>
      </c>
    </row>
    <row r="608" spans="2:38" outlineLevel="1">
      <c r="B608" s="503" t="s">
        <v>1731</v>
      </c>
      <c r="C608" s="116">
        <v>7.9803399999999982</v>
      </c>
      <c r="D608" s="116">
        <v>3.6215899999999985</v>
      </c>
      <c r="E608" s="116">
        <v>4.3587499999999997</v>
      </c>
      <c r="F608" s="1646">
        <f t="shared" si="97"/>
        <v>0.54618600210016122</v>
      </c>
      <c r="G608" s="116">
        <v>6.4376099999999994</v>
      </c>
      <c r="H608" s="116">
        <v>2.9153519999999999</v>
      </c>
      <c r="I608" s="116">
        <v>3.5222579999999999</v>
      </c>
      <c r="J608" s="1646">
        <f t="shared" si="98"/>
        <v>0.5471375246403557</v>
      </c>
      <c r="K608" s="116">
        <v>0</v>
      </c>
      <c r="L608" s="116">
        <v>0</v>
      </c>
      <c r="M608" s="116">
        <v>0</v>
      </c>
      <c r="N608" s="1646">
        <f t="shared" si="99"/>
        <v>0</v>
      </c>
      <c r="O608" s="1652">
        <v>0</v>
      </c>
      <c r="P608" s="116">
        <v>0</v>
      </c>
      <c r="Q608" s="116">
        <v>0</v>
      </c>
      <c r="R608" s="1646">
        <f t="shared" si="100"/>
        <v>0</v>
      </c>
      <c r="S608" s="116">
        <v>14.417949999999998</v>
      </c>
      <c r="T608" s="116">
        <v>6.536941999999998</v>
      </c>
      <c r="U608" s="116">
        <v>7.8810079999999987</v>
      </c>
      <c r="V608" s="1646">
        <f t="shared" si="101"/>
        <v>0.5466108566058282</v>
      </c>
      <c r="W608" s="116">
        <v>0.88887999999999989</v>
      </c>
      <c r="X608" s="116">
        <v>0.38705179999999995</v>
      </c>
      <c r="Y608" s="116">
        <v>0.50182819999999995</v>
      </c>
      <c r="Z608" s="1646">
        <f t="shared" si="102"/>
        <v>0.56456237062370629</v>
      </c>
      <c r="AA608" s="1652">
        <v>2.7367400000000002</v>
      </c>
      <c r="AB608" s="116">
        <v>1.3628200000000001</v>
      </c>
      <c r="AC608" s="116">
        <v>1.37392</v>
      </c>
      <c r="AD608" s="1646">
        <f t="shared" si="103"/>
        <v>0.50202796027390251</v>
      </c>
      <c r="AE608" s="1652">
        <v>3.6256200000000001</v>
      </c>
      <c r="AF608" s="116">
        <v>1.7498718000000002</v>
      </c>
      <c r="AG608" s="116">
        <v>1.8757481999999999</v>
      </c>
      <c r="AH608" s="1646">
        <f t="shared" si="104"/>
        <v>0.51735929303126083</v>
      </c>
      <c r="AI608" s="116">
        <v>3.6256200000000001</v>
      </c>
      <c r="AJ608" s="116">
        <v>1.7498718000000002</v>
      </c>
      <c r="AK608" s="116">
        <v>1.8757481999999999</v>
      </c>
      <c r="AL608" s="1655">
        <f t="shared" si="105"/>
        <v>0.51735929303126083</v>
      </c>
    </row>
    <row r="609" spans="2:38" outlineLevel="1">
      <c r="B609" s="503" t="s">
        <v>2077</v>
      </c>
      <c r="C609" s="116">
        <v>0</v>
      </c>
      <c r="D609" s="116">
        <v>0</v>
      </c>
      <c r="E609" s="116">
        <v>0</v>
      </c>
      <c r="F609" s="1646">
        <f t="shared" si="97"/>
        <v>0</v>
      </c>
      <c r="G609" s="116">
        <v>2.6435900000000001</v>
      </c>
      <c r="H609" s="116">
        <v>1.7269200000000002</v>
      </c>
      <c r="I609" s="116">
        <v>0.91666999999999987</v>
      </c>
      <c r="J609" s="1646">
        <f t="shared" si="98"/>
        <v>0.34675195472822934</v>
      </c>
      <c r="K609" s="116">
        <v>0.38974000000000003</v>
      </c>
      <c r="L609" s="116">
        <v>0.25418499999999999</v>
      </c>
      <c r="M609" s="116">
        <v>0.13555500000000001</v>
      </c>
      <c r="N609" s="1646">
        <f t="shared" si="99"/>
        <v>0.34780879560732797</v>
      </c>
      <c r="O609" s="1652">
        <v>1.3025599999999999</v>
      </c>
      <c r="P609" s="116">
        <v>0.98448600000000008</v>
      </c>
      <c r="Q609" s="116">
        <v>0.31807399999999986</v>
      </c>
      <c r="R609" s="1646">
        <f t="shared" si="100"/>
        <v>0.24419143839823107</v>
      </c>
      <c r="S609" s="116">
        <v>4.3358899999999991</v>
      </c>
      <c r="T609" s="116">
        <v>2.9655910000000003</v>
      </c>
      <c r="U609" s="116">
        <v>1.370298999999999</v>
      </c>
      <c r="V609" s="1646">
        <f t="shared" si="101"/>
        <v>0.31603638468688072</v>
      </c>
      <c r="W609" s="116">
        <v>2.7846199999999999</v>
      </c>
      <c r="X609" s="116">
        <v>1.6854100000000003</v>
      </c>
      <c r="Y609" s="116">
        <v>1.0992099999999996</v>
      </c>
      <c r="Z609" s="1646">
        <f t="shared" si="102"/>
        <v>0.39474326838132301</v>
      </c>
      <c r="AA609" s="1652">
        <v>0.7</v>
      </c>
      <c r="AB609" s="116">
        <v>0.38031999999999999</v>
      </c>
      <c r="AC609" s="116">
        <v>0.31968000000000002</v>
      </c>
      <c r="AD609" s="1646">
        <f t="shared" si="103"/>
        <v>0.45668571428571436</v>
      </c>
      <c r="AE609" s="1652">
        <v>3.4846200000000001</v>
      </c>
      <c r="AF609" s="116">
        <v>2.0657300000000003</v>
      </c>
      <c r="AG609" s="116">
        <v>1.4188899999999993</v>
      </c>
      <c r="AH609" s="1646">
        <f t="shared" si="104"/>
        <v>0.40718643639765578</v>
      </c>
      <c r="AI609" s="116">
        <v>5.17692</v>
      </c>
      <c r="AJ609" s="116">
        <v>3.3044010000000004</v>
      </c>
      <c r="AK609" s="116">
        <v>1.8725189999999998</v>
      </c>
      <c r="AL609" s="1655">
        <f t="shared" si="105"/>
        <v>0.36170522241023617</v>
      </c>
    </row>
    <row r="610" spans="2:38" outlineLevel="1">
      <c r="B610" s="503" t="s">
        <v>1907</v>
      </c>
      <c r="C610" s="116">
        <v>0</v>
      </c>
      <c r="D610" s="116">
        <v>0</v>
      </c>
      <c r="E610" s="116">
        <v>0</v>
      </c>
      <c r="F610" s="1646">
        <f t="shared" si="97"/>
        <v>0</v>
      </c>
      <c r="G610" s="116">
        <v>3.0136799999999999</v>
      </c>
      <c r="H610" s="116">
        <v>2.1748699999999994</v>
      </c>
      <c r="I610" s="116">
        <v>0.83881000000000039</v>
      </c>
      <c r="J610" s="1646">
        <f t="shared" si="98"/>
        <v>0.27833412970189286</v>
      </c>
      <c r="K610" s="116">
        <v>3.6803400000000002</v>
      </c>
      <c r="L610" s="116">
        <v>2.8719550000000003</v>
      </c>
      <c r="M610" s="116">
        <v>0.8083849999999998</v>
      </c>
      <c r="N610" s="1646">
        <f t="shared" si="99"/>
        <v>0.21964954324872152</v>
      </c>
      <c r="O610" s="1652">
        <v>0</v>
      </c>
      <c r="P610" s="116">
        <v>0</v>
      </c>
      <c r="Q610" s="116">
        <v>0</v>
      </c>
      <c r="R610" s="1646">
        <f t="shared" si="100"/>
        <v>0</v>
      </c>
      <c r="S610" s="116">
        <v>6.6940200000000001</v>
      </c>
      <c r="T610" s="116">
        <v>5.0468250000000001</v>
      </c>
      <c r="U610" s="116">
        <v>1.6471950000000006</v>
      </c>
      <c r="V610" s="1646">
        <f t="shared" si="101"/>
        <v>0.24606962632319601</v>
      </c>
      <c r="W610" s="116">
        <v>1.8</v>
      </c>
      <c r="X610" s="116">
        <v>1.4958899999999999</v>
      </c>
      <c r="Y610" s="116">
        <v>0.3041100000000001</v>
      </c>
      <c r="Z610" s="1646">
        <f t="shared" si="102"/>
        <v>0.16895000000000004</v>
      </c>
      <c r="AA610" s="1652">
        <v>3.2341799999999998</v>
      </c>
      <c r="AB610" s="116">
        <v>2.4777089999999999</v>
      </c>
      <c r="AC610" s="116">
        <v>0.756471</v>
      </c>
      <c r="AD610" s="1646">
        <f t="shared" si="103"/>
        <v>0.23389885535127916</v>
      </c>
      <c r="AE610" s="1652">
        <v>5.0341800000000001</v>
      </c>
      <c r="AF610" s="116">
        <v>3.9735989999999997</v>
      </c>
      <c r="AG610" s="116">
        <v>1.0605810000000007</v>
      </c>
      <c r="AH610" s="1646">
        <f t="shared" si="104"/>
        <v>0.21067601873592137</v>
      </c>
      <c r="AI610" s="116">
        <v>8.7145200000000003</v>
      </c>
      <c r="AJ610" s="116">
        <v>6.8455539999999999</v>
      </c>
      <c r="AK610" s="116">
        <v>1.8689660000000003</v>
      </c>
      <c r="AL610" s="1655">
        <f t="shared" si="105"/>
        <v>0.21446574223250395</v>
      </c>
    </row>
    <row r="611" spans="2:38" outlineLevel="1">
      <c r="B611" s="503" t="s">
        <v>1817</v>
      </c>
      <c r="C611" s="116">
        <v>4.8589799999999999</v>
      </c>
      <c r="D611" s="116">
        <v>3.6255471999999993</v>
      </c>
      <c r="E611" s="116">
        <v>1.2334328000000001</v>
      </c>
      <c r="F611" s="1646">
        <f t="shared" si="97"/>
        <v>0.25384603352967089</v>
      </c>
      <c r="G611" s="116">
        <v>0</v>
      </c>
      <c r="H611" s="116">
        <v>0</v>
      </c>
      <c r="I611" s="116">
        <v>0</v>
      </c>
      <c r="J611" s="1646">
        <f t="shared" si="98"/>
        <v>0</v>
      </c>
      <c r="K611" s="116">
        <v>5.08291</v>
      </c>
      <c r="L611" s="116">
        <v>3.8316466</v>
      </c>
      <c r="M611" s="116">
        <v>1.2512633999999998</v>
      </c>
      <c r="N611" s="1646">
        <f t="shared" si="99"/>
        <v>0.24617067782038238</v>
      </c>
      <c r="O611" s="1652">
        <v>4.1162399999999995</v>
      </c>
      <c r="P611" s="116">
        <v>3.4993600000000007</v>
      </c>
      <c r="Q611" s="116">
        <v>0.61687999999999921</v>
      </c>
      <c r="R611" s="1646">
        <f t="shared" si="100"/>
        <v>0.14986492527160691</v>
      </c>
      <c r="S611" s="116">
        <v>14.058129999999998</v>
      </c>
      <c r="T611" s="116">
        <v>10.9565538</v>
      </c>
      <c r="U611" s="116">
        <v>3.1015761999999993</v>
      </c>
      <c r="V611" s="1646">
        <f t="shared" si="101"/>
        <v>0.22062509025026797</v>
      </c>
      <c r="W611" s="116">
        <v>0</v>
      </c>
      <c r="X611" s="116">
        <v>0</v>
      </c>
      <c r="Y611" s="116">
        <v>0</v>
      </c>
      <c r="Z611" s="1646">
        <f t="shared" si="102"/>
        <v>0</v>
      </c>
      <c r="AA611" s="1652">
        <v>0</v>
      </c>
      <c r="AB611" s="116">
        <v>0</v>
      </c>
      <c r="AC611" s="116">
        <v>0</v>
      </c>
      <c r="AD611" s="1646">
        <f t="shared" si="103"/>
        <v>0</v>
      </c>
      <c r="AE611" s="1652">
        <v>0</v>
      </c>
      <c r="AF611" s="116">
        <v>0</v>
      </c>
      <c r="AG611" s="116">
        <v>0</v>
      </c>
      <c r="AH611" s="1646">
        <f t="shared" si="104"/>
        <v>0</v>
      </c>
      <c r="AI611" s="116">
        <v>9.1991499999999995</v>
      </c>
      <c r="AJ611" s="116">
        <v>7.3310066000000003</v>
      </c>
      <c r="AK611" s="116">
        <v>1.868143399999999</v>
      </c>
      <c r="AL611" s="1655">
        <f t="shared" si="105"/>
        <v>0.20307782784278972</v>
      </c>
    </row>
    <row r="612" spans="2:38" outlineLevel="1">
      <c r="B612" s="503" t="s">
        <v>1643</v>
      </c>
      <c r="C612" s="116">
        <v>0</v>
      </c>
      <c r="D612" s="116">
        <v>0</v>
      </c>
      <c r="E612" s="116">
        <v>0</v>
      </c>
      <c r="F612" s="1646">
        <f t="shared" si="97"/>
        <v>0</v>
      </c>
      <c r="G612" s="116">
        <v>18.14359</v>
      </c>
      <c r="H612" s="116">
        <v>14.148959999999999</v>
      </c>
      <c r="I612" s="116">
        <v>3.9946300000000012</v>
      </c>
      <c r="J612" s="1646">
        <f t="shared" si="98"/>
        <v>0.22016756331023801</v>
      </c>
      <c r="K612" s="116">
        <v>0</v>
      </c>
      <c r="L612" s="116">
        <v>0</v>
      </c>
      <c r="M612" s="116">
        <v>0</v>
      </c>
      <c r="N612" s="1646">
        <f t="shared" si="99"/>
        <v>0</v>
      </c>
      <c r="O612" s="1652">
        <v>0</v>
      </c>
      <c r="P612" s="116">
        <v>0</v>
      </c>
      <c r="Q612" s="116">
        <v>0</v>
      </c>
      <c r="R612" s="1646">
        <f t="shared" si="100"/>
        <v>0</v>
      </c>
      <c r="S612" s="116">
        <v>18.14359</v>
      </c>
      <c r="T612" s="116">
        <v>14.148959999999999</v>
      </c>
      <c r="U612" s="116">
        <v>3.9946300000000012</v>
      </c>
      <c r="V612" s="1646">
        <f t="shared" si="101"/>
        <v>0.22016756331023801</v>
      </c>
      <c r="W612" s="116">
        <v>0</v>
      </c>
      <c r="X612" s="116">
        <v>0</v>
      </c>
      <c r="Y612" s="116">
        <v>0</v>
      </c>
      <c r="Z612" s="1646">
        <f t="shared" si="102"/>
        <v>0</v>
      </c>
      <c r="AA612" s="1652">
        <v>4.6803400000000002</v>
      </c>
      <c r="AB612" s="116">
        <v>2.8431000000000002</v>
      </c>
      <c r="AC612" s="116">
        <v>1.8372399999999998</v>
      </c>
      <c r="AD612" s="1646">
        <f t="shared" si="103"/>
        <v>0.39254413140925654</v>
      </c>
      <c r="AE612" s="1652">
        <v>4.6803400000000002</v>
      </c>
      <c r="AF612" s="116">
        <v>2.8431000000000002</v>
      </c>
      <c r="AG612" s="116">
        <v>1.8372399999999998</v>
      </c>
      <c r="AH612" s="1646">
        <f t="shared" si="104"/>
        <v>0.39254413140925654</v>
      </c>
      <c r="AI612" s="116">
        <v>4.6803400000000002</v>
      </c>
      <c r="AJ612" s="116">
        <v>2.8431000000000002</v>
      </c>
      <c r="AK612" s="116">
        <v>1.8372399999999998</v>
      </c>
      <c r="AL612" s="1655">
        <f t="shared" si="105"/>
        <v>0.39254413140925654</v>
      </c>
    </row>
    <row r="613" spans="2:38" outlineLevel="1">
      <c r="B613" s="503" t="s">
        <v>4840</v>
      </c>
      <c r="C613" s="116">
        <v>0</v>
      </c>
      <c r="D613" s="116">
        <v>0</v>
      </c>
      <c r="E613" s="116">
        <v>0</v>
      </c>
      <c r="F613" s="1646">
        <f t="shared" si="97"/>
        <v>0</v>
      </c>
      <c r="G613" s="116">
        <v>0</v>
      </c>
      <c r="H613" s="116">
        <v>0</v>
      </c>
      <c r="I613" s="116">
        <v>0</v>
      </c>
      <c r="J613" s="1646">
        <f t="shared" si="98"/>
        <v>0</v>
      </c>
      <c r="K613" s="116">
        <v>0</v>
      </c>
      <c r="L613" s="116">
        <v>0</v>
      </c>
      <c r="M613" s="116">
        <v>0</v>
      </c>
      <c r="N613" s="1646">
        <f t="shared" si="99"/>
        <v>0</v>
      </c>
      <c r="O613" s="1652">
        <v>0</v>
      </c>
      <c r="P613" s="116">
        <v>0</v>
      </c>
      <c r="Q613" s="116">
        <v>0</v>
      </c>
      <c r="R613" s="1646">
        <f t="shared" si="100"/>
        <v>0</v>
      </c>
      <c r="S613" s="116">
        <v>0</v>
      </c>
      <c r="T613" s="116">
        <v>0</v>
      </c>
      <c r="U613" s="116">
        <v>0</v>
      </c>
      <c r="V613" s="1646">
        <f t="shared" si="101"/>
        <v>0</v>
      </c>
      <c r="W613" s="116">
        <v>10.295729999999999</v>
      </c>
      <c r="X613" s="116">
        <v>8.47044</v>
      </c>
      <c r="Y613" s="116">
        <v>1.825289999999999</v>
      </c>
      <c r="Z613" s="1646">
        <f t="shared" si="102"/>
        <v>0.17728611764294511</v>
      </c>
      <c r="AA613" s="1652">
        <v>0</v>
      </c>
      <c r="AB613" s="116">
        <v>0</v>
      </c>
      <c r="AC613" s="116">
        <v>0</v>
      </c>
      <c r="AD613" s="1646">
        <f t="shared" si="103"/>
        <v>0</v>
      </c>
      <c r="AE613" s="1652">
        <v>10.295729999999999</v>
      </c>
      <c r="AF613" s="116">
        <v>8.47044</v>
      </c>
      <c r="AG613" s="116">
        <v>1.825289999999999</v>
      </c>
      <c r="AH613" s="1646">
        <f t="shared" si="104"/>
        <v>0.17728611764294511</v>
      </c>
      <c r="AI613" s="116">
        <v>10.295729999999999</v>
      </c>
      <c r="AJ613" s="116">
        <v>8.47044</v>
      </c>
      <c r="AK613" s="116">
        <v>1.825289999999999</v>
      </c>
      <c r="AL613" s="1655">
        <f t="shared" si="105"/>
        <v>0.17728611764294511</v>
      </c>
    </row>
    <row r="614" spans="2:38" outlineLevel="1">
      <c r="B614" s="503" t="s">
        <v>2223</v>
      </c>
      <c r="C614" s="116">
        <v>-0.75127999999999995</v>
      </c>
      <c r="D614" s="116">
        <v>-0.41667300000000002</v>
      </c>
      <c r="E614" s="116">
        <v>-0.33460699999999999</v>
      </c>
      <c r="F614" s="1646">
        <f t="shared" si="97"/>
        <v>0.44538254711958258</v>
      </c>
      <c r="G614" s="116">
        <v>1.5786300000000002</v>
      </c>
      <c r="H614" s="116">
        <v>0</v>
      </c>
      <c r="I614" s="116">
        <v>1.5786300000000002</v>
      </c>
      <c r="J614" s="1646">
        <f t="shared" si="98"/>
        <v>1</v>
      </c>
      <c r="K614" s="116">
        <v>0</v>
      </c>
      <c r="L614" s="116">
        <v>0</v>
      </c>
      <c r="M614" s="116">
        <v>0</v>
      </c>
      <c r="N614" s="1646">
        <f t="shared" si="99"/>
        <v>0</v>
      </c>
      <c r="O614" s="1652">
        <v>1.5547</v>
      </c>
      <c r="P614" s="116">
        <v>0</v>
      </c>
      <c r="Q614" s="116">
        <v>1.5547</v>
      </c>
      <c r="R614" s="1646">
        <f t="shared" si="100"/>
        <v>1</v>
      </c>
      <c r="S614" s="116">
        <v>2.38205</v>
      </c>
      <c r="T614" s="116">
        <v>-0.41667300000000002</v>
      </c>
      <c r="U614" s="116">
        <v>2.7987229999999998</v>
      </c>
      <c r="V614" s="1646">
        <f t="shared" si="101"/>
        <v>1.1749220209483429</v>
      </c>
      <c r="W614" s="116">
        <v>1.3504200000000002</v>
      </c>
      <c r="X614" s="116">
        <v>1.0900000000000001</v>
      </c>
      <c r="Y614" s="116">
        <v>0.2604200000000001</v>
      </c>
      <c r="Z614" s="1646">
        <f t="shared" si="102"/>
        <v>0.19284370788347333</v>
      </c>
      <c r="AA614" s="1652">
        <v>0</v>
      </c>
      <c r="AB614" s="116">
        <v>0</v>
      </c>
      <c r="AC614" s="116">
        <v>0</v>
      </c>
      <c r="AD614" s="1646">
        <f t="shared" si="103"/>
        <v>0</v>
      </c>
      <c r="AE614" s="1652">
        <v>1.3504200000000002</v>
      </c>
      <c r="AF614" s="116">
        <v>1.0900000000000001</v>
      </c>
      <c r="AG614" s="116">
        <v>0.2604200000000001</v>
      </c>
      <c r="AH614" s="1646">
        <f t="shared" si="104"/>
        <v>0.19284370788347333</v>
      </c>
      <c r="AI614" s="116">
        <v>2.9051199999999997</v>
      </c>
      <c r="AJ614" s="116">
        <v>1.0900000000000001</v>
      </c>
      <c r="AK614" s="116">
        <v>1.8151199999999998</v>
      </c>
      <c r="AL614" s="1655">
        <f t="shared" si="105"/>
        <v>0.62480035248113674</v>
      </c>
    </row>
    <row r="615" spans="2:38" outlineLevel="1">
      <c r="B615" s="503" t="s">
        <v>1327</v>
      </c>
      <c r="C615" s="116">
        <v>67.759829999999994</v>
      </c>
      <c r="D615" s="116">
        <v>53.831275399999988</v>
      </c>
      <c r="E615" s="116">
        <v>13.928554599999996</v>
      </c>
      <c r="F615" s="1646">
        <f t="shared" si="97"/>
        <v>0.20555769694227388</v>
      </c>
      <c r="G615" s="116">
        <v>2.4777900000000002</v>
      </c>
      <c r="H615" s="116">
        <v>1.8466123000000003</v>
      </c>
      <c r="I615" s="116">
        <v>0.63117769999999973</v>
      </c>
      <c r="J615" s="1646">
        <f t="shared" si="98"/>
        <v>0.25473413808272682</v>
      </c>
      <c r="K615" s="116">
        <v>0</v>
      </c>
      <c r="L615" s="116">
        <v>0</v>
      </c>
      <c r="M615" s="116">
        <v>0</v>
      </c>
      <c r="N615" s="1646">
        <f t="shared" si="99"/>
        <v>0</v>
      </c>
      <c r="O615" s="1652">
        <v>0</v>
      </c>
      <c r="P615" s="116">
        <v>0</v>
      </c>
      <c r="Q615" s="116">
        <v>0</v>
      </c>
      <c r="R615" s="1646">
        <f t="shared" si="100"/>
        <v>0</v>
      </c>
      <c r="S615" s="116">
        <v>70.237619999999978</v>
      </c>
      <c r="T615" s="116">
        <v>55.677887699999992</v>
      </c>
      <c r="U615" s="116">
        <v>14.55973229999999</v>
      </c>
      <c r="V615" s="1646">
        <f t="shared" si="101"/>
        <v>0.20729250649438283</v>
      </c>
      <c r="W615" s="116">
        <v>0</v>
      </c>
      <c r="X615" s="116">
        <v>0</v>
      </c>
      <c r="Y615" s="116">
        <v>0</v>
      </c>
      <c r="Z615" s="1646">
        <f t="shared" si="102"/>
        <v>0</v>
      </c>
      <c r="AA615" s="1652">
        <v>2.68804</v>
      </c>
      <c r="AB615" s="116">
        <v>0.88755849999999992</v>
      </c>
      <c r="AC615" s="116">
        <v>1.8004815000000001</v>
      </c>
      <c r="AD615" s="1646">
        <f t="shared" si="103"/>
        <v>0.66981201916638144</v>
      </c>
      <c r="AE615" s="1652">
        <v>2.68804</v>
      </c>
      <c r="AF615" s="116">
        <v>0.88755849999999992</v>
      </c>
      <c r="AG615" s="116">
        <v>1.8004815000000001</v>
      </c>
      <c r="AH615" s="1646">
        <f t="shared" si="104"/>
        <v>0.66981201916638144</v>
      </c>
      <c r="AI615" s="116">
        <v>2.68804</v>
      </c>
      <c r="AJ615" s="116">
        <v>0.88755849999999992</v>
      </c>
      <c r="AK615" s="116">
        <v>1.8004815000000001</v>
      </c>
      <c r="AL615" s="1655">
        <f t="shared" si="105"/>
        <v>0.66981201916638144</v>
      </c>
    </row>
    <row r="616" spans="2:38" outlineLevel="1">
      <c r="B616" s="503" t="s">
        <v>2043</v>
      </c>
      <c r="C616" s="116">
        <v>0.82905999999999991</v>
      </c>
      <c r="D616" s="116">
        <v>0.46345116000000003</v>
      </c>
      <c r="E616" s="116">
        <v>0.36560883999999993</v>
      </c>
      <c r="F616" s="1646">
        <f t="shared" si="97"/>
        <v>0.44099201505319274</v>
      </c>
      <c r="G616" s="116">
        <v>0</v>
      </c>
      <c r="H616" s="116">
        <v>0</v>
      </c>
      <c r="I616" s="116">
        <v>0</v>
      </c>
      <c r="J616" s="1646">
        <f t="shared" si="98"/>
        <v>0</v>
      </c>
      <c r="K616" s="116">
        <v>2.7632500000000002</v>
      </c>
      <c r="L616" s="116">
        <v>1.5733159500000002</v>
      </c>
      <c r="M616" s="116">
        <v>1.1899340499999997</v>
      </c>
      <c r="N616" s="1646">
        <f t="shared" si="99"/>
        <v>0.43062844476612672</v>
      </c>
      <c r="O616" s="1652">
        <v>0</v>
      </c>
      <c r="P616" s="116">
        <v>0</v>
      </c>
      <c r="Q616" s="116">
        <v>0</v>
      </c>
      <c r="R616" s="1646">
        <f t="shared" si="100"/>
        <v>0</v>
      </c>
      <c r="S616" s="116">
        <v>3.5923099999999999</v>
      </c>
      <c r="T616" s="116">
        <v>2.0367671100000004</v>
      </c>
      <c r="U616" s="116">
        <v>1.5555428899999997</v>
      </c>
      <c r="V616" s="1646">
        <f t="shared" si="101"/>
        <v>0.43302022653946898</v>
      </c>
      <c r="W616" s="116">
        <v>1.4709299999999998</v>
      </c>
      <c r="X616" s="116">
        <v>0.88745750000000001</v>
      </c>
      <c r="Y616" s="116">
        <v>0.58347249999999984</v>
      </c>
      <c r="Z616" s="1646">
        <f t="shared" si="102"/>
        <v>0.39666911409788358</v>
      </c>
      <c r="AA616" s="1652">
        <v>0</v>
      </c>
      <c r="AB616" s="116">
        <v>0</v>
      </c>
      <c r="AC616" s="116">
        <v>0</v>
      </c>
      <c r="AD616" s="1646">
        <f t="shared" si="103"/>
        <v>0</v>
      </c>
      <c r="AE616" s="1652">
        <v>1.4709299999999998</v>
      </c>
      <c r="AF616" s="116">
        <v>0.88745750000000001</v>
      </c>
      <c r="AG616" s="116">
        <v>0.58347249999999984</v>
      </c>
      <c r="AH616" s="1646">
        <f t="shared" si="104"/>
        <v>0.39666911409788358</v>
      </c>
      <c r="AI616" s="116">
        <v>4.2341800000000003</v>
      </c>
      <c r="AJ616" s="116">
        <v>2.46077345</v>
      </c>
      <c r="AK616" s="116">
        <v>1.7734065500000002</v>
      </c>
      <c r="AL616" s="1655">
        <f t="shared" si="105"/>
        <v>0.41883116683749866</v>
      </c>
    </row>
    <row r="617" spans="2:38" outlineLevel="1">
      <c r="B617" s="503" t="s">
        <v>2067</v>
      </c>
      <c r="C617" s="116">
        <v>0</v>
      </c>
      <c r="D617" s="116">
        <v>0</v>
      </c>
      <c r="E617" s="116">
        <v>0</v>
      </c>
      <c r="F617" s="1646">
        <f t="shared" si="97"/>
        <v>0</v>
      </c>
      <c r="G617" s="116">
        <v>3.1</v>
      </c>
      <c r="H617" s="116">
        <v>2.2114026</v>
      </c>
      <c r="I617" s="116">
        <v>0.88859740000000009</v>
      </c>
      <c r="J617" s="1646">
        <f t="shared" si="98"/>
        <v>0.28664432258064521</v>
      </c>
      <c r="K617" s="116">
        <v>0</v>
      </c>
      <c r="L617" s="116">
        <v>0</v>
      </c>
      <c r="M617" s="116">
        <v>0</v>
      </c>
      <c r="N617" s="1646">
        <f t="shared" si="99"/>
        <v>0</v>
      </c>
      <c r="O617" s="1652">
        <v>4.0170900000000005</v>
      </c>
      <c r="P617" s="116">
        <v>2.2446521999999991</v>
      </c>
      <c r="Q617" s="116">
        <v>1.772437800000001</v>
      </c>
      <c r="R617" s="1646">
        <f t="shared" si="100"/>
        <v>0.44122431909665971</v>
      </c>
      <c r="S617" s="116">
        <v>7.1170900000000001</v>
      </c>
      <c r="T617" s="116">
        <v>4.4560547999999987</v>
      </c>
      <c r="U617" s="116">
        <v>2.661035200000001</v>
      </c>
      <c r="V617" s="1646">
        <f t="shared" si="101"/>
        <v>0.37389371217730855</v>
      </c>
      <c r="W617" s="116">
        <v>0</v>
      </c>
      <c r="X617" s="116">
        <v>0</v>
      </c>
      <c r="Y617" s="116">
        <v>0</v>
      </c>
      <c r="Z617" s="1646">
        <f t="shared" si="102"/>
        <v>0</v>
      </c>
      <c r="AA617" s="1652">
        <v>0</v>
      </c>
      <c r="AB617" s="116">
        <v>0</v>
      </c>
      <c r="AC617" s="116">
        <v>0</v>
      </c>
      <c r="AD617" s="1646">
        <f t="shared" si="103"/>
        <v>0</v>
      </c>
      <c r="AE617" s="1652">
        <v>0</v>
      </c>
      <c r="AF617" s="116">
        <v>0</v>
      </c>
      <c r="AG617" s="116">
        <v>0</v>
      </c>
      <c r="AH617" s="1646">
        <f t="shared" si="104"/>
        <v>0</v>
      </c>
      <c r="AI617" s="116">
        <v>4.0170900000000005</v>
      </c>
      <c r="AJ617" s="116">
        <v>2.2446521999999991</v>
      </c>
      <c r="AK617" s="116">
        <v>1.772437800000001</v>
      </c>
      <c r="AL617" s="1655">
        <f t="shared" si="105"/>
        <v>0.44122431909665971</v>
      </c>
    </row>
    <row r="618" spans="2:38" outlineLevel="1">
      <c r="B618" s="503" t="s">
        <v>1991</v>
      </c>
      <c r="C618" s="116">
        <v>2.7111199999999998</v>
      </c>
      <c r="D618" s="116">
        <v>2.0244526</v>
      </c>
      <c r="E618" s="116">
        <v>0.68666740000000004</v>
      </c>
      <c r="F618" s="1646">
        <f t="shared" si="97"/>
        <v>0.25327812859629972</v>
      </c>
      <c r="G618" s="116">
        <v>1.8888900000000002</v>
      </c>
      <c r="H618" s="116">
        <v>1.3858596999999999</v>
      </c>
      <c r="I618" s="116">
        <v>0.50303030000000015</v>
      </c>
      <c r="J618" s="1646">
        <f t="shared" si="98"/>
        <v>0.26631000217058703</v>
      </c>
      <c r="K618" s="116">
        <v>0</v>
      </c>
      <c r="L618" s="116">
        <v>0</v>
      </c>
      <c r="M618" s="116">
        <v>0</v>
      </c>
      <c r="N618" s="1646">
        <f t="shared" si="99"/>
        <v>0</v>
      </c>
      <c r="O618" s="1652">
        <v>2.01709</v>
      </c>
      <c r="P618" s="116">
        <v>1.2328741999999999</v>
      </c>
      <c r="Q618" s="116">
        <v>0.78421580000000013</v>
      </c>
      <c r="R618" s="1646">
        <f t="shared" si="100"/>
        <v>0.38878572597157296</v>
      </c>
      <c r="S618" s="116">
        <v>6.6171000000000006</v>
      </c>
      <c r="T618" s="116">
        <v>4.6431864999999997</v>
      </c>
      <c r="U618" s="116">
        <v>1.9739135000000005</v>
      </c>
      <c r="V618" s="1646">
        <f t="shared" si="101"/>
        <v>0.29830492209578219</v>
      </c>
      <c r="W618" s="116">
        <v>2.67265</v>
      </c>
      <c r="X618" s="116">
        <v>1.6912819999999997</v>
      </c>
      <c r="Y618" s="116">
        <v>0.98136800000000035</v>
      </c>
      <c r="Z618" s="1646">
        <f t="shared" si="102"/>
        <v>0.3671891194133165</v>
      </c>
      <c r="AA618" s="1652">
        <v>0</v>
      </c>
      <c r="AB618" s="116">
        <v>0</v>
      </c>
      <c r="AC618" s="116">
        <v>0</v>
      </c>
      <c r="AD618" s="1646">
        <f t="shared" si="103"/>
        <v>0</v>
      </c>
      <c r="AE618" s="1652">
        <v>2.67265</v>
      </c>
      <c r="AF618" s="116">
        <v>1.6912819999999997</v>
      </c>
      <c r="AG618" s="116">
        <v>0.98136800000000035</v>
      </c>
      <c r="AH618" s="1646">
        <f t="shared" si="104"/>
        <v>0.3671891194133165</v>
      </c>
      <c r="AI618" s="116">
        <v>4.6897399999999996</v>
      </c>
      <c r="AJ618" s="116">
        <v>2.9241561999999997</v>
      </c>
      <c r="AK618" s="116">
        <v>1.7655838000000004</v>
      </c>
      <c r="AL618" s="1655">
        <f t="shared" si="105"/>
        <v>0.37647797106022945</v>
      </c>
    </row>
    <row r="619" spans="2:38" outlineLevel="1">
      <c r="B619" s="503" t="s">
        <v>1839</v>
      </c>
      <c r="C619" s="116">
        <v>0</v>
      </c>
      <c r="D619" s="116">
        <v>0</v>
      </c>
      <c r="E619" s="116">
        <v>0</v>
      </c>
      <c r="F619" s="1646">
        <f t="shared" si="97"/>
        <v>0</v>
      </c>
      <c r="G619" s="116">
        <v>4.2239300000000002</v>
      </c>
      <c r="H619" s="116">
        <v>2.98272</v>
      </c>
      <c r="I619" s="116">
        <v>1.2412100000000001</v>
      </c>
      <c r="J619" s="1646">
        <f t="shared" si="98"/>
        <v>0.29385193409928673</v>
      </c>
      <c r="K619" s="116">
        <v>4.8914499999999999</v>
      </c>
      <c r="L619" s="116">
        <v>3.1632262</v>
      </c>
      <c r="M619" s="116">
        <v>1.7282237999999999</v>
      </c>
      <c r="N619" s="1646">
        <f t="shared" si="99"/>
        <v>0.3533152337241513</v>
      </c>
      <c r="O619" s="1652">
        <v>0</v>
      </c>
      <c r="P619" s="116">
        <v>0</v>
      </c>
      <c r="Q619" s="116">
        <v>0</v>
      </c>
      <c r="R619" s="1646">
        <f t="shared" si="100"/>
        <v>0</v>
      </c>
      <c r="S619" s="116">
        <v>9.1153800000000018</v>
      </c>
      <c r="T619" s="116">
        <v>6.1459462</v>
      </c>
      <c r="U619" s="116">
        <v>2.9694338000000009</v>
      </c>
      <c r="V619" s="1646">
        <f t="shared" si="101"/>
        <v>0.32576083498438907</v>
      </c>
      <c r="W619" s="116">
        <v>0</v>
      </c>
      <c r="X619" s="116">
        <v>0</v>
      </c>
      <c r="Y619" s="116">
        <v>0</v>
      </c>
      <c r="Z619" s="1646">
        <f t="shared" si="102"/>
        <v>0</v>
      </c>
      <c r="AA619" s="1652">
        <v>0</v>
      </c>
      <c r="AB619" s="116">
        <v>0</v>
      </c>
      <c r="AC619" s="116">
        <v>0</v>
      </c>
      <c r="AD619" s="1646">
        <f t="shared" si="103"/>
        <v>0</v>
      </c>
      <c r="AE619" s="1652">
        <v>0</v>
      </c>
      <c r="AF619" s="116">
        <v>0</v>
      </c>
      <c r="AG619" s="116">
        <v>0</v>
      </c>
      <c r="AH619" s="1646">
        <f t="shared" si="104"/>
        <v>0</v>
      </c>
      <c r="AI619" s="116">
        <v>4.8914499999999999</v>
      </c>
      <c r="AJ619" s="116">
        <v>3.1632262</v>
      </c>
      <c r="AK619" s="116">
        <v>1.7282237999999999</v>
      </c>
      <c r="AL619" s="1655">
        <f t="shared" si="105"/>
        <v>0.3533152337241513</v>
      </c>
    </row>
    <row r="620" spans="2:38" outlineLevel="1">
      <c r="B620" s="503" t="s">
        <v>1679</v>
      </c>
      <c r="C620" s="116">
        <v>0</v>
      </c>
      <c r="D620" s="116">
        <v>0</v>
      </c>
      <c r="E620" s="116">
        <v>0</v>
      </c>
      <c r="F620" s="1646">
        <f t="shared" si="97"/>
        <v>0</v>
      </c>
      <c r="G620" s="116">
        <v>9.7478600000000011</v>
      </c>
      <c r="H620" s="116">
        <v>7.2027392999999993</v>
      </c>
      <c r="I620" s="116">
        <v>2.5451207000000013</v>
      </c>
      <c r="J620" s="1646">
        <f t="shared" si="98"/>
        <v>0.2610953275898506</v>
      </c>
      <c r="K620" s="116">
        <v>6.5376200000000004</v>
      </c>
      <c r="L620" s="116">
        <v>5.0399514600000002</v>
      </c>
      <c r="M620" s="116">
        <v>1.4976685400000005</v>
      </c>
      <c r="N620" s="1646">
        <f t="shared" si="99"/>
        <v>0.22908467301556229</v>
      </c>
      <c r="O620" s="1652">
        <v>0.3906</v>
      </c>
      <c r="P620" s="116">
        <v>0.24508499999999997</v>
      </c>
      <c r="Q620" s="116">
        <v>0.14551500000000003</v>
      </c>
      <c r="R620" s="1646">
        <f t="shared" si="100"/>
        <v>0.37254224270353309</v>
      </c>
      <c r="S620" s="116">
        <v>16.676080000000002</v>
      </c>
      <c r="T620" s="116">
        <v>12.487775759999998</v>
      </c>
      <c r="U620" s="116">
        <v>4.1883042400000035</v>
      </c>
      <c r="V620" s="1646">
        <f t="shared" si="101"/>
        <v>0.25115640126456595</v>
      </c>
      <c r="W620" s="116">
        <v>0</v>
      </c>
      <c r="X620" s="116">
        <v>0</v>
      </c>
      <c r="Y620" s="116">
        <v>0</v>
      </c>
      <c r="Z620" s="1646">
        <f t="shared" si="102"/>
        <v>0</v>
      </c>
      <c r="AA620" s="1652">
        <v>-0.55553999999999992</v>
      </c>
      <c r="AB620" s="116">
        <v>-0.62547070000000016</v>
      </c>
      <c r="AC620" s="116">
        <v>6.9930700000000234E-2</v>
      </c>
      <c r="AD620" s="1646">
        <f t="shared" si="103"/>
        <v>-0.12587878460596941</v>
      </c>
      <c r="AE620" s="1652">
        <v>-0.55553999999999992</v>
      </c>
      <c r="AF620" s="116">
        <v>-0.62547070000000016</v>
      </c>
      <c r="AG620" s="116">
        <v>6.9930700000000234E-2</v>
      </c>
      <c r="AH620" s="1646">
        <f t="shared" si="104"/>
        <v>-0.12587878460596941</v>
      </c>
      <c r="AI620" s="116">
        <v>6.3726800000000008</v>
      </c>
      <c r="AJ620" s="116">
        <v>4.6595657600000004</v>
      </c>
      <c r="AK620" s="116">
        <v>1.7131142400000008</v>
      </c>
      <c r="AL620" s="1655">
        <f t="shared" si="105"/>
        <v>0.26882163234306455</v>
      </c>
    </row>
    <row r="621" spans="2:38" outlineLevel="1">
      <c r="B621" s="503" t="s">
        <v>2033</v>
      </c>
      <c r="C621" s="116">
        <v>0.9</v>
      </c>
      <c r="D621" s="116">
        <v>0.21986399999999998</v>
      </c>
      <c r="E621" s="116">
        <v>0.68013599999999996</v>
      </c>
      <c r="F621" s="1646">
        <f t="shared" si="97"/>
        <v>0.75570666666666664</v>
      </c>
      <c r="G621" s="116">
        <v>0</v>
      </c>
      <c r="H621" s="116">
        <v>0</v>
      </c>
      <c r="I621" s="116">
        <v>0</v>
      </c>
      <c r="J621" s="1646">
        <f t="shared" si="98"/>
        <v>0</v>
      </c>
      <c r="K621" s="116">
        <v>2.8598300000000001</v>
      </c>
      <c r="L621" s="116">
        <v>1.1591</v>
      </c>
      <c r="M621" s="116">
        <v>1.7007300000000001</v>
      </c>
      <c r="N621" s="1646">
        <f t="shared" si="99"/>
        <v>0.59469618823496506</v>
      </c>
      <c r="O621" s="1652">
        <v>0</v>
      </c>
      <c r="P621" s="116">
        <v>0</v>
      </c>
      <c r="Q621" s="116">
        <v>0</v>
      </c>
      <c r="R621" s="1646">
        <f t="shared" si="100"/>
        <v>0</v>
      </c>
      <c r="S621" s="116">
        <v>3.75983</v>
      </c>
      <c r="T621" s="116">
        <v>1.3789639999999999</v>
      </c>
      <c r="U621" s="116">
        <v>2.3808660000000001</v>
      </c>
      <c r="V621" s="1646">
        <f t="shared" si="101"/>
        <v>0.63323767297989542</v>
      </c>
      <c r="W621" s="116">
        <v>0</v>
      </c>
      <c r="X621" s="116">
        <v>0</v>
      </c>
      <c r="Y621" s="116">
        <v>0</v>
      </c>
      <c r="Z621" s="1646">
        <f t="shared" si="102"/>
        <v>0</v>
      </c>
      <c r="AA621" s="1652">
        <v>0</v>
      </c>
      <c r="AB621" s="116">
        <v>0</v>
      </c>
      <c r="AC621" s="116">
        <v>0</v>
      </c>
      <c r="AD621" s="1646">
        <f t="shared" si="103"/>
        <v>0</v>
      </c>
      <c r="AE621" s="1652">
        <v>0</v>
      </c>
      <c r="AF621" s="116">
        <v>0</v>
      </c>
      <c r="AG621" s="116">
        <v>0</v>
      </c>
      <c r="AH621" s="1646">
        <f t="shared" si="104"/>
        <v>0</v>
      </c>
      <c r="AI621" s="116">
        <v>2.8598300000000001</v>
      </c>
      <c r="AJ621" s="116">
        <v>1.1591</v>
      </c>
      <c r="AK621" s="116">
        <v>1.7007300000000001</v>
      </c>
      <c r="AL621" s="1655">
        <f t="shared" si="105"/>
        <v>0.59469618823496506</v>
      </c>
    </row>
    <row r="622" spans="2:38" outlineLevel="1">
      <c r="B622" s="503" t="s">
        <v>4785</v>
      </c>
      <c r="C622" s="116">
        <v>0</v>
      </c>
      <c r="D622" s="116">
        <v>0</v>
      </c>
      <c r="E622" s="116">
        <v>0</v>
      </c>
      <c r="F622" s="1646">
        <f t="shared" si="97"/>
        <v>0</v>
      </c>
      <c r="G622" s="116">
        <v>0</v>
      </c>
      <c r="H622" s="116">
        <v>0</v>
      </c>
      <c r="I622" s="116">
        <v>0</v>
      </c>
      <c r="J622" s="1646">
        <f t="shared" si="98"/>
        <v>0</v>
      </c>
      <c r="K622" s="116">
        <v>0</v>
      </c>
      <c r="L622" s="116">
        <v>0</v>
      </c>
      <c r="M622" s="116">
        <v>0</v>
      </c>
      <c r="N622" s="1646">
        <f t="shared" si="99"/>
        <v>0</v>
      </c>
      <c r="O622" s="1652">
        <v>0</v>
      </c>
      <c r="P622" s="116">
        <v>0</v>
      </c>
      <c r="Q622" s="116">
        <v>0</v>
      </c>
      <c r="R622" s="1646">
        <f t="shared" si="100"/>
        <v>0</v>
      </c>
      <c r="S622" s="116">
        <v>0</v>
      </c>
      <c r="T622" s="116">
        <v>0</v>
      </c>
      <c r="U622" s="116">
        <v>0</v>
      </c>
      <c r="V622" s="1646">
        <f t="shared" si="101"/>
        <v>0</v>
      </c>
      <c r="W622" s="116">
        <v>0</v>
      </c>
      <c r="X622" s="116">
        <v>0</v>
      </c>
      <c r="Y622" s="116">
        <v>0</v>
      </c>
      <c r="Z622" s="1646">
        <f t="shared" si="102"/>
        <v>0</v>
      </c>
      <c r="AA622" s="1652">
        <v>9.8000000000000007</v>
      </c>
      <c r="AB622" s="116">
        <v>8.1100599999999989</v>
      </c>
      <c r="AC622" s="116">
        <v>1.6899400000000004</v>
      </c>
      <c r="AD622" s="1646">
        <f t="shared" si="103"/>
        <v>0.17244285714285718</v>
      </c>
      <c r="AE622" s="1652">
        <v>9.8000000000000007</v>
      </c>
      <c r="AF622" s="116">
        <v>8.1100599999999989</v>
      </c>
      <c r="AG622" s="116">
        <v>1.6899400000000004</v>
      </c>
      <c r="AH622" s="1646">
        <f t="shared" si="104"/>
        <v>0.17244285714285718</v>
      </c>
      <c r="AI622" s="116">
        <v>9.8000000000000007</v>
      </c>
      <c r="AJ622" s="116">
        <v>8.1100599999999989</v>
      </c>
      <c r="AK622" s="116">
        <v>1.6899400000000004</v>
      </c>
      <c r="AL622" s="1655">
        <f t="shared" si="105"/>
        <v>0.17244285714285718</v>
      </c>
    </row>
    <row r="623" spans="2:38" outlineLevel="1">
      <c r="B623" s="503" t="s">
        <v>4786</v>
      </c>
      <c r="C623" s="116">
        <v>0</v>
      </c>
      <c r="D623" s="116">
        <v>0</v>
      </c>
      <c r="E623" s="116">
        <v>0</v>
      </c>
      <c r="F623" s="1646">
        <f t="shared" si="97"/>
        <v>0</v>
      </c>
      <c r="G623" s="116">
        <v>0</v>
      </c>
      <c r="H623" s="116">
        <v>0</v>
      </c>
      <c r="I623" s="116">
        <v>0</v>
      </c>
      <c r="J623" s="1646">
        <f t="shared" si="98"/>
        <v>0</v>
      </c>
      <c r="K623" s="116">
        <v>0</v>
      </c>
      <c r="L623" s="116">
        <v>0</v>
      </c>
      <c r="M623" s="116">
        <v>0</v>
      </c>
      <c r="N623" s="1646">
        <f t="shared" si="99"/>
        <v>0</v>
      </c>
      <c r="O623" s="1652">
        <v>0</v>
      </c>
      <c r="P623" s="116">
        <v>0</v>
      </c>
      <c r="Q623" s="116">
        <v>0</v>
      </c>
      <c r="R623" s="1646">
        <f t="shared" si="100"/>
        <v>0</v>
      </c>
      <c r="S623" s="116">
        <v>0</v>
      </c>
      <c r="T623" s="116">
        <v>0</v>
      </c>
      <c r="U623" s="116">
        <v>0</v>
      </c>
      <c r="V623" s="1646">
        <f t="shared" si="101"/>
        <v>0</v>
      </c>
      <c r="W623" s="116">
        <v>0</v>
      </c>
      <c r="X623" s="116">
        <v>0</v>
      </c>
      <c r="Y623" s="116">
        <v>0</v>
      </c>
      <c r="Z623" s="1646">
        <f t="shared" si="102"/>
        <v>0</v>
      </c>
      <c r="AA623" s="1652">
        <v>6.0273500000000002</v>
      </c>
      <c r="AB623" s="116">
        <v>4.3515876000000011</v>
      </c>
      <c r="AC623" s="116">
        <v>1.6757623999999995</v>
      </c>
      <c r="AD623" s="1646">
        <f t="shared" si="103"/>
        <v>0.27802639634333487</v>
      </c>
      <c r="AE623" s="1652">
        <v>6.0273500000000002</v>
      </c>
      <c r="AF623" s="116">
        <v>4.3515876000000011</v>
      </c>
      <c r="AG623" s="116">
        <v>1.6757623999999995</v>
      </c>
      <c r="AH623" s="1646">
        <f t="shared" si="104"/>
        <v>0.27802639634333487</v>
      </c>
      <c r="AI623" s="116">
        <v>6.0273500000000002</v>
      </c>
      <c r="AJ623" s="116">
        <v>4.3515876000000011</v>
      </c>
      <c r="AK623" s="116">
        <v>1.6757623999999995</v>
      </c>
      <c r="AL623" s="1655">
        <f t="shared" si="105"/>
        <v>0.27802639634333487</v>
      </c>
    </row>
    <row r="624" spans="2:38" outlineLevel="1">
      <c r="B624" s="503" t="s">
        <v>1799</v>
      </c>
      <c r="C624" s="116">
        <v>0.25727</v>
      </c>
      <c r="D624" s="116">
        <v>3.2558500000000004E-2</v>
      </c>
      <c r="E624" s="116">
        <v>0.22471149999999998</v>
      </c>
      <c r="F624" s="1646">
        <f t="shared" si="97"/>
        <v>0.87344618494188975</v>
      </c>
      <c r="G624" s="116">
        <v>6.4547000000000017</v>
      </c>
      <c r="H624" s="116">
        <v>4.7019069000000009</v>
      </c>
      <c r="I624" s="116">
        <v>1.7527931000000008</v>
      </c>
      <c r="J624" s="1646">
        <f t="shared" si="98"/>
        <v>0.27155299239313996</v>
      </c>
      <c r="K624" s="116">
        <v>4.2418800000000001</v>
      </c>
      <c r="L624" s="116">
        <v>3.3654529999999996</v>
      </c>
      <c r="M624" s="116">
        <v>0.87642700000000062</v>
      </c>
      <c r="N624" s="1646">
        <f t="shared" si="99"/>
        <v>0.20661286976529289</v>
      </c>
      <c r="O624" s="1652">
        <v>0</v>
      </c>
      <c r="P624" s="116">
        <v>0</v>
      </c>
      <c r="Q624" s="116">
        <v>0</v>
      </c>
      <c r="R624" s="1646">
        <f t="shared" si="100"/>
        <v>0</v>
      </c>
      <c r="S624" s="116">
        <v>10.953850000000003</v>
      </c>
      <c r="T624" s="116">
        <v>8.0999184</v>
      </c>
      <c r="U624" s="116">
        <v>2.8539316000000019</v>
      </c>
      <c r="V624" s="1646">
        <f t="shared" si="101"/>
        <v>0.26054141694472732</v>
      </c>
      <c r="W624" s="116">
        <v>1.7666599999999999</v>
      </c>
      <c r="X624" s="116">
        <v>1.2242498999999998</v>
      </c>
      <c r="Y624" s="116">
        <v>0.54241010000000001</v>
      </c>
      <c r="Z624" s="1646">
        <f t="shared" si="102"/>
        <v>0.30702574349337169</v>
      </c>
      <c r="AA624" s="1652">
        <v>0.68459999999999999</v>
      </c>
      <c r="AB624" s="116">
        <v>0.43346331999999993</v>
      </c>
      <c r="AC624" s="116">
        <v>0.25113668000000006</v>
      </c>
      <c r="AD624" s="1646">
        <f t="shared" si="103"/>
        <v>0.36683710195734742</v>
      </c>
      <c r="AE624" s="1652">
        <v>2.4512599999999996</v>
      </c>
      <c r="AF624" s="116">
        <v>1.6577132199999995</v>
      </c>
      <c r="AG624" s="116">
        <v>0.79354678000000012</v>
      </c>
      <c r="AH624" s="1646">
        <f t="shared" si="104"/>
        <v>0.32373015510390585</v>
      </c>
      <c r="AI624" s="116">
        <v>6.6931400000000005</v>
      </c>
      <c r="AJ624" s="116">
        <v>5.0231662199999993</v>
      </c>
      <c r="AK624" s="116">
        <v>1.6699737800000012</v>
      </c>
      <c r="AL624" s="1655">
        <f t="shared" si="105"/>
        <v>0.24950528152705623</v>
      </c>
    </row>
    <row r="625" spans="2:38" outlineLevel="1">
      <c r="B625" s="503" t="s">
        <v>4845</v>
      </c>
      <c r="C625" s="116">
        <v>0</v>
      </c>
      <c r="D625" s="116">
        <v>0</v>
      </c>
      <c r="E625" s="116">
        <v>0</v>
      </c>
      <c r="F625" s="1646">
        <f t="shared" si="97"/>
        <v>0</v>
      </c>
      <c r="G625" s="116">
        <v>0</v>
      </c>
      <c r="H625" s="116">
        <v>0</v>
      </c>
      <c r="I625" s="116">
        <v>0</v>
      </c>
      <c r="J625" s="1646">
        <f t="shared" si="98"/>
        <v>0</v>
      </c>
      <c r="K625" s="116">
        <v>0</v>
      </c>
      <c r="L625" s="116">
        <v>0</v>
      </c>
      <c r="M625" s="116">
        <v>0</v>
      </c>
      <c r="N625" s="1646">
        <f t="shared" si="99"/>
        <v>0</v>
      </c>
      <c r="O625" s="1652">
        <v>0</v>
      </c>
      <c r="P625" s="116">
        <v>0</v>
      </c>
      <c r="Q625" s="116">
        <v>0</v>
      </c>
      <c r="R625" s="1646">
        <f t="shared" si="100"/>
        <v>0</v>
      </c>
      <c r="S625" s="116">
        <v>0</v>
      </c>
      <c r="T625" s="116">
        <v>0</v>
      </c>
      <c r="U625" s="116">
        <v>0</v>
      </c>
      <c r="V625" s="1646">
        <f t="shared" si="101"/>
        <v>0</v>
      </c>
      <c r="W625" s="116">
        <v>4.4546999999999999</v>
      </c>
      <c r="X625" s="116">
        <v>2.8093500000000007</v>
      </c>
      <c r="Y625" s="116">
        <v>1.645349999999999</v>
      </c>
      <c r="Z625" s="1646">
        <f t="shared" si="102"/>
        <v>0.36935147147956071</v>
      </c>
      <c r="AA625" s="1652">
        <v>0</v>
      </c>
      <c r="AB625" s="116">
        <v>0</v>
      </c>
      <c r="AC625" s="116">
        <v>0</v>
      </c>
      <c r="AD625" s="1646">
        <f t="shared" si="103"/>
        <v>0</v>
      </c>
      <c r="AE625" s="1652">
        <v>4.4546999999999999</v>
      </c>
      <c r="AF625" s="116">
        <v>2.8093500000000007</v>
      </c>
      <c r="AG625" s="116">
        <v>1.645349999999999</v>
      </c>
      <c r="AH625" s="1646">
        <f t="shared" si="104"/>
        <v>0.36935147147956071</v>
      </c>
      <c r="AI625" s="116">
        <v>4.4546999999999999</v>
      </c>
      <c r="AJ625" s="116">
        <v>2.8093500000000007</v>
      </c>
      <c r="AK625" s="116">
        <v>1.645349999999999</v>
      </c>
      <c r="AL625" s="1655">
        <f t="shared" si="105"/>
        <v>0.36935147147956071</v>
      </c>
    </row>
    <row r="626" spans="2:38" outlineLevel="1">
      <c r="B626" s="503" t="s">
        <v>3127</v>
      </c>
      <c r="C626" s="116">
        <v>0</v>
      </c>
      <c r="D626" s="116">
        <v>0</v>
      </c>
      <c r="E626" s="116">
        <v>0</v>
      </c>
      <c r="F626" s="1646">
        <f t="shared" si="97"/>
        <v>0</v>
      </c>
      <c r="G626" s="116">
        <v>0</v>
      </c>
      <c r="H626" s="116">
        <v>0</v>
      </c>
      <c r="I626" s="116">
        <v>0</v>
      </c>
      <c r="J626" s="1646">
        <f t="shared" si="98"/>
        <v>0</v>
      </c>
      <c r="K626" s="116">
        <v>0</v>
      </c>
      <c r="L626" s="116">
        <v>0</v>
      </c>
      <c r="M626" s="116">
        <v>0</v>
      </c>
      <c r="N626" s="1646">
        <f t="shared" si="99"/>
        <v>0</v>
      </c>
      <c r="O626" s="1652">
        <v>0</v>
      </c>
      <c r="P626" s="116">
        <v>0</v>
      </c>
      <c r="Q626" s="116">
        <v>0</v>
      </c>
      <c r="R626" s="1646">
        <f t="shared" si="100"/>
        <v>0</v>
      </c>
      <c r="S626" s="116">
        <v>0</v>
      </c>
      <c r="T626" s="116">
        <v>0</v>
      </c>
      <c r="U626" s="116">
        <v>0</v>
      </c>
      <c r="V626" s="1646">
        <f t="shared" si="101"/>
        <v>0</v>
      </c>
      <c r="W626" s="116">
        <v>0</v>
      </c>
      <c r="X626" s="116">
        <v>0</v>
      </c>
      <c r="Y626" s="116">
        <v>0</v>
      </c>
      <c r="Z626" s="1646">
        <f t="shared" si="102"/>
        <v>0</v>
      </c>
      <c r="AA626" s="1652">
        <v>5.2444499999999996</v>
      </c>
      <c r="AB626" s="116">
        <v>3.6136954000000001</v>
      </c>
      <c r="AC626" s="116">
        <v>1.6307545999999997</v>
      </c>
      <c r="AD626" s="1646">
        <f t="shared" si="103"/>
        <v>0.31094864094423624</v>
      </c>
      <c r="AE626" s="1652">
        <v>5.2444499999999996</v>
      </c>
      <c r="AF626" s="116">
        <v>3.6136954000000001</v>
      </c>
      <c r="AG626" s="116">
        <v>1.6307545999999997</v>
      </c>
      <c r="AH626" s="1646">
        <f t="shared" si="104"/>
        <v>0.31094864094423624</v>
      </c>
      <c r="AI626" s="116">
        <v>5.2444499999999996</v>
      </c>
      <c r="AJ626" s="116">
        <v>3.6136954000000001</v>
      </c>
      <c r="AK626" s="116">
        <v>1.6307545999999997</v>
      </c>
      <c r="AL626" s="1655">
        <f t="shared" si="105"/>
        <v>0.31094864094423624</v>
      </c>
    </row>
    <row r="627" spans="2:38" outlineLevel="1">
      <c r="B627" s="503" t="s">
        <v>1899</v>
      </c>
      <c r="C627" s="116">
        <v>0</v>
      </c>
      <c r="D627" s="116">
        <v>0</v>
      </c>
      <c r="E627" s="116">
        <v>0</v>
      </c>
      <c r="F627" s="1646">
        <f t="shared" si="97"/>
        <v>0</v>
      </c>
      <c r="G627" s="116">
        <v>0</v>
      </c>
      <c r="H627" s="116">
        <v>0</v>
      </c>
      <c r="I627" s="116">
        <v>0</v>
      </c>
      <c r="J627" s="1646">
        <f t="shared" si="98"/>
        <v>0</v>
      </c>
      <c r="K627" s="116">
        <v>6.7504300000000006</v>
      </c>
      <c r="L627" s="116">
        <v>5.1259959999999998</v>
      </c>
      <c r="M627" s="116">
        <v>1.6244340000000002</v>
      </c>
      <c r="N627" s="1646">
        <f t="shared" si="99"/>
        <v>0.24064155913030727</v>
      </c>
      <c r="O627" s="1652">
        <v>0</v>
      </c>
      <c r="P627" s="116">
        <v>0</v>
      </c>
      <c r="Q627" s="116">
        <v>0</v>
      </c>
      <c r="R627" s="1646">
        <f t="shared" si="100"/>
        <v>0</v>
      </c>
      <c r="S627" s="116">
        <v>6.7504300000000006</v>
      </c>
      <c r="T627" s="116">
        <v>5.1259959999999998</v>
      </c>
      <c r="U627" s="116">
        <v>1.6244340000000002</v>
      </c>
      <c r="V627" s="1646">
        <f t="shared" si="101"/>
        <v>0.24064155913030727</v>
      </c>
      <c r="W627" s="116">
        <v>0</v>
      </c>
      <c r="X627" s="116">
        <v>0</v>
      </c>
      <c r="Y627" s="116">
        <v>0</v>
      </c>
      <c r="Z627" s="1646">
        <f t="shared" si="102"/>
        <v>0</v>
      </c>
      <c r="AA627" s="1652">
        <v>0</v>
      </c>
      <c r="AB627" s="116">
        <v>0</v>
      </c>
      <c r="AC627" s="116">
        <v>0</v>
      </c>
      <c r="AD627" s="1646">
        <f t="shared" si="103"/>
        <v>0</v>
      </c>
      <c r="AE627" s="1652">
        <v>0</v>
      </c>
      <c r="AF627" s="116">
        <v>0</v>
      </c>
      <c r="AG627" s="116">
        <v>0</v>
      </c>
      <c r="AH627" s="1646">
        <f t="shared" si="104"/>
        <v>0</v>
      </c>
      <c r="AI627" s="116">
        <v>6.7504300000000006</v>
      </c>
      <c r="AJ627" s="116">
        <v>5.1259959999999998</v>
      </c>
      <c r="AK627" s="116">
        <v>1.6244340000000002</v>
      </c>
      <c r="AL627" s="1655">
        <f t="shared" si="105"/>
        <v>0.24064155913030727</v>
      </c>
    </row>
    <row r="628" spans="2:38" outlineLevel="1">
      <c r="B628" s="503" t="s">
        <v>2025</v>
      </c>
      <c r="C628" s="116">
        <v>3.5350599999999996</v>
      </c>
      <c r="D628" s="116">
        <v>2.3295099000000006</v>
      </c>
      <c r="E628" s="116">
        <v>1.2055500999999991</v>
      </c>
      <c r="F628" s="1646">
        <f t="shared" si="97"/>
        <v>0.34102677182282598</v>
      </c>
      <c r="G628" s="116">
        <v>0.41367999999999994</v>
      </c>
      <c r="H628" s="116">
        <v>0.17965499999999998</v>
      </c>
      <c r="I628" s="116">
        <v>0.23402499999999998</v>
      </c>
      <c r="J628" s="1646">
        <f t="shared" si="98"/>
        <v>0.56571504544575524</v>
      </c>
      <c r="K628" s="116">
        <v>0</v>
      </c>
      <c r="L628" s="116">
        <v>0</v>
      </c>
      <c r="M628" s="116">
        <v>0</v>
      </c>
      <c r="N628" s="1646">
        <f t="shared" si="99"/>
        <v>0</v>
      </c>
      <c r="O628" s="1652">
        <v>3.6401699999999999</v>
      </c>
      <c r="P628" s="116">
        <v>2.0451999999999999</v>
      </c>
      <c r="Q628" s="116">
        <v>1.59497</v>
      </c>
      <c r="R628" s="1646">
        <f t="shared" si="100"/>
        <v>0.43815810800045052</v>
      </c>
      <c r="S628" s="116">
        <v>7.5889100000000003</v>
      </c>
      <c r="T628" s="116">
        <v>4.5543649000000004</v>
      </c>
      <c r="U628" s="116">
        <v>3.0345450999999994</v>
      </c>
      <c r="V628" s="1646">
        <f t="shared" si="101"/>
        <v>0.39986573829443217</v>
      </c>
      <c r="W628" s="116">
        <v>0</v>
      </c>
      <c r="X628" s="116">
        <v>0</v>
      </c>
      <c r="Y628" s="116">
        <v>0</v>
      </c>
      <c r="Z628" s="1646">
        <f t="shared" si="102"/>
        <v>0</v>
      </c>
      <c r="AA628" s="1652">
        <v>0</v>
      </c>
      <c r="AB628" s="116">
        <v>0</v>
      </c>
      <c r="AC628" s="116">
        <v>0</v>
      </c>
      <c r="AD628" s="1646">
        <f t="shared" si="103"/>
        <v>0</v>
      </c>
      <c r="AE628" s="1652">
        <v>0</v>
      </c>
      <c r="AF628" s="116">
        <v>0</v>
      </c>
      <c r="AG628" s="116">
        <v>0</v>
      </c>
      <c r="AH628" s="1646">
        <f t="shared" si="104"/>
        <v>0</v>
      </c>
      <c r="AI628" s="116">
        <v>3.6401699999999999</v>
      </c>
      <c r="AJ628" s="116">
        <v>2.0451999999999999</v>
      </c>
      <c r="AK628" s="116">
        <v>1.59497</v>
      </c>
      <c r="AL628" s="1655">
        <f t="shared" si="105"/>
        <v>0.43815810800045052</v>
      </c>
    </row>
    <row r="629" spans="2:38" outlineLevel="1">
      <c r="B629" s="503" t="s">
        <v>2057</v>
      </c>
      <c r="C629" s="116">
        <v>0</v>
      </c>
      <c r="D629" s="116">
        <v>0</v>
      </c>
      <c r="E629" s="116">
        <v>0</v>
      </c>
      <c r="F629" s="1646">
        <f t="shared" si="97"/>
        <v>0</v>
      </c>
      <c r="G629" s="116">
        <v>0</v>
      </c>
      <c r="H629" s="116">
        <v>0</v>
      </c>
      <c r="I629" s="116">
        <v>0</v>
      </c>
      <c r="J629" s="1646">
        <f t="shared" si="98"/>
        <v>0</v>
      </c>
      <c r="K629" s="116">
        <v>3.3598300000000001</v>
      </c>
      <c r="L629" s="116">
        <v>1.7747999999999999</v>
      </c>
      <c r="M629" s="116">
        <v>1.5850299999999999</v>
      </c>
      <c r="N629" s="1646">
        <f t="shared" si="99"/>
        <v>0.47175898780593062</v>
      </c>
      <c r="O629" s="1652">
        <v>0</v>
      </c>
      <c r="P629" s="116">
        <v>0</v>
      </c>
      <c r="Q629" s="116">
        <v>0</v>
      </c>
      <c r="R629" s="1646">
        <f t="shared" si="100"/>
        <v>0</v>
      </c>
      <c r="S629" s="116">
        <v>3.3598300000000001</v>
      </c>
      <c r="T629" s="116">
        <v>1.7747999999999999</v>
      </c>
      <c r="U629" s="116">
        <v>1.5850299999999999</v>
      </c>
      <c r="V629" s="1646">
        <f t="shared" si="101"/>
        <v>0.47175898780593062</v>
      </c>
      <c r="W629" s="116">
        <v>0</v>
      </c>
      <c r="X629" s="116">
        <v>0</v>
      </c>
      <c r="Y629" s="116">
        <v>0</v>
      </c>
      <c r="Z629" s="1646">
        <f t="shared" si="102"/>
        <v>0</v>
      </c>
      <c r="AA629" s="1652">
        <v>0</v>
      </c>
      <c r="AB629" s="116">
        <v>0</v>
      </c>
      <c r="AC629" s="116">
        <v>0</v>
      </c>
      <c r="AD629" s="1646">
        <f t="shared" si="103"/>
        <v>0</v>
      </c>
      <c r="AE629" s="1652">
        <v>0</v>
      </c>
      <c r="AF629" s="116">
        <v>0</v>
      </c>
      <c r="AG629" s="116">
        <v>0</v>
      </c>
      <c r="AH629" s="1646">
        <f t="shared" si="104"/>
        <v>0</v>
      </c>
      <c r="AI629" s="116">
        <v>3.3598300000000001</v>
      </c>
      <c r="AJ629" s="116">
        <v>1.7747999999999999</v>
      </c>
      <c r="AK629" s="116">
        <v>1.5850299999999999</v>
      </c>
      <c r="AL629" s="1655">
        <f t="shared" si="105"/>
        <v>0.47175898780593062</v>
      </c>
    </row>
    <row r="630" spans="2:38" outlineLevel="1">
      <c r="B630" s="503" t="s">
        <v>1641</v>
      </c>
      <c r="C630" s="116">
        <v>2.7504200000000001</v>
      </c>
      <c r="D630" s="116">
        <v>1.8304</v>
      </c>
      <c r="E630" s="116">
        <v>0.92001999999999995</v>
      </c>
      <c r="F630" s="1646">
        <f t="shared" si="97"/>
        <v>0.33450163974956548</v>
      </c>
      <c r="G630" s="116">
        <v>10.96837</v>
      </c>
      <c r="H630" s="116">
        <v>8.7511075999999992</v>
      </c>
      <c r="I630" s="116">
        <v>2.2172624000000014</v>
      </c>
      <c r="J630" s="1646">
        <f t="shared" si="98"/>
        <v>0.20215058390626878</v>
      </c>
      <c r="K630" s="116">
        <v>4.43675</v>
      </c>
      <c r="L630" s="116">
        <v>2.9373756000000002</v>
      </c>
      <c r="M630" s="116">
        <v>1.4993743999999998</v>
      </c>
      <c r="N630" s="1646">
        <f t="shared" si="99"/>
        <v>0.33794430607990078</v>
      </c>
      <c r="O630" s="1652">
        <v>0</v>
      </c>
      <c r="P630" s="116">
        <v>0</v>
      </c>
      <c r="Q630" s="116">
        <v>0</v>
      </c>
      <c r="R630" s="1646">
        <f t="shared" si="100"/>
        <v>0</v>
      </c>
      <c r="S630" s="116">
        <v>18.155540000000002</v>
      </c>
      <c r="T630" s="116">
        <v>13.518883199999999</v>
      </c>
      <c r="U630" s="116">
        <v>4.6366568000000008</v>
      </c>
      <c r="V630" s="1646">
        <f t="shared" si="101"/>
        <v>0.2553852322762088</v>
      </c>
      <c r="W630" s="116">
        <v>0</v>
      </c>
      <c r="X630" s="116">
        <v>0</v>
      </c>
      <c r="Y630" s="116">
        <v>0</v>
      </c>
      <c r="Z630" s="1646">
        <f t="shared" si="102"/>
        <v>0</v>
      </c>
      <c r="AA630" s="1652">
        <v>0.14359</v>
      </c>
      <c r="AB630" s="116">
        <v>6.6400000000000001E-2</v>
      </c>
      <c r="AC630" s="116">
        <v>7.7189999999999995E-2</v>
      </c>
      <c r="AD630" s="1646">
        <f t="shared" si="103"/>
        <v>0.53757225433526012</v>
      </c>
      <c r="AE630" s="1652">
        <v>0.14359</v>
      </c>
      <c r="AF630" s="116">
        <v>6.6400000000000001E-2</v>
      </c>
      <c r="AG630" s="116">
        <v>7.7189999999999995E-2</v>
      </c>
      <c r="AH630" s="1646">
        <f t="shared" si="104"/>
        <v>0.53757225433526012</v>
      </c>
      <c r="AI630" s="116">
        <v>4.5803400000000005</v>
      </c>
      <c r="AJ630" s="116">
        <v>3.0037756000000004</v>
      </c>
      <c r="AK630" s="116">
        <v>1.5765643999999996</v>
      </c>
      <c r="AL630" s="1655">
        <f t="shared" si="105"/>
        <v>0.34420248278512061</v>
      </c>
    </row>
    <row r="631" spans="2:38" outlineLevel="1">
      <c r="B631" s="503" t="s">
        <v>1457</v>
      </c>
      <c r="C631" s="116">
        <v>14.9359</v>
      </c>
      <c r="D631" s="116">
        <v>12.531034500000001</v>
      </c>
      <c r="E631" s="116">
        <v>2.4048655000000001</v>
      </c>
      <c r="F631" s="1646">
        <f t="shared" si="97"/>
        <v>0.16101242643563496</v>
      </c>
      <c r="G631" s="116">
        <v>18.711110000000001</v>
      </c>
      <c r="H631" s="116">
        <v>13.544189600000001</v>
      </c>
      <c r="I631" s="116">
        <v>5.1669203999999986</v>
      </c>
      <c r="J631" s="1646">
        <f t="shared" si="98"/>
        <v>0.27614184300129702</v>
      </c>
      <c r="K631" s="116">
        <v>5.9401599999999997</v>
      </c>
      <c r="L631" s="116">
        <v>4.8607500000000003</v>
      </c>
      <c r="M631" s="116">
        <v>1.0794099999999998</v>
      </c>
      <c r="N631" s="1646">
        <f t="shared" si="99"/>
        <v>0.18171396056671871</v>
      </c>
      <c r="O631" s="1652">
        <v>0</v>
      </c>
      <c r="P631" s="116">
        <v>0</v>
      </c>
      <c r="Q631" s="116">
        <v>0</v>
      </c>
      <c r="R631" s="1646">
        <f t="shared" si="100"/>
        <v>0</v>
      </c>
      <c r="S631" s="116">
        <v>39.58717</v>
      </c>
      <c r="T631" s="116">
        <v>30.935974099999999</v>
      </c>
      <c r="U631" s="116">
        <v>8.6511958999999994</v>
      </c>
      <c r="V631" s="1646">
        <f t="shared" si="101"/>
        <v>0.21853534617402556</v>
      </c>
      <c r="W631" s="116">
        <v>0</v>
      </c>
      <c r="X631" s="116">
        <v>0</v>
      </c>
      <c r="Y631" s="116">
        <v>0</v>
      </c>
      <c r="Z631" s="1646">
        <f t="shared" si="102"/>
        <v>0</v>
      </c>
      <c r="AA631" s="1652">
        <v>1.9794800000000001</v>
      </c>
      <c r="AB631" s="116">
        <v>1.4942397000000001</v>
      </c>
      <c r="AC631" s="116">
        <v>0.48524029999999996</v>
      </c>
      <c r="AD631" s="1646">
        <f t="shared" si="103"/>
        <v>0.24513523753713093</v>
      </c>
      <c r="AE631" s="1652">
        <v>1.9794800000000001</v>
      </c>
      <c r="AF631" s="116">
        <v>1.4942397000000001</v>
      </c>
      <c r="AG631" s="116">
        <v>0.48524029999999996</v>
      </c>
      <c r="AH631" s="1646">
        <f t="shared" si="104"/>
        <v>0.24513523753713093</v>
      </c>
      <c r="AI631" s="116">
        <v>7.9196399999999993</v>
      </c>
      <c r="AJ631" s="116">
        <v>6.3549897</v>
      </c>
      <c r="AK631" s="116">
        <v>1.5646502999999994</v>
      </c>
      <c r="AL631" s="1655">
        <f t="shared" si="105"/>
        <v>0.19756583632589353</v>
      </c>
    </row>
    <row r="632" spans="2:38" outlineLevel="1">
      <c r="B632" s="503" t="s">
        <v>2141</v>
      </c>
      <c r="C632" s="116">
        <v>1.71282</v>
      </c>
      <c r="D632" s="116">
        <v>0.9424475000000001</v>
      </c>
      <c r="E632" s="116">
        <v>0.77037249999999979</v>
      </c>
      <c r="F632" s="1646">
        <f t="shared" si="97"/>
        <v>0.44976851040973354</v>
      </c>
      <c r="G632" s="116">
        <v>0</v>
      </c>
      <c r="H632" s="116">
        <v>0</v>
      </c>
      <c r="I632" s="116">
        <v>0</v>
      </c>
      <c r="J632" s="1646">
        <f t="shared" si="98"/>
        <v>0</v>
      </c>
      <c r="K632" s="116">
        <v>0</v>
      </c>
      <c r="L632" s="116">
        <v>0</v>
      </c>
      <c r="M632" s="116">
        <v>0</v>
      </c>
      <c r="N632" s="1646">
        <f t="shared" si="99"/>
        <v>0</v>
      </c>
      <c r="O632" s="1652">
        <v>3.3521299999999998</v>
      </c>
      <c r="P632" s="116">
        <v>1.790395</v>
      </c>
      <c r="Q632" s="116">
        <v>1.5617349999999997</v>
      </c>
      <c r="R632" s="1646">
        <f t="shared" si="100"/>
        <v>0.46589332752608037</v>
      </c>
      <c r="S632" s="116">
        <v>5.0649499999999996</v>
      </c>
      <c r="T632" s="116">
        <v>2.7328425000000003</v>
      </c>
      <c r="U632" s="116">
        <v>2.3321074999999998</v>
      </c>
      <c r="V632" s="1646">
        <f t="shared" si="101"/>
        <v>0.4604403794706759</v>
      </c>
      <c r="W632" s="116">
        <v>0</v>
      </c>
      <c r="X632" s="116">
        <v>0</v>
      </c>
      <c r="Y632" s="116">
        <v>0</v>
      </c>
      <c r="Z632" s="1646">
        <f t="shared" si="102"/>
        <v>0</v>
      </c>
      <c r="AA632" s="1652">
        <v>0</v>
      </c>
      <c r="AB632" s="116">
        <v>0</v>
      </c>
      <c r="AC632" s="116">
        <v>0</v>
      </c>
      <c r="AD632" s="1646">
        <f t="shared" si="103"/>
        <v>0</v>
      </c>
      <c r="AE632" s="1652">
        <v>0</v>
      </c>
      <c r="AF632" s="116">
        <v>0</v>
      </c>
      <c r="AG632" s="116">
        <v>0</v>
      </c>
      <c r="AH632" s="1646">
        <f t="shared" si="104"/>
        <v>0</v>
      </c>
      <c r="AI632" s="116">
        <v>3.3521299999999998</v>
      </c>
      <c r="AJ632" s="116">
        <v>1.790395</v>
      </c>
      <c r="AK632" s="116">
        <v>1.5617349999999997</v>
      </c>
      <c r="AL632" s="1655">
        <f t="shared" si="105"/>
        <v>0.46589332752608037</v>
      </c>
    </row>
    <row r="633" spans="2:38" outlineLevel="1">
      <c r="B633" s="503" t="s">
        <v>1519</v>
      </c>
      <c r="C633" s="116">
        <v>0</v>
      </c>
      <c r="D633" s="116">
        <v>0</v>
      </c>
      <c r="E633" s="116">
        <v>0</v>
      </c>
      <c r="F633" s="1646">
        <f t="shared" si="97"/>
        <v>0</v>
      </c>
      <c r="G633" s="116">
        <v>23.621380000000002</v>
      </c>
      <c r="H633" s="116">
        <v>16.647779999999997</v>
      </c>
      <c r="I633" s="116">
        <v>6.973600000000002</v>
      </c>
      <c r="J633" s="1646">
        <f t="shared" si="98"/>
        <v>0.29522407242929927</v>
      </c>
      <c r="K633" s="116">
        <v>4.9700800000000003</v>
      </c>
      <c r="L633" s="116">
        <v>3.4105143999999998</v>
      </c>
      <c r="M633" s="116">
        <v>1.5595656</v>
      </c>
      <c r="N633" s="1646">
        <f t="shared" si="99"/>
        <v>0.31379084441296717</v>
      </c>
      <c r="O633" s="1652">
        <v>0</v>
      </c>
      <c r="P633" s="116">
        <v>0</v>
      </c>
      <c r="Q633" s="116">
        <v>0</v>
      </c>
      <c r="R633" s="1646">
        <f t="shared" si="100"/>
        <v>0</v>
      </c>
      <c r="S633" s="116">
        <v>28.591459999999998</v>
      </c>
      <c r="T633" s="116">
        <v>20.058294399999998</v>
      </c>
      <c r="U633" s="116">
        <v>8.5331656000000002</v>
      </c>
      <c r="V633" s="1646">
        <f t="shared" si="101"/>
        <v>0.29845155161716125</v>
      </c>
      <c r="W633" s="116">
        <v>0</v>
      </c>
      <c r="X633" s="116">
        <v>0</v>
      </c>
      <c r="Y633" s="116">
        <v>0</v>
      </c>
      <c r="Z633" s="1646">
        <f t="shared" si="102"/>
        <v>0</v>
      </c>
      <c r="AA633" s="1652">
        <v>0</v>
      </c>
      <c r="AB633" s="116">
        <v>0</v>
      </c>
      <c r="AC633" s="116">
        <v>0</v>
      </c>
      <c r="AD633" s="1646">
        <f t="shared" si="103"/>
        <v>0</v>
      </c>
      <c r="AE633" s="1652">
        <v>0</v>
      </c>
      <c r="AF633" s="116">
        <v>0</v>
      </c>
      <c r="AG633" s="116">
        <v>0</v>
      </c>
      <c r="AH633" s="1646">
        <f t="shared" si="104"/>
        <v>0</v>
      </c>
      <c r="AI633" s="116">
        <v>4.9700800000000003</v>
      </c>
      <c r="AJ633" s="116">
        <v>3.4105143999999998</v>
      </c>
      <c r="AK633" s="116">
        <v>1.5595656</v>
      </c>
      <c r="AL633" s="1655">
        <f t="shared" si="105"/>
        <v>0.31379084441296717</v>
      </c>
    </row>
    <row r="634" spans="2:38" outlineLevel="1">
      <c r="B634" s="503" t="s">
        <v>1929</v>
      </c>
      <c r="C634" s="116">
        <v>0</v>
      </c>
      <c r="D634" s="116">
        <v>0</v>
      </c>
      <c r="E634" s="116">
        <v>0</v>
      </c>
      <c r="F634" s="1646">
        <f t="shared" si="97"/>
        <v>0</v>
      </c>
      <c r="G634" s="116">
        <v>0</v>
      </c>
      <c r="H634" s="116">
        <v>0</v>
      </c>
      <c r="I634" s="116">
        <v>0</v>
      </c>
      <c r="J634" s="1646">
        <f t="shared" si="98"/>
        <v>0</v>
      </c>
      <c r="K634" s="116">
        <v>5.9846199999999996</v>
      </c>
      <c r="L634" s="116">
        <v>4.4270100000000001</v>
      </c>
      <c r="M634" s="116">
        <v>1.5576099999999997</v>
      </c>
      <c r="N634" s="1646">
        <f t="shared" si="99"/>
        <v>0.26026882241478988</v>
      </c>
      <c r="O634" s="1652">
        <v>0</v>
      </c>
      <c r="P634" s="116">
        <v>0</v>
      </c>
      <c r="Q634" s="116">
        <v>0</v>
      </c>
      <c r="R634" s="1646">
        <f t="shared" si="100"/>
        <v>0</v>
      </c>
      <c r="S634" s="116">
        <v>5.9846199999999996</v>
      </c>
      <c r="T634" s="116">
        <v>4.4270100000000001</v>
      </c>
      <c r="U634" s="116">
        <v>1.5576099999999997</v>
      </c>
      <c r="V634" s="1646">
        <f t="shared" si="101"/>
        <v>0.26026882241478988</v>
      </c>
      <c r="W634" s="116">
        <v>0</v>
      </c>
      <c r="X634" s="116">
        <v>0</v>
      </c>
      <c r="Y634" s="116">
        <v>0</v>
      </c>
      <c r="Z634" s="1646">
        <f t="shared" si="102"/>
        <v>0</v>
      </c>
      <c r="AA634" s="1652">
        <v>0</v>
      </c>
      <c r="AB634" s="116">
        <v>0</v>
      </c>
      <c r="AC634" s="116">
        <v>0</v>
      </c>
      <c r="AD634" s="1646">
        <f t="shared" si="103"/>
        <v>0</v>
      </c>
      <c r="AE634" s="1652">
        <v>0</v>
      </c>
      <c r="AF634" s="116">
        <v>0</v>
      </c>
      <c r="AG634" s="116">
        <v>0</v>
      </c>
      <c r="AH634" s="1646">
        <f t="shared" si="104"/>
        <v>0</v>
      </c>
      <c r="AI634" s="116">
        <v>5.9846199999999996</v>
      </c>
      <c r="AJ634" s="116">
        <v>4.4270100000000001</v>
      </c>
      <c r="AK634" s="116">
        <v>1.5576099999999997</v>
      </c>
      <c r="AL634" s="1655">
        <f t="shared" si="105"/>
        <v>0.26026882241478988</v>
      </c>
    </row>
    <row r="635" spans="2:38" outlineLevel="1">
      <c r="B635" s="503" t="s">
        <v>2231</v>
      </c>
      <c r="C635" s="116">
        <v>7.1790000000000007E-2</v>
      </c>
      <c r="D635" s="116">
        <v>4.1074999999999993E-2</v>
      </c>
      <c r="E635" s="116">
        <v>3.071500000000001E-2</v>
      </c>
      <c r="F635" s="1646">
        <f t="shared" si="97"/>
        <v>0.42784510377489909</v>
      </c>
      <c r="G635" s="116">
        <v>0</v>
      </c>
      <c r="H635" s="116">
        <v>0</v>
      </c>
      <c r="I635" s="116">
        <v>0</v>
      </c>
      <c r="J635" s="1646">
        <f t="shared" si="98"/>
        <v>0</v>
      </c>
      <c r="K635" s="116">
        <v>0.72564000000000006</v>
      </c>
      <c r="L635" s="116">
        <v>0.54809000000000008</v>
      </c>
      <c r="M635" s="116">
        <v>0.17755000000000007</v>
      </c>
      <c r="N635" s="1646">
        <f t="shared" si="99"/>
        <v>0.24468055785237866</v>
      </c>
      <c r="O635" s="1652">
        <v>0.47606999999999999</v>
      </c>
      <c r="P635" s="116">
        <v>0</v>
      </c>
      <c r="Q635" s="116">
        <v>0.47606999999999999</v>
      </c>
      <c r="R635" s="1646">
        <f t="shared" si="100"/>
        <v>1</v>
      </c>
      <c r="S635" s="116">
        <v>1.2735000000000001</v>
      </c>
      <c r="T635" s="116">
        <v>0.58916500000000005</v>
      </c>
      <c r="U635" s="116">
        <v>0.68433499999999992</v>
      </c>
      <c r="V635" s="1646">
        <f t="shared" si="101"/>
        <v>0.5373655280722418</v>
      </c>
      <c r="W635" s="116">
        <v>0.41197</v>
      </c>
      <c r="X635" s="116">
        <v>0.23783299999999996</v>
      </c>
      <c r="Y635" s="116">
        <v>0.17413700000000007</v>
      </c>
      <c r="Z635" s="1646">
        <f t="shared" si="102"/>
        <v>0.42269340000485489</v>
      </c>
      <c r="AA635" s="1652">
        <v>1.5914599999999999</v>
      </c>
      <c r="AB635" s="116">
        <v>0.87111300000000003</v>
      </c>
      <c r="AC635" s="116">
        <v>0.72034699999999974</v>
      </c>
      <c r="AD635" s="1646">
        <f t="shared" si="103"/>
        <v>0.45263280258379085</v>
      </c>
      <c r="AE635" s="1652">
        <v>2.0034299999999998</v>
      </c>
      <c r="AF635" s="116">
        <v>1.108946</v>
      </c>
      <c r="AG635" s="116">
        <v>0.89448399999999995</v>
      </c>
      <c r="AH635" s="1646">
        <f t="shared" si="104"/>
        <v>0.44647629315723536</v>
      </c>
      <c r="AI635" s="116">
        <v>3.2051399999999997</v>
      </c>
      <c r="AJ635" s="116">
        <v>1.657036</v>
      </c>
      <c r="AK635" s="116">
        <v>1.5481039999999999</v>
      </c>
      <c r="AL635" s="1655">
        <f t="shared" si="105"/>
        <v>0.48300667053545243</v>
      </c>
    </row>
    <row r="636" spans="2:38" outlineLevel="1">
      <c r="B636" s="503" t="s">
        <v>1843</v>
      </c>
      <c r="C636" s="116">
        <v>0</v>
      </c>
      <c r="D636" s="116">
        <v>0</v>
      </c>
      <c r="E636" s="116">
        <v>0</v>
      </c>
      <c r="F636" s="1646">
        <f t="shared" si="97"/>
        <v>0</v>
      </c>
      <c r="G636" s="116">
        <v>0</v>
      </c>
      <c r="H636" s="116">
        <v>0</v>
      </c>
      <c r="I636" s="116">
        <v>0</v>
      </c>
      <c r="J636" s="1646">
        <f t="shared" si="98"/>
        <v>0</v>
      </c>
      <c r="K636" s="116">
        <v>8.8777799999999996</v>
      </c>
      <c r="L636" s="116">
        <v>7.3305102000000009</v>
      </c>
      <c r="M636" s="116">
        <v>1.5472697999999983</v>
      </c>
      <c r="N636" s="1646">
        <f t="shared" si="99"/>
        <v>0.17428566601109718</v>
      </c>
      <c r="O636" s="1652">
        <v>0</v>
      </c>
      <c r="P636" s="116">
        <v>0</v>
      </c>
      <c r="Q636" s="116">
        <v>0</v>
      </c>
      <c r="R636" s="1646">
        <f t="shared" si="100"/>
        <v>0</v>
      </c>
      <c r="S636" s="116">
        <v>8.8777799999999996</v>
      </c>
      <c r="T636" s="116">
        <v>7.3305102000000009</v>
      </c>
      <c r="U636" s="116">
        <v>1.5472697999999983</v>
      </c>
      <c r="V636" s="1646">
        <f t="shared" si="101"/>
        <v>0.17428566601109718</v>
      </c>
      <c r="W636" s="116">
        <v>0</v>
      </c>
      <c r="X636" s="116">
        <v>0</v>
      </c>
      <c r="Y636" s="116">
        <v>0</v>
      </c>
      <c r="Z636" s="1646">
        <f t="shared" si="102"/>
        <v>0</v>
      </c>
      <c r="AA636" s="1652">
        <v>0</v>
      </c>
      <c r="AB636" s="116">
        <v>0</v>
      </c>
      <c r="AC636" s="116">
        <v>0</v>
      </c>
      <c r="AD636" s="1646">
        <f t="shared" si="103"/>
        <v>0</v>
      </c>
      <c r="AE636" s="1652">
        <v>0</v>
      </c>
      <c r="AF636" s="116">
        <v>0</v>
      </c>
      <c r="AG636" s="116">
        <v>0</v>
      </c>
      <c r="AH636" s="1646">
        <f t="shared" si="104"/>
        <v>0</v>
      </c>
      <c r="AI636" s="116">
        <v>8.8777799999999996</v>
      </c>
      <c r="AJ636" s="116">
        <v>7.3305102000000009</v>
      </c>
      <c r="AK636" s="116">
        <v>1.5472697999999983</v>
      </c>
      <c r="AL636" s="1655">
        <f t="shared" si="105"/>
        <v>0.17428566601109718</v>
      </c>
    </row>
    <row r="637" spans="2:38" outlineLevel="1">
      <c r="B637" s="503" t="s">
        <v>1921</v>
      </c>
      <c r="C637" s="116">
        <v>3.90598</v>
      </c>
      <c r="D637" s="116">
        <v>3.1327800000000003</v>
      </c>
      <c r="E637" s="116">
        <v>0.77319999999999978</v>
      </c>
      <c r="F637" s="1646">
        <f t="shared" si="97"/>
        <v>0.19795288250323856</v>
      </c>
      <c r="G637" s="116">
        <v>0</v>
      </c>
      <c r="H637" s="116">
        <v>0</v>
      </c>
      <c r="I637" s="116">
        <v>0</v>
      </c>
      <c r="J637" s="1646">
        <f t="shared" si="98"/>
        <v>0</v>
      </c>
      <c r="K637" s="116">
        <v>2.4111000000000002</v>
      </c>
      <c r="L637" s="116">
        <v>1.5623737000000002</v>
      </c>
      <c r="M637" s="116">
        <v>0.84872630000000027</v>
      </c>
      <c r="N637" s="1646">
        <f t="shared" si="99"/>
        <v>0.35200792169549178</v>
      </c>
      <c r="O637" s="1652">
        <v>0</v>
      </c>
      <c r="P637" s="116">
        <v>0</v>
      </c>
      <c r="Q637" s="116">
        <v>0</v>
      </c>
      <c r="R637" s="1646">
        <f t="shared" si="100"/>
        <v>0</v>
      </c>
      <c r="S637" s="116">
        <v>6.3170799999999998</v>
      </c>
      <c r="T637" s="116">
        <v>4.6951537000000005</v>
      </c>
      <c r="U637" s="116">
        <v>1.6219262999999993</v>
      </c>
      <c r="V637" s="1646">
        <f t="shared" si="101"/>
        <v>0.25675253439880441</v>
      </c>
      <c r="W637" s="116">
        <v>0</v>
      </c>
      <c r="X637" s="116">
        <v>0</v>
      </c>
      <c r="Y637" s="116">
        <v>0</v>
      </c>
      <c r="Z637" s="1646">
        <f t="shared" si="102"/>
        <v>0</v>
      </c>
      <c r="AA637" s="1652">
        <v>4.0085500000000005</v>
      </c>
      <c r="AB637" s="116">
        <v>3.3123899999999993</v>
      </c>
      <c r="AC637" s="116">
        <v>0.69616000000000078</v>
      </c>
      <c r="AD637" s="1646">
        <f t="shared" si="103"/>
        <v>0.17366878297638813</v>
      </c>
      <c r="AE637" s="1652">
        <v>4.0085500000000005</v>
      </c>
      <c r="AF637" s="116">
        <v>3.3123899999999993</v>
      </c>
      <c r="AG637" s="116">
        <v>0.69616000000000078</v>
      </c>
      <c r="AH637" s="1646">
        <f t="shared" si="104"/>
        <v>0.17366878297638813</v>
      </c>
      <c r="AI637" s="116">
        <v>6.4196500000000007</v>
      </c>
      <c r="AJ637" s="116">
        <v>4.8747636999999999</v>
      </c>
      <c r="AK637" s="116">
        <v>1.544886300000001</v>
      </c>
      <c r="AL637" s="1655">
        <f t="shared" si="105"/>
        <v>0.24064961485439251</v>
      </c>
    </row>
    <row r="638" spans="2:38" outlineLevel="1">
      <c r="B638" s="503" t="s">
        <v>1981</v>
      </c>
      <c r="C638" s="116">
        <v>0</v>
      </c>
      <c r="D638" s="116">
        <v>0</v>
      </c>
      <c r="E638" s="116">
        <v>0</v>
      </c>
      <c r="F638" s="1646">
        <f t="shared" si="97"/>
        <v>0</v>
      </c>
      <c r="G638" s="116">
        <v>0</v>
      </c>
      <c r="H638" s="116">
        <v>0</v>
      </c>
      <c r="I638" s="116">
        <v>0</v>
      </c>
      <c r="J638" s="1646">
        <f t="shared" si="98"/>
        <v>0</v>
      </c>
      <c r="K638" s="116">
        <v>4.9042700000000004</v>
      </c>
      <c r="L638" s="116">
        <v>3.3672852999999998</v>
      </c>
      <c r="M638" s="116">
        <v>1.5369847000000005</v>
      </c>
      <c r="N638" s="1646">
        <f t="shared" si="99"/>
        <v>0.31339724362647253</v>
      </c>
      <c r="O638" s="1652">
        <v>0</v>
      </c>
      <c r="P638" s="116">
        <v>0</v>
      </c>
      <c r="Q638" s="116">
        <v>0</v>
      </c>
      <c r="R638" s="1646">
        <f t="shared" si="100"/>
        <v>0</v>
      </c>
      <c r="S638" s="116">
        <v>4.9042700000000004</v>
      </c>
      <c r="T638" s="116">
        <v>3.3672852999999998</v>
      </c>
      <c r="U638" s="116">
        <v>1.5369847000000005</v>
      </c>
      <c r="V638" s="1646">
        <f t="shared" si="101"/>
        <v>0.31339724362647253</v>
      </c>
      <c r="W638" s="116">
        <v>0</v>
      </c>
      <c r="X638" s="116">
        <v>0</v>
      </c>
      <c r="Y638" s="116">
        <v>0</v>
      </c>
      <c r="Z638" s="1646">
        <f t="shared" si="102"/>
        <v>0</v>
      </c>
      <c r="AA638" s="1652">
        <v>0</v>
      </c>
      <c r="AB638" s="116">
        <v>0</v>
      </c>
      <c r="AC638" s="116">
        <v>0</v>
      </c>
      <c r="AD638" s="1646">
        <f t="shared" si="103"/>
        <v>0</v>
      </c>
      <c r="AE638" s="1652">
        <v>0</v>
      </c>
      <c r="AF638" s="116">
        <v>0</v>
      </c>
      <c r="AG638" s="116">
        <v>0</v>
      </c>
      <c r="AH638" s="1646">
        <f t="shared" si="104"/>
        <v>0</v>
      </c>
      <c r="AI638" s="116">
        <v>4.9042700000000004</v>
      </c>
      <c r="AJ638" s="116">
        <v>3.3672852999999998</v>
      </c>
      <c r="AK638" s="116">
        <v>1.5369847000000005</v>
      </c>
      <c r="AL638" s="1655">
        <f t="shared" si="105"/>
        <v>0.31339724362647253</v>
      </c>
    </row>
    <row r="639" spans="2:38" outlineLevel="1">
      <c r="B639" s="503" t="s">
        <v>2251</v>
      </c>
      <c r="C639" s="116">
        <v>0</v>
      </c>
      <c r="D639" s="116">
        <v>0</v>
      </c>
      <c r="E639" s="116">
        <v>0</v>
      </c>
      <c r="F639" s="1646">
        <f t="shared" si="97"/>
        <v>0</v>
      </c>
      <c r="G639" s="116">
        <v>0.65727000000000002</v>
      </c>
      <c r="H639" s="116">
        <v>0.33014379999999999</v>
      </c>
      <c r="I639" s="116">
        <v>0.32712619999999998</v>
      </c>
      <c r="J639" s="1646">
        <f t="shared" si="98"/>
        <v>0.49770444414015547</v>
      </c>
      <c r="K639" s="116">
        <v>0</v>
      </c>
      <c r="L639" s="116">
        <v>0</v>
      </c>
      <c r="M639" s="116">
        <v>0</v>
      </c>
      <c r="N639" s="1646">
        <f t="shared" si="99"/>
        <v>0</v>
      </c>
      <c r="O639" s="1652">
        <v>0</v>
      </c>
      <c r="P639" s="116">
        <v>0</v>
      </c>
      <c r="Q639" s="116">
        <v>0</v>
      </c>
      <c r="R639" s="1646">
        <f t="shared" si="100"/>
        <v>0</v>
      </c>
      <c r="S639" s="116">
        <v>0.65727000000000002</v>
      </c>
      <c r="T639" s="116">
        <v>0.33014379999999999</v>
      </c>
      <c r="U639" s="116">
        <v>0.32712619999999998</v>
      </c>
      <c r="V639" s="1646">
        <f t="shared" si="101"/>
        <v>0.49770444414015547</v>
      </c>
      <c r="W639" s="116">
        <v>1.7512799999999999</v>
      </c>
      <c r="X639" s="116">
        <v>0.96952749999999999</v>
      </c>
      <c r="Y639" s="116">
        <v>0.78175249999999996</v>
      </c>
      <c r="Z639" s="1646">
        <f t="shared" si="102"/>
        <v>0.44638921246174224</v>
      </c>
      <c r="AA639" s="1652">
        <v>1.3794899999999999</v>
      </c>
      <c r="AB639" s="116">
        <v>0.63807170000000002</v>
      </c>
      <c r="AC639" s="116">
        <v>0.74141829999999986</v>
      </c>
      <c r="AD639" s="1646">
        <f t="shared" si="103"/>
        <v>0.5374582635611711</v>
      </c>
      <c r="AE639" s="1652">
        <v>3.1307699999999996</v>
      </c>
      <c r="AF639" s="116">
        <v>1.6075992000000001</v>
      </c>
      <c r="AG639" s="116">
        <v>1.5231707999999995</v>
      </c>
      <c r="AH639" s="1646">
        <f t="shared" si="104"/>
        <v>0.48651635220728434</v>
      </c>
      <c r="AI639" s="116">
        <v>3.1307699999999996</v>
      </c>
      <c r="AJ639" s="116">
        <v>1.6075992000000001</v>
      </c>
      <c r="AK639" s="116">
        <v>1.5231707999999995</v>
      </c>
      <c r="AL639" s="1655">
        <f t="shared" si="105"/>
        <v>0.48651635220728434</v>
      </c>
    </row>
    <row r="640" spans="2:38" outlineLevel="1">
      <c r="B640" s="503" t="s">
        <v>3583</v>
      </c>
      <c r="C640" s="116">
        <v>13.78031</v>
      </c>
      <c r="D640" s="116">
        <v>8.6050249999999977</v>
      </c>
      <c r="E640" s="116">
        <v>5.1752850000000015</v>
      </c>
      <c r="F640" s="1646">
        <f t="shared" si="97"/>
        <v>0.37555650054316642</v>
      </c>
      <c r="G640" s="116">
        <v>22.74701</v>
      </c>
      <c r="H640" s="116">
        <v>15.089400000000001</v>
      </c>
      <c r="I640" s="116">
        <v>7.6576099999999974</v>
      </c>
      <c r="J640" s="1646">
        <f t="shared" si="98"/>
        <v>0.336642486199285</v>
      </c>
      <c r="K640" s="116">
        <v>4.50854</v>
      </c>
      <c r="L640" s="116">
        <v>2.9893475000000014</v>
      </c>
      <c r="M640" s="116">
        <v>1.5191924999999988</v>
      </c>
      <c r="N640" s="1646">
        <f t="shared" si="99"/>
        <v>0.33695886029623756</v>
      </c>
      <c r="O640" s="1652">
        <v>0</v>
      </c>
      <c r="P640" s="116">
        <v>0</v>
      </c>
      <c r="Q640" s="116">
        <v>0</v>
      </c>
      <c r="R640" s="1646">
        <f t="shared" si="100"/>
        <v>0</v>
      </c>
      <c r="S640" s="116">
        <v>41.03586</v>
      </c>
      <c r="T640" s="116">
        <v>26.6837725</v>
      </c>
      <c r="U640" s="116">
        <v>14.352087500000001</v>
      </c>
      <c r="V640" s="1646">
        <f t="shared" si="101"/>
        <v>0.34974501570090166</v>
      </c>
      <c r="W640" s="116">
        <v>0</v>
      </c>
      <c r="X640" s="116">
        <v>0</v>
      </c>
      <c r="Y640" s="116">
        <v>0</v>
      </c>
      <c r="Z640" s="1646">
        <f t="shared" si="102"/>
        <v>0</v>
      </c>
      <c r="AA640" s="1652">
        <v>0</v>
      </c>
      <c r="AB640" s="116">
        <v>0</v>
      </c>
      <c r="AC640" s="116">
        <v>0</v>
      </c>
      <c r="AD640" s="1646">
        <f t="shared" si="103"/>
        <v>0</v>
      </c>
      <c r="AE640" s="1652">
        <v>0</v>
      </c>
      <c r="AF640" s="116">
        <v>0</v>
      </c>
      <c r="AG640" s="116">
        <v>0</v>
      </c>
      <c r="AH640" s="1646">
        <f t="shared" si="104"/>
        <v>0</v>
      </c>
      <c r="AI640" s="116">
        <v>4.50854</v>
      </c>
      <c r="AJ640" s="116">
        <v>2.9893475000000014</v>
      </c>
      <c r="AK640" s="116">
        <v>1.5191924999999988</v>
      </c>
      <c r="AL640" s="1655">
        <f t="shared" si="105"/>
        <v>0.33695886029623756</v>
      </c>
    </row>
    <row r="641" spans="2:38" outlineLevel="1">
      <c r="B641" s="503" t="s">
        <v>3610</v>
      </c>
      <c r="C641" s="116">
        <v>0</v>
      </c>
      <c r="D641" s="116">
        <v>0</v>
      </c>
      <c r="E641" s="116">
        <v>0</v>
      </c>
      <c r="F641" s="1646">
        <f t="shared" si="97"/>
        <v>0</v>
      </c>
      <c r="G641" s="116">
        <v>0</v>
      </c>
      <c r="H641" s="116">
        <v>0</v>
      </c>
      <c r="I641" s="116">
        <v>0</v>
      </c>
      <c r="J641" s="1646">
        <f t="shared" si="98"/>
        <v>0</v>
      </c>
      <c r="K641" s="116">
        <v>0</v>
      </c>
      <c r="L641" s="116">
        <v>0</v>
      </c>
      <c r="M641" s="116">
        <v>0</v>
      </c>
      <c r="N641" s="1646">
        <f t="shared" si="99"/>
        <v>0</v>
      </c>
      <c r="O641" s="1652">
        <v>0</v>
      </c>
      <c r="P641" s="116">
        <v>0</v>
      </c>
      <c r="Q641" s="116">
        <v>0</v>
      </c>
      <c r="R641" s="1646">
        <f t="shared" si="100"/>
        <v>0</v>
      </c>
      <c r="S641" s="116">
        <v>0</v>
      </c>
      <c r="T641" s="116">
        <v>0</v>
      </c>
      <c r="U641" s="116">
        <v>0</v>
      </c>
      <c r="V641" s="1646">
        <f t="shared" si="101"/>
        <v>0</v>
      </c>
      <c r="W641" s="116">
        <v>4.6601599999999994</v>
      </c>
      <c r="X641" s="116">
        <v>3.1426699999999999</v>
      </c>
      <c r="Y641" s="116">
        <v>1.5174899999999998</v>
      </c>
      <c r="Z641" s="1646">
        <f t="shared" si="102"/>
        <v>0.32563045045663669</v>
      </c>
      <c r="AA641" s="1652">
        <v>0</v>
      </c>
      <c r="AB641" s="116">
        <v>0</v>
      </c>
      <c r="AC641" s="116">
        <v>0</v>
      </c>
      <c r="AD641" s="1646">
        <f t="shared" si="103"/>
        <v>0</v>
      </c>
      <c r="AE641" s="1652">
        <v>4.6601599999999994</v>
      </c>
      <c r="AF641" s="116">
        <v>3.1426699999999999</v>
      </c>
      <c r="AG641" s="116">
        <v>1.5174899999999998</v>
      </c>
      <c r="AH641" s="1646">
        <f t="shared" si="104"/>
        <v>0.32563045045663669</v>
      </c>
      <c r="AI641" s="116">
        <v>4.6601599999999994</v>
      </c>
      <c r="AJ641" s="116">
        <v>3.1426699999999999</v>
      </c>
      <c r="AK641" s="116">
        <v>1.5174899999999998</v>
      </c>
      <c r="AL641" s="1655">
        <f t="shared" si="105"/>
        <v>0.32563045045663669</v>
      </c>
    </row>
    <row r="642" spans="2:38" outlineLevel="1">
      <c r="B642" s="503" t="s">
        <v>3600</v>
      </c>
      <c r="C642" s="116">
        <v>0</v>
      </c>
      <c r="D642" s="116">
        <v>0</v>
      </c>
      <c r="E642" s="116">
        <v>0</v>
      </c>
      <c r="F642" s="1646">
        <f t="shared" si="97"/>
        <v>0</v>
      </c>
      <c r="G642" s="116">
        <v>14.6</v>
      </c>
      <c r="H642" s="116">
        <v>13.709980000000002</v>
      </c>
      <c r="I642" s="116">
        <v>0.89001999999999859</v>
      </c>
      <c r="J642" s="1646">
        <f t="shared" si="98"/>
        <v>6.0960273972602647E-2</v>
      </c>
      <c r="K642" s="116">
        <v>0</v>
      </c>
      <c r="L642" s="116">
        <v>0</v>
      </c>
      <c r="M642" s="116">
        <v>0</v>
      </c>
      <c r="N642" s="1646">
        <f t="shared" si="99"/>
        <v>0</v>
      </c>
      <c r="O642" s="1652">
        <v>0</v>
      </c>
      <c r="P642" s="116">
        <v>0</v>
      </c>
      <c r="Q642" s="116">
        <v>0</v>
      </c>
      <c r="R642" s="1646">
        <f t="shared" si="100"/>
        <v>0</v>
      </c>
      <c r="S642" s="116">
        <v>14.6</v>
      </c>
      <c r="T642" s="116">
        <v>13.709980000000002</v>
      </c>
      <c r="U642" s="116">
        <v>0.89001999999999859</v>
      </c>
      <c r="V642" s="1646">
        <f t="shared" si="101"/>
        <v>6.0960273972602647E-2</v>
      </c>
      <c r="W642" s="116">
        <v>0</v>
      </c>
      <c r="X642" s="116">
        <v>0</v>
      </c>
      <c r="Y642" s="116">
        <v>0</v>
      </c>
      <c r="Z642" s="1646">
        <f t="shared" si="102"/>
        <v>0</v>
      </c>
      <c r="AA642" s="1652">
        <v>-1.6</v>
      </c>
      <c r="AB642" s="116">
        <v>-3.0987239</v>
      </c>
      <c r="AC642" s="116">
        <v>1.4987238999999999</v>
      </c>
      <c r="AD642" s="1646">
        <f t="shared" si="103"/>
        <v>-0.93670243749999993</v>
      </c>
      <c r="AE642" s="1652">
        <v>-1.6</v>
      </c>
      <c r="AF642" s="116">
        <v>-3.0987239</v>
      </c>
      <c r="AG642" s="116">
        <v>1.4987238999999999</v>
      </c>
      <c r="AH642" s="1646">
        <f t="shared" si="104"/>
        <v>-0.93670243749999993</v>
      </c>
      <c r="AI642" s="116">
        <v>-1.6</v>
      </c>
      <c r="AJ642" s="116">
        <v>-3.0987239</v>
      </c>
      <c r="AK642" s="116">
        <v>1.4987238999999999</v>
      </c>
      <c r="AL642" s="1655">
        <f t="shared" si="105"/>
        <v>-0.93670243749999993</v>
      </c>
    </row>
    <row r="643" spans="2:38" outlineLevel="1">
      <c r="B643" s="503" t="s">
        <v>2237</v>
      </c>
      <c r="C643" s="116">
        <v>7.0940000000000003E-2</v>
      </c>
      <c r="D643" s="116">
        <v>4.4927999999999996E-2</v>
      </c>
      <c r="E643" s="116">
        <v>2.6012E-2</v>
      </c>
      <c r="F643" s="1646">
        <f t="shared" si="97"/>
        <v>0.36667606427967298</v>
      </c>
      <c r="G643" s="116">
        <v>0.68034000000000006</v>
      </c>
      <c r="H643" s="116">
        <v>0.38690000000000002</v>
      </c>
      <c r="I643" s="116">
        <v>0.29343999999999998</v>
      </c>
      <c r="J643" s="1646">
        <f t="shared" si="98"/>
        <v>0.4313137548872622</v>
      </c>
      <c r="K643" s="116">
        <v>0</v>
      </c>
      <c r="L643" s="116">
        <v>0</v>
      </c>
      <c r="M643" s="116">
        <v>0</v>
      </c>
      <c r="N643" s="1646">
        <f t="shared" si="99"/>
        <v>0</v>
      </c>
      <c r="O643" s="1652">
        <v>0</v>
      </c>
      <c r="P643" s="116">
        <v>0</v>
      </c>
      <c r="Q643" s="116">
        <v>0</v>
      </c>
      <c r="R643" s="1646">
        <f t="shared" si="100"/>
        <v>0</v>
      </c>
      <c r="S643" s="116">
        <v>0.75127999999999995</v>
      </c>
      <c r="T643" s="116">
        <v>0.43182800000000005</v>
      </c>
      <c r="U643" s="116">
        <v>0.31945199999999996</v>
      </c>
      <c r="V643" s="1646">
        <f t="shared" si="101"/>
        <v>0.42521030774145457</v>
      </c>
      <c r="W643" s="116">
        <v>0</v>
      </c>
      <c r="X643" s="116">
        <v>0</v>
      </c>
      <c r="Y643" s="116">
        <v>0</v>
      </c>
      <c r="Z643" s="1646">
        <f t="shared" si="102"/>
        <v>0</v>
      </c>
      <c r="AA643" s="1652">
        <v>3.5093999999999999</v>
      </c>
      <c r="AB643" s="116">
        <v>2.0114099999999997</v>
      </c>
      <c r="AC643" s="116">
        <v>1.4979899999999997</v>
      </c>
      <c r="AD643" s="1646">
        <f t="shared" si="103"/>
        <v>0.42685074371687459</v>
      </c>
      <c r="AE643" s="1652">
        <v>3.5093999999999999</v>
      </c>
      <c r="AF643" s="116">
        <v>2.0114099999999997</v>
      </c>
      <c r="AG643" s="116">
        <v>1.4979899999999997</v>
      </c>
      <c r="AH643" s="1646">
        <f t="shared" si="104"/>
        <v>0.42685074371687459</v>
      </c>
      <c r="AI643" s="116">
        <v>3.5093999999999999</v>
      </c>
      <c r="AJ643" s="116">
        <v>2.0114099999999997</v>
      </c>
      <c r="AK643" s="116">
        <v>1.4979899999999997</v>
      </c>
      <c r="AL643" s="1655">
        <f t="shared" si="105"/>
        <v>0.42685074371687459</v>
      </c>
    </row>
    <row r="644" spans="2:38" outlineLevel="1">
      <c r="B644" s="503" t="s">
        <v>4805</v>
      </c>
      <c r="C644" s="116">
        <v>0</v>
      </c>
      <c r="D644" s="116">
        <v>0</v>
      </c>
      <c r="E644" s="116">
        <v>0</v>
      </c>
      <c r="F644" s="1646">
        <f t="shared" si="97"/>
        <v>0</v>
      </c>
      <c r="G644" s="116">
        <v>0</v>
      </c>
      <c r="H644" s="116">
        <v>0</v>
      </c>
      <c r="I644" s="116">
        <v>0</v>
      </c>
      <c r="J644" s="1646">
        <f t="shared" si="98"/>
        <v>0</v>
      </c>
      <c r="K644" s="116">
        <v>0</v>
      </c>
      <c r="L644" s="116">
        <v>0</v>
      </c>
      <c r="M644" s="116">
        <v>0</v>
      </c>
      <c r="N644" s="1646">
        <f t="shared" si="99"/>
        <v>0</v>
      </c>
      <c r="O644" s="1652">
        <v>0</v>
      </c>
      <c r="P644" s="116">
        <v>0</v>
      </c>
      <c r="Q644" s="116">
        <v>0</v>
      </c>
      <c r="R644" s="1646">
        <f t="shared" si="100"/>
        <v>0</v>
      </c>
      <c r="S644" s="116">
        <v>0</v>
      </c>
      <c r="T644" s="116">
        <v>0</v>
      </c>
      <c r="U644" s="116">
        <v>0</v>
      </c>
      <c r="V644" s="1646">
        <f t="shared" si="101"/>
        <v>0</v>
      </c>
      <c r="W644" s="116">
        <v>2.672639999999999</v>
      </c>
      <c r="X644" s="116">
        <v>1.6136925</v>
      </c>
      <c r="Y644" s="116">
        <v>1.058947499999999</v>
      </c>
      <c r="Z644" s="1646">
        <f t="shared" si="102"/>
        <v>0.39621778466235613</v>
      </c>
      <c r="AA644" s="1652">
        <v>1.10598</v>
      </c>
      <c r="AB644" s="116">
        <v>0.67362599999999995</v>
      </c>
      <c r="AC644" s="116">
        <v>0.43235400000000002</v>
      </c>
      <c r="AD644" s="1646">
        <f t="shared" si="103"/>
        <v>0.3909238865078935</v>
      </c>
      <c r="AE644" s="1652">
        <v>3.7786199999999992</v>
      </c>
      <c r="AF644" s="116">
        <v>2.2873185</v>
      </c>
      <c r="AG644" s="116">
        <v>1.4913014999999992</v>
      </c>
      <c r="AH644" s="1646">
        <f t="shared" si="104"/>
        <v>0.39466829159851996</v>
      </c>
      <c r="AI644" s="116">
        <v>3.7786199999999992</v>
      </c>
      <c r="AJ644" s="116">
        <v>2.2873185</v>
      </c>
      <c r="AK644" s="116">
        <v>1.4913014999999992</v>
      </c>
      <c r="AL644" s="1655">
        <f t="shared" si="105"/>
        <v>0.39466829159851996</v>
      </c>
    </row>
    <row r="645" spans="2:38" outlineLevel="1">
      <c r="B645" s="503" t="s">
        <v>1665</v>
      </c>
      <c r="C645" s="116">
        <v>9.417939999999998</v>
      </c>
      <c r="D645" s="116">
        <v>6.2455800000000004</v>
      </c>
      <c r="E645" s="116">
        <v>3.172359999999999</v>
      </c>
      <c r="F645" s="1646">
        <f t="shared" si="97"/>
        <v>0.33684223938568303</v>
      </c>
      <c r="G645" s="116">
        <v>7.2863199999999999</v>
      </c>
      <c r="H645" s="116">
        <v>4.9785399999999997</v>
      </c>
      <c r="I645" s="116">
        <v>2.3077799999999997</v>
      </c>
      <c r="J645" s="1646">
        <f t="shared" si="98"/>
        <v>0.31672778576839883</v>
      </c>
      <c r="K645" s="116">
        <v>0.21024999999999999</v>
      </c>
      <c r="L645" s="116">
        <v>0.11225</v>
      </c>
      <c r="M645" s="116">
        <v>9.8000000000000004E-2</v>
      </c>
      <c r="N645" s="1646">
        <f t="shared" si="99"/>
        <v>0.46611177170035678</v>
      </c>
      <c r="O645" s="1652">
        <v>1.89059</v>
      </c>
      <c r="P645" s="116">
        <v>1.0097099999999997</v>
      </c>
      <c r="Q645" s="116">
        <v>0.88088000000000033</v>
      </c>
      <c r="R645" s="1646">
        <f t="shared" si="100"/>
        <v>0.46592862545554581</v>
      </c>
      <c r="S645" s="116">
        <v>18.805099999999999</v>
      </c>
      <c r="T645" s="116">
        <v>12.346079999999999</v>
      </c>
      <c r="U645" s="116">
        <v>6.4590200000000006</v>
      </c>
      <c r="V645" s="1646">
        <f t="shared" si="101"/>
        <v>0.34347171777868774</v>
      </c>
      <c r="W645" s="116">
        <v>0.84016999999999997</v>
      </c>
      <c r="X645" s="116">
        <v>0.54961999999999989</v>
      </c>
      <c r="Y645" s="116">
        <v>0.29055000000000009</v>
      </c>
      <c r="Z645" s="1646">
        <f t="shared" si="102"/>
        <v>0.34582286918123722</v>
      </c>
      <c r="AA645" s="1652">
        <v>0.62990999999999997</v>
      </c>
      <c r="AB645" s="116">
        <v>0.41263499999999997</v>
      </c>
      <c r="AC645" s="116">
        <v>0.21727499999999997</v>
      </c>
      <c r="AD645" s="1646">
        <f t="shared" si="103"/>
        <v>0.34493022812782775</v>
      </c>
      <c r="AE645" s="1652">
        <v>1.4700799999999998</v>
      </c>
      <c r="AF645" s="116">
        <v>0.96225499999999986</v>
      </c>
      <c r="AG645" s="116">
        <v>0.50782500000000008</v>
      </c>
      <c r="AH645" s="1646">
        <f t="shared" si="104"/>
        <v>0.34544038419677853</v>
      </c>
      <c r="AI645" s="116">
        <v>3.5709200000000001</v>
      </c>
      <c r="AJ645" s="116">
        <v>2.084214999999999</v>
      </c>
      <c r="AK645" s="116">
        <v>1.4867050000000008</v>
      </c>
      <c r="AL645" s="1655">
        <f t="shared" si="105"/>
        <v>0.41633668634413562</v>
      </c>
    </row>
    <row r="646" spans="2:38" outlineLevel="1">
      <c r="B646" s="503" t="s">
        <v>4789</v>
      </c>
      <c r="C646" s="116">
        <v>0</v>
      </c>
      <c r="D646" s="116">
        <v>0</v>
      </c>
      <c r="E646" s="116">
        <v>0</v>
      </c>
      <c r="F646" s="1646">
        <f t="shared" si="97"/>
        <v>0</v>
      </c>
      <c r="G646" s="116">
        <v>0</v>
      </c>
      <c r="H646" s="116">
        <v>0</v>
      </c>
      <c r="I646" s="116">
        <v>0</v>
      </c>
      <c r="J646" s="1646">
        <f t="shared" si="98"/>
        <v>0</v>
      </c>
      <c r="K646" s="116">
        <v>0</v>
      </c>
      <c r="L646" s="116">
        <v>0</v>
      </c>
      <c r="M646" s="116">
        <v>0</v>
      </c>
      <c r="N646" s="1646">
        <f t="shared" si="99"/>
        <v>0</v>
      </c>
      <c r="O646" s="1652">
        <v>0</v>
      </c>
      <c r="P646" s="116">
        <v>0</v>
      </c>
      <c r="Q646" s="116">
        <v>0</v>
      </c>
      <c r="R646" s="1646">
        <f t="shared" si="100"/>
        <v>0</v>
      </c>
      <c r="S646" s="116">
        <v>0</v>
      </c>
      <c r="T646" s="116">
        <v>0</v>
      </c>
      <c r="U646" s="116">
        <v>0</v>
      </c>
      <c r="V646" s="1646">
        <f t="shared" si="101"/>
        <v>0</v>
      </c>
      <c r="W646" s="116">
        <v>0</v>
      </c>
      <c r="X646" s="116">
        <v>0</v>
      </c>
      <c r="Y646" s="116">
        <v>0</v>
      </c>
      <c r="Z646" s="1646">
        <f t="shared" si="102"/>
        <v>0</v>
      </c>
      <c r="AA646" s="1652">
        <v>6.6734999999999998</v>
      </c>
      <c r="AB646" s="116">
        <v>5.1899812000000001</v>
      </c>
      <c r="AC646" s="116">
        <v>1.4835187999999999</v>
      </c>
      <c r="AD646" s="1646">
        <f t="shared" si="103"/>
        <v>0.22229996253839815</v>
      </c>
      <c r="AE646" s="1652">
        <v>6.6734999999999998</v>
      </c>
      <c r="AF646" s="116">
        <v>5.1899812000000001</v>
      </c>
      <c r="AG646" s="116">
        <v>1.4835187999999999</v>
      </c>
      <c r="AH646" s="1646">
        <f t="shared" si="104"/>
        <v>0.22229996253839815</v>
      </c>
      <c r="AI646" s="116">
        <v>6.6734999999999998</v>
      </c>
      <c r="AJ646" s="116">
        <v>5.1899812000000001</v>
      </c>
      <c r="AK646" s="116">
        <v>1.4835187999999999</v>
      </c>
      <c r="AL646" s="1655">
        <f t="shared" si="105"/>
        <v>0.22229996253839815</v>
      </c>
    </row>
    <row r="647" spans="2:38" outlineLevel="1">
      <c r="B647" s="503" t="s">
        <v>1557</v>
      </c>
      <c r="C647" s="116">
        <v>7.8299100000000008</v>
      </c>
      <c r="D647" s="116">
        <v>4.0700554999999996</v>
      </c>
      <c r="E647" s="116">
        <v>3.7598545000000012</v>
      </c>
      <c r="F647" s="1646">
        <f t="shared" si="97"/>
        <v>0.48019127933782135</v>
      </c>
      <c r="G647" s="116">
        <v>17.086320000000001</v>
      </c>
      <c r="H647" s="116">
        <v>9.4701570999999998</v>
      </c>
      <c r="I647" s="116">
        <v>7.6161628999999991</v>
      </c>
      <c r="J647" s="1646">
        <f t="shared" si="98"/>
        <v>0.44574624026706738</v>
      </c>
      <c r="K647" s="116">
        <v>0.18889000000000003</v>
      </c>
      <c r="L647" s="116">
        <v>0.18484140000000002</v>
      </c>
      <c r="M647" s="116">
        <v>4.048600000000022E-3</v>
      </c>
      <c r="N647" s="1646">
        <f t="shared" si="99"/>
        <v>2.1433638625655255E-2</v>
      </c>
      <c r="O647" s="1652">
        <v>0</v>
      </c>
      <c r="P647" s="116">
        <v>0</v>
      </c>
      <c r="Q647" s="116">
        <v>0</v>
      </c>
      <c r="R647" s="1646">
        <f t="shared" si="100"/>
        <v>0</v>
      </c>
      <c r="S647" s="116">
        <v>25.105119999999999</v>
      </c>
      <c r="T647" s="116">
        <v>13.725053999999998</v>
      </c>
      <c r="U647" s="116">
        <v>11.380066000000001</v>
      </c>
      <c r="V647" s="1646">
        <f t="shared" si="101"/>
        <v>0.4532966183790399</v>
      </c>
      <c r="W647" s="116">
        <v>0</v>
      </c>
      <c r="X647" s="116">
        <v>0</v>
      </c>
      <c r="Y647" s="116">
        <v>0</v>
      </c>
      <c r="Z647" s="1646">
        <f t="shared" si="102"/>
        <v>0</v>
      </c>
      <c r="AA647" s="1652">
        <v>3.2641100000000001</v>
      </c>
      <c r="AB647" s="116">
        <v>1.7885361</v>
      </c>
      <c r="AC647" s="116">
        <v>1.4755739000000001</v>
      </c>
      <c r="AD647" s="1646">
        <f t="shared" si="103"/>
        <v>0.4520601021411656</v>
      </c>
      <c r="AE647" s="1652">
        <v>3.2641100000000001</v>
      </c>
      <c r="AF647" s="116">
        <v>1.7885361</v>
      </c>
      <c r="AG647" s="116">
        <v>1.4755739000000001</v>
      </c>
      <c r="AH647" s="1646">
        <f t="shared" si="104"/>
        <v>0.4520601021411656</v>
      </c>
      <c r="AI647" s="116">
        <v>3.4529999999999998</v>
      </c>
      <c r="AJ647" s="116">
        <v>1.9733775</v>
      </c>
      <c r="AK647" s="116">
        <v>1.4796224999999998</v>
      </c>
      <c r="AL647" s="1655">
        <f t="shared" si="105"/>
        <v>0.42850347523892263</v>
      </c>
    </row>
    <row r="648" spans="2:38" outlineLevel="1">
      <c r="B648" s="503" t="s">
        <v>1739</v>
      </c>
      <c r="C648" s="116">
        <v>5.0683699999999998</v>
      </c>
      <c r="D648" s="116">
        <v>2.8438400000000001</v>
      </c>
      <c r="E648" s="116">
        <v>2.2245299999999997</v>
      </c>
      <c r="F648" s="1646">
        <f t="shared" si="97"/>
        <v>0.43890442094795756</v>
      </c>
      <c r="G648" s="116">
        <v>5.0897399999999999</v>
      </c>
      <c r="H648" s="116">
        <v>2.7330489999999994</v>
      </c>
      <c r="I648" s="116">
        <v>2.3566910000000001</v>
      </c>
      <c r="J648" s="1646">
        <f t="shared" si="98"/>
        <v>0.46302777745032164</v>
      </c>
      <c r="K648" s="116">
        <v>3.5803400000000001</v>
      </c>
      <c r="L648" s="116">
        <v>2.105</v>
      </c>
      <c r="M648" s="116">
        <v>1.4753400000000001</v>
      </c>
      <c r="N648" s="1646">
        <f t="shared" si="99"/>
        <v>0.41206701039566074</v>
      </c>
      <c r="O648" s="1652">
        <v>0</v>
      </c>
      <c r="P648" s="116">
        <v>0</v>
      </c>
      <c r="Q648" s="116">
        <v>0</v>
      </c>
      <c r="R648" s="1646">
        <f t="shared" si="100"/>
        <v>0</v>
      </c>
      <c r="S648" s="116">
        <v>13.73845</v>
      </c>
      <c r="T648" s="116">
        <v>7.6818889999999991</v>
      </c>
      <c r="U648" s="116">
        <v>6.0565610000000012</v>
      </c>
      <c r="V648" s="1646">
        <f t="shared" si="101"/>
        <v>0.440847475515797</v>
      </c>
      <c r="W648" s="116">
        <v>0</v>
      </c>
      <c r="X648" s="116">
        <v>0</v>
      </c>
      <c r="Y648" s="116">
        <v>0</v>
      </c>
      <c r="Z648" s="1646">
        <f t="shared" si="102"/>
        <v>0</v>
      </c>
      <c r="AA648" s="1652">
        <v>0</v>
      </c>
      <c r="AB648" s="116">
        <v>0</v>
      </c>
      <c r="AC648" s="116">
        <v>0</v>
      </c>
      <c r="AD648" s="1646">
        <f t="shared" si="103"/>
        <v>0</v>
      </c>
      <c r="AE648" s="1652">
        <v>0</v>
      </c>
      <c r="AF648" s="116">
        <v>0</v>
      </c>
      <c r="AG648" s="116">
        <v>0</v>
      </c>
      <c r="AH648" s="1646">
        <f t="shared" si="104"/>
        <v>0</v>
      </c>
      <c r="AI648" s="116">
        <v>3.5803400000000001</v>
      </c>
      <c r="AJ648" s="116">
        <v>2.105</v>
      </c>
      <c r="AK648" s="116">
        <v>1.4753400000000001</v>
      </c>
      <c r="AL648" s="1655">
        <f t="shared" si="105"/>
        <v>0.41206701039566074</v>
      </c>
    </row>
    <row r="649" spans="2:38" outlineLevel="1">
      <c r="B649" s="503" t="s">
        <v>1977</v>
      </c>
      <c r="C649" s="116">
        <v>2.4948699999999997</v>
      </c>
      <c r="D649" s="116">
        <v>1.0330487999999998</v>
      </c>
      <c r="E649" s="116">
        <v>1.4618212000000002</v>
      </c>
      <c r="F649" s="1646">
        <f t="shared" ref="F649:F712" si="106">IFERROR(E649/C649,0)</f>
        <v>0.58593081002216563</v>
      </c>
      <c r="G649" s="116">
        <v>2.4948699999999997</v>
      </c>
      <c r="H649" s="116">
        <v>1.033704</v>
      </c>
      <c r="I649" s="116">
        <v>1.461166</v>
      </c>
      <c r="J649" s="1646">
        <f t="shared" ref="J649:J712" si="107">IFERROR(I649/G649,0)</f>
        <v>0.58566819112819513</v>
      </c>
      <c r="K649" s="116">
        <v>0</v>
      </c>
      <c r="L649" s="116">
        <v>0</v>
      </c>
      <c r="M649" s="116">
        <v>0</v>
      </c>
      <c r="N649" s="1646">
        <f t="shared" ref="N649:N712" si="108">IFERROR(M649/K649,0)</f>
        <v>0</v>
      </c>
      <c r="O649" s="1652">
        <v>0</v>
      </c>
      <c r="P649" s="116">
        <v>0</v>
      </c>
      <c r="Q649" s="116">
        <v>0</v>
      </c>
      <c r="R649" s="1646">
        <f t="shared" ref="R649:R712" si="109">IFERROR(Q649/O649,0)</f>
        <v>0</v>
      </c>
      <c r="S649" s="116">
        <v>4.9897399999999994</v>
      </c>
      <c r="T649" s="116">
        <v>2.0667527999999997</v>
      </c>
      <c r="U649" s="116">
        <v>2.9229872000000001</v>
      </c>
      <c r="V649" s="1646">
        <f t="shared" ref="V649:V712" si="110">IFERROR(U649/S649,0)</f>
        <v>0.58579950057518038</v>
      </c>
      <c r="W649" s="116">
        <v>2.4948699999999997</v>
      </c>
      <c r="X649" s="116">
        <v>1.0352159999999999</v>
      </c>
      <c r="Y649" s="116">
        <v>1.459654</v>
      </c>
      <c r="Z649" s="1646">
        <f t="shared" ref="Z649:Z712" si="111">IFERROR(Y649/W649,0)</f>
        <v>0.58506214752672492</v>
      </c>
      <c r="AA649" s="1652">
        <v>0</v>
      </c>
      <c r="AB649" s="116">
        <v>0</v>
      </c>
      <c r="AC649" s="116">
        <v>0</v>
      </c>
      <c r="AD649" s="1646">
        <f t="shared" ref="AD649:AD712" si="112">IFERROR(AC649/AA649,0)</f>
        <v>0</v>
      </c>
      <c r="AE649" s="1652">
        <v>2.4948699999999997</v>
      </c>
      <c r="AF649" s="116">
        <v>1.0352159999999999</v>
      </c>
      <c r="AG649" s="116">
        <v>1.459654</v>
      </c>
      <c r="AH649" s="1646">
        <f t="shared" ref="AH649:AH712" si="113">IFERROR(AG649/AE649,0)</f>
        <v>0.58506214752672492</v>
      </c>
      <c r="AI649" s="116">
        <v>2.4948699999999997</v>
      </c>
      <c r="AJ649" s="116">
        <v>1.0352159999999999</v>
      </c>
      <c r="AK649" s="116">
        <v>1.459654</v>
      </c>
      <c r="AL649" s="1655">
        <f t="shared" ref="AL649:AL712" si="114">IFERROR(AK649/AI649,0)</f>
        <v>0.58506214752672492</v>
      </c>
    </row>
    <row r="650" spans="2:38" outlineLevel="1">
      <c r="B650" s="503" t="s">
        <v>1947</v>
      </c>
      <c r="C650" s="116">
        <v>0</v>
      </c>
      <c r="D650" s="116">
        <v>0</v>
      </c>
      <c r="E650" s="116">
        <v>0</v>
      </c>
      <c r="F650" s="1646">
        <f t="shared" si="106"/>
        <v>0</v>
      </c>
      <c r="G650" s="116">
        <v>0</v>
      </c>
      <c r="H650" s="116">
        <v>5.884673E-2</v>
      </c>
      <c r="I650" s="116">
        <v>-5.884673E-2</v>
      </c>
      <c r="J650" s="1646">
        <f t="shared" si="107"/>
        <v>0</v>
      </c>
      <c r="K650" s="116">
        <v>5.4913214999999997</v>
      </c>
      <c r="L650" s="116">
        <v>4.0528060599999991</v>
      </c>
      <c r="M650" s="116">
        <v>1.4385154400000006</v>
      </c>
      <c r="N650" s="1646">
        <f t="shared" si="108"/>
        <v>0.26196161342948154</v>
      </c>
      <c r="O650" s="1652">
        <v>0</v>
      </c>
      <c r="P650" s="116">
        <v>0</v>
      </c>
      <c r="Q650" s="116">
        <v>0</v>
      </c>
      <c r="R650" s="1646">
        <f t="shared" si="109"/>
        <v>0</v>
      </c>
      <c r="S650" s="116">
        <v>5.4913214999999997</v>
      </c>
      <c r="T650" s="116">
        <v>4.1116527899999991</v>
      </c>
      <c r="U650" s="116">
        <v>1.3796687100000009</v>
      </c>
      <c r="V650" s="1646">
        <f t="shared" si="110"/>
        <v>0.25124529860435252</v>
      </c>
      <c r="W650" s="116">
        <v>0</v>
      </c>
      <c r="X650" s="116">
        <v>0</v>
      </c>
      <c r="Y650" s="116">
        <v>0</v>
      </c>
      <c r="Z650" s="1646">
        <f t="shared" si="111"/>
        <v>0</v>
      </c>
      <c r="AA650" s="1652">
        <v>0</v>
      </c>
      <c r="AB650" s="116">
        <v>0</v>
      </c>
      <c r="AC650" s="116">
        <v>0</v>
      </c>
      <c r="AD650" s="1646">
        <f t="shared" si="112"/>
        <v>0</v>
      </c>
      <c r="AE650" s="1652">
        <v>0</v>
      </c>
      <c r="AF650" s="116">
        <v>0</v>
      </c>
      <c r="AG650" s="116">
        <v>0</v>
      </c>
      <c r="AH650" s="1646">
        <f t="shared" si="113"/>
        <v>0</v>
      </c>
      <c r="AI650" s="116">
        <v>5.4913214999999997</v>
      </c>
      <c r="AJ650" s="116">
        <v>4.0528060599999991</v>
      </c>
      <c r="AK650" s="116">
        <v>1.4385154400000006</v>
      </c>
      <c r="AL650" s="1655">
        <f t="shared" si="114"/>
        <v>0.26196161342948154</v>
      </c>
    </row>
    <row r="651" spans="2:38" outlineLevel="1">
      <c r="B651" s="503" t="s">
        <v>1469</v>
      </c>
      <c r="C651" s="116">
        <v>30.370080000000002</v>
      </c>
      <c r="D651" s="116">
        <v>57.83236999999999</v>
      </c>
      <c r="E651" s="116">
        <v>-27.462289999999985</v>
      </c>
      <c r="F651" s="1646">
        <f t="shared" si="106"/>
        <v>-0.90425477970423473</v>
      </c>
      <c r="G651" s="116">
        <v>6.1521400000000002</v>
      </c>
      <c r="H651" s="116">
        <v>3.4300014500000011</v>
      </c>
      <c r="I651" s="116">
        <v>2.722138549999999</v>
      </c>
      <c r="J651" s="1646">
        <f t="shared" si="107"/>
        <v>0.44247018923496523</v>
      </c>
      <c r="K651" s="116">
        <v>1.0145299999999999</v>
      </c>
      <c r="L651" s="116">
        <v>0.55819319999999994</v>
      </c>
      <c r="M651" s="116">
        <v>0.45633680000000004</v>
      </c>
      <c r="N651" s="1646">
        <f t="shared" si="108"/>
        <v>0.44980118872778535</v>
      </c>
      <c r="O651" s="1652">
        <v>2.01966</v>
      </c>
      <c r="P651" s="116">
        <v>1.3614143399999998</v>
      </c>
      <c r="Q651" s="116">
        <v>0.65824566000000029</v>
      </c>
      <c r="R651" s="1646">
        <f t="shared" si="109"/>
        <v>0.32591904577998293</v>
      </c>
      <c r="S651" s="116">
        <v>39.556410000000007</v>
      </c>
      <c r="T651" s="116">
        <v>63.181978989999998</v>
      </c>
      <c r="U651" s="116">
        <v>-23.625568989999991</v>
      </c>
      <c r="V651" s="1646">
        <f t="shared" si="110"/>
        <v>-0.59726271898789574</v>
      </c>
      <c r="W651" s="116">
        <v>0</v>
      </c>
      <c r="X651" s="116">
        <v>0</v>
      </c>
      <c r="Y651" s="116">
        <v>0</v>
      </c>
      <c r="Z651" s="1646">
        <f t="shared" si="111"/>
        <v>0</v>
      </c>
      <c r="AA651" s="1652">
        <v>0.68974000000000002</v>
      </c>
      <c r="AB651" s="116">
        <v>0.37458999999999992</v>
      </c>
      <c r="AC651" s="116">
        <v>0.3151500000000001</v>
      </c>
      <c r="AD651" s="1646">
        <f t="shared" si="112"/>
        <v>0.4569112999101112</v>
      </c>
      <c r="AE651" s="1652">
        <v>0.68974000000000002</v>
      </c>
      <c r="AF651" s="116">
        <v>0.37458999999999992</v>
      </c>
      <c r="AG651" s="116">
        <v>0.3151500000000001</v>
      </c>
      <c r="AH651" s="1646">
        <f t="shared" si="113"/>
        <v>0.4569112999101112</v>
      </c>
      <c r="AI651" s="116">
        <v>3.7239300000000002</v>
      </c>
      <c r="AJ651" s="116">
        <v>2.2941975399999999</v>
      </c>
      <c r="AK651" s="116">
        <v>1.4297324600000005</v>
      </c>
      <c r="AL651" s="1655">
        <f t="shared" si="114"/>
        <v>0.38393107818890271</v>
      </c>
    </row>
    <row r="652" spans="2:38" outlineLevel="1">
      <c r="B652" s="503" t="s">
        <v>1979</v>
      </c>
      <c r="C652" s="116">
        <v>0.25213999999999998</v>
      </c>
      <c r="D652" s="116">
        <v>0.19397160000000002</v>
      </c>
      <c r="E652" s="116">
        <v>5.816839999999996E-2</v>
      </c>
      <c r="F652" s="1646">
        <f t="shared" si="106"/>
        <v>0.23069881811691903</v>
      </c>
      <c r="G652" s="116">
        <v>2.3572800000000003</v>
      </c>
      <c r="H652" s="116">
        <v>1.6061250000000005</v>
      </c>
      <c r="I652" s="116">
        <v>0.7511549999999998</v>
      </c>
      <c r="J652" s="1646">
        <f t="shared" si="107"/>
        <v>0.3186532783547138</v>
      </c>
      <c r="K652" s="116">
        <v>2.3196599999999998</v>
      </c>
      <c r="L652" s="116">
        <v>1.5220850999999997</v>
      </c>
      <c r="M652" s="116">
        <v>0.79757490000000009</v>
      </c>
      <c r="N652" s="1646">
        <f t="shared" si="108"/>
        <v>0.3438326737539123</v>
      </c>
      <c r="O652" s="1652">
        <v>1.4717899999999999</v>
      </c>
      <c r="P652" s="116">
        <v>0.97100759999999986</v>
      </c>
      <c r="Q652" s="116">
        <v>0.50078240000000007</v>
      </c>
      <c r="R652" s="1646">
        <f t="shared" si="109"/>
        <v>0.34025397645044475</v>
      </c>
      <c r="S652" s="116">
        <v>6.4008700000000003</v>
      </c>
      <c r="T652" s="116">
        <v>4.2931892999999999</v>
      </c>
      <c r="U652" s="116">
        <v>2.1076807</v>
      </c>
      <c r="V652" s="1646">
        <f t="shared" si="110"/>
        <v>0.32928034782771715</v>
      </c>
      <c r="W652" s="116">
        <v>0.42906</v>
      </c>
      <c r="X652" s="116">
        <v>0.2993364</v>
      </c>
      <c r="Y652" s="116">
        <v>0.12972359999999997</v>
      </c>
      <c r="Z652" s="1646">
        <f t="shared" si="111"/>
        <v>0.30234372814990901</v>
      </c>
      <c r="AA652" s="1652">
        <v>0</v>
      </c>
      <c r="AB652" s="116">
        <v>0</v>
      </c>
      <c r="AC652" s="116">
        <v>0</v>
      </c>
      <c r="AD652" s="1646">
        <f t="shared" si="112"/>
        <v>0</v>
      </c>
      <c r="AE652" s="1652">
        <v>0.42906</v>
      </c>
      <c r="AF652" s="116">
        <v>0.2993364</v>
      </c>
      <c r="AG652" s="116">
        <v>0.12972359999999997</v>
      </c>
      <c r="AH652" s="1646">
        <f t="shared" si="113"/>
        <v>0.30234372814990901</v>
      </c>
      <c r="AI652" s="116">
        <v>4.22051</v>
      </c>
      <c r="AJ652" s="116">
        <v>2.7924290999999997</v>
      </c>
      <c r="AK652" s="116">
        <v>1.4280809000000003</v>
      </c>
      <c r="AL652" s="1655">
        <f t="shared" si="114"/>
        <v>0.33836690352587728</v>
      </c>
    </row>
    <row r="653" spans="2:38" outlineLevel="1">
      <c r="B653" s="503" t="s">
        <v>2085</v>
      </c>
      <c r="C653" s="116">
        <v>1.4615400000000001</v>
      </c>
      <c r="D653" s="116">
        <v>0.99331919999999996</v>
      </c>
      <c r="E653" s="116">
        <v>0.46822080000000005</v>
      </c>
      <c r="F653" s="1646">
        <f t="shared" si="106"/>
        <v>0.32036126277761817</v>
      </c>
      <c r="G653" s="116">
        <v>0</v>
      </c>
      <c r="H653" s="116">
        <v>0</v>
      </c>
      <c r="I653" s="116">
        <v>0</v>
      </c>
      <c r="J653" s="1646">
        <f t="shared" si="107"/>
        <v>0</v>
      </c>
      <c r="K653" s="116">
        <v>1.4615400000000001</v>
      </c>
      <c r="L653" s="116">
        <v>1.0039392</v>
      </c>
      <c r="M653" s="116">
        <v>0.45760079999999992</v>
      </c>
      <c r="N653" s="1646">
        <f t="shared" si="108"/>
        <v>0.3130949546368898</v>
      </c>
      <c r="O653" s="1652">
        <v>0</v>
      </c>
      <c r="P653" s="116">
        <v>0</v>
      </c>
      <c r="Q653" s="116">
        <v>0</v>
      </c>
      <c r="R653" s="1646">
        <f t="shared" si="109"/>
        <v>0</v>
      </c>
      <c r="S653" s="116">
        <v>2.9230800000000001</v>
      </c>
      <c r="T653" s="116">
        <v>1.9972584</v>
      </c>
      <c r="U653" s="116">
        <v>0.92582160000000002</v>
      </c>
      <c r="V653" s="1646">
        <f t="shared" si="110"/>
        <v>0.31672810870725399</v>
      </c>
      <c r="W653" s="116">
        <v>1.4615400000000001</v>
      </c>
      <c r="X653" s="116">
        <v>0.97627679999999994</v>
      </c>
      <c r="Y653" s="116">
        <v>0.48526320000000001</v>
      </c>
      <c r="Z653" s="1646">
        <f t="shared" si="111"/>
        <v>0.33202183997701051</v>
      </c>
      <c r="AA653" s="1652">
        <v>1.4615400000000001</v>
      </c>
      <c r="AB653" s="116">
        <v>0.98106479999999996</v>
      </c>
      <c r="AC653" s="116">
        <v>0.48047519999999999</v>
      </c>
      <c r="AD653" s="1646">
        <f t="shared" si="112"/>
        <v>0.32874584342542795</v>
      </c>
      <c r="AE653" s="1652">
        <v>2.9230800000000001</v>
      </c>
      <c r="AF653" s="116">
        <v>1.9573415999999999</v>
      </c>
      <c r="AG653" s="116">
        <v>0.9657384</v>
      </c>
      <c r="AH653" s="1646">
        <f t="shared" si="113"/>
        <v>0.33038384170121926</v>
      </c>
      <c r="AI653" s="116">
        <v>4.38462</v>
      </c>
      <c r="AJ653" s="116">
        <v>2.9612807999999999</v>
      </c>
      <c r="AK653" s="116">
        <v>1.4233391999999998</v>
      </c>
      <c r="AL653" s="1655">
        <f t="shared" si="114"/>
        <v>0.32462087934644274</v>
      </c>
    </row>
    <row r="654" spans="2:38" outlineLevel="1">
      <c r="B654" s="503" t="s">
        <v>3003</v>
      </c>
      <c r="C654" s="116">
        <v>0</v>
      </c>
      <c r="D654" s="116">
        <v>0</v>
      </c>
      <c r="E654" s="116">
        <v>0</v>
      </c>
      <c r="F654" s="1646">
        <f t="shared" si="106"/>
        <v>0</v>
      </c>
      <c r="G654" s="116">
        <v>0</v>
      </c>
      <c r="H654" s="116">
        <v>0</v>
      </c>
      <c r="I654" s="116">
        <v>0</v>
      </c>
      <c r="J654" s="1646">
        <f t="shared" si="107"/>
        <v>0</v>
      </c>
      <c r="K654" s="116">
        <v>0</v>
      </c>
      <c r="L654" s="116">
        <v>0</v>
      </c>
      <c r="M654" s="116">
        <v>0</v>
      </c>
      <c r="N654" s="1646">
        <f t="shared" si="108"/>
        <v>0</v>
      </c>
      <c r="O654" s="1652">
        <v>1.3</v>
      </c>
      <c r="P654" s="116">
        <v>0</v>
      </c>
      <c r="Q654" s="116">
        <v>1.3</v>
      </c>
      <c r="R654" s="1646">
        <f t="shared" si="109"/>
        <v>1</v>
      </c>
      <c r="S654" s="116">
        <v>1.3</v>
      </c>
      <c r="T654" s="116">
        <v>0</v>
      </c>
      <c r="U654" s="116">
        <v>1.3</v>
      </c>
      <c r="V654" s="1646">
        <f t="shared" si="110"/>
        <v>1</v>
      </c>
      <c r="W654" s="116">
        <v>0</v>
      </c>
      <c r="X654" s="116">
        <v>0</v>
      </c>
      <c r="Y654" s="116">
        <v>0</v>
      </c>
      <c r="Z654" s="1646">
        <f t="shared" si="111"/>
        <v>0</v>
      </c>
      <c r="AA654" s="1652">
        <v>1.10256</v>
      </c>
      <c r="AB654" s="116">
        <v>0.98057879999999997</v>
      </c>
      <c r="AC654" s="116">
        <v>0.12198119999999994</v>
      </c>
      <c r="AD654" s="1646">
        <f t="shared" si="112"/>
        <v>0.11063452329124941</v>
      </c>
      <c r="AE654" s="1652">
        <v>1.10256</v>
      </c>
      <c r="AF654" s="116">
        <v>0.98057879999999997</v>
      </c>
      <c r="AG654" s="116">
        <v>0.12198119999999994</v>
      </c>
      <c r="AH654" s="1646">
        <f t="shared" si="113"/>
        <v>0.11063452329124941</v>
      </c>
      <c r="AI654" s="116">
        <v>2.4025599999999998</v>
      </c>
      <c r="AJ654" s="116">
        <v>0.98057879999999997</v>
      </c>
      <c r="AK654" s="116">
        <v>1.4219811999999998</v>
      </c>
      <c r="AL654" s="1655">
        <f t="shared" si="114"/>
        <v>0.59186084842834308</v>
      </c>
    </row>
    <row r="655" spans="2:38" outlineLevel="1">
      <c r="B655" s="503" t="s">
        <v>3123</v>
      </c>
      <c r="C655" s="116">
        <v>0</v>
      </c>
      <c r="D655" s="116">
        <v>0</v>
      </c>
      <c r="E655" s="116">
        <v>0</v>
      </c>
      <c r="F655" s="1646">
        <f t="shared" si="106"/>
        <v>0</v>
      </c>
      <c r="G655" s="116">
        <v>0</v>
      </c>
      <c r="H655" s="116">
        <v>0</v>
      </c>
      <c r="I655" s="116">
        <v>0</v>
      </c>
      <c r="J655" s="1646">
        <f t="shared" si="107"/>
        <v>0</v>
      </c>
      <c r="K655" s="116">
        <v>0</v>
      </c>
      <c r="L655" s="116">
        <v>0</v>
      </c>
      <c r="M655" s="116">
        <v>0</v>
      </c>
      <c r="N655" s="1646">
        <f t="shared" si="108"/>
        <v>0</v>
      </c>
      <c r="O655" s="1652">
        <v>0</v>
      </c>
      <c r="P655" s="116">
        <v>0</v>
      </c>
      <c r="Q655" s="116">
        <v>0</v>
      </c>
      <c r="R655" s="1646">
        <f t="shared" si="109"/>
        <v>0</v>
      </c>
      <c r="S655" s="116">
        <v>0</v>
      </c>
      <c r="T655" s="116">
        <v>0</v>
      </c>
      <c r="U655" s="116">
        <v>0</v>
      </c>
      <c r="V655" s="1646">
        <f t="shared" si="110"/>
        <v>0</v>
      </c>
      <c r="W655" s="116">
        <v>0</v>
      </c>
      <c r="X655" s="116">
        <v>0</v>
      </c>
      <c r="Y655" s="116">
        <v>0</v>
      </c>
      <c r="Z655" s="1646">
        <f t="shared" si="111"/>
        <v>0</v>
      </c>
      <c r="AA655" s="1652">
        <v>7.2803400000000007</v>
      </c>
      <c r="AB655" s="116">
        <v>5.864744</v>
      </c>
      <c r="AC655" s="116">
        <v>1.4155960000000014</v>
      </c>
      <c r="AD655" s="1646">
        <f t="shared" si="112"/>
        <v>0.19444091896807034</v>
      </c>
      <c r="AE655" s="1652">
        <v>7.2803400000000007</v>
      </c>
      <c r="AF655" s="116">
        <v>5.864744</v>
      </c>
      <c r="AG655" s="116">
        <v>1.4155960000000014</v>
      </c>
      <c r="AH655" s="1646">
        <f t="shared" si="113"/>
        <v>0.19444091896807034</v>
      </c>
      <c r="AI655" s="116">
        <v>7.2803400000000007</v>
      </c>
      <c r="AJ655" s="116">
        <v>5.864744</v>
      </c>
      <c r="AK655" s="116">
        <v>1.4155960000000014</v>
      </c>
      <c r="AL655" s="1655">
        <f t="shared" si="114"/>
        <v>0.19444091896807034</v>
      </c>
    </row>
    <row r="656" spans="2:38" outlineLevel="1">
      <c r="B656" s="503" t="s">
        <v>2007</v>
      </c>
      <c r="C656" s="116">
        <v>0.93503999999999998</v>
      </c>
      <c r="D656" s="116">
        <v>0.52027499999999993</v>
      </c>
      <c r="E656" s="116">
        <v>0.41476499999999999</v>
      </c>
      <c r="F656" s="1646">
        <f t="shared" si="106"/>
        <v>0.44357995379876797</v>
      </c>
      <c r="G656" s="116">
        <v>1.8794899999999999</v>
      </c>
      <c r="H656" s="116">
        <v>1.0829949999999999</v>
      </c>
      <c r="I656" s="116">
        <v>0.79649499999999984</v>
      </c>
      <c r="J656" s="1646">
        <f t="shared" si="107"/>
        <v>0.42378251546962203</v>
      </c>
      <c r="K656" s="116">
        <v>1.5111199999999998</v>
      </c>
      <c r="L656" s="116">
        <v>1.5055139999999998</v>
      </c>
      <c r="M656" s="116">
        <v>5.6059999999999947E-3</v>
      </c>
      <c r="N656" s="1646">
        <f t="shared" si="108"/>
        <v>3.7098311186404757E-3</v>
      </c>
      <c r="O656" s="1652">
        <v>0</v>
      </c>
      <c r="P656" s="116">
        <v>0</v>
      </c>
      <c r="Q656" s="116">
        <v>0</v>
      </c>
      <c r="R656" s="1646">
        <f t="shared" si="109"/>
        <v>0</v>
      </c>
      <c r="S656" s="116">
        <v>4.3256499999999996</v>
      </c>
      <c r="T656" s="116">
        <v>3.1087839999999995</v>
      </c>
      <c r="U656" s="116">
        <v>1.216866</v>
      </c>
      <c r="V656" s="1646">
        <f t="shared" si="110"/>
        <v>0.2813140221700785</v>
      </c>
      <c r="W656" s="116">
        <v>1.1358899999999998</v>
      </c>
      <c r="X656" s="116">
        <v>0.71759099999999998</v>
      </c>
      <c r="Y656" s="116">
        <v>0.41829899999999987</v>
      </c>
      <c r="Z656" s="1646">
        <f t="shared" si="111"/>
        <v>0.368256609354779</v>
      </c>
      <c r="AA656" s="1652">
        <v>2.2042700000000002</v>
      </c>
      <c r="AB656" s="116">
        <v>1.2167232699999999</v>
      </c>
      <c r="AC656" s="116">
        <v>0.98754673000000004</v>
      </c>
      <c r="AD656" s="1646">
        <f t="shared" si="112"/>
        <v>0.44801532026475882</v>
      </c>
      <c r="AE656" s="1652">
        <v>3.34016</v>
      </c>
      <c r="AF656" s="116">
        <v>1.9343142699999998</v>
      </c>
      <c r="AG656" s="116">
        <v>1.40584573</v>
      </c>
      <c r="AH656" s="1646">
        <f t="shared" si="113"/>
        <v>0.42089173273136615</v>
      </c>
      <c r="AI656" s="116">
        <v>4.85128</v>
      </c>
      <c r="AJ656" s="116">
        <v>3.43982827</v>
      </c>
      <c r="AK656" s="116">
        <v>1.4114517299999998</v>
      </c>
      <c r="AL656" s="1655">
        <f t="shared" si="114"/>
        <v>0.29094418998697247</v>
      </c>
    </row>
    <row r="657" spans="2:38" outlineLevel="1">
      <c r="B657" s="503" t="s">
        <v>1707</v>
      </c>
      <c r="C657" s="116">
        <v>0.27862999999999999</v>
      </c>
      <c r="D657" s="116">
        <v>0.21648000000000001</v>
      </c>
      <c r="E657" s="116">
        <v>6.2149999999999976E-2</v>
      </c>
      <c r="F657" s="1646">
        <f t="shared" si="106"/>
        <v>0.22305566521910769</v>
      </c>
      <c r="G657" s="116">
        <v>6.5136700000000003</v>
      </c>
      <c r="H657" s="116">
        <v>1.9316</v>
      </c>
      <c r="I657" s="116">
        <v>4.5820699999999999</v>
      </c>
      <c r="J657" s="1646">
        <f t="shared" si="107"/>
        <v>0.70345442738118447</v>
      </c>
      <c r="K657" s="116">
        <v>8.2264999999999997</v>
      </c>
      <c r="L657" s="116">
        <v>6.8446965999999989</v>
      </c>
      <c r="M657" s="116">
        <v>1.3818034000000008</v>
      </c>
      <c r="N657" s="1646">
        <f t="shared" si="108"/>
        <v>0.16796978058712708</v>
      </c>
      <c r="O657" s="1652">
        <v>0</v>
      </c>
      <c r="P657" s="116">
        <v>0</v>
      </c>
      <c r="Q657" s="116">
        <v>0</v>
      </c>
      <c r="R657" s="1646">
        <f t="shared" si="109"/>
        <v>0</v>
      </c>
      <c r="S657" s="116">
        <v>15.018799999999999</v>
      </c>
      <c r="T657" s="116">
        <v>8.9927765999999991</v>
      </c>
      <c r="U657" s="116">
        <v>6.0260233999999997</v>
      </c>
      <c r="V657" s="1646">
        <f t="shared" si="110"/>
        <v>0.40123201587343865</v>
      </c>
      <c r="W657" s="116">
        <v>0</v>
      </c>
      <c r="X657" s="116">
        <v>0</v>
      </c>
      <c r="Y657" s="116">
        <v>0</v>
      </c>
      <c r="Z657" s="1646">
        <f t="shared" si="111"/>
        <v>0</v>
      </c>
      <c r="AA657" s="1652">
        <v>0</v>
      </c>
      <c r="AB657" s="116">
        <v>0</v>
      </c>
      <c r="AC657" s="116">
        <v>0</v>
      </c>
      <c r="AD657" s="1646">
        <f t="shared" si="112"/>
        <v>0</v>
      </c>
      <c r="AE657" s="1652">
        <v>0</v>
      </c>
      <c r="AF657" s="116">
        <v>0</v>
      </c>
      <c r="AG657" s="116">
        <v>0</v>
      </c>
      <c r="AH657" s="1646">
        <f t="shared" si="113"/>
        <v>0</v>
      </c>
      <c r="AI657" s="116">
        <v>8.2264999999999997</v>
      </c>
      <c r="AJ657" s="116">
        <v>6.8446965999999989</v>
      </c>
      <c r="AK657" s="116">
        <v>1.3818034000000008</v>
      </c>
      <c r="AL657" s="1655">
        <f t="shared" si="114"/>
        <v>0.16796978058712708</v>
      </c>
    </row>
    <row r="658" spans="2:38" outlineLevel="1">
      <c r="B658" s="503" t="s">
        <v>2961</v>
      </c>
      <c r="C658" s="116">
        <v>0</v>
      </c>
      <c r="D658" s="116">
        <v>0</v>
      </c>
      <c r="E658" s="116">
        <v>0</v>
      </c>
      <c r="F658" s="1646">
        <f t="shared" si="106"/>
        <v>0</v>
      </c>
      <c r="G658" s="116">
        <v>0</v>
      </c>
      <c r="H658" s="116">
        <v>0</v>
      </c>
      <c r="I658" s="116">
        <v>0</v>
      </c>
      <c r="J658" s="1646">
        <f t="shared" si="107"/>
        <v>0</v>
      </c>
      <c r="K658" s="116">
        <v>0</v>
      </c>
      <c r="L658" s="116">
        <v>0</v>
      </c>
      <c r="M658" s="116">
        <v>0</v>
      </c>
      <c r="N658" s="1646">
        <f t="shared" si="108"/>
        <v>0</v>
      </c>
      <c r="O658" s="1652">
        <v>0.15983</v>
      </c>
      <c r="P658" s="116">
        <v>8.267999999999999E-2</v>
      </c>
      <c r="Q658" s="116">
        <v>7.7150000000000024E-2</v>
      </c>
      <c r="R658" s="1646">
        <f t="shared" si="109"/>
        <v>0.48270036914221376</v>
      </c>
      <c r="S658" s="116">
        <v>0.15983</v>
      </c>
      <c r="T658" s="116">
        <v>8.267999999999999E-2</v>
      </c>
      <c r="U658" s="116">
        <v>7.7150000000000024E-2</v>
      </c>
      <c r="V658" s="1646">
        <f t="shared" si="110"/>
        <v>0.48270036914221376</v>
      </c>
      <c r="W658" s="116">
        <v>0</v>
      </c>
      <c r="X658" s="116">
        <v>0</v>
      </c>
      <c r="Y658" s="116">
        <v>0</v>
      </c>
      <c r="Z658" s="1646">
        <f t="shared" si="111"/>
        <v>0</v>
      </c>
      <c r="AA658" s="1652">
        <v>2.87094</v>
      </c>
      <c r="AB658" s="116">
        <v>1.5760783999999999</v>
      </c>
      <c r="AC658" s="116">
        <v>1.2948616000000002</v>
      </c>
      <c r="AD658" s="1646">
        <f t="shared" si="112"/>
        <v>0.45102356719402015</v>
      </c>
      <c r="AE658" s="1652">
        <v>2.87094</v>
      </c>
      <c r="AF658" s="116">
        <v>1.5760783999999999</v>
      </c>
      <c r="AG658" s="116">
        <v>1.2948616000000002</v>
      </c>
      <c r="AH658" s="1646">
        <f t="shared" si="113"/>
        <v>0.45102356719402015</v>
      </c>
      <c r="AI658" s="116">
        <v>3.03077</v>
      </c>
      <c r="AJ658" s="116">
        <v>1.6587584</v>
      </c>
      <c r="AK658" s="116">
        <v>1.3720116</v>
      </c>
      <c r="AL658" s="1655">
        <f t="shared" si="114"/>
        <v>0.45269406784414523</v>
      </c>
    </row>
    <row r="659" spans="2:38" outlineLevel="1">
      <c r="B659" s="503" t="s">
        <v>1961</v>
      </c>
      <c r="C659" s="116">
        <v>0</v>
      </c>
      <c r="D659" s="116">
        <v>0</v>
      </c>
      <c r="E659" s="116">
        <v>0</v>
      </c>
      <c r="F659" s="1646">
        <f t="shared" si="106"/>
        <v>0</v>
      </c>
      <c r="G659" s="116">
        <v>1.97949</v>
      </c>
      <c r="H659" s="116">
        <v>1.2539937999999999</v>
      </c>
      <c r="I659" s="116">
        <v>0.72549620000000004</v>
      </c>
      <c r="J659" s="1646">
        <f t="shared" si="107"/>
        <v>0.36650662544392748</v>
      </c>
      <c r="K659" s="116">
        <v>3.2</v>
      </c>
      <c r="L659" s="116">
        <v>1.8327800000000001</v>
      </c>
      <c r="M659" s="116">
        <v>1.3672200000000001</v>
      </c>
      <c r="N659" s="1646">
        <f t="shared" si="108"/>
        <v>0.42725625</v>
      </c>
      <c r="O659" s="1652">
        <v>0</v>
      </c>
      <c r="P659" s="116">
        <v>0</v>
      </c>
      <c r="Q659" s="116">
        <v>0</v>
      </c>
      <c r="R659" s="1646">
        <f t="shared" si="109"/>
        <v>0</v>
      </c>
      <c r="S659" s="116">
        <v>5.1794899999999995</v>
      </c>
      <c r="T659" s="116">
        <v>3.0867738</v>
      </c>
      <c r="U659" s="116">
        <v>2.0927161999999999</v>
      </c>
      <c r="V659" s="1646">
        <f t="shared" si="110"/>
        <v>0.40403904631537085</v>
      </c>
      <c r="W659" s="116">
        <v>0</v>
      </c>
      <c r="X659" s="116">
        <v>0</v>
      </c>
      <c r="Y659" s="116">
        <v>0</v>
      </c>
      <c r="Z659" s="1646">
        <f t="shared" si="111"/>
        <v>0</v>
      </c>
      <c r="AA659" s="1652">
        <v>0</v>
      </c>
      <c r="AB659" s="116">
        <v>0</v>
      </c>
      <c r="AC659" s="116">
        <v>0</v>
      </c>
      <c r="AD659" s="1646">
        <f t="shared" si="112"/>
        <v>0</v>
      </c>
      <c r="AE659" s="1652">
        <v>0</v>
      </c>
      <c r="AF659" s="116">
        <v>0</v>
      </c>
      <c r="AG659" s="116">
        <v>0</v>
      </c>
      <c r="AH659" s="1646">
        <f t="shared" si="113"/>
        <v>0</v>
      </c>
      <c r="AI659" s="116">
        <v>3.2</v>
      </c>
      <c r="AJ659" s="116">
        <v>1.8327800000000001</v>
      </c>
      <c r="AK659" s="116">
        <v>1.3672200000000001</v>
      </c>
      <c r="AL659" s="1655">
        <f t="shared" si="114"/>
        <v>0.42725625</v>
      </c>
    </row>
    <row r="660" spans="2:38" outlineLevel="1">
      <c r="B660" s="503" t="s">
        <v>2069</v>
      </c>
      <c r="C660" s="116">
        <v>0</v>
      </c>
      <c r="D660" s="116">
        <v>0</v>
      </c>
      <c r="E660" s="116">
        <v>0</v>
      </c>
      <c r="F660" s="1646">
        <f t="shared" si="106"/>
        <v>0</v>
      </c>
      <c r="G660" s="116">
        <v>0</v>
      </c>
      <c r="H660" s="116">
        <v>0</v>
      </c>
      <c r="I660" s="116">
        <v>0</v>
      </c>
      <c r="J660" s="1646">
        <f t="shared" si="107"/>
        <v>0</v>
      </c>
      <c r="K660" s="116">
        <v>3.0863200000000002</v>
      </c>
      <c r="L660" s="116">
        <v>1.7325000000000002</v>
      </c>
      <c r="M660" s="116">
        <v>1.35382</v>
      </c>
      <c r="N660" s="1646">
        <f t="shared" si="108"/>
        <v>0.43865185722802558</v>
      </c>
      <c r="O660" s="1652">
        <v>0</v>
      </c>
      <c r="P660" s="116">
        <v>0</v>
      </c>
      <c r="Q660" s="116">
        <v>0</v>
      </c>
      <c r="R660" s="1646">
        <f t="shared" si="109"/>
        <v>0</v>
      </c>
      <c r="S660" s="116">
        <v>3.0863200000000002</v>
      </c>
      <c r="T660" s="116">
        <v>1.7325000000000002</v>
      </c>
      <c r="U660" s="116">
        <v>1.35382</v>
      </c>
      <c r="V660" s="1646">
        <f t="shared" si="110"/>
        <v>0.43865185722802558</v>
      </c>
      <c r="W660" s="116">
        <v>0</v>
      </c>
      <c r="X660" s="116">
        <v>0</v>
      </c>
      <c r="Y660" s="116">
        <v>0</v>
      </c>
      <c r="Z660" s="1646">
        <f t="shared" si="111"/>
        <v>0</v>
      </c>
      <c r="AA660" s="1652">
        <v>0</v>
      </c>
      <c r="AB660" s="116">
        <v>0</v>
      </c>
      <c r="AC660" s="116">
        <v>0</v>
      </c>
      <c r="AD660" s="1646">
        <f t="shared" si="112"/>
        <v>0</v>
      </c>
      <c r="AE660" s="1652">
        <v>0</v>
      </c>
      <c r="AF660" s="116">
        <v>0</v>
      </c>
      <c r="AG660" s="116">
        <v>0</v>
      </c>
      <c r="AH660" s="1646">
        <f t="shared" si="113"/>
        <v>0</v>
      </c>
      <c r="AI660" s="116">
        <v>3.0863200000000002</v>
      </c>
      <c r="AJ660" s="116">
        <v>1.7325000000000002</v>
      </c>
      <c r="AK660" s="116">
        <v>1.35382</v>
      </c>
      <c r="AL660" s="1655">
        <f t="shared" si="114"/>
        <v>0.43865185722802558</v>
      </c>
    </row>
    <row r="661" spans="2:38" outlineLevel="1">
      <c r="B661" s="503" t="s">
        <v>1873</v>
      </c>
      <c r="C661" s="116">
        <v>4.8153800000000002</v>
      </c>
      <c r="D661" s="116">
        <v>3.8368308999999994</v>
      </c>
      <c r="E661" s="116">
        <v>0.97854910000000062</v>
      </c>
      <c r="F661" s="1646">
        <f t="shared" si="106"/>
        <v>0.20321326665808317</v>
      </c>
      <c r="G661" s="116">
        <v>0.27009</v>
      </c>
      <c r="H661" s="116">
        <v>0.22227000000000002</v>
      </c>
      <c r="I661" s="116">
        <v>4.7819999999999967E-2</v>
      </c>
      <c r="J661" s="1646">
        <f t="shared" si="107"/>
        <v>0.1770520937465288</v>
      </c>
      <c r="K661" s="116">
        <v>2.9119600000000001</v>
      </c>
      <c r="L661" s="116">
        <v>2.101518</v>
      </c>
      <c r="M661" s="116">
        <v>0.810442</v>
      </c>
      <c r="N661" s="1646">
        <f t="shared" si="108"/>
        <v>0.27831494938117279</v>
      </c>
      <c r="O661" s="1652">
        <v>1.39317</v>
      </c>
      <c r="P661" s="116">
        <v>1.1068105000000001</v>
      </c>
      <c r="Q661" s="116">
        <v>0.28635950000000004</v>
      </c>
      <c r="R661" s="1646">
        <f t="shared" si="109"/>
        <v>0.20554526726817263</v>
      </c>
      <c r="S661" s="116">
        <v>9.3906000000000009</v>
      </c>
      <c r="T661" s="116">
        <v>7.2674293999999993</v>
      </c>
      <c r="U661" s="116">
        <v>2.1231706000000012</v>
      </c>
      <c r="V661" s="1646">
        <f t="shared" si="110"/>
        <v>0.22609530807403158</v>
      </c>
      <c r="W661" s="116">
        <v>0.63503999999999994</v>
      </c>
      <c r="X661" s="116">
        <v>0.40758499999999992</v>
      </c>
      <c r="Y661" s="116">
        <v>0.22745500000000005</v>
      </c>
      <c r="Z661" s="1646">
        <f t="shared" si="111"/>
        <v>0.35817428823381214</v>
      </c>
      <c r="AA661" s="1652">
        <v>0</v>
      </c>
      <c r="AB661" s="116">
        <v>0</v>
      </c>
      <c r="AC661" s="116">
        <v>0</v>
      </c>
      <c r="AD661" s="1646">
        <f t="shared" si="112"/>
        <v>0</v>
      </c>
      <c r="AE661" s="1652">
        <v>0.63503999999999994</v>
      </c>
      <c r="AF661" s="116">
        <v>0.40758499999999992</v>
      </c>
      <c r="AG661" s="116">
        <v>0.22745500000000005</v>
      </c>
      <c r="AH661" s="1646">
        <f t="shared" si="113"/>
        <v>0.35817428823381214</v>
      </c>
      <c r="AI661" s="116">
        <v>4.9401700000000002</v>
      </c>
      <c r="AJ661" s="116">
        <v>3.6159135</v>
      </c>
      <c r="AK661" s="116">
        <v>1.3242564999999999</v>
      </c>
      <c r="AL661" s="1655">
        <f t="shared" si="114"/>
        <v>0.26805889271016986</v>
      </c>
    </row>
    <row r="662" spans="2:38" outlineLevel="1">
      <c r="B662" s="503" t="s">
        <v>4849</v>
      </c>
      <c r="C662" s="116">
        <v>1.92479</v>
      </c>
      <c r="D662" s="116">
        <v>1.4868272999999999</v>
      </c>
      <c r="E662" s="116">
        <v>0.43796270000000004</v>
      </c>
      <c r="F662" s="1646">
        <f t="shared" si="106"/>
        <v>0.22753791322689751</v>
      </c>
      <c r="G662" s="116">
        <v>14.847010000000001</v>
      </c>
      <c r="H662" s="116">
        <v>10.04481</v>
      </c>
      <c r="I662" s="116">
        <v>4.8022000000000009</v>
      </c>
      <c r="J662" s="1646">
        <f t="shared" si="107"/>
        <v>0.32344559611665924</v>
      </c>
      <c r="K662" s="116">
        <v>4.0598299999999998</v>
      </c>
      <c r="L662" s="116">
        <v>2.7426999999999997</v>
      </c>
      <c r="M662" s="116">
        <v>1.3171300000000001</v>
      </c>
      <c r="N662" s="1646">
        <f t="shared" si="108"/>
        <v>0.32442984065835273</v>
      </c>
      <c r="O662" s="1652">
        <v>0</v>
      </c>
      <c r="P662" s="116">
        <v>0</v>
      </c>
      <c r="Q662" s="116">
        <v>0</v>
      </c>
      <c r="R662" s="1646">
        <f t="shared" si="109"/>
        <v>0</v>
      </c>
      <c r="S662" s="116">
        <v>20.831629999999997</v>
      </c>
      <c r="T662" s="116">
        <v>14.274337299999999</v>
      </c>
      <c r="U662" s="116">
        <v>6.5572926999999979</v>
      </c>
      <c r="V662" s="1646">
        <f t="shared" si="110"/>
        <v>0.31477578566823616</v>
      </c>
      <c r="W662" s="116">
        <v>0</v>
      </c>
      <c r="X662" s="116">
        <v>0</v>
      </c>
      <c r="Y662" s="116">
        <v>0</v>
      </c>
      <c r="Z662" s="1646">
        <f t="shared" si="111"/>
        <v>0</v>
      </c>
      <c r="AA662" s="1652">
        <v>0</v>
      </c>
      <c r="AB662" s="116">
        <v>0</v>
      </c>
      <c r="AC662" s="116">
        <v>0</v>
      </c>
      <c r="AD662" s="1646">
        <f t="shared" si="112"/>
        <v>0</v>
      </c>
      <c r="AE662" s="1652">
        <v>0</v>
      </c>
      <c r="AF662" s="116">
        <v>0</v>
      </c>
      <c r="AG662" s="116">
        <v>0</v>
      </c>
      <c r="AH662" s="1646">
        <f t="shared" si="113"/>
        <v>0</v>
      </c>
      <c r="AI662" s="116">
        <v>4.0598299999999998</v>
      </c>
      <c r="AJ662" s="116">
        <v>2.7426999999999997</v>
      </c>
      <c r="AK662" s="116">
        <v>1.3171300000000001</v>
      </c>
      <c r="AL662" s="1655">
        <f t="shared" si="114"/>
        <v>0.32442984065835273</v>
      </c>
    </row>
    <row r="663" spans="2:38" outlineLevel="1">
      <c r="B663" s="503" t="s">
        <v>2051</v>
      </c>
      <c r="C663" s="116">
        <v>0</v>
      </c>
      <c r="D663" s="116">
        <v>0</v>
      </c>
      <c r="E663" s="116">
        <v>0</v>
      </c>
      <c r="F663" s="1646">
        <f t="shared" si="106"/>
        <v>0</v>
      </c>
      <c r="G663" s="116">
        <v>0</v>
      </c>
      <c r="H663" s="116">
        <v>0</v>
      </c>
      <c r="I663" s="116">
        <v>0</v>
      </c>
      <c r="J663" s="1646">
        <f t="shared" si="107"/>
        <v>0</v>
      </c>
      <c r="K663" s="116">
        <v>3.5</v>
      </c>
      <c r="L663" s="116">
        <v>2.198</v>
      </c>
      <c r="M663" s="116">
        <v>1.302</v>
      </c>
      <c r="N663" s="1646">
        <f t="shared" si="108"/>
        <v>0.372</v>
      </c>
      <c r="O663" s="1652">
        <v>0</v>
      </c>
      <c r="P663" s="116">
        <v>0</v>
      </c>
      <c r="Q663" s="116">
        <v>0</v>
      </c>
      <c r="R663" s="1646">
        <f t="shared" si="109"/>
        <v>0</v>
      </c>
      <c r="S663" s="116">
        <v>3.5</v>
      </c>
      <c r="T663" s="116">
        <v>2.198</v>
      </c>
      <c r="U663" s="116">
        <v>1.302</v>
      </c>
      <c r="V663" s="1646">
        <f t="shared" si="110"/>
        <v>0.372</v>
      </c>
      <c r="W663" s="116">
        <v>0</v>
      </c>
      <c r="X663" s="116">
        <v>0</v>
      </c>
      <c r="Y663" s="116">
        <v>0</v>
      </c>
      <c r="Z663" s="1646">
        <f t="shared" si="111"/>
        <v>0</v>
      </c>
      <c r="AA663" s="1652">
        <v>0</v>
      </c>
      <c r="AB663" s="116">
        <v>0</v>
      </c>
      <c r="AC663" s="116">
        <v>0</v>
      </c>
      <c r="AD663" s="1646">
        <f t="shared" si="112"/>
        <v>0</v>
      </c>
      <c r="AE663" s="1652">
        <v>0</v>
      </c>
      <c r="AF663" s="116">
        <v>0</v>
      </c>
      <c r="AG663" s="116">
        <v>0</v>
      </c>
      <c r="AH663" s="1646">
        <f t="shared" si="113"/>
        <v>0</v>
      </c>
      <c r="AI663" s="116">
        <v>3.5</v>
      </c>
      <c r="AJ663" s="116">
        <v>2.198</v>
      </c>
      <c r="AK663" s="116">
        <v>1.302</v>
      </c>
      <c r="AL663" s="1655">
        <f t="shared" si="114"/>
        <v>0.372</v>
      </c>
    </row>
    <row r="664" spans="2:38" outlineLevel="1">
      <c r="B664" s="503" t="s">
        <v>1893</v>
      </c>
      <c r="C664" s="116">
        <v>0</v>
      </c>
      <c r="D664" s="116">
        <v>0</v>
      </c>
      <c r="E664" s="116">
        <v>0</v>
      </c>
      <c r="F664" s="1646">
        <f t="shared" si="106"/>
        <v>0</v>
      </c>
      <c r="G664" s="116">
        <v>0.34273999999999999</v>
      </c>
      <c r="H664" s="116">
        <v>0.20952000000000001</v>
      </c>
      <c r="I664" s="116">
        <v>0.13322000000000001</v>
      </c>
      <c r="J664" s="1646">
        <f t="shared" si="107"/>
        <v>0.38869113613818057</v>
      </c>
      <c r="K664" s="116">
        <v>6.5273500000000002</v>
      </c>
      <c r="L664" s="116">
        <v>5.3617408999999991</v>
      </c>
      <c r="M664" s="116">
        <v>1.1656091000000015</v>
      </c>
      <c r="N664" s="1646">
        <f t="shared" si="108"/>
        <v>0.1785730962795011</v>
      </c>
      <c r="O664" s="1652">
        <v>0.32991000000000004</v>
      </c>
      <c r="P664" s="116">
        <v>0.19796000000000002</v>
      </c>
      <c r="Q664" s="116">
        <v>0.13194999999999998</v>
      </c>
      <c r="R664" s="1646">
        <f t="shared" si="109"/>
        <v>0.39995756418417133</v>
      </c>
      <c r="S664" s="116">
        <v>7.2</v>
      </c>
      <c r="T664" s="116">
        <v>5.7692208999999997</v>
      </c>
      <c r="U664" s="116">
        <v>1.4307791000000007</v>
      </c>
      <c r="V664" s="1646">
        <f t="shared" si="110"/>
        <v>0.19871931944444454</v>
      </c>
      <c r="W664" s="116">
        <v>0</v>
      </c>
      <c r="X664" s="116">
        <v>0</v>
      </c>
      <c r="Y664" s="116">
        <v>0</v>
      </c>
      <c r="Z664" s="1646">
        <f t="shared" si="111"/>
        <v>0</v>
      </c>
      <c r="AA664" s="1652">
        <v>0</v>
      </c>
      <c r="AB664" s="116">
        <v>0</v>
      </c>
      <c r="AC664" s="116">
        <v>0</v>
      </c>
      <c r="AD664" s="1646">
        <f t="shared" si="112"/>
        <v>0</v>
      </c>
      <c r="AE664" s="1652">
        <v>0</v>
      </c>
      <c r="AF664" s="116">
        <v>0</v>
      </c>
      <c r="AG664" s="116">
        <v>0</v>
      </c>
      <c r="AH664" s="1646">
        <f t="shared" si="113"/>
        <v>0</v>
      </c>
      <c r="AI664" s="116">
        <v>6.8572600000000001</v>
      </c>
      <c r="AJ664" s="116">
        <v>5.5597008999999993</v>
      </c>
      <c r="AK664" s="116">
        <v>1.2975591000000013</v>
      </c>
      <c r="AL664" s="1655">
        <f t="shared" si="114"/>
        <v>0.18922413617100725</v>
      </c>
    </row>
    <row r="665" spans="2:38" outlineLevel="1">
      <c r="B665" s="503" t="s">
        <v>2159</v>
      </c>
      <c r="C665" s="116">
        <v>0</v>
      </c>
      <c r="D665" s="116">
        <v>0</v>
      </c>
      <c r="E665" s="116">
        <v>0</v>
      </c>
      <c r="F665" s="1646">
        <f t="shared" si="106"/>
        <v>0</v>
      </c>
      <c r="G665" s="116">
        <v>2.9623999999999997</v>
      </c>
      <c r="H665" s="116">
        <v>2.0572380000000003</v>
      </c>
      <c r="I665" s="116">
        <v>0.90516199999999936</v>
      </c>
      <c r="J665" s="1646">
        <f t="shared" si="107"/>
        <v>0.30555022954361311</v>
      </c>
      <c r="K665" s="116">
        <v>-1.49573</v>
      </c>
      <c r="L665" s="116">
        <v>-1.0734399999999999</v>
      </c>
      <c r="M665" s="116">
        <v>-0.42228999999999994</v>
      </c>
      <c r="N665" s="1646">
        <f t="shared" si="108"/>
        <v>0.28233036711171128</v>
      </c>
      <c r="O665" s="1652">
        <v>2.5692300000000001</v>
      </c>
      <c r="P665" s="116">
        <v>2.0739413999999998</v>
      </c>
      <c r="Q665" s="116">
        <v>0.4952886000000003</v>
      </c>
      <c r="R665" s="1646">
        <f t="shared" si="109"/>
        <v>0.19277705771768205</v>
      </c>
      <c r="S665" s="116">
        <v>4.0358999999999998</v>
      </c>
      <c r="T665" s="116">
        <v>3.0577394</v>
      </c>
      <c r="U665" s="116">
        <v>0.97816059999999971</v>
      </c>
      <c r="V665" s="1646">
        <f t="shared" si="110"/>
        <v>0.24236492479992064</v>
      </c>
      <c r="W665" s="116">
        <v>0</v>
      </c>
      <c r="X665" s="116">
        <v>0</v>
      </c>
      <c r="Y665" s="116">
        <v>0</v>
      </c>
      <c r="Z665" s="1646">
        <f t="shared" si="111"/>
        <v>0</v>
      </c>
      <c r="AA665" s="1652">
        <v>2.95641</v>
      </c>
      <c r="AB665" s="116">
        <v>1.7555198000000001</v>
      </c>
      <c r="AC665" s="116">
        <v>1.2008901999999999</v>
      </c>
      <c r="AD665" s="1646">
        <f t="shared" si="112"/>
        <v>0.40619880192530805</v>
      </c>
      <c r="AE665" s="1652">
        <v>2.95641</v>
      </c>
      <c r="AF665" s="116">
        <v>1.7555198000000001</v>
      </c>
      <c r="AG665" s="116">
        <v>1.2008901999999999</v>
      </c>
      <c r="AH665" s="1646">
        <f t="shared" si="113"/>
        <v>0.40619880192530805</v>
      </c>
      <c r="AI665" s="116">
        <v>4.0299100000000001</v>
      </c>
      <c r="AJ665" s="116">
        <v>2.7560211999999997</v>
      </c>
      <c r="AK665" s="116">
        <v>1.2738888000000002</v>
      </c>
      <c r="AL665" s="1655">
        <f t="shared" si="114"/>
        <v>0.31610849870096358</v>
      </c>
    </row>
    <row r="666" spans="2:38" outlineLevel="1">
      <c r="B666" s="503" t="s">
        <v>2171</v>
      </c>
      <c r="C666" s="116">
        <v>1.28376</v>
      </c>
      <c r="D666" s="116">
        <v>0.72658820000000002</v>
      </c>
      <c r="E666" s="116">
        <v>0.55717179999999999</v>
      </c>
      <c r="F666" s="1646">
        <f t="shared" si="106"/>
        <v>0.4340155480775223</v>
      </c>
      <c r="G666" s="116">
        <v>0</v>
      </c>
      <c r="H666" s="116">
        <v>0</v>
      </c>
      <c r="I666" s="116">
        <v>0</v>
      </c>
      <c r="J666" s="1646">
        <f t="shared" si="107"/>
        <v>0</v>
      </c>
      <c r="K666" s="116">
        <v>0</v>
      </c>
      <c r="L666" s="116">
        <v>0</v>
      </c>
      <c r="M666" s="116">
        <v>0</v>
      </c>
      <c r="N666" s="1646">
        <f t="shared" si="108"/>
        <v>0</v>
      </c>
      <c r="O666" s="1652">
        <v>0.42137000000000002</v>
      </c>
      <c r="P666" s="116">
        <v>0.22555339999999999</v>
      </c>
      <c r="Q666" s="116">
        <v>0.19581660000000004</v>
      </c>
      <c r="R666" s="1646">
        <f t="shared" si="109"/>
        <v>0.46471414671191597</v>
      </c>
      <c r="S666" s="116">
        <v>1.70513</v>
      </c>
      <c r="T666" s="116">
        <v>0.95214160000000003</v>
      </c>
      <c r="U666" s="116">
        <v>0.75298840000000011</v>
      </c>
      <c r="V666" s="1646">
        <f t="shared" si="110"/>
        <v>0.44160175470491991</v>
      </c>
      <c r="W666" s="116">
        <v>6.4950000000000008E-2</v>
      </c>
      <c r="X666" s="116">
        <v>4.5558399999999999E-2</v>
      </c>
      <c r="Y666" s="116">
        <v>1.9391600000000005E-2</v>
      </c>
      <c r="Z666" s="1646">
        <f t="shared" si="111"/>
        <v>0.2985619707467283</v>
      </c>
      <c r="AA666" s="1652">
        <v>2.5504199999999999</v>
      </c>
      <c r="AB666" s="116">
        <v>1.5105</v>
      </c>
      <c r="AC666" s="116">
        <v>1.0399200000000002</v>
      </c>
      <c r="AD666" s="1646">
        <f t="shared" si="112"/>
        <v>0.40774460677064961</v>
      </c>
      <c r="AE666" s="1652">
        <v>2.61537</v>
      </c>
      <c r="AF666" s="116">
        <v>1.5560584</v>
      </c>
      <c r="AG666" s="116">
        <v>1.0593116</v>
      </c>
      <c r="AH666" s="1646">
        <f t="shared" si="113"/>
        <v>0.40503316930300493</v>
      </c>
      <c r="AI666" s="116">
        <v>3.0367400000000004</v>
      </c>
      <c r="AJ666" s="116">
        <v>1.7816117999999999</v>
      </c>
      <c r="AK666" s="116">
        <v>1.2551282000000004</v>
      </c>
      <c r="AL666" s="1655">
        <f t="shared" si="114"/>
        <v>0.41331434367117376</v>
      </c>
    </row>
    <row r="667" spans="2:38" outlineLevel="1">
      <c r="B667" s="503" t="s">
        <v>2139</v>
      </c>
      <c r="C667" s="116">
        <v>0</v>
      </c>
      <c r="D667" s="116">
        <v>0</v>
      </c>
      <c r="E667" s="116">
        <v>0</v>
      </c>
      <c r="F667" s="1646">
        <f t="shared" si="106"/>
        <v>0</v>
      </c>
      <c r="G667" s="116">
        <v>0</v>
      </c>
      <c r="H667" s="116">
        <v>0</v>
      </c>
      <c r="I667" s="116">
        <v>0</v>
      </c>
      <c r="J667" s="1646">
        <f t="shared" si="107"/>
        <v>0</v>
      </c>
      <c r="K667" s="116">
        <v>1.7538499999999999</v>
      </c>
      <c r="L667" s="116">
        <v>0.50960511999999991</v>
      </c>
      <c r="M667" s="116">
        <v>1.2442448799999999</v>
      </c>
      <c r="N667" s="1646">
        <f t="shared" si="108"/>
        <v>0.70943631439404731</v>
      </c>
      <c r="O667" s="1652">
        <v>0</v>
      </c>
      <c r="P667" s="116">
        <v>0</v>
      </c>
      <c r="Q667" s="116">
        <v>0</v>
      </c>
      <c r="R667" s="1646">
        <f t="shared" si="109"/>
        <v>0</v>
      </c>
      <c r="S667" s="116">
        <v>1.7538499999999999</v>
      </c>
      <c r="T667" s="116">
        <v>0.50960511999999991</v>
      </c>
      <c r="U667" s="116">
        <v>1.2442448799999999</v>
      </c>
      <c r="V667" s="1646">
        <f t="shared" si="110"/>
        <v>0.70943631439404731</v>
      </c>
      <c r="W667" s="116">
        <v>0</v>
      </c>
      <c r="X667" s="116">
        <v>0</v>
      </c>
      <c r="Y667" s="116">
        <v>0</v>
      </c>
      <c r="Z667" s="1646">
        <f t="shared" si="111"/>
        <v>0</v>
      </c>
      <c r="AA667" s="1652">
        <v>0</v>
      </c>
      <c r="AB667" s="116">
        <v>0</v>
      </c>
      <c r="AC667" s="116">
        <v>0</v>
      </c>
      <c r="AD667" s="1646">
        <f t="shared" si="112"/>
        <v>0</v>
      </c>
      <c r="AE667" s="1652">
        <v>0</v>
      </c>
      <c r="AF667" s="116">
        <v>0</v>
      </c>
      <c r="AG667" s="116">
        <v>0</v>
      </c>
      <c r="AH667" s="1646">
        <f t="shared" si="113"/>
        <v>0</v>
      </c>
      <c r="AI667" s="116">
        <v>1.7538499999999999</v>
      </c>
      <c r="AJ667" s="116">
        <v>0.50960511999999991</v>
      </c>
      <c r="AK667" s="116">
        <v>1.2442448799999999</v>
      </c>
      <c r="AL667" s="1655">
        <f t="shared" si="114"/>
        <v>0.70943631439404731</v>
      </c>
    </row>
    <row r="668" spans="2:38" outlineLevel="1">
      <c r="B668" s="503" t="s">
        <v>1811</v>
      </c>
      <c r="C668" s="116">
        <v>5.7561599999999995</v>
      </c>
      <c r="D668" s="116">
        <v>4.2525520000000006</v>
      </c>
      <c r="E668" s="116">
        <v>1.5036079999999992</v>
      </c>
      <c r="F668" s="1646">
        <f t="shared" si="106"/>
        <v>0.26121720035579266</v>
      </c>
      <c r="G668" s="116">
        <v>4.6323200000000009</v>
      </c>
      <c r="H668" s="116">
        <v>3.4829343999999995</v>
      </c>
      <c r="I668" s="116">
        <v>1.1493856000000009</v>
      </c>
      <c r="J668" s="1646">
        <f t="shared" si="107"/>
        <v>0.24812310030395152</v>
      </c>
      <c r="K668" s="116">
        <v>0</v>
      </c>
      <c r="L668" s="116">
        <v>0</v>
      </c>
      <c r="M668" s="116">
        <v>0</v>
      </c>
      <c r="N668" s="1646">
        <f t="shared" si="108"/>
        <v>0</v>
      </c>
      <c r="O668" s="1652">
        <v>0</v>
      </c>
      <c r="P668" s="116">
        <v>0</v>
      </c>
      <c r="Q668" s="116">
        <v>0</v>
      </c>
      <c r="R668" s="1646">
        <f t="shared" si="109"/>
        <v>0</v>
      </c>
      <c r="S668" s="116">
        <v>10.388479999999999</v>
      </c>
      <c r="T668" s="116">
        <v>7.7354864000000001</v>
      </c>
      <c r="U668" s="116">
        <v>2.6529935999999998</v>
      </c>
      <c r="V668" s="1646">
        <f t="shared" si="110"/>
        <v>0.25537841917200593</v>
      </c>
      <c r="W668" s="116">
        <v>2.3264</v>
      </c>
      <c r="X668" s="116">
        <v>1.0962160000000001</v>
      </c>
      <c r="Y668" s="116">
        <v>1.2301839999999999</v>
      </c>
      <c r="Z668" s="1646">
        <f t="shared" si="111"/>
        <v>0.52879298486932602</v>
      </c>
      <c r="AA668" s="1652">
        <v>0</v>
      </c>
      <c r="AB668" s="116">
        <v>0</v>
      </c>
      <c r="AC668" s="116">
        <v>0</v>
      </c>
      <c r="AD668" s="1646">
        <f t="shared" si="112"/>
        <v>0</v>
      </c>
      <c r="AE668" s="1652">
        <v>2.3264</v>
      </c>
      <c r="AF668" s="116">
        <v>1.0962160000000001</v>
      </c>
      <c r="AG668" s="116">
        <v>1.2301839999999999</v>
      </c>
      <c r="AH668" s="1646">
        <f t="shared" si="113"/>
        <v>0.52879298486932602</v>
      </c>
      <c r="AI668" s="116">
        <v>2.3264</v>
      </c>
      <c r="AJ668" s="116">
        <v>1.0962160000000001</v>
      </c>
      <c r="AK668" s="116">
        <v>1.2301839999999999</v>
      </c>
      <c r="AL668" s="1655">
        <f t="shared" si="114"/>
        <v>0.52879298486932602</v>
      </c>
    </row>
    <row r="669" spans="2:38" outlineLevel="1">
      <c r="B669" s="503" t="s">
        <v>1693</v>
      </c>
      <c r="C669" s="116">
        <v>0</v>
      </c>
      <c r="D669" s="116">
        <v>0</v>
      </c>
      <c r="E669" s="116">
        <v>0</v>
      </c>
      <c r="F669" s="1646">
        <f t="shared" si="106"/>
        <v>0</v>
      </c>
      <c r="G669" s="116">
        <v>15.452989999999998</v>
      </c>
      <c r="H669" s="116">
        <v>11.405771799999998</v>
      </c>
      <c r="I669" s="116">
        <v>4.0472181999999997</v>
      </c>
      <c r="J669" s="1646">
        <f t="shared" si="107"/>
        <v>0.26190518469241231</v>
      </c>
      <c r="K669" s="116">
        <v>0</v>
      </c>
      <c r="L669" s="116">
        <v>0</v>
      </c>
      <c r="M669" s="116">
        <v>0</v>
      </c>
      <c r="N669" s="1646">
        <f t="shared" si="108"/>
        <v>0</v>
      </c>
      <c r="O669" s="1652">
        <v>0</v>
      </c>
      <c r="P669" s="116">
        <v>0</v>
      </c>
      <c r="Q669" s="116">
        <v>0</v>
      </c>
      <c r="R669" s="1646">
        <f t="shared" si="109"/>
        <v>0</v>
      </c>
      <c r="S669" s="116">
        <v>15.452989999999998</v>
      </c>
      <c r="T669" s="116">
        <v>11.405771799999998</v>
      </c>
      <c r="U669" s="116">
        <v>4.0472181999999997</v>
      </c>
      <c r="V669" s="1646">
        <f t="shared" si="110"/>
        <v>0.26190518469241231</v>
      </c>
      <c r="W669" s="116">
        <v>4.2871800000000002</v>
      </c>
      <c r="X669" s="116">
        <v>3.0585680999999996</v>
      </c>
      <c r="Y669" s="116">
        <v>1.2286119000000009</v>
      </c>
      <c r="Z669" s="1646">
        <f t="shared" si="111"/>
        <v>0.2865781002897011</v>
      </c>
      <c r="AA669" s="1652">
        <v>0</v>
      </c>
      <c r="AB669" s="116">
        <v>0</v>
      </c>
      <c r="AC669" s="116">
        <v>0</v>
      </c>
      <c r="AD669" s="1646">
        <f t="shared" si="112"/>
        <v>0</v>
      </c>
      <c r="AE669" s="1652">
        <v>4.2871800000000002</v>
      </c>
      <c r="AF669" s="116">
        <v>3.0585680999999996</v>
      </c>
      <c r="AG669" s="116">
        <v>1.2286119000000009</v>
      </c>
      <c r="AH669" s="1646">
        <f t="shared" si="113"/>
        <v>0.2865781002897011</v>
      </c>
      <c r="AI669" s="116">
        <v>4.2871800000000002</v>
      </c>
      <c r="AJ669" s="116">
        <v>3.0585680999999996</v>
      </c>
      <c r="AK669" s="116">
        <v>1.2286119000000009</v>
      </c>
      <c r="AL669" s="1655">
        <f t="shared" si="114"/>
        <v>0.2865781002897011</v>
      </c>
    </row>
    <row r="670" spans="2:38" outlineLevel="1">
      <c r="B670" s="503" t="s">
        <v>1969</v>
      </c>
      <c r="C670" s="116">
        <v>1.2</v>
      </c>
      <c r="D670" s="116">
        <v>0.79016000000000008</v>
      </c>
      <c r="E670" s="116">
        <v>0.40983999999999993</v>
      </c>
      <c r="F670" s="1646">
        <f t="shared" si="106"/>
        <v>0.3415333333333333</v>
      </c>
      <c r="G670" s="116">
        <v>3.87521</v>
      </c>
      <c r="H670" s="116">
        <v>2.0054699999999999</v>
      </c>
      <c r="I670" s="116">
        <v>1.8697400000000002</v>
      </c>
      <c r="J670" s="1646">
        <f t="shared" si="107"/>
        <v>0.48248740068280177</v>
      </c>
      <c r="K670" s="116">
        <v>0</v>
      </c>
      <c r="L670" s="116">
        <v>0</v>
      </c>
      <c r="M670" s="116">
        <v>0</v>
      </c>
      <c r="N670" s="1646">
        <f t="shared" si="108"/>
        <v>0</v>
      </c>
      <c r="O670" s="1652">
        <v>0</v>
      </c>
      <c r="P670" s="116">
        <v>0</v>
      </c>
      <c r="Q670" s="116">
        <v>0</v>
      </c>
      <c r="R670" s="1646">
        <f t="shared" si="109"/>
        <v>0</v>
      </c>
      <c r="S670" s="116">
        <v>5.0752100000000002</v>
      </c>
      <c r="T670" s="116">
        <v>2.7956300000000001</v>
      </c>
      <c r="U670" s="116">
        <v>2.2795799999999997</v>
      </c>
      <c r="V670" s="1646">
        <f t="shared" si="110"/>
        <v>0.44915973920290975</v>
      </c>
      <c r="W670" s="116">
        <v>0</v>
      </c>
      <c r="X670" s="116">
        <v>0</v>
      </c>
      <c r="Y670" s="116">
        <v>0</v>
      </c>
      <c r="Z670" s="1646">
        <f t="shared" si="111"/>
        <v>0</v>
      </c>
      <c r="AA670" s="1652">
        <v>3.1</v>
      </c>
      <c r="AB670" s="116">
        <v>1.873235</v>
      </c>
      <c r="AC670" s="116">
        <v>1.2267650000000001</v>
      </c>
      <c r="AD670" s="1646">
        <f t="shared" si="112"/>
        <v>0.39573064516129036</v>
      </c>
      <c r="AE670" s="1652">
        <v>3.1</v>
      </c>
      <c r="AF670" s="116">
        <v>1.873235</v>
      </c>
      <c r="AG670" s="116">
        <v>1.2267650000000001</v>
      </c>
      <c r="AH670" s="1646">
        <f t="shared" si="113"/>
        <v>0.39573064516129036</v>
      </c>
      <c r="AI670" s="116">
        <v>3.1</v>
      </c>
      <c r="AJ670" s="116">
        <v>1.873235</v>
      </c>
      <c r="AK670" s="116">
        <v>1.2267650000000001</v>
      </c>
      <c r="AL670" s="1655">
        <f t="shared" si="114"/>
        <v>0.39573064516129036</v>
      </c>
    </row>
    <row r="671" spans="2:38" outlineLevel="1">
      <c r="B671" s="503" t="s">
        <v>2115</v>
      </c>
      <c r="C671" s="116">
        <v>0</v>
      </c>
      <c r="D671" s="116">
        <v>0</v>
      </c>
      <c r="E671" s="116">
        <v>0</v>
      </c>
      <c r="F671" s="1646">
        <f t="shared" si="106"/>
        <v>0</v>
      </c>
      <c r="G671" s="116">
        <v>2.00427</v>
      </c>
      <c r="H671" s="116">
        <v>1.4931449999999997</v>
      </c>
      <c r="I671" s="116">
        <v>0.51112500000000027</v>
      </c>
      <c r="J671" s="1646">
        <f t="shared" si="107"/>
        <v>0.25501803649208954</v>
      </c>
      <c r="K671" s="116">
        <v>0.41106999999999999</v>
      </c>
      <c r="L671" s="116">
        <v>6.8106E-2</v>
      </c>
      <c r="M671" s="116">
        <v>0.34296399999999999</v>
      </c>
      <c r="N671" s="1646">
        <f t="shared" si="108"/>
        <v>0.8343201887756343</v>
      </c>
      <c r="O671" s="1652">
        <v>0</v>
      </c>
      <c r="P671" s="116">
        <v>0</v>
      </c>
      <c r="Q671" s="116">
        <v>0</v>
      </c>
      <c r="R671" s="1646">
        <f t="shared" si="109"/>
        <v>0</v>
      </c>
      <c r="S671" s="116">
        <v>2.41534</v>
      </c>
      <c r="T671" s="116">
        <v>1.5612509999999997</v>
      </c>
      <c r="U671" s="116">
        <v>0.85408900000000043</v>
      </c>
      <c r="V671" s="1646">
        <f t="shared" si="110"/>
        <v>0.35361025776909272</v>
      </c>
      <c r="W671" s="116">
        <v>0</v>
      </c>
      <c r="X671" s="116">
        <v>0</v>
      </c>
      <c r="Y671" s="116">
        <v>0</v>
      </c>
      <c r="Z671" s="1646">
        <f t="shared" si="111"/>
        <v>0</v>
      </c>
      <c r="AA671" s="1652">
        <v>3.4205100000000002</v>
      </c>
      <c r="AB671" s="116">
        <v>2.5375090000000005</v>
      </c>
      <c r="AC671" s="116">
        <v>0.8830009999999997</v>
      </c>
      <c r="AD671" s="1646">
        <f t="shared" si="112"/>
        <v>0.2581489310073643</v>
      </c>
      <c r="AE671" s="1652">
        <v>3.4205100000000002</v>
      </c>
      <c r="AF671" s="116">
        <v>2.5375090000000005</v>
      </c>
      <c r="AG671" s="116">
        <v>0.8830009999999997</v>
      </c>
      <c r="AH671" s="1646">
        <f t="shared" si="113"/>
        <v>0.2581489310073643</v>
      </c>
      <c r="AI671" s="116">
        <v>3.8315800000000002</v>
      </c>
      <c r="AJ671" s="116">
        <v>2.6056150000000007</v>
      </c>
      <c r="AK671" s="116">
        <v>1.2259649999999997</v>
      </c>
      <c r="AL671" s="1655">
        <f t="shared" si="114"/>
        <v>0.31996330495513592</v>
      </c>
    </row>
    <row r="672" spans="2:38" outlineLevel="1">
      <c r="B672" s="503" t="s">
        <v>1931</v>
      </c>
      <c r="C672" s="116">
        <v>0.62478999999999996</v>
      </c>
      <c r="D672" s="116">
        <v>0.18640370000000001</v>
      </c>
      <c r="E672" s="116">
        <v>0.43838629999999995</v>
      </c>
      <c r="F672" s="1646">
        <f t="shared" si="106"/>
        <v>0.70165383568879136</v>
      </c>
      <c r="G672" s="116">
        <v>3.6837600000000004</v>
      </c>
      <c r="H672" s="116">
        <v>3.3444139000000002</v>
      </c>
      <c r="I672" s="116">
        <v>0.33934610000000021</v>
      </c>
      <c r="J672" s="1646">
        <f t="shared" si="107"/>
        <v>9.2119492040741033E-2</v>
      </c>
      <c r="K672" s="116">
        <v>1.61283</v>
      </c>
      <c r="L672" s="116">
        <v>0.82750389999999996</v>
      </c>
      <c r="M672" s="116">
        <v>0.78532610000000003</v>
      </c>
      <c r="N672" s="1646">
        <f t="shared" si="108"/>
        <v>0.48692428836269169</v>
      </c>
      <c r="O672" s="1652">
        <v>7.5219999999999995E-2</v>
      </c>
      <c r="P672" s="116">
        <v>3.9182599999999998E-2</v>
      </c>
      <c r="Q672" s="116">
        <v>3.6037399999999997E-2</v>
      </c>
      <c r="R672" s="1646">
        <f t="shared" si="109"/>
        <v>0.47909332624302048</v>
      </c>
      <c r="S672" s="116">
        <v>5.9965999999999999</v>
      </c>
      <c r="T672" s="116">
        <v>4.3975040999999999</v>
      </c>
      <c r="U672" s="116">
        <v>1.5990959000000002</v>
      </c>
      <c r="V672" s="1646">
        <f t="shared" si="110"/>
        <v>0.26666709468698935</v>
      </c>
      <c r="W672" s="116">
        <v>2.0230799999999998</v>
      </c>
      <c r="X672" s="116">
        <v>1.6358367999999999</v>
      </c>
      <c r="Y672" s="116">
        <v>0.38724320000000012</v>
      </c>
      <c r="Z672" s="1646">
        <f t="shared" si="111"/>
        <v>0.19141269747118264</v>
      </c>
      <c r="AA672" s="1652">
        <v>2.479E-2</v>
      </c>
      <c r="AB672" s="116">
        <v>1.2268199999999998E-2</v>
      </c>
      <c r="AC672" s="116">
        <v>1.2521800000000001E-2</v>
      </c>
      <c r="AD672" s="1646">
        <f t="shared" si="112"/>
        <v>0.50511496571198067</v>
      </c>
      <c r="AE672" s="1652">
        <v>2.0478700000000001</v>
      </c>
      <c r="AF672" s="116">
        <v>1.6481049999999997</v>
      </c>
      <c r="AG672" s="116">
        <v>0.39976500000000009</v>
      </c>
      <c r="AH672" s="1646">
        <f t="shared" si="113"/>
        <v>0.19521014517523089</v>
      </c>
      <c r="AI672" s="116">
        <v>3.7359200000000001</v>
      </c>
      <c r="AJ672" s="116">
        <v>2.5147914999999998</v>
      </c>
      <c r="AK672" s="116">
        <v>1.2211285000000003</v>
      </c>
      <c r="AL672" s="1655">
        <f t="shared" si="114"/>
        <v>0.32686152273067953</v>
      </c>
    </row>
    <row r="673" spans="2:38" outlineLevel="1">
      <c r="B673" s="503" t="s">
        <v>2049</v>
      </c>
      <c r="C673" s="116">
        <v>0.1</v>
      </c>
      <c r="D673" s="116">
        <v>2.7E-2</v>
      </c>
      <c r="E673" s="116">
        <v>7.2999999999999995E-2</v>
      </c>
      <c r="F673" s="1646">
        <f t="shared" si="106"/>
        <v>0.72999999999999987</v>
      </c>
      <c r="G673" s="116">
        <v>2.2282100000000002</v>
      </c>
      <c r="H673" s="116">
        <v>1.5573477999999998</v>
      </c>
      <c r="I673" s="116">
        <v>0.6708622000000003</v>
      </c>
      <c r="J673" s="1646">
        <f t="shared" si="107"/>
        <v>0.30107673872749885</v>
      </c>
      <c r="K673" s="116">
        <v>1.2256300000000002</v>
      </c>
      <c r="L673" s="116">
        <v>0.95062219999999997</v>
      </c>
      <c r="M673" s="116">
        <v>0.27500780000000008</v>
      </c>
      <c r="N673" s="1646">
        <f t="shared" si="108"/>
        <v>0.22438076744205024</v>
      </c>
      <c r="O673" s="1652">
        <v>0</v>
      </c>
      <c r="P673" s="116">
        <v>0</v>
      </c>
      <c r="Q673" s="116">
        <v>0</v>
      </c>
      <c r="R673" s="1646">
        <f t="shared" si="109"/>
        <v>0</v>
      </c>
      <c r="S673" s="116">
        <v>3.5538400000000001</v>
      </c>
      <c r="T673" s="116">
        <v>2.5349699999999999</v>
      </c>
      <c r="U673" s="116">
        <v>1.0188700000000004</v>
      </c>
      <c r="V673" s="1646">
        <f t="shared" si="110"/>
        <v>0.28669551808747729</v>
      </c>
      <c r="W673" s="116">
        <v>2.0145300000000002</v>
      </c>
      <c r="X673" s="116">
        <v>1.2639499999999999</v>
      </c>
      <c r="Y673" s="116">
        <v>0.75058000000000014</v>
      </c>
      <c r="Z673" s="1646">
        <f t="shared" si="111"/>
        <v>0.37258318317423922</v>
      </c>
      <c r="AA673" s="1652">
        <v>0.92904999999999993</v>
      </c>
      <c r="AB673" s="116">
        <v>0.73934119999999992</v>
      </c>
      <c r="AC673" s="116">
        <v>0.18970879999999998</v>
      </c>
      <c r="AD673" s="1646">
        <f t="shared" si="112"/>
        <v>0.20419654485765029</v>
      </c>
      <c r="AE673" s="1652">
        <v>2.9435799999999999</v>
      </c>
      <c r="AF673" s="116">
        <v>2.0032911999999996</v>
      </c>
      <c r="AG673" s="116">
        <v>0.94028880000000026</v>
      </c>
      <c r="AH673" s="1646">
        <f t="shared" si="113"/>
        <v>0.31943714796268502</v>
      </c>
      <c r="AI673" s="116">
        <v>4.1692099999999996</v>
      </c>
      <c r="AJ673" s="116">
        <v>2.9539133999999994</v>
      </c>
      <c r="AK673" s="116">
        <v>1.2152966000000005</v>
      </c>
      <c r="AL673" s="1655">
        <f t="shared" si="114"/>
        <v>0.29149325651622265</v>
      </c>
    </row>
    <row r="674" spans="2:38" outlineLevel="1">
      <c r="B674" s="503" t="s">
        <v>1963</v>
      </c>
      <c r="C674" s="116">
        <v>0</v>
      </c>
      <c r="D674" s="116">
        <v>0</v>
      </c>
      <c r="E674" s="116">
        <v>0</v>
      </c>
      <c r="F674" s="1646">
        <f t="shared" si="106"/>
        <v>0</v>
      </c>
      <c r="G674" s="116">
        <v>1.95983</v>
      </c>
      <c r="H674" s="116">
        <v>1.6115200000000003</v>
      </c>
      <c r="I674" s="116">
        <v>0.34830999999999973</v>
      </c>
      <c r="J674" s="1646">
        <f t="shared" si="107"/>
        <v>0.17772459856212006</v>
      </c>
      <c r="K674" s="116">
        <v>3.15042</v>
      </c>
      <c r="L674" s="116">
        <v>2.4018299999999999</v>
      </c>
      <c r="M674" s="116">
        <v>0.7485900000000002</v>
      </c>
      <c r="N674" s="1646">
        <f t="shared" si="108"/>
        <v>0.23761593692269609</v>
      </c>
      <c r="O674" s="1652">
        <v>0</v>
      </c>
      <c r="P674" s="116">
        <v>0</v>
      </c>
      <c r="Q674" s="116">
        <v>0</v>
      </c>
      <c r="R674" s="1646">
        <f t="shared" si="109"/>
        <v>0</v>
      </c>
      <c r="S674" s="116">
        <v>5.1102499999999997</v>
      </c>
      <c r="T674" s="116">
        <v>4.01335</v>
      </c>
      <c r="U674" s="116">
        <v>1.0968999999999995</v>
      </c>
      <c r="V674" s="1646">
        <f t="shared" si="110"/>
        <v>0.21464703292402518</v>
      </c>
      <c r="W674" s="116">
        <v>0</v>
      </c>
      <c r="X674" s="116">
        <v>0</v>
      </c>
      <c r="Y674" s="116">
        <v>0</v>
      </c>
      <c r="Z674" s="1646">
        <f t="shared" si="111"/>
        <v>0</v>
      </c>
      <c r="AA674" s="1652">
        <v>1.1000000000000001</v>
      </c>
      <c r="AB674" s="116">
        <v>0.64871999999999996</v>
      </c>
      <c r="AC674" s="116">
        <v>0.45128000000000007</v>
      </c>
      <c r="AD674" s="1646">
        <f t="shared" si="112"/>
        <v>0.41025454545454548</v>
      </c>
      <c r="AE674" s="1652">
        <v>1.1000000000000001</v>
      </c>
      <c r="AF674" s="116">
        <v>0.64871999999999996</v>
      </c>
      <c r="AG674" s="116">
        <v>0.45128000000000007</v>
      </c>
      <c r="AH674" s="1646">
        <f t="shared" si="113"/>
        <v>0.41025454545454548</v>
      </c>
      <c r="AI674" s="116">
        <v>4.2504200000000001</v>
      </c>
      <c r="AJ674" s="116">
        <v>3.0505499999999999</v>
      </c>
      <c r="AK674" s="116">
        <v>1.1998700000000004</v>
      </c>
      <c r="AL674" s="1655">
        <f t="shared" si="114"/>
        <v>0.28229445560674016</v>
      </c>
    </row>
    <row r="675" spans="2:38" outlineLevel="1">
      <c r="B675" s="503" t="s">
        <v>1925</v>
      </c>
      <c r="C675" s="116">
        <v>1.2718</v>
      </c>
      <c r="D675" s="116">
        <v>1.0725150000000001</v>
      </c>
      <c r="E675" s="116">
        <v>0.19928499999999985</v>
      </c>
      <c r="F675" s="1646">
        <f t="shared" si="106"/>
        <v>0.15669523509985836</v>
      </c>
      <c r="G675" s="116">
        <v>0</v>
      </c>
      <c r="H675" s="116">
        <v>0</v>
      </c>
      <c r="I675" s="116">
        <v>0</v>
      </c>
      <c r="J675" s="1646">
        <f t="shared" si="107"/>
        <v>0</v>
      </c>
      <c r="K675" s="116">
        <v>4.9504200000000003</v>
      </c>
      <c r="L675" s="116">
        <v>3.7638299999999996</v>
      </c>
      <c r="M675" s="116">
        <v>1.1865900000000007</v>
      </c>
      <c r="N675" s="1646">
        <f t="shared" si="108"/>
        <v>0.23969481377337692</v>
      </c>
      <c r="O675" s="1652">
        <v>0</v>
      </c>
      <c r="P675" s="116">
        <v>0</v>
      </c>
      <c r="Q675" s="116">
        <v>0</v>
      </c>
      <c r="R675" s="1646">
        <f t="shared" si="109"/>
        <v>0</v>
      </c>
      <c r="S675" s="116">
        <v>6.2222200000000001</v>
      </c>
      <c r="T675" s="116">
        <v>4.8363449999999997</v>
      </c>
      <c r="U675" s="116">
        <v>1.3858750000000009</v>
      </c>
      <c r="V675" s="1646">
        <f t="shared" si="110"/>
        <v>0.22272999026071094</v>
      </c>
      <c r="W675" s="116">
        <v>0</v>
      </c>
      <c r="X675" s="116">
        <v>0</v>
      </c>
      <c r="Y675" s="116">
        <v>0</v>
      </c>
      <c r="Z675" s="1646">
        <f t="shared" si="111"/>
        <v>0</v>
      </c>
      <c r="AA675" s="1652">
        <v>0</v>
      </c>
      <c r="AB675" s="116">
        <v>0</v>
      </c>
      <c r="AC675" s="116">
        <v>0</v>
      </c>
      <c r="AD675" s="1646">
        <f t="shared" si="112"/>
        <v>0</v>
      </c>
      <c r="AE675" s="1652">
        <v>0</v>
      </c>
      <c r="AF675" s="116">
        <v>0</v>
      </c>
      <c r="AG675" s="116">
        <v>0</v>
      </c>
      <c r="AH675" s="1646">
        <f t="shared" si="113"/>
        <v>0</v>
      </c>
      <c r="AI675" s="116">
        <v>4.9504200000000003</v>
      </c>
      <c r="AJ675" s="116">
        <v>3.7638299999999996</v>
      </c>
      <c r="AK675" s="116">
        <v>1.1865900000000007</v>
      </c>
      <c r="AL675" s="1655">
        <f t="shared" si="114"/>
        <v>0.23969481377337692</v>
      </c>
    </row>
    <row r="676" spans="2:38" outlineLevel="1">
      <c r="B676" s="503" t="s">
        <v>2679</v>
      </c>
      <c r="C676" s="116">
        <v>0</v>
      </c>
      <c r="D676" s="116">
        <v>0</v>
      </c>
      <c r="E676" s="116">
        <v>0</v>
      </c>
      <c r="F676" s="1646">
        <f t="shared" si="106"/>
        <v>0</v>
      </c>
      <c r="G676" s="116">
        <v>0</v>
      </c>
      <c r="H676" s="116">
        <v>0</v>
      </c>
      <c r="I676" s="116">
        <v>0</v>
      </c>
      <c r="J676" s="1646">
        <f t="shared" si="107"/>
        <v>0</v>
      </c>
      <c r="K676" s="116">
        <v>0</v>
      </c>
      <c r="L676" s="116">
        <v>0</v>
      </c>
      <c r="M676" s="116">
        <v>0</v>
      </c>
      <c r="N676" s="1646">
        <f t="shared" si="108"/>
        <v>0</v>
      </c>
      <c r="O676" s="1652">
        <v>-1.5</v>
      </c>
      <c r="P676" s="116">
        <v>-2.6763037999999999</v>
      </c>
      <c r="Q676" s="116">
        <v>1.1763037999999997</v>
      </c>
      <c r="R676" s="1646">
        <f t="shared" si="109"/>
        <v>-0.78420253333333312</v>
      </c>
      <c r="S676" s="116">
        <v>-1.5</v>
      </c>
      <c r="T676" s="116">
        <v>-2.6763037999999999</v>
      </c>
      <c r="U676" s="116">
        <v>1.1763037999999997</v>
      </c>
      <c r="V676" s="1646">
        <f t="shared" si="110"/>
        <v>-0.78420253333333312</v>
      </c>
      <c r="W676" s="116">
        <v>0</v>
      </c>
      <c r="X676" s="116">
        <v>0</v>
      </c>
      <c r="Y676" s="116">
        <v>0</v>
      </c>
      <c r="Z676" s="1646">
        <f t="shared" si="111"/>
        <v>0</v>
      </c>
      <c r="AA676" s="1652">
        <v>0</v>
      </c>
      <c r="AB676" s="116">
        <v>0</v>
      </c>
      <c r="AC676" s="116">
        <v>0</v>
      </c>
      <c r="AD676" s="1646">
        <f t="shared" si="112"/>
        <v>0</v>
      </c>
      <c r="AE676" s="1652">
        <v>0</v>
      </c>
      <c r="AF676" s="116">
        <v>0</v>
      </c>
      <c r="AG676" s="116">
        <v>0</v>
      </c>
      <c r="AH676" s="1646">
        <f t="shared" si="113"/>
        <v>0</v>
      </c>
      <c r="AI676" s="116">
        <v>-1.5</v>
      </c>
      <c r="AJ676" s="116">
        <v>-2.6763037999999999</v>
      </c>
      <c r="AK676" s="116">
        <v>1.1763037999999997</v>
      </c>
      <c r="AL676" s="1655">
        <f t="shared" si="114"/>
        <v>-0.78420253333333312</v>
      </c>
    </row>
    <row r="677" spans="2:38" outlineLevel="1">
      <c r="B677" s="503" t="s">
        <v>4792</v>
      </c>
      <c r="C677" s="116">
        <v>0</v>
      </c>
      <c r="D677" s="116">
        <v>0</v>
      </c>
      <c r="E677" s="116">
        <v>0</v>
      </c>
      <c r="F677" s="1646">
        <f t="shared" si="106"/>
        <v>0</v>
      </c>
      <c r="G677" s="116">
        <v>0</v>
      </c>
      <c r="H677" s="116">
        <v>0</v>
      </c>
      <c r="I677" s="116">
        <v>0</v>
      </c>
      <c r="J677" s="1646">
        <f t="shared" si="107"/>
        <v>0</v>
      </c>
      <c r="K677" s="116">
        <v>0</v>
      </c>
      <c r="L677" s="116">
        <v>0</v>
      </c>
      <c r="M677" s="116">
        <v>0</v>
      </c>
      <c r="N677" s="1646">
        <f t="shared" si="108"/>
        <v>0</v>
      </c>
      <c r="O677" s="1652">
        <v>0</v>
      </c>
      <c r="P677" s="116">
        <v>0</v>
      </c>
      <c r="Q677" s="116">
        <v>0</v>
      </c>
      <c r="R677" s="1646">
        <f t="shared" si="109"/>
        <v>0</v>
      </c>
      <c r="S677" s="116">
        <v>0</v>
      </c>
      <c r="T677" s="116">
        <v>0</v>
      </c>
      <c r="U677" s="116">
        <v>0</v>
      </c>
      <c r="V677" s="1646">
        <f t="shared" si="110"/>
        <v>0</v>
      </c>
      <c r="W677" s="116">
        <v>0</v>
      </c>
      <c r="X677" s="116">
        <v>0</v>
      </c>
      <c r="Y677" s="116">
        <v>0</v>
      </c>
      <c r="Z677" s="1646">
        <f t="shared" si="111"/>
        <v>0</v>
      </c>
      <c r="AA677" s="1652">
        <v>5.5581199999999997</v>
      </c>
      <c r="AB677" s="116">
        <v>4.4103402999999997</v>
      </c>
      <c r="AC677" s="116">
        <v>1.1477797000000001</v>
      </c>
      <c r="AD677" s="1646">
        <f t="shared" si="112"/>
        <v>0.20650502328125339</v>
      </c>
      <c r="AE677" s="1652">
        <v>5.5581199999999997</v>
      </c>
      <c r="AF677" s="116">
        <v>4.4103402999999997</v>
      </c>
      <c r="AG677" s="116">
        <v>1.1477797000000001</v>
      </c>
      <c r="AH677" s="1646">
        <f t="shared" si="113"/>
        <v>0.20650502328125339</v>
      </c>
      <c r="AI677" s="116">
        <v>5.5581199999999997</v>
      </c>
      <c r="AJ677" s="116">
        <v>4.4103402999999997</v>
      </c>
      <c r="AK677" s="116">
        <v>1.1477797000000001</v>
      </c>
      <c r="AL677" s="1655">
        <f t="shared" si="114"/>
        <v>0.20650502328125339</v>
      </c>
    </row>
    <row r="678" spans="2:38" outlineLevel="1">
      <c r="B678" s="503" t="s">
        <v>1211</v>
      </c>
      <c r="C678" s="116">
        <v>0</v>
      </c>
      <c r="D678" s="116">
        <v>0</v>
      </c>
      <c r="E678" s="116">
        <v>0</v>
      </c>
      <c r="F678" s="1646">
        <f t="shared" si="106"/>
        <v>0</v>
      </c>
      <c r="G678" s="116">
        <v>133.54111079999998</v>
      </c>
      <c r="H678" s="116">
        <v>100.99171999999997</v>
      </c>
      <c r="I678" s="116">
        <v>32.549390800000026</v>
      </c>
      <c r="J678" s="1646">
        <f t="shared" si="107"/>
        <v>0.2437406024632231</v>
      </c>
      <c r="K678" s="116">
        <v>0</v>
      </c>
      <c r="L678" s="116">
        <v>0</v>
      </c>
      <c r="M678" s="116">
        <v>0</v>
      </c>
      <c r="N678" s="1646">
        <f t="shared" si="108"/>
        <v>0</v>
      </c>
      <c r="O678" s="1652">
        <v>3.9239591999999996</v>
      </c>
      <c r="P678" s="116">
        <v>2.7787199999999999</v>
      </c>
      <c r="Q678" s="116">
        <v>1.1452392</v>
      </c>
      <c r="R678" s="1646">
        <f t="shared" si="109"/>
        <v>0.2918580804815708</v>
      </c>
      <c r="S678" s="116">
        <v>137.46507</v>
      </c>
      <c r="T678" s="116">
        <v>103.77043999999998</v>
      </c>
      <c r="U678" s="116">
        <v>33.694630000000032</v>
      </c>
      <c r="V678" s="1646">
        <f t="shared" si="110"/>
        <v>0.24511412244579683</v>
      </c>
      <c r="W678" s="116">
        <v>0</v>
      </c>
      <c r="X678" s="116">
        <v>0</v>
      </c>
      <c r="Y678" s="116">
        <v>0</v>
      </c>
      <c r="Z678" s="1646">
        <f t="shared" si="111"/>
        <v>0</v>
      </c>
      <c r="AA678" s="1652">
        <v>0</v>
      </c>
      <c r="AB678" s="116">
        <v>0</v>
      </c>
      <c r="AC678" s="116">
        <v>0</v>
      </c>
      <c r="AD678" s="1646">
        <f t="shared" si="112"/>
        <v>0</v>
      </c>
      <c r="AE678" s="1652">
        <v>0</v>
      </c>
      <c r="AF678" s="116">
        <v>0</v>
      </c>
      <c r="AG678" s="116">
        <v>0</v>
      </c>
      <c r="AH678" s="1646">
        <f t="shared" si="113"/>
        <v>0</v>
      </c>
      <c r="AI678" s="116">
        <v>3.9239591999999996</v>
      </c>
      <c r="AJ678" s="116">
        <v>2.7787199999999999</v>
      </c>
      <c r="AK678" s="116">
        <v>1.1452392</v>
      </c>
      <c r="AL678" s="1655">
        <f t="shared" si="114"/>
        <v>0.2918580804815708</v>
      </c>
    </row>
    <row r="679" spans="2:38" outlineLevel="1">
      <c r="B679" s="503" t="s">
        <v>1723</v>
      </c>
      <c r="C679" s="116">
        <v>7.9683699999999993</v>
      </c>
      <c r="D679" s="116">
        <v>3.7861931999999996</v>
      </c>
      <c r="E679" s="116">
        <v>4.1821767999999997</v>
      </c>
      <c r="F679" s="1646">
        <f t="shared" si="106"/>
        <v>0.52484721467502138</v>
      </c>
      <c r="G679" s="116">
        <v>4.4641000000000002</v>
      </c>
      <c r="H679" s="116">
        <v>2.1544968000000004</v>
      </c>
      <c r="I679" s="116">
        <v>2.3096032000000002</v>
      </c>
      <c r="J679" s="1646">
        <f t="shared" si="107"/>
        <v>0.51737263950180334</v>
      </c>
      <c r="K679" s="116">
        <v>2.1777800000000003</v>
      </c>
      <c r="L679" s="116">
        <v>1.0571715000000002</v>
      </c>
      <c r="M679" s="116">
        <v>1.1206085000000001</v>
      </c>
      <c r="N679" s="1646">
        <f t="shared" si="108"/>
        <v>0.5145646024850995</v>
      </c>
      <c r="O679" s="1652">
        <v>0</v>
      </c>
      <c r="P679" s="116">
        <v>0</v>
      </c>
      <c r="Q679" s="116">
        <v>0</v>
      </c>
      <c r="R679" s="1646">
        <f t="shared" si="109"/>
        <v>0</v>
      </c>
      <c r="S679" s="116">
        <v>14.610250000000001</v>
      </c>
      <c r="T679" s="116">
        <v>6.9978615000000008</v>
      </c>
      <c r="U679" s="116">
        <v>7.6123884999999989</v>
      </c>
      <c r="V679" s="1646">
        <f t="shared" si="110"/>
        <v>0.52103068051539148</v>
      </c>
      <c r="W679" s="116">
        <v>0</v>
      </c>
      <c r="X679" s="116">
        <v>0</v>
      </c>
      <c r="Y679" s="116">
        <v>0</v>
      </c>
      <c r="Z679" s="1646">
        <f t="shared" si="111"/>
        <v>0</v>
      </c>
      <c r="AA679" s="1652">
        <v>0</v>
      </c>
      <c r="AB679" s="116">
        <v>0</v>
      </c>
      <c r="AC679" s="116">
        <v>0</v>
      </c>
      <c r="AD679" s="1646">
        <f t="shared" si="112"/>
        <v>0</v>
      </c>
      <c r="AE679" s="1652">
        <v>0</v>
      </c>
      <c r="AF679" s="116">
        <v>0</v>
      </c>
      <c r="AG679" s="116">
        <v>0</v>
      </c>
      <c r="AH679" s="1646">
        <f t="shared" si="113"/>
        <v>0</v>
      </c>
      <c r="AI679" s="116">
        <v>2.1777800000000003</v>
      </c>
      <c r="AJ679" s="116">
        <v>1.0571715000000002</v>
      </c>
      <c r="AK679" s="116">
        <v>1.1206085000000001</v>
      </c>
      <c r="AL679" s="1655">
        <f t="shared" si="114"/>
        <v>0.5145646024850995</v>
      </c>
    </row>
    <row r="680" spans="2:38" outlineLevel="1">
      <c r="B680" s="503" t="s">
        <v>2149</v>
      </c>
      <c r="C680" s="116">
        <v>1.00769</v>
      </c>
      <c r="D680" s="116">
        <v>0.64426100000000008</v>
      </c>
      <c r="E680" s="116">
        <v>0.36342899999999995</v>
      </c>
      <c r="F680" s="1646">
        <f t="shared" si="106"/>
        <v>0.36065555875318794</v>
      </c>
      <c r="G680" s="116">
        <v>0.59401999999999999</v>
      </c>
      <c r="H680" s="116">
        <v>0.36287999999999998</v>
      </c>
      <c r="I680" s="116">
        <v>0.23113999999999998</v>
      </c>
      <c r="J680" s="1646">
        <f t="shared" si="107"/>
        <v>0.38911147772802263</v>
      </c>
      <c r="K680" s="116">
        <v>0</v>
      </c>
      <c r="L680" s="116">
        <v>0</v>
      </c>
      <c r="M680" s="116">
        <v>0</v>
      </c>
      <c r="N680" s="1646">
        <f t="shared" si="108"/>
        <v>0</v>
      </c>
      <c r="O680" s="1652">
        <v>0</v>
      </c>
      <c r="P680" s="116">
        <v>0</v>
      </c>
      <c r="Q680" s="116">
        <v>0</v>
      </c>
      <c r="R680" s="1646">
        <f t="shared" si="109"/>
        <v>0</v>
      </c>
      <c r="S680" s="116">
        <v>1.60171</v>
      </c>
      <c r="T680" s="116">
        <v>1.0071410000000001</v>
      </c>
      <c r="U680" s="116">
        <v>0.59456900000000001</v>
      </c>
      <c r="V680" s="1646">
        <f t="shared" si="110"/>
        <v>0.37120889549294195</v>
      </c>
      <c r="W680" s="116">
        <v>0.85470000000000002</v>
      </c>
      <c r="X680" s="116">
        <v>0.54003999999999996</v>
      </c>
      <c r="Y680" s="116">
        <v>0.31466000000000011</v>
      </c>
      <c r="Z680" s="1646">
        <f t="shared" si="111"/>
        <v>0.36815256815256825</v>
      </c>
      <c r="AA680" s="1652">
        <v>1.7828900000000001</v>
      </c>
      <c r="AB680" s="116">
        <v>1.0010899999999998</v>
      </c>
      <c r="AC680" s="116">
        <v>0.78180000000000016</v>
      </c>
      <c r="AD680" s="1646">
        <f t="shared" si="112"/>
        <v>0.43850153402621594</v>
      </c>
      <c r="AE680" s="1652">
        <v>2.6375900000000003</v>
      </c>
      <c r="AF680" s="116">
        <v>1.5411299999999999</v>
      </c>
      <c r="AG680" s="116">
        <v>1.0964600000000002</v>
      </c>
      <c r="AH680" s="1646">
        <f t="shared" si="113"/>
        <v>0.41570524607691117</v>
      </c>
      <c r="AI680" s="116">
        <v>2.6375900000000003</v>
      </c>
      <c r="AJ680" s="116">
        <v>1.5411299999999999</v>
      </c>
      <c r="AK680" s="116">
        <v>1.0964600000000002</v>
      </c>
      <c r="AL680" s="1655">
        <f t="shared" si="114"/>
        <v>0.41570524607691117</v>
      </c>
    </row>
    <row r="681" spans="2:38" outlineLevel="1">
      <c r="B681" s="503" t="s">
        <v>1939</v>
      </c>
      <c r="C681" s="116">
        <v>3.8</v>
      </c>
      <c r="D681" s="116">
        <v>2.1071400000000002</v>
      </c>
      <c r="E681" s="116">
        <v>1.6928599999999996</v>
      </c>
      <c r="F681" s="1646">
        <f t="shared" si="106"/>
        <v>0.44548947368421044</v>
      </c>
      <c r="G681" s="116">
        <v>0</v>
      </c>
      <c r="H681" s="116">
        <v>0</v>
      </c>
      <c r="I681" s="116">
        <v>0</v>
      </c>
      <c r="J681" s="1646">
        <f t="shared" si="107"/>
        <v>0</v>
      </c>
      <c r="K681" s="116">
        <v>1.9</v>
      </c>
      <c r="L681" s="116">
        <v>0.91639000000000004</v>
      </c>
      <c r="M681" s="116">
        <v>0.98360999999999998</v>
      </c>
      <c r="N681" s="1646">
        <f t="shared" si="108"/>
        <v>0.51768947368421059</v>
      </c>
      <c r="O681" s="1652">
        <v>1.9</v>
      </c>
      <c r="P681" s="116">
        <v>1.47821</v>
      </c>
      <c r="Q681" s="116">
        <v>0.42178999999999994</v>
      </c>
      <c r="R681" s="1646">
        <f t="shared" si="109"/>
        <v>0.22199473684210524</v>
      </c>
      <c r="S681" s="116">
        <v>7.6</v>
      </c>
      <c r="T681" s="116">
        <v>4.5017399999999999</v>
      </c>
      <c r="U681" s="116">
        <v>3.0982600000000002</v>
      </c>
      <c r="V681" s="1646">
        <f t="shared" si="110"/>
        <v>0.40766578947368426</v>
      </c>
      <c r="W681" s="116">
        <v>-1.9</v>
      </c>
      <c r="X681" s="116">
        <v>-1.55043</v>
      </c>
      <c r="Y681" s="116">
        <v>-0.34956999999999994</v>
      </c>
      <c r="Z681" s="1646">
        <f t="shared" si="111"/>
        <v>0.18398421052631578</v>
      </c>
      <c r="AA681" s="1652">
        <v>0</v>
      </c>
      <c r="AB681" s="116">
        <v>0</v>
      </c>
      <c r="AC681" s="116">
        <v>0</v>
      </c>
      <c r="AD681" s="1646">
        <f t="shared" si="112"/>
        <v>0</v>
      </c>
      <c r="AE681" s="1652">
        <v>-1.9</v>
      </c>
      <c r="AF681" s="116">
        <v>-1.55043</v>
      </c>
      <c r="AG681" s="116">
        <v>-0.34956999999999994</v>
      </c>
      <c r="AH681" s="1646">
        <f t="shared" si="113"/>
        <v>0.18398421052631578</v>
      </c>
      <c r="AI681" s="116">
        <v>1.9</v>
      </c>
      <c r="AJ681" s="116">
        <v>0.84416999999999986</v>
      </c>
      <c r="AK681" s="116">
        <v>1.05583</v>
      </c>
      <c r="AL681" s="1655">
        <f t="shared" si="114"/>
        <v>0.55570000000000008</v>
      </c>
    </row>
    <row r="682" spans="2:38" outlineLevel="1">
      <c r="B682" s="503" t="s">
        <v>4795</v>
      </c>
      <c r="C682" s="116">
        <v>0</v>
      </c>
      <c r="D682" s="116">
        <v>0</v>
      </c>
      <c r="E682" s="116">
        <v>0</v>
      </c>
      <c r="F682" s="1646">
        <f t="shared" si="106"/>
        <v>0</v>
      </c>
      <c r="G682" s="116">
        <v>0</v>
      </c>
      <c r="H682" s="116">
        <v>0</v>
      </c>
      <c r="I682" s="116">
        <v>0</v>
      </c>
      <c r="J682" s="1646">
        <f t="shared" si="107"/>
        <v>0</v>
      </c>
      <c r="K682" s="116">
        <v>0</v>
      </c>
      <c r="L682" s="116">
        <v>0</v>
      </c>
      <c r="M682" s="116">
        <v>0</v>
      </c>
      <c r="N682" s="1646">
        <f t="shared" si="108"/>
        <v>0</v>
      </c>
      <c r="O682" s="1652">
        <v>0</v>
      </c>
      <c r="P682" s="116">
        <v>0</v>
      </c>
      <c r="Q682" s="116">
        <v>0</v>
      </c>
      <c r="R682" s="1646">
        <f t="shared" si="109"/>
        <v>0</v>
      </c>
      <c r="S682" s="116">
        <v>0</v>
      </c>
      <c r="T682" s="116">
        <v>0</v>
      </c>
      <c r="U682" s="116">
        <v>0</v>
      </c>
      <c r="V682" s="1646">
        <f t="shared" si="110"/>
        <v>0</v>
      </c>
      <c r="W682" s="116">
        <v>0</v>
      </c>
      <c r="X682" s="116">
        <v>0</v>
      </c>
      <c r="Y682" s="116">
        <v>0</v>
      </c>
      <c r="Z682" s="1646">
        <f t="shared" si="111"/>
        <v>0</v>
      </c>
      <c r="AA682" s="1652">
        <v>1.5598299999999998</v>
      </c>
      <c r="AB682" s="116">
        <v>0.52590000000000015</v>
      </c>
      <c r="AC682" s="116">
        <v>1.0339299999999998</v>
      </c>
      <c r="AD682" s="1646">
        <f t="shared" si="112"/>
        <v>0.66284787444785642</v>
      </c>
      <c r="AE682" s="1652">
        <v>1.5598299999999998</v>
      </c>
      <c r="AF682" s="116">
        <v>0.52590000000000015</v>
      </c>
      <c r="AG682" s="116">
        <v>1.0339299999999998</v>
      </c>
      <c r="AH682" s="1646">
        <f t="shared" si="113"/>
        <v>0.66284787444785642</v>
      </c>
      <c r="AI682" s="116">
        <v>1.5598299999999998</v>
      </c>
      <c r="AJ682" s="116">
        <v>0.52590000000000015</v>
      </c>
      <c r="AK682" s="116">
        <v>1.0339299999999998</v>
      </c>
      <c r="AL682" s="1655">
        <f t="shared" si="114"/>
        <v>0.66284787444785642</v>
      </c>
    </row>
    <row r="683" spans="2:38" outlineLevel="1">
      <c r="B683" s="503" t="s">
        <v>2963</v>
      </c>
      <c r="C683" s="116">
        <v>0</v>
      </c>
      <c r="D683" s="116">
        <v>0</v>
      </c>
      <c r="E683" s="116">
        <v>0</v>
      </c>
      <c r="F683" s="1646">
        <f t="shared" si="106"/>
        <v>0</v>
      </c>
      <c r="G683" s="116">
        <v>0</v>
      </c>
      <c r="H683" s="116">
        <v>0</v>
      </c>
      <c r="I683" s="116">
        <v>0</v>
      </c>
      <c r="J683" s="1646">
        <f t="shared" si="107"/>
        <v>0</v>
      </c>
      <c r="K683" s="116">
        <v>0</v>
      </c>
      <c r="L683" s="116">
        <v>0</v>
      </c>
      <c r="M683" s="116">
        <v>0</v>
      </c>
      <c r="N683" s="1646">
        <f t="shared" si="108"/>
        <v>0</v>
      </c>
      <c r="O683" s="1652">
        <v>0</v>
      </c>
      <c r="P683" s="116">
        <v>0</v>
      </c>
      <c r="Q683" s="116">
        <v>0</v>
      </c>
      <c r="R683" s="1646">
        <f t="shared" si="109"/>
        <v>0</v>
      </c>
      <c r="S683" s="116">
        <v>0</v>
      </c>
      <c r="T683" s="116">
        <v>0</v>
      </c>
      <c r="U683" s="116">
        <v>0</v>
      </c>
      <c r="V683" s="1646">
        <f t="shared" si="110"/>
        <v>0</v>
      </c>
      <c r="W683" s="116">
        <v>0</v>
      </c>
      <c r="X683" s="116">
        <v>0</v>
      </c>
      <c r="Y683" s="116">
        <v>0</v>
      </c>
      <c r="Z683" s="1646">
        <f t="shared" si="111"/>
        <v>0</v>
      </c>
      <c r="AA683" s="1652">
        <v>2.7974299999999999</v>
      </c>
      <c r="AB683" s="116">
        <v>1.7714299999999998</v>
      </c>
      <c r="AC683" s="116">
        <v>1.026</v>
      </c>
      <c r="AD683" s="1646">
        <f t="shared" si="112"/>
        <v>0.36676520949585872</v>
      </c>
      <c r="AE683" s="1652">
        <v>2.7974299999999999</v>
      </c>
      <c r="AF683" s="116">
        <v>1.7714299999999998</v>
      </c>
      <c r="AG683" s="116">
        <v>1.026</v>
      </c>
      <c r="AH683" s="1646">
        <f t="shared" si="113"/>
        <v>0.36676520949585872</v>
      </c>
      <c r="AI683" s="116">
        <v>2.7974299999999999</v>
      </c>
      <c r="AJ683" s="116">
        <v>1.7714299999999998</v>
      </c>
      <c r="AK683" s="116">
        <v>1.026</v>
      </c>
      <c r="AL683" s="1655">
        <f t="shared" si="114"/>
        <v>0.36676520949585872</v>
      </c>
    </row>
    <row r="684" spans="2:38" outlineLevel="1">
      <c r="B684" s="503" t="s">
        <v>2147</v>
      </c>
      <c r="C684" s="116">
        <v>0</v>
      </c>
      <c r="D684" s="116">
        <v>0</v>
      </c>
      <c r="E684" s="116">
        <v>0</v>
      </c>
      <c r="F684" s="1646">
        <f t="shared" si="106"/>
        <v>0</v>
      </c>
      <c r="G684" s="116">
        <v>0</v>
      </c>
      <c r="H684" s="116">
        <v>0</v>
      </c>
      <c r="I684" s="116">
        <v>0</v>
      </c>
      <c r="J684" s="1646">
        <f t="shared" si="107"/>
        <v>0</v>
      </c>
      <c r="K684" s="116">
        <v>0</v>
      </c>
      <c r="L684" s="116">
        <v>0</v>
      </c>
      <c r="M684" s="116">
        <v>0</v>
      </c>
      <c r="N684" s="1646">
        <f t="shared" si="108"/>
        <v>0</v>
      </c>
      <c r="O684" s="1652">
        <v>0.52746999999999999</v>
      </c>
      <c r="P684" s="116">
        <v>0.26525099999999996</v>
      </c>
      <c r="Q684" s="116">
        <v>0.26221900000000004</v>
      </c>
      <c r="R684" s="1646">
        <f t="shared" si="109"/>
        <v>0.49712590289495145</v>
      </c>
      <c r="S684" s="116">
        <v>0.52746999999999999</v>
      </c>
      <c r="T684" s="116">
        <v>0.26525099999999996</v>
      </c>
      <c r="U684" s="116">
        <v>0.26221900000000004</v>
      </c>
      <c r="V684" s="1646">
        <f t="shared" si="110"/>
        <v>0.49712590289495145</v>
      </c>
      <c r="W684" s="116">
        <v>0</v>
      </c>
      <c r="X684" s="116">
        <v>0</v>
      </c>
      <c r="Y684" s="116">
        <v>0</v>
      </c>
      <c r="Z684" s="1646">
        <f t="shared" si="111"/>
        <v>0</v>
      </c>
      <c r="AA684" s="1652">
        <v>2</v>
      </c>
      <c r="AB684" s="116">
        <v>1.2505900000000001</v>
      </c>
      <c r="AC684" s="116">
        <v>0.74940999999999991</v>
      </c>
      <c r="AD684" s="1646">
        <f t="shared" si="112"/>
        <v>0.37470499999999995</v>
      </c>
      <c r="AE684" s="1652">
        <v>2</v>
      </c>
      <c r="AF684" s="116">
        <v>1.2505900000000001</v>
      </c>
      <c r="AG684" s="116">
        <v>0.74940999999999991</v>
      </c>
      <c r="AH684" s="1646">
        <f t="shared" si="113"/>
        <v>0.37470499999999995</v>
      </c>
      <c r="AI684" s="116">
        <v>2.5274700000000001</v>
      </c>
      <c r="AJ684" s="116">
        <v>1.5158410000000002</v>
      </c>
      <c r="AK684" s="116">
        <v>1.0116290000000001</v>
      </c>
      <c r="AL684" s="1655">
        <f t="shared" si="114"/>
        <v>0.40025361329709158</v>
      </c>
    </row>
    <row r="685" spans="2:38" outlineLevel="1">
      <c r="B685" s="503" t="s">
        <v>2107</v>
      </c>
      <c r="C685" s="116">
        <v>0.94016999999999995</v>
      </c>
      <c r="D685" s="116">
        <v>0.83933999999999986</v>
      </c>
      <c r="E685" s="116">
        <v>0.10083000000000004</v>
      </c>
      <c r="F685" s="1646">
        <f t="shared" si="106"/>
        <v>0.10724656179201639</v>
      </c>
      <c r="G685" s="116">
        <v>0</v>
      </c>
      <c r="H685" s="116">
        <v>0</v>
      </c>
      <c r="I685" s="116">
        <v>0</v>
      </c>
      <c r="J685" s="1646">
        <f t="shared" si="107"/>
        <v>0</v>
      </c>
      <c r="K685" s="116">
        <v>1.5803399999999999</v>
      </c>
      <c r="L685" s="116">
        <v>0.8833399999999999</v>
      </c>
      <c r="M685" s="116">
        <v>0.69699999999999995</v>
      </c>
      <c r="N685" s="1646">
        <f t="shared" si="108"/>
        <v>0.44104433223230444</v>
      </c>
      <c r="O685" s="1652">
        <v>0</v>
      </c>
      <c r="P685" s="116">
        <v>0</v>
      </c>
      <c r="Q685" s="116">
        <v>0</v>
      </c>
      <c r="R685" s="1646">
        <f t="shared" si="109"/>
        <v>0</v>
      </c>
      <c r="S685" s="116">
        <v>2.5205099999999998</v>
      </c>
      <c r="T685" s="116">
        <v>1.7226799999999998</v>
      </c>
      <c r="U685" s="116">
        <v>0.79782999999999993</v>
      </c>
      <c r="V685" s="1646">
        <f t="shared" si="110"/>
        <v>0.3165351456649646</v>
      </c>
      <c r="W685" s="116">
        <v>0</v>
      </c>
      <c r="X685" s="116">
        <v>0</v>
      </c>
      <c r="Y685" s="116">
        <v>0</v>
      </c>
      <c r="Z685" s="1646">
        <f t="shared" si="111"/>
        <v>0</v>
      </c>
      <c r="AA685" s="1652">
        <v>0.94016999999999995</v>
      </c>
      <c r="AB685" s="116">
        <v>0.62628000000000006</v>
      </c>
      <c r="AC685" s="116">
        <v>0.31388999999999989</v>
      </c>
      <c r="AD685" s="1646">
        <f t="shared" si="112"/>
        <v>0.33386515204697015</v>
      </c>
      <c r="AE685" s="1652">
        <v>0.94016999999999995</v>
      </c>
      <c r="AF685" s="116">
        <v>0.62628000000000006</v>
      </c>
      <c r="AG685" s="116">
        <v>0.31388999999999989</v>
      </c>
      <c r="AH685" s="1646">
        <f t="shared" si="113"/>
        <v>0.33386515204697015</v>
      </c>
      <c r="AI685" s="116">
        <v>2.5205099999999998</v>
      </c>
      <c r="AJ685" s="116">
        <v>1.50962</v>
      </c>
      <c r="AK685" s="116">
        <v>1.0108899999999998</v>
      </c>
      <c r="AL685" s="1655">
        <f t="shared" si="114"/>
        <v>0.40106565734712418</v>
      </c>
    </row>
    <row r="686" spans="2:38" outlineLevel="1">
      <c r="B686" s="503" t="s">
        <v>4848</v>
      </c>
      <c r="C686" s="116">
        <v>0</v>
      </c>
      <c r="D686" s="116">
        <v>0</v>
      </c>
      <c r="E686" s="116">
        <v>0</v>
      </c>
      <c r="F686" s="1646">
        <f t="shared" si="106"/>
        <v>0</v>
      </c>
      <c r="G686" s="116">
        <v>0</v>
      </c>
      <c r="H686" s="116">
        <v>0</v>
      </c>
      <c r="I686" s="116">
        <v>0</v>
      </c>
      <c r="J686" s="1646">
        <f t="shared" si="107"/>
        <v>0</v>
      </c>
      <c r="K686" s="116">
        <v>0</v>
      </c>
      <c r="L686" s="116">
        <v>0</v>
      </c>
      <c r="M686" s="116">
        <v>0</v>
      </c>
      <c r="N686" s="1646">
        <f t="shared" si="108"/>
        <v>0</v>
      </c>
      <c r="O686" s="1652">
        <v>1.88974</v>
      </c>
      <c r="P686" s="116">
        <v>0.87966999999999995</v>
      </c>
      <c r="Q686" s="116">
        <v>1.01007</v>
      </c>
      <c r="R686" s="1646">
        <f t="shared" si="109"/>
        <v>0.53450210081810201</v>
      </c>
      <c r="S686" s="116">
        <v>1.88974</v>
      </c>
      <c r="T686" s="116">
        <v>0.87966999999999995</v>
      </c>
      <c r="U686" s="116">
        <v>1.01007</v>
      </c>
      <c r="V686" s="1646">
        <f t="shared" si="110"/>
        <v>0.53450210081810201</v>
      </c>
      <c r="W686" s="116">
        <v>0</v>
      </c>
      <c r="X686" s="116">
        <v>0</v>
      </c>
      <c r="Y686" s="116">
        <v>0</v>
      </c>
      <c r="Z686" s="1646">
        <f t="shared" si="111"/>
        <v>0</v>
      </c>
      <c r="AA686" s="1652">
        <v>0</v>
      </c>
      <c r="AB686" s="116">
        <v>0</v>
      </c>
      <c r="AC686" s="116">
        <v>0</v>
      </c>
      <c r="AD686" s="1646">
        <f t="shared" si="112"/>
        <v>0</v>
      </c>
      <c r="AE686" s="1652">
        <v>0</v>
      </c>
      <c r="AF686" s="116">
        <v>0</v>
      </c>
      <c r="AG686" s="116">
        <v>0</v>
      </c>
      <c r="AH686" s="1646">
        <f t="shared" si="113"/>
        <v>0</v>
      </c>
      <c r="AI686" s="116">
        <v>1.88974</v>
      </c>
      <c r="AJ686" s="116">
        <v>0.87966999999999995</v>
      </c>
      <c r="AK686" s="116">
        <v>1.01007</v>
      </c>
      <c r="AL686" s="1655">
        <f t="shared" si="114"/>
        <v>0.53450210081810201</v>
      </c>
    </row>
    <row r="687" spans="2:38" outlineLevel="1">
      <c r="B687" s="503" t="s">
        <v>4796</v>
      </c>
      <c r="C687" s="116">
        <v>0</v>
      </c>
      <c r="D687" s="116">
        <v>0</v>
      </c>
      <c r="E687" s="116">
        <v>0</v>
      </c>
      <c r="F687" s="1646">
        <f t="shared" si="106"/>
        <v>0</v>
      </c>
      <c r="G687" s="116">
        <v>0</v>
      </c>
      <c r="H687" s="116">
        <v>0</v>
      </c>
      <c r="I687" s="116">
        <v>0</v>
      </c>
      <c r="J687" s="1646">
        <f t="shared" si="107"/>
        <v>0</v>
      </c>
      <c r="K687" s="116">
        <v>0</v>
      </c>
      <c r="L687" s="116">
        <v>0</v>
      </c>
      <c r="M687" s="116">
        <v>0</v>
      </c>
      <c r="N687" s="1646">
        <f t="shared" si="108"/>
        <v>0</v>
      </c>
      <c r="O687" s="1652">
        <v>0</v>
      </c>
      <c r="P687" s="116">
        <v>0</v>
      </c>
      <c r="Q687" s="116">
        <v>0</v>
      </c>
      <c r="R687" s="1646">
        <f t="shared" si="109"/>
        <v>0</v>
      </c>
      <c r="S687" s="116">
        <v>0</v>
      </c>
      <c r="T687" s="116">
        <v>0</v>
      </c>
      <c r="U687" s="116">
        <v>0</v>
      </c>
      <c r="V687" s="1646">
        <f t="shared" si="110"/>
        <v>0</v>
      </c>
      <c r="W687" s="116">
        <v>0</v>
      </c>
      <c r="X687" s="116">
        <v>0</v>
      </c>
      <c r="Y687" s="116">
        <v>0</v>
      </c>
      <c r="Z687" s="1646">
        <f t="shared" si="111"/>
        <v>0</v>
      </c>
      <c r="AA687" s="1652">
        <v>4.4119700000000002</v>
      </c>
      <c r="AB687" s="116">
        <v>3.4509043000000004</v>
      </c>
      <c r="AC687" s="116">
        <v>0.96106570000000013</v>
      </c>
      <c r="AD687" s="1646">
        <f t="shared" si="112"/>
        <v>0.2178314222444849</v>
      </c>
      <c r="AE687" s="1652">
        <v>4.4119700000000002</v>
      </c>
      <c r="AF687" s="116">
        <v>3.4509043000000004</v>
      </c>
      <c r="AG687" s="116">
        <v>0.96106570000000013</v>
      </c>
      <c r="AH687" s="1646">
        <f t="shared" si="113"/>
        <v>0.2178314222444849</v>
      </c>
      <c r="AI687" s="116">
        <v>4.4119700000000002</v>
      </c>
      <c r="AJ687" s="116">
        <v>3.4509043000000004</v>
      </c>
      <c r="AK687" s="116">
        <v>0.96106570000000013</v>
      </c>
      <c r="AL687" s="1655">
        <f t="shared" si="114"/>
        <v>0.2178314222444849</v>
      </c>
    </row>
    <row r="688" spans="2:38" outlineLevel="1">
      <c r="B688" s="503" t="s">
        <v>2753</v>
      </c>
      <c r="C688" s="116">
        <v>0</v>
      </c>
      <c r="D688" s="116">
        <v>0</v>
      </c>
      <c r="E688" s="116">
        <v>0</v>
      </c>
      <c r="F688" s="1646">
        <f t="shared" si="106"/>
        <v>0</v>
      </c>
      <c r="G688" s="116">
        <v>0</v>
      </c>
      <c r="H688" s="116">
        <v>0</v>
      </c>
      <c r="I688" s="116">
        <v>0</v>
      </c>
      <c r="J688" s="1646">
        <f t="shared" si="107"/>
        <v>0</v>
      </c>
      <c r="K688" s="116">
        <v>0</v>
      </c>
      <c r="L688" s="116">
        <v>0</v>
      </c>
      <c r="M688" s="116">
        <v>0</v>
      </c>
      <c r="N688" s="1646">
        <f t="shared" si="108"/>
        <v>0</v>
      </c>
      <c r="O688" s="1652">
        <v>0.62735000000000007</v>
      </c>
      <c r="P688" s="116">
        <v>0.47561139999999996</v>
      </c>
      <c r="Q688" s="116">
        <v>0.15173860000000008</v>
      </c>
      <c r="R688" s="1646">
        <f t="shared" si="109"/>
        <v>0.24187232007651241</v>
      </c>
      <c r="S688" s="116">
        <v>0.62735000000000007</v>
      </c>
      <c r="T688" s="116">
        <v>0.47561139999999996</v>
      </c>
      <c r="U688" s="116">
        <v>0.15173860000000008</v>
      </c>
      <c r="V688" s="1646">
        <f t="shared" si="110"/>
        <v>0.24187232007651241</v>
      </c>
      <c r="W688" s="116">
        <v>0</v>
      </c>
      <c r="X688" s="116">
        <v>0</v>
      </c>
      <c r="Y688" s="116">
        <v>0</v>
      </c>
      <c r="Z688" s="1646">
        <f t="shared" si="111"/>
        <v>0</v>
      </c>
      <c r="AA688" s="1652">
        <v>4.4504200000000003</v>
      </c>
      <c r="AB688" s="116">
        <v>3.6430517</v>
      </c>
      <c r="AC688" s="116">
        <v>0.80736830000000004</v>
      </c>
      <c r="AD688" s="1646">
        <f t="shared" si="112"/>
        <v>0.18141395643557237</v>
      </c>
      <c r="AE688" s="1652">
        <v>4.4504200000000003</v>
      </c>
      <c r="AF688" s="116">
        <v>3.6430517</v>
      </c>
      <c r="AG688" s="116">
        <v>0.80736830000000004</v>
      </c>
      <c r="AH688" s="1646">
        <f t="shared" si="113"/>
        <v>0.18141395643557237</v>
      </c>
      <c r="AI688" s="116">
        <v>5.0777700000000001</v>
      </c>
      <c r="AJ688" s="116">
        <v>4.1186631</v>
      </c>
      <c r="AK688" s="116">
        <v>0.95910690000000065</v>
      </c>
      <c r="AL688" s="1655">
        <f t="shared" si="114"/>
        <v>0.18888348625479306</v>
      </c>
    </row>
    <row r="689" spans="2:38" outlineLevel="1">
      <c r="B689" s="503" t="s">
        <v>1471</v>
      </c>
      <c r="C689" s="116">
        <v>24.405099999999997</v>
      </c>
      <c r="D689" s="116">
        <v>19.51454</v>
      </c>
      <c r="E689" s="116">
        <v>4.890559999999998</v>
      </c>
      <c r="F689" s="1646">
        <f t="shared" si="106"/>
        <v>0.20039090190165165</v>
      </c>
      <c r="G689" s="116">
        <v>10.689739999999999</v>
      </c>
      <c r="H689" s="116">
        <v>8.5831250000000008</v>
      </c>
      <c r="I689" s="116">
        <v>2.1066149999999979</v>
      </c>
      <c r="J689" s="1646">
        <f t="shared" si="107"/>
        <v>0.19706887164701836</v>
      </c>
      <c r="K689" s="116">
        <v>1.98034</v>
      </c>
      <c r="L689" s="116">
        <v>1.61748</v>
      </c>
      <c r="M689" s="116">
        <v>0.3628599999999999</v>
      </c>
      <c r="N689" s="1646">
        <f t="shared" si="108"/>
        <v>0.1832311623256612</v>
      </c>
      <c r="O689" s="1652">
        <v>-0.75042999999999993</v>
      </c>
      <c r="P689" s="116">
        <v>-1.3252017</v>
      </c>
      <c r="Q689" s="116">
        <v>0.57477170000000011</v>
      </c>
      <c r="R689" s="1646">
        <f t="shared" si="109"/>
        <v>-0.76592313740122353</v>
      </c>
      <c r="S689" s="116">
        <v>36.324749999999995</v>
      </c>
      <c r="T689" s="116">
        <v>28.389943299999999</v>
      </c>
      <c r="U689" s="116">
        <v>7.934806699999994</v>
      </c>
      <c r="V689" s="1646">
        <f t="shared" si="110"/>
        <v>0.21844077935842629</v>
      </c>
      <c r="W689" s="116">
        <v>0</v>
      </c>
      <c r="X689" s="116">
        <v>0</v>
      </c>
      <c r="Y689" s="116">
        <v>0</v>
      </c>
      <c r="Z689" s="1646">
        <f t="shared" si="111"/>
        <v>0</v>
      </c>
      <c r="AA689" s="1652">
        <v>0</v>
      </c>
      <c r="AB689" s="116">
        <v>0</v>
      </c>
      <c r="AC689" s="116">
        <v>0</v>
      </c>
      <c r="AD689" s="1646">
        <f t="shared" si="112"/>
        <v>0</v>
      </c>
      <c r="AE689" s="1652">
        <v>0</v>
      </c>
      <c r="AF689" s="116">
        <v>0</v>
      </c>
      <c r="AG689" s="116">
        <v>0</v>
      </c>
      <c r="AH689" s="1646">
        <f t="shared" si="113"/>
        <v>0</v>
      </c>
      <c r="AI689" s="116">
        <v>1.2299099999999998</v>
      </c>
      <c r="AJ689" s="116">
        <v>0.29227829999999994</v>
      </c>
      <c r="AK689" s="116">
        <v>0.93763169999999996</v>
      </c>
      <c r="AL689" s="1655">
        <f t="shared" si="114"/>
        <v>0.7623579774129815</v>
      </c>
    </row>
    <row r="690" spans="2:38" outlineLevel="1">
      <c r="B690" s="503" t="s">
        <v>1881</v>
      </c>
      <c r="C690" s="116">
        <v>0</v>
      </c>
      <c r="D690" s="116">
        <v>0</v>
      </c>
      <c r="E690" s="116">
        <v>0</v>
      </c>
      <c r="F690" s="1646">
        <f t="shared" si="106"/>
        <v>0</v>
      </c>
      <c r="G690" s="116">
        <v>5.3666599999999995</v>
      </c>
      <c r="H690" s="116">
        <v>4.5039099999999994</v>
      </c>
      <c r="I690" s="116">
        <v>0.86275000000000002</v>
      </c>
      <c r="J690" s="1646">
        <f t="shared" si="107"/>
        <v>0.16076106926840905</v>
      </c>
      <c r="K690" s="116">
        <v>2.22479</v>
      </c>
      <c r="L690" s="116">
        <v>1.2972599999999999</v>
      </c>
      <c r="M690" s="116">
        <v>0.92753000000000019</v>
      </c>
      <c r="N690" s="1646">
        <f t="shared" si="108"/>
        <v>0.41690676423392775</v>
      </c>
      <c r="O690" s="1652">
        <v>0</v>
      </c>
      <c r="P690" s="116">
        <v>0</v>
      </c>
      <c r="Q690" s="116">
        <v>0</v>
      </c>
      <c r="R690" s="1646">
        <f t="shared" si="109"/>
        <v>0</v>
      </c>
      <c r="S690" s="116">
        <v>7.59145</v>
      </c>
      <c r="T690" s="116">
        <v>5.8011699999999999</v>
      </c>
      <c r="U690" s="116">
        <v>1.7902799999999996</v>
      </c>
      <c r="V690" s="1646">
        <f t="shared" si="110"/>
        <v>0.23582846491776929</v>
      </c>
      <c r="W690" s="116">
        <v>0</v>
      </c>
      <c r="X690" s="116">
        <v>0</v>
      </c>
      <c r="Y690" s="116">
        <v>0</v>
      </c>
      <c r="Z690" s="1646">
        <f t="shared" si="111"/>
        <v>0</v>
      </c>
      <c r="AA690" s="1652">
        <v>0</v>
      </c>
      <c r="AB690" s="116">
        <v>0</v>
      </c>
      <c r="AC690" s="116">
        <v>0</v>
      </c>
      <c r="AD690" s="1646">
        <f t="shared" si="112"/>
        <v>0</v>
      </c>
      <c r="AE690" s="1652">
        <v>0</v>
      </c>
      <c r="AF690" s="116">
        <v>0</v>
      </c>
      <c r="AG690" s="116">
        <v>0</v>
      </c>
      <c r="AH690" s="1646">
        <f t="shared" si="113"/>
        <v>0</v>
      </c>
      <c r="AI690" s="116">
        <v>2.22479</v>
      </c>
      <c r="AJ690" s="116">
        <v>1.2972599999999999</v>
      </c>
      <c r="AK690" s="116">
        <v>0.92753000000000019</v>
      </c>
      <c r="AL690" s="1655">
        <f t="shared" si="114"/>
        <v>0.41690676423392775</v>
      </c>
    </row>
    <row r="691" spans="2:38" outlineLevel="1">
      <c r="B691" s="503" t="s">
        <v>3602</v>
      </c>
      <c r="C691" s="116">
        <v>1.1000000000000001</v>
      </c>
      <c r="D691" s="116">
        <v>0.7206800000000001</v>
      </c>
      <c r="E691" s="116">
        <v>0.37931999999999994</v>
      </c>
      <c r="F691" s="1646">
        <f t="shared" si="106"/>
        <v>0.34483636363636355</v>
      </c>
      <c r="G691" s="116">
        <v>0.38462000000000002</v>
      </c>
      <c r="H691" s="116">
        <v>0.288605</v>
      </c>
      <c r="I691" s="116">
        <v>9.6014999999999989E-2</v>
      </c>
      <c r="J691" s="1646">
        <f t="shared" si="107"/>
        <v>0.24963600436794756</v>
      </c>
      <c r="K691" s="116">
        <v>2.0401700000000003</v>
      </c>
      <c r="L691" s="116">
        <v>1.61016</v>
      </c>
      <c r="M691" s="116">
        <v>0.43001</v>
      </c>
      <c r="N691" s="1646">
        <f t="shared" si="108"/>
        <v>0.21077165138199266</v>
      </c>
      <c r="O691" s="1652">
        <v>0</v>
      </c>
      <c r="P691" s="116">
        <v>0</v>
      </c>
      <c r="Q691" s="116">
        <v>0</v>
      </c>
      <c r="R691" s="1646">
        <f t="shared" si="109"/>
        <v>0</v>
      </c>
      <c r="S691" s="116">
        <v>3.5247899999999999</v>
      </c>
      <c r="T691" s="116">
        <v>2.6194450000000002</v>
      </c>
      <c r="U691" s="116">
        <v>0.90534499999999984</v>
      </c>
      <c r="V691" s="1646">
        <f t="shared" si="110"/>
        <v>0.2568507627404753</v>
      </c>
      <c r="W691" s="116">
        <v>0</v>
      </c>
      <c r="X691" s="116">
        <v>0</v>
      </c>
      <c r="Y691" s="116">
        <v>0</v>
      </c>
      <c r="Z691" s="1646">
        <f t="shared" si="111"/>
        <v>0</v>
      </c>
      <c r="AA691" s="1652">
        <v>1.38974</v>
      </c>
      <c r="AB691" s="116">
        <v>0.89263999999999988</v>
      </c>
      <c r="AC691" s="116">
        <v>0.49710000000000015</v>
      </c>
      <c r="AD691" s="1646">
        <f t="shared" si="112"/>
        <v>0.3576928058485761</v>
      </c>
      <c r="AE691" s="1652">
        <v>1.38974</v>
      </c>
      <c r="AF691" s="116">
        <v>0.89263999999999988</v>
      </c>
      <c r="AG691" s="116">
        <v>0.49710000000000015</v>
      </c>
      <c r="AH691" s="1646">
        <f t="shared" si="113"/>
        <v>0.3576928058485761</v>
      </c>
      <c r="AI691" s="116">
        <v>3.42991</v>
      </c>
      <c r="AJ691" s="116">
        <v>2.5028000000000001</v>
      </c>
      <c r="AK691" s="116">
        <v>0.92710999999999966</v>
      </c>
      <c r="AL691" s="1655">
        <f t="shared" si="114"/>
        <v>0.27030155310197634</v>
      </c>
    </row>
    <row r="692" spans="2:38" outlineLevel="1">
      <c r="B692" s="503" t="s">
        <v>2161</v>
      </c>
      <c r="C692" s="116">
        <v>0</v>
      </c>
      <c r="D692" s="116">
        <v>0</v>
      </c>
      <c r="E692" s="116">
        <v>0</v>
      </c>
      <c r="F692" s="1646">
        <f t="shared" si="106"/>
        <v>0</v>
      </c>
      <c r="G692" s="116">
        <v>0</v>
      </c>
      <c r="H692" s="116">
        <v>0</v>
      </c>
      <c r="I692" s="116">
        <v>0</v>
      </c>
      <c r="J692" s="1646">
        <f t="shared" si="107"/>
        <v>0</v>
      </c>
      <c r="K692" s="116">
        <v>1.4581199999999999</v>
      </c>
      <c r="L692" s="116">
        <v>1.0580399999999999</v>
      </c>
      <c r="M692" s="116">
        <v>0.40007999999999994</v>
      </c>
      <c r="N692" s="1646">
        <f t="shared" si="108"/>
        <v>0.27438070940663317</v>
      </c>
      <c r="O692" s="1652">
        <v>0</v>
      </c>
      <c r="P692" s="116">
        <v>0</v>
      </c>
      <c r="Q692" s="116">
        <v>0</v>
      </c>
      <c r="R692" s="1646">
        <f t="shared" si="109"/>
        <v>0</v>
      </c>
      <c r="S692" s="116">
        <v>1.4581199999999999</v>
      </c>
      <c r="T692" s="116">
        <v>1.0580399999999999</v>
      </c>
      <c r="U692" s="116">
        <v>0.40007999999999994</v>
      </c>
      <c r="V692" s="1646">
        <f t="shared" si="110"/>
        <v>0.27438070940663317</v>
      </c>
      <c r="W692" s="116">
        <v>0</v>
      </c>
      <c r="X692" s="116">
        <v>0</v>
      </c>
      <c r="Y692" s="116">
        <v>0</v>
      </c>
      <c r="Z692" s="1646">
        <f t="shared" si="111"/>
        <v>0</v>
      </c>
      <c r="AA692" s="1652">
        <v>1.6196600000000001</v>
      </c>
      <c r="AB692" s="116">
        <v>1.1153999999999999</v>
      </c>
      <c r="AC692" s="116">
        <v>0.50426000000000026</v>
      </c>
      <c r="AD692" s="1646">
        <f t="shared" si="112"/>
        <v>0.31133694726053629</v>
      </c>
      <c r="AE692" s="1652">
        <v>1.6196600000000001</v>
      </c>
      <c r="AF692" s="116">
        <v>1.1153999999999999</v>
      </c>
      <c r="AG692" s="116">
        <v>0.50426000000000026</v>
      </c>
      <c r="AH692" s="1646">
        <f t="shared" si="113"/>
        <v>0.31133694726053629</v>
      </c>
      <c r="AI692" s="116">
        <v>3.0777799999999997</v>
      </c>
      <c r="AJ692" s="116">
        <v>2.1734399999999998</v>
      </c>
      <c r="AK692" s="116">
        <v>0.90434000000000014</v>
      </c>
      <c r="AL692" s="1655">
        <f t="shared" si="114"/>
        <v>0.29382866871576274</v>
      </c>
    </row>
    <row r="693" spans="2:38" outlineLevel="1">
      <c r="B693" s="503" t="s">
        <v>2235</v>
      </c>
      <c r="C693" s="116">
        <v>0</v>
      </c>
      <c r="D693" s="116">
        <v>0</v>
      </c>
      <c r="E693" s="116">
        <v>0</v>
      </c>
      <c r="F693" s="1646">
        <f t="shared" si="106"/>
        <v>0</v>
      </c>
      <c r="G693" s="116">
        <v>0.76239000000000001</v>
      </c>
      <c r="H693" s="116">
        <v>0.37397359999999996</v>
      </c>
      <c r="I693" s="116">
        <v>0.38841639999999999</v>
      </c>
      <c r="J693" s="1646">
        <f t="shared" si="107"/>
        <v>0.50947205498498138</v>
      </c>
      <c r="K693" s="116">
        <v>0</v>
      </c>
      <c r="L693" s="116">
        <v>0</v>
      </c>
      <c r="M693" s="116">
        <v>0</v>
      </c>
      <c r="N693" s="1646">
        <f t="shared" si="108"/>
        <v>0</v>
      </c>
      <c r="O693" s="1652">
        <v>0</v>
      </c>
      <c r="P693" s="116">
        <v>0</v>
      </c>
      <c r="Q693" s="116">
        <v>0</v>
      </c>
      <c r="R693" s="1646">
        <f t="shared" si="109"/>
        <v>0</v>
      </c>
      <c r="S693" s="116">
        <v>0.76239000000000001</v>
      </c>
      <c r="T693" s="116">
        <v>0.37397359999999996</v>
      </c>
      <c r="U693" s="116">
        <v>0.38841639999999999</v>
      </c>
      <c r="V693" s="1646">
        <f t="shared" si="110"/>
        <v>0.50947205498498138</v>
      </c>
      <c r="W693" s="116">
        <v>0</v>
      </c>
      <c r="X693" s="116">
        <v>0</v>
      </c>
      <c r="Y693" s="116">
        <v>0</v>
      </c>
      <c r="Z693" s="1646">
        <f t="shared" si="111"/>
        <v>0</v>
      </c>
      <c r="AA693" s="1652">
        <v>2.91282</v>
      </c>
      <c r="AB693" s="116">
        <v>2.0126239999999997</v>
      </c>
      <c r="AC693" s="116">
        <v>0.90019600000000033</v>
      </c>
      <c r="AD693" s="1646">
        <f t="shared" si="112"/>
        <v>0.30904621638137625</v>
      </c>
      <c r="AE693" s="1652">
        <v>2.91282</v>
      </c>
      <c r="AF693" s="116">
        <v>2.0126239999999997</v>
      </c>
      <c r="AG693" s="116">
        <v>0.90019600000000033</v>
      </c>
      <c r="AH693" s="1646">
        <f t="shared" si="113"/>
        <v>0.30904621638137625</v>
      </c>
      <c r="AI693" s="116">
        <v>2.91282</v>
      </c>
      <c r="AJ693" s="116">
        <v>2.0126239999999997</v>
      </c>
      <c r="AK693" s="116">
        <v>0.90019600000000033</v>
      </c>
      <c r="AL693" s="1655">
        <f t="shared" si="114"/>
        <v>0.30904621638137625</v>
      </c>
    </row>
    <row r="694" spans="2:38" outlineLevel="1">
      <c r="B694" s="503" t="s">
        <v>1289</v>
      </c>
      <c r="C694" s="116">
        <v>32.075426720000003</v>
      </c>
      <c r="D694" s="116">
        <v>17.596670000000003</v>
      </c>
      <c r="E694" s="116">
        <v>14.478756719999998</v>
      </c>
      <c r="F694" s="1646">
        <f t="shared" si="106"/>
        <v>0.45139716601095298</v>
      </c>
      <c r="G694" s="116">
        <v>53.41895908</v>
      </c>
      <c r="H694" s="116">
        <v>42.322025199999999</v>
      </c>
      <c r="I694" s="116">
        <v>11.096933880000003</v>
      </c>
      <c r="J694" s="1646">
        <f t="shared" si="107"/>
        <v>0.20773399690138633</v>
      </c>
      <c r="K694" s="116">
        <v>2.4084936299999997</v>
      </c>
      <c r="L694" s="116">
        <v>1.5188240000000004</v>
      </c>
      <c r="M694" s="116">
        <v>0.88966962999999966</v>
      </c>
      <c r="N694" s="1646">
        <f t="shared" si="108"/>
        <v>0.36938840896996672</v>
      </c>
      <c r="O694" s="1652">
        <v>0</v>
      </c>
      <c r="P694" s="116">
        <v>0</v>
      </c>
      <c r="Q694" s="116">
        <v>0</v>
      </c>
      <c r="R694" s="1646">
        <f t="shared" si="109"/>
        <v>0</v>
      </c>
      <c r="S694" s="116">
        <v>87.902879429999999</v>
      </c>
      <c r="T694" s="116">
        <v>61.437519200000004</v>
      </c>
      <c r="U694" s="116">
        <v>26.465360229999998</v>
      </c>
      <c r="V694" s="1646">
        <f t="shared" si="110"/>
        <v>0.30107500916480501</v>
      </c>
      <c r="W694" s="116">
        <v>0</v>
      </c>
      <c r="X694" s="116">
        <v>0</v>
      </c>
      <c r="Y694" s="116">
        <v>0</v>
      </c>
      <c r="Z694" s="1646">
        <f t="shared" si="111"/>
        <v>0</v>
      </c>
      <c r="AA694" s="1652">
        <v>0</v>
      </c>
      <c r="AB694" s="116">
        <v>0</v>
      </c>
      <c r="AC694" s="116">
        <v>0</v>
      </c>
      <c r="AD694" s="1646">
        <f t="shared" si="112"/>
        <v>0</v>
      </c>
      <c r="AE694" s="1652">
        <v>0</v>
      </c>
      <c r="AF694" s="116">
        <v>0</v>
      </c>
      <c r="AG694" s="116">
        <v>0</v>
      </c>
      <c r="AH694" s="1646">
        <f t="shared" si="113"/>
        <v>0</v>
      </c>
      <c r="AI694" s="116">
        <v>2.4084936299999997</v>
      </c>
      <c r="AJ694" s="116">
        <v>1.5188240000000004</v>
      </c>
      <c r="AK694" s="116">
        <v>0.88966962999999966</v>
      </c>
      <c r="AL694" s="1655">
        <f t="shared" si="114"/>
        <v>0.36938840896996672</v>
      </c>
    </row>
    <row r="695" spans="2:38" outlineLevel="1">
      <c r="B695" s="503" t="s">
        <v>1933</v>
      </c>
      <c r="C695" s="116">
        <v>0</v>
      </c>
      <c r="D695" s="116">
        <v>0</v>
      </c>
      <c r="E695" s="116">
        <v>0</v>
      </c>
      <c r="F695" s="1646">
        <f t="shared" si="106"/>
        <v>0</v>
      </c>
      <c r="G695" s="116">
        <v>3.9435899999999999</v>
      </c>
      <c r="H695" s="116">
        <v>2.9058225000000002</v>
      </c>
      <c r="I695" s="116">
        <v>1.0377675</v>
      </c>
      <c r="J695" s="1646">
        <f t="shared" si="107"/>
        <v>0.26315299004206827</v>
      </c>
      <c r="K695" s="116">
        <v>1.9521300000000001</v>
      </c>
      <c r="L695" s="116">
        <v>1.4235625000000001</v>
      </c>
      <c r="M695" s="116">
        <v>0.52856750000000008</v>
      </c>
      <c r="N695" s="1646">
        <f t="shared" si="108"/>
        <v>0.27076449826599663</v>
      </c>
      <c r="O695" s="1652">
        <v>1.2179500000000001</v>
      </c>
      <c r="P695" s="116">
        <v>0.927535</v>
      </c>
      <c r="Q695" s="116">
        <v>0.29041500000000009</v>
      </c>
      <c r="R695" s="1646">
        <f t="shared" si="109"/>
        <v>0.23844574900447479</v>
      </c>
      <c r="S695" s="116">
        <v>7.1136699999999999</v>
      </c>
      <c r="T695" s="116">
        <v>5.25692</v>
      </c>
      <c r="U695" s="116">
        <v>1.8567499999999999</v>
      </c>
      <c r="V695" s="1646">
        <f t="shared" si="110"/>
        <v>0.26101154537671833</v>
      </c>
      <c r="W695" s="116">
        <v>0</v>
      </c>
      <c r="X695" s="116">
        <v>0</v>
      </c>
      <c r="Y695" s="116">
        <v>0</v>
      </c>
      <c r="Z695" s="1646">
        <f t="shared" si="111"/>
        <v>0</v>
      </c>
      <c r="AA695" s="1652">
        <v>0.16581000000000001</v>
      </c>
      <c r="AB695" s="116">
        <v>0.1105275</v>
      </c>
      <c r="AC695" s="116">
        <v>5.5282499999999998E-2</v>
      </c>
      <c r="AD695" s="1646">
        <f t="shared" si="112"/>
        <v>0.33340872082504069</v>
      </c>
      <c r="AE695" s="1652">
        <v>0.16581000000000001</v>
      </c>
      <c r="AF695" s="116">
        <v>0.1105275</v>
      </c>
      <c r="AG695" s="116">
        <v>5.5282499999999998E-2</v>
      </c>
      <c r="AH695" s="1646">
        <f t="shared" si="113"/>
        <v>0.33340872082504069</v>
      </c>
      <c r="AI695" s="116">
        <v>3.33589</v>
      </c>
      <c r="AJ695" s="116">
        <v>2.4616250000000002</v>
      </c>
      <c r="AK695" s="116">
        <v>0.87426499999999985</v>
      </c>
      <c r="AL695" s="1655">
        <f t="shared" si="114"/>
        <v>0.26207848580139026</v>
      </c>
    </row>
    <row r="696" spans="2:38" outlineLevel="1">
      <c r="B696" s="503" t="s">
        <v>4832</v>
      </c>
      <c r="C696" s="116">
        <v>0</v>
      </c>
      <c r="D696" s="116">
        <v>0</v>
      </c>
      <c r="E696" s="116">
        <v>0</v>
      </c>
      <c r="F696" s="1646">
        <f t="shared" si="106"/>
        <v>0</v>
      </c>
      <c r="G696" s="116">
        <v>0</v>
      </c>
      <c r="H696" s="116">
        <v>0</v>
      </c>
      <c r="I696" s="116">
        <v>0</v>
      </c>
      <c r="J696" s="1646">
        <f t="shared" si="107"/>
        <v>0</v>
      </c>
      <c r="K696" s="116">
        <v>0</v>
      </c>
      <c r="L696" s="116">
        <v>0</v>
      </c>
      <c r="M696" s="116">
        <v>0</v>
      </c>
      <c r="N696" s="1646">
        <f t="shared" si="108"/>
        <v>0</v>
      </c>
      <c r="O696" s="1652">
        <v>0</v>
      </c>
      <c r="P696" s="116">
        <v>0</v>
      </c>
      <c r="Q696" s="116">
        <v>0</v>
      </c>
      <c r="R696" s="1646">
        <f t="shared" si="109"/>
        <v>0</v>
      </c>
      <c r="S696" s="116">
        <v>0</v>
      </c>
      <c r="T696" s="116">
        <v>0</v>
      </c>
      <c r="U696" s="116">
        <v>0</v>
      </c>
      <c r="V696" s="1646">
        <f t="shared" si="110"/>
        <v>0</v>
      </c>
      <c r="W696" s="116">
        <v>1.7162299999999999</v>
      </c>
      <c r="X696" s="116">
        <v>0.84859000000000007</v>
      </c>
      <c r="Y696" s="116">
        <v>0.86763999999999997</v>
      </c>
      <c r="Z696" s="1646">
        <f t="shared" si="111"/>
        <v>0.50554995542555481</v>
      </c>
      <c r="AA696" s="1652">
        <v>0</v>
      </c>
      <c r="AB696" s="116">
        <v>0</v>
      </c>
      <c r="AC696" s="116">
        <v>0</v>
      </c>
      <c r="AD696" s="1646">
        <f t="shared" si="112"/>
        <v>0</v>
      </c>
      <c r="AE696" s="1652">
        <v>1.7162299999999999</v>
      </c>
      <c r="AF696" s="116">
        <v>0.84859000000000007</v>
      </c>
      <c r="AG696" s="116">
        <v>0.86763999999999997</v>
      </c>
      <c r="AH696" s="1646">
        <f t="shared" si="113"/>
        <v>0.50554995542555481</v>
      </c>
      <c r="AI696" s="116">
        <v>1.7162299999999999</v>
      </c>
      <c r="AJ696" s="116">
        <v>0.84859000000000007</v>
      </c>
      <c r="AK696" s="116">
        <v>0.86763999999999997</v>
      </c>
      <c r="AL696" s="1655">
        <f t="shared" si="114"/>
        <v>0.50554995542555481</v>
      </c>
    </row>
    <row r="697" spans="2:38" outlineLevel="1">
      <c r="B697" s="503" t="s">
        <v>2765</v>
      </c>
      <c r="C697" s="116">
        <v>0</v>
      </c>
      <c r="D697" s="116">
        <v>0</v>
      </c>
      <c r="E697" s="116">
        <v>0</v>
      </c>
      <c r="F697" s="1646">
        <f t="shared" si="106"/>
        <v>0</v>
      </c>
      <c r="G697" s="116">
        <v>0</v>
      </c>
      <c r="H697" s="116">
        <v>0</v>
      </c>
      <c r="I697" s="116">
        <v>0</v>
      </c>
      <c r="J697" s="1646">
        <f t="shared" si="107"/>
        <v>0</v>
      </c>
      <c r="K697" s="116">
        <v>0</v>
      </c>
      <c r="L697" s="116">
        <v>0</v>
      </c>
      <c r="M697" s="116">
        <v>0</v>
      </c>
      <c r="N697" s="1646">
        <f t="shared" si="108"/>
        <v>0</v>
      </c>
      <c r="O697" s="1652">
        <v>0</v>
      </c>
      <c r="P697" s="116">
        <v>0</v>
      </c>
      <c r="Q697" s="116">
        <v>0</v>
      </c>
      <c r="R697" s="1646">
        <f t="shared" si="109"/>
        <v>0</v>
      </c>
      <c r="S697" s="116">
        <v>0</v>
      </c>
      <c r="T697" s="116">
        <v>0</v>
      </c>
      <c r="U697" s="116">
        <v>0</v>
      </c>
      <c r="V697" s="1646">
        <f t="shared" si="110"/>
        <v>0</v>
      </c>
      <c r="W697" s="116">
        <v>0</v>
      </c>
      <c r="X697" s="116">
        <v>0</v>
      </c>
      <c r="Y697" s="116">
        <v>0</v>
      </c>
      <c r="Z697" s="1646">
        <f t="shared" si="111"/>
        <v>0</v>
      </c>
      <c r="AA697" s="1652">
        <v>2.7059799999999998</v>
      </c>
      <c r="AB697" s="116">
        <v>1.8642042000000001</v>
      </c>
      <c r="AC697" s="116">
        <v>0.84177579999999985</v>
      </c>
      <c r="AD697" s="1646">
        <f t="shared" si="112"/>
        <v>0.31107983059741756</v>
      </c>
      <c r="AE697" s="1652">
        <v>2.7059799999999998</v>
      </c>
      <c r="AF697" s="116">
        <v>1.8642042000000001</v>
      </c>
      <c r="AG697" s="116">
        <v>0.84177579999999985</v>
      </c>
      <c r="AH697" s="1646">
        <f t="shared" si="113"/>
        <v>0.31107983059741756</v>
      </c>
      <c r="AI697" s="116">
        <v>2.7059799999999998</v>
      </c>
      <c r="AJ697" s="116">
        <v>1.8642042000000001</v>
      </c>
      <c r="AK697" s="116">
        <v>0.84177579999999985</v>
      </c>
      <c r="AL697" s="1655">
        <f t="shared" si="114"/>
        <v>0.31107983059741756</v>
      </c>
    </row>
    <row r="698" spans="2:38" outlineLevel="1">
      <c r="B698" s="503" t="s">
        <v>4842</v>
      </c>
      <c r="C698" s="116">
        <v>0</v>
      </c>
      <c r="D698" s="116">
        <v>0</v>
      </c>
      <c r="E698" s="116">
        <v>0</v>
      </c>
      <c r="F698" s="1646">
        <f t="shared" si="106"/>
        <v>0</v>
      </c>
      <c r="G698" s="116">
        <v>0</v>
      </c>
      <c r="H698" s="116">
        <v>0</v>
      </c>
      <c r="I698" s="116">
        <v>0</v>
      </c>
      <c r="J698" s="1646">
        <f t="shared" si="107"/>
        <v>0</v>
      </c>
      <c r="K698" s="116">
        <v>0</v>
      </c>
      <c r="L698" s="116">
        <v>0</v>
      </c>
      <c r="M698" s="116">
        <v>0</v>
      </c>
      <c r="N698" s="1646">
        <f t="shared" si="108"/>
        <v>0</v>
      </c>
      <c r="O698" s="1652">
        <v>3.7504200000000001</v>
      </c>
      <c r="P698" s="116">
        <v>2.9157000000000002</v>
      </c>
      <c r="Q698" s="116">
        <v>0.8347199999999998</v>
      </c>
      <c r="R698" s="1646">
        <f t="shared" si="109"/>
        <v>0.2225670724878813</v>
      </c>
      <c r="S698" s="116">
        <v>3.7504200000000001</v>
      </c>
      <c r="T698" s="116">
        <v>2.9157000000000002</v>
      </c>
      <c r="U698" s="116">
        <v>0.8347199999999998</v>
      </c>
      <c r="V698" s="1646">
        <f t="shared" si="110"/>
        <v>0.2225670724878813</v>
      </c>
      <c r="W698" s="116">
        <v>0</v>
      </c>
      <c r="X698" s="116">
        <v>0</v>
      </c>
      <c r="Y698" s="116">
        <v>0</v>
      </c>
      <c r="Z698" s="1646">
        <f t="shared" si="111"/>
        <v>0</v>
      </c>
      <c r="AA698" s="1652">
        <v>0</v>
      </c>
      <c r="AB698" s="116">
        <v>0</v>
      </c>
      <c r="AC698" s="116">
        <v>0</v>
      </c>
      <c r="AD698" s="1646">
        <f t="shared" si="112"/>
        <v>0</v>
      </c>
      <c r="AE698" s="1652">
        <v>0</v>
      </c>
      <c r="AF698" s="116">
        <v>0</v>
      </c>
      <c r="AG698" s="116">
        <v>0</v>
      </c>
      <c r="AH698" s="1646">
        <f t="shared" si="113"/>
        <v>0</v>
      </c>
      <c r="AI698" s="116">
        <v>3.7504200000000001</v>
      </c>
      <c r="AJ698" s="116">
        <v>2.9157000000000002</v>
      </c>
      <c r="AK698" s="116">
        <v>0.8347199999999998</v>
      </c>
      <c r="AL698" s="1655">
        <f t="shared" si="114"/>
        <v>0.2225670724878813</v>
      </c>
    </row>
    <row r="699" spans="2:38" outlineLevel="1">
      <c r="B699" s="503" t="s">
        <v>3019</v>
      </c>
      <c r="C699" s="116">
        <v>0</v>
      </c>
      <c r="D699" s="116">
        <v>0</v>
      </c>
      <c r="E699" s="116">
        <v>0</v>
      </c>
      <c r="F699" s="1646">
        <f t="shared" si="106"/>
        <v>0</v>
      </c>
      <c r="G699" s="116">
        <v>0</v>
      </c>
      <c r="H699" s="116">
        <v>0</v>
      </c>
      <c r="I699" s="116">
        <v>0</v>
      </c>
      <c r="J699" s="1646">
        <f t="shared" si="107"/>
        <v>0</v>
      </c>
      <c r="K699" s="116">
        <v>0</v>
      </c>
      <c r="L699" s="116">
        <v>0</v>
      </c>
      <c r="M699" s="116">
        <v>0</v>
      </c>
      <c r="N699" s="1646">
        <f t="shared" si="108"/>
        <v>0</v>
      </c>
      <c r="O699" s="1652">
        <v>0</v>
      </c>
      <c r="P699" s="116">
        <v>0</v>
      </c>
      <c r="Q699" s="116">
        <v>0</v>
      </c>
      <c r="R699" s="1646">
        <f t="shared" si="109"/>
        <v>0</v>
      </c>
      <c r="S699" s="116">
        <v>0</v>
      </c>
      <c r="T699" s="116">
        <v>0</v>
      </c>
      <c r="U699" s="116">
        <v>0</v>
      </c>
      <c r="V699" s="1646">
        <f t="shared" si="110"/>
        <v>0</v>
      </c>
      <c r="W699" s="116">
        <v>0</v>
      </c>
      <c r="X699" s="116">
        <v>0</v>
      </c>
      <c r="Y699" s="116">
        <v>0</v>
      </c>
      <c r="Z699" s="1646">
        <f t="shared" si="111"/>
        <v>0</v>
      </c>
      <c r="AA699" s="1652">
        <v>1.8606800000000001</v>
      </c>
      <c r="AB699" s="116">
        <v>1.0419556999999999</v>
      </c>
      <c r="AC699" s="116">
        <v>0.81872430000000007</v>
      </c>
      <c r="AD699" s="1646">
        <f t="shared" si="112"/>
        <v>0.4400134896919406</v>
      </c>
      <c r="AE699" s="1652">
        <v>1.8606800000000001</v>
      </c>
      <c r="AF699" s="116">
        <v>1.0419556999999999</v>
      </c>
      <c r="AG699" s="116">
        <v>0.81872430000000007</v>
      </c>
      <c r="AH699" s="1646">
        <f t="shared" si="113"/>
        <v>0.4400134896919406</v>
      </c>
      <c r="AI699" s="116">
        <v>1.8606800000000001</v>
      </c>
      <c r="AJ699" s="116">
        <v>1.0419556999999999</v>
      </c>
      <c r="AK699" s="116">
        <v>0.81872430000000007</v>
      </c>
      <c r="AL699" s="1655">
        <f t="shared" si="114"/>
        <v>0.4400134896919406</v>
      </c>
    </row>
    <row r="700" spans="2:38" outlineLevel="1">
      <c r="B700" s="503" t="s">
        <v>4847</v>
      </c>
      <c r="C700" s="116">
        <v>0</v>
      </c>
      <c r="D700" s="116">
        <v>0</v>
      </c>
      <c r="E700" s="116">
        <v>0</v>
      </c>
      <c r="F700" s="1646">
        <f t="shared" si="106"/>
        <v>0</v>
      </c>
      <c r="G700" s="116">
        <v>0</v>
      </c>
      <c r="H700" s="116">
        <v>0</v>
      </c>
      <c r="I700" s="116">
        <v>0</v>
      </c>
      <c r="J700" s="1646">
        <f t="shared" si="107"/>
        <v>0</v>
      </c>
      <c r="K700" s="116">
        <v>0</v>
      </c>
      <c r="L700" s="116">
        <v>0</v>
      </c>
      <c r="M700" s="116">
        <v>0</v>
      </c>
      <c r="N700" s="1646">
        <f t="shared" si="108"/>
        <v>0</v>
      </c>
      <c r="O700" s="1652">
        <v>3.2957299999999998</v>
      </c>
      <c r="P700" s="116">
        <v>2.4812799999999999</v>
      </c>
      <c r="Q700" s="116">
        <v>0.81445000000000023</v>
      </c>
      <c r="R700" s="1646">
        <f t="shared" si="109"/>
        <v>0.24712279221902289</v>
      </c>
      <c r="S700" s="116">
        <v>3.2957299999999998</v>
      </c>
      <c r="T700" s="116">
        <v>2.4812799999999999</v>
      </c>
      <c r="U700" s="116">
        <v>0.81445000000000023</v>
      </c>
      <c r="V700" s="1646">
        <f t="shared" si="110"/>
        <v>0.24712279221902289</v>
      </c>
      <c r="W700" s="116">
        <v>0</v>
      </c>
      <c r="X700" s="116">
        <v>0</v>
      </c>
      <c r="Y700" s="116">
        <v>0</v>
      </c>
      <c r="Z700" s="1646">
        <f t="shared" si="111"/>
        <v>0</v>
      </c>
      <c r="AA700" s="1652">
        <v>0</v>
      </c>
      <c r="AB700" s="116">
        <v>0</v>
      </c>
      <c r="AC700" s="116">
        <v>0</v>
      </c>
      <c r="AD700" s="1646">
        <f t="shared" si="112"/>
        <v>0</v>
      </c>
      <c r="AE700" s="1652">
        <v>0</v>
      </c>
      <c r="AF700" s="116">
        <v>0</v>
      </c>
      <c r="AG700" s="116">
        <v>0</v>
      </c>
      <c r="AH700" s="1646">
        <f t="shared" si="113"/>
        <v>0</v>
      </c>
      <c r="AI700" s="116">
        <v>3.2957299999999998</v>
      </c>
      <c r="AJ700" s="116">
        <v>2.4812799999999999</v>
      </c>
      <c r="AK700" s="116">
        <v>0.81445000000000023</v>
      </c>
      <c r="AL700" s="1655">
        <f t="shared" si="114"/>
        <v>0.24712279221902289</v>
      </c>
    </row>
    <row r="701" spans="2:38" outlineLevel="1">
      <c r="B701" s="503" t="s">
        <v>4798</v>
      </c>
      <c r="C701" s="116">
        <v>0</v>
      </c>
      <c r="D701" s="116">
        <v>0</v>
      </c>
      <c r="E701" s="116">
        <v>0</v>
      </c>
      <c r="F701" s="1646">
        <f t="shared" si="106"/>
        <v>0</v>
      </c>
      <c r="G701" s="116">
        <v>0</v>
      </c>
      <c r="H701" s="116">
        <v>0</v>
      </c>
      <c r="I701" s="116">
        <v>0</v>
      </c>
      <c r="J701" s="1646">
        <f t="shared" si="107"/>
        <v>0</v>
      </c>
      <c r="K701" s="116">
        <v>0</v>
      </c>
      <c r="L701" s="116">
        <v>0</v>
      </c>
      <c r="M701" s="116">
        <v>0</v>
      </c>
      <c r="N701" s="1646">
        <f t="shared" si="108"/>
        <v>0</v>
      </c>
      <c r="O701" s="1652">
        <v>0</v>
      </c>
      <c r="P701" s="116">
        <v>0</v>
      </c>
      <c r="Q701" s="116">
        <v>0</v>
      </c>
      <c r="R701" s="1646">
        <f t="shared" si="109"/>
        <v>0</v>
      </c>
      <c r="S701" s="116">
        <v>0</v>
      </c>
      <c r="T701" s="116">
        <v>0</v>
      </c>
      <c r="U701" s="116">
        <v>0</v>
      </c>
      <c r="V701" s="1646">
        <f t="shared" si="110"/>
        <v>0</v>
      </c>
      <c r="W701" s="116">
        <v>0</v>
      </c>
      <c r="X701" s="116">
        <v>0</v>
      </c>
      <c r="Y701" s="116">
        <v>0</v>
      </c>
      <c r="Z701" s="1646">
        <f t="shared" si="111"/>
        <v>0</v>
      </c>
      <c r="AA701" s="1652">
        <v>1.7735000000000001</v>
      </c>
      <c r="AB701" s="116">
        <v>0.95981419999999995</v>
      </c>
      <c r="AC701" s="116">
        <v>0.81368580000000013</v>
      </c>
      <c r="AD701" s="1646">
        <f t="shared" si="112"/>
        <v>0.45880225542712155</v>
      </c>
      <c r="AE701" s="1652">
        <v>1.7735000000000001</v>
      </c>
      <c r="AF701" s="116">
        <v>0.95981419999999995</v>
      </c>
      <c r="AG701" s="116">
        <v>0.81368580000000013</v>
      </c>
      <c r="AH701" s="1646">
        <f t="shared" si="113"/>
        <v>0.45880225542712155</v>
      </c>
      <c r="AI701" s="116">
        <v>1.7735000000000001</v>
      </c>
      <c r="AJ701" s="116">
        <v>0.95981419999999995</v>
      </c>
      <c r="AK701" s="116">
        <v>0.81368580000000013</v>
      </c>
      <c r="AL701" s="1655">
        <f t="shared" si="114"/>
        <v>0.45880225542712155</v>
      </c>
    </row>
    <row r="702" spans="2:38" outlineLevel="1">
      <c r="B702" s="503" t="s">
        <v>2105</v>
      </c>
      <c r="C702" s="116">
        <v>0</v>
      </c>
      <c r="D702" s="116">
        <v>0</v>
      </c>
      <c r="E702" s="116">
        <v>0</v>
      </c>
      <c r="F702" s="1646">
        <f t="shared" si="106"/>
        <v>0</v>
      </c>
      <c r="G702" s="116">
        <v>0</v>
      </c>
      <c r="H702" s="116">
        <v>0</v>
      </c>
      <c r="I702" s="116">
        <v>0</v>
      </c>
      <c r="J702" s="1646">
        <f t="shared" si="107"/>
        <v>0</v>
      </c>
      <c r="K702" s="116">
        <v>2.53932</v>
      </c>
      <c r="L702" s="116">
        <v>1.7354159999999998</v>
      </c>
      <c r="M702" s="116">
        <v>0.80390400000000017</v>
      </c>
      <c r="N702" s="1646">
        <f t="shared" si="108"/>
        <v>0.31658239213647754</v>
      </c>
      <c r="O702" s="1652">
        <v>0</v>
      </c>
      <c r="P702" s="116">
        <v>0</v>
      </c>
      <c r="Q702" s="116">
        <v>0</v>
      </c>
      <c r="R702" s="1646">
        <f t="shared" si="109"/>
        <v>0</v>
      </c>
      <c r="S702" s="116">
        <v>2.53932</v>
      </c>
      <c r="T702" s="116">
        <v>1.7354159999999998</v>
      </c>
      <c r="U702" s="116">
        <v>0.80390400000000017</v>
      </c>
      <c r="V702" s="1646">
        <f t="shared" si="110"/>
        <v>0.31658239213647754</v>
      </c>
      <c r="W702" s="116">
        <v>0</v>
      </c>
      <c r="X702" s="116">
        <v>0</v>
      </c>
      <c r="Y702" s="116">
        <v>0</v>
      </c>
      <c r="Z702" s="1646">
        <f t="shared" si="111"/>
        <v>0</v>
      </c>
      <c r="AA702" s="1652">
        <v>0</v>
      </c>
      <c r="AB702" s="116">
        <v>0</v>
      </c>
      <c r="AC702" s="116">
        <v>0</v>
      </c>
      <c r="AD702" s="1646">
        <f t="shared" si="112"/>
        <v>0</v>
      </c>
      <c r="AE702" s="1652">
        <v>0</v>
      </c>
      <c r="AF702" s="116">
        <v>0</v>
      </c>
      <c r="AG702" s="116">
        <v>0</v>
      </c>
      <c r="AH702" s="1646">
        <f t="shared" si="113"/>
        <v>0</v>
      </c>
      <c r="AI702" s="116">
        <v>2.53932</v>
      </c>
      <c r="AJ702" s="116">
        <v>1.7354159999999998</v>
      </c>
      <c r="AK702" s="116">
        <v>0.80390400000000017</v>
      </c>
      <c r="AL702" s="1655">
        <f t="shared" si="114"/>
        <v>0.31658239213647754</v>
      </c>
    </row>
    <row r="703" spans="2:38" outlineLevel="1">
      <c r="B703" s="503" t="s">
        <v>1889</v>
      </c>
      <c r="C703" s="116">
        <v>3.3307699999999998</v>
      </c>
      <c r="D703" s="116">
        <v>1.8385719999999997</v>
      </c>
      <c r="E703" s="116">
        <v>1.4921980000000004</v>
      </c>
      <c r="F703" s="1646">
        <f t="shared" si="106"/>
        <v>0.44800391501064329</v>
      </c>
      <c r="G703" s="116">
        <v>1.5555600000000001</v>
      </c>
      <c r="H703" s="116">
        <v>1.1788487000000001</v>
      </c>
      <c r="I703" s="116">
        <v>0.37671129999999992</v>
      </c>
      <c r="J703" s="1646">
        <f t="shared" si="107"/>
        <v>0.24217085808326255</v>
      </c>
      <c r="K703" s="116">
        <v>2.1230799999999999</v>
      </c>
      <c r="L703" s="116">
        <v>1.6265999999999998</v>
      </c>
      <c r="M703" s="116">
        <v>0.49648000000000003</v>
      </c>
      <c r="N703" s="1646">
        <f t="shared" si="108"/>
        <v>0.23384893645081678</v>
      </c>
      <c r="O703" s="1652">
        <v>0</v>
      </c>
      <c r="P703" s="116">
        <v>0</v>
      </c>
      <c r="Q703" s="116">
        <v>0</v>
      </c>
      <c r="R703" s="1646">
        <f t="shared" si="109"/>
        <v>0</v>
      </c>
      <c r="S703" s="116">
        <v>7.0094099999999999</v>
      </c>
      <c r="T703" s="116">
        <v>4.6440206999999996</v>
      </c>
      <c r="U703" s="116">
        <v>2.3653893000000008</v>
      </c>
      <c r="V703" s="1646">
        <f t="shared" si="110"/>
        <v>0.33745911567450054</v>
      </c>
      <c r="W703" s="116">
        <v>0</v>
      </c>
      <c r="X703" s="116">
        <v>0</v>
      </c>
      <c r="Y703" s="116">
        <v>0</v>
      </c>
      <c r="Z703" s="1646">
        <f t="shared" si="111"/>
        <v>0</v>
      </c>
      <c r="AA703" s="1652">
        <v>0.56153999999999993</v>
      </c>
      <c r="AB703" s="116">
        <v>0.25846500000000006</v>
      </c>
      <c r="AC703" s="116">
        <v>0.30307499999999993</v>
      </c>
      <c r="AD703" s="1646">
        <f t="shared" si="112"/>
        <v>0.53972112405171491</v>
      </c>
      <c r="AE703" s="1652">
        <v>0.56153999999999993</v>
      </c>
      <c r="AF703" s="116">
        <v>0.25846500000000006</v>
      </c>
      <c r="AG703" s="116">
        <v>0.30307499999999993</v>
      </c>
      <c r="AH703" s="1646">
        <f t="shared" si="113"/>
        <v>0.53972112405171491</v>
      </c>
      <c r="AI703" s="116">
        <v>2.6846199999999998</v>
      </c>
      <c r="AJ703" s="116">
        <v>1.885065</v>
      </c>
      <c r="AK703" s="116">
        <v>0.79955499999999979</v>
      </c>
      <c r="AL703" s="1655">
        <f t="shared" si="114"/>
        <v>0.29782799800344179</v>
      </c>
    </row>
    <row r="704" spans="2:38" outlineLevel="1">
      <c r="B704" s="503" t="s">
        <v>3601</v>
      </c>
      <c r="C704" s="116">
        <v>2.8632499999999999</v>
      </c>
      <c r="D704" s="116">
        <v>1.655232</v>
      </c>
      <c r="E704" s="116">
        <v>1.208018</v>
      </c>
      <c r="F704" s="1646">
        <f t="shared" si="106"/>
        <v>0.42190447917576185</v>
      </c>
      <c r="G704" s="116">
        <v>1.63504</v>
      </c>
      <c r="H704" s="116">
        <v>1.0113360000000002</v>
      </c>
      <c r="I704" s="116">
        <v>0.6237039999999997</v>
      </c>
      <c r="J704" s="1646">
        <f t="shared" si="107"/>
        <v>0.38146100401213406</v>
      </c>
      <c r="K704" s="116">
        <v>0.14016999999999999</v>
      </c>
      <c r="L704" s="116">
        <v>7.0240000000000011E-2</v>
      </c>
      <c r="M704" s="116">
        <v>6.9929999999999978E-2</v>
      </c>
      <c r="N704" s="1646">
        <f t="shared" si="108"/>
        <v>0.49889419990012118</v>
      </c>
      <c r="O704" s="1652">
        <v>0</v>
      </c>
      <c r="P704" s="116">
        <v>0</v>
      </c>
      <c r="Q704" s="116">
        <v>0</v>
      </c>
      <c r="R704" s="1646">
        <f t="shared" si="109"/>
        <v>0</v>
      </c>
      <c r="S704" s="116">
        <v>4.6384600000000002</v>
      </c>
      <c r="T704" s="116">
        <v>2.7368079999999999</v>
      </c>
      <c r="U704" s="116">
        <v>1.9016520000000001</v>
      </c>
      <c r="V704" s="1646">
        <f t="shared" si="110"/>
        <v>0.40997486234655467</v>
      </c>
      <c r="W704" s="116">
        <v>2.4153800000000003</v>
      </c>
      <c r="X704" s="116">
        <v>1.6903590000000006</v>
      </c>
      <c r="Y704" s="116">
        <v>0.72502099999999947</v>
      </c>
      <c r="Z704" s="1646">
        <f t="shared" si="111"/>
        <v>0.30016850350669433</v>
      </c>
      <c r="AA704" s="1652">
        <v>0</v>
      </c>
      <c r="AB704" s="116">
        <v>0</v>
      </c>
      <c r="AC704" s="116">
        <v>0</v>
      </c>
      <c r="AD704" s="1646">
        <f t="shared" si="112"/>
        <v>0</v>
      </c>
      <c r="AE704" s="1652">
        <v>2.4153800000000003</v>
      </c>
      <c r="AF704" s="116">
        <v>1.6903590000000006</v>
      </c>
      <c r="AG704" s="116">
        <v>0.72502099999999947</v>
      </c>
      <c r="AH704" s="1646">
        <f t="shared" si="113"/>
        <v>0.30016850350669433</v>
      </c>
      <c r="AI704" s="116">
        <v>2.5555500000000002</v>
      </c>
      <c r="AJ704" s="116">
        <v>1.7605990000000007</v>
      </c>
      <c r="AK704" s="116">
        <v>0.79495099999999952</v>
      </c>
      <c r="AL704" s="1655">
        <f t="shared" si="114"/>
        <v>0.31106845884447554</v>
      </c>
    </row>
    <row r="705" spans="2:38" outlineLevel="1">
      <c r="B705" s="503" t="s">
        <v>2097</v>
      </c>
      <c r="C705" s="116">
        <v>0</v>
      </c>
      <c r="D705" s="116">
        <v>0</v>
      </c>
      <c r="E705" s="116">
        <v>0</v>
      </c>
      <c r="F705" s="1646">
        <f t="shared" si="106"/>
        <v>0</v>
      </c>
      <c r="G705" s="116">
        <v>0</v>
      </c>
      <c r="H705" s="116">
        <v>0</v>
      </c>
      <c r="I705" s="116">
        <v>0</v>
      </c>
      <c r="J705" s="1646">
        <f t="shared" si="107"/>
        <v>0</v>
      </c>
      <c r="K705" s="116">
        <v>2.7555499999999999</v>
      </c>
      <c r="L705" s="116">
        <v>1.9629639999999999</v>
      </c>
      <c r="M705" s="116">
        <v>0.79258599999999979</v>
      </c>
      <c r="N705" s="1646">
        <f t="shared" si="108"/>
        <v>0.2876325960334597</v>
      </c>
      <c r="O705" s="1652">
        <v>0</v>
      </c>
      <c r="P705" s="116">
        <v>0</v>
      </c>
      <c r="Q705" s="116">
        <v>0</v>
      </c>
      <c r="R705" s="1646">
        <f t="shared" si="109"/>
        <v>0</v>
      </c>
      <c r="S705" s="116">
        <v>2.7555499999999999</v>
      </c>
      <c r="T705" s="116">
        <v>1.9629639999999999</v>
      </c>
      <c r="U705" s="116">
        <v>0.79258599999999979</v>
      </c>
      <c r="V705" s="1646">
        <f t="shared" si="110"/>
        <v>0.2876325960334597</v>
      </c>
      <c r="W705" s="116">
        <v>0</v>
      </c>
      <c r="X705" s="116">
        <v>0</v>
      </c>
      <c r="Y705" s="116">
        <v>0</v>
      </c>
      <c r="Z705" s="1646">
        <f t="shared" si="111"/>
        <v>0</v>
      </c>
      <c r="AA705" s="1652">
        <v>0</v>
      </c>
      <c r="AB705" s="116">
        <v>0</v>
      </c>
      <c r="AC705" s="116">
        <v>0</v>
      </c>
      <c r="AD705" s="1646">
        <f t="shared" si="112"/>
        <v>0</v>
      </c>
      <c r="AE705" s="1652">
        <v>0</v>
      </c>
      <c r="AF705" s="116">
        <v>0</v>
      </c>
      <c r="AG705" s="116">
        <v>0</v>
      </c>
      <c r="AH705" s="1646">
        <f t="shared" si="113"/>
        <v>0</v>
      </c>
      <c r="AI705" s="116">
        <v>2.7555499999999999</v>
      </c>
      <c r="AJ705" s="116">
        <v>1.9629639999999999</v>
      </c>
      <c r="AK705" s="116">
        <v>0.79258599999999979</v>
      </c>
      <c r="AL705" s="1655">
        <f t="shared" si="114"/>
        <v>0.2876325960334597</v>
      </c>
    </row>
    <row r="706" spans="2:38" outlineLevel="1">
      <c r="B706" s="503" t="s">
        <v>2255</v>
      </c>
      <c r="C706" s="116">
        <v>0</v>
      </c>
      <c r="D706" s="116">
        <v>0</v>
      </c>
      <c r="E706" s="116">
        <v>0</v>
      </c>
      <c r="F706" s="1646">
        <f t="shared" si="106"/>
        <v>0</v>
      </c>
      <c r="G706" s="116">
        <v>0.10513</v>
      </c>
      <c r="H706" s="116">
        <v>5.3646000000000006E-2</v>
      </c>
      <c r="I706" s="116">
        <v>5.1483999999999988E-2</v>
      </c>
      <c r="J706" s="1646">
        <f t="shared" si="107"/>
        <v>0.48971749262817454</v>
      </c>
      <c r="K706" s="116">
        <v>0.52905999999999997</v>
      </c>
      <c r="L706" s="116">
        <v>0.35973369999999999</v>
      </c>
      <c r="M706" s="116">
        <v>0.16932629999999996</v>
      </c>
      <c r="N706" s="1646">
        <f t="shared" si="108"/>
        <v>0.32005122292367588</v>
      </c>
      <c r="O706" s="1652">
        <v>0</v>
      </c>
      <c r="P706" s="116">
        <v>0</v>
      </c>
      <c r="Q706" s="116">
        <v>0</v>
      </c>
      <c r="R706" s="1646">
        <f t="shared" si="109"/>
        <v>0</v>
      </c>
      <c r="S706" s="116">
        <v>0.63418999999999992</v>
      </c>
      <c r="T706" s="116">
        <v>0.41337970000000002</v>
      </c>
      <c r="U706" s="116">
        <v>0.22081029999999993</v>
      </c>
      <c r="V706" s="1646">
        <f t="shared" si="110"/>
        <v>0.34817688705277594</v>
      </c>
      <c r="W706" s="116">
        <v>0.58291000000000004</v>
      </c>
      <c r="X706" s="116">
        <v>0.257442</v>
      </c>
      <c r="Y706" s="116">
        <v>0.32546800000000009</v>
      </c>
      <c r="Z706" s="1646">
        <f t="shared" si="111"/>
        <v>0.55835034567943609</v>
      </c>
      <c r="AA706" s="1652">
        <v>0.83844999999999981</v>
      </c>
      <c r="AB706" s="116">
        <v>0.54548060000000009</v>
      </c>
      <c r="AC706" s="116">
        <v>0.29296939999999971</v>
      </c>
      <c r="AD706" s="1646">
        <f t="shared" si="112"/>
        <v>0.34941785437414252</v>
      </c>
      <c r="AE706" s="1652">
        <v>1.42136</v>
      </c>
      <c r="AF706" s="116">
        <v>0.80292260000000015</v>
      </c>
      <c r="AG706" s="116">
        <v>0.6184373999999998</v>
      </c>
      <c r="AH706" s="1646">
        <f t="shared" si="113"/>
        <v>0.43510257781279887</v>
      </c>
      <c r="AI706" s="116">
        <v>1.9504199999999998</v>
      </c>
      <c r="AJ706" s="116">
        <v>1.1626563000000001</v>
      </c>
      <c r="AK706" s="116">
        <v>0.78776369999999973</v>
      </c>
      <c r="AL706" s="1655">
        <f t="shared" si="114"/>
        <v>0.40389439197711252</v>
      </c>
    </row>
    <row r="707" spans="2:38" outlineLevel="1">
      <c r="B707" s="503" t="s">
        <v>2439</v>
      </c>
      <c r="C707" s="116">
        <v>-4.8675200000000016</v>
      </c>
      <c r="D707" s="116">
        <v>-2.5738738999999997</v>
      </c>
      <c r="E707" s="116">
        <v>-2.2936461000000019</v>
      </c>
      <c r="F707" s="1646">
        <f t="shared" si="106"/>
        <v>0.47121451991979513</v>
      </c>
      <c r="G707" s="116">
        <v>-1.50769</v>
      </c>
      <c r="H707" s="116">
        <v>-0.72661890000000029</v>
      </c>
      <c r="I707" s="116">
        <v>-0.7810710999999998</v>
      </c>
      <c r="J707" s="1646">
        <f t="shared" si="107"/>
        <v>0.51805815519105369</v>
      </c>
      <c r="K707" s="116">
        <v>9.572E-2</v>
      </c>
      <c r="L707" s="116">
        <v>3.8545000000000003E-2</v>
      </c>
      <c r="M707" s="116">
        <v>5.7174999999999997E-2</v>
      </c>
      <c r="N707" s="1646">
        <f t="shared" si="108"/>
        <v>0.59731508566652736</v>
      </c>
      <c r="O707" s="1652">
        <v>0.23077</v>
      </c>
      <c r="P707" s="116">
        <v>0.11988000000000001</v>
      </c>
      <c r="Q707" s="116">
        <v>0.11089</v>
      </c>
      <c r="R707" s="1646">
        <f t="shared" si="109"/>
        <v>0.48052173159422801</v>
      </c>
      <c r="S707" s="116">
        <v>-6.0487200000000003</v>
      </c>
      <c r="T707" s="116">
        <v>-3.1420678</v>
      </c>
      <c r="U707" s="116">
        <v>-2.9066522000000004</v>
      </c>
      <c r="V707" s="1646">
        <f t="shared" si="110"/>
        <v>0.48054004814241696</v>
      </c>
      <c r="W707" s="116">
        <v>1.8</v>
      </c>
      <c r="X707" s="116">
        <v>1.3409902</v>
      </c>
      <c r="Y707" s="116">
        <v>0.45900980000000002</v>
      </c>
      <c r="Z707" s="1646">
        <f t="shared" si="111"/>
        <v>0.25500544444444445</v>
      </c>
      <c r="AA707" s="1652">
        <v>0.33418000000000003</v>
      </c>
      <c r="AB707" s="116">
        <v>0.1806548</v>
      </c>
      <c r="AC707" s="116">
        <v>0.1535252</v>
      </c>
      <c r="AD707" s="1646">
        <f t="shared" si="112"/>
        <v>0.45940870189718114</v>
      </c>
      <c r="AE707" s="1652">
        <v>2.1341799999999997</v>
      </c>
      <c r="AF707" s="116">
        <v>1.5216449999999999</v>
      </c>
      <c r="AG707" s="116">
        <v>0.61253499999999983</v>
      </c>
      <c r="AH707" s="1646">
        <f t="shared" si="113"/>
        <v>0.28701187341273926</v>
      </c>
      <c r="AI707" s="116">
        <v>2.4606699999999995</v>
      </c>
      <c r="AJ707" s="116">
        <v>1.68007</v>
      </c>
      <c r="AK707" s="116">
        <v>0.78059999999999963</v>
      </c>
      <c r="AL707" s="1655">
        <f t="shared" si="114"/>
        <v>0.31723067294679896</v>
      </c>
    </row>
    <row r="708" spans="2:38" outlineLevel="1">
      <c r="B708" s="503" t="s">
        <v>4841</v>
      </c>
      <c r="C708" s="116">
        <v>0</v>
      </c>
      <c r="D708" s="116">
        <v>0</v>
      </c>
      <c r="E708" s="116">
        <v>0</v>
      </c>
      <c r="F708" s="1646">
        <f t="shared" si="106"/>
        <v>0</v>
      </c>
      <c r="G708" s="116">
        <v>0</v>
      </c>
      <c r="H708" s="116">
        <v>0</v>
      </c>
      <c r="I708" s="116">
        <v>0</v>
      </c>
      <c r="J708" s="1646">
        <f t="shared" si="107"/>
        <v>0</v>
      </c>
      <c r="K708" s="116">
        <v>0</v>
      </c>
      <c r="L708" s="116">
        <v>0</v>
      </c>
      <c r="M708" s="116">
        <v>0</v>
      </c>
      <c r="N708" s="1646">
        <f t="shared" si="108"/>
        <v>0</v>
      </c>
      <c r="O708" s="1652">
        <v>3.0820500000000002</v>
      </c>
      <c r="P708" s="116">
        <v>2.3140208000000002</v>
      </c>
      <c r="Q708" s="116">
        <v>0.76802919999999997</v>
      </c>
      <c r="R708" s="1646">
        <f t="shared" si="109"/>
        <v>0.24919427004753328</v>
      </c>
      <c r="S708" s="116">
        <v>3.0820500000000002</v>
      </c>
      <c r="T708" s="116">
        <v>2.3140208000000002</v>
      </c>
      <c r="U708" s="116">
        <v>0.76802919999999997</v>
      </c>
      <c r="V708" s="1646">
        <f t="shared" si="110"/>
        <v>0.24919427004753328</v>
      </c>
      <c r="W708" s="116">
        <v>0</v>
      </c>
      <c r="X708" s="116">
        <v>0</v>
      </c>
      <c r="Y708" s="116">
        <v>0</v>
      </c>
      <c r="Z708" s="1646">
        <f t="shared" si="111"/>
        <v>0</v>
      </c>
      <c r="AA708" s="1652">
        <v>0</v>
      </c>
      <c r="AB708" s="116">
        <v>0</v>
      </c>
      <c r="AC708" s="116">
        <v>0</v>
      </c>
      <c r="AD708" s="1646">
        <f t="shared" si="112"/>
        <v>0</v>
      </c>
      <c r="AE708" s="1652">
        <v>0</v>
      </c>
      <c r="AF708" s="116">
        <v>0</v>
      </c>
      <c r="AG708" s="116">
        <v>0</v>
      </c>
      <c r="AH708" s="1646">
        <f t="shared" si="113"/>
        <v>0</v>
      </c>
      <c r="AI708" s="116">
        <v>3.0820500000000002</v>
      </c>
      <c r="AJ708" s="116">
        <v>2.3140208000000002</v>
      </c>
      <c r="AK708" s="116">
        <v>0.76802919999999997</v>
      </c>
      <c r="AL708" s="1655">
        <f t="shared" si="114"/>
        <v>0.24919427004753328</v>
      </c>
    </row>
    <row r="709" spans="2:38" outlineLevel="1">
      <c r="B709" s="503" t="s">
        <v>3105</v>
      </c>
      <c r="C709" s="116">
        <v>0</v>
      </c>
      <c r="D709" s="116">
        <v>0</v>
      </c>
      <c r="E709" s="116">
        <v>0</v>
      </c>
      <c r="F709" s="1646">
        <f t="shared" si="106"/>
        <v>0</v>
      </c>
      <c r="G709" s="116">
        <v>0</v>
      </c>
      <c r="H709" s="116">
        <v>0</v>
      </c>
      <c r="I709" s="116">
        <v>0</v>
      </c>
      <c r="J709" s="1646">
        <f t="shared" si="107"/>
        <v>0</v>
      </c>
      <c r="K709" s="116">
        <v>0</v>
      </c>
      <c r="L709" s="116">
        <v>0</v>
      </c>
      <c r="M709" s="116">
        <v>0</v>
      </c>
      <c r="N709" s="1646">
        <f t="shared" si="108"/>
        <v>0</v>
      </c>
      <c r="O709" s="1652">
        <v>0</v>
      </c>
      <c r="P709" s="116">
        <v>0</v>
      </c>
      <c r="Q709" s="116">
        <v>0</v>
      </c>
      <c r="R709" s="1646">
        <f t="shared" si="109"/>
        <v>0</v>
      </c>
      <c r="S709" s="116">
        <v>0</v>
      </c>
      <c r="T709" s="116">
        <v>0</v>
      </c>
      <c r="U709" s="116">
        <v>0</v>
      </c>
      <c r="V709" s="1646">
        <f t="shared" si="110"/>
        <v>0</v>
      </c>
      <c r="W709" s="116">
        <v>9</v>
      </c>
      <c r="X709" s="116">
        <v>8.2426399999999997</v>
      </c>
      <c r="Y709" s="116">
        <v>0.75736000000000059</v>
      </c>
      <c r="Z709" s="1646">
        <f t="shared" si="111"/>
        <v>8.4151111111111176E-2</v>
      </c>
      <c r="AA709" s="1652">
        <v>0</v>
      </c>
      <c r="AB709" s="116">
        <v>0</v>
      </c>
      <c r="AC709" s="116">
        <v>0</v>
      </c>
      <c r="AD709" s="1646">
        <f t="shared" si="112"/>
        <v>0</v>
      </c>
      <c r="AE709" s="1652">
        <v>9</v>
      </c>
      <c r="AF709" s="116">
        <v>8.2426399999999997</v>
      </c>
      <c r="AG709" s="116">
        <v>0.75736000000000059</v>
      </c>
      <c r="AH709" s="1646">
        <f t="shared" si="113"/>
        <v>8.4151111111111176E-2</v>
      </c>
      <c r="AI709" s="116">
        <v>9</v>
      </c>
      <c r="AJ709" s="116">
        <v>8.2426399999999997</v>
      </c>
      <c r="AK709" s="116">
        <v>0.75736000000000059</v>
      </c>
      <c r="AL709" s="1655">
        <f t="shared" si="114"/>
        <v>8.4151111111111176E-2</v>
      </c>
    </row>
    <row r="710" spans="2:38" outlineLevel="1">
      <c r="B710" s="503" t="s">
        <v>2201</v>
      </c>
      <c r="C710" s="116">
        <v>1.0897399999999999</v>
      </c>
      <c r="D710" s="116">
        <v>0.86696000000000006</v>
      </c>
      <c r="E710" s="116">
        <v>0.22277999999999998</v>
      </c>
      <c r="F710" s="1646">
        <f t="shared" si="106"/>
        <v>0.20443408519463357</v>
      </c>
      <c r="G710" s="116">
        <v>0</v>
      </c>
      <c r="H710" s="116">
        <v>0</v>
      </c>
      <c r="I710" s="116">
        <v>0</v>
      </c>
      <c r="J710" s="1646">
        <f t="shared" si="107"/>
        <v>0</v>
      </c>
      <c r="K710" s="116">
        <v>0</v>
      </c>
      <c r="L710" s="116">
        <v>0</v>
      </c>
      <c r="M710" s="116">
        <v>0</v>
      </c>
      <c r="N710" s="1646">
        <f t="shared" si="108"/>
        <v>0</v>
      </c>
      <c r="O710" s="1652">
        <v>0</v>
      </c>
      <c r="P710" s="116">
        <v>0</v>
      </c>
      <c r="Q710" s="116">
        <v>0</v>
      </c>
      <c r="R710" s="1646">
        <f t="shared" si="109"/>
        <v>0</v>
      </c>
      <c r="S710" s="116">
        <v>1.0897399999999999</v>
      </c>
      <c r="T710" s="116">
        <v>0.86696000000000006</v>
      </c>
      <c r="U710" s="116">
        <v>0.22277999999999998</v>
      </c>
      <c r="V710" s="1646">
        <f t="shared" si="110"/>
        <v>0.20443408519463357</v>
      </c>
      <c r="W710" s="116">
        <v>0</v>
      </c>
      <c r="X710" s="116">
        <v>0</v>
      </c>
      <c r="Y710" s="116">
        <v>0</v>
      </c>
      <c r="Z710" s="1646">
        <f t="shared" si="111"/>
        <v>0</v>
      </c>
      <c r="AA710" s="1652">
        <v>1.6606700000000001</v>
      </c>
      <c r="AB710" s="116">
        <v>0.91007999999999989</v>
      </c>
      <c r="AC710" s="116">
        <v>0.75059000000000009</v>
      </c>
      <c r="AD710" s="1646">
        <f t="shared" si="112"/>
        <v>0.45198022484900674</v>
      </c>
      <c r="AE710" s="1652">
        <v>1.6606700000000001</v>
      </c>
      <c r="AF710" s="116">
        <v>0.91007999999999989</v>
      </c>
      <c r="AG710" s="116">
        <v>0.75059000000000009</v>
      </c>
      <c r="AH710" s="1646">
        <f t="shared" si="113"/>
        <v>0.45198022484900674</v>
      </c>
      <c r="AI710" s="116">
        <v>1.6606700000000001</v>
      </c>
      <c r="AJ710" s="116">
        <v>0.91007999999999989</v>
      </c>
      <c r="AK710" s="116">
        <v>0.75059000000000009</v>
      </c>
      <c r="AL710" s="1655">
        <f t="shared" si="114"/>
        <v>0.45198022484900674</v>
      </c>
    </row>
    <row r="711" spans="2:38" outlineLevel="1">
      <c r="B711" s="503" t="s">
        <v>4881</v>
      </c>
      <c r="C711" s="116">
        <v>0</v>
      </c>
      <c r="D711" s="116">
        <v>0</v>
      </c>
      <c r="E711" s="116">
        <v>0</v>
      </c>
      <c r="F711" s="1646">
        <f t="shared" si="106"/>
        <v>0</v>
      </c>
      <c r="G711" s="116">
        <v>0</v>
      </c>
      <c r="H711" s="116">
        <v>0</v>
      </c>
      <c r="I711" s="116">
        <v>0</v>
      </c>
      <c r="J711" s="1646">
        <f t="shared" si="107"/>
        <v>0</v>
      </c>
      <c r="K711" s="116">
        <v>0</v>
      </c>
      <c r="L711" s="116">
        <v>0</v>
      </c>
      <c r="M711" s="116">
        <v>0</v>
      </c>
      <c r="N711" s="1646">
        <f t="shared" si="108"/>
        <v>0</v>
      </c>
      <c r="O711" s="1652">
        <v>2.15042</v>
      </c>
      <c r="P711" s="116">
        <v>1.0366013000000001</v>
      </c>
      <c r="Q711" s="116">
        <v>1.1138186999999999</v>
      </c>
      <c r="R711" s="1646">
        <f t="shared" si="109"/>
        <v>0.51795402758530884</v>
      </c>
      <c r="S711" s="116">
        <v>2.15042</v>
      </c>
      <c r="T711" s="116">
        <v>1.0366013000000001</v>
      </c>
      <c r="U711" s="116">
        <v>1.1138186999999999</v>
      </c>
      <c r="V711" s="1646">
        <f t="shared" si="110"/>
        <v>0.51795402758530884</v>
      </c>
      <c r="W711" s="116">
        <v>0</v>
      </c>
      <c r="X711" s="116">
        <v>0</v>
      </c>
      <c r="Y711" s="116">
        <v>0</v>
      </c>
      <c r="Z711" s="1646">
        <f t="shared" si="111"/>
        <v>0</v>
      </c>
      <c r="AA711" s="1652">
        <v>2</v>
      </c>
      <c r="AB711" s="116">
        <v>2.3997584000000001</v>
      </c>
      <c r="AC711" s="116">
        <v>-0.39975840000000018</v>
      </c>
      <c r="AD711" s="1646">
        <f t="shared" si="112"/>
        <v>-0.19987920000000009</v>
      </c>
      <c r="AE711" s="1652">
        <v>2</v>
      </c>
      <c r="AF711" s="116">
        <v>2.3997584000000001</v>
      </c>
      <c r="AG711" s="116">
        <v>-0.39975840000000018</v>
      </c>
      <c r="AH711" s="1646">
        <f t="shared" si="113"/>
        <v>-0.19987920000000009</v>
      </c>
      <c r="AI711" s="116">
        <v>4.1504200000000004</v>
      </c>
      <c r="AJ711" s="116">
        <v>3.4363597000000001</v>
      </c>
      <c r="AK711" s="116">
        <v>0.71406030000000009</v>
      </c>
      <c r="AL711" s="1655">
        <f t="shared" si="114"/>
        <v>0.17204531107695126</v>
      </c>
    </row>
    <row r="712" spans="2:38" outlineLevel="1">
      <c r="B712" s="503" t="s">
        <v>2219</v>
      </c>
      <c r="C712" s="116">
        <v>0</v>
      </c>
      <c r="D712" s="116">
        <v>0</v>
      </c>
      <c r="E712" s="116">
        <v>0</v>
      </c>
      <c r="F712" s="1646">
        <f t="shared" si="106"/>
        <v>0</v>
      </c>
      <c r="G712" s="116">
        <v>0</v>
      </c>
      <c r="H712" s="116">
        <v>0</v>
      </c>
      <c r="I712" s="116">
        <v>0</v>
      </c>
      <c r="J712" s="1646">
        <f t="shared" si="107"/>
        <v>0</v>
      </c>
      <c r="K712" s="116">
        <v>0.86068</v>
      </c>
      <c r="L712" s="116">
        <v>0.64976200000000006</v>
      </c>
      <c r="M712" s="116">
        <v>0.21091799999999988</v>
      </c>
      <c r="N712" s="1646">
        <f t="shared" si="108"/>
        <v>0.2450597202212203</v>
      </c>
      <c r="O712" s="1652">
        <v>0.8803399999999999</v>
      </c>
      <c r="P712" s="116">
        <v>0.59420000000000006</v>
      </c>
      <c r="Q712" s="116">
        <v>0.28613999999999989</v>
      </c>
      <c r="R712" s="1646">
        <f t="shared" si="109"/>
        <v>0.32503350978031209</v>
      </c>
      <c r="S712" s="116">
        <v>1.74102</v>
      </c>
      <c r="T712" s="116">
        <v>1.243962</v>
      </c>
      <c r="U712" s="116">
        <v>0.497058</v>
      </c>
      <c r="V712" s="1646">
        <f t="shared" si="110"/>
        <v>0.28549815625323088</v>
      </c>
      <c r="W712" s="116">
        <v>0.50512999999999997</v>
      </c>
      <c r="X712" s="116">
        <v>0.47008499999999998</v>
      </c>
      <c r="Y712" s="116">
        <v>3.5045000000000014E-2</v>
      </c>
      <c r="Z712" s="1646">
        <f t="shared" si="111"/>
        <v>6.9378179874487786E-2</v>
      </c>
      <c r="AA712" s="1652">
        <v>0.37180000000000002</v>
      </c>
      <c r="AB712" s="116">
        <v>0.19051500000000002</v>
      </c>
      <c r="AC712" s="116">
        <v>0.181285</v>
      </c>
      <c r="AD712" s="1646">
        <f t="shared" si="112"/>
        <v>0.48758741258741256</v>
      </c>
      <c r="AE712" s="1652">
        <v>0.8769300000000001</v>
      </c>
      <c r="AF712" s="116">
        <v>0.66060000000000008</v>
      </c>
      <c r="AG712" s="116">
        <v>0.21633000000000005</v>
      </c>
      <c r="AH712" s="1646">
        <f t="shared" si="113"/>
        <v>0.24669015770928127</v>
      </c>
      <c r="AI712" s="116">
        <v>2.6179500000000004</v>
      </c>
      <c r="AJ712" s="116">
        <v>1.9045620000000001</v>
      </c>
      <c r="AK712" s="116">
        <v>0.71338800000000013</v>
      </c>
      <c r="AL712" s="1655">
        <f t="shared" si="114"/>
        <v>0.27249871082335414</v>
      </c>
    </row>
    <row r="713" spans="2:38" outlineLevel="1">
      <c r="B713" s="503" t="s">
        <v>3033</v>
      </c>
      <c r="C713" s="116">
        <v>0</v>
      </c>
      <c r="D713" s="116">
        <v>0</v>
      </c>
      <c r="E713" s="116">
        <v>0</v>
      </c>
      <c r="F713" s="1646">
        <f t="shared" ref="F713:F776" si="115">IFERROR(E713/C713,0)</f>
        <v>0</v>
      </c>
      <c r="G713" s="116">
        <v>0</v>
      </c>
      <c r="H713" s="116">
        <v>0</v>
      </c>
      <c r="I713" s="116">
        <v>0</v>
      </c>
      <c r="J713" s="1646">
        <f t="shared" ref="J713:J776" si="116">IFERROR(I713/G713,0)</f>
        <v>0</v>
      </c>
      <c r="K713" s="116">
        <v>0</v>
      </c>
      <c r="L713" s="116">
        <v>0</v>
      </c>
      <c r="M713" s="116">
        <v>0</v>
      </c>
      <c r="N713" s="1646">
        <f t="shared" ref="N713:N776" si="117">IFERROR(M713/K713,0)</f>
        <v>0</v>
      </c>
      <c r="O713" s="1652">
        <v>0</v>
      </c>
      <c r="P713" s="116">
        <v>0</v>
      </c>
      <c r="Q713" s="116">
        <v>0</v>
      </c>
      <c r="R713" s="1646">
        <f t="shared" ref="R713:R776" si="118">IFERROR(Q713/O713,0)</f>
        <v>0</v>
      </c>
      <c r="S713" s="116">
        <v>0</v>
      </c>
      <c r="T713" s="116">
        <v>0</v>
      </c>
      <c r="U713" s="116">
        <v>0</v>
      </c>
      <c r="V713" s="1646">
        <f t="shared" ref="V713:V776" si="119">IFERROR(U713/S713,0)</f>
        <v>0</v>
      </c>
      <c r="W713" s="116">
        <v>2.5393199999999996</v>
      </c>
      <c r="X713" s="116">
        <v>1.8357424</v>
      </c>
      <c r="Y713" s="116">
        <v>0.70357759999999958</v>
      </c>
      <c r="Z713" s="1646">
        <f t="shared" ref="Z713:Z776" si="120">IFERROR(Y713/W713,0)</f>
        <v>0.27707323220389701</v>
      </c>
      <c r="AA713" s="1652">
        <v>0</v>
      </c>
      <c r="AB713" s="116">
        <v>0</v>
      </c>
      <c r="AC713" s="116">
        <v>0</v>
      </c>
      <c r="AD713" s="1646">
        <f t="shared" ref="AD713:AD776" si="121">IFERROR(AC713/AA713,0)</f>
        <v>0</v>
      </c>
      <c r="AE713" s="1652">
        <v>2.5393199999999996</v>
      </c>
      <c r="AF713" s="116">
        <v>1.8357424</v>
      </c>
      <c r="AG713" s="116">
        <v>0.70357759999999958</v>
      </c>
      <c r="AH713" s="1646">
        <f t="shared" ref="AH713:AH776" si="122">IFERROR(AG713/AE713,0)</f>
        <v>0.27707323220389701</v>
      </c>
      <c r="AI713" s="116">
        <v>2.5393199999999996</v>
      </c>
      <c r="AJ713" s="116">
        <v>1.8357424</v>
      </c>
      <c r="AK713" s="116">
        <v>0.70357759999999958</v>
      </c>
      <c r="AL713" s="1655">
        <f t="shared" ref="AL713:AL776" si="123">IFERROR(AK713/AI713,0)</f>
        <v>0.27707323220389701</v>
      </c>
    </row>
    <row r="714" spans="2:38" outlineLevel="1">
      <c r="B714" s="503" t="s">
        <v>1989</v>
      </c>
      <c r="C714" s="116">
        <v>0</v>
      </c>
      <c r="D714" s="116">
        <v>0</v>
      </c>
      <c r="E714" s="116">
        <v>0</v>
      </c>
      <c r="F714" s="1646">
        <f t="shared" si="115"/>
        <v>0</v>
      </c>
      <c r="G714" s="116">
        <v>0</v>
      </c>
      <c r="H714" s="116">
        <v>0</v>
      </c>
      <c r="I714" s="116">
        <v>0</v>
      </c>
      <c r="J714" s="1646">
        <f t="shared" si="116"/>
        <v>0</v>
      </c>
      <c r="K714" s="116">
        <v>4.6777700000000006</v>
      </c>
      <c r="L714" s="116">
        <v>3.9903499999999998</v>
      </c>
      <c r="M714" s="116">
        <v>0.68742000000000048</v>
      </c>
      <c r="N714" s="1646">
        <f t="shared" si="117"/>
        <v>0.14695463864191707</v>
      </c>
      <c r="O714" s="1652">
        <v>0</v>
      </c>
      <c r="P714" s="116">
        <v>0</v>
      </c>
      <c r="Q714" s="116">
        <v>0</v>
      </c>
      <c r="R714" s="1646">
        <f t="shared" si="118"/>
        <v>0</v>
      </c>
      <c r="S714" s="116">
        <v>4.6777700000000006</v>
      </c>
      <c r="T714" s="116">
        <v>3.9903499999999998</v>
      </c>
      <c r="U714" s="116">
        <v>0.68742000000000048</v>
      </c>
      <c r="V714" s="1646">
        <f t="shared" si="119"/>
        <v>0.14695463864191707</v>
      </c>
      <c r="W714" s="116">
        <v>0</v>
      </c>
      <c r="X714" s="116">
        <v>0</v>
      </c>
      <c r="Y714" s="116">
        <v>0</v>
      </c>
      <c r="Z714" s="1646">
        <f t="shared" si="120"/>
        <v>0</v>
      </c>
      <c r="AA714" s="1652">
        <v>0</v>
      </c>
      <c r="AB714" s="116">
        <v>0</v>
      </c>
      <c r="AC714" s="116">
        <v>0</v>
      </c>
      <c r="AD714" s="1646">
        <f t="shared" si="121"/>
        <v>0</v>
      </c>
      <c r="AE714" s="1652">
        <v>0</v>
      </c>
      <c r="AF714" s="116">
        <v>0</v>
      </c>
      <c r="AG714" s="116">
        <v>0</v>
      </c>
      <c r="AH714" s="1646">
        <f t="shared" si="122"/>
        <v>0</v>
      </c>
      <c r="AI714" s="116">
        <v>4.6777700000000006</v>
      </c>
      <c r="AJ714" s="116">
        <v>3.9903499999999998</v>
      </c>
      <c r="AK714" s="116">
        <v>0.68742000000000048</v>
      </c>
      <c r="AL714" s="1655">
        <f t="shared" si="123"/>
        <v>0.14695463864191707</v>
      </c>
    </row>
    <row r="715" spans="2:38" outlineLevel="1">
      <c r="B715" s="503" t="s">
        <v>1965</v>
      </c>
      <c r="C715" s="116">
        <v>1.9</v>
      </c>
      <c r="D715" s="116">
        <v>1.0535700000000001</v>
      </c>
      <c r="E715" s="116">
        <v>0.84642999999999979</v>
      </c>
      <c r="F715" s="1646">
        <f t="shared" si="115"/>
        <v>0.44548947368421044</v>
      </c>
      <c r="G715" s="116">
        <v>1.6</v>
      </c>
      <c r="H715" s="116">
        <v>0.91639000000000004</v>
      </c>
      <c r="I715" s="116">
        <v>0.68361000000000005</v>
      </c>
      <c r="J715" s="1646">
        <f t="shared" si="116"/>
        <v>0.42725625</v>
      </c>
      <c r="K715" s="116">
        <v>1.6</v>
      </c>
      <c r="L715" s="116">
        <v>0.91639000000000004</v>
      </c>
      <c r="M715" s="116">
        <v>0.68361000000000005</v>
      </c>
      <c r="N715" s="1646">
        <f t="shared" si="117"/>
        <v>0.42725625</v>
      </c>
      <c r="O715" s="1652">
        <v>0</v>
      </c>
      <c r="P715" s="116">
        <v>0</v>
      </c>
      <c r="Q715" s="116">
        <v>0</v>
      </c>
      <c r="R715" s="1646">
        <f t="shared" si="118"/>
        <v>0</v>
      </c>
      <c r="S715" s="116">
        <v>5.0999999999999996</v>
      </c>
      <c r="T715" s="116">
        <v>2.8863499999999997</v>
      </c>
      <c r="U715" s="116">
        <v>2.2136499999999999</v>
      </c>
      <c r="V715" s="1646">
        <f t="shared" si="119"/>
        <v>0.43404901960784315</v>
      </c>
      <c r="W715" s="116">
        <v>0</v>
      </c>
      <c r="X715" s="116">
        <v>0</v>
      </c>
      <c r="Y715" s="116">
        <v>0</v>
      </c>
      <c r="Z715" s="1646">
        <f t="shared" si="120"/>
        <v>0</v>
      </c>
      <c r="AA715" s="1652">
        <v>0</v>
      </c>
      <c r="AB715" s="116">
        <v>0</v>
      </c>
      <c r="AC715" s="116">
        <v>0</v>
      </c>
      <c r="AD715" s="1646">
        <f t="shared" si="121"/>
        <v>0</v>
      </c>
      <c r="AE715" s="1652">
        <v>0</v>
      </c>
      <c r="AF715" s="116">
        <v>0</v>
      </c>
      <c r="AG715" s="116">
        <v>0</v>
      </c>
      <c r="AH715" s="1646">
        <f t="shared" si="122"/>
        <v>0</v>
      </c>
      <c r="AI715" s="116">
        <v>1.6</v>
      </c>
      <c r="AJ715" s="116">
        <v>0.91639000000000004</v>
      </c>
      <c r="AK715" s="116">
        <v>0.68361000000000005</v>
      </c>
      <c r="AL715" s="1655">
        <f t="shared" si="123"/>
        <v>0.42725625</v>
      </c>
    </row>
    <row r="716" spans="2:38" outlineLevel="1">
      <c r="B716" s="503" t="s">
        <v>2169</v>
      </c>
      <c r="C716" s="116">
        <v>0</v>
      </c>
      <c r="D716" s="116">
        <v>0</v>
      </c>
      <c r="E716" s="116">
        <v>0</v>
      </c>
      <c r="F716" s="1646">
        <f t="shared" si="115"/>
        <v>0</v>
      </c>
      <c r="G716" s="116">
        <v>1.3051300000000001</v>
      </c>
      <c r="H716" s="116">
        <v>1.1127</v>
      </c>
      <c r="I716" s="116">
        <v>0.19243000000000007</v>
      </c>
      <c r="J716" s="1646">
        <f t="shared" si="116"/>
        <v>0.14744125106311254</v>
      </c>
      <c r="K716" s="116">
        <v>0</v>
      </c>
      <c r="L716" s="116">
        <v>0</v>
      </c>
      <c r="M716" s="116">
        <v>0</v>
      </c>
      <c r="N716" s="1646">
        <f t="shared" si="117"/>
        <v>0</v>
      </c>
      <c r="O716" s="1652">
        <v>0</v>
      </c>
      <c r="P716" s="116">
        <v>0</v>
      </c>
      <c r="Q716" s="116">
        <v>0</v>
      </c>
      <c r="R716" s="1646">
        <f t="shared" si="118"/>
        <v>0</v>
      </c>
      <c r="S716" s="116">
        <v>1.3051300000000001</v>
      </c>
      <c r="T716" s="116">
        <v>1.1127</v>
      </c>
      <c r="U716" s="116">
        <v>0.19243000000000007</v>
      </c>
      <c r="V716" s="1646">
        <f t="shared" si="119"/>
        <v>0.14744125106311254</v>
      </c>
      <c r="W716" s="116">
        <v>0</v>
      </c>
      <c r="X716" s="116">
        <v>0</v>
      </c>
      <c r="Y716" s="116">
        <v>0</v>
      </c>
      <c r="Z716" s="1646">
        <f t="shared" si="120"/>
        <v>0</v>
      </c>
      <c r="AA716" s="1652">
        <v>3.4982899999999999</v>
      </c>
      <c r="AB716" s="116">
        <v>2.8176363699999998</v>
      </c>
      <c r="AC716" s="116">
        <v>0.68065363000000023</v>
      </c>
      <c r="AD716" s="1646">
        <f t="shared" si="121"/>
        <v>0.19456752584834311</v>
      </c>
      <c r="AE716" s="1652">
        <v>3.4982899999999999</v>
      </c>
      <c r="AF716" s="116">
        <v>2.8176363699999998</v>
      </c>
      <c r="AG716" s="116">
        <v>0.68065363000000023</v>
      </c>
      <c r="AH716" s="1646">
        <f t="shared" si="122"/>
        <v>0.19456752584834311</v>
      </c>
      <c r="AI716" s="116">
        <v>3.4982899999999999</v>
      </c>
      <c r="AJ716" s="116">
        <v>2.8176363699999998</v>
      </c>
      <c r="AK716" s="116">
        <v>0.68065363000000023</v>
      </c>
      <c r="AL716" s="1655">
        <f t="shared" si="123"/>
        <v>0.19456752584834311</v>
      </c>
    </row>
    <row r="717" spans="2:38" outlineLevel="1">
      <c r="B717" s="503" t="s">
        <v>2119</v>
      </c>
      <c r="C717" s="116">
        <v>1.1411199999999999</v>
      </c>
      <c r="D717" s="116">
        <v>0.8196460000000001</v>
      </c>
      <c r="E717" s="116">
        <v>0.32147399999999982</v>
      </c>
      <c r="F717" s="1646">
        <f t="shared" si="115"/>
        <v>0.28171796130117766</v>
      </c>
      <c r="G717" s="116">
        <v>1.16736</v>
      </c>
      <c r="H717" s="116">
        <v>0.8199479999999999</v>
      </c>
      <c r="I717" s="116">
        <v>0.34741200000000005</v>
      </c>
      <c r="J717" s="1646">
        <f t="shared" si="116"/>
        <v>0.29760485197368425</v>
      </c>
      <c r="K717" s="116">
        <v>0</v>
      </c>
      <c r="L717" s="116">
        <v>0</v>
      </c>
      <c r="M717" s="116">
        <v>0</v>
      </c>
      <c r="N717" s="1646">
        <f t="shared" si="117"/>
        <v>0</v>
      </c>
      <c r="O717" s="1652">
        <v>0</v>
      </c>
      <c r="P717" s="116">
        <v>0</v>
      </c>
      <c r="Q717" s="116">
        <v>0</v>
      </c>
      <c r="R717" s="1646">
        <f t="shared" si="118"/>
        <v>0</v>
      </c>
      <c r="S717" s="116">
        <v>2.3084799999999994</v>
      </c>
      <c r="T717" s="116">
        <v>1.639594</v>
      </c>
      <c r="U717" s="116">
        <v>0.66888599999999954</v>
      </c>
      <c r="V717" s="1646">
        <f t="shared" si="119"/>
        <v>0.28975169808705281</v>
      </c>
      <c r="W717" s="116">
        <v>1.0937088000000001</v>
      </c>
      <c r="X717" s="116">
        <v>0.82861072000000002</v>
      </c>
      <c r="Y717" s="116">
        <v>0.26509808000000007</v>
      </c>
      <c r="Z717" s="1646">
        <f t="shared" si="120"/>
        <v>0.24238451770708988</v>
      </c>
      <c r="AA717" s="1652">
        <v>1.435568</v>
      </c>
      <c r="AB717" s="116">
        <v>1.0250299999999999</v>
      </c>
      <c r="AC717" s="116">
        <v>0.41053800000000001</v>
      </c>
      <c r="AD717" s="1646">
        <f t="shared" si="121"/>
        <v>0.28597600392318584</v>
      </c>
      <c r="AE717" s="1652">
        <v>2.5292767999999999</v>
      </c>
      <c r="AF717" s="116">
        <v>1.8536407199999998</v>
      </c>
      <c r="AG717" s="116">
        <v>0.67563608000000019</v>
      </c>
      <c r="AH717" s="1646">
        <f t="shared" si="122"/>
        <v>0.26712619196127535</v>
      </c>
      <c r="AI717" s="116">
        <v>2.5292767999999999</v>
      </c>
      <c r="AJ717" s="116">
        <v>1.8536407199999998</v>
      </c>
      <c r="AK717" s="116">
        <v>0.67563608000000019</v>
      </c>
      <c r="AL717" s="1655">
        <f t="shared" si="123"/>
        <v>0.26712619196127535</v>
      </c>
    </row>
    <row r="718" spans="2:38" outlineLevel="1">
      <c r="B718" s="503" t="s">
        <v>2053</v>
      </c>
      <c r="C718" s="116">
        <v>0.3453</v>
      </c>
      <c r="D718" s="116">
        <v>0.17055000000000012</v>
      </c>
      <c r="E718" s="116">
        <v>0.17474999999999988</v>
      </c>
      <c r="F718" s="1646">
        <f t="shared" si="115"/>
        <v>0.50608166811468258</v>
      </c>
      <c r="G718" s="116">
        <v>3.06325</v>
      </c>
      <c r="H718" s="116">
        <v>2.4451661900000001</v>
      </c>
      <c r="I718" s="116">
        <v>0.61808381000000012</v>
      </c>
      <c r="J718" s="1646">
        <f t="shared" si="116"/>
        <v>0.20177387088876197</v>
      </c>
      <c r="K718" s="116">
        <v>0</v>
      </c>
      <c r="L718" s="116">
        <v>0</v>
      </c>
      <c r="M718" s="116">
        <v>0</v>
      </c>
      <c r="N718" s="1646">
        <f t="shared" si="117"/>
        <v>0</v>
      </c>
      <c r="O718" s="1652">
        <v>0</v>
      </c>
      <c r="P718" s="116">
        <v>0</v>
      </c>
      <c r="Q718" s="116">
        <v>0</v>
      </c>
      <c r="R718" s="1646">
        <f t="shared" si="118"/>
        <v>0</v>
      </c>
      <c r="S718" s="116">
        <v>3.40855</v>
      </c>
      <c r="T718" s="116">
        <v>2.6157161900000001</v>
      </c>
      <c r="U718" s="116">
        <v>0.79283381000000008</v>
      </c>
      <c r="V718" s="1646">
        <f t="shared" si="119"/>
        <v>0.23260149036980537</v>
      </c>
      <c r="W718" s="116">
        <v>0</v>
      </c>
      <c r="X718" s="116">
        <v>0</v>
      </c>
      <c r="Y718" s="116">
        <v>0</v>
      </c>
      <c r="Z718" s="1646">
        <f t="shared" si="120"/>
        <v>0</v>
      </c>
      <c r="AA718" s="1652">
        <v>1.97607</v>
      </c>
      <c r="AB718" s="116">
        <v>1.3007060000000001</v>
      </c>
      <c r="AC718" s="116">
        <v>0.67536399999999985</v>
      </c>
      <c r="AD718" s="1646">
        <f t="shared" si="121"/>
        <v>0.3417712935270511</v>
      </c>
      <c r="AE718" s="1652">
        <v>1.97607</v>
      </c>
      <c r="AF718" s="116">
        <v>1.3007060000000001</v>
      </c>
      <c r="AG718" s="116">
        <v>0.67536399999999985</v>
      </c>
      <c r="AH718" s="1646">
        <f t="shared" si="122"/>
        <v>0.3417712935270511</v>
      </c>
      <c r="AI718" s="116">
        <v>1.97607</v>
      </c>
      <c r="AJ718" s="116">
        <v>1.3007060000000001</v>
      </c>
      <c r="AK718" s="116">
        <v>0.67536399999999985</v>
      </c>
      <c r="AL718" s="1655">
        <f t="shared" si="123"/>
        <v>0.3417712935270511</v>
      </c>
    </row>
    <row r="719" spans="2:38" outlineLevel="1">
      <c r="B719" s="503" t="s">
        <v>2213</v>
      </c>
      <c r="C719" s="116">
        <v>0.9</v>
      </c>
      <c r="D719" s="116">
        <v>0.43806</v>
      </c>
      <c r="E719" s="116">
        <v>0.46194000000000002</v>
      </c>
      <c r="F719" s="1646">
        <f t="shared" si="115"/>
        <v>0.51326666666666665</v>
      </c>
      <c r="G719" s="116">
        <v>0</v>
      </c>
      <c r="H719" s="116">
        <v>0</v>
      </c>
      <c r="I719" s="116">
        <v>0</v>
      </c>
      <c r="J719" s="1646">
        <f t="shared" si="116"/>
        <v>0</v>
      </c>
      <c r="K719" s="116">
        <v>0</v>
      </c>
      <c r="L719" s="116">
        <v>0</v>
      </c>
      <c r="M719" s="116">
        <v>0</v>
      </c>
      <c r="N719" s="1646">
        <f t="shared" si="117"/>
        <v>0</v>
      </c>
      <c r="O719" s="1652">
        <v>0</v>
      </c>
      <c r="P719" s="116">
        <v>0</v>
      </c>
      <c r="Q719" s="116">
        <v>0</v>
      </c>
      <c r="R719" s="1646">
        <f t="shared" si="118"/>
        <v>0</v>
      </c>
      <c r="S719" s="116">
        <v>0.9</v>
      </c>
      <c r="T719" s="116">
        <v>0.43806</v>
      </c>
      <c r="U719" s="116">
        <v>0.46194000000000002</v>
      </c>
      <c r="V719" s="1646">
        <f t="shared" si="119"/>
        <v>0.51326666666666665</v>
      </c>
      <c r="W719" s="116">
        <v>1.2</v>
      </c>
      <c r="X719" s="116">
        <v>0.53248000000000006</v>
      </c>
      <c r="Y719" s="116">
        <v>0.66752</v>
      </c>
      <c r="Z719" s="1646">
        <f t="shared" si="120"/>
        <v>0.55626666666666669</v>
      </c>
      <c r="AA719" s="1652">
        <v>0</v>
      </c>
      <c r="AB719" s="116">
        <v>0</v>
      </c>
      <c r="AC719" s="116">
        <v>0</v>
      </c>
      <c r="AD719" s="1646">
        <f t="shared" si="121"/>
        <v>0</v>
      </c>
      <c r="AE719" s="1652">
        <v>1.2</v>
      </c>
      <c r="AF719" s="116">
        <v>0.53248000000000006</v>
      </c>
      <c r="AG719" s="116">
        <v>0.66752</v>
      </c>
      <c r="AH719" s="1646">
        <f t="shared" si="122"/>
        <v>0.55626666666666669</v>
      </c>
      <c r="AI719" s="116">
        <v>1.2</v>
      </c>
      <c r="AJ719" s="116">
        <v>0.53248000000000006</v>
      </c>
      <c r="AK719" s="116">
        <v>0.66752</v>
      </c>
      <c r="AL719" s="1655">
        <f t="shared" si="123"/>
        <v>0.55626666666666669</v>
      </c>
    </row>
    <row r="720" spans="2:38" outlineLevel="1">
      <c r="B720" s="503" t="s">
        <v>3614</v>
      </c>
      <c r="C720" s="116">
        <v>0</v>
      </c>
      <c r="D720" s="116">
        <v>0</v>
      </c>
      <c r="E720" s="116">
        <v>0</v>
      </c>
      <c r="F720" s="1646">
        <f t="shared" si="115"/>
        <v>0</v>
      </c>
      <c r="G720" s="116">
        <v>0</v>
      </c>
      <c r="H720" s="116">
        <v>0</v>
      </c>
      <c r="I720" s="116">
        <v>0</v>
      </c>
      <c r="J720" s="1646">
        <f t="shared" si="116"/>
        <v>0</v>
      </c>
      <c r="K720" s="116">
        <v>0</v>
      </c>
      <c r="L720" s="116">
        <v>0</v>
      </c>
      <c r="M720" s="116">
        <v>0</v>
      </c>
      <c r="N720" s="1646">
        <f t="shared" si="117"/>
        <v>0</v>
      </c>
      <c r="O720" s="1652">
        <v>0</v>
      </c>
      <c r="P720" s="116">
        <v>0</v>
      </c>
      <c r="Q720" s="116">
        <v>0</v>
      </c>
      <c r="R720" s="1646">
        <f t="shared" si="118"/>
        <v>0</v>
      </c>
      <c r="S720" s="116">
        <v>0</v>
      </c>
      <c r="T720" s="116">
        <v>0</v>
      </c>
      <c r="U720" s="116">
        <v>0</v>
      </c>
      <c r="V720" s="1646">
        <f t="shared" si="119"/>
        <v>0</v>
      </c>
      <c r="W720" s="116">
        <v>1.4435899999999999</v>
      </c>
      <c r="X720" s="116">
        <v>0.77709990000000007</v>
      </c>
      <c r="Y720" s="116">
        <v>0.66649009999999986</v>
      </c>
      <c r="Z720" s="1646">
        <f t="shared" si="120"/>
        <v>0.46168933007294305</v>
      </c>
      <c r="AA720" s="1652">
        <v>0</v>
      </c>
      <c r="AB720" s="116">
        <v>0</v>
      </c>
      <c r="AC720" s="116">
        <v>0</v>
      </c>
      <c r="AD720" s="1646">
        <f t="shared" si="121"/>
        <v>0</v>
      </c>
      <c r="AE720" s="1652">
        <v>1.4435899999999999</v>
      </c>
      <c r="AF720" s="116">
        <v>0.77709990000000007</v>
      </c>
      <c r="AG720" s="116">
        <v>0.66649009999999986</v>
      </c>
      <c r="AH720" s="1646">
        <f t="shared" si="122"/>
        <v>0.46168933007294305</v>
      </c>
      <c r="AI720" s="116">
        <v>1.4435899999999999</v>
      </c>
      <c r="AJ720" s="116">
        <v>0.77709990000000007</v>
      </c>
      <c r="AK720" s="116">
        <v>0.66649009999999986</v>
      </c>
      <c r="AL720" s="1655">
        <f t="shared" si="123"/>
        <v>0.46168933007294305</v>
      </c>
    </row>
    <row r="721" spans="2:38" outlineLevel="1">
      <c r="B721" s="503" t="s">
        <v>3099</v>
      </c>
      <c r="C721" s="116">
        <v>0</v>
      </c>
      <c r="D721" s="116">
        <v>0</v>
      </c>
      <c r="E721" s="116">
        <v>0</v>
      </c>
      <c r="F721" s="1646">
        <f t="shared" si="115"/>
        <v>0</v>
      </c>
      <c r="G721" s="116">
        <v>0</v>
      </c>
      <c r="H721" s="116">
        <v>0</v>
      </c>
      <c r="I721" s="116">
        <v>0</v>
      </c>
      <c r="J721" s="1646">
        <f t="shared" si="116"/>
        <v>0</v>
      </c>
      <c r="K721" s="116">
        <v>0</v>
      </c>
      <c r="L721" s="116">
        <v>0</v>
      </c>
      <c r="M721" s="116">
        <v>0</v>
      </c>
      <c r="N721" s="1646">
        <f t="shared" si="117"/>
        <v>0</v>
      </c>
      <c r="O721" s="1652">
        <v>5.48034</v>
      </c>
      <c r="P721" s="116">
        <v>4.8275119000000002</v>
      </c>
      <c r="Q721" s="116">
        <v>0.65282809999999969</v>
      </c>
      <c r="R721" s="1646">
        <f t="shared" si="118"/>
        <v>0.11912182455833027</v>
      </c>
      <c r="S721" s="116">
        <v>5.48034</v>
      </c>
      <c r="T721" s="116">
        <v>4.8275119000000002</v>
      </c>
      <c r="U721" s="116">
        <v>0.65282809999999969</v>
      </c>
      <c r="V721" s="1646">
        <f t="shared" si="119"/>
        <v>0.11912182455833027</v>
      </c>
      <c r="W721" s="116">
        <v>0</v>
      </c>
      <c r="X721" s="116">
        <v>0</v>
      </c>
      <c r="Y721" s="116">
        <v>0</v>
      </c>
      <c r="Z721" s="1646">
        <f t="shared" si="120"/>
        <v>0</v>
      </c>
      <c r="AA721" s="1652">
        <v>0</v>
      </c>
      <c r="AB721" s="116">
        <v>0</v>
      </c>
      <c r="AC721" s="116">
        <v>0</v>
      </c>
      <c r="AD721" s="1646">
        <f t="shared" si="121"/>
        <v>0</v>
      </c>
      <c r="AE721" s="1652">
        <v>0</v>
      </c>
      <c r="AF721" s="116">
        <v>0</v>
      </c>
      <c r="AG721" s="116">
        <v>0</v>
      </c>
      <c r="AH721" s="1646">
        <f t="shared" si="122"/>
        <v>0</v>
      </c>
      <c r="AI721" s="116">
        <v>5.48034</v>
      </c>
      <c r="AJ721" s="116">
        <v>4.8275119000000002</v>
      </c>
      <c r="AK721" s="116">
        <v>0.65282809999999969</v>
      </c>
      <c r="AL721" s="1655">
        <f t="shared" si="123"/>
        <v>0.11912182455833027</v>
      </c>
    </row>
    <row r="722" spans="2:38" outlineLevel="1">
      <c r="B722" s="503" t="s">
        <v>3768</v>
      </c>
      <c r="C722" s="116">
        <v>0</v>
      </c>
      <c r="D722" s="116">
        <v>0</v>
      </c>
      <c r="E722" s="116">
        <v>0</v>
      </c>
      <c r="F722" s="1646">
        <f t="shared" si="115"/>
        <v>0</v>
      </c>
      <c r="G722" s="116">
        <v>0</v>
      </c>
      <c r="H722" s="116">
        <v>0</v>
      </c>
      <c r="I722" s="116">
        <v>0</v>
      </c>
      <c r="J722" s="1646">
        <f t="shared" si="116"/>
        <v>0</v>
      </c>
      <c r="K722" s="116">
        <v>0</v>
      </c>
      <c r="L722" s="116">
        <v>0</v>
      </c>
      <c r="M722" s="116">
        <v>0</v>
      </c>
      <c r="N722" s="1646">
        <f t="shared" si="117"/>
        <v>0</v>
      </c>
      <c r="O722" s="1652">
        <v>0</v>
      </c>
      <c r="P722" s="116">
        <v>0</v>
      </c>
      <c r="Q722" s="116">
        <v>0</v>
      </c>
      <c r="R722" s="1646">
        <f t="shared" si="118"/>
        <v>0</v>
      </c>
      <c r="S722" s="116">
        <v>0</v>
      </c>
      <c r="T722" s="116">
        <v>0</v>
      </c>
      <c r="U722" s="116">
        <v>0</v>
      </c>
      <c r="V722" s="1646">
        <f t="shared" si="119"/>
        <v>0</v>
      </c>
      <c r="W722" s="116">
        <v>0</v>
      </c>
      <c r="X722" s="116">
        <v>0</v>
      </c>
      <c r="Y722" s="116">
        <v>0</v>
      </c>
      <c r="Z722" s="1646">
        <f t="shared" si="120"/>
        <v>0</v>
      </c>
      <c r="AA722" s="1652">
        <v>1.95042</v>
      </c>
      <c r="AB722" s="116">
        <v>1.32633</v>
      </c>
      <c r="AC722" s="116">
        <v>0.62409000000000014</v>
      </c>
      <c r="AD722" s="1646">
        <f t="shared" si="121"/>
        <v>0.31997723567231678</v>
      </c>
      <c r="AE722" s="1652">
        <v>1.95042</v>
      </c>
      <c r="AF722" s="116">
        <v>1.32633</v>
      </c>
      <c r="AG722" s="116">
        <v>0.62409000000000014</v>
      </c>
      <c r="AH722" s="1646">
        <f t="shared" si="122"/>
        <v>0.31997723567231678</v>
      </c>
      <c r="AI722" s="116">
        <v>1.95042</v>
      </c>
      <c r="AJ722" s="116">
        <v>1.32633</v>
      </c>
      <c r="AK722" s="116">
        <v>0.62409000000000014</v>
      </c>
      <c r="AL722" s="1655">
        <f t="shared" si="123"/>
        <v>0.31997723567231678</v>
      </c>
    </row>
    <row r="723" spans="2:38" outlineLevel="1">
      <c r="B723" s="503" t="s">
        <v>4862</v>
      </c>
      <c r="C723" s="116">
        <v>0</v>
      </c>
      <c r="D723" s="116">
        <v>0</v>
      </c>
      <c r="E723" s="116">
        <v>0</v>
      </c>
      <c r="F723" s="1646">
        <f t="shared" si="115"/>
        <v>0</v>
      </c>
      <c r="G723" s="116">
        <v>0</v>
      </c>
      <c r="H723" s="116">
        <v>0</v>
      </c>
      <c r="I723" s="116">
        <v>0</v>
      </c>
      <c r="J723" s="1646">
        <f t="shared" si="116"/>
        <v>0</v>
      </c>
      <c r="K723" s="116">
        <v>0</v>
      </c>
      <c r="L723" s="116">
        <v>0</v>
      </c>
      <c r="M723" s="116">
        <v>0</v>
      </c>
      <c r="N723" s="1646">
        <f t="shared" si="117"/>
        <v>0</v>
      </c>
      <c r="O723" s="1652">
        <v>1.6072099999999998</v>
      </c>
      <c r="P723" s="116">
        <v>0.99184969999999995</v>
      </c>
      <c r="Q723" s="116">
        <v>0.61536029999999986</v>
      </c>
      <c r="R723" s="1646">
        <f t="shared" si="118"/>
        <v>0.38287485767261276</v>
      </c>
      <c r="S723" s="116">
        <v>1.6072099999999998</v>
      </c>
      <c r="T723" s="116">
        <v>0.99184969999999995</v>
      </c>
      <c r="U723" s="116">
        <v>0.61536029999999986</v>
      </c>
      <c r="V723" s="1646">
        <f t="shared" si="119"/>
        <v>0.38287485767261276</v>
      </c>
      <c r="W723" s="116">
        <v>0</v>
      </c>
      <c r="X723" s="116">
        <v>0</v>
      </c>
      <c r="Y723" s="116">
        <v>0</v>
      </c>
      <c r="Z723" s="1646">
        <f t="shared" si="120"/>
        <v>0</v>
      </c>
      <c r="AA723" s="1652">
        <v>0</v>
      </c>
      <c r="AB723" s="116">
        <v>0</v>
      </c>
      <c r="AC723" s="116">
        <v>0</v>
      </c>
      <c r="AD723" s="1646">
        <f t="shared" si="121"/>
        <v>0</v>
      </c>
      <c r="AE723" s="1652">
        <v>0</v>
      </c>
      <c r="AF723" s="116">
        <v>0</v>
      </c>
      <c r="AG723" s="116">
        <v>0</v>
      </c>
      <c r="AH723" s="1646">
        <f t="shared" si="122"/>
        <v>0</v>
      </c>
      <c r="AI723" s="116">
        <v>1.6072099999999998</v>
      </c>
      <c r="AJ723" s="116">
        <v>0.99184969999999995</v>
      </c>
      <c r="AK723" s="116">
        <v>0.61536029999999986</v>
      </c>
      <c r="AL723" s="1655">
        <f t="shared" si="123"/>
        <v>0.38287485767261276</v>
      </c>
    </row>
    <row r="724" spans="2:38" outlineLevel="1">
      <c r="B724" s="503" t="s">
        <v>1891</v>
      </c>
      <c r="C724" s="116">
        <v>0</v>
      </c>
      <c r="D724" s="116">
        <v>0</v>
      </c>
      <c r="E724" s="116">
        <v>0</v>
      </c>
      <c r="F724" s="1646">
        <f t="shared" si="115"/>
        <v>0</v>
      </c>
      <c r="G724" s="116">
        <v>6.9264899999999994</v>
      </c>
      <c r="H724" s="116">
        <v>4.6718253800000005</v>
      </c>
      <c r="I724" s="116">
        <v>2.2546646199999993</v>
      </c>
      <c r="J724" s="1646">
        <f t="shared" si="116"/>
        <v>0.32551330038735343</v>
      </c>
      <c r="K724" s="116">
        <v>0</v>
      </c>
      <c r="L724" s="116">
        <v>0</v>
      </c>
      <c r="M724" s="116">
        <v>0</v>
      </c>
      <c r="N724" s="1646">
        <f t="shared" si="117"/>
        <v>0</v>
      </c>
      <c r="O724" s="1652">
        <v>0</v>
      </c>
      <c r="P724" s="116">
        <v>0</v>
      </c>
      <c r="Q724" s="116">
        <v>0</v>
      </c>
      <c r="R724" s="1646">
        <f t="shared" si="118"/>
        <v>0</v>
      </c>
      <c r="S724" s="116">
        <v>6.9264899999999994</v>
      </c>
      <c r="T724" s="116">
        <v>4.6718253800000005</v>
      </c>
      <c r="U724" s="116">
        <v>2.2546646199999993</v>
      </c>
      <c r="V724" s="1646">
        <f t="shared" si="119"/>
        <v>0.32551330038735343</v>
      </c>
      <c r="W724" s="116">
        <v>0.64017000000000013</v>
      </c>
      <c r="X724" s="116">
        <v>0.1922828</v>
      </c>
      <c r="Y724" s="116">
        <v>0.44788720000000004</v>
      </c>
      <c r="Z724" s="1646">
        <f t="shared" si="120"/>
        <v>0.69963790868050668</v>
      </c>
      <c r="AA724" s="1652">
        <v>0.25042000000000003</v>
      </c>
      <c r="AB724" s="116">
        <v>8.6909829999999993E-2</v>
      </c>
      <c r="AC724" s="116">
        <v>0.16351017000000001</v>
      </c>
      <c r="AD724" s="1646">
        <f t="shared" si="121"/>
        <v>0.6529437345259963</v>
      </c>
      <c r="AE724" s="1652">
        <v>0.8905900000000001</v>
      </c>
      <c r="AF724" s="116">
        <v>0.27919263</v>
      </c>
      <c r="AG724" s="116">
        <v>0.61139737000000016</v>
      </c>
      <c r="AH724" s="1646">
        <f t="shared" si="122"/>
        <v>0.6865082361131386</v>
      </c>
      <c r="AI724" s="116">
        <v>0.8905900000000001</v>
      </c>
      <c r="AJ724" s="116">
        <v>0.27919263</v>
      </c>
      <c r="AK724" s="116">
        <v>0.61139737000000016</v>
      </c>
      <c r="AL724" s="1655">
        <f t="shared" si="123"/>
        <v>0.6865082361131386</v>
      </c>
    </row>
    <row r="725" spans="2:38" outlineLevel="1">
      <c r="B725" s="503" t="s">
        <v>4799</v>
      </c>
      <c r="C725" s="116">
        <v>0</v>
      </c>
      <c r="D725" s="116">
        <v>0</v>
      </c>
      <c r="E725" s="116">
        <v>0</v>
      </c>
      <c r="F725" s="1646">
        <f t="shared" si="115"/>
        <v>0</v>
      </c>
      <c r="G725" s="116">
        <v>0</v>
      </c>
      <c r="H725" s="116">
        <v>0</v>
      </c>
      <c r="I725" s="116">
        <v>0</v>
      </c>
      <c r="J725" s="1646">
        <f t="shared" si="116"/>
        <v>0</v>
      </c>
      <c r="K725" s="116">
        <v>0</v>
      </c>
      <c r="L725" s="116">
        <v>0</v>
      </c>
      <c r="M725" s="116">
        <v>0</v>
      </c>
      <c r="N725" s="1646">
        <f t="shared" si="117"/>
        <v>0</v>
      </c>
      <c r="O725" s="1652">
        <v>0</v>
      </c>
      <c r="P725" s="116">
        <v>0</v>
      </c>
      <c r="Q725" s="116">
        <v>0</v>
      </c>
      <c r="R725" s="1646">
        <f t="shared" si="118"/>
        <v>0</v>
      </c>
      <c r="S725" s="116">
        <v>0</v>
      </c>
      <c r="T725" s="116">
        <v>0</v>
      </c>
      <c r="U725" s="116">
        <v>0</v>
      </c>
      <c r="V725" s="1646">
        <f t="shared" si="119"/>
        <v>0</v>
      </c>
      <c r="W725" s="116">
        <v>0</v>
      </c>
      <c r="X725" s="116">
        <v>0</v>
      </c>
      <c r="Y725" s="116">
        <v>0</v>
      </c>
      <c r="Z725" s="1646">
        <f t="shared" si="120"/>
        <v>0</v>
      </c>
      <c r="AA725" s="1652">
        <v>1.3076899999999998</v>
      </c>
      <c r="AB725" s="116">
        <v>0.69894500000000004</v>
      </c>
      <c r="AC725" s="116">
        <v>0.60874499999999976</v>
      </c>
      <c r="AD725" s="1646">
        <f t="shared" si="121"/>
        <v>0.46551170384418317</v>
      </c>
      <c r="AE725" s="1652">
        <v>1.3076899999999998</v>
      </c>
      <c r="AF725" s="116">
        <v>0.69894500000000004</v>
      </c>
      <c r="AG725" s="116">
        <v>0.60874499999999976</v>
      </c>
      <c r="AH725" s="1646">
        <f t="shared" si="122"/>
        <v>0.46551170384418317</v>
      </c>
      <c r="AI725" s="116">
        <v>1.3076899999999998</v>
      </c>
      <c r="AJ725" s="116">
        <v>0.69894500000000004</v>
      </c>
      <c r="AK725" s="116">
        <v>0.60874499999999976</v>
      </c>
      <c r="AL725" s="1655">
        <f t="shared" si="123"/>
        <v>0.46551170384418317</v>
      </c>
    </row>
    <row r="726" spans="2:38" outlineLevel="1">
      <c r="B726" s="503" t="s">
        <v>1109</v>
      </c>
      <c r="C726" s="116">
        <v>278.47949</v>
      </c>
      <c r="D726" s="116">
        <v>110.03568680000001</v>
      </c>
      <c r="E726" s="116">
        <v>168.44380319999996</v>
      </c>
      <c r="F726" s="1646">
        <f t="shared" si="115"/>
        <v>0.60486969148069025</v>
      </c>
      <c r="G726" s="116">
        <v>0.6</v>
      </c>
      <c r="H726" s="116">
        <v>0.50339999999999996</v>
      </c>
      <c r="I726" s="116">
        <v>9.6600000000000019E-2</v>
      </c>
      <c r="J726" s="1646">
        <f t="shared" si="116"/>
        <v>0.16100000000000003</v>
      </c>
      <c r="K726" s="116">
        <v>4.6803400000000002</v>
      </c>
      <c r="L726" s="116">
        <v>4.0716000000000001</v>
      </c>
      <c r="M726" s="116">
        <v>0.60874000000000028</v>
      </c>
      <c r="N726" s="1646">
        <f t="shared" si="117"/>
        <v>0.13006320053671319</v>
      </c>
      <c r="O726" s="1652">
        <v>0</v>
      </c>
      <c r="P726" s="116">
        <v>0</v>
      </c>
      <c r="Q726" s="116">
        <v>0</v>
      </c>
      <c r="R726" s="1646">
        <f t="shared" si="118"/>
        <v>0</v>
      </c>
      <c r="S726" s="116">
        <v>283.75983000000002</v>
      </c>
      <c r="T726" s="116">
        <v>114.61068680000001</v>
      </c>
      <c r="U726" s="116">
        <v>169.1491432</v>
      </c>
      <c r="V726" s="1646">
        <f t="shared" si="119"/>
        <v>0.59609967767460248</v>
      </c>
      <c r="W726" s="116">
        <v>0</v>
      </c>
      <c r="X726" s="116">
        <v>0</v>
      </c>
      <c r="Y726" s="116">
        <v>0</v>
      </c>
      <c r="Z726" s="1646">
        <f t="shared" si="120"/>
        <v>0</v>
      </c>
      <c r="AA726" s="1652">
        <v>0</v>
      </c>
      <c r="AB726" s="116">
        <v>0</v>
      </c>
      <c r="AC726" s="116">
        <v>0</v>
      </c>
      <c r="AD726" s="1646">
        <f t="shared" si="121"/>
        <v>0</v>
      </c>
      <c r="AE726" s="1652">
        <v>0</v>
      </c>
      <c r="AF726" s="116">
        <v>0</v>
      </c>
      <c r="AG726" s="116">
        <v>0</v>
      </c>
      <c r="AH726" s="1646">
        <f t="shared" si="122"/>
        <v>0</v>
      </c>
      <c r="AI726" s="116">
        <v>4.6803400000000002</v>
      </c>
      <c r="AJ726" s="116">
        <v>4.0716000000000001</v>
      </c>
      <c r="AK726" s="116">
        <v>0.60874000000000028</v>
      </c>
      <c r="AL726" s="1655">
        <f t="shared" si="123"/>
        <v>0.13006320053671319</v>
      </c>
    </row>
    <row r="727" spans="2:38" outlineLevel="1">
      <c r="B727" s="503" t="s">
        <v>2663</v>
      </c>
      <c r="C727" s="116">
        <v>0</v>
      </c>
      <c r="D727" s="116">
        <v>0</v>
      </c>
      <c r="E727" s="116">
        <v>0</v>
      </c>
      <c r="F727" s="1646">
        <f t="shared" si="115"/>
        <v>0</v>
      </c>
      <c r="G727" s="116">
        <v>0</v>
      </c>
      <c r="H727" s="116">
        <v>0</v>
      </c>
      <c r="I727" s="116">
        <v>0</v>
      </c>
      <c r="J727" s="1646">
        <f t="shared" si="116"/>
        <v>0</v>
      </c>
      <c r="K727" s="116">
        <v>0</v>
      </c>
      <c r="L727" s="116">
        <v>0</v>
      </c>
      <c r="M727" s="116">
        <v>0</v>
      </c>
      <c r="N727" s="1646">
        <f t="shared" si="117"/>
        <v>0</v>
      </c>
      <c r="O727" s="1652">
        <v>1.3359100000000002</v>
      </c>
      <c r="P727" s="116">
        <v>0.92079180000000005</v>
      </c>
      <c r="Q727" s="116">
        <v>0.41511819999999999</v>
      </c>
      <c r="R727" s="1646">
        <f t="shared" si="118"/>
        <v>0.31073814852796966</v>
      </c>
      <c r="S727" s="116">
        <v>1.3359100000000002</v>
      </c>
      <c r="T727" s="116">
        <v>0.92079180000000005</v>
      </c>
      <c r="U727" s="116">
        <v>0.41511819999999999</v>
      </c>
      <c r="V727" s="1646">
        <f t="shared" si="119"/>
        <v>0.31073814852796966</v>
      </c>
      <c r="W727" s="116">
        <v>0.54359000000000002</v>
      </c>
      <c r="X727" s="116">
        <v>0.35459760000000001</v>
      </c>
      <c r="Y727" s="116">
        <v>0.18899240000000003</v>
      </c>
      <c r="Z727" s="1646">
        <f t="shared" si="120"/>
        <v>0.34767453411578586</v>
      </c>
      <c r="AA727" s="1652">
        <v>0</v>
      </c>
      <c r="AB727" s="116">
        <v>0</v>
      </c>
      <c r="AC727" s="116">
        <v>0</v>
      </c>
      <c r="AD727" s="1646">
        <f t="shared" si="121"/>
        <v>0</v>
      </c>
      <c r="AE727" s="1652">
        <v>0.54359000000000002</v>
      </c>
      <c r="AF727" s="116">
        <v>0.35459760000000001</v>
      </c>
      <c r="AG727" s="116">
        <v>0.18899240000000003</v>
      </c>
      <c r="AH727" s="1646">
        <f t="shared" si="122"/>
        <v>0.34767453411578586</v>
      </c>
      <c r="AI727" s="116">
        <v>1.8794999999999999</v>
      </c>
      <c r="AJ727" s="116">
        <v>1.2753894000000001</v>
      </c>
      <c r="AK727" s="116">
        <v>0.60411059999999994</v>
      </c>
      <c r="AL727" s="1655">
        <f t="shared" si="123"/>
        <v>0.3214209098164405</v>
      </c>
    </row>
    <row r="728" spans="2:38" outlineLevel="1">
      <c r="B728" s="503" t="s">
        <v>2187</v>
      </c>
      <c r="C728" s="116">
        <v>0</v>
      </c>
      <c r="D728" s="116">
        <v>0</v>
      </c>
      <c r="E728" s="116">
        <v>0</v>
      </c>
      <c r="F728" s="1646">
        <f t="shared" si="115"/>
        <v>0</v>
      </c>
      <c r="G728" s="116">
        <v>0</v>
      </c>
      <c r="H728" s="116">
        <v>0</v>
      </c>
      <c r="I728" s="116">
        <v>0</v>
      </c>
      <c r="J728" s="1646">
        <f t="shared" si="116"/>
        <v>0</v>
      </c>
      <c r="K728" s="116">
        <v>1.18974</v>
      </c>
      <c r="L728" s="116">
        <v>0.61060999999999999</v>
      </c>
      <c r="M728" s="116">
        <v>0.57913000000000003</v>
      </c>
      <c r="N728" s="1646">
        <f t="shared" si="117"/>
        <v>0.4867702187032461</v>
      </c>
      <c r="O728" s="1652">
        <v>0</v>
      </c>
      <c r="P728" s="116">
        <v>0</v>
      </c>
      <c r="Q728" s="116">
        <v>0</v>
      </c>
      <c r="R728" s="1646">
        <f t="shared" si="118"/>
        <v>0</v>
      </c>
      <c r="S728" s="116">
        <v>1.18974</v>
      </c>
      <c r="T728" s="116">
        <v>0.61060999999999999</v>
      </c>
      <c r="U728" s="116">
        <v>0.57913000000000003</v>
      </c>
      <c r="V728" s="1646">
        <f t="shared" si="119"/>
        <v>0.4867702187032461</v>
      </c>
      <c r="W728" s="116">
        <v>0</v>
      </c>
      <c r="X728" s="116">
        <v>0</v>
      </c>
      <c r="Y728" s="116">
        <v>0</v>
      </c>
      <c r="Z728" s="1646">
        <f t="shared" si="120"/>
        <v>0</v>
      </c>
      <c r="AA728" s="1652">
        <v>0</v>
      </c>
      <c r="AB728" s="116">
        <v>0</v>
      </c>
      <c r="AC728" s="116">
        <v>0</v>
      </c>
      <c r="AD728" s="1646">
        <f t="shared" si="121"/>
        <v>0</v>
      </c>
      <c r="AE728" s="1652">
        <v>0</v>
      </c>
      <c r="AF728" s="116">
        <v>0</v>
      </c>
      <c r="AG728" s="116">
        <v>0</v>
      </c>
      <c r="AH728" s="1646">
        <f t="shared" si="122"/>
        <v>0</v>
      </c>
      <c r="AI728" s="116">
        <v>1.18974</v>
      </c>
      <c r="AJ728" s="116">
        <v>0.61060999999999999</v>
      </c>
      <c r="AK728" s="116">
        <v>0.57913000000000003</v>
      </c>
      <c r="AL728" s="1655">
        <f t="shared" si="123"/>
        <v>0.4867702187032461</v>
      </c>
    </row>
    <row r="729" spans="2:38" outlineLevel="1">
      <c r="B729" s="503" t="s">
        <v>2093</v>
      </c>
      <c r="C729" s="116">
        <v>0</v>
      </c>
      <c r="D729" s="116">
        <v>0</v>
      </c>
      <c r="E729" s="116">
        <v>0</v>
      </c>
      <c r="F729" s="1646">
        <f t="shared" si="115"/>
        <v>0</v>
      </c>
      <c r="G729" s="116">
        <v>0</v>
      </c>
      <c r="H729" s="116">
        <v>0</v>
      </c>
      <c r="I729" s="116">
        <v>0</v>
      </c>
      <c r="J729" s="1646">
        <f t="shared" si="116"/>
        <v>0</v>
      </c>
      <c r="K729" s="116">
        <v>2.8683700000000001</v>
      </c>
      <c r="L729" s="116">
        <v>2.2921079999999998</v>
      </c>
      <c r="M729" s="116">
        <v>0.57626200000000016</v>
      </c>
      <c r="N729" s="1646">
        <f t="shared" si="117"/>
        <v>0.20090225459058633</v>
      </c>
      <c r="O729" s="1652">
        <v>0</v>
      </c>
      <c r="P729" s="116">
        <v>0</v>
      </c>
      <c r="Q729" s="116">
        <v>0</v>
      </c>
      <c r="R729" s="1646">
        <f t="shared" si="118"/>
        <v>0</v>
      </c>
      <c r="S729" s="116">
        <v>2.8683700000000001</v>
      </c>
      <c r="T729" s="116">
        <v>2.2921079999999998</v>
      </c>
      <c r="U729" s="116">
        <v>0.57626200000000016</v>
      </c>
      <c r="V729" s="1646">
        <f t="shared" si="119"/>
        <v>0.20090225459058633</v>
      </c>
      <c r="W729" s="116">
        <v>0</v>
      </c>
      <c r="X729" s="116">
        <v>0</v>
      </c>
      <c r="Y729" s="116">
        <v>0</v>
      </c>
      <c r="Z729" s="1646">
        <f t="shared" si="120"/>
        <v>0</v>
      </c>
      <c r="AA729" s="1652">
        <v>0</v>
      </c>
      <c r="AB729" s="116">
        <v>0</v>
      </c>
      <c r="AC729" s="116">
        <v>0</v>
      </c>
      <c r="AD729" s="1646">
        <f t="shared" si="121"/>
        <v>0</v>
      </c>
      <c r="AE729" s="1652">
        <v>0</v>
      </c>
      <c r="AF729" s="116">
        <v>0</v>
      </c>
      <c r="AG729" s="116">
        <v>0</v>
      </c>
      <c r="AH729" s="1646">
        <f t="shared" si="122"/>
        <v>0</v>
      </c>
      <c r="AI729" s="116">
        <v>2.8683700000000001</v>
      </c>
      <c r="AJ729" s="116">
        <v>2.2921079999999998</v>
      </c>
      <c r="AK729" s="116">
        <v>0.57626200000000016</v>
      </c>
      <c r="AL729" s="1655">
        <f t="shared" si="123"/>
        <v>0.20090225459058633</v>
      </c>
    </row>
    <row r="730" spans="2:38" outlineLevel="1">
      <c r="B730" s="503" t="s">
        <v>2263</v>
      </c>
      <c r="C730" s="116">
        <v>0</v>
      </c>
      <c r="D730" s="116">
        <v>0</v>
      </c>
      <c r="E730" s="116">
        <v>0</v>
      </c>
      <c r="F730" s="1646">
        <f t="shared" si="115"/>
        <v>0</v>
      </c>
      <c r="G730" s="116">
        <v>0</v>
      </c>
      <c r="H730" s="116">
        <v>0</v>
      </c>
      <c r="I730" s="116">
        <v>0</v>
      </c>
      <c r="J730" s="1646">
        <f t="shared" si="116"/>
        <v>0</v>
      </c>
      <c r="K730" s="116">
        <v>0</v>
      </c>
      <c r="L730" s="116">
        <v>0</v>
      </c>
      <c r="M730" s="116">
        <v>0</v>
      </c>
      <c r="N730" s="1646">
        <f t="shared" si="117"/>
        <v>0</v>
      </c>
      <c r="O730" s="1652">
        <v>0</v>
      </c>
      <c r="P730" s="116">
        <v>0</v>
      </c>
      <c r="Q730" s="116">
        <v>0</v>
      </c>
      <c r="R730" s="1646">
        <f t="shared" si="118"/>
        <v>0</v>
      </c>
      <c r="S730" s="116">
        <v>0</v>
      </c>
      <c r="T730" s="116">
        <v>0</v>
      </c>
      <c r="U730" s="116">
        <v>0</v>
      </c>
      <c r="V730" s="1646">
        <f t="shared" si="119"/>
        <v>0</v>
      </c>
      <c r="W730" s="116">
        <v>1.3059799999999999</v>
      </c>
      <c r="X730" s="116">
        <v>0.73441999999999996</v>
      </c>
      <c r="Y730" s="116">
        <v>0.57156000000000007</v>
      </c>
      <c r="Z730" s="1646">
        <f t="shared" si="120"/>
        <v>0.43764835602382895</v>
      </c>
      <c r="AA730" s="1652">
        <v>0</v>
      </c>
      <c r="AB730" s="116">
        <v>0</v>
      </c>
      <c r="AC730" s="116">
        <v>0</v>
      </c>
      <c r="AD730" s="1646">
        <f t="shared" si="121"/>
        <v>0</v>
      </c>
      <c r="AE730" s="1652">
        <v>1.3059799999999999</v>
      </c>
      <c r="AF730" s="116">
        <v>0.73441999999999996</v>
      </c>
      <c r="AG730" s="116">
        <v>0.57156000000000007</v>
      </c>
      <c r="AH730" s="1646">
        <f t="shared" si="122"/>
        <v>0.43764835602382895</v>
      </c>
      <c r="AI730" s="116">
        <v>1.3059799999999999</v>
      </c>
      <c r="AJ730" s="116">
        <v>0.73441999999999996</v>
      </c>
      <c r="AK730" s="116">
        <v>0.57156000000000007</v>
      </c>
      <c r="AL730" s="1655">
        <f t="shared" si="123"/>
        <v>0.43764835602382895</v>
      </c>
    </row>
    <row r="731" spans="2:38" outlineLevel="1">
      <c r="B731" s="503" t="s">
        <v>4802</v>
      </c>
      <c r="C731" s="116">
        <v>0</v>
      </c>
      <c r="D731" s="116">
        <v>0</v>
      </c>
      <c r="E731" s="116">
        <v>0</v>
      </c>
      <c r="F731" s="1646">
        <f t="shared" si="115"/>
        <v>0</v>
      </c>
      <c r="G731" s="116">
        <v>0.11539000000000001</v>
      </c>
      <c r="H731" s="116">
        <v>0.26544000000000001</v>
      </c>
      <c r="I731" s="116">
        <v>-0.15005000000000002</v>
      </c>
      <c r="J731" s="1646">
        <f t="shared" si="116"/>
        <v>-1.3003726492763672</v>
      </c>
      <c r="K731" s="116">
        <v>0</v>
      </c>
      <c r="L731" s="116">
        <v>0</v>
      </c>
      <c r="M731" s="116">
        <v>0</v>
      </c>
      <c r="N731" s="1646">
        <f t="shared" si="117"/>
        <v>0</v>
      </c>
      <c r="O731" s="1652">
        <v>0.14016999999999999</v>
      </c>
      <c r="P731" s="116">
        <v>9.7599999999999992E-2</v>
      </c>
      <c r="Q731" s="116">
        <v>4.256999999999999E-2</v>
      </c>
      <c r="R731" s="1646">
        <f t="shared" si="118"/>
        <v>0.30370264678604547</v>
      </c>
      <c r="S731" s="116">
        <v>0.25556000000000001</v>
      </c>
      <c r="T731" s="116">
        <v>0.36303999999999997</v>
      </c>
      <c r="U731" s="116">
        <v>-0.10747999999999996</v>
      </c>
      <c r="V731" s="1646">
        <f t="shared" si="119"/>
        <v>-0.42056659884175912</v>
      </c>
      <c r="W731" s="116">
        <v>0</v>
      </c>
      <c r="X731" s="116">
        <v>0</v>
      </c>
      <c r="Y731" s="116">
        <v>0</v>
      </c>
      <c r="Z731" s="1646">
        <f t="shared" si="120"/>
        <v>0</v>
      </c>
      <c r="AA731" s="1652">
        <v>2.8538399999999999</v>
      </c>
      <c r="AB731" s="116">
        <v>2.325752</v>
      </c>
      <c r="AC731" s="116">
        <v>0.52808800000000022</v>
      </c>
      <c r="AD731" s="1646">
        <f t="shared" si="121"/>
        <v>0.18504471168670991</v>
      </c>
      <c r="AE731" s="1652">
        <v>2.8538399999999999</v>
      </c>
      <c r="AF731" s="116">
        <v>2.325752</v>
      </c>
      <c r="AG731" s="116">
        <v>0.52808800000000022</v>
      </c>
      <c r="AH731" s="1646">
        <f t="shared" si="122"/>
        <v>0.18504471168670991</v>
      </c>
      <c r="AI731" s="116">
        <v>2.9940100000000003</v>
      </c>
      <c r="AJ731" s="116">
        <v>2.423352</v>
      </c>
      <c r="AK731" s="116">
        <v>0.57065800000000033</v>
      </c>
      <c r="AL731" s="1655">
        <f t="shared" si="123"/>
        <v>0.19059989779593264</v>
      </c>
    </row>
    <row r="732" spans="2:38" outlineLevel="1">
      <c r="B732" s="503" t="s">
        <v>4875</v>
      </c>
      <c r="C732" s="116">
        <v>21.710249999999998</v>
      </c>
      <c r="D732" s="116">
        <v>12.723779999999998</v>
      </c>
      <c r="E732" s="116">
        <v>8.9864700000000024</v>
      </c>
      <c r="F732" s="1646">
        <f t="shared" si="115"/>
        <v>0.41392752271392558</v>
      </c>
      <c r="G732" s="116">
        <v>0</v>
      </c>
      <c r="H732" s="116">
        <v>0</v>
      </c>
      <c r="I732" s="116">
        <v>0</v>
      </c>
      <c r="J732" s="1646">
        <f t="shared" si="116"/>
        <v>0</v>
      </c>
      <c r="K732" s="116">
        <v>1.6495599999999999</v>
      </c>
      <c r="L732" s="116">
        <v>1.085602</v>
      </c>
      <c r="M732" s="116">
        <v>0.56395800000000007</v>
      </c>
      <c r="N732" s="1646">
        <f t="shared" si="117"/>
        <v>0.34188389631174382</v>
      </c>
      <c r="O732" s="1652">
        <v>0</v>
      </c>
      <c r="P732" s="116">
        <v>0</v>
      </c>
      <c r="Q732" s="116">
        <v>0</v>
      </c>
      <c r="R732" s="1646">
        <f t="shared" si="118"/>
        <v>0</v>
      </c>
      <c r="S732" s="116">
        <v>23.359810000000003</v>
      </c>
      <c r="T732" s="116">
        <v>13.809381999999998</v>
      </c>
      <c r="U732" s="116">
        <v>9.5504280000000037</v>
      </c>
      <c r="V732" s="1646">
        <f t="shared" si="119"/>
        <v>0.40884014039497762</v>
      </c>
      <c r="W732" s="116">
        <v>0</v>
      </c>
      <c r="X732" s="116">
        <v>0</v>
      </c>
      <c r="Y732" s="116">
        <v>0</v>
      </c>
      <c r="Z732" s="1646">
        <f t="shared" si="120"/>
        <v>0</v>
      </c>
      <c r="AA732" s="1652">
        <v>0</v>
      </c>
      <c r="AB732" s="116">
        <v>0</v>
      </c>
      <c r="AC732" s="116">
        <v>0</v>
      </c>
      <c r="AD732" s="1646">
        <f t="shared" si="121"/>
        <v>0</v>
      </c>
      <c r="AE732" s="1652">
        <v>0</v>
      </c>
      <c r="AF732" s="116">
        <v>0</v>
      </c>
      <c r="AG732" s="116">
        <v>0</v>
      </c>
      <c r="AH732" s="1646">
        <f t="shared" si="122"/>
        <v>0</v>
      </c>
      <c r="AI732" s="116">
        <v>1.6495599999999999</v>
      </c>
      <c r="AJ732" s="116">
        <v>1.085602</v>
      </c>
      <c r="AK732" s="116">
        <v>0.56395800000000007</v>
      </c>
      <c r="AL732" s="1655">
        <f t="shared" si="123"/>
        <v>0.34188389631174382</v>
      </c>
    </row>
    <row r="733" spans="2:38" outlineLevel="1">
      <c r="B733" s="503" t="s">
        <v>2423</v>
      </c>
      <c r="C733" s="116">
        <v>-2.2504299999999997</v>
      </c>
      <c r="D733" s="116">
        <v>-3.6751754999999999</v>
      </c>
      <c r="E733" s="116">
        <v>1.4247455</v>
      </c>
      <c r="F733" s="1646">
        <f t="shared" si="115"/>
        <v>-0.63309922992494772</v>
      </c>
      <c r="G733" s="116">
        <v>0</v>
      </c>
      <c r="H733" s="116">
        <v>0</v>
      </c>
      <c r="I733" s="116">
        <v>0</v>
      </c>
      <c r="J733" s="1646">
        <f t="shared" si="116"/>
        <v>0</v>
      </c>
      <c r="K733" s="116">
        <v>0.95726</v>
      </c>
      <c r="L733" s="116">
        <v>0.68959999999999999</v>
      </c>
      <c r="M733" s="116">
        <v>0.26765999999999995</v>
      </c>
      <c r="N733" s="1646">
        <f t="shared" si="117"/>
        <v>0.27961055512608901</v>
      </c>
      <c r="O733" s="1652">
        <v>0.44017000000000001</v>
      </c>
      <c r="P733" s="116">
        <v>0.15022000000000002</v>
      </c>
      <c r="Q733" s="116">
        <v>0.28994999999999999</v>
      </c>
      <c r="R733" s="1646">
        <f t="shared" si="118"/>
        <v>0.65872276620396664</v>
      </c>
      <c r="S733" s="116">
        <v>-0.85299999999999976</v>
      </c>
      <c r="T733" s="116">
        <v>-2.8353554999999995</v>
      </c>
      <c r="U733" s="116">
        <v>1.9823554999999999</v>
      </c>
      <c r="V733" s="1646">
        <f t="shared" si="119"/>
        <v>-2.3239806565064485</v>
      </c>
      <c r="W733" s="116">
        <v>0</v>
      </c>
      <c r="X733" s="116">
        <v>0</v>
      </c>
      <c r="Y733" s="116">
        <v>0</v>
      </c>
      <c r="Z733" s="1646">
        <f t="shared" si="120"/>
        <v>0</v>
      </c>
      <c r="AA733" s="1652">
        <v>0</v>
      </c>
      <c r="AB733" s="116">
        <v>0</v>
      </c>
      <c r="AC733" s="116">
        <v>0</v>
      </c>
      <c r="AD733" s="1646">
        <f t="shared" si="121"/>
        <v>0</v>
      </c>
      <c r="AE733" s="1652">
        <v>0</v>
      </c>
      <c r="AF733" s="116">
        <v>0</v>
      </c>
      <c r="AG733" s="116">
        <v>0</v>
      </c>
      <c r="AH733" s="1646">
        <f t="shared" si="122"/>
        <v>0</v>
      </c>
      <c r="AI733" s="116">
        <v>1.3974300000000002</v>
      </c>
      <c r="AJ733" s="116">
        <v>0.83982000000000001</v>
      </c>
      <c r="AK733" s="116">
        <v>0.55761000000000005</v>
      </c>
      <c r="AL733" s="1655">
        <f t="shared" si="123"/>
        <v>0.39902535368497882</v>
      </c>
    </row>
    <row r="734" spans="2:38" outlineLevel="1">
      <c r="B734" s="503" t="s">
        <v>1695</v>
      </c>
      <c r="C734" s="116">
        <v>0</v>
      </c>
      <c r="D734" s="116">
        <v>0</v>
      </c>
      <c r="E734" s="116">
        <v>0</v>
      </c>
      <c r="F734" s="1646">
        <f t="shared" si="115"/>
        <v>0</v>
      </c>
      <c r="G734" s="116">
        <v>11.86495</v>
      </c>
      <c r="H734" s="116">
        <v>9.7023044000000009</v>
      </c>
      <c r="I734" s="116">
        <v>2.1626455999999998</v>
      </c>
      <c r="J734" s="1646">
        <f t="shared" si="116"/>
        <v>0.18227178369904634</v>
      </c>
      <c r="K734" s="116">
        <v>3.5700799999999999</v>
      </c>
      <c r="L734" s="116">
        <v>3.0134999999999996</v>
      </c>
      <c r="M734" s="116">
        <v>0.55658000000000041</v>
      </c>
      <c r="N734" s="1646">
        <f t="shared" si="117"/>
        <v>0.15590126831891735</v>
      </c>
      <c r="O734" s="1652">
        <v>0</v>
      </c>
      <c r="P734" s="116">
        <v>0</v>
      </c>
      <c r="Q734" s="116">
        <v>0</v>
      </c>
      <c r="R734" s="1646">
        <f t="shared" si="118"/>
        <v>0</v>
      </c>
      <c r="S734" s="116">
        <v>15.435030000000001</v>
      </c>
      <c r="T734" s="116">
        <v>12.715804400000001</v>
      </c>
      <c r="U734" s="116">
        <v>2.7192255999999997</v>
      </c>
      <c r="V734" s="1646">
        <f t="shared" si="119"/>
        <v>0.17617235599801229</v>
      </c>
      <c r="W734" s="116">
        <v>0</v>
      </c>
      <c r="X734" s="116">
        <v>0</v>
      </c>
      <c r="Y734" s="116">
        <v>0</v>
      </c>
      <c r="Z734" s="1646">
        <f t="shared" si="120"/>
        <v>0</v>
      </c>
      <c r="AA734" s="1652">
        <v>0</v>
      </c>
      <c r="AB734" s="116">
        <v>0</v>
      </c>
      <c r="AC734" s="116">
        <v>0</v>
      </c>
      <c r="AD734" s="1646">
        <f t="shared" si="121"/>
        <v>0</v>
      </c>
      <c r="AE734" s="1652">
        <v>0</v>
      </c>
      <c r="AF734" s="116">
        <v>0</v>
      </c>
      <c r="AG734" s="116">
        <v>0</v>
      </c>
      <c r="AH734" s="1646">
        <f t="shared" si="122"/>
        <v>0</v>
      </c>
      <c r="AI734" s="116">
        <v>3.5700799999999999</v>
      </c>
      <c r="AJ734" s="116">
        <v>3.0134999999999996</v>
      </c>
      <c r="AK734" s="116">
        <v>0.55658000000000041</v>
      </c>
      <c r="AL734" s="1655">
        <f t="shared" si="123"/>
        <v>0.15590126831891735</v>
      </c>
    </row>
    <row r="735" spans="2:38" outlineLevel="1">
      <c r="B735" s="503" t="s">
        <v>1123</v>
      </c>
      <c r="C735" s="116">
        <v>232.17459999999997</v>
      </c>
      <c r="D735" s="116">
        <v>107.83463712</v>
      </c>
      <c r="E735" s="116">
        <v>124.33996287999997</v>
      </c>
      <c r="F735" s="1646">
        <f t="shared" si="115"/>
        <v>0.53554507202768942</v>
      </c>
      <c r="G735" s="116">
        <v>1.93503</v>
      </c>
      <c r="H735" s="116">
        <v>1.0976987</v>
      </c>
      <c r="I735" s="116">
        <v>0.8373313</v>
      </c>
      <c r="J735" s="1646">
        <f t="shared" si="116"/>
        <v>0.43272264512694891</v>
      </c>
      <c r="K735" s="116">
        <v>0.77948000000000006</v>
      </c>
      <c r="L735" s="116">
        <v>0.62036000000000002</v>
      </c>
      <c r="M735" s="116">
        <v>0.15912000000000001</v>
      </c>
      <c r="N735" s="1646">
        <f t="shared" si="117"/>
        <v>0.20413609072715144</v>
      </c>
      <c r="O735" s="1652">
        <v>0</v>
      </c>
      <c r="P735" s="116">
        <v>0</v>
      </c>
      <c r="Q735" s="116">
        <v>0</v>
      </c>
      <c r="R735" s="1646">
        <f t="shared" si="118"/>
        <v>0</v>
      </c>
      <c r="S735" s="116">
        <v>234.88910999999999</v>
      </c>
      <c r="T735" s="116">
        <v>109.55269582</v>
      </c>
      <c r="U735" s="116">
        <v>125.33641417999999</v>
      </c>
      <c r="V735" s="1646">
        <f t="shared" si="119"/>
        <v>0.53359823356646885</v>
      </c>
      <c r="W735" s="116">
        <v>0</v>
      </c>
      <c r="X735" s="116">
        <v>0</v>
      </c>
      <c r="Y735" s="116">
        <v>0</v>
      </c>
      <c r="Z735" s="1646">
        <f t="shared" si="120"/>
        <v>0</v>
      </c>
      <c r="AA735" s="1652">
        <v>1.63846</v>
      </c>
      <c r="AB735" s="116">
        <v>1.2477399999999998</v>
      </c>
      <c r="AC735" s="116">
        <v>0.39072000000000023</v>
      </c>
      <c r="AD735" s="1646">
        <f t="shared" si="121"/>
        <v>0.23846782954725793</v>
      </c>
      <c r="AE735" s="1652">
        <v>1.63846</v>
      </c>
      <c r="AF735" s="116">
        <v>1.2477399999999998</v>
      </c>
      <c r="AG735" s="116">
        <v>0.39072000000000023</v>
      </c>
      <c r="AH735" s="1646">
        <f t="shared" si="122"/>
        <v>0.23846782954725793</v>
      </c>
      <c r="AI735" s="116">
        <v>2.4179400000000002</v>
      </c>
      <c r="AJ735" s="116">
        <v>1.8680999999999999</v>
      </c>
      <c r="AK735" s="116">
        <v>0.54984000000000011</v>
      </c>
      <c r="AL735" s="1655">
        <f t="shared" si="123"/>
        <v>0.22740018362738532</v>
      </c>
    </row>
    <row r="736" spans="2:38" outlineLevel="1">
      <c r="B736" s="503" t="s">
        <v>2035</v>
      </c>
      <c r="C736" s="116">
        <v>1.01966</v>
      </c>
      <c r="D736" s="116">
        <v>0.80920999999999987</v>
      </c>
      <c r="E736" s="116">
        <v>0.21045000000000005</v>
      </c>
      <c r="F736" s="1646">
        <f t="shared" si="115"/>
        <v>0.20639232685404943</v>
      </c>
      <c r="G736" s="116">
        <v>0</v>
      </c>
      <c r="H736" s="116">
        <v>0</v>
      </c>
      <c r="I736" s="116">
        <v>0</v>
      </c>
      <c r="J736" s="1646">
        <f t="shared" si="116"/>
        <v>0</v>
      </c>
      <c r="K736" s="116">
        <v>2.7376</v>
      </c>
      <c r="L736" s="116">
        <v>2.1956974999999996</v>
      </c>
      <c r="M736" s="116">
        <v>0.54190250000000018</v>
      </c>
      <c r="N736" s="1646">
        <f t="shared" si="117"/>
        <v>0.19794802016364704</v>
      </c>
      <c r="O736" s="1652">
        <v>0</v>
      </c>
      <c r="P736" s="116">
        <v>0</v>
      </c>
      <c r="Q736" s="116">
        <v>0</v>
      </c>
      <c r="R736" s="1646">
        <f t="shared" si="118"/>
        <v>0</v>
      </c>
      <c r="S736" s="116">
        <v>3.7572599999999996</v>
      </c>
      <c r="T736" s="116">
        <v>3.0049074999999998</v>
      </c>
      <c r="U736" s="116">
        <v>0.75235249999999998</v>
      </c>
      <c r="V736" s="1646">
        <f t="shared" si="119"/>
        <v>0.20023966933350368</v>
      </c>
      <c r="W736" s="116">
        <v>0</v>
      </c>
      <c r="X736" s="116">
        <v>0</v>
      </c>
      <c r="Y736" s="116">
        <v>0</v>
      </c>
      <c r="Z736" s="1646">
        <f t="shared" si="120"/>
        <v>0</v>
      </c>
      <c r="AA736" s="1652">
        <v>0</v>
      </c>
      <c r="AB736" s="116">
        <v>0</v>
      </c>
      <c r="AC736" s="116">
        <v>0</v>
      </c>
      <c r="AD736" s="1646">
        <f t="shared" si="121"/>
        <v>0</v>
      </c>
      <c r="AE736" s="1652">
        <v>0</v>
      </c>
      <c r="AF736" s="116">
        <v>0</v>
      </c>
      <c r="AG736" s="116">
        <v>0</v>
      </c>
      <c r="AH736" s="1646">
        <f t="shared" si="122"/>
        <v>0</v>
      </c>
      <c r="AI736" s="116">
        <v>2.7376</v>
      </c>
      <c r="AJ736" s="116">
        <v>2.1956974999999996</v>
      </c>
      <c r="AK736" s="116">
        <v>0.54190250000000018</v>
      </c>
      <c r="AL736" s="1655">
        <f t="shared" si="123"/>
        <v>0.19794802016364704</v>
      </c>
    </row>
    <row r="737" spans="2:38" outlineLevel="1">
      <c r="B737" s="503" t="s">
        <v>4850</v>
      </c>
      <c r="C737" s="116">
        <v>0</v>
      </c>
      <c r="D737" s="116">
        <v>0</v>
      </c>
      <c r="E737" s="116">
        <v>0</v>
      </c>
      <c r="F737" s="1646">
        <f t="shared" si="115"/>
        <v>0</v>
      </c>
      <c r="G737" s="116">
        <v>0</v>
      </c>
      <c r="H737" s="116">
        <v>0</v>
      </c>
      <c r="I737" s="116">
        <v>0</v>
      </c>
      <c r="J737" s="1646">
        <f t="shared" si="116"/>
        <v>0</v>
      </c>
      <c r="K737" s="116">
        <v>0</v>
      </c>
      <c r="L737" s="116">
        <v>0</v>
      </c>
      <c r="M737" s="116">
        <v>0</v>
      </c>
      <c r="N737" s="1646">
        <f t="shared" si="117"/>
        <v>0</v>
      </c>
      <c r="O737" s="1652">
        <v>0</v>
      </c>
      <c r="P737" s="116">
        <v>0</v>
      </c>
      <c r="Q737" s="116">
        <v>0</v>
      </c>
      <c r="R737" s="1646">
        <f t="shared" si="118"/>
        <v>0</v>
      </c>
      <c r="S737" s="116">
        <v>0</v>
      </c>
      <c r="T737" s="116">
        <v>0</v>
      </c>
      <c r="U737" s="116">
        <v>0</v>
      </c>
      <c r="V737" s="1646">
        <f t="shared" si="119"/>
        <v>0</v>
      </c>
      <c r="W737" s="116">
        <v>1.5299100000000001</v>
      </c>
      <c r="X737" s="116">
        <v>0.99309000000000014</v>
      </c>
      <c r="Y737" s="116">
        <v>0.53681999999999996</v>
      </c>
      <c r="Z737" s="1646">
        <f t="shared" si="120"/>
        <v>0.35088338529717428</v>
      </c>
      <c r="AA737" s="1652">
        <v>0</v>
      </c>
      <c r="AB737" s="116">
        <v>0</v>
      </c>
      <c r="AC737" s="116">
        <v>0</v>
      </c>
      <c r="AD737" s="1646">
        <f t="shared" si="121"/>
        <v>0</v>
      </c>
      <c r="AE737" s="1652">
        <v>1.5299100000000001</v>
      </c>
      <c r="AF737" s="116">
        <v>0.99309000000000014</v>
      </c>
      <c r="AG737" s="116">
        <v>0.53681999999999996</v>
      </c>
      <c r="AH737" s="1646">
        <f t="shared" si="122"/>
        <v>0.35088338529717428</v>
      </c>
      <c r="AI737" s="116">
        <v>1.5299100000000001</v>
      </c>
      <c r="AJ737" s="116">
        <v>0.99309000000000014</v>
      </c>
      <c r="AK737" s="116">
        <v>0.53681999999999996</v>
      </c>
      <c r="AL737" s="1655">
        <f t="shared" si="123"/>
        <v>0.35088338529717428</v>
      </c>
    </row>
    <row r="738" spans="2:38" outlineLevel="1">
      <c r="B738" s="503" t="s">
        <v>2315</v>
      </c>
      <c r="C738" s="116">
        <v>0</v>
      </c>
      <c r="D738" s="116">
        <v>0</v>
      </c>
      <c r="E738" s="116">
        <v>0</v>
      </c>
      <c r="F738" s="1646">
        <f t="shared" si="115"/>
        <v>0</v>
      </c>
      <c r="G738" s="116">
        <v>7.1800000000000003E-2</v>
      </c>
      <c r="H738" s="116">
        <v>5.9580000000000001E-2</v>
      </c>
      <c r="I738" s="116">
        <v>1.2219999999999998E-2</v>
      </c>
      <c r="J738" s="1646">
        <f t="shared" si="116"/>
        <v>0.17019498607242337</v>
      </c>
      <c r="K738" s="116">
        <v>0.16494999999999999</v>
      </c>
      <c r="L738" s="116">
        <v>0.141015</v>
      </c>
      <c r="M738" s="116">
        <v>2.3934999999999974E-2</v>
      </c>
      <c r="N738" s="1646">
        <f t="shared" si="117"/>
        <v>0.14510457714458913</v>
      </c>
      <c r="O738" s="1652">
        <v>0</v>
      </c>
      <c r="P738" s="116">
        <v>0</v>
      </c>
      <c r="Q738" s="116">
        <v>0</v>
      </c>
      <c r="R738" s="1646">
        <f t="shared" si="118"/>
        <v>0</v>
      </c>
      <c r="S738" s="116">
        <v>0.23674999999999999</v>
      </c>
      <c r="T738" s="116">
        <v>0.20059500000000002</v>
      </c>
      <c r="U738" s="116">
        <v>3.6154999999999972E-2</v>
      </c>
      <c r="V738" s="1646">
        <f t="shared" si="119"/>
        <v>0.15271383315733886</v>
      </c>
      <c r="W738" s="116">
        <v>1.03247</v>
      </c>
      <c r="X738" s="116">
        <v>0.75781500000000002</v>
      </c>
      <c r="Y738" s="116">
        <v>0.27465499999999998</v>
      </c>
      <c r="Z738" s="1646">
        <f t="shared" si="120"/>
        <v>0.26601741454957528</v>
      </c>
      <c r="AA738" s="1652">
        <v>0.98462000000000005</v>
      </c>
      <c r="AB738" s="116">
        <v>0.75358000000000003</v>
      </c>
      <c r="AC738" s="116">
        <v>0.23103999999999997</v>
      </c>
      <c r="AD738" s="1646">
        <f t="shared" si="121"/>
        <v>0.23464890008328082</v>
      </c>
      <c r="AE738" s="1652">
        <v>2.01709</v>
      </c>
      <c r="AF738" s="116">
        <v>1.511395</v>
      </c>
      <c r="AG738" s="116">
        <v>0.50569500000000012</v>
      </c>
      <c r="AH738" s="1646">
        <f t="shared" si="122"/>
        <v>0.25070522386209843</v>
      </c>
      <c r="AI738" s="116">
        <v>2.1820399999999998</v>
      </c>
      <c r="AJ738" s="116">
        <v>1.6524100000000002</v>
      </c>
      <c r="AK738" s="116">
        <v>0.52962999999999993</v>
      </c>
      <c r="AL738" s="1655">
        <f t="shared" si="123"/>
        <v>0.24272240655533353</v>
      </c>
    </row>
    <row r="739" spans="2:38" outlineLevel="1">
      <c r="B739" s="503" t="s">
        <v>3071</v>
      </c>
      <c r="C739" s="116">
        <v>0</v>
      </c>
      <c r="D739" s="116">
        <v>0</v>
      </c>
      <c r="E739" s="116">
        <v>0</v>
      </c>
      <c r="F739" s="1646">
        <f t="shared" si="115"/>
        <v>0</v>
      </c>
      <c r="G739" s="116">
        <v>0</v>
      </c>
      <c r="H739" s="116">
        <v>0</v>
      </c>
      <c r="I739" s="116">
        <v>0</v>
      </c>
      <c r="J739" s="1646">
        <f t="shared" si="116"/>
        <v>0</v>
      </c>
      <c r="K739" s="116">
        <v>0</v>
      </c>
      <c r="L739" s="116">
        <v>0</v>
      </c>
      <c r="M739" s="116">
        <v>0</v>
      </c>
      <c r="N739" s="1646">
        <f t="shared" si="117"/>
        <v>0</v>
      </c>
      <c r="O739" s="1652">
        <v>0</v>
      </c>
      <c r="P739" s="116">
        <v>0</v>
      </c>
      <c r="Q739" s="116">
        <v>0</v>
      </c>
      <c r="R739" s="1646">
        <f t="shared" si="118"/>
        <v>0</v>
      </c>
      <c r="S739" s="116">
        <v>0</v>
      </c>
      <c r="T739" s="116">
        <v>0</v>
      </c>
      <c r="U739" s="116">
        <v>0</v>
      </c>
      <c r="V739" s="1646">
        <f t="shared" si="119"/>
        <v>0</v>
      </c>
      <c r="W739" s="116">
        <v>1.6743599999999998</v>
      </c>
      <c r="X739" s="116">
        <v>1.3572599999999997</v>
      </c>
      <c r="Y739" s="116">
        <v>0.31710000000000016</v>
      </c>
      <c r="Z739" s="1646">
        <f t="shared" si="120"/>
        <v>0.18938579516949772</v>
      </c>
      <c r="AA739" s="1652">
        <v>1.1162399999999999</v>
      </c>
      <c r="AB739" s="116">
        <v>0.90708</v>
      </c>
      <c r="AC739" s="116">
        <v>0.20915999999999996</v>
      </c>
      <c r="AD739" s="1646">
        <f t="shared" si="121"/>
        <v>0.18737905826703932</v>
      </c>
      <c r="AE739" s="1652">
        <v>2.7906</v>
      </c>
      <c r="AF739" s="116">
        <v>2.2643399999999998</v>
      </c>
      <c r="AG739" s="116">
        <v>0.52626000000000017</v>
      </c>
      <c r="AH739" s="1646">
        <f t="shared" si="122"/>
        <v>0.18858310040851436</v>
      </c>
      <c r="AI739" s="116">
        <v>2.7906</v>
      </c>
      <c r="AJ739" s="116">
        <v>2.2643399999999998</v>
      </c>
      <c r="AK739" s="116">
        <v>0.52626000000000017</v>
      </c>
      <c r="AL739" s="1655">
        <f t="shared" si="123"/>
        <v>0.18858310040851436</v>
      </c>
    </row>
    <row r="740" spans="2:38" outlineLevel="1">
      <c r="B740" s="503" t="s">
        <v>2197</v>
      </c>
      <c r="C740" s="116">
        <v>0</v>
      </c>
      <c r="D740" s="116">
        <v>0</v>
      </c>
      <c r="E740" s="116">
        <v>0</v>
      </c>
      <c r="F740" s="1646">
        <f t="shared" si="115"/>
        <v>0</v>
      </c>
      <c r="G740" s="116">
        <v>0</v>
      </c>
      <c r="H740" s="116">
        <v>0</v>
      </c>
      <c r="I740" s="116">
        <v>0</v>
      </c>
      <c r="J740" s="1646">
        <f t="shared" si="116"/>
        <v>0</v>
      </c>
      <c r="K740" s="116">
        <v>1.1230799999999999</v>
      </c>
      <c r="L740" s="116">
        <v>0.60018999999999989</v>
      </c>
      <c r="M740" s="116">
        <v>0.52288999999999997</v>
      </c>
      <c r="N740" s="1646">
        <f t="shared" si="117"/>
        <v>0.46558571072408023</v>
      </c>
      <c r="O740" s="1652">
        <v>0</v>
      </c>
      <c r="P740" s="116">
        <v>0</v>
      </c>
      <c r="Q740" s="116">
        <v>0</v>
      </c>
      <c r="R740" s="1646">
        <f t="shared" si="118"/>
        <v>0</v>
      </c>
      <c r="S740" s="116">
        <v>1.1230799999999999</v>
      </c>
      <c r="T740" s="116">
        <v>0.60018999999999989</v>
      </c>
      <c r="U740" s="116">
        <v>0.52288999999999997</v>
      </c>
      <c r="V740" s="1646">
        <f t="shared" si="119"/>
        <v>0.46558571072408023</v>
      </c>
      <c r="W740" s="116">
        <v>0</v>
      </c>
      <c r="X740" s="116">
        <v>0</v>
      </c>
      <c r="Y740" s="116">
        <v>0</v>
      </c>
      <c r="Z740" s="1646">
        <f t="shared" si="120"/>
        <v>0</v>
      </c>
      <c r="AA740" s="1652">
        <v>0</v>
      </c>
      <c r="AB740" s="116">
        <v>0</v>
      </c>
      <c r="AC740" s="116">
        <v>0</v>
      </c>
      <c r="AD740" s="1646">
        <f t="shared" si="121"/>
        <v>0</v>
      </c>
      <c r="AE740" s="1652">
        <v>0</v>
      </c>
      <c r="AF740" s="116">
        <v>0</v>
      </c>
      <c r="AG740" s="116">
        <v>0</v>
      </c>
      <c r="AH740" s="1646">
        <f t="shared" si="122"/>
        <v>0</v>
      </c>
      <c r="AI740" s="116">
        <v>1.1230799999999999</v>
      </c>
      <c r="AJ740" s="116">
        <v>0.60018999999999989</v>
      </c>
      <c r="AK740" s="116">
        <v>0.52288999999999997</v>
      </c>
      <c r="AL740" s="1655">
        <f t="shared" si="123"/>
        <v>0.46558571072408023</v>
      </c>
    </row>
    <row r="741" spans="2:38" outlineLevel="1">
      <c r="B741" s="503" t="s">
        <v>2203</v>
      </c>
      <c r="C741" s="116">
        <v>0</v>
      </c>
      <c r="D741" s="116">
        <v>0</v>
      </c>
      <c r="E741" s="116">
        <v>0</v>
      </c>
      <c r="F741" s="1646">
        <f t="shared" si="115"/>
        <v>0</v>
      </c>
      <c r="G741" s="116">
        <v>0</v>
      </c>
      <c r="H741" s="116">
        <v>0</v>
      </c>
      <c r="I741" s="116">
        <v>0</v>
      </c>
      <c r="J741" s="1646">
        <f t="shared" si="116"/>
        <v>0</v>
      </c>
      <c r="K741" s="116">
        <v>1.0897399999999999</v>
      </c>
      <c r="L741" s="116">
        <v>0.84776000000000007</v>
      </c>
      <c r="M741" s="116">
        <v>0.24197999999999992</v>
      </c>
      <c r="N741" s="1646">
        <f t="shared" si="117"/>
        <v>0.22205296676271399</v>
      </c>
      <c r="O741" s="1652">
        <v>0</v>
      </c>
      <c r="P741" s="116">
        <v>0</v>
      </c>
      <c r="Q741" s="116">
        <v>0</v>
      </c>
      <c r="R741" s="1646">
        <f t="shared" si="118"/>
        <v>0</v>
      </c>
      <c r="S741" s="116">
        <v>1.0897399999999999</v>
      </c>
      <c r="T741" s="116">
        <v>0.84776000000000007</v>
      </c>
      <c r="U741" s="116">
        <v>0.24197999999999992</v>
      </c>
      <c r="V741" s="1646">
        <f t="shared" si="119"/>
        <v>0.22205296676271399</v>
      </c>
      <c r="W741" s="116">
        <v>1.3803399999999999</v>
      </c>
      <c r="X741" s="116">
        <v>1.1016299999999999</v>
      </c>
      <c r="Y741" s="116">
        <v>0.27871000000000001</v>
      </c>
      <c r="Z741" s="1646">
        <f t="shared" si="120"/>
        <v>0.20191402118318677</v>
      </c>
      <c r="AA741" s="1652">
        <v>0</v>
      </c>
      <c r="AB741" s="116">
        <v>0</v>
      </c>
      <c r="AC741" s="116">
        <v>0</v>
      </c>
      <c r="AD741" s="1646">
        <f t="shared" si="121"/>
        <v>0</v>
      </c>
      <c r="AE741" s="1652">
        <v>1.3803399999999999</v>
      </c>
      <c r="AF741" s="116">
        <v>1.1016299999999999</v>
      </c>
      <c r="AG741" s="116">
        <v>0.27871000000000001</v>
      </c>
      <c r="AH741" s="1646">
        <f t="shared" si="122"/>
        <v>0.20191402118318677</v>
      </c>
      <c r="AI741" s="116">
        <v>2.4700799999999998</v>
      </c>
      <c r="AJ741" s="116">
        <v>1.94939</v>
      </c>
      <c r="AK741" s="116">
        <v>0.5206900000000001</v>
      </c>
      <c r="AL741" s="1655">
        <f t="shared" si="123"/>
        <v>0.21079884052338391</v>
      </c>
    </row>
    <row r="742" spans="2:38" outlineLevel="1">
      <c r="B742" s="503" t="s">
        <v>2163</v>
      </c>
      <c r="C742" s="116">
        <v>1.45042</v>
      </c>
      <c r="D742" s="116">
        <v>1.0469447999999999</v>
      </c>
      <c r="E742" s="116">
        <v>0.40347520000000009</v>
      </c>
      <c r="F742" s="1646">
        <f t="shared" si="115"/>
        <v>0.27817818287116841</v>
      </c>
      <c r="G742" s="116">
        <v>0</v>
      </c>
      <c r="H742" s="116">
        <v>0</v>
      </c>
      <c r="I742" s="116">
        <v>0</v>
      </c>
      <c r="J742" s="1646">
        <f t="shared" si="116"/>
        <v>0</v>
      </c>
      <c r="K742" s="116">
        <v>0</v>
      </c>
      <c r="L742" s="116">
        <v>0</v>
      </c>
      <c r="M742" s="116">
        <v>0</v>
      </c>
      <c r="N742" s="1646">
        <f t="shared" si="117"/>
        <v>0</v>
      </c>
      <c r="O742" s="1652">
        <v>1.47777</v>
      </c>
      <c r="P742" s="116">
        <v>0.98057879999999997</v>
      </c>
      <c r="Q742" s="116">
        <v>0.4971912</v>
      </c>
      <c r="R742" s="1646">
        <f t="shared" si="118"/>
        <v>0.33644694370571876</v>
      </c>
      <c r="S742" s="116">
        <v>2.9281899999999998</v>
      </c>
      <c r="T742" s="116">
        <v>2.0275235999999999</v>
      </c>
      <c r="U742" s="116">
        <v>0.90066640000000009</v>
      </c>
      <c r="V742" s="1646">
        <f t="shared" si="119"/>
        <v>0.30758468542000356</v>
      </c>
      <c r="W742" s="116">
        <v>0</v>
      </c>
      <c r="X742" s="116">
        <v>0</v>
      </c>
      <c r="Y742" s="116">
        <v>0</v>
      </c>
      <c r="Z742" s="1646">
        <f t="shared" si="120"/>
        <v>0</v>
      </c>
      <c r="AA742" s="1652">
        <v>0</v>
      </c>
      <c r="AB742" s="116">
        <v>0</v>
      </c>
      <c r="AC742" s="116">
        <v>0</v>
      </c>
      <c r="AD742" s="1646">
        <f t="shared" si="121"/>
        <v>0</v>
      </c>
      <c r="AE742" s="1652">
        <v>0</v>
      </c>
      <c r="AF742" s="116">
        <v>0</v>
      </c>
      <c r="AG742" s="116">
        <v>0</v>
      </c>
      <c r="AH742" s="1646">
        <f t="shared" si="122"/>
        <v>0</v>
      </c>
      <c r="AI742" s="116">
        <v>1.47777</v>
      </c>
      <c r="AJ742" s="116">
        <v>0.98057879999999997</v>
      </c>
      <c r="AK742" s="116">
        <v>0.4971912</v>
      </c>
      <c r="AL742" s="1655">
        <f t="shared" si="123"/>
        <v>0.33644694370571876</v>
      </c>
    </row>
    <row r="743" spans="2:38" outlineLevel="1">
      <c r="B743" s="503" t="s">
        <v>4853</v>
      </c>
      <c r="C743" s="116">
        <v>0</v>
      </c>
      <c r="D743" s="116">
        <v>0</v>
      </c>
      <c r="E743" s="116">
        <v>0</v>
      </c>
      <c r="F743" s="1646">
        <f t="shared" si="115"/>
        <v>0</v>
      </c>
      <c r="G743" s="116">
        <v>0</v>
      </c>
      <c r="H743" s="116">
        <v>0</v>
      </c>
      <c r="I743" s="116">
        <v>0</v>
      </c>
      <c r="J743" s="1646">
        <f t="shared" si="116"/>
        <v>0</v>
      </c>
      <c r="K743" s="116">
        <v>0</v>
      </c>
      <c r="L743" s="116">
        <v>0</v>
      </c>
      <c r="M743" s="116">
        <v>0</v>
      </c>
      <c r="N743" s="1646">
        <f t="shared" si="117"/>
        <v>0</v>
      </c>
      <c r="O743" s="1652">
        <v>1.96</v>
      </c>
      <c r="P743" s="116">
        <v>1.46376</v>
      </c>
      <c r="Q743" s="116">
        <v>0.49624000000000001</v>
      </c>
      <c r="R743" s="1646">
        <f t="shared" si="118"/>
        <v>0.25318367346938775</v>
      </c>
      <c r="S743" s="116">
        <v>1.96</v>
      </c>
      <c r="T743" s="116">
        <v>1.46376</v>
      </c>
      <c r="U743" s="116">
        <v>0.49624000000000001</v>
      </c>
      <c r="V743" s="1646">
        <f t="shared" si="119"/>
        <v>0.25318367346938775</v>
      </c>
      <c r="W743" s="116">
        <v>0</v>
      </c>
      <c r="X743" s="116">
        <v>0</v>
      </c>
      <c r="Y743" s="116">
        <v>0</v>
      </c>
      <c r="Z743" s="1646">
        <f t="shared" si="120"/>
        <v>0</v>
      </c>
      <c r="AA743" s="1652">
        <v>0</v>
      </c>
      <c r="AB743" s="116">
        <v>0</v>
      </c>
      <c r="AC743" s="116">
        <v>0</v>
      </c>
      <c r="AD743" s="1646">
        <f t="shared" si="121"/>
        <v>0</v>
      </c>
      <c r="AE743" s="1652">
        <v>0</v>
      </c>
      <c r="AF743" s="116">
        <v>0</v>
      </c>
      <c r="AG743" s="116">
        <v>0</v>
      </c>
      <c r="AH743" s="1646">
        <f t="shared" si="122"/>
        <v>0</v>
      </c>
      <c r="AI743" s="116">
        <v>1.96</v>
      </c>
      <c r="AJ743" s="116">
        <v>1.46376</v>
      </c>
      <c r="AK743" s="116">
        <v>0.49624000000000001</v>
      </c>
      <c r="AL743" s="1655">
        <f t="shared" si="123"/>
        <v>0.25318367346938775</v>
      </c>
    </row>
    <row r="744" spans="2:38" outlineLevel="1">
      <c r="B744" s="503" t="s">
        <v>2195</v>
      </c>
      <c r="C744" s="116">
        <v>0</v>
      </c>
      <c r="D744" s="116">
        <v>0</v>
      </c>
      <c r="E744" s="116">
        <v>0</v>
      </c>
      <c r="F744" s="1646">
        <f t="shared" si="115"/>
        <v>0</v>
      </c>
      <c r="G744" s="116">
        <v>0</v>
      </c>
      <c r="H744" s="116">
        <v>0</v>
      </c>
      <c r="I744" s="116">
        <v>0</v>
      </c>
      <c r="J744" s="1646">
        <f t="shared" si="116"/>
        <v>0</v>
      </c>
      <c r="K744" s="116">
        <v>1.13931</v>
      </c>
      <c r="L744" s="116">
        <v>0.64571389999999995</v>
      </c>
      <c r="M744" s="116">
        <v>0.49359609999999998</v>
      </c>
      <c r="N744" s="1646">
        <f t="shared" si="117"/>
        <v>0.43324126006091401</v>
      </c>
      <c r="O744" s="1652">
        <v>0</v>
      </c>
      <c r="P744" s="116">
        <v>0</v>
      </c>
      <c r="Q744" s="116">
        <v>0</v>
      </c>
      <c r="R744" s="1646">
        <f t="shared" si="118"/>
        <v>0</v>
      </c>
      <c r="S744" s="116">
        <v>1.13931</v>
      </c>
      <c r="T744" s="116">
        <v>0.64571389999999995</v>
      </c>
      <c r="U744" s="116">
        <v>0.49359609999999998</v>
      </c>
      <c r="V744" s="1646">
        <f t="shared" si="119"/>
        <v>0.43324126006091401</v>
      </c>
      <c r="W744" s="116">
        <v>0</v>
      </c>
      <c r="X744" s="116">
        <v>0</v>
      </c>
      <c r="Y744" s="116">
        <v>0</v>
      </c>
      <c r="Z744" s="1646">
        <f t="shared" si="120"/>
        <v>0</v>
      </c>
      <c r="AA744" s="1652">
        <v>0</v>
      </c>
      <c r="AB744" s="116">
        <v>0</v>
      </c>
      <c r="AC744" s="116">
        <v>0</v>
      </c>
      <c r="AD744" s="1646">
        <f t="shared" si="121"/>
        <v>0</v>
      </c>
      <c r="AE744" s="1652">
        <v>0</v>
      </c>
      <c r="AF744" s="116">
        <v>0</v>
      </c>
      <c r="AG744" s="116">
        <v>0</v>
      </c>
      <c r="AH744" s="1646">
        <f t="shared" si="122"/>
        <v>0</v>
      </c>
      <c r="AI744" s="116">
        <v>1.13931</v>
      </c>
      <c r="AJ744" s="116">
        <v>0.64571389999999995</v>
      </c>
      <c r="AK744" s="116">
        <v>0.49359609999999998</v>
      </c>
      <c r="AL744" s="1655">
        <f t="shared" si="123"/>
        <v>0.43324126006091401</v>
      </c>
    </row>
    <row r="745" spans="2:38" outlineLevel="1">
      <c r="B745" s="503" t="s">
        <v>2351</v>
      </c>
      <c r="C745" s="116">
        <v>0.11453000000000001</v>
      </c>
      <c r="D745" s="116">
        <v>7.7271899999999991E-2</v>
      </c>
      <c r="E745" s="116">
        <v>3.7258100000000016E-2</v>
      </c>
      <c r="F745" s="1646">
        <f t="shared" si="115"/>
        <v>0.32531301842312071</v>
      </c>
      <c r="G745" s="116">
        <v>0</v>
      </c>
      <c r="H745" s="116">
        <v>0</v>
      </c>
      <c r="I745" s="116">
        <v>0</v>
      </c>
      <c r="J745" s="1646">
        <f t="shared" si="116"/>
        <v>0</v>
      </c>
      <c r="K745" s="116">
        <v>0.15725999999999998</v>
      </c>
      <c r="L745" s="116">
        <v>7.8054799999999994E-2</v>
      </c>
      <c r="M745" s="116">
        <v>7.920519999999999E-2</v>
      </c>
      <c r="N745" s="1646">
        <f t="shared" si="117"/>
        <v>0.50365763703421085</v>
      </c>
      <c r="O745" s="1652">
        <v>0.12819999999999998</v>
      </c>
      <c r="P745" s="116">
        <v>0</v>
      </c>
      <c r="Q745" s="116">
        <v>0.12819999999999998</v>
      </c>
      <c r="R745" s="1646">
        <f t="shared" si="118"/>
        <v>1</v>
      </c>
      <c r="S745" s="116">
        <v>0.39998999999999996</v>
      </c>
      <c r="T745" s="116">
        <v>0.15532669999999998</v>
      </c>
      <c r="U745" s="116">
        <v>0.24466329999999997</v>
      </c>
      <c r="V745" s="1646">
        <f t="shared" si="119"/>
        <v>0.61167354183854594</v>
      </c>
      <c r="W745" s="116">
        <v>0</v>
      </c>
      <c r="X745" s="116">
        <v>0</v>
      </c>
      <c r="Y745" s="116">
        <v>0</v>
      </c>
      <c r="Z745" s="1646">
        <f t="shared" si="120"/>
        <v>0</v>
      </c>
      <c r="AA745" s="1652">
        <v>0.74187999999999998</v>
      </c>
      <c r="AB745" s="116">
        <v>0.4773288</v>
      </c>
      <c r="AC745" s="116">
        <v>0.26455119999999999</v>
      </c>
      <c r="AD745" s="1646">
        <f t="shared" si="121"/>
        <v>0.35659567585054186</v>
      </c>
      <c r="AE745" s="1652">
        <v>0.74187999999999998</v>
      </c>
      <c r="AF745" s="116">
        <v>0.4773288</v>
      </c>
      <c r="AG745" s="116">
        <v>0.26455119999999999</v>
      </c>
      <c r="AH745" s="1646">
        <f t="shared" si="122"/>
        <v>0.35659567585054186</v>
      </c>
      <c r="AI745" s="116">
        <v>1.0273399999999999</v>
      </c>
      <c r="AJ745" s="116">
        <v>0.55538359999999998</v>
      </c>
      <c r="AK745" s="116">
        <v>0.47195639999999994</v>
      </c>
      <c r="AL745" s="1655">
        <f t="shared" si="123"/>
        <v>0.45939649969824981</v>
      </c>
    </row>
    <row r="746" spans="2:38" outlineLevel="1">
      <c r="B746" s="503" t="s">
        <v>1985</v>
      </c>
      <c r="C746" s="116">
        <v>0</v>
      </c>
      <c r="D746" s="116">
        <v>0</v>
      </c>
      <c r="E746" s="116">
        <v>0</v>
      </c>
      <c r="F746" s="1646">
        <f t="shared" si="115"/>
        <v>0</v>
      </c>
      <c r="G746" s="116">
        <v>0</v>
      </c>
      <c r="H746" s="116">
        <v>0</v>
      </c>
      <c r="I746" s="116">
        <v>0</v>
      </c>
      <c r="J746" s="1646">
        <f t="shared" si="116"/>
        <v>0</v>
      </c>
      <c r="K746" s="116">
        <v>4.8384599999999987</v>
      </c>
      <c r="L746" s="116">
        <v>4.3800112000000002</v>
      </c>
      <c r="M746" s="116">
        <v>0.45844879999999832</v>
      </c>
      <c r="N746" s="1646">
        <f t="shared" si="117"/>
        <v>9.4750974483616371E-2</v>
      </c>
      <c r="O746" s="1652">
        <v>0</v>
      </c>
      <c r="P746" s="116">
        <v>0</v>
      </c>
      <c r="Q746" s="116">
        <v>0</v>
      </c>
      <c r="R746" s="1646">
        <f t="shared" si="118"/>
        <v>0</v>
      </c>
      <c r="S746" s="116">
        <v>4.8384599999999987</v>
      </c>
      <c r="T746" s="116">
        <v>4.3800112000000002</v>
      </c>
      <c r="U746" s="116">
        <v>0.45844879999999832</v>
      </c>
      <c r="V746" s="1646">
        <f t="shared" si="119"/>
        <v>9.4750974483616371E-2</v>
      </c>
      <c r="W746" s="116">
        <v>0</v>
      </c>
      <c r="X746" s="116">
        <v>0</v>
      </c>
      <c r="Y746" s="116">
        <v>0</v>
      </c>
      <c r="Z746" s="1646">
        <f t="shared" si="120"/>
        <v>0</v>
      </c>
      <c r="AA746" s="1652">
        <v>0</v>
      </c>
      <c r="AB746" s="116">
        <v>0</v>
      </c>
      <c r="AC746" s="116">
        <v>0</v>
      </c>
      <c r="AD746" s="1646">
        <f t="shared" si="121"/>
        <v>0</v>
      </c>
      <c r="AE746" s="1652">
        <v>0</v>
      </c>
      <c r="AF746" s="116">
        <v>0</v>
      </c>
      <c r="AG746" s="116">
        <v>0</v>
      </c>
      <c r="AH746" s="1646">
        <f t="shared" si="122"/>
        <v>0</v>
      </c>
      <c r="AI746" s="116">
        <v>4.8384599999999987</v>
      </c>
      <c r="AJ746" s="116">
        <v>4.3800112000000002</v>
      </c>
      <c r="AK746" s="116">
        <v>0.45844879999999832</v>
      </c>
      <c r="AL746" s="1655">
        <f t="shared" si="123"/>
        <v>9.4750974483616371E-2</v>
      </c>
    </row>
    <row r="747" spans="2:38" outlineLevel="1">
      <c r="B747" s="503" t="s">
        <v>2177</v>
      </c>
      <c r="C747" s="116">
        <v>0</v>
      </c>
      <c r="D747" s="116">
        <v>0</v>
      </c>
      <c r="E747" s="116">
        <v>0</v>
      </c>
      <c r="F747" s="1646">
        <f t="shared" si="115"/>
        <v>0</v>
      </c>
      <c r="G747" s="116">
        <v>1.1786300000000001</v>
      </c>
      <c r="H747" s="116">
        <v>0.94264200000000009</v>
      </c>
      <c r="I747" s="116">
        <v>0.23598800000000006</v>
      </c>
      <c r="J747" s="1646">
        <f t="shared" si="116"/>
        <v>0.20022229198306513</v>
      </c>
      <c r="K747" s="116">
        <v>6.2390000000000001E-2</v>
      </c>
      <c r="L747" s="116">
        <v>4.5550599999999997E-2</v>
      </c>
      <c r="M747" s="116">
        <v>1.6839400000000004E-2</v>
      </c>
      <c r="N747" s="1646">
        <f t="shared" si="117"/>
        <v>0.26990543356307106</v>
      </c>
      <c r="O747" s="1652">
        <v>0.73418000000000005</v>
      </c>
      <c r="P747" s="116">
        <v>0.4559301</v>
      </c>
      <c r="Q747" s="116">
        <v>0.27824990000000011</v>
      </c>
      <c r="R747" s="1646">
        <f t="shared" si="118"/>
        <v>0.37899411588438814</v>
      </c>
      <c r="S747" s="116">
        <v>1.9752000000000003</v>
      </c>
      <c r="T747" s="116">
        <v>1.4441227000000001</v>
      </c>
      <c r="U747" s="116">
        <v>0.5310773000000002</v>
      </c>
      <c r="V747" s="1646">
        <f t="shared" si="119"/>
        <v>0.26887267112191177</v>
      </c>
      <c r="W747" s="116">
        <v>0</v>
      </c>
      <c r="X747" s="116">
        <v>0</v>
      </c>
      <c r="Y747" s="116">
        <v>0</v>
      </c>
      <c r="Z747" s="1646">
        <f t="shared" si="120"/>
        <v>0</v>
      </c>
      <c r="AA747" s="1652">
        <v>1.0128200000000001</v>
      </c>
      <c r="AB747" s="116">
        <v>0.87450000000000006</v>
      </c>
      <c r="AC747" s="116">
        <v>0.13832000000000005</v>
      </c>
      <c r="AD747" s="1646">
        <f t="shared" si="121"/>
        <v>0.13656918307300414</v>
      </c>
      <c r="AE747" s="1652">
        <v>1.0128200000000001</v>
      </c>
      <c r="AF747" s="116">
        <v>0.87450000000000006</v>
      </c>
      <c r="AG747" s="116">
        <v>0.13832000000000005</v>
      </c>
      <c r="AH747" s="1646">
        <f t="shared" si="122"/>
        <v>0.13656918307300414</v>
      </c>
      <c r="AI747" s="116">
        <v>1.8093900000000001</v>
      </c>
      <c r="AJ747" s="116">
        <v>1.3759807000000002</v>
      </c>
      <c r="AK747" s="116">
        <v>0.43340930000000005</v>
      </c>
      <c r="AL747" s="1655">
        <f t="shared" si="123"/>
        <v>0.23953337865247407</v>
      </c>
    </row>
    <row r="748" spans="2:38" outlineLevel="1">
      <c r="B748" s="503" t="s">
        <v>2137</v>
      </c>
      <c r="C748" s="116">
        <v>0</v>
      </c>
      <c r="D748" s="116">
        <v>0</v>
      </c>
      <c r="E748" s="116">
        <v>0</v>
      </c>
      <c r="F748" s="1646">
        <f t="shared" si="115"/>
        <v>0</v>
      </c>
      <c r="G748" s="116">
        <v>0</v>
      </c>
      <c r="H748" s="116">
        <v>0</v>
      </c>
      <c r="I748" s="116">
        <v>0</v>
      </c>
      <c r="J748" s="1646">
        <f t="shared" si="116"/>
        <v>0</v>
      </c>
      <c r="K748" s="116">
        <v>1.7649600000000001</v>
      </c>
      <c r="L748" s="116">
        <v>1.3318700000000001</v>
      </c>
      <c r="M748" s="116">
        <v>0.43308999999999992</v>
      </c>
      <c r="N748" s="1646">
        <f t="shared" si="117"/>
        <v>0.24538233161091463</v>
      </c>
      <c r="O748" s="1652">
        <v>0</v>
      </c>
      <c r="P748" s="116">
        <v>0</v>
      </c>
      <c r="Q748" s="116">
        <v>0</v>
      </c>
      <c r="R748" s="1646">
        <f t="shared" si="118"/>
        <v>0</v>
      </c>
      <c r="S748" s="116">
        <v>1.7649600000000001</v>
      </c>
      <c r="T748" s="116">
        <v>1.3318700000000001</v>
      </c>
      <c r="U748" s="116">
        <v>0.43308999999999992</v>
      </c>
      <c r="V748" s="1646">
        <f t="shared" si="119"/>
        <v>0.24538233161091463</v>
      </c>
      <c r="W748" s="116">
        <v>0</v>
      </c>
      <c r="X748" s="116">
        <v>0</v>
      </c>
      <c r="Y748" s="116">
        <v>0</v>
      </c>
      <c r="Z748" s="1646">
        <f t="shared" si="120"/>
        <v>0</v>
      </c>
      <c r="AA748" s="1652">
        <v>0</v>
      </c>
      <c r="AB748" s="116">
        <v>0</v>
      </c>
      <c r="AC748" s="116">
        <v>0</v>
      </c>
      <c r="AD748" s="1646">
        <f t="shared" si="121"/>
        <v>0</v>
      </c>
      <c r="AE748" s="1652">
        <v>0</v>
      </c>
      <c r="AF748" s="116">
        <v>0</v>
      </c>
      <c r="AG748" s="116">
        <v>0</v>
      </c>
      <c r="AH748" s="1646">
        <f t="shared" si="122"/>
        <v>0</v>
      </c>
      <c r="AI748" s="116">
        <v>1.7649600000000001</v>
      </c>
      <c r="AJ748" s="116">
        <v>1.3318700000000001</v>
      </c>
      <c r="AK748" s="116">
        <v>0.43308999999999992</v>
      </c>
      <c r="AL748" s="1655">
        <f t="shared" si="123"/>
        <v>0.24538233161091463</v>
      </c>
    </row>
    <row r="749" spans="2:38" outlineLevel="1">
      <c r="B749" s="503" t="s">
        <v>3613</v>
      </c>
      <c r="C749" s="116">
        <v>0</v>
      </c>
      <c r="D749" s="116">
        <v>0</v>
      </c>
      <c r="E749" s="116">
        <v>0</v>
      </c>
      <c r="F749" s="1646">
        <f t="shared" si="115"/>
        <v>0</v>
      </c>
      <c r="G749" s="116">
        <v>0</v>
      </c>
      <c r="H749" s="116">
        <v>0</v>
      </c>
      <c r="I749" s="116">
        <v>0</v>
      </c>
      <c r="J749" s="1646">
        <f t="shared" si="116"/>
        <v>0</v>
      </c>
      <c r="K749" s="116">
        <v>0</v>
      </c>
      <c r="L749" s="116">
        <v>0</v>
      </c>
      <c r="M749" s="116">
        <v>0</v>
      </c>
      <c r="N749" s="1646">
        <f t="shared" si="117"/>
        <v>0</v>
      </c>
      <c r="O749" s="1652">
        <v>0.37777999999999995</v>
      </c>
      <c r="P749" s="116">
        <v>0.29818499999999998</v>
      </c>
      <c r="Q749" s="116">
        <v>7.9594999999999971E-2</v>
      </c>
      <c r="R749" s="1646">
        <f t="shared" si="118"/>
        <v>0.21069140769760172</v>
      </c>
      <c r="S749" s="116">
        <v>0.37777999999999995</v>
      </c>
      <c r="T749" s="116">
        <v>0.29818499999999998</v>
      </c>
      <c r="U749" s="116">
        <v>7.9594999999999971E-2</v>
      </c>
      <c r="V749" s="1646">
        <f t="shared" si="119"/>
        <v>0.21069140769760172</v>
      </c>
      <c r="W749" s="116">
        <v>0.41367999999999999</v>
      </c>
      <c r="X749" s="116">
        <v>0.25481999999999999</v>
      </c>
      <c r="Y749" s="116">
        <v>0.15886</v>
      </c>
      <c r="Z749" s="1646">
        <f t="shared" si="120"/>
        <v>0.38401663121253143</v>
      </c>
      <c r="AA749" s="1652">
        <v>0.42479</v>
      </c>
      <c r="AB749" s="116">
        <v>0.24040000000000003</v>
      </c>
      <c r="AC749" s="116">
        <v>0.18439</v>
      </c>
      <c r="AD749" s="1646">
        <f t="shared" si="121"/>
        <v>0.43407330681042394</v>
      </c>
      <c r="AE749" s="1652">
        <v>0.83847000000000005</v>
      </c>
      <c r="AF749" s="116">
        <v>0.49522000000000005</v>
      </c>
      <c r="AG749" s="116">
        <v>0.34325</v>
      </c>
      <c r="AH749" s="1646">
        <f t="shared" si="122"/>
        <v>0.40937660262144143</v>
      </c>
      <c r="AI749" s="116">
        <v>1.2162500000000001</v>
      </c>
      <c r="AJ749" s="116">
        <v>0.79340500000000003</v>
      </c>
      <c r="AK749" s="116">
        <v>0.42284500000000003</v>
      </c>
      <c r="AL749" s="1655">
        <f t="shared" si="123"/>
        <v>0.34766289825282631</v>
      </c>
    </row>
    <row r="750" spans="2:38" outlineLevel="1">
      <c r="B750" s="503" t="s">
        <v>2757</v>
      </c>
      <c r="C750" s="116">
        <v>0</v>
      </c>
      <c r="D750" s="116">
        <v>0</v>
      </c>
      <c r="E750" s="116">
        <v>0</v>
      </c>
      <c r="F750" s="1646">
        <f t="shared" si="115"/>
        <v>0</v>
      </c>
      <c r="G750" s="116">
        <v>0</v>
      </c>
      <c r="H750" s="116">
        <v>0</v>
      </c>
      <c r="I750" s="116">
        <v>0</v>
      </c>
      <c r="J750" s="1646">
        <f t="shared" si="116"/>
        <v>0</v>
      </c>
      <c r="K750" s="116">
        <v>0</v>
      </c>
      <c r="L750" s="116">
        <v>0</v>
      </c>
      <c r="M750" s="116">
        <v>0</v>
      </c>
      <c r="N750" s="1646">
        <f t="shared" si="117"/>
        <v>0</v>
      </c>
      <c r="O750" s="1652">
        <v>0.38375999999999999</v>
      </c>
      <c r="P750" s="116">
        <v>0.20579999999999998</v>
      </c>
      <c r="Q750" s="116">
        <v>0.17796000000000001</v>
      </c>
      <c r="R750" s="1646">
        <f t="shared" si="118"/>
        <v>0.46372732958098817</v>
      </c>
      <c r="S750" s="116">
        <v>0.38375999999999999</v>
      </c>
      <c r="T750" s="116">
        <v>0.20579999999999998</v>
      </c>
      <c r="U750" s="116">
        <v>0.17796000000000001</v>
      </c>
      <c r="V750" s="1646">
        <f t="shared" si="119"/>
        <v>0.46372732958098817</v>
      </c>
      <c r="W750" s="116">
        <v>0.71707999999999994</v>
      </c>
      <c r="X750" s="116">
        <v>0.47528849999999989</v>
      </c>
      <c r="Y750" s="116">
        <v>0.24179150000000005</v>
      </c>
      <c r="Z750" s="1646">
        <f t="shared" si="120"/>
        <v>0.33718901656718925</v>
      </c>
      <c r="AA750" s="1652">
        <v>0</v>
      </c>
      <c r="AB750" s="116">
        <v>0</v>
      </c>
      <c r="AC750" s="116">
        <v>0</v>
      </c>
      <c r="AD750" s="1646">
        <f t="shared" si="121"/>
        <v>0</v>
      </c>
      <c r="AE750" s="1652">
        <v>0.71707999999999994</v>
      </c>
      <c r="AF750" s="116">
        <v>0.47528849999999989</v>
      </c>
      <c r="AG750" s="116">
        <v>0.24179150000000005</v>
      </c>
      <c r="AH750" s="1646">
        <f t="shared" si="122"/>
        <v>0.33718901656718925</v>
      </c>
      <c r="AI750" s="116">
        <v>1.1008399999999998</v>
      </c>
      <c r="AJ750" s="116">
        <v>0.68108849999999987</v>
      </c>
      <c r="AK750" s="116">
        <v>0.41975150000000006</v>
      </c>
      <c r="AL750" s="1655">
        <f t="shared" si="123"/>
        <v>0.38130109734384665</v>
      </c>
    </row>
    <row r="751" spans="2:38" outlineLevel="1">
      <c r="B751" s="503" t="s">
        <v>1849</v>
      </c>
      <c r="C751" s="116">
        <v>6.5991599999999995</v>
      </c>
      <c r="D751" s="116">
        <v>4.73475</v>
      </c>
      <c r="E751" s="116">
        <v>1.8644099999999999</v>
      </c>
      <c r="F751" s="1646">
        <f t="shared" si="115"/>
        <v>0.2825223210226756</v>
      </c>
      <c r="G751" s="116">
        <v>0.14016999999999999</v>
      </c>
      <c r="H751" s="116">
        <v>5.6110000000000014E-2</v>
      </c>
      <c r="I751" s="116">
        <v>8.4059999999999968E-2</v>
      </c>
      <c r="J751" s="1646">
        <f t="shared" si="116"/>
        <v>0.59970036384390368</v>
      </c>
      <c r="K751" s="116">
        <v>1.9914499999999999</v>
      </c>
      <c r="L751" s="116">
        <v>1.5755999999999999</v>
      </c>
      <c r="M751" s="116">
        <v>0.41585000000000016</v>
      </c>
      <c r="N751" s="1646">
        <f t="shared" si="117"/>
        <v>0.20881769564889913</v>
      </c>
      <c r="O751" s="1652">
        <v>1.5</v>
      </c>
      <c r="P751" s="116">
        <v>6.3</v>
      </c>
      <c r="Q751" s="116">
        <v>-4.8</v>
      </c>
      <c r="R751" s="1646">
        <f t="shared" si="118"/>
        <v>-3.1999999999999997</v>
      </c>
      <c r="S751" s="116">
        <v>10.230780000000001</v>
      </c>
      <c r="T751" s="116">
        <v>12.666459999999999</v>
      </c>
      <c r="U751" s="116">
        <v>-2.4356799999999983</v>
      </c>
      <c r="V751" s="1646">
        <f t="shared" si="119"/>
        <v>-0.23807373435847493</v>
      </c>
      <c r="W751" s="116">
        <v>0</v>
      </c>
      <c r="X751" s="116">
        <v>0</v>
      </c>
      <c r="Y751" s="116">
        <v>0</v>
      </c>
      <c r="Z751" s="1646">
        <f t="shared" si="120"/>
        <v>0</v>
      </c>
      <c r="AA751" s="1652">
        <v>-1.5</v>
      </c>
      <c r="AB751" s="116">
        <v>-6.3</v>
      </c>
      <c r="AC751" s="116">
        <v>4.8</v>
      </c>
      <c r="AD751" s="1646">
        <f t="shared" si="121"/>
        <v>-3.1999999999999997</v>
      </c>
      <c r="AE751" s="1652">
        <v>-1.5</v>
      </c>
      <c r="AF751" s="116">
        <v>-6.3</v>
      </c>
      <c r="AG751" s="116">
        <v>4.8</v>
      </c>
      <c r="AH751" s="1646">
        <f t="shared" si="122"/>
        <v>-3.1999999999999997</v>
      </c>
      <c r="AI751" s="116">
        <v>1.9914499999999997</v>
      </c>
      <c r="AJ751" s="116">
        <v>1.5756000000000003</v>
      </c>
      <c r="AK751" s="116">
        <v>0.41584999999999944</v>
      </c>
      <c r="AL751" s="1655">
        <f t="shared" si="123"/>
        <v>0.20881769564889879</v>
      </c>
    </row>
    <row r="752" spans="2:38" outlineLevel="1">
      <c r="B752" s="503" t="s">
        <v>2733</v>
      </c>
      <c r="C752" s="116">
        <v>0</v>
      </c>
      <c r="D752" s="116">
        <v>0</v>
      </c>
      <c r="E752" s="116">
        <v>0</v>
      </c>
      <c r="F752" s="1646">
        <f t="shared" si="115"/>
        <v>0</v>
      </c>
      <c r="G752" s="116">
        <v>0</v>
      </c>
      <c r="H752" s="116">
        <v>0</v>
      </c>
      <c r="I752" s="116">
        <v>0</v>
      </c>
      <c r="J752" s="1646">
        <f t="shared" si="116"/>
        <v>0</v>
      </c>
      <c r="K752" s="116">
        <v>0</v>
      </c>
      <c r="L752" s="116">
        <v>0</v>
      </c>
      <c r="M752" s="116">
        <v>0</v>
      </c>
      <c r="N752" s="1646">
        <f t="shared" si="117"/>
        <v>0</v>
      </c>
      <c r="O752" s="1652">
        <v>0</v>
      </c>
      <c r="P752" s="116">
        <v>0</v>
      </c>
      <c r="Q752" s="116">
        <v>0</v>
      </c>
      <c r="R752" s="1646">
        <f t="shared" si="118"/>
        <v>0</v>
      </c>
      <c r="S752" s="116">
        <v>0</v>
      </c>
      <c r="T752" s="116">
        <v>0</v>
      </c>
      <c r="U752" s="116">
        <v>0</v>
      </c>
      <c r="V752" s="1646">
        <f t="shared" si="119"/>
        <v>0</v>
      </c>
      <c r="W752" s="116">
        <v>1.10598</v>
      </c>
      <c r="X752" s="116">
        <v>0.69470320000000008</v>
      </c>
      <c r="Y752" s="116">
        <v>0.4112768</v>
      </c>
      <c r="Z752" s="1646">
        <f t="shared" si="120"/>
        <v>0.37186639903072388</v>
      </c>
      <c r="AA752" s="1652">
        <v>0</v>
      </c>
      <c r="AB752" s="116">
        <v>0</v>
      </c>
      <c r="AC752" s="116">
        <v>0</v>
      </c>
      <c r="AD752" s="1646">
        <f t="shared" si="121"/>
        <v>0</v>
      </c>
      <c r="AE752" s="1652">
        <v>1.10598</v>
      </c>
      <c r="AF752" s="116">
        <v>0.69470320000000008</v>
      </c>
      <c r="AG752" s="116">
        <v>0.4112768</v>
      </c>
      <c r="AH752" s="1646">
        <f t="shared" si="122"/>
        <v>0.37186639903072388</v>
      </c>
      <c r="AI752" s="116">
        <v>1.10598</v>
      </c>
      <c r="AJ752" s="116">
        <v>0.69470320000000008</v>
      </c>
      <c r="AK752" s="116">
        <v>0.4112768</v>
      </c>
      <c r="AL752" s="1655">
        <f t="shared" si="123"/>
        <v>0.37186639903072388</v>
      </c>
    </row>
    <row r="753" spans="2:38" outlineLevel="1">
      <c r="B753" s="503" t="s">
        <v>3612</v>
      </c>
      <c r="C753" s="116">
        <v>0</v>
      </c>
      <c r="D753" s="116">
        <v>0</v>
      </c>
      <c r="E753" s="116">
        <v>0</v>
      </c>
      <c r="F753" s="1646">
        <f t="shared" si="115"/>
        <v>0</v>
      </c>
      <c r="G753" s="116">
        <v>0</v>
      </c>
      <c r="H753" s="116">
        <v>0</v>
      </c>
      <c r="I753" s="116">
        <v>0</v>
      </c>
      <c r="J753" s="1646">
        <f t="shared" si="116"/>
        <v>0</v>
      </c>
      <c r="K753" s="116">
        <v>0</v>
      </c>
      <c r="L753" s="116">
        <v>0</v>
      </c>
      <c r="M753" s="116">
        <v>0</v>
      </c>
      <c r="N753" s="1646">
        <f t="shared" si="117"/>
        <v>0</v>
      </c>
      <c r="O753" s="1652">
        <v>0</v>
      </c>
      <c r="P753" s="116">
        <v>0</v>
      </c>
      <c r="Q753" s="116">
        <v>0</v>
      </c>
      <c r="R753" s="1646">
        <f t="shared" si="118"/>
        <v>0</v>
      </c>
      <c r="S753" s="116">
        <v>0</v>
      </c>
      <c r="T753" s="116">
        <v>0</v>
      </c>
      <c r="U753" s="116">
        <v>0</v>
      </c>
      <c r="V753" s="1646">
        <f t="shared" si="119"/>
        <v>0</v>
      </c>
      <c r="W753" s="116">
        <v>0</v>
      </c>
      <c r="X753" s="116">
        <v>0</v>
      </c>
      <c r="Y753" s="116">
        <v>0</v>
      </c>
      <c r="Z753" s="1646">
        <f t="shared" si="120"/>
        <v>0</v>
      </c>
      <c r="AA753" s="1652">
        <v>1.8239300000000001</v>
      </c>
      <c r="AB753" s="116">
        <v>1.413</v>
      </c>
      <c r="AC753" s="116">
        <v>0.41093000000000007</v>
      </c>
      <c r="AD753" s="1646">
        <f t="shared" si="121"/>
        <v>0.22529921652695009</v>
      </c>
      <c r="AE753" s="1652">
        <v>1.8239300000000001</v>
      </c>
      <c r="AF753" s="116">
        <v>1.413</v>
      </c>
      <c r="AG753" s="116">
        <v>0.41093000000000007</v>
      </c>
      <c r="AH753" s="1646">
        <f t="shared" si="122"/>
        <v>0.22529921652695009</v>
      </c>
      <c r="AI753" s="116">
        <v>1.8239300000000001</v>
      </c>
      <c r="AJ753" s="116">
        <v>1.413</v>
      </c>
      <c r="AK753" s="116">
        <v>0.41093000000000007</v>
      </c>
      <c r="AL753" s="1655">
        <f t="shared" si="123"/>
        <v>0.22529921652695009</v>
      </c>
    </row>
    <row r="754" spans="2:38" outlineLevel="1">
      <c r="B754" s="503" t="s">
        <v>2125</v>
      </c>
      <c r="C754" s="116">
        <v>0</v>
      </c>
      <c r="D754" s="116">
        <v>0</v>
      </c>
      <c r="E754" s="116">
        <v>0</v>
      </c>
      <c r="F754" s="1646">
        <f t="shared" si="115"/>
        <v>0</v>
      </c>
      <c r="G754" s="116">
        <v>0</v>
      </c>
      <c r="H754" s="116">
        <v>0</v>
      </c>
      <c r="I754" s="116">
        <v>0</v>
      </c>
      <c r="J754" s="1646">
        <f t="shared" si="116"/>
        <v>0</v>
      </c>
      <c r="K754" s="116">
        <v>2.11538</v>
      </c>
      <c r="L754" s="116">
        <v>1.7063182000000003</v>
      </c>
      <c r="M754" s="116">
        <v>0.4090617999999997</v>
      </c>
      <c r="N754" s="1646">
        <f t="shared" si="117"/>
        <v>0.1933750910001984</v>
      </c>
      <c r="O754" s="1652">
        <v>0</v>
      </c>
      <c r="P754" s="116">
        <v>0</v>
      </c>
      <c r="Q754" s="116">
        <v>0</v>
      </c>
      <c r="R754" s="1646">
        <f t="shared" si="118"/>
        <v>0</v>
      </c>
      <c r="S754" s="116">
        <v>2.11538</v>
      </c>
      <c r="T754" s="116">
        <v>1.7063182000000003</v>
      </c>
      <c r="U754" s="116">
        <v>0.4090617999999997</v>
      </c>
      <c r="V754" s="1646">
        <f t="shared" si="119"/>
        <v>0.1933750910001984</v>
      </c>
      <c r="W754" s="116">
        <v>0</v>
      </c>
      <c r="X754" s="116">
        <v>0</v>
      </c>
      <c r="Y754" s="116">
        <v>0</v>
      </c>
      <c r="Z754" s="1646">
        <f t="shared" si="120"/>
        <v>0</v>
      </c>
      <c r="AA754" s="1652">
        <v>0</v>
      </c>
      <c r="AB754" s="116">
        <v>0</v>
      </c>
      <c r="AC754" s="116">
        <v>0</v>
      </c>
      <c r="AD754" s="1646">
        <f t="shared" si="121"/>
        <v>0</v>
      </c>
      <c r="AE754" s="1652">
        <v>0</v>
      </c>
      <c r="AF754" s="116">
        <v>0</v>
      </c>
      <c r="AG754" s="116">
        <v>0</v>
      </c>
      <c r="AH754" s="1646">
        <f t="shared" si="122"/>
        <v>0</v>
      </c>
      <c r="AI754" s="116">
        <v>2.11538</v>
      </c>
      <c r="AJ754" s="116">
        <v>1.7063182000000003</v>
      </c>
      <c r="AK754" s="116">
        <v>0.4090617999999997</v>
      </c>
      <c r="AL754" s="1655">
        <f t="shared" si="123"/>
        <v>0.1933750910001984</v>
      </c>
    </row>
    <row r="755" spans="2:38" outlineLevel="1">
      <c r="B755" s="503" t="s">
        <v>2225</v>
      </c>
      <c r="C755" s="116">
        <v>0</v>
      </c>
      <c r="D755" s="116">
        <v>0</v>
      </c>
      <c r="E755" s="116">
        <v>0</v>
      </c>
      <c r="F755" s="1646">
        <f t="shared" si="115"/>
        <v>0</v>
      </c>
      <c r="G755" s="116">
        <v>0</v>
      </c>
      <c r="H755" s="116">
        <v>0</v>
      </c>
      <c r="I755" s="116">
        <v>0</v>
      </c>
      <c r="J755" s="1646">
        <f t="shared" si="116"/>
        <v>0</v>
      </c>
      <c r="K755" s="116">
        <v>0.82478999999999991</v>
      </c>
      <c r="L755" s="116">
        <v>0.53673999999999999</v>
      </c>
      <c r="M755" s="116">
        <v>0.28804999999999997</v>
      </c>
      <c r="N755" s="1646">
        <f t="shared" si="117"/>
        <v>0.34924041271111433</v>
      </c>
      <c r="O755" s="1652">
        <v>0</v>
      </c>
      <c r="P755" s="116">
        <v>0</v>
      </c>
      <c r="Q755" s="116">
        <v>0</v>
      </c>
      <c r="R755" s="1646">
        <f t="shared" si="118"/>
        <v>0</v>
      </c>
      <c r="S755" s="116">
        <v>0.82478999999999991</v>
      </c>
      <c r="T755" s="116">
        <v>0.53673999999999999</v>
      </c>
      <c r="U755" s="116">
        <v>0.28804999999999997</v>
      </c>
      <c r="V755" s="1646">
        <f t="shared" si="119"/>
        <v>0.34924041271111433</v>
      </c>
      <c r="W755" s="116">
        <v>0.33419000000000004</v>
      </c>
      <c r="X755" s="116">
        <v>0.215335</v>
      </c>
      <c r="Y755" s="116">
        <v>0.11885500000000004</v>
      </c>
      <c r="Z755" s="1646">
        <f t="shared" si="120"/>
        <v>0.355650976989138</v>
      </c>
      <c r="AA755" s="1652">
        <v>0</v>
      </c>
      <c r="AB755" s="116">
        <v>0</v>
      </c>
      <c r="AC755" s="116">
        <v>0</v>
      </c>
      <c r="AD755" s="1646">
        <f t="shared" si="121"/>
        <v>0</v>
      </c>
      <c r="AE755" s="1652">
        <v>0.33419000000000004</v>
      </c>
      <c r="AF755" s="116">
        <v>0.215335</v>
      </c>
      <c r="AG755" s="116">
        <v>0.11885500000000004</v>
      </c>
      <c r="AH755" s="1646">
        <f t="shared" si="122"/>
        <v>0.355650976989138</v>
      </c>
      <c r="AI755" s="116">
        <v>1.1589800000000001</v>
      </c>
      <c r="AJ755" s="116">
        <v>0.75207500000000005</v>
      </c>
      <c r="AK755" s="116">
        <v>0.40690499999999996</v>
      </c>
      <c r="AL755" s="1655">
        <f t="shared" si="123"/>
        <v>0.35108888850540987</v>
      </c>
    </row>
    <row r="756" spans="2:38" outlineLevel="1">
      <c r="B756" s="503" t="s">
        <v>3615</v>
      </c>
      <c r="C756" s="116">
        <v>0</v>
      </c>
      <c r="D756" s="116">
        <v>0</v>
      </c>
      <c r="E756" s="116">
        <v>0</v>
      </c>
      <c r="F756" s="1646">
        <f t="shared" si="115"/>
        <v>0</v>
      </c>
      <c r="G756" s="116">
        <v>0</v>
      </c>
      <c r="H756" s="116">
        <v>0</v>
      </c>
      <c r="I756" s="116">
        <v>0</v>
      </c>
      <c r="J756" s="1646">
        <f t="shared" si="116"/>
        <v>0</v>
      </c>
      <c r="K756" s="116">
        <v>0</v>
      </c>
      <c r="L756" s="116">
        <v>0</v>
      </c>
      <c r="M756" s="116">
        <v>0</v>
      </c>
      <c r="N756" s="1646">
        <f t="shared" si="117"/>
        <v>0</v>
      </c>
      <c r="O756" s="1652">
        <v>0</v>
      </c>
      <c r="P756" s="116">
        <v>0</v>
      </c>
      <c r="Q756" s="116">
        <v>0</v>
      </c>
      <c r="R756" s="1646">
        <f t="shared" si="118"/>
        <v>0</v>
      </c>
      <c r="S756" s="116">
        <v>0</v>
      </c>
      <c r="T756" s="116">
        <v>0</v>
      </c>
      <c r="U756" s="116">
        <v>0</v>
      </c>
      <c r="V756" s="1646">
        <f t="shared" si="119"/>
        <v>0</v>
      </c>
      <c r="W756" s="116">
        <v>0.84701000000000004</v>
      </c>
      <c r="X756" s="116">
        <v>0.45762999999999998</v>
      </c>
      <c r="Y756" s="116">
        <v>0.38938</v>
      </c>
      <c r="Z756" s="1646">
        <f t="shared" si="120"/>
        <v>0.45971121946612198</v>
      </c>
      <c r="AA756" s="1652">
        <v>0</v>
      </c>
      <c r="AB756" s="116">
        <v>0</v>
      </c>
      <c r="AC756" s="116">
        <v>0</v>
      </c>
      <c r="AD756" s="1646">
        <f t="shared" si="121"/>
        <v>0</v>
      </c>
      <c r="AE756" s="1652">
        <v>0.84701000000000004</v>
      </c>
      <c r="AF756" s="116">
        <v>0.45762999999999998</v>
      </c>
      <c r="AG756" s="116">
        <v>0.38938</v>
      </c>
      <c r="AH756" s="1646">
        <f t="shared" si="122"/>
        <v>0.45971121946612198</v>
      </c>
      <c r="AI756" s="116">
        <v>0.84701000000000004</v>
      </c>
      <c r="AJ756" s="116">
        <v>0.45762999999999998</v>
      </c>
      <c r="AK756" s="116">
        <v>0.38938</v>
      </c>
      <c r="AL756" s="1655">
        <f t="shared" si="123"/>
        <v>0.45971121946612198</v>
      </c>
    </row>
    <row r="757" spans="2:38" outlineLevel="1">
      <c r="B757" s="503" t="s">
        <v>2133</v>
      </c>
      <c r="C757" s="116">
        <v>0.72990999999999995</v>
      </c>
      <c r="D757" s="116">
        <v>0.5388099999999999</v>
      </c>
      <c r="E757" s="116">
        <v>0.19110000000000002</v>
      </c>
      <c r="F757" s="1646">
        <f t="shared" si="115"/>
        <v>0.26181310024523574</v>
      </c>
      <c r="G757" s="116">
        <v>0</v>
      </c>
      <c r="H757" s="116">
        <v>0</v>
      </c>
      <c r="I757" s="116">
        <v>0</v>
      </c>
      <c r="J757" s="1646">
        <f t="shared" si="116"/>
        <v>0</v>
      </c>
      <c r="K757" s="116">
        <v>1.12222</v>
      </c>
      <c r="L757" s="116">
        <v>0.73537000000000008</v>
      </c>
      <c r="M757" s="116">
        <v>0.38684999999999992</v>
      </c>
      <c r="N757" s="1646">
        <f t="shared" si="117"/>
        <v>0.34471850439307794</v>
      </c>
      <c r="O757" s="1652">
        <v>0</v>
      </c>
      <c r="P757" s="116">
        <v>0</v>
      </c>
      <c r="Q757" s="116">
        <v>0</v>
      </c>
      <c r="R757" s="1646">
        <f t="shared" si="118"/>
        <v>0</v>
      </c>
      <c r="S757" s="116">
        <v>1.8521300000000001</v>
      </c>
      <c r="T757" s="116">
        <v>1.2741800000000001</v>
      </c>
      <c r="U757" s="116">
        <v>0.57795000000000007</v>
      </c>
      <c r="V757" s="1646">
        <f t="shared" si="119"/>
        <v>0.31204613067117321</v>
      </c>
      <c r="W757" s="116">
        <v>0</v>
      </c>
      <c r="X757" s="116">
        <v>0</v>
      </c>
      <c r="Y757" s="116">
        <v>0</v>
      </c>
      <c r="Z757" s="1646">
        <f t="shared" si="120"/>
        <v>0</v>
      </c>
      <c r="AA757" s="1652">
        <v>0</v>
      </c>
      <c r="AB757" s="116">
        <v>0</v>
      </c>
      <c r="AC757" s="116">
        <v>0</v>
      </c>
      <c r="AD757" s="1646">
        <f t="shared" si="121"/>
        <v>0</v>
      </c>
      <c r="AE757" s="1652">
        <v>0</v>
      </c>
      <c r="AF757" s="116">
        <v>0</v>
      </c>
      <c r="AG757" s="116">
        <v>0</v>
      </c>
      <c r="AH757" s="1646">
        <f t="shared" si="122"/>
        <v>0</v>
      </c>
      <c r="AI757" s="116">
        <v>1.12222</v>
      </c>
      <c r="AJ757" s="116">
        <v>0.73537000000000008</v>
      </c>
      <c r="AK757" s="116">
        <v>0.38684999999999992</v>
      </c>
      <c r="AL757" s="1655">
        <f t="shared" si="123"/>
        <v>0.34471850439307794</v>
      </c>
    </row>
    <row r="758" spans="2:38" outlineLevel="1">
      <c r="B758" s="503" t="s">
        <v>1567</v>
      </c>
      <c r="C758" s="116">
        <v>0</v>
      </c>
      <c r="D758" s="116">
        <v>0</v>
      </c>
      <c r="E758" s="116">
        <v>0</v>
      </c>
      <c r="F758" s="1646">
        <f t="shared" si="115"/>
        <v>0</v>
      </c>
      <c r="G758" s="116">
        <v>0</v>
      </c>
      <c r="H758" s="116">
        <v>0</v>
      </c>
      <c r="I758" s="116">
        <v>0</v>
      </c>
      <c r="J758" s="1646">
        <f t="shared" si="116"/>
        <v>0</v>
      </c>
      <c r="K758" s="116">
        <v>23.529899999999998</v>
      </c>
      <c r="L758" s="116">
        <v>46.951833199999996</v>
      </c>
      <c r="M758" s="116">
        <v>-23.421933199999994</v>
      </c>
      <c r="N758" s="1646">
        <f t="shared" si="117"/>
        <v>-0.99541150621124597</v>
      </c>
      <c r="O758" s="1652">
        <v>4.3700799999999997</v>
      </c>
      <c r="P758" s="116">
        <v>2.4933668</v>
      </c>
      <c r="Q758" s="116">
        <v>1.8767132000000002</v>
      </c>
      <c r="R758" s="1646">
        <f t="shared" si="118"/>
        <v>0.42944595979936301</v>
      </c>
      <c r="S758" s="116">
        <v>27.899979999999996</v>
      </c>
      <c r="T758" s="116">
        <v>49.4452</v>
      </c>
      <c r="U758" s="116">
        <v>-21.54522</v>
      </c>
      <c r="V758" s="1646">
        <f t="shared" si="119"/>
        <v>-0.77223066109724825</v>
      </c>
      <c r="W758" s="116">
        <v>26.280330000000003</v>
      </c>
      <c r="X758" s="116">
        <v>11.470499999999999</v>
      </c>
      <c r="Y758" s="116">
        <v>14.809830000000002</v>
      </c>
      <c r="Z758" s="1646">
        <f t="shared" si="120"/>
        <v>0.56353287801180574</v>
      </c>
      <c r="AA758" s="1652">
        <v>13.14016</v>
      </c>
      <c r="AB758" s="116">
        <v>6.0212999999999992</v>
      </c>
      <c r="AC758" s="116">
        <v>7.1188600000000006</v>
      </c>
      <c r="AD758" s="1646">
        <f t="shared" si="121"/>
        <v>0.54176357061101243</v>
      </c>
      <c r="AE758" s="1652">
        <v>39.420490000000008</v>
      </c>
      <c r="AF758" s="116">
        <v>17.491799999999998</v>
      </c>
      <c r="AG758" s="116">
        <v>21.928690000000007</v>
      </c>
      <c r="AH758" s="1646">
        <f t="shared" si="122"/>
        <v>0.55627644405231902</v>
      </c>
      <c r="AI758" s="116">
        <v>67.32047</v>
      </c>
      <c r="AJ758" s="116">
        <v>66.936999999999998</v>
      </c>
      <c r="AK758" s="116">
        <v>0.38347000000000114</v>
      </c>
      <c r="AL758" s="1655">
        <f t="shared" si="123"/>
        <v>5.6961872072491641E-3</v>
      </c>
    </row>
    <row r="759" spans="2:38" outlineLevel="1">
      <c r="B759" s="503" t="s">
        <v>2819</v>
      </c>
      <c r="C759" s="116">
        <v>0</v>
      </c>
      <c r="D759" s="116">
        <v>0</v>
      </c>
      <c r="E759" s="116">
        <v>0</v>
      </c>
      <c r="F759" s="1646">
        <f t="shared" si="115"/>
        <v>0</v>
      </c>
      <c r="G759" s="116">
        <v>0</v>
      </c>
      <c r="H759" s="116">
        <v>0</v>
      </c>
      <c r="I759" s="116">
        <v>0</v>
      </c>
      <c r="J759" s="1646">
        <f t="shared" si="116"/>
        <v>0</v>
      </c>
      <c r="K759" s="116">
        <v>0</v>
      </c>
      <c r="L759" s="116">
        <v>0</v>
      </c>
      <c r="M759" s="116">
        <v>0</v>
      </c>
      <c r="N759" s="1646">
        <f t="shared" si="117"/>
        <v>0</v>
      </c>
      <c r="O759" s="1652">
        <v>0</v>
      </c>
      <c r="P759" s="116">
        <v>0</v>
      </c>
      <c r="Q759" s="116">
        <v>0</v>
      </c>
      <c r="R759" s="1646">
        <f t="shared" si="118"/>
        <v>0</v>
      </c>
      <c r="S759" s="116">
        <v>0</v>
      </c>
      <c r="T759" s="116">
        <v>0</v>
      </c>
      <c r="U759" s="116">
        <v>0</v>
      </c>
      <c r="V759" s="1646">
        <f t="shared" si="119"/>
        <v>0</v>
      </c>
      <c r="W759" s="116">
        <v>0.68632000000000004</v>
      </c>
      <c r="X759" s="116">
        <v>0.30989999999999995</v>
      </c>
      <c r="Y759" s="116">
        <v>0.37642000000000009</v>
      </c>
      <c r="Z759" s="1646">
        <f t="shared" si="120"/>
        <v>0.54846135913276617</v>
      </c>
      <c r="AA759" s="1652">
        <v>0</v>
      </c>
      <c r="AB759" s="116">
        <v>0</v>
      </c>
      <c r="AC759" s="116">
        <v>0</v>
      </c>
      <c r="AD759" s="1646">
        <f t="shared" si="121"/>
        <v>0</v>
      </c>
      <c r="AE759" s="1652">
        <v>0.68632000000000004</v>
      </c>
      <c r="AF759" s="116">
        <v>0.30989999999999995</v>
      </c>
      <c r="AG759" s="116">
        <v>0.37642000000000009</v>
      </c>
      <c r="AH759" s="1646">
        <f t="shared" si="122"/>
        <v>0.54846135913276617</v>
      </c>
      <c r="AI759" s="116">
        <v>0.68632000000000004</v>
      </c>
      <c r="AJ759" s="116">
        <v>0.30989999999999995</v>
      </c>
      <c r="AK759" s="116">
        <v>0.37642000000000009</v>
      </c>
      <c r="AL759" s="1655">
        <f t="shared" si="123"/>
        <v>0.54846135913276617</v>
      </c>
    </row>
    <row r="760" spans="2:38" outlineLevel="1">
      <c r="B760" s="503" t="s">
        <v>2257</v>
      </c>
      <c r="C760" s="116">
        <v>0</v>
      </c>
      <c r="D760" s="116">
        <v>0</v>
      </c>
      <c r="E760" s="116">
        <v>0</v>
      </c>
      <c r="F760" s="1646">
        <f t="shared" si="115"/>
        <v>0</v>
      </c>
      <c r="G760" s="116">
        <v>0</v>
      </c>
      <c r="H760" s="116">
        <v>0</v>
      </c>
      <c r="I760" s="116">
        <v>0</v>
      </c>
      <c r="J760" s="1646">
        <f t="shared" si="116"/>
        <v>0</v>
      </c>
      <c r="K760" s="116">
        <v>0.60086000000000006</v>
      </c>
      <c r="L760" s="116">
        <v>0.40071000000000007</v>
      </c>
      <c r="M760" s="116">
        <v>0.20014999999999991</v>
      </c>
      <c r="N760" s="1646">
        <f t="shared" si="117"/>
        <v>0.33310588156974985</v>
      </c>
      <c r="O760" s="1652">
        <v>0.25812000000000002</v>
      </c>
      <c r="P760" s="116">
        <v>0.16994999999999999</v>
      </c>
      <c r="Q760" s="116">
        <v>8.8170000000000012E-2</v>
      </c>
      <c r="R760" s="1646">
        <f t="shared" si="118"/>
        <v>0.34158530915853097</v>
      </c>
      <c r="S760" s="116">
        <v>0.85897999999999997</v>
      </c>
      <c r="T760" s="116">
        <v>0.57066000000000006</v>
      </c>
      <c r="U760" s="116">
        <v>0.28831999999999991</v>
      </c>
      <c r="V760" s="1646">
        <f t="shared" si="119"/>
        <v>0.33565391510861708</v>
      </c>
      <c r="W760" s="116">
        <v>0.14188000000000001</v>
      </c>
      <c r="X760" s="116">
        <v>6.3861299999999996E-2</v>
      </c>
      <c r="Y760" s="116">
        <v>7.8018699999999996E-2</v>
      </c>
      <c r="Z760" s="1646">
        <f t="shared" si="120"/>
        <v>0.54989216239075267</v>
      </c>
      <c r="AA760" s="1652">
        <v>0</v>
      </c>
      <c r="AB760" s="116">
        <v>0</v>
      </c>
      <c r="AC760" s="116">
        <v>0</v>
      </c>
      <c r="AD760" s="1646">
        <f t="shared" si="121"/>
        <v>0</v>
      </c>
      <c r="AE760" s="1652">
        <v>0.14188000000000001</v>
      </c>
      <c r="AF760" s="116">
        <v>6.3861299999999996E-2</v>
      </c>
      <c r="AG760" s="116">
        <v>7.8018699999999996E-2</v>
      </c>
      <c r="AH760" s="1646">
        <f t="shared" si="122"/>
        <v>0.54989216239075267</v>
      </c>
      <c r="AI760" s="116">
        <v>1.0008600000000001</v>
      </c>
      <c r="AJ760" s="116">
        <v>0.63452130000000007</v>
      </c>
      <c r="AK760" s="116">
        <v>0.36633869999999991</v>
      </c>
      <c r="AL760" s="1655">
        <f t="shared" si="123"/>
        <v>0.36602391942929069</v>
      </c>
    </row>
    <row r="761" spans="2:38" outlineLevel="1">
      <c r="B761" s="503" t="s">
        <v>2927</v>
      </c>
      <c r="C761" s="116">
        <v>0</v>
      </c>
      <c r="D761" s="116">
        <v>0</v>
      </c>
      <c r="E761" s="116">
        <v>0</v>
      </c>
      <c r="F761" s="1646">
        <f t="shared" si="115"/>
        <v>0</v>
      </c>
      <c r="G761" s="116">
        <v>0</v>
      </c>
      <c r="H761" s="116">
        <v>0</v>
      </c>
      <c r="I761" s="116">
        <v>0</v>
      </c>
      <c r="J761" s="1646">
        <f t="shared" si="116"/>
        <v>0</v>
      </c>
      <c r="K761" s="116">
        <v>0</v>
      </c>
      <c r="L761" s="116">
        <v>0</v>
      </c>
      <c r="M761" s="116">
        <v>0</v>
      </c>
      <c r="N761" s="1646">
        <f t="shared" si="117"/>
        <v>0</v>
      </c>
      <c r="O761" s="1652">
        <v>0</v>
      </c>
      <c r="P761" s="116">
        <v>0</v>
      </c>
      <c r="Q761" s="116">
        <v>0</v>
      </c>
      <c r="R761" s="1646">
        <f t="shared" si="118"/>
        <v>0</v>
      </c>
      <c r="S761" s="116">
        <v>0</v>
      </c>
      <c r="T761" s="116">
        <v>0</v>
      </c>
      <c r="U761" s="116">
        <v>0</v>
      </c>
      <c r="V761" s="1646">
        <f t="shared" si="119"/>
        <v>0</v>
      </c>
      <c r="W761" s="116">
        <v>0.55093000000000003</v>
      </c>
      <c r="X761" s="116">
        <v>0.18840000000000001</v>
      </c>
      <c r="Y761" s="116">
        <v>0.36253000000000007</v>
      </c>
      <c r="Z761" s="1646">
        <f t="shared" si="120"/>
        <v>0.65803278093405704</v>
      </c>
      <c r="AA761" s="1652">
        <v>0</v>
      </c>
      <c r="AB761" s="116">
        <v>0</v>
      </c>
      <c r="AC761" s="116">
        <v>0</v>
      </c>
      <c r="AD761" s="1646">
        <f t="shared" si="121"/>
        <v>0</v>
      </c>
      <c r="AE761" s="1652">
        <v>0.55093000000000003</v>
      </c>
      <c r="AF761" s="116">
        <v>0.18840000000000001</v>
      </c>
      <c r="AG761" s="116">
        <v>0.36253000000000007</v>
      </c>
      <c r="AH761" s="1646">
        <f t="shared" si="122"/>
        <v>0.65803278093405704</v>
      </c>
      <c r="AI761" s="116">
        <v>0.55093000000000003</v>
      </c>
      <c r="AJ761" s="116">
        <v>0.18840000000000001</v>
      </c>
      <c r="AK761" s="116">
        <v>0.36253000000000007</v>
      </c>
      <c r="AL761" s="1655">
        <f t="shared" si="123"/>
        <v>0.65803278093405704</v>
      </c>
    </row>
    <row r="762" spans="2:38" outlineLevel="1">
      <c r="B762" s="503" t="s">
        <v>2209</v>
      </c>
      <c r="C762" s="116">
        <v>0.16069</v>
      </c>
      <c r="D762" s="116">
        <v>0.15981389999999998</v>
      </c>
      <c r="E762" s="116">
        <v>8.7610000000000812E-4</v>
      </c>
      <c r="F762" s="1646">
        <f t="shared" si="115"/>
        <v>5.4521127637065661E-3</v>
      </c>
      <c r="G762" s="116">
        <v>0</v>
      </c>
      <c r="H762" s="116">
        <v>0</v>
      </c>
      <c r="I762" s="116">
        <v>0</v>
      </c>
      <c r="J762" s="1646">
        <f t="shared" si="116"/>
        <v>0</v>
      </c>
      <c r="K762" s="116">
        <v>0.81879999999999997</v>
      </c>
      <c r="L762" s="116">
        <v>0.52882059999999997</v>
      </c>
      <c r="M762" s="116">
        <v>0.28997939999999994</v>
      </c>
      <c r="N762" s="1646">
        <f t="shared" si="117"/>
        <v>0.35415168539325836</v>
      </c>
      <c r="O762" s="1652">
        <v>0</v>
      </c>
      <c r="P762" s="116">
        <v>0</v>
      </c>
      <c r="Q762" s="116">
        <v>0</v>
      </c>
      <c r="R762" s="1646">
        <f t="shared" si="118"/>
        <v>0</v>
      </c>
      <c r="S762" s="116">
        <v>0.97948999999999997</v>
      </c>
      <c r="T762" s="116">
        <v>0.68863450000000004</v>
      </c>
      <c r="U762" s="116">
        <v>0.29085549999999999</v>
      </c>
      <c r="V762" s="1646">
        <f t="shared" si="119"/>
        <v>0.29694585957998548</v>
      </c>
      <c r="W762" s="116">
        <v>8.5470000000000004E-2</v>
      </c>
      <c r="X762" s="116">
        <v>5.7965599999999999E-2</v>
      </c>
      <c r="Y762" s="116">
        <v>2.7504399999999998E-2</v>
      </c>
      <c r="Z762" s="1646">
        <f t="shared" si="120"/>
        <v>0.32180180180180179</v>
      </c>
      <c r="AA762" s="1652">
        <v>0.11880000000000002</v>
      </c>
      <c r="AB762" s="116">
        <v>7.5380799999999998E-2</v>
      </c>
      <c r="AC762" s="116">
        <v>4.3419200000000019E-2</v>
      </c>
      <c r="AD762" s="1646">
        <f t="shared" si="121"/>
        <v>0.36548148148148157</v>
      </c>
      <c r="AE762" s="1652">
        <v>0.20427000000000001</v>
      </c>
      <c r="AF762" s="116">
        <v>0.13334639999999998</v>
      </c>
      <c r="AG762" s="116">
        <v>7.0923600000000017E-2</v>
      </c>
      <c r="AH762" s="1646">
        <f t="shared" si="122"/>
        <v>0.34720516962843301</v>
      </c>
      <c r="AI762" s="116">
        <v>1.0230699999999999</v>
      </c>
      <c r="AJ762" s="116">
        <v>0.66216700000000006</v>
      </c>
      <c r="AK762" s="116">
        <v>0.36090299999999992</v>
      </c>
      <c r="AL762" s="1655">
        <f t="shared" si="123"/>
        <v>0.35276471795673797</v>
      </c>
    </row>
    <row r="763" spans="2:38" outlineLevel="1">
      <c r="B763" s="503" t="s">
        <v>3153</v>
      </c>
      <c r="C763" s="116">
        <v>0</v>
      </c>
      <c r="D763" s="116">
        <v>0</v>
      </c>
      <c r="E763" s="116">
        <v>0</v>
      </c>
      <c r="F763" s="1646">
        <f t="shared" si="115"/>
        <v>0</v>
      </c>
      <c r="G763" s="116">
        <v>0</v>
      </c>
      <c r="H763" s="116">
        <v>0</v>
      </c>
      <c r="I763" s="116">
        <v>0</v>
      </c>
      <c r="J763" s="1646">
        <f t="shared" si="116"/>
        <v>0</v>
      </c>
      <c r="K763" s="116">
        <v>0</v>
      </c>
      <c r="L763" s="116">
        <v>0</v>
      </c>
      <c r="M763" s="116">
        <v>0</v>
      </c>
      <c r="N763" s="1646">
        <f t="shared" si="117"/>
        <v>0</v>
      </c>
      <c r="O763" s="1652">
        <v>0</v>
      </c>
      <c r="P763" s="116">
        <v>0</v>
      </c>
      <c r="Q763" s="116">
        <v>0</v>
      </c>
      <c r="R763" s="1646">
        <f t="shared" si="118"/>
        <v>0</v>
      </c>
      <c r="S763" s="116">
        <v>0</v>
      </c>
      <c r="T763" s="116">
        <v>0</v>
      </c>
      <c r="U763" s="116">
        <v>0</v>
      </c>
      <c r="V763" s="1646">
        <f t="shared" si="119"/>
        <v>0</v>
      </c>
      <c r="W763" s="116">
        <v>0</v>
      </c>
      <c r="X763" s="116">
        <v>0</v>
      </c>
      <c r="Y763" s="116">
        <v>0</v>
      </c>
      <c r="Z763" s="1646">
        <f t="shared" si="120"/>
        <v>0</v>
      </c>
      <c r="AA763" s="1652">
        <v>1</v>
      </c>
      <c r="AB763" s="116">
        <v>0.64084999999999992</v>
      </c>
      <c r="AC763" s="116">
        <v>0.35915000000000008</v>
      </c>
      <c r="AD763" s="1646">
        <f t="shared" si="121"/>
        <v>0.35915000000000008</v>
      </c>
      <c r="AE763" s="1652">
        <v>1</v>
      </c>
      <c r="AF763" s="116">
        <v>0.64084999999999992</v>
      </c>
      <c r="AG763" s="116">
        <v>0.35915000000000008</v>
      </c>
      <c r="AH763" s="1646">
        <f t="shared" si="122"/>
        <v>0.35915000000000008</v>
      </c>
      <c r="AI763" s="116">
        <v>1</v>
      </c>
      <c r="AJ763" s="116">
        <v>0.64084999999999992</v>
      </c>
      <c r="AK763" s="116">
        <v>0.35915000000000008</v>
      </c>
      <c r="AL763" s="1655">
        <f t="shared" si="123"/>
        <v>0.35915000000000008</v>
      </c>
    </row>
    <row r="764" spans="2:38" outlineLevel="1">
      <c r="B764" s="503" t="s">
        <v>2217</v>
      </c>
      <c r="C764" s="116">
        <v>0</v>
      </c>
      <c r="D764" s="116">
        <v>0</v>
      </c>
      <c r="E764" s="116">
        <v>0</v>
      </c>
      <c r="F764" s="1646">
        <f t="shared" si="115"/>
        <v>0</v>
      </c>
      <c r="G764" s="116">
        <v>0</v>
      </c>
      <c r="H764" s="116">
        <v>0</v>
      </c>
      <c r="I764" s="116">
        <v>0</v>
      </c>
      <c r="J764" s="1646">
        <f t="shared" si="116"/>
        <v>0</v>
      </c>
      <c r="K764" s="116">
        <v>0.87008000000000008</v>
      </c>
      <c r="L764" s="116">
        <v>0.5757000000000001</v>
      </c>
      <c r="M764" s="116">
        <v>0.29437999999999998</v>
      </c>
      <c r="N764" s="1646">
        <f t="shared" si="117"/>
        <v>0.33833670467083482</v>
      </c>
      <c r="O764" s="1652">
        <v>1.1880299999999999</v>
      </c>
      <c r="P764" s="116">
        <v>1.1297269999999999</v>
      </c>
      <c r="Q764" s="116">
        <v>5.8303000000000112E-2</v>
      </c>
      <c r="R764" s="1646">
        <f t="shared" si="118"/>
        <v>4.9075360049830485E-2</v>
      </c>
      <c r="S764" s="116">
        <v>2.0581100000000001</v>
      </c>
      <c r="T764" s="116">
        <v>1.7054269999999998</v>
      </c>
      <c r="U764" s="116">
        <v>0.35268300000000025</v>
      </c>
      <c r="V764" s="1646">
        <f t="shared" si="119"/>
        <v>0.17136256079607029</v>
      </c>
      <c r="W764" s="116">
        <v>0</v>
      </c>
      <c r="X764" s="116">
        <v>0</v>
      </c>
      <c r="Y764" s="116">
        <v>0</v>
      </c>
      <c r="Z764" s="1646">
        <f t="shared" si="120"/>
        <v>0</v>
      </c>
      <c r="AA764" s="1652">
        <v>0</v>
      </c>
      <c r="AB764" s="116">
        <v>0</v>
      </c>
      <c r="AC764" s="116">
        <v>0</v>
      </c>
      <c r="AD764" s="1646">
        <f t="shared" si="121"/>
        <v>0</v>
      </c>
      <c r="AE764" s="1652">
        <v>0</v>
      </c>
      <c r="AF764" s="116">
        <v>0</v>
      </c>
      <c r="AG764" s="116">
        <v>0</v>
      </c>
      <c r="AH764" s="1646">
        <f t="shared" si="122"/>
        <v>0</v>
      </c>
      <c r="AI764" s="116">
        <v>2.0581100000000001</v>
      </c>
      <c r="AJ764" s="116">
        <v>1.7054269999999998</v>
      </c>
      <c r="AK764" s="116">
        <v>0.35268300000000025</v>
      </c>
      <c r="AL764" s="1655">
        <f t="shared" si="123"/>
        <v>0.17136256079607029</v>
      </c>
    </row>
    <row r="765" spans="2:38" outlineLevel="1">
      <c r="B765" s="503" t="s">
        <v>4858</v>
      </c>
      <c r="C765" s="116">
        <v>0</v>
      </c>
      <c r="D765" s="116">
        <v>0</v>
      </c>
      <c r="E765" s="116">
        <v>0</v>
      </c>
      <c r="F765" s="1646">
        <f t="shared" si="115"/>
        <v>0</v>
      </c>
      <c r="G765" s="116">
        <v>0</v>
      </c>
      <c r="H765" s="116">
        <v>0</v>
      </c>
      <c r="I765" s="116">
        <v>0</v>
      </c>
      <c r="J765" s="1646">
        <f t="shared" si="116"/>
        <v>0</v>
      </c>
      <c r="K765" s="116">
        <v>0</v>
      </c>
      <c r="L765" s="116">
        <v>0</v>
      </c>
      <c r="M765" s="116">
        <v>0</v>
      </c>
      <c r="N765" s="1646">
        <f t="shared" si="117"/>
        <v>0</v>
      </c>
      <c r="O765" s="1652">
        <v>0</v>
      </c>
      <c r="P765" s="116">
        <v>0</v>
      </c>
      <c r="Q765" s="116">
        <v>0</v>
      </c>
      <c r="R765" s="1646">
        <f t="shared" si="118"/>
        <v>0</v>
      </c>
      <c r="S765" s="116">
        <v>0</v>
      </c>
      <c r="T765" s="116">
        <v>0</v>
      </c>
      <c r="U765" s="116">
        <v>0</v>
      </c>
      <c r="V765" s="1646">
        <f t="shared" si="119"/>
        <v>0</v>
      </c>
      <c r="W765" s="116">
        <v>1.9</v>
      </c>
      <c r="X765" s="116">
        <v>1.55043</v>
      </c>
      <c r="Y765" s="116">
        <v>0.34956999999999994</v>
      </c>
      <c r="Z765" s="1646">
        <f t="shared" si="120"/>
        <v>0.18398421052631578</v>
      </c>
      <c r="AA765" s="1652">
        <v>0</v>
      </c>
      <c r="AB765" s="116">
        <v>0</v>
      </c>
      <c r="AC765" s="116">
        <v>0</v>
      </c>
      <c r="AD765" s="1646">
        <f t="shared" si="121"/>
        <v>0</v>
      </c>
      <c r="AE765" s="1652">
        <v>1.9</v>
      </c>
      <c r="AF765" s="116">
        <v>1.55043</v>
      </c>
      <c r="AG765" s="116">
        <v>0.34956999999999994</v>
      </c>
      <c r="AH765" s="1646">
        <f t="shared" si="122"/>
        <v>0.18398421052631578</v>
      </c>
      <c r="AI765" s="116">
        <v>1.9</v>
      </c>
      <c r="AJ765" s="116">
        <v>1.55043</v>
      </c>
      <c r="AK765" s="116">
        <v>0.34956999999999994</v>
      </c>
      <c r="AL765" s="1655">
        <f t="shared" si="123"/>
        <v>0.18398421052631578</v>
      </c>
    </row>
    <row r="766" spans="2:38" outlineLevel="1">
      <c r="B766" s="503" t="s">
        <v>2055</v>
      </c>
      <c r="C766" s="116">
        <v>2.5752100000000002</v>
      </c>
      <c r="D766" s="116">
        <v>1.1992799999999999</v>
      </c>
      <c r="E766" s="116">
        <v>1.3759300000000001</v>
      </c>
      <c r="F766" s="1646">
        <f t="shared" si="115"/>
        <v>0.53429817374117061</v>
      </c>
      <c r="G766" s="116">
        <v>0</v>
      </c>
      <c r="H766" s="116">
        <v>0</v>
      </c>
      <c r="I766" s="116">
        <v>0</v>
      </c>
      <c r="J766" s="1646">
        <f t="shared" si="116"/>
        <v>0</v>
      </c>
      <c r="K766" s="116">
        <v>0.78974</v>
      </c>
      <c r="L766" s="116">
        <v>0.4416699999999999</v>
      </c>
      <c r="M766" s="116">
        <v>0.3480700000000001</v>
      </c>
      <c r="N766" s="1646">
        <f t="shared" si="117"/>
        <v>0.44073999037657974</v>
      </c>
      <c r="O766" s="1652">
        <v>0</v>
      </c>
      <c r="P766" s="116">
        <v>0</v>
      </c>
      <c r="Q766" s="116">
        <v>0</v>
      </c>
      <c r="R766" s="1646">
        <f t="shared" si="118"/>
        <v>0</v>
      </c>
      <c r="S766" s="116">
        <v>3.3649499999999999</v>
      </c>
      <c r="T766" s="116">
        <v>1.6409499999999999</v>
      </c>
      <c r="U766" s="116">
        <v>1.724</v>
      </c>
      <c r="V766" s="1646">
        <f t="shared" si="119"/>
        <v>0.51234045082393498</v>
      </c>
      <c r="W766" s="116">
        <v>0</v>
      </c>
      <c r="X766" s="116">
        <v>0</v>
      </c>
      <c r="Y766" s="116">
        <v>0</v>
      </c>
      <c r="Z766" s="1646">
        <f t="shared" si="120"/>
        <v>0</v>
      </c>
      <c r="AA766" s="1652">
        <v>0</v>
      </c>
      <c r="AB766" s="116">
        <v>0</v>
      </c>
      <c r="AC766" s="116">
        <v>0</v>
      </c>
      <c r="AD766" s="1646">
        <f t="shared" si="121"/>
        <v>0</v>
      </c>
      <c r="AE766" s="1652">
        <v>0</v>
      </c>
      <c r="AF766" s="116">
        <v>0</v>
      </c>
      <c r="AG766" s="116">
        <v>0</v>
      </c>
      <c r="AH766" s="1646">
        <f t="shared" si="122"/>
        <v>0</v>
      </c>
      <c r="AI766" s="116">
        <v>0.78974</v>
      </c>
      <c r="AJ766" s="116">
        <v>0.4416699999999999</v>
      </c>
      <c r="AK766" s="116">
        <v>0.3480700000000001</v>
      </c>
      <c r="AL766" s="1655">
        <f t="shared" si="123"/>
        <v>0.44073999037657974</v>
      </c>
    </row>
    <row r="767" spans="2:38" outlineLevel="1">
      <c r="B767" s="503" t="s">
        <v>2003</v>
      </c>
      <c r="C767" s="116">
        <v>1.0170999999999999</v>
      </c>
      <c r="D767" s="116">
        <v>0.61820390000000025</v>
      </c>
      <c r="E767" s="116">
        <v>0.3988960999999997</v>
      </c>
      <c r="F767" s="1646">
        <f t="shared" si="115"/>
        <v>0.39218965686756441</v>
      </c>
      <c r="G767" s="116">
        <v>3.3641099999999997</v>
      </c>
      <c r="H767" s="116">
        <v>2.1359269999999997</v>
      </c>
      <c r="I767" s="116">
        <v>1.228183</v>
      </c>
      <c r="J767" s="1646">
        <f t="shared" si="116"/>
        <v>0.36508407870135046</v>
      </c>
      <c r="K767" s="116">
        <v>0</v>
      </c>
      <c r="L767" s="116">
        <v>0</v>
      </c>
      <c r="M767" s="116">
        <v>0</v>
      </c>
      <c r="N767" s="1646">
        <f t="shared" si="117"/>
        <v>0</v>
      </c>
      <c r="O767" s="1652">
        <v>0</v>
      </c>
      <c r="P767" s="116">
        <v>0</v>
      </c>
      <c r="Q767" s="116">
        <v>0</v>
      </c>
      <c r="R767" s="1646">
        <f t="shared" si="118"/>
        <v>0</v>
      </c>
      <c r="S767" s="116">
        <v>4.3812099999999994</v>
      </c>
      <c r="T767" s="116">
        <v>2.7541309000000003</v>
      </c>
      <c r="U767" s="116">
        <v>1.6270790999999991</v>
      </c>
      <c r="V767" s="1646">
        <f t="shared" si="119"/>
        <v>0.37137665165559269</v>
      </c>
      <c r="W767" s="116">
        <v>1.62137</v>
      </c>
      <c r="X767" s="116">
        <v>0.96822000000000008</v>
      </c>
      <c r="Y767" s="116">
        <v>0.6531499999999999</v>
      </c>
      <c r="Z767" s="1646">
        <f t="shared" si="120"/>
        <v>0.40283834041582112</v>
      </c>
      <c r="AA767" s="1652">
        <v>0.75983000000000001</v>
      </c>
      <c r="AB767" s="116">
        <v>1.0795956999999998</v>
      </c>
      <c r="AC767" s="116">
        <v>-0.31976569999999982</v>
      </c>
      <c r="AD767" s="1646">
        <f t="shared" si="121"/>
        <v>-0.42083847702775595</v>
      </c>
      <c r="AE767" s="1652">
        <v>2.3811999999999998</v>
      </c>
      <c r="AF767" s="116">
        <v>2.0478156999999997</v>
      </c>
      <c r="AG767" s="116">
        <v>0.33338429999999997</v>
      </c>
      <c r="AH767" s="1646">
        <f t="shared" si="122"/>
        <v>0.14000684528809004</v>
      </c>
      <c r="AI767" s="116">
        <v>2.3811999999999998</v>
      </c>
      <c r="AJ767" s="116">
        <v>2.0478156999999997</v>
      </c>
      <c r="AK767" s="116">
        <v>0.33338429999999997</v>
      </c>
      <c r="AL767" s="1655">
        <f t="shared" si="123"/>
        <v>0.14000684528809004</v>
      </c>
    </row>
    <row r="768" spans="2:38" outlineLevel="1">
      <c r="B768" s="503" t="s">
        <v>2089</v>
      </c>
      <c r="C768" s="116">
        <v>0</v>
      </c>
      <c r="D768" s="116">
        <v>0</v>
      </c>
      <c r="E768" s="116">
        <v>0</v>
      </c>
      <c r="F768" s="1646">
        <f t="shared" si="115"/>
        <v>0</v>
      </c>
      <c r="G768" s="116">
        <v>1.45983</v>
      </c>
      <c r="H768" s="116">
        <v>1.11449</v>
      </c>
      <c r="I768" s="116">
        <v>0.34533999999999992</v>
      </c>
      <c r="J768" s="1646">
        <f t="shared" si="116"/>
        <v>0.23656179144146916</v>
      </c>
      <c r="K768" s="116">
        <v>1.45042</v>
      </c>
      <c r="L768" s="116">
        <v>1.1230449999999998</v>
      </c>
      <c r="M768" s="116">
        <v>0.32737500000000025</v>
      </c>
      <c r="N768" s="1646">
        <f t="shared" si="117"/>
        <v>0.22571048385984765</v>
      </c>
      <c r="O768" s="1652">
        <v>0</v>
      </c>
      <c r="P768" s="116">
        <v>0</v>
      </c>
      <c r="Q768" s="116">
        <v>0</v>
      </c>
      <c r="R768" s="1646">
        <f t="shared" si="118"/>
        <v>0</v>
      </c>
      <c r="S768" s="116">
        <v>2.91025</v>
      </c>
      <c r="T768" s="116">
        <v>2.2375349999999998</v>
      </c>
      <c r="U768" s="116">
        <v>0.67271500000000017</v>
      </c>
      <c r="V768" s="1646">
        <f t="shared" si="119"/>
        <v>0.23115368095524447</v>
      </c>
      <c r="W768" s="116">
        <v>0</v>
      </c>
      <c r="X768" s="116">
        <v>0</v>
      </c>
      <c r="Y768" s="116">
        <v>0</v>
      </c>
      <c r="Z768" s="1646">
        <f t="shared" si="120"/>
        <v>0</v>
      </c>
      <c r="AA768" s="1652">
        <v>0</v>
      </c>
      <c r="AB768" s="116">
        <v>0</v>
      </c>
      <c r="AC768" s="116">
        <v>0</v>
      </c>
      <c r="AD768" s="1646">
        <f t="shared" si="121"/>
        <v>0</v>
      </c>
      <c r="AE768" s="1652">
        <v>0</v>
      </c>
      <c r="AF768" s="116">
        <v>0</v>
      </c>
      <c r="AG768" s="116">
        <v>0</v>
      </c>
      <c r="AH768" s="1646">
        <f t="shared" si="122"/>
        <v>0</v>
      </c>
      <c r="AI768" s="116">
        <v>1.45042</v>
      </c>
      <c r="AJ768" s="116">
        <v>1.1230449999999998</v>
      </c>
      <c r="AK768" s="116">
        <v>0.32737500000000025</v>
      </c>
      <c r="AL768" s="1655">
        <f t="shared" si="123"/>
        <v>0.22571048385984765</v>
      </c>
    </row>
    <row r="769" spans="2:38" outlineLevel="1">
      <c r="B769" s="503" t="s">
        <v>2155</v>
      </c>
      <c r="C769" s="116">
        <v>0</v>
      </c>
      <c r="D769" s="116">
        <v>0</v>
      </c>
      <c r="E769" s="116">
        <v>0</v>
      </c>
      <c r="F769" s="1646">
        <f t="shared" si="115"/>
        <v>0</v>
      </c>
      <c r="G769" s="116">
        <v>0.8145300000000002</v>
      </c>
      <c r="H769" s="116">
        <v>0.45163500000000006</v>
      </c>
      <c r="I769" s="116">
        <v>0.36289500000000013</v>
      </c>
      <c r="J769" s="1646">
        <f t="shared" si="116"/>
        <v>0.44552686825531296</v>
      </c>
      <c r="K769" s="116">
        <v>0.72478999999999993</v>
      </c>
      <c r="L769" s="116">
        <v>0.41288800000000003</v>
      </c>
      <c r="M769" s="116">
        <v>0.31190199999999996</v>
      </c>
      <c r="N769" s="1646">
        <f t="shared" si="117"/>
        <v>0.43033430372935605</v>
      </c>
      <c r="O769" s="1652">
        <v>0</v>
      </c>
      <c r="P769" s="116">
        <v>0</v>
      </c>
      <c r="Q769" s="116">
        <v>0</v>
      </c>
      <c r="R769" s="1646">
        <f t="shared" si="118"/>
        <v>0</v>
      </c>
      <c r="S769" s="116">
        <v>1.5393200000000002</v>
      </c>
      <c r="T769" s="116">
        <v>0.86452300000000015</v>
      </c>
      <c r="U769" s="116">
        <v>0.67479699999999998</v>
      </c>
      <c r="V769" s="1646">
        <f t="shared" si="119"/>
        <v>0.43837343762180697</v>
      </c>
      <c r="W769" s="116">
        <v>0</v>
      </c>
      <c r="X769" s="116">
        <v>0</v>
      </c>
      <c r="Y769" s="116">
        <v>0</v>
      </c>
      <c r="Z769" s="1646">
        <f t="shared" si="120"/>
        <v>0</v>
      </c>
      <c r="AA769" s="1652">
        <v>0</v>
      </c>
      <c r="AB769" s="116">
        <v>0</v>
      </c>
      <c r="AC769" s="116">
        <v>0</v>
      </c>
      <c r="AD769" s="1646">
        <f t="shared" si="121"/>
        <v>0</v>
      </c>
      <c r="AE769" s="1652">
        <v>0</v>
      </c>
      <c r="AF769" s="116">
        <v>0</v>
      </c>
      <c r="AG769" s="116">
        <v>0</v>
      </c>
      <c r="AH769" s="1646">
        <f t="shared" si="122"/>
        <v>0</v>
      </c>
      <c r="AI769" s="116">
        <v>0.72478999999999993</v>
      </c>
      <c r="AJ769" s="116">
        <v>0.41288800000000003</v>
      </c>
      <c r="AK769" s="116">
        <v>0.31190199999999996</v>
      </c>
      <c r="AL769" s="1655">
        <f t="shared" si="123"/>
        <v>0.43033430372935605</v>
      </c>
    </row>
    <row r="770" spans="2:38" outlineLevel="1">
      <c r="B770" s="503" t="s">
        <v>2005</v>
      </c>
      <c r="C770" s="116">
        <v>0</v>
      </c>
      <c r="D770" s="116">
        <v>0</v>
      </c>
      <c r="E770" s="116">
        <v>0</v>
      </c>
      <c r="F770" s="1646">
        <f t="shared" si="115"/>
        <v>0</v>
      </c>
      <c r="G770" s="116">
        <v>4.3350400000000002</v>
      </c>
      <c r="H770" s="116">
        <v>2.9687100000000002</v>
      </c>
      <c r="I770" s="116">
        <v>1.3663299999999998</v>
      </c>
      <c r="J770" s="1646">
        <f t="shared" si="116"/>
        <v>0.31518278954750123</v>
      </c>
      <c r="K770" s="116">
        <v>0</v>
      </c>
      <c r="L770" s="116">
        <v>0</v>
      </c>
      <c r="M770" s="116">
        <v>0</v>
      </c>
      <c r="N770" s="1646">
        <f t="shared" si="117"/>
        <v>0</v>
      </c>
      <c r="O770" s="1652">
        <v>0</v>
      </c>
      <c r="P770" s="116">
        <v>0</v>
      </c>
      <c r="Q770" s="116">
        <v>0</v>
      </c>
      <c r="R770" s="1646">
        <f t="shared" si="118"/>
        <v>0</v>
      </c>
      <c r="S770" s="116">
        <v>4.3350400000000002</v>
      </c>
      <c r="T770" s="116">
        <v>2.9687100000000002</v>
      </c>
      <c r="U770" s="116">
        <v>1.3663299999999998</v>
      </c>
      <c r="V770" s="1646">
        <f t="shared" si="119"/>
        <v>0.31518278954750123</v>
      </c>
      <c r="W770" s="116">
        <v>0</v>
      </c>
      <c r="X770" s="116">
        <v>0</v>
      </c>
      <c r="Y770" s="116">
        <v>0</v>
      </c>
      <c r="Z770" s="1646">
        <f t="shared" si="120"/>
        <v>0</v>
      </c>
      <c r="AA770" s="1652">
        <v>0.74187999999999998</v>
      </c>
      <c r="AB770" s="116">
        <v>0.43039519999999992</v>
      </c>
      <c r="AC770" s="116">
        <v>0.31148480000000006</v>
      </c>
      <c r="AD770" s="1646">
        <f t="shared" si="121"/>
        <v>0.419858737262091</v>
      </c>
      <c r="AE770" s="1652">
        <v>0.74187999999999998</v>
      </c>
      <c r="AF770" s="116">
        <v>0.43039519999999992</v>
      </c>
      <c r="AG770" s="116">
        <v>0.31148480000000006</v>
      </c>
      <c r="AH770" s="1646">
        <f t="shared" si="122"/>
        <v>0.419858737262091</v>
      </c>
      <c r="AI770" s="116">
        <v>0.74187999999999998</v>
      </c>
      <c r="AJ770" s="116">
        <v>0.43039519999999992</v>
      </c>
      <c r="AK770" s="116">
        <v>0.31148480000000006</v>
      </c>
      <c r="AL770" s="1655">
        <f t="shared" si="123"/>
        <v>0.419858737262091</v>
      </c>
    </row>
    <row r="771" spans="2:38" outlineLevel="1">
      <c r="B771" s="503" t="s">
        <v>2047</v>
      </c>
      <c r="C771" s="116">
        <v>1.1333299999999999</v>
      </c>
      <c r="D771" s="116">
        <v>0.73215999999999981</v>
      </c>
      <c r="E771" s="116">
        <v>0.40117000000000008</v>
      </c>
      <c r="F771" s="1646">
        <f t="shared" si="115"/>
        <v>0.35397457051344278</v>
      </c>
      <c r="G771" s="116">
        <v>2.4239300000000004</v>
      </c>
      <c r="H771" s="116">
        <v>1.5092300000000001</v>
      </c>
      <c r="I771" s="116">
        <v>0.91470000000000029</v>
      </c>
      <c r="J771" s="1646">
        <f t="shared" si="116"/>
        <v>0.37736238257705468</v>
      </c>
      <c r="K771" s="116">
        <v>0</v>
      </c>
      <c r="L771" s="116">
        <v>0</v>
      </c>
      <c r="M771" s="116">
        <v>0</v>
      </c>
      <c r="N771" s="1646">
        <f t="shared" si="117"/>
        <v>0</v>
      </c>
      <c r="O771" s="1652">
        <v>1.2359</v>
      </c>
      <c r="P771" s="116">
        <v>0.93047999999999997</v>
      </c>
      <c r="Q771" s="116">
        <v>0.30542000000000008</v>
      </c>
      <c r="R771" s="1646">
        <f t="shared" si="118"/>
        <v>0.24712355368557334</v>
      </c>
      <c r="S771" s="116">
        <v>4.7931599999999994</v>
      </c>
      <c r="T771" s="116">
        <v>3.1718699999999997</v>
      </c>
      <c r="U771" s="116">
        <v>1.6212899999999999</v>
      </c>
      <c r="V771" s="1646">
        <f t="shared" si="119"/>
        <v>0.33825075732919413</v>
      </c>
      <c r="W771" s="116">
        <v>0</v>
      </c>
      <c r="X771" s="116">
        <v>0</v>
      </c>
      <c r="Y771" s="116">
        <v>0</v>
      </c>
      <c r="Z771" s="1646">
        <f t="shared" si="120"/>
        <v>0</v>
      </c>
      <c r="AA771" s="1652">
        <v>0</v>
      </c>
      <c r="AB771" s="116">
        <v>0</v>
      </c>
      <c r="AC771" s="116">
        <v>0</v>
      </c>
      <c r="AD771" s="1646">
        <f t="shared" si="121"/>
        <v>0</v>
      </c>
      <c r="AE771" s="1652">
        <v>0</v>
      </c>
      <c r="AF771" s="116">
        <v>0</v>
      </c>
      <c r="AG771" s="116">
        <v>0</v>
      </c>
      <c r="AH771" s="1646">
        <f t="shared" si="122"/>
        <v>0</v>
      </c>
      <c r="AI771" s="116">
        <v>1.2359</v>
      </c>
      <c r="AJ771" s="116">
        <v>0.93047999999999997</v>
      </c>
      <c r="AK771" s="116">
        <v>0.30542000000000008</v>
      </c>
      <c r="AL771" s="1655">
        <f t="shared" si="123"/>
        <v>0.24712355368557334</v>
      </c>
    </row>
    <row r="772" spans="2:38" outlineLevel="1">
      <c r="B772" s="503" t="s">
        <v>2167</v>
      </c>
      <c r="C772" s="116">
        <v>0</v>
      </c>
      <c r="D772" s="116">
        <v>0</v>
      </c>
      <c r="E772" s="116">
        <v>0</v>
      </c>
      <c r="F772" s="1646">
        <f t="shared" si="115"/>
        <v>0</v>
      </c>
      <c r="G772" s="116">
        <v>0.34103</v>
      </c>
      <c r="H772" s="116">
        <v>0.29315000000000002</v>
      </c>
      <c r="I772" s="116">
        <v>4.7879999999999936E-2</v>
      </c>
      <c r="J772" s="1646">
        <f t="shared" si="116"/>
        <v>0.14039820543647169</v>
      </c>
      <c r="K772" s="116">
        <v>0.98462000000000005</v>
      </c>
      <c r="L772" s="116">
        <v>0.72876999999999992</v>
      </c>
      <c r="M772" s="116">
        <v>0.25585000000000013</v>
      </c>
      <c r="N772" s="1646">
        <f t="shared" si="117"/>
        <v>0.25984643821982095</v>
      </c>
      <c r="O772" s="1652">
        <v>0.34614999999999996</v>
      </c>
      <c r="P772" s="116">
        <v>0.34286149999999999</v>
      </c>
      <c r="Q772" s="116">
        <v>3.2884999999999989E-3</v>
      </c>
      <c r="R772" s="1646">
        <f t="shared" si="118"/>
        <v>9.5002166690740988E-3</v>
      </c>
      <c r="S772" s="116">
        <v>1.6718000000000002</v>
      </c>
      <c r="T772" s="116">
        <v>1.3647814999999999</v>
      </c>
      <c r="U772" s="116">
        <v>0.30701850000000036</v>
      </c>
      <c r="V772" s="1646">
        <f t="shared" si="119"/>
        <v>0.18364547194640526</v>
      </c>
      <c r="W772" s="116">
        <v>0</v>
      </c>
      <c r="X772" s="116">
        <v>0</v>
      </c>
      <c r="Y772" s="116">
        <v>0</v>
      </c>
      <c r="Z772" s="1646">
        <f t="shared" si="120"/>
        <v>0</v>
      </c>
      <c r="AA772" s="1652">
        <v>0.29144999999999999</v>
      </c>
      <c r="AB772" s="116">
        <v>0.2453949</v>
      </c>
      <c r="AC772" s="116">
        <v>4.6055099999999981E-2</v>
      </c>
      <c r="AD772" s="1646">
        <f t="shared" si="121"/>
        <v>0.15802058672156452</v>
      </c>
      <c r="AE772" s="1652">
        <v>0.29144999999999999</v>
      </c>
      <c r="AF772" s="116">
        <v>0.2453949</v>
      </c>
      <c r="AG772" s="116">
        <v>4.6055099999999981E-2</v>
      </c>
      <c r="AH772" s="1646">
        <f t="shared" si="122"/>
        <v>0.15802058672156452</v>
      </c>
      <c r="AI772" s="116">
        <v>1.62222</v>
      </c>
      <c r="AJ772" s="116">
        <v>1.3170264</v>
      </c>
      <c r="AK772" s="116">
        <v>0.30519360000000006</v>
      </c>
      <c r="AL772" s="1655">
        <f t="shared" si="123"/>
        <v>0.18813329881273813</v>
      </c>
    </row>
    <row r="773" spans="2:38" outlineLevel="1">
      <c r="B773" s="503" t="s">
        <v>4806</v>
      </c>
      <c r="C773" s="116">
        <v>0</v>
      </c>
      <c r="D773" s="116">
        <v>0</v>
      </c>
      <c r="E773" s="116">
        <v>0</v>
      </c>
      <c r="F773" s="1646">
        <f t="shared" si="115"/>
        <v>0</v>
      </c>
      <c r="G773" s="116">
        <v>0</v>
      </c>
      <c r="H773" s="116">
        <v>0</v>
      </c>
      <c r="I773" s="116">
        <v>0</v>
      </c>
      <c r="J773" s="1646">
        <f t="shared" si="116"/>
        <v>0</v>
      </c>
      <c r="K773" s="116">
        <v>0</v>
      </c>
      <c r="L773" s="116">
        <v>0</v>
      </c>
      <c r="M773" s="116">
        <v>0</v>
      </c>
      <c r="N773" s="1646">
        <f t="shared" si="117"/>
        <v>0</v>
      </c>
      <c r="O773" s="1652">
        <v>0</v>
      </c>
      <c r="P773" s="116">
        <v>0</v>
      </c>
      <c r="Q773" s="116">
        <v>0</v>
      </c>
      <c r="R773" s="1646">
        <f t="shared" si="118"/>
        <v>0</v>
      </c>
      <c r="S773" s="116">
        <v>0</v>
      </c>
      <c r="T773" s="116">
        <v>0</v>
      </c>
      <c r="U773" s="116">
        <v>0</v>
      </c>
      <c r="V773" s="1646">
        <f t="shared" si="119"/>
        <v>0</v>
      </c>
      <c r="W773" s="116">
        <v>0</v>
      </c>
      <c r="X773" s="116">
        <v>0</v>
      </c>
      <c r="Y773" s="116">
        <v>0</v>
      </c>
      <c r="Z773" s="1646">
        <f t="shared" si="120"/>
        <v>0</v>
      </c>
      <c r="AA773" s="1652">
        <v>1.1324799999999999</v>
      </c>
      <c r="AB773" s="116">
        <v>0.82995140000000001</v>
      </c>
      <c r="AC773" s="116">
        <v>0.30252859999999998</v>
      </c>
      <c r="AD773" s="1646">
        <f t="shared" si="121"/>
        <v>0.26713813930488839</v>
      </c>
      <c r="AE773" s="1652">
        <v>1.1324799999999999</v>
      </c>
      <c r="AF773" s="116">
        <v>0.82995140000000001</v>
      </c>
      <c r="AG773" s="116">
        <v>0.30252859999999998</v>
      </c>
      <c r="AH773" s="1646">
        <f t="shared" si="122"/>
        <v>0.26713813930488839</v>
      </c>
      <c r="AI773" s="116">
        <v>1.1324799999999999</v>
      </c>
      <c r="AJ773" s="116">
        <v>0.82995140000000001</v>
      </c>
      <c r="AK773" s="116">
        <v>0.30252859999999998</v>
      </c>
      <c r="AL773" s="1655">
        <f t="shared" si="123"/>
        <v>0.26713813930488839</v>
      </c>
    </row>
    <row r="774" spans="2:38" outlineLevel="1">
      <c r="B774" s="503" t="s">
        <v>2269</v>
      </c>
      <c r="C774" s="116">
        <v>0.24274000000000001</v>
      </c>
      <c r="D774" s="116">
        <v>0.14583840000000001</v>
      </c>
      <c r="E774" s="116">
        <v>9.6901600000000004E-2</v>
      </c>
      <c r="F774" s="1646">
        <f t="shared" si="115"/>
        <v>0.39919914311609128</v>
      </c>
      <c r="G774" s="116">
        <v>0</v>
      </c>
      <c r="H774" s="116">
        <v>0</v>
      </c>
      <c r="I774" s="116">
        <v>0</v>
      </c>
      <c r="J774" s="1646">
        <f t="shared" si="116"/>
        <v>0</v>
      </c>
      <c r="K774" s="116">
        <v>0.27350000000000002</v>
      </c>
      <c r="L774" s="116">
        <v>0.16120319999999999</v>
      </c>
      <c r="M774" s="116">
        <v>0.11229680000000002</v>
      </c>
      <c r="N774" s="1646">
        <f t="shared" si="117"/>
        <v>0.4105915904936015</v>
      </c>
      <c r="O774" s="1652">
        <v>0.15212999999999999</v>
      </c>
      <c r="P774" s="116">
        <v>9.1343999999999995E-2</v>
      </c>
      <c r="Q774" s="116">
        <v>6.0786E-2</v>
      </c>
      <c r="R774" s="1646">
        <f t="shared" si="118"/>
        <v>0.39956616052060739</v>
      </c>
      <c r="S774" s="116">
        <v>0.66837000000000002</v>
      </c>
      <c r="T774" s="116">
        <v>0.39838560000000001</v>
      </c>
      <c r="U774" s="116">
        <v>0.26998440000000001</v>
      </c>
      <c r="V774" s="1646">
        <f t="shared" si="119"/>
        <v>0.40394452174693657</v>
      </c>
      <c r="W774" s="116">
        <v>0</v>
      </c>
      <c r="X774" s="116">
        <v>0</v>
      </c>
      <c r="Y774" s="116">
        <v>0</v>
      </c>
      <c r="Z774" s="1646">
        <f t="shared" si="120"/>
        <v>0</v>
      </c>
      <c r="AA774" s="1652">
        <v>0.26153999999999999</v>
      </c>
      <c r="AB774" s="116">
        <v>0.14188080000000003</v>
      </c>
      <c r="AC774" s="116">
        <v>0.11965919999999999</v>
      </c>
      <c r="AD774" s="1646">
        <f t="shared" si="121"/>
        <v>0.45751777930718052</v>
      </c>
      <c r="AE774" s="1652">
        <v>0.26153999999999999</v>
      </c>
      <c r="AF774" s="116">
        <v>0.14188080000000003</v>
      </c>
      <c r="AG774" s="116">
        <v>0.11965919999999999</v>
      </c>
      <c r="AH774" s="1646">
        <f t="shared" si="122"/>
        <v>0.45751777930718052</v>
      </c>
      <c r="AI774" s="116">
        <v>0.68717000000000006</v>
      </c>
      <c r="AJ774" s="116">
        <v>0.394428</v>
      </c>
      <c r="AK774" s="116">
        <v>0.29274200000000006</v>
      </c>
      <c r="AL774" s="1655">
        <f t="shared" si="123"/>
        <v>0.42601103074930519</v>
      </c>
    </row>
    <row r="775" spans="2:38" outlineLevel="1">
      <c r="B775" s="503" t="s">
        <v>2307</v>
      </c>
      <c r="C775" s="116">
        <v>0.30256</v>
      </c>
      <c r="D775" s="116">
        <v>0.12881278000000002</v>
      </c>
      <c r="E775" s="116">
        <v>0.17374722000000001</v>
      </c>
      <c r="F775" s="1646">
        <f t="shared" si="115"/>
        <v>0.5742570729772607</v>
      </c>
      <c r="G775" s="116">
        <v>0</v>
      </c>
      <c r="H775" s="116">
        <v>0</v>
      </c>
      <c r="I775" s="116">
        <v>0</v>
      </c>
      <c r="J775" s="1646">
        <f t="shared" si="116"/>
        <v>0</v>
      </c>
      <c r="K775" s="116">
        <v>0</v>
      </c>
      <c r="L775" s="116">
        <v>0</v>
      </c>
      <c r="M775" s="116">
        <v>0</v>
      </c>
      <c r="N775" s="1646">
        <f t="shared" si="117"/>
        <v>0</v>
      </c>
      <c r="O775" s="1652">
        <v>0</v>
      </c>
      <c r="P775" s="116">
        <v>0</v>
      </c>
      <c r="Q775" s="116">
        <v>0</v>
      </c>
      <c r="R775" s="1646">
        <f t="shared" si="118"/>
        <v>0</v>
      </c>
      <c r="S775" s="116">
        <v>0.30256</v>
      </c>
      <c r="T775" s="116">
        <v>0.12881278000000002</v>
      </c>
      <c r="U775" s="116">
        <v>0.17374722000000001</v>
      </c>
      <c r="V775" s="1646">
        <f t="shared" si="119"/>
        <v>0.5742570729772607</v>
      </c>
      <c r="W775" s="116">
        <v>0.68974000000000002</v>
      </c>
      <c r="X775" s="116">
        <v>0.40116000000000002</v>
      </c>
      <c r="Y775" s="116">
        <v>0.28858</v>
      </c>
      <c r="Z775" s="1646">
        <f t="shared" si="120"/>
        <v>0.41838953808681534</v>
      </c>
      <c r="AA775" s="1652">
        <v>0</v>
      </c>
      <c r="AB775" s="116">
        <v>0</v>
      </c>
      <c r="AC775" s="116">
        <v>0</v>
      </c>
      <c r="AD775" s="1646">
        <f t="shared" si="121"/>
        <v>0</v>
      </c>
      <c r="AE775" s="1652">
        <v>0.68974000000000002</v>
      </c>
      <c r="AF775" s="116">
        <v>0.40116000000000002</v>
      </c>
      <c r="AG775" s="116">
        <v>0.28858</v>
      </c>
      <c r="AH775" s="1646">
        <f t="shared" si="122"/>
        <v>0.41838953808681534</v>
      </c>
      <c r="AI775" s="116">
        <v>0.68974000000000002</v>
      </c>
      <c r="AJ775" s="116">
        <v>0.40116000000000002</v>
      </c>
      <c r="AK775" s="116">
        <v>0.28858</v>
      </c>
      <c r="AL775" s="1655">
        <f t="shared" si="123"/>
        <v>0.41838953808681534</v>
      </c>
    </row>
    <row r="776" spans="2:38" outlineLevel="1">
      <c r="B776" s="503" t="s">
        <v>4807</v>
      </c>
      <c r="C776" s="116">
        <v>0</v>
      </c>
      <c r="D776" s="116">
        <v>0</v>
      </c>
      <c r="E776" s="116">
        <v>0</v>
      </c>
      <c r="F776" s="1646">
        <f t="shared" si="115"/>
        <v>0</v>
      </c>
      <c r="G776" s="116">
        <v>0</v>
      </c>
      <c r="H776" s="116">
        <v>0</v>
      </c>
      <c r="I776" s="116">
        <v>0</v>
      </c>
      <c r="J776" s="1646">
        <f t="shared" si="116"/>
        <v>0</v>
      </c>
      <c r="K776" s="116">
        <v>0</v>
      </c>
      <c r="L776" s="116">
        <v>0</v>
      </c>
      <c r="M776" s="116">
        <v>0</v>
      </c>
      <c r="N776" s="1646">
        <f t="shared" si="117"/>
        <v>0</v>
      </c>
      <c r="O776" s="1652">
        <v>0</v>
      </c>
      <c r="P776" s="116">
        <v>0</v>
      </c>
      <c r="Q776" s="116">
        <v>0</v>
      </c>
      <c r="R776" s="1646">
        <f t="shared" si="118"/>
        <v>0</v>
      </c>
      <c r="S776" s="116">
        <v>0</v>
      </c>
      <c r="T776" s="116">
        <v>0</v>
      </c>
      <c r="U776" s="116">
        <v>0</v>
      </c>
      <c r="V776" s="1646">
        <f t="shared" si="119"/>
        <v>0</v>
      </c>
      <c r="W776" s="116">
        <v>0</v>
      </c>
      <c r="X776" s="116">
        <v>0</v>
      </c>
      <c r="Y776" s="116">
        <v>0</v>
      </c>
      <c r="Z776" s="1646">
        <f t="shared" si="120"/>
        <v>0</v>
      </c>
      <c r="AA776" s="1652">
        <v>0.81025000000000003</v>
      </c>
      <c r="AB776" s="116">
        <v>0.53154000000000001</v>
      </c>
      <c r="AC776" s="116">
        <v>0.27871000000000001</v>
      </c>
      <c r="AD776" s="1646">
        <f t="shared" si="121"/>
        <v>0.34398025300833079</v>
      </c>
      <c r="AE776" s="1652">
        <v>0.81025000000000003</v>
      </c>
      <c r="AF776" s="116">
        <v>0.53154000000000001</v>
      </c>
      <c r="AG776" s="116">
        <v>0.27871000000000001</v>
      </c>
      <c r="AH776" s="1646">
        <f t="shared" si="122"/>
        <v>0.34398025300833079</v>
      </c>
      <c r="AI776" s="116">
        <v>0.81025000000000003</v>
      </c>
      <c r="AJ776" s="116">
        <v>0.53154000000000001</v>
      </c>
      <c r="AK776" s="116">
        <v>0.27871000000000001</v>
      </c>
      <c r="AL776" s="1655">
        <f t="shared" si="123"/>
        <v>0.34398025300833079</v>
      </c>
    </row>
    <row r="777" spans="2:38" outlineLevel="1">
      <c r="B777" s="503" t="s">
        <v>1607</v>
      </c>
      <c r="C777" s="116">
        <v>20.658359460000003</v>
      </c>
      <c r="D777" s="116">
        <v>20.0211495</v>
      </c>
      <c r="E777" s="116">
        <v>0.63720996000000374</v>
      </c>
      <c r="F777" s="1646">
        <f t="shared" ref="F777:F840" si="124">IFERROR(E777/C777,0)</f>
        <v>3.084513856164664E-2</v>
      </c>
      <c r="G777" s="116">
        <v>0</v>
      </c>
      <c r="H777" s="116">
        <v>0</v>
      </c>
      <c r="I777" s="116">
        <v>0</v>
      </c>
      <c r="J777" s="1646">
        <f t="shared" ref="J777:J840" si="125">IFERROR(I777/G777,0)</f>
        <v>0</v>
      </c>
      <c r="K777" s="116">
        <v>0</v>
      </c>
      <c r="L777" s="116">
        <v>0</v>
      </c>
      <c r="M777" s="116">
        <v>0</v>
      </c>
      <c r="N777" s="1646">
        <f t="shared" ref="N777:N840" si="126">IFERROR(M777/K777,0)</f>
        <v>0</v>
      </c>
      <c r="O777" s="1652">
        <v>0</v>
      </c>
      <c r="P777" s="116">
        <v>0</v>
      </c>
      <c r="Q777" s="116">
        <v>0</v>
      </c>
      <c r="R777" s="1646">
        <f t="shared" ref="R777:R840" si="127">IFERROR(Q777/O777,0)</f>
        <v>0</v>
      </c>
      <c r="S777" s="116">
        <v>20.658359460000003</v>
      </c>
      <c r="T777" s="116">
        <v>20.0211495</v>
      </c>
      <c r="U777" s="116">
        <v>0.63720996000000374</v>
      </c>
      <c r="V777" s="1646">
        <f t="shared" ref="V777:V840" si="128">IFERROR(U777/S777,0)</f>
        <v>3.084513856164664E-2</v>
      </c>
      <c r="W777" s="116">
        <v>0.97618131000000008</v>
      </c>
      <c r="X777" s="116">
        <v>0.70000000000000018</v>
      </c>
      <c r="Y777" s="116">
        <v>0.27618130999999985</v>
      </c>
      <c r="Z777" s="1646">
        <f t="shared" ref="Z777:Z840" si="129">IFERROR(Y777/W777,0)</f>
        <v>0.28292009606289209</v>
      </c>
      <c r="AA777" s="1652">
        <v>0</v>
      </c>
      <c r="AB777" s="116">
        <v>0</v>
      </c>
      <c r="AC777" s="116">
        <v>0</v>
      </c>
      <c r="AD777" s="1646">
        <f t="shared" ref="AD777:AD840" si="130">IFERROR(AC777/AA777,0)</f>
        <v>0</v>
      </c>
      <c r="AE777" s="1652">
        <v>0.97618131000000008</v>
      </c>
      <c r="AF777" s="116">
        <v>0.70000000000000018</v>
      </c>
      <c r="AG777" s="116">
        <v>0.27618130999999985</v>
      </c>
      <c r="AH777" s="1646">
        <f t="shared" ref="AH777:AH840" si="131">IFERROR(AG777/AE777,0)</f>
        <v>0.28292009606289209</v>
      </c>
      <c r="AI777" s="116">
        <v>0.97618131000000008</v>
      </c>
      <c r="AJ777" s="116">
        <v>0.70000000000000018</v>
      </c>
      <c r="AK777" s="116">
        <v>0.27618130999999985</v>
      </c>
      <c r="AL777" s="1655">
        <f t="shared" ref="AL777:AL840" si="132">IFERROR(AK777/AI777,0)</f>
        <v>0.28292009606289209</v>
      </c>
    </row>
    <row r="778" spans="2:38" outlineLevel="1">
      <c r="B778" s="503" t="s">
        <v>1831</v>
      </c>
      <c r="C778" s="116">
        <v>0.59744000000000008</v>
      </c>
      <c r="D778" s="116">
        <v>0.31741259999999993</v>
      </c>
      <c r="E778" s="116">
        <v>0.28002740000000009</v>
      </c>
      <c r="F778" s="1646">
        <f t="shared" si="124"/>
        <v>0.46871217193358339</v>
      </c>
      <c r="G778" s="116">
        <v>7.6273599999999995</v>
      </c>
      <c r="H778" s="116">
        <v>3.8879351999999998</v>
      </c>
      <c r="I778" s="116">
        <v>3.7394247999999997</v>
      </c>
      <c r="J778" s="1646">
        <f t="shared" si="125"/>
        <v>0.49026462629271461</v>
      </c>
      <c r="K778" s="116">
        <v>0.96067999999999998</v>
      </c>
      <c r="L778" s="116">
        <v>0.70822000000000007</v>
      </c>
      <c r="M778" s="116">
        <v>0.25245999999999991</v>
      </c>
      <c r="N778" s="1646">
        <f t="shared" si="126"/>
        <v>0.26279302160969303</v>
      </c>
      <c r="O778" s="1652">
        <v>0</v>
      </c>
      <c r="P778" s="116">
        <v>0</v>
      </c>
      <c r="Q778" s="116">
        <v>0</v>
      </c>
      <c r="R778" s="1646">
        <f t="shared" si="127"/>
        <v>0</v>
      </c>
      <c r="S778" s="116">
        <v>9.1854800000000001</v>
      </c>
      <c r="T778" s="116">
        <v>4.9135678</v>
      </c>
      <c r="U778" s="116">
        <v>4.2719122</v>
      </c>
      <c r="V778" s="1646">
        <f t="shared" si="128"/>
        <v>0.46507228800236894</v>
      </c>
      <c r="W778" s="116">
        <v>0</v>
      </c>
      <c r="X778" s="116">
        <v>0</v>
      </c>
      <c r="Y778" s="116">
        <v>0</v>
      </c>
      <c r="Z778" s="1646">
        <f t="shared" si="129"/>
        <v>0</v>
      </c>
      <c r="AA778" s="1652">
        <v>0.18974000000000002</v>
      </c>
      <c r="AB778" s="116">
        <v>0.1661</v>
      </c>
      <c r="AC778" s="116">
        <v>2.3640000000000015E-2</v>
      </c>
      <c r="AD778" s="1646">
        <f t="shared" si="130"/>
        <v>0.12459154632655219</v>
      </c>
      <c r="AE778" s="1652">
        <v>0.18974000000000002</v>
      </c>
      <c r="AF778" s="116">
        <v>0.1661</v>
      </c>
      <c r="AG778" s="116">
        <v>2.3640000000000015E-2</v>
      </c>
      <c r="AH778" s="1646">
        <f t="shared" si="131"/>
        <v>0.12459154632655219</v>
      </c>
      <c r="AI778" s="116">
        <v>1.15042</v>
      </c>
      <c r="AJ778" s="116">
        <v>0.8743200000000001</v>
      </c>
      <c r="AK778" s="116">
        <v>0.27610000000000001</v>
      </c>
      <c r="AL778" s="1655">
        <f t="shared" si="132"/>
        <v>0.23999930460179761</v>
      </c>
    </row>
    <row r="779" spans="2:38" outlineLevel="1">
      <c r="B779" s="503" t="s">
        <v>4813</v>
      </c>
      <c r="C779" s="116">
        <v>0</v>
      </c>
      <c r="D779" s="116">
        <v>0</v>
      </c>
      <c r="E779" s="116">
        <v>0</v>
      </c>
      <c r="F779" s="1646">
        <f t="shared" si="124"/>
        <v>0</v>
      </c>
      <c r="G779" s="116">
        <v>0</v>
      </c>
      <c r="H779" s="116">
        <v>0</v>
      </c>
      <c r="I779" s="116">
        <v>0</v>
      </c>
      <c r="J779" s="1646">
        <f t="shared" si="125"/>
        <v>0</v>
      </c>
      <c r="K779" s="116">
        <v>0</v>
      </c>
      <c r="L779" s="116">
        <v>0</v>
      </c>
      <c r="M779" s="116">
        <v>0</v>
      </c>
      <c r="N779" s="1646">
        <f t="shared" si="126"/>
        <v>0</v>
      </c>
      <c r="O779" s="1652">
        <v>0</v>
      </c>
      <c r="P779" s="116">
        <v>0</v>
      </c>
      <c r="Q779" s="116">
        <v>0</v>
      </c>
      <c r="R779" s="1646">
        <f t="shared" si="127"/>
        <v>0</v>
      </c>
      <c r="S779" s="116">
        <v>0</v>
      </c>
      <c r="T779" s="116">
        <v>0</v>
      </c>
      <c r="U779" s="116">
        <v>0</v>
      </c>
      <c r="V779" s="1646">
        <f t="shared" si="128"/>
        <v>0</v>
      </c>
      <c r="W779" s="116">
        <v>0.75554999999999994</v>
      </c>
      <c r="X779" s="116">
        <v>0.58608870000000013</v>
      </c>
      <c r="Y779" s="116">
        <v>0.16946129999999981</v>
      </c>
      <c r="Z779" s="1646">
        <f t="shared" si="129"/>
        <v>0.22428866388723423</v>
      </c>
      <c r="AA779" s="1652">
        <v>0.22477999999999998</v>
      </c>
      <c r="AB779" s="116">
        <v>0.13050499999999998</v>
      </c>
      <c r="AC779" s="116">
        <v>9.4274999999999984E-2</v>
      </c>
      <c r="AD779" s="1646">
        <f t="shared" si="130"/>
        <v>0.41941008986564637</v>
      </c>
      <c r="AE779" s="1652">
        <v>0.98032999999999992</v>
      </c>
      <c r="AF779" s="116">
        <v>0.71659370000000011</v>
      </c>
      <c r="AG779" s="116">
        <v>0.26373629999999981</v>
      </c>
      <c r="AH779" s="1646">
        <f t="shared" si="131"/>
        <v>0.26902808238042275</v>
      </c>
      <c r="AI779" s="116">
        <v>0.98032999999999992</v>
      </c>
      <c r="AJ779" s="116">
        <v>0.71659370000000011</v>
      </c>
      <c r="AK779" s="116">
        <v>0.26373629999999981</v>
      </c>
      <c r="AL779" s="1655">
        <f t="shared" si="132"/>
        <v>0.26902808238042275</v>
      </c>
    </row>
    <row r="780" spans="2:38" outlineLevel="1">
      <c r="B780" s="503" t="s">
        <v>2361</v>
      </c>
      <c r="C780" s="116">
        <v>0</v>
      </c>
      <c r="D780" s="116">
        <v>0</v>
      </c>
      <c r="E780" s="116">
        <v>0</v>
      </c>
      <c r="F780" s="1646">
        <f t="shared" si="124"/>
        <v>0</v>
      </c>
      <c r="G780" s="116">
        <v>7.7780000000000002E-2</v>
      </c>
      <c r="H780" s="116">
        <v>6.3038200000000003E-2</v>
      </c>
      <c r="I780" s="116">
        <v>1.4741800000000005E-2</v>
      </c>
      <c r="J780" s="1646">
        <f t="shared" si="125"/>
        <v>0.18953201337104658</v>
      </c>
      <c r="K780" s="116">
        <v>0</v>
      </c>
      <c r="L780" s="116">
        <v>0</v>
      </c>
      <c r="M780" s="116">
        <v>0</v>
      </c>
      <c r="N780" s="1646">
        <f t="shared" si="126"/>
        <v>0</v>
      </c>
      <c r="O780" s="1652">
        <v>0.9</v>
      </c>
      <c r="P780" s="116">
        <v>0.64092000000000005</v>
      </c>
      <c r="Q780" s="116">
        <v>0.25907999999999992</v>
      </c>
      <c r="R780" s="1646">
        <f t="shared" si="127"/>
        <v>0.28786666666666655</v>
      </c>
      <c r="S780" s="116">
        <v>0.97777999999999998</v>
      </c>
      <c r="T780" s="116">
        <v>0.70395819999999998</v>
      </c>
      <c r="U780" s="116">
        <v>0.27382179999999995</v>
      </c>
      <c r="V780" s="1646">
        <f t="shared" si="128"/>
        <v>0.28004438626275846</v>
      </c>
      <c r="W780" s="116">
        <v>0</v>
      </c>
      <c r="X780" s="116">
        <v>0</v>
      </c>
      <c r="Y780" s="116">
        <v>0</v>
      </c>
      <c r="Z780" s="1646">
        <f t="shared" si="129"/>
        <v>0</v>
      </c>
      <c r="AA780" s="1652">
        <v>0</v>
      </c>
      <c r="AB780" s="116">
        <v>0</v>
      </c>
      <c r="AC780" s="116">
        <v>0</v>
      </c>
      <c r="AD780" s="1646">
        <f t="shared" si="130"/>
        <v>0</v>
      </c>
      <c r="AE780" s="1652">
        <v>0</v>
      </c>
      <c r="AF780" s="116">
        <v>0</v>
      </c>
      <c r="AG780" s="116">
        <v>0</v>
      </c>
      <c r="AH780" s="1646">
        <f t="shared" si="131"/>
        <v>0</v>
      </c>
      <c r="AI780" s="116">
        <v>0.9</v>
      </c>
      <c r="AJ780" s="116">
        <v>0.64092000000000005</v>
      </c>
      <c r="AK780" s="116">
        <v>0.25907999999999992</v>
      </c>
      <c r="AL780" s="1655">
        <f t="shared" si="132"/>
        <v>0.28786666666666655</v>
      </c>
    </row>
    <row r="781" spans="2:38" outlineLevel="1">
      <c r="B781" s="503" t="s">
        <v>2157</v>
      </c>
      <c r="C781" s="116">
        <v>0.65385000000000004</v>
      </c>
      <c r="D781" s="116">
        <v>0.38515949999999993</v>
      </c>
      <c r="E781" s="116">
        <v>0.26869050000000011</v>
      </c>
      <c r="F781" s="1646">
        <f t="shared" si="124"/>
        <v>0.41093599449415019</v>
      </c>
      <c r="G781" s="116">
        <v>0.49059999999999998</v>
      </c>
      <c r="H781" s="116">
        <v>0.31880200000000003</v>
      </c>
      <c r="I781" s="116">
        <v>0.17179799999999995</v>
      </c>
      <c r="J781" s="1646">
        <f t="shared" si="125"/>
        <v>0.35017937219730932</v>
      </c>
      <c r="K781" s="116">
        <v>0.36068</v>
      </c>
      <c r="L781" s="116">
        <v>0.20677249999999997</v>
      </c>
      <c r="M781" s="116">
        <v>0.15390750000000003</v>
      </c>
      <c r="N781" s="1646">
        <f t="shared" si="126"/>
        <v>0.42671481645780202</v>
      </c>
      <c r="O781" s="1652">
        <v>0</v>
      </c>
      <c r="P781" s="116">
        <v>0</v>
      </c>
      <c r="Q781" s="116">
        <v>0</v>
      </c>
      <c r="R781" s="1646">
        <f t="shared" si="127"/>
        <v>0</v>
      </c>
      <c r="S781" s="116">
        <v>1.5051300000000001</v>
      </c>
      <c r="T781" s="116">
        <v>0.91073399999999993</v>
      </c>
      <c r="U781" s="116">
        <v>0.59439600000000015</v>
      </c>
      <c r="V781" s="1646">
        <f t="shared" si="128"/>
        <v>0.39491339618504723</v>
      </c>
      <c r="W781" s="116">
        <v>0</v>
      </c>
      <c r="X781" s="116">
        <v>0</v>
      </c>
      <c r="Y781" s="116">
        <v>0</v>
      </c>
      <c r="Z781" s="1646">
        <f t="shared" si="129"/>
        <v>0</v>
      </c>
      <c r="AA781" s="1652">
        <v>0.24101999999999998</v>
      </c>
      <c r="AB781" s="116">
        <v>0.14200060000000003</v>
      </c>
      <c r="AC781" s="116">
        <v>9.9019399999999966E-2</v>
      </c>
      <c r="AD781" s="1646">
        <f t="shared" si="130"/>
        <v>0.41083478549497954</v>
      </c>
      <c r="AE781" s="1652">
        <v>0.24101999999999998</v>
      </c>
      <c r="AF781" s="116">
        <v>0.14200060000000003</v>
      </c>
      <c r="AG781" s="116">
        <v>9.9019399999999966E-2</v>
      </c>
      <c r="AH781" s="1646">
        <f t="shared" si="131"/>
        <v>0.41083478549497954</v>
      </c>
      <c r="AI781" s="116">
        <v>0.60170000000000001</v>
      </c>
      <c r="AJ781" s="116">
        <v>0.3487731</v>
      </c>
      <c r="AK781" s="116">
        <v>0.25292690000000007</v>
      </c>
      <c r="AL781" s="1655">
        <f t="shared" si="132"/>
        <v>0.42035383081269745</v>
      </c>
    </row>
    <row r="782" spans="2:38" outlineLevel="1">
      <c r="B782" s="503" t="s">
        <v>2261</v>
      </c>
      <c r="C782" s="116">
        <v>0</v>
      </c>
      <c r="D782" s="116">
        <v>0</v>
      </c>
      <c r="E782" s="116">
        <v>0</v>
      </c>
      <c r="F782" s="1646">
        <f t="shared" si="124"/>
        <v>0</v>
      </c>
      <c r="G782" s="116">
        <v>0</v>
      </c>
      <c r="H782" s="116">
        <v>0</v>
      </c>
      <c r="I782" s="116">
        <v>0</v>
      </c>
      <c r="J782" s="1646">
        <f t="shared" si="125"/>
        <v>0</v>
      </c>
      <c r="K782" s="116">
        <v>0.56154000000000004</v>
      </c>
      <c r="L782" s="116">
        <v>0.30972</v>
      </c>
      <c r="M782" s="116">
        <v>0.2518200000000001</v>
      </c>
      <c r="N782" s="1646">
        <f t="shared" si="126"/>
        <v>0.44844534672507763</v>
      </c>
      <c r="O782" s="1652">
        <v>0</v>
      </c>
      <c r="P782" s="116">
        <v>0</v>
      </c>
      <c r="Q782" s="116">
        <v>0</v>
      </c>
      <c r="R782" s="1646">
        <f t="shared" si="127"/>
        <v>0</v>
      </c>
      <c r="S782" s="116">
        <v>0.56154000000000004</v>
      </c>
      <c r="T782" s="116">
        <v>0.30972</v>
      </c>
      <c r="U782" s="116">
        <v>0.2518200000000001</v>
      </c>
      <c r="V782" s="1646">
        <f t="shared" si="128"/>
        <v>0.44844534672507763</v>
      </c>
      <c r="W782" s="116">
        <v>0</v>
      </c>
      <c r="X782" s="116">
        <v>0</v>
      </c>
      <c r="Y782" s="116">
        <v>0</v>
      </c>
      <c r="Z782" s="1646">
        <f t="shared" si="129"/>
        <v>0</v>
      </c>
      <c r="AA782" s="1652">
        <v>0</v>
      </c>
      <c r="AB782" s="116">
        <v>0</v>
      </c>
      <c r="AC782" s="116">
        <v>0</v>
      </c>
      <c r="AD782" s="1646">
        <f t="shared" si="130"/>
        <v>0</v>
      </c>
      <c r="AE782" s="1652">
        <v>0</v>
      </c>
      <c r="AF782" s="116">
        <v>0</v>
      </c>
      <c r="AG782" s="116">
        <v>0</v>
      </c>
      <c r="AH782" s="1646">
        <f t="shared" si="131"/>
        <v>0</v>
      </c>
      <c r="AI782" s="116">
        <v>0.56154000000000004</v>
      </c>
      <c r="AJ782" s="116">
        <v>0.30972</v>
      </c>
      <c r="AK782" s="116">
        <v>0.2518200000000001</v>
      </c>
      <c r="AL782" s="1655">
        <f t="shared" si="132"/>
        <v>0.44844534672507763</v>
      </c>
    </row>
    <row r="783" spans="2:38" outlineLevel="1">
      <c r="B783" s="503" t="s">
        <v>2365</v>
      </c>
      <c r="C783" s="116">
        <v>7.4359999999999996E-2</v>
      </c>
      <c r="D783" s="116">
        <v>3.2816400000000003E-2</v>
      </c>
      <c r="E783" s="116">
        <v>4.15436E-2</v>
      </c>
      <c r="F783" s="1646">
        <f t="shared" si="124"/>
        <v>0.55868208714362566</v>
      </c>
      <c r="G783" s="116">
        <v>0</v>
      </c>
      <c r="H783" s="116">
        <v>0</v>
      </c>
      <c r="I783" s="116">
        <v>0</v>
      </c>
      <c r="J783" s="1646">
        <f t="shared" si="125"/>
        <v>0</v>
      </c>
      <c r="K783" s="116">
        <v>0</v>
      </c>
      <c r="L783" s="116">
        <v>0</v>
      </c>
      <c r="M783" s="116">
        <v>0</v>
      </c>
      <c r="N783" s="1646">
        <f t="shared" si="126"/>
        <v>0</v>
      </c>
      <c r="O783" s="1652">
        <v>0</v>
      </c>
      <c r="P783" s="116">
        <v>0</v>
      </c>
      <c r="Q783" s="116">
        <v>0</v>
      </c>
      <c r="R783" s="1646">
        <f t="shared" si="127"/>
        <v>0</v>
      </c>
      <c r="S783" s="116">
        <v>7.4359999999999996E-2</v>
      </c>
      <c r="T783" s="116">
        <v>3.2816400000000003E-2</v>
      </c>
      <c r="U783" s="116">
        <v>4.15436E-2</v>
      </c>
      <c r="V783" s="1646">
        <f t="shared" si="128"/>
        <v>0.55868208714362566</v>
      </c>
      <c r="W783" s="116">
        <v>0</v>
      </c>
      <c r="X783" s="116">
        <v>0</v>
      </c>
      <c r="Y783" s="116">
        <v>0</v>
      </c>
      <c r="Z783" s="1646">
        <f t="shared" si="129"/>
        <v>0</v>
      </c>
      <c r="AA783" s="1652">
        <v>0.5341800000000001</v>
      </c>
      <c r="AB783" s="116">
        <v>0.28986749999999994</v>
      </c>
      <c r="AC783" s="116">
        <v>0.24431250000000013</v>
      </c>
      <c r="AD783" s="1646">
        <f t="shared" si="130"/>
        <v>0.45735987869257572</v>
      </c>
      <c r="AE783" s="1652">
        <v>0.5341800000000001</v>
      </c>
      <c r="AF783" s="116">
        <v>0.28986749999999994</v>
      </c>
      <c r="AG783" s="116">
        <v>0.24431250000000013</v>
      </c>
      <c r="AH783" s="1646">
        <f t="shared" si="131"/>
        <v>0.45735987869257572</v>
      </c>
      <c r="AI783" s="116">
        <v>0.5341800000000001</v>
      </c>
      <c r="AJ783" s="116">
        <v>0.28986749999999994</v>
      </c>
      <c r="AK783" s="116">
        <v>0.24431250000000013</v>
      </c>
      <c r="AL783" s="1655">
        <f t="shared" si="132"/>
        <v>0.45735987869257572</v>
      </c>
    </row>
    <row r="784" spans="2:38" outlineLevel="1">
      <c r="B784" s="503" t="s">
        <v>1807</v>
      </c>
      <c r="C784" s="116">
        <v>9.8564100000000003</v>
      </c>
      <c r="D784" s="116">
        <v>7.9842422000000006</v>
      </c>
      <c r="E784" s="116">
        <v>1.8721677999999993</v>
      </c>
      <c r="F784" s="1646">
        <f t="shared" si="124"/>
        <v>0.18994418860416715</v>
      </c>
      <c r="G784" s="116">
        <v>0.65983000000000003</v>
      </c>
      <c r="H784" s="116">
        <v>0.40206000000000008</v>
      </c>
      <c r="I784" s="116">
        <v>0.25777</v>
      </c>
      <c r="J784" s="1646">
        <f t="shared" si="125"/>
        <v>0.39066123092311655</v>
      </c>
      <c r="K784" s="116">
        <v>0</v>
      </c>
      <c r="L784" s="116">
        <v>0</v>
      </c>
      <c r="M784" s="116">
        <v>0</v>
      </c>
      <c r="N784" s="1646">
        <f t="shared" si="126"/>
        <v>0</v>
      </c>
      <c r="O784" s="1652">
        <v>0</v>
      </c>
      <c r="P784" s="116">
        <v>0</v>
      </c>
      <c r="Q784" s="116">
        <v>0</v>
      </c>
      <c r="R784" s="1646">
        <f t="shared" si="127"/>
        <v>0</v>
      </c>
      <c r="S784" s="116">
        <v>10.51624</v>
      </c>
      <c r="T784" s="116">
        <v>8.3863021999999994</v>
      </c>
      <c r="U784" s="116">
        <v>2.1299377999999995</v>
      </c>
      <c r="V784" s="1646">
        <f t="shared" si="128"/>
        <v>0.20253796033563323</v>
      </c>
      <c r="W784" s="116">
        <v>11.390600000000001</v>
      </c>
      <c r="X784" s="116">
        <v>9.7503000000000029</v>
      </c>
      <c r="Y784" s="116">
        <v>1.6402999999999974</v>
      </c>
      <c r="Z784" s="1646">
        <f t="shared" si="129"/>
        <v>0.14400470563447029</v>
      </c>
      <c r="AA784" s="1652">
        <v>-3.1837600000000004</v>
      </c>
      <c r="AB784" s="116">
        <v>-1.7852431999999998</v>
      </c>
      <c r="AC784" s="116">
        <v>-1.3985168000000003</v>
      </c>
      <c r="AD784" s="1646">
        <f t="shared" si="130"/>
        <v>0.43926577380204546</v>
      </c>
      <c r="AE784" s="1652">
        <v>8.2068399999999997</v>
      </c>
      <c r="AF784" s="116">
        <v>7.9650568000000028</v>
      </c>
      <c r="AG784" s="116">
        <v>0.24178319999999712</v>
      </c>
      <c r="AH784" s="1646">
        <f t="shared" si="131"/>
        <v>2.946118116107992E-2</v>
      </c>
      <c r="AI784" s="116">
        <v>8.2068399999999997</v>
      </c>
      <c r="AJ784" s="116">
        <v>7.9650568000000028</v>
      </c>
      <c r="AK784" s="116">
        <v>0.24178319999999712</v>
      </c>
      <c r="AL784" s="1655">
        <f t="shared" si="132"/>
        <v>2.946118116107992E-2</v>
      </c>
    </row>
    <row r="785" spans="2:38" outlineLevel="1">
      <c r="B785" s="503" t="s">
        <v>2369</v>
      </c>
      <c r="C785" s="116">
        <v>7.0080000000000003E-2</v>
      </c>
      <c r="D785" s="116">
        <v>3.1140000000000001E-2</v>
      </c>
      <c r="E785" s="116">
        <v>3.8939999999999995E-2</v>
      </c>
      <c r="F785" s="1646">
        <f t="shared" si="124"/>
        <v>0.55565068493150671</v>
      </c>
      <c r="G785" s="116">
        <v>0</v>
      </c>
      <c r="H785" s="116">
        <v>0</v>
      </c>
      <c r="I785" s="116">
        <v>0</v>
      </c>
      <c r="J785" s="1646">
        <f t="shared" si="125"/>
        <v>0</v>
      </c>
      <c r="K785" s="116">
        <v>0</v>
      </c>
      <c r="L785" s="116">
        <v>0</v>
      </c>
      <c r="M785" s="116">
        <v>0</v>
      </c>
      <c r="N785" s="1646">
        <f t="shared" si="126"/>
        <v>0</v>
      </c>
      <c r="O785" s="1652">
        <v>0</v>
      </c>
      <c r="P785" s="116">
        <v>0</v>
      </c>
      <c r="Q785" s="116">
        <v>0</v>
      </c>
      <c r="R785" s="1646">
        <f t="shared" si="127"/>
        <v>0</v>
      </c>
      <c r="S785" s="116">
        <v>7.0080000000000003E-2</v>
      </c>
      <c r="T785" s="116">
        <v>3.1140000000000001E-2</v>
      </c>
      <c r="U785" s="116">
        <v>3.8939999999999995E-2</v>
      </c>
      <c r="V785" s="1646">
        <f t="shared" si="128"/>
        <v>0.55565068493150671</v>
      </c>
      <c r="W785" s="116">
        <v>0</v>
      </c>
      <c r="X785" s="116">
        <v>0</v>
      </c>
      <c r="Y785" s="116">
        <v>0</v>
      </c>
      <c r="Z785" s="1646">
        <f t="shared" si="129"/>
        <v>0</v>
      </c>
      <c r="AA785" s="1652">
        <v>0.69572000000000001</v>
      </c>
      <c r="AB785" s="116">
        <v>0.45839569999999996</v>
      </c>
      <c r="AC785" s="116">
        <v>0.23732430000000004</v>
      </c>
      <c r="AD785" s="1646">
        <f t="shared" si="130"/>
        <v>0.34112042200885417</v>
      </c>
      <c r="AE785" s="1652">
        <v>0.69572000000000001</v>
      </c>
      <c r="AF785" s="116">
        <v>0.45839569999999996</v>
      </c>
      <c r="AG785" s="116">
        <v>0.23732430000000004</v>
      </c>
      <c r="AH785" s="1646">
        <f t="shared" si="131"/>
        <v>0.34112042200885417</v>
      </c>
      <c r="AI785" s="116">
        <v>0.69572000000000001</v>
      </c>
      <c r="AJ785" s="116">
        <v>0.45839569999999996</v>
      </c>
      <c r="AK785" s="116">
        <v>0.23732430000000004</v>
      </c>
      <c r="AL785" s="1655">
        <f t="shared" si="132"/>
        <v>0.34112042200885417</v>
      </c>
    </row>
    <row r="786" spans="2:38" outlineLevel="1">
      <c r="B786" s="503" t="s">
        <v>1983</v>
      </c>
      <c r="C786" s="116">
        <v>0</v>
      </c>
      <c r="D786" s="116">
        <v>0</v>
      </c>
      <c r="E786" s="116">
        <v>0</v>
      </c>
      <c r="F786" s="1646">
        <f t="shared" si="124"/>
        <v>0</v>
      </c>
      <c r="G786" s="116">
        <v>5.0521299999999991</v>
      </c>
      <c r="H786" s="116">
        <v>3.1273738000000004</v>
      </c>
      <c r="I786" s="116">
        <v>1.9247561999999989</v>
      </c>
      <c r="J786" s="1646">
        <f t="shared" si="125"/>
        <v>0.38097915136783878</v>
      </c>
      <c r="K786" s="116">
        <v>-0.14956999999999998</v>
      </c>
      <c r="L786" s="116">
        <v>-0.11453209999999998</v>
      </c>
      <c r="M786" s="116">
        <v>-3.5037900000000011E-2</v>
      </c>
      <c r="N786" s="1646">
        <f t="shared" si="126"/>
        <v>0.23425753827639242</v>
      </c>
      <c r="O786" s="1652">
        <v>0</v>
      </c>
      <c r="P786" s="116">
        <v>0</v>
      </c>
      <c r="Q786" s="116">
        <v>0</v>
      </c>
      <c r="R786" s="1646">
        <f t="shared" si="127"/>
        <v>0</v>
      </c>
      <c r="S786" s="116">
        <v>4.9025599999999994</v>
      </c>
      <c r="T786" s="116">
        <v>3.0128417000000005</v>
      </c>
      <c r="U786" s="116">
        <v>1.8897182999999991</v>
      </c>
      <c r="V786" s="1646">
        <f t="shared" si="128"/>
        <v>0.38545541513005438</v>
      </c>
      <c r="W786" s="116">
        <v>0.93589999999999995</v>
      </c>
      <c r="X786" s="116">
        <v>0.66815999999999998</v>
      </c>
      <c r="Y786" s="116">
        <v>0.26774000000000003</v>
      </c>
      <c r="Z786" s="1646">
        <f t="shared" si="129"/>
        <v>0.2860775723902127</v>
      </c>
      <c r="AA786" s="1652">
        <v>0</v>
      </c>
      <c r="AB786" s="116">
        <v>0</v>
      </c>
      <c r="AC786" s="116">
        <v>0</v>
      </c>
      <c r="AD786" s="1646">
        <f t="shared" si="130"/>
        <v>0</v>
      </c>
      <c r="AE786" s="1652">
        <v>0.93589999999999995</v>
      </c>
      <c r="AF786" s="116">
        <v>0.66815999999999998</v>
      </c>
      <c r="AG786" s="116">
        <v>0.26774000000000003</v>
      </c>
      <c r="AH786" s="1646">
        <f t="shared" si="131"/>
        <v>0.2860775723902127</v>
      </c>
      <c r="AI786" s="116">
        <v>0.78632999999999997</v>
      </c>
      <c r="AJ786" s="116">
        <v>0.55362789999999995</v>
      </c>
      <c r="AK786" s="116">
        <v>0.23270209999999997</v>
      </c>
      <c r="AL786" s="1655">
        <f t="shared" si="132"/>
        <v>0.29593440413058125</v>
      </c>
    </row>
    <row r="787" spans="2:38" outlineLevel="1">
      <c r="B787" s="503" t="s">
        <v>4835</v>
      </c>
      <c r="C787" s="116">
        <v>0</v>
      </c>
      <c r="D787" s="116">
        <v>0</v>
      </c>
      <c r="E787" s="116">
        <v>0</v>
      </c>
      <c r="F787" s="1646">
        <f t="shared" si="124"/>
        <v>0</v>
      </c>
      <c r="G787" s="116">
        <v>0</v>
      </c>
      <c r="H787" s="116">
        <v>0</v>
      </c>
      <c r="I787" s="116">
        <v>0</v>
      </c>
      <c r="J787" s="1646">
        <f t="shared" si="125"/>
        <v>0</v>
      </c>
      <c r="K787" s="116">
        <v>0</v>
      </c>
      <c r="L787" s="116">
        <v>0</v>
      </c>
      <c r="M787" s="116">
        <v>0</v>
      </c>
      <c r="N787" s="1646">
        <f t="shared" si="126"/>
        <v>0</v>
      </c>
      <c r="O787" s="1652">
        <v>0.68291000000000013</v>
      </c>
      <c r="P787" s="116">
        <v>0.50395800000000002</v>
      </c>
      <c r="Q787" s="116">
        <v>0.17895200000000011</v>
      </c>
      <c r="R787" s="1646">
        <f t="shared" si="127"/>
        <v>0.26204331463882513</v>
      </c>
      <c r="S787" s="116">
        <v>0.68291000000000013</v>
      </c>
      <c r="T787" s="116">
        <v>0.50395800000000002</v>
      </c>
      <c r="U787" s="116">
        <v>0.17895200000000011</v>
      </c>
      <c r="V787" s="1646">
        <f t="shared" si="128"/>
        <v>0.26204331463882513</v>
      </c>
      <c r="W787" s="116">
        <v>0.16238999999999998</v>
      </c>
      <c r="X787" s="116">
        <v>0.10906999999999999</v>
      </c>
      <c r="Y787" s="116">
        <v>5.3319999999999992E-2</v>
      </c>
      <c r="Z787" s="1646">
        <f t="shared" si="129"/>
        <v>0.32834534146191269</v>
      </c>
      <c r="AA787" s="1652">
        <v>0</v>
      </c>
      <c r="AB787" s="116">
        <v>0</v>
      </c>
      <c r="AC787" s="116">
        <v>0</v>
      </c>
      <c r="AD787" s="1646">
        <f t="shared" si="130"/>
        <v>0</v>
      </c>
      <c r="AE787" s="1652">
        <v>0.16238999999999998</v>
      </c>
      <c r="AF787" s="116">
        <v>0.10906999999999999</v>
      </c>
      <c r="AG787" s="116">
        <v>5.3319999999999992E-2</v>
      </c>
      <c r="AH787" s="1646">
        <f t="shared" si="131"/>
        <v>0.32834534146191269</v>
      </c>
      <c r="AI787" s="116">
        <v>0.84530000000000005</v>
      </c>
      <c r="AJ787" s="116">
        <v>0.61302800000000002</v>
      </c>
      <c r="AK787" s="116">
        <v>0.23227200000000006</v>
      </c>
      <c r="AL787" s="1655">
        <f t="shared" si="132"/>
        <v>0.27478055128356804</v>
      </c>
    </row>
    <row r="788" spans="2:38" outlineLevel="1">
      <c r="B788" s="503" t="s">
        <v>2065</v>
      </c>
      <c r="C788" s="116">
        <v>2.5666700000000002</v>
      </c>
      <c r="D788" s="116">
        <v>1.319518</v>
      </c>
      <c r="E788" s="116">
        <v>1.247152</v>
      </c>
      <c r="F788" s="1646">
        <f t="shared" si="124"/>
        <v>0.48590274558084989</v>
      </c>
      <c r="G788" s="116">
        <v>0</v>
      </c>
      <c r="H788" s="116">
        <v>0</v>
      </c>
      <c r="I788" s="116">
        <v>0</v>
      </c>
      <c r="J788" s="1646">
        <f t="shared" si="125"/>
        <v>0</v>
      </c>
      <c r="K788" s="116">
        <v>0.54615999999999998</v>
      </c>
      <c r="L788" s="116">
        <v>0.31871000000000005</v>
      </c>
      <c r="M788" s="116">
        <v>0.22744999999999993</v>
      </c>
      <c r="N788" s="1646">
        <f t="shared" si="126"/>
        <v>0.41645305405009508</v>
      </c>
      <c r="O788" s="1652">
        <v>0</v>
      </c>
      <c r="P788" s="116">
        <v>0</v>
      </c>
      <c r="Q788" s="116">
        <v>0</v>
      </c>
      <c r="R788" s="1646">
        <f t="shared" si="127"/>
        <v>0</v>
      </c>
      <c r="S788" s="116">
        <v>3.1128299999999998</v>
      </c>
      <c r="T788" s="116">
        <v>1.638228</v>
      </c>
      <c r="U788" s="116">
        <v>1.474602</v>
      </c>
      <c r="V788" s="1646">
        <f t="shared" si="128"/>
        <v>0.4737174853750446</v>
      </c>
      <c r="W788" s="116">
        <v>0</v>
      </c>
      <c r="X788" s="116">
        <v>0</v>
      </c>
      <c r="Y788" s="116">
        <v>0</v>
      </c>
      <c r="Z788" s="1646">
        <f t="shared" si="129"/>
        <v>0</v>
      </c>
      <c r="AA788" s="1652">
        <v>0</v>
      </c>
      <c r="AB788" s="116">
        <v>0</v>
      </c>
      <c r="AC788" s="116">
        <v>0</v>
      </c>
      <c r="AD788" s="1646">
        <f t="shared" si="130"/>
        <v>0</v>
      </c>
      <c r="AE788" s="1652">
        <v>0</v>
      </c>
      <c r="AF788" s="116">
        <v>0</v>
      </c>
      <c r="AG788" s="116">
        <v>0</v>
      </c>
      <c r="AH788" s="1646">
        <f t="shared" si="131"/>
        <v>0</v>
      </c>
      <c r="AI788" s="116">
        <v>0.54615999999999998</v>
      </c>
      <c r="AJ788" s="116">
        <v>0.31871000000000005</v>
      </c>
      <c r="AK788" s="116">
        <v>0.22744999999999993</v>
      </c>
      <c r="AL788" s="1655">
        <f t="shared" si="132"/>
        <v>0.41645305405009508</v>
      </c>
    </row>
    <row r="789" spans="2:38" outlineLevel="1">
      <c r="B789" s="503" t="s">
        <v>2345</v>
      </c>
      <c r="C789" s="116">
        <v>0.14273</v>
      </c>
      <c r="D789" s="116">
        <v>9.3452399999999991E-2</v>
      </c>
      <c r="E789" s="116">
        <v>4.9277599999999991E-2</v>
      </c>
      <c r="F789" s="1646">
        <f t="shared" si="124"/>
        <v>0.34525047292089955</v>
      </c>
      <c r="G789" s="116">
        <v>0</v>
      </c>
      <c r="H789" s="116">
        <v>0</v>
      </c>
      <c r="I789" s="116">
        <v>0</v>
      </c>
      <c r="J789" s="1646">
        <f t="shared" si="125"/>
        <v>0</v>
      </c>
      <c r="K789" s="116">
        <v>0</v>
      </c>
      <c r="L789" s="116">
        <v>0</v>
      </c>
      <c r="M789" s="116">
        <v>0</v>
      </c>
      <c r="N789" s="1646">
        <f t="shared" si="126"/>
        <v>0</v>
      </c>
      <c r="O789" s="1652">
        <v>0</v>
      </c>
      <c r="P789" s="116">
        <v>0</v>
      </c>
      <c r="Q789" s="116">
        <v>0</v>
      </c>
      <c r="R789" s="1646">
        <f t="shared" si="127"/>
        <v>0</v>
      </c>
      <c r="S789" s="116">
        <v>0.14273</v>
      </c>
      <c r="T789" s="116">
        <v>9.3452399999999991E-2</v>
      </c>
      <c r="U789" s="116">
        <v>4.9277599999999991E-2</v>
      </c>
      <c r="V789" s="1646">
        <f t="shared" si="128"/>
        <v>0.34525047292089955</v>
      </c>
      <c r="W789" s="116">
        <v>0.11197</v>
      </c>
      <c r="X789" s="116">
        <v>6.1329599999999998E-2</v>
      </c>
      <c r="Y789" s="116">
        <v>5.0640400000000002E-2</v>
      </c>
      <c r="Z789" s="1646">
        <f t="shared" si="129"/>
        <v>0.4522675716709833</v>
      </c>
      <c r="AA789" s="1652">
        <v>0.44102999999999998</v>
      </c>
      <c r="AB789" s="116">
        <v>0.26670599999999994</v>
      </c>
      <c r="AC789" s="116">
        <v>0.17432400000000001</v>
      </c>
      <c r="AD789" s="1646">
        <f t="shared" si="130"/>
        <v>0.39526562818855865</v>
      </c>
      <c r="AE789" s="1652">
        <v>0.55300000000000005</v>
      </c>
      <c r="AF789" s="116">
        <v>0.32803559999999993</v>
      </c>
      <c r="AG789" s="116">
        <v>0.22496440000000006</v>
      </c>
      <c r="AH789" s="1646">
        <f t="shared" si="131"/>
        <v>0.40680723327305612</v>
      </c>
      <c r="AI789" s="116">
        <v>0.55300000000000005</v>
      </c>
      <c r="AJ789" s="116">
        <v>0.32803559999999993</v>
      </c>
      <c r="AK789" s="116">
        <v>0.22496440000000006</v>
      </c>
      <c r="AL789" s="1655">
        <f t="shared" si="132"/>
        <v>0.40680723327305612</v>
      </c>
    </row>
    <row r="790" spans="2:38" outlineLevel="1">
      <c r="B790" s="503" t="s">
        <v>4808</v>
      </c>
      <c r="C790" s="116">
        <v>0</v>
      </c>
      <c r="D790" s="116">
        <v>0</v>
      </c>
      <c r="E790" s="116">
        <v>0</v>
      </c>
      <c r="F790" s="1646">
        <f t="shared" si="124"/>
        <v>0</v>
      </c>
      <c r="G790" s="116">
        <v>0</v>
      </c>
      <c r="H790" s="116">
        <v>0</v>
      </c>
      <c r="I790" s="116">
        <v>0</v>
      </c>
      <c r="J790" s="1646">
        <f t="shared" si="125"/>
        <v>0</v>
      </c>
      <c r="K790" s="116">
        <v>0</v>
      </c>
      <c r="L790" s="116">
        <v>0</v>
      </c>
      <c r="M790" s="116">
        <v>0</v>
      </c>
      <c r="N790" s="1646">
        <f t="shared" si="126"/>
        <v>0</v>
      </c>
      <c r="O790" s="1652">
        <v>0</v>
      </c>
      <c r="P790" s="116">
        <v>0</v>
      </c>
      <c r="Q790" s="116">
        <v>0</v>
      </c>
      <c r="R790" s="1646">
        <f t="shared" si="127"/>
        <v>0</v>
      </c>
      <c r="S790" s="116">
        <v>0</v>
      </c>
      <c r="T790" s="116">
        <v>0</v>
      </c>
      <c r="U790" s="116">
        <v>0</v>
      </c>
      <c r="V790" s="1646">
        <f t="shared" si="128"/>
        <v>0</v>
      </c>
      <c r="W790" s="116">
        <v>0</v>
      </c>
      <c r="X790" s="116">
        <v>0</v>
      </c>
      <c r="Y790" s="116">
        <v>0</v>
      </c>
      <c r="Z790" s="1646">
        <f t="shared" si="129"/>
        <v>0</v>
      </c>
      <c r="AA790" s="1652">
        <v>0.47606999999999999</v>
      </c>
      <c r="AB790" s="116">
        <v>0.25722</v>
      </c>
      <c r="AC790" s="116">
        <v>0.21884999999999996</v>
      </c>
      <c r="AD790" s="1646">
        <f t="shared" si="130"/>
        <v>0.45970130443002072</v>
      </c>
      <c r="AE790" s="1652">
        <v>0.47606999999999999</v>
      </c>
      <c r="AF790" s="116">
        <v>0.25722</v>
      </c>
      <c r="AG790" s="116">
        <v>0.21884999999999996</v>
      </c>
      <c r="AH790" s="1646">
        <f t="shared" si="131"/>
        <v>0.45970130443002072</v>
      </c>
      <c r="AI790" s="116">
        <v>0.47606999999999999</v>
      </c>
      <c r="AJ790" s="116">
        <v>0.25722</v>
      </c>
      <c r="AK790" s="116">
        <v>0.21884999999999996</v>
      </c>
      <c r="AL790" s="1655">
        <f t="shared" si="132"/>
        <v>0.45970130443002072</v>
      </c>
    </row>
    <row r="791" spans="2:38" outlineLevel="1">
      <c r="B791" s="503" t="s">
        <v>4827</v>
      </c>
      <c r="C791" s="116">
        <v>0</v>
      </c>
      <c r="D791" s="116">
        <v>0</v>
      </c>
      <c r="E791" s="116">
        <v>0</v>
      </c>
      <c r="F791" s="1646">
        <f t="shared" si="124"/>
        <v>0</v>
      </c>
      <c r="G791" s="116">
        <v>0</v>
      </c>
      <c r="H791" s="116">
        <v>0</v>
      </c>
      <c r="I791" s="116">
        <v>0</v>
      </c>
      <c r="J791" s="1646">
        <f t="shared" si="125"/>
        <v>0</v>
      </c>
      <c r="K791" s="116">
        <v>0</v>
      </c>
      <c r="L791" s="116">
        <v>0</v>
      </c>
      <c r="M791" s="116">
        <v>0</v>
      </c>
      <c r="N791" s="1646">
        <f t="shared" si="126"/>
        <v>0</v>
      </c>
      <c r="O791" s="1652">
        <v>0</v>
      </c>
      <c r="P791" s="116">
        <v>0</v>
      </c>
      <c r="Q791" s="116">
        <v>0</v>
      </c>
      <c r="R791" s="1646">
        <f t="shared" si="127"/>
        <v>0</v>
      </c>
      <c r="S791" s="116">
        <v>0</v>
      </c>
      <c r="T791" s="116">
        <v>0</v>
      </c>
      <c r="U791" s="116">
        <v>0</v>
      </c>
      <c r="V791" s="1646">
        <f t="shared" si="128"/>
        <v>0</v>
      </c>
      <c r="W791" s="116">
        <v>0.77778000000000003</v>
      </c>
      <c r="X791" s="116">
        <v>0.56141999999999992</v>
      </c>
      <c r="Y791" s="116">
        <v>0.21636000000000002</v>
      </c>
      <c r="Z791" s="1646">
        <f t="shared" si="129"/>
        <v>0.27817634806757696</v>
      </c>
      <c r="AA791" s="1652">
        <v>0</v>
      </c>
      <c r="AB791" s="116">
        <v>0</v>
      </c>
      <c r="AC791" s="116">
        <v>0</v>
      </c>
      <c r="AD791" s="1646">
        <f t="shared" si="130"/>
        <v>0</v>
      </c>
      <c r="AE791" s="1652">
        <v>0.77778000000000003</v>
      </c>
      <c r="AF791" s="116">
        <v>0.56141999999999992</v>
      </c>
      <c r="AG791" s="116">
        <v>0.21636000000000002</v>
      </c>
      <c r="AH791" s="1646">
        <f t="shared" si="131"/>
        <v>0.27817634806757696</v>
      </c>
      <c r="AI791" s="116">
        <v>0.77778000000000003</v>
      </c>
      <c r="AJ791" s="116">
        <v>0.56141999999999992</v>
      </c>
      <c r="AK791" s="116">
        <v>0.21636000000000002</v>
      </c>
      <c r="AL791" s="1655">
        <f t="shared" si="132"/>
        <v>0.27817634806757696</v>
      </c>
    </row>
    <row r="792" spans="2:38" outlineLevel="1">
      <c r="B792" s="503" t="s">
        <v>2019</v>
      </c>
      <c r="C792" s="116">
        <v>0</v>
      </c>
      <c r="D792" s="116">
        <v>0</v>
      </c>
      <c r="E792" s="116">
        <v>0</v>
      </c>
      <c r="F792" s="1646">
        <f t="shared" si="124"/>
        <v>0</v>
      </c>
      <c r="G792" s="116">
        <v>0</v>
      </c>
      <c r="H792" s="116">
        <v>0</v>
      </c>
      <c r="I792" s="116">
        <v>0</v>
      </c>
      <c r="J792" s="1646">
        <f t="shared" si="125"/>
        <v>0</v>
      </c>
      <c r="K792" s="116">
        <v>4.0794899999999998</v>
      </c>
      <c r="L792" s="116">
        <v>3.8632499999999999</v>
      </c>
      <c r="M792" s="116">
        <v>0.21623999999999979</v>
      </c>
      <c r="N792" s="1646">
        <f t="shared" si="126"/>
        <v>5.3006625828228481E-2</v>
      </c>
      <c r="O792" s="1652">
        <v>0</v>
      </c>
      <c r="P792" s="116">
        <v>0</v>
      </c>
      <c r="Q792" s="116">
        <v>0</v>
      </c>
      <c r="R792" s="1646">
        <f t="shared" si="127"/>
        <v>0</v>
      </c>
      <c r="S792" s="116">
        <v>4.0794899999999998</v>
      </c>
      <c r="T792" s="116">
        <v>3.8632499999999999</v>
      </c>
      <c r="U792" s="116">
        <v>0.21623999999999979</v>
      </c>
      <c r="V792" s="1646">
        <f t="shared" si="128"/>
        <v>5.3006625828228481E-2</v>
      </c>
      <c r="W792" s="116">
        <v>0</v>
      </c>
      <c r="X792" s="116">
        <v>0</v>
      </c>
      <c r="Y792" s="116">
        <v>0</v>
      </c>
      <c r="Z792" s="1646">
        <f t="shared" si="129"/>
        <v>0</v>
      </c>
      <c r="AA792" s="1652">
        <v>0</v>
      </c>
      <c r="AB792" s="116">
        <v>0</v>
      </c>
      <c r="AC792" s="116">
        <v>0</v>
      </c>
      <c r="AD792" s="1646">
        <f t="shared" si="130"/>
        <v>0</v>
      </c>
      <c r="AE792" s="1652">
        <v>0</v>
      </c>
      <c r="AF792" s="116">
        <v>0</v>
      </c>
      <c r="AG792" s="116">
        <v>0</v>
      </c>
      <c r="AH792" s="1646">
        <f t="shared" si="131"/>
        <v>0</v>
      </c>
      <c r="AI792" s="116">
        <v>4.0794899999999998</v>
      </c>
      <c r="AJ792" s="116">
        <v>3.8632499999999999</v>
      </c>
      <c r="AK792" s="116">
        <v>0.21623999999999979</v>
      </c>
      <c r="AL792" s="1655">
        <f t="shared" si="132"/>
        <v>5.3006625828228481E-2</v>
      </c>
    </row>
    <row r="793" spans="2:38" outlineLevel="1">
      <c r="B793" s="503" t="s">
        <v>2299</v>
      </c>
      <c r="C793" s="116">
        <v>0</v>
      </c>
      <c r="D793" s="116">
        <v>0</v>
      </c>
      <c r="E793" s="116">
        <v>0</v>
      </c>
      <c r="F793" s="1646">
        <f t="shared" si="124"/>
        <v>0</v>
      </c>
      <c r="G793" s="116">
        <v>0.35982999999999998</v>
      </c>
      <c r="H793" s="116">
        <v>0.20579999999999998</v>
      </c>
      <c r="I793" s="116">
        <v>0.15403</v>
      </c>
      <c r="J793" s="1646">
        <f t="shared" si="125"/>
        <v>0.42806325209126533</v>
      </c>
      <c r="K793" s="116">
        <v>0</v>
      </c>
      <c r="L793" s="116">
        <v>0</v>
      </c>
      <c r="M793" s="116">
        <v>0</v>
      </c>
      <c r="N793" s="1646">
        <f t="shared" si="126"/>
        <v>0</v>
      </c>
      <c r="O793" s="1652">
        <v>0.6</v>
      </c>
      <c r="P793" s="116">
        <v>0.38919999999999999</v>
      </c>
      <c r="Q793" s="116">
        <v>0.21080000000000002</v>
      </c>
      <c r="R793" s="1646">
        <f t="shared" si="127"/>
        <v>0.35133333333333339</v>
      </c>
      <c r="S793" s="116">
        <v>0.95982999999999996</v>
      </c>
      <c r="T793" s="116">
        <v>0.59499999999999997</v>
      </c>
      <c r="U793" s="116">
        <v>0.36482999999999993</v>
      </c>
      <c r="V793" s="1646">
        <f t="shared" si="128"/>
        <v>0.38009855911984408</v>
      </c>
      <c r="W793" s="116">
        <v>0</v>
      </c>
      <c r="X793" s="116">
        <v>0</v>
      </c>
      <c r="Y793" s="116">
        <v>0</v>
      </c>
      <c r="Z793" s="1646">
        <f t="shared" si="129"/>
        <v>0</v>
      </c>
      <c r="AA793" s="1652">
        <v>0</v>
      </c>
      <c r="AB793" s="116">
        <v>0</v>
      </c>
      <c r="AC793" s="116">
        <v>0</v>
      </c>
      <c r="AD793" s="1646">
        <f t="shared" si="130"/>
        <v>0</v>
      </c>
      <c r="AE793" s="1652">
        <v>0</v>
      </c>
      <c r="AF793" s="116">
        <v>0</v>
      </c>
      <c r="AG793" s="116">
        <v>0</v>
      </c>
      <c r="AH793" s="1646">
        <f t="shared" si="131"/>
        <v>0</v>
      </c>
      <c r="AI793" s="116">
        <v>0.6</v>
      </c>
      <c r="AJ793" s="116">
        <v>0.38919999999999999</v>
      </c>
      <c r="AK793" s="116">
        <v>0.21080000000000002</v>
      </c>
      <c r="AL793" s="1655">
        <f t="shared" si="132"/>
        <v>0.35133333333333339</v>
      </c>
    </row>
    <row r="794" spans="2:38" outlineLevel="1">
      <c r="B794" s="503" t="s">
        <v>2099</v>
      </c>
      <c r="C794" s="116">
        <v>0</v>
      </c>
      <c r="D794" s="116">
        <v>0</v>
      </c>
      <c r="E794" s="116">
        <v>0</v>
      </c>
      <c r="F794" s="1646">
        <f t="shared" si="124"/>
        <v>0</v>
      </c>
      <c r="G794" s="116">
        <v>0</v>
      </c>
      <c r="H794" s="116">
        <v>0</v>
      </c>
      <c r="I794" s="116">
        <v>0</v>
      </c>
      <c r="J794" s="1646">
        <f t="shared" si="125"/>
        <v>0</v>
      </c>
      <c r="K794" s="116">
        <v>2.7359</v>
      </c>
      <c r="L794" s="116">
        <v>2.5275599999999998</v>
      </c>
      <c r="M794" s="116">
        <v>0.20834000000000014</v>
      </c>
      <c r="N794" s="1646">
        <f t="shared" si="126"/>
        <v>7.6150444095178974E-2</v>
      </c>
      <c r="O794" s="1652">
        <v>0</v>
      </c>
      <c r="P794" s="116">
        <v>0</v>
      </c>
      <c r="Q794" s="116">
        <v>0</v>
      </c>
      <c r="R794" s="1646">
        <f t="shared" si="127"/>
        <v>0</v>
      </c>
      <c r="S794" s="116">
        <v>2.7359</v>
      </c>
      <c r="T794" s="116">
        <v>2.5275599999999998</v>
      </c>
      <c r="U794" s="116">
        <v>0.20834000000000014</v>
      </c>
      <c r="V794" s="1646">
        <f t="shared" si="128"/>
        <v>7.6150444095178974E-2</v>
      </c>
      <c r="W794" s="116">
        <v>0</v>
      </c>
      <c r="X794" s="116">
        <v>0</v>
      </c>
      <c r="Y794" s="116">
        <v>0</v>
      </c>
      <c r="Z794" s="1646">
        <f t="shared" si="129"/>
        <v>0</v>
      </c>
      <c r="AA794" s="1652">
        <v>0</v>
      </c>
      <c r="AB794" s="116">
        <v>0</v>
      </c>
      <c r="AC794" s="116">
        <v>0</v>
      </c>
      <c r="AD794" s="1646">
        <f t="shared" si="130"/>
        <v>0</v>
      </c>
      <c r="AE794" s="1652">
        <v>0</v>
      </c>
      <c r="AF794" s="116">
        <v>0</v>
      </c>
      <c r="AG794" s="116">
        <v>0</v>
      </c>
      <c r="AH794" s="1646">
        <f t="shared" si="131"/>
        <v>0</v>
      </c>
      <c r="AI794" s="116">
        <v>2.7359</v>
      </c>
      <c r="AJ794" s="116">
        <v>2.5275599999999998</v>
      </c>
      <c r="AK794" s="116">
        <v>0.20834000000000014</v>
      </c>
      <c r="AL794" s="1655">
        <f t="shared" si="132"/>
        <v>7.6150444095178974E-2</v>
      </c>
    </row>
    <row r="795" spans="2:38" outlineLevel="1">
      <c r="B795" s="503" t="s">
        <v>1819</v>
      </c>
      <c r="C795" s="116">
        <v>2.8153800000000002</v>
      </c>
      <c r="D795" s="116">
        <v>1.4048000000000003</v>
      </c>
      <c r="E795" s="116">
        <v>1.4105799999999999</v>
      </c>
      <c r="F795" s="1646">
        <f t="shared" si="124"/>
        <v>0.50102650441503449</v>
      </c>
      <c r="G795" s="116">
        <v>2.8153800000000002</v>
      </c>
      <c r="H795" s="116">
        <v>1.5452000000000001</v>
      </c>
      <c r="I795" s="116">
        <v>1.2701800000000001</v>
      </c>
      <c r="J795" s="1646">
        <f t="shared" si="125"/>
        <v>0.45115757020366698</v>
      </c>
      <c r="K795" s="116">
        <v>4.2239300000000002</v>
      </c>
      <c r="L795" s="116">
        <v>2.3128000000000002</v>
      </c>
      <c r="M795" s="116">
        <v>1.9111300000000002</v>
      </c>
      <c r="N795" s="1646">
        <f t="shared" si="126"/>
        <v>0.45245304728061309</v>
      </c>
      <c r="O795" s="1652">
        <v>2.1119699999999999</v>
      </c>
      <c r="P795" s="116">
        <v>1.9414</v>
      </c>
      <c r="Q795" s="116">
        <v>0.17056999999999972</v>
      </c>
      <c r="R795" s="1646">
        <f t="shared" si="127"/>
        <v>8.0763457814268066E-2</v>
      </c>
      <c r="S795" s="116">
        <v>11.966659999999999</v>
      </c>
      <c r="T795" s="116">
        <v>7.204200000000001</v>
      </c>
      <c r="U795" s="116">
        <v>4.762459999999999</v>
      </c>
      <c r="V795" s="1646">
        <f t="shared" si="128"/>
        <v>0.39797738048879128</v>
      </c>
      <c r="W795" s="116">
        <v>0</v>
      </c>
      <c r="X795" s="116">
        <v>2.3621999999999996</v>
      </c>
      <c r="Y795" s="116">
        <v>-2.3621999999999996</v>
      </c>
      <c r="Z795" s="1646">
        <f t="shared" si="129"/>
        <v>0</v>
      </c>
      <c r="AA795" s="1652">
        <v>2.8162399999999996</v>
      </c>
      <c r="AB795" s="116">
        <v>2.3412000000000002</v>
      </c>
      <c r="AC795" s="116">
        <v>0.47503999999999952</v>
      </c>
      <c r="AD795" s="1646">
        <f t="shared" si="130"/>
        <v>0.16867880578359784</v>
      </c>
      <c r="AE795" s="1652">
        <v>2.8162399999999996</v>
      </c>
      <c r="AF795" s="116">
        <v>4.7033999999999994</v>
      </c>
      <c r="AG795" s="116">
        <v>-1.8871599999999999</v>
      </c>
      <c r="AH795" s="1646">
        <f t="shared" si="131"/>
        <v>-0.67009913927790254</v>
      </c>
      <c r="AI795" s="116">
        <v>9.1521399999999993</v>
      </c>
      <c r="AJ795" s="116">
        <v>8.9576000000000011</v>
      </c>
      <c r="AK795" s="116">
        <v>0.19453999999999905</v>
      </c>
      <c r="AL795" s="1655">
        <f t="shared" si="132"/>
        <v>2.1256230783182846E-2</v>
      </c>
    </row>
    <row r="796" spans="2:38" outlineLevel="1">
      <c r="B796" s="503" t="s">
        <v>4846</v>
      </c>
      <c r="C796" s="116">
        <v>0</v>
      </c>
      <c r="D796" s="116">
        <v>0</v>
      </c>
      <c r="E796" s="116">
        <v>0</v>
      </c>
      <c r="F796" s="1646">
        <f t="shared" si="124"/>
        <v>0</v>
      </c>
      <c r="G796" s="116">
        <v>0</v>
      </c>
      <c r="H796" s="116">
        <v>0</v>
      </c>
      <c r="I796" s="116">
        <v>0</v>
      </c>
      <c r="J796" s="1646">
        <f t="shared" si="125"/>
        <v>0</v>
      </c>
      <c r="K796" s="116">
        <v>0</v>
      </c>
      <c r="L796" s="116">
        <v>0</v>
      </c>
      <c r="M796" s="116">
        <v>0</v>
      </c>
      <c r="N796" s="1646">
        <f t="shared" si="126"/>
        <v>0</v>
      </c>
      <c r="O796" s="1652">
        <v>0.84016999999999997</v>
      </c>
      <c r="P796" s="116">
        <v>0.64786679999999996</v>
      </c>
      <c r="Q796" s="116">
        <v>0.19230319999999995</v>
      </c>
      <c r="R796" s="1646">
        <f t="shared" si="127"/>
        <v>0.22888605877381954</v>
      </c>
      <c r="S796" s="116">
        <v>0.84016999999999997</v>
      </c>
      <c r="T796" s="116">
        <v>0.64786679999999996</v>
      </c>
      <c r="U796" s="116">
        <v>0.19230319999999995</v>
      </c>
      <c r="V796" s="1646">
        <f t="shared" si="128"/>
        <v>0.22888605877381954</v>
      </c>
      <c r="W796" s="116">
        <v>0</v>
      </c>
      <c r="X796" s="116">
        <v>0</v>
      </c>
      <c r="Y796" s="116">
        <v>0</v>
      </c>
      <c r="Z796" s="1646">
        <f t="shared" si="129"/>
        <v>0</v>
      </c>
      <c r="AA796" s="1652">
        <v>0</v>
      </c>
      <c r="AB796" s="116">
        <v>0</v>
      </c>
      <c r="AC796" s="116">
        <v>0</v>
      </c>
      <c r="AD796" s="1646">
        <f t="shared" si="130"/>
        <v>0</v>
      </c>
      <c r="AE796" s="1652">
        <v>0</v>
      </c>
      <c r="AF796" s="116">
        <v>0</v>
      </c>
      <c r="AG796" s="116">
        <v>0</v>
      </c>
      <c r="AH796" s="1646">
        <f t="shared" si="131"/>
        <v>0</v>
      </c>
      <c r="AI796" s="116">
        <v>0.84016999999999997</v>
      </c>
      <c r="AJ796" s="116">
        <v>0.64786679999999996</v>
      </c>
      <c r="AK796" s="116">
        <v>0.19230319999999995</v>
      </c>
      <c r="AL796" s="1655">
        <f t="shared" si="132"/>
        <v>0.22888605877381954</v>
      </c>
    </row>
    <row r="797" spans="2:38" outlineLevel="1">
      <c r="B797" s="503" t="s">
        <v>1513</v>
      </c>
      <c r="C797" s="116">
        <v>30.941029999999998</v>
      </c>
      <c r="D797" s="116">
        <v>22.734315499999997</v>
      </c>
      <c r="E797" s="116">
        <v>8.2067145000000021</v>
      </c>
      <c r="F797" s="1646">
        <f t="shared" si="124"/>
        <v>0.26523727555288246</v>
      </c>
      <c r="G797" s="116">
        <v>-0.26411000000000034</v>
      </c>
      <c r="H797" s="116">
        <v>-0.16647100000000001</v>
      </c>
      <c r="I797" s="116">
        <v>-9.7639000000000351E-2</v>
      </c>
      <c r="J797" s="1646">
        <f t="shared" si="125"/>
        <v>0.36969065919503324</v>
      </c>
      <c r="K797" s="116">
        <v>-1.0384599999999999</v>
      </c>
      <c r="L797" s="116">
        <v>-0.78939999999999999</v>
      </c>
      <c r="M797" s="116">
        <v>-0.24906000000000006</v>
      </c>
      <c r="N797" s="1646">
        <f t="shared" si="126"/>
        <v>0.23983591086801617</v>
      </c>
      <c r="O797" s="1652">
        <v>0</v>
      </c>
      <c r="P797" s="116">
        <v>0</v>
      </c>
      <c r="Q797" s="116">
        <v>0</v>
      </c>
      <c r="R797" s="1646">
        <f t="shared" si="127"/>
        <v>0</v>
      </c>
      <c r="S797" s="116">
        <v>29.638459999999998</v>
      </c>
      <c r="T797" s="116">
        <v>21.778444499999996</v>
      </c>
      <c r="U797" s="116">
        <v>7.8600155000000047</v>
      </c>
      <c r="V797" s="1646">
        <f t="shared" si="128"/>
        <v>0.26519648794168138</v>
      </c>
      <c r="W797" s="116">
        <v>1.7846199999999999</v>
      </c>
      <c r="X797" s="116">
        <v>1.3452599999999999</v>
      </c>
      <c r="Y797" s="116">
        <v>0.43935999999999992</v>
      </c>
      <c r="Z797" s="1646">
        <f t="shared" si="129"/>
        <v>0.24619246674362047</v>
      </c>
      <c r="AA797" s="1652">
        <v>0</v>
      </c>
      <c r="AB797" s="116">
        <v>0</v>
      </c>
      <c r="AC797" s="116">
        <v>0</v>
      </c>
      <c r="AD797" s="1646">
        <f t="shared" si="130"/>
        <v>0</v>
      </c>
      <c r="AE797" s="1652">
        <v>1.7846199999999999</v>
      </c>
      <c r="AF797" s="116">
        <v>1.3452599999999999</v>
      </c>
      <c r="AG797" s="116">
        <v>0.43935999999999992</v>
      </c>
      <c r="AH797" s="1646">
        <f t="shared" si="131"/>
        <v>0.24619246674362047</v>
      </c>
      <c r="AI797" s="116">
        <v>0.74615999999999982</v>
      </c>
      <c r="AJ797" s="116">
        <v>0.55586000000000002</v>
      </c>
      <c r="AK797" s="116">
        <v>0.19029999999999983</v>
      </c>
      <c r="AL797" s="1655">
        <f t="shared" si="132"/>
        <v>0.25503913369786624</v>
      </c>
    </row>
    <row r="798" spans="2:38" outlineLevel="1">
      <c r="B798" s="503" t="s">
        <v>2399</v>
      </c>
      <c r="C798" s="116">
        <v>0</v>
      </c>
      <c r="D798" s="116">
        <v>0</v>
      </c>
      <c r="E798" s="116">
        <v>0</v>
      </c>
      <c r="F798" s="1646">
        <f t="shared" si="124"/>
        <v>0</v>
      </c>
      <c r="G798" s="116">
        <v>0</v>
      </c>
      <c r="H798" s="116">
        <v>0</v>
      </c>
      <c r="I798" s="116">
        <v>0</v>
      </c>
      <c r="J798" s="1646">
        <f t="shared" si="125"/>
        <v>0</v>
      </c>
      <c r="K798" s="116">
        <v>0</v>
      </c>
      <c r="L798" s="116">
        <v>0</v>
      </c>
      <c r="M798" s="116">
        <v>0</v>
      </c>
      <c r="N798" s="1646">
        <f t="shared" si="126"/>
        <v>0</v>
      </c>
      <c r="O798" s="1652">
        <v>0</v>
      </c>
      <c r="P798" s="116">
        <v>0</v>
      </c>
      <c r="Q798" s="116">
        <v>0</v>
      </c>
      <c r="R798" s="1646">
        <f t="shared" si="127"/>
        <v>0</v>
      </c>
      <c r="S798" s="116">
        <v>0</v>
      </c>
      <c r="T798" s="116">
        <v>0</v>
      </c>
      <c r="U798" s="116">
        <v>0</v>
      </c>
      <c r="V798" s="1646">
        <f t="shared" si="128"/>
        <v>0</v>
      </c>
      <c r="W798" s="116">
        <v>0.23419000000000004</v>
      </c>
      <c r="X798" s="116">
        <v>5.2822520000000012E-2</v>
      </c>
      <c r="Y798" s="116">
        <v>0.18136748</v>
      </c>
      <c r="Z798" s="1646">
        <f t="shared" si="129"/>
        <v>0.77444587727913217</v>
      </c>
      <c r="AA798" s="1652">
        <v>0</v>
      </c>
      <c r="AB798" s="116">
        <v>0</v>
      </c>
      <c r="AC798" s="116">
        <v>0</v>
      </c>
      <c r="AD798" s="1646">
        <f t="shared" si="130"/>
        <v>0</v>
      </c>
      <c r="AE798" s="1652">
        <v>0.23419000000000004</v>
      </c>
      <c r="AF798" s="116">
        <v>5.2822520000000012E-2</v>
      </c>
      <c r="AG798" s="116">
        <v>0.18136748</v>
      </c>
      <c r="AH798" s="1646">
        <f t="shared" si="131"/>
        <v>0.77444587727913217</v>
      </c>
      <c r="AI798" s="116">
        <v>0.23419000000000004</v>
      </c>
      <c r="AJ798" s="116">
        <v>5.2822520000000012E-2</v>
      </c>
      <c r="AK798" s="116">
        <v>0.18136748</v>
      </c>
      <c r="AL798" s="1655">
        <f t="shared" si="132"/>
        <v>0.77444587727913217</v>
      </c>
    </row>
    <row r="799" spans="2:38" outlineLevel="1">
      <c r="B799" s="503" t="s">
        <v>1347</v>
      </c>
      <c r="C799" s="116">
        <v>0.92222000000000004</v>
      </c>
      <c r="D799" s="116">
        <v>0.38797230000000005</v>
      </c>
      <c r="E799" s="116">
        <v>0.53424769999999988</v>
      </c>
      <c r="F799" s="1646">
        <f t="shared" si="124"/>
        <v>0.57930613085814653</v>
      </c>
      <c r="G799" s="116">
        <v>65.381199999999993</v>
      </c>
      <c r="H799" s="116">
        <v>33.702017999999995</v>
      </c>
      <c r="I799" s="116">
        <v>31.679181999999994</v>
      </c>
      <c r="J799" s="1646">
        <f t="shared" si="125"/>
        <v>0.48453044606094714</v>
      </c>
      <c r="K799" s="116">
        <v>0</v>
      </c>
      <c r="L799" s="116">
        <v>0</v>
      </c>
      <c r="M799" s="116">
        <v>0</v>
      </c>
      <c r="N799" s="1646">
        <f t="shared" si="126"/>
        <v>0</v>
      </c>
      <c r="O799" s="1652">
        <v>0.41994999999999999</v>
      </c>
      <c r="P799" s="116">
        <v>0.241503</v>
      </c>
      <c r="Q799" s="116">
        <v>0.17844699999999999</v>
      </c>
      <c r="R799" s="1646">
        <f t="shared" si="127"/>
        <v>0.42492439576140018</v>
      </c>
      <c r="S799" s="116">
        <v>66.723369999999974</v>
      </c>
      <c r="T799" s="116">
        <v>34.331493299999991</v>
      </c>
      <c r="U799" s="116">
        <v>32.391876699999983</v>
      </c>
      <c r="V799" s="1646">
        <f t="shared" si="128"/>
        <v>0.48546523804178349</v>
      </c>
      <c r="W799" s="116">
        <v>0</v>
      </c>
      <c r="X799" s="116">
        <v>0</v>
      </c>
      <c r="Y799" s="116">
        <v>0</v>
      </c>
      <c r="Z799" s="1646">
        <f t="shared" si="129"/>
        <v>0</v>
      </c>
      <c r="AA799" s="1652">
        <v>0</v>
      </c>
      <c r="AB799" s="116">
        <v>0</v>
      </c>
      <c r="AC799" s="116">
        <v>0</v>
      </c>
      <c r="AD799" s="1646">
        <f t="shared" si="130"/>
        <v>0</v>
      </c>
      <c r="AE799" s="1652">
        <v>0</v>
      </c>
      <c r="AF799" s="116">
        <v>0</v>
      </c>
      <c r="AG799" s="116">
        <v>0</v>
      </c>
      <c r="AH799" s="1646">
        <f t="shared" si="131"/>
        <v>0</v>
      </c>
      <c r="AI799" s="116">
        <v>0.41994999999999999</v>
      </c>
      <c r="AJ799" s="116">
        <v>0.241503</v>
      </c>
      <c r="AK799" s="116">
        <v>0.17844699999999999</v>
      </c>
      <c r="AL799" s="1655">
        <f t="shared" si="132"/>
        <v>0.42492439576140018</v>
      </c>
    </row>
    <row r="800" spans="2:38" outlineLevel="1">
      <c r="B800" s="503" t="s">
        <v>4825</v>
      </c>
      <c r="C800" s="116">
        <v>0</v>
      </c>
      <c r="D800" s="116">
        <v>0</v>
      </c>
      <c r="E800" s="116">
        <v>0</v>
      </c>
      <c r="F800" s="1646">
        <f t="shared" si="124"/>
        <v>0</v>
      </c>
      <c r="G800" s="116">
        <v>0</v>
      </c>
      <c r="H800" s="116">
        <v>0</v>
      </c>
      <c r="I800" s="116">
        <v>0</v>
      </c>
      <c r="J800" s="1646">
        <f t="shared" si="125"/>
        <v>0</v>
      </c>
      <c r="K800" s="116">
        <v>0</v>
      </c>
      <c r="L800" s="116">
        <v>0</v>
      </c>
      <c r="M800" s="116">
        <v>0</v>
      </c>
      <c r="N800" s="1646">
        <f t="shared" si="126"/>
        <v>0</v>
      </c>
      <c r="O800" s="1652">
        <v>0.37607000000000002</v>
      </c>
      <c r="P800" s="116">
        <v>0.20479999999999998</v>
      </c>
      <c r="Q800" s="116">
        <v>0.17127000000000001</v>
      </c>
      <c r="R800" s="1646">
        <f t="shared" si="127"/>
        <v>0.45542053341133298</v>
      </c>
      <c r="S800" s="116">
        <v>0.37607000000000002</v>
      </c>
      <c r="T800" s="116">
        <v>0.20479999999999998</v>
      </c>
      <c r="U800" s="116">
        <v>0.17127000000000001</v>
      </c>
      <c r="V800" s="1646">
        <f t="shared" si="128"/>
        <v>0.45542053341133298</v>
      </c>
      <c r="W800" s="116">
        <v>0</v>
      </c>
      <c r="X800" s="116">
        <v>0</v>
      </c>
      <c r="Y800" s="116">
        <v>0</v>
      </c>
      <c r="Z800" s="1646">
        <f t="shared" si="129"/>
        <v>0</v>
      </c>
      <c r="AA800" s="1652">
        <v>0</v>
      </c>
      <c r="AB800" s="116">
        <v>0</v>
      </c>
      <c r="AC800" s="116">
        <v>0</v>
      </c>
      <c r="AD800" s="1646">
        <f t="shared" si="130"/>
        <v>0</v>
      </c>
      <c r="AE800" s="1652">
        <v>0</v>
      </c>
      <c r="AF800" s="116">
        <v>0</v>
      </c>
      <c r="AG800" s="116">
        <v>0</v>
      </c>
      <c r="AH800" s="1646">
        <f t="shared" si="131"/>
        <v>0</v>
      </c>
      <c r="AI800" s="116">
        <v>0.37607000000000002</v>
      </c>
      <c r="AJ800" s="116">
        <v>0.20479999999999998</v>
      </c>
      <c r="AK800" s="116">
        <v>0.17127000000000001</v>
      </c>
      <c r="AL800" s="1655">
        <f t="shared" si="132"/>
        <v>0.45542053341133298</v>
      </c>
    </row>
    <row r="801" spans="2:38" outlineLevel="1">
      <c r="B801" s="503" t="s">
        <v>2305</v>
      </c>
      <c r="C801" s="116">
        <v>0</v>
      </c>
      <c r="D801" s="116">
        <v>0</v>
      </c>
      <c r="E801" s="116">
        <v>0</v>
      </c>
      <c r="F801" s="1646">
        <f t="shared" si="124"/>
        <v>0</v>
      </c>
      <c r="G801" s="116">
        <v>0.31880000000000003</v>
      </c>
      <c r="H801" s="116">
        <v>0.2539285</v>
      </c>
      <c r="I801" s="116">
        <v>6.4871500000000026E-2</v>
      </c>
      <c r="J801" s="1646">
        <f t="shared" si="125"/>
        <v>0.20348651191969894</v>
      </c>
      <c r="K801" s="116">
        <v>0</v>
      </c>
      <c r="L801" s="116">
        <v>0</v>
      </c>
      <c r="M801" s="116">
        <v>0</v>
      </c>
      <c r="N801" s="1646">
        <f t="shared" si="126"/>
        <v>0</v>
      </c>
      <c r="O801" s="1652">
        <v>0</v>
      </c>
      <c r="P801" s="116">
        <v>0</v>
      </c>
      <c r="Q801" s="116">
        <v>0</v>
      </c>
      <c r="R801" s="1646">
        <f t="shared" si="127"/>
        <v>0</v>
      </c>
      <c r="S801" s="116">
        <v>0.31880000000000003</v>
      </c>
      <c r="T801" s="116">
        <v>0.2539285</v>
      </c>
      <c r="U801" s="116">
        <v>6.4871500000000026E-2</v>
      </c>
      <c r="V801" s="1646">
        <f t="shared" si="128"/>
        <v>0.20348651191969894</v>
      </c>
      <c r="W801" s="116">
        <v>0</v>
      </c>
      <c r="X801" s="116">
        <v>0</v>
      </c>
      <c r="Y801" s="116">
        <v>0</v>
      </c>
      <c r="Z801" s="1646">
        <f t="shared" si="129"/>
        <v>0</v>
      </c>
      <c r="AA801" s="1652">
        <v>0.43419000000000002</v>
      </c>
      <c r="AB801" s="116">
        <v>0.26638670000000003</v>
      </c>
      <c r="AC801" s="116">
        <v>0.16780329999999999</v>
      </c>
      <c r="AD801" s="1646">
        <f t="shared" si="130"/>
        <v>0.38647435454524515</v>
      </c>
      <c r="AE801" s="1652">
        <v>0.43419000000000002</v>
      </c>
      <c r="AF801" s="116">
        <v>0.26638670000000003</v>
      </c>
      <c r="AG801" s="116">
        <v>0.16780329999999999</v>
      </c>
      <c r="AH801" s="1646">
        <f t="shared" si="131"/>
        <v>0.38647435454524515</v>
      </c>
      <c r="AI801" s="116">
        <v>0.43419000000000002</v>
      </c>
      <c r="AJ801" s="116">
        <v>0.26638670000000003</v>
      </c>
      <c r="AK801" s="116">
        <v>0.16780329999999999</v>
      </c>
      <c r="AL801" s="1655">
        <f t="shared" si="132"/>
        <v>0.38647435454524515</v>
      </c>
    </row>
    <row r="802" spans="2:38" outlineLevel="1">
      <c r="B802" s="503" t="s">
        <v>2815</v>
      </c>
      <c r="C802" s="116">
        <v>0</v>
      </c>
      <c r="D802" s="116">
        <v>0</v>
      </c>
      <c r="E802" s="116">
        <v>0</v>
      </c>
      <c r="F802" s="1646">
        <f t="shared" si="124"/>
        <v>0</v>
      </c>
      <c r="G802" s="116">
        <v>0</v>
      </c>
      <c r="H802" s="116">
        <v>0</v>
      </c>
      <c r="I802" s="116">
        <v>0</v>
      </c>
      <c r="J802" s="1646">
        <f t="shared" si="125"/>
        <v>0</v>
      </c>
      <c r="K802" s="116">
        <v>0</v>
      </c>
      <c r="L802" s="116">
        <v>0</v>
      </c>
      <c r="M802" s="116">
        <v>0</v>
      </c>
      <c r="N802" s="1646">
        <f t="shared" si="126"/>
        <v>0</v>
      </c>
      <c r="O802" s="1652">
        <v>0</v>
      </c>
      <c r="P802" s="116">
        <v>0</v>
      </c>
      <c r="Q802" s="116">
        <v>0</v>
      </c>
      <c r="R802" s="1646">
        <f t="shared" si="127"/>
        <v>0</v>
      </c>
      <c r="S802" s="116">
        <v>0</v>
      </c>
      <c r="T802" s="116">
        <v>0</v>
      </c>
      <c r="U802" s="116">
        <v>0</v>
      </c>
      <c r="V802" s="1646">
        <f t="shared" si="128"/>
        <v>0</v>
      </c>
      <c r="W802" s="116">
        <v>0</v>
      </c>
      <c r="X802" s="116">
        <v>0</v>
      </c>
      <c r="Y802" s="116">
        <v>0</v>
      </c>
      <c r="Z802" s="1646">
        <f t="shared" si="129"/>
        <v>0</v>
      </c>
      <c r="AA802" s="1652">
        <v>0.35811999999999999</v>
      </c>
      <c r="AB802" s="116">
        <v>0.19096000000000002</v>
      </c>
      <c r="AC802" s="116">
        <v>0.16716</v>
      </c>
      <c r="AD802" s="1646">
        <f t="shared" si="130"/>
        <v>0.4667709147771697</v>
      </c>
      <c r="AE802" s="1652">
        <v>0.35811999999999999</v>
      </c>
      <c r="AF802" s="116">
        <v>0.19096000000000002</v>
      </c>
      <c r="AG802" s="116">
        <v>0.16716</v>
      </c>
      <c r="AH802" s="1646">
        <f t="shared" si="131"/>
        <v>0.4667709147771697</v>
      </c>
      <c r="AI802" s="116">
        <v>0.35811999999999999</v>
      </c>
      <c r="AJ802" s="116">
        <v>0.19096000000000002</v>
      </c>
      <c r="AK802" s="116">
        <v>0.16716</v>
      </c>
      <c r="AL802" s="1655">
        <f t="shared" si="132"/>
        <v>0.4667709147771697</v>
      </c>
    </row>
    <row r="803" spans="2:38" outlineLevel="1">
      <c r="B803" s="503" t="s">
        <v>1847</v>
      </c>
      <c r="C803" s="116">
        <v>0</v>
      </c>
      <c r="D803" s="116">
        <v>0</v>
      </c>
      <c r="E803" s="116">
        <v>0</v>
      </c>
      <c r="F803" s="1646">
        <f t="shared" si="124"/>
        <v>0</v>
      </c>
      <c r="G803" s="116">
        <v>8.8000100000000003</v>
      </c>
      <c r="H803" s="116">
        <v>6.2682224</v>
      </c>
      <c r="I803" s="116">
        <v>2.5317876000000004</v>
      </c>
      <c r="J803" s="1646">
        <f t="shared" si="125"/>
        <v>0.28770280942862569</v>
      </c>
      <c r="K803" s="116">
        <v>0</v>
      </c>
      <c r="L803" s="116">
        <v>1.00396</v>
      </c>
      <c r="M803" s="116">
        <v>-1.00396</v>
      </c>
      <c r="N803" s="1646">
        <f t="shared" si="126"/>
        <v>0</v>
      </c>
      <c r="O803" s="1652">
        <v>1.0564099999999998</v>
      </c>
      <c r="P803" s="116">
        <v>0.69393999999999989</v>
      </c>
      <c r="Q803" s="116">
        <v>0.3624699999999999</v>
      </c>
      <c r="R803" s="1646">
        <f t="shared" si="127"/>
        <v>0.34311488910555554</v>
      </c>
      <c r="S803" s="116">
        <v>9.85642</v>
      </c>
      <c r="T803" s="116">
        <v>7.9661223999999997</v>
      </c>
      <c r="U803" s="116">
        <v>1.8902976000000007</v>
      </c>
      <c r="V803" s="1646">
        <f t="shared" si="128"/>
        <v>0.19178338585409313</v>
      </c>
      <c r="W803" s="116">
        <v>1.0102599999999999</v>
      </c>
      <c r="X803" s="116">
        <v>0.6878145</v>
      </c>
      <c r="Y803" s="116">
        <v>0.32244549999999994</v>
      </c>
      <c r="Z803" s="1646">
        <f t="shared" si="129"/>
        <v>0.31917080751489713</v>
      </c>
      <c r="AA803" s="1652">
        <v>1.2256399999999998</v>
      </c>
      <c r="AB803" s="116">
        <v>0.74344269999999979</v>
      </c>
      <c r="AC803" s="116">
        <v>0.48219730000000005</v>
      </c>
      <c r="AD803" s="1646">
        <f t="shared" si="130"/>
        <v>0.39342490453966916</v>
      </c>
      <c r="AE803" s="1652">
        <v>2.2358999999999996</v>
      </c>
      <c r="AF803" s="116">
        <v>1.4312571999999997</v>
      </c>
      <c r="AG803" s="116">
        <v>0.80464279999999988</v>
      </c>
      <c r="AH803" s="1646">
        <f t="shared" si="131"/>
        <v>0.35987423408918112</v>
      </c>
      <c r="AI803" s="116">
        <v>3.2923099999999996</v>
      </c>
      <c r="AJ803" s="116">
        <v>3.1291571999999999</v>
      </c>
      <c r="AK803" s="116">
        <v>0.16315279999999985</v>
      </c>
      <c r="AL803" s="1655">
        <f t="shared" si="132"/>
        <v>4.9555722274026402E-2</v>
      </c>
    </row>
    <row r="804" spans="2:38" outlineLevel="1">
      <c r="B804" s="503" t="s">
        <v>2267</v>
      </c>
      <c r="C804" s="116">
        <v>0</v>
      </c>
      <c r="D804" s="116">
        <v>0</v>
      </c>
      <c r="E804" s="116">
        <v>0</v>
      </c>
      <c r="F804" s="1646">
        <f t="shared" si="124"/>
        <v>0</v>
      </c>
      <c r="G804" s="116">
        <v>0</v>
      </c>
      <c r="H804" s="116">
        <v>0</v>
      </c>
      <c r="I804" s="116">
        <v>0</v>
      </c>
      <c r="J804" s="1646">
        <f t="shared" si="125"/>
        <v>0</v>
      </c>
      <c r="K804" s="116">
        <v>0.53503999999999996</v>
      </c>
      <c r="L804" s="116">
        <v>0.37237500000000001</v>
      </c>
      <c r="M804" s="116">
        <v>0.16266499999999998</v>
      </c>
      <c r="N804" s="1646">
        <f t="shared" si="126"/>
        <v>0.30402399820574161</v>
      </c>
      <c r="O804" s="1652">
        <v>0</v>
      </c>
      <c r="P804" s="116">
        <v>0</v>
      </c>
      <c r="Q804" s="116">
        <v>0</v>
      </c>
      <c r="R804" s="1646">
        <f t="shared" si="127"/>
        <v>0</v>
      </c>
      <c r="S804" s="116">
        <v>0.53503999999999996</v>
      </c>
      <c r="T804" s="116">
        <v>0.37237500000000001</v>
      </c>
      <c r="U804" s="116">
        <v>0.16266499999999998</v>
      </c>
      <c r="V804" s="1646">
        <f t="shared" si="128"/>
        <v>0.30402399820574161</v>
      </c>
      <c r="W804" s="116">
        <v>0</v>
      </c>
      <c r="X804" s="116">
        <v>0</v>
      </c>
      <c r="Y804" s="116">
        <v>0</v>
      </c>
      <c r="Z804" s="1646">
        <f t="shared" si="129"/>
        <v>0</v>
      </c>
      <c r="AA804" s="1652">
        <v>0</v>
      </c>
      <c r="AB804" s="116">
        <v>0</v>
      </c>
      <c r="AC804" s="116">
        <v>0</v>
      </c>
      <c r="AD804" s="1646">
        <f t="shared" si="130"/>
        <v>0</v>
      </c>
      <c r="AE804" s="1652">
        <v>0</v>
      </c>
      <c r="AF804" s="116">
        <v>0</v>
      </c>
      <c r="AG804" s="116">
        <v>0</v>
      </c>
      <c r="AH804" s="1646">
        <f t="shared" si="131"/>
        <v>0</v>
      </c>
      <c r="AI804" s="116">
        <v>0.53503999999999996</v>
      </c>
      <c r="AJ804" s="116">
        <v>0.37237500000000001</v>
      </c>
      <c r="AK804" s="116">
        <v>0.16266499999999998</v>
      </c>
      <c r="AL804" s="1655">
        <f t="shared" si="132"/>
        <v>0.30402399820574161</v>
      </c>
    </row>
    <row r="805" spans="2:38" outlineLevel="1">
      <c r="B805" s="503" t="s">
        <v>4809</v>
      </c>
      <c r="C805" s="116">
        <v>0</v>
      </c>
      <c r="D805" s="116">
        <v>0</v>
      </c>
      <c r="E805" s="116">
        <v>0</v>
      </c>
      <c r="F805" s="1646">
        <f t="shared" si="124"/>
        <v>0</v>
      </c>
      <c r="G805" s="116">
        <v>0</v>
      </c>
      <c r="H805" s="116">
        <v>0</v>
      </c>
      <c r="I805" s="116">
        <v>0</v>
      </c>
      <c r="J805" s="1646">
        <f t="shared" si="125"/>
        <v>0</v>
      </c>
      <c r="K805" s="116">
        <v>0</v>
      </c>
      <c r="L805" s="116">
        <v>0</v>
      </c>
      <c r="M805" s="116">
        <v>0</v>
      </c>
      <c r="N805" s="1646">
        <f t="shared" si="126"/>
        <v>0</v>
      </c>
      <c r="O805" s="1652">
        <v>0</v>
      </c>
      <c r="P805" s="116">
        <v>0</v>
      </c>
      <c r="Q805" s="116">
        <v>0</v>
      </c>
      <c r="R805" s="1646">
        <f t="shared" si="127"/>
        <v>0</v>
      </c>
      <c r="S805" s="116">
        <v>0</v>
      </c>
      <c r="T805" s="116">
        <v>0</v>
      </c>
      <c r="U805" s="116">
        <v>0</v>
      </c>
      <c r="V805" s="1646">
        <f t="shared" si="128"/>
        <v>0</v>
      </c>
      <c r="W805" s="116">
        <v>0</v>
      </c>
      <c r="X805" s="116">
        <v>0</v>
      </c>
      <c r="Y805" s="116">
        <v>0</v>
      </c>
      <c r="Z805" s="1646">
        <f t="shared" si="129"/>
        <v>0</v>
      </c>
      <c r="AA805" s="1652">
        <v>3.1598199999999999</v>
      </c>
      <c r="AB805" s="116">
        <v>2.9980749999999996</v>
      </c>
      <c r="AC805" s="116">
        <v>0.16174499999999989</v>
      </c>
      <c r="AD805" s="1646">
        <f t="shared" si="130"/>
        <v>5.1188042356843079E-2</v>
      </c>
      <c r="AE805" s="1652">
        <v>3.1598199999999999</v>
      </c>
      <c r="AF805" s="116">
        <v>2.9980749999999996</v>
      </c>
      <c r="AG805" s="116">
        <v>0.16174499999999989</v>
      </c>
      <c r="AH805" s="1646">
        <f t="shared" si="131"/>
        <v>5.1188042356843079E-2</v>
      </c>
      <c r="AI805" s="116">
        <v>3.1598199999999999</v>
      </c>
      <c r="AJ805" s="116">
        <v>2.9980749999999996</v>
      </c>
      <c r="AK805" s="116">
        <v>0.16174499999999989</v>
      </c>
      <c r="AL805" s="1655">
        <f t="shared" si="132"/>
        <v>5.1188042356843079E-2</v>
      </c>
    </row>
    <row r="806" spans="2:38" outlineLevel="1">
      <c r="B806" s="503" t="s">
        <v>2367</v>
      </c>
      <c r="C806" s="116">
        <v>0</v>
      </c>
      <c r="D806" s="116">
        <v>0</v>
      </c>
      <c r="E806" s="116">
        <v>0</v>
      </c>
      <c r="F806" s="1646">
        <f t="shared" si="124"/>
        <v>0</v>
      </c>
      <c r="G806" s="116">
        <v>7.2650000000000006E-2</v>
      </c>
      <c r="H806" s="116">
        <v>7.361369999999999E-2</v>
      </c>
      <c r="I806" s="116">
        <v>-9.6369999999998868E-4</v>
      </c>
      <c r="J806" s="1646">
        <f t="shared" si="125"/>
        <v>-1.3264969029593787E-2</v>
      </c>
      <c r="K806" s="116">
        <v>0</v>
      </c>
      <c r="L806" s="116">
        <v>0</v>
      </c>
      <c r="M806" s="116">
        <v>0</v>
      </c>
      <c r="N806" s="1646">
        <f t="shared" si="126"/>
        <v>0</v>
      </c>
      <c r="O806" s="1652">
        <v>0.17264999999999997</v>
      </c>
      <c r="P806" s="116">
        <v>0.13343340000000001</v>
      </c>
      <c r="Q806" s="116">
        <v>3.921659999999997E-2</v>
      </c>
      <c r="R806" s="1646">
        <f t="shared" si="127"/>
        <v>0.22714509122502158</v>
      </c>
      <c r="S806" s="116">
        <v>0.24529999999999999</v>
      </c>
      <c r="T806" s="116">
        <v>0.20704710000000001</v>
      </c>
      <c r="U806" s="116">
        <v>3.8252899999999986E-2</v>
      </c>
      <c r="V806" s="1646">
        <f t="shared" si="128"/>
        <v>0.15594333469221355</v>
      </c>
      <c r="W806" s="116">
        <v>0</v>
      </c>
      <c r="X806" s="116">
        <v>0</v>
      </c>
      <c r="Y806" s="116">
        <v>0</v>
      </c>
      <c r="Z806" s="1646">
        <f t="shared" si="129"/>
        <v>0</v>
      </c>
      <c r="AA806" s="1652">
        <v>0.42308000000000001</v>
      </c>
      <c r="AB806" s="116">
        <v>0.30325990000000003</v>
      </c>
      <c r="AC806" s="116">
        <v>0.11982009999999997</v>
      </c>
      <c r="AD806" s="1646">
        <f t="shared" si="130"/>
        <v>0.28320908575210352</v>
      </c>
      <c r="AE806" s="1652">
        <v>0.42308000000000001</v>
      </c>
      <c r="AF806" s="116">
        <v>0.30325990000000003</v>
      </c>
      <c r="AG806" s="116">
        <v>0.11982009999999997</v>
      </c>
      <c r="AH806" s="1646">
        <f t="shared" si="131"/>
        <v>0.28320908575210352</v>
      </c>
      <c r="AI806" s="116">
        <v>0.59572999999999998</v>
      </c>
      <c r="AJ806" s="116">
        <v>0.43669330000000001</v>
      </c>
      <c r="AK806" s="116">
        <v>0.1590367</v>
      </c>
      <c r="AL806" s="1655">
        <f t="shared" si="132"/>
        <v>0.2669610393970423</v>
      </c>
    </row>
    <row r="807" spans="2:38" outlineLevel="1">
      <c r="B807" s="503" t="s">
        <v>2701</v>
      </c>
      <c r="C807" s="116">
        <v>0</v>
      </c>
      <c r="D807" s="116">
        <v>0</v>
      </c>
      <c r="E807" s="116">
        <v>0</v>
      </c>
      <c r="F807" s="1646">
        <f t="shared" si="124"/>
        <v>0</v>
      </c>
      <c r="G807" s="116">
        <v>0</v>
      </c>
      <c r="H807" s="116">
        <v>0</v>
      </c>
      <c r="I807" s="116">
        <v>0</v>
      </c>
      <c r="J807" s="1646">
        <f t="shared" si="125"/>
        <v>0</v>
      </c>
      <c r="K807" s="116">
        <v>0</v>
      </c>
      <c r="L807" s="116">
        <v>0</v>
      </c>
      <c r="M807" s="116">
        <v>0</v>
      </c>
      <c r="N807" s="1646">
        <f t="shared" si="126"/>
        <v>0</v>
      </c>
      <c r="O807" s="1652">
        <v>0</v>
      </c>
      <c r="P807" s="116">
        <v>0</v>
      </c>
      <c r="Q807" s="116">
        <v>0</v>
      </c>
      <c r="R807" s="1646">
        <f t="shared" si="127"/>
        <v>0</v>
      </c>
      <c r="S807" s="116">
        <v>0</v>
      </c>
      <c r="T807" s="116">
        <v>0</v>
      </c>
      <c r="U807" s="116">
        <v>0</v>
      </c>
      <c r="V807" s="1646">
        <f t="shared" si="128"/>
        <v>0</v>
      </c>
      <c r="W807" s="116">
        <v>0</v>
      </c>
      <c r="X807" s="116">
        <v>0</v>
      </c>
      <c r="Y807" s="116">
        <v>0</v>
      </c>
      <c r="Z807" s="1646">
        <f t="shared" si="129"/>
        <v>0</v>
      </c>
      <c r="AA807" s="1652">
        <v>0.48802999999999996</v>
      </c>
      <c r="AB807" s="116">
        <v>0.34073999999999999</v>
      </c>
      <c r="AC807" s="116">
        <v>0.14728999999999998</v>
      </c>
      <c r="AD807" s="1646">
        <f t="shared" si="130"/>
        <v>0.30180521689240414</v>
      </c>
      <c r="AE807" s="1652">
        <v>0.48802999999999996</v>
      </c>
      <c r="AF807" s="116">
        <v>0.34073999999999999</v>
      </c>
      <c r="AG807" s="116">
        <v>0.14728999999999998</v>
      </c>
      <c r="AH807" s="1646">
        <f t="shared" si="131"/>
        <v>0.30180521689240414</v>
      </c>
      <c r="AI807" s="116">
        <v>0.48802999999999996</v>
      </c>
      <c r="AJ807" s="116">
        <v>0.34073999999999999</v>
      </c>
      <c r="AK807" s="116">
        <v>0.14728999999999998</v>
      </c>
      <c r="AL807" s="1655">
        <f t="shared" si="132"/>
        <v>0.30180521689240414</v>
      </c>
    </row>
    <row r="808" spans="2:38" outlineLevel="1">
      <c r="B808" s="503" t="s">
        <v>2327</v>
      </c>
      <c r="C808" s="116">
        <v>0</v>
      </c>
      <c r="D808" s="116">
        <v>0</v>
      </c>
      <c r="E808" s="116">
        <v>0</v>
      </c>
      <c r="F808" s="1646">
        <f t="shared" si="124"/>
        <v>0</v>
      </c>
      <c r="G808" s="116">
        <v>0.18974000000000002</v>
      </c>
      <c r="H808" s="116">
        <v>0.11892</v>
      </c>
      <c r="I808" s="116">
        <v>7.0820000000000008E-2</v>
      </c>
      <c r="J808" s="1646">
        <f t="shared" si="125"/>
        <v>0.37324760198165913</v>
      </c>
      <c r="K808" s="116">
        <v>0</v>
      </c>
      <c r="L808" s="116">
        <v>0</v>
      </c>
      <c r="M808" s="116">
        <v>0</v>
      </c>
      <c r="N808" s="1646">
        <f t="shared" si="126"/>
        <v>0</v>
      </c>
      <c r="O808" s="1652">
        <v>0.38033999999999996</v>
      </c>
      <c r="P808" s="116">
        <v>0.23975999999999997</v>
      </c>
      <c r="Q808" s="116">
        <v>0.14058000000000001</v>
      </c>
      <c r="R808" s="1646">
        <f t="shared" si="127"/>
        <v>0.36961665877898731</v>
      </c>
      <c r="S808" s="116">
        <v>0.57007999999999992</v>
      </c>
      <c r="T808" s="116">
        <v>0.35867999999999994</v>
      </c>
      <c r="U808" s="116">
        <v>0.21139999999999998</v>
      </c>
      <c r="V808" s="1646">
        <f t="shared" si="128"/>
        <v>0.37082514734774069</v>
      </c>
      <c r="W808" s="116">
        <v>0</v>
      </c>
      <c r="X808" s="116">
        <v>0</v>
      </c>
      <c r="Y808" s="116">
        <v>0</v>
      </c>
      <c r="Z808" s="1646">
        <f t="shared" si="129"/>
        <v>0</v>
      </c>
      <c r="AA808" s="1652">
        <v>0</v>
      </c>
      <c r="AB808" s="116">
        <v>0</v>
      </c>
      <c r="AC808" s="116">
        <v>0</v>
      </c>
      <c r="AD808" s="1646">
        <f t="shared" si="130"/>
        <v>0</v>
      </c>
      <c r="AE808" s="1652">
        <v>0</v>
      </c>
      <c r="AF808" s="116">
        <v>0</v>
      </c>
      <c r="AG808" s="116">
        <v>0</v>
      </c>
      <c r="AH808" s="1646">
        <f t="shared" si="131"/>
        <v>0</v>
      </c>
      <c r="AI808" s="116">
        <v>0.38033999999999996</v>
      </c>
      <c r="AJ808" s="116">
        <v>0.23975999999999997</v>
      </c>
      <c r="AK808" s="116">
        <v>0.14058000000000001</v>
      </c>
      <c r="AL808" s="1655">
        <f t="shared" si="132"/>
        <v>0.36961665877898731</v>
      </c>
    </row>
    <row r="809" spans="2:38" outlineLevel="1">
      <c r="B809" s="503" t="s">
        <v>2241</v>
      </c>
      <c r="C809" s="116">
        <v>0</v>
      </c>
      <c r="D809" s="116">
        <v>0</v>
      </c>
      <c r="E809" s="116">
        <v>0</v>
      </c>
      <c r="F809" s="1646">
        <f t="shared" si="124"/>
        <v>0</v>
      </c>
      <c r="G809" s="116">
        <v>0.33504</v>
      </c>
      <c r="H809" s="116">
        <v>0.20977000000000004</v>
      </c>
      <c r="I809" s="116">
        <v>0.12526999999999999</v>
      </c>
      <c r="J809" s="1646">
        <f t="shared" si="125"/>
        <v>0.37389565425023874</v>
      </c>
      <c r="K809" s="116">
        <v>0.4</v>
      </c>
      <c r="L809" s="116">
        <v>0.26837</v>
      </c>
      <c r="M809" s="116">
        <v>0.13163</v>
      </c>
      <c r="N809" s="1646">
        <f t="shared" si="126"/>
        <v>0.32907499999999995</v>
      </c>
      <c r="O809" s="1652">
        <v>0</v>
      </c>
      <c r="P809" s="116">
        <v>0</v>
      </c>
      <c r="Q809" s="116">
        <v>0</v>
      </c>
      <c r="R809" s="1646">
        <f t="shared" si="127"/>
        <v>0</v>
      </c>
      <c r="S809" s="116">
        <v>0.73503999999999992</v>
      </c>
      <c r="T809" s="116">
        <v>0.47814000000000006</v>
      </c>
      <c r="U809" s="116">
        <v>0.25689999999999991</v>
      </c>
      <c r="V809" s="1646">
        <f t="shared" si="128"/>
        <v>0.34950478885502823</v>
      </c>
      <c r="W809" s="116">
        <v>0</v>
      </c>
      <c r="X809" s="116">
        <v>0</v>
      </c>
      <c r="Y809" s="116">
        <v>0</v>
      </c>
      <c r="Z809" s="1646">
        <f t="shared" si="129"/>
        <v>0</v>
      </c>
      <c r="AA809" s="1652">
        <v>0</v>
      </c>
      <c r="AB809" s="116">
        <v>0</v>
      </c>
      <c r="AC809" s="116">
        <v>0</v>
      </c>
      <c r="AD809" s="1646">
        <f t="shared" si="130"/>
        <v>0</v>
      </c>
      <c r="AE809" s="1652">
        <v>0</v>
      </c>
      <c r="AF809" s="116">
        <v>0</v>
      </c>
      <c r="AG809" s="116">
        <v>0</v>
      </c>
      <c r="AH809" s="1646">
        <f t="shared" si="131"/>
        <v>0</v>
      </c>
      <c r="AI809" s="116">
        <v>0.4</v>
      </c>
      <c r="AJ809" s="116">
        <v>0.26837</v>
      </c>
      <c r="AK809" s="116">
        <v>0.13163</v>
      </c>
      <c r="AL809" s="1655">
        <f t="shared" si="132"/>
        <v>0.32907499999999995</v>
      </c>
    </row>
    <row r="810" spans="2:38" outlineLevel="1">
      <c r="B810" s="503" t="s">
        <v>2073</v>
      </c>
      <c r="C810" s="116">
        <v>2.7863199999999999</v>
      </c>
      <c r="D810" s="116">
        <v>1.5067819000000002</v>
      </c>
      <c r="E810" s="116">
        <v>1.2795380999999995</v>
      </c>
      <c r="F810" s="1646">
        <f t="shared" si="124"/>
        <v>0.45922151798788347</v>
      </c>
      <c r="G810" s="116">
        <v>0</v>
      </c>
      <c r="H810" s="116">
        <v>0</v>
      </c>
      <c r="I810" s="116">
        <v>0</v>
      </c>
      <c r="J810" s="1646">
        <f t="shared" si="125"/>
        <v>0</v>
      </c>
      <c r="K810" s="116">
        <v>0.29487000000000002</v>
      </c>
      <c r="L810" s="116">
        <v>0.17017790000000002</v>
      </c>
      <c r="M810" s="116">
        <v>0.12469209999999999</v>
      </c>
      <c r="N810" s="1646">
        <f t="shared" si="126"/>
        <v>0.42287143486960349</v>
      </c>
      <c r="O810" s="1652">
        <v>0</v>
      </c>
      <c r="P810" s="116">
        <v>0</v>
      </c>
      <c r="Q810" s="116">
        <v>0</v>
      </c>
      <c r="R810" s="1646">
        <f t="shared" si="127"/>
        <v>0</v>
      </c>
      <c r="S810" s="116">
        <v>3.0811899999999994</v>
      </c>
      <c r="T810" s="116">
        <v>1.6769598000000001</v>
      </c>
      <c r="U810" s="116">
        <v>1.4042301999999995</v>
      </c>
      <c r="V810" s="1646">
        <f t="shared" si="128"/>
        <v>0.45574281365316643</v>
      </c>
      <c r="W810" s="116">
        <v>0</v>
      </c>
      <c r="X810" s="116">
        <v>0</v>
      </c>
      <c r="Y810" s="116">
        <v>0</v>
      </c>
      <c r="Z810" s="1646">
        <f t="shared" si="129"/>
        <v>0</v>
      </c>
      <c r="AA810" s="1652">
        <v>0</v>
      </c>
      <c r="AB810" s="116">
        <v>0</v>
      </c>
      <c r="AC810" s="116">
        <v>0</v>
      </c>
      <c r="AD810" s="1646">
        <f t="shared" si="130"/>
        <v>0</v>
      </c>
      <c r="AE810" s="1652">
        <v>0</v>
      </c>
      <c r="AF810" s="116">
        <v>0</v>
      </c>
      <c r="AG810" s="116">
        <v>0</v>
      </c>
      <c r="AH810" s="1646">
        <f t="shared" si="131"/>
        <v>0</v>
      </c>
      <c r="AI810" s="116">
        <v>0.29487000000000002</v>
      </c>
      <c r="AJ810" s="116">
        <v>0.17017790000000002</v>
      </c>
      <c r="AK810" s="116">
        <v>0.12469209999999999</v>
      </c>
      <c r="AL810" s="1655">
        <f t="shared" si="132"/>
        <v>0.42287143486960349</v>
      </c>
    </row>
    <row r="811" spans="2:38" outlineLevel="1">
      <c r="B811" s="503" t="s">
        <v>4823</v>
      </c>
      <c r="C811" s="116">
        <v>0</v>
      </c>
      <c r="D811" s="116">
        <v>0</v>
      </c>
      <c r="E811" s="116">
        <v>0</v>
      </c>
      <c r="F811" s="1646">
        <f t="shared" si="124"/>
        <v>0</v>
      </c>
      <c r="G811" s="116">
        <v>0</v>
      </c>
      <c r="H811" s="116">
        <v>0</v>
      </c>
      <c r="I811" s="116">
        <v>0</v>
      </c>
      <c r="J811" s="1646">
        <f t="shared" si="125"/>
        <v>0</v>
      </c>
      <c r="K811" s="116">
        <v>3.5900000000000001E-2</v>
      </c>
      <c r="L811" s="116">
        <v>2.9702499999999996E-2</v>
      </c>
      <c r="M811" s="116">
        <v>6.1975000000000016E-3</v>
      </c>
      <c r="N811" s="1646">
        <f t="shared" si="126"/>
        <v>0.17263231197771592</v>
      </c>
      <c r="O811" s="1652">
        <v>0.47349999999999998</v>
      </c>
      <c r="P811" s="116">
        <v>0.35535119999999998</v>
      </c>
      <c r="Q811" s="116">
        <v>0.1181488</v>
      </c>
      <c r="R811" s="1646">
        <f t="shared" si="127"/>
        <v>0.24952228088701162</v>
      </c>
      <c r="S811" s="116">
        <v>0.50939999999999996</v>
      </c>
      <c r="T811" s="116">
        <v>0.3850537</v>
      </c>
      <c r="U811" s="116">
        <v>0.12434629999999998</v>
      </c>
      <c r="V811" s="1646">
        <f t="shared" si="128"/>
        <v>0.24410345504515113</v>
      </c>
      <c r="W811" s="116">
        <v>0</v>
      </c>
      <c r="X811" s="116">
        <v>0</v>
      </c>
      <c r="Y811" s="116">
        <v>0</v>
      </c>
      <c r="Z811" s="1646">
        <f t="shared" si="129"/>
        <v>0</v>
      </c>
      <c r="AA811" s="1652">
        <v>0</v>
      </c>
      <c r="AB811" s="116">
        <v>0</v>
      </c>
      <c r="AC811" s="116">
        <v>0</v>
      </c>
      <c r="AD811" s="1646">
        <f t="shared" si="130"/>
        <v>0</v>
      </c>
      <c r="AE811" s="1652">
        <v>0</v>
      </c>
      <c r="AF811" s="116">
        <v>0</v>
      </c>
      <c r="AG811" s="116">
        <v>0</v>
      </c>
      <c r="AH811" s="1646">
        <f t="shared" si="131"/>
        <v>0</v>
      </c>
      <c r="AI811" s="116">
        <v>0.50939999999999996</v>
      </c>
      <c r="AJ811" s="116">
        <v>0.3850537</v>
      </c>
      <c r="AK811" s="116">
        <v>0.12434629999999998</v>
      </c>
      <c r="AL811" s="1655">
        <f t="shared" si="132"/>
        <v>0.24410345504515113</v>
      </c>
    </row>
    <row r="812" spans="2:38" outlineLevel="1">
      <c r="B812" s="503" t="s">
        <v>4811</v>
      </c>
      <c r="C812" s="116">
        <v>0</v>
      </c>
      <c r="D812" s="116">
        <v>0</v>
      </c>
      <c r="E812" s="116">
        <v>0</v>
      </c>
      <c r="F812" s="1646">
        <f t="shared" si="124"/>
        <v>0</v>
      </c>
      <c r="G812" s="116">
        <v>0</v>
      </c>
      <c r="H812" s="116">
        <v>0</v>
      </c>
      <c r="I812" s="116">
        <v>0</v>
      </c>
      <c r="J812" s="1646">
        <f t="shared" si="125"/>
        <v>0</v>
      </c>
      <c r="K812" s="116">
        <v>0</v>
      </c>
      <c r="L812" s="116">
        <v>0</v>
      </c>
      <c r="M812" s="116">
        <v>0</v>
      </c>
      <c r="N812" s="1646">
        <f t="shared" si="126"/>
        <v>0</v>
      </c>
      <c r="O812" s="1652">
        <v>0</v>
      </c>
      <c r="P812" s="116">
        <v>0</v>
      </c>
      <c r="Q812" s="116">
        <v>0</v>
      </c>
      <c r="R812" s="1646">
        <f t="shared" si="127"/>
        <v>0</v>
      </c>
      <c r="S812" s="116">
        <v>0</v>
      </c>
      <c r="T812" s="116">
        <v>0</v>
      </c>
      <c r="U812" s="116">
        <v>0</v>
      </c>
      <c r="V812" s="1646">
        <f t="shared" si="128"/>
        <v>0</v>
      </c>
      <c r="W812" s="116">
        <v>0</v>
      </c>
      <c r="X812" s="116">
        <v>0</v>
      </c>
      <c r="Y812" s="116">
        <v>0</v>
      </c>
      <c r="Z812" s="1646">
        <f t="shared" si="129"/>
        <v>0</v>
      </c>
      <c r="AA812" s="1652">
        <v>0.44614999999999999</v>
      </c>
      <c r="AB812" s="116">
        <v>0.33201019999999998</v>
      </c>
      <c r="AC812" s="116">
        <v>0.11413979999999999</v>
      </c>
      <c r="AD812" s="1646">
        <f t="shared" si="130"/>
        <v>0.25583279166199707</v>
      </c>
      <c r="AE812" s="1652">
        <v>0.44614999999999999</v>
      </c>
      <c r="AF812" s="116">
        <v>0.33201019999999998</v>
      </c>
      <c r="AG812" s="116">
        <v>0.11413979999999999</v>
      </c>
      <c r="AH812" s="1646">
        <f t="shared" si="131"/>
        <v>0.25583279166199707</v>
      </c>
      <c r="AI812" s="116">
        <v>0.44614999999999999</v>
      </c>
      <c r="AJ812" s="116">
        <v>0.33201019999999998</v>
      </c>
      <c r="AK812" s="116">
        <v>0.11413979999999999</v>
      </c>
      <c r="AL812" s="1655">
        <f t="shared" si="132"/>
        <v>0.25583279166199707</v>
      </c>
    </row>
    <row r="813" spans="2:38" outlineLevel="1">
      <c r="B813" s="503" t="s">
        <v>4812</v>
      </c>
      <c r="C813" s="116">
        <v>0</v>
      </c>
      <c r="D813" s="116">
        <v>0</v>
      </c>
      <c r="E813" s="116">
        <v>0</v>
      </c>
      <c r="F813" s="1646">
        <f t="shared" si="124"/>
        <v>0</v>
      </c>
      <c r="G813" s="116">
        <v>0</v>
      </c>
      <c r="H813" s="116">
        <v>0</v>
      </c>
      <c r="I813" s="116">
        <v>0</v>
      </c>
      <c r="J813" s="1646">
        <f t="shared" si="125"/>
        <v>0</v>
      </c>
      <c r="K813" s="116">
        <v>0</v>
      </c>
      <c r="L813" s="116">
        <v>0</v>
      </c>
      <c r="M813" s="116">
        <v>0</v>
      </c>
      <c r="N813" s="1646">
        <f t="shared" si="126"/>
        <v>0</v>
      </c>
      <c r="O813" s="1652">
        <v>0</v>
      </c>
      <c r="P813" s="116">
        <v>0</v>
      </c>
      <c r="Q813" s="116">
        <v>0</v>
      </c>
      <c r="R813" s="1646">
        <f t="shared" si="127"/>
        <v>0</v>
      </c>
      <c r="S813" s="116">
        <v>0</v>
      </c>
      <c r="T813" s="116">
        <v>0</v>
      </c>
      <c r="U813" s="116">
        <v>0</v>
      </c>
      <c r="V813" s="1646">
        <f t="shared" si="128"/>
        <v>0</v>
      </c>
      <c r="W813" s="116">
        <v>0</v>
      </c>
      <c r="X813" s="116">
        <v>0</v>
      </c>
      <c r="Y813" s="116">
        <v>0</v>
      </c>
      <c r="Z813" s="1646">
        <f t="shared" si="129"/>
        <v>0</v>
      </c>
      <c r="AA813" s="1652">
        <v>0.94199999999999995</v>
      </c>
      <c r="AB813" s="116">
        <v>0.83359059999999996</v>
      </c>
      <c r="AC813" s="116">
        <v>0.1084094</v>
      </c>
      <c r="AD813" s="1646">
        <f t="shared" si="130"/>
        <v>0.11508428874734608</v>
      </c>
      <c r="AE813" s="1652">
        <v>0.94199999999999995</v>
      </c>
      <c r="AF813" s="116">
        <v>0.83359059999999996</v>
      </c>
      <c r="AG813" s="116">
        <v>0.1084094</v>
      </c>
      <c r="AH813" s="1646">
        <f t="shared" si="131"/>
        <v>0.11508428874734608</v>
      </c>
      <c r="AI813" s="116">
        <v>0.94199999999999995</v>
      </c>
      <c r="AJ813" s="116">
        <v>0.83359059999999996</v>
      </c>
      <c r="AK813" s="116">
        <v>0.1084094</v>
      </c>
      <c r="AL813" s="1655">
        <f t="shared" si="132"/>
        <v>0.11508428874734608</v>
      </c>
    </row>
    <row r="814" spans="2:38" outlineLevel="1">
      <c r="B814" s="503" t="s">
        <v>3355</v>
      </c>
      <c r="C814" s="116">
        <v>0</v>
      </c>
      <c r="D814" s="116">
        <v>0</v>
      </c>
      <c r="E814" s="116">
        <v>0</v>
      </c>
      <c r="F814" s="1646">
        <f t="shared" si="124"/>
        <v>0</v>
      </c>
      <c r="G814" s="116">
        <v>0</v>
      </c>
      <c r="H814" s="116">
        <v>0</v>
      </c>
      <c r="I814" s="116">
        <v>0</v>
      </c>
      <c r="J814" s="1646">
        <f t="shared" si="125"/>
        <v>0</v>
      </c>
      <c r="K814" s="116">
        <v>0</v>
      </c>
      <c r="L814" s="116">
        <v>0</v>
      </c>
      <c r="M814" s="116">
        <v>0</v>
      </c>
      <c r="N814" s="1646">
        <f t="shared" si="126"/>
        <v>0</v>
      </c>
      <c r="O814" s="1652">
        <v>0</v>
      </c>
      <c r="P814" s="116">
        <v>0</v>
      </c>
      <c r="Q814" s="116">
        <v>0</v>
      </c>
      <c r="R814" s="1646">
        <f t="shared" si="127"/>
        <v>0</v>
      </c>
      <c r="S814" s="116">
        <v>0</v>
      </c>
      <c r="T814" s="116">
        <v>0</v>
      </c>
      <c r="U814" s="116">
        <v>0</v>
      </c>
      <c r="V814" s="1646">
        <f t="shared" si="128"/>
        <v>0</v>
      </c>
      <c r="W814" s="116">
        <v>0</v>
      </c>
      <c r="X814" s="116">
        <v>0</v>
      </c>
      <c r="Y814" s="116">
        <v>0</v>
      </c>
      <c r="Z814" s="1646">
        <f t="shared" si="129"/>
        <v>0</v>
      </c>
      <c r="AA814" s="1652">
        <v>0.45641000000000004</v>
      </c>
      <c r="AB814" s="116">
        <v>0.35325000000000001</v>
      </c>
      <c r="AC814" s="116">
        <v>0.10316000000000003</v>
      </c>
      <c r="AD814" s="1646">
        <f t="shared" si="130"/>
        <v>0.22602484608137424</v>
      </c>
      <c r="AE814" s="1652">
        <v>0.45641000000000004</v>
      </c>
      <c r="AF814" s="116">
        <v>0.35325000000000001</v>
      </c>
      <c r="AG814" s="116">
        <v>0.10316000000000003</v>
      </c>
      <c r="AH814" s="1646">
        <f t="shared" si="131"/>
        <v>0.22602484608137424</v>
      </c>
      <c r="AI814" s="116">
        <v>0.45641000000000004</v>
      </c>
      <c r="AJ814" s="116">
        <v>0.35325000000000001</v>
      </c>
      <c r="AK814" s="116">
        <v>0.10316000000000003</v>
      </c>
      <c r="AL814" s="1655">
        <f t="shared" si="132"/>
        <v>0.22602484608137424</v>
      </c>
    </row>
    <row r="815" spans="2:38" outlineLevel="1">
      <c r="B815" s="503" t="s">
        <v>2317</v>
      </c>
      <c r="C815" s="116">
        <v>0</v>
      </c>
      <c r="D815" s="116">
        <v>0</v>
      </c>
      <c r="E815" s="116">
        <v>0</v>
      </c>
      <c r="F815" s="1646">
        <f t="shared" si="124"/>
        <v>0</v>
      </c>
      <c r="G815" s="116">
        <v>0</v>
      </c>
      <c r="H815" s="116">
        <v>0</v>
      </c>
      <c r="I815" s="116">
        <v>0</v>
      </c>
      <c r="J815" s="1646">
        <f t="shared" si="125"/>
        <v>0</v>
      </c>
      <c r="K815" s="116">
        <v>0.23163</v>
      </c>
      <c r="L815" s="116">
        <v>0.13088999999999998</v>
      </c>
      <c r="M815" s="116">
        <v>0.10074000000000001</v>
      </c>
      <c r="N815" s="1646">
        <f t="shared" si="126"/>
        <v>0.43491775676725819</v>
      </c>
      <c r="O815" s="1652">
        <v>0</v>
      </c>
      <c r="P815" s="116">
        <v>0</v>
      </c>
      <c r="Q815" s="116">
        <v>0</v>
      </c>
      <c r="R815" s="1646">
        <f t="shared" si="127"/>
        <v>0</v>
      </c>
      <c r="S815" s="116">
        <v>0.23163</v>
      </c>
      <c r="T815" s="116">
        <v>0.13088999999999998</v>
      </c>
      <c r="U815" s="116">
        <v>0.10074000000000001</v>
      </c>
      <c r="V815" s="1646">
        <f t="shared" si="128"/>
        <v>0.43491775676725819</v>
      </c>
      <c r="W815" s="116">
        <v>0</v>
      </c>
      <c r="X815" s="116">
        <v>0</v>
      </c>
      <c r="Y815" s="116">
        <v>0</v>
      </c>
      <c r="Z815" s="1646">
        <f t="shared" si="129"/>
        <v>0</v>
      </c>
      <c r="AA815" s="1652">
        <v>0</v>
      </c>
      <c r="AB815" s="116">
        <v>0</v>
      </c>
      <c r="AC815" s="116">
        <v>0</v>
      </c>
      <c r="AD815" s="1646">
        <f t="shared" si="130"/>
        <v>0</v>
      </c>
      <c r="AE815" s="1652">
        <v>0</v>
      </c>
      <c r="AF815" s="116">
        <v>0</v>
      </c>
      <c r="AG815" s="116">
        <v>0</v>
      </c>
      <c r="AH815" s="1646">
        <f t="shared" si="131"/>
        <v>0</v>
      </c>
      <c r="AI815" s="116">
        <v>0.23163</v>
      </c>
      <c r="AJ815" s="116">
        <v>0.13088999999999998</v>
      </c>
      <c r="AK815" s="116">
        <v>0.10074000000000001</v>
      </c>
      <c r="AL815" s="1655">
        <f t="shared" si="132"/>
        <v>0.43491775676725819</v>
      </c>
    </row>
    <row r="816" spans="2:38" outlineLevel="1">
      <c r="B816" s="503" t="s">
        <v>4819</v>
      </c>
      <c r="C816" s="116">
        <v>3.0770000000000002E-2</v>
      </c>
      <c r="D816" s="116">
        <v>2.2147500000000001E-2</v>
      </c>
      <c r="E816" s="116">
        <v>8.6225000000000017E-3</v>
      </c>
      <c r="F816" s="1646">
        <f t="shared" si="124"/>
        <v>0.28022424439389021</v>
      </c>
      <c r="G816" s="116">
        <v>0</v>
      </c>
      <c r="H816" s="116">
        <v>0</v>
      </c>
      <c r="I816" s="116">
        <v>0</v>
      </c>
      <c r="J816" s="1646">
        <f t="shared" si="125"/>
        <v>0</v>
      </c>
      <c r="K816" s="116">
        <v>0.13503999999999999</v>
      </c>
      <c r="L816" s="116">
        <v>7.2142299999999993E-2</v>
      </c>
      <c r="M816" s="116">
        <v>6.2897700000000001E-2</v>
      </c>
      <c r="N816" s="1646">
        <f t="shared" si="126"/>
        <v>0.46577088270142181</v>
      </c>
      <c r="O816" s="1652">
        <v>0</v>
      </c>
      <c r="P816" s="116">
        <v>0</v>
      </c>
      <c r="Q816" s="116">
        <v>0</v>
      </c>
      <c r="R816" s="1646">
        <f t="shared" si="127"/>
        <v>0</v>
      </c>
      <c r="S816" s="116">
        <v>0.16581000000000001</v>
      </c>
      <c r="T816" s="116">
        <v>9.4289799999999979E-2</v>
      </c>
      <c r="U816" s="116">
        <v>7.152020000000002E-2</v>
      </c>
      <c r="V816" s="1646">
        <f t="shared" si="128"/>
        <v>0.43133827875278941</v>
      </c>
      <c r="W816" s="116">
        <v>0</v>
      </c>
      <c r="X816" s="116">
        <v>0</v>
      </c>
      <c r="Y816" s="116">
        <v>0</v>
      </c>
      <c r="Z816" s="1646">
        <f t="shared" si="129"/>
        <v>0</v>
      </c>
      <c r="AA816" s="1652">
        <v>0.45042000000000004</v>
      </c>
      <c r="AB816" s="116">
        <v>0.42</v>
      </c>
      <c r="AC816" s="116">
        <v>3.0420000000000016E-2</v>
      </c>
      <c r="AD816" s="1646">
        <f t="shared" si="130"/>
        <v>6.7536965498867757E-2</v>
      </c>
      <c r="AE816" s="1652">
        <v>0.45042000000000004</v>
      </c>
      <c r="AF816" s="116">
        <v>0.42</v>
      </c>
      <c r="AG816" s="116">
        <v>3.0420000000000016E-2</v>
      </c>
      <c r="AH816" s="1646">
        <f t="shared" si="131"/>
        <v>6.7536965498867757E-2</v>
      </c>
      <c r="AI816" s="116">
        <v>0.58546000000000009</v>
      </c>
      <c r="AJ816" s="116">
        <v>0.49214229999999998</v>
      </c>
      <c r="AK816" s="116">
        <v>9.3317700000000059E-2</v>
      </c>
      <c r="AL816" s="1655">
        <f t="shared" si="132"/>
        <v>0.15939210193693856</v>
      </c>
    </row>
    <row r="817" spans="2:38" outlineLevel="1">
      <c r="B817" s="503" t="s">
        <v>4814</v>
      </c>
      <c r="C817" s="116">
        <v>0</v>
      </c>
      <c r="D817" s="116">
        <v>0</v>
      </c>
      <c r="E817" s="116">
        <v>0</v>
      </c>
      <c r="F817" s="1646">
        <f t="shared" si="124"/>
        <v>0</v>
      </c>
      <c r="G817" s="116">
        <v>0</v>
      </c>
      <c r="H817" s="116">
        <v>0</v>
      </c>
      <c r="I817" s="116">
        <v>0</v>
      </c>
      <c r="J817" s="1646">
        <f t="shared" si="125"/>
        <v>0</v>
      </c>
      <c r="K817" s="116">
        <v>0</v>
      </c>
      <c r="L817" s="116">
        <v>0</v>
      </c>
      <c r="M817" s="116">
        <v>0</v>
      </c>
      <c r="N817" s="1646">
        <f t="shared" si="126"/>
        <v>0</v>
      </c>
      <c r="O817" s="1652">
        <v>0</v>
      </c>
      <c r="P817" s="116">
        <v>0</v>
      </c>
      <c r="Q817" s="116">
        <v>0</v>
      </c>
      <c r="R817" s="1646">
        <f t="shared" si="127"/>
        <v>0</v>
      </c>
      <c r="S817" s="116">
        <v>0</v>
      </c>
      <c r="T817" s="116">
        <v>0</v>
      </c>
      <c r="U817" s="116">
        <v>0</v>
      </c>
      <c r="V817" s="1646">
        <f t="shared" si="128"/>
        <v>0</v>
      </c>
      <c r="W817" s="116">
        <v>0</v>
      </c>
      <c r="X817" s="116">
        <v>0</v>
      </c>
      <c r="Y817" s="116">
        <v>0</v>
      </c>
      <c r="Z817" s="1646">
        <f t="shared" si="129"/>
        <v>0</v>
      </c>
      <c r="AA817" s="1652">
        <v>0.19059000000000001</v>
      </c>
      <c r="AB817" s="116">
        <v>0.10123170000000002</v>
      </c>
      <c r="AC817" s="116">
        <v>8.9358299999999988E-2</v>
      </c>
      <c r="AD817" s="1646">
        <f t="shared" si="130"/>
        <v>0.46885093656540211</v>
      </c>
      <c r="AE817" s="1652">
        <v>0.19059000000000001</v>
      </c>
      <c r="AF817" s="116">
        <v>0.10123170000000002</v>
      </c>
      <c r="AG817" s="116">
        <v>8.9358299999999988E-2</v>
      </c>
      <c r="AH817" s="1646">
        <f t="shared" si="131"/>
        <v>0.46885093656540211</v>
      </c>
      <c r="AI817" s="116">
        <v>0.19059000000000001</v>
      </c>
      <c r="AJ817" s="116">
        <v>0.10123170000000002</v>
      </c>
      <c r="AK817" s="116">
        <v>8.9358299999999988E-2</v>
      </c>
      <c r="AL817" s="1655">
        <f t="shared" si="132"/>
        <v>0.46885093656540211</v>
      </c>
    </row>
    <row r="818" spans="2:38" outlineLevel="1">
      <c r="B818" s="503" t="s">
        <v>2311</v>
      </c>
      <c r="C818" s="116">
        <v>0</v>
      </c>
      <c r="D818" s="116">
        <v>0</v>
      </c>
      <c r="E818" s="116">
        <v>0</v>
      </c>
      <c r="F818" s="1646">
        <f t="shared" si="124"/>
        <v>0</v>
      </c>
      <c r="G818" s="116">
        <v>0</v>
      </c>
      <c r="H818" s="116">
        <v>0</v>
      </c>
      <c r="I818" s="116">
        <v>0</v>
      </c>
      <c r="J818" s="1646">
        <f t="shared" si="125"/>
        <v>0</v>
      </c>
      <c r="K818" s="116">
        <v>0.25213999999999998</v>
      </c>
      <c r="L818" s="116">
        <v>0.16608000000000001</v>
      </c>
      <c r="M818" s="116">
        <v>8.605999999999997E-2</v>
      </c>
      <c r="N818" s="1646">
        <f t="shared" si="126"/>
        <v>0.34131831522170214</v>
      </c>
      <c r="O818" s="1652">
        <v>0</v>
      </c>
      <c r="P818" s="116">
        <v>0</v>
      </c>
      <c r="Q818" s="116">
        <v>0</v>
      </c>
      <c r="R818" s="1646">
        <f t="shared" si="127"/>
        <v>0</v>
      </c>
      <c r="S818" s="116">
        <v>0.25213999999999998</v>
      </c>
      <c r="T818" s="116">
        <v>0.16608000000000001</v>
      </c>
      <c r="U818" s="116">
        <v>8.605999999999997E-2</v>
      </c>
      <c r="V818" s="1646">
        <f t="shared" si="128"/>
        <v>0.34131831522170214</v>
      </c>
      <c r="W818" s="116">
        <v>0</v>
      </c>
      <c r="X818" s="116">
        <v>0</v>
      </c>
      <c r="Y818" s="116">
        <v>0</v>
      </c>
      <c r="Z818" s="1646">
        <f t="shared" si="129"/>
        <v>0</v>
      </c>
      <c r="AA818" s="1652">
        <v>0</v>
      </c>
      <c r="AB818" s="116">
        <v>0</v>
      </c>
      <c r="AC818" s="116">
        <v>0</v>
      </c>
      <c r="AD818" s="1646">
        <f t="shared" si="130"/>
        <v>0</v>
      </c>
      <c r="AE818" s="1652">
        <v>0</v>
      </c>
      <c r="AF818" s="116">
        <v>0</v>
      </c>
      <c r="AG818" s="116">
        <v>0</v>
      </c>
      <c r="AH818" s="1646">
        <f t="shared" si="131"/>
        <v>0</v>
      </c>
      <c r="AI818" s="116">
        <v>0.25213999999999998</v>
      </c>
      <c r="AJ818" s="116">
        <v>0.16608000000000001</v>
      </c>
      <c r="AK818" s="116">
        <v>8.605999999999997E-2</v>
      </c>
      <c r="AL818" s="1655">
        <f t="shared" si="132"/>
        <v>0.34131831522170214</v>
      </c>
    </row>
    <row r="819" spans="2:38" outlineLevel="1">
      <c r="B819" s="503" t="s">
        <v>2275</v>
      </c>
      <c r="C819" s="116">
        <v>0.48974000000000001</v>
      </c>
      <c r="D819" s="116">
        <v>0.41966999999999993</v>
      </c>
      <c r="E819" s="116">
        <v>7.0070000000000049E-2</v>
      </c>
      <c r="F819" s="1646">
        <f t="shared" si="124"/>
        <v>0.14307591783395282</v>
      </c>
      <c r="G819" s="116">
        <v>0</v>
      </c>
      <c r="H819" s="116">
        <v>0</v>
      </c>
      <c r="I819" s="116">
        <v>0</v>
      </c>
      <c r="J819" s="1646">
        <f t="shared" si="125"/>
        <v>0</v>
      </c>
      <c r="K819" s="116">
        <v>0</v>
      </c>
      <c r="L819" s="116">
        <v>0</v>
      </c>
      <c r="M819" s="116">
        <v>0</v>
      </c>
      <c r="N819" s="1646">
        <f t="shared" si="126"/>
        <v>0</v>
      </c>
      <c r="O819" s="1652">
        <v>0</v>
      </c>
      <c r="P819" s="116">
        <v>0</v>
      </c>
      <c r="Q819" s="116">
        <v>0</v>
      </c>
      <c r="R819" s="1646">
        <f t="shared" si="127"/>
        <v>0</v>
      </c>
      <c r="S819" s="116">
        <v>0.48974000000000001</v>
      </c>
      <c r="T819" s="116">
        <v>0.41966999999999993</v>
      </c>
      <c r="U819" s="116">
        <v>7.0070000000000049E-2</v>
      </c>
      <c r="V819" s="1646">
        <f t="shared" si="128"/>
        <v>0.14307591783395282</v>
      </c>
      <c r="W819" s="116">
        <v>0</v>
      </c>
      <c r="X819" s="116">
        <v>0</v>
      </c>
      <c r="Y819" s="116">
        <v>0</v>
      </c>
      <c r="Z819" s="1646">
        <f t="shared" si="129"/>
        <v>0</v>
      </c>
      <c r="AA819" s="1652">
        <v>0.21024999999999999</v>
      </c>
      <c r="AB819" s="116">
        <v>0.12598619999999999</v>
      </c>
      <c r="AC819" s="116">
        <v>8.42638E-2</v>
      </c>
      <c r="AD819" s="1646">
        <f t="shared" si="130"/>
        <v>0.40077907253269918</v>
      </c>
      <c r="AE819" s="1652">
        <v>0.21024999999999999</v>
      </c>
      <c r="AF819" s="116">
        <v>0.12598619999999999</v>
      </c>
      <c r="AG819" s="116">
        <v>8.42638E-2</v>
      </c>
      <c r="AH819" s="1646">
        <f t="shared" si="131"/>
        <v>0.40077907253269918</v>
      </c>
      <c r="AI819" s="116">
        <v>0.21024999999999999</v>
      </c>
      <c r="AJ819" s="116">
        <v>0.12598619999999999</v>
      </c>
      <c r="AK819" s="116">
        <v>8.42638E-2</v>
      </c>
      <c r="AL819" s="1655">
        <f t="shared" si="132"/>
        <v>0.40077907253269918</v>
      </c>
    </row>
    <row r="820" spans="2:38" outlineLevel="1">
      <c r="B820" s="503" t="s">
        <v>4817</v>
      </c>
      <c r="C820" s="116">
        <v>0</v>
      </c>
      <c r="D820" s="116">
        <v>0</v>
      </c>
      <c r="E820" s="116">
        <v>0</v>
      </c>
      <c r="F820" s="1646">
        <f t="shared" si="124"/>
        <v>0</v>
      </c>
      <c r="G820" s="116">
        <v>0</v>
      </c>
      <c r="H820" s="116">
        <v>0</v>
      </c>
      <c r="I820" s="116">
        <v>0</v>
      </c>
      <c r="J820" s="1646">
        <f t="shared" si="125"/>
        <v>0</v>
      </c>
      <c r="K820" s="116">
        <v>0</v>
      </c>
      <c r="L820" s="116">
        <v>0</v>
      </c>
      <c r="M820" s="116">
        <v>0</v>
      </c>
      <c r="N820" s="1646">
        <f t="shared" si="126"/>
        <v>0</v>
      </c>
      <c r="O820" s="1652">
        <v>9.7430000000000003E-2</v>
      </c>
      <c r="P820" s="116">
        <v>5.9940000000000007E-2</v>
      </c>
      <c r="Q820" s="116">
        <v>3.7490000000000002E-2</v>
      </c>
      <c r="R820" s="1646">
        <f t="shared" si="127"/>
        <v>0.38478907933901263</v>
      </c>
      <c r="S820" s="116">
        <v>9.7430000000000003E-2</v>
      </c>
      <c r="T820" s="116">
        <v>5.9940000000000007E-2</v>
      </c>
      <c r="U820" s="116">
        <v>3.7490000000000002E-2</v>
      </c>
      <c r="V820" s="1646">
        <f t="shared" si="128"/>
        <v>0.38478907933901263</v>
      </c>
      <c r="W820" s="116">
        <v>0</v>
      </c>
      <c r="X820" s="116">
        <v>0</v>
      </c>
      <c r="Y820" s="116">
        <v>0</v>
      </c>
      <c r="Z820" s="1646">
        <f t="shared" si="129"/>
        <v>0</v>
      </c>
      <c r="AA820" s="1652">
        <v>8.2909999999999998E-2</v>
      </c>
      <c r="AB820" s="116">
        <v>3.8950000000000012E-2</v>
      </c>
      <c r="AC820" s="116">
        <v>4.3959999999999985E-2</v>
      </c>
      <c r="AD820" s="1646">
        <f t="shared" si="130"/>
        <v>0.53021348450126626</v>
      </c>
      <c r="AE820" s="1652">
        <v>8.2909999999999998E-2</v>
      </c>
      <c r="AF820" s="116">
        <v>3.8950000000000012E-2</v>
      </c>
      <c r="AG820" s="116">
        <v>4.3959999999999985E-2</v>
      </c>
      <c r="AH820" s="1646">
        <f t="shared" si="131"/>
        <v>0.53021348450126626</v>
      </c>
      <c r="AI820" s="116">
        <v>0.18034</v>
      </c>
      <c r="AJ820" s="116">
        <v>9.889000000000002E-2</v>
      </c>
      <c r="AK820" s="116">
        <v>8.1449999999999995E-2</v>
      </c>
      <c r="AL820" s="1655">
        <f t="shared" si="132"/>
        <v>0.45164688920927132</v>
      </c>
    </row>
    <row r="821" spans="2:38" outlineLevel="1">
      <c r="B821" s="503" t="s">
        <v>2191</v>
      </c>
      <c r="C821" s="116">
        <v>0</v>
      </c>
      <c r="D821" s="116">
        <v>0</v>
      </c>
      <c r="E821" s="116">
        <v>0</v>
      </c>
      <c r="F821" s="1646">
        <f t="shared" si="124"/>
        <v>0</v>
      </c>
      <c r="G821" s="116">
        <v>0.65983000000000003</v>
      </c>
      <c r="H821" s="116">
        <v>0.41537999999999975</v>
      </c>
      <c r="I821" s="116">
        <v>0.24445000000000028</v>
      </c>
      <c r="J821" s="1646">
        <f t="shared" si="125"/>
        <v>0.37047421305487815</v>
      </c>
      <c r="K821" s="116">
        <v>0.49231000000000003</v>
      </c>
      <c r="L821" s="116">
        <v>0.41837999999999997</v>
      </c>
      <c r="M821" s="116">
        <v>7.393000000000001E-2</v>
      </c>
      <c r="N821" s="1646">
        <f t="shared" si="126"/>
        <v>0.15016960857995978</v>
      </c>
      <c r="O821" s="1652">
        <v>0</v>
      </c>
      <c r="P821" s="116">
        <v>0</v>
      </c>
      <c r="Q821" s="116">
        <v>0</v>
      </c>
      <c r="R821" s="1646">
        <f t="shared" si="127"/>
        <v>0</v>
      </c>
      <c r="S821" s="116">
        <v>1.1521400000000002</v>
      </c>
      <c r="T821" s="116">
        <v>0.83375999999999972</v>
      </c>
      <c r="U821" s="116">
        <v>0.31838000000000033</v>
      </c>
      <c r="V821" s="1646">
        <f t="shared" si="128"/>
        <v>0.27633794504140147</v>
      </c>
      <c r="W821" s="116">
        <v>0</v>
      </c>
      <c r="X821" s="116">
        <v>0</v>
      </c>
      <c r="Y821" s="116">
        <v>0</v>
      </c>
      <c r="Z821" s="1646">
        <f t="shared" si="129"/>
        <v>0</v>
      </c>
      <c r="AA821" s="1652">
        <v>0</v>
      </c>
      <c r="AB821" s="116">
        <v>0</v>
      </c>
      <c r="AC821" s="116">
        <v>0</v>
      </c>
      <c r="AD821" s="1646">
        <f t="shared" si="130"/>
        <v>0</v>
      </c>
      <c r="AE821" s="1652">
        <v>0</v>
      </c>
      <c r="AF821" s="116">
        <v>0</v>
      </c>
      <c r="AG821" s="116">
        <v>0</v>
      </c>
      <c r="AH821" s="1646">
        <f t="shared" si="131"/>
        <v>0</v>
      </c>
      <c r="AI821" s="116">
        <v>0.49231000000000003</v>
      </c>
      <c r="AJ821" s="116">
        <v>0.41837999999999997</v>
      </c>
      <c r="AK821" s="116">
        <v>7.393000000000001E-2</v>
      </c>
      <c r="AL821" s="1655">
        <f t="shared" si="132"/>
        <v>0.15016960857995978</v>
      </c>
    </row>
    <row r="822" spans="2:38" outlineLevel="1">
      <c r="B822" s="503" t="s">
        <v>2277</v>
      </c>
      <c r="C822" s="116">
        <v>7.5209999999999999E-2</v>
      </c>
      <c r="D822" s="116">
        <v>5.3354999999999993E-2</v>
      </c>
      <c r="E822" s="116">
        <v>2.1855000000000003E-2</v>
      </c>
      <c r="F822" s="1646">
        <f t="shared" si="124"/>
        <v>0.29058635819704831</v>
      </c>
      <c r="G822" s="116">
        <v>0</v>
      </c>
      <c r="H822" s="116">
        <v>0</v>
      </c>
      <c r="I822" s="116">
        <v>0</v>
      </c>
      <c r="J822" s="1646">
        <f t="shared" si="125"/>
        <v>0</v>
      </c>
      <c r="K822" s="116">
        <v>0.40769000000000005</v>
      </c>
      <c r="L822" s="116">
        <v>0.34079699999999996</v>
      </c>
      <c r="M822" s="116">
        <v>6.6893000000000091E-2</v>
      </c>
      <c r="N822" s="1646">
        <f t="shared" si="126"/>
        <v>0.16407809855527505</v>
      </c>
      <c r="O822" s="1652">
        <v>0</v>
      </c>
      <c r="P822" s="116">
        <v>0</v>
      </c>
      <c r="Q822" s="116">
        <v>0</v>
      </c>
      <c r="R822" s="1646">
        <f t="shared" si="127"/>
        <v>0</v>
      </c>
      <c r="S822" s="116">
        <v>0.48290000000000005</v>
      </c>
      <c r="T822" s="116">
        <v>0.39415199999999995</v>
      </c>
      <c r="U822" s="116">
        <v>8.8748000000000105E-2</v>
      </c>
      <c r="V822" s="1646">
        <f t="shared" si="128"/>
        <v>0.18378132118451046</v>
      </c>
      <c r="W822" s="116">
        <v>0</v>
      </c>
      <c r="X822" s="116">
        <v>0</v>
      </c>
      <c r="Y822" s="116">
        <v>0</v>
      </c>
      <c r="Z822" s="1646">
        <f t="shared" si="129"/>
        <v>0</v>
      </c>
      <c r="AA822" s="1652">
        <v>0</v>
      </c>
      <c r="AB822" s="116">
        <v>0</v>
      </c>
      <c r="AC822" s="116">
        <v>0</v>
      </c>
      <c r="AD822" s="1646">
        <f t="shared" si="130"/>
        <v>0</v>
      </c>
      <c r="AE822" s="1652">
        <v>0</v>
      </c>
      <c r="AF822" s="116">
        <v>0</v>
      </c>
      <c r="AG822" s="116">
        <v>0</v>
      </c>
      <c r="AH822" s="1646">
        <f t="shared" si="131"/>
        <v>0</v>
      </c>
      <c r="AI822" s="116">
        <v>0.40769000000000005</v>
      </c>
      <c r="AJ822" s="116">
        <v>0.34079699999999996</v>
      </c>
      <c r="AK822" s="116">
        <v>6.6893000000000091E-2</v>
      </c>
      <c r="AL822" s="1655">
        <f t="shared" si="132"/>
        <v>0.16407809855527505</v>
      </c>
    </row>
    <row r="823" spans="2:38" outlineLevel="1">
      <c r="B823" s="503" t="s">
        <v>4816</v>
      </c>
      <c r="C823" s="116">
        <v>0</v>
      </c>
      <c r="D823" s="116">
        <v>0</v>
      </c>
      <c r="E823" s="116">
        <v>0</v>
      </c>
      <c r="F823" s="1646">
        <f t="shared" si="124"/>
        <v>0</v>
      </c>
      <c r="G823" s="116">
        <v>0</v>
      </c>
      <c r="H823" s="116">
        <v>0</v>
      </c>
      <c r="I823" s="116">
        <v>0</v>
      </c>
      <c r="J823" s="1646">
        <f t="shared" si="125"/>
        <v>0</v>
      </c>
      <c r="K823" s="116">
        <v>0</v>
      </c>
      <c r="L823" s="116">
        <v>0</v>
      </c>
      <c r="M823" s="116">
        <v>0</v>
      </c>
      <c r="N823" s="1646">
        <f t="shared" si="126"/>
        <v>0</v>
      </c>
      <c r="O823" s="1652">
        <v>0</v>
      </c>
      <c r="P823" s="116">
        <v>0</v>
      </c>
      <c r="Q823" s="116">
        <v>0</v>
      </c>
      <c r="R823" s="1646">
        <f t="shared" si="127"/>
        <v>0</v>
      </c>
      <c r="S823" s="116">
        <v>0</v>
      </c>
      <c r="T823" s="116">
        <v>0</v>
      </c>
      <c r="U823" s="116">
        <v>0</v>
      </c>
      <c r="V823" s="1646">
        <f t="shared" si="128"/>
        <v>0</v>
      </c>
      <c r="W823" s="116">
        <v>0</v>
      </c>
      <c r="X823" s="116">
        <v>0</v>
      </c>
      <c r="Y823" s="116">
        <v>0</v>
      </c>
      <c r="Z823" s="1646">
        <f t="shared" si="129"/>
        <v>0</v>
      </c>
      <c r="AA823" s="1652">
        <v>0.11197</v>
      </c>
      <c r="AB823" s="116">
        <v>5.3379999999999997E-2</v>
      </c>
      <c r="AC823" s="116">
        <v>5.8590000000000003E-2</v>
      </c>
      <c r="AD823" s="1646">
        <f t="shared" si="130"/>
        <v>0.52326516031079762</v>
      </c>
      <c r="AE823" s="1652">
        <v>0.11197</v>
      </c>
      <c r="AF823" s="116">
        <v>5.3379999999999997E-2</v>
      </c>
      <c r="AG823" s="116">
        <v>5.8590000000000003E-2</v>
      </c>
      <c r="AH823" s="1646">
        <f t="shared" si="131"/>
        <v>0.52326516031079762</v>
      </c>
      <c r="AI823" s="116">
        <v>0.11197</v>
      </c>
      <c r="AJ823" s="116">
        <v>5.3379999999999997E-2</v>
      </c>
      <c r="AK823" s="116">
        <v>5.8590000000000003E-2</v>
      </c>
      <c r="AL823" s="1655">
        <f t="shared" si="132"/>
        <v>0.52326516031079762</v>
      </c>
    </row>
    <row r="824" spans="2:38" outlineLevel="1">
      <c r="B824" s="503" t="s">
        <v>2229</v>
      </c>
      <c r="C824" s="116">
        <v>0.80683999999999989</v>
      </c>
      <c r="D824" s="116">
        <v>0.35014139999999999</v>
      </c>
      <c r="E824" s="116">
        <v>0.45669859999999995</v>
      </c>
      <c r="F824" s="1646">
        <f t="shared" si="124"/>
        <v>0.5660336621882901</v>
      </c>
      <c r="G824" s="116">
        <v>0</v>
      </c>
      <c r="H824" s="116">
        <v>0</v>
      </c>
      <c r="I824" s="116">
        <v>0</v>
      </c>
      <c r="J824" s="1646">
        <f t="shared" si="125"/>
        <v>0</v>
      </c>
      <c r="K824" s="116">
        <v>0</v>
      </c>
      <c r="L824" s="116">
        <v>0</v>
      </c>
      <c r="M824" s="116">
        <v>0</v>
      </c>
      <c r="N824" s="1646">
        <f t="shared" si="126"/>
        <v>0</v>
      </c>
      <c r="O824" s="1652">
        <v>0</v>
      </c>
      <c r="P824" s="116">
        <v>0</v>
      </c>
      <c r="Q824" s="116">
        <v>0</v>
      </c>
      <c r="R824" s="1646">
        <f t="shared" si="127"/>
        <v>0</v>
      </c>
      <c r="S824" s="116">
        <v>0.80683999999999989</v>
      </c>
      <c r="T824" s="116">
        <v>0.35014139999999999</v>
      </c>
      <c r="U824" s="116">
        <v>0.45669859999999995</v>
      </c>
      <c r="V824" s="1646">
        <f t="shared" si="128"/>
        <v>0.5660336621882901</v>
      </c>
      <c r="W824" s="116">
        <v>0.18547</v>
      </c>
      <c r="X824" s="116">
        <v>0.13135740000000001</v>
      </c>
      <c r="Y824" s="116">
        <v>5.4112599999999983E-2</v>
      </c>
      <c r="Z824" s="1646">
        <f t="shared" si="129"/>
        <v>0.29175931417479906</v>
      </c>
      <c r="AA824" s="1652">
        <v>0</v>
      </c>
      <c r="AB824" s="116">
        <v>0</v>
      </c>
      <c r="AC824" s="116">
        <v>0</v>
      </c>
      <c r="AD824" s="1646">
        <f t="shared" si="130"/>
        <v>0</v>
      </c>
      <c r="AE824" s="1652">
        <v>0.18547</v>
      </c>
      <c r="AF824" s="116">
        <v>0.13135740000000001</v>
      </c>
      <c r="AG824" s="116">
        <v>5.4112599999999983E-2</v>
      </c>
      <c r="AH824" s="1646">
        <f t="shared" si="131"/>
        <v>0.29175931417479906</v>
      </c>
      <c r="AI824" s="116">
        <v>0.18547</v>
      </c>
      <c r="AJ824" s="116">
        <v>0.13135740000000001</v>
      </c>
      <c r="AK824" s="116">
        <v>5.4112599999999983E-2</v>
      </c>
      <c r="AL824" s="1655">
        <f t="shared" si="132"/>
        <v>0.29175931417479906</v>
      </c>
    </row>
    <row r="825" spans="2:38" outlineLevel="1">
      <c r="B825" s="503" t="s">
        <v>2343</v>
      </c>
      <c r="C825" s="116">
        <v>0</v>
      </c>
      <c r="D825" s="116">
        <v>0</v>
      </c>
      <c r="E825" s="116">
        <v>0</v>
      </c>
      <c r="F825" s="1646">
        <f t="shared" si="124"/>
        <v>0</v>
      </c>
      <c r="G825" s="116">
        <v>0</v>
      </c>
      <c r="H825" s="116">
        <v>0</v>
      </c>
      <c r="I825" s="116">
        <v>0</v>
      </c>
      <c r="J825" s="1646">
        <f t="shared" si="125"/>
        <v>0</v>
      </c>
      <c r="K825" s="116">
        <v>0.15042</v>
      </c>
      <c r="L825" s="116">
        <v>9.8409999999999997E-2</v>
      </c>
      <c r="M825" s="116">
        <v>5.2009999999999994E-2</v>
      </c>
      <c r="N825" s="1646">
        <f t="shared" si="126"/>
        <v>0.34576519079909585</v>
      </c>
      <c r="O825" s="1652">
        <v>0</v>
      </c>
      <c r="P825" s="116">
        <v>0</v>
      </c>
      <c r="Q825" s="116">
        <v>0</v>
      </c>
      <c r="R825" s="1646">
        <f t="shared" si="127"/>
        <v>0</v>
      </c>
      <c r="S825" s="116">
        <v>0.15042</v>
      </c>
      <c r="T825" s="116">
        <v>9.8409999999999997E-2</v>
      </c>
      <c r="U825" s="116">
        <v>5.2009999999999994E-2</v>
      </c>
      <c r="V825" s="1646">
        <f t="shared" si="128"/>
        <v>0.34576519079909585</v>
      </c>
      <c r="W825" s="116">
        <v>0</v>
      </c>
      <c r="X825" s="116">
        <v>0</v>
      </c>
      <c r="Y825" s="116">
        <v>0</v>
      </c>
      <c r="Z825" s="1646">
        <f t="shared" si="129"/>
        <v>0</v>
      </c>
      <c r="AA825" s="1652">
        <v>0</v>
      </c>
      <c r="AB825" s="116">
        <v>0</v>
      </c>
      <c r="AC825" s="116">
        <v>0</v>
      </c>
      <c r="AD825" s="1646">
        <f t="shared" si="130"/>
        <v>0</v>
      </c>
      <c r="AE825" s="1652">
        <v>0</v>
      </c>
      <c r="AF825" s="116">
        <v>0</v>
      </c>
      <c r="AG825" s="116">
        <v>0</v>
      </c>
      <c r="AH825" s="1646">
        <f t="shared" si="131"/>
        <v>0</v>
      </c>
      <c r="AI825" s="116">
        <v>0.15042</v>
      </c>
      <c r="AJ825" s="116">
        <v>9.8409999999999997E-2</v>
      </c>
      <c r="AK825" s="116">
        <v>5.2009999999999994E-2</v>
      </c>
      <c r="AL825" s="1655">
        <f t="shared" si="132"/>
        <v>0.34576519079909585</v>
      </c>
    </row>
    <row r="826" spans="2:38" outlineLevel="1">
      <c r="B826" s="503" t="s">
        <v>2925</v>
      </c>
      <c r="C826" s="116">
        <v>0</v>
      </c>
      <c r="D826" s="116">
        <v>0</v>
      </c>
      <c r="E826" s="116">
        <v>0</v>
      </c>
      <c r="F826" s="1646">
        <f t="shared" si="124"/>
        <v>0</v>
      </c>
      <c r="G826" s="116">
        <v>0</v>
      </c>
      <c r="H826" s="116">
        <v>0</v>
      </c>
      <c r="I826" s="116">
        <v>0</v>
      </c>
      <c r="J826" s="1646">
        <f t="shared" si="125"/>
        <v>0</v>
      </c>
      <c r="K826" s="116">
        <v>0</v>
      </c>
      <c r="L826" s="116">
        <v>0</v>
      </c>
      <c r="M826" s="116">
        <v>0</v>
      </c>
      <c r="N826" s="1646">
        <f t="shared" si="126"/>
        <v>0</v>
      </c>
      <c r="O826" s="1652">
        <v>0</v>
      </c>
      <c r="P826" s="116">
        <v>0</v>
      </c>
      <c r="Q826" s="116">
        <v>0</v>
      </c>
      <c r="R826" s="1646">
        <f t="shared" si="127"/>
        <v>0</v>
      </c>
      <c r="S826" s="116">
        <v>0</v>
      </c>
      <c r="T826" s="116">
        <v>0</v>
      </c>
      <c r="U826" s="116">
        <v>0</v>
      </c>
      <c r="V826" s="1646">
        <f t="shared" si="128"/>
        <v>0</v>
      </c>
      <c r="W826" s="116">
        <v>0.44701000000000002</v>
      </c>
      <c r="X826" s="116">
        <v>0.39644999999999997</v>
      </c>
      <c r="Y826" s="116">
        <v>5.0560000000000001E-2</v>
      </c>
      <c r="Z826" s="1646">
        <f t="shared" si="129"/>
        <v>0.1131070893268607</v>
      </c>
      <c r="AA826" s="1652">
        <v>0</v>
      </c>
      <c r="AB826" s="116">
        <v>0</v>
      </c>
      <c r="AC826" s="116">
        <v>0</v>
      </c>
      <c r="AD826" s="1646">
        <f t="shared" si="130"/>
        <v>0</v>
      </c>
      <c r="AE826" s="1652">
        <v>0.44701000000000002</v>
      </c>
      <c r="AF826" s="116">
        <v>0.39644999999999997</v>
      </c>
      <c r="AG826" s="116">
        <v>5.0560000000000001E-2</v>
      </c>
      <c r="AH826" s="1646">
        <f t="shared" si="131"/>
        <v>0.1131070893268607</v>
      </c>
      <c r="AI826" s="116">
        <v>0.44701000000000002</v>
      </c>
      <c r="AJ826" s="116">
        <v>0.39644999999999997</v>
      </c>
      <c r="AK826" s="116">
        <v>5.0560000000000001E-2</v>
      </c>
      <c r="AL826" s="1655">
        <f t="shared" si="132"/>
        <v>0.1131070893268607</v>
      </c>
    </row>
    <row r="827" spans="2:38" outlineLevel="1">
      <c r="B827" s="503" t="s">
        <v>2181</v>
      </c>
      <c r="C827" s="116">
        <v>1.0598299999999998</v>
      </c>
      <c r="D827" s="116">
        <v>0.75391000000000008</v>
      </c>
      <c r="E827" s="116">
        <v>0.30591999999999986</v>
      </c>
      <c r="F827" s="1646">
        <f t="shared" si="124"/>
        <v>0.28865006652010217</v>
      </c>
      <c r="G827" s="116">
        <v>0</v>
      </c>
      <c r="H827" s="116">
        <v>0</v>
      </c>
      <c r="I827" s="116">
        <v>0</v>
      </c>
      <c r="J827" s="1646">
        <f t="shared" si="125"/>
        <v>0</v>
      </c>
      <c r="K827" s="116">
        <v>0.15983</v>
      </c>
      <c r="L827" s="116">
        <v>0.12189999999999999</v>
      </c>
      <c r="M827" s="116">
        <v>3.7930000000000019E-2</v>
      </c>
      <c r="N827" s="1646">
        <f t="shared" si="126"/>
        <v>0.23731464681223813</v>
      </c>
      <c r="O827" s="1652">
        <v>0</v>
      </c>
      <c r="P827" s="116">
        <v>0</v>
      </c>
      <c r="Q827" s="116">
        <v>0</v>
      </c>
      <c r="R827" s="1646">
        <f t="shared" si="127"/>
        <v>0</v>
      </c>
      <c r="S827" s="116">
        <v>1.2196599999999997</v>
      </c>
      <c r="T827" s="116">
        <v>0.87581000000000009</v>
      </c>
      <c r="U827" s="116">
        <v>0.34384999999999982</v>
      </c>
      <c r="V827" s="1646">
        <f t="shared" si="128"/>
        <v>0.28192283095288845</v>
      </c>
      <c r="W827" s="116">
        <v>0</v>
      </c>
      <c r="X827" s="116">
        <v>0</v>
      </c>
      <c r="Y827" s="116">
        <v>0</v>
      </c>
      <c r="Z827" s="1646">
        <f t="shared" si="129"/>
        <v>0</v>
      </c>
      <c r="AA827" s="1652">
        <v>0</v>
      </c>
      <c r="AB827" s="116">
        <v>0</v>
      </c>
      <c r="AC827" s="116">
        <v>0</v>
      </c>
      <c r="AD827" s="1646">
        <f t="shared" si="130"/>
        <v>0</v>
      </c>
      <c r="AE827" s="1652">
        <v>0</v>
      </c>
      <c r="AF827" s="116">
        <v>0</v>
      </c>
      <c r="AG827" s="116">
        <v>0</v>
      </c>
      <c r="AH827" s="1646">
        <f t="shared" si="131"/>
        <v>0</v>
      </c>
      <c r="AI827" s="116">
        <v>0.15983</v>
      </c>
      <c r="AJ827" s="116">
        <v>0.12189999999999999</v>
      </c>
      <c r="AK827" s="116">
        <v>3.7930000000000019E-2</v>
      </c>
      <c r="AL827" s="1655">
        <f t="shared" si="132"/>
        <v>0.23731464681223813</v>
      </c>
    </row>
    <row r="828" spans="2:38" outlineLevel="1">
      <c r="B828" s="503" t="s">
        <v>4818</v>
      </c>
      <c r="C828" s="116">
        <v>0</v>
      </c>
      <c r="D828" s="116">
        <v>0</v>
      </c>
      <c r="E828" s="116">
        <v>0</v>
      </c>
      <c r="F828" s="1646">
        <f t="shared" si="124"/>
        <v>0</v>
      </c>
      <c r="G828" s="116">
        <v>0</v>
      </c>
      <c r="H828" s="116">
        <v>0</v>
      </c>
      <c r="I828" s="116">
        <v>0</v>
      </c>
      <c r="J828" s="1646">
        <f t="shared" si="125"/>
        <v>0</v>
      </c>
      <c r="K828" s="116">
        <v>0</v>
      </c>
      <c r="L828" s="116">
        <v>0</v>
      </c>
      <c r="M828" s="116">
        <v>0</v>
      </c>
      <c r="N828" s="1646">
        <f t="shared" si="126"/>
        <v>0</v>
      </c>
      <c r="O828" s="1652">
        <v>0</v>
      </c>
      <c r="P828" s="116">
        <v>0</v>
      </c>
      <c r="Q828" s="116">
        <v>0</v>
      </c>
      <c r="R828" s="1646">
        <f t="shared" si="127"/>
        <v>0</v>
      </c>
      <c r="S828" s="116">
        <v>0</v>
      </c>
      <c r="T828" s="116">
        <v>0</v>
      </c>
      <c r="U828" s="116">
        <v>0</v>
      </c>
      <c r="V828" s="1646">
        <f t="shared" si="128"/>
        <v>0</v>
      </c>
      <c r="W828" s="116">
        <v>0</v>
      </c>
      <c r="X828" s="116">
        <v>0</v>
      </c>
      <c r="Y828" s="116">
        <v>0</v>
      </c>
      <c r="Z828" s="1646">
        <f t="shared" si="129"/>
        <v>0</v>
      </c>
      <c r="AA828" s="1652">
        <v>7.1800000000000003E-2</v>
      </c>
      <c r="AB828" s="116">
        <v>3.6049999999999999E-2</v>
      </c>
      <c r="AC828" s="116">
        <v>3.5749999999999997E-2</v>
      </c>
      <c r="AD828" s="1646">
        <f t="shared" si="130"/>
        <v>0.49791086350974922</v>
      </c>
      <c r="AE828" s="1652">
        <v>7.1800000000000003E-2</v>
      </c>
      <c r="AF828" s="116">
        <v>3.6049999999999999E-2</v>
      </c>
      <c r="AG828" s="116">
        <v>3.5749999999999997E-2</v>
      </c>
      <c r="AH828" s="1646">
        <f t="shared" si="131"/>
        <v>0.49791086350974922</v>
      </c>
      <c r="AI828" s="116">
        <v>7.1800000000000003E-2</v>
      </c>
      <c r="AJ828" s="116">
        <v>3.6049999999999999E-2</v>
      </c>
      <c r="AK828" s="116">
        <v>3.5749999999999997E-2</v>
      </c>
      <c r="AL828" s="1655">
        <f t="shared" si="132"/>
        <v>0.49791086350974922</v>
      </c>
    </row>
    <row r="829" spans="2:38" outlineLevel="1">
      <c r="B829" s="503" t="s">
        <v>2357</v>
      </c>
      <c r="C829" s="116">
        <v>8.974E-2</v>
      </c>
      <c r="D829" s="116">
        <v>5.6159999999999995E-2</v>
      </c>
      <c r="E829" s="116">
        <v>3.3579999999999999E-2</v>
      </c>
      <c r="F829" s="1646">
        <f t="shared" si="124"/>
        <v>0.37419211054156448</v>
      </c>
      <c r="G829" s="116">
        <v>0</v>
      </c>
      <c r="H829" s="116">
        <v>0</v>
      </c>
      <c r="I829" s="116">
        <v>0</v>
      </c>
      <c r="J829" s="1646">
        <f t="shared" si="125"/>
        <v>0</v>
      </c>
      <c r="K829" s="116">
        <v>0</v>
      </c>
      <c r="L829" s="116">
        <v>0</v>
      </c>
      <c r="M829" s="116">
        <v>0</v>
      </c>
      <c r="N829" s="1646">
        <f t="shared" si="126"/>
        <v>0</v>
      </c>
      <c r="O829" s="1652">
        <v>8.974E-2</v>
      </c>
      <c r="P829" s="116">
        <v>6.1329599999999998E-2</v>
      </c>
      <c r="Q829" s="116">
        <v>2.8410399999999995E-2</v>
      </c>
      <c r="R829" s="1646">
        <f t="shared" si="127"/>
        <v>0.31658569199910847</v>
      </c>
      <c r="S829" s="116">
        <v>0.17948</v>
      </c>
      <c r="T829" s="116">
        <v>0.1174896</v>
      </c>
      <c r="U829" s="116">
        <v>6.1990399999999994E-2</v>
      </c>
      <c r="V829" s="1646">
        <f t="shared" si="128"/>
        <v>0.3453889012703365</v>
      </c>
      <c r="W829" s="116">
        <v>0</v>
      </c>
      <c r="X829" s="116">
        <v>0</v>
      </c>
      <c r="Y829" s="116">
        <v>0</v>
      </c>
      <c r="Z829" s="1646">
        <f t="shared" si="129"/>
        <v>0</v>
      </c>
      <c r="AA829" s="1652">
        <v>0</v>
      </c>
      <c r="AB829" s="116">
        <v>0</v>
      </c>
      <c r="AC829" s="116">
        <v>0</v>
      </c>
      <c r="AD829" s="1646">
        <f t="shared" si="130"/>
        <v>0</v>
      </c>
      <c r="AE829" s="1652">
        <v>0</v>
      </c>
      <c r="AF829" s="116">
        <v>0</v>
      </c>
      <c r="AG829" s="116">
        <v>0</v>
      </c>
      <c r="AH829" s="1646">
        <f t="shared" si="131"/>
        <v>0</v>
      </c>
      <c r="AI829" s="116">
        <v>8.974E-2</v>
      </c>
      <c r="AJ829" s="116">
        <v>6.1329599999999998E-2</v>
      </c>
      <c r="AK829" s="116">
        <v>2.8410399999999995E-2</v>
      </c>
      <c r="AL829" s="1655">
        <f t="shared" si="132"/>
        <v>0.31658569199910847</v>
      </c>
    </row>
    <row r="830" spans="2:38" outlineLevel="1">
      <c r="B830" s="503" t="s">
        <v>2359</v>
      </c>
      <c r="C830" s="116">
        <v>0</v>
      </c>
      <c r="D830" s="116">
        <v>0</v>
      </c>
      <c r="E830" s="116">
        <v>0</v>
      </c>
      <c r="F830" s="1646">
        <f t="shared" si="124"/>
        <v>0</v>
      </c>
      <c r="G830" s="116">
        <v>0</v>
      </c>
      <c r="H830" s="116">
        <v>0</v>
      </c>
      <c r="I830" s="116">
        <v>0</v>
      </c>
      <c r="J830" s="1646">
        <f t="shared" si="125"/>
        <v>0</v>
      </c>
      <c r="K830" s="116">
        <v>8.4620000000000001E-2</v>
      </c>
      <c r="L830" s="116">
        <v>5.6230000000000002E-2</v>
      </c>
      <c r="M830" s="116">
        <v>2.8390000000000002E-2</v>
      </c>
      <c r="N830" s="1646">
        <f t="shared" si="126"/>
        <v>0.33549988182462775</v>
      </c>
      <c r="O830" s="1652">
        <v>0</v>
      </c>
      <c r="P830" s="116">
        <v>0</v>
      </c>
      <c r="Q830" s="116">
        <v>0</v>
      </c>
      <c r="R830" s="1646">
        <f t="shared" si="127"/>
        <v>0</v>
      </c>
      <c r="S830" s="116">
        <v>8.4620000000000001E-2</v>
      </c>
      <c r="T830" s="116">
        <v>5.6230000000000002E-2</v>
      </c>
      <c r="U830" s="116">
        <v>2.8390000000000002E-2</v>
      </c>
      <c r="V830" s="1646">
        <f t="shared" si="128"/>
        <v>0.33549988182462775</v>
      </c>
      <c r="W830" s="116">
        <v>0</v>
      </c>
      <c r="X830" s="116">
        <v>0</v>
      </c>
      <c r="Y830" s="116">
        <v>0</v>
      </c>
      <c r="Z830" s="1646">
        <f t="shared" si="129"/>
        <v>0</v>
      </c>
      <c r="AA830" s="1652">
        <v>0</v>
      </c>
      <c r="AB830" s="116">
        <v>0</v>
      </c>
      <c r="AC830" s="116">
        <v>0</v>
      </c>
      <c r="AD830" s="1646">
        <f t="shared" si="130"/>
        <v>0</v>
      </c>
      <c r="AE830" s="1652">
        <v>0</v>
      </c>
      <c r="AF830" s="116">
        <v>0</v>
      </c>
      <c r="AG830" s="116">
        <v>0</v>
      </c>
      <c r="AH830" s="1646">
        <f t="shared" si="131"/>
        <v>0</v>
      </c>
      <c r="AI830" s="116">
        <v>8.4620000000000001E-2</v>
      </c>
      <c r="AJ830" s="116">
        <v>5.6230000000000002E-2</v>
      </c>
      <c r="AK830" s="116">
        <v>2.8390000000000002E-2</v>
      </c>
      <c r="AL830" s="1655">
        <f t="shared" si="132"/>
        <v>0.33549988182462775</v>
      </c>
    </row>
    <row r="831" spans="2:38" outlineLevel="1">
      <c r="B831" s="503" t="s">
        <v>2979</v>
      </c>
      <c r="C831" s="116">
        <v>0</v>
      </c>
      <c r="D831" s="116">
        <v>0</v>
      </c>
      <c r="E831" s="116">
        <v>0</v>
      </c>
      <c r="F831" s="1646">
        <f t="shared" si="124"/>
        <v>0</v>
      </c>
      <c r="G831" s="116">
        <v>0</v>
      </c>
      <c r="H831" s="116">
        <v>0</v>
      </c>
      <c r="I831" s="116">
        <v>0</v>
      </c>
      <c r="J831" s="1646">
        <f t="shared" si="125"/>
        <v>0</v>
      </c>
      <c r="K831" s="116">
        <v>0</v>
      </c>
      <c r="L831" s="116">
        <v>0</v>
      </c>
      <c r="M831" s="116">
        <v>0</v>
      </c>
      <c r="N831" s="1646">
        <f t="shared" si="126"/>
        <v>0</v>
      </c>
      <c r="O831" s="1652">
        <v>0</v>
      </c>
      <c r="P831" s="116">
        <v>0</v>
      </c>
      <c r="Q831" s="116">
        <v>0</v>
      </c>
      <c r="R831" s="1646">
        <f t="shared" si="127"/>
        <v>0</v>
      </c>
      <c r="S831" s="116">
        <v>0</v>
      </c>
      <c r="T831" s="116">
        <v>0</v>
      </c>
      <c r="U831" s="116">
        <v>0</v>
      </c>
      <c r="V831" s="1646">
        <f t="shared" si="128"/>
        <v>0</v>
      </c>
      <c r="W831" s="116">
        <v>0</v>
      </c>
      <c r="X831" s="116">
        <v>0</v>
      </c>
      <c r="Y831" s="116">
        <v>0</v>
      </c>
      <c r="Z831" s="1646">
        <f t="shared" si="129"/>
        <v>0</v>
      </c>
      <c r="AA831" s="1652">
        <v>9.572E-2</v>
      </c>
      <c r="AB831" s="116">
        <v>6.8682500000000007E-2</v>
      </c>
      <c r="AC831" s="116">
        <v>2.7037499999999996E-2</v>
      </c>
      <c r="AD831" s="1646">
        <f t="shared" si="130"/>
        <v>0.28246447973255323</v>
      </c>
      <c r="AE831" s="1652">
        <v>9.572E-2</v>
      </c>
      <c r="AF831" s="116">
        <v>6.8682500000000007E-2</v>
      </c>
      <c r="AG831" s="116">
        <v>2.7037499999999996E-2</v>
      </c>
      <c r="AH831" s="1646">
        <f t="shared" si="131"/>
        <v>0.28246447973255323</v>
      </c>
      <c r="AI831" s="116">
        <v>9.572E-2</v>
      </c>
      <c r="AJ831" s="116">
        <v>6.8682500000000007E-2</v>
      </c>
      <c r="AK831" s="116">
        <v>2.7037499999999996E-2</v>
      </c>
      <c r="AL831" s="1655">
        <f t="shared" si="132"/>
        <v>0.28246447973255323</v>
      </c>
    </row>
    <row r="832" spans="2:38" outlineLevel="1">
      <c r="B832" s="503" t="s">
        <v>2233</v>
      </c>
      <c r="C832" s="116">
        <v>0</v>
      </c>
      <c r="D832" s="116">
        <v>0</v>
      </c>
      <c r="E832" s="116">
        <v>0</v>
      </c>
      <c r="F832" s="1646">
        <f t="shared" si="124"/>
        <v>0</v>
      </c>
      <c r="G832" s="116">
        <v>0.73590000000000011</v>
      </c>
      <c r="H832" s="116">
        <v>0.41028719999999996</v>
      </c>
      <c r="I832" s="116">
        <v>0.32561280000000009</v>
      </c>
      <c r="J832" s="1646">
        <f t="shared" si="125"/>
        <v>0.44246881369751329</v>
      </c>
      <c r="K832" s="116">
        <v>5.1279999999999999E-2</v>
      </c>
      <c r="L832" s="116">
        <v>2.5378999999999999E-2</v>
      </c>
      <c r="M832" s="116">
        <v>2.5901000000000004E-2</v>
      </c>
      <c r="N832" s="1646">
        <f t="shared" si="126"/>
        <v>0.50508970358814365</v>
      </c>
      <c r="O832" s="1652">
        <v>0</v>
      </c>
      <c r="P832" s="116">
        <v>0</v>
      </c>
      <c r="Q832" s="116">
        <v>0</v>
      </c>
      <c r="R832" s="1646">
        <f t="shared" si="127"/>
        <v>0</v>
      </c>
      <c r="S832" s="116">
        <v>0.7871800000000001</v>
      </c>
      <c r="T832" s="116">
        <v>0.4356662</v>
      </c>
      <c r="U832" s="116">
        <v>0.35151380000000004</v>
      </c>
      <c r="V832" s="1646">
        <f t="shared" si="128"/>
        <v>0.44654818465916307</v>
      </c>
      <c r="W832" s="116">
        <v>0</v>
      </c>
      <c r="X832" s="116">
        <v>0</v>
      </c>
      <c r="Y832" s="116">
        <v>0</v>
      </c>
      <c r="Z832" s="1646">
        <f t="shared" si="129"/>
        <v>0</v>
      </c>
      <c r="AA832" s="1652">
        <v>0</v>
      </c>
      <c r="AB832" s="116">
        <v>0</v>
      </c>
      <c r="AC832" s="116">
        <v>0</v>
      </c>
      <c r="AD832" s="1646">
        <f t="shared" si="130"/>
        <v>0</v>
      </c>
      <c r="AE832" s="1652">
        <v>0</v>
      </c>
      <c r="AF832" s="116">
        <v>0</v>
      </c>
      <c r="AG832" s="116">
        <v>0</v>
      </c>
      <c r="AH832" s="1646">
        <f t="shared" si="131"/>
        <v>0</v>
      </c>
      <c r="AI832" s="116">
        <v>5.1279999999999999E-2</v>
      </c>
      <c r="AJ832" s="116">
        <v>2.5378999999999999E-2</v>
      </c>
      <c r="AK832" s="116">
        <v>2.5901000000000004E-2</v>
      </c>
      <c r="AL832" s="1655">
        <f t="shared" si="132"/>
        <v>0.50508970358814365</v>
      </c>
    </row>
    <row r="833" spans="2:38" outlineLevel="1">
      <c r="B833" s="503" t="s">
        <v>4843</v>
      </c>
      <c r="C833" s="116">
        <v>0</v>
      </c>
      <c r="D833" s="116">
        <v>0</v>
      </c>
      <c r="E833" s="116">
        <v>0</v>
      </c>
      <c r="F833" s="1646">
        <f t="shared" si="124"/>
        <v>0</v>
      </c>
      <c r="G833" s="116">
        <v>0</v>
      </c>
      <c r="H833" s="116">
        <v>0</v>
      </c>
      <c r="I833" s="116">
        <v>0</v>
      </c>
      <c r="J833" s="1646">
        <f t="shared" si="125"/>
        <v>0</v>
      </c>
      <c r="K833" s="116">
        <v>0</v>
      </c>
      <c r="L833" s="116">
        <v>0</v>
      </c>
      <c r="M833" s="116">
        <v>0</v>
      </c>
      <c r="N833" s="1646">
        <f t="shared" si="126"/>
        <v>0</v>
      </c>
      <c r="O833" s="1652">
        <v>5.9830000000000001E-2</v>
      </c>
      <c r="P833" s="116">
        <v>3.8261700000000003E-2</v>
      </c>
      <c r="Q833" s="116">
        <v>2.1568299999999995E-2</v>
      </c>
      <c r="R833" s="1646">
        <f t="shared" si="127"/>
        <v>0.36049306368042777</v>
      </c>
      <c r="S833" s="116">
        <v>5.9830000000000001E-2</v>
      </c>
      <c r="T833" s="116">
        <v>3.8261700000000003E-2</v>
      </c>
      <c r="U833" s="116">
        <v>2.1568299999999995E-2</v>
      </c>
      <c r="V833" s="1646">
        <f t="shared" si="128"/>
        <v>0.36049306368042777</v>
      </c>
      <c r="W833" s="116">
        <v>0</v>
      </c>
      <c r="X833" s="116">
        <v>0</v>
      </c>
      <c r="Y833" s="116">
        <v>0</v>
      </c>
      <c r="Z833" s="1646">
        <f t="shared" si="129"/>
        <v>0</v>
      </c>
      <c r="AA833" s="1652">
        <v>0</v>
      </c>
      <c r="AB833" s="116">
        <v>0</v>
      </c>
      <c r="AC833" s="116">
        <v>0</v>
      </c>
      <c r="AD833" s="1646">
        <f t="shared" si="130"/>
        <v>0</v>
      </c>
      <c r="AE833" s="1652">
        <v>0</v>
      </c>
      <c r="AF833" s="116">
        <v>0</v>
      </c>
      <c r="AG833" s="116">
        <v>0</v>
      </c>
      <c r="AH833" s="1646">
        <f t="shared" si="131"/>
        <v>0</v>
      </c>
      <c r="AI833" s="116">
        <v>5.9830000000000001E-2</v>
      </c>
      <c r="AJ833" s="116">
        <v>3.8261700000000003E-2</v>
      </c>
      <c r="AK833" s="116">
        <v>2.1568299999999995E-2</v>
      </c>
      <c r="AL833" s="1655">
        <f t="shared" si="132"/>
        <v>0.36049306368042777</v>
      </c>
    </row>
    <row r="834" spans="2:38" outlineLevel="1">
      <c r="B834" s="503" t="s">
        <v>4820</v>
      </c>
      <c r="C834" s="116">
        <v>0</v>
      </c>
      <c r="D834" s="116">
        <v>0</v>
      </c>
      <c r="E834" s="116">
        <v>0</v>
      </c>
      <c r="F834" s="1646">
        <f t="shared" si="124"/>
        <v>0</v>
      </c>
      <c r="G834" s="116">
        <v>0</v>
      </c>
      <c r="H834" s="116">
        <v>0</v>
      </c>
      <c r="I834" s="116">
        <v>0</v>
      </c>
      <c r="J834" s="1646">
        <f t="shared" si="125"/>
        <v>0</v>
      </c>
      <c r="K834" s="116">
        <v>0</v>
      </c>
      <c r="L834" s="116">
        <v>0</v>
      </c>
      <c r="M834" s="116">
        <v>0</v>
      </c>
      <c r="N834" s="1646">
        <f t="shared" si="126"/>
        <v>0</v>
      </c>
      <c r="O834" s="1652">
        <v>0</v>
      </c>
      <c r="P834" s="116">
        <v>0</v>
      </c>
      <c r="Q834" s="116">
        <v>0</v>
      </c>
      <c r="R834" s="1646">
        <f t="shared" si="127"/>
        <v>0</v>
      </c>
      <c r="S834" s="116">
        <v>0</v>
      </c>
      <c r="T834" s="116">
        <v>0</v>
      </c>
      <c r="U834" s="116">
        <v>0</v>
      </c>
      <c r="V834" s="1646">
        <f t="shared" si="128"/>
        <v>0</v>
      </c>
      <c r="W834" s="116">
        <v>0</v>
      </c>
      <c r="X834" s="116">
        <v>0</v>
      </c>
      <c r="Y834" s="116">
        <v>0</v>
      </c>
      <c r="Z834" s="1646">
        <f t="shared" si="129"/>
        <v>0</v>
      </c>
      <c r="AA834" s="1652">
        <v>3.5900000000000001E-2</v>
      </c>
      <c r="AB834" s="116">
        <v>1.7514999999999996E-2</v>
      </c>
      <c r="AC834" s="116">
        <v>1.8385000000000002E-2</v>
      </c>
      <c r="AD834" s="1646">
        <f t="shared" si="130"/>
        <v>0.51211699164345403</v>
      </c>
      <c r="AE834" s="1652">
        <v>3.5900000000000001E-2</v>
      </c>
      <c r="AF834" s="116">
        <v>1.7514999999999996E-2</v>
      </c>
      <c r="AG834" s="116">
        <v>1.8385000000000002E-2</v>
      </c>
      <c r="AH834" s="1646">
        <f t="shared" si="131"/>
        <v>0.51211699164345403</v>
      </c>
      <c r="AI834" s="116">
        <v>3.5900000000000001E-2</v>
      </c>
      <c r="AJ834" s="116">
        <v>1.7514999999999996E-2</v>
      </c>
      <c r="AK834" s="116">
        <v>1.8385000000000002E-2</v>
      </c>
      <c r="AL834" s="1655">
        <f t="shared" si="132"/>
        <v>0.51211699164345403</v>
      </c>
    </row>
    <row r="835" spans="2:38" outlineLevel="1">
      <c r="B835" s="503" t="s">
        <v>2333</v>
      </c>
      <c r="C835" s="116">
        <v>0.14101999999999998</v>
      </c>
      <c r="D835" s="116">
        <v>0.10789150000000002</v>
      </c>
      <c r="E835" s="116">
        <v>3.3128499999999957E-2</v>
      </c>
      <c r="F835" s="1646">
        <f t="shared" si="124"/>
        <v>0.2349205786413272</v>
      </c>
      <c r="G835" s="116">
        <v>0</v>
      </c>
      <c r="H835" s="116">
        <v>0</v>
      </c>
      <c r="I835" s="116">
        <v>0</v>
      </c>
      <c r="J835" s="1646">
        <f t="shared" si="125"/>
        <v>0</v>
      </c>
      <c r="K835" s="116">
        <v>3.3329999999999999E-2</v>
      </c>
      <c r="L835" s="116">
        <v>1.5329999999999998E-2</v>
      </c>
      <c r="M835" s="116">
        <v>1.7999999999999999E-2</v>
      </c>
      <c r="N835" s="1646">
        <f t="shared" si="126"/>
        <v>0.54005400540054005</v>
      </c>
      <c r="O835" s="1652">
        <v>0</v>
      </c>
      <c r="P835" s="116">
        <v>0</v>
      </c>
      <c r="Q835" s="116">
        <v>0</v>
      </c>
      <c r="R835" s="1646">
        <f t="shared" si="127"/>
        <v>0</v>
      </c>
      <c r="S835" s="116">
        <v>0.17434999999999998</v>
      </c>
      <c r="T835" s="116">
        <v>0.12322150000000003</v>
      </c>
      <c r="U835" s="116">
        <v>5.1128499999999945E-2</v>
      </c>
      <c r="V835" s="1646">
        <f t="shared" si="128"/>
        <v>0.29325207915113249</v>
      </c>
      <c r="W835" s="116">
        <v>0</v>
      </c>
      <c r="X835" s="116">
        <v>0</v>
      </c>
      <c r="Y835" s="116">
        <v>0</v>
      </c>
      <c r="Z835" s="1646">
        <f t="shared" si="129"/>
        <v>0</v>
      </c>
      <c r="AA835" s="1652">
        <v>0</v>
      </c>
      <c r="AB835" s="116">
        <v>0</v>
      </c>
      <c r="AC835" s="116">
        <v>0</v>
      </c>
      <c r="AD835" s="1646">
        <f t="shared" si="130"/>
        <v>0</v>
      </c>
      <c r="AE835" s="1652">
        <v>0</v>
      </c>
      <c r="AF835" s="116">
        <v>0</v>
      </c>
      <c r="AG835" s="116">
        <v>0</v>
      </c>
      <c r="AH835" s="1646">
        <f t="shared" si="131"/>
        <v>0</v>
      </c>
      <c r="AI835" s="116">
        <v>3.3329999999999999E-2</v>
      </c>
      <c r="AJ835" s="116">
        <v>1.5329999999999998E-2</v>
      </c>
      <c r="AK835" s="116">
        <v>1.7999999999999999E-2</v>
      </c>
      <c r="AL835" s="1655">
        <f t="shared" si="132"/>
        <v>0.54005400540054005</v>
      </c>
    </row>
    <row r="836" spans="2:38" outlineLevel="1">
      <c r="B836" s="503" t="s">
        <v>4836</v>
      </c>
      <c r="C836" s="116">
        <v>0</v>
      </c>
      <c r="D836" s="116">
        <v>0</v>
      </c>
      <c r="E836" s="116">
        <v>0</v>
      </c>
      <c r="F836" s="1646">
        <f t="shared" si="124"/>
        <v>0</v>
      </c>
      <c r="G836" s="116">
        <v>0</v>
      </c>
      <c r="H836" s="116">
        <v>0</v>
      </c>
      <c r="I836" s="116">
        <v>0</v>
      </c>
      <c r="J836" s="1646">
        <f t="shared" si="125"/>
        <v>0</v>
      </c>
      <c r="K836" s="116">
        <v>0</v>
      </c>
      <c r="L836" s="116">
        <v>0</v>
      </c>
      <c r="M836" s="116">
        <v>0</v>
      </c>
      <c r="N836" s="1646">
        <f t="shared" si="126"/>
        <v>0</v>
      </c>
      <c r="O836" s="1652">
        <v>2.0509999999999997E-2</v>
      </c>
      <c r="P836" s="116">
        <v>1.44037E-2</v>
      </c>
      <c r="Q836" s="116">
        <v>6.1062999999999977E-3</v>
      </c>
      <c r="R836" s="1646">
        <f t="shared" si="127"/>
        <v>0.29772306192101405</v>
      </c>
      <c r="S836" s="116">
        <v>2.0509999999999997E-2</v>
      </c>
      <c r="T836" s="116">
        <v>1.44037E-2</v>
      </c>
      <c r="U836" s="116">
        <v>6.1062999999999977E-3</v>
      </c>
      <c r="V836" s="1646">
        <f t="shared" si="128"/>
        <v>0.29772306192101405</v>
      </c>
      <c r="W836" s="116">
        <v>0</v>
      </c>
      <c r="X836" s="116">
        <v>0</v>
      </c>
      <c r="Y836" s="116">
        <v>0</v>
      </c>
      <c r="Z836" s="1646">
        <f t="shared" si="129"/>
        <v>0</v>
      </c>
      <c r="AA836" s="1652">
        <v>0</v>
      </c>
      <c r="AB836" s="116">
        <v>0</v>
      </c>
      <c r="AC836" s="116">
        <v>0</v>
      </c>
      <c r="AD836" s="1646">
        <f t="shared" si="130"/>
        <v>0</v>
      </c>
      <c r="AE836" s="1652">
        <v>0</v>
      </c>
      <c r="AF836" s="116">
        <v>0</v>
      </c>
      <c r="AG836" s="116">
        <v>0</v>
      </c>
      <c r="AH836" s="1646">
        <f t="shared" si="131"/>
        <v>0</v>
      </c>
      <c r="AI836" s="116">
        <v>2.0509999999999997E-2</v>
      </c>
      <c r="AJ836" s="116">
        <v>1.44037E-2</v>
      </c>
      <c r="AK836" s="116">
        <v>6.1062999999999977E-3</v>
      </c>
      <c r="AL836" s="1655">
        <f t="shared" si="132"/>
        <v>0.29772306192101405</v>
      </c>
    </row>
    <row r="837" spans="2:38" outlineLevel="1">
      <c r="B837" s="503" t="s">
        <v>2081</v>
      </c>
      <c r="C837" s="116">
        <v>0.64444000000000001</v>
      </c>
      <c r="D837" s="116">
        <v>0.37831699999999996</v>
      </c>
      <c r="E837" s="116">
        <v>0.26612300000000011</v>
      </c>
      <c r="F837" s="1646">
        <f t="shared" si="124"/>
        <v>0.41295233070572918</v>
      </c>
      <c r="G837" s="116">
        <v>2.82735</v>
      </c>
      <c r="H837" s="116">
        <v>2.1815420999999997</v>
      </c>
      <c r="I837" s="116">
        <v>0.64580790000000021</v>
      </c>
      <c r="J837" s="1646">
        <f t="shared" si="125"/>
        <v>0.22841455780147496</v>
      </c>
      <c r="K837" s="116">
        <v>-0.44872000000000001</v>
      </c>
      <c r="L837" s="116">
        <v>-0.45288</v>
      </c>
      <c r="M837" s="116">
        <v>4.1599999999999684E-3</v>
      </c>
      <c r="N837" s="1646">
        <f t="shared" si="126"/>
        <v>-9.2708147619895882E-3</v>
      </c>
      <c r="O837" s="1652">
        <v>0</v>
      </c>
      <c r="P837" s="116">
        <v>0</v>
      </c>
      <c r="Q837" s="116">
        <v>0</v>
      </c>
      <c r="R837" s="1646">
        <f t="shared" si="127"/>
        <v>0</v>
      </c>
      <c r="S837" s="116">
        <v>3.0230699999999997</v>
      </c>
      <c r="T837" s="116">
        <v>2.1069790999999998</v>
      </c>
      <c r="U837" s="116">
        <v>0.91609090000000015</v>
      </c>
      <c r="V837" s="1646">
        <f t="shared" si="128"/>
        <v>0.30303330720095806</v>
      </c>
      <c r="W837" s="116">
        <v>0</v>
      </c>
      <c r="X837" s="116">
        <v>0</v>
      </c>
      <c r="Y837" s="116">
        <v>0</v>
      </c>
      <c r="Z837" s="1646">
        <f t="shared" si="129"/>
        <v>0</v>
      </c>
      <c r="AA837" s="1652">
        <v>0</v>
      </c>
      <c r="AB837" s="116">
        <v>0</v>
      </c>
      <c r="AC837" s="116">
        <v>0</v>
      </c>
      <c r="AD837" s="1646">
        <f t="shared" si="130"/>
        <v>0</v>
      </c>
      <c r="AE837" s="1652">
        <v>0</v>
      </c>
      <c r="AF837" s="116">
        <v>0</v>
      </c>
      <c r="AG837" s="116">
        <v>0</v>
      </c>
      <c r="AH837" s="1646">
        <f t="shared" si="131"/>
        <v>0</v>
      </c>
      <c r="AI837" s="116">
        <v>-0.44872000000000001</v>
      </c>
      <c r="AJ837" s="116">
        <v>-0.45288</v>
      </c>
      <c r="AK837" s="116">
        <v>4.1599999999999684E-3</v>
      </c>
      <c r="AL837" s="1655">
        <f t="shared" si="132"/>
        <v>-9.2708147619895882E-3</v>
      </c>
    </row>
    <row r="838" spans="2:38" outlineLevel="1">
      <c r="B838" s="503" t="s">
        <v>2379</v>
      </c>
      <c r="C838" s="116">
        <v>0</v>
      </c>
      <c r="D838" s="116">
        <v>0</v>
      </c>
      <c r="E838" s="116">
        <v>0</v>
      </c>
      <c r="F838" s="1646">
        <f t="shared" si="124"/>
        <v>0</v>
      </c>
      <c r="G838" s="116">
        <v>0</v>
      </c>
      <c r="H838" s="116">
        <v>0</v>
      </c>
      <c r="I838" s="116">
        <v>0</v>
      </c>
      <c r="J838" s="1646">
        <f t="shared" si="125"/>
        <v>0</v>
      </c>
      <c r="K838" s="116">
        <v>1.4530000000000001E-2</v>
      </c>
      <c r="L838" s="116">
        <v>1.0531200000000001E-2</v>
      </c>
      <c r="M838" s="116">
        <v>3.9988000000000011E-3</v>
      </c>
      <c r="N838" s="1646">
        <f t="shared" si="126"/>
        <v>0.2752099105299381</v>
      </c>
      <c r="O838" s="1652">
        <v>0</v>
      </c>
      <c r="P838" s="116">
        <v>0</v>
      </c>
      <c r="Q838" s="116">
        <v>0</v>
      </c>
      <c r="R838" s="1646">
        <f t="shared" si="127"/>
        <v>0</v>
      </c>
      <c r="S838" s="116">
        <v>1.4530000000000001E-2</v>
      </c>
      <c r="T838" s="116">
        <v>1.0531200000000001E-2</v>
      </c>
      <c r="U838" s="116">
        <v>3.9988000000000011E-3</v>
      </c>
      <c r="V838" s="1646">
        <f t="shared" si="128"/>
        <v>0.2752099105299381</v>
      </c>
      <c r="W838" s="116">
        <v>0</v>
      </c>
      <c r="X838" s="116">
        <v>0</v>
      </c>
      <c r="Y838" s="116">
        <v>0</v>
      </c>
      <c r="Z838" s="1646">
        <f t="shared" si="129"/>
        <v>0</v>
      </c>
      <c r="AA838" s="1652">
        <v>0</v>
      </c>
      <c r="AB838" s="116">
        <v>0</v>
      </c>
      <c r="AC838" s="116">
        <v>0</v>
      </c>
      <c r="AD838" s="1646">
        <f t="shared" si="130"/>
        <v>0</v>
      </c>
      <c r="AE838" s="1652">
        <v>0</v>
      </c>
      <c r="AF838" s="116">
        <v>0</v>
      </c>
      <c r="AG838" s="116">
        <v>0</v>
      </c>
      <c r="AH838" s="1646">
        <f t="shared" si="131"/>
        <v>0</v>
      </c>
      <c r="AI838" s="116">
        <v>1.4530000000000001E-2</v>
      </c>
      <c r="AJ838" s="116">
        <v>1.0531200000000001E-2</v>
      </c>
      <c r="AK838" s="116">
        <v>3.9988000000000011E-3</v>
      </c>
      <c r="AL838" s="1655">
        <f t="shared" si="132"/>
        <v>0.2752099105299381</v>
      </c>
    </row>
    <row r="839" spans="2:38" outlineLevel="1">
      <c r="B839" s="503" t="s">
        <v>4821</v>
      </c>
      <c r="C839" s="116">
        <v>0</v>
      </c>
      <c r="D839" s="116">
        <v>0</v>
      </c>
      <c r="E839" s="116">
        <v>0</v>
      </c>
      <c r="F839" s="1646">
        <f t="shared" si="124"/>
        <v>0</v>
      </c>
      <c r="G839" s="116">
        <v>0</v>
      </c>
      <c r="H839" s="116">
        <v>0</v>
      </c>
      <c r="I839" s="116">
        <v>0</v>
      </c>
      <c r="J839" s="1646">
        <f t="shared" si="125"/>
        <v>0</v>
      </c>
      <c r="K839" s="116">
        <v>0</v>
      </c>
      <c r="L839" s="116">
        <v>0</v>
      </c>
      <c r="M839" s="116">
        <v>0</v>
      </c>
      <c r="N839" s="1646">
        <f t="shared" si="126"/>
        <v>0</v>
      </c>
      <c r="O839" s="1652">
        <v>0</v>
      </c>
      <c r="P839" s="116">
        <v>0</v>
      </c>
      <c r="Q839" s="116">
        <v>0</v>
      </c>
      <c r="R839" s="1646">
        <f t="shared" si="127"/>
        <v>0</v>
      </c>
      <c r="S839" s="116">
        <v>0</v>
      </c>
      <c r="T839" s="116">
        <v>0</v>
      </c>
      <c r="U839" s="116">
        <v>0</v>
      </c>
      <c r="V839" s="1646">
        <f t="shared" si="128"/>
        <v>0</v>
      </c>
      <c r="W839" s="116">
        <v>0</v>
      </c>
      <c r="X839" s="116">
        <v>0</v>
      </c>
      <c r="Y839" s="116">
        <v>0</v>
      </c>
      <c r="Z839" s="1646">
        <f t="shared" si="129"/>
        <v>0</v>
      </c>
      <c r="AA839" s="1652">
        <v>0</v>
      </c>
      <c r="AB839" s="116">
        <v>0</v>
      </c>
      <c r="AC839" s="116">
        <v>0</v>
      </c>
      <c r="AD839" s="1646">
        <f t="shared" si="130"/>
        <v>0</v>
      </c>
      <c r="AE839" s="1652">
        <v>0</v>
      </c>
      <c r="AF839" s="116">
        <v>0</v>
      </c>
      <c r="AG839" s="116">
        <v>0</v>
      </c>
      <c r="AH839" s="1646">
        <f t="shared" si="131"/>
        <v>0</v>
      </c>
      <c r="AI839" s="116">
        <v>0</v>
      </c>
      <c r="AJ839" s="116">
        <v>0</v>
      </c>
      <c r="AK839" s="116">
        <v>0</v>
      </c>
      <c r="AL839" s="1655">
        <f t="shared" si="132"/>
        <v>0</v>
      </c>
    </row>
    <row r="840" spans="2:38" outlineLevel="1">
      <c r="B840" s="503" t="s">
        <v>2247</v>
      </c>
      <c r="C840" s="116">
        <v>0</v>
      </c>
      <c r="D840" s="116">
        <v>0</v>
      </c>
      <c r="E840" s="116">
        <v>0</v>
      </c>
      <c r="F840" s="1646">
        <f t="shared" si="124"/>
        <v>0</v>
      </c>
      <c r="G840" s="116">
        <v>0.69486999999999999</v>
      </c>
      <c r="H840" s="116">
        <v>0.53917999999999988</v>
      </c>
      <c r="I840" s="116">
        <v>0.15569000000000016</v>
      </c>
      <c r="J840" s="1646">
        <f t="shared" si="125"/>
        <v>0.22405629830040175</v>
      </c>
      <c r="K840" s="116">
        <v>0</v>
      </c>
      <c r="L840" s="116">
        <v>0</v>
      </c>
      <c r="M840" s="116">
        <v>0</v>
      </c>
      <c r="N840" s="1646">
        <f t="shared" si="126"/>
        <v>0</v>
      </c>
      <c r="O840" s="1652">
        <v>0</v>
      </c>
      <c r="P840" s="116">
        <v>0</v>
      </c>
      <c r="Q840" s="116">
        <v>0</v>
      </c>
      <c r="R840" s="1646">
        <f t="shared" si="127"/>
        <v>0</v>
      </c>
      <c r="S840" s="116">
        <v>0.69486999999999999</v>
      </c>
      <c r="T840" s="116">
        <v>0.53917999999999988</v>
      </c>
      <c r="U840" s="116">
        <v>0.15569000000000016</v>
      </c>
      <c r="V840" s="1646">
        <f t="shared" si="128"/>
        <v>0.22405629830040175</v>
      </c>
      <c r="W840" s="116">
        <v>0</v>
      </c>
      <c r="X840" s="116">
        <v>0</v>
      </c>
      <c r="Y840" s="116">
        <v>0</v>
      </c>
      <c r="Z840" s="1646">
        <f t="shared" si="129"/>
        <v>0</v>
      </c>
      <c r="AA840" s="1652">
        <v>0</v>
      </c>
      <c r="AB840" s="116">
        <v>0</v>
      </c>
      <c r="AC840" s="116">
        <v>0</v>
      </c>
      <c r="AD840" s="1646">
        <f t="shared" si="130"/>
        <v>0</v>
      </c>
      <c r="AE840" s="1652">
        <v>0</v>
      </c>
      <c r="AF840" s="116">
        <v>0</v>
      </c>
      <c r="AG840" s="116">
        <v>0</v>
      </c>
      <c r="AH840" s="1646">
        <f t="shared" si="131"/>
        <v>0</v>
      </c>
      <c r="AI840" s="116">
        <v>0</v>
      </c>
      <c r="AJ840" s="116">
        <v>0</v>
      </c>
      <c r="AK840" s="116">
        <v>0</v>
      </c>
      <c r="AL840" s="1655">
        <f t="shared" si="132"/>
        <v>0</v>
      </c>
    </row>
    <row r="841" spans="2:38" outlineLevel="1">
      <c r="B841" s="503" t="s">
        <v>2143</v>
      </c>
      <c r="C841" s="116">
        <v>0</v>
      </c>
      <c r="D841" s="116">
        <v>0</v>
      </c>
      <c r="E841" s="116">
        <v>0</v>
      </c>
      <c r="F841" s="1646">
        <f t="shared" ref="F841:F904" si="133">IFERROR(E841/C841,0)</f>
        <v>0</v>
      </c>
      <c r="G841" s="116">
        <v>1.6803399999999999</v>
      </c>
      <c r="H841" s="116">
        <v>1.2740799999999997</v>
      </c>
      <c r="I841" s="116">
        <v>0.40626000000000023</v>
      </c>
      <c r="J841" s="1646">
        <f t="shared" ref="J841:J904" si="134">IFERROR(I841/G841,0)</f>
        <v>0.24177249842293835</v>
      </c>
      <c r="K841" s="116">
        <v>0</v>
      </c>
      <c r="L841" s="116">
        <v>0</v>
      </c>
      <c r="M841" s="116">
        <v>0</v>
      </c>
      <c r="N841" s="1646">
        <f t="shared" ref="N841:N904" si="135">IFERROR(M841/K841,0)</f>
        <v>0</v>
      </c>
      <c r="O841" s="1652">
        <v>0</v>
      </c>
      <c r="P841" s="116">
        <v>0</v>
      </c>
      <c r="Q841" s="116">
        <v>0</v>
      </c>
      <c r="R841" s="1646">
        <f t="shared" ref="R841:R904" si="136">IFERROR(Q841/O841,0)</f>
        <v>0</v>
      </c>
      <c r="S841" s="116">
        <v>1.6803399999999999</v>
      </c>
      <c r="T841" s="116">
        <v>1.2740799999999997</v>
      </c>
      <c r="U841" s="116">
        <v>0.40626000000000023</v>
      </c>
      <c r="V841" s="1646">
        <f t="shared" ref="V841:V904" si="137">IFERROR(U841/S841,0)</f>
        <v>0.24177249842293835</v>
      </c>
      <c r="W841" s="116">
        <v>0</v>
      </c>
      <c r="X841" s="116">
        <v>0</v>
      </c>
      <c r="Y841" s="116">
        <v>0</v>
      </c>
      <c r="Z841" s="1646">
        <f t="shared" ref="Z841:Z904" si="138">IFERROR(Y841/W841,0)</f>
        <v>0</v>
      </c>
      <c r="AA841" s="1652">
        <v>0</v>
      </c>
      <c r="AB841" s="116">
        <v>0</v>
      </c>
      <c r="AC841" s="116">
        <v>0</v>
      </c>
      <c r="AD841" s="1646">
        <f t="shared" ref="AD841:AD904" si="139">IFERROR(AC841/AA841,0)</f>
        <v>0</v>
      </c>
      <c r="AE841" s="1652">
        <v>0</v>
      </c>
      <c r="AF841" s="116">
        <v>0</v>
      </c>
      <c r="AG841" s="116">
        <v>0</v>
      </c>
      <c r="AH841" s="1646">
        <f t="shared" ref="AH841:AH904" si="140">IFERROR(AG841/AE841,0)</f>
        <v>0</v>
      </c>
      <c r="AI841" s="116">
        <v>0</v>
      </c>
      <c r="AJ841" s="116">
        <v>0</v>
      </c>
      <c r="AK841" s="116">
        <v>0</v>
      </c>
      <c r="AL841" s="1655">
        <f t="shared" ref="AL841:AL904" si="141">IFERROR(AK841/AI841,0)</f>
        <v>0</v>
      </c>
    </row>
    <row r="842" spans="2:38" outlineLevel="1">
      <c r="B842" s="503" t="s">
        <v>2221</v>
      </c>
      <c r="C842" s="116">
        <v>0</v>
      </c>
      <c r="D842" s="116">
        <v>0</v>
      </c>
      <c r="E842" s="116">
        <v>0</v>
      </c>
      <c r="F842" s="1646">
        <f t="shared" si="133"/>
        <v>0</v>
      </c>
      <c r="G842" s="116">
        <v>0.84016999999999997</v>
      </c>
      <c r="H842" s="116">
        <v>0.43182000000000004</v>
      </c>
      <c r="I842" s="116">
        <v>0.40834999999999994</v>
      </c>
      <c r="J842" s="1646">
        <f t="shared" si="134"/>
        <v>0.4860325886427746</v>
      </c>
      <c r="K842" s="116">
        <v>0</v>
      </c>
      <c r="L842" s="116">
        <v>0</v>
      </c>
      <c r="M842" s="116">
        <v>0</v>
      </c>
      <c r="N842" s="1646">
        <f t="shared" si="135"/>
        <v>0</v>
      </c>
      <c r="O842" s="1652">
        <v>0</v>
      </c>
      <c r="P842" s="116">
        <v>0</v>
      </c>
      <c r="Q842" s="116">
        <v>0</v>
      </c>
      <c r="R842" s="1646">
        <f t="shared" si="136"/>
        <v>0</v>
      </c>
      <c r="S842" s="116">
        <v>0.84016999999999997</v>
      </c>
      <c r="T842" s="116">
        <v>0.43182000000000004</v>
      </c>
      <c r="U842" s="116">
        <v>0.40834999999999994</v>
      </c>
      <c r="V842" s="1646">
        <f t="shared" si="137"/>
        <v>0.4860325886427746</v>
      </c>
      <c r="W842" s="116">
        <v>0</v>
      </c>
      <c r="X842" s="116">
        <v>0</v>
      </c>
      <c r="Y842" s="116">
        <v>0</v>
      </c>
      <c r="Z842" s="1646">
        <f t="shared" si="138"/>
        <v>0</v>
      </c>
      <c r="AA842" s="1652">
        <v>0</v>
      </c>
      <c r="AB842" s="116">
        <v>0</v>
      </c>
      <c r="AC842" s="116">
        <v>0</v>
      </c>
      <c r="AD842" s="1646">
        <f t="shared" si="139"/>
        <v>0</v>
      </c>
      <c r="AE842" s="1652">
        <v>0</v>
      </c>
      <c r="AF842" s="116">
        <v>0</v>
      </c>
      <c r="AG842" s="116">
        <v>0</v>
      </c>
      <c r="AH842" s="1646">
        <f t="shared" si="140"/>
        <v>0</v>
      </c>
      <c r="AI842" s="116">
        <v>0</v>
      </c>
      <c r="AJ842" s="116">
        <v>0</v>
      </c>
      <c r="AK842" s="116">
        <v>0</v>
      </c>
      <c r="AL842" s="1655">
        <f t="shared" si="141"/>
        <v>0</v>
      </c>
    </row>
    <row r="843" spans="2:38" outlineLevel="1">
      <c r="B843" s="503" t="s">
        <v>4822</v>
      </c>
      <c r="C843" s="116">
        <v>9.1623900000000003</v>
      </c>
      <c r="D843" s="116">
        <v>7.4929007999999993</v>
      </c>
      <c r="E843" s="116">
        <v>1.6694891999999999</v>
      </c>
      <c r="F843" s="1646">
        <f t="shared" si="133"/>
        <v>0.18221110430793711</v>
      </c>
      <c r="G843" s="116">
        <v>0</v>
      </c>
      <c r="H843" s="116">
        <v>0</v>
      </c>
      <c r="I843" s="116">
        <v>0</v>
      </c>
      <c r="J843" s="1646">
        <f t="shared" si="134"/>
        <v>0</v>
      </c>
      <c r="K843" s="116">
        <v>0</v>
      </c>
      <c r="L843" s="116">
        <v>0</v>
      </c>
      <c r="M843" s="116">
        <v>0</v>
      </c>
      <c r="N843" s="1646">
        <f t="shared" si="135"/>
        <v>0</v>
      </c>
      <c r="O843" s="1652">
        <v>0</v>
      </c>
      <c r="P843" s="116">
        <v>0</v>
      </c>
      <c r="Q843" s="116">
        <v>0</v>
      </c>
      <c r="R843" s="1646">
        <f t="shared" si="136"/>
        <v>0</v>
      </c>
      <c r="S843" s="116">
        <v>9.1623900000000003</v>
      </c>
      <c r="T843" s="116">
        <v>7.4929007999999993</v>
      </c>
      <c r="U843" s="116">
        <v>1.6694891999999999</v>
      </c>
      <c r="V843" s="1646">
        <f t="shared" si="137"/>
        <v>0.18221110430793711</v>
      </c>
      <c r="W843" s="116">
        <v>0</v>
      </c>
      <c r="X843" s="116">
        <v>0</v>
      </c>
      <c r="Y843" s="116">
        <v>0</v>
      </c>
      <c r="Z843" s="1646">
        <f t="shared" si="138"/>
        <v>0</v>
      </c>
      <c r="AA843" s="1652">
        <v>0</v>
      </c>
      <c r="AB843" s="116">
        <v>0</v>
      </c>
      <c r="AC843" s="116">
        <v>0</v>
      </c>
      <c r="AD843" s="1646">
        <f t="shared" si="139"/>
        <v>0</v>
      </c>
      <c r="AE843" s="1652">
        <v>0</v>
      </c>
      <c r="AF843" s="116">
        <v>0</v>
      </c>
      <c r="AG843" s="116">
        <v>0</v>
      </c>
      <c r="AH843" s="1646">
        <f t="shared" si="140"/>
        <v>0</v>
      </c>
      <c r="AI843" s="116">
        <v>0</v>
      </c>
      <c r="AJ843" s="116">
        <v>0</v>
      </c>
      <c r="AK843" s="116">
        <v>0</v>
      </c>
      <c r="AL843" s="1655">
        <f t="shared" si="141"/>
        <v>0</v>
      </c>
    </row>
    <row r="844" spans="2:38" outlineLevel="1">
      <c r="B844" s="503" t="s">
        <v>2293</v>
      </c>
      <c r="C844" s="116">
        <v>0</v>
      </c>
      <c r="D844" s="116">
        <v>0</v>
      </c>
      <c r="E844" s="116">
        <v>0</v>
      </c>
      <c r="F844" s="1646">
        <f t="shared" si="133"/>
        <v>0</v>
      </c>
      <c r="G844" s="116">
        <v>0.40170999999999996</v>
      </c>
      <c r="H844" s="116">
        <v>0.29604200000000003</v>
      </c>
      <c r="I844" s="116">
        <v>0.10566799999999996</v>
      </c>
      <c r="J844" s="1646">
        <f t="shared" si="134"/>
        <v>0.26304548057056076</v>
      </c>
      <c r="K844" s="116">
        <v>0</v>
      </c>
      <c r="L844" s="116">
        <v>0</v>
      </c>
      <c r="M844" s="116">
        <v>0</v>
      </c>
      <c r="N844" s="1646">
        <f t="shared" si="135"/>
        <v>0</v>
      </c>
      <c r="O844" s="1652">
        <v>0</v>
      </c>
      <c r="P844" s="116">
        <v>0</v>
      </c>
      <c r="Q844" s="116">
        <v>0</v>
      </c>
      <c r="R844" s="1646">
        <f t="shared" si="136"/>
        <v>0</v>
      </c>
      <c r="S844" s="116">
        <v>0.40170999999999996</v>
      </c>
      <c r="T844" s="116">
        <v>0.29604200000000003</v>
      </c>
      <c r="U844" s="116">
        <v>0.10566799999999996</v>
      </c>
      <c r="V844" s="1646">
        <f t="shared" si="137"/>
        <v>0.26304548057056076</v>
      </c>
      <c r="W844" s="116">
        <v>0</v>
      </c>
      <c r="X844" s="116">
        <v>0</v>
      </c>
      <c r="Y844" s="116">
        <v>0</v>
      </c>
      <c r="Z844" s="1646">
        <f t="shared" si="138"/>
        <v>0</v>
      </c>
      <c r="AA844" s="1652">
        <v>0</v>
      </c>
      <c r="AB844" s="116">
        <v>0</v>
      </c>
      <c r="AC844" s="116">
        <v>0</v>
      </c>
      <c r="AD844" s="1646">
        <f t="shared" si="139"/>
        <v>0</v>
      </c>
      <c r="AE844" s="1652">
        <v>0</v>
      </c>
      <c r="AF844" s="116">
        <v>0</v>
      </c>
      <c r="AG844" s="116">
        <v>0</v>
      </c>
      <c r="AH844" s="1646">
        <f t="shared" si="140"/>
        <v>0</v>
      </c>
      <c r="AI844" s="116">
        <v>0</v>
      </c>
      <c r="AJ844" s="116">
        <v>0</v>
      </c>
      <c r="AK844" s="116">
        <v>0</v>
      </c>
      <c r="AL844" s="1655">
        <f t="shared" si="141"/>
        <v>0</v>
      </c>
    </row>
    <row r="845" spans="2:38" outlineLevel="1">
      <c r="B845" s="503" t="s">
        <v>1539</v>
      </c>
      <c r="C845" s="116">
        <v>0</v>
      </c>
      <c r="D845" s="116">
        <v>0</v>
      </c>
      <c r="E845" s="116">
        <v>0</v>
      </c>
      <c r="F845" s="1646">
        <f t="shared" si="133"/>
        <v>0</v>
      </c>
      <c r="G845" s="116">
        <v>27.188029999999998</v>
      </c>
      <c r="H845" s="116">
        <v>28.567182800000001</v>
      </c>
      <c r="I845" s="116">
        <v>-1.3791528000000035</v>
      </c>
      <c r="J845" s="1646">
        <f t="shared" si="134"/>
        <v>-5.0726470435702907E-2</v>
      </c>
      <c r="K845" s="116">
        <v>0</v>
      </c>
      <c r="L845" s="116">
        <v>0</v>
      </c>
      <c r="M845" s="116">
        <v>0</v>
      </c>
      <c r="N845" s="1646">
        <f t="shared" si="135"/>
        <v>0</v>
      </c>
      <c r="O845" s="1652">
        <v>0</v>
      </c>
      <c r="P845" s="116">
        <v>0</v>
      </c>
      <c r="Q845" s="116">
        <v>0</v>
      </c>
      <c r="R845" s="1646">
        <f t="shared" si="136"/>
        <v>0</v>
      </c>
      <c r="S845" s="116">
        <v>27.188029999999998</v>
      </c>
      <c r="T845" s="116">
        <v>28.567182800000001</v>
      </c>
      <c r="U845" s="116">
        <v>-1.3791528000000035</v>
      </c>
      <c r="V845" s="1646">
        <f t="shared" si="137"/>
        <v>-5.0726470435702907E-2</v>
      </c>
      <c r="W845" s="116">
        <v>0</v>
      </c>
      <c r="X845" s="116">
        <v>0</v>
      </c>
      <c r="Y845" s="116">
        <v>0</v>
      </c>
      <c r="Z845" s="1646">
        <f t="shared" si="138"/>
        <v>0</v>
      </c>
      <c r="AA845" s="1652">
        <v>0</v>
      </c>
      <c r="AB845" s="116">
        <v>0</v>
      </c>
      <c r="AC845" s="116">
        <v>0</v>
      </c>
      <c r="AD845" s="1646">
        <f t="shared" si="139"/>
        <v>0</v>
      </c>
      <c r="AE845" s="1652">
        <v>0</v>
      </c>
      <c r="AF845" s="116">
        <v>0</v>
      </c>
      <c r="AG845" s="116">
        <v>0</v>
      </c>
      <c r="AH845" s="1646">
        <f t="shared" si="140"/>
        <v>0</v>
      </c>
      <c r="AI845" s="116">
        <v>0</v>
      </c>
      <c r="AJ845" s="116">
        <v>0</v>
      </c>
      <c r="AK845" s="116">
        <v>0</v>
      </c>
      <c r="AL845" s="1655">
        <f t="shared" si="141"/>
        <v>0</v>
      </c>
    </row>
    <row r="846" spans="2:38" outlineLevel="1">
      <c r="B846" s="503" t="s">
        <v>2179</v>
      </c>
      <c r="C846" s="116">
        <v>1.2196600000000002</v>
      </c>
      <c r="D846" s="116">
        <v>0.79015999999999997</v>
      </c>
      <c r="E846" s="116">
        <v>0.4295000000000001</v>
      </c>
      <c r="F846" s="1646">
        <f t="shared" si="133"/>
        <v>0.35214731974484698</v>
      </c>
      <c r="G846" s="116">
        <v>0</v>
      </c>
      <c r="H846" s="116">
        <v>0</v>
      </c>
      <c r="I846" s="116">
        <v>0</v>
      </c>
      <c r="J846" s="1646">
        <f t="shared" si="134"/>
        <v>0</v>
      </c>
      <c r="K846" s="116">
        <v>0</v>
      </c>
      <c r="L846" s="116">
        <v>0</v>
      </c>
      <c r="M846" s="116">
        <v>0</v>
      </c>
      <c r="N846" s="1646">
        <f t="shared" si="135"/>
        <v>0</v>
      </c>
      <c r="O846" s="1652">
        <v>0</v>
      </c>
      <c r="P846" s="116">
        <v>0</v>
      </c>
      <c r="Q846" s="116">
        <v>0</v>
      </c>
      <c r="R846" s="1646">
        <f t="shared" si="136"/>
        <v>0</v>
      </c>
      <c r="S846" s="116">
        <v>1.2196600000000002</v>
      </c>
      <c r="T846" s="116">
        <v>0.79015999999999997</v>
      </c>
      <c r="U846" s="116">
        <v>0.4295000000000001</v>
      </c>
      <c r="V846" s="1646">
        <f t="shared" si="137"/>
        <v>0.35214731974484698</v>
      </c>
      <c r="W846" s="116">
        <v>0</v>
      </c>
      <c r="X846" s="116">
        <v>0</v>
      </c>
      <c r="Y846" s="116">
        <v>0</v>
      </c>
      <c r="Z846" s="1646">
        <f t="shared" si="138"/>
        <v>0</v>
      </c>
      <c r="AA846" s="1652">
        <v>0</v>
      </c>
      <c r="AB846" s="116">
        <v>0</v>
      </c>
      <c r="AC846" s="116">
        <v>0</v>
      </c>
      <c r="AD846" s="1646">
        <f t="shared" si="139"/>
        <v>0</v>
      </c>
      <c r="AE846" s="1652">
        <v>0</v>
      </c>
      <c r="AF846" s="116">
        <v>0</v>
      </c>
      <c r="AG846" s="116">
        <v>0</v>
      </c>
      <c r="AH846" s="1646">
        <f t="shared" si="140"/>
        <v>0</v>
      </c>
      <c r="AI846" s="116">
        <v>0</v>
      </c>
      <c r="AJ846" s="116">
        <v>0</v>
      </c>
      <c r="AK846" s="116">
        <v>0</v>
      </c>
      <c r="AL846" s="1655">
        <f t="shared" si="141"/>
        <v>0</v>
      </c>
    </row>
    <row r="847" spans="2:38" outlineLevel="1">
      <c r="B847" s="503" t="s">
        <v>2273</v>
      </c>
      <c r="C847" s="116">
        <v>0.49487000000000003</v>
      </c>
      <c r="D847" s="116">
        <v>0.30585000000000001</v>
      </c>
      <c r="E847" s="116">
        <v>0.18901999999999999</v>
      </c>
      <c r="F847" s="1646">
        <f t="shared" si="133"/>
        <v>0.3819588982965223</v>
      </c>
      <c r="G847" s="116">
        <v>0</v>
      </c>
      <c r="H847" s="116">
        <v>0</v>
      </c>
      <c r="I847" s="116">
        <v>0</v>
      </c>
      <c r="J847" s="1646">
        <f t="shared" si="134"/>
        <v>0</v>
      </c>
      <c r="K847" s="116">
        <v>0</v>
      </c>
      <c r="L847" s="116">
        <v>0</v>
      </c>
      <c r="M847" s="116">
        <v>0</v>
      </c>
      <c r="N847" s="1646">
        <f t="shared" si="135"/>
        <v>0</v>
      </c>
      <c r="O847" s="1652">
        <v>0</v>
      </c>
      <c r="P847" s="116">
        <v>0</v>
      </c>
      <c r="Q847" s="116">
        <v>0</v>
      </c>
      <c r="R847" s="1646">
        <f t="shared" si="136"/>
        <v>0</v>
      </c>
      <c r="S847" s="116">
        <v>0.49487000000000003</v>
      </c>
      <c r="T847" s="116">
        <v>0.30585000000000001</v>
      </c>
      <c r="U847" s="116">
        <v>0.18901999999999999</v>
      </c>
      <c r="V847" s="1646">
        <f t="shared" si="137"/>
        <v>0.3819588982965223</v>
      </c>
      <c r="W847" s="116">
        <v>0</v>
      </c>
      <c r="X847" s="116">
        <v>0</v>
      </c>
      <c r="Y847" s="116">
        <v>0</v>
      </c>
      <c r="Z847" s="1646">
        <f t="shared" si="138"/>
        <v>0</v>
      </c>
      <c r="AA847" s="1652">
        <v>0</v>
      </c>
      <c r="AB847" s="116">
        <v>0</v>
      </c>
      <c r="AC847" s="116">
        <v>0</v>
      </c>
      <c r="AD847" s="1646">
        <f t="shared" si="139"/>
        <v>0</v>
      </c>
      <c r="AE847" s="1652">
        <v>0</v>
      </c>
      <c r="AF847" s="116">
        <v>0</v>
      </c>
      <c r="AG847" s="116">
        <v>0</v>
      </c>
      <c r="AH847" s="1646">
        <f t="shared" si="140"/>
        <v>0</v>
      </c>
      <c r="AI847" s="116">
        <v>0</v>
      </c>
      <c r="AJ847" s="116">
        <v>0</v>
      </c>
      <c r="AK847" s="116">
        <v>0</v>
      </c>
      <c r="AL847" s="1655">
        <f t="shared" si="141"/>
        <v>0</v>
      </c>
    </row>
    <row r="848" spans="2:38" outlineLevel="1">
      <c r="B848" s="503" t="s">
        <v>2083</v>
      </c>
      <c r="C848" s="116">
        <v>0</v>
      </c>
      <c r="D848" s="116">
        <v>0</v>
      </c>
      <c r="E848" s="116">
        <v>0</v>
      </c>
      <c r="F848" s="1646">
        <f t="shared" si="133"/>
        <v>0</v>
      </c>
      <c r="G848" s="116">
        <v>2.97607</v>
      </c>
      <c r="H848" s="116">
        <v>2.2742400000000007</v>
      </c>
      <c r="I848" s="116">
        <v>0.70182999999999951</v>
      </c>
      <c r="J848" s="1646">
        <f t="shared" si="134"/>
        <v>0.2358244261727713</v>
      </c>
      <c r="K848" s="116">
        <v>0</v>
      </c>
      <c r="L848" s="116">
        <v>0</v>
      </c>
      <c r="M848" s="116">
        <v>0</v>
      </c>
      <c r="N848" s="1646">
        <f t="shared" si="135"/>
        <v>0</v>
      </c>
      <c r="O848" s="1652">
        <v>0</v>
      </c>
      <c r="P848" s="116">
        <v>0</v>
      </c>
      <c r="Q848" s="116">
        <v>0</v>
      </c>
      <c r="R848" s="1646">
        <f t="shared" si="136"/>
        <v>0</v>
      </c>
      <c r="S848" s="116">
        <v>2.97607</v>
      </c>
      <c r="T848" s="116">
        <v>2.2742400000000007</v>
      </c>
      <c r="U848" s="116">
        <v>0.70182999999999951</v>
      </c>
      <c r="V848" s="1646">
        <f t="shared" si="137"/>
        <v>0.2358244261727713</v>
      </c>
      <c r="W848" s="116">
        <v>0</v>
      </c>
      <c r="X848" s="116">
        <v>0</v>
      </c>
      <c r="Y848" s="116">
        <v>0</v>
      </c>
      <c r="Z848" s="1646">
        <f t="shared" si="138"/>
        <v>0</v>
      </c>
      <c r="AA848" s="1652">
        <v>0</v>
      </c>
      <c r="AB848" s="116">
        <v>0</v>
      </c>
      <c r="AC848" s="116">
        <v>0</v>
      </c>
      <c r="AD848" s="1646">
        <f t="shared" si="139"/>
        <v>0</v>
      </c>
      <c r="AE848" s="1652">
        <v>0</v>
      </c>
      <c r="AF848" s="116">
        <v>0</v>
      </c>
      <c r="AG848" s="116">
        <v>0</v>
      </c>
      <c r="AH848" s="1646">
        <f t="shared" si="140"/>
        <v>0</v>
      </c>
      <c r="AI848" s="116">
        <v>0</v>
      </c>
      <c r="AJ848" s="116">
        <v>0</v>
      </c>
      <c r="AK848" s="116">
        <v>0</v>
      </c>
      <c r="AL848" s="1655">
        <f t="shared" si="141"/>
        <v>0</v>
      </c>
    </row>
    <row r="849" spans="2:38" outlineLevel="1">
      <c r="B849" s="503" t="s">
        <v>1943</v>
      </c>
      <c r="C849" s="116">
        <v>0</v>
      </c>
      <c r="D849" s="116">
        <v>0</v>
      </c>
      <c r="E849" s="116">
        <v>0</v>
      </c>
      <c r="F849" s="1646">
        <f t="shared" si="133"/>
        <v>0</v>
      </c>
      <c r="G849" s="116">
        <v>5.5794899999999998</v>
      </c>
      <c r="H849" s="116">
        <v>4.4374732999999997</v>
      </c>
      <c r="I849" s="116">
        <v>1.1420167000000001</v>
      </c>
      <c r="J849" s="1646">
        <f t="shared" si="134"/>
        <v>0.20468119846079125</v>
      </c>
      <c r="K849" s="116">
        <v>0</v>
      </c>
      <c r="L849" s="116">
        <v>0</v>
      </c>
      <c r="M849" s="116">
        <v>0</v>
      </c>
      <c r="N849" s="1646">
        <f t="shared" si="135"/>
        <v>0</v>
      </c>
      <c r="O849" s="1652">
        <v>0</v>
      </c>
      <c r="P849" s="116">
        <v>0</v>
      </c>
      <c r="Q849" s="116">
        <v>0</v>
      </c>
      <c r="R849" s="1646">
        <f t="shared" si="136"/>
        <v>0</v>
      </c>
      <c r="S849" s="116">
        <v>5.5794899999999998</v>
      </c>
      <c r="T849" s="116">
        <v>4.4374732999999997</v>
      </c>
      <c r="U849" s="116">
        <v>1.1420167000000001</v>
      </c>
      <c r="V849" s="1646">
        <f t="shared" si="137"/>
        <v>0.20468119846079125</v>
      </c>
      <c r="W849" s="116">
        <v>0</v>
      </c>
      <c r="X849" s="116">
        <v>0</v>
      </c>
      <c r="Y849" s="116">
        <v>0</v>
      </c>
      <c r="Z849" s="1646">
        <f t="shared" si="138"/>
        <v>0</v>
      </c>
      <c r="AA849" s="1652">
        <v>0</v>
      </c>
      <c r="AB849" s="116">
        <v>0</v>
      </c>
      <c r="AC849" s="116">
        <v>0</v>
      </c>
      <c r="AD849" s="1646">
        <f t="shared" si="139"/>
        <v>0</v>
      </c>
      <c r="AE849" s="1652">
        <v>0</v>
      </c>
      <c r="AF849" s="116">
        <v>0</v>
      </c>
      <c r="AG849" s="116">
        <v>0</v>
      </c>
      <c r="AH849" s="1646">
        <f t="shared" si="140"/>
        <v>0</v>
      </c>
      <c r="AI849" s="116">
        <v>0</v>
      </c>
      <c r="AJ849" s="116">
        <v>0</v>
      </c>
      <c r="AK849" s="116">
        <v>0</v>
      </c>
      <c r="AL849" s="1655">
        <f t="shared" si="141"/>
        <v>0</v>
      </c>
    </row>
    <row r="850" spans="2:38" outlineLevel="1">
      <c r="B850" s="503" t="s">
        <v>1883</v>
      </c>
      <c r="C850" s="116">
        <v>-0.97521999999999998</v>
      </c>
      <c r="D850" s="116">
        <v>-2.8176289999999997</v>
      </c>
      <c r="E850" s="116">
        <v>1.842409</v>
      </c>
      <c r="F850" s="1646">
        <f t="shared" si="133"/>
        <v>-1.8892239699760054</v>
      </c>
      <c r="G850" s="116">
        <v>8.5598200000000002</v>
      </c>
      <c r="H850" s="116">
        <v>7.3600261000000007</v>
      </c>
      <c r="I850" s="116">
        <v>1.1997938999999989</v>
      </c>
      <c r="J850" s="1646">
        <f t="shared" si="134"/>
        <v>0.14016578619643857</v>
      </c>
      <c r="K850" s="116">
        <v>0</v>
      </c>
      <c r="L850" s="116">
        <v>0</v>
      </c>
      <c r="M850" s="116">
        <v>0</v>
      </c>
      <c r="N850" s="1646">
        <f t="shared" si="135"/>
        <v>0</v>
      </c>
      <c r="O850" s="1652">
        <v>0</v>
      </c>
      <c r="P850" s="116">
        <v>0</v>
      </c>
      <c r="Q850" s="116">
        <v>0</v>
      </c>
      <c r="R850" s="1646">
        <f t="shared" si="136"/>
        <v>0</v>
      </c>
      <c r="S850" s="116">
        <v>7.5845999999999991</v>
      </c>
      <c r="T850" s="116">
        <v>4.5423971000000014</v>
      </c>
      <c r="U850" s="116">
        <v>3.0422028999999986</v>
      </c>
      <c r="V850" s="1646">
        <f t="shared" si="137"/>
        <v>0.40110261582680679</v>
      </c>
      <c r="W850" s="116">
        <v>0</v>
      </c>
      <c r="X850" s="116">
        <v>0</v>
      </c>
      <c r="Y850" s="116">
        <v>0</v>
      </c>
      <c r="Z850" s="1646">
        <f t="shared" si="138"/>
        <v>0</v>
      </c>
      <c r="AA850" s="1652">
        <v>0</v>
      </c>
      <c r="AB850" s="116">
        <v>0</v>
      </c>
      <c r="AC850" s="116">
        <v>0</v>
      </c>
      <c r="AD850" s="1646">
        <f t="shared" si="139"/>
        <v>0</v>
      </c>
      <c r="AE850" s="1652">
        <v>0</v>
      </c>
      <c r="AF850" s="116">
        <v>0</v>
      </c>
      <c r="AG850" s="116">
        <v>0</v>
      </c>
      <c r="AH850" s="1646">
        <f t="shared" si="140"/>
        <v>0</v>
      </c>
      <c r="AI850" s="116">
        <v>0</v>
      </c>
      <c r="AJ850" s="116">
        <v>0</v>
      </c>
      <c r="AK850" s="116">
        <v>0</v>
      </c>
      <c r="AL850" s="1655">
        <f t="shared" si="141"/>
        <v>0</v>
      </c>
    </row>
    <row r="851" spans="2:38" outlineLevel="1">
      <c r="B851" s="503" t="s">
        <v>2079</v>
      </c>
      <c r="C851" s="116">
        <v>3.0316300000000003</v>
      </c>
      <c r="D851" s="116">
        <v>2.1477937000000002</v>
      </c>
      <c r="E851" s="116">
        <v>0.88383629999999991</v>
      </c>
      <c r="F851" s="1646">
        <f t="shared" si="133"/>
        <v>0.2915383143721364</v>
      </c>
      <c r="G851" s="116">
        <v>0</v>
      </c>
      <c r="H851" s="116">
        <v>0</v>
      </c>
      <c r="I851" s="116">
        <v>0</v>
      </c>
      <c r="J851" s="1646">
        <f t="shared" si="134"/>
        <v>0</v>
      </c>
      <c r="K851" s="116">
        <v>0</v>
      </c>
      <c r="L851" s="116">
        <v>0</v>
      </c>
      <c r="M851" s="116">
        <v>0</v>
      </c>
      <c r="N851" s="1646">
        <f t="shared" si="135"/>
        <v>0</v>
      </c>
      <c r="O851" s="1652">
        <v>0</v>
      </c>
      <c r="P851" s="116">
        <v>0</v>
      </c>
      <c r="Q851" s="116">
        <v>0</v>
      </c>
      <c r="R851" s="1646">
        <f t="shared" si="136"/>
        <v>0</v>
      </c>
      <c r="S851" s="116">
        <v>3.0316300000000003</v>
      </c>
      <c r="T851" s="116">
        <v>2.1477937000000002</v>
      </c>
      <c r="U851" s="116">
        <v>0.88383629999999991</v>
      </c>
      <c r="V851" s="1646">
        <f t="shared" si="137"/>
        <v>0.2915383143721364</v>
      </c>
      <c r="W851" s="116">
        <v>0</v>
      </c>
      <c r="X851" s="116">
        <v>0</v>
      </c>
      <c r="Y851" s="116">
        <v>0</v>
      </c>
      <c r="Z851" s="1646">
        <f t="shared" si="138"/>
        <v>0</v>
      </c>
      <c r="AA851" s="1652">
        <v>0</v>
      </c>
      <c r="AB851" s="116">
        <v>0</v>
      </c>
      <c r="AC851" s="116">
        <v>0</v>
      </c>
      <c r="AD851" s="1646">
        <f t="shared" si="139"/>
        <v>0</v>
      </c>
      <c r="AE851" s="1652">
        <v>0</v>
      </c>
      <c r="AF851" s="116">
        <v>0</v>
      </c>
      <c r="AG851" s="116">
        <v>0</v>
      </c>
      <c r="AH851" s="1646">
        <f t="shared" si="140"/>
        <v>0</v>
      </c>
      <c r="AI851" s="116">
        <v>0</v>
      </c>
      <c r="AJ851" s="116">
        <v>0</v>
      </c>
      <c r="AK851" s="116">
        <v>0</v>
      </c>
      <c r="AL851" s="1655">
        <f t="shared" si="141"/>
        <v>0</v>
      </c>
    </row>
    <row r="852" spans="2:38" outlineLevel="1">
      <c r="B852" s="503" t="s">
        <v>2425</v>
      </c>
      <c r="C852" s="116">
        <v>-1.5</v>
      </c>
      <c r="D852" s="116">
        <v>-2.4501170000000001</v>
      </c>
      <c r="E852" s="116">
        <v>0.95011700000000021</v>
      </c>
      <c r="F852" s="1646">
        <f t="shared" si="133"/>
        <v>-0.63341133333333344</v>
      </c>
      <c r="G852" s="116">
        <v>0</v>
      </c>
      <c r="H852" s="116">
        <v>0</v>
      </c>
      <c r="I852" s="116">
        <v>0</v>
      </c>
      <c r="J852" s="1646">
        <f t="shared" si="134"/>
        <v>0</v>
      </c>
      <c r="K852" s="116">
        <v>0</v>
      </c>
      <c r="L852" s="116">
        <v>0</v>
      </c>
      <c r="M852" s="116">
        <v>0</v>
      </c>
      <c r="N852" s="1646">
        <f t="shared" si="135"/>
        <v>0</v>
      </c>
      <c r="O852" s="1652">
        <v>0</v>
      </c>
      <c r="P852" s="116">
        <v>0</v>
      </c>
      <c r="Q852" s="116">
        <v>0</v>
      </c>
      <c r="R852" s="1646">
        <f t="shared" si="136"/>
        <v>0</v>
      </c>
      <c r="S852" s="116">
        <v>-1.5</v>
      </c>
      <c r="T852" s="116">
        <v>-2.4501170000000001</v>
      </c>
      <c r="U852" s="116">
        <v>0.95011700000000021</v>
      </c>
      <c r="V852" s="1646">
        <f t="shared" si="137"/>
        <v>-0.63341133333333344</v>
      </c>
      <c r="W852" s="116">
        <v>0</v>
      </c>
      <c r="X852" s="116">
        <v>0</v>
      </c>
      <c r="Y852" s="116">
        <v>0</v>
      </c>
      <c r="Z852" s="1646">
        <f t="shared" si="138"/>
        <v>0</v>
      </c>
      <c r="AA852" s="1652">
        <v>0</v>
      </c>
      <c r="AB852" s="116">
        <v>0</v>
      </c>
      <c r="AC852" s="116">
        <v>0</v>
      </c>
      <c r="AD852" s="1646">
        <f t="shared" si="139"/>
        <v>0</v>
      </c>
      <c r="AE852" s="1652">
        <v>0</v>
      </c>
      <c r="AF852" s="116">
        <v>0</v>
      </c>
      <c r="AG852" s="116">
        <v>0</v>
      </c>
      <c r="AH852" s="1646">
        <f t="shared" si="140"/>
        <v>0</v>
      </c>
      <c r="AI852" s="116">
        <v>0</v>
      </c>
      <c r="AJ852" s="116">
        <v>0</v>
      </c>
      <c r="AK852" s="116">
        <v>0</v>
      </c>
      <c r="AL852" s="1655">
        <f t="shared" si="141"/>
        <v>0</v>
      </c>
    </row>
    <row r="853" spans="2:38" outlineLevel="1">
      <c r="B853" s="503" t="s">
        <v>2087</v>
      </c>
      <c r="C853" s="116">
        <v>0</v>
      </c>
      <c r="D853" s="116">
        <v>0</v>
      </c>
      <c r="E853" s="116">
        <v>0</v>
      </c>
      <c r="F853" s="1646">
        <f t="shared" si="133"/>
        <v>0</v>
      </c>
      <c r="G853" s="116">
        <v>2.9153899999999999</v>
      </c>
      <c r="H853" s="116">
        <v>0</v>
      </c>
      <c r="I853" s="116">
        <v>2.9153899999999999</v>
      </c>
      <c r="J853" s="1646">
        <f t="shared" si="134"/>
        <v>1</v>
      </c>
      <c r="K853" s="116">
        <v>0</v>
      </c>
      <c r="L853" s="116">
        <v>0</v>
      </c>
      <c r="M853" s="116">
        <v>0</v>
      </c>
      <c r="N853" s="1646">
        <f t="shared" si="135"/>
        <v>0</v>
      </c>
      <c r="O853" s="1652">
        <v>0</v>
      </c>
      <c r="P853" s="116">
        <v>0</v>
      </c>
      <c r="Q853" s="116">
        <v>0</v>
      </c>
      <c r="R853" s="1646">
        <f t="shared" si="136"/>
        <v>0</v>
      </c>
      <c r="S853" s="116">
        <v>2.9153899999999999</v>
      </c>
      <c r="T853" s="116">
        <v>0</v>
      </c>
      <c r="U853" s="116">
        <v>2.9153899999999999</v>
      </c>
      <c r="V853" s="1646">
        <f t="shared" si="137"/>
        <v>1</v>
      </c>
      <c r="W853" s="116">
        <v>0</v>
      </c>
      <c r="X853" s="116">
        <v>0</v>
      </c>
      <c r="Y853" s="116">
        <v>0</v>
      </c>
      <c r="Z853" s="1646">
        <f t="shared" si="138"/>
        <v>0</v>
      </c>
      <c r="AA853" s="1652">
        <v>0</v>
      </c>
      <c r="AB853" s="116">
        <v>0</v>
      </c>
      <c r="AC853" s="116">
        <v>0</v>
      </c>
      <c r="AD853" s="1646">
        <f t="shared" si="139"/>
        <v>0</v>
      </c>
      <c r="AE853" s="1652">
        <v>0</v>
      </c>
      <c r="AF853" s="116">
        <v>0</v>
      </c>
      <c r="AG853" s="116">
        <v>0</v>
      </c>
      <c r="AH853" s="1646">
        <f t="shared" si="140"/>
        <v>0</v>
      </c>
      <c r="AI853" s="116">
        <v>0</v>
      </c>
      <c r="AJ853" s="116">
        <v>0</v>
      </c>
      <c r="AK853" s="116">
        <v>0</v>
      </c>
      <c r="AL853" s="1655">
        <f t="shared" si="141"/>
        <v>0</v>
      </c>
    </row>
    <row r="854" spans="2:38" outlineLevel="1">
      <c r="B854" s="503" t="s">
        <v>2431</v>
      </c>
      <c r="C854" s="116">
        <v>-3.841870000000001</v>
      </c>
      <c r="D854" s="116">
        <v>-4.2991574999999997</v>
      </c>
      <c r="E854" s="116">
        <v>0.45728749999999857</v>
      </c>
      <c r="F854" s="1646">
        <f t="shared" si="133"/>
        <v>-0.11902732263194706</v>
      </c>
      <c r="G854" s="116">
        <v>0.96496000000000004</v>
      </c>
      <c r="H854" s="116">
        <v>0.29482999999999993</v>
      </c>
      <c r="I854" s="116">
        <v>0.67013000000000011</v>
      </c>
      <c r="J854" s="1646">
        <f t="shared" si="134"/>
        <v>0.69446401923395795</v>
      </c>
      <c r="K854" s="116">
        <v>0</v>
      </c>
      <c r="L854" s="116">
        <v>0</v>
      </c>
      <c r="M854" s="116">
        <v>0</v>
      </c>
      <c r="N854" s="1646">
        <f t="shared" si="135"/>
        <v>0</v>
      </c>
      <c r="O854" s="1652">
        <v>0</v>
      </c>
      <c r="P854" s="116">
        <v>0</v>
      </c>
      <c r="Q854" s="116">
        <v>0</v>
      </c>
      <c r="R854" s="1646">
        <f t="shared" si="136"/>
        <v>0</v>
      </c>
      <c r="S854" s="116">
        <v>-2.876910000000001</v>
      </c>
      <c r="T854" s="116">
        <v>-4.0043274999999996</v>
      </c>
      <c r="U854" s="116">
        <v>1.1274174999999986</v>
      </c>
      <c r="V854" s="1646">
        <f t="shared" si="137"/>
        <v>-0.391884869530155</v>
      </c>
      <c r="W854" s="116">
        <v>0</v>
      </c>
      <c r="X854" s="116">
        <v>0</v>
      </c>
      <c r="Y854" s="116">
        <v>0</v>
      </c>
      <c r="Z854" s="1646">
        <f t="shared" si="138"/>
        <v>0</v>
      </c>
      <c r="AA854" s="1652">
        <v>0</v>
      </c>
      <c r="AB854" s="116">
        <v>0</v>
      </c>
      <c r="AC854" s="116">
        <v>0</v>
      </c>
      <c r="AD854" s="1646">
        <f t="shared" si="139"/>
        <v>0</v>
      </c>
      <c r="AE854" s="1652">
        <v>0</v>
      </c>
      <c r="AF854" s="116">
        <v>0</v>
      </c>
      <c r="AG854" s="116">
        <v>0</v>
      </c>
      <c r="AH854" s="1646">
        <f t="shared" si="140"/>
        <v>0</v>
      </c>
      <c r="AI854" s="116">
        <v>0</v>
      </c>
      <c r="AJ854" s="116">
        <v>0</v>
      </c>
      <c r="AK854" s="116">
        <v>0</v>
      </c>
      <c r="AL854" s="1655">
        <f t="shared" si="141"/>
        <v>0</v>
      </c>
    </row>
    <row r="855" spans="2:38" outlineLevel="1">
      <c r="B855" s="503" t="s">
        <v>2347</v>
      </c>
      <c r="C855" s="116">
        <v>0.11795</v>
      </c>
      <c r="D855" s="116">
        <v>4.319930000000001E-2</v>
      </c>
      <c r="E855" s="116">
        <v>7.4750699999999989E-2</v>
      </c>
      <c r="F855" s="1646">
        <f t="shared" si="133"/>
        <v>0.63374904620601946</v>
      </c>
      <c r="G855" s="116">
        <v>0</v>
      </c>
      <c r="H855" s="116">
        <v>0</v>
      </c>
      <c r="I855" s="116">
        <v>0</v>
      </c>
      <c r="J855" s="1646">
        <f t="shared" si="134"/>
        <v>0</v>
      </c>
      <c r="K855" s="116">
        <v>0</v>
      </c>
      <c r="L855" s="116">
        <v>0</v>
      </c>
      <c r="M855" s="116">
        <v>0</v>
      </c>
      <c r="N855" s="1646">
        <f t="shared" si="135"/>
        <v>0</v>
      </c>
      <c r="O855" s="1652">
        <v>0</v>
      </c>
      <c r="P855" s="116">
        <v>0</v>
      </c>
      <c r="Q855" s="116">
        <v>0</v>
      </c>
      <c r="R855" s="1646">
        <f t="shared" si="136"/>
        <v>0</v>
      </c>
      <c r="S855" s="116">
        <v>0.11795</v>
      </c>
      <c r="T855" s="116">
        <v>4.319930000000001E-2</v>
      </c>
      <c r="U855" s="116">
        <v>7.4750699999999989E-2</v>
      </c>
      <c r="V855" s="1646">
        <f t="shared" si="137"/>
        <v>0.63374904620601946</v>
      </c>
      <c r="W855" s="116">
        <v>0</v>
      </c>
      <c r="X855" s="116">
        <v>0</v>
      </c>
      <c r="Y855" s="116">
        <v>0</v>
      </c>
      <c r="Z855" s="1646">
        <f t="shared" si="138"/>
        <v>0</v>
      </c>
      <c r="AA855" s="1652">
        <v>0</v>
      </c>
      <c r="AB855" s="116">
        <v>0</v>
      </c>
      <c r="AC855" s="116">
        <v>0</v>
      </c>
      <c r="AD855" s="1646">
        <f t="shared" si="139"/>
        <v>0</v>
      </c>
      <c r="AE855" s="1652">
        <v>0</v>
      </c>
      <c r="AF855" s="116">
        <v>0</v>
      </c>
      <c r="AG855" s="116">
        <v>0</v>
      </c>
      <c r="AH855" s="1646">
        <f t="shared" si="140"/>
        <v>0</v>
      </c>
      <c r="AI855" s="116">
        <v>0</v>
      </c>
      <c r="AJ855" s="116">
        <v>0</v>
      </c>
      <c r="AK855" s="116">
        <v>0</v>
      </c>
      <c r="AL855" s="1655">
        <f t="shared" si="141"/>
        <v>0</v>
      </c>
    </row>
    <row r="856" spans="2:38" outlineLevel="1">
      <c r="B856" s="503" t="s">
        <v>1773</v>
      </c>
      <c r="C856" s="116">
        <v>12.159829999999999</v>
      </c>
      <c r="D856" s="116">
        <v>7.0095599999999978</v>
      </c>
      <c r="E856" s="116">
        <v>5.1502700000000026</v>
      </c>
      <c r="F856" s="1646">
        <f t="shared" si="133"/>
        <v>0.42354786210004602</v>
      </c>
      <c r="G856" s="116">
        <v>0</v>
      </c>
      <c r="H856" s="116">
        <v>0</v>
      </c>
      <c r="I856" s="116">
        <v>0</v>
      </c>
      <c r="J856" s="1646">
        <f t="shared" si="134"/>
        <v>0</v>
      </c>
      <c r="K856" s="116">
        <v>0</v>
      </c>
      <c r="L856" s="116">
        <v>0</v>
      </c>
      <c r="M856" s="116">
        <v>0</v>
      </c>
      <c r="N856" s="1646">
        <f t="shared" si="135"/>
        <v>0</v>
      </c>
      <c r="O856" s="1652">
        <v>0</v>
      </c>
      <c r="P856" s="116">
        <v>0</v>
      </c>
      <c r="Q856" s="116">
        <v>0</v>
      </c>
      <c r="R856" s="1646">
        <f t="shared" si="136"/>
        <v>0</v>
      </c>
      <c r="S856" s="116">
        <v>12.159829999999999</v>
      </c>
      <c r="T856" s="116">
        <v>7.0095599999999978</v>
      </c>
      <c r="U856" s="116">
        <v>5.1502700000000026</v>
      </c>
      <c r="V856" s="1646">
        <f t="shared" si="137"/>
        <v>0.42354786210004602</v>
      </c>
      <c r="W856" s="116">
        <v>0</v>
      </c>
      <c r="X856" s="116">
        <v>0</v>
      </c>
      <c r="Y856" s="116">
        <v>0</v>
      </c>
      <c r="Z856" s="1646">
        <f t="shared" si="138"/>
        <v>0</v>
      </c>
      <c r="AA856" s="1652">
        <v>0</v>
      </c>
      <c r="AB856" s="116">
        <v>0</v>
      </c>
      <c r="AC856" s="116">
        <v>0</v>
      </c>
      <c r="AD856" s="1646">
        <f t="shared" si="139"/>
        <v>0</v>
      </c>
      <c r="AE856" s="1652">
        <v>0</v>
      </c>
      <c r="AF856" s="116">
        <v>0</v>
      </c>
      <c r="AG856" s="116">
        <v>0</v>
      </c>
      <c r="AH856" s="1646">
        <f t="shared" si="140"/>
        <v>0</v>
      </c>
      <c r="AI856" s="116">
        <v>0</v>
      </c>
      <c r="AJ856" s="116">
        <v>0</v>
      </c>
      <c r="AK856" s="116">
        <v>0</v>
      </c>
      <c r="AL856" s="1655">
        <f t="shared" si="141"/>
        <v>0</v>
      </c>
    </row>
    <row r="857" spans="2:38" outlineLevel="1">
      <c r="B857" s="503" t="s">
        <v>2331</v>
      </c>
      <c r="C857" s="116">
        <v>0.18034</v>
      </c>
      <c r="D857" s="116">
        <v>0.15128</v>
      </c>
      <c r="E857" s="116">
        <v>2.9060000000000002E-2</v>
      </c>
      <c r="F857" s="1646">
        <f t="shared" si="133"/>
        <v>0.16114006875901077</v>
      </c>
      <c r="G857" s="116">
        <v>0</v>
      </c>
      <c r="H857" s="116">
        <v>0</v>
      </c>
      <c r="I857" s="116">
        <v>0</v>
      </c>
      <c r="J857" s="1646">
        <f t="shared" si="134"/>
        <v>0</v>
      </c>
      <c r="K857" s="116">
        <v>0</v>
      </c>
      <c r="L857" s="116">
        <v>0</v>
      </c>
      <c r="M857" s="116">
        <v>0</v>
      </c>
      <c r="N857" s="1646">
        <f t="shared" si="135"/>
        <v>0</v>
      </c>
      <c r="O857" s="1652">
        <v>0</v>
      </c>
      <c r="P857" s="116">
        <v>0</v>
      </c>
      <c r="Q857" s="116">
        <v>0</v>
      </c>
      <c r="R857" s="1646">
        <f t="shared" si="136"/>
        <v>0</v>
      </c>
      <c r="S857" s="116">
        <v>0.18034</v>
      </c>
      <c r="T857" s="116">
        <v>0.15128</v>
      </c>
      <c r="U857" s="116">
        <v>2.9060000000000002E-2</v>
      </c>
      <c r="V857" s="1646">
        <f t="shared" si="137"/>
        <v>0.16114006875901077</v>
      </c>
      <c r="W857" s="116">
        <v>0</v>
      </c>
      <c r="X857" s="116">
        <v>0</v>
      </c>
      <c r="Y857" s="116">
        <v>0</v>
      </c>
      <c r="Z857" s="1646">
        <f t="shared" si="138"/>
        <v>0</v>
      </c>
      <c r="AA857" s="1652">
        <v>0</v>
      </c>
      <c r="AB857" s="116">
        <v>0</v>
      </c>
      <c r="AC857" s="116">
        <v>0</v>
      </c>
      <c r="AD857" s="1646">
        <f t="shared" si="139"/>
        <v>0</v>
      </c>
      <c r="AE857" s="1652">
        <v>0</v>
      </c>
      <c r="AF857" s="116">
        <v>0</v>
      </c>
      <c r="AG857" s="116">
        <v>0</v>
      </c>
      <c r="AH857" s="1646">
        <f t="shared" si="140"/>
        <v>0</v>
      </c>
      <c r="AI857" s="116">
        <v>0</v>
      </c>
      <c r="AJ857" s="116">
        <v>0</v>
      </c>
      <c r="AK857" s="116">
        <v>0</v>
      </c>
      <c r="AL857" s="1655">
        <f t="shared" si="141"/>
        <v>0</v>
      </c>
    </row>
    <row r="858" spans="2:38" outlineLevel="1">
      <c r="B858" s="503" t="s">
        <v>2407</v>
      </c>
      <c r="C858" s="116">
        <v>0</v>
      </c>
      <c r="D858" s="116">
        <v>2.3675999999999999</v>
      </c>
      <c r="E858" s="116">
        <v>-2.3675999999999999</v>
      </c>
      <c r="F858" s="1646">
        <f t="shared" si="133"/>
        <v>0</v>
      </c>
      <c r="G858" s="116">
        <v>0</v>
      </c>
      <c r="H858" s="116">
        <v>0</v>
      </c>
      <c r="I858" s="116">
        <v>0</v>
      </c>
      <c r="J858" s="1646">
        <f t="shared" si="134"/>
        <v>0</v>
      </c>
      <c r="K858" s="116">
        <v>0</v>
      </c>
      <c r="L858" s="116">
        <v>0</v>
      </c>
      <c r="M858" s="116">
        <v>0</v>
      </c>
      <c r="N858" s="1646">
        <f t="shared" si="135"/>
        <v>0</v>
      </c>
      <c r="O858" s="1652">
        <v>0</v>
      </c>
      <c r="P858" s="116">
        <v>0</v>
      </c>
      <c r="Q858" s="116">
        <v>0</v>
      </c>
      <c r="R858" s="1646">
        <f t="shared" si="136"/>
        <v>0</v>
      </c>
      <c r="S858" s="116">
        <v>0</v>
      </c>
      <c r="T858" s="116">
        <v>2.3675999999999999</v>
      </c>
      <c r="U858" s="116">
        <v>-2.3675999999999999</v>
      </c>
      <c r="V858" s="1646">
        <f t="shared" si="137"/>
        <v>0</v>
      </c>
      <c r="W858" s="116">
        <v>0</v>
      </c>
      <c r="X858" s="116">
        <v>0</v>
      </c>
      <c r="Y858" s="116">
        <v>0</v>
      </c>
      <c r="Z858" s="1646">
        <f t="shared" si="138"/>
        <v>0</v>
      </c>
      <c r="AA858" s="1652">
        <v>0</v>
      </c>
      <c r="AB858" s="116">
        <v>0</v>
      </c>
      <c r="AC858" s="116">
        <v>0</v>
      </c>
      <c r="AD858" s="1646">
        <f t="shared" si="139"/>
        <v>0</v>
      </c>
      <c r="AE858" s="1652">
        <v>0</v>
      </c>
      <c r="AF858" s="116">
        <v>0</v>
      </c>
      <c r="AG858" s="116">
        <v>0</v>
      </c>
      <c r="AH858" s="1646">
        <f t="shared" si="140"/>
        <v>0</v>
      </c>
      <c r="AI858" s="116">
        <v>0</v>
      </c>
      <c r="AJ858" s="116">
        <v>0</v>
      </c>
      <c r="AK858" s="116">
        <v>0</v>
      </c>
      <c r="AL858" s="1655">
        <f t="shared" si="141"/>
        <v>0</v>
      </c>
    </row>
    <row r="859" spans="2:38" outlineLevel="1">
      <c r="B859" s="503" t="s">
        <v>1895</v>
      </c>
      <c r="C859" s="116">
        <v>0</v>
      </c>
      <c r="D859" s="116">
        <v>0</v>
      </c>
      <c r="E859" s="116">
        <v>0</v>
      </c>
      <c r="F859" s="1646">
        <f t="shared" si="133"/>
        <v>0</v>
      </c>
      <c r="G859" s="116">
        <v>6.8205100000000005</v>
      </c>
      <c r="H859" s="116">
        <v>4.5387622600000004</v>
      </c>
      <c r="I859" s="116">
        <v>2.2817477399999997</v>
      </c>
      <c r="J859" s="1646">
        <f t="shared" si="134"/>
        <v>0.33454210022417669</v>
      </c>
      <c r="K859" s="116">
        <v>0</v>
      </c>
      <c r="L859" s="116">
        <v>0</v>
      </c>
      <c r="M859" s="116">
        <v>0</v>
      </c>
      <c r="N859" s="1646">
        <f t="shared" si="135"/>
        <v>0</v>
      </c>
      <c r="O859" s="1652">
        <v>0</v>
      </c>
      <c r="P859" s="116">
        <v>0</v>
      </c>
      <c r="Q859" s="116">
        <v>0</v>
      </c>
      <c r="R859" s="1646">
        <f t="shared" si="136"/>
        <v>0</v>
      </c>
      <c r="S859" s="116">
        <v>6.8205100000000005</v>
      </c>
      <c r="T859" s="116">
        <v>4.5387622600000004</v>
      </c>
      <c r="U859" s="116">
        <v>2.2817477399999997</v>
      </c>
      <c r="V859" s="1646">
        <f t="shared" si="137"/>
        <v>0.33454210022417669</v>
      </c>
      <c r="W859" s="116">
        <v>0</v>
      </c>
      <c r="X859" s="116">
        <v>0</v>
      </c>
      <c r="Y859" s="116">
        <v>0</v>
      </c>
      <c r="Z859" s="1646">
        <f t="shared" si="138"/>
        <v>0</v>
      </c>
      <c r="AA859" s="1652">
        <v>0</v>
      </c>
      <c r="AB859" s="116">
        <v>0</v>
      </c>
      <c r="AC859" s="116">
        <v>0</v>
      </c>
      <c r="AD859" s="1646">
        <f t="shared" si="139"/>
        <v>0</v>
      </c>
      <c r="AE859" s="1652">
        <v>0</v>
      </c>
      <c r="AF859" s="116">
        <v>0</v>
      </c>
      <c r="AG859" s="116">
        <v>0</v>
      </c>
      <c r="AH859" s="1646">
        <f t="shared" si="140"/>
        <v>0</v>
      </c>
      <c r="AI859" s="116">
        <v>0</v>
      </c>
      <c r="AJ859" s="116">
        <v>0</v>
      </c>
      <c r="AK859" s="116">
        <v>0</v>
      </c>
      <c r="AL859" s="1655">
        <f t="shared" si="141"/>
        <v>0</v>
      </c>
    </row>
    <row r="860" spans="2:38" outlineLevel="1">
      <c r="B860" s="503" t="s">
        <v>2129</v>
      </c>
      <c r="C860" s="116">
        <v>0</v>
      </c>
      <c r="D860" s="116">
        <v>0</v>
      </c>
      <c r="E860" s="116">
        <v>0</v>
      </c>
      <c r="F860" s="1646">
        <f t="shared" si="133"/>
        <v>0</v>
      </c>
      <c r="G860" s="116">
        <v>1.95983</v>
      </c>
      <c r="H860" s="116">
        <v>0.76796000000000009</v>
      </c>
      <c r="I860" s="116">
        <v>1.19187</v>
      </c>
      <c r="J860" s="1646">
        <f t="shared" si="134"/>
        <v>0.60814968645239642</v>
      </c>
      <c r="K860" s="116">
        <v>0</v>
      </c>
      <c r="L860" s="116">
        <v>0</v>
      </c>
      <c r="M860" s="116">
        <v>0</v>
      </c>
      <c r="N860" s="1646">
        <f t="shared" si="135"/>
        <v>0</v>
      </c>
      <c r="O860" s="1652">
        <v>0</v>
      </c>
      <c r="P860" s="116">
        <v>0</v>
      </c>
      <c r="Q860" s="116">
        <v>0</v>
      </c>
      <c r="R860" s="1646">
        <f t="shared" si="136"/>
        <v>0</v>
      </c>
      <c r="S860" s="116">
        <v>1.95983</v>
      </c>
      <c r="T860" s="116">
        <v>0.76796000000000009</v>
      </c>
      <c r="U860" s="116">
        <v>1.19187</v>
      </c>
      <c r="V860" s="1646">
        <f t="shared" si="137"/>
        <v>0.60814968645239642</v>
      </c>
      <c r="W860" s="116">
        <v>0</v>
      </c>
      <c r="X860" s="116">
        <v>0</v>
      </c>
      <c r="Y860" s="116">
        <v>0</v>
      </c>
      <c r="Z860" s="1646">
        <f t="shared" si="138"/>
        <v>0</v>
      </c>
      <c r="AA860" s="1652">
        <v>0</v>
      </c>
      <c r="AB860" s="116">
        <v>0</v>
      </c>
      <c r="AC860" s="116">
        <v>0</v>
      </c>
      <c r="AD860" s="1646">
        <f t="shared" si="139"/>
        <v>0</v>
      </c>
      <c r="AE860" s="1652">
        <v>0</v>
      </c>
      <c r="AF860" s="116">
        <v>0</v>
      </c>
      <c r="AG860" s="116">
        <v>0</v>
      </c>
      <c r="AH860" s="1646">
        <f t="shared" si="140"/>
        <v>0</v>
      </c>
      <c r="AI860" s="116">
        <v>0</v>
      </c>
      <c r="AJ860" s="116">
        <v>0</v>
      </c>
      <c r="AK860" s="116">
        <v>0</v>
      </c>
      <c r="AL860" s="1655">
        <f t="shared" si="141"/>
        <v>0</v>
      </c>
    </row>
    <row r="861" spans="2:38" outlineLevel="1">
      <c r="B861" s="503" t="s">
        <v>2421</v>
      </c>
      <c r="C861" s="116">
        <v>0</v>
      </c>
      <c r="D861" s="116">
        <v>0</v>
      </c>
      <c r="E861" s="116">
        <v>0</v>
      </c>
      <c r="F861" s="1646">
        <f t="shared" si="133"/>
        <v>0</v>
      </c>
      <c r="G861" s="116">
        <v>-0.75983000000000001</v>
      </c>
      <c r="H861" s="116">
        <v>-0.30046660000000003</v>
      </c>
      <c r="I861" s="116">
        <v>-0.45936340000000003</v>
      </c>
      <c r="J861" s="1646">
        <f t="shared" si="134"/>
        <v>0.60456075701143686</v>
      </c>
      <c r="K861" s="116">
        <v>0</v>
      </c>
      <c r="L861" s="116">
        <v>0</v>
      </c>
      <c r="M861" s="116">
        <v>0</v>
      </c>
      <c r="N861" s="1646">
        <f t="shared" si="135"/>
        <v>0</v>
      </c>
      <c r="O861" s="1652">
        <v>0</v>
      </c>
      <c r="P861" s="116">
        <v>0</v>
      </c>
      <c r="Q861" s="116">
        <v>0</v>
      </c>
      <c r="R861" s="1646">
        <f t="shared" si="136"/>
        <v>0</v>
      </c>
      <c r="S861" s="116">
        <v>-0.75983000000000001</v>
      </c>
      <c r="T861" s="116">
        <v>-0.30046660000000003</v>
      </c>
      <c r="U861" s="116">
        <v>-0.45936340000000003</v>
      </c>
      <c r="V861" s="1646">
        <f t="shared" si="137"/>
        <v>0.60456075701143686</v>
      </c>
      <c r="W861" s="116">
        <v>0</v>
      </c>
      <c r="X861" s="116">
        <v>0</v>
      </c>
      <c r="Y861" s="116">
        <v>0</v>
      </c>
      <c r="Z861" s="1646">
        <f t="shared" si="138"/>
        <v>0</v>
      </c>
      <c r="AA861" s="1652">
        <v>0</v>
      </c>
      <c r="AB861" s="116">
        <v>0</v>
      </c>
      <c r="AC861" s="116">
        <v>0</v>
      </c>
      <c r="AD861" s="1646">
        <f t="shared" si="139"/>
        <v>0</v>
      </c>
      <c r="AE861" s="1652">
        <v>0</v>
      </c>
      <c r="AF861" s="116">
        <v>0</v>
      </c>
      <c r="AG861" s="116">
        <v>0</v>
      </c>
      <c r="AH861" s="1646">
        <f t="shared" si="140"/>
        <v>0</v>
      </c>
      <c r="AI861" s="116">
        <v>0</v>
      </c>
      <c r="AJ861" s="116">
        <v>0</v>
      </c>
      <c r="AK861" s="116">
        <v>0</v>
      </c>
      <c r="AL861" s="1655">
        <f t="shared" si="141"/>
        <v>0</v>
      </c>
    </row>
    <row r="862" spans="2:38" outlineLevel="1">
      <c r="B862" s="503" t="s">
        <v>4829</v>
      </c>
      <c r="C862" s="116">
        <v>132.53332999999998</v>
      </c>
      <c r="D862" s="116">
        <v>92.040829999999985</v>
      </c>
      <c r="E862" s="116">
        <v>40.4925</v>
      </c>
      <c r="F862" s="1646">
        <f t="shared" si="133"/>
        <v>0.3055269191530916</v>
      </c>
      <c r="G862" s="116">
        <v>6.5452999999999983</v>
      </c>
      <c r="H862" s="116">
        <v>4.2048300000000003</v>
      </c>
      <c r="I862" s="116">
        <v>2.3404699999999985</v>
      </c>
      <c r="J862" s="1646">
        <f t="shared" si="134"/>
        <v>0.35758024842253205</v>
      </c>
      <c r="K862" s="116">
        <v>0</v>
      </c>
      <c r="L862" s="116">
        <v>0</v>
      </c>
      <c r="M862" s="116">
        <v>0</v>
      </c>
      <c r="N862" s="1646">
        <f t="shared" si="135"/>
        <v>0</v>
      </c>
      <c r="O862" s="1652">
        <v>0</v>
      </c>
      <c r="P862" s="116">
        <v>0</v>
      </c>
      <c r="Q862" s="116">
        <v>0</v>
      </c>
      <c r="R862" s="1646">
        <f t="shared" si="136"/>
        <v>0</v>
      </c>
      <c r="S862" s="116">
        <v>139.07862999999998</v>
      </c>
      <c r="T862" s="116">
        <v>96.245659999999987</v>
      </c>
      <c r="U862" s="116">
        <v>42.832969999999989</v>
      </c>
      <c r="V862" s="1646">
        <f t="shared" si="137"/>
        <v>0.30797664601671726</v>
      </c>
      <c r="W862" s="116">
        <v>0</v>
      </c>
      <c r="X862" s="116">
        <v>0</v>
      </c>
      <c r="Y862" s="116">
        <v>0</v>
      </c>
      <c r="Z862" s="1646">
        <f t="shared" si="138"/>
        <v>0</v>
      </c>
      <c r="AA862" s="1652">
        <v>0</v>
      </c>
      <c r="AB862" s="116">
        <v>0</v>
      </c>
      <c r="AC862" s="116">
        <v>0</v>
      </c>
      <c r="AD862" s="1646">
        <f t="shared" si="139"/>
        <v>0</v>
      </c>
      <c r="AE862" s="1652">
        <v>0</v>
      </c>
      <c r="AF862" s="116">
        <v>0</v>
      </c>
      <c r="AG862" s="116">
        <v>0</v>
      </c>
      <c r="AH862" s="1646">
        <f t="shared" si="140"/>
        <v>0</v>
      </c>
      <c r="AI862" s="116">
        <v>0</v>
      </c>
      <c r="AJ862" s="116">
        <v>0</v>
      </c>
      <c r="AK862" s="116">
        <v>0</v>
      </c>
      <c r="AL862" s="1655">
        <f t="shared" si="141"/>
        <v>0</v>
      </c>
    </row>
    <row r="863" spans="2:38" outlineLevel="1">
      <c r="B863" s="503" t="s">
        <v>2173</v>
      </c>
      <c r="C863" s="116">
        <v>0</v>
      </c>
      <c r="D863" s="116">
        <v>0</v>
      </c>
      <c r="E863" s="116">
        <v>0</v>
      </c>
      <c r="F863" s="1646">
        <f t="shared" si="133"/>
        <v>0</v>
      </c>
      <c r="G863" s="116">
        <v>1.2632399999999999</v>
      </c>
      <c r="H863" s="116">
        <v>1.025563</v>
      </c>
      <c r="I863" s="116">
        <v>0.23767699999999992</v>
      </c>
      <c r="J863" s="1646">
        <f t="shared" si="134"/>
        <v>0.18814872866596999</v>
      </c>
      <c r="K863" s="116">
        <v>0</v>
      </c>
      <c r="L863" s="116">
        <v>0</v>
      </c>
      <c r="M863" s="116">
        <v>0</v>
      </c>
      <c r="N863" s="1646">
        <f t="shared" si="135"/>
        <v>0</v>
      </c>
      <c r="O863" s="1652">
        <v>0</v>
      </c>
      <c r="P863" s="116">
        <v>0</v>
      </c>
      <c r="Q863" s="116">
        <v>0</v>
      </c>
      <c r="R863" s="1646">
        <f t="shared" si="136"/>
        <v>0</v>
      </c>
      <c r="S863" s="116">
        <v>1.2632399999999999</v>
      </c>
      <c r="T863" s="116">
        <v>1.025563</v>
      </c>
      <c r="U863" s="116">
        <v>0.23767699999999992</v>
      </c>
      <c r="V863" s="1646">
        <f t="shared" si="137"/>
        <v>0.18814872866596999</v>
      </c>
      <c r="W863" s="116">
        <v>0</v>
      </c>
      <c r="X863" s="116">
        <v>0</v>
      </c>
      <c r="Y863" s="116">
        <v>0</v>
      </c>
      <c r="Z863" s="1646">
        <f t="shared" si="138"/>
        <v>0</v>
      </c>
      <c r="AA863" s="1652">
        <v>0</v>
      </c>
      <c r="AB863" s="116">
        <v>0</v>
      </c>
      <c r="AC863" s="116">
        <v>0</v>
      </c>
      <c r="AD863" s="1646">
        <f t="shared" si="139"/>
        <v>0</v>
      </c>
      <c r="AE863" s="1652">
        <v>0</v>
      </c>
      <c r="AF863" s="116">
        <v>0</v>
      </c>
      <c r="AG863" s="116">
        <v>0</v>
      </c>
      <c r="AH863" s="1646">
        <f t="shared" si="140"/>
        <v>0</v>
      </c>
      <c r="AI863" s="116">
        <v>0</v>
      </c>
      <c r="AJ863" s="116">
        <v>0</v>
      </c>
      <c r="AK863" s="116">
        <v>0</v>
      </c>
      <c r="AL863" s="1655">
        <f t="shared" si="141"/>
        <v>0</v>
      </c>
    </row>
    <row r="864" spans="2:38" outlineLevel="1">
      <c r="B864" s="503" t="s">
        <v>2397</v>
      </c>
      <c r="C864" s="116">
        <v>0</v>
      </c>
      <c r="D864" s="116">
        <v>0.109136</v>
      </c>
      <c r="E864" s="116">
        <v>-0.109136</v>
      </c>
      <c r="F864" s="1646">
        <f t="shared" si="133"/>
        <v>0</v>
      </c>
      <c r="G864" s="116">
        <v>0</v>
      </c>
      <c r="H864" s="116">
        <v>0</v>
      </c>
      <c r="I864" s="116">
        <v>0</v>
      </c>
      <c r="J864" s="1646">
        <f t="shared" si="134"/>
        <v>0</v>
      </c>
      <c r="K864" s="116">
        <v>0</v>
      </c>
      <c r="L864" s="116">
        <v>0</v>
      </c>
      <c r="M864" s="116">
        <v>0</v>
      </c>
      <c r="N864" s="1646">
        <f t="shared" si="135"/>
        <v>0</v>
      </c>
      <c r="O864" s="1652">
        <v>0</v>
      </c>
      <c r="P864" s="116">
        <v>0</v>
      </c>
      <c r="Q864" s="116">
        <v>0</v>
      </c>
      <c r="R864" s="1646">
        <f t="shared" si="136"/>
        <v>0</v>
      </c>
      <c r="S864" s="116">
        <v>0</v>
      </c>
      <c r="T864" s="116">
        <v>0.109136</v>
      </c>
      <c r="U864" s="116">
        <v>-0.109136</v>
      </c>
      <c r="V864" s="1646">
        <f t="shared" si="137"/>
        <v>0</v>
      </c>
      <c r="W864" s="116">
        <v>0</v>
      </c>
      <c r="X864" s="116">
        <v>0</v>
      </c>
      <c r="Y864" s="116">
        <v>0</v>
      </c>
      <c r="Z864" s="1646">
        <f t="shared" si="138"/>
        <v>0</v>
      </c>
      <c r="AA864" s="1652">
        <v>0</v>
      </c>
      <c r="AB864" s="116">
        <v>0</v>
      </c>
      <c r="AC864" s="116">
        <v>0</v>
      </c>
      <c r="AD864" s="1646">
        <f t="shared" si="139"/>
        <v>0</v>
      </c>
      <c r="AE864" s="1652">
        <v>0</v>
      </c>
      <c r="AF864" s="116">
        <v>0</v>
      </c>
      <c r="AG864" s="116">
        <v>0</v>
      </c>
      <c r="AH864" s="1646">
        <f t="shared" si="140"/>
        <v>0</v>
      </c>
      <c r="AI864" s="116">
        <v>0</v>
      </c>
      <c r="AJ864" s="116">
        <v>0</v>
      </c>
      <c r="AK864" s="116">
        <v>0</v>
      </c>
      <c r="AL864" s="1655">
        <f t="shared" si="141"/>
        <v>0</v>
      </c>
    </row>
    <row r="865" spans="2:38" outlineLevel="1">
      <c r="B865" s="503" t="s">
        <v>2297</v>
      </c>
      <c r="C865" s="116">
        <v>8.8889999999999997E-2</v>
      </c>
      <c r="D865" s="116">
        <v>5.44778E-2</v>
      </c>
      <c r="E865" s="116">
        <v>3.4412199999999997E-2</v>
      </c>
      <c r="F865" s="1646">
        <f t="shared" si="133"/>
        <v>0.38713241084486444</v>
      </c>
      <c r="G865" s="116">
        <v>0</v>
      </c>
      <c r="H865" s="116">
        <v>0</v>
      </c>
      <c r="I865" s="116">
        <v>0</v>
      </c>
      <c r="J865" s="1646">
        <f t="shared" si="134"/>
        <v>0</v>
      </c>
      <c r="K865" s="116">
        <v>0</v>
      </c>
      <c r="L865" s="116">
        <v>0</v>
      </c>
      <c r="M865" s="116">
        <v>0</v>
      </c>
      <c r="N865" s="1646">
        <f t="shared" si="135"/>
        <v>0</v>
      </c>
      <c r="O865" s="1652">
        <v>0</v>
      </c>
      <c r="P865" s="116">
        <v>0</v>
      </c>
      <c r="Q865" s="116">
        <v>0</v>
      </c>
      <c r="R865" s="1646">
        <f t="shared" si="136"/>
        <v>0</v>
      </c>
      <c r="S865" s="116">
        <v>8.8889999999999997E-2</v>
      </c>
      <c r="T865" s="116">
        <v>5.44778E-2</v>
      </c>
      <c r="U865" s="116">
        <v>3.4412199999999997E-2</v>
      </c>
      <c r="V865" s="1646">
        <f t="shared" si="137"/>
        <v>0.38713241084486444</v>
      </c>
      <c r="W865" s="116">
        <v>0</v>
      </c>
      <c r="X865" s="116">
        <v>0</v>
      </c>
      <c r="Y865" s="116">
        <v>0</v>
      </c>
      <c r="Z865" s="1646">
        <f t="shared" si="138"/>
        <v>0</v>
      </c>
      <c r="AA865" s="1652">
        <v>0</v>
      </c>
      <c r="AB865" s="116">
        <v>0</v>
      </c>
      <c r="AC865" s="116">
        <v>0</v>
      </c>
      <c r="AD865" s="1646">
        <f t="shared" si="139"/>
        <v>0</v>
      </c>
      <c r="AE865" s="1652">
        <v>0</v>
      </c>
      <c r="AF865" s="116">
        <v>0</v>
      </c>
      <c r="AG865" s="116">
        <v>0</v>
      </c>
      <c r="AH865" s="1646">
        <f t="shared" si="140"/>
        <v>0</v>
      </c>
      <c r="AI865" s="116">
        <v>0</v>
      </c>
      <c r="AJ865" s="116">
        <v>0</v>
      </c>
      <c r="AK865" s="116">
        <v>0</v>
      </c>
      <c r="AL865" s="1655">
        <f t="shared" si="141"/>
        <v>0</v>
      </c>
    </row>
    <row r="866" spans="2:38" outlineLevel="1">
      <c r="B866" s="503" t="s">
        <v>2017</v>
      </c>
      <c r="C866" s="116">
        <v>4.0803400000000005</v>
      </c>
      <c r="D866" s="116">
        <v>3.2196299999999995</v>
      </c>
      <c r="E866" s="116">
        <v>0.86071000000000053</v>
      </c>
      <c r="F866" s="1646">
        <f t="shared" si="133"/>
        <v>0.21094075493708869</v>
      </c>
      <c r="G866" s="116">
        <v>0</v>
      </c>
      <c r="H866" s="116">
        <v>0</v>
      </c>
      <c r="I866" s="116">
        <v>0</v>
      </c>
      <c r="J866" s="1646">
        <f t="shared" si="134"/>
        <v>0</v>
      </c>
      <c r="K866" s="116">
        <v>0</v>
      </c>
      <c r="L866" s="116">
        <v>0</v>
      </c>
      <c r="M866" s="116">
        <v>0</v>
      </c>
      <c r="N866" s="1646">
        <f t="shared" si="135"/>
        <v>0</v>
      </c>
      <c r="O866" s="1652">
        <v>0</v>
      </c>
      <c r="P866" s="116">
        <v>0</v>
      </c>
      <c r="Q866" s="116">
        <v>0</v>
      </c>
      <c r="R866" s="1646">
        <f t="shared" si="136"/>
        <v>0</v>
      </c>
      <c r="S866" s="116">
        <v>4.0803400000000005</v>
      </c>
      <c r="T866" s="116">
        <v>3.2196299999999995</v>
      </c>
      <c r="U866" s="116">
        <v>0.86071000000000053</v>
      </c>
      <c r="V866" s="1646">
        <f t="shared" si="137"/>
        <v>0.21094075493708869</v>
      </c>
      <c r="W866" s="116">
        <v>0</v>
      </c>
      <c r="X866" s="116">
        <v>0</v>
      </c>
      <c r="Y866" s="116">
        <v>0</v>
      </c>
      <c r="Z866" s="1646">
        <f t="shared" si="138"/>
        <v>0</v>
      </c>
      <c r="AA866" s="1652">
        <v>0</v>
      </c>
      <c r="AB866" s="116">
        <v>0</v>
      </c>
      <c r="AC866" s="116">
        <v>0</v>
      </c>
      <c r="AD866" s="1646">
        <f t="shared" si="139"/>
        <v>0</v>
      </c>
      <c r="AE866" s="1652">
        <v>0</v>
      </c>
      <c r="AF866" s="116">
        <v>0</v>
      </c>
      <c r="AG866" s="116">
        <v>0</v>
      </c>
      <c r="AH866" s="1646">
        <f t="shared" si="140"/>
        <v>0</v>
      </c>
      <c r="AI866" s="116">
        <v>0</v>
      </c>
      <c r="AJ866" s="116">
        <v>0</v>
      </c>
      <c r="AK866" s="116">
        <v>0</v>
      </c>
      <c r="AL866" s="1655">
        <f t="shared" si="141"/>
        <v>0</v>
      </c>
    </row>
    <row r="867" spans="2:38" outlineLevel="1">
      <c r="B867" s="503" t="s">
        <v>2131</v>
      </c>
      <c r="C867" s="116">
        <v>0</v>
      </c>
      <c r="D867" s="116">
        <v>0</v>
      </c>
      <c r="E867" s="116">
        <v>0</v>
      </c>
      <c r="F867" s="1646">
        <f t="shared" si="133"/>
        <v>0</v>
      </c>
      <c r="G867" s="116">
        <v>1.9</v>
      </c>
      <c r="H867" s="116">
        <v>0.91639000000000004</v>
      </c>
      <c r="I867" s="116">
        <v>0.98360999999999998</v>
      </c>
      <c r="J867" s="1646">
        <f t="shared" si="134"/>
        <v>0.51768947368421059</v>
      </c>
      <c r="K867" s="116">
        <v>0</v>
      </c>
      <c r="L867" s="116">
        <v>0</v>
      </c>
      <c r="M867" s="116">
        <v>0</v>
      </c>
      <c r="N867" s="1646">
        <f t="shared" si="135"/>
        <v>0</v>
      </c>
      <c r="O867" s="1652">
        <v>0</v>
      </c>
      <c r="P867" s="116">
        <v>0</v>
      </c>
      <c r="Q867" s="116">
        <v>0</v>
      </c>
      <c r="R867" s="1646">
        <f t="shared" si="136"/>
        <v>0</v>
      </c>
      <c r="S867" s="116">
        <v>1.9</v>
      </c>
      <c r="T867" s="116">
        <v>0.91639000000000004</v>
      </c>
      <c r="U867" s="116">
        <v>0.98360999999999998</v>
      </c>
      <c r="V867" s="1646">
        <f t="shared" si="137"/>
        <v>0.51768947368421059</v>
      </c>
      <c r="W867" s="116">
        <v>0</v>
      </c>
      <c r="X867" s="116">
        <v>0</v>
      </c>
      <c r="Y867" s="116">
        <v>0</v>
      </c>
      <c r="Z867" s="1646">
        <f t="shared" si="138"/>
        <v>0</v>
      </c>
      <c r="AA867" s="1652">
        <v>0</v>
      </c>
      <c r="AB867" s="116">
        <v>0</v>
      </c>
      <c r="AC867" s="116">
        <v>0</v>
      </c>
      <c r="AD867" s="1646">
        <f t="shared" si="139"/>
        <v>0</v>
      </c>
      <c r="AE867" s="1652">
        <v>0</v>
      </c>
      <c r="AF867" s="116">
        <v>0</v>
      </c>
      <c r="AG867" s="116">
        <v>0</v>
      </c>
      <c r="AH867" s="1646">
        <f t="shared" si="140"/>
        <v>0</v>
      </c>
      <c r="AI867" s="116">
        <v>0</v>
      </c>
      <c r="AJ867" s="116">
        <v>0</v>
      </c>
      <c r="AK867" s="116">
        <v>0</v>
      </c>
      <c r="AL867" s="1655">
        <f t="shared" si="141"/>
        <v>0</v>
      </c>
    </row>
    <row r="868" spans="2:38" outlineLevel="1">
      <c r="B868" s="503" t="s">
        <v>2319</v>
      </c>
      <c r="C868" s="116">
        <v>0</v>
      </c>
      <c r="D868" s="116">
        <v>0</v>
      </c>
      <c r="E868" s="116">
        <v>0</v>
      </c>
      <c r="F868" s="1646">
        <f t="shared" si="133"/>
        <v>0</v>
      </c>
      <c r="G868" s="116">
        <v>0.2</v>
      </c>
      <c r="H868" s="116">
        <v>0.14960000000000001</v>
      </c>
      <c r="I868" s="116">
        <v>5.039999999999998E-2</v>
      </c>
      <c r="J868" s="1646">
        <f t="shared" si="134"/>
        <v>0.25199999999999989</v>
      </c>
      <c r="K868" s="116">
        <v>0</v>
      </c>
      <c r="L868" s="116">
        <v>0</v>
      </c>
      <c r="M868" s="116">
        <v>0</v>
      </c>
      <c r="N868" s="1646">
        <f t="shared" si="135"/>
        <v>0</v>
      </c>
      <c r="O868" s="1652">
        <v>0</v>
      </c>
      <c r="P868" s="116">
        <v>0</v>
      </c>
      <c r="Q868" s="116">
        <v>0</v>
      </c>
      <c r="R868" s="1646">
        <f t="shared" si="136"/>
        <v>0</v>
      </c>
      <c r="S868" s="116">
        <v>0.2</v>
      </c>
      <c r="T868" s="116">
        <v>0.14960000000000001</v>
      </c>
      <c r="U868" s="116">
        <v>5.039999999999998E-2</v>
      </c>
      <c r="V868" s="1646">
        <f t="shared" si="137"/>
        <v>0.25199999999999989</v>
      </c>
      <c r="W868" s="116">
        <v>0</v>
      </c>
      <c r="X868" s="116">
        <v>0</v>
      </c>
      <c r="Y868" s="116">
        <v>0</v>
      </c>
      <c r="Z868" s="1646">
        <f t="shared" si="138"/>
        <v>0</v>
      </c>
      <c r="AA868" s="1652">
        <v>0</v>
      </c>
      <c r="AB868" s="116">
        <v>0</v>
      </c>
      <c r="AC868" s="116">
        <v>0</v>
      </c>
      <c r="AD868" s="1646">
        <f t="shared" si="139"/>
        <v>0</v>
      </c>
      <c r="AE868" s="1652">
        <v>0</v>
      </c>
      <c r="AF868" s="116">
        <v>0</v>
      </c>
      <c r="AG868" s="116">
        <v>0</v>
      </c>
      <c r="AH868" s="1646">
        <f t="shared" si="140"/>
        <v>0</v>
      </c>
      <c r="AI868" s="116">
        <v>0</v>
      </c>
      <c r="AJ868" s="116">
        <v>0</v>
      </c>
      <c r="AK868" s="116">
        <v>0</v>
      </c>
      <c r="AL868" s="1655">
        <f t="shared" si="141"/>
        <v>0</v>
      </c>
    </row>
    <row r="869" spans="2:38" outlineLevel="1">
      <c r="B869" s="503" t="s">
        <v>2091</v>
      </c>
      <c r="C869" s="116">
        <v>3.6803400000000002</v>
      </c>
      <c r="D869" s="116">
        <v>2.6066599999999998</v>
      </c>
      <c r="E869" s="116">
        <v>1.0736800000000002</v>
      </c>
      <c r="F869" s="1646">
        <f t="shared" si="133"/>
        <v>0.29173391588820602</v>
      </c>
      <c r="G869" s="116">
        <v>-0.8</v>
      </c>
      <c r="H869" s="116">
        <v>-0.39860000000000001</v>
      </c>
      <c r="I869" s="116">
        <v>-0.40139999999999998</v>
      </c>
      <c r="J869" s="1646">
        <f t="shared" si="134"/>
        <v>0.50174999999999992</v>
      </c>
      <c r="K869" s="116">
        <v>0</v>
      </c>
      <c r="L869" s="116">
        <v>0</v>
      </c>
      <c r="M869" s="116">
        <v>0</v>
      </c>
      <c r="N869" s="1646">
        <f t="shared" si="135"/>
        <v>0</v>
      </c>
      <c r="O869" s="1652">
        <v>0</v>
      </c>
      <c r="P869" s="116">
        <v>0</v>
      </c>
      <c r="Q869" s="116">
        <v>0</v>
      </c>
      <c r="R869" s="1646">
        <f t="shared" si="136"/>
        <v>0</v>
      </c>
      <c r="S869" s="116">
        <v>2.8803400000000003</v>
      </c>
      <c r="T869" s="116">
        <v>2.2080600000000001</v>
      </c>
      <c r="U869" s="116">
        <v>0.67228000000000021</v>
      </c>
      <c r="V869" s="1646">
        <f t="shared" si="137"/>
        <v>0.23340300103460013</v>
      </c>
      <c r="W869" s="116">
        <v>0</v>
      </c>
      <c r="X869" s="116">
        <v>0</v>
      </c>
      <c r="Y869" s="116">
        <v>0</v>
      </c>
      <c r="Z869" s="1646">
        <f t="shared" si="138"/>
        <v>0</v>
      </c>
      <c r="AA869" s="1652">
        <v>0</v>
      </c>
      <c r="AB869" s="116">
        <v>0</v>
      </c>
      <c r="AC869" s="116">
        <v>0</v>
      </c>
      <c r="AD869" s="1646">
        <f t="shared" si="139"/>
        <v>0</v>
      </c>
      <c r="AE869" s="1652">
        <v>0</v>
      </c>
      <c r="AF869" s="116">
        <v>0</v>
      </c>
      <c r="AG869" s="116">
        <v>0</v>
      </c>
      <c r="AH869" s="1646">
        <f t="shared" si="140"/>
        <v>0</v>
      </c>
      <c r="AI869" s="116">
        <v>0</v>
      </c>
      <c r="AJ869" s="116">
        <v>0</v>
      </c>
      <c r="AK869" s="116">
        <v>0</v>
      </c>
      <c r="AL869" s="1655">
        <f t="shared" si="141"/>
        <v>0</v>
      </c>
    </row>
    <row r="870" spans="2:38" outlineLevel="1">
      <c r="B870" s="503" t="s">
        <v>1997</v>
      </c>
      <c r="C870" s="116">
        <v>4.5589799999999991</v>
      </c>
      <c r="D870" s="116">
        <v>3.5199999999999996</v>
      </c>
      <c r="E870" s="116">
        <v>1.03898</v>
      </c>
      <c r="F870" s="1646">
        <f t="shared" si="133"/>
        <v>0.22789746829334637</v>
      </c>
      <c r="G870" s="116">
        <v>0</v>
      </c>
      <c r="H870" s="116">
        <v>0</v>
      </c>
      <c r="I870" s="116">
        <v>0</v>
      </c>
      <c r="J870" s="1646">
        <f t="shared" si="134"/>
        <v>0</v>
      </c>
      <c r="K870" s="116">
        <v>0</v>
      </c>
      <c r="L870" s="116">
        <v>0</v>
      </c>
      <c r="M870" s="116">
        <v>0</v>
      </c>
      <c r="N870" s="1646">
        <f t="shared" si="135"/>
        <v>0</v>
      </c>
      <c r="O870" s="1652">
        <v>0</v>
      </c>
      <c r="P870" s="116">
        <v>0</v>
      </c>
      <c r="Q870" s="116">
        <v>0</v>
      </c>
      <c r="R870" s="1646">
        <f t="shared" si="136"/>
        <v>0</v>
      </c>
      <c r="S870" s="116">
        <v>4.5589799999999991</v>
      </c>
      <c r="T870" s="116">
        <v>3.5199999999999996</v>
      </c>
      <c r="U870" s="116">
        <v>1.03898</v>
      </c>
      <c r="V870" s="1646">
        <f t="shared" si="137"/>
        <v>0.22789746829334637</v>
      </c>
      <c r="W870" s="116">
        <v>0</v>
      </c>
      <c r="X870" s="116">
        <v>0</v>
      </c>
      <c r="Y870" s="116">
        <v>0</v>
      </c>
      <c r="Z870" s="1646">
        <f t="shared" si="138"/>
        <v>0</v>
      </c>
      <c r="AA870" s="1652">
        <v>0</v>
      </c>
      <c r="AB870" s="116">
        <v>0</v>
      </c>
      <c r="AC870" s="116">
        <v>0</v>
      </c>
      <c r="AD870" s="1646">
        <f t="shared" si="139"/>
        <v>0</v>
      </c>
      <c r="AE870" s="1652">
        <v>0</v>
      </c>
      <c r="AF870" s="116">
        <v>0</v>
      </c>
      <c r="AG870" s="116">
        <v>0</v>
      </c>
      <c r="AH870" s="1646">
        <f t="shared" si="140"/>
        <v>0</v>
      </c>
      <c r="AI870" s="116">
        <v>0</v>
      </c>
      <c r="AJ870" s="116">
        <v>0</v>
      </c>
      <c r="AK870" s="116">
        <v>0</v>
      </c>
      <c r="AL870" s="1655">
        <f t="shared" si="141"/>
        <v>0</v>
      </c>
    </row>
    <row r="871" spans="2:38" outlineLevel="1">
      <c r="B871" s="503" t="s">
        <v>2329</v>
      </c>
      <c r="C871" s="116">
        <v>0.18631999999999999</v>
      </c>
      <c r="D871" s="116">
        <v>9.3571399999999999E-2</v>
      </c>
      <c r="E871" s="116">
        <v>9.27486E-2</v>
      </c>
      <c r="F871" s="1646">
        <f t="shared" si="133"/>
        <v>0.49779197080291976</v>
      </c>
      <c r="G871" s="116">
        <v>0</v>
      </c>
      <c r="H871" s="116">
        <v>0</v>
      </c>
      <c r="I871" s="116">
        <v>0</v>
      </c>
      <c r="J871" s="1646">
        <f t="shared" si="134"/>
        <v>0</v>
      </c>
      <c r="K871" s="116">
        <v>0</v>
      </c>
      <c r="L871" s="116">
        <v>0</v>
      </c>
      <c r="M871" s="116">
        <v>0</v>
      </c>
      <c r="N871" s="1646">
        <f t="shared" si="135"/>
        <v>0</v>
      </c>
      <c r="O871" s="1652">
        <v>0</v>
      </c>
      <c r="P871" s="116">
        <v>0</v>
      </c>
      <c r="Q871" s="116">
        <v>0</v>
      </c>
      <c r="R871" s="1646">
        <f t="shared" si="136"/>
        <v>0</v>
      </c>
      <c r="S871" s="116">
        <v>0.18631999999999999</v>
      </c>
      <c r="T871" s="116">
        <v>9.3571399999999999E-2</v>
      </c>
      <c r="U871" s="116">
        <v>9.27486E-2</v>
      </c>
      <c r="V871" s="1646">
        <f t="shared" si="137"/>
        <v>0.49779197080291976</v>
      </c>
      <c r="W871" s="116">
        <v>0</v>
      </c>
      <c r="X871" s="116">
        <v>0</v>
      </c>
      <c r="Y871" s="116">
        <v>0</v>
      </c>
      <c r="Z871" s="1646">
        <f t="shared" si="138"/>
        <v>0</v>
      </c>
      <c r="AA871" s="1652">
        <v>0</v>
      </c>
      <c r="AB871" s="116">
        <v>0</v>
      </c>
      <c r="AC871" s="116">
        <v>0</v>
      </c>
      <c r="AD871" s="1646">
        <f t="shared" si="139"/>
        <v>0</v>
      </c>
      <c r="AE871" s="1652">
        <v>0</v>
      </c>
      <c r="AF871" s="116">
        <v>0</v>
      </c>
      <c r="AG871" s="116">
        <v>0</v>
      </c>
      <c r="AH871" s="1646">
        <f t="shared" si="140"/>
        <v>0</v>
      </c>
      <c r="AI871" s="116">
        <v>0</v>
      </c>
      <c r="AJ871" s="116">
        <v>0</v>
      </c>
      <c r="AK871" s="116">
        <v>0</v>
      </c>
      <c r="AL871" s="1655">
        <f t="shared" si="141"/>
        <v>0</v>
      </c>
    </row>
    <row r="872" spans="2:38" outlineLevel="1">
      <c r="B872" s="503" t="s">
        <v>1709</v>
      </c>
      <c r="C872" s="116">
        <v>0</v>
      </c>
      <c r="D872" s="116">
        <v>0</v>
      </c>
      <c r="E872" s="116">
        <v>0</v>
      </c>
      <c r="F872" s="1646">
        <f t="shared" si="133"/>
        <v>0</v>
      </c>
      <c r="G872" s="116">
        <v>14.93932</v>
      </c>
      <c r="H872" s="116">
        <v>11.888520000000002</v>
      </c>
      <c r="I872" s="116">
        <v>3.0507999999999975</v>
      </c>
      <c r="J872" s="1646">
        <f t="shared" si="134"/>
        <v>0.20421277541414184</v>
      </c>
      <c r="K872" s="116">
        <v>0</v>
      </c>
      <c r="L872" s="116">
        <v>0</v>
      </c>
      <c r="M872" s="116">
        <v>0</v>
      </c>
      <c r="N872" s="1646">
        <f t="shared" si="135"/>
        <v>0</v>
      </c>
      <c r="O872" s="1652">
        <v>0</v>
      </c>
      <c r="P872" s="116">
        <v>0</v>
      </c>
      <c r="Q872" s="116">
        <v>0</v>
      </c>
      <c r="R872" s="1646">
        <f t="shared" si="136"/>
        <v>0</v>
      </c>
      <c r="S872" s="116">
        <v>14.93932</v>
      </c>
      <c r="T872" s="116">
        <v>11.888520000000002</v>
      </c>
      <c r="U872" s="116">
        <v>3.0507999999999975</v>
      </c>
      <c r="V872" s="1646">
        <f t="shared" si="137"/>
        <v>0.20421277541414184</v>
      </c>
      <c r="W872" s="116">
        <v>0</v>
      </c>
      <c r="X872" s="116">
        <v>0</v>
      </c>
      <c r="Y872" s="116">
        <v>0</v>
      </c>
      <c r="Z872" s="1646">
        <f t="shared" si="138"/>
        <v>0</v>
      </c>
      <c r="AA872" s="1652">
        <v>0</v>
      </c>
      <c r="AB872" s="116">
        <v>0</v>
      </c>
      <c r="AC872" s="116">
        <v>0</v>
      </c>
      <c r="AD872" s="1646">
        <f t="shared" si="139"/>
        <v>0</v>
      </c>
      <c r="AE872" s="1652">
        <v>0</v>
      </c>
      <c r="AF872" s="116">
        <v>0</v>
      </c>
      <c r="AG872" s="116">
        <v>0</v>
      </c>
      <c r="AH872" s="1646">
        <f t="shared" si="140"/>
        <v>0</v>
      </c>
      <c r="AI872" s="116">
        <v>0</v>
      </c>
      <c r="AJ872" s="116">
        <v>0</v>
      </c>
      <c r="AK872" s="116">
        <v>0</v>
      </c>
      <c r="AL872" s="1655">
        <f t="shared" si="141"/>
        <v>0</v>
      </c>
    </row>
    <row r="873" spans="2:38" outlineLevel="1">
      <c r="B873" s="503" t="s">
        <v>1375</v>
      </c>
      <c r="C873" s="116">
        <v>61</v>
      </c>
      <c r="D873" s="116">
        <v>5.6159999999999997</v>
      </c>
      <c r="E873" s="116">
        <v>55.384</v>
      </c>
      <c r="F873" s="1646">
        <f t="shared" si="133"/>
        <v>0.90793442622950815</v>
      </c>
      <c r="G873" s="116">
        <v>0</v>
      </c>
      <c r="H873" s="116">
        <v>0</v>
      </c>
      <c r="I873" s="116">
        <v>0</v>
      </c>
      <c r="J873" s="1646">
        <f t="shared" si="134"/>
        <v>0</v>
      </c>
      <c r="K873" s="116">
        <v>0</v>
      </c>
      <c r="L873" s="116">
        <v>0</v>
      </c>
      <c r="M873" s="116">
        <v>0</v>
      </c>
      <c r="N873" s="1646">
        <f t="shared" si="135"/>
        <v>0</v>
      </c>
      <c r="O873" s="1652">
        <v>0</v>
      </c>
      <c r="P873" s="116">
        <v>0</v>
      </c>
      <c r="Q873" s="116">
        <v>0</v>
      </c>
      <c r="R873" s="1646">
        <f t="shared" si="136"/>
        <v>0</v>
      </c>
      <c r="S873" s="116">
        <v>61</v>
      </c>
      <c r="T873" s="116">
        <v>5.6159999999999997</v>
      </c>
      <c r="U873" s="116">
        <v>55.384</v>
      </c>
      <c r="V873" s="1646">
        <f t="shared" si="137"/>
        <v>0.90793442622950815</v>
      </c>
      <c r="W873" s="116">
        <v>0</v>
      </c>
      <c r="X873" s="116">
        <v>0</v>
      </c>
      <c r="Y873" s="116">
        <v>0</v>
      </c>
      <c r="Z873" s="1646">
        <f t="shared" si="138"/>
        <v>0</v>
      </c>
      <c r="AA873" s="1652">
        <v>0</v>
      </c>
      <c r="AB873" s="116">
        <v>0</v>
      </c>
      <c r="AC873" s="116">
        <v>0</v>
      </c>
      <c r="AD873" s="1646">
        <f t="shared" si="139"/>
        <v>0</v>
      </c>
      <c r="AE873" s="1652">
        <v>0</v>
      </c>
      <c r="AF873" s="116">
        <v>0</v>
      </c>
      <c r="AG873" s="116">
        <v>0</v>
      </c>
      <c r="AH873" s="1646">
        <f t="shared" si="140"/>
        <v>0</v>
      </c>
      <c r="AI873" s="116">
        <v>0</v>
      </c>
      <c r="AJ873" s="116">
        <v>0</v>
      </c>
      <c r="AK873" s="116">
        <v>0</v>
      </c>
      <c r="AL873" s="1655">
        <f t="shared" si="141"/>
        <v>0</v>
      </c>
    </row>
    <row r="874" spans="2:38" outlineLevel="1">
      <c r="B874" s="503" t="s">
        <v>1745</v>
      </c>
      <c r="C874" s="116">
        <v>0</v>
      </c>
      <c r="D874" s="116">
        <v>0</v>
      </c>
      <c r="E874" s="116">
        <v>0</v>
      </c>
      <c r="F874" s="1646">
        <f t="shared" si="133"/>
        <v>0</v>
      </c>
      <c r="G874" s="116">
        <v>13.541029999999999</v>
      </c>
      <c r="H874" s="116">
        <v>10.299049500000001</v>
      </c>
      <c r="I874" s="116">
        <v>3.2419804999999977</v>
      </c>
      <c r="J874" s="1646">
        <f t="shared" si="134"/>
        <v>0.2394190471478165</v>
      </c>
      <c r="K874" s="116">
        <v>0</v>
      </c>
      <c r="L874" s="116">
        <v>0</v>
      </c>
      <c r="M874" s="116">
        <v>0</v>
      </c>
      <c r="N874" s="1646">
        <f t="shared" si="135"/>
        <v>0</v>
      </c>
      <c r="O874" s="1652">
        <v>0</v>
      </c>
      <c r="P874" s="116">
        <v>0</v>
      </c>
      <c r="Q874" s="116">
        <v>0</v>
      </c>
      <c r="R874" s="1646">
        <f t="shared" si="136"/>
        <v>0</v>
      </c>
      <c r="S874" s="116">
        <v>13.541029999999999</v>
      </c>
      <c r="T874" s="116">
        <v>10.299049500000001</v>
      </c>
      <c r="U874" s="116">
        <v>3.2419804999999977</v>
      </c>
      <c r="V874" s="1646">
        <f t="shared" si="137"/>
        <v>0.2394190471478165</v>
      </c>
      <c r="W874" s="116">
        <v>0</v>
      </c>
      <c r="X874" s="116">
        <v>0</v>
      </c>
      <c r="Y874" s="116">
        <v>0</v>
      </c>
      <c r="Z874" s="1646">
        <f t="shared" si="138"/>
        <v>0</v>
      </c>
      <c r="AA874" s="1652">
        <v>0</v>
      </c>
      <c r="AB874" s="116">
        <v>0</v>
      </c>
      <c r="AC874" s="116">
        <v>0</v>
      </c>
      <c r="AD874" s="1646">
        <f t="shared" si="139"/>
        <v>0</v>
      </c>
      <c r="AE874" s="1652">
        <v>0</v>
      </c>
      <c r="AF874" s="116">
        <v>0</v>
      </c>
      <c r="AG874" s="116">
        <v>0</v>
      </c>
      <c r="AH874" s="1646">
        <f t="shared" si="140"/>
        <v>0</v>
      </c>
      <c r="AI874" s="116">
        <v>0</v>
      </c>
      <c r="AJ874" s="116">
        <v>0</v>
      </c>
      <c r="AK874" s="116">
        <v>0</v>
      </c>
      <c r="AL874" s="1655">
        <f t="shared" si="141"/>
        <v>0</v>
      </c>
    </row>
    <row r="875" spans="2:38" outlineLevel="1">
      <c r="B875" s="503" t="s">
        <v>2045</v>
      </c>
      <c r="C875" s="116">
        <v>0</v>
      </c>
      <c r="D875" s="116">
        <v>0</v>
      </c>
      <c r="E875" s="116">
        <v>0</v>
      </c>
      <c r="F875" s="1646">
        <f t="shared" si="133"/>
        <v>0</v>
      </c>
      <c r="G875" s="116">
        <v>3.5803400000000001</v>
      </c>
      <c r="H875" s="116">
        <v>2.3320599999999998</v>
      </c>
      <c r="I875" s="116">
        <v>1.2482800000000003</v>
      </c>
      <c r="J875" s="1646">
        <f t="shared" si="134"/>
        <v>0.34864845238161746</v>
      </c>
      <c r="K875" s="116">
        <v>0</v>
      </c>
      <c r="L875" s="116">
        <v>0</v>
      </c>
      <c r="M875" s="116">
        <v>0</v>
      </c>
      <c r="N875" s="1646">
        <f t="shared" si="135"/>
        <v>0</v>
      </c>
      <c r="O875" s="1652">
        <v>0</v>
      </c>
      <c r="P875" s="116">
        <v>0</v>
      </c>
      <c r="Q875" s="116">
        <v>0</v>
      </c>
      <c r="R875" s="1646">
        <f t="shared" si="136"/>
        <v>0</v>
      </c>
      <c r="S875" s="116">
        <v>3.5803400000000001</v>
      </c>
      <c r="T875" s="116">
        <v>2.3320599999999998</v>
      </c>
      <c r="U875" s="116">
        <v>1.2482800000000003</v>
      </c>
      <c r="V875" s="1646">
        <f t="shared" si="137"/>
        <v>0.34864845238161746</v>
      </c>
      <c r="W875" s="116">
        <v>0</v>
      </c>
      <c r="X875" s="116">
        <v>0</v>
      </c>
      <c r="Y875" s="116">
        <v>0</v>
      </c>
      <c r="Z875" s="1646">
        <f t="shared" si="138"/>
        <v>0</v>
      </c>
      <c r="AA875" s="1652">
        <v>0</v>
      </c>
      <c r="AB875" s="116">
        <v>0</v>
      </c>
      <c r="AC875" s="116">
        <v>0</v>
      </c>
      <c r="AD875" s="1646">
        <f t="shared" si="139"/>
        <v>0</v>
      </c>
      <c r="AE875" s="1652">
        <v>0</v>
      </c>
      <c r="AF875" s="116">
        <v>0</v>
      </c>
      <c r="AG875" s="116">
        <v>0</v>
      </c>
      <c r="AH875" s="1646">
        <f t="shared" si="140"/>
        <v>0</v>
      </c>
      <c r="AI875" s="116">
        <v>0</v>
      </c>
      <c r="AJ875" s="116">
        <v>0</v>
      </c>
      <c r="AK875" s="116">
        <v>0</v>
      </c>
      <c r="AL875" s="1655">
        <f t="shared" si="141"/>
        <v>0</v>
      </c>
    </row>
    <row r="876" spans="2:38" outlineLevel="1">
      <c r="B876" s="503" t="s">
        <v>2287</v>
      </c>
      <c r="C876" s="116">
        <v>0</v>
      </c>
      <c r="D876" s="116">
        <v>0</v>
      </c>
      <c r="E876" s="116">
        <v>0</v>
      </c>
      <c r="F876" s="1646">
        <f t="shared" si="133"/>
        <v>0</v>
      </c>
      <c r="G876" s="116">
        <v>0.45042000000000004</v>
      </c>
      <c r="H876" s="116">
        <v>0.21346000000000001</v>
      </c>
      <c r="I876" s="116">
        <v>0.23696</v>
      </c>
      <c r="J876" s="1646">
        <f t="shared" si="134"/>
        <v>0.52608676346521022</v>
      </c>
      <c r="K876" s="116">
        <v>0</v>
      </c>
      <c r="L876" s="116">
        <v>0</v>
      </c>
      <c r="M876" s="116">
        <v>0</v>
      </c>
      <c r="N876" s="1646">
        <f t="shared" si="135"/>
        <v>0</v>
      </c>
      <c r="O876" s="1652">
        <v>0</v>
      </c>
      <c r="P876" s="116">
        <v>0</v>
      </c>
      <c r="Q876" s="116">
        <v>0</v>
      </c>
      <c r="R876" s="1646">
        <f t="shared" si="136"/>
        <v>0</v>
      </c>
      <c r="S876" s="116">
        <v>0.45042000000000004</v>
      </c>
      <c r="T876" s="116">
        <v>0.21346000000000001</v>
      </c>
      <c r="U876" s="116">
        <v>0.23696</v>
      </c>
      <c r="V876" s="1646">
        <f t="shared" si="137"/>
        <v>0.52608676346521022</v>
      </c>
      <c r="W876" s="116">
        <v>0</v>
      </c>
      <c r="X876" s="116">
        <v>0</v>
      </c>
      <c r="Y876" s="116">
        <v>0</v>
      </c>
      <c r="Z876" s="1646">
        <f t="shared" si="138"/>
        <v>0</v>
      </c>
      <c r="AA876" s="1652">
        <v>0</v>
      </c>
      <c r="AB876" s="116">
        <v>0</v>
      </c>
      <c r="AC876" s="116">
        <v>0</v>
      </c>
      <c r="AD876" s="1646">
        <f t="shared" si="139"/>
        <v>0</v>
      </c>
      <c r="AE876" s="1652">
        <v>0</v>
      </c>
      <c r="AF876" s="116">
        <v>0</v>
      </c>
      <c r="AG876" s="116">
        <v>0</v>
      </c>
      <c r="AH876" s="1646">
        <f t="shared" si="140"/>
        <v>0</v>
      </c>
      <c r="AI876" s="116">
        <v>0</v>
      </c>
      <c r="AJ876" s="116">
        <v>0</v>
      </c>
      <c r="AK876" s="116">
        <v>0</v>
      </c>
      <c r="AL876" s="1655">
        <f t="shared" si="141"/>
        <v>0</v>
      </c>
    </row>
    <row r="877" spans="2:38" outlineLevel="1">
      <c r="B877" s="503" t="s">
        <v>2373</v>
      </c>
      <c r="C877" s="116">
        <v>0</v>
      </c>
      <c r="D877" s="116">
        <v>0</v>
      </c>
      <c r="E877" s="116">
        <v>0</v>
      </c>
      <c r="F877" s="1646">
        <f t="shared" si="133"/>
        <v>0</v>
      </c>
      <c r="G877" s="116">
        <v>5.2139999999999985E-2</v>
      </c>
      <c r="H877" s="116">
        <v>3.4913300000000008E-2</v>
      </c>
      <c r="I877" s="116">
        <v>1.722669999999998E-2</v>
      </c>
      <c r="J877" s="1646">
        <f t="shared" si="134"/>
        <v>0.33039317222861497</v>
      </c>
      <c r="K877" s="116">
        <v>0</v>
      </c>
      <c r="L877" s="116">
        <v>0</v>
      </c>
      <c r="M877" s="116">
        <v>0</v>
      </c>
      <c r="N877" s="1646">
        <f t="shared" si="135"/>
        <v>0</v>
      </c>
      <c r="O877" s="1652">
        <v>0</v>
      </c>
      <c r="P877" s="116">
        <v>0</v>
      </c>
      <c r="Q877" s="116">
        <v>0</v>
      </c>
      <c r="R877" s="1646">
        <f t="shared" si="136"/>
        <v>0</v>
      </c>
      <c r="S877" s="116">
        <v>5.2139999999999985E-2</v>
      </c>
      <c r="T877" s="116">
        <v>3.4913300000000008E-2</v>
      </c>
      <c r="U877" s="116">
        <v>1.722669999999998E-2</v>
      </c>
      <c r="V877" s="1646">
        <f t="shared" si="137"/>
        <v>0.33039317222861497</v>
      </c>
      <c r="W877" s="116">
        <v>0</v>
      </c>
      <c r="X877" s="116">
        <v>0</v>
      </c>
      <c r="Y877" s="116">
        <v>0</v>
      </c>
      <c r="Z877" s="1646">
        <f t="shared" si="138"/>
        <v>0</v>
      </c>
      <c r="AA877" s="1652">
        <v>0</v>
      </c>
      <c r="AB877" s="116">
        <v>0</v>
      </c>
      <c r="AC877" s="116">
        <v>0</v>
      </c>
      <c r="AD877" s="1646">
        <f t="shared" si="139"/>
        <v>0</v>
      </c>
      <c r="AE877" s="1652">
        <v>0</v>
      </c>
      <c r="AF877" s="116">
        <v>0</v>
      </c>
      <c r="AG877" s="116">
        <v>0</v>
      </c>
      <c r="AH877" s="1646">
        <f t="shared" si="140"/>
        <v>0</v>
      </c>
      <c r="AI877" s="116">
        <v>0</v>
      </c>
      <c r="AJ877" s="116">
        <v>0</v>
      </c>
      <c r="AK877" s="116">
        <v>0</v>
      </c>
      <c r="AL877" s="1655">
        <f t="shared" si="141"/>
        <v>0</v>
      </c>
    </row>
    <row r="878" spans="2:38" outlineLevel="1">
      <c r="B878" s="503" t="s">
        <v>2301</v>
      </c>
      <c r="C878" s="116">
        <v>0</v>
      </c>
      <c r="D878" s="116">
        <v>0</v>
      </c>
      <c r="E878" s="116">
        <v>0</v>
      </c>
      <c r="F878" s="1646">
        <f t="shared" si="133"/>
        <v>0</v>
      </c>
      <c r="G878" s="116">
        <v>0.35982999999999998</v>
      </c>
      <c r="H878" s="116">
        <v>0.26959</v>
      </c>
      <c r="I878" s="116">
        <v>9.0240000000000015E-2</v>
      </c>
      <c r="J878" s="1646">
        <f t="shared" si="134"/>
        <v>0.25078509296056478</v>
      </c>
      <c r="K878" s="116">
        <v>0</v>
      </c>
      <c r="L878" s="116">
        <v>0</v>
      </c>
      <c r="M878" s="116">
        <v>0</v>
      </c>
      <c r="N878" s="1646">
        <f t="shared" si="135"/>
        <v>0</v>
      </c>
      <c r="O878" s="1652">
        <v>0</v>
      </c>
      <c r="P878" s="116">
        <v>0</v>
      </c>
      <c r="Q878" s="116">
        <v>0</v>
      </c>
      <c r="R878" s="1646">
        <f t="shared" si="136"/>
        <v>0</v>
      </c>
      <c r="S878" s="116">
        <v>0.35982999999999998</v>
      </c>
      <c r="T878" s="116">
        <v>0.26959</v>
      </c>
      <c r="U878" s="116">
        <v>9.0240000000000015E-2</v>
      </c>
      <c r="V878" s="1646">
        <f t="shared" si="137"/>
        <v>0.25078509296056478</v>
      </c>
      <c r="W878" s="116">
        <v>0</v>
      </c>
      <c r="X878" s="116">
        <v>0</v>
      </c>
      <c r="Y878" s="116">
        <v>0</v>
      </c>
      <c r="Z878" s="1646">
        <f t="shared" si="138"/>
        <v>0</v>
      </c>
      <c r="AA878" s="1652">
        <v>0</v>
      </c>
      <c r="AB878" s="116">
        <v>0</v>
      </c>
      <c r="AC878" s="116">
        <v>0</v>
      </c>
      <c r="AD878" s="1646">
        <f t="shared" si="139"/>
        <v>0</v>
      </c>
      <c r="AE878" s="1652">
        <v>0</v>
      </c>
      <c r="AF878" s="116">
        <v>0</v>
      </c>
      <c r="AG878" s="116">
        <v>0</v>
      </c>
      <c r="AH878" s="1646">
        <f t="shared" si="140"/>
        <v>0</v>
      </c>
      <c r="AI878" s="116">
        <v>0</v>
      </c>
      <c r="AJ878" s="116">
        <v>0</v>
      </c>
      <c r="AK878" s="116">
        <v>0</v>
      </c>
      <c r="AL878" s="1655">
        <f t="shared" si="141"/>
        <v>0</v>
      </c>
    </row>
    <row r="879" spans="2:38" outlineLevel="1">
      <c r="B879" s="503" t="s">
        <v>2265</v>
      </c>
      <c r="C879" s="116">
        <v>0.55041999999999991</v>
      </c>
      <c r="D879" s="116">
        <v>0.41966999999999993</v>
      </c>
      <c r="E879" s="116">
        <v>0.13075000000000001</v>
      </c>
      <c r="F879" s="1646">
        <f t="shared" si="133"/>
        <v>0.23754587405980893</v>
      </c>
      <c r="G879" s="116">
        <v>0</v>
      </c>
      <c r="H879" s="116">
        <v>0</v>
      </c>
      <c r="I879" s="116">
        <v>0</v>
      </c>
      <c r="J879" s="1646">
        <f t="shared" si="134"/>
        <v>0</v>
      </c>
      <c r="K879" s="116">
        <v>0</v>
      </c>
      <c r="L879" s="116">
        <v>0</v>
      </c>
      <c r="M879" s="116">
        <v>0</v>
      </c>
      <c r="N879" s="1646">
        <f t="shared" si="135"/>
        <v>0</v>
      </c>
      <c r="O879" s="1652">
        <v>0</v>
      </c>
      <c r="P879" s="116">
        <v>0</v>
      </c>
      <c r="Q879" s="116">
        <v>0</v>
      </c>
      <c r="R879" s="1646">
        <f t="shared" si="136"/>
        <v>0</v>
      </c>
      <c r="S879" s="116">
        <v>0.55041999999999991</v>
      </c>
      <c r="T879" s="116">
        <v>0.41966999999999993</v>
      </c>
      <c r="U879" s="116">
        <v>0.13075000000000001</v>
      </c>
      <c r="V879" s="1646">
        <f t="shared" si="137"/>
        <v>0.23754587405980893</v>
      </c>
      <c r="W879" s="116">
        <v>0</v>
      </c>
      <c r="X879" s="116">
        <v>0</v>
      </c>
      <c r="Y879" s="116">
        <v>0</v>
      </c>
      <c r="Z879" s="1646">
        <f t="shared" si="138"/>
        <v>0</v>
      </c>
      <c r="AA879" s="1652">
        <v>0</v>
      </c>
      <c r="AB879" s="116">
        <v>0</v>
      </c>
      <c r="AC879" s="116">
        <v>0</v>
      </c>
      <c r="AD879" s="1646">
        <f t="shared" si="139"/>
        <v>0</v>
      </c>
      <c r="AE879" s="1652">
        <v>0</v>
      </c>
      <c r="AF879" s="116">
        <v>0</v>
      </c>
      <c r="AG879" s="116">
        <v>0</v>
      </c>
      <c r="AH879" s="1646">
        <f t="shared" si="140"/>
        <v>0</v>
      </c>
      <c r="AI879" s="116">
        <v>0</v>
      </c>
      <c r="AJ879" s="116">
        <v>0</v>
      </c>
      <c r="AK879" s="116">
        <v>0</v>
      </c>
      <c r="AL879" s="1655">
        <f t="shared" si="141"/>
        <v>0</v>
      </c>
    </row>
    <row r="880" spans="2:38" outlineLevel="1">
      <c r="B880" s="503" t="s">
        <v>2401</v>
      </c>
      <c r="C880" s="116">
        <v>0</v>
      </c>
      <c r="D880" s="116">
        <v>2.1040000000000001</v>
      </c>
      <c r="E880" s="116">
        <v>-2.1040000000000001</v>
      </c>
      <c r="F880" s="1646">
        <f t="shared" si="133"/>
        <v>0</v>
      </c>
      <c r="G880" s="116">
        <v>0</v>
      </c>
      <c r="H880" s="116">
        <v>0</v>
      </c>
      <c r="I880" s="116">
        <v>0</v>
      </c>
      <c r="J880" s="1646">
        <f t="shared" si="134"/>
        <v>0</v>
      </c>
      <c r="K880" s="116">
        <v>0</v>
      </c>
      <c r="L880" s="116">
        <v>0</v>
      </c>
      <c r="M880" s="116">
        <v>0</v>
      </c>
      <c r="N880" s="1646">
        <f t="shared" si="135"/>
        <v>0</v>
      </c>
      <c r="O880" s="1652">
        <v>0</v>
      </c>
      <c r="P880" s="116">
        <v>0</v>
      </c>
      <c r="Q880" s="116">
        <v>0</v>
      </c>
      <c r="R880" s="1646">
        <f t="shared" si="136"/>
        <v>0</v>
      </c>
      <c r="S880" s="116">
        <v>0</v>
      </c>
      <c r="T880" s="116">
        <v>2.1040000000000001</v>
      </c>
      <c r="U880" s="116">
        <v>-2.1040000000000001</v>
      </c>
      <c r="V880" s="1646">
        <f t="shared" si="137"/>
        <v>0</v>
      </c>
      <c r="W880" s="116">
        <v>0</v>
      </c>
      <c r="X880" s="116">
        <v>0</v>
      </c>
      <c r="Y880" s="116">
        <v>0</v>
      </c>
      <c r="Z880" s="1646">
        <f t="shared" si="138"/>
        <v>0</v>
      </c>
      <c r="AA880" s="1652">
        <v>0</v>
      </c>
      <c r="AB880" s="116">
        <v>0</v>
      </c>
      <c r="AC880" s="116">
        <v>0</v>
      </c>
      <c r="AD880" s="1646">
        <f t="shared" si="139"/>
        <v>0</v>
      </c>
      <c r="AE880" s="1652">
        <v>0</v>
      </c>
      <c r="AF880" s="116">
        <v>0</v>
      </c>
      <c r="AG880" s="116">
        <v>0</v>
      </c>
      <c r="AH880" s="1646">
        <f t="shared" si="140"/>
        <v>0</v>
      </c>
      <c r="AI880" s="116">
        <v>0</v>
      </c>
      <c r="AJ880" s="116">
        <v>0</v>
      </c>
      <c r="AK880" s="116">
        <v>0</v>
      </c>
      <c r="AL880" s="1655">
        <f t="shared" si="141"/>
        <v>0</v>
      </c>
    </row>
    <row r="881" spans="2:38" outlineLevel="1">
      <c r="B881" s="503" t="s">
        <v>2339</v>
      </c>
      <c r="C881" s="116">
        <v>2.48034</v>
      </c>
      <c r="D881" s="116">
        <v>1.4696776500000002</v>
      </c>
      <c r="E881" s="116">
        <v>1.01066235</v>
      </c>
      <c r="F881" s="1646">
        <f t="shared" si="133"/>
        <v>0.40746927840537994</v>
      </c>
      <c r="G881" s="116">
        <v>-2.3256399999999999</v>
      </c>
      <c r="H881" s="116">
        <v>-1.7321</v>
      </c>
      <c r="I881" s="116">
        <v>-0.59353999999999996</v>
      </c>
      <c r="J881" s="1646">
        <f t="shared" si="134"/>
        <v>0.25521576856263223</v>
      </c>
      <c r="K881" s="116">
        <v>0</v>
      </c>
      <c r="L881" s="116">
        <v>0</v>
      </c>
      <c r="M881" s="116">
        <v>0</v>
      </c>
      <c r="N881" s="1646">
        <f t="shared" si="135"/>
        <v>0</v>
      </c>
      <c r="O881" s="1652">
        <v>0</v>
      </c>
      <c r="P881" s="116">
        <v>0</v>
      </c>
      <c r="Q881" s="116">
        <v>0</v>
      </c>
      <c r="R881" s="1646">
        <f t="shared" si="136"/>
        <v>0</v>
      </c>
      <c r="S881" s="116">
        <v>0.15470000000000028</v>
      </c>
      <c r="T881" s="116">
        <v>-0.2624223499999998</v>
      </c>
      <c r="U881" s="116">
        <v>0.41712235000000009</v>
      </c>
      <c r="V881" s="1646">
        <f t="shared" si="137"/>
        <v>2.6963306399482825</v>
      </c>
      <c r="W881" s="116">
        <v>0</v>
      </c>
      <c r="X881" s="116">
        <v>0</v>
      </c>
      <c r="Y881" s="116">
        <v>0</v>
      </c>
      <c r="Z881" s="1646">
        <f t="shared" si="138"/>
        <v>0</v>
      </c>
      <c r="AA881" s="1652">
        <v>0</v>
      </c>
      <c r="AB881" s="116">
        <v>0</v>
      </c>
      <c r="AC881" s="116">
        <v>0</v>
      </c>
      <c r="AD881" s="1646">
        <f t="shared" si="139"/>
        <v>0</v>
      </c>
      <c r="AE881" s="1652">
        <v>0</v>
      </c>
      <c r="AF881" s="116">
        <v>0</v>
      </c>
      <c r="AG881" s="116">
        <v>0</v>
      </c>
      <c r="AH881" s="1646">
        <f t="shared" si="140"/>
        <v>0</v>
      </c>
      <c r="AI881" s="116">
        <v>0</v>
      </c>
      <c r="AJ881" s="116">
        <v>0</v>
      </c>
      <c r="AK881" s="116">
        <v>0</v>
      </c>
      <c r="AL881" s="1655">
        <f t="shared" si="141"/>
        <v>0</v>
      </c>
    </row>
    <row r="882" spans="2:38" outlineLevel="1">
      <c r="B882" s="503" t="s">
        <v>1555</v>
      </c>
      <c r="C882" s="116">
        <v>25.2</v>
      </c>
      <c r="D882" s="116">
        <v>21.498000000000001</v>
      </c>
      <c r="E882" s="116">
        <v>3.702</v>
      </c>
      <c r="F882" s="1646">
        <f t="shared" si="133"/>
        <v>0.1469047619047619</v>
      </c>
      <c r="G882" s="116">
        <v>0</v>
      </c>
      <c r="H882" s="116">
        <v>0</v>
      </c>
      <c r="I882" s="116">
        <v>0</v>
      </c>
      <c r="J882" s="1646">
        <f t="shared" si="134"/>
        <v>0</v>
      </c>
      <c r="K882" s="116">
        <v>0</v>
      </c>
      <c r="L882" s="116">
        <v>0</v>
      </c>
      <c r="M882" s="116">
        <v>0</v>
      </c>
      <c r="N882" s="1646">
        <f t="shared" si="135"/>
        <v>0</v>
      </c>
      <c r="O882" s="1652">
        <v>0</v>
      </c>
      <c r="P882" s="116">
        <v>0</v>
      </c>
      <c r="Q882" s="116">
        <v>0</v>
      </c>
      <c r="R882" s="1646">
        <f t="shared" si="136"/>
        <v>0</v>
      </c>
      <c r="S882" s="116">
        <v>25.2</v>
      </c>
      <c r="T882" s="116">
        <v>21.498000000000001</v>
      </c>
      <c r="U882" s="116">
        <v>3.702</v>
      </c>
      <c r="V882" s="1646">
        <f t="shared" si="137"/>
        <v>0.1469047619047619</v>
      </c>
      <c r="W882" s="116">
        <v>0</v>
      </c>
      <c r="X882" s="116">
        <v>0</v>
      </c>
      <c r="Y882" s="116">
        <v>0</v>
      </c>
      <c r="Z882" s="1646">
        <f t="shared" si="138"/>
        <v>0</v>
      </c>
      <c r="AA882" s="1652">
        <v>0</v>
      </c>
      <c r="AB882" s="116">
        <v>0</v>
      </c>
      <c r="AC882" s="116">
        <v>0</v>
      </c>
      <c r="AD882" s="1646">
        <f t="shared" si="139"/>
        <v>0</v>
      </c>
      <c r="AE882" s="1652">
        <v>0</v>
      </c>
      <c r="AF882" s="116">
        <v>0</v>
      </c>
      <c r="AG882" s="116">
        <v>0</v>
      </c>
      <c r="AH882" s="1646">
        <f t="shared" si="140"/>
        <v>0</v>
      </c>
      <c r="AI882" s="116">
        <v>0</v>
      </c>
      <c r="AJ882" s="116">
        <v>0</v>
      </c>
      <c r="AK882" s="116">
        <v>0</v>
      </c>
      <c r="AL882" s="1655">
        <f t="shared" si="141"/>
        <v>0</v>
      </c>
    </row>
    <row r="883" spans="2:38" outlineLevel="1">
      <c r="B883" s="503" t="s">
        <v>2409</v>
      </c>
      <c r="C883" s="116">
        <v>-1.4999999999999999E-2</v>
      </c>
      <c r="D883" s="116">
        <v>0</v>
      </c>
      <c r="E883" s="116">
        <v>-1.4999999999999999E-2</v>
      </c>
      <c r="F883" s="1646">
        <f t="shared" si="133"/>
        <v>1</v>
      </c>
      <c r="G883" s="116">
        <v>0</v>
      </c>
      <c r="H883" s="116">
        <v>0</v>
      </c>
      <c r="I883" s="116">
        <v>0</v>
      </c>
      <c r="J883" s="1646">
        <f t="shared" si="134"/>
        <v>0</v>
      </c>
      <c r="K883" s="116">
        <v>0</v>
      </c>
      <c r="L883" s="116">
        <v>0</v>
      </c>
      <c r="M883" s="116">
        <v>0</v>
      </c>
      <c r="N883" s="1646">
        <f t="shared" si="135"/>
        <v>0</v>
      </c>
      <c r="O883" s="1652">
        <v>0</v>
      </c>
      <c r="P883" s="116">
        <v>0</v>
      </c>
      <c r="Q883" s="116">
        <v>0</v>
      </c>
      <c r="R883" s="1646">
        <f t="shared" si="136"/>
        <v>0</v>
      </c>
      <c r="S883" s="116">
        <v>-1.4999999999999999E-2</v>
      </c>
      <c r="T883" s="116">
        <v>0</v>
      </c>
      <c r="U883" s="116">
        <v>-1.4999999999999999E-2</v>
      </c>
      <c r="V883" s="1646">
        <f t="shared" si="137"/>
        <v>1</v>
      </c>
      <c r="W883" s="116">
        <v>0</v>
      </c>
      <c r="X883" s="116">
        <v>0</v>
      </c>
      <c r="Y883" s="116">
        <v>0</v>
      </c>
      <c r="Z883" s="1646">
        <f t="shared" si="138"/>
        <v>0</v>
      </c>
      <c r="AA883" s="1652">
        <v>0</v>
      </c>
      <c r="AB883" s="116">
        <v>0</v>
      </c>
      <c r="AC883" s="116">
        <v>0</v>
      </c>
      <c r="AD883" s="1646">
        <f t="shared" si="139"/>
        <v>0</v>
      </c>
      <c r="AE883" s="1652">
        <v>0</v>
      </c>
      <c r="AF883" s="116">
        <v>0</v>
      </c>
      <c r="AG883" s="116">
        <v>0</v>
      </c>
      <c r="AH883" s="1646">
        <f t="shared" si="140"/>
        <v>0</v>
      </c>
      <c r="AI883" s="116">
        <v>0</v>
      </c>
      <c r="AJ883" s="116">
        <v>0</v>
      </c>
      <c r="AK883" s="116">
        <v>0</v>
      </c>
      <c r="AL883" s="1655">
        <f t="shared" si="141"/>
        <v>0</v>
      </c>
    </row>
    <row r="884" spans="2:38" outlineLevel="1">
      <c r="B884" s="503" t="s">
        <v>2411</v>
      </c>
      <c r="C884" s="116">
        <v>0</v>
      </c>
      <c r="D884" s="116">
        <v>0</v>
      </c>
      <c r="E884" s="116">
        <v>0</v>
      </c>
      <c r="F884" s="1646">
        <f t="shared" si="133"/>
        <v>0</v>
      </c>
      <c r="G884" s="116">
        <v>-0.1598300000000008</v>
      </c>
      <c r="H884" s="116">
        <v>0</v>
      </c>
      <c r="I884" s="116">
        <v>-0.1598300000000008</v>
      </c>
      <c r="J884" s="1646">
        <f t="shared" si="134"/>
        <v>1</v>
      </c>
      <c r="K884" s="116">
        <v>0</v>
      </c>
      <c r="L884" s="116">
        <v>0</v>
      </c>
      <c r="M884" s="116">
        <v>0</v>
      </c>
      <c r="N884" s="1646">
        <f t="shared" si="135"/>
        <v>0</v>
      </c>
      <c r="O884" s="1652">
        <v>0</v>
      </c>
      <c r="P884" s="116">
        <v>0</v>
      </c>
      <c r="Q884" s="116">
        <v>0</v>
      </c>
      <c r="R884" s="1646">
        <f t="shared" si="136"/>
        <v>0</v>
      </c>
      <c r="S884" s="116">
        <v>-0.1598300000000008</v>
      </c>
      <c r="T884" s="116">
        <v>0</v>
      </c>
      <c r="U884" s="116">
        <v>-0.1598300000000008</v>
      </c>
      <c r="V884" s="1646">
        <f t="shared" si="137"/>
        <v>1</v>
      </c>
      <c r="W884" s="116">
        <v>0</v>
      </c>
      <c r="X884" s="116">
        <v>0</v>
      </c>
      <c r="Y884" s="116">
        <v>0</v>
      </c>
      <c r="Z884" s="1646">
        <f t="shared" si="138"/>
        <v>0</v>
      </c>
      <c r="AA884" s="1652">
        <v>0</v>
      </c>
      <c r="AB884" s="116">
        <v>0</v>
      </c>
      <c r="AC884" s="116">
        <v>0</v>
      </c>
      <c r="AD884" s="1646">
        <f t="shared" si="139"/>
        <v>0</v>
      </c>
      <c r="AE884" s="1652">
        <v>0</v>
      </c>
      <c r="AF884" s="116">
        <v>0</v>
      </c>
      <c r="AG884" s="116">
        <v>0</v>
      </c>
      <c r="AH884" s="1646">
        <f t="shared" si="140"/>
        <v>0</v>
      </c>
      <c r="AI884" s="116">
        <v>0</v>
      </c>
      <c r="AJ884" s="116">
        <v>0</v>
      </c>
      <c r="AK884" s="116">
        <v>0</v>
      </c>
      <c r="AL884" s="1655">
        <f t="shared" si="141"/>
        <v>0</v>
      </c>
    </row>
    <row r="885" spans="2:38" outlineLevel="1">
      <c r="B885" s="503" t="s">
        <v>2403</v>
      </c>
      <c r="C885" s="116">
        <v>0</v>
      </c>
      <c r="D885" s="116">
        <v>0</v>
      </c>
      <c r="E885" s="116">
        <v>0</v>
      </c>
      <c r="F885" s="1646">
        <f t="shared" si="133"/>
        <v>0</v>
      </c>
      <c r="G885" s="116">
        <v>0</v>
      </c>
      <c r="H885" s="116">
        <v>0</v>
      </c>
      <c r="I885" s="116">
        <v>0</v>
      </c>
      <c r="J885" s="1646">
        <f t="shared" si="134"/>
        <v>0</v>
      </c>
      <c r="K885" s="116">
        <v>0</v>
      </c>
      <c r="L885" s="116">
        <v>0</v>
      </c>
      <c r="M885" s="116">
        <v>0</v>
      </c>
      <c r="N885" s="1646">
        <f t="shared" si="135"/>
        <v>0</v>
      </c>
      <c r="O885" s="1652">
        <v>0</v>
      </c>
      <c r="P885" s="116">
        <v>0</v>
      </c>
      <c r="Q885" s="116">
        <v>0</v>
      </c>
      <c r="R885" s="1646">
        <f t="shared" si="136"/>
        <v>0</v>
      </c>
      <c r="S885" s="116">
        <v>0</v>
      </c>
      <c r="T885" s="116">
        <v>0</v>
      </c>
      <c r="U885" s="116">
        <v>0</v>
      </c>
      <c r="V885" s="1646">
        <f t="shared" si="137"/>
        <v>0</v>
      </c>
      <c r="W885" s="116">
        <v>0</v>
      </c>
      <c r="X885" s="116">
        <v>0</v>
      </c>
      <c r="Y885" s="116">
        <v>0</v>
      </c>
      <c r="Z885" s="1646">
        <f t="shared" si="138"/>
        <v>0</v>
      </c>
      <c r="AA885" s="1652">
        <v>0</v>
      </c>
      <c r="AB885" s="116">
        <v>0</v>
      </c>
      <c r="AC885" s="116">
        <v>0</v>
      </c>
      <c r="AD885" s="1646">
        <f t="shared" si="139"/>
        <v>0</v>
      </c>
      <c r="AE885" s="1652">
        <v>0</v>
      </c>
      <c r="AF885" s="116">
        <v>0</v>
      </c>
      <c r="AG885" s="116">
        <v>0</v>
      </c>
      <c r="AH885" s="1646">
        <f t="shared" si="140"/>
        <v>0</v>
      </c>
      <c r="AI885" s="116">
        <v>0</v>
      </c>
      <c r="AJ885" s="116">
        <v>0</v>
      </c>
      <c r="AK885" s="116">
        <v>0</v>
      </c>
      <c r="AL885" s="1655">
        <f t="shared" si="141"/>
        <v>0</v>
      </c>
    </row>
    <row r="886" spans="2:38" outlineLevel="1">
      <c r="B886" s="503" t="s">
        <v>1813</v>
      </c>
      <c r="C886" s="116">
        <v>10.363239999999999</v>
      </c>
      <c r="D886" s="116">
        <v>1.3425022</v>
      </c>
      <c r="E886" s="116">
        <v>9.0207377999999991</v>
      </c>
      <c r="F886" s="1646">
        <f t="shared" si="133"/>
        <v>0.87045535952076758</v>
      </c>
      <c r="G886" s="116">
        <v>0</v>
      </c>
      <c r="H886" s="116">
        <v>0</v>
      </c>
      <c r="I886" s="116">
        <v>0</v>
      </c>
      <c r="J886" s="1646">
        <f t="shared" si="134"/>
        <v>0</v>
      </c>
      <c r="K886" s="116">
        <v>0</v>
      </c>
      <c r="L886" s="116">
        <v>0</v>
      </c>
      <c r="M886" s="116">
        <v>0</v>
      </c>
      <c r="N886" s="1646">
        <f t="shared" si="135"/>
        <v>0</v>
      </c>
      <c r="O886" s="1652">
        <v>0</v>
      </c>
      <c r="P886" s="116">
        <v>0</v>
      </c>
      <c r="Q886" s="116">
        <v>0</v>
      </c>
      <c r="R886" s="1646">
        <f t="shared" si="136"/>
        <v>0</v>
      </c>
      <c r="S886" s="116">
        <v>10.363239999999999</v>
      </c>
      <c r="T886" s="116">
        <v>1.3425022</v>
      </c>
      <c r="U886" s="116">
        <v>9.0207377999999991</v>
      </c>
      <c r="V886" s="1646">
        <f t="shared" si="137"/>
        <v>0.87045535952076758</v>
      </c>
      <c r="W886" s="116">
        <v>0</v>
      </c>
      <c r="X886" s="116">
        <v>0</v>
      </c>
      <c r="Y886" s="116">
        <v>0</v>
      </c>
      <c r="Z886" s="1646">
        <f t="shared" si="138"/>
        <v>0</v>
      </c>
      <c r="AA886" s="1652">
        <v>0</v>
      </c>
      <c r="AB886" s="116">
        <v>0</v>
      </c>
      <c r="AC886" s="116">
        <v>0</v>
      </c>
      <c r="AD886" s="1646">
        <f t="shared" si="139"/>
        <v>0</v>
      </c>
      <c r="AE886" s="1652">
        <v>0</v>
      </c>
      <c r="AF886" s="116">
        <v>0</v>
      </c>
      <c r="AG886" s="116">
        <v>0</v>
      </c>
      <c r="AH886" s="1646">
        <f t="shared" si="140"/>
        <v>0</v>
      </c>
      <c r="AI886" s="116">
        <v>0</v>
      </c>
      <c r="AJ886" s="116">
        <v>0</v>
      </c>
      <c r="AK886" s="116">
        <v>0</v>
      </c>
      <c r="AL886" s="1655">
        <f t="shared" si="141"/>
        <v>0</v>
      </c>
    </row>
    <row r="887" spans="2:38" outlineLevel="1">
      <c r="B887" s="503" t="s">
        <v>2341</v>
      </c>
      <c r="C887" s="116">
        <v>0</v>
      </c>
      <c r="D887" s="116">
        <v>0</v>
      </c>
      <c r="E887" s="116">
        <v>0</v>
      </c>
      <c r="F887" s="1646">
        <f t="shared" si="133"/>
        <v>0</v>
      </c>
      <c r="G887" s="116">
        <v>0.15469999999999998</v>
      </c>
      <c r="H887" s="116">
        <v>0.1017957</v>
      </c>
      <c r="I887" s="116">
        <v>5.2904299999999994E-2</v>
      </c>
      <c r="J887" s="1646">
        <f t="shared" si="134"/>
        <v>0.34197996121525537</v>
      </c>
      <c r="K887" s="116">
        <v>0</v>
      </c>
      <c r="L887" s="116">
        <v>0</v>
      </c>
      <c r="M887" s="116">
        <v>0</v>
      </c>
      <c r="N887" s="1646">
        <f t="shared" si="135"/>
        <v>0</v>
      </c>
      <c r="O887" s="1652">
        <v>0</v>
      </c>
      <c r="P887" s="116">
        <v>0</v>
      </c>
      <c r="Q887" s="116">
        <v>0</v>
      </c>
      <c r="R887" s="1646">
        <f t="shared" si="136"/>
        <v>0</v>
      </c>
      <c r="S887" s="116">
        <v>0.15469999999999998</v>
      </c>
      <c r="T887" s="116">
        <v>0.1017957</v>
      </c>
      <c r="U887" s="116">
        <v>5.2904299999999994E-2</v>
      </c>
      <c r="V887" s="1646">
        <f t="shared" si="137"/>
        <v>0.34197996121525537</v>
      </c>
      <c r="W887" s="116">
        <v>0</v>
      </c>
      <c r="X887" s="116">
        <v>0</v>
      </c>
      <c r="Y887" s="116">
        <v>0</v>
      </c>
      <c r="Z887" s="1646">
        <f t="shared" si="138"/>
        <v>0</v>
      </c>
      <c r="AA887" s="1652">
        <v>0</v>
      </c>
      <c r="AB887" s="116">
        <v>0</v>
      </c>
      <c r="AC887" s="116">
        <v>0</v>
      </c>
      <c r="AD887" s="1646">
        <f t="shared" si="139"/>
        <v>0</v>
      </c>
      <c r="AE887" s="1652">
        <v>0</v>
      </c>
      <c r="AF887" s="116">
        <v>0</v>
      </c>
      <c r="AG887" s="116">
        <v>0</v>
      </c>
      <c r="AH887" s="1646">
        <f t="shared" si="140"/>
        <v>0</v>
      </c>
      <c r="AI887" s="116">
        <v>0</v>
      </c>
      <c r="AJ887" s="116">
        <v>0</v>
      </c>
      <c r="AK887" s="116">
        <v>0</v>
      </c>
      <c r="AL887" s="1655">
        <f t="shared" si="141"/>
        <v>0</v>
      </c>
    </row>
    <row r="888" spans="2:38" outlineLevel="1">
      <c r="B888" s="503" t="s">
        <v>4837</v>
      </c>
      <c r="C888" s="116">
        <v>0</v>
      </c>
      <c r="D888" s="116">
        <v>0</v>
      </c>
      <c r="E888" s="116">
        <v>0</v>
      </c>
      <c r="F888" s="1646">
        <f t="shared" si="133"/>
        <v>0</v>
      </c>
      <c r="G888" s="116">
        <v>2.6333199999999999</v>
      </c>
      <c r="H888" s="116">
        <v>1.1998466000000001</v>
      </c>
      <c r="I888" s="116">
        <v>1.4334733999999996</v>
      </c>
      <c r="J888" s="1646">
        <f t="shared" si="134"/>
        <v>0.54435974359363826</v>
      </c>
      <c r="K888" s="116">
        <v>0</v>
      </c>
      <c r="L888" s="116">
        <v>0</v>
      </c>
      <c r="M888" s="116">
        <v>0</v>
      </c>
      <c r="N888" s="1646">
        <f t="shared" si="135"/>
        <v>0</v>
      </c>
      <c r="O888" s="1652">
        <v>0</v>
      </c>
      <c r="P888" s="116">
        <v>0</v>
      </c>
      <c r="Q888" s="116">
        <v>0</v>
      </c>
      <c r="R888" s="1646">
        <f t="shared" si="136"/>
        <v>0</v>
      </c>
      <c r="S888" s="116">
        <v>2.6333199999999999</v>
      </c>
      <c r="T888" s="116">
        <v>1.1998466000000001</v>
      </c>
      <c r="U888" s="116">
        <v>1.4334733999999996</v>
      </c>
      <c r="V888" s="1646">
        <f t="shared" si="137"/>
        <v>0.54435974359363826</v>
      </c>
      <c r="W888" s="116">
        <v>0</v>
      </c>
      <c r="X888" s="116">
        <v>0</v>
      </c>
      <c r="Y888" s="116">
        <v>0</v>
      </c>
      <c r="Z888" s="1646">
        <f t="shared" si="138"/>
        <v>0</v>
      </c>
      <c r="AA888" s="1652">
        <v>0</v>
      </c>
      <c r="AB888" s="116">
        <v>0</v>
      </c>
      <c r="AC888" s="116">
        <v>0</v>
      </c>
      <c r="AD888" s="1646">
        <f t="shared" si="139"/>
        <v>0</v>
      </c>
      <c r="AE888" s="1652">
        <v>0</v>
      </c>
      <c r="AF888" s="116">
        <v>0</v>
      </c>
      <c r="AG888" s="116">
        <v>0</v>
      </c>
      <c r="AH888" s="1646">
        <f t="shared" si="140"/>
        <v>0</v>
      </c>
      <c r="AI888" s="116">
        <v>0</v>
      </c>
      <c r="AJ888" s="116">
        <v>0</v>
      </c>
      <c r="AK888" s="116">
        <v>0</v>
      </c>
      <c r="AL888" s="1655">
        <f t="shared" si="141"/>
        <v>0</v>
      </c>
    </row>
    <row r="889" spans="2:38" outlineLevel="1">
      <c r="B889" s="503" t="s">
        <v>2061</v>
      </c>
      <c r="C889" s="116">
        <v>3.1948600000000003</v>
      </c>
      <c r="D889" s="116">
        <v>1.5946082000000001</v>
      </c>
      <c r="E889" s="116">
        <v>1.6002518000000001</v>
      </c>
      <c r="F889" s="1646">
        <f t="shared" si="133"/>
        <v>0.50088323119009914</v>
      </c>
      <c r="G889" s="116">
        <v>0</v>
      </c>
      <c r="H889" s="116">
        <v>0</v>
      </c>
      <c r="I889" s="116">
        <v>0</v>
      </c>
      <c r="J889" s="1646">
        <f t="shared" si="134"/>
        <v>0</v>
      </c>
      <c r="K889" s="116">
        <v>0</v>
      </c>
      <c r="L889" s="116">
        <v>0</v>
      </c>
      <c r="M889" s="116">
        <v>0</v>
      </c>
      <c r="N889" s="1646">
        <f t="shared" si="135"/>
        <v>0</v>
      </c>
      <c r="O889" s="1652">
        <v>0</v>
      </c>
      <c r="P889" s="116">
        <v>0</v>
      </c>
      <c r="Q889" s="116">
        <v>0</v>
      </c>
      <c r="R889" s="1646">
        <f t="shared" si="136"/>
        <v>0</v>
      </c>
      <c r="S889" s="116">
        <v>3.1948600000000003</v>
      </c>
      <c r="T889" s="116">
        <v>1.5946082000000001</v>
      </c>
      <c r="U889" s="116">
        <v>1.6002518000000001</v>
      </c>
      <c r="V889" s="1646">
        <f t="shared" si="137"/>
        <v>0.50088323119009914</v>
      </c>
      <c r="W889" s="116">
        <v>0</v>
      </c>
      <c r="X889" s="116">
        <v>0</v>
      </c>
      <c r="Y889" s="116">
        <v>0</v>
      </c>
      <c r="Z889" s="1646">
        <f t="shared" si="138"/>
        <v>0</v>
      </c>
      <c r="AA889" s="1652">
        <v>0</v>
      </c>
      <c r="AB889" s="116">
        <v>0</v>
      </c>
      <c r="AC889" s="116">
        <v>0</v>
      </c>
      <c r="AD889" s="1646">
        <f t="shared" si="139"/>
        <v>0</v>
      </c>
      <c r="AE889" s="1652">
        <v>0</v>
      </c>
      <c r="AF889" s="116">
        <v>0</v>
      </c>
      <c r="AG889" s="116">
        <v>0</v>
      </c>
      <c r="AH889" s="1646">
        <f t="shared" si="140"/>
        <v>0</v>
      </c>
      <c r="AI889" s="116">
        <v>0</v>
      </c>
      <c r="AJ889" s="116">
        <v>0</v>
      </c>
      <c r="AK889" s="116">
        <v>0</v>
      </c>
      <c r="AL889" s="1655">
        <f t="shared" si="141"/>
        <v>0</v>
      </c>
    </row>
    <row r="890" spans="2:38" outlineLevel="1">
      <c r="B890" s="503" t="s">
        <v>2207</v>
      </c>
      <c r="C890" s="116">
        <v>1.01966</v>
      </c>
      <c r="D890" s="116">
        <v>0.83933999999999986</v>
      </c>
      <c r="E890" s="116">
        <v>0.18032000000000006</v>
      </c>
      <c r="F890" s="1646">
        <f t="shared" si="133"/>
        <v>0.1768432614793167</v>
      </c>
      <c r="G890" s="116">
        <v>0</v>
      </c>
      <c r="H890" s="116">
        <v>0</v>
      </c>
      <c r="I890" s="116">
        <v>0</v>
      </c>
      <c r="J890" s="1646">
        <f t="shared" si="134"/>
        <v>0</v>
      </c>
      <c r="K890" s="116">
        <v>0</v>
      </c>
      <c r="L890" s="116">
        <v>0</v>
      </c>
      <c r="M890" s="116">
        <v>0</v>
      </c>
      <c r="N890" s="1646">
        <f t="shared" si="135"/>
        <v>0</v>
      </c>
      <c r="O890" s="1652">
        <v>0</v>
      </c>
      <c r="P890" s="116">
        <v>0</v>
      </c>
      <c r="Q890" s="116">
        <v>0</v>
      </c>
      <c r="R890" s="1646">
        <f t="shared" si="136"/>
        <v>0</v>
      </c>
      <c r="S890" s="116">
        <v>1.01966</v>
      </c>
      <c r="T890" s="116">
        <v>0.83933999999999986</v>
      </c>
      <c r="U890" s="116">
        <v>0.18032000000000006</v>
      </c>
      <c r="V890" s="1646">
        <f t="shared" si="137"/>
        <v>0.1768432614793167</v>
      </c>
      <c r="W890" s="116">
        <v>0</v>
      </c>
      <c r="X890" s="116">
        <v>0</v>
      </c>
      <c r="Y890" s="116">
        <v>0</v>
      </c>
      <c r="Z890" s="1646">
        <f t="shared" si="138"/>
        <v>0</v>
      </c>
      <c r="AA890" s="1652">
        <v>0</v>
      </c>
      <c r="AB890" s="116">
        <v>0</v>
      </c>
      <c r="AC890" s="116">
        <v>0</v>
      </c>
      <c r="AD890" s="1646">
        <f t="shared" si="139"/>
        <v>0</v>
      </c>
      <c r="AE890" s="1652">
        <v>0</v>
      </c>
      <c r="AF890" s="116">
        <v>0</v>
      </c>
      <c r="AG890" s="116">
        <v>0</v>
      </c>
      <c r="AH890" s="1646">
        <f t="shared" si="140"/>
        <v>0</v>
      </c>
      <c r="AI890" s="116">
        <v>0</v>
      </c>
      <c r="AJ890" s="116">
        <v>0</v>
      </c>
      <c r="AK890" s="116">
        <v>0</v>
      </c>
      <c r="AL890" s="1655">
        <f t="shared" si="141"/>
        <v>0</v>
      </c>
    </row>
    <row r="891" spans="2:38" outlineLevel="1">
      <c r="B891" s="503" t="s">
        <v>1913</v>
      </c>
      <c r="C891" s="116">
        <v>6.5256500000000015</v>
      </c>
      <c r="D891" s="116">
        <v>3.3595581999999999</v>
      </c>
      <c r="E891" s="116">
        <v>3.1660918000000016</v>
      </c>
      <c r="F891" s="1646">
        <f t="shared" si="133"/>
        <v>0.48517646517971402</v>
      </c>
      <c r="G891" s="116">
        <v>0</v>
      </c>
      <c r="H891" s="116">
        <v>0</v>
      </c>
      <c r="I891" s="116">
        <v>0</v>
      </c>
      <c r="J891" s="1646">
        <f t="shared" si="134"/>
        <v>0</v>
      </c>
      <c r="K891" s="116">
        <v>0</v>
      </c>
      <c r="L891" s="116">
        <v>0</v>
      </c>
      <c r="M891" s="116">
        <v>0</v>
      </c>
      <c r="N891" s="1646">
        <f t="shared" si="135"/>
        <v>0</v>
      </c>
      <c r="O891" s="1652">
        <v>0</v>
      </c>
      <c r="P891" s="116">
        <v>0</v>
      </c>
      <c r="Q891" s="116">
        <v>0</v>
      </c>
      <c r="R891" s="1646">
        <f t="shared" si="136"/>
        <v>0</v>
      </c>
      <c r="S891" s="116">
        <v>6.5256500000000015</v>
      </c>
      <c r="T891" s="116">
        <v>3.3595581999999999</v>
      </c>
      <c r="U891" s="116">
        <v>3.1660918000000016</v>
      </c>
      <c r="V891" s="1646">
        <f t="shared" si="137"/>
        <v>0.48517646517971402</v>
      </c>
      <c r="W891" s="116">
        <v>0</v>
      </c>
      <c r="X891" s="116">
        <v>0</v>
      </c>
      <c r="Y891" s="116">
        <v>0</v>
      </c>
      <c r="Z891" s="1646">
        <f t="shared" si="138"/>
        <v>0</v>
      </c>
      <c r="AA891" s="1652">
        <v>0</v>
      </c>
      <c r="AB891" s="116">
        <v>0</v>
      </c>
      <c r="AC891" s="116">
        <v>0</v>
      </c>
      <c r="AD891" s="1646">
        <f t="shared" si="139"/>
        <v>0</v>
      </c>
      <c r="AE891" s="1652">
        <v>0</v>
      </c>
      <c r="AF891" s="116">
        <v>0</v>
      </c>
      <c r="AG891" s="116">
        <v>0</v>
      </c>
      <c r="AH891" s="1646">
        <f t="shared" si="140"/>
        <v>0</v>
      </c>
      <c r="AI891" s="116">
        <v>0</v>
      </c>
      <c r="AJ891" s="116">
        <v>0</v>
      </c>
      <c r="AK891" s="116">
        <v>0</v>
      </c>
      <c r="AL891" s="1655">
        <f t="shared" si="141"/>
        <v>0</v>
      </c>
    </row>
    <row r="892" spans="2:38" outlineLevel="1">
      <c r="B892" s="503" t="s">
        <v>2249</v>
      </c>
      <c r="C892" s="116">
        <v>0</v>
      </c>
      <c r="D892" s="116">
        <v>0</v>
      </c>
      <c r="E892" s="116">
        <v>0</v>
      </c>
      <c r="F892" s="1646">
        <f t="shared" si="133"/>
        <v>0</v>
      </c>
      <c r="G892" s="116">
        <v>0.66154000000000002</v>
      </c>
      <c r="H892" s="116">
        <v>0.33144199999999996</v>
      </c>
      <c r="I892" s="116">
        <v>0.330098</v>
      </c>
      <c r="J892" s="1646">
        <f t="shared" si="134"/>
        <v>0.49898418840886416</v>
      </c>
      <c r="K892" s="116">
        <v>0</v>
      </c>
      <c r="L892" s="116">
        <v>0</v>
      </c>
      <c r="M892" s="116">
        <v>0</v>
      </c>
      <c r="N892" s="1646">
        <f t="shared" si="135"/>
        <v>0</v>
      </c>
      <c r="O892" s="1652">
        <v>0</v>
      </c>
      <c r="P892" s="116">
        <v>0</v>
      </c>
      <c r="Q892" s="116">
        <v>0</v>
      </c>
      <c r="R892" s="1646">
        <f t="shared" si="136"/>
        <v>0</v>
      </c>
      <c r="S892" s="116">
        <v>0.66154000000000002</v>
      </c>
      <c r="T892" s="116">
        <v>0.33144199999999996</v>
      </c>
      <c r="U892" s="116">
        <v>0.330098</v>
      </c>
      <c r="V892" s="1646">
        <f t="shared" si="137"/>
        <v>0.49898418840886416</v>
      </c>
      <c r="W892" s="116">
        <v>0</v>
      </c>
      <c r="X892" s="116">
        <v>0</v>
      </c>
      <c r="Y892" s="116">
        <v>0</v>
      </c>
      <c r="Z892" s="1646">
        <f t="shared" si="138"/>
        <v>0</v>
      </c>
      <c r="AA892" s="1652">
        <v>0</v>
      </c>
      <c r="AB892" s="116">
        <v>0</v>
      </c>
      <c r="AC892" s="116">
        <v>0</v>
      </c>
      <c r="AD892" s="1646">
        <f t="shared" si="139"/>
        <v>0</v>
      </c>
      <c r="AE892" s="1652">
        <v>0</v>
      </c>
      <c r="AF892" s="116">
        <v>0</v>
      </c>
      <c r="AG892" s="116">
        <v>0</v>
      </c>
      <c r="AH892" s="1646">
        <f t="shared" si="140"/>
        <v>0</v>
      </c>
      <c r="AI892" s="116">
        <v>0</v>
      </c>
      <c r="AJ892" s="116">
        <v>0</v>
      </c>
      <c r="AK892" s="116">
        <v>0</v>
      </c>
      <c r="AL892" s="1655">
        <f t="shared" si="141"/>
        <v>0</v>
      </c>
    </row>
    <row r="893" spans="2:38" outlineLevel="1">
      <c r="B893" s="503" t="s">
        <v>1601</v>
      </c>
      <c r="C893" s="116">
        <v>21.280339999999999</v>
      </c>
      <c r="D893" s="116">
        <v>17.369665600000001</v>
      </c>
      <c r="E893" s="116">
        <v>3.9106744</v>
      </c>
      <c r="F893" s="1646">
        <f t="shared" si="133"/>
        <v>0.18376935706854308</v>
      </c>
      <c r="G893" s="116">
        <v>0</v>
      </c>
      <c r="H893" s="116">
        <v>0</v>
      </c>
      <c r="I893" s="116">
        <v>0</v>
      </c>
      <c r="J893" s="1646">
        <f t="shared" si="134"/>
        <v>0</v>
      </c>
      <c r="K893" s="116">
        <v>0</v>
      </c>
      <c r="L893" s="116">
        <v>0</v>
      </c>
      <c r="M893" s="116">
        <v>0</v>
      </c>
      <c r="N893" s="1646">
        <f t="shared" si="135"/>
        <v>0</v>
      </c>
      <c r="O893" s="1652">
        <v>0</v>
      </c>
      <c r="P893" s="116">
        <v>0</v>
      </c>
      <c r="Q893" s="116">
        <v>0</v>
      </c>
      <c r="R893" s="1646">
        <f t="shared" si="136"/>
        <v>0</v>
      </c>
      <c r="S893" s="116">
        <v>21.280339999999999</v>
      </c>
      <c r="T893" s="116">
        <v>17.369665600000001</v>
      </c>
      <c r="U893" s="116">
        <v>3.9106744</v>
      </c>
      <c r="V893" s="1646">
        <f t="shared" si="137"/>
        <v>0.18376935706854308</v>
      </c>
      <c r="W893" s="116">
        <v>0</v>
      </c>
      <c r="X893" s="116">
        <v>0</v>
      </c>
      <c r="Y893" s="116">
        <v>0</v>
      </c>
      <c r="Z893" s="1646">
        <f t="shared" si="138"/>
        <v>0</v>
      </c>
      <c r="AA893" s="1652">
        <v>0</v>
      </c>
      <c r="AB893" s="116">
        <v>0</v>
      </c>
      <c r="AC893" s="116">
        <v>0</v>
      </c>
      <c r="AD893" s="1646">
        <f t="shared" si="139"/>
        <v>0</v>
      </c>
      <c r="AE893" s="1652">
        <v>0</v>
      </c>
      <c r="AF893" s="116">
        <v>0</v>
      </c>
      <c r="AG893" s="116">
        <v>0</v>
      </c>
      <c r="AH893" s="1646">
        <f t="shared" si="140"/>
        <v>0</v>
      </c>
      <c r="AI893" s="116">
        <v>0</v>
      </c>
      <c r="AJ893" s="116">
        <v>0</v>
      </c>
      <c r="AK893" s="116">
        <v>0</v>
      </c>
      <c r="AL893" s="1655">
        <f t="shared" si="141"/>
        <v>0</v>
      </c>
    </row>
    <row r="894" spans="2:38" outlineLevel="1">
      <c r="B894" s="503" t="s">
        <v>2205</v>
      </c>
      <c r="C894" s="116">
        <v>1.0256400000000001</v>
      </c>
      <c r="D894" s="116">
        <v>0.77876999999999996</v>
      </c>
      <c r="E894" s="116">
        <v>0.24687000000000012</v>
      </c>
      <c r="F894" s="1646">
        <f t="shared" si="133"/>
        <v>0.24069849069849078</v>
      </c>
      <c r="G894" s="116">
        <v>0</v>
      </c>
      <c r="H894" s="116">
        <v>0</v>
      </c>
      <c r="I894" s="116">
        <v>0</v>
      </c>
      <c r="J894" s="1646">
        <f t="shared" si="134"/>
        <v>0</v>
      </c>
      <c r="K894" s="116">
        <v>0</v>
      </c>
      <c r="L894" s="116">
        <v>0</v>
      </c>
      <c r="M894" s="116">
        <v>0</v>
      </c>
      <c r="N894" s="1646">
        <f t="shared" si="135"/>
        <v>0</v>
      </c>
      <c r="O894" s="1652">
        <v>0</v>
      </c>
      <c r="P894" s="116">
        <v>0</v>
      </c>
      <c r="Q894" s="116">
        <v>0</v>
      </c>
      <c r="R894" s="1646">
        <f t="shared" si="136"/>
        <v>0</v>
      </c>
      <c r="S894" s="116">
        <v>1.0256400000000001</v>
      </c>
      <c r="T894" s="116">
        <v>0.77876999999999996</v>
      </c>
      <c r="U894" s="116">
        <v>0.24687000000000012</v>
      </c>
      <c r="V894" s="1646">
        <f t="shared" si="137"/>
        <v>0.24069849069849078</v>
      </c>
      <c r="W894" s="116">
        <v>0</v>
      </c>
      <c r="X894" s="116">
        <v>0</v>
      </c>
      <c r="Y894" s="116">
        <v>0</v>
      </c>
      <c r="Z894" s="1646">
        <f t="shared" si="138"/>
        <v>0</v>
      </c>
      <c r="AA894" s="1652">
        <v>0</v>
      </c>
      <c r="AB894" s="116">
        <v>0</v>
      </c>
      <c r="AC894" s="116">
        <v>0</v>
      </c>
      <c r="AD894" s="1646">
        <f t="shared" si="139"/>
        <v>0</v>
      </c>
      <c r="AE894" s="1652">
        <v>0</v>
      </c>
      <c r="AF894" s="116">
        <v>0</v>
      </c>
      <c r="AG894" s="116">
        <v>0</v>
      </c>
      <c r="AH894" s="1646">
        <f t="shared" si="140"/>
        <v>0</v>
      </c>
      <c r="AI894" s="116">
        <v>0</v>
      </c>
      <c r="AJ894" s="116">
        <v>0</v>
      </c>
      <c r="AK894" s="116">
        <v>0</v>
      </c>
      <c r="AL894" s="1655">
        <f t="shared" si="141"/>
        <v>0</v>
      </c>
    </row>
    <row r="895" spans="2:38" outlineLevel="1">
      <c r="B895" s="503" t="s">
        <v>2309</v>
      </c>
      <c r="C895" s="116">
        <v>0.25213999999999998</v>
      </c>
      <c r="D895" s="116">
        <v>0.12827</v>
      </c>
      <c r="E895" s="116">
        <v>0.12387000000000001</v>
      </c>
      <c r="F895" s="1646">
        <f t="shared" si="133"/>
        <v>0.49127468866502744</v>
      </c>
      <c r="G895" s="116">
        <v>0</v>
      </c>
      <c r="H895" s="116">
        <v>0</v>
      </c>
      <c r="I895" s="116">
        <v>0</v>
      </c>
      <c r="J895" s="1646">
        <f t="shared" si="134"/>
        <v>0</v>
      </c>
      <c r="K895" s="116">
        <v>0</v>
      </c>
      <c r="L895" s="116">
        <v>0</v>
      </c>
      <c r="M895" s="116">
        <v>0</v>
      </c>
      <c r="N895" s="1646">
        <f t="shared" si="135"/>
        <v>0</v>
      </c>
      <c r="O895" s="1652">
        <v>0</v>
      </c>
      <c r="P895" s="116">
        <v>0</v>
      </c>
      <c r="Q895" s="116">
        <v>0</v>
      </c>
      <c r="R895" s="1646">
        <f t="shared" si="136"/>
        <v>0</v>
      </c>
      <c r="S895" s="116">
        <v>0.25213999999999998</v>
      </c>
      <c r="T895" s="116">
        <v>0.12827</v>
      </c>
      <c r="U895" s="116">
        <v>0.12387000000000001</v>
      </c>
      <c r="V895" s="1646">
        <f t="shared" si="137"/>
        <v>0.49127468866502744</v>
      </c>
      <c r="W895" s="116">
        <v>0</v>
      </c>
      <c r="X895" s="116">
        <v>0</v>
      </c>
      <c r="Y895" s="116">
        <v>0</v>
      </c>
      <c r="Z895" s="1646">
        <f t="shared" si="138"/>
        <v>0</v>
      </c>
      <c r="AA895" s="1652">
        <v>0</v>
      </c>
      <c r="AB895" s="116">
        <v>0</v>
      </c>
      <c r="AC895" s="116">
        <v>0</v>
      </c>
      <c r="AD895" s="1646">
        <f t="shared" si="139"/>
        <v>0</v>
      </c>
      <c r="AE895" s="1652">
        <v>0</v>
      </c>
      <c r="AF895" s="116">
        <v>0</v>
      </c>
      <c r="AG895" s="116">
        <v>0</v>
      </c>
      <c r="AH895" s="1646">
        <f t="shared" si="140"/>
        <v>0</v>
      </c>
      <c r="AI895" s="116">
        <v>0</v>
      </c>
      <c r="AJ895" s="116">
        <v>0</v>
      </c>
      <c r="AK895" s="116">
        <v>0</v>
      </c>
      <c r="AL895" s="1655">
        <f t="shared" si="141"/>
        <v>0</v>
      </c>
    </row>
    <row r="896" spans="2:38" outlineLevel="1">
      <c r="B896" s="503" t="s">
        <v>2447</v>
      </c>
      <c r="C896" s="116">
        <v>-140.35983000000002</v>
      </c>
      <c r="D896" s="116">
        <v>-111.50764189999998</v>
      </c>
      <c r="E896" s="116">
        <v>-28.852188100000028</v>
      </c>
      <c r="F896" s="1646">
        <f t="shared" si="133"/>
        <v>0.20555872787819723</v>
      </c>
      <c r="G896" s="116">
        <v>0</v>
      </c>
      <c r="H896" s="116">
        <v>0</v>
      </c>
      <c r="I896" s="116">
        <v>0</v>
      </c>
      <c r="J896" s="1646">
        <f t="shared" si="134"/>
        <v>0</v>
      </c>
      <c r="K896" s="116">
        <v>0</v>
      </c>
      <c r="L896" s="116">
        <v>0</v>
      </c>
      <c r="M896" s="116">
        <v>0</v>
      </c>
      <c r="N896" s="1646">
        <f t="shared" si="135"/>
        <v>0</v>
      </c>
      <c r="O896" s="1652">
        <v>0</v>
      </c>
      <c r="P896" s="116">
        <v>0</v>
      </c>
      <c r="Q896" s="116">
        <v>0</v>
      </c>
      <c r="R896" s="1646">
        <f t="shared" si="136"/>
        <v>0</v>
      </c>
      <c r="S896" s="116">
        <v>-140.35983000000002</v>
      </c>
      <c r="T896" s="116">
        <v>-111.50764189999998</v>
      </c>
      <c r="U896" s="116">
        <v>-28.852188100000028</v>
      </c>
      <c r="V896" s="1646">
        <f t="shared" si="137"/>
        <v>0.20555872787819723</v>
      </c>
      <c r="W896" s="116">
        <v>0</v>
      </c>
      <c r="X896" s="116">
        <v>0</v>
      </c>
      <c r="Y896" s="116">
        <v>0</v>
      </c>
      <c r="Z896" s="1646">
        <f t="shared" si="138"/>
        <v>0</v>
      </c>
      <c r="AA896" s="1652">
        <v>0</v>
      </c>
      <c r="AB896" s="116">
        <v>0</v>
      </c>
      <c r="AC896" s="116">
        <v>0</v>
      </c>
      <c r="AD896" s="1646">
        <f t="shared" si="139"/>
        <v>0</v>
      </c>
      <c r="AE896" s="1652">
        <v>0</v>
      </c>
      <c r="AF896" s="116">
        <v>0</v>
      </c>
      <c r="AG896" s="116">
        <v>0</v>
      </c>
      <c r="AH896" s="1646">
        <f t="shared" si="140"/>
        <v>0</v>
      </c>
      <c r="AI896" s="116">
        <v>0</v>
      </c>
      <c r="AJ896" s="116">
        <v>0</v>
      </c>
      <c r="AK896" s="116">
        <v>0</v>
      </c>
      <c r="AL896" s="1655">
        <f t="shared" si="141"/>
        <v>0</v>
      </c>
    </row>
    <row r="897" spans="2:38" outlineLevel="1">
      <c r="B897" s="503" t="s">
        <v>2023</v>
      </c>
      <c r="C897" s="116">
        <v>6.9718</v>
      </c>
      <c r="D897" s="116">
        <v>0.39818216000000001</v>
      </c>
      <c r="E897" s="116">
        <v>6.5736178399999998</v>
      </c>
      <c r="F897" s="1646">
        <f t="shared" si="133"/>
        <v>0.94288674947646234</v>
      </c>
      <c r="G897" s="116">
        <v>-3</v>
      </c>
      <c r="H897" s="116">
        <v>0</v>
      </c>
      <c r="I897" s="116">
        <v>-3</v>
      </c>
      <c r="J897" s="1646">
        <f t="shared" si="134"/>
        <v>1</v>
      </c>
      <c r="K897" s="116">
        <v>0</v>
      </c>
      <c r="L897" s="116">
        <v>0</v>
      </c>
      <c r="M897" s="116">
        <v>0</v>
      </c>
      <c r="N897" s="1646">
        <f t="shared" si="135"/>
        <v>0</v>
      </c>
      <c r="O897" s="1652">
        <v>0</v>
      </c>
      <c r="P897" s="116">
        <v>0</v>
      </c>
      <c r="Q897" s="116">
        <v>0</v>
      </c>
      <c r="R897" s="1646">
        <f t="shared" si="136"/>
        <v>0</v>
      </c>
      <c r="S897" s="116">
        <v>3.9718</v>
      </c>
      <c r="T897" s="116">
        <v>0.39818216000000001</v>
      </c>
      <c r="U897" s="116">
        <v>3.5736178400000003</v>
      </c>
      <c r="V897" s="1646">
        <f t="shared" si="137"/>
        <v>0.89974768115212256</v>
      </c>
      <c r="W897" s="116">
        <v>0</v>
      </c>
      <c r="X897" s="116">
        <v>0</v>
      </c>
      <c r="Y897" s="116">
        <v>0</v>
      </c>
      <c r="Z897" s="1646">
        <f t="shared" si="138"/>
        <v>0</v>
      </c>
      <c r="AA897" s="1652">
        <v>0</v>
      </c>
      <c r="AB897" s="116">
        <v>0</v>
      </c>
      <c r="AC897" s="116">
        <v>0</v>
      </c>
      <c r="AD897" s="1646">
        <f t="shared" si="139"/>
        <v>0</v>
      </c>
      <c r="AE897" s="1652">
        <v>0</v>
      </c>
      <c r="AF897" s="116">
        <v>0</v>
      </c>
      <c r="AG897" s="116">
        <v>0</v>
      </c>
      <c r="AH897" s="1646">
        <f t="shared" si="140"/>
        <v>0</v>
      </c>
      <c r="AI897" s="116">
        <v>0</v>
      </c>
      <c r="AJ897" s="116">
        <v>0</v>
      </c>
      <c r="AK897" s="116">
        <v>0</v>
      </c>
      <c r="AL897" s="1655">
        <f t="shared" si="141"/>
        <v>0</v>
      </c>
    </row>
    <row r="898" spans="2:38" outlineLevel="1">
      <c r="B898" s="503" t="s">
        <v>2283</v>
      </c>
      <c r="C898" s="116">
        <v>0</v>
      </c>
      <c r="D898" s="116">
        <v>0</v>
      </c>
      <c r="E898" s="116">
        <v>0</v>
      </c>
      <c r="F898" s="1646">
        <f t="shared" si="133"/>
        <v>0</v>
      </c>
      <c r="G898" s="116">
        <v>0.46238000000000068</v>
      </c>
      <c r="H898" s="116">
        <v>-1.0187528000000003</v>
      </c>
      <c r="I898" s="116">
        <v>1.481132800000001</v>
      </c>
      <c r="J898" s="1646">
        <f t="shared" si="134"/>
        <v>3.2032804187032284</v>
      </c>
      <c r="K898" s="116">
        <v>0</v>
      </c>
      <c r="L898" s="116">
        <v>0</v>
      </c>
      <c r="M898" s="116">
        <v>0</v>
      </c>
      <c r="N898" s="1646">
        <f t="shared" si="135"/>
        <v>0</v>
      </c>
      <c r="O898" s="1652">
        <v>0</v>
      </c>
      <c r="P898" s="116">
        <v>0</v>
      </c>
      <c r="Q898" s="116">
        <v>0</v>
      </c>
      <c r="R898" s="1646">
        <f t="shared" si="136"/>
        <v>0</v>
      </c>
      <c r="S898" s="116">
        <v>0.46238000000000068</v>
      </c>
      <c r="T898" s="116">
        <v>-1.0187528000000003</v>
      </c>
      <c r="U898" s="116">
        <v>1.481132800000001</v>
      </c>
      <c r="V898" s="1646">
        <f t="shared" si="137"/>
        <v>3.2032804187032284</v>
      </c>
      <c r="W898" s="116">
        <v>0</v>
      </c>
      <c r="X898" s="116">
        <v>0</v>
      </c>
      <c r="Y898" s="116">
        <v>0</v>
      </c>
      <c r="Z898" s="1646">
        <f t="shared" si="138"/>
        <v>0</v>
      </c>
      <c r="AA898" s="1652">
        <v>0</v>
      </c>
      <c r="AB898" s="116">
        <v>0</v>
      </c>
      <c r="AC898" s="116">
        <v>0</v>
      </c>
      <c r="AD898" s="1646">
        <f t="shared" si="139"/>
        <v>0</v>
      </c>
      <c r="AE898" s="1652">
        <v>0</v>
      </c>
      <c r="AF898" s="116">
        <v>0</v>
      </c>
      <c r="AG898" s="116">
        <v>0</v>
      </c>
      <c r="AH898" s="1646">
        <f t="shared" si="140"/>
        <v>0</v>
      </c>
      <c r="AI898" s="116">
        <v>0</v>
      </c>
      <c r="AJ898" s="116">
        <v>0</v>
      </c>
      <c r="AK898" s="116">
        <v>0</v>
      </c>
      <c r="AL898" s="1655">
        <f t="shared" si="141"/>
        <v>0</v>
      </c>
    </row>
    <row r="899" spans="2:38" outlineLevel="1">
      <c r="B899" s="503" t="s">
        <v>2183</v>
      </c>
      <c r="C899" s="116">
        <v>1.21454</v>
      </c>
      <c r="D899" s="116">
        <v>0.60798760000000007</v>
      </c>
      <c r="E899" s="116">
        <v>0.60655239999999988</v>
      </c>
      <c r="F899" s="1646">
        <f t="shared" si="133"/>
        <v>0.49940915902316918</v>
      </c>
      <c r="G899" s="116">
        <v>0</v>
      </c>
      <c r="H899" s="116">
        <v>0</v>
      </c>
      <c r="I899" s="116">
        <v>0</v>
      </c>
      <c r="J899" s="1646">
        <f t="shared" si="134"/>
        <v>0</v>
      </c>
      <c r="K899" s="116">
        <v>0</v>
      </c>
      <c r="L899" s="116">
        <v>0</v>
      </c>
      <c r="M899" s="116">
        <v>0</v>
      </c>
      <c r="N899" s="1646">
        <f t="shared" si="135"/>
        <v>0</v>
      </c>
      <c r="O899" s="1652">
        <v>0</v>
      </c>
      <c r="P899" s="116">
        <v>0</v>
      </c>
      <c r="Q899" s="116">
        <v>0</v>
      </c>
      <c r="R899" s="1646">
        <f t="shared" si="136"/>
        <v>0</v>
      </c>
      <c r="S899" s="116">
        <v>1.21454</v>
      </c>
      <c r="T899" s="116">
        <v>0.60798760000000007</v>
      </c>
      <c r="U899" s="116">
        <v>0.60655239999999988</v>
      </c>
      <c r="V899" s="1646">
        <f t="shared" si="137"/>
        <v>0.49940915902316918</v>
      </c>
      <c r="W899" s="116">
        <v>0</v>
      </c>
      <c r="X899" s="116">
        <v>0</v>
      </c>
      <c r="Y899" s="116">
        <v>0</v>
      </c>
      <c r="Z899" s="1646">
        <f t="shared" si="138"/>
        <v>0</v>
      </c>
      <c r="AA899" s="1652">
        <v>0</v>
      </c>
      <c r="AB899" s="116">
        <v>0</v>
      </c>
      <c r="AC899" s="116">
        <v>0</v>
      </c>
      <c r="AD899" s="1646">
        <f t="shared" si="139"/>
        <v>0</v>
      </c>
      <c r="AE899" s="1652">
        <v>0</v>
      </c>
      <c r="AF899" s="116">
        <v>0</v>
      </c>
      <c r="AG899" s="116">
        <v>0</v>
      </c>
      <c r="AH899" s="1646">
        <f t="shared" si="140"/>
        <v>0</v>
      </c>
      <c r="AI899" s="116">
        <v>0</v>
      </c>
      <c r="AJ899" s="116">
        <v>0</v>
      </c>
      <c r="AK899" s="116">
        <v>0</v>
      </c>
      <c r="AL899" s="1655">
        <f t="shared" si="141"/>
        <v>0</v>
      </c>
    </row>
    <row r="900" spans="2:38" outlineLevel="1">
      <c r="B900" s="503" t="s">
        <v>1835</v>
      </c>
      <c r="C900" s="116">
        <v>0</v>
      </c>
      <c r="D900" s="116">
        <v>0</v>
      </c>
      <c r="E900" s="116">
        <v>0</v>
      </c>
      <c r="F900" s="1646">
        <f t="shared" si="133"/>
        <v>0</v>
      </c>
      <c r="G900" s="116">
        <v>9.1547000000000001</v>
      </c>
      <c r="H900" s="116">
        <v>5.7820270000000002</v>
      </c>
      <c r="I900" s="116">
        <v>3.3726730000000007</v>
      </c>
      <c r="J900" s="1646">
        <f t="shared" si="134"/>
        <v>0.36840890471561061</v>
      </c>
      <c r="K900" s="116">
        <v>0</v>
      </c>
      <c r="L900" s="116">
        <v>0</v>
      </c>
      <c r="M900" s="116">
        <v>0</v>
      </c>
      <c r="N900" s="1646">
        <f t="shared" si="135"/>
        <v>0</v>
      </c>
      <c r="O900" s="1652">
        <v>0</v>
      </c>
      <c r="P900" s="116">
        <v>0</v>
      </c>
      <c r="Q900" s="116">
        <v>0</v>
      </c>
      <c r="R900" s="1646">
        <f t="shared" si="136"/>
        <v>0</v>
      </c>
      <c r="S900" s="116">
        <v>9.1547000000000001</v>
      </c>
      <c r="T900" s="116">
        <v>5.7820270000000002</v>
      </c>
      <c r="U900" s="116">
        <v>3.3726730000000007</v>
      </c>
      <c r="V900" s="1646">
        <f t="shared" si="137"/>
        <v>0.36840890471561061</v>
      </c>
      <c r="W900" s="116">
        <v>0</v>
      </c>
      <c r="X900" s="116">
        <v>0</v>
      </c>
      <c r="Y900" s="116">
        <v>0</v>
      </c>
      <c r="Z900" s="1646">
        <f t="shared" si="138"/>
        <v>0</v>
      </c>
      <c r="AA900" s="1652">
        <v>0</v>
      </c>
      <c r="AB900" s="116">
        <v>0</v>
      </c>
      <c r="AC900" s="116">
        <v>0</v>
      </c>
      <c r="AD900" s="1646">
        <f t="shared" si="139"/>
        <v>0</v>
      </c>
      <c r="AE900" s="1652">
        <v>0</v>
      </c>
      <c r="AF900" s="116">
        <v>0</v>
      </c>
      <c r="AG900" s="116">
        <v>0</v>
      </c>
      <c r="AH900" s="1646">
        <f t="shared" si="140"/>
        <v>0</v>
      </c>
      <c r="AI900" s="116">
        <v>0</v>
      </c>
      <c r="AJ900" s="116">
        <v>0</v>
      </c>
      <c r="AK900" s="116">
        <v>0</v>
      </c>
      <c r="AL900" s="1655">
        <f t="shared" si="141"/>
        <v>0</v>
      </c>
    </row>
    <row r="901" spans="2:38" outlineLevel="1">
      <c r="B901" s="503" t="s">
        <v>2271</v>
      </c>
      <c r="C901" s="116">
        <v>0.51024999999999998</v>
      </c>
      <c r="D901" s="116">
        <v>0.41966999999999993</v>
      </c>
      <c r="E901" s="116">
        <v>9.0580000000000035E-2</v>
      </c>
      <c r="F901" s="1646">
        <f t="shared" si="133"/>
        <v>0.17752082312591874</v>
      </c>
      <c r="G901" s="116">
        <v>0</v>
      </c>
      <c r="H901" s="116">
        <v>0</v>
      </c>
      <c r="I901" s="116">
        <v>0</v>
      </c>
      <c r="J901" s="1646">
        <f t="shared" si="134"/>
        <v>0</v>
      </c>
      <c r="K901" s="116">
        <v>0</v>
      </c>
      <c r="L901" s="116">
        <v>0</v>
      </c>
      <c r="M901" s="116">
        <v>0</v>
      </c>
      <c r="N901" s="1646">
        <f t="shared" si="135"/>
        <v>0</v>
      </c>
      <c r="O901" s="1652">
        <v>0</v>
      </c>
      <c r="P901" s="116">
        <v>0</v>
      </c>
      <c r="Q901" s="116">
        <v>0</v>
      </c>
      <c r="R901" s="1646">
        <f t="shared" si="136"/>
        <v>0</v>
      </c>
      <c r="S901" s="116">
        <v>0.51024999999999998</v>
      </c>
      <c r="T901" s="116">
        <v>0.41966999999999993</v>
      </c>
      <c r="U901" s="116">
        <v>9.0580000000000035E-2</v>
      </c>
      <c r="V901" s="1646">
        <f t="shared" si="137"/>
        <v>0.17752082312591874</v>
      </c>
      <c r="W901" s="116">
        <v>0</v>
      </c>
      <c r="X901" s="116">
        <v>0</v>
      </c>
      <c r="Y901" s="116">
        <v>0</v>
      </c>
      <c r="Z901" s="1646">
        <f t="shared" si="138"/>
        <v>0</v>
      </c>
      <c r="AA901" s="1652">
        <v>0</v>
      </c>
      <c r="AB901" s="116">
        <v>0</v>
      </c>
      <c r="AC901" s="116">
        <v>0</v>
      </c>
      <c r="AD901" s="1646">
        <f t="shared" si="139"/>
        <v>0</v>
      </c>
      <c r="AE901" s="1652">
        <v>0</v>
      </c>
      <c r="AF901" s="116">
        <v>0</v>
      </c>
      <c r="AG901" s="116">
        <v>0</v>
      </c>
      <c r="AH901" s="1646">
        <f t="shared" si="140"/>
        <v>0</v>
      </c>
      <c r="AI901" s="116">
        <v>0</v>
      </c>
      <c r="AJ901" s="116">
        <v>0</v>
      </c>
      <c r="AK901" s="116">
        <v>0</v>
      </c>
      <c r="AL901" s="1655">
        <f t="shared" si="141"/>
        <v>0</v>
      </c>
    </row>
    <row r="902" spans="2:38" outlineLevel="1">
      <c r="B902" s="503" t="s">
        <v>1785</v>
      </c>
      <c r="C902" s="116">
        <v>16.519659999999998</v>
      </c>
      <c r="D902" s="116">
        <v>8.0793600000000012</v>
      </c>
      <c r="E902" s="116">
        <v>8.4402999999999988</v>
      </c>
      <c r="F902" s="1646">
        <f t="shared" si="133"/>
        <v>0.51092455898002742</v>
      </c>
      <c r="G902" s="116">
        <v>-5</v>
      </c>
      <c r="H902" s="116">
        <v>0</v>
      </c>
      <c r="I902" s="116">
        <v>-5</v>
      </c>
      <c r="J902" s="1646">
        <f t="shared" si="134"/>
        <v>1</v>
      </c>
      <c r="K902" s="116">
        <v>0</v>
      </c>
      <c r="L902" s="116">
        <v>0</v>
      </c>
      <c r="M902" s="116">
        <v>0</v>
      </c>
      <c r="N902" s="1646">
        <f t="shared" si="135"/>
        <v>0</v>
      </c>
      <c r="O902" s="1652">
        <v>0</v>
      </c>
      <c r="P902" s="116">
        <v>0</v>
      </c>
      <c r="Q902" s="116">
        <v>0</v>
      </c>
      <c r="R902" s="1646">
        <f t="shared" si="136"/>
        <v>0</v>
      </c>
      <c r="S902" s="116">
        <v>11.51966</v>
      </c>
      <c r="T902" s="116">
        <v>8.0793600000000012</v>
      </c>
      <c r="U902" s="116">
        <v>3.4402999999999992</v>
      </c>
      <c r="V902" s="1646">
        <f t="shared" si="137"/>
        <v>0.29864596698166435</v>
      </c>
      <c r="W902" s="116">
        <v>0</v>
      </c>
      <c r="X902" s="116">
        <v>0</v>
      </c>
      <c r="Y902" s="116">
        <v>0</v>
      </c>
      <c r="Z902" s="1646">
        <f t="shared" si="138"/>
        <v>0</v>
      </c>
      <c r="AA902" s="1652">
        <v>0</v>
      </c>
      <c r="AB902" s="116">
        <v>0</v>
      </c>
      <c r="AC902" s="116">
        <v>0</v>
      </c>
      <c r="AD902" s="1646">
        <f t="shared" si="139"/>
        <v>0</v>
      </c>
      <c r="AE902" s="1652">
        <v>0</v>
      </c>
      <c r="AF902" s="116">
        <v>0</v>
      </c>
      <c r="AG902" s="116">
        <v>0</v>
      </c>
      <c r="AH902" s="1646">
        <f t="shared" si="140"/>
        <v>0</v>
      </c>
      <c r="AI902" s="116">
        <v>0</v>
      </c>
      <c r="AJ902" s="116">
        <v>0</v>
      </c>
      <c r="AK902" s="116">
        <v>0</v>
      </c>
      <c r="AL902" s="1655">
        <f t="shared" si="141"/>
        <v>0</v>
      </c>
    </row>
    <row r="903" spans="2:38" outlineLevel="1">
      <c r="B903" s="503" t="s">
        <v>2295</v>
      </c>
      <c r="C903" s="116">
        <v>0.38203999999999999</v>
      </c>
      <c r="D903" s="116">
        <v>0.196882</v>
      </c>
      <c r="E903" s="116">
        <v>0.18515799999999996</v>
      </c>
      <c r="F903" s="1646">
        <f t="shared" si="133"/>
        <v>0.48465605695738656</v>
      </c>
      <c r="G903" s="116">
        <v>0</v>
      </c>
      <c r="H903" s="116">
        <v>0</v>
      </c>
      <c r="I903" s="116">
        <v>0</v>
      </c>
      <c r="J903" s="1646">
        <f t="shared" si="134"/>
        <v>0</v>
      </c>
      <c r="K903" s="116">
        <v>0</v>
      </c>
      <c r="L903" s="116">
        <v>0</v>
      </c>
      <c r="M903" s="116">
        <v>0</v>
      </c>
      <c r="N903" s="1646">
        <f t="shared" si="135"/>
        <v>0</v>
      </c>
      <c r="O903" s="1652">
        <v>0</v>
      </c>
      <c r="P903" s="116">
        <v>0</v>
      </c>
      <c r="Q903" s="116">
        <v>0</v>
      </c>
      <c r="R903" s="1646">
        <f t="shared" si="136"/>
        <v>0</v>
      </c>
      <c r="S903" s="116">
        <v>0.38203999999999999</v>
      </c>
      <c r="T903" s="116">
        <v>0.196882</v>
      </c>
      <c r="U903" s="116">
        <v>0.18515799999999996</v>
      </c>
      <c r="V903" s="1646">
        <f t="shared" si="137"/>
        <v>0.48465605695738656</v>
      </c>
      <c r="W903" s="116">
        <v>0</v>
      </c>
      <c r="X903" s="116">
        <v>0</v>
      </c>
      <c r="Y903" s="116">
        <v>0</v>
      </c>
      <c r="Z903" s="1646">
        <f t="shared" si="138"/>
        <v>0</v>
      </c>
      <c r="AA903" s="1652">
        <v>0</v>
      </c>
      <c r="AB903" s="116">
        <v>0</v>
      </c>
      <c r="AC903" s="116">
        <v>0</v>
      </c>
      <c r="AD903" s="1646">
        <f t="shared" si="139"/>
        <v>0</v>
      </c>
      <c r="AE903" s="1652">
        <v>0</v>
      </c>
      <c r="AF903" s="116">
        <v>0</v>
      </c>
      <c r="AG903" s="116">
        <v>0</v>
      </c>
      <c r="AH903" s="1646">
        <f t="shared" si="140"/>
        <v>0</v>
      </c>
      <c r="AI903" s="116">
        <v>0</v>
      </c>
      <c r="AJ903" s="116">
        <v>0</v>
      </c>
      <c r="AK903" s="116">
        <v>0</v>
      </c>
      <c r="AL903" s="1655">
        <f t="shared" si="141"/>
        <v>0</v>
      </c>
    </row>
    <row r="904" spans="2:38" outlineLevel="1">
      <c r="B904" s="503" t="s">
        <v>1897</v>
      </c>
      <c r="C904" s="116">
        <v>9.0598299999999998</v>
      </c>
      <c r="D904" s="116">
        <v>6.1212200000000001</v>
      </c>
      <c r="E904" s="116">
        <v>2.9386099999999997</v>
      </c>
      <c r="F904" s="1646">
        <f t="shared" si="133"/>
        <v>0.32435597577437986</v>
      </c>
      <c r="G904" s="116">
        <v>-2.2794899999999996</v>
      </c>
      <c r="H904" s="116">
        <v>-1.723410000000001</v>
      </c>
      <c r="I904" s="116">
        <v>-0.5560799999999988</v>
      </c>
      <c r="J904" s="1646">
        <f t="shared" si="134"/>
        <v>0.24394930444967905</v>
      </c>
      <c r="K904" s="116">
        <v>0</v>
      </c>
      <c r="L904" s="116">
        <v>0</v>
      </c>
      <c r="M904" s="116">
        <v>0</v>
      </c>
      <c r="N904" s="1646">
        <f t="shared" si="135"/>
        <v>0</v>
      </c>
      <c r="O904" s="1652">
        <v>0</v>
      </c>
      <c r="P904" s="116">
        <v>0</v>
      </c>
      <c r="Q904" s="116">
        <v>0</v>
      </c>
      <c r="R904" s="1646">
        <f t="shared" si="136"/>
        <v>0</v>
      </c>
      <c r="S904" s="116">
        <v>6.7803399999999998</v>
      </c>
      <c r="T904" s="116">
        <v>4.3978099999999998</v>
      </c>
      <c r="U904" s="116">
        <v>2.3825300000000005</v>
      </c>
      <c r="V904" s="1646">
        <f t="shared" si="137"/>
        <v>0.35138798349345324</v>
      </c>
      <c r="W904" s="116">
        <v>0</v>
      </c>
      <c r="X904" s="116">
        <v>0</v>
      </c>
      <c r="Y904" s="116">
        <v>0</v>
      </c>
      <c r="Z904" s="1646">
        <f t="shared" si="138"/>
        <v>0</v>
      </c>
      <c r="AA904" s="1652">
        <v>0</v>
      </c>
      <c r="AB904" s="116">
        <v>0</v>
      </c>
      <c r="AC904" s="116">
        <v>0</v>
      </c>
      <c r="AD904" s="1646">
        <f t="shared" si="139"/>
        <v>0</v>
      </c>
      <c r="AE904" s="1652">
        <v>0</v>
      </c>
      <c r="AF904" s="116">
        <v>0</v>
      </c>
      <c r="AG904" s="116">
        <v>0</v>
      </c>
      <c r="AH904" s="1646">
        <f t="shared" si="140"/>
        <v>0</v>
      </c>
      <c r="AI904" s="116">
        <v>0</v>
      </c>
      <c r="AJ904" s="116">
        <v>0</v>
      </c>
      <c r="AK904" s="116">
        <v>0</v>
      </c>
      <c r="AL904" s="1655">
        <f t="shared" si="141"/>
        <v>0</v>
      </c>
    </row>
    <row r="905" spans="2:38" outlineLevel="1">
      <c r="B905" s="503" t="s">
        <v>2353</v>
      </c>
      <c r="C905" s="116">
        <v>0.1</v>
      </c>
      <c r="D905" s="116">
        <v>6.1169999999999974E-2</v>
      </c>
      <c r="E905" s="116">
        <v>3.8830000000000024E-2</v>
      </c>
      <c r="F905" s="1646">
        <f t="shared" ref="F905:F968" si="142">IFERROR(E905/C905,0)</f>
        <v>0.3883000000000002</v>
      </c>
      <c r="G905" s="116">
        <v>0</v>
      </c>
      <c r="H905" s="116">
        <v>0</v>
      </c>
      <c r="I905" s="116">
        <v>0</v>
      </c>
      <c r="J905" s="1646">
        <f t="shared" ref="J905:J968" si="143">IFERROR(I905/G905,0)</f>
        <v>0</v>
      </c>
      <c r="K905" s="116">
        <v>0</v>
      </c>
      <c r="L905" s="116">
        <v>0</v>
      </c>
      <c r="M905" s="116">
        <v>0</v>
      </c>
      <c r="N905" s="1646">
        <f t="shared" ref="N905:N968" si="144">IFERROR(M905/K905,0)</f>
        <v>0</v>
      </c>
      <c r="O905" s="1652">
        <v>0</v>
      </c>
      <c r="P905" s="116">
        <v>0</v>
      </c>
      <c r="Q905" s="116">
        <v>0</v>
      </c>
      <c r="R905" s="1646">
        <f t="shared" ref="R905:R968" si="145">IFERROR(Q905/O905,0)</f>
        <v>0</v>
      </c>
      <c r="S905" s="116">
        <v>0.1</v>
      </c>
      <c r="T905" s="116">
        <v>6.1169999999999974E-2</v>
      </c>
      <c r="U905" s="116">
        <v>3.8830000000000024E-2</v>
      </c>
      <c r="V905" s="1646">
        <f t="shared" ref="V905:V968" si="146">IFERROR(U905/S905,0)</f>
        <v>0.3883000000000002</v>
      </c>
      <c r="W905" s="116">
        <v>0</v>
      </c>
      <c r="X905" s="116">
        <v>0</v>
      </c>
      <c r="Y905" s="116">
        <v>0</v>
      </c>
      <c r="Z905" s="1646">
        <f t="shared" ref="Z905:Z968" si="147">IFERROR(Y905/W905,0)</f>
        <v>0</v>
      </c>
      <c r="AA905" s="1652">
        <v>0</v>
      </c>
      <c r="AB905" s="116">
        <v>0</v>
      </c>
      <c r="AC905" s="116">
        <v>0</v>
      </c>
      <c r="AD905" s="1646">
        <f t="shared" ref="AD905:AD968" si="148">IFERROR(AC905/AA905,0)</f>
        <v>0</v>
      </c>
      <c r="AE905" s="1652">
        <v>0</v>
      </c>
      <c r="AF905" s="116">
        <v>0</v>
      </c>
      <c r="AG905" s="116">
        <v>0</v>
      </c>
      <c r="AH905" s="1646">
        <f t="shared" ref="AH905:AH968" si="149">IFERROR(AG905/AE905,0)</f>
        <v>0</v>
      </c>
      <c r="AI905" s="116">
        <v>0</v>
      </c>
      <c r="AJ905" s="116">
        <v>0</v>
      </c>
      <c r="AK905" s="116">
        <v>0</v>
      </c>
      <c r="AL905" s="1655">
        <f t="shared" ref="AL905:AL968" si="150">IFERROR(AK905/AI905,0)</f>
        <v>0</v>
      </c>
    </row>
    <row r="906" spans="2:38" outlineLevel="1">
      <c r="B906" s="503" t="s">
        <v>2395</v>
      </c>
      <c r="C906" s="116">
        <v>0</v>
      </c>
      <c r="D906" s="116">
        <v>0.61340000000000006</v>
      </c>
      <c r="E906" s="116">
        <v>-0.61340000000000006</v>
      </c>
      <c r="F906" s="1646">
        <f t="shared" si="142"/>
        <v>0</v>
      </c>
      <c r="G906" s="116">
        <v>0</v>
      </c>
      <c r="H906" s="116">
        <v>0</v>
      </c>
      <c r="I906" s="116">
        <v>0</v>
      </c>
      <c r="J906" s="1646">
        <f t="shared" si="143"/>
        <v>0</v>
      </c>
      <c r="K906" s="116">
        <v>0</v>
      </c>
      <c r="L906" s="116">
        <v>0</v>
      </c>
      <c r="M906" s="116">
        <v>0</v>
      </c>
      <c r="N906" s="1646">
        <f t="shared" si="144"/>
        <v>0</v>
      </c>
      <c r="O906" s="1652">
        <v>0</v>
      </c>
      <c r="P906" s="116">
        <v>0</v>
      </c>
      <c r="Q906" s="116">
        <v>0</v>
      </c>
      <c r="R906" s="1646">
        <f t="shared" si="145"/>
        <v>0</v>
      </c>
      <c r="S906" s="116">
        <v>0</v>
      </c>
      <c r="T906" s="116">
        <v>0.61340000000000006</v>
      </c>
      <c r="U906" s="116">
        <v>-0.61340000000000006</v>
      </c>
      <c r="V906" s="1646">
        <f t="shared" si="146"/>
        <v>0</v>
      </c>
      <c r="W906" s="116">
        <v>0</v>
      </c>
      <c r="X906" s="116">
        <v>0</v>
      </c>
      <c r="Y906" s="116">
        <v>0</v>
      </c>
      <c r="Z906" s="1646">
        <f t="shared" si="147"/>
        <v>0</v>
      </c>
      <c r="AA906" s="1652">
        <v>0</v>
      </c>
      <c r="AB906" s="116">
        <v>0</v>
      </c>
      <c r="AC906" s="116">
        <v>0</v>
      </c>
      <c r="AD906" s="1646">
        <f t="shared" si="148"/>
        <v>0</v>
      </c>
      <c r="AE906" s="1652">
        <v>0</v>
      </c>
      <c r="AF906" s="116">
        <v>0</v>
      </c>
      <c r="AG906" s="116">
        <v>0</v>
      </c>
      <c r="AH906" s="1646">
        <f t="shared" si="149"/>
        <v>0</v>
      </c>
      <c r="AI906" s="116">
        <v>0</v>
      </c>
      <c r="AJ906" s="116">
        <v>0</v>
      </c>
      <c r="AK906" s="116">
        <v>0</v>
      </c>
      <c r="AL906" s="1655">
        <f t="shared" si="150"/>
        <v>0</v>
      </c>
    </row>
    <row r="907" spans="2:38" outlineLevel="1">
      <c r="B907" s="503" t="s">
        <v>1993</v>
      </c>
      <c r="C907" s="116">
        <v>0</v>
      </c>
      <c r="D907" s="116">
        <v>0</v>
      </c>
      <c r="E907" s="116">
        <v>0</v>
      </c>
      <c r="F907" s="1646">
        <f t="shared" si="142"/>
        <v>0</v>
      </c>
      <c r="G907" s="116">
        <v>4.5999999999999996</v>
      </c>
      <c r="H907" s="116">
        <v>4.0263999999999998</v>
      </c>
      <c r="I907" s="116">
        <v>0.57360000000000033</v>
      </c>
      <c r="J907" s="1646">
        <f t="shared" si="143"/>
        <v>0.12469565217391312</v>
      </c>
      <c r="K907" s="116">
        <v>0</v>
      </c>
      <c r="L907" s="116">
        <v>0</v>
      </c>
      <c r="M907" s="116">
        <v>0</v>
      </c>
      <c r="N907" s="1646">
        <f t="shared" si="144"/>
        <v>0</v>
      </c>
      <c r="O907" s="1652">
        <v>0</v>
      </c>
      <c r="P907" s="116">
        <v>0</v>
      </c>
      <c r="Q907" s="116">
        <v>0</v>
      </c>
      <c r="R907" s="1646">
        <f t="shared" si="145"/>
        <v>0</v>
      </c>
      <c r="S907" s="116">
        <v>4.5999999999999996</v>
      </c>
      <c r="T907" s="116">
        <v>4.0263999999999998</v>
      </c>
      <c r="U907" s="116">
        <v>0.57360000000000033</v>
      </c>
      <c r="V907" s="1646">
        <f t="shared" si="146"/>
        <v>0.12469565217391312</v>
      </c>
      <c r="W907" s="116">
        <v>0</v>
      </c>
      <c r="X907" s="116">
        <v>0</v>
      </c>
      <c r="Y907" s="116">
        <v>0</v>
      </c>
      <c r="Z907" s="1646">
        <f t="shared" si="147"/>
        <v>0</v>
      </c>
      <c r="AA907" s="1652">
        <v>0</v>
      </c>
      <c r="AB907" s="116">
        <v>0</v>
      </c>
      <c r="AC907" s="116">
        <v>0</v>
      </c>
      <c r="AD907" s="1646">
        <f t="shared" si="148"/>
        <v>0</v>
      </c>
      <c r="AE907" s="1652">
        <v>0</v>
      </c>
      <c r="AF907" s="116">
        <v>0</v>
      </c>
      <c r="AG907" s="116">
        <v>0</v>
      </c>
      <c r="AH907" s="1646">
        <f t="shared" si="149"/>
        <v>0</v>
      </c>
      <c r="AI907" s="116">
        <v>0</v>
      </c>
      <c r="AJ907" s="116">
        <v>0</v>
      </c>
      <c r="AK907" s="116">
        <v>0</v>
      </c>
      <c r="AL907" s="1655">
        <f t="shared" si="150"/>
        <v>0</v>
      </c>
    </row>
    <row r="908" spans="2:38" outlineLevel="1">
      <c r="B908" s="503" t="s">
        <v>1645</v>
      </c>
      <c r="C908" s="116">
        <v>18.092300000000002</v>
      </c>
      <c r="D908" s="116">
        <v>10.625867199999998</v>
      </c>
      <c r="E908" s="116">
        <v>7.4664328000000042</v>
      </c>
      <c r="F908" s="1646">
        <f t="shared" si="142"/>
        <v>0.41268566185614897</v>
      </c>
      <c r="G908" s="116">
        <v>0</v>
      </c>
      <c r="H908" s="116">
        <v>0</v>
      </c>
      <c r="I908" s="116">
        <v>0</v>
      </c>
      <c r="J908" s="1646">
        <f t="shared" si="143"/>
        <v>0</v>
      </c>
      <c r="K908" s="116">
        <v>0</v>
      </c>
      <c r="L908" s="116">
        <v>0</v>
      </c>
      <c r="M908" s="116">
        <v>0</v>
      </c>
      <c r="N908" s="1646">
        <f t="shared" si="144"/>
        <v>0</v>
      </c>
      <c r="O908" s="1652">
        <v>0</v>
      </c>
      <c r="P908" s="116">
        <v>0</v>
      </c>
      <c r="Q908" s="116">
        <v>0</v>
      </c>
      <c r="R908" s="1646">
        <f t="shared" si="145"/>
        <v>0</v>
      </c>
      <c r="S908" s="116">
        <v>18.092300000000002</v>
      </c>
      <c r="T908" s="116">
        <v>10.625867199999998</v>
      </c>
      <c r="U908" s="116">
        <v>7.4664328000000042</v>
      </c>
      <c r="V908" s="1646">
        <f t="shared" si="146"/>
        <v>0.41268566185614897</v>
      </c>
      <c r="W908" s="116">
        <v>0</v>
      </c>
      <c r="X908" s="116">
        <v>0</v>
      </c>
      <c r="Y908" s="116">
        <v>0</v>
      </c>
      <c r="Z908" s="1646">
        <f t="shared" si="147"/>
        <v>0</v>
      </c>
      <c r="AA908" s="1652">
        <v>0</v>
      </c>
      <c r="AB908" s="116">
        <v>0</v>
      </c>
      <c r="AC908" s="116">
        <v>0</v>
      </c>
      <c r="AD908" s="1646">
        <f t="shared" si="148"/>
        <v>0</v>
      </c>
      <c r="AE908" s="1652">
        <v>0</v>
      </c>
      <c r="AF908" s="116">
        <v>0</v>
      </c>
      <c r="AG908" s="116">
        <v>0</v>
      </c>
      <c r="AH908" s="1646">
        <f t="shared" si="149"/>
        <v>0</v>
      </c>
      <c r="AI908" s="116">
        <v>0</v>
      </c>
      <c r="AJ908" s="116">
        <v>0</v>
      </c>
      <c r="AK908" s="116">
        <v>0</v>
      </c>
      <c r="AL908" s="1655">
        <f t="shared" si="150"/>
        <v>0</v>
      </c>
    </row>
    <row r="909" spans="2:38" outlineLevel="1">
      <c r="B909" s="503" t="s">
        <v>1743</v>
      </c>
      <c r="C909" s="116">
        <v>13.38119</v>
      </c>
      <c r="D909" s="116">
        <v>6.1546373999999995</v>
      </c>
      <c r="E909" s="116">
        <v>7.2265526000000007</v>
      </c>
      <c r="F909" s="1646">
        <f t="shared" si="142"/>
        <v>0.5400530595559887</v>
      </c>
      <c r="G909" s="116">
        <v>0.28975000000000001</v>
      </c>
      <c r="H909" s="116">
        <v>0.24</v>
      </c>
      <c r="I909" s="116">
        <v>4.9750000000000003E-2</v>
      </c>
      <c r="J909" s="1646">
        <f t="shared" si="143"/>
        <v>0.17169974115616912</v>
      </c>
      <c r="K909" s="116">
        <v>0</v>
      </c>
      <c r="L909" s="116">
        <v>0</v>
      </c>
      <c r="M909" s="116">
        <v>0</v>
      </c>
      <c r="N909" s="1646">
        <f t="shared" si="144"/>
        <v>0</v>
      </c>
      <c r="O909" s="1652">
        <v>0</v>
      </c>
      <c r="P909" s="116">
        <v>0</v>
      </c>
      <c r="Q909" s="116">
        <v>0</v>
      </c>
      <c r="R909" s="1646">
        <f t="shared" si="145"/>
        <v>0</v>
      </c>
      <c r="S909" s="116">
        <v>13.67094</v>
      </c>
      <c r="T909" s="116">
        <v>6.3946373999999997</v>
      </c>
      <c r="U909" s="116">
        <v>7.2763026000000011</v>
      </c>
      <c r="V909" s="1646">
        <f t="shared" si="146"/>
        <v>0.53224596114093115</v>
      </c>
      <c r="W909" s="116">
        <v>0</v>
      </c>
      <c r="X909" s="116">
        <v>0</v>
      </c>
      <c r="Y909" s="116">
        <v>0</v>
      </c>
      <c r="Z909" s="1646">
        <f t="shared" si="147"/>
        <v>0</v>
      </c>
      <c r="AA909" s="1652">
        <v>0</v>
      </c>
      <c r="AB909" s="116">
        <v>0</v>
      </c>
      <c r="AC909" s="116">
        <v>0</v>
      </c>
      <c r="AD909" s="1646">
        <f t="shared" si="148"/>
        <v>0</v>
      </c>
      <c r="AE909" s="1652">
        <v>0</v>
      </c>
      <c r="AF909" s="116">
        <v>0</v>
      </c>
      <c r="AG909" s="116">
        <v>0</v>
      </c>
      <c r="AH909" s="1646">
        <f t="shared" si="149"/>
        <v>0</v>
      </c>
      <c r="AI909" s="116">
        <v>0</v>
      </c>
      <c r="AJ909" s="116">
        <v>0</v>
      </c>
      <c r="AK909" s="116">
        <v>0</v>
      </c>
      <c r="AL909" s="1655">
        <f t="shared" si="150"/>
        <v>0</v>
      </c>
    </row>
    <row r="910" spans="2:38" outlineLevel="1">
      <c r="B910" s="503" t="s">
        <v>1285</v>
      </c>
      <c r="C910" s="116">
        <v>0</v>
      </c>
      <c r="D910" s="116">
        <v>0</v>
      </c>
      <c r="E910" s="116">
        <v>0</v>
      </c>
      <c r="F910" s="1646">
        <f t="shared" si="142"/>
        <v>0</v>
      </c>
      <c r="G910" s="116">
        <v>89.558120000000017</v>
      </c>
      <c r="H910" s="116">
        <v>75.758943000000016</v>
      </c>
      <c r="I910" s="116">
        <v>13.799176999999997</v>
      </c>
      <c r="J910" s="1646">
        <f t="shared" si="143"/>
        <v>0.15408069084076345</v>
      </c>
      <c r="K910" s="116">
        <v>0</v>
      </c>
      <c r="L910" s="116">
        <v>0</v>
      </c>
      <c r="M910" s="116">
        <v>0</v>
      </c>
      <c r="N910" s="1646">
        <f t="shared" si="144"/>
        <v>0</v>
      </c>
      <c r="O910" s="1652">
        <v>0</v>
      </c>
      <c r="P910" s="116">
        <v>0</v>
      </c>
      <c r="Q910" s="116">
        <v>0</v>
      </c>
      <c r="R910" s="1646">
        <f t="shared" si="145"/>
        <v>0</v>
      </c>
      <c r="S910" s="116">
        <v>89.558120000000017</v>
      </c>
      <c r="T910" s="116">
        <v>75.758943000000016</v>
      </c>
      <c r="U910" s="116">
        <v>13.799176999999997</v>
      </c>
      <c r="V910" s="1646">
        <f t="shared" si="146"/>
        <v>0.15408069084076345</v>
      </c>
      <c r="W910" s="116">
        <v>0</v>
      </c>
      <c r="X910" s="116">
        <v>0</v>
      </c>
      <c r="Y910" s="116">
        <v>0</v>
      </c>
      <c r="Z910" s="1646">
        <f t="shared" si="147"/>
        <v>0</v>
      </c>
      <c r="AA910" s="1652">
        <v>0</v>
      </c>
      <c r="AB910" s="116">
        <v>0</v>
      </c>
      <c r="AC910" s="116">
        <v>0</v>
      </c>
      <c r="AD910" s="1646">
        <f t="shared" si="148"/>
        <v>0</v>
      </c>
      <c r="AE910" s="1652">
        <v>0</v>
      </c>
      <c r="AF910" s="116">
        <v>0</v>
      </c>
      <c r="AG910" s="116">
        <v>0</v>
      </c>
      <c r="AH910" s="1646">
        <f t="shared" si="149"/>
        <v>0</v>
      </c>
      <c r="AI910" s="116">
        <v>0</v>
      </c>
      <c r="AJ910" s="116">
        <v>0</v>
      </c>
      <c r="AK910" s="116">
        <v>0</v>
      </c>
      <c r="AL910" s="1655">
        <f t="shared" si="150"/>
        <v>0</v>
      </c>
    </row>
    <row r="911" spans="2:38" outlineLevel="1">
      <c r="B911" s="503" t="s">
        <v>2151</v>
      </c>
      <c r="C911" s="116">
        <v>1.57436</v>
      </c>
      <c r="D911" s="116">
        <v>0.92445040000000001</v>
      </c>
      <c r="E911" s="116">
        <v>0.64990959999999987</v>
      </c>
      <c r="F911" s="1646">
        <f t="shared" si="142"/>
        <v>0.41280876038517228</v>
      </c>
      <c r="G911" s="116">
        <v>0</v>
      </c>
      <c r="H911" s="116">
        <v>0</v>
      </c>
      <c r="I911" s="116">
        <v>0</v>
      </c>
      <c r="J911" s="1646">
        <f t="shared" si="143"/>
        <v>0</v>
      </c>
      <c r="K911" s="116">
        <v>0</v>
      </c>
      <c r="L911" s="116">
        <v>0</v>
      </c>
      <c r="M911" s="116">
        <v>0</v>
      </c>
      <c r="N911" s="1646">
        <f t="shared" si="144"/>
        <v>0</v>
      </c>
      <c r="O911" s="1652">
        <v>0</v>
      </c>
      <c r="P911" s="116">
        <v>0</v>
      </c>
      <c r="Q911" s="116">
        <v>0</v>
      </c>
      <c r="R911" s="1646">
        <f t="shared" si="145"/>
        <v>0</v>
      </c>
      <c r="S911" s="116">
        <v>1.57436</v>
      </c>
      <c r="T911" s="116">
        <v>0.92445040000000001</v>
      </c>
      <c r="U911" s="116">
        <v>0.64990959999999987</v>
      </c>
      <c r="V911" s="1646">
        <f t="shared" si="146"/>
        <v>0.41280876038517228</v>
      </c>
      <c r="W911" s="116">
        <v>0</v>
      </c>
      <c r="X911" s="116">
        <v>0</v>
      </c>
      <c r="Y911" s="116">
        <v>0</v>
      </c>
      <c r="Z911" s="1646">
        <f t="shared" si="147"/>
        <v>0</v>
      </c>
      <c r="AA911" s="1652">
        <v>0</v>
      </c>
      <c r="AB911" s="116">
        <v>0</v>
      </c>
      <c r="AC911" s="116">
        <v>0</v>
      </c>
      <c r="AD911" s="1646">
        <f t="shared" si="148"/>
        <v>0</v>
      </c>
      <c r="AE911" s="1652">
        <v>0</v>
      </c>
      <c r="AF911" s="116">
        <v>0</v>
      </c>
      <c r="AG911" s="116">
        <v>0</v>
      </c>
      <c r="AH911" s="1646">
        <f t="shared" si="149"/>
        <v>0</v>
      </c>
      <c r="AI911" s="116">
        <v>0</v>
      </c>
      <c r="AJ911" s="116">
        <v>0</v>
      </c>
      <c r="AK911" s="116">
        <v>0</v>
      </c>
      <c r="AL911" s="1655">
        <f t="shared" si="150"/>
        <v>0</v>
      </c>
    </row>
    <row r="912" spans="2:38" outlineLevel="1">
      <c r="B912" s="503" t="s">
        <v>1565</v>
      </c>
      <c r="C912" s="116">
        <v>22.1966</v>
      </c>
      <c r="D912" s="116">
        <v>15.555163</v>
      </c>
      <c r="E912" s="116">
        <v>6.641436999999998</v>
      </c>
      <c r="F912" s="1646">
        <f t="shared" si="142"/>
        <v>0.29920965373075148</v>
      </c>
      <c r="G912" s="116">
        <v>1.6546999999999998</v>
      </c>
      <c r="H912" s="116">
        <v>1.3290200000000001</v>
      </c>
      <c r="I912" s="116">
        <v>0.32567999999999986</v>
      </c>
      <c r="J912" s="1646">
        <f t="shared" si="143"/>
        <v>0.19682117604399582</v>
      </c>
      <c r="K912" s="116">
        <v>0</v>
      </c>
      <c r="L912" s="116">
        <v>0</v>
      </c>
      <c r="M912" s="116">
        <v>0</v>
      </c>
      <c r="N912" s="1646">
        <f t="shared" si="144"/>
        <v>0</v>
      </c>
      <c r="O912" s="1652">
        <v>0</v>
      </c>
      <c r="P912" s="116">
        <v>0</v>
      </c>
      <c r="Q912" s="116">
        <v>0</v>
      </c>
      <c r="R912" s="1646">
        <f t="shared" si="145"/>
        <v>0</v>
      </c>
      <c r="S912" s="116">
        <v>23.851299999999998</v>
      </c>
      <c r="T912" s="116">
        <v>16.884183</v>
      </c>
      <c r="U912" s="116">
        <v>6.9671169999999982</v>
      </c>
      <c r="V912" s="1646">
        <f t="shared" si="146"/>
        <v>0.29210638413839074</v>
      </c>
      <c r="W912" s="116">
        <v>0</v>
      </c>
      <c r="X912" s="116">
        <v>0</v>
      </c>
      <c r="Y912" s="116">
        <v>0</v>
      </c>
      <c r="Z912" s="1646">
        <f t="shared" si="147"/>
        <v>0</v>
      </c>
      <c r="AA912" s="1652">
        <v>0</v>
      </c>
      <c r="AB912" s="116">
        <v>0</v>
      </c>
      <c r="AC912" s="116">
        <v>0</v>
      </c>
      <c r="AD912" s="1646">
        <f t="shared" si="148"/>
        <v>0</v>
      </c>
      <c r="AE912" s="1652">
        <v>0</v>
      </c>
      <c r="AF912" s="116">
        <v>0</v>
      </c>
      <c r="AG912" s="116">
        <v>0</v>
      </c>
      <c r="AH912" s="1646">
        <f t="shared" si="149"/>
        <v>0</v>
      </c>
      <c r="AI912" s="116">
        <v>0</v>
      </c>
      <c r="AJ912" s="116">
        <v>0</v>
      </c>
      <c r="AK912" s="116">
        <v>0</v>
      </c>
      <c r="AL912" s="1655">
        <f t="shared" si="150"/>
        <v>0</v>
      </c>
    </row>
    <row r="913" spans="2:38" outlineLevel="1">
      <c r="B913" s="503" t="s">
        <v>2391</v>
      </c>
      <c r="C913" s="116">
        <v>0</v>
      </c>
      <c r="D913" s="116">
        <v>0</v>
      </c>
      <c r="E913" s="116">
        <v>0</v>
      </c>
      <c r="F913" s="1646">
        <f t="shared" si="142"/>
        <v>0</v>
      </c>
      <c r="G913" s="116">
        <v>0</v>
      </c>
      <c r="H913" s="116">
        <v>0</v>
      </c>
      <c r="I913" s="116">
        <v>0</v>
      </c>
      <c r="J913" s="1646">
        <f t="shared" si="143"/>
        <v>0</v>
      </c>
      <c r="K913" s="116">
        <v>0</v>
      </c>
      <c r="L913" s="116">
        <v>0</v>
      </c>
      <c r="M913" s="116">
        <v>0</v>
      </c>
      <c r="N913" s="1646">
        <f t="shared" si="144"/>
        <v>0</v>
      </c>
      <c r="O913" s="1652">
        <v>0</v>
      </c>
      <c r="P913" s="116">
        <v>0</v>
      </c>
      <c r="Q913" s="116">
        <v>0</v>
      </c>
      <c r="R913" s="1646">
        <f t="shared" si="145"/>
        <v>0</v>
      </c>
      <c r="S913" s="116">
        <v>0</v>
      </c>
      <c r="T913" s="116">
        <v>0</v>
      </c>
      <c r="U913" s="116">
        <v>0</v>
      </c>
      <c r="V913" s="1646">
        <f t="shared" si="146"/>
        <v>0</v>
      </c>
      <c r="W913" s="116">
        <v>0</v>
      </c>
      <c r="X913" s="116">
        <v>0</v>
      </c>
      <c r="Y913" s="116">
        <v>0</v>
      </c>
      <c r="Z913" s="1646">
        <f t="shared" si="147"/>
        <v>0</v>
      </c>
      <c r="AA913" s="1652">
        <v>0</v>
      </c>
      <c r="AB913" s="116">
        <v>0</v>
      </c>
      <c r="AC913" s="116">
        <v>0</v>
      </c>
      <c r="AD913" s="1646">
        <f t="shared" si="148"/>
        <v>0</v>
      </c>
      <c r="AE913" s="1652">
        <v>0</v>
      </c>
      <c r="AF913" s="116">
        <v>0</v>
      </c>
      <c r="AG913" s="116">
        <v>0</v>
      </c>
      <c r="AH913" s="1646">
        <f t="shared" si="149"/>
        <v>0</v>
      </c>
      <c r="AI913" s="116">
        <v>0</v>
      </c>
      <c r="AJ913" s="116">
        <v>0</v>
      </c>
      <c r="AK913" s="116">
        <v>0</v>
      </c>
      <c r="AL913" s="1655">
        <f t="shared" si="150"/>
        <v>0</v>
      </c>
    </row>
    <row r="914" spans="2:38" outlineLevel="1">
      <c r="B914" s="503" t="s">
        <v>1863</v>
      </c>
      <c r="C914" s="116">
        <v>6.3598299999999997</v>
      </c>
      <c r="D914" s="116">
        <v>3.3155099999999997</v>
      </c>
      <c r="E914" s="116">
        <v>3.0443200000000004</v>
      </c>
      <c r="F914" s="1646">
        <f t="shared" si="142"/>
        <v>0.47867946155793478</v>
      </c>
      <c r="G914" s="116">
        <v>1.8923099999999999</v>
      </c>
      <c r="H914" s="116">
        <v>0.92922050000000012</v>
      </c>
      <c r="I914" s="116">
        <v>0.96308949999999982</v>
      </c>
      <c r="J914" s="1646">
        <f t="shared" si="143"/>
        <v>0.50894911510270513</v>
      </c>
      <c r="K914" s="116">
        <v>0</v>
      </c>
      <c r="L914" s="116">
        <v>0</v>
      </c>
      <c r="M914" s="116">
        <v>0</v>
      </c>
      <c r="N914" s="1646">
        <f t="shared" si="144"/>
        <v>0</v>
      </c>
      <c r="O914" s="1652">
        <v>0</v>
      </c>
      <c r="P914" s="116">
        <v>0</v>
      </c>
      <c r="Q914" s="116">
        <v>0</v>
      </c>
      <c r="R914" s="1646">
        <f t="shared" si="145"/>
        <v>0</v>
      </c>
      <c r="S914" s="116">
        <v>8.2521399999999989</v>
      </c>
      <c r="T914" s="116">
        <v>4.2447304999999993</v>
      </c>
      <c r="U914" s="116">
        <v>4.0074094999999996</v>
      </c>
      <c r="V914" s="1646">
        <f t="shared" si="146"/>
        <v>0.4856206390100023</v>
      </c>
      <c r="W914" s="116">
        <v>0</v>
      </c>
      <c r="X914" s="116">
        <v>0</v>
      </c>
      <c r="Y914" s="116">
        <v>0</v>
      </c>
      <c r="Z914" s="1646">
        <f t="shared" si="147"/>
        <v>0</v>
      </c>
      <c r="AA914" s="1652">
        <v>0</v>
      </c>
      <c r="AB914" s="116">
        <v>0</v>
      </c>
      <c r="AC914" s="116">
        <v>0</v>
      </c>
      <c r="AD914" s="1646">
        <f t="shared" si="148"/>
        <v>0</v>
      </c>
      <c r="AE914" s="1652">
        <v>0</v>
      </c>
      <c r="AF914" s="116">
        <v>0</v>
      </c>
      <c r="AG914" s="116">
        <v>0</v>
      </c>
      <c r="AH914" s="1646">
        <f t="shared" si="149"/>
        <v>0</v>
      </c>
      <c r="AI914" s="116">
        <v>0</v>
      </c>
      <c r="AJ914" s="116">
        <v>0</v>
      </c>
      <c r="AK914" s="116">
        <v>0</v>
      </c>
      <c r="AL914" s="1655">
        <f t="shared" si="150"/>
        <v>0</v>
      </c>
    </row>
    <row r="915" spans="2:38" outlineLevel="1">
      <c r="B915" s="503" t="s">
        <v>2027</v>
      </c>
      <c r="C915" s="116">
        <v>0</v>
      </c>
      <c r="D915" s="116">
        <v>0</v>
      </c>
      <c r="E915" s="116">
        <v>0</v>
      </c>
      <c r="F915" s="1646">
        <f t="shared" si="142"/>
        <v>0</v>
      </c>
      <c r="G915" s="116">
        <v>3.9</v>
      </c>
      <c r="H915" s="116">
        <v>2.9048500000000002</v>
      </c>
      <c r="I915" s="116">
        <v>0.99514999999999965</v>
      </c>
      <c r="J915" s="1646">
        <f t="shared" si="143"/>
        <v>0.2551666666666666</v>
      </c>
      <c r="K915" s="116">
        <v>0</v>
      </c>
      <c r="L915" s="116">
        <v>0</v>
      </c>
      <c r="M915" s="116">
        <v>0</v>
      </c>
      <c r="N915" s="1646">
        <f t="shared" si="144"/>
        <v>0</v>
      </c>
      <c r="O915" s="1652">
        <v>0</v>
      </c>
      <c r="P915" s="116">
        <v>0</v>
      </c>
      <c r="Q915" s="116">
        <v>0</v>
      </c>
      <c r="R915" s="1646">
        <f t="shared" si="145"/>
        <v>0</v>
      </c>
      <c r="S915" s="116">
        <v>3.9</v>
      </c>
      <c r="T915" s="116">
        <v>2.9048500000000002</v>
      </c>
      <c r="U915" s="116">
        <v>0.99514999999999965</v>
      </c>
      <c r="V915" s="1646">
        <f t="shared" si="146"/>
        <v>0.2551666666666666</v>
      </c>
      <c r="W915" s="116">
        <v>0</v>
      </c>
      <c r="X915" s="116">
        <v>0</v>
      </c>
      <c r="Y915" s="116">
        <v>0</v>
      </c>
      <c r="Z915" s="1646">
        <f t="shared" si="147"/>
        <v>0</v>
      </c>
      <c r="AA915" s="1652">
        <v>0</v>
      </c>
      <c r="AB915" s="116">
        <v>0</v>
      </c>
      <c r="AC915" s="116">
        <v>0</v>
      </c>
      <c r="AD915" s="1646">
        <f t="shared" si="148"/>
        <v>0</v>
      </c>
      <c r="AE915" s="1652">
        <v>0</v>
      </c>
      <c r="AF915" s="116">
        <v>0</v>
      </c>
      <c r="AG915" s="116">
        <v>0</v>
      </c>
      <c r="AH915" s="1646">
        <f t="shared" si="149"/>
        <v>0</v>
      </c>
      <c r="AI915" s="116">
        <v>0</v>
      </c>
      <c r="AJ915" s="116">
        <v>0</v>
      </c>
      <c r="AK915" s="116">
        <v>0</v>
      </c>
      <c r="AL915" s="1655">
        <f t="shared" si="150"/>
        <v>0</v>
      </c>
    </row>
    <row r="916" spans="2:38" outlineLevel="1">
      <c r="B916" s="503" t="s">
        <v>1487</v>
      </c>
      <c r="C916" s="116">
        <v>24.69829</v>
      </c>
      <c r="D916" s="116">
        <v>14.759712</v>
      </c>
      <c r="E916" s="116">
        <v>9.9385780000000015</v>
      </c>
      <c r="F916" s="1646">
        <f t="shared" si="142"/>
        <v>0.40239943736995565</v>
      </c>
      <c r="G916" s="116">
        <v>9.1478600000000014</v>
      </c>
      <c r="H916" s="116">
        <v>5.3966880000000002</v>
      </c>
      <c r="I916" s="116">
        <v>3.7511720000000004</v>
      </c>
      <c r="J916" s="1646">
        <f t="shared" si="143"/>
        <v>0.41006005776214327</v>
      </c>
      <c r="K916" s="116">
        <v>0</v>
      </c>
      <c r="L916" s="116">
        <v>0</v>
      </c>
      <c r="M916" s="116">
        <v>0</v>
      </c>
      <c r="N916" s="1646">
        <f t="shared" si="144"/>
        <v>0</v>
      </c>
      <c r="O916" s="1652">
        <v>0</v>
      </c>
      <c r="P916" s="116">
        <v>0</v>
      </c>
      <c r="Q916" s="116">
        <v>0</v>
      </c>
      <c r="R916" s="1646">
        <f t="shared" si="145"/>
        <v>0</v>
      </c>
      <c r="S916" s="116">
        <v>33.846150000000002</v>
      </c>
      <c r="T916" s="116">
        <v>20.156400000000001</v>
      </c>
      <c r="U916" s="116">
        <v>13.68975</v>
      </c>
      <c r="V916" s="1646">
        <f t="shared" si="146"/>
        <v>0.40446993232612866</v>
      </c>
      <c r="W916" s="116">
        <v>0</v>
      </c>
      <c r="X916" s="116">
        <v>0</v>
      </c>
      <c r="Y916" s="116">
        <v>0</v>
      </c>
      <c r="Z916" s="1646">
        <f t="shared" si="147"/>
        <v>0</v>
      </c>
      <c r="AA916" s="1652">
        <v>0</v>
      </c>
      <c r="AB916" s="116">
        <v>0</v>
      </c>
      <c r="AC916" s="116">
        <v>0</v>
      </c>
      <c r="AD916" s="1646">
        <f t="shared" si="148"/>
        <v>0</v>
      </c>
      <c r="AE916" s="1652">
        <v>0</v>
      </c>
      <c r="AF916" s="116">
        <v>0</v>
      </c>
      <c r="AG916" s="116">
        <v>0</v>
      </c>
      <c r="AH916" s="1646">
        <f t="shared" si="149"/>
        <v>0</v>
      </c>
      <c r="AI916" s="116">
        <v>0</v>
      </c>
      <c r="AJ916" s="116">
        <v>0</v>
      </c>
      <c r="AK916" s="116">
        <v>0</v>
      </c>
      <c r="AL916" s="1655">
        <f t="shared" si="150"/>
        <v>0</v>
      </c>
    </row>
    <row r="917" spans="2:38" outlineLevel="1">
      <c r="B917" s="503" t="s">
        <v>2437</v>
      </c>
      <c r="C917" s="116">
        <v>-5.1290600000000008</v>
      </c>
      <c r="D917" s="116">
        <v>-2.1455522</v>
      </c>
      <c r="E917" s="116">
        <v>-2.9835078000000004</v>
      </c>
      <c r="F917" s="1646">
        <f t="shared" si="142"/>
        <v>0.58168705376813679</v>
      </c>
      <c r="G917" s="116">
        <v>0</v>
      </c>
      <c r="H917" s="116">
        <v>0</v>
      </c>
      <c r="I917" s="116">
        <v>0</v>
      </c>
      <c r="J917" s="1646">
        <f t="shared" si="143"/>
        <v>0</v>
      </c>
      <c r="K917" s="116">
        <v>0</v>
      </c>
      <c r="L917" s="116">
        <v>0</v>
      </c>
      <c r="M917" s="116">
        <v>0</v>
      </c>
      <c r="N917" s="1646">
        <f t="shared" si="144"/>
        <v>0</v>
      </c>
      <c r="O917" s="1652">
        <v>0</v>
      </c>
      <c r="P917" s="116">
        <v>0</v>
      </c>
      <c r="Q917" s="116">
        <v>0</v>
      </c>
      <c r="R917" s="1646">
        <f t="shared" si="145"/>
        <v>0</v>
      </c>
      <c r="S917" s="116">
        <v>-5.1290600000000008</v>
      </c>
      <c r="T917" s="116">
        <v>-2.1455522</v>
      </c>
      <c r="U917" s="116">
        <v>-2.9835078000000004</v>
      </c>
      <c r="V917" s="1646">
        <f t="shared" si="146"/>
        <v>0.58168705376813679</v>
      </c>
      <c r="W917" s="116">
        <v>0</v>
      </c>
      <c r="X917" s="116">
        <v>0</v>
      </c>
      <c r="Y917" s="116">
        <v>0</v>
      </c>
      <c r="Z917" s="1646">
        <f t="shared" si="147"/>
        <v>0</v>
      </c>
      <c r="AA917" s="1652">
        <v>0</v>
      </c>
      <c r="AB917" s="116">
        <v>0</v>
      </c>
      <c r="AC917" s="116">
        <v>0</v>
      </c>
      <c r="AD917" s="1646">
        <f t="shared" si="148"/>
        <v>0</v>
      </c>
      <c r="AE917" s="1652">
        <v>0</v>
      </c>
      <c r="AF917" s="116">
        <v>0</v>
      </c>
      <c r="AG917" s="116">
        <v>0</v>
      </c>
      <c r="AH917" s="1646">
        <f t="shared" si="149"/>
        <v>0</v>
      </c>
      <c r="AI917" s="116">
        <v>0</v>
      </c>
      <c r="AJ917" s="116">
        <v>0</v>
      </c>
      <c r="AK917" s="116">
        <v>0</v>
      </c>
      <c r="AL917" s="1655">
        <f t="shared" si="150"/>
        <v>0</v>
      </c>
    </row>
    <row r="918" spans="2:38" outlineLevel="1">
      <c r="B918" s="503" t="s">
        <v>1229</v>
      </c>
      <c r="C918" s="116">
        <v>0</v>
      </c>
      <c r="D918" s="116">
        <v>0</v>
      </c>
      <c r="E918" s="116">
        <v>0</v>
      </c>
      <c r="F918" s="1646">
        <f t="shared" si="142"/>
        <v>0</v>
      </c>
      <c r="G918" s="116">
        <v>119.2076899999999</v>
      </c>
      <c r="H918" s="116">
        <v>129.63516460000002</v>
      </c>
      <c r="I918" s="116">
        <v>-10.427474600000117</v>
      </c>
      <c r="J918" s="1646">
        <f t="shared" si="143"/>
        <v>-8.7473170564752373E-2</v>
      </c>
      <c r="K918" s="116">
        <v>0</v>
      </c>
      <c r="L918" s="116">
        <v>0</v>
      </c>
      <c r="M918" s="116">
        <v>0</v>
      </c>
      <c r="N918" s="1646">
        <f t="shared" si="144"/>
        <v>0</v>
      </c>
      <c r="O918" s="1652">
        <v>0</v>
      </c>
      <c r="P918" s="116">
        <v>0</v>
      </c>
      <c r="Q918" s="116">
        <v>0</v>
      </c>
      <c r="R918" s="1646">
        <f t="shared" si="145"/>
        <v>0</v>
      </c>
      <c r="S918" s="116">
        <v>119.2076899999999</v>
      </c>
      <c r="T918" s="116">
        <v>129.63516460000002</v>
      </c>
      <c r="U918" s="116">
        <v>-10.427474600000117</v>
      </c>
      <c r="V918" s="1646">
        <f t="shared" si="146"/>
        <v>-8.7473170564752373E-2</v>
      </c>
      <c r="W918" s="116">
        <v>0</v>
      </c>
      <c r="X918" s="116">
        <v>0</v>
      </c>
      <c r="Y918" s="116">
        <v>0</v>
      </c>
      <c r="Z918" s="1646">
        <f t="shared" si="147"/>
        <v>0</v>
      </c>
      <c r="AA918" s="1652">
        <v>0</v>
      </c>
      <c r="AB918" s="116">
        <v>0</v>
      </c>
      <c r="AC918" s="116">
        <v>0</v>
      </c>
      <c r="AD918" s="1646">
        <f t="shared" si="148"/>
        <v>0</v>
      </c>
      <c r="AE918" s="1652">
        <v>0</v>
      </c>
      <c r="AF918" s="116">
        <v>0</v>
      </c>
      <c r="AG918" s="116">
        <v>0</v>
      </c>
      <c r="AH918" s="1646">
        <f t="shared" si="149"/>
        <v>0</v>
      </c>
      <c r="AI918" s="116">
        <v>0</v>
      </c>
      <c r="AJ918" s="116">
        <v>0</v>
      </c>
      <c r="AK918" s="116">
        <v>0</v>
      </c>
      <c r="AL918" s="1655">
        <f t="shared" si="150"/>
        <v>0</v>
      </c>
    </row>
    <row r="919" spans="2:38" outlineLevel="1">
      <c r="B919" s="503" t="s">
        <v>1821</v>
      </c>
      <c r="C919" s="116">
        <v>9.2598299999999991</v>
      </c>
      <c r="D919" s="116">
        <v>7.0686170000000006</v>
      </c>
      <c r="E919" s="116">
        <v>2.1912129999999999</v>
      </c>
      <c r="F919" s="1646">
        <f t="shared" si="142"/>
        <v>0.23663641773121105</v>
      </c>
      <c r="G919" s="116">
        <v>0.5239299999999999</v>
      </c>
      <c r="H919" s="116">
        <v>0.32744000000000001</v>
      </c>
      <c r="I919" s="116">
        <v>0.19648999999999994</v>
      </c>
      <c r="J919" s="1646">
        <f t="shared" si="143"/>
        <v>0.37503101559368612</v>
      </c>
      <c r="K919" s="116">
        <v>0</v>
      </c>
      <c r="L919" s="116">
        <v>0</v>
      </c>
      <c r="M919" s="116">
        <v>0</v>
      </c>
      <c r="N919" s="1646">
        <f t="shared" si="144"/>
        <v>0</v>
      </c>
      <c r="O919" s="1652">
        <v>0</v>
      </c>
      <c r="P919" s="116">
        <v>0</v>
      </c>
      <c r="Q919" s="116">
        <v>0</v>
      </c>
      <c r="R919" s="1646">
        <f t="shared" si="145"/>
        <v>0</v>
      </c>
      <c r="S919" s="116">
        <v>9.7837600000000009</v>
      </c>
      <c r="T919" s="116">
        <v>7.3960569999999999</v>
      </c>
      <c r="U919" s="116">
        <v>2.3877030000000006</v>
      </c>
      <c r="V919" s="1646">
        <f t="shared" si="146"/>
        <v>0.24404758497755469</v>
      </c>
      <c r="W919" s="116">
        <v>0</v>
      </c>
      <c r="X919" s="116">
        <v>0</v>
      </c>
      <c r="Y919" s="116">
        <v>0</v>
      </c>
      <c r="Z919" s="1646">
        <f t="shared" si="147"/>
        <v>0</v>
      </c>
      <c r="AA919" s="1652">
        <v>0</v>
      </c>
      <c r="AB919" s="116">
        <v>0</v>
      </c>
      <c r="AC919" s="116">
        <v>0</v>
      </c>
      <c r="AD919" s="1646">
        <f t="shared" si="148"/>
        <v>0</v>
      </c>
      <c r="AE919" s="1652">
        <v>0</v>
      </c>
      <c r="AF919" s="116">
        <v>0</v>
      </c>
      <c r="AG919" s="116">
        <v>0</v>
      </c>
      <c r="AH919" s="1646">
        <f t="shared" si="149"/>
        <v>0</v>
      </c>
      <c r="AI919" s="116">
        <v>0</v>
      </c>
      <c r="AJ919" s="116">
        <v>0</v>
      </c>
      <c r="AK919" s="116">
        <v>0</v>
      </c>
      <c r="AL919" s="1655">
        <f t="shared" si="150"/>
        <v>0</v>
      </c>
    </row>
    <row r="920" spans="2:38" outlineLevel="1">
      <c r="B920" s="503" t="s">
        <v>1727</v>
      </c>
      <c r="C920" s="116">
        <v>5.2923</v>
      </c>
      <c r="D920" s="116">
        <v>3.4001499999999991</v>
      </c>
      <c r="E920" s="116">
        <v>1.8921500000000011</v>
      </c>
      <c r="F920" s="1646">
        <f t="shared" si="142"/>
        <v>0.35752886268730061</v>
      </c>
      <c r="G920" s="116">
        <v>9.2683700000000009</v>
      </c>
      <c r="H920" s="116">
        <v>5.8865540000000012</v>
      </c>
      <c r="I920" s="116">
        <v>3.3818159999999997</v>
      </c>
      <c r="J920" s="1646">
        <f t="shared" si="143"/>
        <v>0.36487710352521524</v>
      </c>
      <c r="K920" s="116">
        <v>0</v>
      </c>
      <c r="L920" s="116">
        <v>0</v>
      </c>
      <c r="M920" s="116">
        <v>0</v>
      </c>
      <c r="N920" s="1646">
        <f t="shared" si="144"/>
        <v>0</v>
      </c>
      <c r="O920" s="1652">
        <v>0</v>
      </c>
      <c r="P920" s="116">
        <v>0</v>
      </c>
      <c r="Q920" s="116">
        <v>0</v>
      </c>
      <c r="R920" s="1646">
        <f t="shared" si="145"/>
        <v>0</v>
      </c>
      <c r="S920" s="116">
        <v>14.560670000000002</v>
      </c>
      <c r="T920" s="116">
        <v>9.2867040000000003</v>
      </c>
      <c r="U920" s="116">
        <v>5.2739660000000024</v>
      </c>
      <c r="V920" s="1646">
        <f t="shared" si="146"/>
        <v>0.36220627210148998</v>
      </c>
      <c r="W920" s="116">
        <v>0</v>
      </c>
      <c r="X920" s="116">
        <v>0</v>
      </c>
      <c r="Y920" s="116">
        <v>0</v>
      </c>
      <c r="Z920" s="1646">
        <f t="shared" si="147"/>
        <v>0</v>
      </c>
      <c r="AA920" s="1652">
        <v>0</v>
      </c>
      <c r="AB920" s="116">
        <v>0</v>
      </c>
      <c r="AC920" s="116">
        <v>0</v>
      </c>
      <c r="AD920" s="1646">
        <f t="shared" si="148"/>
        <v>0</v>
      </c>
      <c r="AE920" s="1652">
        <v>0</v>
      </c>
      <c r="AF920" s="116">
        <v>0</v>
      </c>
      <c r="AG920" s="116">
        <v>0</v>
      </c>
      <c r="AH920" s="1646">
        <f t="shared" si="149"/>
        <v>0</v>
      </c>
      <c r="AI920" s="116">
        <v>0</v>
      </c>
      <c r="AJ920" s="116">
        <v>0</v>
      </c>
      <c r="AK920" s="116">
        <v>0</v>
      </c>
      <c r="AL920" s="1655">
        <f t="shared" si="150"/>
        <v>0</v>
      </c>
    </row>
    <row r="921" spans="2:38" outlineLevel="1">
      <c r="B921" s="503" t="s">
        <v>1915</v>
      </c>
      <c r="C921" s="116">
        <v>6.4452999999999996</v>
      </c>
      <c r="D921" s="116">
        <v>5.3874300000000002</v>
      </c>
      <c r="E921" s="116">
        <v>1.057869999999999</v>
      </c>
      <c r="F921" s="1646">
        <f t="shared" si="142"/>
        <v>0.16413045164693638</v>
      </c>
      <c r="G921" s="116">
        <v>0</v>
      </c>
      <c r="H921" s="116">
        <v>0</v>
      </c>
      <c r="I921" s="116">
        <v>0</v>
      </c>
      <c r="J921" s="1646">
        <f t="shared" si="143"/>
        <v>0</v>
      </c>
      <c r="K921" s="116">
        <v>0</v>
      </c>
      <c r="L921" s="116">
        <v>0</v>
      </c>
      <c r="M921" s="116">
        <v>0</v>
      </c>
      <c r="N921" s="1646">
        <f t="shared" si="144"/>
        <v>0</v>
      </c>
      <c r="O921" s="1652">
        <v>0</v>
      </c>
      <c r="P921" s="116">
        <v>0</v>
      </c>
      <c r="Q921" s="116">
        <v>0</v>
      </c>
      <c r="R921" s="1646">
        <f t="shared" si="145"/>
        <v>0</v>
      </c>
      <c r="S921" s="116">
        <v>6.4452999999999996</v>
      </c>
      <c r="T921" s="116">
        <v>5.3874300000000002</v>
      </c>
      <c r="U921" s="116">
        <v>1.057869999999999</v>
      </c>
      <c r="V921" s="1646">
        <f t="shared" si="146"/>
        <v>0.16413045164693638</v>
      </c>
      <c r="W921" s="116">
        <v>0</v>
      </c>
      <c r="X921" s="116">
        <v>0</v>
      </c>
      <c r="Y921" s="116">
        <v>0</v>
      </c>
      <c r="Z921" s="1646">
        <f t="shared" si="147"/>
        <v>0</v>
      </c>
      <c r="AA921" s="1652">
        <v>0</v>
      </c>
      <c r="AB921" s="116">
        <v>0</v>
      </c>
      <c r="AC921" s="116">
        <v>0</v>
      </c>
      <c r="AD921" s="1646">
        <f t="shared" si="148"/>
        <v>0</v>
      </c>
      <c r="AE921" s="1652">
        <v>0</v>
      </c>
      <c r="AF921" s="116">
        <v>0</v>
      </c>
      <c r="AG921" s="116">
        <v>0</v>
      </c>
      <c r="AH921" s="1646">
        <f t="shared" si="149"/>
        <v>0</v>
      </c>
      <c r="AI921" s="116">
        <v>0</v>
      </c>
      <c r="AJ921" s="116">
        <v>0</v>
      </c>
      <c r="AK921" s="116">
        <v>0</v>
      </c>
      <c r="AL921" s="1655">
        <f t="shared" si="150"/>
        <v>0</v>
      </c>
    </row>
    <row r="922" spans="2:38" outlineLevel="1">
      <c r="B922" s="503" t="s">
        <v>2215</v>
      </c>
      <c r="C922" s="116">
        <v>0.87521000000000004</v>
      </c>
      <c r="D922" s="116">
        <v>0.52793499999999993</v>
      </c>
      <c r="E922" s="116">
        <v>0.34727500000000011</v>
      </c>
      <c r="F922" s="1646">
        <f t="shared" si="142"/>
        <v>0.39679048456941773</v>
      </c>
      <c r="G922" s="116">
        <v>0</v>
      </c>
      <c r="H922" s="116">
        <v>0</v>
      </c>
      <c r="I922" s="116">
        <v>0</v>
      </c>
      <c r="J922" s="1646">
        <f t="shared" si="143"/>
        <v>0</v>
      </c>
      <c r="K922" s="116">
        <v>0</v>
      </c>
      <c r="L922" s="116">
        <v>0</v>
      </c>
      <c r="M922" s="116">
        <v>0</v>
      </c>
      <c r="N922" s="1646">
        <f t="shared" si="144"/>
        <v>0</v>
      </c>
      <c r="O922" s="1652">
        <v>0</v>
      </c>
      <c r="P922" s="116">
        <v>0</v>
      </c>
      <c r="Q922" s="116">
        <v>0</v>
      </c>
      <c r="R922" s="1646">
        <f t="shared" si="145"/>
        <v>0</v>
      </c>
      <c r="S922" s="116">
        <v>0.87521000000000004</v>
      </c>
      <c r="T922" s="116">
        <v>0.52793499999999993</v>
      </c>
      <c r="U922" s="116">
        <v>0.34727500000000011</v>
      </c>
      <c r="V922" s="1646">
        <f t="shared" si="146"/>
        <v>0.39679048456941773</v>
      </c>
      <c r="W922" s="116">
        <v>0</v>
      </c>
      <c r="X922" s="116">
        <v>0</v>
      </c>
      <c r="Y922" s="116">
        <v>0</v>
      </c>
      <c r="Z922" s="1646">
        <f t="shared" si="147"/>
        <v>0</v>
      </c>
      <c r="AA922" s="1652">
        <v>0</v>
      </c>
      <c r="AB922" s="116">
        <v>0</v>
      </c>
      <c r="AC922" s="116">
        <v>0</v>
      </c>
      <c r="AD922" s="1646">
        <f t="shared" si="148"/>
        <v>0</v>
      </c>
      <c r="AE922" s="1652">
        <v>0</v>
      </c>
      <c r="AF922" s="116">
        <v>0</v>
      </c>
      <c r="AG922" s="116">
        <v>0</v>
      </c>
      <c r="AH922" s="1646">
        <f t="shared" si="149"/>
        <v>0</v>
      </c>
      <c r="AI922" s="116">
        <v>0</v>
      </c>
      <c r="AJ922" s="116">
        <v>0</v>
      </c>
      <c r="AK922" s="116">
        <v>0</v>
      </c>
      <c r="AL922" s="1655">
        <f t="shared" si="150"/>
        <v>0</v>
      </c>
    </row>
    <row r="923" spans="2:38" outlineLevel="1">
      <c r="B923" s="503" t="s">
        <v>2375</v>
      </c>
      <c r="C923" s="116">
        <v>0</v>
      </c>
      <c r="D923" s="116">
        <v>0</v>
      </c>
      <c r="E923" s="116">
        <v>0</v>
      </c>
      <c r="F923" s="1646">
        <f t="shared" si="142"/>
        <v>0</v>
      </c>
      <c r="G923" s="116">
        <v>5.1279999999999999E-2</v>
      </c>
      <c r="H923" s="116">
        <v>3.0499699999999998E-2</v>
      </c>
      <c r="I923" s="116">
        <v>2.0780300000000005E-2</v>
      </c>
      <c r="J923" s="1646">
        <f t="shared" si="143"/>
        <v>0.40523205928237138</v>
      </c>
      <c r="K923" s="116">
        <v>0</v>
      </c>
      <c r="L923" s="116">
        <v>0</v>
      </c>
      <c r="M923" s="116">
        <v>0</v>
      </c>
      <c r="N923" s="1646">
        <f t="shared" si="144"/>
        <v>0</v>
      </c>
      <c r="O923" s="1652">
        <v>0</v>
      </c>
      <c r="P923" s="116">
        <v>0</v>
      </c>
      <c r="Q923" s="116">
        <v>0</v>
      </c>
      <c r="R923" s="1646">
        <f t="shared" si="145"/>
        <v>0</v>
      </c>
      <c r="S923" s="116">
        <v>5.1279999999999999E-2</v>
      </c>
      <c r="T923" s="116">
        <v>3.0499699999999998E-2</v>
      </c>
      <c r="U923" s="116">
        <v>2.0780300000000005E-2</v>
      </c>
      <c r="V923" s="1646">
        <f t="shared" si="146"/>
        <v>0.40523205928237138</v>
      </c>
      <c r="W923" s="116">
        <v>0</v>
      </c>
      <c r="X923" s="116">
        <v>0</v>
      </c>
      <c r="Y923" s="116">
        <v>0</v>
      </c>
      <c r="Z923" s="1646">
        <f t="shared" si="147"/>
        <v>0</v>
      </c>
      <c r="AA923" s="1652">
        <v>0</v>
      </c>
      <c r="AB923" s="116">
        <v>0</v>
      </c>
      <c r="AC923" s="116">
        <v>0</v>
      </c>
      <c r="AD923" s="1646">
        <f t="shared" si="148"/>
        <v>0</v>
      </c>
      <c r="AE923" s="1652">
        <v>0</v>
      </c>
      <c r="AF923" s="116">
        <v>0</v>
      </c>
      <c r="AG923" s="116">
        <v>0</v>
      </c>
      <c r="AH923" s="1646">
        <f t="shared" si="149"/>
        <v>0</v>
      </c>
      <c r="AI923" s="116">
        <v>0</v>
      </c>
      <c r="AJ923" s="116">
        <v>0</v>
      </c>
      <c r="AK923" s="116">
        <v>0</v>
      </c>
      <c r="AL923" s="1655">
        <f t="shared" si="150"/>
        <v>0</v>
      </c>
    </row>
    <row r="924" spans="2:38" outlineLevel="1">
      <c r="B924" s="503" t="s">
        <v>1359</v>
      </c>
      <c r="C924" s="116">
        <v>51.729069999999993</v>
      </c>
      <c r="D924" s="116">
        <v>42.727545599999999</v>
      </c>
      <c r="E924" s="116">
        <v>9.0015243999999957</v>
      </c>
      <c r="F924" s="1646">
        <f t="shared" si="142"/>
        <v>0.17401287902527529</v>
      </c>
      <c r="G924" s="116">
        <v>12.239319999999999</v>
      </c>
      <c r="H924" s="116">
        <v>10.775683800000001</v>
      </c>
      <c r="I924" s="116">
        <v>1.4636361999999989</v>
      </c>
      <c r="J924" s="1646">
        <f t="shared" si="143"/>
        <v>0.1195847645130611</v>
      </c>
      <c r="K924" s="116">
        <v>0</v>
      </c>
      <c r="L924" s="116">
        <v>0</v>
      </c>
      <c r="M924" s="116">
        <v>0</v>
      </c>
      <c r="N924" s="1646">
        <f t="shared" si="144"/>
        <v>0</v>
      </c>
      <c r="O924" s="1652">
        <v>0</v>
      </c>
      <c r="P924" s="116">
        <v>0</v>
      </c>
      <c r="Q924" s="116">
        <v>0</v>
      </c>
      <c r="R924" s="1646">
        <f t="shared" si="145"/>
        <v>0</v>
      </c>
      <c r="S924" s="116">
        <v>63.968389999999992</v>
      </c>
      <c r="T924" s="116">
        <v>53.503229399999995</v>
      </c>
      <c r="U924" s="116">
        <v>10.465160599999995</v>
      </c>
      <c r="V924" s="1646">
        <f t="shared" si="146"/>
        <v>0.16359893691243435</v>
      </c>
      <c r="W924" s="116">
        <v>0</v>
      </c>
      <c r="X924" s="116">
        <v>0</v>
      </c>
      <c r="Y924" s="116">
        <v>0</v>
      </c>
      <c r="Z924" s="1646">
        <f t="shared" si="147"/>
        <v>0</v>
      </c>
      <c r="AA924" s="1652">
        <v>0</v>
      </c>
      <c r="AB924" s="116">
        <v>0</v>
      </c>
      <c r="AC924" s="116">
        <v>0</v>
      </c>
      <c r="AD924" s="1646">
        <f t="shared" si="148"/>
        <v>0</v>
      </c>
      <c r="AE924" s="1652">
        <v>0</v>
      </c>
      <c r="AF924" s="116">
        <v>0</v>
      </c>
      <c r="AG924" s="116">
        <v>0</v>
      </c>
      <c r="AH924" s="1646">
        <f t="shared" si="149"/>
        <v>0</v>
      </c>
      <c r="AI924" s="116">
        <v>0</v>
      </c>
      <c r="AJ924" s="116">
        <v>0</v>
      </c>
      <c r="AK924" s="116">
        <v>0</v>
      </c>
      <c r="AL924" s="1655">
        <f t="shared" si="150"/>
        <v>0</v>
      </c>
    </row>
    <row r="925" spans="2:38" outlineLevel="1">
      <c r="B925" s="503" t="s">
        <v>1759</v>
      </c>
      <c r="C925" s="116">
        <v>12.429069999999999</v>
      </c>
      <c r="D925" s="116">
        <v>8.4080690999999987</v>
      </c>
      <c r="E925" s="116">
        <v>4.0210009000000007</v>
      </c>
      <c r="F925" s="1646">
        <f t="shared" si="142"/>
        <v>0.32351583022704039</v>
      </c>
      <c r="G925" s="116">
        <v>0</v>
      </c>
      <c r="H925" s="116">
        <v>0</v>
      </c>
      <c r="I925" s="116">
        <v>0</v>
      </c>
      <c r="J925" s="1646">
        <f t="shared" si="143"/>
        <v>0</v>
      </c>
      <c r="K925" s="116">
        <v>0</v>
      </c>
      <c r="L925" s="116">
        <v>0</v>
      </c>
      <c r="M925" s="116">
        <v>0</v>
      </c>
      <c r="N925" s="1646">
        <f t="shared" si="144"/>
        <v>0</v>
      </c>
      <c r="O925" s="1652">
        <v>0</v>
      </c>
      <c r="P925" s="116">
        <v>0</v>
      </c>
      <c r="Q925" s="116">
        <v>0</v>
      </c>
      <c r="R925" s="1646">
        <f t="shared" si="145"/>
        <v>0</v>
      </c>
      <c r="S925" s="116">
        <v>12.429069999999999</v>
      </c>
      <c r="T925" s="116">
        <v>8.4080690999999987</v>
      </c>
      <c r="U925" s="116">
        <v>4.0210009000000007</v>
      </c>
      <c r="V925" s="1646">
        <f t="shared" si="146"/>
        <v>0.32351583022704039</v>
      </c>
      <c r="W925" s="116">
        <v>0</v>
      </c>
      <c r="X925" s="116">
        <v>0</v>
      </c>
      <c r="Y925" s="116">
        <v>0</v>
      </c>
      <c r="Z925" s="1646">
        <f t="shared" si="147"/>
        <v>0</v>
      </c>
      <c r="AA925" s="1652">
        <v>0</v>
      </c>
      <c r="AB925" s="116">
        <v>0</v>
      </c>
      <c r="AC925" s="116">
        <v>0</v>
      </c>
      <c r="AD925" s="1646">
        <f t="shared" si="148"/>
        <v>0</v>
      </c>
      <c r="AE925" s="1652">
        <v>0</v>
      </c>
      <c r="AF925" s="116">
        <v>0</v>
      </c>
      <c r="AG925" s="116">
        <v>0</v>
      </c>
      <c r="AH925" s="1646">
        <f t="shared" si="149"/>
        <v>0</v>
      </c>
      <c r="AI925" s="116">
        <v>0</v>
      </c>
      <c r="AJ925" s="116">
        <v>0</v>
      </c>
      <c r="AK925" s="116">
        <v>0</v>
      </c>
      <c r="AL925" s="1655">
        <f t="shared" si="150"/>
        <v>0</v>
      </c>
    </row>
    <row r="926" spans="2:38" outlineLevel="1">
      <c r="B926" s="503" t="s">
        <v>1719</v>
      </c>
      <c r="C926" s="116">
        <v>0</v>
      </c>
      <c r="D926" s="116">
        <v>0</v>
      </c>
      <c r="E926" s="116">
        <v>0</v>
      </c>
      <c r="F926" s="1646">
        <f t="shared" si="142"/>
        <v>0</v>
      </c>
      <c r="G926" s="116">
        <v>14.85042</v>
      </c>
      <c r="H926" s="116">
        <v>12.310500000000001</v>
      </c>
      <c r="I926" s="116">
        <v>2.5399199999999982</v>
      </c>
      <c r="J926" s="1646">
        <f t="shared" si="143"/>
        <v>0.17103354652595673</v>
      </c>
      <c r="K926" s="116">
        <v>0</v>
      </c>
      <c r="L926" s="116">
        <v>0</v>
      </c>
      <c r="M926" s="116">
        <v>0</v>
      </c>
      <c r="N926" s="1646">
        <f t="shared" si="144"/>
        <v>0</v>
      </c>
      <c r="O926" s="1652">
        <v>0</v>
      </c>
      <c r="P926" s="116">
        <v>0</v>
      </c>
      <c r="Q926" s="116">
        <v>0</v>
      </c>
      <c r="R926" s="1646">
        <f t="shared" si="145"/>
        <v>0</v>
      </c>
      <c r="S926" s="116">
        <v>14.85042</v>
      </c>
      <c r="T926" s="116">
        <v>12.310500000000001</v>
      </c>
      <c r="U926" s="116">
        <v>2.5399199999999982</v>
      </c>
      <c r="V926" s="1646">
        <f t="shared" si="146"/>
        <v>0.17103354652595673</v>
      </c>
      <c r="W926" s="116">
        <v>0</v>
      </c>
      <c r="X926" s="116">
        <v>0</v>
      </c>
      <c r="Y926" s="116">
        <v>0</v>
      </c>
      <c r="Z926" s="1646">
        <f t="shared" si="147"/>
        <v>0</v>
      </c>
      <c r="AA926" s="1652">
        <v>0</v>
      </c>
      <c r="AB926" s="116">
        <v>0</v>
      </c>
      <c r="AC926" s="116">
        <v>0</v>
      </c>
      <c r="AD926" s="1646">
        <f t="shared" si="148"/>
        <v>0</v>
      </c>
      <c r="AE926" s="1652">
        <v>0</v>
      </c>
      <c r="AF926" s="116">
        <v>0</v>
      </c>
      <c r="AG926" s="116">
        <v>0</v>
      </c>
      <c r="AH926" s="1646">
        <f t="shared" si="149"/>
        <v>0</v>
      </c>
      <c r="AI926" s="116">
        <v>0</v>
      </c>
      <c r="AJ926" s="116">
        <v>0</v>
      </c>
      <c r="AK926" s="116">
        <v>0</v>
      </c>
      <c r="AL926" s="1655">
        <f t="shared" si="150"/>
        <v>0</v>
      </c>
    </row>
    <row r="927" spans="2:38" outlineLevel="1">
      <c r="B927" s="503" t="s">
        <v>1281</v>
      </c>
      <c r="C927" s="116">
        <v>31.680340000000001</v>
      </c>
      <c r="D927" s="116">
        <v>27.547519999999995</v>
      </c>
      <c r="E927" s="116">
        <v>4.1328200000000033</v>
      </c>
      <c r="F927" s="1646">
        <f t="shared" si="142"/>
        <v>0.1304537766955785</v>
      </c>
      <c r="G927" s="116">
        <v>61.560680000000005</v>
      </c>
      <c r="H927" s="116">
        <v>53.543519999999994</v>
      </c>
      <c r="I927" s="116">
        <v>8.0171600000000112</v>
      </c>
      <c r="J927" s="1646">
        <f t="shared" si="143"/>
        <v>0.13023182979785167</v>
      </c>
      <c r="K927" s="116">
        <v>0</v>
      </c>
      <c r="L927" s="116">
        <v>0</v>
      </c>
      <c r="M927" s="116">
        <v>0</v>
      </c>
      <c r="N927" s="1646">
        <f t="shared" si="144"/>
        <v>0</v>
      </c>
      <c r="O927" s="1652">
        <v>0</v>
      </c>
      <c r="P927" s="116">
        <v>0</v>
      </c>
      <c r="Q927" s="116">
        <v>0</v>
      </c>
      <c r="R927" s="1646">
        <f t="shared" si="145"/>
        <v>0</v>
      </c>
      <c r="S927" s="116">
        <v>93.241020000000006</v>
      </c>
      <c r="T927" s="116">
        <v>81.091039999999992</v>
      </c>
      <c r="U927" s="116">
        <v>12.14998000000001</v>
      </c>
      <c r="V927" s="1646">
        <f t="shared" si="146"/>
        <v>0.13030724031118501</v>
      </c>
      <c r="W927" s="116">
        <v>0</v>
      </c>
      <c r="X927" s="116">
        <v>0</v>
      </c>
      <c r="Y927" s="116">
        <v>0</v>
      </c>
      <c r="Z927" s="1646">
        <f t="shared" si="147"/>
        <v>0</v>
      </c>
      <c r="AA927" s="1652">
        <v>0</v>
      </c>
      <c r="AB927" s="116">
        <v>0</v>
      </c>
      <c r="AC927" s="116">
        <v>0</v>
      </c>
      <c r="AD927" s="1646">
        <f t="shared" si="148"/>
        <v>0</v>
      </c>
      <c r="AE927" s="1652">
        <v>0</v>
      </c>
      <c r="AF927" s="116">
        <v>0</v>
      </c>
      <c r="AG927" s="116">
        <v>0</v>
      </c>
      <c r="AH927" s="1646">
        <f t="shared" si="149"/>
        <v>0</v>
      </c>
      <c r="AI927" s="116">
        <v>0</v>
      </c>
      <c r="AJ927" s="116">
        <v>0</v>
      </c>
      <c r="AK927" s="116">
        <v>0</v>
      </c>
      <c r="AL927" s="1655">
        <f t="shared" si="150"/>
        <v>0</v>
      </c>
    </row>
    <row r="928" spans="2:38" outlineLevel="1">
      <c r="B928" s="503" t="s">
        <v>1381</v>
      </c>
      <c r="C928" s="116">
        <v>19.457000000000001</v>
      </c>
      <c r="D928" s="116">
        <v>20.497535499999994</v>
      </c>
      <c r="E928" s="116">
        <v>-1.0405354999999945</v>
      </c>
      <c r="F928" s="1646">
        <f t="shared" si="142"/>
        <v>-5.3478722310736214E-2</v>
      </c>
      <c r="G928" s="116">
        <v>40.231619999999999</v>
      </c>
      <c r="H928" s="116">
        <v>18.804853199999997</v>
      </c>
      <c r="I928" s="116">
        <v>21.426766800000006</v>
      </c>
      <c r="J928" s="1646">
        <f t="shared" si="143"/>
        <v>0.53258523519560008</v>
      </c>
      <c r="K928" s="116">
        <v>0</v>
      </c>
      <c r="L928" s="116">
        <v>0</v>
      </c>
      <c r="M928" s="116">
        <v>0</v>
      </c>
      <c r="N928" s="1646">
        <f t="shared" si="144"/>
        <v>0</v>
      </c>
      <c r="O928" s="1652">
        <v>0</v>
      </c>
      <c r="P928" s="116">
        <v>0</v>
      </c>
      <c r="Q928" s="116">
        <v>0</v>
      </c>
      <c r="R928" s="1646">
        <f t="shared" si="145"/>
        <v>0</v>
      </c>
      <c r="S928" s="116">
        <v>59.68862</v>
      </c>
      <c r="T928" s="116">
        <v>39.302388699999995</v>
      </c>
      <c r="U928" s="116">
        <v>20.386231300000006</v>
      </c>
      <c r="V928" s="1646">
        <f t="shared" si="146"/>
        <v>0.34154301607241055</v>
      </c>
      <c r="W928" s="116">
        <v>0</v>
      </c>
      <c r="X928" s="116">
        <v>0</v>
      </c>
      <c r="Y928" s="116">
        <v>0</v>
      </c>
      <c r="Z928" s="1646">
        <f t="shared" si="147"/>
        <v>0</v>
      </c>
      <c r="AA928" s="1652">
        <v>0</v>
      </c>
      <c r="AB928" s="116">
        <v>0</v>
      </c>
      <c r="AC928" s="116">
        <v>0</v>
      </c>
      <c r="AD928" s="1646">
        <f t="shared" si="148"/>
        <v>0</v>
      </c>
      <c r="AE928" s="1652">
        <v>0</v>
      </c>
      <c r="AF928" s="116">
        <v>0</v>
      </c>
      <c r="AG928" s="116">
        <v>0</v>
      </c>
      <c r="AH928" s="1646">
        <f t="shared" si="149"/>
        <v>0</v>
      </c>
      <c r="AI928" s="116">
        <v>0</v>
      </c>
      <c r="AJ928" s="116">
        <v>0</v>
      </c>
      <c r="AK928" s="116">
        <v>0</v>
      </c>
      <c r="AL928" s="1655">
        <f t="shared" si="150"/>
        <v>0</v>
      </c>
    </row>
    <row r="929" spans="2:38" outlineLevel="1">
      <c r="B929" s="503" t="s">
        <v>1887</v>
      </c>
      <c r="C929" s="116">
        <v>7.1504200000000004</v>
      </c>
      <c r="D929" s="116">
        <v>6.20512</v>
      </c>
      <c r="E929" s="116">
        <v>0.94530000000000014</v>
      </c>
      <c r="F929" s="1646">
        <f t="shared" si="142"/>
        <v>0.13220202449646315</v>
      </c>
      <c r="G929" s="116">
        <v>0</v>
      </c>
      <c r="H929" s="116">
        <v>0</v>
      </c>
      <c r="I929" s="116">
        <v>0</v>
      </c>
      <c r="J929" s="1646">
        <f t="shared" si="143"/>
        <v>0</v>
      </c>
      <c r="K929" s="116">
        <v>0</v>
      </c>
      <c r="L929" s="116">
        <v>0</v>
      </c>
      <c r="M929" s="116">
        <v>0</v>
      </c>
      <c r="N929" s="1646">
        <f t="shared" si="144"/>
        <v>0</v>
      </c>
      <c r="O929" s="1652">
        <v>0</v>
      </c>
      <c r="P929" s="116">
        <v>0</v>
      </c>
      <c r="Q929" s="116">
        <v>0</v>
      </c>
      <c r="R929" s="1646">
        <f t="shared" si="145"/>
        <v>0</v>
      </c>
      <c r="S929" s="116">
        <v>7.1504200000000004</v>
      </c>
      <c r="T929" s="116">
        <v>6.20512</v>
      </c>
      <c r="U929" s="116">
        <v>0.94530000000000014</v>
      </c>
      <c r="V929" s="1646">
        <f t="shared" si="146"/>
        <v>0.13220202449646315</v>
      </c>
      <c r="W929" s="116">
        <v>0</v>
      </c>
      <c r="X929" s="116">
        <v>0</v>
      </c>
      <c r="Y929" s="116">
        <v>0</v>
      </c>
      <c r="Z929" s="1646">
        <f t="shared" si="147"/>
        <v>0</v>
      </c>
      <c r="AA929" s="1652">
        <v>0</v>
      </c>
      <c r="AB929" s="116">
        <v>0</v>
      </c>
      <c r="AC929" s="116">
        <v>0</v>
      </c>
      <c r="AD929" s="1646">
        <f t="shared" si="148"/>
        <v>0</v>
      </c>
      <c r="AE929" s="1652">
        <v>0</v>
      </c>
      <c r="AF929" s="116">
        <v>0</v>
      </c>
      <c r="AG929" s="116">
        <v>0</v>
      </c>
      <c r="AH929" s="1646">
        <f t="shared" si="149"/>
        <v>0</v>
      </c>
      <c r="AI929" s="116">
        <v>0</v>
      </c>
      <c r="AJ929" s="116">
        <v>0</v>
      </c>
      <c r="AK929" s="116">
        <v>0</v>
      </c>
      <c r="AL929" s="1655">
        <f t="shared" si="150"/>
        <v>0</v>
      </c>
    </row>
    <row r="930" spans="2:38" outlineLevel="1">
      <c r="B930" s="503" t="s">
        <v>1749</v>
      </c>
      <c r="C930" s="116">
        <v>13.22479</v>
      </c>
      <c r="D930" s="116">
        <v>7.0901199999999998</v>
      </c>
      <c r="E930" s="116">
        <v>6.1346700000000007</v>
      </c>
      <c r="F930" s="1646">
        <f t="shared" si="142"/>
        <v>0.46387655304923558</v>
      </c>
      <c r="G930" s="116">
        <v>0</v>
      </c>
      <c r="H930" s="116">
        <v>0</v>
      </c>
      <c r="I930" s="116">
        <v>0</v>
      </c>
      <c r="J930" s="1646">
        <f t="shared" si="143"/>
        <v>0</v>
      </c>
      <c r="K930" s="116">
        <v>0</v>
      </c>
      <c r="L930" s="116">
        <v>0</v>
      </c>
      <c r="M930" s="116">
        <v>0</v>
      </c>
      <c r="N930" s="1646">
        <f t="shared" si="144"/>
        <v>0</v>
      </c>
      <c r="O930" s="1652">
        <v>0</v>
      </c>
      <c r="P930" s="116">
        <v>0</v>
      </c>
      <c r="Q930" s="116">
        <v>0</v>
      </c>
      <c r="R930" s="1646">
        <f t="shared" si="145"/>
        <v>0</v>
      </c>
      <c r="S930" s="116">
        <v>13.22479</v>
      </c>
      <c r="T930" s="116">
        <v>7.0901199999999998</v>
      </c>
      <c r="U930" s="116">
        <v>6.1346700000000007</v>
      </c>
      <c r="V930" s="1646">
        <f t="shared" si="146"/>
        <v>0.46387655304923558</v>
      </c>
      <c r="W930" s="116">
        <v>0</v>
      </c>
      <c r="X930" s="116">
        <v>0</v>
      </c>
      <c r="Y930" s="116">
        <v>0</v>
      </c>
      <c r="Z930" s="1646">
        <f t="shared" si="147"/>
        <v>0</v>
      </c>
      <c r="AA930" s="1652">
        <v>0</v>
      </c>
      <c r="AB930" s="116">
        <v>0</v>
      </c>
      <c r="AC930" s="116">
        <v>0</v>
      </c>
      <c r="AD930" s="1646">
        <f t="shared" si="148"/>
        <v>0</v>
      </c>
      <c r="AE930" s="1652">
        <v>0</v>
      </c>
      <c r="AF930" s="116">
        <v>0</v>
      </c>
      <c r="AG930" s="116">
        <v>0</v>
      </c>
      <c r="AH930" s="1646">
        <f t="shared" si="149"/>
        <v>0</v>
      </c>
      <c r="AI930" s="116">
        <v>0</v>
      </c>
      <c r="AJ930" s="116">
        <v>0</v>
      </c>
      <c r="AK930" s="116">
        <v>0</v>
      </c>
      <c r="AL930" s="1655">
        <f t="shared" si="150"/>
        <v>0</v>
      </c>
    </row>
    <row r="931" spans="2:38" outlineLevel="1">
      <c r="B931" s="503" t="s">
        <v>2895</v>
      </c>
      <c r="C931" s="116">
        <v>0</v>
      </c>
      <c r="D931" s="116">
        <v>0</v>
      </c>
      <c r="E931" s="116">
        <v>0</v>
      </c>
      <c r="F931" s="1646">
        <f t="shared" si="142"/>
        <v>0</v>
      </c>
      <c r="G931" s="116">
        <v>0</v>
      </c>
      <c r="H931" s="116">
        <v>0</v>
      </c>
      <c r="I931" s="116">
        <v>0</v>
      </c>
      <c r="J931" s="1646">
        <f t="shared" si="143"/>
        <v>0</v>
      </c>
      <c r="K931" s="116">
        <v>0</v>
      </c>
      <c r="L931" s="116">
        <v>0</v>
      </c>
      <c r="M931" s="116">
        <v>0</v>
      </c>
      <c r="N931" s="1646">
        <f t="shared" si="144"/>
        <v>0</v>
      </c>
      <c r="O931" s="1652">
        <v>0</v>
      </c>
      <c r="P931" s="116">
        <v>0</v>
      </c>
      <c r="Q931" s="116">
        <v>0</v>
      </c>
      <c r="R931" s="1646">
        <f t="shared" si="145"/>
        <v>0</v>
      </c>
      <c r="S931" s="116">
        <v>0</v>
      </c>
      <c r="T931" s="116">
        <v>0</v>
      </c>
      <c r="U931" s="116">
        <v>0</v>
      </c>
      <c r="V931" s="1646">
        <f t="shared" si="146"/>
        <v>0</v>
      </c>
      <c r="W931" s="116">
        <v>0</v>
      </c>
      <c r="X931" s="116">
        <v>0</v>
      </c>
      <c r="Y931" s="116">
        <v>0</v>
      </c>
      <c r="Z931" s="1646">
        <f t="shared" si="147"/>
        <v>0</v>
      </c>
      <c r="AA931" s="1652">
        <v>0</v>
      </c>
      <c r="AB931" s="116">
        <v>0</v>
      </c>
      <c r="AC931" s="116">
        <v>0</v>
      </c>
      <c r="AD931" s="1646">
        <f t="shared" si="148"/>
        <v>0</v>
      </c>
      <c r="AE931" s="1652">
        <v>0</v>
      </c>
      <c r="AF931" s="116">
        <v>0</v>
      </c>
      <c r="AG931" s="116">
        <v>0</v>
      </c>
      <c r="AH931" s="1646">
        <f t="shared" si="149"/>
        <v>0</v>
      </c>
      <c r="AI931" s="116">
        <v>0</v>
      </c>
      <c r="AJ931" s="116">
        <v>0</v>
      </c>
      <c r="AK931" s="116">
        <v>0</v>
      </c>
      <c r="AL931" s="1655">
        <f t="shared" si="150"/>
        <v>0</v>
      </c>
    </row>
    <row r="932" spans="2:38" outlineLevel="1">
      <c r="B932" s="503" t="s">
        <v>2117</v>
      </c>
      <c r="C932" s="116">
        <v>0</v>
      </c>
      <c r="D932" s="116">
        <v>0</v>
      </c>
      <c r="E932" s="116">
        <v>0</v>
      </c>
      <c r="F932" s="1646">
        <f t="shared" si="142"/>
        <v>0</v>
      </c>
      <c r="G932" s="116">
        <v>2.3401700000000001</v>
      </c>
      <c r="H932" s="116">
        <v>2.1102000000000003</v>
      </c>
      <c r="I932" s="116">
        <v>0.22996999999999981</v>
      </c>
      <c r="J932" s="1646">
        <f t="shared" si="143"/>
        <v>9.8270638457889734E-2</v>
      </c>
      <c r="K932" s="116">
        <v>0</v>
      </c>
      <c r="L932" s="116">
        <v>0</v>
      </c>
      <c r="M932" s="116">
        <v>0</v>
      </c>
      <c r="N932" s="1646">
        <f t="shared" si="144"/>
        <v>0</v>
      </c>
      <c r="O932" s="1652">
        <v>0</v>
      </c>
      <c r="P932" s="116">
        <v>0</v>
      </c>
      <c r="Q932" s="116">
        <v>0</v>
      </c>
      <c r="R932" s="1646">
        <f t="shared" si="145"/>
        <v>0</v>
      </c>
      <c r="S932" s="116">
        <v>2.3401700000000001</v>
      </c>
      <c r="T932" s="116">
        <v>2.1102000000000003</v>
      </c>
      <c r="U932" s="116">
        <v>0.22996999999999981</v>
      </c>
      <c r="V932" s="1646">
        <f t="shared" si="146"/>
        <v>9.8270638457889734E-2</v>
      </c>
      <c r="W932" s="116">
        <v>0</v>
      </c>
      <c r="X932" s="116">
        <v>0</v>
      </c>
      <c r="Y932" s="116">
        <v>0</v>
      </c>
      <c r="Z932" s="1646">
        <f t="shared" si="147"/>
        <v>0</v>
      </c>
      <c r="AA932" s="1652">
        <v>0</v>
      </c>
      <c r="AB932" s="116">
        <v>0</v>
      </c>
      <c r="AC932" s="116">
        <v>0</v>
      </c>
      <c r="AD932" s="1646">
        <f t="shared" si="148"/>
        <v>0</v>
      </c>
      <c r="AE932" s="1652">
        <v>0</v>
      </c>
      <c r="AF932" s="116">
        <v>0</v>
      </c>
      <c r="AG932" s="116">
        <v>0</v>
      </c>
      <c r="AH932" s="1646">
        <f t="shared" si="149"/>
        <v>0</v>
      </c>
      <c r="AI932" s="116">
        <v>0</v>
      </c>
      <c r="AJ932" s="116">
        <v>0</v>
      </c>
      <c r="AK932" s="116">
        <v>0</v>
      </c>
      <c r="AL932" s="1655">
        <f t="shared" si="150"/>
        <v>0</v>
      </c>
    </row>
    <row r="933" spans="2:38" outlineLevel="1">
      <c r="B933" s="503" t="s">
        <v>2121</v>
      </c>
      <c r="C933" s="116">
        <v>0</v>
      </c>
      <c r="D933" s="116">
        <v>0</v>
      </c>
      <c r="E933" s="116">
        <v>0</v>
      </c>
      <c r="F933" s="1646">
        <f t="shared" si="142"/>
        <v>0</v>
      </c>
      <c r="G933" s="116">
        <v>2.1898567</v>
      </c>
      <c r="H933" s="116">
        <v>1.57752</v>
      </c>
      <c r="I933" s="116">
        <v>0.61233669999999985</v>
      </c>
      <c r="J933" s="1646">
        <f t="shared" si="143"/>
        <v>0.27962409595111853</v>
      </c>
      <c r="K933" s="116">
        <v>0</v>
      </c>
      <c r="L933" s="116">
        <v>0</v>
      </c>
      <c r="M933" s="116">
        <v>0</v>
      </c>
      <c r="N933" s="1646">
        <f t="shared" si="144"/>
        <v>0</v>
      </c>
      <c r="O933" s="1652">
        <v>0</v>
      </c>
      <c r="P933" s="116">
        <v>0</v>
      </c>
      <c r="Q933" s="116">
        <v>0</v>
      </c>
      <c r="R933" s="1646">
        <f t="shared" si="145"/>
        <v>0</v>
      </c>
      <c r="S933" s="116">
        <v>2.1898567</v>
      </c>
      <c r="T933" s="116">
        <v>1.57752</v>
      </c>
      <c r="U933" s="116">
        <v>0.61233669999999985</v>
      </c>
      <c r="V933" s="1646">
        <f t="shared" si="146"/>
        <v>0.27962409595111853</v>
      </c>
      <c r="W933" s="116">
        <v>0</v>
      </c>
      <c r="X933" s="116">
        <v>0</v>
      </c>
      <c r="Y933" s="116">
        <v>0</v>
      </c>
      <c r="Z933" s="1646">
        <f t="shared" si="147"/>
        <v>0</v>
      </c>
      <c r="AA933" s="1652">
        <v>0</v>
      </c>
      <c r="AB933" s="116">
        <v>0</v>
      </c>
      <c r="AC933" s="116">
        <v>0</v>
      </c>
      <c r="AD933" s="1646">
        <f t="shared" si="148"/>
        <v>0</v>
      </c>
      <c r="AE933" s="1652">
        <v>0</v>
      </c>
      <c r="AF933" s="116">
        <v>0</v>
      </c>
      <c r="AG933" s="116">
        <v>0</v>
      </c>
      <c r="AH933" s="1646">
        <f t="shared" si="149"/>
        <v>0</v>
      </c>
      <c r="AI933" s="116">
        <v>0</v>
      </c>
      <c r="AJ933" s="116">
        <v>0</v>
      </c>
      <c r="AK933" s="116">
        <v>0</v>
      </c>
      <c r="AL933" s="1655">
        <f t="shared" si="150"/>
        <v>0</v>
      </c>
    </row>
    <row r="934" spans="2:38" outlineLevel="1">
      <c r="B934" s="503" t="s">
        <v>1959</v>
      </c>
      <c r="C934" s="116">
        <v>5.2</v>
      </c>
      <c r="D934" s="116">
        <v>2.7833600000000001</v>
      </c>
      <c r="E934" s="116">
        <v>2.4166399999999997</v>
      </c>
      <c r="F934" s="1646">
        <f t="shared" si="142"/>
        <v>0.46473846153846143</v>
      </c>
      <c r="G934" s="116">
        <v>0</v>
      </c>
      <c r="H934" s="116">
        <v>0</v>
      </c>
      <c r="I934" s="116">
        <v>0</v>
      </c>
      <c r="J934" s="1646">
        <f t="shared" si="143"/>
        <v>0</v>
      </c>
      <c r="K934" s="116">
        <v>0</v>
      </c>
      <c r="L934" s="116">
        <v>0</v>
      </c>
      <c r="M934" s="116">
        <v>0</v>
      </c>
      <c r="N934" s="1646">
        <f t="shared" si="144"/>
        <v>0</v>
      </c>
      <c r="O934" s="1652">
        <v>0</v>
      </c>
      <c r="P934" s="116">
        <v>0</v>
      </c>
      <c r="Q934" s="116">
        <v>0</v>
      </c>
      <c r="R934" s="1646">
        <f t="shared" si="145"/>
        <v>0</v>
      </c>
      <c r="S934" s="116">
        <v>5.2</v>
      </c>
      <c r="T934" s="116">
        <v>2.7833600000000001</v>
      </c>
      <c r="U934" s="116">
        <v>2.4166399999999997</v>
      </c>
      <c r="V934" s="1646">
        <f t="shared" si="146"/>
        <v>0.46473846153846143</v>
      </c>
      <c r="W934" s="116">
        <v>0</v>
      </c>
      <c r="X934" s="116">
        <v>0</v>
      </c>
      <c r="Y934" s="116">
        <v>0</v>
      </c>
      <c r="Z934" s="1646">
        <f t="shared" si="147"/>
        <v>0</v>
      </c>
      <c r="AA934" s="1652">
        <v>0</v>
      </c>
      <c r="AB934" s="116">
        <v>0</v>
      </c>
      <c r="AC934" s="116">
        <v>0</v>
      </c>
      <c r="AD934" s="1646">
        <f t="shared" si="148"/>
        <v>0</v>
      </c>
      <c r="AE934" s="1652">
        <v>0</v>
      </c>
      <c r="AF934" s="116">
        <v>0</v>
      </c>
      <c r="AG934" s="116">
        <v>0</v>
      </c>
      <c r="AH934" s="1646">
        <f t="shared" si="149"/>
        <v>0</v>
      </c>
      <c r="AI934" s="116">
        <v>0</v>
      </c>
      <c r="AJ934" s="116">
        <v>0</v>
      </c>
      <c r="AK934" s="116">
        <v>0</v>
      </c>
      <c r="AL934" s="1655">
        <f t="shared" si="150"/>
        <v>0</v>
      </c>
    </row>
    <row r="935" spans="2:38" outlineLevel="1">
      <c r="B935" s="503" t="s">
        <v>2243</v>
      </c>
      <c r="C935" s="116">
        <v>0.71026</v>
      </c>
      <c r="D935" s="116">
        <v>0.29010680000000005</v>
      </c>
      <c r="E935" s="116">
        <v>0.42015319999999989</v>
      </c>
      <c r="F935" s="1646">
        <f t="shared" si="142"/>
        <v>0.59154844704755993</v>
      </c>
      <c r="G935" s="116">
        <v>0</v>
      </c>
      <c r="H935" s="116">
        <v>0</v>
      </c>
      <c r="I935" s="116">
        <v>0</v>
      </c>
      <c r="J935" s="1646">
        <f t="shared" si="143"/>
        <v>0</v>
      </c>
      <c r="K935" s="116">
        <v>0</v>
      </c>
      <c r="L935" s="116">
        <v>0</v>
      </c>
      <c r="M935" s="116">
        <v>0</v>
      </c>
      <c r="N935" s="1646">
        <f t="shared" si="144"/>
        <v>0</v>
      </c>
      <c r="O935" s="1652">
        <v>0</v>
      </c>
      <c r="P935" s="116">
        <v>0</v>
      </c>
      <c r="Q935" s="116">
        <v>0</v>
      </c>
      <c r="R935" s="1646">
        <f t="shared" si="145"/>
        <v>0</v>
      </c>
      <c r="S935" s="116">
        <v>0.71026</v>
      </c>
      <c r="T935" s="116">
        <v>0.29010680000000005</v>
      </c>
      <c r="U935" s="116">
        <v>0.42015319999999989</v>
      </c>
      <c r="V935" s="1646">
        <f t="shared" si="146"/>
        <v>0.59154844704755993</v>
      </c>
      <c r="W935" s="116">
        <v>0</v>
      </c>
      <c r="X935" s="116">
        <v>0</v>
      </c>
      <c r="Y935" s="116">
        <v>0</v>
      </c>
      <c r="Z935" s="1646">
        <f t="shared" si="147"/>
        <v>0</v>
      </c>
      <c r="AA935" s="1652">
        <v>0</v>
      </c>
      <c r="AB935" s="116">
        <v>0</v>
      </c>
      <c r="AC935" s="116">
        <v>0</v>
      </c>
      <c r="AD935" s="1646">
        <f t="shared" si="148"/>
        <v>0</v>
      </c>
      <c r="AE935" s="1652">
        <v>0</v>
      </c>
      <c r="AF935" s="116">
        <v>0</v>
      </c>
      <c r="AG935" s="116">
        <v>0</v>
      </c>
      <c r="AH935" s="1646">
        <f t="shared" si="149"/>
        <v>0</v>
      </c>
      <c r="AI935" s="116">
        <v>0</v>
      </c>
      <c r="AJ935" s="116">
        <v>0</v>
      </c>
      <c r="AK935" s="116">
        <v>0</v>
      </c>
      <c r="AL935" s="1655">
        <f t="shared" si="150"/>
        <v>0</v>
      </c>
    </row>
    <row r="936" spans="2:38" outlineLevel="1">
      <c r="B936" s="503" t="s">
        <v>1337</v>
      </c>
      <c r="C936" s="116">
        <v>0</v>
      </c>
      <c r="D936" s="116">
        <v>0</v>
      </c>
      <c r="E936" s="116">
        <v>0</v>
      </c>
      <c r="F936" s="1646">
        <f t="shared" si="142"/>
        <v>0</v>
      </c>
      <c r="G936" s="116">
        <v>67.452504000000005</v>
      </c>
      <c r="H936" s="116">
        <v>53.160199999999996</v>
      </c>
      <c r="I936" s="116">
        <v>14.292304000000003</v>
      </c>
      <c r="J936" s="1646">
        <f t="shared" si="143"/>
        <v>0.2118869300982511</v>
      </c>
      <c r="K936" s="116">
        <v>0</v>
      </c>
      <c r="L936" s="116">
        <v>0</v>
      </c>
      <c r="M936" s="116">
        <v>0</v>
      </c>
      <c r="N936" s="1646">
        <f t="shared" si="144"/>
        <v>0</v>
      </c>
      <c r="O936" s="1652">
        <v>0</v>
      </c>
      <c r="P936" s="116">
        <v>0</v>
      </c>
      <c r="Q936" s="116">
        <v>0</v>
      </c>
      <c r="R936" s="1646">
        <f t="shared" si="145"/>
        <v>0</v>
      </c>
      <c r="S936" s="116">
        <v>67.452504000000005</v>
      </c>
      <c r="T936" s="116">
        <v>53.160199999999996</v>
      </c>
      <c r="U936" s="116">
        <v>14.292304000000003</v>
      </c>
      <c r="V936" s="1646">
        <f t="shared" si="146"/>
        <v>0.2118869300982511</v>
      </c>
      <c r="W936" s="116">
        <v>0</v>
      </c>
      <c r="X936" s="116">
        <v>0</v>
      </c>
      <c r="Y936" s="116">
        <v>0</v>
      </c>
      <c r="Z936" s="1646">
        <f t="shared" si="147"/>
        <v>0</v>
      </c>
      <c r="AA936" s="1652">
        <v>0</v>
      </c>
      <c r="AB936" s="116">
        <v>0</v>
      </c>
      <c r="AC936" s="116">
        <v>0</v>
      </c>
      <c r="AD936" s="1646">
        <f t="shared" si="148"/>
        <v>0</v>
      </c>
      <c r="AE936" s="1652">
        <v>0</v>
      </c>
      <c r="AF936" s="116">
        <v>0</v>
      </c>
      <c r="AG936" s="116">
        <v>0</v>
      </c>
      <c r="AH936" s="1646">
        <f t="shared" si="149"/>
        <v>0</v>
      </c>
      <c r="AI936" s="116">
        <v>0</v>
      </c>
      <c r="AJ936" s="116">
        <v>0</v>
      </c>
      <c r="AK936" s="116">
        <v>0</v>
      </c>
      <c r="AL936" s="1655">
        <f t="shared" si="150"/>
        <v>0</v>
      </c>
    </row>
    <row r="937" spans="2:38" outlineLevel="1">
      <c r="B937" s="503" t="s">
        <v>1425</v>
      </c>
      <c r="C937" s="116">
        <v>45.364100000000001</v>
      </c>
      <c r="D937" s="116">
        <v>32.997692599999993</v>
      </c>
      <c r="E937" s="116">
        <v>12.366407400000003</v>
      </c>
      <c r="F937" s="1646">
        <f t="shared" si="142"/>
        <v>0.27260338902347897</v>
      </c>
      <c r="G937" s="116">
        <v>0</v>
      </c>
      <c r="H937" s="116">
        <v>0</v>
      </c>
      <c r="I937" s="116">
        <v>0</v>
      </c>
      <c r="J937" s="1646">
        <f t="shared" si="143"/>
        <v>0</v>
      </c>
      <c r="K937" s="116">
        <v>0</v>
      </c>
      <c r="L937" s="116">
        <v>0</v>
      </c>
      <c r="M937" s="116">
        <v>0</v>
      </c>
      <c r="N937" s="1646">
        <f t="shared" si="144"/>
        <v>0</v>
      </c>
      <c r="O937" s="1652">
        <v>0</v>
      </c>
      <c r="P937" s="116">
        <v>0</v>
      </c>
      <c r="Q937" s="116">
        <v>0</v>
      </c>
      <c r="R937" s="1646">
        <f t="shared" si="145"/>
        <v>0</v>
      </c>
      <c r="S937" s="116">
        <v>45.364100000000001</v>
      </c>
      <c r="T937" s="116">
        <v>32.997692599999993</v>
      </c>
      <c r="U937" s="116">
        <v>12.366407400000003</v>
      </c>
      <c r="V937" s="1646">
        <f t="shared" si="146"/>
        <v>0.27260338902347897</v>
      </c>
      <c r="W937" s="116">
        <v>0</v>
      </c>
      <c r="X937" s="116">
        <v>0</v>
      </c>
      <c r="Y937" s="116">
        <v>0</v>
      </c>
      <c r="Z937" s="1646">
        <f t="shared" si="147"/>
        <v>0</v>
      </c>
      <c r="AA937" s="1652">
        <v>0</v>
      </c>
      <c r="AB937" s="116">
        <v>0</v>
      </c>
      <c r="AC937" s="116">
        <v>0</v>
      </c>
      <c r="AD937" s="1646">
        <f t="shared" si="148"/>
        <v>0</v>
      </c>
      <c r="AE937" s="1652">
        <v>0</v>
      </c>
      <c r="AF937" s="116">
        <v>0</v>
      </c>
      <c r="AG937" s="116">
        <v>0</v>
      </c>
      <c r="AH937" s="1646">
        <f t="shared" si="149"/>
        <v>0</v>
      </c>
      <c r="AI937" s="116">
        <v>0</v>
      </c>
      <c r="AJ937" s="116">
        <v>0</v>
      </c>
      <c r="AK937" s="116">
        <v>0</v>
      </c>
      <c r="AL937" s="1655">
        <f t="shared" si="150"/>
        <v>0</v>
      </c>
    </row>
    <row r="938" spans="2:38" outlineLevel="1">
      <c r="B938" s="503" t="s">
        <v>1751</v>
      </c>
      <c r="C938" s="116">
        <v>0</v>
      </c>
      <c r="D938" s="116">
        <v>0</v>
      </c>
      <c r="E938" s="116">
        <v>0</v>
      </c>
      <c r="F938" s="1646">
        <f t="shared" si="142"/>
        <v>0</v>
      </c>
      <c r="G938" s="116">
        <v>13.144074878</v>
      </c>
      <c r="H938" s="116">
        <v>8.1646781999999991</v>
      </c>
      <c r="I938" s="116">
        <v>4.9793966779999996</v>
      </c>
      <c r="J938" s="1646">
        <f t="shared" si="143"/>
        <v>0.37883203833038903</v>
      </c>
      <c r="K938" s="116">
        <v>0</v>
      </c>
      <c r="L938" s="116">
        <v>0</v>
      </c>
      <c r="M938" s="116">
        <v>0</v>
      </c>
      <c r="N938" s="1646">
        <f t="shared" si="144"/>
        <v>0</v>
      </c>
      <c r="O938" s="1652">
        <v>0</v>
      </c>
      <c r="P938" s="116">
        <v>0</v>
      </c>
      <c r="Q938" s="116">
        <v>0</v>
      </c>
      <c r="R938" s="1646">
        <f t="shared" si="145"/>
        <v>0</v>
      </c>
      <c r="S938" s="116">
        <v>13.144074878</v>
      </c>
      <c r="T938" s="116">
        <v>8.1646781999999991</v>
      </c>
      <c r="U938" s="116">
        <v>4.9793966779999996</v>
      </c>
      <c r="V938" s="1646">
        <f t="shared" si="146"/>
        <v>0.37883203833038903</v>
      </c>
      <c r="W938" s="116">
        <v>0</v>
      </c>
      <c r="X938" s="116">
        <v>0</v>
      </c>
      <c r="Y938" s="116">
        <v>0</v>
      </c>
      <c r="Z938" s="1646">
        <f t="shared" si="147"/>
        <v>0</v>
      </c>
      <c r="AA938" s="1652">
        <v>0</v>
      </c>
      <c r="AB938" s="116">
        <v>0</v>
      </c>
      <c r="AC938" s="116">
        <v>0</v>
      </c>
      <c r="AD938" s="1646">
        <f t="shared" si="148"/>
        <v>0</v>
      </c>
      <c r="AE938" s="1652">
        <v>0</v>
      </c>
      <c r="AF938" s="116">
        <v>0</v>
      </c>
      <c r="AG938" s="116">
        <v>0</v>
      </c>
      <c r="AH938" s="1646">
        <f t="shared" si="149"/>
        <v>0</v>
      </c>
      <c r="AI938" s="116">
        <v>0</v>
      </c>
      <c r="AJ938" s="116">
        <v>0</v>
      </c>
      <c r="AK938" s="116">
        <v>0</v>
      </c>
      <c r="AL938" s="1655">
        <f t="shared" si="150"/>
        <v>0</v>
      </c>
    </row>
    <row r="939" spans="2:38" outlineLevel="1">
      <c r="B939" s="503" t="s">
        <v>2199</v>
      </c>
      <c r="C939" s="116">
        <v>1.0992</v>
      </c>
      <c r="D939" s="116">
        <v>0.23906999999999995</v>
      </c>
      <c r="E939" s="116">
        <v>0.86013000000000006</v>
      </c>
      <c r="F939" s="1646">
        <f t="shared" si="142"/>
        <v>0.78250545851528397</v>
      </c>
      <c r="G939" s="116">
        <v>0</v>
      </c>
      <c r="H939" s="116">
        <v>0</v>
      </c>
      <c r="I939" s="116">
        <v>0</v>
      </c>
      <c r="J939" s="1646">
        <f t="shared" si="143"/>
        <v>0</v>
      </c>
      <c r="K939" s="116">
        <v>0</v>
      </c>
      <c r="L939" s="116">
        <v>0</v>
      </c>
      <c r="M939" s="116">
        <v>0</v>
      </c>
      <c r="N939" s="1646">
        <f t="shared" si="144"/>
        <v>0</v>
      </c>
      <c r="O939" s="1652">
        <v>0</v>
      </c>
      <c r="P939" s="116">
        <v>0</v>
      </c>
      <c r="Q939" s="116">
        <v>0</v>
      </c>
      <c r="R939" s="1646">
        <f t="shared" si="145"/>
        <v>0</v>
      </c>
      <c r="S939" s="116">
        <v>1.0992</v>
      </c>
      <c r="T939" s="116">
        <v>0.23906999999999995</v>
      </c>
      <c r="U939" s="116">
        <v>0.86013000000000006</v>
      </c>
      <c r="V939" s="1646">
        <f t="shared" si="146"/>
        <v>0.78250545851528397</v>
      </c>
      <c r="W939" s="116">
        <v>0</v>
      </c>
      <c r="X939" s="116">
        <v>0</v>
      </c>
      <c r="Y939" s="116">
        <v>0</v>
      </c>
      <c r="Z939" s="1646">
        <f t="shared" si="147"/>
        <v>0</v>
      </c>
      <c r="AA939" s="1652">
        <v>0</v>
      </c>
      <c r="AB939" s="116">
        <v>0</v>
      </c>
      <c r="AC939" s="116">
        <v>0</v>
      </c>
      <c r="AD939" s="1646">
        <f t="shared" si="148"/>
        <v>0</v>
      </c>
      <c r="AE939" s="1652">
        <v>0</v>
      </c>
      <c r="AF939" s="116">
        <v>0</v>
      </c>
      <c r="AG939" s="116">
        <v>0</v>
      </c>
      <c r="AH939" s="1646">
        <f t="shared" si="149"/>
        <v>0</v>
      </c>
      <c r="AI939" s="116">
        <v>0</v>
      </c>
      <c r="AJ939" s="116">
        <v>0</v>
      </c>
      <c r="AK939" s="116">
        <v>0</v>
      </c>
      <c r="AL939" s="1655">
        <f t="shared" si="150"/>
        <v>0</v>
      </c>
    </row>
    <row r="940" spans="2:38" outlineLevel="1">
      <c r="B940" s="503" t="s">
        <v>1999</v>
      </c>
      <c r="C940" s="116">
        <v>4.3852913999999998</v>
      </c>
      <c r="D940" s="116">
        <v>3.494329</v>
      </c>
      <c r="E940" s="116">
        <v>0.89096239999999993</v>
      </c>
      <c r="F940" s="1646">
        <f t="shared" si="142"/>
        <v>0.2031706262439025</v>
      </c>
      <c r="G940" s="116">
        <v>0</v>
      </c>
      <c r="H940" s="116">
        <v>0</v>
      </c>
      <c r="I940" s="116">
        <v>0</v>
      </c>
      <c r="J940" s="1646">
        <f t="shared" si="143"/>
        <v>0</v>
      </c>
      <c r="K940" s="116">
        <v>0</v>
      </c>
      <c r="L940" s="116">
        <v>0</v>
      </c>
      <c r="M940" s="116">
        <v>0</v>
      </c>
      <c r="N940" s="1646">
        <f t="shared" si="144"/>
        <v>0</v>
      </c>
      <c r="O940" s="1652">
        <v>0</v>
      </c>
      <c r="P940" s="116">
        <v>0</v>
      </c>
      <c r="Q940" s="116">
        <v>0</v>
      </c>
      <c r="R940" s="1646">
        <f t="shared" si="145"/>
        <v>0</v>
      </c>
      <c r="S940" s="116">
        <v>4.3852913999999998</v>
      </c>
      <c r="T940" s="116">
        <v>3.494329</v>
      </c>
      <c r="U940" s="116">
        <v>0.89096239999999993</v>
      </c>
      <c r="V940" s="1646">
        <f t="shared" si="146"/>
        <v>0.2031706262439025</v>
      </c>
      <c r="W940" s="116">
        <v>0</v>
      </c>
      <c r="X940" s="116">
        <v>0</v>
      </c>
      <c r="Y940" s="116">
        <v>0</v>
      </c>
      <c r="Z940" s="1646">
        <f t="shared" si="147"/>
        <v>0</v>
      </c>
      <c r="AA940" s="1652">
        <v>0</v>
      </c>
      <c r="AB940" s="116">
        <v>0</v>
      </c>
      <c r="AC940" s="116">
        <v>0</v>
      </c>
      <c r="AD940" s="1646">
        <f t="shared" si="148"/>
        <v>0</v>
      </c>
      <c r="AE940" s="1652">
        <v>0</v>
      </c>
      <c r="AF940" s="116">
        <v>0</v>
      </c>
      <c r="AG940" s="116">
        <v>0</v>
      </c>
      <c r="AH940" s="1646">
        <f t="shared" si="149"/>
        <v>0</v>
      </c>
      <c r="AI940" s="116">
        <v>0</v>
      </c>
      <c r="AJ940" s="116">
        <v>0</v>
      </c>
      <c r="AK940" s="116">
        <v>0</v>
      </c>
      <c r="AL940" s="1655">
        <f t="shared" si="150"/>
        <v>0</v>
      </c>
    </row>
    <row r="941" spans="2:38" outlineLevel="1">
      <c r="B941" s="503" t="s">
        <v>1165</v>
      </c>
      <c r="C941" s="116">
        <v>177.62946599999998</v>
      </c>
      <c r="D941" s="116">
        <v>143.91300000000007</v>
      </c>
      <c r="E941" s="116">
        <v>33.716465999999926</v>
      </c>
      <c r="F941" s="1646">
        <f t="shared" si="142"/>
        <v>0.18981347385236147</v>
      </c>
      <c r="G941" s="116">
        <v>0</v>
      </c>
      <c r="H941" s="116">
        <v>0</v>
      </c>
      <c r="I941" s="116">
        <v>0</v>
      </c>
      <c r="J941" s="1646">
        <f t="shared" si="143"/>
        <v>0</v>
      </c>
      <c r="K941" s="116">
        <v>0</v>
      </c>
      <c r="L941" s="116">
        <v>0</v>
      </c>
      <c r="M941" s="116">
        <v>0</v>
      </c>
      <c r="N941" s="1646">
        <f t="shared" si="144"/>
        <v>0</v>
      </c>
      <c r="O941" s="1652">
        <v>0</v>
      </c>
      <c r="P941" s="116">
        <v>0</v>
      </c>
      <c r="Q941" s="116">
        <v>0</v>
      </c>
      <c r="R941" s="1646">
        <f t="shared" si="145"/>
        <v>0</v>
      </c>
      <c r="S941" s="116">
        <v>177.62946599999998</v>
      </c>
      <c r="T941" s="116">
        <v>143.91300000000007</v>
      </c>
      <c r="U941" s="116">
        <v>33.716465999999926</v>
      </c>
      <c r="V941" s="1646">
        <f t="shared" si="146"/>
        <v>0.18981347385236147</v>
      </c>
      <c r="W941" s="116">
        <v>0</v>
      </c>
      <c r="X941" s="116">
        <v>0</v>
      </c>
      <c r="Y941" s="116">
        <v>0</v>
      </c>
      <c r="Z941" s="1646">
        <f t="shared" si="147"/>
        <v>0</v>
      </c>
      <c r="AA941" s="1652">
        <v>0</v>
      </c>
      <c r="AB941" s="116">
        <v>0</v>
      </c>
      <c r="AC941" s="116">
        <v>0</v>
      </c>
      <c r="AD941" s="1646">
        <f t="shared" si="148"/>
        <v>0</v>
      </c>
      <c r="AE941" s="1652">
        <v>0</v>
      </c>
      <c r="AF941" s="116">
        <v>0</v>
      </c>
      <c r="AG941" s="116">
        <v>0</v>
      </c>
      <c r="AH941" s="1646">
        <f t="shared" si="149"/>
        <v>0</v>
      </c>
      <c r="AI941" s="116">
        <v>0</v>
      </c>
      <c r="AJ941" s="116">
        <v>0</v>
      </c>
      <c r="AK941" s="116">
        <v>0</v>
      </c>
      <c r="AL941" s="1655">
        <f t="shared" si="150"/>
        <v>0</v>
      </c>
    </row>
    <row r="942" spans="2:38" outlineLevel="1">
      <c r="B942" s="503" t="s">
        <v>2071</v>
      </c>
      <c r="C942" s="116">
        <v>0</v>
      </c>
      <c r="D942" s="116">
        <v>0</v>
      </c>
      <c r="E942" s="116">
        <v>0</v>
      </c>
      <c r="F942" s="1646">
        <f t="shared" si="142"/>
        <v>0</v>
      </c>
      <c r="G942" s="116">
        <v>3.0828999999999995</v>
      </c>
      <c r="H942" s="116">
        <v>2.1215470000000001</v>
      </c>
      <c r="I942" s="116">
        <v>0.96135299999999957</v>
      </c>
      <c r="J942" s="1646">
        <f t="shared" si="143"/>
        <v>0.31183398747932134</v>
      </c>
      <c r="K942" s="116">
        <v>0</v>
      </c>
      <c r="L942" s="116">
        <v>0</v>
      </c>
      <c r="M942" s="116">
        <v>0</v>
      </c>
      <c r="N942" s="1646">
        <f t="shared" si="144"/>
        <v>0</v>
      </c>
      <c r="O942" s="1652">
        <v>0</v>
      </c>
      <c r="P942" s="116">
        <v>0</v>
      </c>
      <c r="Q942" s="116">
        <v>0</v>
      </c>
      <c r="R942" s="1646">
        <f t="shared" si="145"/>
        <v>0</v>
      </c>
      <c r="S942" s="116">
        <v>3.0828999999999995</v>
      </c>
      <c r="T942" s="116">
        <v>2.1215470000000001</v>
      </c>
      <c r="U942" s="116">
        <v>0.96135299999999957</v>
      </c>
      <c r="V942" s="1646">
        <f t="shared" si="146"/>
        <v>0.31183398747932134</v>
      </c>
      <c r="W942" s="116">
        <v>0</v>
      </c>
      <c r="X942" s="116">
        <v>0</v>
      </c>
      <c r="Y942" s="116">
        <v>0</v>
      </c>
      <c r="Z942" s="1646">
        <f t="shared" si="147"/>
        <v>0</v>
      </c>
      <c r="AA942" s="1652">
        <v>0</v>
      </c>
      <c r="AB942" s="116">
        <v>0</v>
      </c>
      <c r="AC942" s="116">
        <v>0</v>
      </c>
      <c r="AD942" s="1646">
        <f t="shared" si="148"/>
        <v>0</v>
      </c>
      <c r="AE942" s="1652">
        <v>0</v>
      </c>
      <c r="AF942" s="116">
        <v>0</v>
      </c>
      <c r="AG942" s="116">
        <v>0</v>
      </c>
      <c r="AH942" s="1646">
        <f t="shared" si="149"/>
        <v>0</v>
      </c>
      <c r="AI942" s="116">
        <v>0</v>
      </c>
      <c r="AJ942" s="116">
        <v>0</v>
      </c>
      <c r="AK942" s="116">
        <v>0</v>
      </c>
      <c r="AL942" s="1655">
        <f t="shared" si="150"/>
        <v>0</v>
      </c>
    </row>
    <row r="943" spans="2:38" outlineLevel="1">
      <c r="B943" s="503" t="s">
        <v>1853</v>
      </c>
      <c r="C943" s="116">
        <v>8.4</v>
      </c>
      <c r="D943" s="116">
        <v>5.2222200000000001</v>
      </c>
      <c r="E943" s="116">
        <v>3.1777799999999998</v>
      </c>
      <c r="F943" s="1646">
        <f t="shared" si="142"/>
        <v>0.37830714285714284</v>
      </c>
      <c r="G943" s="116">
        <v>0.17521</v>
      </c>
      <c r="H943" s="116">
        <v>0.1217545</v>
      </c>
      <c r="I943" s="116">
        <v>5.3455500000000003E-2</v>
      </c>
      <c r="J943" s="1646">
        <f t="shared" si="143"/>
        <v>0.30509388733519777</v>
      </c>
      <c r="K943" s="116">
        <v>0</v>
      </c>
      <c r="L943" s="116">
        <v>0</v>
      </c>
      <c r="M943" s="116">
        <v>0</v>
      </c>
      <c r="N943" s="1646">
        <f t="shared" si="144"/>
        <v>0</v>
      </c>
      <c r="O943" s="1652">
        <v>0</v>
      </c>
      <c r="P943" s="116">
        <v>0</v>
      </c>
      <c r="Q943" s="116">
        <v>0</v>
      </c>
      <c r="R943" s="1646">
        <f t="shared" si="145"/>
        <v>0</v>
      </c>
      <c r="S943" s="116">
        <v>8.5752099999999984</v>
      </c>
      <c r="T943" s="116">
        <v>5.3439744999999998</v>
      </c>
      <c r="U943" s="116">
        <v>3.231235499999999</v>
      </c>
      <c r="V943" s="1646">
        <f t="shared" si="146"/>
        <v>0.37681123844197395</v>
      </c>
      <c r="W943" s="116">
        <v>0</v>
      </c>
      <c r="X943" s="116">
        <v>0</v>
      </c>
      <c r="Y943" s="116">
        <v>0</v>
      </c>
      <c r="Z943" s="1646">
        <f t="shared" si="147"/>
        <v>0</v>
      </c>
      <c r="AA943" s="1652">
        <v>0</v>
      </c>
      <c r="AB943" s="116">
        <v>0</v>
      </c>
      <c r="AC943" s="116">
        <v>0</v>
      </c>
      <c r="AD943" s="1646">
        <f t="shared" si="148"/>
        <v>0</v>
      </c>
      <c r="AE943" s="1652">
        <v>0</v>
      </c>
      <c r="AF943" s="116">
        <v>0</v>
      </c>
      <c r="AG943" s="116">
        <v>0</v>
      </c>
      <c r="AH943" s="1646">
        <f t="shared" si="149"/>
        <v>0</v>
      </c>
      <c r="AI943" s="116">
        <v>0</v>
      </c>
      <c r="AJ943" s="116">
        <v>0</v>
      </c>
      <c r="AK943" s="116">
        <v>0</v>
      </c>
      <c r="AL943" s="1655">
        <f t="shared" si="150"/>
        <v>0</v>
      </c>
    </row>
    <row r="944" spans="2:38" outlineLevel="1">
      <c r="B944" s="503" t="s">
        <v>1141</v>
      </c>
      <c r="C944" s="116">
        <v>213.52600319999999</v>
      </c>
      <c r="D944" s="116">
        <v>151.10592000000003</v>
      </c>
      <c r="E944" s="116">
        <v>62.420083199999965</v>
      </c>
      <c r="F944" s="1646">
        <f t="shared" si="142"/>
        <v>0.29233012497093358</v>
      </c>
      <c r="G944" s="116">
        <v>0</v>
      </c>
      <c r="H944" s="116">
        <v>0</v>
      </c>
      <c r="I944" s="116">
        <v>0</v>
      </c>
      <c r="J944" s="1646">
        <f t="shared" si="143"/>
        <v>0</v>
      </c>
      <c r="K944" s="116">
        <v>0</v>
      </c>
      <c r="L944" s="116">
        <v>0</v>
      </c>
      <c r="M944" s="116">
        <v>0</v>
      </c>
      <c r="N944" s="1646">
        <f t="shared" si="144"/>
        <v>0</v>
      </c>
      <c r="O944" s="1652">
        <v>0</v>
      </c>
      <c r="P944" s="116">
        <v>0</v>
      </c>
      <c r="Q944" s="116">
        <v>0</v>
      </c>
      <c r="R944" s="1646">
        <f t="shared" si="145"/>
        <v>0</v>
      </c>
      <c r="S944" s="116">
        <v>213.52600319999999</v>
      </c>
      <c r="T944" s="116">
        <v>151.10592000000003</v>
      </c>
      <c r="U944" s="116">
        <v>62.420083199999965</v>
      </c>
      <c r="V944" s="1646">
        <f t="shared" si="146"/>
        <v>0.29233012497093358</v>
      </c>
      <c r="W944" s="116">
        <v>0</v>
      </c>
      <c r="X944" s="116">
        <v>0</v>
      </c>
      <c r="Y944" s="116">
        <v>0</v>
      </c>
      <c r="Z944" s="1646">
        <f t="shared" si="147"/>
        <v>0</v>
      </c>
      <c r="AA944" s="1652">
        <v>0</v>
      </c>
      <c r="AB944" s="116">
        <v>0</v>
      </c>
      <c r="AC944" s="116">
        <v>0</v>
      </c>
      <c r="AD944" s="1646">
        <f t="shared" si="148"/>
        <v>0</v>
      </c>
      <c r="AE944" s="1652">
        <v>0</v>
      </c>
      <c r="AF944" s="116">
        <v>0</v>
      </c>
      <c r="AG944" s="116">
        <v>0</v>
      </c>
      <c r="AH944" s="1646">
        <f t="shared" si="149"/>
        <v>0</v>
      </c>
      <c r="AI944" s="116">
        <v>0</v>
      </c>
      <c r="AJ944" s="116">
        <v>0</v>
      </c>
      <c r="AK944" s="116">
        <v>0</v>
      </c>
      <c r="AL944" s="1655">
        <f t="shared" si="150"/>
        <v>0</v>
      </c>
    </row>
    <row r="945" spans="2:38" outlineLevel="1">
      <c r="B945" s="503" t="s">
        <v>1093</v>
      </c>
      <c r="C945" s="116">
        <v>0</v>
      </c>
      <c r="D945" s="116">
        <v>0</v>
      </c>
      <c r="E945" s="116">
        <v>0</v>
      </c>
      <c r="F945" s="1646">
        <f t="shared" si="142"/>
        <v>0</v>
      </c>
      <c r="G945" s="116">
        <v>310.22597900000011</v>
      </c>
      <c r="H945" s="116">
        <v>200.99714000000012</v>
      </c>
      <c r="I945" s="116">
        <v>109.22883900000001</v>
      </c>
      <c r="J945" s="1646">
        <f t="shared" si="143"/>
        <v>0.35209442920317119</v>
      </c>
      <c r="K945" s="116">
        <v>0</v>
      </c>
      <c r="L945" s="116">
        <v>0</v>
      </c>
      <c r="M945" s="116">
        <v>0</v>
      </c>
      <c r="N945" s="1646">
        <f t="shared" si="144"/>
        <v>0</v>
      </c>
      <c r="O945" s="1652">
        <v>0</v>
      </c>
      <c r="P945" s="116">
        <v>0</v>
      </c>
      <c r="Q945" s="116">
        <v>0</v>
      </c>
      <c r="R945" s="1646">
        <f t="shared" si="145"/>
        <v>0</v>
      </c>
      <c r="S945" s="116">
        <v>310.22597900000011</v>
      </c>
      <c r="T945" s="116">
        <v>200.99714000000012</v>
      </c>
      <c r="U945" s="116">
        <v>109.22883900000001</v>
      </c>
      <c r="V945" s="1646">
        <f t="shared" si="146"/>
        <v>0.35209442920317119</v>
      </c>
      <c r="W945" s="116">
        <v>0</v>
      </c>
      <c r="X945" s="116">
        <v>0</v>
      </c>
      <c r="Y945" s="116">
        <v>0</v>
      </c>
      <c r="Z945" s="1646">
        <f t="shared" si="147"/>
        <v>0</v>
      </c>
      <c r="AA945" s="1652">
        <v>0</v>
      </c>
      <c r="AB945" s="116">
        <v>0</v>
      </c>
      <c r="AC945" s="116">
        <v>0</v>
      </c>
      <c r="AD945" s="1646">
        <f t="shared" si="148"/>
        <v>0</v>
      </c>
      <c r="AE945" s="1652">
        <v>0</v>
      </c>
      <c r="AF945" s="116">
        <v>0</v>
      </c>
      <c r="AG945" s="116">
        <v>0</v>
      </c>
      <c r="AH945" s="1646">
        <f t="shared" si="149"/>
        <v>0</v>
      </c>
      <c r="AI945" s="116">
        <v>0</v>
      </c>
      <c r="AJ945" s="116">
        <v>0</v>
      </c>
      <c r="AK945" s="116">
        <v>0</v>
      </c>
      <c r="AL945" s="1655">
        <f t="shared" si="150"/>
        <v>0</v>
      </c>
    </row>
    <row r="946" spans="2:38" outlineLevel="1">
      <c r="B946" s="503" t="s">
        <v>2371</v>
      </c>
      <c r="C946" s="116">
        <v>6.9759840000000004E-2</v>
      </c>
      <c r="D946" s="116">
        <v>0.27844079999999999</v>
      </c>
      <c r="E946" s="116">
        <v>-0.20868095999999997</v>
      </c>
      <c r="F946" s="1646">
        <f t="shared" si="142"/>
        <v>-2.991419705091066</v>
      </c>
      <c r="G946" s="116">
        <v>0</v>
      </c>
      <c r="H946" s="116">
        <v>0</v>
      </c>
      <c r="I946" s="116">
        <v>0</v>
      </c>
      <c r="J946" s="1646">
        <f t="shared" si="143"/>
        <v>0</v>
      </c>
      <c r="K946" s="116">
        <v>0</v>
      </c>
      <c r="L946" s="116">
        <v>0</v>
      </c>
      <c r="M946" s="116">
        <v>0</v>
      </c>
      <c r="N946" s="1646">
        <f t="shared" si="144"/>
        <v>0</v>
      </c>
      <c r="O946" s="1652">
        <v>0</v>
      </c>
      <c r="P946" s="116">
        <v>0</v>
      </c>
      <c r="Q946" s="116">
        <v>0</v>
      </c>
      <c r="R946" s="1646">
        <f t="shared" si="145"/>
        <v>0</v>
      </c>
      <c r="S946" s="116">
        <v>6.9759840000000004E-2</v>
      </c>
      <c r="T946" s="116">
        <v>0.27844079999999999</v>
      </c>
      <c r="U946" s="116">
        <v>-0.20868095999999997</v>
      </c>
      <c r="V946" s="1646">
        <f t="shared" si="146"/>
        <v>-2.991419705091066</v>
      </c>
      <c r="W946" s="116">
        <v>0</v>
      </c>
      <c r="X946" s="116">
        <v>0</v>
      </c>
      <c r="Y946" s="116">
        <v>0</v>
      </c>
      <c r="Z946" s="1646">
        <f t="shared" si="147"/>
        <v>0</v>
      </c>
      <c r="AA946" s="1652">
        <v>0</v>
      </c>
      <c r="AB946" s="116">
        <v>0</v>
      </c>
      <c r="AC946" s="116">
        <v>0</v>
      </c>
      <c r="AD946" s="1646">
        <f t="shared" si="148"/>
        <v>0</v>
      </c>
      <c r="AE946" s="1652">
        <v>0</v>
      </c>
      <c r="AF946" s="116">
        <v>0</v>
      </c>
      <c r="AG946" s="116">
        <v>0</v>
      </c>
      <c r="AH946" s="1646">
        <f t="shared" si="149"/>
        <v>0</v>
      </c>
      <c r="AI946" s="116">
        <v>0</v>
      </c>
      <c r="AJ946" s="116">
        <v>0</v>
      </c>
      <c r="AK946" s="116">
        <v>0</v>
      </c>
      <c r="AL946" s="1655">
        <f t="shared" si="150"/>
        <v>0</v>
      </c>
    </row>
    <row r="947" spans="2:38" outlineLevel="1">
      <c r="B947" s="503" t="s">
        <v>2387</v>
      </c>
      <c r="C947" s="116">
        <v>0</v>
      </c>
      <c r="D947" s="116">
        <v>0</v>
      </c>
      <c r="E947" s="116">
        <v>0</v>
      </c>
      <c r="F947" s="1646">
        <f t="shared" si="142"/>
        <v>0</v>
      </c>
      <c r="G947" s="116">
        <v>0</v>
      </c>
      <c r="H947" s="116">
        <v>0</v>
      </c>
      <c r="I947" s="116">
        <v>0</v>
      </c>
      <c r="J947" s="1646">
        <f t="shared" si="143"/>
        <v>0</v>
      </c>
      <c r="K947" s="116">
        <v>0</v>
      </c>
      <c r="L947" s="116">
        <v>0</v>
      </c>
      <c r="M947" s="116">
        <v>0</v>
      </c>
      <c r="N947" s="1646">
        <f t="shared" si="144"/>
        <v>0</v>
      </c>
      <c r="O947" s="1652">
        <v>0</v>
      </c>
      <c r="P947" s="116">
        <v>0</v>
      </c>
      <c r="Q947" s="116">
        <v>0</v>
      </c>
      <c r="R947" s="1646">
        <f t="shared" si="145"/>
        <v>0</v>
      </c>
      <c r="S947" s="116">
        <v>0</v>
      </c>
      <c r="T947" s="116">
        <v>0</v>
      </c>
      <c r="U947" s="116">
        <v>0</v>
      </c>
      <c r="V947" s="1646">
        <f t="shared" si="146"/>
        <v>0</v>
      </c>
      <c r="W947" s="116">
        <v>0</v>
      </c>
      <c r="X947" s="116">
        <v>0</v>
      </c>
      <c r="Y947" s="116">
        <v>0</v>
      </c>
      <c r="Z947" s="1646">
        <f t="shared" si="147"/>
        <v>0</v>
      </c>
      <c r="AA947" s="1652">
        <v>0</v>
      </c>
      <c r="AB947" s="116">
        <v>0</v>
      </c>
      <c r="AC947" s="116">
        <v>0</v>
      </c>
      <c r="AD947" s="1646">
        <f t="shared" si="148"/>
        <v>0</v>
      </c>
      <c r="AE947" s="1652">
        <v>0</v>
      </c>
      <c r="AF947" s="116">
        <v>0</v>
      </c>
      <c r="AG947" s="116">
        <v>0</v>
      </c>
      <c r="AH947" s="1646">
        <f t="shared" si="149"/>
        <v>0</v>
      </c>
      <c r="AI947" s="116">
        <v>0</v>
      </c>
      <c r="AJ947" s="116">
        <v>0</v>
      </c>
      <c r="AK947" s="116">
        <v>0</v>
      </c>
      <c r="AL947" s="1655">
        <f t="shared" si="150"/>
        <v>0</v>
      </c>
    </row>
    <row r="948" spans="2:38" outlineLevel="1">
      <c r="B948" s="503" t="s">
        <v>1201</v>
      </c>
      <c r="C948" s="116">
        <v>0</v>
      </c>
      <c r="D948" s="116">
        <v>0</v>
      </c>
      <c r="E948" s="116">
        <v>0</v>
      </c>
      <c r="F948" s="1646">
        <f t="shared" si="142"/>
        <v>0</v>
      </c>
      <c r="G948" s="116">
        <v>139.28254699999997</v>
      </c>
      <c r="H948" s="116">
        <v>87.929716675000009</v>
      </c>
      <c r="I948" s="116">
        <v>51.352830324999957</v>
      </c>
      <c r="J948" s="1646">
        <f t="shared" si="143"/>
        <v>0.36869537089237725</v>
      </c>
      <c r="K948" s="116">
        <v>0</v>
      </c>
      <c r="L948" s="116">
        <v>0</v>
      </c>
      <c r="M948" s="116">
        <v>0</v>
      </c>
      <c r="N948" s="1646">
        <f t="shared" si="144"/>
        <v>0</v>
      </c>
      <c r="O948" s="1652">
        <v>0</v>
      </c>
      <c r="P948" s="116">
        <v>0</v>
      </c>
      <c r="Q948" s="116">
        <v>0</v>
      </c>
      <c r="R948" s="1646">
        <f t="shared" si="145"/>
        <v>0</v>
      </c>
      <c r="S948" s="116">
        <v>139.28254699999997</v>
      </c>
      <c r="T948" s="116">
        <v>87.929716675000009</v>
      </c>
      <c r="U948" s="116">
        <v>51.352830324999957</v>
      </c>
      <c r="V948" s="1646">
        <f t="shared" si="146"/>
        <v>0.36869537089237725</v>
      </c>
      <c r="W948" s="116">
        <v>0</v>
      </c>
      <c r="X948" s="116">
        <v>0</v>
      </c>
      <c r="Y948" s="116">
        <v>0</v>
      </c>
      <c r="Z948" s="1646">
        <f t="shared" si="147"/>
        <v>0</v>
      </c>
      <c r="AA948" s="1652">
        <v>0</v>
      </c>
      <c r="AB948" s="116">
        <v>0</v>
      </c>
      <c r="AC948" s="116">
        <v>0</v>
      </c>
      <c r="AD948" s="1646">
        <f t="shared" si="148"/>
        <v>0</v>
      </c>
      <c r="AE948" s="1652">
        <v>0</v>
      </c>
      <c r="AF948" s="116">
        <v>0</v>
      </c>
      <c r="AG948" s="116">
        <v>0</v>
      </c>
      <c r="AH948" s="1646">
        <f t="shared" si="149"/>
        <v>0</v>
      </c>
      <c r="AI948" s="116">
        <v>0</v>
      </c>
      <c r="AJ948" s="116">
        <v>0</v>
      </c>
      <c r="AK948" s="116">
        <v>0</v>
      </c>
      <c r="AL948" s="1655">
        <f t="shared" si="150"/>
        <v>0</v>
      </c>
    </row>
    <row r="949" spans="2:38" outlineLevel="1">
      <c r="B949" s="503" t="s">
        <v>2227</v>
      </c>
      <c r="C949" s="116">
        <v>0</v>
      </c>
      <c r="D949" s="116">
        <v>0</v>
      </c>
      <c r="E949" s="116">
        <v>0</v>
      </c>
      <c r="F949" s="1646">
        <f t="shared" si="142"/>
        <v>0</v>
      </c>
      <c r="G949" s="116">
        <v>0.82222000000000006</v>
      </c>
      <c r="H949" s="116">
        <v>0.51026000000000005</v>
      </c>
      <c r="I949" s="116">
        <v>0.31195999999999996</v>
      </c>
      <c r="J949" s="1646">
        <f t="shared" si="143"/>
        <v>0.37941183624820601</v>
      </c>
      <c r="K949" s="116">
        <v>0</v>
      </c>
      <c r="L949" s="116">
        <v>0</v>
      </c>
      <c r="M949" s="116">
        <v>0</v>
      </c>
      <c r="N949" s="1646">
        <f t="shared" si="144"/>
        <v>0</v>
      </c>
      <c r="O949" s="1652">
        <v>0</v>
      </c>
      <c r="P949" s="116">
        <v>0</v>
      </c>
      <c r="Q949" s="116">
        <v>0</v>
      </c>
      <c r="R949" s="1646">
        <f t="shared" si="145"/>
        <v>0</v>
      </c>
      <c r="S949" s="116">
        <v>0.82222000000000006</v>
      </c>
      <c r="T949" s="116">
        <v>0.51026000000000005</v>
      </c>
      <c r="U949" s="116">
        <v>0.31195999999999996</v>
      </c>
      <c r="V949" s="1646">
        <f t="shared" si="146"/>
        <v>0.37941183624820601</v>
      </c>
      <c r="W949" s="116">
        <v>0</v>
      </c>
      <c r="X949" s="116">
        <v>0</v>
      </c>
      <c r="Y949" s="116">
        <v>0</v>
      </c>
      <c r="Z949" s="1646">
        <f t="shared" si="147"/>
        <v>0</v>
      </c>
      <c r="AA949" s="1652">
        <v>0</v>
      </c>
      <c r="AB949" s="116">
        <v>0</v>
      </c>
      <c r="AC949" s="116">
        <v>0</v>
      </c>
      <c r="AD949" s="1646">
        <f t="shared" si="148"/>
        <v>0</v>
      </c>
      <c r="AE949" s="1652">
        <v>0</v>
      </c>
      <c r="AF949" s="116">
        <v>0</v>
      </c>
      <c r="AG949" s="116">
        <v>0</v>
      </c>
      <c r="AH949" s="1646">
        <f t="shared" si="149"/>
        <v>0</v>
      </c>
      <c r="AI949" s="116">
        <v>0</v>
      </c>
      <c r="AJ949" s="116">
        <v>0</v>
      </c>
      <c r="AK949" s="116">
        <v>0</v>
      </c>
      <c r="AL949" s="1655">
        <f t="shared" si="150"/>
        <v>0</v>
      </c>
    </row>
    <row r="950" spans="2:38" outlineLevel="1">
      <c r="B950" s="503" t="s">
        <v>3518</v>
      </c>
      <c r="C950" s="116">
        <v>938.6403193799996</v>
      </c>
      <c r="D950" s="116">
        <v>599.07125620000033</v>
      </c>
      <c r="E950" s="116">
        <v>339.56906317999938</v>
      </c>
      <c r="F950" s="1646">
        <f t="shared" si="142"/>
        <v>0.36176696884733767</v>
      </c>
      <c r="G950" s="116">
        <v>964.09897445999991</v>
      </c>
      <c r="H950" s="116">
        <v>244.83081299999998</v>
      </c>
      <c r="I950" s="116">
        <v>719.26816145999999</v>
      </c>
      <c r="J950" s="1646">
        <f t="shared" si="143"/>
        <v>0.74605220056671906</v>
      </c>
      <c r="K950" s="116">
        <v>0</v>
      </c>
      <c r="L950" s="116">
        <v>0</v>
      </c>
      <c r="M950" s="116">
        <v>0</v>
      </c>
      <c r="N950" s="1646">
        <f t="shared" si="144"/>
        <v>0</v>
      </c>
      <c r="O950" s="1652">
        <v>0</v>
      </c>
      <c r="P950" s="116">
        <v>0</v>
      </c>
      <c r="Q950" s="116">
        <v>0</v>
      </c>
      <c r="R950" s="1646">
        <f t="shared" si="145"/>
        <v>0</v>
      </c>
      <c r="S950" s="116">
        <v>1902.7392938399994</v>
      </c>
      <c r="T950" s="116">
        <v>843.90206920000026</v>
      </c>
      <c r="U950" s="116">
        <v>1058.8372246399992</v>
      </c>
      <c r="V950" s="1646">
        <f t="shared" si="146"/>
        <v>0.55648045324334194</v>
      </c>
      <c r="W950" s="116">
        <v>0</v>
      </c>
      <c r="X950" s="116">
        <v>0</v>
      </c>
      <c r="Y950" s="116">
        <v>0</v>
      </c>
      <c r="Z950" s="1646">
        <f t="shared" si="147"/>
        <v>0</v>
      </c>
      <c r="AA950" s="1652">
        <v>0</v>
      </c>
      <c r="AB950" s="116">
        <v>0</v>
      </c>
      <c r="AC950" s="116">
        <v>0</v>
      </c>
      <c r="AD950" s="1646">
        <f t="shared" si="148"/>
        <v>0</v>
      </c>
      <c r="AE950" s="1652">
        <v>0</v>
      </c>
      <c r="AF950" s="116">
        <v>0</v>
      </c>
      <c r="AG950" s="116">
        <v>0</v>
      </c>
      <c r="AH950" s="1646">
        <f t="shared" si="149"/>
        <v>0</v>
      </c>
      <c r="AI950" s="116">
        <v>0</v>
      </c>
      <c r="AJ950" s="116">
        <v>0</v>
      </c>
      <c r="AK950" s="116">
        <v>0</v>
      </c>
      <c r="AL950" s="1655">
        <f t="shared" si="150"/>
        <v>0</v>
      </c>
    </row>
    <row r="951" spans="2:38" outlineLevel="1">
      <c r="B951" s="503" t="s">
        <v>2383</v>
      </c>
      <c r="C951" s="116">
        <v>0</v>
      </c>
      <c r="D951" s="116">
        <v>0.4143</v>
      </c>
      <c r="E951" s="116">
        <v>-0.4143</v>
      </c>
      <c r="F951" s="1646">
        <f t="shared" si="142"/>
        <v>0</v>
      </c>
      <c r="G951" s="116">
        <v>0</v>
      </c>
      <c r="H951" s="116">
        <v>0</v>
      </c>
      <c r="I951" s="116">
        <v>0</v>
      </c>
      <c r="J951" s="1646">
        <f t="shared" si="143"/>
        <v>0</v>
      </c>
      <c r="K951" s="116">
        <v>0</v>
      </c>
      <c r="L951" s="116">
        <v>0</v>
      </c>
      <c r="M951" s="116">
        <v>0</v>
      </c>
      <c r="N951" s="1646">
        <f t="shared" si="144"/>
        <v>0</v>
      </c>
      <c r="O951" s="1652">
        <v>0</v>
      </c>
      <c r="P951" s="116">
        <v>0</v>
      </c>
      <c r="Q951" s="116">
        <v>0</v>
      </c>
      <c r="R951" s="1646">
        <f t="shared" si="145"/>
        <v>0</v>
      </c>
      <c r="S951" s="116">
        <v>0</v>
      </c>
      <c r="T951" s="116">
        <v>0.4143</v>
      </c>
      <c r="U951" s="116">
        <v>-0.4143</v>
      </c>
      <c r="V951" s="1646">
        <f t="shared" si="146"/>
        <v>0</v>
      </c>
      <c r="W951" s="116">
        <v>0</v>
      </c>
      <c r="X951" s="116">
        <v>0</v>
      </c>
      <c r="Y951" s="116">
        <v>0</v>
      </c>
      <c r="Z951" s="1646">
        <f t="shared" si="147"/>
        <v>0</v>
      </c>
      <c r="AA951" s="1652">
        <v>0</v>
      </c>
      <c r="AB951" s="116">
        <v>0</v>
      </c>
      <c r="AC951" s="116">
        <v>0</v>
      </c>
      <c r="AD951" s="1646">
        <f t="shared" si="148"/>
        <v>0</v>
      </c>
      <c r="AE951" s="1652">
        <v>0</v>
      </c>
      <c r="AF951" s="116">
        <v>0</v>
      </c>
      <c r="AG951" s="116">
        <v>0</v>
      </c>
      <c r="AH951" s="1646">
        <f t="shared" si="149"/>
        <v>0</v>
      </c>
      <c r="AI951" s="116">
        <v>0</v>
      </c>
      <c r="AJ951" s="116">
        <v>0</v>
      </c>
      <c r="AK951" s="116">
        <v>0</v>
      </c>
      <c r="AL951" s="1655">
        <f t="shared" si="150"/>
        <v>0</v>
      </c>
    </row>
    <row r="952" spans="2:38" outlineLevel="1">
      <c r="B952" s="503" t="s">
        <v>1473</v>
      </c>
      <c r="C952" s="116">
        <v>36.749559999999995</v>
      </c>
      <c r="D952" s="116">
        <v>29.683975499999995</v>
      </c>
      <c r="E952" s="116">
        <v>7.0655845000000008</v>
      </c>
      <c r="F952" s="1646">
        <f t="shared" si="142"/>
        <v>0.19226310464669513</v>
      </c>
      <c r="G952" s="116">
        <v>0</v>
      </c>
      <c r="H952" s="116">
        <v>0</v>
      </c>
      <c r="I952" s="116">
        <v>0</v>
      </c>
      <c r="J952" s="1646">
        <f t="shared" si="143"/>
        <v>0</v>
      </c>
      <c r="K952" s="116">
        <v>0</v>
      </c>
      <c r="L952" s="116">
        <v>0</v>
      </c>
      <c r="M952" s="116">
        <v>0</v>
      </c>
      <c r="N952" s="1646">
        <f t="shared" si="144"/>
        <v>0</v>
      </c>
      <c r="O952" s="1652">
        <v>0</v>
      </c>
      <c r="P952" s="116">
        <v>0</v>
      </c>
      <c r="Q952" s="116">
        <v>0</v>
      </c>
      <c r="R952" s="1646">
        <f t="shared" si="145"/>
        <v>0</v>
      </c>
      <c r="S952" s="116">
        <v>36.749559999999995</v>
      </c>
      <c r="T952" s="116">
        <v>29.683975499999995</v>
      </c>
      <c r="U952" s="116">
        <v>7.0655845000000008</v>
      </c>
      <c r="V952" s="1646">
        <f t="shared" si="146"/>
        <v>0.19226310464669513</v>
      </c>
      <c r="W952" s="116">
        <v>0</v>
      </c>
      <c r="X952" s="116">
        <v>0</v>
      </c>
      <c r="Y952" s="116">
        <v>0</v>
      </c>
      <c r="Z952" s="1646">
        <f t="shared" si="147"/>
        <v>0</v>
      </c>
      <c r="AA952" s="1652">
        <v>0</v>
      </c>
      <c r="AB952" s="116">
        <v>0</v>
      </c>
      <c r="AC952" s="116">
        <v>0</v>
      </c>
      <c r="AD952" s="1646">
        <f t="shared" si="148"/>
        <v>0</v>
      </c>
      <c r="AE952" s="1652">
        <v>0</v>
      </c>
      <c r="AF952" s="116">
        <v>0</v>
      </c>
      <c r="AG952" s="116">
        <v>0</v>
      </c>
      <c r="AH952" s="1646">
        <f t="shared" si="149"/>
        <v>0</v>
      </c>
      <c r="AI952" s="116">
        <v>0</v>
      </c>
      <c r="AJ952" s="116">
        <v>0</v>
      </c>
      <c r="AK952" s="116">
        <v>0</v>
      </c>
      <c r="AL952" s="1655">
        <f t="shared" si="150"/>
        <v>0</v>
      </c>
    </row>
    <row r="953" spans="2:38" outlineLevel="1">
      <c r="B953" s="503" t="s">
        <v>1391</v>
      </c>
      <c r="C953" s="116">
        <v>36.068370000000002</v>
      </c>
      <c r="D953" s="116">
        <v>25.237985700000003</v>
      </c>
      <c r="E953" s="116">
        <v>10.830384299999999</v>
      </c>
      <c r="F953" s="1646">
        <f t="shared" si="142"/>
        <v>0.30027373845837774</v>
      </c>
      <c r="G953" s="116">
        <v>20.11966</v>
      </c>
      <c r="H953" s="116">
        <v>17.425129999999996</v>
      </c>
      <c r="I953" s="116">
        <v>2.6945300000000025</v>
      </c>
      <c r="J953" s="1646">
        <f t="shared" si="143"/>
        <v>0.13392522537657209</v>
      </c>
      <c r="K953" s="116">
        <v>0</v>
      </c>
      <c r="L953" s="116">
        <v>0</v>
      </c>
      <c r="M953" s="116">
        <v>0</v>
      </c>
      <c r="N953" s="1646">
        <f t="shared" si="144"/>
        <v>0</v>
      </c>
      <c r="O953" s="1652">
        <v>0</v>
      </c>
      <c r="P953" s="116">
        <v>0</v>
      </c>
      <c r="Q953" s="116">
        <v>0</v>
      </c>
      <c r="R953" s="1646">
        <f t="shared" si="145"/>
        <v>0</v>
      </c>
      <c r="S953" s="116">
        <v>56.188029999999998</v>
      </c>
      <c r="T953" s="116">
        <v>42.663115699999999</v>
      </c>
      <c r="U953" s="116">
        <v>13.524914299999997</v>
      </c>
      <c r="V953" s="1646">
        <f t="shared" si="146"/>
        <v>0.24070810633510373</v>
      </c>
      <c r="W953" s="116">
        <v>0</v>
      </c>
      <c r="X953" s="116">
        <v>0</v>
      </c>
      <c r="Y953" s="116">
        <v>0</v>
      </c>
      <c r="Z953" s="1646">
        <f t="shared" si="147"/>
        <v>0</v>
      </c>
      <c r="AA953" s="1652">
        <v>0</v>
      </c>
      <c r="AB953" s="116">
        <v>0</v>
      </c>
      <c r="AC953" s="116">
        <v>0</v>
      </c>
      <c r="AD953" s="1646">
        <f t="shared" si="148"/>
        <v>0</v>
      </c>
      <c r="AE953" s="1652">
        <v>0</v>
      </c>
      <c r="AF953" s="116">
        <v>0</v>
      </c>
      <c r="AG953" s="116">
        <v>0</v>
      </c>
      <c r="AH953" s="1646">
        <f t="shared" si="149"/>
        <v>0</v>
      </c>
      <c r="AI953" s="116">
        <v>0</v>
      </c>
      <c r="AJ953" s="116">
        <v>0</v>
      </c>
      <c r="AK953" s="116">
        <v>0</v>
      </c>
      <c r="AL953" s="1655">
        <f t="shared" si="150"/>
        <v>0</v>
      </c>
    </row>
    <row r="954" spans="2:38" outlineLevel="1">
      <c r="B954" s="503" t="s">
        <v>2385</v>
      </c>
      <c r="C954" s="116">
        <v>0</v>
      </c>
      <c r="D954" s="116">
        <v>0</v>
      </c>
      <c r="E954" s="116">
        <v>0</v>
      </c>
      <c r="F954" s="1646">
        <f t="shared" si="142"/>
        <v>0</v>
      </c>
      <c r="G954" s="116">
        <v>0</v>
      </c>
      <c r="H954" s="116">
        <v>0.51215999999999995</v>
      </c>
      <c r="I954" s="116">
        <v>-0.51215999999999995</v>
      </c>
      <c r="J954" s="1646">
        <f t="shared" si="143"/>
        <v>0</v>
      </c>
      <c r="K954" s="116">
        <v>0</v>
      </c>
      <c r="L954" s="116">
        <v>0</v>
      </c>
      <c r="M954" s="116">
        <v>0</v>
      </c>
      <c r="N954" s="1646">
        <f t="shared" si="144"/>
        <v>0</v>
      </c>
      <c r="O954" s="1652">
        <v>0</v>
      </c>
      <c r="P954" s="116">
        <v>0</v>
      </c>
      <c r="Q954" s="116">
        <v>0</v>
      </c>
      <c r="R954" s="1646">
        <f t="shared" si="145"/>
        <v>0</v>
      </c>
      <c r="S954" s="116">
        <v>0</v>
      </c>
      <c r="T954" s="116">
        <v>0.51215999999999995</v>
      </c>
      <c r="U954" s="116">
        <v>-0.51215999999999995</v>
      </c>
      <c r="V954" s="1646">
        <f t="shared" si="146"/>
        <v>0</v>
      </c>
      <c r="W954" s="116">
        <v>0</v>
      </c>
      <c r="X954" s="116">
        <v>0</v>
      </c>
      <c r="Y954" s="116">
        <v>0</v>
      </c>
      <c r="Z954" s="1646">
        <f t="shared" si="147"/>
        <v>0</v>
      </c>
      <c r="AA954" s="1652">
        <v>0</v>
      </c>
      <c r="AB954" s="116">
        <v>0</v>
      </c>
      <c r="AC954" s="116">
        <v>0</v>
      </c>
      <c r="AD954" s="1646">
        <f t="shared" si="148"/>
        <v>0</v>
      </c>
      <c r="AE954" s="1652">
        <v>0</v>
      </c>
      <c r="AF954" s="116">
        <v>0</v>
      </c>
      <c r="AG954" s="116">
        <v>0</v>
      </c>
      <c r="AH954" s="1646">
        <f t="shared" si="149"/>
        <v>0</v>
      </c>
      <c r="AI954" s="116">
        <v>0</v>
      </c>
      <c r="AJ954" s="116">
        <v>0</v>
      </c>
      <c r="AK954" s="116">
        <v>0</v>
      </c>
      <c r="AL954" s="1655">
        <f t="shared" si="150"/>
        <v>0</v>
      </c>
    </row>
    <row r="955" spans="2:38" outlineLevel="1">
      <c r="B955" s="503" t="s">
        <v>2013</v>
      </c>
      <c r="C955" s="116">
        <v>3.4974400000000001</v>
      </c>
      <c r="D955" s="116">
        <v>2.6654895999999999</v>
      </c>
      <c r="E955" s="116">
        <v>0.8319504000000002</v>
      </c>
      <c r="F955" s="1646">
        <f t="shared" si="142"/>
        <v>0.23787410220046667</v>
      </c>
      <c r="G955" s="116">
        <v>0.74016000000000004</v>
      </c>
      <c r="H955" s="116">
        <v>0.40282469999999998</v>
      </c>
      <c r="I955" s="116">
        <v>0.33733530000000006</v>
      </c>
      <c r="J955" s="1646">
        <f t="shared" si="143"/>
        <v>0.45575997081712066</v>
      </c>
      <c r="K955" s="116">
        <v>0</v>
      </c>
      <c r="L955" s="116">
        <v>0</v>
      </c>
      <c r="M955" s="116">
        <v>0</v>
      </c>
      <c r="N955" s="1646">
        <f t="shared" si="144"/>
        <v>0</v>
      </c>
      <c r="O955" s="1652">
        <v>0</v>
      </c>
      <c r="P955" s="116">
        <v>0</v>
      </c>
      <c r="Q955" s="116">
        <v>0</v>
      </c>
      <c r="R955" s="1646">
        <f t="shared" si="145"/>
        <v>0</v>
      </c>
      <c r="S955" s="116">
        <v>4.2376000000000005</v>
      </c>
      <c r="T955" s="116">
        <v>3.0683142999999999</v>
      </c>
      <c r="U955" s="116">
        <v>1.1692857000000003</v>
      </c>
      <c r="V955" s="1646">
        <f t="shared" si="146"/>
        <v>0.27593111666981313</v>
      </c>
      <c r="W955" s="116">
        <v>0</v>
      </c>
      <c r="X955" s="116">
        <v>0</v>
      </c>
      <c r="Y955" s="116">
        <v>0</v>
      </c>
      <c r="Z955" s="1646">
        <f t="shared" si="147"/>
        <v>0</v>
      </c>
      <c r="AA955" s="1652">
        <v>0</v>
      </c>
      <c r="AB955" s="116">
        <v>0</v>
      </c>
      <c r="AC955" s="116">
        <v>0</v>
      </c>
      <c r="AD955" s="1646">
        <f t="shared" si="148"/>
        <v>0</v>
      </c>
      <c r="AE955" s="1652">
        <v>0</v>
      </c>
      <c r="AF955" s="116">
        <v>0</v>
      </c>
      <c r="AG955" s="116">
        <v>0</v>
      </c>
      <c r="AH955" s="1646">
        <f t="shared" si="149"/>
        <v>0</v>
      </c>
      <c r="AI955" s="116">
        <v>0</v>
      </c>
      <c r="AJ955" s="116">
        <v>0</v>
      </c>
      <c r="AK955" s="116">
        <v>0</v>
      </c>
      <c r="AL955" s="1655">
        <f t="shared" si="150"/>
        <v>0</v>
      </c>
    </row>
    <row r="956" spans="2:38" outlineLevel="1">
      <c r="B956" s="503" t="s">
        <v>2381</v>
      </c>
      <c r="C956" s="116">
        <v>1.378944E-2</v>
      </c>
      <c r="D956" s="116">
        <v>7.0407600000000009E-3</v>
      </c>
      <c r="E956" s="116">
        <v>6.74868E-3</v>
      </c>
      <c r="F956" s="1646">
        <f t="shared" si="142"/>
        <v>0.48940928710665554</v>
      </c>
      <c r="G956" s="116">
        <v>0</v>
      </c>
      <c r="H956" s="116">
        <v>0</v>
      </c>
      <c r="I956" s="116">
        <v>0</v>
      </c>
      <c r="J956" s="1646">
        <f t="shared" si="143"/>
        <v>0</v>
      </c>
      <c r="K956" s="116">
        <v>0</v>
      </c>
      <c r="L956" s="116">
        <v>0</v>
      </c>
      <c r="M956" s="116">
        <v>0</v>
      </c>
      <c r="N956" s="1646">
        <f t="shared" si="144"/>
        <v>0</v>
      </c>
      <c r="O956" s="1652">
        <v>0</v>
      </c>
      <c r="P956" s="116">
        <v>0</v>
      </c>
      <c r="Q956" s="116">
        <v>0</v>
      </c>
      <c r="R956" s="1646">
        <f t="shared" si="145"/>
        <v>0</v>
      </c>
      <c r="S956" s="116">
        <v>1.378944E-2</v>
      </c>
      <c r="T956" s="116">
        <v>7.0407600000000009E-3</v>
      </c>
      <c r="U956" s="116">
        <v>6.74868E-3</v>
      </c>
      <c r="V956" s="1646">
        <f t="shared" si="146"/>
        <v>0.48940928710665554</v>
      </c>
      <c r="W956" s="116">
        <v>0</v>
      </c>
      <c r="X956" s="116">
        <v>0</v>
      </c>
      <c r="Y956" s="116">
        <v>0</v>
      </c>
      <c r="Z956" s="1646">
        <f t="shared" si="147"/>
        <v>0</v>
      </c>
      <c r="AA956" s="1652">
        <v>0</v>
      </c>
      <c r="AB956" s="116">
        <v>0</v>
      </c>
      <c r="AC956" s="116">
        <v>0</v>
      </c>
      <c r="AD956" s="1646">
        <f t="shared" si="148"/>
        <v>0</v>
      </c>
      <c r="AE956" s="1652">
        <v>0</v>
      </c>
      <c r="AF956" s="116">
        <v>0</v>
      </c>
      <c r="AG956" s="116">
        <v>0</v>
      </c>
      <c r="AH956" s="1646">
        <f t="shared" si="149"/>
        <v>0</v>
      </c>
      <c r="AI956" s="116">
        <v>0</v>
      </c>
      <c r="AJ956" s="116">
        <v>0</v>
      </c>
      <c r="AK956" s="116">
        <v>0</v>
      </c>
      <c r="AL956" s="1655">
        <f t="shared" si="150"/>
        <v>0</v>
      </c>
    </row>
    <row r="957" spans="2:38" outlineLevel="1">
      <c r="B957" s="503" t="s">
        <v>3509</v>
      </c>
      <c r="C957" s="116">
        <v>1862.0382826100004</v>
      </c>
      <c r="D957" s="116">
        <v>643.89382910000018</v>
      </c>
      <c r="E957" s="116">
        <v>1218.1444535100002</v>
      </c>
      <c r="F957" s="1646">
        <f t="shared" si="142"/>
        <v>0.65419946780177862</v>
      </c>
      <c r="G957" s="116">
        <v>3616.29813655</v>
      </c>
      <c r="H957" s="116">
        <v>1980.8267172200001</v>
      </c>
      <c r="I957" s="116">
        <v>1635.4714193299999</v>
      </c>
      <c r="J957" s="1646">
        <f t="shared" si="143"/>
        <v>0.45225016234149956</v>
      </c>
      <c r="K957" s="116">
        <v>0</v>
      </c>
      <c r="L957" s="116">
        <v>0</v>
      </c>
      <c r="M957" s="116">
        <v>0</v>
      </c>
      <c r="N957" s="1646">
        <f t="shared" si="144"/>
        <v>0</v>
      </c>
      <c r="O957" s="1652">
        <v>0</v>
      </c>
      <c r="P957" s="116">
        <v>0</v>
      </c>
      <c r="Q957" s="116">
        <v>0</v>
      </c>
      <c r="R957" s="1646">
        <f t="shared" si="145"/>
        <v>0</v>
      </c>
      <c r="S957" s="116">
        <v>5478.3364191600003</v>
      </c>
      <c r="T957" s="116">
        <v>2624.7205463200003</v>
      </c>
      <c r="U957" s="116">
        <v>2853.6158728400001</v>
      </c>
      <c r="V957" s="1646">
        <f t="shared" si="146"/>
        <v>0.52089095201596769</v>
      </c>
      <c r="W957" s="116">
        <v>0</v>
      </c>
      <c r="X957" s="116">
        <v>0</v>
      </c>
      <c r="Y957" s="116">
        <v>0</v>
      </c>
      <c r="Z957" s="1646">
        <f t="shared" si="147"/>
        <v>0</v>
      </c>
      <c r="AA957" s="1652">
        <v>0</v>
      </c>
      <c r="AB957" s="116">
        <v>0</v>
      </c>
      <c r="AC957" s="116">
        <v>0</v>
      </c>
      <c r="AD957" s="1646">
        <f t="shared" si="148"/>
        <v>0</v>
      </c>
      <c r="AE957" s="1652">
        <v>0</v>
      </c>
      <c r="AF957" s="116">
        <v>0</v>
      </c>
      <c r="AG957" s="116">
        <v>0</v>
      </c>
      <c r="AH957" s="1646">
        <f t="shared" si="149"/>
        <v>0</v>
      </c>
      <c r="AI957" s="116">
        <v>0</v>
      </c>
      <c r="AJ957" s="116">
        <v>0</v>
      </c>
      <c r="AK957" s="116">
        <v>0</v>
      </c>
      <c r="AL957" s="1655">
        <f t="shared" si="150"/>
        <v>0</v>
      </c>
    </row>
    <row r="958" spans="2:38" outlineLevel="1">
      <c r="B958" s="503" t="s">
        <v>1953</v>
      </c>
      <c r="C958" s="116">
        <v>5.3487199999999993</v>
      </c>
      <c r="D958" s="116">
        <v>3.7245143999999999</v>
      </c>
      <c r="E958" s="116">
        <v>1.6242055999999994</v>
      </c>
      <c r="F958" s="1646">
        <f t="shared" si="142"/>
        <v>0.30366248373442611</v>
      </c>
      <c r="G958" s="116">
        <v>0</v>
      </c>
      <c r="H958" s="116">
        <v>0</v>
      </c>
      <c r="I958" s="116">
        <v>0</v>
      </c>
      <c r="J958" s="1646">
        <f t="shared" si="143"/>
        <v>0</v>
      </c>
      <c r="K958" s="116">
        <v>0</v>
      </c>
      <c r="L958" s="116">
        <v>0</v>
      </c>
      <c r="M958" s="116">
        <v>0</v>
      </c>
      <c r="N958" s="1646">
        <f t="shared" si="144"/>
        <v>0</v>
      </c>
      <c r="O958" s="1652">
        <v>0</v>
      </c>
      <c r="P958" s="116">
        <v>0</v>
      </c>
      <c r="Q958" s="116">
        <v>0</v>
      </c>
      <c r="R958" s="1646">
        <f t="shared" si="145"/>
        <v>0</v>
      </c>
      <c r="S958" s="116">
        <v>5.3487199999999993</v>
      </c>
      <c r="T958" s="116">
        <v>3.7245143999999999</v>
      </c>
      <c r="U958" s="116">
        <v>1.6242055999999994</v>
      </c>
      <c r="V958" s="1646">
        <f t="shared" si="146"/>
        <v>0.30366248373442611</v>
      </c>
      <c r="W958" s="116">
        <v>0</v>
      </c>
      <c r="X958" s="116">
        <v>0</v>
      </c>
      <c r="Y958" s="116">
        <v>0</v>
      </c>
      <c r="Z958" s="1646">
        <f t="shared" si="147"/>
        <v>0</v>
      </c>
      <c r="AA958" s="1652">
        <v>0</v>
      </c>
      <c r="AB958" s="116">
        <v>0</v>
      </c>
      <c r="AC958" s="116">
        <v>0</v>
      </c>
      <c r="AD958" s="1646">
        <f t="shared" si="148"/>
        <v>0</v>
      </c>
      <c r="AE958" s="1652">
        <v>0</v>
      </c>
      <c r="AF958" s="116">
        <v>0</v>
      </c>
      <c r="AG958" s="116">
        <v>0</v>
      </c>
      <c r="AH958" s="1646">
        <f t="shared" si="149"/>
        <v>0</v>
      </c>
      <c r="AI958" s="116">
        <v>0</v>
      </c>
      <c r="AJ958" s="116">
        <v>0</v>
      </c>
      <c r="AK958" s="116">
        <v>0</v>
      </c>
      <c r="AL958" s="1655">
        <f t="shared" si="150"/>
        <v>0</v>
      </c>
    </row>
    <row r="959" spans="2:38" outlineLevel="1">
      <c r="B959" s="503" t="s">
        <v>2435</v>
      </c>
      <c r="C959" s="116">
        <v>-3.7068400000000001</v>
      </c>
      <c r="D959" s="116">
        <v>0</v>
      </c>
      <c r="E959" s="116">
        <v>-3.7068400000000001</v>
      </c>
      <c r="F959" s="1646">
        <f t="shared" si="142"/>
        <v>1</v>
      </c>
      <c r="G959" s="116">
        <v>0</v>
      </c>
      <c r="H959" s="116">
        <v>0</v>
      </c>
      <c r="I959" s="116">
        <v>0</v>
      </c>
      <c r="J959" s="1646">
        <f t="shared" si="143"/>
        <v>0</v>
      </c>
      <c r="K959" s="116">
        <v>0</v>
      </c>
      <c r="L959" s="116">
        <v>0</v>
      </c>
      <c r="M959" s="116">
        <v>0</v>
      </c>
      <c r="N959" s="1646">
        <f t="shared" si="144"/>
        <v>0</v>
      </c>
      <c r="O959" s="1652">
        <v>0</v>
      </c>
      <c r="P959" s="116">
        <v>0</v>
      </c>
      <c r="Q959" s="116">
        <v>0</v>
      </c>
      <c r="R959" s="1646">
        <f t="shared" si="145"/>
        <v>0</v>
      </c>
      <c r="S959" s="116">
        <v>-3.7068400000000001</v>
      </c>
      <c r="T959" s="116">
        <v>0</v>
      </c>
      <c r="U959" s="116">
        <v>-3.7068400000000001</v>
      </c>
      <c r="V959" s="1646">
        <f t="shared" si="146"/>
        <v>1</v>
      </c>
      <c r="W959" s="116">
        <v>0</v>
      </c>
      <c r="X959" s="116">
        <v>0</v>
      </c>
      <c r="Y959" s="116">
        <v>0</v>
      </c>
      <c r="Z959" s="1646">
        <f t="shared" si="147"/>
        <v>0</v>
      </c>
      <c r="AA959" s="1652">
        <v>0</v>
      </c>
      <c r="AB959" s="116">
        <v>0</v>
      </c>
      <c r="AC959" s="116">
        <v>0</v>
      </c>
      <c r="AD959" s="1646">
        <f t="shared" si="148"/>
        <v>0</v>
      </c>
      <c r="AE959" s="1652">
        <v>0</v>
      </c>
      <c r="AF959" s="116">
        <v>0</v>
      </c>
      <c r="AG959" s="116">
        <v>0</v>
      </c>
      <c r="AH959" s="1646">
        <f t="shared" si="149"/>
        <v>0</v>
      </c>
      <c r="AI959" s="116">
        <v>0</v>
      </c>
      <c r="AJ959" s="116">
        <v>0</v>
      </c>
      <c r="AK959" s="116">
        <v>0</v>
      </c>
      <c r="AL959" s="1655">
        <f t="shared" si="150"/>
        <v>0</v>
      </c>
    </row>
    <row r="960" spans="2:38" outlineLevel="1">
      <c r="B960" s="503" t="s">
        <v>1623</v>
      </c>
      <c r="C960" s="116">
        <v>0</v>
      </c>
      <c r="D960" s="116">
        <v>0</v>
      </c>
      <c r="E960" s="116">
        <v>0</v>
      </c>
      <c r="F960" s="1646">
        <f t="shared" si="142"/>
        <v>0</v>
      </c>
      <c r="G960" s="116">
        <v>19.67486976</v>
      </c>
      <c r="H960" s="116">
        <v>14.702515200000002</v>
      </c>
      <c r="I960" s="116">
        <v>4.9723545599999994</v>
      </c>
      <c r="J960" s="1646">
        <f t="shared" si="143"/>
        <v>0.25272617408167275</v>
      </c>
      <c r="K960" s="116">
        <v>0</v>
      </c>
      <c r="L960" s="116">
        <v>0</v>
      </c>
      <c r="M960" s="116">
        <v>0</v>
      </c>
      <c r="N960" s="1646">
        <f t="shared" si="144"/>
        <v>0</v>
      </c>
      <c r="O960" s="1652">
        <v>0</v>
      </c>
      <c r="P960" s="116">
        <v>0</v>
      </c>
      <c r="Q960" s="116">
        <v>0</v>
      </c>
      <c r="R960" s="1646">
        <f t="shared" si="145"/>
        <v>0</v>
      </c>
      <c r="S960" s="116">
        <v>19.67486976</v>
      </c>
      <c r="T960" s="116">
        <v>14.702515200000002</v>
      </c>
      <c r="U960" s="116">
        <v>4.9723545599999994</v>
      </c>
      <c r="V960" s="1646">
        <f t="shared" si="146"/>
        <v>0.25272617408167275</v>
      </c>
      <c r="W960" s="116">
        <v>0</v>
      </c>
      <c r="X960" s="116">
        <v>0</v>
      </c>
      <c r="Y960" s="116">
        <v>0</v>
      </c>
      <c r="Z960" s="1646">
        <f t="shared" si="147"/>
        <v>0</v>
      </c>
      <c r="AA960" s="1652">
        <v>0</v>
      </c>
      <c r="AB960" s="116">
        <v>0</v>
      </c>
      <c r="AC960" s="116">
        <v>0</v>
      </c>
      <c r="AD960" s="1646">
        <f t="shared" si="148"/>
        <v>0</v>
      </c>
      <c r="AE960" s="1652">
        <v>0</v>
      </c>
      <c r="AF960" s="116">
        <v>0</v>
      </c>
      <c r="AG960" s="116">
        <v>0</v>
      </c>
      <c r="AH960" s="1646">
        <f t="shared" si="149"/>
        <v>0</v>
      </c>
      <c r="AI960" s="116">
        <v>0</v>
      </c>
      <c r="AJ960" s="116">
        <v>0</v>
      </c>
      <c r="AK960" s="116">
        <v>0</v>
      </c>
      <c r="AL960" s="1655">
        <f t="shared" si="150"/>
        <v>0</v>
      </c>
    </row>
    <row r="961" spans="2:38" outlineLevel="1">
      <c r="B961" s="503" t="s">
        <v>2039</v>
      </c>
      <c r="C961" s="116">
        <v>3.6</v>
      </c>
      <c r="D961" s="116">
        <v>2.4965999999999999</v>
      </c>
      <c r="E961" s="116">
        <v>1.1034000000000002</v>
      </c>
      <c r="F961" s="1646">
        <f t="shared" si="142"/>
        <v>0.30650000000000005</v>
      </c>
      <c r="G961" s="116">
        <v>0</v>
      </c>
      <c r="H961" s="116">
        <v>0</v>
      </c>
      <c r="I961" s="116">
        <v>0</v>
      </c>
      <c r="J961" s="1646">
        <f t="shared" si="143"/>
        <v>0</v>
      </c>
      <c r="K961" s="116">
        <v>0</v>
      </c>
      <c r="L961" s="116">
        <v>0</v>
      </c>
      <c r="M961" s="116">
        <v>0</v>
      </c>
      <c r="N961" s="1646">
        <f t="shared" si="144"/>
        <v>0</v>
      </c>
      <c r="O961" s="1652">
        <v>0</v>
      </c>
      <c r="P961" s="116">
        <v>0</v>
      </c>
      <c r="Q961" s="116">
        <v>0</v>
      </c>
      <c r="R961" s="1646">
        <f t="shared" si="145"/>
        <v>0</v>
      </c>
      <c r="S961" s="116">
        <v>3.6</v>
      </c>
      <c r="T961" s="116">
        <v>2.4965999999999999</v>
      </c>
      <c r="U961" s="116">
        <v>1.1034000000000002</v>
      </c>
      <c r="V961" s="1646">
        <f t="shared" si="146"/>
        <v>0.30650000000000005</v>
      </c>
      <c r="W961" s="116">
        <v>0</v>
      </c>
      <c r="X961" s="116">
        <v>0</v>
      </c>
      <c r="Y961" s="116">
        <v>0</v>
      </c>
      <c r="Z961" s="1646">
        <f t="shared" si="147"/>
        <v>0</v>
      </c>
      <c r="AA961" s="1652">
        <v>0</v>
      </c>
      <c r="AB961" s="116">
        <v>0</v>
      </c>
      <c r="AC961" s="116">
        <v>0</v>
      </c>
      <c r="AD961" s="1646">
        <f t="shared" si="148"/>
        <v>0</v>
      </c>
      <c r="AE961" s="1652">
        <v>0</v>
      </c>
      <c r="AF961" s="116">
        <v>0</v>
      </c>
      <c r="AG961" s="116">
        <v>0</v>
      </c>
      <c r="AH961" s="1646">
        <f t="shared" si="149"/>
        <v>0</v>
      </c>
      <c r="AI961" s="116">
        <v>0</v>
      </c>
      <c r="AJ961" s="116">
        <v>0</v>
      </c>
      <c r="AK961" s="116">
        <v>0</v>
      </c>
      <c r="AL961" s="1655">
        <f t="shared" si="150"/>
        <v>0</v>
      </c>
    </row>
    <row r="962" spans="2:38" outlineLevel="1">
      <c r="B962" s="503" t="s">
        <v>1851</v>
      </c>
      <c r="C962" s="116">
        <v>8.6821699999999993</v>
      </c>
      <c r="D962" s="116">
        <v>0</v>
      </c>
      <c r="E962" s="116">
        <v>8.6821699999999993</v>
      </c>
      <c r="F962" s="1646">
        <f t="shared" si="142"/>
        <v>1</v>
      </c>
      <c r="G962" s="116">
        <v>0</v>
      </c>
      <c r="H962" s="116">
        <v>0</v>
      </c>
      <c r="I962" s="116">
        <v>0</v>
      </c>
      <c r="J962" s="1646">
        <f t="shared" si="143"/>
        <v>0</v>
      </c>
      <c r="K962" s="116">
        <v>0</v>
      </c>
      <c r="L962" s="116">
        <v>0</v>
      </c>
      <c r="M962" s="116">
        <v>0</v>
      </c>
      <c r="N962" s="1646">
        <f t="shared" si="144"/>
        <v>0</v>
      </c>
      <c r="O962" s="1652">
        <v>0</v>
      </c>
      <c r="P962" s="116">
        <v>0</v>
      </c>
      <c r="Q962" s="116">
        <v>0</v>
      </c>
      <c r="R962" s="1646">
        <f t="shared" si="145"/>
        <v>0</v>
      </c>
      <c r="S962" s="116">
        <v>8.6821699999999993</v>
      </c>
      <c r="T962" s="116">
        <v>0</v>
      </c>
      <c r="U962" s="116">
        <v>8.6821699999999993</v>
      </c>
      <c r="V962" s="1646">
        <f t="shared" si="146"/>
        <v>1</v>
      </c>
      <c r="W962" s="116">
        <v>0</v>
      </c>
      <c r="X962" s="116">
        <v>0</v>
      </c>
      <c r="Y962" s="116">
        <v>0</v>
      </c>
      <c r="Z962" s="1646">
        <f t="shared" si="147"/>
        <v>0</v>
      </c>
      <c r="AA962" s="1652">
        <v>0</v>
      </c>
      <c r="AB962" s="116">
        <v>0</v>
      </c>
      <c r="AC962" s="116">
        <v>0</v>
      </c>
      <c r="AD962" s="1646">
        <f t="shared" si="148"/>
        <v>0</v>
      </c>
      <c r="AE962" s="1652">
        <v>0</v>
      </c>
      <c r="AF962" s="116">
        <v>0</v>
      </c>
      <c r="AG962" s="116">
        <v>0</v>
      </c>
      <c r="AH962" s="1646">
        <f t="shared" si="149"/>
        <v>0</v>
      </c>
      <c r="AI962" s="116">
        <v>0</v>
      </c>
      <c r="AJ962" s="116">
        <v>0</v>
      </c>
      <c r="AK962" s="116">
        <v>0</v>
      </c>
      <c r="AL962" s="1655">
        <f t="shared" si="150"/>
        <v>0</v>
      </c>
    </row>
    <row r="963" spans="2:38" outlineLevel="1">
      <c r="B963" s="503" t="s">
        <v>1865</v>
      </c>
      <c r="C963" s="116">
        <v>0</v>
      </c>
      <c r="D963" s="116">
        <v>0</v>
      </c>
      <c r="E963" s="116">
        <v>0</v>
      </c>
      <c r="F963" s="1646">
        <f t="shared" si="142"/>
        <v>0</v>
      </c>
      <c r="G963" s="116">
        <v>8.2017100000000003</v>
      </c>
      <c r="H963" s="116">
        <v>5.1091645000000003</v>
      </c>
      <c r="I963" s="116">
        <v>3.0925455000000004</v>
      </c>
      <c r="J963" s="1646">
        <f t="shared" si="143"/>
        <v>0.37706106409517043</v>
      </c>
      <c r="K963" s="116">
        <v>0</v>
      </c>
      <c r="L963" s="116">
        <v>0</v>
      </c>
      <c r="M963" s="116">
        <v>0</v>
      </c>
      <c r="N963" s="1646">
        <f t="shared" si="144"/>
        <v>0</v>
      </c>
      <c r="O963" s="1652">
        <v>0</v>
      </c>
      <c r="P963" s="116">
        <v>0</v>
      </c>
      <c r="Q963" s="116">
        <v>0</v>
      </c>
      <c r="R963" s="1646">
        <f t="shared" si="145"/>
        <v>0</v>
      </c>
      <c r="S963" s="116">
        <v>8.2017100000000003</v>
      </c>
      <c r="T963" s="116">
        <v>5.1091645000000003</v>
      </c>
      <c r="U963" s="116">
        <v>3.0925455000000004</v>
      </c>
      <c r="V963" s="1646">
        <f t="shared" si="146"/>
        <v>0.37706106409517043</v>
      </c>
      <c r="W963" s="116">
        <v>0</v>
      </c>
      <c r="X963" s="116">
        <v>0</v>
      </c>
      <c r="Y963" s="116">
        <v>0</v>
      </c>
      <c r="Z963" s="1646">
        <f t="shared" si="147"/>
        <v>0</v>
      </c>
      <c r="AA963" s="1652">
        <v>0</v>
      </c>
      <c r="AB963" s="116">
        <v>0</v>
      </c>
      <c r="AC963" s="116">
        <v>0</v>
      </c>
      <c r="AD963" s="1646">
        <f t="shared" si="148"/>
        <v>0</v>
      </c>
      <c r="AE963" s="1652">
        <v>0</v>
      </c>
      <c r="AF963" s="116">
        <v>0</v>
      </c>
      <c r="AG963" s="116">
        <v>0</v>
      </c>
      <c r="AH963" s="1646">
        <f t="shared" si="149"/>
        <v>0</v>
      </c>
      <c r="AI963" s="116">
        <v>0</v>
      </c>
      <c r="AJ963" s="116">
        <v>0</v>
      </c>
      <c r="AK963" s="116">
        <v>0</v>
      </c>
      <c r="AL963" s="1655">
        <f t="shared" si="150"/>
        <v>0</v>
      </c>
    </row>
    <row r="964" spans="2:38" outlineLevel="1">
      <c r="B964" s="503" t="s">
        <v>2419</v>
      </c>
      <c r="C964" s="116">
        <v>-0.75042999999999993</v>
      </c>
      <c r="D964" s="116">
        <v>-1.2250585000000001</v>
      </c>
      <c r="E964" s="116">
        <v>0.47462850000000012</v>
      </c>
      <c r="F964" s="1646">
        <f t="shared" si="142"/>
        <v>-0.63247538078168541</v>
      </c>
      <c r="G964" s="116">
        <v>0</v>
      </c>
      <c r="H964" s="116">
        <v>0</v>
      </c>
      <c r="I964" s="116">
        <v>0</v>
      </c>
      <c r="J964" s="1646">
        <f t="shared" si="143"/>
        <v>0</v>
      </c>
      <c r="K964" s="116">
        <v>0</v>
      </c>
      <c r="L964" s="116">
        <v>0</v>
      </c>
      <c r="M964" s="116">
        <v>0</v>
      </c>
      <c r="N964" s="1646">
        <f t="shared" si="144"/>
        <v>0</v>
      </c>
      <c r="O964" s="1652">
        <v>0</v>
      </c>
      <c r="P964" s="116">
        <v>0</v>
      </c>
      <c r="Q964" s="116">
        <v>0</v>
      </c>
      <c r="R964" s="1646">
        <f t="shared" si="145"/>
        <v>0</v>
      </c>
      <c r="S964" s="116">
        <v>-0.75042999999999993</v>
      </c>
      <c r="T964" s="116">
        <v>-1.2250585000000001</v>
      </c>
      <c r="U964" s="116">
        <v>0.47462850000000012</v>
      </c>
      <c r="V964" s="1646">
        <f t="shared" si="146"/>
        <v>-0.63247538078168541</v>
      </c>
      <c r="W964" s="116">
        <v>0</v>
      </c>
      <c r="X964" s="116">
        <v>0</v>
      </c>
      <c r="Y964" s="116">
        <v>0</v>
      </c>
      <c r="Z964" s="1646">
        <f t="shared" si="147"/>
        <v>0</v>
      </c>
      <c r="AA964" s="1652">
        <v>0</v>
      </c>
      <c r="AB964" s="116">
        <v>0</v>
      </c>
      <c r="AC964" s="116">
        <v>0</v>
      </c>
      <c r="AD964" s="1646">
        <f t="shared" si="148"/>
        <v>0</v>
      </c>
      <c r="AE964" s="1652">
        <v>0</v>
      </c>
      <c r="AF964" s="116">
        <v>0</v>
      </c>
      <c r="AG964" s="116">
        <v>0</v>
      </c>
      <c r="AH964" s="1646">
        <f t="shared" si="149"/>
        <v>0</v>
      </c>
      <c r="AI964" s="116">
        <v>0</v>
      </c>
      <c r="AJ964" s="116">
        <v>0</v>
      </c>
      <c r="AK964" s="116">
        <v>0</v>
      </c>
      <c r="AL964" s="1655">
        <f t="shared" si="150"/>
        <v>0</v>
      </c>
    </row>
    <row r="965" spans="2:38" outlineLevel="1">
      <c r="B965" s="503" t="s">
        <v>1511</v>
      </c>
      <c r="C965" s="116">
        <v>30</v>
      </c>
      <c r="D965" s="116">
        <v>77.402000000000001</v>
      </c>
      <c r="E965" s="116">
        <v>-47.402000000000001</v>
      </c>
      <c r="F965" s="1646">
        <f t="shared" si="142"/>
        <v>-1.5800666666666667</v>
      </c>
      <c r="G965" s="116">
        <v>0</v>
      </c>
      <c r="H965" s="116">
        <v>0</v>
      </c>
      <c r="I965" s="116">
        <v>0</v>
      </c>
      <c r="J965" s="1646">
        <f t="shared" si="143"/>
        <v>0</v>
      </c>
      <c r="K965" s="116">
        <v>0</v>
      </c>
      <c r="L965" s="116">
        <v>0</v>
      </c>
      <c r="M965" s="116">
        <v>0</v>
      </c>
      <c r="N965" s="1646">
        <f t="shared" si="144"/>
        <v>0</v>
      </c>
      <c r="O965" s="1652">
        <v>0</v>
      </c>
      <c r="P965" s="116">
        <v>0</v>
      </c>
      <c r="Q965" s="116">
        <v>0</v>
      </c>
      <c r="R965" s="1646">
        <f t="shared" si="145"/>
        <v>0</v>
      </c>
      <c r="S965" s="116">
        <v>30</v>
      </c>
      <c r="T965" s="116">
        <v>77.402000000000001</v>
      </c>
      <c r="U965" s="116">
        <v>-47.402000000000001</v>
      </c>
      <c r="V965" s="1646">
        <f t="shared" si="146"/>
        <v>-1.5800666666666667</v>
      </c>
      <c r="W965" s="116">
        <v>0</v>
      </c>
      <c r="X965" s="116">
        <v>0</v>
      </c>
      <c r="Y965" s="116">
        <v>0</v>
      </c>
      <c r="Z965" s="1646">
        <f t="shared" si="147"/>
        <v>0</v>
      </c>
      <c r="AA965" s="1652">
        <v>0</v>
      </c>
      <c r="AB965" s="116">
        <v>0</v>
      </c>
      <c r="AC965" s="116">
        <v>0</v>
      </c>
      <c r="AD965" s="1646">
        <f t="shared" si="148"/>
        <v>0</v>
      </c>
      <c r="AE965" s="1652">
        <v>0</v>
      </c>
      <c r="AF965" s="116">
        <v>0</v>
      </c>
      <c r="AG965" s="116">
        <v>0</v>
      </c>
      <c r="AH965" s="1646">
        <f t="shared" si="149"/>
        <v>0</v>
      </c>
      <c r="AI965" s="116">
        <v>0</v>
      </c>
      <c r="AJ965" s="116">
        <v>0</v>
      </c>
      <c r="AK965" s="116">
        <v>0</v>
      </c>
      <c r="AL965" s="1655">
        <f t="shared" si="150"/>
        <v>0</v>
      </c>
    </row>
    <row r="966" spans="2:38" outlineLevel="1">
      <c r="B966" s="503" t="s">
        <v>1729</v>
      </c>
      <c r="C966" s="116">
        <v>14.525639999999999</v>
      </c>
      <c r="D966" s="116">
        <v>11.2707601</v>
      </c>
      <c r="E966" s="116">
        <v>3.2548798999999997</v>
      </c>
      <c r="F966" s="1646">
        <f t="shared" si="142"/>
        <v>0.22407824371249735</v>
      </c>
      <c r="G966" s="116">
        <v>0</v>
      </c>
      <c r="H966" s="116">
        <v>0</v>
      </c>
      <c r="I966" s="116">
        <v>0</v>
      </c>
      <c r="J966" s="1646">
        <f t="shared" si="143"/>
        <v>0</v>
      </c>
      <c r="K966" s="116">
        <v>0</v>
      </c>
      <c r="L966" s="116">
        <v>0</v>
      </c>
      <c r="M966" s="116">
        <v>0</v>
      </c>
      <c r="N966" s="1646">
        <f t="shared" si="144"/>
        <v>0</v>
      </c>
      <c r="O966" s="1652">
        <v>0</v>
      </c>
      <c r="P966" s="116">
        <v>0</v>
      </c>
      <c r="Q966" s="116">
        <v>0</v>
      </c>
      <c r="R966" s="1646">
        <f t="shared" si="145"/>
        <v>0</v>
      </c>
      <c r="S966" s="116">
        <v>14.525639999999999</v>
      </c>
      <c r="T966" s="116">
        <v>11.2707601</v>
      </c>
      <c r="U966" s="116">
        <v>3.2548798999999997</v>
      </c>
      <c r="V966" s="1646">
        <f t="shared" si="146"/>
        <v>0.22407824371249735</v>
      </c>
      <c r="W966" s="116">
        <v>0</v>
      </c>
      <c r="X966" s="116">
        <v>0</v>
      </c>
      <c r="Y966" s="116">
        <v>0</v>
      </c>
      <c r="Z966" s="1646">
        <f t="shared" si="147"/>
        <v>0</v>
      </c>
      <c r="AA966" s="1652">
        <v>0</v>
      </c>
      <c r="AB966" s="116">
        <v>0</v>
      </c>
      <c r="AC966" s="116">
        <v>0</v>
      </c>
      <c r="AD966" s="1646">
        <f t="shared" si="148"/>
        <v>0</v>
      </c>
      <c r="AE966" s="1652">
        <v>0</v>
      </c>
      <c r="AF966" s="116">
        <v>0</v>
      </c>
      <c r="AG966" s="116">
        <v>0</v>
      </c>
      <c r="AH966" s="1646">
        <f t="shared" si="149"/>
        <v>0</v>
      </c>
      <c r="AI966" s="116">
        <v>0</v>
      </c>
      <c r="AJ966" s="116">
        <v>0</v>
      </c>
      <c r="AK966" s="116">
        <v>0</v>
      </c>
      <c r="AL966" s="1655">
        <f t="shared" si="150"/>
        <v>0</v>
      </c>
    </row>
    <row r="967" spans="2:38" outlineLevel="1">
      <c r="B967" s="503" t="s">
        <v>1935</v>
      </c>
      <c r="C967" s="116">
        <v>3.9196599999999999</v>
      </c>
      <c r="D967" s="116">
        <v>3.3573599999999995</v>
      </c>
      <c r="E967" s="116">
        <v>0.56230000000000013</v>
      </c>
      <c r="F967" s="1646">
        <f t="shared" si="142"/>
        <v>0.14345632019103702</v>
      </c>
      <c r="G967" s="116">
        <v>1.95983</v>
      </c>
      <c r="H967" s="116">
        <v>1.61056</v>
      </c>
      <c r="I967" s="116">
        <v>0.34926999999999997</v>
      </c>
      <c r="J967" s="1646">
        <f t="shared" si="143"/>
        <v>0.17821443696647157</v>
      </c>
      <c r="K967" s="116">
        <v>0</v>
      </c>
      <c r="L967" s="116">
        <v>0</v>
      </c>
      <c r="M967" s="116">
        <v>0</v>
      </c>
      <c r="N967" s="1646">
        <f t="shared" si="144"/>
        <v>0</v>
      </c>
      <c r="O967" s="1652">
        <v>0</v>
      </c>
      <c r="P967" s="116">
        <v>0</v>
      </c>
      <c r="Q967" s="116">
        <v>0</v>
      </c>
      <c r="R967" s="1646">
        <f t="shared" si="145"/>
        <v>0</v>
      </c>
      <c r="S967" s="116">
        <v>5.8794899999999997</v>
      </c>
      <c r="T967" s="116">
        <v>4.9679200000000003</v>
      </c>
      <c r="U967" s="116">
        <v>0.91156999999999966</v>
      </c>
      <c r="V967" s="1646">
        <f t="shared" si="146"/>
        <v>0.1550423591161818</v>
      </c>
      <c r="W967" s="116">
        <v>0</v>
      </c>
      <c r="X967" s="116">
        <v>0</v>
      </c>
      <c r="Y967" s="116">
        <v>0</v>
      </c>
      <c r="Z967" s="1646">
        <f t="shared" si="147"/>
        <v>0</v>
      </c>
      <c r="AA967" s="1652">
        <v>0</v>
      </c>
      <c r="AB967" s="116">
        <v>0</v>
      </c>
      <c r="AC967" s="116">
        <v>0</v>
      </c>
      <c r="AD967" s="1646">
        <f t="shared" si="148"/>
        <v>0</v>
      </c>
      <c r="AE967" s="1652">
        <v>0</v>
      </c>
      <c r="AF967" s="116">
        <v>0</v>
      </c>
      <c r="AG967" s="116">
        <v>0</v>
      </c>
      <c r="AH967" s="1646">
        <f t="shared" si="149"/>
        <v>0</v>
      </c>
      <c r="AI967" s="116">
        <v>0</v>
      </c>
      <c r="AJ967" s="116">
        <v>0</v>
      </c>
      <c r="AK967" s="116">
        <v>0</v>
      </c>
      <c r="AL967" s="1655">
        <f t="shared" si="150"/>
        <v>0</v>
      </c>
    </row>
    <row r="968" spans="2:38" outlineLevel="1">
      <c r="B968" s="503" t="s">
        <v>1235</v>
      </c>
      <c r="C968" s="116">
        <v>0</v>
      </c>
      <c r="D968" s="116">
        <v>0</v>
      </c>
      <c r="E968" s="116">
        <v>0</v>
      </c>
      <c r="F968" s="1646">
        <f t="shared" si="142"/>
        <v>0</v>
      </c>
      <c r="G968" s="116">
        <v>114.52237649999999</v>
      </c>
      <c r="H968" s="116">
        <v>53.337113400000042</v>
      </c>
      <c r="I968" s="116">
        <v>61.18526309999995</v>
      </c>
      <c r="J968" s="1646">
        <f t="shared" si="143"/>
        <v>0.53426469978991353</v>
      </c>
      <c r="K968" s="116">
        <v>0</v>
      </c>
      <c r="L968" s="116">
        <v>0</v>
      </c>
      <c r="M968" s="116">
        <v>0</v>
      </c>
      <c r="N968" s="1646">
        <f t="shared" si="144"/>
        <v>0</v>
      </c>
      <c r="O968" s="1652">
        <v>0</v>
      </c>
      <c r="P968" s="116">
        <v>0</v>
      </c>
      <c r="Q968" s="116">
        <v>0</v>
      </c>
      <c r="R968" s="1646">
        <f t="shared" si="145"/>
        <v>0</v>
      </c>
      <c r="S968" s="116">
        <v>114.52237649999999</v>
      </c>
      <c r="T968" s="116">
        <v>53.337113400000042</v>
      </c>
      <c r="U968" s="116">
        <v>61.18526309999995</v>
      </c>
      <c r="V968" s="1646">
        <f t="shared" si="146"/>
        <v>0.53426469978991353</v>
      </c>
      <c r="W968" s="116">
        <v>0</v>
      </c>
      <c r="X968" s="116">
        <v>0</v>
      </c>
      <c r="Y968" s="116">
        <v>0</v>
      </c>
      <c r="Z968" s="1646">
        <f t="shared" si="147"/>
        <v>0</v>
      </c>
      <c r="AA968" s="1652">
        <v>0</v>
      </c>
      <c r="AB968" s="116">
        <v>0</v>
      </c>
      <c r="AC968" s="116">
        <v>0</v>
      </c>
      <c r="AD968" s="1646">
        <f t="shared" si="148"/>
        <v>0</v>
      </c>
      <c r="AE968" s="1652">
        <v>0</v>
      </c>
      <c r="AF968" s="116">
        <v>0</v>
      </c>
      <c r="AG968" s="116">
        <v>0</v>
      </c>
      <c r="AH968" s="1646">
        <f t="shared" si="149"/>
        <v>0</v>
      </c>
      <c r="AI968" s="116">
        <v>0</v>
      </c>
      <c r="AJ968" s="116">
        <v>0</v>
      </c>
      <c r="AK968" s="116">
        <v>0</v>
      </c>
      <c r="AL968" s="1655">
        <f t="shared" si="150"/>
        <v>0</v>
      </c>
    </row>
    <row r="969" spans="2:38" outlineLevel="1">
      <c r="B969" s="503" t="s">
        <v>2325</v>
      </c>
      <c r="C969" s="116">
        <v>0</v>
      </c>
      <c r="D969" s="116">
        <v>0</v>
      </c>
      <c r="E969" s="116">
        <v>0</v>
      </c>
      <c r="F969" s="1646">
        <f t="shared" ref="F969:F1031" si="151">IFERROR(E969/C969,0)</f>
        <v>0</v>
      </c>
      <c r="G969" s="116">
        <v>0.19402</v>
      </c>
      <c r="H969" s="116">
        <v>0.16447000000000001</v>
      </c>
      <c r="I969" s="116">
        <v>2.955000000000001E-2</v>
      </c>
      <c r="J969" s="1646">
        <f t="shared" ref="J969:J1031" si="152">IFERROR(I969/G969,0)</f>
        <v>0.15230388619729932</v>
      </c>
      <c r="K969" s="116">
        <v>0</v>
      </c>
      <c r="L969" s="116">
        <v>0</v>
      </c>
      <c r="M969" s="116">
        <v>0</v>
      </c>
      <c r="N969" s="1646">
        <f t="shared" ref="N969:N1031" si="153">IFERROR(M969/K969,0)</f>
        <v>0</v>
      </c>
      <c r="O969" s="1652">
        <v>0</v>
      </c>
      <c r="P969" s="116">
        <v>0</v>
      </c>
      <c r="Q969" s="116">
        <v>0</v>
      </c>
      <c r="R969" s="1646">
        <f t="shared" ref="R969:R1031" si="154">IFERROR(Q969/O969,0)</f>
        <v>0</v>
      </c>
      <c r="S969" s="116">
        <v>0.19402</v>
      </c>
      <c r="T969" s="116">
        <v>0.16447000000000001</v>
      </c>
      <c r="U969" s="116">
        <v>2.955000000000001E-2</v>
      </c>
      <c r="V969" s="1646">
        <f t="shared" ref="V969:V1031" si="155">IFERROR(U969/S969,0)</f>
        <v>0.15230388619729932</v>
      </c>
      <c r="W969" s="116">
        <v>0</v>
      </c>
      <c r="X969" s="116">
        <v>0</v>
      </c>
      <c r="Y969" s="116">
        <v>0</v>
      </c>
      <c r="Z969" s="1646">
        <f t="shared" ref="Z969:Z1031" si="156">IFERROR(Y969/W969,0)</f>
        <v>0</v>
      </c>
      <c r="AA969" s="1652">
        <v>0</v>
      </c>
      <c r="AB969" s="116">
        <v>0</v>
      </c>
      <c r="AC969" s="116">
        <v>0</v>
      </c>
      <c r="AD969" s="1646">
        <f t="shared" ref="AD969:AD1031" si="157">IFERROR(AC969/AA969,0)</f>
        <v>0</v>
      </c>
      <c r="AE969" s="1652">
        <v>0</v>
      </c>
      <c r="AF969" s="116">
        <v>0</v>
      </c>
      <c r="AG969" s="116">
        <v>0</v>
      </c>
      <c r="AH969" s="1646">
        <f t="shared" ref="AH969:AH1031" si="158">IFERROR(AG969/AE969,0)</f>
        <v>0</v>
      </c>
      <c r="AI969" s="116">
        <v>0</v>
      </c>
      <c r="AJ969" s="116">
        <v>0</v>
      </c>
      <c r="AK969" s="116">
        <v>0</v>
      </c>
      <c r="AL969" s="1655">
        <f t="shared" ref="AL969:AL1031" si="159">IFERROR(AK969/AI969,0)</f>
        <v>0</v>
      </c>
    </row>
    <row r="970" spans="2:38" outlineLevel="1">
      <c r="B970" s="503" t="s">
        <v>2313</v>
      </c>
      <c r="C970" s="116">
        <v>0.25056</v>
      </c>
      <c r="D970" s="116">
        <v>0.2317284</v>
      </c>
      <c r="E970" s="116">
        <v>1.8831600000000007E-2</v>
      </c>
      <c r="F970" s="1646">
        <f t="shared" si="151"/>
        <v>7.515804597701152E-2</v>
      </c>
      <c r="G970" s="116">
        <v>0</v>
      </c>
      <c r="H970" s="116">
        <v>0</v>
      </c>
      <c r="I970" s="116">
        <v>0</v>
      </c>
      <c r="J970" s="1646">
        <f t="shared" si="152"/>
        <v>0</v>
      </c>
      <c r="K970" s="116">
        <v>0</v>
      </c>
      <c r="L970" s="116">
        <v>0</v>
      </c>
      <c r="M970" s="116">
        <v>0</v>
      </c>
      <c r="N970" s="1646">
        <f t="shared" si="153"/>
        <v>0</v>
      </c>
      <c r="O970" s="1652">
        <v>0</v>
      </c>
      <c r="P970" s="116">
        <v>0</v>
      </c>
      <c r="Q970" s="116">
        <v>0</v>
      </c>
      <c r="R970" s="1646">
        <f t="shared" si="154"/>
        <v>0</v>
      </c>
      <c r="S970" s="116">
        <v>0.25056</v>
      </c>
      <c r="T970" s="116">
        <v>0.2317284</v>
      </c>
      <c r="U970" s="116">
        <v>1.8831600000000007E-2</v>
      </c>
      <c r="V970" s="1646">
        <f t="shared" si="155"/>
        <v>7.515804597701152E-2</v>
      </c>
      <c r="W970" s="116">
        <v>0</v>
      </c>
      <c r="X970" s="116">
        <v>0</v>
      </c>
      <c r="Y970" s="116">
        <v>0</v>
      </c>
      <c r="Z970" s="1646">
        <f t="shared" si="156"/>
        <v>0</v>
      </c>
      <c r="AA970" s="1652">
        <v>0</v>
      </c>
      <c r="AB970" s="116">
        <v>0</v>
      </c>
      <c r="AC970" s="116">
        <v>0</v>
      </c>
      <c r="AD970" s="1646">
        <f t="shared" si="157"/>
        <v>0</v>
      </c>
      <c r="AE970" s="1652">
        <v>0</v>
      </c>
      <c r="AF970" s="116">
        <v>0</v>
      </c>
      <c r="AG970" s="116">
        <v>0</v>
      </c>
      <c r="AH970" s="1646">
        <f t="shared" si="158"/>
        <v>0</v>
      </c>
      <c r="AI970" s="116">
        <v>0</v>
      </c>
      <c r="AJ970" s="116">
        <v>0</v>
      </c>
      <c r="AK970" s="116">
        <v>0</v>
      </c>
      <c r="AL970" s="1655">
        <f t="shared" si="159"/>
        <v>0</v>
      </c>
    </row>
    <row r="971" spans="2:38" outlineLevel="1">
      <c r="B971" s="503" t="s">
        <v>1463</v>
      </c>
      <c r="C971" s="116">
        <v>38.847637499999998</v>
      </c>
      <c r="D971" s="116">
        <v>0</v>
      </c>
      <c r="E971" s="116">
        <v>38.847637499999998</v>
      </c>
      <c r="F971" s="1646">
        <f t="shared" si="151"/>
        <v>1</v>
      </c>
      <c r="G971" s="116">
        <v>0</v>
      </c>
      <c r="H971" s="116">
        <v>0</v>
      </c>
      <c r="I971" s="116">
        <v>0</v>
      </c>
      <c r="J971" s="1646">
        <f t="shared" si="152"/>
        <v>0</v>
      </c>
      <c r="K971" s="116">
        <v>0</v>
      </c>
      <c r="L971" s="116">
        <v>0</v>
      </c>
      <c r="M971" s="116">
        <v>0</v>
      </c>
      <c r="N971" s="1646">
        <f t="shared" si="153"/>
        <v>0</v>
      </c>
      <c r="O971" s="1652">
        <v>0</v>
      </c>
      <c r="P971" s="116">
        <v>0</v>
      </c>
      <c r="Q971" s="116">
        <v>0</v>
      </c>
      <c r="R971" s="1646">
        <f t="shared" si="154"/>
        <v>0</v>
      </c>
      <c r="S971" s="116">
        <v>38.847637499999998</v>
      </c>
      <c r="T971" s="116">
        <v>0</v>
      </c>
      <c r="U971" s="116">
        <v>38.847637499999998</v>
      </c>
      <c r="V971" s="1646">
        <f t="shared" si="155"/>
        <v>1</v>
      </c>
      <c r="W971" s="116">
        <v>0</v>
      </c>
      <c r="X971" s="116">
        <v>0</v>
      </c>
      <c r="Y971" s="116">
        <v>0</v>
      </c>
      <c r="Z971" s="1646">
        <f t="shared" si="156"/>
        <v>0</v>
      </c>
      <c r="AA971" s="1652">
        <v>0</v>
      </c>
      <c r="AB971" s="116">
        <v>0</v>
      </c>
      <c r="AC971" s="116">
        <v>0</v>
      </c>
      <c r="AD971" s="1646">
        <f t="shared" si="157"/>
        <v>0</v>
      </c>
      <c r="AE971" s="1652">
        <v>0</v>
      </c>
      <c r="AF971" s="116">
        <v>0</v>
      </c>
      <c r="AG971" s="116">
        <v>0</v>
      </c>
      <c r="AH971" s="1646">
        <f t="shared" si="158"/>
        <v>0</v>
      </c>
      <c r="AI971" s="116">
        <v>0</v>
      </c>
      <c r="AJ971" s="116">
        <v>0</v>
      </c>
      <c r="AK971" s="116">
        <v>0</v>
      </c>
      <c r="AL971" s="1655">
        <f t="shared" si="159"/>
        <v>0</v>
      </c>
    </row>
    <row r="972" spans="2:38" outlineLevel="1">
      <c r="B972" s="503" t="s">
        <v>1587</v>
      </c>
      <c r="C972" s="116">
        <v>20.654700000000002</v>
      </c>
      <c r="D972" s="116">
        <v>12.406190000000002</v>
      </c>
      <c r="E972" s="116">
        <v>8.2485099999999978</v>
      </c>
      <c r="F972" s="1646">
        <f t="shared" si="151"/>
        <v>0.39935268970258569</v>
      </c>
      <c r="G972" s="116">
        <v>1.95983</v>
      </c>
      <c r="H972" s="116">
        <v>0.94343999999999995</v>
      </c>
      <c r="I972" s="116">
        <v>1.0163899999999999</v>
      </c>
      <c r="J972" s="1646">
        <f t="shared" si="152"/>
        <v>0.51861130812366374</v>
      </c>
      <c r="K972" s="116">
        <v>0</v>
      </c>
      <c r="L972" s="116">
        <v>0</v>
      </c>
      <c r="M972" s="116">
        <v>0</v>
      </c>
      <c r="N972" s="1646">
        <f t="shared" si="153"/>
        <v>0</v>
      </c>
      <c r="O972" s="1652">
        <v>0</v>
      </c>
      <c r="P972" s="116">
        <v>0</v>
      </c>
      <c r="Q972" s="116">
        <v>0</v>
      </c>
      <c r="R972" s="1646">
        <f t="shared" si="154"/>
        <v>0</v>
      </c>
      <c r="S972" s="116">
        <v>22.614529999999998</v>
      </c>
      <c r="T972" s="116">
        <v>13.349630000000003</v>
      </c>
      <c r="U972" s="116">
        <v>9.2648999999999955</v>
      </c>
      <c r="V972" s="1646">
        <f t="shared" si="155"/>
        <v>0.40968793072418469</v>
      </c>
      <c r="W972" s="116">
        <v>0</v>
      </c>
      <c r="X972" s="116">
        <v>0</v>
      </c>
      <c r="Y972" s="116">
        <v>0</v>
      </c>
      <c r="Z972" s="1646">
        <f t="shared" si="156"/>
        <v>0</v>
      </c>
      <c r="AA972" s="1652">
        <v>0</v>
      </c>
      <c r="AB972" s="116">
        <v>0</v>
      </c>
      <c r="AC972" s="116">
        <v>0</v>
      </c>
      <c r="AD972" s="1646">
        <f t="shared" si="157"/>
        <v>0</v>
      </c>
      <c r="AE972" s="1652">
        <v>0</v>
      </c>
      <c r="AF972" s="116">
        <v>0</v>
      </c>
      <c r="AG972" s="116">
        <v>0</v>
      </c>
      <c r="AH972" s="1646">
        <f t="shared" si="158"/>
        <v>0</v>
      </c>
      <c r="AI972" s="116">
        <v>0</v>
      </c>
      <c r="AJ972" s="116">
        <v>0</v>
      </c>
      <c r="AK972" s="116">
        <v>0</v>
      </c>
      <c r="AL972" s="1655">
        <f t="shared" si="159"/>
        <v>0</v>
      </c>
    </row>
    <row r="973" spans="2:38" outlineLevel="1">
      <c r="B973" s="503" t="s">
        <v>1095</v>
      </c>
      <c r="C973" s="116">
        <v>298.59674899999993</v>
      </c>
      <c r="D973" s="116">
        <v>281.49119999999999</v>
      </c>
      <c r="E973" s="116">
        <v>17.105548999999939</v>
      </c>
      <c r="F973" s="1646">
        <f t="shared" si="151"/>
        <v>5.7286454247363366E-2</v>
      </c>
      <c r="G973" s="116">
        <v>0</v>
      </c>
      <c r="H973" s="116">
        <v>0</v>
      </c>
      <c r="I973" s="116">
        <v>0</v>
      </c>
      <c r="J973" s="1646">
        <f t="shared" si="152"/>
        <v>0</v>
      </c>
      <c r="K973" s="116">
        <v>0</v>
      </c>
      <c r="L973" s="116">
        <v>0</v>
      </c>
      <c r="M973" s="116">
        <v>0</v>
      </c>
      <c r="N973" s="1646">
        <f t="shared" si="153"/>
        <v>0</v>
      </c>
      <c r="O973" s="1652">
        <v>0</v>
      </c>
      <c r="P973" s="116">
        <v>0</v>
      </c>
      <c r="Q973" s="116">
        <v>0</v>
      </c>
      <c r="R973" s="1646">
        <f t="shared" si="154"/>
        <v>0</v>
      </c>
      <c r="S973" s="116">
        <v>298.59674899999993</v>
      </c>
      <c r="T973" s="116">
        <v>281.49119999999999</v>
      </c>
      <c r="U973" s="116">
        <v>17.105548999999939</v>
      </c>
      <c r="V973" s="1646">
        <f t="shared" si="155"/>
        <v>5.7286454247363366E-2</v>
      </c>
      <c r="W973" s="116">
        <v>0</v>
      </c>
      <c r="X973" s="116">
        <v>0</v>
      </c>
      <c r="Y973" s="116">
        <v>0</v>
      </c>
      <c r="Z973" s="1646">
        <f t="shared" si="156"/>
        <v>0</v>
      </c>
      <c r="AA973" s="1652">
        <v>0</v>
      </c>
      <c r="AB973" s="116">
        <v>0</v>
      </c>
      <c r="AC973" s="116">
        <v>0</v>
      </c>
      <c r="AD973" s="1646">
        <f t="shared" si="157"/>
        <v>0</v>
      </c>
      <c r="AE973" s="1652">
        <v>0</v>
      </c>
      <c r="AF973" s="116">
        <v>0</v>
      </c>
      <c r="AG973" s="116">
        <v>0</v>
      </c>
      <c r="AH973" s="1646">
        <f t="shared" si="158"/>
        <v>0</v>
      </c>
      <c r="AI973" s="116">
        <v>0</v>
      </c>
      <c r="AJ973" s="116">
        <v>0</v>
      </c>
      <c r="AK973" s="116">
        <v>0</v>
      </c>
      <c r="AL973" s="1655">
        <f t="shared" si="159"/>
        <v>0</v>
      </c>
    </row>
    <row r="974" spans="2:38" outlineLevel="1">
      <c r="B974" s="503" t="s">
        <v>4868</v>
      </c>
      <c r="C974" s="116">
        <v>0</v>
      </c>
      <c r="D974" s="116">
        <v>0</v>
      </c>
      <c r="E974" s="116">
        <v>0</v>
      </c>
      <c r="F974" s="1646">
        <f t="shared" si="151"/>
        <v>0</v>
      </c>
      <c r="G974" s="116">
        <v>0</v>
      </c>
      <c r="H974" s="116">
        <v>0</v>
      </c>
      <c r="I974" s="116">
        <v>0</v>
      </c>
      <c r="J974" s="1646">
        <f t="shared" si="152"/>
        <v>0</v>
      </c>
      <c r="K974" s="116">
        <v>0</v>
      </c>
      <c r="L974" s="116">
        <v>0</v>
      </c>
      <c r="M974" s="116">
        <v>0</v>
      </c>
      <c r="N974" s="1646">
        <f t="shared" si="153"/>
        <v>0</v>
      </c>
      <c r="O974" s="1652">
        <v>0</v>
      </c>
      <c r="P974" s="116">
        <v>0</v>
      </c>
      <c r="Q974" s="116">
        <v>0</v>
      </c>
      <c r="R974" s="1646">
        <f t="shared" si="154"/>
        <v>0</v>
      </c>
      <c r="S974" s="116">
        <v>0</v>
      </c>
      <c r="T974" s="116">
        <v>0</v>
      </c>
      <c r="U974" s="116">
        <v>0</v>
      </c>
      <c r="V974" s="1646">
        <f t="shared" si="155"/>
        <v>0</v>
      </c>
      <c r="W974" s="116">
        <v>0</v>
      </c>
      <c r="X974" s="116">
        <v>0</v>
      </c>
      <c r="Y974" s="116">
        <v>0</v>
      </c>
      <c r="Z974" s="1646">
        <f t="shared" si="156"/>
        <v>0</v>
      </c>
      <c r="AA974" s="1652">
        <v>0</v>
      </c>
      <c r="AB974" s="116">
        <v>0</v>
      </c>
      <c r="AC974" s="116">
        <v>0</v>
      </c>
      <c r="AD974" s="1646">
        <f t="shared" si="157"/>
        <v>0</v>
      </c>
      <c r="AE974" s="1652">
        <v>0</v>
      </c>
      <c r="AF974" s="116">
        <v>0</v>
      </c>
      <c r="AG974" s="116">
        <v>0</v>
      </c>
      <c r="AH974" s="1646">
        <f t="shared" si="158"/>
        <v>0</v>
      </c>
      <c r="AI974" s="116">
        <v>0</v>
      </c>
      <c r="AJ974" s="116">
        <v>0</v>
      </c>
      <c r="AK974" s="116">
        <v>0</v>
      </c>
      <c r="AL974" s="1655">
        <f t="shared" si="159"/>
        <v>0</v>
      </c>
    </row>
    <row r="975" spans="2:38" outlineLevel="1">
      <c r="B975" s="503" t="s">
        <v>1197</v>
      </c>
      <c r="C975" s="116">
        <v>0</v>
      </c>
      <c r="D975" s="116">
        <v>0</v>
      </c>
      <c r="E975" s="116">
        <v>0</v>
      </c>
      <c r="F975" s="1646">
        <f t="shared" si="151"/>
        <v>0</v>
      </c>
      <c r="G975" s="116">
        <v>146.62685205</v>
      </c>
      <c r="H975" s="116">
        <v>98.33711999999997</v>
      </c>
      <c r="I975" s="116">
        <v>48.289732050000019</v>
      </c>
      <c r="J975" s="1646">
        <f t="shared" si="152"/>
        <v>0.32933757613191572</v>
      </c>
      <c r="K975" s="116">
        <v>0</v>
      </c>
      <c r="L975" s="116">
        <v>0</v>
      </c>
      <c r="M975" s="116">
        <v>0</v>
      </c>
      <c r="N975" s="1646">
        <f t="shared" si="153"/>
        <v>0</v>
      </c>
      <c r="O975" s="1652">
        <v>0</v>
      </c>
      <c r="P975" s="116">
        <v>0</v>
      </c>
      <c r="Q975" s="116">
        <v>0</v>
      </c>
      <c r="R975" s="1646">
        <f t="shared" si="154"/>
        <v>0</v>
      </c>
      <c r="S975" s="116">
        <v>146.62685205</v>
      </c>
      <c r="T975" s="116">
        <v>98.33711999999997</v>
      </c>
      <c r="U975" s="116">
        <v>48.289732050000019</v>
      </c>
      <c r="V975" s="1646">
        <f t="shared" si="155"/>
        <v>0.32933757613191572</v>
      </c>
      <c r="W975" s="116">
        <v>0</v>
      </c>
      <c r="X975" s="116">
        <v>0</v>
      </c>
      <c r="Y975" s="116">
        <v>0</v>
      </c>
      <c r="Z975" s="1646">
        <f t="shared" si="156"/>
        <v>0</v>
      </c>
      <c r="AA975" s="1652">
        <v>0</v>
      </c>
      <c r="AB975" s="116">
        <v>0</v>
      </c>
      <c r="AC975" s="116">
        <v>0</v>
      </c>
      <c r="AD975" s="1646">
        <f t="shared" si="157"/>
        <v>0</v>
      </c>
      <c r="AE975" s="1652">
        <v>0</v>
      </c>
      <c r="AF975" s="116">
        <v>0</v>
      </c>
      <c r="AG975" s="116">
        <v>0</v>
      </c>
      <c r="AH975" s="1646">
        <f t="shared" si="158"/>
        <v>0</v>
      </c>
      <c r="AI975" s="116">
        <v>0</v>
      </c>
      <c r="AJ975" s="116">
        <v>0</v>
      </c>
      <c r="AK975" s="116">
        <v>0</v>
      </c>
      <c r="AL975" s="1655">
        <f t="shared" si="159"/>
        <v>0</v>
      </c>
    </row>
    <row r="976" spans="2:38" outlineLevel="1">
      <c r="B976" s="503" t="s">
        <v>2355</v>
      </c>
      <c r="C976" s="116">
        <v>0</v>
      </c>
      <c r="D976" s="116">
        <v>7.4880000000000016E-2</v>
      </c>
      <c r="E976" s="116">
        <v>-7.4880000000000016E-2</v>
      </c>
      <c r="F976" s="1646">
        <f t="shared" si="151"/>
        <v>0</v>
      </c>
      <c r="G976" s="116">
        <v>0.09</v>
      </c>
      <c r="H976" s="116">
        <v>0.22463999999999998</v>
      </c>
      <c r="I976" s="116">
        <v>-0.13463999999999998</v>
      </c>
      <c r="J976" s="1646">
        <f t="shared" si="152"/>
        <v>-1.4959999999999998</v>
      </c>
      <c r="K976" s="116">
        <v>0</v>
      </c>
      <c r="L976" s="116">
        <v>0</v>
      </c>
      <c r="M976" s="116">
        <v>0</v>
      </c>
      <c r="N976" s="1646">
        <f t="shared" si="153"/>
        <v>0</v>
      </c>
      <c r="O976" s="1652">
        <v>0</v>
      </c>
      <c r="P976" s="116">
        <v>0</v>
      </c>
      <c r="Q976" s="116">
        <v>0</v>
      </c>
      <c r="R976" s="1646">
        <f t="shared" si="154"/>
        <v>0</v>
      </c>
      <c r="S976" s="116">
        <v>0.09</v>
      </c>
      <c r="T976" s="116">
        <v>0.29952000000000001</v>
      </c>
      <c r="U976" s="116">
        <v>-0.20951999999999998</v>
      </c>
      <c r="V976" s="1646">
        <f t="shared" si="155"/>
        <v>-2.3279999999999998</v>
      </c>
      <c r="W976" s="116">
        <v>0</v>
      </c>
      <c r="X976" s="116">
        <v>0</v>
      </c>
      <c r="Y976" s="116">
        <v>0</v>
      </c>
      <c r="Z976" s="1646">
        <f t="shared" si="156"/>
        <v>0</v>
      </c>
      <c r="AA976" s="1652">
        <v>0</v>
      </c>
      <c r="AB976" s="116">
        <v>0</v>
      </c>
      <c r="AC976" s="116">
        <v>0</v>
      </c>
      <c r="AD976" s="1646">
        <f t="shared" si="157"/>
        <v>0</v>
      </c>
      <c r="AE976" s="1652">
        <v>0</v>
      </c>
      <c r="AF976" s="116">
        <v>0</v>
      </c>
      <c r="AG976" s="116">
        <v>0</v>
      </c>
      <c r="AH976" s="1646">
        <f t="shared" si="158"/>
        <v>0</v>
      </c>
      <c r="AI976" s="116">
        <v>0</v>
      </c>
      <c r="AJ976" s="116">
        <v>0</v>
      </c>
      <c r="AK976" s="116">
        <v>0</v>
      </c>
      <c r="AL976" s="1655">
        <f t="shared" si="159"/>
        <v>0</v>
      </c>
    </row>
    <row r="977" spans="2:38" outlineLevel="1">
      <c r="B977" s="503" t="s">
        <v>1307</v>
      </c>
      <c r="C977" s="116">
        <v>0</v>
      </c>
      <c r="D977" s="116">
        <v>0</v>
      </c>
      <c r="E977" s="116">
        <v>0</v>
      </c>
      <c r="F977" s="1646">
        <f t="shared" si="151"/>
        <v>0</v>
      </c>
      <c r="G977" s="116">
        <v>79.616409599999997</v>
      </c>
      <c r="H977" s="116">
        <v>56.45013620000001</v>
      </c>
      <c r="I977" s="116">
        <v>23.166273399999991</v>
      </c>
      <c r="J977" s="1646">
        <f t="shared" si="152"/>
        <v>0.29097360099996261</v>
      </c>
      <c r="K977" s="116">
        <v>0</v>
      </c>
      <c r="L977" s="116">
        <v>0</v>
      </c>
      <c r="M977" s="116">
        <v>0</v>
      </c>
      <c r="N977" s="1646">
        <f t="shared" si="153"/>
        <v>0</v>
      </c>
      <c r="O977" s="1652">
        <v>0</v>
      </c>
      <c r="P977" s="116">
        <v>0</v>
      </c>
      <c r="Q977" s="116">
        <v>0</v>
      </c>
      <c r="R977" s="1646">
        <f t="shared" si="154"/>
        <v>0</v>
      </c>
      <c r="S977" s="116">
        <v>79.616409599999997</v>
      </c>
      <c r="T977" s="116">
        <v>56.45013620000001</v>
      </c>
      <c r="U977" s="116">
        <v>23.166273399999991</v>
      </c>
      <c r="V977" s="1646">
        <f t="shared" si="155"/>
        <v>0.29097360099996261</v>
      </c>
      <c r="W977" s="116">
        <v>0</v>
      </c>
      <c r="X977" s="116">
        <v>0</v>
      </c>
      <c r="Y977" s="116">
        <v>0</v>
      </c>
      <c r="Z977" s="1646">
        <f t="shared" si="156"/>
        <v>0</v>
      </c>
      <c r="AA977" s="1652">
        <v>0</v>
      </c>
      <c r="AB977" s="116">
        <v>0</v>
      </c>
      <c r="AC977" s="116">
        <v>0</v>
      </c>
      <c r="AD977" s="1646">
        <f t="shared" si="157"/>
        <v>0</v>
      </c>
      <c r="AE977" s="1652">
        <v>0</v>
      </c>
      <c r="AF977" s="116">
        <v>0</v>
      </c>
      <c r="AG977" s="116">
        <v>0</v>
      </c>
      <c r="AH977" s="1646">
        <f t="shared" si="158"/>
        <v>0</v>
      </c>
      <c r="AI977" s="116">
        <v>0</v>
      </c>
      <c r="AJ977" s="116">
        <v>0</v>
      </c>
      <c r="AK977" s="116">
        <v>0</v>
      </c>
      <c r="AL977" s="1655">
        <f t="shared" si="159"/>
        <v>0</v>
      </c>
    </row>
    <row r="978" spans="2:38" outlineLevel="1">
      <c r="B978" s="503" t="s">
        <v>1775</v>
      </c>
      <c r="C978" s="116">
        <v>0</v>
      </c>
      <c r="D978" s="116">
        <v>0</v>
      </c>
      <c r="E978" s="116">
        <v>0</v>
      </c>
      <c r="F978" s="1646">
        <f t="shared" si="151"/>
        <v>0</v>
      </c>
      <c r="G978" s="116">
        <v>11.972861614999998</v>
      </c>
      <c r="H978" s="116">
        <v>7.3538702599999999</v>
      </c>
      <c r="I978" s="116">
        <v>4.6189913549999986</v>
      </c>
      <c r="J978" s="1646">
        <f t="shared" si="152"/>
        <v>0.38578841913725731</v>
      </c>
      <c r="K978" s="116">
        <v>0</v>
      </c>
      <c r="L978" s="116">
        <v>0</v>
      </c>
      <c r="M978" s="116">
        <v>0</v>
      </c>
      <c r="N978" s="1646">
        <f t="shared" si="153"/>
        <v>0</v>
      </c>
      <c r="O978" s="1652">
        <v>0</v>
      </c>
      <c r="P978" s="116">
        <v>0</v>
      </c>
      <c r="Q978" s="116">
        <v>0</v>
      </c>
      <c r="R978" s="1646">
        <f t="shared" si="154"/>
        <v>0</v>
      </c>
      <c r="S978" s="116">
        <v>11.972861614999998</v>
      </c>
      <c r="T978" s="116">
        <v>7.3538702599999999</v>
      </c>
      <c r="U978" s="116">
        <v>4.6189913549999986</v>
      </c>
      <c r="V978" s="1646">
        <f t="shared" si="155"/>
        <v>0.38578841913725731</v>
      </c>
      <c r="W978" s="116">
        <v>0</v>
      </c>
      <c r="X978" s="116">
        <v>0</v>
      </c>
      <c r="Y978" s="116">
        <v>0</v>
      </c>
      <c r="Z978" s="1646">
        <f t="shared" si="156"/>
        <v>0</v>
      </c>
      <c r="AA978" s="1652">
        <v>0</v>
      </c>
      <c r="AB978" s="116">
        <v>0</v>
      </c>
      <c r="AC978" s="116">
        <v>0</v>
      </c>
      <c r="AD978" s="1646">
        <f t="shared" si="157"/>
        <v>0</v>
      </c>
      <c r="AE978" s="1652">
        <v>0</v>
      </c>
      <c r="AF978" s="116">
        <v>0</v>
      </c>
      <c r="AG978" s="116">
        <v>0</v>
      </c>
      <c r="AH978" s="1646">
        <f t="shared" si="158"/>
        <v>0</v>
      </c>
      <c r="AI978" s="116">
        <v>0</v>
      </c>
      <c r="AJ978" s="116">
        <v>0</v>
      </c>
      <c r="AK978" s="116">
        <v>0</v>
      </c>
      <c r="AL978" s="1655">
        <f t="shared" si="159"/>
        <v>0</v>
      </c>
    </row>
    <row r="979" spans="2:38" outlineLevel="1">
      <c r="B979" s="503" t="s">
        <v>2363</v>
      </c>
      <c r="C979" s="116">
        <v>0</v>
      </c>
      <c r="D979" s="116">
        <v>0</v>
      </c>
      <c r="E979" s="116">
        <v>0</v>
      </c>
      <c r="F979" s="1646">
        <f t="shared" si="151"/>
        <v>0</v>
      </c>
      <c r="G979" s="116">
        <v>7.6920000000000002E-2</v>
      </c>
      <c r="H979" s="116">
        <v>4.1690000000000005E-2</v>
      </c>
      <c r="I979" s="116">
        <v>3.5229999999999997E-2</v>
      </c>
      <c r="J979" s="1646">
        <f t="shared" si="152"/>
        <v>0.45800832033281325</v>
      </c>
      <c r="K979" s="116">
        <v>0</v>
      </c>
      <c r="L979" s="116">
        <v>0</v>
      </c>
      <c r="M979" s="116">
        <v>0</v>
      </c>
      <c r="N979" s="1646">
        <f t="shared" si="153"/>
        <v>0</v>
      </c>
      <c r="O979" s="1652">
        <v>0</v>
      </c>
      <c r="P979" s="116">
        <v>0</v>
      </c>
      <c r="Q979" s="116">
        <v>0</v>
      </c>
      <c r="R979" s="1646">
        <f t="shared" si="154"/>
        <v>0</v>
      </c>
      <c r="S979" s="116">
        <v>7.6920000000000002E-2</v>
      </c>
      <c r="T979" s="116">
        <v>4.1690000000000005E-2</v>
      </c>
      <c r="U979" s="116">
        <v>3.5229999999999997E-2</v>
      </c>
      <c r="V979" s="1646">
        <f t="shared" si="155"/>
        <v>0.45800832033281325</v>
      </c>
      <c r="W979" s="116">
        <v>0</v>
      </c>
      <c r="X979" s="116">
        <v>0</v>
      </c>
      <c r="Y979" s="116">
        <v>0</v>
      </c>
      <c r="Z979" s="1646">
        <f t="shared" si="156"/>
        <v>0</v>
      </c>
      <c r="AA979" s="1652">
        <v>0</v>
      </c>
      <c r="AB979" s="116">
        <v>0</v>
      </c>
      <c r="AC979" s="116">
        <v>0</v>
      </c>
      <c r="AD979" s="1646">
        <f t="shared" si="157"/>
        <v>0</v>
      </c>
      <c r="AE979" s="1652">
        <v>0</v>
      </c>
      <c r="AF979" s="116">
        <v>0</v>
      </c>
      <c r="AG979" s="116">
        <v>0</v>
      </c>
      <c r="AH979" s="1646">
        <f t="shared" si="158"/>
        <v>0</v>
      </c>
      <c r="AI979" s="116">
        <v>0</v>
      </c>
      <c r="AJ979" s="116">
        <v>0</v>
      </c>
      <c r="AK979" s="116">
        <v>0</v>
      </c>
      <c r="AL979" s="1655">
        <f t="shared" si="159"/>
        <v>0</v>
      </c>
    </row>
    <row r="980" spans="2:38" outlineLevel="1">
      <c r="B980" s="503" t="s">
        <v>2443</v>
      </c>
      <c r="C980" s="116">
        <v>-11.740169999999999</v>
      </c>
      <c r="D980" s="116">
        <v>-4.8625800000000003</v>
      </c>
      <c r="E980" s="116">
        <v>-6.8775899999999988</v>
      </c>
      <c r="F980" s="1646">
        <f t="shared" si="151"/>
        <v>0.58581690043670576</v>
      </c>
      <c r="G980" s="116">
        <v>0</v>
      </c>
      <c r="H980" s="116">
        <v>0</v>
      </c>
      <c r="I980" s="116">
        <v>0</v>
      </c>
      <c r="J980" s="1646">
        <f t="shared" si="152"/>
        <v>0</v>
      </c>
      <c r="K980" s="116">
        <v>0</v>
      </c>
      <c r="L980" s="116">
        <v>0</v>
      </c>
      <c r="M980" s="116">
        <v>0</v>
      </c>
      <c r="N980" s="1646">
        <f t="shared" si="153"/>
        <v>0</v>
      </c>
      <c r="O980" s="1652">
        <v>0</v>
      </c>
      <c r="P980" s="116">
        <v>0</v>
      </c>
      <c r="Q980" s="116">
        <v>0</v>
      </c>
      <c r="R980" s="1646">
        <f t="shared" si="154"/>
        <v>0</v>
      </c>
      <c r="S980" s="116">
        <v>-11.740169999999999</v>
      </c>
      <c r="T980" s="116">
        <v>-4.8625800000000003</v>
      </c>
      <c r="U980" s="116">
        <v>-6.8775899999999988</v>
      </c>
      <c r="V980" s="1646">
        <f t="shared" si="155"/>
        <v>0.58581690043670576</v>
      </c>
      <c r="W980" s="116">
        <v>0</v>
      </c>
      <c r="X980" s="116">
        <v>0</v>
      </c>
      <c r="Y980" s="116">
        <v>0</v>
      </c>
      <c r="Z980" s="1646">
        <f t="shared" si="156"/>
        <v>0</v>
      </c>
      <c r="AA980" s="1652">
        <v>0</v>
      </c>
      <c r="AB980" s="116">
        <v>0</v>
      </c>
      <c r="AC980" s="116">
        <v>0</v>
      </c>
      <c r="AD980" s="1646">
        <f t="shared" si="157"/>
        <v>0</v>
      </c>
      <c r="AE980" s="1652">
        <v>0</v>
      </c>
      <c r="AF980" s="116">
        <v>0</v>
      </c>
      <c r="AG980" s="116">
        <v>0</v>
      </c>
      <c r="AH980" s="1646">
        <f t="shared" si="158"/>
        <v>0</v>
      </c>
      <c r="AI980" s="116">
        <v>0</v>
      </c>
      <c r="AJ980" s="116">
        <v>0</v>
      </c>
      <c r="AK980" s="116">
        <v>0</v>
      </c>
      <c r="AL980" s="1655">
        <f t="shared" si="159"/>
        <v>0</v>
      </c>
    </row>
    <row r="981" spans="2:38" outlineLevel="1">
      <c r="B981" s="503" t="s">
        <v>1269</v>
      </c>
      <c r="C981" s="116">
        <v>0</v>
      </c>
      <c r="D981" s="116">
        <v>0</v>
      </c>
      <c r="E981" s="116">
        <v>0</v>
      </c>
      <c r="F981" s="1646">
        <f t="shared" si="151"/>
        <v>0</v>
      </c>
      <c r="G981" s="116">
        <v>96.458614199999985</v>
      </c>
      <c r="H981" s="116">
        <v>94.796600000000012</v>
      </c>
      <c r="I981" s="116">
        <v>1.662014199999976</v>
      </c>
      <c r="J981" s="1646">
        <f t="shared" si="152"/>
        <v>1.723033462365434E-2</v>
      </c>
      <c r="K981" s="116">
        <v>0</v>
      </c>
      <c r="L981" s="116">
        <v>0</v>
      </c>
      <c r="M981" s="116">
        <v>0</v>
      </c>
      <c r="N981" s="1646">
        <f t="shared" si="153"/>
        <v>0</v>
      </c>
      <c r="O981" s="1652">
        <v>0</v>
      </c>
      <c r="P981" s="116">
        <v>0</v>
      </c>
      <c r="Q981" s="116">
        <v>0</v>
      </c>
      <c r="R981" s="1646">
        <f t="shared" si="154"/>
        <v>0</v>
      </c>
      <c r="S981" s="116">
        <v>96.458614199999985</v>
      </c>
      <c r="T981" s="116">
        <v>94.796600000000012</v>
      </c>
      <c r="U981" s="116">
        <v>1.662014199999976</v>
      </c>
      <c r="V981" s="1646">
        <f t="shared" si="155"/>
        <v>1.723033462365434E-2</v>
      </c>
      <c r="W981" s="116">
        <v>0</v>
      </c>
      <c r="X981" s="116">
        <v>0</v>
      </c>
      <c r="Y981" s="116">
        <v>0</v>
      </c>
      <c r="Z981" s="1646">
        <f t="shared" si="156"/>
        <v>0</v>
      </c>
      <c r="AA981" s="1652">
        <v>0</v>
      </c>
      <c r="AB981" s="116">
        <v>0</v>
      </c>
      <c r="AC981" s="116">
        <v>0</v>
      </c>
      <c r="AD981" s="1646">
        <f t="shared" si="157"/>
        <v>0</v>
      </c>
      <c r="AE981" s="1652">
        <v>0</v>
      </c>
      <c r="AF981" s="116">
        <v>0</v>
      </c>
      <c r="AG981" s="116">
        <v>0</v>
      </c>
      <c r="AH981" s="1646">
        <f t="shared" si="158"/>
        <v>0</v>
      </c>
      <c r="AI981" s="116">
        <v>0</v>
      </c>
      <c r="AJ981" s="116">
        <v>0</v>
      </c>
      <c r="AK981" s="116">
        <v>0</v>
      </c>
      <c r="AL981" s="1655">
        <f t="shared" si="159"/>
        <v>0</v>
      </c>
    </row>
    <row r="982" spans="2:38" outlineLevel="1">
      <c r="B982" s="503" t="s">
        <v>3519</v>
      </c>
      <c r="C982" s="116">
        <v>195.07391603999989</v>
      </c>
      <c r="D982" s="116">
        <v>135.67765500000002</v>
      </c>
      <c r="E982" s="116">
        <v>59.396261039999864</v>
      </c>
      <c r="F982" s="1646">
        <f t="shared" si="151"/>
        <v>0.30448079500193487</v>
      </c>
      <c r="G982" s="116">
        <v>221.54733935999994</v>
      </c>
      <c r="H982" s="116">
        <v>151.15241069999999</v>
      </c>
      <c r="I982" s="116">
        <v>70.394928659999948</v>
      </c>
      <c r="J982" s="1646">
        <f t="shared" si="152"/>
        <v>0.31774215327232069</v>
      </c>
      <c r="K982" s="116">
        <v>0</v>
      </c>
      <c r="L982" s="116">
        <v>0</v>
      </c>
      <c r="M982" s="116">
        <v>0</v>
      </c>
      <c r="N982" s="1646">
        <f t="shared" si="153"/>
        <v>0</v>
      </c>
      <c r="O982" s="1652">
        <v>0</v>
      </c>
      <c r="P982" s="116">
        <v>0</v>
      </c>
      <c r="Q982" s="116">
        <v>0</v>
      </c>
      <c r="R982" s="1646">
        <f t="shared" si="154"/>
        <v>0</v>
      </c>
      <c r="S982" s="116">
        <v>416.62125539999977</v>
      </c>
      <c r="T982" s="116">
        <v>286.83006570000003</v>
      </c>
      <c r="U982" s="116">
        <v>129.79118969999976</v>
      </c>
      <c r="V982" s="1646">
        <f t="shared" si="155"/>
        <v>0.31153280831864116</v>
      </c>
      <c r="W982" s="116">
        <v>0</v>
      </c>
      <c r="X982" s="116">
        <v>0</v>
      </c>
      <c r="Y982" s="116">
        <v>0</v>
      </c>
      <c r="Z982" s="1646">
        <f t="shared" si="156"/>
        <v>0</v>
      </c>
      <c r="AA982" s="1652">
        <v>0</v>
      </c>
      <c r="AB982" s="116">
        <v>0</v>
      </c>
      <c r="AC982" s="116">
        <v>0</v>
      </c>
      <c r="AD982" s="1646">
        <f t="shared" si="157"/>
        <v>0</v>
      </c>
      <c r="AE982" s="1652">
        <v>0</v>
      </c>
      <c r="AF982" s="116">
        <v>0</v>
      </c>
      <c r="AG982" s="116">
        <v>0</v>
      </c>
      <c r="AH982" s="1646">
        <f t="shared" si="158"/>
        <v>0</v>
      </c>
      <c r="AI982" s="116">
        <v>0</v>
      </c>
      <c r="AJ982" s="116">
        <v>0</v>
      </c>
      <c r="AK982" s="116">
        <v>0</v>
      </c>
      <c r="AL982" s="1655">
        <f t="shared" si="159"/>
        <v>0</v>
      </c>
    </row>
    <row r="983" spans="2:38" outlineLevel="1">
      <c r="B983" s="503" t="s">
        <v>1957</v>
      </c>
      <c r="C983" s="116">
        <v>5.2373880000000002</v>
      </c>
      <c r="D983" s="116">
        <v>2.2202507000000002</v>
      </c>
      <c r="E983" s="116">
        <v>3.0171372999999999</v>
      </c>
      <c r="F983" s="1646">
        <f t="shared" si="151"/>
        <v>0.57607671992222076</v>
      </c>
      <c r="G983" s="116">
        <v>0</v>
      </c>
      <c r="H983" s="116">
        <v>0</v>
      </c>
      <c r="I983" s="116">
        <v>0</v>
      </c>
      <c r="J983" s="1646">
        <f t="shared" si="152"/>
        <v>0</v>
      </c>
      <c r="K983" s="116">
        <v>0</v>
      </c>
      <c r="L983" s="116">
        <v>0</v>
      </c>
      <c r="M983" s="116">
        <v>0</v>
      </c>
      <c r="N983" s="1646">
        <f t="shared" si="153"/>
        <v>0</v>
      </c>
      <c r="O983" s="1652">
        <v>0</v>
      </c>
      <c r="P983" s="116">
        <v>0</v>
      </c>
      <c r="Q983" s="116">
        <v>0</v>
      </c>
      <c r="R983" s="1646">
        <f t="shared" si="154"/>
        <v>0</v>
      </c>
      <c r="S983" s="116">
        <v>5.2373880000000002</v>
      </c>
      <c r="T983" s="116">
        <v>2.2202507000000002</v>
      </c>
      <c r="U983" s="116">
        <v>3.0171372999999999</v>
      </c>
      <c r="V983" s="1646">
        <f t="shared" si="155"/>
        <v>0.57607671992222076</v>
      </c>
      <c r="W983" s="116">
        <v>0</v>
      </c>
      <c r="X983" s="116">
        <v>0</v>
      </c>
      <c r="Y983" s="116">
        <v>0</v>
      </c>
      <c r="Z983" s="1646">
        <f t="shared" si="156"/>
        <v>0</v>
      </c>
      <c r="AA983" s="1652">
        <v>0</v>
      </c>
      <c r="AB983" s="116">
        <v>0</v>
      </c>
      <c r="AC983" s="116">
        <v>0</v>
      </c>
      <c r="AD983" s="1646">
        <f t="shared" si="157"/>
        <v>0</v>
      </c>
      <c r="AE983" s="1652">
        <v>0</v>
      </c>
      <c r="AF983" s="116">
        <v>0</v>
      </c>
      <c r="AG983" s="116">
        <v>0</v>
      </c>
      <c r="AH983" s="1646">
        <f t="shared" si="158"/>
        <v>0</v>
      </c>
      <c r="AI983" s="116">
        <v>0</v>
      </c>
      <c r="AJ983" s="116">
        <v>0</v>
      </c>
      <c r="AK983" s="116">
        <v>0</v>
      </c>
      <c r="AL983" s="1655">
        <f t="shared" si="159"/>
        <v>0</v>
      </c>
    </row>
    <row r="984" spans="2:38" outlineLevel="1">
      <c r="B984" s="503" t="s">
        <v>2417</v>
      </c>
      <c r="C984" s="116">
        <v>-0.67349999999999999</v>
      </c>
      <c r="D984" s="116">
        <v>-0.23941709999999999</v>
      </c>
      <c r="E984" s="116">
        <v>-0.43408289999999999</v>
      </c>
      <c r="F984" s="1646">
        <f t="shared" si="151"/>
        <v>0.64451804008908686</v>
      </c>
      <c r="G984" s="116">
        <v>0</v>
      </c>
      <c r="H984" s="116">
        <v>0</v>
      </c>
      <c r="I984" s="116">
        <v>0</v>
      </c>
      <c r="J984" s="1646">
        <f t="shared" si="152"/>
        <v>0</v>
      </c>
      <c r="K984" s="116">
        <v>0</v>
      </c>
      <c r="L984" s="116">
        <v>0</v>
      </c>
      <c r="M984" s="116">
        <v>0</v>
      </c>
      <c r="N984" s="1646">
        <f t="shared" si="153"/>
        <v>0</v>
      </c>
      <c r="O984" s="1652">
        <v>0</v>
      </c>
      <c r="P984" s="116">
        <v>0</v>
      </c>
      <c r="Q984" s="116">
        <v>0</v>
      </c>
      <c r="R984" s="1646">
        <f t="shared" si="154"/>
        <v>0</v>
      </c>
      <c r="S984" s="116">
        <v>-0.67349999999999999</v>
      </c>
      <c r="T984" s="116">
        <v>-0.23941709999999999</v>
      </c>
      <c r="U984" s="116">
        <v>-0.43408289999999999</v>
      </c>
      <c r="V984" s="1646">
        <f t="shared" si="155"/>
        <v>0.64451804008908686</v>
      </c>
      <c r="W984" s="116">
        <v>0</v>
      </c>
      <c r="X984" s="116">
        <v>0</v>
      </c>
      <c r="Y984" s="116">
        <v>0</v>
      </c>
      <c r="Z984" s="1646">
        <f t="shared" si="156"/>
        <v>0</v>
      </c>
      <c r="AA984" s="1652">
        <v>0</v>
      </c>
      <c r="AB984" s="116">
        <v>0</v>
      </c>
      <c r="AC984" s="116">
        <v>0</v>
      </c>
      <c r="AD984" s="1646">
        <f t="shared" si="157"/>
        <v>0</v>
      </c>
      <c r="AE984" s="1652">
        <v>0</v>
      </c>
      <c r="AF984" s="116">
        <v>0</v>
      </c>
      <c r="AG984" s="116">
        <v>0</v>
      </c>
      <c r="AH984" s="1646">
        <f t="shared" si="158"/>
        <v>0</v>
      </c>
      <c r="AI984" s="116">
        <v>0</v>
      </c>
      <c r="AJ984" s="116">
        <v>0</v>
      </c>
      <c r="AK984" s="116">
        <v>0</v>
      </c>
      <c r="AL984" s="1655">
        <f t="shared" si="159"/>
        <v>0</v>
      </c>
    </row>
    <row r="985" spans="2:38" outlineLevel="1">
      <c r="B985" s="503" t="s">
        <v>1435</v>
      </c>
      <c r="C985" s="116">
        <v>37.211090000000006</v>
      </c>
      <c r="D985" s="116">
        <v>28.540843199999998</v>
      </c>
      <c r="E985" s="116">
        <v>8.6702468000000046</v>
      </c>
      <c r="F985" s="1646">
        <f t="shared" si="151"/>
        <v>0.23300168847512942</v>
      </c>
      <c r="G985" s="116">
        <v>6.3564099999999994</v>
      </c>
      <c r="H985" s="116">
        <v>4.6202496000000002</v>
      </c>
      <c r="I985" s="116">
        <v>1.7361603999999997</v>
      </c>
      <c r="J985" s="1646">
        <f t="shared" si="152"/>
        <v>0.2731353704370863</v>
      </c>
      <c r="K985" s="116">
        <v>0</v>
      </c>
      <c r="L985" s="116">
        <v>0</v>
      </c>
      <c r="M985" s="116">
        <v>0</v>
      </c>
      <c r="N985" s="1646">
        <f t="shared" si="153"/>
        <v>0</v>
      </c>
      <c r="O985" s="1652">
        <v>0</v>
      </c>
      <c r="P985" s="116">
        <v>0</v>
      </c>
      <c r="Q985" s="116">
        <v>0</v>
      </c>
      <c r="R985" s="1646">
        <f t="shared" si="154"/>
        <v>0</v>
      </c>
      <c r="S985" s="116">
        <v>43.567500000000003</v>
      </c>
      <c r="T985" s="116">
        <v>33.161092799999999</v>
      </c>
      <c r="U985" s="116">
        <v>10.406407200000002</v>
      </c>
      <c r="V985" s="1646">
        <f t="shared" si="155"/>
        <v>0.23885711137889484</v>
      </c>
      <c r="W985" s="116">
        <v>0</v>
      </c>
      <c r="X985" s="116">
        <v>0</v>
      </c>
      <c r="Y985" s="116">
        <v>0</v>
      </c>
      <c r="Z985" s="1646">
        <f t="shared" si="156"/>
        <v>0</v>
      </c>
      <c r="AA985" s="1652">
        <v>0</v>
      </c>
      <c r="AB985" s="116">
        <v>0</v>
      </c>
      <c r="AC985" s="116">
        <v>0</v>
      </c>
      <c r="AD985" s="1646">
        <f t="shared" si="157"/>
        <v>0</v>
      </c>
      <c r="AE985" s="1652">
        <v>0</v>
      </c>
      <c r="AF985" s="116">
        <v>0</v>
      </c>
      <c r="AG985" s="116">
        <v>0</v>
      </c>
      <c r="AH985" s="1646">
        <f t="shared" si="158"/>
        <v>0</v>
      </c>
      <c r="AI985" s="116">
        <v>0</v>
      </c>
      <c r="AJ985" s="116">
        <v>0</v>
      </c>
      <c r="AK985" s="116">
        <v>0</v>
      </c>
      <c r="AL985" s="1655">
        <f t="shared" si="159"/>
        <v>0</v>
      </c>
    </row>
    <row r="986" spans="2:38" outlineLevel="1">
      <c r="B986" s="503" t="s">
        <v>2113</v>
      </c>
      <c r="C986" s="116">
        <v>0</v>
      </c>
      <c r="D986" s="116">
        <v>0</v>
      </c>
      <c r="E986" s="116">
        <v>0</v>
      </c>
      <c r="F986" s="1646">
        <f t="shared" si="151"/>
        <v>0</v>
      </c>
      <c r="G986" s="116">
        <v>2.7427299999999999</v>
      </c>
      <c r="H986" s="116">
        <v>1.5663572999999997</v>
      </c>
      <c r="I986" s="116">
        <v>1.1763727000000004</v>
      </c>
      <c r="J986" s="1646">
        <f t="shared" si="152"/>
        <v>0.42890576177749923</v>
      </c>
      <c r="K986" s="116">
        <v>-0.28033999999999998</v>
      </c>
      <c r="L986" s="116">
        <v>-0.17208999999999997</v>
      </c>
      <c r="M986" s="116">
        <v>-0.10825</v>
      </c>
      <c r="N986" s="1646">
        <f t="shared" si="153"/>
        <v>0.3861382606834558</v>
      </c>
      <c r="O986" s="1652">
        <v>0.30598999999999998</v>
      </c>
      <c r="P986" s="116">
        <v>0.20929830000000002</v>
      </c>
      <c r="Q986" s="116">
        <v>9.6691699999999992E-2</v>
      </c>
      <c r="R986" s="1646">
        <f t="shared" si="154"/>
        <v>0.31599627438805189</v>
      </c>
      <c r="S986" s="116">
        <v>2.7683800000000001</v>
      </c>
      <c r="T986" s="116">
        <v>1.6035655999999996</v>
      </c>
      <c r="U986" s="116">
        <v>1.1648144000000005</v>
      </c>
      <c r="V986" s="1646">
        <f t="shared" si="155"/>
        <v>0.42075668802693289</v>
      </c>
      <c r="W986" s="116">
        <v>0</v>
      </c>
      <c r="X986" s="116">
        <v>0</v>
      </c>
      <c r="Y986" s="116">
        <v>0</v>
      </c>
      <c r="Z986" s="1646">
        <f t="shared" si="156"/>
        <v>0</v>
      </c>
      <c r="AA986" s="1652">
        <v>0</v>
      </c>
      <c r="AB986" s="116">
        <v>0</v>
      </c>
      <c r="AC986" s="116">
        <v>0</v>
      </c>
      <c r="AD986" s="1646">
        <f t="shared" si="157"/>
        <v>0</v>
      </c>
      <c r="AE986" s="1652">
        <v>0</v>
      </c>
      <c r="AF986" s="116">
        <v>0</v>
      </c>
      <c r="AG986" s="116">
        <v>0</v>
      </c>
      <c r="AH986" s="1646">
        <f t="shared" si="158"/>
        <v>0</v>
      </c>
      <c r="AI986" s="116">
        <v>2.5650000000000034E-2</v>
      </c>
      <c r="AJ986" s="116">
        <v>3.7208300000000034E-2</v>
      </c>
      <c r="AK986" s="116">
        <v>-1.1558300000000002E-2</v>
      </c>
      <c r="AL986" s="1655">
        <f t="shared" si="159"/>
        <v>-0.45061598440545758</v>
      </c>
    </row>
    <row r="987" spans="2:38" outlineLevel="1">
      <c r="B987" s="503" t="s">
        <v>2781</v>
      </c>
      <c r="C987" s="116">
        <v>0</v>
      </c>
      <c r="D987" s="116">
        <v>0</v>
      </c>
      <c r="E987" s="116">
        <v>0</v>
      </c>
      <c r="F987" s="1646">
        <f t="shared" si="151"/>
        <v>0</v>
      </c>
      <c r="G987" s="116">
        <v>0</v>
      </c>
      <c r="H987" s="116">
        <v>0</v>
      </c>
      <c r="I987" s="116">
        <v>0</v>
      </c>
      <c r="J987" s="1646">
        <f t="shared" si="152"/>
        <v>0</v>
      </c>
      <c r="K987" s="116">
        <v>0</v>
      </c>
      <c r="L987" s="116">
        <v>0</v>
      </c>
      <c r="M987" s="116">
        <v>0</v>
      </c>
      <c r="N987" s="1646">
        <f t="shared" si="153"/>
        <v>0</v>
      </c>
      <c r="O987" s="1652">
        <v>0</v>
      </c>
      <c r="P987" s="116">
        <v>0</v>
      </c>
      <c r="Q987" s="116">
        <v>0</v>
      </c>
      <c r="R987" s="1646">
        <f t="shared" si="154"/>
        <v>0</v>
      </c>
      <c r="S987" s="116">
        <v>0</v>
      </c>
      <c r="T987" s="116">
        <v>0</v>
      </c>
      <c r="U987" s="116">
        <v>0</v>
      </c>
      <c r="V987" s="1646">
        <f t="shared" si="155"/>
        <v>0</v>
      </c>
      <c r="W987" s="116">
        <v>0</v>
      </c>
      <c r="X987" s="116">
        <v>0</v>
      </c>
      <c r="Y987" s="116">
        <v>0</v>
      </c>
      <c r="Z987" s="1646">
        <f t="shared" si="156"/>
        <v>0</v>
      </c>
      <c r="AA987" s="1652">
        <v>2.8199999999999999E-2</v>
      </c>
      <c r="AB987" s="116">
        <v>4.7500999999999995E-2</v>
      </c>
      <c r="AC987" s="116">
        <v>-1.9300999999999999E-2</v>
      </c>
      <c r="AD987" s="1646">
        <f t="shared" si="157"/>
        <v>-0.68443262411347516</v>
      </c>
      <c r="AE987" s="1652">
        <v>2.8199999999999999E-2</v>
      </c>
      <c r="AF987" s="116">
        <v>4.7500999999999995E-2</v>
      </c>
      <c r="AG987" s="116">
        <v>-1.9300999999999999E-2</v>
      </c>
      <c r="AH987" s="1646">
        <f t="shared" si="158"/>
        <v>-0.68443262411347516</v>
      </c>
      <c r="AI987" s="116">
        <v>2.8199999999999999E-2</v>
      </c>
      <c r="AJ987" s="116">
        <v>4.7500999999999995E-2</v>
      </c>
      <c r="AK987" s="116">
        <v>-1.9300999999999999E-2</v>
      </c>
      <c r="AL987" s="1655">
        <f t="shared" si="159"/>
        <v>-0.68443262411347516</v>
      </c>
    </row>
    <row r="988" spans="2:38" outlineLevel="1">
      <c r="B988" s="503" t="s">
        <v>1903</v>
      </c>
      <c r="C988" s="116">
        <v>1.8196600000000001</v>
      </c>
      <c r="D988" s="116">
        <v>1.4095864999999999</v>
      </c>
      <c r="E988" s="116">
        <v>0.4100735000000002</v>
      </c>
      <c r="F988" s="1646">
        <f t="shared" si="151"/>
        <v>0.22535720958860456</v>
      </c>
      <c r="G988" s="116">
        <v>4.88462</v>
      </c>
      <c r="H988" s="116">
        <v>2.6528985</v>
      </c>
      <c r="I988" s="116">
        <v>2.2317214999999995</v>
      </c>
      <c r="J988" s="1646">
        <f t="shared" si="152"/>
        <v>0.45688743443706969</v>
      </c>
      <c r="K988" s="116">
        <v>-1.7000000000000029E-3</v>
      </c>
      <c r="L988" s="116">
        <v>2.0179000000000002E-2</v>
      </c>
      <c r="M988" s="116">
        <v>-2.1879000000000006E-2</v>
      </c>
      <c r="N988" s="1646">
        <f t="shared" si="153"/>
        <v>12.869999999999981</v>
      </c>
      <c r="O988" s="1652">
        <v>0</v>
      </c>
      <c r="P988" s="116">
        <v>0</v>
      </c>
      <c r="Q988" s="116">
        <v>0</v>
      </c>
      <c r="R988" s="1646">
        <f t="shared" si="154"/>
        <v>0</v>
      </c>
      <c r="S988" s="116">
        <v>6.7025800000000002</v>
      </c>
      <c r="T988" s="116">
        <v>4.0826640000000003</v>
      </c>
      <c r="U988" s="116">
        <v>2.6199159999999999</v>
      </c>
      <c r="V988" s="1646">
        <f t="shared" si="155"/>
        <v>0.39088172017342571</v>
      </c>
      <c r="W988" s="116">
        <v>0</v>
      </c>
      <c r="X988" s="116">
        <v>0</v>
      </c>
      <c r="Y988" s="116">
        <v>0</v>
      </c>
      <c r="Z988" s="1646">
        <f t="shared" si="156"/>
        <v>0</v>
      </c>
      <c r="AA988" s="1652">
        <v>0</v>
      </c>
      <c r="AB988" s="116">
        <v>0</v>
      </c>
      <c r="AC988" s="116">
        <v>0</v>
      </c>
      <c r="AD988" s="1646">
        <f t="shared" si="157"/>
        <v>0</v>
      </c>
      <c r="AE988" s="1652">
        <v>0</v>
      </c>
      <c r="AF988" s="116">
        <v>0</v>
      </c>
      <c r="AG988" s="116">
        <v>0</v>
      </c>
      <c r="AH988" s="1646">
        <f t="shared" si="158"/>
        <v>0</v>
      </c>
      <c r="AI988" s="116">
        <v>-1.7000000000000029E-3</v>
      </c>
      <c r="AJ988" s="116">
        <v>2.0179000000000002E-2</v>
      </c>
      <c r="AK988" s="116">
        <v>-2.1879000000000006E-2</v>
      </c>
      <c r="AL988" s="1655">
        <f t="shared" si="159"/>
        <v>12.869999999999981</v>
      </c>
    </row>
    <row r="989" spans="2:38" outlineLevel="1">
      <c r="B989" s="503" t="s">
        <v>2415</v>
      </c>
      <c r="C989" s="116">
        <v>0</v>
      </c>
      <c r="D989" s="116">
        <v>0</v>
      </c>
      <c r="E989" s="116">
        <v>0</v>
      </c>
      <c r="F989" s="1646">
        <f t="shared" si="151"/>
        <v>0</v>
      </c>
      <c r="G989" s="116">
        <v>-0.10256999999999999</v>
      </c>
      <c r="H989" s="116">
        <v>-2.9866999999999849E-3</v>
      </c>
      <c r="I989" s="116">
        <v>-9.9583300000000013E-2</v>
      </c>
      <c r="J989" s="1646">
        <f t="shared" si="152"/>
        <v>0.9708813493224141</v>
      </c>
      <c r="K989" s="116">
        <v>-0.51367999999999991</v>
      </c>
      <c r="L989" s="116">
        <v>-0.41947710000000005</v>
      </c>
      <c r="M989" s="116">
        <v>-9.4202899999999881E-2</v>
      </c>
      <c r="N989" s="1646">
        <f t="shared" si="153"/>
        <v>0.18338829621554256</v>
      </c>
      <c r="O989" s="1652">
        <v>0</v>
      </c>
      <c r="P989" s="116">
        <v>0</v>
      </c>
      <c r="Q989" s="116">
        <v>0</v>
      </c>
      <c r="R989" s="1646">
        <f t="shared" si="154"/>
        <v>0</v>
      </c>
      <c r="S989" s="116">
        <v>-0.61624999999999996</v>
      </c>
      <c r="T989" s="116">
        <v>-0.42246380000000006</v>
      </c>
      <c r="U989" s="116">
        <v>-0.19378619999999996</v>
      </c>
      <c r="V989" s="1646">
        <f t="shared" si="155"/>
        <v>0.31446036511156183</v>
      </c>
      <c r="W989" s="116">
        <v>0</v>
      </c>
      <c r="X989" s="116">
        <v>0</v>
      </c>
      <c r="Y989" s="116">
        <v>0</v>
      </c>
      <c r="Z989" s="1646">
        <f t="shared" si="156"/>
        <v>0</v>
      </c>
      <c r="AA989" s="1652">
        <v>0</v>
      </c>
      <c r="AB989" s="116">
        <v>0</v>
      </c>
      <c r="AC989" s="116">
        <v>0</v>
      </c>
      <c r="AD989" s="1646">
        <f t="shared" si="157"/>
        <v>0</v>
      </c>
      <c r="AE989" s="1652">
        <v>0</v>
      </c>
      <c r="AF989" s="116">
        <v>0</v>
      </c>
      <c r="AG989" s="116">
        <v>0</v>
      </c>
      <c r="AH989" s="1646">
        <f t="shared" si="158"/>
        <v>0</v>
      </c>
      <c r="AI989" s="116">
        <v>-0.51367999999999991</v>
      </c>
      <c r="AJ989" s="116">
        <v>-0.41947710000000005</v>
      </c>
      <c r="AK989" s="116">
        <v>-9.4202899999999881E-2</v>
      </c>
      <c r="AL989" s="1655">
        <f t="shared" si="159"/>
        <v>0.18338829621554256</v>
      </c>
    </row>
    <row r="990" spans="2:38" outlineLevel="1">
      <c r="B990" s="503" t="s">
        <v>2323</v>
      </c>
      <c r="C990" s="116">
        <v>0</v>
      </c>
      <c r="D990" s="116">
        <v>0</v>
      </c>
      <c r="E990" s="116">
        <v>0</v>
      </c>
      <c r="F990" s="1646">
        <f t="shared" si="151"/>
        <v>0</v>
      </c>
      <c r="G990" s="116">
        <v>0</v>
      </c>
      <c r="H990" s="116">
        <v>0</v>
      </c>
      <c r="I990" s="116">
        <v>0</v>
      </c>
      <c r="J990" s="1646">
        <f t="shared" si="152"/>
        <v>0</v>
      </c>
      <c r="K990" s="116">
        <v>0.19487000000000002</v>
      </c>
      <c r="L990" s="116">
        <v>0.29203200000000001</v>
      </c>
      <c r="M990" s="116">
        <v>-9.716200000000004E-2</v>
      </c>
      <c r="N990" s="1646">
        <f t="shared" si="153"/>
        <v>-0.49859906604402954</v>
      </c>
      <c r="O990" s="1652">
        <v>0</v>
      </c>
      <c r="P990" s="116">
        <v>0</v>
      </c>
      <c r="Q990" s="116">
        <v>0</v>
      </c>
      <c r="R990" s="1646">
        <f t="shared" si="154"/>
        <v>0</v>
      </c>
      <c r="S990" s="116">
        <v>0.19487000000000002</v>
      </c>
      <c r="T990" s="116">
        <v>0.29203200000000001</v>
      </c>
      <c r="U990" s="116">
        <v>-9.716200000000004E-2</v>
      </c>
      <c r="V990" s="1646">
        <f t="shared" si="155"/>
        <v>-0.49859906604402954</v>
      </c>
      <c r="W990" s="116">
        <v>0</v>
      </c>
      <c r="X990" s="116">
        <v>0</v>
      </c>
      <c r="Y990" s="116">
        <v>0</v>
      </c>
      <c r="Z990" s="1646">
        <f t="shared" si="156"/>
        <v>0</v>
      </c>
      <c r="AA990" s="1652">
        <v>0</v>
      </c>
      <c r="AB990" s="116">
        <v>0</v>
      </c>
      <c r="AC990" s="116">
        <v>0</v>
      </c>
      <c r="AD990" s="1646">
        <f t="shared" si="157"/>
        <v>0</v>
      </c>
      <c r="AE990" s="1652">
        <v>0</v>
      </c>
      <c r="AF990" s="116">
        <v>0</v>
      </c>
      <c r="AG990" s="116">
        <v>0</v>
      </c>
      <c r="AH990" s="1646">
        <f t="shared" si="158"/>
        <v>0</v>
      </c>
      <c r="AI990" s="116">
        <v>0.19487000000000002</v>
      </c>
      <c r="AJ990" s="116">
        <v>0.29203200000000001</v>
      </c>
      <c r="AK990" s="116">
        <v>-9.716200000000004E-2</v>
      </c>
      <c r="AL990" s="1655">
        <f t="shared" si="159"/>
        <v>-0.49859906604402954</v>
      </c>
    </row>
    <row r="991" spans="2:38" outlineLevel="1">
      <c r="B991" s="503" t="s">
        <v>4878</v>
      </c>
      <c r="C991" s="116">
        <v>0</v>
      </c>
      <c r="D991" s="116">
        <v>0</v>
      </c>
      <c r="E991" s="116">
        <v>0</v>
      </c>
      <c r="F991" s="1646">
        <f t="shared" si="151"/>
        <v>0</v>
      </c>
      <c r="G991" s="116">
        <v>0</v>
      </c>
      <c r="H991" s="116">
        <v>0</v>
      </c>
      <c r="I991" s="116">
        <v>0</v>
      </c>
      <c r="J991" s="1646">
        <f t="shared" si="152"/>
        <v>0</v>
      </c>
      <c r="K991" s="116">
        <v>0</v>
      </c>
      <c r="L991" s="116">
        <v>0</v>
      </c>
      <c r="M991" s="116">
        <v>0</v>
      </c>
      <c r="N991" s="1646">
        <f t="shared" si="153"/>
        <v>0</v>
      </c>
      <c r="O991" s="1652">
        <v>0</v>
      </c>
      <c r="P991" s="116">
        <v>0</v>
      </c>
      <c r="Q991" s="116">
        <v>0</v>
      </c>
      <c r="R991" s="1646">
        <f t="shared" si="154"/>
        <v>0</v>
      </c>
      <c r="S991" s="116">
        <v>0</v>
      </c>
      <c r="T991" s="116">
        <v>0</v>
      </c>
      <c r="U991" s="116">
        <v>0</v>
      </c>
      <c r="V991" s="1646">
        <f t="shared" si="155"/>
        <v>0</v>
      </c>
      <c r="W991" s="116">
        <v>0</v>
      </c>
      <c r="X991" s="116">
        <v>0</v>
      </c>
      <c r="Y991" s="116">
        <v>0</v>
      </c>
      <c r="Z991" s="1646">
        <f t="shared" si="156"/>
        <v>0</v>
      </c>
      <c r="AA991" s="1652">
        <v>-0.27861999999999998</v>
      </c>
      <c r="AB991" s="116">
        <v>-0.17992100000000003</v>
      </c>
      <c r="AC991" s="116">
        <v>-9.8698999999999981E-2</v>
      </c>
      <c r="AD991" s="1646">
        <f t="shared" si="157"/>
        <v>0.35424233723350795</v>
      </c>
      <c r="AE991" s="1652">
        <v>-0.27861999999999998</v>
      </c>
      <c r="AF991" s="116">
        <v>-0.17992100000000003</v>
      </c>
      <c r="AG991" s="116">
        <v>-9.8698999999999981E-2</v>
      </c>
      <c r="AH991" s="1646">
        <f t="shared" si="158"/>
        <v>0.35424233723350795</v>
      </c>
      <c r="AI991" s="116">
        <v>-0.27861999999999998</v>
      </c>
      <c r="AJ991" s="116">
        <v>-0.17992100000000003</v>
      </c>
      <c r="AK991" s="116">
        <v>-9.8698999999999981E-2</v>
      </c>
      <c r="AL991" s="1655">
        <f t="shared" si="159"/>
        <v>0.35424233723350795</v>
      </c>
    </row>
    <row r="992" spans="2:38" outlineLevel="1">
      <c r="B992" s="503" t="s">
        <v>1523</v>
      </c>
      <c r="C992" s="116">
        <v>0</v>
      </c>
      <c r="D992" s="116">
        <v>0</v>
      </c>
      <c r="E992" s="116">
        <v>0</v>
      </c>
      <c r="F992" s="1646">
        <f t="shared" si="151"/>
        <v>0</v>
      </c>
      <c r="G992" s="116">
        <v>29.130769999999998</v>
      </c>
      <c r="H992" s="116">
        <v>20.6342894</v>
      </c>
      <c r="I992" s="116">
        <v>8.4964805999999946</v>
      </c>
      <c r="J992" s="1646">
        <f t="shared" si="152"/>
        <v>0.2916668732065783</v>
      </c>
      <c r="K992" s="116">
        <v>-0.83676000000000006</v>
      </c>
      <c r="L992" s="116">
        <v>-0.71678700000000029</v>
      </c>
      <c r="M992" s="116">
        <v>-0.11997299999999984</v>
      </c>
      <c r="N992" s="1646">
        <f t="shared" si="153"/>
        <v>0.14337802954252096</v>
      </c>
      <c r="O992" s="1652">
        <v>0</v>
      </c>
      <c r="P992" s="116">
        <v>0</v>
      </c>
      <c r="Q992" s="116">
        <v>0</v>
      </c>
      <c r="R992" s="1646">
        <f t="shared" si="154"/>
        <v>0</v>
      </c>
      <c r="S992" s="116">
        <v>28.29401</v>
      </c>
      <c r="T992" s="116">
        <v>19.9175024</v>
      </c>
      <c r="U992" s="116">
        <v>8.3765075999999965</v>
      </c>
      <c r="V992" s="1646">
        <f t="shared" si="155"/>
        <v>0.29605233051094548</v>
      </c>
      <c r="W992" s="116">
        <v>0</v>
      </c>
      <c r="X992" s="116">
        <v>0</v>
      </c>
      <c r="Y992" s="116">
        <v>0</v>
      </c>
      <c r="Z992" s="1646">
        <f t="shared" si="156"/>
        <v>0</v>
      </c>
      <c r="AA992" s="1652">
        <v>0</v>
      </c>
      <c r="AB992" s="116">
        <v>0</v>
      </c>
      <c r="AC992" s="116">
        <v>0</v>
      </c>
      <c r="AD992" s="1646">
        <f t="shared" si="157"/>
        <v>0</v>
      </c>
      <c r="AE992" s="1652">
        <v>0</v>
      </c>
      <c r="AF992" s="116">
        <v>0</v>
      </c>
      <c r="AG992" s="116">
        <v>0</v>
      </c>
      <c r="AH992" s="1646">
        <f t="shared" si="158"/>
        <v>0</v>
      </c>
      <c r="AI992" s="116">
        <v>-0.83676000000000006</v>
      </c>
      <c r="AJ992" s="116">
        <v>-0.71678700000000029</v>
      </c>
      <c r="AK992" s="116">
        <v>-0.11997299999999984</v>
      </c>
      <c r="AL992" s="1655">
        <f t="shared" si="159"/>
        <v>0.14337802954252096</v>
      </c>
    </row>
    <row r="993" spans="2:38" outlineLevel="1">
      <c r="B993" s="503" t="s">
        <v>1137</v>
      </c>
      <c r="C993" s="116">
        <v>175.47091000000003</v>
      </c>
      <c r="D993" s="116">
        <v>103.84433360000004</v>
      </c>
      <c r="E993" s="116">
        <v>71.62657639999999</v>
      </c>
      <c r="F993" s="1646">
        <f t="shared" si="151"/>
        <v>0.40819630102790244</v>
      </c>
      <c r="G993" s="116">
        <v>41.174349999999997</v>
      </c>
      <c r="H993" s="116">
        <v>25.207560300000001</v>
      </c>
      <c r="I993" s="116">
        <v>15.966789699999998</v>
      </c>
      <c r="J993" s="1646">
        <f t="shared" si="152"/>
        <v>0.38778486363476289</v>
      </c>
      <c r="K993" s="116">
        <v>-0.15982999999999992</v>
      </c>
      <c r="L993" s="116">
        <v>0</v>
      </c>
      <c r="M993" s="116">
        <v>-0.15982999999999992</v>
      </c>
      <c r="N993" s="1646">
        <f t="shared" si="153"/>
        <v>1</v>
      </c>
      <c r="O993" s="1652">
        <v>0</v>
      </c>
      <c r="P993" s="116">
        <v>0</v>
      </c>
      <c r="Q993" s="116">
        <v>0</v>
      </c>
      <c r="R993" s="1646">
        <f t="shared" si="154"/>
        <v>0</v>
      </c>
      <c r="S993" s="116">
        <v>216.48543000000006</v>
      </c>
      <c r="T993" s="116">
        <v>129.05189390000004</v>
      </c>
      <c r="U993" s="116">
        <v>87.433536100000012</v>
      </c>
      <c r="V993" s="1646">
        <f t="shared" si="155"/>
        <v>0.40387723136841119</v>
      </c>
      <c r="W993" s="116">
        <v>0</v>
      </c>
      <c r="X993" s="116">
        <v>0</v>
      </c>
      <c r="Y993" s="116">
        <v>0</v>
      </c>
      <c r="Z993" s="1646">
        <f t="shared" si="156"/>
        <v>0</v>
      </c>
      <c r="AA993" s="1652">
        <v>0</v>
      </c>
      <c r="AB993" s="116">
        <v>0</v>
      </c>
      <c r="AC993" s="116">
        <v>0</v>
      </c>
      <c r="AD993" s="1646">
        <f t="shared" si="157"/>
        <v>0</v>
      </c>
      <c r="AE993" s="1652">
        <v>0</v>
      </c>
      <c r="AF993" s="116">
        <v>0</v>
      </c>
      <c r="AG993" s="116">
        <v>0</v>
      </c>
      <c r="AH993" s="1646">
        <f t="shared" si="158"/>
        <v>0</v>
      </c>
      <c r="AI993" s="116">
        <v>-0.15982999999999992</v>
      </c>
      <c r="AJ993" s="116">
        <v>0</v>
      </c>
      <c r="AK993" s="116">
        <v>-0.15982999999999992</v>
      </c>
      <c r="AL993" s="1655">
        <f t="shared" si="159"/>
        <v>1</v>
      </c>
    </row>
    <row r="994" spans="2:38" outlineLevel="1">
      <c r="B994" s="503" t="s">
        <v>3528</v>
      </c>
      <c r="C994" s="116">
        <v>1479.3465820000001</v>
      </c>
      <c r="D994" s="116">
        <v>1170.4799000000014</v>
      </c>
      <c r="E994" s="116">
        <v>308.86668199999889</v>
      </c>
      <c r="F994" s="1646">
        <f t="shared" si="151"/>
        <v>0.20878588273913953</v>
      </c>
      <c r="G994" s="116">
        <v>0</v>
      </c>
      <c r="H994" s="116">
        <v>0</v>
      </c>
      <c r="I994" s="116">
        <v>0</v>
      </c>
      <c r="J994" s="1646">
        <f t="shared" si="152"/>
        <v>0</v>
      </c>
      <c r="K994" s="116">
        <v>1.8114622499999999</v>
      </c>
      <c r="L994" s="116">
        <v>2.0139</v>
      </c>
      <c r="M994" s="116">
        <v>-0.20243775000000006</v>
      </c>
      <c r="N994" s="1646">
        <f t="shared" si="153"/>
        <v>-0.11175377792167629</v>
      </c>
      <c r="O994" s="1652">
        <v>0</v>
      </c>
      <c r="P994" s="116">
        <v>0</v>
      </c>
      <c r="Q994" s="116">
        <v>0</v>
      </c>
      <c r="R994" s="1646">
        <f t="shared" si="154"/>
        <v>0</v>
      </c>
      <c r="S994" s="116">
        <v>1481.1580442500003</v>
      </c>
      <c r="T994" s="116">
        <v>1172.4938000000011</v>
      </c>
      <c r="U994" s="116">
        <v>308.66424424999906</v>
      </c>
      <c r="V994" s="1646">
        <f t="shared" si="155"/>
        <v>0.20839386144393146</v>
      </c>
      <c r="W994" s="116">
        <v>0</v>
      </c>
      <c r="X994" s="116">
        <v>0</v>
      </c>
      <c r="Y994" s="116">
        <v>0</v>
      </c>
      <c r="Z994" s="1646">
        <f t="shared" si="156"/>
        <v>0</v>
      </c>
      <c r="AA994" s="1652">
        <v>0</v>
      </c>
      <c r="AB994" s="116">
        <v>0</v>
      </c>
      <c r="AC994" s="116">
        <v>0</v>
      </c>
      <c r="AD994" s="1646">
        <f t="shared" si="157"/>
        <v>0</v>
      </c>
      <c r="AE994" s="1652">
        <v>0</v>
      </c>
      <c r="AF994" s="116">
        <v>0</v>
      </c>
      <c r="AG994" s="116">
        <v>0</v>
      </c>
      <c r="AH994" s="1646">
        <f t="shared" si="158"/>
        <v>0</v>
      </c>
      <c r="AI994" s="116">
        <v>1.8114622499999999</v>
      </c>
      <c r="AJ994" s="116">
        <v>2.0139</v>
      </c>
      <c r="AK994" s="116">
        <v>-0.20243775000000006</v>
      </c>
      <c r="AL994" s="1655">
        <f t="shared" si="159"/>
        <v>-0.11175377792167629</v>
      </c>
    </row>
    <row r="995" spans="2:38" outlineLevel="1">
      <c r="B995" s="503" t="s">
        <v>4863</v>
      </c>
      <c r="C995" s="116">
        <v>0</v>
      </c>
      <c r="D995" s="116">
        <v>0</v>
      </c>
      <c r="E995" s="116">
        <v>0</v>
      </c>
      <c r="F995" s="1646">
        <f t="shared" si="151"/>
        <v>0</v>
      </c>
      <c r="G995" s="116">
        <v>0</v>
      </c>
      <c r="H995" s="116">
        <v>0</v>
      </c>
      <c r="I995" s="116">
        <v>0</v>
      </c>
      <c r="J995" s="1646">
        <f t="shared" si="152"/>
        <v>0</v>
      </c>
      <c r="K995" s="116">
        <v>0</v>
      </c>
      <c r="L995" s="116">
        <v>0</v>
      </c>
      <c r="M995" s="116">
        <v>0</v>
      </c>
      <c r="N995" s="1646">
        <f t="shared" si="153"/>
        <v>0</v>
      </c>
      <c r="O995" s="1652">
        <v>0</v>
      </c>
      <c r="P995" s="116">
        <v>0.33316000000000001</v>
      </c>
      <c r="Q995" s="116">
        <v>-0.33316000000000001</v>
      </c>
      <c r="R995" s="1646">
        <f t="shared" si="154"/>
        <v>0</v>
      </c>
      <c r="S995" s="116">
        <v>0</v>
      </c>
      <c r="T995" s="116">
        <v>0.33316000000000001</v>
      </c>
      <c r="U995" s="116">
        <v>-0.33316000000000001</v>
      </c>
      <c r="V995" s="1646">
        <f t="shared" si="155"/>
        <v>0</v>
      </c>
      <c r="W995" s="116">
        <v>0</v>
      </c>
      <c r="X995" s="116">
        <v>0</v>
      </c>
      <c r="Y995" s="116">
        <v>0</v>
      </c>
      <c r="Z995" s="1646">
        <f t="shared" si="156"/>
        <v>0</v>
      </c>
      <c r="AA995" s="1652">
        <v>0</v>
      </c>
      <c r="AB995" s="116">
        <v>0</v>
      </c>
      <c r="AC995" s="116">
        <v>0</v>
      </c>
      <c r="AD995" s="1646">
        <f t="shared" si="157"/>
        <v>0</v>
      </c>
      <c r="AE995" s="1652">
        <v>0</v>
      </c>
      <c r="AF995" s="116">
        <v>0</v>
      </c>
      <c r="AG995" s="116">
        <v>0</v>
      </c>
      <c r="AH995" s="1646">
        <f t="shared" si="158"/>
        <v>0</v>
      </c>
      <c r="AI995" s="116">
        <v>0</v>
      </c>
      <c r="AJ995" s="116">
        <v>0.33316000000000001</v>
      </c>
      <c r="AK995" s="116">
        <v>-0.33316000000000001</v>
      </c>
      <c r="AL995" s="1655">
        <f t="shared" si="159"/>
        <v>0</v>
      </c>
    </row>
    <row r="996" spans="2:38" outlineLevel="1">
      <c r="B996" s="503" t="s">
        <v>4880</v>
      </c>
      <c r="C996" s="116">
        <v>0</v>
      </c>
      <c r="D996" s="116">
        <v>0</v>
      </c>
      <c r="E996" s="116">
        <v>0</v>
      </c>
      <c r="F996" s="1646">
        <f t="shared" si="151"/>
        <v>0</v>
      </c>
      <c r="G996" s="116">
        <v>0</v>
      </c>
      <c r="H996" s="116">
        <v>0</v>
      </c>
      <c r="I996" s="116">
        <v>0</v>
      </c>
      <c r="J996" s="1646">
        <f t="shared" si="152"/>
        <v>0</v>
      </c>
      <c r="K996" s="116">
        <v>0</v>
      </c>
      <c r="L996" s="116">
        <v>0</v>
      </c>
      <c r="M996" s="116">
        <v>0</v>
      </c>
      <c r="N996" s="1646">
        <f t="shared" si="153"/>
        <v>0</v>
      </c>
      <c r="O996" s="1652">
        <v>0</v>
      </c>
      <c r="P996" s="116">
        <v>0</v>
      </c>
      <c r="Q996" s="116">
        <v>0</v>
      </c>
      <c r="R996" s="1646">
        <f t="shared" si="154"/>
        <v>0</v>
      </c>
      <c r="S996" s="116">
        <v>0</v>
      </c>
      <c r="T996" s="116">
        <v>0</v>
      </c>
      <c r="U996" s="116">
        <v>0</v>
      </c>
      <c r="V996" s="1646">
        <f t="shared" si="155"/>
        <v>0</v>
      </c>
      <c r="W996" s="116">
        <v>1.6964361400000001</v>
      </c>
      <c r="X996" s="116">
        <v>1.9709099999999999</v>
      </c>
      <c r="Y996" s="116">
        <v>-0.27447385999999985</v>
      </c>
      <c r="Z996" s="1646">
        <f t="shared" si="156"/>
        <v>-0.16179439563224574</v>
      </c>
      <c r="AA996" s="1652">
        <v>0</v>
      </c>
      <c r="AB996" s="116">
        <v>0.1804</v>
      </c>
      <c r="AC996" s="116">
        <v>-0.1804</v>
      </c>
      <c r="AD996" s="1646">
        <f t="shared" si="157"/>
        <v>0</v>
      </c>
      <c r="AE996" s="1652">
        <v>1.6964361400000001</v>
      </c>
      <c r="AF996" s="116">
        <v>2.1513100000000001</v>
      </c>
      <c r="AG996" s="116">
        <v>-0.45487385999999991</v>
      </c>
      <c r="AH996" s="1646">
        <f t="shared" si="158"/>
        <v>-0.26813497382813356</v>
      </c>
      <c r="AI996" s="116">
        <v>1.6964361400000001</v>
      </c>
      <c r="AJ996" s="116">
        <v>2.1513100000000001</v>
      </c>
      <c r="AK996" s="116">
        <v>-0.45487385999999991</v>
      </c>
      <c r="AL996" s="1655">
        <f t="shared" si="159"/>
        <v>-0.26813497382813356</v>
      </c>
    </row>
    <row r="997" spans="2:38" outlineLevel="1">
      <c r="B997" s="503" t="s">
        <v>1885</v>
      </c>
      <c r="C997" s="116">
        <v>0</v>
      </c>
      <c r="D997" s="116">
        <v>0</v>
      </c>
      <c r="E997" s="116">
        <v>0</v>
      </c>
      <c r="F997" s="1646">
        <f t="shared" si="151"/>
        <v>0</v>
      </c>
      <c r="G997" s="116">
        <v>8.8094099999999997</v>
      </c>
      <c r="H997" s="116">
        <v>5.6630658</v>
      </c>
      <c r="I997" s="116">
        <v>3.1463441999999997</v>
      </c>
      <c r="J997" s="1646">
        <f t="shared" si="152"/>
        <v>0.35715719894975939</v>
      </c>
      <c r="K997" s="116">
        <v>-1.2333300000000003</v>
      </c>
      <c r="L997" s="116">
        <v>-0.72097659999999997</v>
      </c>
      <c r="M997" s="116">
        <v>-0.51235340000000018</v>
      </c>
      <c r="N997" s="1646">
        <f t="shared" si="153"/>
        <v>0.41542279843999586</v>
      </c>
      <c r="O997" s="1652">
        <v>0</v>
      </c>
      <c r="P997" s="116">
        <v>0</v>
      </c>
      <c r="Q997" s="116">
        <v>0</v>
      </c>
      <c r="R997" s="1646">
        <f t="shared" si="154"/>
        <v>0</v>
      </c>
      <c r="S997" s="116">
        <v>7.5760800000000001</v>
      </c>
      <c r="T997" s="116">
        <v>4.9420892000000007</v>
      </c>
      <c r="U997" s="116">
        <v>2.6339907999999994</v>
      </c>
      <c r="V997" s="1646">
        <f t="shared" si="155"/>
        <v>0.34767198868016169</v>
      </c>
      <c r="W997" s="116">
        <v>0</v>
      </c>
      <c r="X997" s="116">
        <v>0</v>
      </c>
      <c r="Y997" s="116">
        <v>0</v>
      </c>
      <c r="Z997" s="1646">
        <f t="shared" si="156"/>
        <v>0</v>
      </c>
      <c r="AA997" s="1652">
        <v>0</v>
      </c>
      <c r="AB997" s="116">
        <v>0</v>
      </c>
      <c r="AC997" s="116">
        <v>0</v>
      </c>
      <c r="AD997" s="1646">
        <f t="shared" si="157"/>
        <v>0</v>
      </c>
      <c r="AE997" s="1652">
        <v>0</v>
      </c>
      <c r="AF997" s="116">
        <v>0</v>
      </c>
      <c r="AG997" s="116">
        <v>0</v>
      </c>
      <c r="AH997" s="1646">
        <f t="shared" si="158"/>
        <v>0</v>
      </c>
      <c r="AI997" s="116">
        <v>-1.2333300000000003</v>
      </c>
      <c r="AJ997" s="116">
        <v>-0.72097659999999997</v>
      </c>
      <c r="AK997" s="116">
        <v>-0.51235340000000018</v>
      </c>
      <c r="AL997" s="1655">
        <f t="shared" si="159"/>
        <v>0.41542279843999586</v>
      </c>
    </row>
    <row r="998" spans="2:38" outlineLevel="1">
      <c r="B998" s="503" t="s">
        <v>1677</v>
      </c>
      <c r="C998" s="116">
        <v>7.88375</v>
      </c>
      <c r="D998" s="116">
        <v>5.4150650000000002</v>
      </c>
      <c r="E998" s="116">
        <v>2.4686849999999994</v>
      </c>
      <c r="F998" s="1646">
        <f t="shared" si="151"/>
        <v>0.31313588076740123</v>
      </c>
      <c r="G998" s="116">
        <v>5.9230900000000002</v>
      </c>
      <c r="H998" s="116">
        <v>3.9588602000000002</v>
      </c>
      <c r="I998" s="116">
        <v>1.9642298</v>
      </c>
      <c r="J998" s="1646">
        <f t="shared" si="152"/>
        <v>0.33162248083348389</v>
      </c>
      <c r="K998" s="116">
        <v>2.4794999999999998</v>
      </c>
      <c r="L998" s="116">
        <v>1.4983701</v>
      </c>
      <c r="M998" s="116">
        <v>0.98112989999999989</v>
      </c>
      <c r="N998" s="1646">
        <f t="shared" si="153"/>
        <v>0.3956966727162734</v>
      </c>
      <c r="O998" s="1652">
        <v>-4.2059899999999999</v>
      </c>
      <c r="P998" s="116">
        <v>-2.5675860000000004</v>
      </c>
      <c r="Q998" s="116">
        <v>-1.6384039999999995</v>
      </c>
      <c r="R998" s="1646">
        <f t="shared" si="154"/>
        <v>0.38954063133768735</v>
      </c>
      <c r="S998" s="116">
        <v>12.080350000000001</v>
      </c>
      <c r="T998" s="116">
        <v>8.3047093000000025</v>
      </c>
      <c r="U998" s="116">
        <v>3.7756406999999981</v>
      </c>
      <c r="V998" s="1646">
        <f t="shared" si="155"/>
        <v>0.31254398258328592</v>
      </c>
      <c r="W998" s="116">
        <v>0</v>
      </c>
      <c r="X998" s="116">
        <v>0</v>
      </c>
      <c r="Y998" s="116">
        <v>0</v>
      </c>
      <c r="Z998" s="1646">
        <f t="shared" si="156"/>
        <v>0</v>
      </c>
      <c r="AA998" s="1652">
        <v>0</v>
      </c>
      <c r="AB998" s="116">
        <v>0</v>
      </c>
      <c r="AC998" s="116">
        <v>0</v>
      </c>
      <c r="AD998" s="1646">
        <f t="shared" si="157"/>
        <v>0</v>
      </c>
      <c r="AE998" s="1652">
        <v>0</v>
      </c>
      <c r="AF998" s="116">
        <v>0</v>
      </c>
      <c r="AG998" s="116">
        <v>0</v>
      </c>
      <c r="AH998" s="1646">
        <f t="shared" si="158"/>
        <v>0</v>
      </c>
      <c r="AI998" s="116">
        <v>-1.7264899999999999</v>
      </c>
      <c r="AJ998" s="116">
        <v>-1.0692159000000001</v>
      </c>
      <c r="AK998" s="116">
        <v>-0.65727409999999964</v>
      </c>
      <c r="AL998" s="1655">
        <f t="shared" si="159"/>
        <v>0.38069962756807146</v>
      </c>
    </row>
    <row r="999" spans="2:38" outlineLevel="1">
      <c r="B999" s="503" t="s">
        <v>1911</v>
      </c>
      <c r="C999" s="116">
        <v>6.3</v>
      </c>
      <c r="D999" s="116">
        <v>3.3761700000000001</v>
      </c>
      <c r="E999" s="116">
        <v>2.9238299999999997</v>
      </c>
      <c r="F999" s="1646">
        <f t="shared" si="151"/>
        <v>0.46409999999999996</v>
      </c>
      <c r="G999" s="116">
        <v>0.24872</v>
      </c>
      <c r="H999" s="116">
        <v>1.1487000000000001</v>
      </c>
      <c r="I999" s="116">
        <v>-0.89998</v>
      </c>
      <c r="J999" s="1646">
        <f t="shared" si="152"/>
        <v>-3.6184464458025087</v>
      </c>
      <c r="K999" s="116">
        <v>0</v>
      </c>
      <c r="L999" s="116">
        <v>0</v>
      </c>
      <c r="M999" s="116">
        <v>0</v>
      </c>
      <c r="N999" s="1646">
        <f t="shared" si="153"/>
        <v>0</v>
      </c>
      <c r="O999" s="1652">
        <v>10</v>
      </c>
      <c r="P999" s="116">
        <v>3.5500129999999999</v>
      </c>
      <c r="Q999" s="116">
        <v>6.4499870000000001</v>
      </c>
      <c r="R999" s="1646">
        <f t="shared" si="154"/>
        <v>0.64499870000000004</v>
      </c>
      <c r="S999" s="116">
        <v>16.548719999999999</v>
      </c>
      <c r="T999" s="116">
        <v>8.0748829999999998</v>
      </c>
      <c r="U999" s="116">
        <v>8.4738370000000014</v>
      </c>
      <c r="V999" s="1646">
        <f t="shared" si="155"/>
        <v>0.51205392320372822</v>
      </c>
      <c r="W999" s="116">
        <v>0</v>
      </c>
      <c r="X999" s="116">
        <v>0</v>
      </c>
      <c r="Y999" s="116">
        <v>0</v>
      </c>
      <c r="Z999" s="1646">
        <f t="shared" si="156"/>
        <v>0</v>
      </c>
      <c r="AA999" s="1652">
        <v>-9.7598299999999991</v>
      </c>
      <c r="AB999" s="116">
        <v>-2.4436360000000001</v>
      </c>
      <c r="AC999" s="116">
        <v>-7.3161939999999994</v>
      </c>
      <c r="AD999" s="1646">
        <f t="shared" si="157"/>
        <v>0.7496230979433044</v>
      </c>
      <c r="AE999" s="1652">
        <v>-9.7598299999999991</v>
      </c>
      <c r="AF999" s="116">
        <v>-2.4436360000000001</v>
      </c>
      <c r="AG999" s="116">
        <v>-7.3161939999999994</v>
      </c>
      <c r="AH999" s="1646">
        <f t="shared" si="158"/>
        <v>0.7496230979433044</v>
      </c>
      <c r="AI999" s="116">
        <v>0.24017000000000008</v>
      </c>
      <c r="AJ999" s="116">
        <v>1.1063769999999999</v>
      </c>
      <c r="AK999" s="116">
        <v>-0.86620699999999984</v>
      </c>
      <c r="AL999" s="1655">
        <f t="shared" si="159"/>
        <v>-3.6066411292001481</v>
      </c>
    </row>
    <row r="1000" spans="2:38" outlineLevel="1">
      <c r="B1000" s="503" t="s">
        <v>2393</v>
      </c>
      <c r="C1000" s="116">
        <v>0</v>
      </c>
      <c r="D1000" s="116">
        <v>0</v>
      </c>
      <c r="E1000" s="116">
        <v>0</v>
      </c>
      <c r="F1000" s="1646">
        <f t="shared" si="151"/>
        <v>0</v>
      </c>
      <c r="G1000" s="116">
        <v>0</v>
      </c>
      <c r="H1000" s="116">
        <v>0</v>
      </c>
      <c r="I1000" s="116">
        <v>0</v>
      </c>
      <c r="J1000" s="1646">
        <f t="shared" si="152"/>
        <v>0</v>
      </c>
      <c r="K1000" s="116">
        <v>0</v>
      </c>
      <c r="L1000" s="116">
        <v>0.92291999999999996</v>
      </c>
      <c r="M1000" s="116">
        <v>-0.92291999999999996</v>
      </c>
      <c r="N1000" s="1646">
        <f t="shared" si="153"/>
        <v>0</v>
      </c>
      <c r="O1000" s="1652">
        <v>0</v>
      </c>
      <c r="P1000" s="116">
        <v>0</v>
      </c>
      <c r="Q1000" s="116">
        <v>0</v>
      </c>
      <c r="R1000" s="1646">
        <f t="shared" si="154"/>
        <v>0</v>
      </c>
      <c r="S1000" s="116">
        <v>0</v>
      </c>
      <c r="T1000" s="116">
        <v>0.92291999999999996</v>
      </c>
      <c r="U1000" s="116">
        <v>-0.92291999999999996</v>
      </c>
      <c r="V1000" s="1646">
        <f t="shared" si="155"/>
        <v>0</v>
      </c>
      <c r="W1000" s="116">
        <v>0</v>
      </c>
      <c r="X1000" s="116">
        <v>0</v>
      </c>
      <c r="Y1000" s="116">
        <v>0</v>
      </c>
      <c r="Z1000" s="1646">
        <f t="shared" si="156"/>
        <v>0</v>
      </c>
      <c r="AA1000" s="1652">
        <v>0</v>
      </c>
      <c r="AB1000" s="116">
        <v>0</v>
      </c>
      <c r="AC1000" s="116">
        <v>0</v>
      </c>
      <c r="AD1000" s="1646">
        <f t="shared" si="157"/>
        <v>0</v>
      </c>
      <c r="AE1000" s="1652">
        <v>0</v>
      </c>
      <c r="AF1000" s="116">
        <v>0</v>
      </c>
      <c r="AG1000" s="116">
        <v>0</v>
      </c>
      <c r="AH1000" s="1646">
        <f t="shared" si="158"/>
        <v>0</v>
      </c>
      <c r="AI1000" s="116">
        <v>0</v>
      </c>
      <c r="AJ1000" s="116">
        <v>0.92291999999999996</v>
      </c>
      <c r="AK1000" s="116">
        <v>-0.92291999999999996</v>
      </c>
      <c r="AL1000" s="1655">
        <f t="shared" si="159"/>
        <v>0</v>
      </c>
    </row>
    <row r="1001" spans="2:38" outlineLevel="1">
      <c r="B1001" s="503" t="s">
        <v>1319</v>
      </c>
      <c r="C1001" s="116">
        <v>104.34272999999999</v>
      </c>
      <c r="D1001" s="116">
        <v>83.710051499999992</v>
      </c>
      <c r="E1001" s="116">
        <v>20.632678500000008</v>
      </c>
      <c r="F1001" s="1646">
        <f t="shared" si="151"/>
        <v>0.19773949272747618</v>
      </c>
      <c r="G1001" s="116">
        <v>-29.335889999999999</v>
      </c>
      <c r="H1001" s="116">
        <v>-23.791537999999999</v>
      </c>
      <c r="I1001" s="116">
        <v>-5.5443519999999991</v>
      </c>
      <c r="J1001" s="1646">
        <f t="shared" si="152"/>
        <v>0.18899552732165273</v>
      </c>
      <c r="K1001" s="116">
        <v>-0.4623799999999999</v>
      </c>
      <c r="L1001" s="116">
        <v>-1.1063944999999999</v>
      </c>
      <c r="M1001" s="116">
        <v>0.64401450000000005</v>
      </c>
      <c r="N1001" s="1646">
        <f t="shared" si="153"/>
        <v>-1.392825165448333</v>
      </c>
      <c r="O1001" s="1652">
        <v>30.710249999999998</v>
      </c>
      <c r="P1001" s="116">
        <v>31.222574599999998</v>
      </c>
      <c r="Q1001" s="116">
        <v>-0.51232459999999624</v>
      </c>
      <c r="R1001" s="1646">
        <f t="shared" si="154"/>
        <v>-1.6682527820515831E-2</v>
      </c>
      <c r="S1001" s="116">
        <v>105.25470999999999</v>
      </c>
      <c r="T1001" s="116">
        <v>90.034693599999983</v>
      </c>
      <c r="U1001" s="116">
        <v>15.220016400000008</v>
      </c>
      <c r="V1001" s="1646">
        <f t="shared" si="155"/>
        <v>0.14460176081431425</v>
      </c>
      <c r="W1001" s="116">
        <v>-30.710249999999998</v>
      </c>
      <c r="X1001" s="116">
        <v>-29.525165000000001</v>
      </c>
      <c r="Y1001" s="116">
        <v>-1.1850849999999991</v>
      </c>
      <c r="Z1001" s="1646">
        <f t="shared" si="156"/>
        <v>3.8589233236460109E-2</v>
      </c>
      <c r="AA1001" s="1652">
        <v>0</v>
      </c>
      <c r="AB1001" s="116">
        <v>0</v>
      </c>
      <c r="AC1001" s="116">
        <v>0</v>
      </c>
      <c r="AD1001" s="1646">
        <f t="shared" si="157"/>
        <v>0</v>
      </c>
      <c r="AE1001" s="1652">
        <v>-30.710249999999998</v>
      </c>
      <c r="AF1001" s="116">
        <v>-29.525165000000001</v>
      </c>
      <c r="AG1001" s="116">
        <v>-1.1850849999999991</v>
      </c>
      <c r="AH1001" s="1646">
        <f t="shared" si="158"/>
        <v>3.8589233236460109E-2</v>
      </c>
      <c r="AI1001" s="116">
        <v>-0.46238000000000101</v>
      </c>
      <c r="AJ1001" s="116">
        <v>0.59101509999999691</v>
      </c>
      <c r="AK1001" s="116">
        <v>-1.0533950999999979</v>
      </c>
      <c r="AL1001" s="1655">
        <f t="shared" si="159"/>
        <v>2.2782021281197187</v>
      </c>
    </row>
    <row r="1002" spans="2:38" outlineLevel="1">
      <c r="B1002" s="503" t="s">
        <v>1879</v>
      </c>
      <c r="C1002" s="116">
        <v>7.6</v>
      </c>
      <c r="D1002" s="116">
        <v>6.4768289000000001</v>
      </c>
      <c r="E1002" s="116">
        <v>1.1231710999999995</v>
      </c>
      <c r="F1002" s="1646">
        <f t="shared" si="151"/>
        <v>0.14778567105263152</v>
      </c>
      <c r="G1002" s="116">
        <v>0</v>
      </c>
      <c r="H1002" s="116">
        <v>0</v>
      </c>
      <c r="I1002" s="116">
        <v>0</v>
      </c>
      <c r="J1002" s="1646">
        <f t="shared" si="152"/>
        <v>0</v>
      </c>
      <c r="K1002" s="116">
        <v>0</v>
      </c>
      <c r="L1002" s="116">
        <v>0</v>
      </c>
      <c r="M1002" s="116">
        <v>0</v>
      </c>
      <c r="N1002" s="1646">
        <f t="shared" si="153"/>
        <v>0</v>
      </c>
      <c r="O1002" s="1652">
        <v>0</v>
      </c>
      <c r="P1002" s="116">
        <v>0</v>
      </c>
      <c r="Q1002" s="116">
        <v>0</v>
      </c>
      <c r="R1002" s="1646">
        <f t="shared" si="154"/>
        <v>0</v>
      </c>
      <c r="S1002" s="116">
        <v>7.6</v>
      </c>
      <c r="T1002" s="116">
        <v>6.4768289000000001</v>
      </c>
      <c r="U1002" s="116">
        <v>1.1231710999999995</v>
      </c>
      <c r="V1002" s="1646">
        <f t="shared" si="155"/>
        <v>0.14778567105263152</v>
      </c>
      <c r="W1002" s="116">
        <v>0</v>
      </c>
      <c r="X1002" s="116">
        <v>0</v>
      </c>
      <c r="Y1002" s="116">
        <v>0</v>
      </c>
      <c r="Z1002" s="1646">
        <f t="shared" si="156"/>
        <v>0</v>
      </c>
      <c r="AA1002" s="1652">
        <v>-1.12479</v>
      </c>
      <c r="AB1002" s="116">
        <v>0.16064070000000016</v>
      </c>
      <c r="AC1002" s="116">
        <v>-1.2854307</v>
      </c>
      <c r="AD1002" s="1646">
        <f t="shared" si="157"/>
        <v>1.1428183927666498</v>
      </c>
      <c r="AE1002" s="1652">
        <v>-1.12479</v>
      </c>
      <c r="AF1002" s="116">
        <v>0.16064070000000016</v>
      </c>
      <c r="AG1002" s="116">
        <v>-1.2854307</v>
      </c>
      <c r="AH1002" s="1646">
        <f t="shared" si="158"/>
        <v>1.1428183927666498</v>
      </c>
      <c r="AI1002" s="116">
        <v>-1.12479</v>
      </c>
      <c r="AJ1002" s="116">
        <v>0.16064070000000016</v>
      </c>
      <c r="AK1002" s="116">
        <v>-1.2854307</v>
      </c>
      <c r="AL1002" s="1655">
        <f t="shared" si="159"/>
        <v>1.1428183927666498</v>
      </c>
    </row>
    <row r="1003" spans="2:38" outlineLevel="1">
      <c r="B1003" s="503" t="s">
        <v>4770</v>
      </c>
      <c r="C1003" s="116">
        <v>0</v>
      </c>
      <c r="D1003" s="116">
        <v>0</v>
      </c>
      <c r="E1003" s="116">
        <v>0</v>
      </c>
      <c r="F1003" s="1646">
        <f t="shared" si="151"/>
        <v>0</v>
      </c>
      <c r="G1003" s="116">
        <v>0</v>
      </c>
      <c r="H1003" s="116">
        <v>0</v>
      </c>
      <c r="I1003" s="116">
        <v>0</v>
      </c>
      <c r="J1003" s="1646">
        <f t="shared" si="152"/>
        <v>0</v>
      </c>
      <c r="K1003" s="116">
        <v>0</v>
      </c>
      <c r="L1003" s="116">
        <v>0</v>
      </c>
      <c r="M1003" s="116">
        <v>0</v>
      </c>
      <c r="N1003" s="1646">
        <f t="shared" si="153"/>
        <v>0</v>
      </c>
      <c r="O1003" s="1652">
        <v>0</v>
      </c>
      <c r="P1003" s="116">
        <v>0</v>
      </c>
      <c r="Q1003" s="116">
        <v>0</v>
      </c>
      <c r="R1003" s="1646">
        <f t="shared" si="154"/>
        <v>0</v>
      </c>
      <c r="S1003" s="116">
        <v>0</v>
      </c>
      <c r="T1003" s="116">
        <v>0</v>
      </c>
      <c r="U1003" s="116">
        <v>0</v>
      </c>
      <c r="V1003" s="1646">
        <f t="shared" si="155"/>
        <v>0</v>
      </c>
      <c r="W1003" s="116">
        <v>16.11966</v>
      </c>
      <c r="X1003" s="116">
        <v>19.855460000000001</v>
      </c>
      <c r="Y1003" s="116">
        <v>-3.7357999999999993</v>
      </c>
      <c r="Z1003" s="1646">
        <f t="shared" si="156"/>
        <v>-0.2317542677699157</v>
      </c>
      <c r="AA1003" s="1652">
        <v>-9.9196600000000004</v>
      </c>
      <c r="AB1003" s="116">
        <v>-12.367389999999999</v>
      </c>
      <c r="AC1003" s="116">
        <v>2.4477299999999995</v>
      </c>
      <c r="AD1003" s="1646">
        <f t="shared" si="157"/>
        <v>-0.24675543314992646</v>
      </c>
      <c r="AE1003" s="1652">
        <v>6.2</v>
      </c>
      <c r="AF1003" s="116">
        <v>7.4880699999999996</v>
      </c>
      <c r="AG1003" s="116">
        <v>-1.2880699999999996</v>
      </c>
      <c r="AH1003" s="1646">
        <f t="shared" si="158"/>
        <v>-0.20775322580645153</v>
      </c>
      <c r="AI1003" s="116">
        <v>6.2</v>
      </c>
      <c r="AJ1003" s="116">
        <v>7.4880699999999996</v>
      </c>
      <c r="AK1003" s="116">
        <v>-1.2880699999999996</v>
      </c>
      <c r="AL1003" s="1655">
        <f t="shared" si="159"/>
        <v>-0.20775322580645153</v>
      </c>
    </row>
    <row r="1004" spans="2:38" outlineLevel="1">
      <c r="B1004" s="503" t="s">
        <v>2995</v>
      </c>
      <c r="C1004" s="116">
        <v>0</v>
      </c>
      <c r="D1004" s="116">
        <v>0</v>
      </c>
      <c r="E1004" s="116">
        <v>0</v>
      </c>
      <c r="F1004" s="1646">
        <f t="shared" si="151"/>
        <v>0</v>
      </c>
      <c r="G1004" s="116">
        <v>0</v>
      </c>
      <c r="H1004" s="116">
        <v>0</v>
      </c>
      <c r="I1004" s="116">
        <v>0</v>
      </c>
      <c r="J1004" s="1646">
        <f t="shared" si="152"/>
        <v>0</v>
      </c>
      <c r="K1004" s="116">
        <v>0</v>
      </c>
      <c r="L1004" s="116">
        <v>0</v>
      </c>
      <c r="M1004" s="116">
        <v>0</v>
      </c>
      <c r="N1004" s="1646">
        <f t="shared" si="153"/>
        <v>0</v>
      </c>
      <c r="O1004" s="1652">
        <v>-2.4</v>
      </c>
      <c r="P1004" s="116">
        <v>-1.0078997999999999</v>
      </c>
      <c r="Q1004" s="116">
        <v>-1.3921002</v>
      </c>
      <c r="R1004" s="1646">
        <f t="shared" si="154"/>
        <v>0.58004175000000002</v>
      </c>
      <c r="S1004" s="116">
        <v>-2.4</v>
      </c>
      <c r="T1004" s="116">
        <v>-1.0078997999999999</v>
      </c>
      <c r="U1004" s="116">
        <v>-1.3921002</v>
      </c>
      <c r="V1004" s="1646">
        <f t="shared" si="155"/>
        <v>0.58004175000000002</v>
      </c>
      <c r="W1004" s="116">
        <v>0</v>
      </c>
      <c r="X1004" s="116">
        <v>0</v>
      </c>
      <c r="Y1004" s="116">
        <v>0</v>
      </c>
      <c r="Z1004" s="1646">
        <f t="shared" si="156"/>
        <v>0</v>
      </c>
      <c r="AA1004" s="1652">
        <v>0</v>
      </c>
      <c r="AB1004" s="116">
        <v>0</v>
      </c>
      <c r="AC1004" s="116">
        <v>0</v>
      </c>
      <c r="AD1004" s="1646">
        <f t="shared" si="157"/>
        <v>0</v>
      </c>
      <c r="AE1004" s="1652">
        <v>0</v>
      </c>
      <c r="AF1004" s="116">
        <v>0</v>
      </c>
      <c r="AG1004" s="116">
        <v>0</v>
      </c>
      <c r="AH1004" s="1646">
        <f t="shared" si="158"/>
        <v>0</v>
      </c>
      <c r="AI1004" s="116">
        <v>-2.4</v>
      </c>
      <c r="AJ1004" s="116">
        <v>-1.0078997999999999</v>
      </c>
      <c r="AK1004" s="116">
        <v>-1.3921002</v>
      </c>
      <c r="AL1004" s="1655">
        <f t="shared" si="159"/>
        <v>0.58004175000000002</v>
      </c>
    </row>
    <row r="1005" spans="2:38" outlineLevel="1">
      <c r="B1005" s="503" t="s">
        <v>1325</v>
      </c>
      <c r="C1005" s="116">
        <v>10.541040000000001</v>
      </c>
      <c r="D1005" s="116">
        <v>5.7639570000000004</v>
      </c>
      <c r="E1005" s="116">
        <v>4.7770830000000002</v>
      </c>
      <c r="F1005" s="1646">
        <f t="shared" si="151"/>
        <v>0.45318896427676963</v>
      </c>
      <c r="G1005" s="116">
        <v>8.4812100000000008</v>
      </c>
      <c r="H1005" s="116">
        <v>10.135240200000002</v>
      </c>
      <c r="I1005" s="116">
        <v>-1.6540302000000011</v>
      </c>
      <c r="J1005" s="1646">
        <f t="shared" si="152"/>
        <v>-0.19502290357154239</v>
      </c>
      <c r="K1005" s="116">
        <v>52.096380000000003</v>
      </c>
      <c r="L1005" s="116">
        <v>55.085689299999999</v>
      </c>
      <c r="M1005" s="116">
        <v>-2.9893092999999937</v>
      </c>
      <c r="N1005" s="1646">
        <f t="shared" si="153"/>
        <v>-5.7380365008086812E-2</v>
      </c>
      <c r="O1005" s="1652">
        <v>0.42392000000000002</v>
      </c>
      <c r="P1005" s="116">
        <v>0.53006652800000009</v>
      </c>
      <c r="Q1005" s="116">
        <v>-0.10614652800000005</v>
      </c>
      <c r="R1005" s="1646">
        <f t="shared" si="154"/>
        <v>-0.25039282883562947</v>
      </c>
      <c r="S1005" s="116">
        <v>71.542550000000006</v>
      </c>
      <c r="T1005" s="116">
        <v>71.514953027999994</v>
      </c>
      <c r="U1005" s="116">
        <v>2.759697200001392E-2</v>
      </c>
      <c r="V1005" s="1646">
        <f t="shared" si="155"/>
        <v>3.8574207936415349E-4</v>
      </c>
      <c r="W1005" s="116">
        <v>3.8239299999999994</v>
      </c>
      <c r="X1005" s="116">
        <v>3.3513661000000003</v>
      </c>
      <c r="Y1005" s="116">
        <v>0.4725638999999992</v>
      </c>
      <c r="Z1005" s="1646">
        <f t="shared" si="156"/>
        <v>0.12358068793100273</v>
      </c>
      <c r="AA1005" s="1652">
        <v>25.280349999999999</v>
      </c>
      <c r="AB1005" s="116">
        <v>24.136658200000003</v>
      </c>
      <c r="AC1005" s="116">
        <v>1.1436917999999969</v>
      </c>
      <c r="AD1005" s="1646">
        <f t="shared" si="157"/>
        <v>4.5240346751528243E-2</v>
      </c>
      <c r="AE1005" s="1652">
        <v>29.104279999999999</v>
      </c>
      <c r="AF1005" s="116">
        <v>27.488024299999999</v>
      </c>
      <c r="AG1005" s="116">
        <v>1.616255699999998</v>
      </c>
      <c r="AH1005" s="1646">
        <f t="shared" si="158"/>
        <v>5.5533265210477564E-2</v>
      </c>
      <c r="AI1005" s="116">
        <v>81.624580000000009</v>
      </c>
      <c r="AJ1005" s="116">
        <v>83.103780127999997</v>
      </c>
      <c r="AK1005" s="116">
        <v>-1.4792001279999967</v>
      </c>
      <c r="AL1005" s="1655">
        <f t="shared" si="159"/>
        <v>-1.8121993742571129E-2</v>
      </c>
    </row>
    <row r="1006" spans="2:38" outlineLevel="1">
      <c r="B1006" s="503" t="s">
        <v>1437</v>
      </c>
      <c r="C1006" s="116">
        <v>29.711960000000001</v>
      </c>
      <c r="D1006" s="116">
        <v>8.5073116199999994</v>
      </c>
      <c r="E1006" s="116">
        <v>21.204648380000005</v>
      </c>
      <c r="F1006" s="1646">
        <f t="shared" si="151"/>
        <v>0.71367383302885457</v>
      </c>
      <c r="G1006" s="116">
        <v>7.8564099999999994</v>
      </c>
      <c r="H1006" s="116">
        <v>4.2958642999999999</v>
      </c>
      <c r="I1006" s="116">
        <v>3.5605456999999996</v>
      </c>
      <c r="J1006" s="1646">
        <f t="shared" si="152"/>
        <v>0.45320263326379351</v>
      </c>
      <c r="K1006" s="116">
        <v>5.1196599999999997</v>
      </c>
      <c r="L1006" s="116">
        <v>0.3106939999999993</v>
      </c>
      <c r="M1006" s="116">
        <v>4.8089660000000007</v>
      </c>
      <c r="N1006" s="1646">
        <f t="shared" si="153"/>
        <v>0.9393135481653081</v>
      </c>
      <c r="O1006" s="1652">
        <v>-14.2</v>
      </c>
      <c r="P1006" s="116">
        <v>-5.6800208000000003</v>
      </c>
      <c r="Q1006" s="116">
        <v>-8.5199791999999999</v>
      </c>
      <c r="R1006" s="1646">
        <f t="shared" si="154"/>
        <v>0.59999853521126767</v>
      </c>
      <c r="S1006" s="116">
        <v>28.488029999999998</v>
      </c>
      <c r="T1006" s="116">
        <v>7.433849119999997</v>
      </c>
      <c r="U1006" s="116">
        <v>21.054180880000001</v>
      </c>
      <c r="V1006" s="1646">
        <f t="shared" si="155"/>
        <v>0.7390535912802676</v>
      </c>
      <c r="W1006" s="116">
        <v>2.2000000000000002</v>
      </c>
      <c r="X1006" s="116">
        <v>0.71740000000000004</v>
      </c>
      <c r="Y1006" s="116">
        <v>1.4825999999999999</v>
      </c>
      <c r="Z1006" s="1646">
        <f t="shared" si="156"/>
        <v>0.67390909090909079</v>
      </c>
      <c r="AA1006" s="1652">
        <v>0</v>
      </c>
      <c r="AB1006" s="116">
        <v>0</v>
      </c>
      <c r="AC1006" s="116">
        <v>0</v>
      </c>
      <c r="AD1006" s="1646">
        <f t="shared" si="157"/>
        <v>0</v>
      </c>
      <c r="AE1006" s="1652">
        <v>2.2000000000000002</v>
      </c>
      <c r="AF1006" s="116">
        <v>0.71740000000000004</v>
      </c>
      <c r="AG1006" s="116">
        <v>1.4825999999999999</v>
      </c>
      <c r="AH1006" s="1646">
        <f t="shared" si="158"/>
        <v>0.67390909090909079</v>
      </c>
      <c r="AI1006" s="116">
        <v>-6.8803400000000003</v>
      </c>
      <c r="AJ1006" s="116">
        <v>-4.6519268000000009</v>
      </c>
      <c r="AK1006" s="116">
        <v>-2.228413199999999</v>
      </c>
      <c r="AL1006" s="1655">
        <f t="shared" si="159"/>
        <v>0.32388126168183534</v>
      </c>
    </row>
    <row r="1007" spans="2:38" outlineLevel="1">
      <c r="B1007" s="503" t="s">
        <v>1871</v>
      </c>
      <c r="C1007" s="116">
        <v>0</v>
      </c>
      <c r="D1007" s="116">
        <v>0</v>
      </c>
      <c r="E1007" s="116">
        <v>0</v>
      </c>
      <c r="F1007" s="1646">
        <f t="shared" si="151"/>
        <v>0</v>
      </c>
      <c r="G1007" s="116">
        <v>0</v>
      </c>
      <c r="H1007" s="116">
        <v>0</v>
      </c>
      <c r="I1007" s="116">
        <v>0</v>
      </c>
      <c r="J1007" s="1646">
        <f t="shared" si="152"/>
        <v>0</v>
      </c>
      <c r="K1007" s="116">
        <v>8.022219999999999</v>
      </c>
      <c r="L1007" s="116">
        <v>8.8398680000000009</v>
      </c>
      <c r="M1007" s="116">
        <v>-0.81764800000000104</v>
      </c>
      <c r="N1007" s="1646">
        <f t="shared" si="153"/>
        <v>-0.10192290911991957</v>
      </c>
      <c r="O1007" s="1652">
        <v>-13.295719999999999</v>
      </c>
      <c r="P1007" s="116">
        <v>-11.415502500000001</v>
      </c>
      <c r="Q1007" s="116">
        <v>-1.8802174999999988</v>
      </c>
      <c r="R1007" s="1646">
        <f t="shared" si="154"/>
        <v>0.14141524490587939</v>
      </c>
      <c r="S1007" s="116">
        <v>-5.2735000000000003</v>
      </c>
      <c r="T1007" s="116">
        <v>-2.5756345</v>
      </c>
      <c r="U1007" s="116">
        <v>-2.6978654999999998</v>
      </c>
      <c r="V1007" s="1646">
        <f t="shared" si="155"/>
        <v>0.51158917227647671</v>
      </c>
      <c r="W1007" s="116">
        <v>0</v>
      </c>
      <c r="X1007" s="116">
        <v>0</v>
      </c>
      <c r="Y1007" s="116">
        <v>0</v>
      </c>
      <c r="Z1007" s="1646">
        <f t="shared" si="156"/>
        <v>0</v>
      </c>
      <c r="AA1007" s="1652">
        <v>0</v>
      </c>
      <c r="AB1007" s="116">
        <v>0</v>
      </c>
      <c r="AC1007" s="116">
        <v>0</v>
      </c>
      <c r="AD1007" s="1646">
        <f t="shared" si="157"/>
        <v>0</v>
      </c>
      <c r="AE1007" s="1652">
        <v>0</v>
      </c>
      <c r="AF1007" s="116">
        <v>0</v>
      </c>
      <c r="AG1007" s="116">
        <v>0</v>
      </c>
      <c r="AH1007" s="1646">
        <f t="shared" si="158"/>
        <v>0</v>
      </c>
      <c r="AI1007" s="116">
        <v>-5.2735000000000003</v>
      </c>
      <c r="AJ1007" s="116">
        <v>-2.5756345</v>
      </c>
      <c r="AK1007" s="116">
        <v>-2.6978654999999998</v>
      </c>
      <c r="AL1007" s="1655">
        <f t="shared" si="159"/>
        <v>0.51158917227647671</v>
      </c>
    </row>
    <row r="1008" spans="2:38" outlineLevel="1">
      <c r="B1008" s="503" t="s">
        <v>1283</v>
      </c>
      <c r="C1008" s="116">
        <v>71.091460000000012</v>
      </c>
      <c r="D1008" s="116">
        <v>51.708670199999993</v>
      </c>
      <c r="E1008" s="116">
        <v>19.382789800000012</v>
      </c>
      <c r="F1008" s="1646">
        <f t="shared" si="151"/>
        <v>0.27264582553234956</v>
      </c>
      <c r="G1008" s="116">
        <v>21.129909999999999</v>
      </c>
      <c r="H1008" s="116">
        <v>6.1908000000000003</v>
      </c>
      <c r="I1008" s="116">
        <v>14.939110000000001</v>
      </c>
      <c r="J1008" s="1646">
        <f t="shared" si="152"/>
        <v>0.70701247662673439</v>
      </c>
      <c r="K1008" s="116">
        <v>0</v>
      </c>
      <c r="L1008" s="116">
        <v>3.0082734000000002</v>
      </c>
      <c r="M1008" s="116">
        <v>-3.0082734000000002</v>
      </c>
      <c r="N1008" s="1646">
        <f t="shared" si="153"/>
        <v>0</v>
      </c>
      <c r="O1008" s="1652">
        <v>2.3760700000000003</v>
      </c>
      <c r="P1008" s="116">
        <v>2.2254200000000002</v>
      </c>
      <c r="Q1008" s="116">
        <v>0.15065000000000009</v>
      </c>
      <c r="R1008" s="1646">
        <f t="shared" si="154"/>
        <v>6.3403014220961534E-2</v>
      </c>
      <c r="S1008" s="116">
        <v>94.59744000000002</v>
      </c>
      <c r="T1008" s="116">
        <v>63.133163599999996</v>
      </c>
      <c r="U1008" s="116">
        <v>31.464276400000024</v>
      </c>
      <c r="V1008" s="1646">
        <f t="shared" si="155"/>
        <v>0.33261234553493219</v>
      </c>
      <c r="W1008" s="116">
        <v>0</v>
      </c>
      <c r="X1008" s="116">
        <v>0</v>
      </c>
      <c r="Y1008" s="116">
        <v>0</v>
      </c>
      <c r="Z1008" s="1646">
        <f t="shared" si="156"/>
        <v>0</v>
      </c>
      <c r="AA1008" s="1652">
        <v>0</v>
      </c>
      <c r="AB1008" s="116">
        <v>0</v>
      </c>
      <c r="AC1008" s="116">
        <v>0</v>
      </c>
      <c r="AD1008" s="1646">
        <f t="shared" si="157"/>
        <v>0</v>
      </c>
      <c r="AE1008" s="1652">
        <v>0</v>
      </c>
      <c r="AF1008" s="116">
        <v>0</v>
      </c>
      <c r="AG1008" s="116">
        <v>0</v>
      </c>
      <c r="AH1008" s="1646">
        <f t="shared" si="158"/>
        <v>0</v>
      </c>
      <c r="AI1008" s="116">
        <v>2.3760700000000003</v>
      </c>
      <c r="AJ1008" s="116">
        <v>5.2336933999999999</v>
      </c>
      <c r="AK1008" s="116">
        <v>-2.8576234</v>
      </c>
      <c r="AL1008" s="1655">
        <f t="shared" si="159"/>
        <v>-1.2026680190398429</v>
      </c>
    </row>
    <row r="1009" spans="2:38" outlineLevel="1">
      <c r="B1009" s="503" t="s">
        <v>3595</v>
      </c>
      <c r="C1009" s="116">
        <v>8.5794800000000002</v>
      </c>
      <c r="D1009" s="116">
        <v>5.6242196</v>
      </c>
      <c r="E1009" s="116">
        <v>2.9552603999999993</v>
      </c>
      <c r="F1009" s="1646">
        <f t="shared" si="151"/>
        <v>0.3444568202268668</v>
      </c>
      <c r="G1009" s="116">
        <v>7.0273199999999996</v>
      </c>
      <c r="H1009" s="116">
        <v>4.8623535999999996</v>
      </c>
      <c r="I1009" s="116">
        <v>2.1649664000000004</v>
      </c>
      <c r="J1009" s="1646">
        <f t="shared" si="152"/>
        <v>0.30807852780291783</v>
      </c>
      <c r="K1009" s="116">
        <v>4.7512800000000004</v>
      </c>
      <c r="L1009" s="116">
        <v>4.0912550000000003</v>
      </c>
      <c r="M1009" s="116">
        <v>0.66002500000000053</v>
      </c>
      <c r="N1009" s="1646">
        <f t="shared" si="153"/>
        <v>0.13891519758886037</v>
      </c>
      <c r="O1009" s="1652">
        <v>5.37521</v>
      </c>
      <c r="P1009" s="116">
        <v>13.298884799999996</v>
      </c>
      <c r="Q1009" s="116">
        <v>-7.9236747999999961</v>
      </c>
      <c r="R1009" s="1646">
        <f t="shared" si="154"/>
        <v>-1.47411446250472</v>
      </c>
      <c r="S1009" s="116">
        <v>25.73329</v>
      </c>
      <c r="T1009" s="116">
        <v>27.876712999999995</v>
      </c>
      <c r="U1009" s="116">
        <v>-2.1434229999999954</v>
      </c>
      <c r="V1009" s="1646">
        <f t="shared" si="155"/>
        <v>-8.3293780157919772E-2</v>
      </c>
      <c r="W1009" s="116">
        <v>1.8581300000000001</v>
      </c>
      <c r="X1009" s="116">
        <v>1.0604227999999998</v>
      </c>
      <c r="Y1009" s="116">
        <v>0.79770720000000028</v>
      </c>
      <c r="Z1009" s="1646">
        <f t="shared" si="156"/>
        <v>0.42930645326215078</v>
      </c>
      <c r="AA1009" s="1652">
        <v>10.070040000000001</v>
      </c>
      <c r="AB1009" s="116">
        <v>6.5232688000000003</v>
      </c>
      <c r="AC1009" s="116">
        <v>3.5467712000000002</v>
      </c>
      <c r="AD1009" s="1646">
        <f t="shared" si="157"/>
        <v>0.35221023948266345</v>
      </c>
      <c r="AE1009" s="1652">
        <v>11.928170000000001</v>
      </c>
      <c r="AF1009" s="116">
        <v>7.5836915999999999</v>
      </c>
      <c r="AG1009" s="116">
        <v>4.3444784000000016</v>
      </c>
      <c r="AH1009" s="1646">
        <f t="shared" si="158"/>
        <v>0.36422002704522161</v>
      </c>
      <c r="AI1009" s="116">
        <v>22.054660000000002</v>
      </c>
      <c r="AJ1009" s="116">
        <v>24.973831399999998</v>
      </c>
      <c r="AK1009" s="116">
        <v>-2.9191713999999958</v>
      </c>
      <c r="AL1009" s="1655">
        <f t="shared" si="159"/>
        <v>-0.13236075278421863</v>
      </c>
    </row>
    <row r="1010" spans="2:38" outlineLevel="1">
      <c r="B1010" s="503" t="s">
        <v>2427</v>
      </c>
      <c r="C1010" s="116">
        <v>-9.2670199999999987</v>
      </c>
      <c r="D1010" s="116">
        <v>-4.7770230999999983</v>
      </c>
      <c r="E1010" s="116">
        <v>-4.4899969000000004</v>
      </c>
      <c r="F1010" s="1646">
        <f t="shared" si="151"/>
        <v>0.48451356531009981</v>
      </c>
      <c r="G1010" s="116">
        <v>7.29488</v>
      </c>
      <c r="H1010" s="116">
        <v>5.6951619000000004</v>
      </c>
      <c r="I1010" s="116">
        <v>1.5997181</v>
      </c>
      <c r="J1010" s="1646">
        <f t="shared" si="152"/>
        <v>0.21929327144517799</v>
      </c>
      <c r="K1010" s="116">
        <v>0</v>
      </c>
      <c r="L1010" s="116">
        <v>3.7536000000000009</v>
      </c>
      <c r="M1010" s="116">
        <v>-3.7536000000000009</v>
      </c>
      <c r="N1010" s="1646">
        <f t="shared" si="153"/>
        <v>0</v>
      </c>
      <c r="O1010" s="1652">
        <v>0</v>
      </c>
      <c r="P1010" s="116">
        <v>0</v>
      </c>
      <c r="Q1010" s="116">
        <v>0</v>
      </c>
      <c r="R1010" s="1646">
        <f t="shared" si="154"/>
        <v>0</v>
      </c>
      <c r="S1010" s="116">
        <v>-1.9721399999999984</v>
      </c>
      <c r="T1010" s="116">
        <v>4.6717388000000026</v>
      </c>
      <c r="U1010" s="116">
        <v>-6.6438788000000013</v>
      </c>
      <c r="V1010" s="1646">
        <f t="shared" si="155"/>
        <v>3.3688677274432881</v>
      </c>
      <c r="W1010" s="116">
        <v>0</v>
      </c>
      <c r="X1010" s="116">
        <v>0</v>
      </c>
      <c r="Y1010" s="116">
        <v>0</v>
      </c>
      <c r="Z1010" s="1646">
        <f t="shared" si="156"/>
        <v>0</v>
      </c>
      <c r="AA1010" s="1652">
        <v>0</v>
      </c>
      <c r="AB1010" s="116">
        <v>0</v>
      </c>
      <c r="AC1010" s="116">
        <v>0</v>
      </c>
      <c r="AD1010" s="1646">
        <f t="shared" si="157"/>
        <v>0</v>
      </c>
      <c r="AE1010" s="1652">
        <v>0</v>
      </c>
      <c r="AF1010" s="116">
        <v>0</v>
      </c>
      <c r="AG1010" s="116">
        <v>0</v>
      </c>
      <c r="AH1010" s="1646">
        <f t="shared" si="158"/>
        <v>0</v>
      </c>
      <c r="AI1010" s="116">
        <v>0</v>
      </c>
      <c r="AJ1010" s="116">
        <v>3.7536000000000009</v>
      </c>
      <c r="AK1010" s="116">
        <v>-3.7536000000000009</v>
      </c>
      <c r="AL1010" s="1655">
        <f t="shared" si="159"/>
        <v>0</v>
      </c>
    </row>
    <row r="1011" spans="2:38" outlineLevel="1">
      <c r="B1011" s="503" t="s">
        <v>1701</v>
      </c>
      <c r="C1011" s="116">
        <v>13.358109999999998</v>
      </c>
      <c r="D1011" s="116">
        <v>16.600740809999994</v>
      </c>
      <c r="E1011" s="116">
        <v>-3.242630809999997</v>
      </c>
      <c r="F1011" s="1646">
        <f t="shared" si="151"/>
        <v>-0.24274622757261299</v>
      </c>
      <c r="G1011" s="116">
        <v>1.5598299999999996</v>
      </c>
      <c r="H1011" s="116">
        <v>3.2915118999999997</v>
      </c>
      <c r="I1011" s="116">
        <v>-1.7316818999999999</v>
      </c>
      <c r="J1011" s="1646">
        <f t="shared" si="152"/>
        <v>-1.1101734804433818</v>
      </c>
      <c r="K1011" s="116">
        <v>0.22137000000000001</v>
      </c>
      <c r="L1011" s="116">
        <v>0.37121670000000007</v>
      </c>
      <c r="M1011" s="116">
        <v>-0.14984670000000005</v>
      </c>
      <c r="N1011" s="1646">
        <f t="shared" si="153"/>
        <v>-0.67690608483534376</v>
      </c>
      <c r="O1011" s="1652">
        <v>5.4170999999999996</v>
      </c>
      <c r="P1011" s="116">
        <v>9.9023426000000008</v>
      </c>
      <c r="Q1011" s="116">
        <v>-4.4852426000000003</v>
      </c>
      <c r="R1011" s="1646">
        <f t="shared" si="154"/>
        <v>-0.82797854940835514</v>
      </c>
      <c r="S1011" s="116">
        <v>20.55641</v>
      </c>
      <c r="T1011" s="116">
        <v>30.165812009999993</v>
      </c>
      <c r="U1011" s="116">
        <v>-9.6094020099999948</v>
      </c>
      <c r="V1011" s="1646">
        <f t="shared" si="155"/>
        <v>-0.46746499072552039</v>
      </c>
      <c r="W1011" s="116">
        <v>0.74870999999999988</v>
      </c>
      <c r="X1011" s="116">
        <v>1.5006319999999997</v>
      </c>
      <c r="Y1011" s="116">
        <v>-0.75192199999999987</v>
      </c>
      <c r="Z1011" s="1646">
        <f t="shared" si="156"/>
        <v>-1.0042900455450041</v>
      </c>
      <c r="AA1011" s="1652">
        <v>0.53503999999999996</v>
      </c>
      <c r="AB1011" s="116">
        <v>0.91083049999999999</v>
      </c>
      <c r="AC1011" s="116">
        <v>-0.37579050000000008</v>
      </c>
      <c r="AD1011" s="1646">
        <f t="shared" si="157"/>
        <v>-0.70235963666267964</v>
      </c>
      <c r="AE1011" s="1652">
        <v>1.2837499999999999</v>
      </c>
      <c r="AF1011" s="116">
        <v>2.4114624999999998</v>
      </c>
      <c r="AG1011" s="116">
        <v>-1.1277124999999997</v>
      </c>
      <c r="AH1011" s="1646">
        <f t="shared" si="158"/>
        <v>-0.87845180136319356</v>
      </c>
      <c r="AI1011" s="116">
        <v>6.9222199999999994</v>
      </c>
      <c r="AJ1011" s="116">
        <v>12.685021800000001</v>
      </c>
      <c r="AK1011" s="116">
        <v>-5.762801800000001</v>
      </c>
      <c r="AL1011" s="1655">
        <f t="shared" si="159"/>
        <v>-0.83250775040377245</v>
      </c>
    </row>
    <row r="1012" spans="2:38" outlineLevel="1">
      <c r="B1012" s="503" t="s">
        <v>1491</v>
      </c>
      <c r="C1012" s="116">
        <v>22.607699999999998</v>
      </c>
      <c r="D1012" s="116">
        <v>14.182668000000001</v>
      </c>
      <c r="E1012" s="116">
        <v>8.4250319999999963</v>
      </c>
      <c r="F1012" s="1646">
        <f t="shared" si="151"/>
        <v>0.37266205761753723</v>
      </c>
      <c r="G1012" s="116">
        <v>8.6683699999999995</v>
      </c>
      <c r="H1012" s="116">
        <v>7.3443908000000011</v>
      </c>
      <c r="I1012" s="116">
        <v>1.3239791999999979</v>
      </c>
      <c r="J1012" s="1646">
        <f t="shared" si="152"/>
        <v>0.15273681211115792</v>
      </c>
      <c r="K1012" s="116">
        <v>1.8632500000000001</v>
      </c>
      <c r="L1012" s="116">
        <v>7.7284705000000002</v>
      </c>
      <c r="M1012" s="116">
        <v>-5.8652205000000004</v>
      </c>
      <c r="N1012" s="1646">
        <f t="shared" si="153"/>
        <v>-3.1478440896283377</v>
      </c>
      <c r="O1012" s="1652">
        <v>0</v>
      </c>
      <c r="P1012" s="116">
        <v>0</v>
      </c>
      <c r="Q1012" s="116">
        <v>0</v>
      </c>
      <c r="R1012" s="1646">
        <f t="shared" si="154"/>
        <v>0</v>
      </c>
      <c r="S1012" s="116">
        <v>33.139319999999991</v>
      </c>
      <c r="T1012" s="116">
        <v>29.255529300000003</v>
      </c>
      <c r="U1012" s="116">
        <v>3.8837906999999903</v>
      </c>
      <c r="V1012" s="1646">
        <f t="shared" si="155"/>
        <v>0.11719584771202279</v>
      </c>
      <c r="W1012" s="116">
        <v>0</v>
      </c>
      <c r="X1012" s="116">
        <v>0</v>
      </c>
      <c r="Y1012" s="116">
        <v>0</v>
      </c>
      <c r="Z1012" s="1646">
        <f t="shared" si="156"/>
        <v>0</v>
      </c>
      <c r="AA1012" s="1652">
        <v>0</v>
      </c>
      <c r="AB1012" s="116">
        <v>0</v>
      </c>
      <c r="AC1012" s="116">
        <v>0</v>
      </c>
      <c r="AD1012" s="1646">
        <f t="shared" si="157"/>
        <v>0</v>
      </c>
      <c r="AE1012" s="1652">
        <v>0</v>
      </c>
      <c r="AF1012" s="116">
        <v>0</v>
      </c>
      <c r="AG1012" s="116">
        <v>0</v>
      </c>
      <c r="AH1012" s="1646">
        <f t="shared" si="158"/>
        <v>0</v>
      </c>
      <c r="AI1012" s="116">
        <v>1.8632500000000001</v>
      </c>
      <c r="AJ1012" s="116">
        <v>7.7284705000000002</v>
      </c>
      <c r="AK1012" s="116">
        <v>-5.8652205000000004</v>
      </c>
      <c r="AL1012" s="1655">
        <f t="shared" si="159"/>
        <v>-3.1478440896283377</v>
      </c>
    </row>
    <row r="1013" spans="2:38" outlineLevel="1">
      <c r="B1013" s="503" t="s">
        <v>1923</v>
      </c>
      <c r="C1013" s="116">
        <v>6.0504300000000004</v>
      </c>
      <c r="D1013" s="116">
        <v>3.48821</v>
      </c>
      <c r="E1013" s="116">
        <v>2.5622200000000004</v>
      </c>
      <c r="F1013" s="1646">
        <f t="shared" si="151"/>
        <v>0.42347733962710093</v>
      </c>
      <c r="G1013" s="116">
        <v>0.2</v>
      </c>
      <c r="H1013" s="116">
        <v>2.2160199999999999</v>
      </c>
      <c r="I1013" s="116">
        <v>-2.0160200000000001</v>
      </c>
      <c r="J1013" s="1646">
        <f t="shared" si="152"/>
        <v>-10.0801</v>
      </c>
      <c r="K1013" s="116">
        <v>0</v>
      </c>
      <c r="L1013" s="116">
        <v>0</v>
      </c>
      <c r="M1013" s="116">
        <v>0</v>
      </c>
      <c r="N1013" s="1646">
        <f t="shared" si="153"/>
        <v>0</v>
      </c>
      <c r="O1013" s="1652">
        <v>0</v>
      </c>
      <c r="P1013" s="116">
        <v>0</v>
      </c>
      <c r="Q1013" s="116">
        <v>0</v>
      </c>
      <c r="R1013" s="1646">
        <f t="shared" si="154"/>
        <v>0</v>
      </c>
      <c r="S1013" s="116">
        <v>6.2504300000000006</v>
      </c>
      <c r="T1013" s="116">
        <v>5.7042299999999999</v>
      </c>
      <c r="U1013" s="116">
        <v>0.54620000000000068</v>
      </c>
      <c r="V1013" s="1646">
        <f t="shared" si="155"/>
        <v>8.7385987844036436E-2</v>
      </c>
      <c r="W1013" s="116">
        <v>0</v>
      </c>
      <c r="X1013" s="116">
        <v>6.2</v>
      </c>
      <c r="Y1013" s="116">
        <v>-6.2</v>
      </c>
      <c r="Z1013" s="1646">
        <f t="shared" si="156"/>
        <v>0</v>
      </c>
      <c r="AA1013" s="1652">
        <v>0</v>
      </c>
      <c r="AB1013" s="116">
        <v>0</v>
      </c>
      <c r="AC1013" s="116">
        <v>0</v>
      </c>
      <c r="AD1013" s="1646">
        <f t="shared" si="157"/>
        <v>0</v>
      </c>
      <c r="AE1013" s="1652">
        <v>0</v>
      </c>
      <c r="AF1013" s="116">
        <v>6.2</v>
      </c>
      <c r="AG1013" s="116">
        <v>-6.2</v>
      </c>
      <c r="AH1013" s="1646">
        <f t="shared" si="158"/>
        <v>0</v>
      </c>
      <c r="AI1013" s="116">
        <v>0</v>
      </c>
      <c r="AJ1013" s="116">
        <v>6.2</v>
      </c>
      <c r="AK1013" s="116">
        <v>-6.2</v>
      </c>
      <c r="AL1013" s="1655">
        <f t="shared" si="159"/>
        <v>0</v>
      </c>
    </row>
    <row r="1014" spans="2:38" outlineLevel="1">
      <c r="B1014" s="503" t="s">
        <v>1223</v>
      </c>
      <c r="C1014" s="116">
        <v>79.975200000000001</v>
      </c>
      <c r="D1014" s="116">
        <v>63.300965800000014</v>
      </c>
      <c r="E1014" s="116">
        <v>16.674234199999983</v>
      </c>
      <c r="F1014" s="1646">
        <f t="shared" si="151"/>
        <v>0.20849256019365983</v>
      </c>
      <c r="G1014" s="116">
        <v>53.152119999999996</v>
      </c>
      <c r="H1014" s="116">
        <v>35.85349080000001</v>
      </c>
      <c r="I1014" s="116">
        <v>17.29862919999999</v>
      </c>
      <c r="J1014" s="1646">
        <f t="shared" si="152"/>
        <v>0.32545511260886661</v>
      </c>
      <c r="K1014" s="116">
        <v>-6.2931700000000017</v>
      </c>
      <c r="L1014" s="116">
        <v>-5.0362267999999979</v>
      </c>
      <c r="M1014" s="116">
        <v>-1.2569432000000043</v>
      </c>
      <c r="N1014" s="1646">
        <f t="shared" si="153"/>
        <v>0.19973132777280828</v>
      </c>
      <c r="O1014" s="1652">
        <v>0.93503999999999998</v>
      </c>
      <c r="P1014" s="116">
        <v>0.49350519999999998</v>
      </c>
      <c r="Q1014" s="116">
        <v>0.44153479999999995</v>
      </c>
      <c r="R1014" s="1646">
        <f t="shared" si="154"/>
        <v>0.47220953114305264</v>
      </c>
      <c r="S1014" s="116">
        <v>127.76919000000001</v>
      </c>
      <c r="T1014" s="116">
        <v>94.61173500000001</v>
      </c>
      <c r="U1014" s="116">
        <v>33.157454999999985</v>
      </c>
      <c r="V1014" s="1646">
        <f t="shared" si="155"/>
        <v>0.25951056745370288</v>
      </c>
      <c r="W1014" s="116">
        <v>0.35725999999999997</v>
      </c>
      <c r="X1014" s="116">
        <v>0.21159900000000004</v>
      </c>
      <c r="Y1014" s="116">
        <v>0.14566099999999996</v>
      </c>
      <c r="Z1014" s="1646">
        <f t="shared" si="156"/>
        <v>0.40771706880143305</v>
      </c>
      <c r="AA1014" s="1652">
        <v>62.316239999999993</v>
      </c>
      <c r="AB1014" s="116">
        <v>68.786994699999994</v>
      </c>
      <c r="AC1014" s="116">
        <v>-6.470754700000005</v>
      </c>
      <c r="AD1014" s="1646">
        <f t="shared" si="157"/>
        <v>-0.10383737369263624</v>
      </c>
      <c r="AE1014" s="1652">
        <v>62.67349999999999</v>
      </c>
      <c r="AF1014" s="116">
        <v>68.998593700000001</v>
      </c>
      <c r="AG1014" s="116">
        <v>-6.3250937000000045</v>
      </c>
      <c r="AH1014" s="1646">
        <f t="shared" si="158"/>
        <v>-0.10092134155584108</v>
      </c>
      <c r="AI1014" s="116">
        <v>57.315369999999987</v>
      </c>
      <c r="AJ1014" s="116">
        <v>64.455872099999993</v>
      </c>
      <c r="AK1014" s="116">
        <v>-7.1405021000000124</v>
      </c>
      <c r="AL1014" s="1655">
        <f t="shared" si="159"/>
        <v>-0.12458267476943818</v>
      </c>
    </row>
    <row r="1015" spans="2:38" outlineLevel="1">
      <c r="B1015" s="503" t="s">
        <v>1135</v>
      </c>
      <c r="C1015" s="116">
        <v>23.846150000000002</v>
      </c>
      <c r="D1015" s="116">
        <v>15.9020852</v>
      </c>
      <c r="E1015" s="116">
        <v>7.9440648000000023</v>
      </c>
      <c r="F1015" s="1646">
        <f t="shared" si="151"/>
        <v>0.33313825502229927</v>
      </c>
      <c r="G1015" s="116">
        <v>195.53418000000011</v>
      </c>
      <c r="H1015" s="116">
        <v>184.88187920000001</v>
      </c>
      <c r="I1015" s="116">
        <v>10.652300800000084</v>
      </c>
      <c r="J1015" s="1646">
        <f t="shared" si="152"/>
        <v>5.4477947538379624E-2</v>
      </c>
      <c r="K1015" s="116">
        <v>-0.34016999999999975</v>
      </c>
      <c r="L1015" s="116">
        <v>2.8896304000000006</v>
      </c>
      <c r="M1015" s="116">
        <v>-3.2298004000000002</v>
      </c>
      <c r="N1015" s="1646">
        <f t="shared" si="153"/>
        <v>9.4946656083722925</v>
      </c>
      <c r="O1015" s="1652">
        <v>0</v>
      </c>
      <c r="P1015" s="116">
        <v>0</v>
      </c>
      <c r="Q1015" s="116">
        <v>0</v>
      </c>
      <c r="R1015" s="1646">
        <f t="shared" si="154"/>
        <v>0</v>
      </c>
      <c r="S1015" s="116">
        <v>219.0401600000001</v>
      </c>
      <c r="T1015" s="116">
        <v>203.67359480000002</v>
      </c>
      <c r="U1015" s="116">
        <v>15.366565200000069</v>
      </c>
      <c r="V1015" s="1646">
        <f t="shared" si="155"/>
        <v>7.0154099595252595E-2</v>
      </c>
      <c r="W1015" s="116">
        <v>0.54016999999999993</v>
      </c>
      <c r="X1015" s="116">
        <v>0.38886000000000009</v>
      </c>
      <c r="Y1015" s="116">
        <v>0.15130999999999989</v>
      </c>
      <c r="Z1015" s="1646">
        <f t="shared" si="156"/>
        <v>0.28011551918840349</v>
      </c>
      <c r="AA1015" s="1652">
        <v>1.1752199999999999</v>
      </c>
      <c r="AB1015" s="116">
        <v>5.3555499999999991</v>
      </c>
      <c r="AC1015" s="116">
        <v>-4.1803299999999988</v>
      </c>
      <c r="AD1015" s="1646">
        <f t="shared" si="157"/>
        <v>-3.5570616565409021</v>
      </c>
      <c r="AE1015" s="1652">
        <v>1.71539</v>
      </c>
      <c r="AF1015" s="116">
        <v>5.7444099999999993</v>
      </c>
      <c r="AG1015" s="116">
        <v>-4.0290199999999992</v>
      </c>
      <c r="AH1015" s="1646">
        <f t="shared" si="158"/>
        <v>-2.3487486810579514</v>
      </c>
      <c r="AI1015" s="116">
        <v>1.3752200000000003</v>
      </c>
      <c r="AJ1015" s="116">
        <v>8.6340403999999999</v>
      </c>
      <c r="AK1015" s="116">
        <v>-7.2588203999999994</v>
      </c>
      <c r="AL1015" s="1655">
        <f t="shared" si="159"/>
        <v>-5.2782975814778705</v>
      </c>
    </row>
    <row r="1016" spans="2:38" outlineLevel="1">
      <c r="B1016" s="503" t="s">
        <v>1725</v>
      </c>
      <c r="C1016" s="116">
        <v>14.6</v>
      </c>
      <c r="D1016" s="116">
        <v>8.0216700000000003</v>
      </c>
      <c r="E1016" s="116">
        <v>6.5783300000000002</v>
      </c>
      <c r="F1016" s="1646">
        <f t="shared" si="151"/>
        <v>0.45057054794520551</v>
      </c>
      <c r="G1016" s="116">
        <v>0</v>
      </c>
      <c r="H1016" s="116">
        <v>0</v>
      </c>
      <c r="I1016" s="116">
        <v>0</v>
      </c>
      <c r="J1016" s="1646">
        <f t="shared" si="152"/>
        <v>0</v>
      </c>
      <c r="K1016" s="116">
        <v>0</v>
      </c>
      <c r="L1016" s="116">
        <v>0</v>
      </c>
      <c r="M1016" s="116">
        <v>0</v>
      </c>
      <c r="N1016" s="1646">
        <f t="shared" si="153"/>
        <v>0</v>
      </c>
      <c r="O1016" s="1652">
        <v>0</v>
      </c>
      <c r="P1016" s="116">
        <v>0</v>
      </c>
      <c r="Q1016" s="116">
        <v>0</v>
      </c>
      <c r="R1016" s="1646">
        <f t="shared" si="154"/>
        <v>0</v>
      </c>
      <c r="S1016" s="116">
        <v>14.6</v>
      </c>
      <c r="T1016" s="116">
        <v>8.0216700000000003</v>
      </c>
      <c r="U1016" s="116">
        <v>6.5783300000000002</v>
      </c>
      <c r="V1016" s="1646">
        <f t="shared" si="155"/>
        <v>0.45057054794520551</v>
      </c>
      <c r="W1016" s="116">
        <v>0</v>
      </c>
      <c r="X1016" s="116">
        <v>7.75</v>
      </c>
      <c r="Y1016" s="116">
        <v>-7.75</v>
      </c>
      <c r="Z1016" s="1646">
        <f t="shared" si="156"/>
        <v>0</v>
      </c>
      <c r="AA1016" s="1652">
        <v>0</v>
      </c>
      <c r="AB1016" s="116">
        <v>0</v>
      </c>
      <c r="AC1016" s="116">
        <v>0</v>
      </c>
      <c r="AD1016" s="1646">
        <f t="shared" si="157"/>
        <v>0</v>
      </c>
      <c r="AE1016" s="1652">
        <v>0</v>
      </c>
      <c r="AF1016" s="116">
        <v>7.75</v>
      </c>
      <c r="AG1016" s="116">
        <v>-7.75</v>
      </c>
      <c r="AH1016" s="1646">
        <f t="shared" si="158"/>
        <v>0</v>
      </c>
      <c r="AI1016" s="116">
        <v>0</v>
      </c>
      <c r="AJ1016" s="116">
        <v>7.75</v>
      </c>
      <c r="AK1016" s="116">
        <v>-7.75</v>
      </c>
      <c r="AL1016" s="1655">
        <f t="shared" si="159"/>
        <v>0</v>
      </c>
    </row>
    <row r="1017" spans="2:38" outlineLevel="1">
      <c r="B1017" s="503" t="s">
        <v>2445</v>
      </c>
      <c r="C1017" s="116">
        <v>0</v>
      </c>
      <c r="D1017" s="116">
        <v>0</v>
      </c>
      <c r="E1017" s="116">
        <v>0</v>
      </c>
      <c r="F1017" s="1646">
        <f t="shared" si="151"/>
        <v>0</v>
      </c>
      <c r="G1017" s="116">
        <v>-16.619730000000001</v>
      </c>
      <c r="H1017" s="116">
        <v>-12.1871306</v>
      </c>
      <c r="I1017" s="116">
        <v>-4.4325993999999991</v>
      </c>
      <c r="J1017" s="1646">
        <f t="shared" si="152"/>
        <v>0.26670706443486142</v>
      </c>
      <c r="K1017" s="116">
        <v>-12</v>
      </c>
      <c r="L1017" s="116">
        <v>-4.5069990000000013</v>
      </c>
      <c r="M1017" s="116">
        <v>-7.4930009999999987</v>
      </c>
      <c r="N1017" s="1646">
        <f t="shared" si="153"/>
        <v>0.62441674999999985</v>
      </c>
      <c r="O1017" s="1652">
        <v>0.10085000000000001</v>
      </c>
      <c r="P1017" s="116">
        <v>5.99581E-2</v>
      </c>
      <c r="Q1017" s="116">
        <v>4.0891900000000009E-2</v>
      </c>
      <c r="R1017" s="1646">
        <f t="shared" si="154"/>
        <v>0.40547248388696089</v>
      </c>
      <c r="S1017" s="116">
        <v>-28.518879999999999</v>
      </c>
      <c r="T1017" s="116">
        <v>-16.634171500000001</v>
      </c>
      <c r="U1017" s="116">
        <v>-11.8847085</v>
      </c>
      <c r="V1017" s="1646">
        <f t="shared" si="155"/>
        <v>0.41673124961429064</v>
      </c>
      <c r="W1017" s="116">
        <v>0</v>
      </c>
      <c r="X1017" s="116">
        <v>0</v>
      </c>
      <c r="Y1017" s="116">
        <v>0</v>
      </c>
      <c r="Z1017" s="1646">
        <f t="shared" si="156"/>
        <v>0</v>
      </c>
      <c r="AA1017" s="1652">
        <v>-1.19316</v>
      </c>
      <c r="AB1017" s="116">
        <v>-0.20353519999999992</v>
      </c>
      <c r="AC1017" s="116">
        <v>-0.98962480000000019</v>
      </c>
      <c r="AD1017" s="1646">
        <f t="shared" si="157"/>
        <v>0.82941499882664538</v>
      </c>
      <c r="AE1017" s="1652">
        <v>-1.19316</v>
      </c>
      <c r="AF1017" s="116">
        <v>-0.20353519999999992</v>
      </c>
      <c r="AG1017" s="116">
        <v>-0.98962480000000019</v>
      </c>
      <c r="AH1017" s="1646">
        <f t="shared" si="158"/>
        <v>0.82941499882664538</v>
      </c>
      <c r="AI1017" s="116">
        <v>-13.092309999999999</v>
      </c>
      <c r="AJ1017" s="116">
        <v>-4.6505761000000021</v>
      </c>
      <c r="AK1017" s="116">
        <v>-8.4417338999999973</v>
      </c>
      <c r="AL1017" s="1655">
        <f t="shared" si="159"/>
        <v>0.64478567189441727</v>
      </c>
    </row>
    <row r="1018" spans="2:38" outlineLevel="1">
      <c r="B1018" s="503" t="s">
        <v>1161</v>
      </c>
      <c r="C1018" s="116">
        <v>69.483320000000006</v>
      </c>
      <c r="D1018" s="116">
        <v>29.672113200000005</v>
      </c>
      <c r="E1018" s="116">
        <v>39.811206800000001</v>
      </c>
      <c r="F1018" s="1646">
        <f t="shared" si="151"/>
        <v>0.57296062997565456</v>
      </c>
      <c r="G1018" s="116">
        <v>44.994010000000003</v>
      </c>
      <c r="H1018" s="116">
        <v>19.0801339</v>
      </c>
      <c r="I1018" s="116">
        <v>25.913876100000003</v>
      </c>
      <c r="J1018" s="1646">
        <f t="shared" si="152"/>
        <v>0.57594057742352822</v>
      </c>
      <c r="K1018" s="116">
        <v>70.307679999999991</v>
      </c>
      <c r="L1018" s="116">
        <v>69.200711000000013</v>
      </c>
      <c r="M1018" s="116">
        <v>1.1069689999999828</v>
      </c>
      <c r="N1018" s="1646">
        <f t="shared" si="153"/>
        <v>1.5744638423568845E-2</v>
      </c>
      <c r="O1018" s="1652">
        <v>74.906840000000003</v>
      </c>
      <c r="P1018" s="116">
        <v>89.232283999999993</v>
      </c>
      <c r="Q1018" s="116">
        <v>-14.325444000000003</v>
      </c>
      <c r="R1018" s="1646">
        <f t="shared" si="154"/>
        <v>-0.19124346988873114</v>
      </c>
      <c r="S1018" s="116">
        <v>259.69184999999999</v>
      </c>
      <c r="T1018" s="116">
        <v>207.18524210000004</v>
      </c>
      <c r="U1018" s="116">
        <v>52.50660789999997</v>
      </c>
      <c r="V1018" s="1646">
        <f t="shared" si="155"/>
        <v>0.20218812373203077</v>
      </c>
      <c r="W1018" s="116">
        <v>2.7974300000000003</v>
      </c>
      <c r="X1018" s="116">
        <v>1.9476935</v>
      </c>
      <c r="Y1018" s="116">
        <v>0.84973650000000045</v>
      </c>
      <c r="Z1018" s="1646">
        <f t="shared" si="156"/>
        <v>0.30375612615865288</v>
      </c>
      <c r="AA1018" s="1652">
        <v>3.5914600000000001</v>
      </c>
      <c r="AB1018" s="116">
        <v>2.3781094000000005</v>
      </c>
      <c r="AC1018" s="116">
        <v>1.2133505999999998</v>
      </c>
      <c r="AD1018" s="1646">
        <f t="shared" si="157"/>
        <v>0.33784327265234748</v>
      </c>
      <c r="AE1018" s="1652">
        <v>6.38889</v>
      </c>
      <c r="AF1018" s="116">
        <v>4.3258029000000002</v>
      </c>
      <c r="AG1018" s="116">
        <v>2.0630870999999997</v>
      </c>
      <c r="AH1018" s="1646">
        <f t="shared" si="158"/>
        <v>0.32291792470992609</v>
      </c>
      <c r="AI1018" s="116">
        <v>151.60340999999997</v>
      </c>
      <c r="AJ1018" s="116">
        <v>162.75879789999996</v>
      </c>
      <c r="AK1018" s="116">
        <v>-11.155387900000001</v>
      </c>
      <c r="AL1018" s="1655">
        <f t="shared" si="159"/>
        <v>-7.3582697777048706E-2</v>
      </c>
    </row>
    <row r="1019" spans="2:38" outlineLevel="1">
      <c r="B1019" s="503" t="s">
        <v>2405</v>
      </c>
      <c r="C1019" s="116">
        <v>0</v>
      </c>
      <c r="D1019" s="116">
        <v>0</v>
      </c>
      <c r="E1019" s="116">
        <v>0</v>
      </c>
      <c r="F1019" s="1646">
        <f t="shared" si="151"/>
        <v>0</v>
      </c>
      <c r="G1019" s="116">
        <v>12.16752</v>
      </c>
      <c r="H1019" s="116">
        <v>6.9585348000000007</v>
      </c>
      <c r="I1019" s="116">
        <v>5.2089851999999999</v>
      </c>
      <c r="J1019" s="1646">
        <f t="shared" si="152"/>
        <v>0.4281057438163241</v>
      </c>
      <c r="K1019" s="116">
        <v>-12.16752</v>
      </c>
      <c r="L1019" s="116">
        <v>0</v>
      </c>
      <c r="M1019" s="116">
        <v>-12.16752</v>
      </c>
      <c r="N1019" s="1646">
        <f t="shared" si="153"/>
        <v>1</v>
      </c>
      <c r="O1019" s="1652">
        <v>0</v>
      </c>
      <c r="P1019" s="116">
        <v>0</v>
      </c>
      <c r="Q1019" s="116">
        <v>0</v>
      </c>
      <c r="R1019" s="1646">
        <f t="shared" si="154"/>
        <v>0</v>
      </c>
      <c r="S1019" s="116">
        <v>0</v>
      </c>
      <c r="T1019" s="116">
        <v>6.9585348000000007</v>
      </c>
      <c r="U1019" s="116">
        <v>-6.9585348000000007</v>
      </c>
      <c r="V1019" s="1646">
        <f t="shared" si="155"/>
        <v>0</v>
      </c>
      <c r="W1019" s="116">
        <v>0</v>
      </c>
      <c r="X1019" s="116">
        <v>0</v>
      </c>
      <c r="Y1019" s="116">
        <v>0</v>
      </c>
      <c r="Z1019" s="1646">
        <f t="shared" si="156"/>
        <v>0</v>
      </c>
      <c r="AA1019" s="1652">
        <v>0</v>
      </c>
      <c r="AB1019" s="116">
        <v>0</v>
      </c>
      <c r="AC1019" s="116">
        <v>0</v>
      </c>
      <c r="AD1019" s="1646">
        <f t="shared" si="157"/>
        <v>0</v>
      </c>
      <c r="AE1019" s="1652">
        <v>0</v>
      </c>
      <c r="AF1019" s="116">
        <v>0</v>
      </c>
      <c r="AG1019" s="116">
        <v>0</v>
      </c>
      <c r="AH1019" s="1646">
        <f t="shared" si="158"/>
        <v>0</v>
      </c>
      <c r="AI1019" s="116">
        <v>-12.16752</v>
      </c>
      <c r="AJ1019" s="116">
        <v>0</v>
      </c>
      <c r="AK1019" s="116">
        <v>-12.16752</v>
      </c>
      <c r="AL1019" s="1655">
        <f t="shared" si="159"/>
        <v>1</v>
      </c>
    </row>
    <row r="1020" spans="2:38" outlineLevel="1">
      <c r="B1020" s="503" t="s">
        <v>2153</v>
      </c>
      <c r="C1020" s="116">
        <v>0</v>
      </c>
      <c r="D1020" s="116">
        <v>0</v>
      </c>
      <c r="E1020" s="116">
        <v>0</v>
      </c>
      <c r="F1020" s="1646">
        <f t="shared" si="151"/>
        <v>0</v>
      </c>
      <c r="G1020" s="116">
        <v>0</v>
      </c>
      <c r="H1020" s="116">
        <v>0</v>
      </c>
      <c r="I1020" s="116">
        <v>0</v>
      </c>
      <c r="J1020" s="1646">
        <f t="shared" si="152"/>
        <v>0</v>
      </c>
      <c r="K1020" s="116">
        <v>1.5630540000000002</v>
      </c>
      <c r="L1020" s="116">
        <v>14.7919164</v>
      </c>
      <c r="M1020" s="116">
        <v>-13.228862400000001</v>
      </c>
      <c r="N1020" s="1646">
        <f t="shared" si="153"/>
        <v>-8.4634711276769696</v>
      </c>
      <c r="O1020" s="1652">
        <v>0</v>
      </c>
      <c r="P1020" s="116">
        <v>0</v>
      </c>
      <c r="Q1020" s="116">
        <v>0</v>
      </c>
      <c r="R1020" s="1646">
        <f t="shared" si="154"/>
        <v>0</v>
      </c>
      <c r="S1020" s="116">
        <v>1.5630540000000002</v>
      </c>
      <c r="T1020" s="116">
        <v>14.7919164</v>
      </c>
      <c r="U1020" s="116">
        <v>-13.228862400000001</v>
      </c>
      <c r="V1020" s="1646">
        <f t="shared" si="155"/>
        <v>-8.4634711276769696</v>
      </c>
      <c r="W1020" s="116">
        <v>0</v>
      </c>
      <c r="X1020" s="116">
        <v>0</v>
      </c>
      <c r="Y1020" s="116">
        <v>0</v>
      </c>
      <c r="Z1020" s="1646">
        <f t="shared" si="156"/>
        <v>0</v>
      </c>
      <c r="AA1020" s="1652">
        <v>0</v>
      </c>
      <c r="AB1020" s="116">
        <v>0</v>
      </c>
      <c r="AC1020" s="116">
        <v>0</v>
      </c>
      <c r="AD1020" s="1646">
        <f t="shared" si="157"/>
        <v>0</v>
      </c>
      <c r="AE1020" s="1652">
        <v>0</v>
      </c>
      <c r="AF1020" s="116">
        <v>0</v>
      </c>
      <c r="AG1020" s="116">
        <v>0</v>
      </c>
      <c r="AH1020" s="1646">
        <f t="shared" si="158"/>
        <v>0</v>
      </c>
      <c r="AI1020" s="116">
        <v>1.5630540000000002</v>
      </c>
      <c r="AJ1020" s="116">
        <v>14.7919164</v>
      </c>
      <c r="AK1020" s="116">
        <v>-13.228862400000001</v>
      </c>
      <c r="AL1020" s="1655">
        <f t="shared" si="159"/>
        <v>-8.4634711276769696</v>
      </c>
    </row>
    <row r="1021" spans="2:38" outlineLevel="1">
      <c r="B1021" s="503" t="s">
        <v>1057</v>
      </c>
      <c r="C1021" s="116">
        <v>367.07350000000002</v>
      </c>
      <c r="D1021" s="116">
        <v>267.27705932000015</v>
      </c>
      <c r="E1021" s="116">
        <v>99.796440679999819</v>
      </c>
      <c r="F1021" s="1646">
        <f t="shared" si="151"/>
        <v>0.27187045831420631</v>
      </c>
      <c r="G1021" s="116">
        <v>129.78718000000001</v>
      </c>
      <c r="H1021" s="116">
        <v>48.463374700000003</v>
      </c>
      <c r="I1021" s="116">
        <v>81.323805299999989</v>
      </c>
      <c r="J1021" s="1646">
        <f t="shared" si="152"/>
        <v>0.62659351486025039</v>
      </c>
      <c r="K1021" s="116">
        <v>-33.330759999999998</v>
      </c>
      <c r="L1021" s="116">
        <v>-26.336838099999987</v>
      </c>
      <c r="M1021" s="116">
        <v>-6.9939219000000081</v>
      </c>
      <c r="N1021" s="1646">
        <f t="shared" si="153"/>
        <v>0.20983385617369688</v>
      </c>
      <c r="O1021" s="1652">
        <v>0</v>
      </c>
      <c r="P1021" s="116">
        <v>0</v>
      </c>
      <c r="Q1021" s="116">
        <v>0</v>
      </c>
      <c r="R1021" s="1646">
        <f t="shared" si="154"/>
        <v>0</v>
      </c>
      <c r="S1021" s="116">
        <v>463.52992</v>
      </c>
      <c r="T1021" s="116">
        <v>289.40359592000016</v>
      </c>
      <c r="U1021" s="116">
        <v>174.12632407999982</v>
      </c>
      <c r="V1021" s="1646">
        <f t="shared" si="155"/>
        <v>0.37565282534512512</v>
      </c>
      <c r="W1021" s="116">
        <v>9.3632500000000007</v>
      </c>
      <c r="X1021" s="116">
        <v>21.163395499999993</v>
      </c>
      <c r="Y1021" s="116">
        <v>-11.800145499999992</v>
      </c>
      <c r="Z1021" s="1646">
        <f t="shared" si="156"/>
        <v>-1.2602617146824011</v>
      </c>
      <c r="AA1021" s="1652">
        <v>4.7042700000000002</v>
      </c>
      <c r="AB1021" s="116">
        <v>3.3554434</v>
      </c>
      <c r="AC1021" s="116">
        <v>1.3488266000000004</v>
      </c>
      <c r="AD1021" s="1646">
        <f t="shared" si="157"/>
        <v>0.2867238912732476</v>
      </c>
      <c r="AE1021" s="1652">
        <v>14.06752</v>
      </c>
      <c r="AF1021" s="116">
        <v>24.518838899999992</v>
      </c>
      <c r="AG1021" s="116">
        <v>-10.451318899999992</v>
      </c>
      <c r="AH1021" s="1646">
        <f t="shared" si="158"/>
        <v>-0.74293968659721055</v>
      </c>
      <c r="AI1021" s="116">
        <v>-19.263239999999993</v>
      </c>
      <c r="AJ1021" s="116">
        <v>-1.8179991999999947</v>
      </c>
      <c r="AK1021" s="116">
        <v>-17.445240800000001</v>
      </c>
      <c r="AL1021" s="1655">
        <f t="shared" si="159"/>
        <v>0.90562339461066821</v>
      </c>
    </row>
    <row r="1022" spans="2:38" outlineLevel="1">
      <c r="B1022" s="503" t="s">
        <v>1389</v>
      </c>
      <c r="C1022" s="116">
        <v>0</v>
      </c>
      <c r="D1022" s="116">
        <v>0</v>
      </c>
      <c r="E1022" s="116">
        <v>0</v>
      </c>
      <c r="F1022" s="1646">
        <f t="shared" si="151"/>
        <v>0</v>
      </c>
      <c r="G1022" s="116">
        <v>61.876919999999998</v>
      </c>
      <c r="H1022" s="116">
        <v>44.995274130000013</v>
      </c>
      <c r="I1022" s="116">
        <v>16.881645869999986</v>
      </c>
      <c r="J1022" s="1646">
        <f t="shared" si="152"/>
        <v>0.27282621484715119</v>
      </c>
      <c r="K1022" s="116">
        <v>-5.5273400000000006</v>
      </c>
      <c r="L1022" s="116">
        <v>-2.0006602999999998</v>
      </c>
      <c r="M1022" s="116">
        <v>-3.5266797000000008</v>
      </c>
      <c r="N1022" s="1646">
        <f t="shared" si="153"/>
        <v>0.63804283796545902</v>
      </c>
      <c r="O1022" s="1652">
        <v>0</v>
      </c>
      <c r="P1022" s="116">
        <v>0</v>
      </c>
      <c r="Q1022" s="116">
        <v>0</v>
      </c>
      <c r="R1022" s="1646">
        <f t="shared" si="154"/>
        <v>0</v>
      </c>
      <c r="S1022" s="116">
        <v>56.349580000000003</v>
      </c>
      <c r="T1022" s="116">
        <v>42.994613830000006</v>
      </c>
      <c r="U1022" s="116">
        <v>13.354966169999992</v>
      </c>
      <c r="V1022" s="1646">
        <f t="shared" si="155"/>
        <v>0.237002053431454</v>
      </c>
      <c r="W1022" s="116">
        <v>0</v>
      </c>
      <c r="X1022" s="116">
        <v>0</v>
      </c>
      <c r="Y1022" s="116">
        <v>0</v>
      </c>
      <c r="Z1022" s="1646">
        <f t="shared" si="156"/>
        <v>0</v>
      </c>
      <c r="AA1022" s="1652">
        <v>0</v>
      </c>
      <c r="AB1022" s="116">
        <v>13.95</v>
      </c>
      <c r="AC1022" s="116">
        <v>-13.95</v>
      </c>
      <c r="AD1022" s="1646">
        <f t="shared" si="157"/>
        <v>0</v>
      </c>
      <c r="AE1022" s="1652">
        <v>0</v>
      </c>
      <c r="AF1022" s="116">
        <v>13.95</v>
      </c>
      <c r="AG1022" s="116">
        <v>-13.95</v>
      </c>
      <c r="AH1022" s="1646">
        <f t="shared" si="158"/>
        <v>0</v>
      </c>
      <c r="AI1022" s="116">
        <v>-5.5273400000000006</v>
      </c>
      <c r="AJ1022" s="116">
        <v>11.949339700000001</v>
      </c>
      <c r="AK1022" s="116">
        <v>-17.476679700000002</v>
      </c>
      <c r="AL1022" s="1655">
        <f t="shared" si="159"/>
        <v>3.1618608046546801</v>
      </c>
    </row>
    <row r="1023" spans="2:38" outlineLevel="1">
      <c r="B1023" s="503" t="s">
        <v>1615</v>
      </c>
      <c r="C1023" s="116">
        <v>0</v>
      </c>
      <c r="D1023" s="116">
        <v>0</v>
      </c>
      <c r="E1023" s="116">
        <v>0</v>
      </c>
      <c r="F1023" s="1646">
        <f t="shared" si="151"/>
        <v>0</v>
      </c>
      <c r="G1023" s="116">
        <v>17.26239</v>
      </c>
      <c r="H1023" s="116">
        <v>49.629103000000001</v>
      </c>
      <c r="I1023" s="116">
        <v>-32.366713000000004</v>
      </c>
      <c r="J1023" s="1646">
        <f t="shared" si="152"/>
        <v>-1.8749844604368227</v>
      </c>
      <c r="K1023" s="116">
        <v>2.6718000000000002</v>
      </c>
      <c r="L1023" s="116">
        <v>22.589728599999997</v>
      </c>
      <c r="M1023" s="116">
        <v>-19.9179286</v>
      </c>
      <c r="N1023" s="1646">
        <f t="shared" si="153"/>
        <v>-7.4548725952541348</v>
      </c>
      <c r="O1023" s="1652">
        <v>0</v>
      </c>
      <c r="P1023" s="116">
        <v>0</v>
      </c>
      <c r="Q1023" s="116">
        <v>0</v>
      </c>
      <c r="R1023" s="1646">
        <f t="shared" si="154"/>
        <v>0</v>
      </c>
      <c r="S1023" s="116">
        <v>19.934189999999997</v>
      </c>
      <c r="T1023" s="116">
        <v>72.218831600000001</v>
      </c>
      <c r="U1023" s="116">
        <v>-52.2846416</v>
      </c>
      <c r="V1023" s="1646">
        <f t="shared" si="155"/>
        <v>-2.6228626094162846</v>
      </c>
      <c r="W1023" s="116">
        <v>0</v>
      </c>
      <c r="X1023" s="116">
        <v>0</v>
      </c>
      <c r="Y1023" s="116">
        <v>0</v>
      </c>
      <c r="Z1023" s="1646">
        <f t="shared" si="156"/>
        <v>0</v>
      </c>
      <c r="AA1023" s="1652">
        <v>0</v>
      </c>
      <c r="AB1023" s="116">
        <v>0</v>
      </c>
      <c r="AC1023" s="116">
        <v>0</v>
      </c>
      <c r="AD1023" s="1646">
        <f t="shared" si="157"/>
        <v>0</v>
      </c>
      <c r="AE1023" s="1652">
        <v>0</v>
      </c>
      <c r="AF1023" s="116">
        <v>0</v>
      </c>
      <c r="AG1023" s="116">
        <v>0</v>
      </c>
      <c r="AH1023" s="1646">
        <f t="shared" si="158"/>
        <v>0</v>
      </c>
      <c r="AI1023" s="116">
        <v>2.6718000000000002</v>
      </c>
      <c r="AJ1023" s="116">
        <v>22.589728599999997</v>
      </c>
      <c r="AK1023" s="116">
        <v>-19.9179286</v>
      </c>
      <c r="AL1023" s="1655">
        <f t="shared" si="159"/>
        <v>-7.4548725952541348</v>
      </c>
    </row>
    <row r="1024" spans="2:38" outlineLevel="1">
      <c r="B1024" s="503" t="s">
        <v>1609</v>
      </c>
      <c r="C1024" s="116">
        <v>9.7504299999999997</v>
      </c>
      <c r="D1024" s="116">
        <v>111.7871868</v>
      </c>
      <c r="E1024" s="116">
        <v>-102.03675680000001</v>
      </c>
      <c r="F1024" s="1646">
        <f t="shared" si="151"/>
        <v>-10.464846863163984</v>
      </c>
      <c r="G1024" s="116">
        <v>4.8008599999999992</v>
      </c>
      <c r="H1024" s="116">
        <v>1.8219744000000004</v>
      </c>
      <c r="I1024" s="116">
        <v>2.978885599999999</v>
      </c>
      <c r="J1024" s="1646">
        <f t="shared" si="152"/>
        <v>0.6204899955424652</v>
      </c>
      <c r="K1024" s="116">
        <v>5.7008599999999996</v>
      </c>
      <c r="L1024" s="116">
        <v>8.6498689999999989</v>
      </c>
      <c r="M1024" s="116">
        <v>-2.9490089999999993</v>
      </c>
      <c r="N1024" s="1646">
        <f t="shared" si="153"/>
        <v>-0.517291952442263</v>
      </c>
      <c r="O1024" s="1652">
        <v>0</v>
      </c>
      <c r="P1024" s="116">
        <v>0</v>
      </c>
      <c r="Q1024" s="116">
        <v>0</v>
      </c>
      <c r="R1024" s="1646">
        <f t="shared" si="154"/>
        <v>0</v>
      </c>
      <c r="S1024" s="116">
        <v>20.25215</v>
      </c>
      <c r="T1024" s="116">
        <v>122.25903020000001</v>
      </c>
      <c r="U1024" s="116">
        <v>-102.00688020000001</v>
      </c>
      <c r="V1024" s="1646">
        <f t="shared" si="155"/>
        <v>-5.0368420241801495</v>
      </c>
      <c r="W1024" s="116">
        <v>42.901720000000005</v>
      </c>
      <c r="X1024" s="116">
        <v>37.627432400000004</v>
      </c>
      <c r="Y1024" s="116">
        <v>5.2742875999999956</v>
      </c>
      <c r="Z1024" s="1646">
        <f t="shared" si="156"/>
        <v>0.12293883788342275</v>
      </c>
      <c r="AA1024" s="1652">
        <v>-10.79828</v>
      </c>
      <c r="AB1024" s="116">
        <v>11.839167100000001</v>
      </c>
      <c r="AC1024" s="116">
        <v>-22.637447100000003</v>
      </c>
      <c r="AD1024" s="1646">
        <f t="shared" si="157"/>
        <v>2.0963937867882665</v>
      </c>
      <c r="AE1024" s="1652">
        <v>32.103439999999999</v>
      </c>
      <c r="AF1024" s="116">
        <v>49.466599500000001</v>
      </c>
      <c r="AG1024" s="116">
        <v>-17.363159500000002</v>
      </c>
      <c r="AH1024" s="1646">
        <f t="shared" si="158"/>
        <v>-0.54085043534275457</v>
      </c>
      <c r="AI1024" s="116">
        <v>37.804300000000005</v>
      </c>
      <c r="AJ1024" s="116">
        <v>58.116468500000003</v>
      </c>
      <c r="AK1024" s="116">
        <v>-20.312168499999999</v>
      </c>
      <c r="AL1024" s="1655">
        <f t="shared" si="159"/>
        <v>-0.53729783384429808</v>
      </c>
    </row>
    <row r="1025" spans="2:38" outlineLevel="1">
      <c r="B1025" s="503" t="s">
        <v>2949</v>
      </c>
      <c r="C1025" s="116">
        <v>0</v>
      </c>
      <c r="D1025" s="116">
        <v>0</v>
      </c>
      <c r="E1025" s="116">
        <v>0</v>
      </c>
      <c r="F1025" s="1646">
        <f t="shared" si="151"/>
        <v>0</v>
      </c>
      <c r="G1025" s="116">
        <v>0</v>
      </c>
      <c r="H1025" s="116">
        <v>0</v>
      </c>
      <c r="I1025" s="116">
        <v>0</v>
      </c>
      <c r="J1025" s="1646">
        <f t="shared" si="152"/>
        <v>0</v>
      </c>
      <c r="K1025" s="116">
        <v>0</v>
      </c>
      <c r="L1025" s="116">
        <v>0</v>
      </c>
      <c r="M1025" s="116">
        <v>0</v>
      </c>
      <c r="N1025" s="1646">
        <f t="shared" si="153"/>
        <v>0</v>
      </c>
      <c r="O1025" s="1652">
        <v>0</v>
      </c>
      <c r="P1025" s="116">
        <v>27.950030000000002</v>
      </c>
      <c r="Q1025" s="116">
        <v>-27.950030000000002</v>
      </c>
      <c r="R1025" s="1646">
        <f t="shared" si="154"/>
        <v>0</v>
      </c>
      <c r="S1025" s="116">
        <v>0</v>
      </c>
      <c r="T1025" s="116">
        <v>27.950030000000002</v>
      </c>
      <c r="U1025" s="116">
        <v>-27.950030000000002</v>
      </c>
      <c r="V1025" s="1646">
        <f t="shared" si="155"/>
        <v>0</v>
      </c>
      <c r="W1025" s="116">
        <v>0</v>
      </c>
      <c r="X1025" s="116">
        <v>0</v>
      </c>
      <c r="Y1025" s="116">
        <v>0</v>
      </c>
      <c r="Z1025" s="1646">
        <f t="shared" si="156"/>
        <v>0</v>
      </c>
      <c r="AA1025" s="1652">
        <v>0</v>
      </c>
      <c r="AB1025" s="116">
        <v>0</v>
      </c>
      <c r="AC1025" s="116">
        <v>0</v>
      </c>
      <c r="AD1025" s="1646">
        <f t="shared" si="157"/>
        <v>0</v>
      </c>
      <c r="AE1025" s="1652">
        <v>0</v>
      </c>
      <c r="AF1025" s="116">
        <v>0</v>
      </c>
      <c r="AG1025" s="116">
        <v>0</v>
      </c>
      <c r="AH1025" s="1646">
        <f t="shared" si="158"/>
        <v>0</v>
      </c>
      <c r="AI1025" s="116">
        <v>0</v>
      </c>
      <c r="AJ1025" s="116">
        <v>27.950030000000002</v>
      </c>
      <c r="AK1025" s="116">
        <v>-27.950030000000002</v>
      </c>
      <c r="AL1025" s="1655">
        <f t="shared" si="159"/>
        <v>0</v>
      </c>
    </row>
    <row r="1026" spans="2:38" outlineLevel="1">
      <c r="B1026" s="503" t="s">
        <v>1563</v>
      </c>
      <c r="C1026" s="116">
        <v>0.27520999999999995</v>
      </c>
      <c r="D1026" s="116">
        <v>0.15994</v>
      </c>
      <c r="E1026" s="116">
        <v>0.11526999999999998</v>
      </c>
      <c r="F1026" s="1646">
        <f t="shared" si="151"/>
        <v>0.41884379201337163</v>
      </c>
      <c r="G1026" s="116">
        <v>18.934190000000001</v>
      </c>
      <c r="H1026" s="116">
        <v>3.9599069</v>
      </c>
      <c r="I1026" s="116">
        <v>14.974283100000003</v>
      </c>
      <c r="J1026" s="1646">
        <f t="shared" si="152"/>
        <v>0.79085945054950868</v>
      </c>
      <c r="K1026" s="116">
        <v>4.80342</v>
      </c>
      <c r="L1026" s="116">
        <v>3.9780630000000001</v>
      </c>
      <c r="M1026" s="116">
        <v>0.82535700000000001</v>
      </c>
      <c r="N1026" s="1646">
        <f t="shared" si="153"/>
        <v>0.17182694829933673</v>
      </c>
      <c r="O1026" s="1652">
        <v>0</v>
      </c>
      <c r="P1026" s="116">
        <v>18.105360000000001</v>
      </c>
      <c r="Q1026" s="116">
        <v>-18.105360000000001</v>
      </c>
      <c r="R1026" s="1646">
        <f t="shared" si="154"/>
        <v>0</v>
      </c>
      <c r="S1026" s="116">
        <v>24.012820000000001</v>
      </c>
      <c r="T1026" s="116">
        <v>26.203269899999999</v>
      </c>
      <c r="U1026" s="116">
        <v>-2.1904498999999995</v>
      </c>
      <c r="V1026" s="1646">
        <f t="shared" si="155"/>
        <v>-9.1220019139776148E-2</v>
      </c>
      <c r="W1026" s="116">
        <v>0.10000000000000239</v>
      </c>
      <c r="X1026" s="116">
        <v>24.985959900000001</v>
      </c>
      <c r="Y1026" s="116">
        <v>-24.8859599</v>
      </c>
      <c r="Z1026" s="1646">
        <f t="shared" si="156"/>
        <v>-248.85959899999403</v>
      </c>
      <c r="AA1026" s="1652">
        <v>0.72306999999999999</v>
      </c>
      <c r="AB1026" s="116">
        <v>0.60165779999999991</v>
      </c>
      <c r="AC1026" s="116">
        <v>0.12141219999999998</v>
      </c>
      <c r="AD1026" s="1646">
        <f t="shared" si="157"/>
        <v>0.16791209703071625</v>
      </c>
      <c r="AE1026" s="1652">
        <v>0.8230700000000023</v>
      </c>
      <c r="AF1026" s="116">
        <v>25.587617700000003</v>
      </c>
      <c r="AG1026" s="116">
        <v>-24.764547699999998</v>
      </c>
      <c r="AH1026" s="1646">
        <f t="shared" si="158"/>
        <v>-30.088021310459535</v>
      </c>
      <c r="AI1026" s="116">
        <v>5.6264900000000022</v>
      </c>
      <c r="AJ1026" s="116">
        <v>47.671040700000006</v>
      </c>
      <c r="AK1026" s="116">
        <v>-42.044550700000002</v>
      </c>
      <c r="AL1026" s="1655">
        <f t="shared" si="159"/>
        <v>-7.4726073804449999</v>
      </c>
    </row>
    <row r="1027" spans="2:38" outlineLevel="1">
      <c r="B1027" s="503" t="s">
        <v>1335</v>
      </c>
      <c r="C1027" s="116">
        <v>21.280339999999999</v>
      </c>
      <c r="D1027" s="116">
        <v>16.223206800000003</v>
      </c>
      <c r="E1027" s="116">
        <v>5.0571331999999982</v>
      </c>
      <c r="F1027" s="1646">
        <f t="shared" si="151"/>
        <v>0.23764343990744502</v>
      </c>
      <c r="G1027" s="116">
        <v>46.740169999999992</v>
      </c>
      <c r="H1027" s="116">
        <v>40.635606000000003</v>
      </c>
      <c r="I1027" s="116">
        <v>6.104563999999991</v>
      </c>
      <c r="J1027" s="1646">
        <f t="shared" si="152"/>
        <v>0.13060637135038217</v>
      </c>
      <c r="K1027" s="116">
        <v>-0.2333299999999999</v>
      </c>
      <c r="L1027" s="116">
        <v>9.2859999999977559E-4</v>
      </c>
      <c r="M1027" s="116">
        <v>-0.23425859999999965</v>
      </c>
      <c r="N1027" s="1646">
        <f t="shared" si="153"/>
        <v>1.0039797711395866</v>
      </c>
      <c r="O1027" s="1652">
        <v>1.4</v>
      </c>
      <c r="P1027" s="116">
        <v>12.630625</v>
      </c>
      <c r="Q1027" s="116">
        <v>-11.230625</v>
      </c>
      <c r="R1027" s="1646">
        <f t="shared" si="154"/>
        <v>-8.0218749999999996</v>
      </c>
      <c r="S1027" s="116">
        <v>69.187179999999998</v>
      </c>
      <c r="T1027" s="116">
        <v>69.490366399999999</v>
      </c>
      <c r="U1027" s="116">
        <v>-0.30318640000000596</v>
      </c>
      <c r="V1027" s="1646">
        <f t="shared" si="155"/>
        <v>-4.3821181901040913E-3</v>
      </c>
      <c r="W1027" s="116">
        <v>56.413669999999996</v>
      </c>
      <c r="X1027" s="116">
        <v>85.933739199999991</v>
      </c>
      <c r="Y1027" s="116">
        <v>-29.520069199999998</v>
      </c>
      <c r="Z1027" s="1646">
        <f t="shared" si="156"/>
        <v>-0.52327865214229108</v>
      </c>
      <c r="AA1027" s="1652">
        <v>16.328200000000002</v>
      </c>
      <c r="AB1027" s="116">
        <v>24.544615799999999</v>
      </c>
      <c r="AC1027" s="116">
        <v>-8.2164157999999983</v>
      </c>
      <c r="AD1027" s="1646">
        <f t="shared" si="157"/>
        <v>-0.50320401513945179</v>
      </c>
      <c r="AE1027" s="1652">
        <v>72.741869999999992</v>
      </c>
      <c r="AF1027" s="116">
        <v>110.47835499999999</v>
      </c>
      <c r="AG1027" s="116">
        <v>-37.736485000000002</v>
      </c>
      <c r="AH1027" s="1646">
        <f t="shared" si="158"/>
        <v>-0.51877254461563893</v>
      </c>
      <c r="AI1027" s="116">
        <v>73.908539999999988</v>
      </c>
      <c r="AJ1027" s="116">
        <v>123.1099086</v>
      </c>
      <c r="AK1027" s="116">
        <v>-49.201368600000002</v>
      </c>
      <c r="AL1027" s="1655">
        <f t="shared" si="159"/>
        <v>-0.66570613625976116</v>
      </c>
    </row>
    <row r="1028" spans="2:38" outlineLevel="1">
      <c r="B1028" s="503" t="s">
        <v>1789</v>
      </c>
      <c r="C1028" s="116">
        <v>4.3599999999999986E-2</v>
      </c>
      <c r="D1028" s="116">
        <v>4.9540099999999997E-2</v>
      </c>
      <c r="E1028" s="116">
        <v>-5.940100000000008E-3</v>
      </c>
      <c r="F1028" s="1646">
        <f t="shared" si="151"/>
        <v>-0.13624082568807364</v>
      </c>
      <c r="G1028" s="116">
        <v>4.6145299999999994</v>
      </c>
      <c r="H1028" s="116">
        <v>3.9472392999999997</v>
      </c>
      <c r="I1028" s="116">
        <v>0.66729070000000001</v>
      </c>
      <c r="J1028" s="1646">
        <f t="shared" si="152"/>
        <v>0.14460642795691003</v>
      </c>
      <c r="K1028" s="116">
        <v>6.8265000000000002</v>
      </c>
      <c r="L1028" s="116">
        <v>4.0247089999999996</v>
      </c>
      <c r="M1028" s="116">
        <v>2.8017910000000001</v>
      </c>
      <c r="N1028" s="1646">
        <f t="shared" si="153"/>
        <v>0.41042862374569694</v>
      </c>
      <c r="O1028" s="1652">
        <v>53.645300000000006</v>
      </c>
      <c r="P1028" s="116">
        <v>111.22345000000001</v>
      </c>
      <c r="Q1028" s="116">
        <v>-57.578150000000008</v>
      </c>
      <c r="R1028" s="1646">
        <f t="shared" si="154"/>
        <v>-1.0733121074912435</v>
      </c>
      <c r="S1028" s="116">
        <v>65.129930000000002</v>
      </c>
      <c r="T1028" s="116">
        <v>119.24493840000001</v>
      </c>
      <c r="U1028" s="116">
        <v>-54.115008400000008</v>
      </c>
      <c r="V1028" s="1646">
        <f t="shared" si="155"/>
        <v>-0.83087773010043164</v>
      </c>
      <c r="W1028" s="116">
        <v>0</v>
      </c>
      <c r="X1028" s="116">
        <v>0</v>
      </c>
      <c r="Y1028" s="116">
        <v>0</v>
      </c>
      <c r="Z1028" s="1646">
        <f t="shared" si="156"/>
        <v>0</v>
      </c>
      <c r="AA1028" s="1652">
        <v>2.5521400000000001</v>
      </c>
      <c r="AB1028" s="116">
        <v>0.23165520000000001</v>
      </c>
      <c r="AC1028" s="116">
        <v>2.3204847999999996</v>
      </c>
      <c r="AD1028" s="1646">
        <f t="shared" si="157"/>
        <v>0.90923099829946619</v>
      </c>
      <c r="AE1028" s="1652">
        <v>2.5521400000000001</v>
      </c>
      <c r="AF1028" s="116">
        <v>0.23165520000000001</v>
      </c>
      <c r="AG1028" s="116">
        <v>2.3204847999999996</v>
      </c>
      <c r="AH1028" s="1646">
        <f t="shared" si="158"/>
        <v>0.90923099829946619</v>
      </c>
      <c r="AI1028" s="116">
        <v>63.023940000000003</v>
      </c>
      <c r="AJ1028" s="116">
        <v>115.47981420000001</v>
      </c>
      <c r="AK1028" s="116">
        <v>-52.455874200000004</v>
      </c>
      <c r="AL1028" s="1655">
        <f t="shared" si="159"/>
        <v>-0.83231664348499956</v>
      </c>
    </row>
    <row r="1029" spans="2:38" outlineLevel="1">
      <c r="B1029" s="536" t="s">
        <v>1153</v>
      </c>
      <c r="C1029" s="423">
        <v>1.8</v>
      </c>
      <c r="D1029" s="423">
        <v>1.0535700000000001</v>
      </c>
      <c r="E1029" s="423">
        <v>0.74642999999999982</v>
      </c>
      <c r="F1029" s="1647">
        <f t="shared" si="151"/>
        <v>0.41468333333333324</v>
      </c>
      <c r="G1029" s="423">
        <v>195.75043000000011</v>
      </c>
      <c r="H1029" s="423">
        <v>204.76581210000018</v>
      </c>
      <c r="I1029" s="423">
        <v>-9.0153821000000747</v>
      </c>
      <c r="J1029" s="1647">
        <f t="shared" si="152"/>
        <v>-4.6055490657160088E-2</v>
      </c>
      <c r="K1029" s="423">
        <v>0</v>
      </c>
      <c r="L1029" s="423">
        <v>0</v>
      </c>
      <c r="M1029" s="423">
        <v>0</v>
      </c>
      <c r="N1029" s="1647">
        <f t="shared" si="153"/>
        <v>0</v>
      </c>
      <c r="O1029" s="1653">
        <v>0</v>
      </c>
      <c r="P1029" s="423">
        <v>0</v>
      </c>
      <c r="Q1029" s="423">
        <v>0</v>
      </c>
      <c r="R1029" s="1647">
        <f t="shared" si="154"/>
        <v>0</v>
      </c>
      <c r="S1029" s="423">
        <v>197.55043000000012</v>
      </c>
      <c r="T1029" s="423">
        <v>205.81938210000018</v>
      </c>
      <c r="U1029" s="423">
        <v>-8.2689521000000816</v>
      </c>
      <c r="V1029" s="1647">
        <f t="shared" si="155"/>
        <v>-4.1857423949925476E-2</v>
      </c>
      <c r="W1029" s="423">
        <v>0</v>
      </c>
      <c r="X1029" s="423">
        <v>208.21516280000012</v>
      </c>
      <c r="Y1029" s="423">
        <v>-208.21516280000012</v>
      </c>
      <c r="Z1029" s="1647">
        <f t="shared" si="156"/>
        <v>0</v>
      </c>
      <c r="AA1029" s="1653">
        <v>235.88204999999999</v>
      </c>
      <c r="AB1029" s="423">
        <v>200.18549323000008</v>
      </c>
      <c r="AC1029" s="423">
        <v>35.696556769999908</v>
      </c>
      <c r="AD1029" s="1647">
        <f t="shared" si="157"/>
        <v>0.1513322305364054</v>
      </c>
      <c r="AE1029" s="1653">
        <v>235.88204999999999</v>
      </c>
      <c r="AF1029" s="423">
        <v>408.40065603000016</v>
      </c>
      <c r="AG1029" s="423">
        <v>-172.5186060300002</v>
      </c>
      <c r="AH1029" s="1647">
        <f t="shared" si="158"/>
        <v>-0.73137657583525417</v>
      </c>
      <c r="AI1029" s="423">
        <v>235.88204999999999</v>
      </c>
      <c r="AJ1029" s="423">
        <v>408.40065603000016</v>
      </c>
      <c r="AK1029" s="423">
        <v>-172.5186060300002</v>
      </c>
      <c r="AL1029" s="1656">
        <f t="shared" si="159"/>
        <v>-0.73137657583525417</v>
      </c>
    </row>
    <row r="1030" spans="2:38">
      <c r="B1030" s="503" t="s">
        <v>4888</v>
      </c>
      <c r="C1030" s="116">
        <f>SUM(C20:C1029)</f>
        <v>29917.065819971012</v>
      </c>
      <c r="D1030" s="116">
        <f>SUM(D20:D1029)</f>
        <v>20246.894384400006</v>
      </c>
      <c r="E1030" s="116">
        <f>C1030-D1030</f>
        <v>9670.1714355710064</v>
      </c>
      <c r="F1030" s="1646">
        <f t="shared" si="151"/>
        <v>0.3232326155834348</v>
      </c>
      <c r="G1030" s="116">
        <f t="shared" ref="G1030:H1030" si="160">SUM(G20:G1029)</f>
        <v>33462.365273807009</v>
      </c>
      <c r="H1030" s="116">
        <f t="shared" si="160"/>
        <v>22687.765973705009</v>
      </c>
      <c r="I1030" s="116">
        <f t="shared" ref="I1030:I1031" si="161">G1030-H1030</f>
        <v>10774.599300102</v>
      </c>
      <c r="J1030" s="1646">
        <f t="shared" si="152"/>
        <v>0.32199156311690619</v>
      </c>
      <c r="K1030" s="116">
        <f t="shared" ref="K1030:L1030" si="162">SUM(K20:K1029)</f>
        <v>33145.676422435965</v>
      </c>
      <c r="L1030" s="116">
        <f t="shared" si="162"/>
        <v>23863.123511964986</v>
      </c>
      <c r="M1030" s="116">
        <f t="shared" ref="M1030:M1031" si="163">K1030-L1030</f>
        <v>9282.5529104709785</v>
      </c>
      <c r="N1030" s="1646">
        <f t="shared" si="153"/>
        <v>0.28005320489364682</v>
      </c>
      <c r="O1030" s="1652">
        <f t="shared" ref="O1030:P1030" si="164">SUM(O20:O1029)</f>
        <v>29577.978342525967</v>
      </c>
      <c r="P1030" s="116">
        <f t="shared" si="164"/>
        <v>20354.942165366025</v>
      </c>
      <c r="Q1030" s="116">
        <f t="shared" ref="Q1030:Q1031" si="165">O1030-P1030</f>
        <v>9223.0361771599419</v>
      </c>
      <c r="R1030" s="1646">
        <f t="shared" si="154"/>
        <v>0.31182104707607589</v>
      </c>
      <c r="S1030" s="116">
        <f t="shared" ref="S1030:T1030" si="166">SUM(S20:S1029)</f>
        <v>126103.08585874</v>
      </c>
      <c r="T1030" s="116">
        <f t="shared" si="166"/>
        <v>87152.726035436062</v>
      </c>
      <c r="U1030" s="116">
        <f t="shared" ref="U1030:U1031" si="167">S1030-T1030</f>
        <v>38950.359823303937</v>
      </c>
      <c r="V1030" s="1646">
        <f t="shared" si="155"/>
        <v>0.30887713459237565</v>
      </c>
      <c r="W1030" s="116">
        <f t="shared" ref="W1030:X1030" si="168">SUM(W20:W1029)</f>
        <v>28577.462064806026</v>
      </c>
      <c r="X1030" s="116">
        <f t="shared" si="168"/>
        <v>20333.315032539984</v>
      </c>
      <c r="Y1030" s="116">
        <f t="shared" ref="Y1030:Y1031" si="169">W1030-X1030</f>
        <v>8244.1470322660425</v>
      </c>
      <c r="Z1030" s="1646">
        <f t="shared" si="156"/>
        <v>0.28848422626090892</v>
      </c>
      <c r="AA1030" s="1652">
        <f t="shared" ref="AA1030:AB1030" si="170">SUM(AA20:AA1029)</f>
        <v>29862.575441949979</v>
      </c>
      <c r="AB1030" s="116">
        <f t="shared" si="170"/>
        <v>20486.24455291302</v>
      </c>
      <c r="AC1030" s="116">
        <f t="shared" ref="AC1030:AC1031" si="171">AA1030-AB1030</f>
        <v>9376.330889036959</v>
      </c>
      <c r="AD1030" s="1646">
        <f t="shared" si="157"/>
        <v>0.31398266058008489</v>
      </c>
      <c r="AE1030" s="1652">
        <f t="shared" ref="AE1030:AF1030" si="172">SUM(AE20:AE1029)</f>
        <v>58440.037506756016</v>
      </c>
      <c r="AF1030" s="116">
        <f t="shared" si="172"/>
        <v>40819.559585452989</v>
      </c>
      <c r="AG1030" s="116">
        <f t="shared" ref="AG1030:AG1031" si="173">AE1030-AF1030</f>
        <v>17620.477921303027</v>
      </c>
      <c r="AH1030" s="1646">
        <f t="shared" si="158"/>
        <v>0.30151380240414793</v>
      </c>
      <c r="AI1030" s="116">
        <f t="shared" ref="AI1030:AJ1030" si="174">SUM(AI20:AI1029)</f>
        <v>121163.69227171797</v>
      </c>
      <c r="AJ1030" s="116">
        <f t="shared" si="174"/>
        <v>85037.625262783986</v>
      </c>
      <c r="AK1030" s="116">
        <f t="shared" ref="AK1030:AK1031" si="175">AI1030-AJ1030</f>
        <v>36126.067008933984</v>
      </c>
      <c r="AL1030" s="1655">
        <f t="shared" si="159"/>
        <v>0.29815917897185551</v>
      </c>
    </row>
    <row r="1031" spans="2:38" ht="15.75" thickBot="1">
      <c r="B1031" s="784" t="s">
        <v>783</v>
      </c>
      <c r="C1031" s="477">
        <f>C1030+C18</f>
        <v>39634.870410811003</v>
      </c>
      <c r="D1031" s="477">
        <f>D1030+D18</f>
        <v>26428.029105200003</v>
      </c>
      <c r="E1031" s="477">
        <f>C1031-D1031</f>
        <v>13206.841305611</v>
      </c>
      <c r="F1031" s="1648">
        <f t="shared" si="151"/>
        <v>0.33321267784462433</v>
      </c>
      <c r="G1031" s="477">
        <f t="shared" ref="G1031:H1031" si="176">G1030+G18</f>
        <v>43120.385706217014</v>
      </c>
      <c r="H1031" s="477">
        <f t="shared" si="176"/>
        <v>28875.33146940501</v>
      </c>
      <c r="I1031" s="477">
        <f t="shared" si="161"/>
        <v>14245.054236812004</v>
      </c>
      <c r="J1031" s="1648">
        <f t="shared" si="152"/>
        <v>0.33035544565544506</v>
      </c>
      <c r="K1031" s="477">
        <f t="shared" ref="K1031:L1031" si="177">K1030+K18</f>
        <v>48340.679338785958</v>
      </c>
      <c r="L1031" s="477">
        <f t="shared" si="177"/>
        <v>32816.00437856499</v>
      </c>
      <c r="M1031" s="477">
        <f t="shared" si="163"/>
        <v>15524.674960220967</v>
      </c>
      <c r="N1031" s="1648">
        <f t="shared" si="153"/>
        <v>0.32115136097735403</v>
      </c>
      <c r="O1031" s="1654">
        <f t="shared" ref="O1031:P1031" si="178">O1030+O18</f>
        <v>45594.684593445956</v>
      </c>
      <c r="P1031" s="477">
        <f t="shared" si="178"/>
        <v>29342.419525466037</v>
      </c>
      <c r="Q1031" s="477">
        <f t="shared" si="165"/>
        <v>16252.265067979919</v>
      </c>
      <c r="R1031" s="1648">
        <f t="shared" si="154"/>
        <v>0.35645087169472633</v>
      </c>
      <c r="S1031" s="477">
        <f t="shared" ref="S1031:T1031" si="179">S1030+S18</f>
        <v>176690.62004925997</v>
      </c>
      <c r="T1031" s="477">
        <f t="shared" si="179"/>
        <v>117461.78447863608</v>
      </c>
      <c r="U1031" s="477">
        <f t="shared" si="167"/>
        <v>59228.835570623894</v>
      </c>
      <c r="V1031" s="1648">
        <f t="shared" si="155"/>
        <v>0.33521211003793722</v>
      </c>
      <c r="W1031" s="477">
        <f t="shared" ref="W1031:X1031" si="180">W1030+W18</f>
        <v>42587.129408906025</v>
      </c>
      <c r="X1031" s="477">
        <f t="shared" si="180"/>
        <v>28156.31472527999</v>
      </c>
      <c r="Y1031" s="477">
        <f t="shared" si="169"/>
        <v>14430.814683626035</v>
      </c>
      <c r="Z1031" s="1648">
        <f t="shared" si="156"/>
        <v>0.33885389515378311</v>
      </c>
      <c r="AA1031" s="1654">
        <f t="shared" ref="AA1031:AB1031" si="181">AA1030+AA18</f>
        <v>41553.875073859977</v>
      </c>
      <c r="AB1031" s="477">
        <f t="shared" si="181"/>
        <v>27204.921880513022</v>
      </c>
      <c r="AC1031" s="477">
        <f t="shared" si="171"/>
        <v>14348.953193346955</v>
      </c>
      <c r="AD1031" s="1648">
        <f t="shared" si="157"/>
        <v>0.3453096291944468</v>
      </c>
      <c r="AE1031" s="1654">
        <f t="shared" ref="AE1031:AF1031" si="182">AE1030+AE18</f>
        <v>84141.004482766017</v>
      </c>
      <c r="AF1031" s="477">
        <f t="shared" si="182"/>
        <v>55361.23660579299</v>
      </c>
      <c r="AG1031" s="477">
        <f t="shared" si="173"/>
        <v>28779.767876973026</v>
      </c>
      <c r="AH1031" s="1648">
        <f t="shared" si="158"/>
        <v>0.34204212385969046</v>
      </c>
      <c r="AI1031" s="477">
        <f t="shared" ref="AI1031:AJ1031" si="183">AI1030+AI18</f>
        <v>178076.36841499797</v>
      </c>
      <c r="AJ1031" s="477">
        <f t="shared" si="183"/>
        <v>117519.66050982401</v>
      </c>
      <c r="AK1031" s="477">
        <f t="shared" si="175"/>
        <v>60556.707905173957</v>
      </c>
      <c r="AL1031" s="1657">
        <f t="shared" si="159"/>
        <v>0.34006032605095365</v>
      </c>
    </row>
    <row r="1032" spans="2:38">
      <c r="B1032" s="1661" t="s">
        <v>962</v>
      </c>
      <c r="C1032" s="1661"/>
      <c r="D1032" s="1661"/>
      <c r="E1032" s="1661"/>
      <c r="F1032" s="1661"/>
      <c r="G1032" s="1661"/>
      <c r="H1032" s="1661"/>
      <c r="I1032" s="1661"/>
      <c r="J1032" s="1661"/>
      <c r="K1032" s="1661"/>
      <c r="L1032" s="1661"/>
      <c r="M1032" s="1661"/>
      <c r="N1032" s="1661"/>
      <c r="O1032" s="1661"/>
      <c r="P1032" s="1661"/>
      <c r="Q1032" s="1661"/>
      <c r="R1032" s="1661"/>
      <c r="S1032" s="1661"/>
      <c r="T1032" s="1661"/>
      <c r="U1032" s="1661"/>
      <c r="V1032" s="1661"/>
      <c r="W1032" s="1661"/>
      <c r="X1032" s="1661"/>
      <c r="Y1032" s="1661"/>
      <c r="Z1032" s="1661"/>
      <c r="AA1032" s="1661"/>
      <c r="AB1032" s="1661"/>
      <c r="AC1032" s="1661"/>
      <c r="AD1032" s="1661"/>
      <c r="AE1032" s="1661"/>
      <c r="AF1032" s="1661"/>
      <c r="AG1032" s="1661"/>
      <c r="AH1032" s="1661"/>
      <c r="AI1032" s="1661"/>
      <c r="AJ1032" s="1661"/>
      <c r="AK1032" s="1661"/>
      <c r="AL1032" s="1661"/>
    </row>
  </sheetData>
  <mergeCells count="9">
    <mergeCell ref="AA5:AD5"/>
    <mergeCell ref="AE5:AH5"/>
    <mergeCell ref="AI5:AL5"/>
    <mergeCell ref="C5:F5"/>
    <mergeCell ref="G5:J5"/>
    <mergeCell ref="K5:N5"/>
    <mergeCell ref="O5:R5"/>
    <mergeCell ref="S5:V5"/>
    <mergeCell ref="W5:Z5"/>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126B-C176-4753-85D0-18F029321CF0}">
  <sheetPr>
    <tabColor theme="8" tint="0.59999389629810485"/>
  </sheetPr>
  <dimension ref="A1:GC21"/>
  <sheetViews>
    <sheetView workbookViewId="0"/>
  </sheetViews>
  <sheetFormatPr defaultRowHeight="15" outlineLevelCol="2"/>
  <cols>
    <col min="2" max="2" width="25.42578125" bestFit="1" customWidth="1"/>
    <col min="3" max="3" width="10.140625" hidden="1" customWidth="1" outlineLevel="2"/>
    <col min="4" max="4" width="7.85546875" hidden="1" customWidth="1" outlineLevel="1"/>
    <col min="5" max="6" width="6" hidden="1" customWidth="1" outlineLevel="1"/>
    <col min="7" max="7" width="5.28515625" hidden="1" customWidth="1" outlineLevel="1"/>
    <col min="8" max="8" width="7.85546875" hidden="1" customWidth="1" outlineLevel="1"/>
    <col min="9" max="10" width="6" hidden="1" customWidth="1" outlineLevel="1"/>
    <col min="11" max="11" width="5.28515625" hidden="1" customWidth="1" outlineLevel="1"/>
    <col min="12" max="12" width="7.85546875" hidden="1" customWidth="1" outlineLevel="1"/>
    <col min="13" max="14" width="6" hidden="1" customWidth="1" outlineLevel="1"/>
    <col min="15" max="15" width="4.85546875" hidden="1" customWidth="1" outlineLevel="1"/>
    <col min="16" max="16" width="7.85546875" hidden="1" customWidth="1" outlineLevel="1"/>
    <col min="17" max="18" width="6" hidden="1" customWidth="1" outlineLevel="1"/>
    <col min="19" max="19" width="5.28515625" hidden="1" customWidth="1" outlineLevel="1"/>
    <col min="20" max="20" width="7.85546875" bestFit="1" customWidth="1" collapsed="1"/>
    <col min="21" max="21" width="6.7109375" bestFit="1" customWidth="1"/>
    <col min="22" max="22" width="6" bestFit="1" customWidth="1"/>
    <col min="23" max="23" width="5.28515625" bestFit="1" customWidth="1"/>
    <col min="24" max="24" width="7.85546875" hidden="1" customWidth="1" outlineLevel="1"/>
    <col min="25" max="26" width="6" hidden="1" customWidth="1" outlineLevel="1"/>
    <col min="27" max="27" width="4.85546875" hidden="1" customWidth="1" outlineLevel="1"/>
    <col min="28" max="28" width="7.85546875" hidden="1" customWidth="1" outlineLevel="1"/>
    <col min="29" max="30" width="6" hidden="1" customWidth="1" outlineLevel="1"/>
    <col min="31" max="31" width="4.85546875" hidden="1" customWidth="1" outlineLevel="1"/>
    <col min="32" max="32" width="7.85546875" bestFit="1" customWidth="1" collapsed="1"/>
    <col min="33" max="34" width="6" bestFit="1" customWidth="1"/>
    <col min="35" max="35" width="4.85546875" bestFit="1" customWidth="1"/>
    <col min="36" max="36" width="7.85546875" bestFit="1" customWidth="1"/>
    <col min="37" max="37" width="6.7109375" bestFit="1" customWidth="1"/>
    <col min="38" max="38" width="6" bestFit="1" customWidth="1"/>
    <col min="39" max="39" width="4.85546875" bestFit="1" customWidth="1"/>
    <col min="40" max="40" width="8.42578125" customWidth="1"/>
  </cols>
  <sheetData>
    <row r="1" spans="1:185">
      <c r="A1" s="491" t="str">
        <f>'Cover page'!E16</f>
        <v>Project M</v>
      </c>
      <c r="B1" s="492"/>
      <c r="C1" s="492"/>
      <c r="D1" s="742"/>
      <c r="E1" s="742"/>
      <c r="F1" s="742"/>
      <c r="G1" s="742"/>
      <c r="H1" s="742"/>
      <c r="I1" s="742"/>
      <c r="J1" s="742"/>
      <c r="K1" s="742"/>
      <c r="L1" s="742"/>
      <c r="M1" s="742"/>
      <c r="N1" s="742"/>
      <c r="O1" s="742"/>
      <c r="P1" s="742"/>
      <c r="Q1" s="742"/>
      <c r="R1" s="742"/>
      <c r="S1" s="742"/>
      <c r="T1" s="742"/>
      <c r="U1" s="742"/>
      <c r="V1" s="742"/>
      <c r="W1" s="742"/>
      <c r="X1" s="742"/>
      <c r="Y1" s="742"/>
      <c r="Z1" s="742"/>
      <c r="AA1" s="742"/>
      <c r="AB1" s="742"/>
      <c r="AC1" s="742"/>
      <c r="AD1" s="742"/>
      <c r="AE1" s="742"/>
      <c r="AF1" s="742"/>
      <c r="AG1" s="742"/>
      <c r="AH1" s="742"/>
      <c r="AI1" s="742"/>
      <c r="AJ1" s="742"/>
      <c r="AK1" s="742"/>
      <c r="AL1" s="742"/>
      <c r="AM1" s="742"/>
      <c r="AN1" s="742"/>
      <c r="AO1" s="742"/>
      <c r="AP1" s="742"/>
      <c r="AQ1" s="742"/>
      <c r="AR1" s="742"/>
      <c r="AS1" s="742"/>
      <c r="AT1" s="742"/>
      <c r="AU1" s="742"/>
      <c r="AV1" s="742"/>
      <c r="AW1" s="742"/>
      <c r="AX1" s="742"/>
      <c r="AY1" s="742"/>
      <c r="AZ1" s="742"/>
      <c r="BA1" s="742"/>
      <c r="BB1" s="742"/>
      <c r="BC1" s="742"/>
      <c r="BD1" s="742"/>
      <c r="BE1" s="742"/>
      <c r="BF1" s="742"/>
      <c r="BG1" s="742"/>
      <c r="BH1" s="742"/>
      <c r="BI1" s="742"/>
      <c r="BJ1" s="742"/>
      <c r="BK1" s="742"/>
      <c r="BL1" s="742"/>
      <c r="BM1" s="742"/>
      <c r="BN1" s="742"/>
      <c r="BO1" s="742"/>
      <c r="BP1" s="742"/>
      <c r="BQ1" s="742"/>
      <c r="BR1" s="742"/>
      <c r="BS1" s="742"/>
      <c r="BT1" s="742"/>
      <c r="BU1" s="742"/>
      <c r="BV1" s="742"/>
      <c r="BW1" s="742"/>
      <c r="BX1" s="742"/>
      <c r="BY1" s="742"/>
      <c r="BZ1" s="742"/>
      <c r="CA1" s="742"/>
      <c r="CB1" s="742"/>
      <c r="CC1" s="742"/>
      <c r="CD1" s="742"/>
      <c r="CE1" s="742"/>
      <c r="CF1" s="742"/>
      <c r="CG1" s="742"/>
      <c r="CH1" s="742"/>
      <c r="CI1" s="742"/>
      <c r="CJ1" s="742"/>
      <c r="CK1" s="742"/>
      <c r="CL1" s="742"/>
      <c r="CM1" s="742"/>
      <c r="CN1" s="742"/>
      <c r="CO1" s="742"/>
      <c r="CP1" s="742"/>
      <c r="CQ1" s="742"/>
      <c r="CR1" s="742"/>
      <c r="CS1" s="742"/>
      <c r="CT1" s="742"/>
      <c r="CU1" s="742"/>
      <c r="CV1" s="742"/>
      <c r="CW1" s="742"/>
      <c r="CX1" s="742"/>
      <c r="CY1" s="742"/>
      <c r="CZ1" s="742"/>
      <c r="DA1" s="742"/>
      <c r="DB1" s="742"/>
      <c r="DC1" s="742"/>
      <c r="DD1" s="742"/>
      <c r="DE1" s="742"/>
      <c r="DF1" s="742"/>
      <c r="DG1" s="742"/>
      <c r="DH1" s="742"/>
      <c r="DI1" s="742"/>
      <c r="DJ1" s="742"/>
      <c r="DK1" s="742"/>
      <c r="DL1" s="742"/>
      <c r="DM1" s="742"/>
      <c r="DN1" s="742"/>
      <c r="DO1" s="742"/>
      <c r="DP1" s="742"/>
      <c r="DQ1" s="742"/>
      <c r="DR1" s="742"/>
      <c r="DS1" s="742"/>
      <c r="DT1" s="742"/>
      <c r="DU1" s="742"/>
      <c r="DV1" s="742"/>
      <c r="DW1" s="742"/>
      <c r="DX1" s="742"/>
      <c r="DY1" s="742"/>
      <c r="DZ1" s="742"/>
      <c r="EA1" s="742"/>
      <c r="EB1" s="742"/>
      <c r="EC1" s="742"/>
      <c r="ED1" s="742"/>
      <c r="EE1" s="742"/>
      <c r="EF1" s="742"/>
      <c r="EG1" s="742"/>
      <c r="EH1" s="742"/>
      <c r="EI1" s="742"/>
      <c r="EJ1" s="742"/>
      <c r="EK1" s="742"/>
      <c r="EL1" s="742"/>
      <c r="EM1" s="742"/>
      <c r="EN1" s="742"/>
      <c r="EO1" s="742"/>
      <c r="EP1" s="742"/>
      <c r="EQ1" s="742"/>
      <c r="ER1" s="742"/>
      <c r="ES1" s="742"/>
      <c r="ET1" s="742"/>
      <c r="EU1" s="742"/>
      <c r="EV1" s="742"/>
      <c r="EW1" s="742"/>
      <c r="EX1" s="742"/>
      <c r="EY1" s="742"/>
      <c r="EZ1" s="742"/>
      <c r="FA1" s="742"/>
      <c r="FB1" s="742"/>
      <c r="FC1" s="742"/>
      <c r="FD1" s="742"/>
      <c r="FE1" s="742"/>
      <c r="FF1" s="742"/>
      <c r="FG1" s="742"/>
      <c r="FH1" s="742"/>
      <c r="FI1" s="742"/>
      <c r="FJ1" s="742"/>
      <c r="FK1" s="742"/>
      <c r="FL1" s="742"/>
      <c r="FM1" s="742"/>
      <c r="FN1" s="742"/>
      <c r="FO1" s="742"/>
      <c r="FP1" s="742"/>
      <c r="FQ1" s="742"/>
      <c r="FR1" s="742"/>
      <c r="FS1" s="742"/>
      <c r="FT1" s="742"/>
      <c r="FU1" s="742"/>
      <c r="FV1" s="742"/>
      <c r="FW1" s="742"/>
      <c r="FX1" s="742"/>
      <c r="FY1" s="742"/>
      <c r="FZ1" s="742"/>
      <c r="GA1" s="742"/>
      <c r="GB1" s="742"/>
      <c r="GC1" s="742"/>
    </row>
    <row r="2" spans="1:185" ht="18.75">
      <c r="A2" s="549" t="str">
        <f>B4</f>
        <v>Gross profit by product family</v>
      </c>
      <c r="B2" s="494"/>
      <c r="C2" s="494"/>
      <c r="D2" s="744"/>
      <c r="E2" s="744"/>
      <c r="F2" s="744"/>
      <c r="G2" s="744"/>
      <c r="H2" s="744"/>
      <c r="I2" s="744"/>
      <c r="J2" s="744"/>
      <c r="K2" s="744"/>
      <c r="L2" s="744"/>
      <c r="M2" s="744"/>
      <c r="N2" s="744"/>
      <c r="O2" s="744"/>
      <c r="P2" s="744"/>
      <c r="Q2" s="744"/>
      <c r="R2" s="744"/>
      <c r="S2" s="744"/>
      <c r="T2" s="744"/>
      <c r="U2" s="744"/>
      <c r="V2" s="744"/>
      <c r="W2" s="744"/>
      <c r="X2" s="744"/>
      <c r="Y2" s="744"/>
      <c r="Z2" s="744"/>
      <c r="AA2" s="744"/>
      <c r="AB2" s="744"/>
      <c r="AC2" s="744"/>
      <c r="AD2" s="744"/>
      <c r="AE2" s="744"/>
      <c r="AF2" s="744"/>
      <c r="AG2" s="744"/>
      <c r="AH2" s="744"/>
      <c r="AI2" s="744"/>
      <c r="AJ2" s="744"/>
      <c r="AK2" s="744"/>
      <c r="AL2" s="744"/>
      <c r="AM2" s="744"/>
      <c r="AN2" s="744"/>
      <c r="AO2" s="744"/>
      <c r="AP2" s="744"/>
      <c r="AQ2" s="744"/>
      <c r="AR2" s="744"/>
      <c r="AS2" s="744"/>
      <c r="AT2" s="744"/>
      <c r="AU2" s="744"/>
      <c r="AV2" s="744"/>
      <c r="AW2" s="744"/>
      <c r="AX2" s="744"/>
      <c r="AY2" s="744"/>
      <c r="AZ2" s="744"/>
      <c r="BA2" s="744"/>
      <c r="BB2" s="744"/>
      <c r="BC2" s="744"/>
      <c r="BD2" s="744"/>
      <c r="BE2" s="744"/>
      <c r="BF2" s="744"/>
      <c r="BG2" s="744"/>
      <c r="BH2" s="744"/>
      <c r="BI2" s="744"/>
      <c r="BJ2" s="744"/>
      <c r="BK2" s="744"/>
      <c r="BL2" s="744"/>
      <c r="BM2" s="744"/>
      <c r="BN2" s="744"/>
      <c r="BO2" s="744"/>
      <c r="BP2" s="744"/>
      <c r="BQ2" s="744"/>
      <c r="BR2" s="744"/>
      <c r="BS2" s="744"/>
      <c r="BT2" s="744"/>
      <c r="BU2" s="744"/>
      <c r="BV2" s="744"/>
      <c r="BW2" s="744"/>
      <c r="BX2" s="744"/>
      <c r="BY2" s="744"/>
      <c r="BZ2" s="744"/>
      <c r="CA2" s="744"/>
      <c r="CB2" s="744"/>
      <c r="CC2" s="744"/>
      <c r="CD2" s="744"/>
      <c r="CE2" s="744"/>
      <c r="CF2" s="744"/>
      <c r="CG2" s="744"/>
      <c r="CH2" s="744"/>
      <c r="CI2" s="744"/>
      <c r="CJ2" s="744"/>
      <c r="CK2" s="744"/>
      <c r="CL2" s="744"/>
      <c r="CM2" s="744"/>
      <c r="CN2" s="744"/>
      <c r="CO2" s="744"/>
      <c r="CP2" s="744"/>
      <c r="CQ2" s="744"/>
      <c r="CR2" s="744"/>
      <c r="CS2" s="744"/>
      <c r="CT2" s="744"/>
      <c r="CU2" s="744"/>
      <c r="CV2" s="744"/>
      <c r="CW2" s="744"/>
      <c r="CX2" s="744"/>
      <c r="CY2" s="744"/>
      <c r="CZ2" s="744"/>
      <c r="DA2" s="744"/>
      <c r="DB2" s="744"/>
      <c r="DC2" s="744"/>
      <c r="DD2" s="744"/>
      <c r="DE2" s="744"/>
      <c r="DF2" s="744"/>
      <c r="DG2" s="744"/>
      <c r="DH2" s="744"/>
      <c r="DI2" s="744"/>
      <c r="DJ2" s="744"/>
      <c r="DK2" s="744"/>
      <c r="DL2" s="744"/>
      <c r="DM2" s="744"/>
      <c r="DN2" s="744"/>
      <c r="DO2" s="744"/>
      <c r="DP2" s="744"/>
      <c r="DQ2" s="744"/>
      <c r="DR2" s="744"/>
      <c r="DS2" s="744"/>
      <c r="DT2" s="744"/>
      <c r="DU2" s="744"/>
      <c r="DV2" s="744"/>
      <c r="DW2" s="744"/>
      <c r="DX2" s="744"/>
      <c r="DY2" s="744"/>
      <c r="DZ2" s="744"/>
      <c r="EA2" s="744"/>
      <c r="EB2" s="744"/>
      <c r="EC2" s="744"/>
      <c r="ED2" s="744"/>
      <c r="EE2" s="744"/>
      <c r="EF2" s="744"/>
      <c r="EG2" s="744"/>
      <c r="EH2" s="744"/>
      <c r="EI2" s="744"/>
      <c r="EJ2" s="744"/>
      <c r="EK2" s="744"/>
      <c r="EL2" s="744"/>
      <c r="EM2" s="744"/>
      <c r="EN2" s="744"/>
      <c r="EO2" s="744"/>
      <c r="EP2" s="744"/>
      <c r="EQ2" s="744"/>
      <c r="ER2" s="744"/>
      <c r="ES2" s="744"/>
      <c r="ET2" s="744"/>
      <c r="EU2" s="744"/>
      <c r="EV2" s="744"/>
      <c r="EW2" s="744"/>
      <c r="EX2" s="744"/>
      <c r="EY2" s="744"/>
      <c r="EZ2" s="744"/>
      <c r="FA2" s="744"/>
      <c r="FB2" s="744"/>
      <c r="FC2" s="744"/>
      <c r="FD2" s="744"/>
      <c r="FE2" s="744"/>
      <c r="FF2" s="744"/>
      <c r="FG2" s="744"/>
      <c r="FH2" s="744"/>
      <c r="FI2" s="744"/>
      <c r="FJ2" s="744"/>
      <c r="FK2" s="744"/>
      <c r="FL2" s="744"/>
      <c r="FM2" s="744"/>
      <c r="FN2" s="744"/>
      <c r="FO2" s="744"/>
      <c r="FP2" s="744"/>
      <c r="FQ2" s="744"/>
      <c r="FR2" s="744"/>
      <c r="FS2" s="744"/>
      <c r="FT2" s="744"/>
      <c r="FU2" s="744"/>
      <c r="FV2" s="744"/>
      <c r="FW2" s="744"/>
      <c r="FX2" s="744"/>
      <c r="FY2" s="744"/>
      <c r="FZ2" s="744"/>
      <c r="GA2" s="744"/>
      <c r="GB2" s="744"/>
      <c r="GC2" s="744"/>
    </row>
    <row r="3" spans="1:185">
      <c r="A3" s="2"/>
      <c r="B3" s="2"/>
      <c r="C3" s="2"/>
      <c r="D3" s="639"/>
      <c r="E3" s="639"/>
      <c r="F3" s="639"/>
      <c r="G3" s="639"/>
      <c r="H3" s="639"/>
      <c r="I3" s="639"/>
      <c r="J3" s="639"/>
      <c r="K3" s="639"/>
      <c r="L3" s="639"/>
      <c r="M3" s="639"/>
      <c r="N3" s="639"/>
      <c r="O3" s="639"/>
      <c r="P3" s="639"/>
      <c r="Q3" s="639"/>
      <c r="R3" s="639"/>
      <c r="S3" s="639"/>
      <c r="T3" s="639"/>
      <c r="U3" s="639"/>
      <c r="V3" s="639"/>
      <c r="W3" s="639"/>
      <c r="X3" s="639"/>
      <c r="Y3" s="639"/>
      <c r="Z3" s="639"/>
      <c r="AA3" s="639"/>
      <c r="AB3" s="639"/>
      <c r="AC3" s="639"/>
      <c r="AD3" s="639"/>
      <c r="AE3" s="639"/>
      <c r="AF3" s="639"/>
      <c r="AG3" s="639"/>
      <c r="AH3" s="639"/>
      <c r="AI3" s="639"/>
      <c r="AJ3" s="639"/>
      <c r="AK3" s="639"/>
      <c r="AL3" s="639"/>
      <c r="AM3" s="639"/>
    </row>
    <row r="4" spans="1:185" ht="19.5" customHeight="1">
      <c r="A4" s="2"/>
      <c r="B4" s="782" t="s">
        <v>4890</v>
      </c>
      <c r="C4" s="783"/>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783"/>
      <c r="AE4" s="783"/>
      <c r="AF4" s="783"/>
      <c r="AG4" s="783"/>
      <c r="AH4" s="783"/>
      <c r="AI4" s="783"/>
      <c r="AJ4" s="783"/>
      <c r="AK4" s="783"/>
      <c r="AL4" s="783"/>
      <c r="AM4" s="899"/>
    </row>
    <row r="5" spans="1:185" ht="24" customHeight="1">
      <c r="A5" s="2"/>
      <c r="B5" s="1658"/>
      <c r="C5" s="1662"/>
      <c r="D5" s="2217" t="s">
        <v>3247</v>
      </c>
      <c r="E5" s="2217"/>
      <c r="F5" s="2217"/>
      <c r="G5" s="2218"/>
      <c r="H5" s="2217" t="s">
        <v>3248</v>
      </c>
      <c r="I5" s="2217"/>
      <c r="J5" s="2217"/>
      <c r="K5" s="2218"/>
      <c r="L5" s="2217" t="s">
        <v>3249</v>
      </c>
      <c r="M5" s="2217" t="s">
        <v>3249</v>
      </c>
      <c r="N5" s="2217" t="s">
        <v>3249</v>
      </c>
      <c r="O5" s="2218" t="s">
        <v>3249</v>
      </c>
      <c r="P5" s="2216" t="s">
        <v>4716</v>
      </c>
      <c r="Q5" s="2217" t="s">
        <v>4716</v>
      </c>
      <c r="R5" s="2217" t="s">
        <v>4716</v>
      </c>
      <c r="S5" s="2218" t="s">
        <v>4716</v>
      </c>
      <c r="T5" s="2217" t="s">
        <v>4563</v>
      </c>
      <c r="U5" s="2217" t="s">
        <v>4716</v>
      </c>
      <c r="V5" s="2217" t="s">
        <v>4716</v>
      </c>
      <c r="W5" s="2218" t="s">
        <v>4716</v>
      </c>
      <c r="X5" s="2217" t="s">
        <v>4717</v>
      </c>
      <c r="Y5" s="2217" t="s">
        <v>4717</v>
      </c>
      <c r="Z5" s="2217" t="s">
        <v>4717</v>
      </c>
      <c r="AA5" s="2218" t="s">
        <v>4717</v>
      </c>
      <c r="AB5" s="2216" t="s">
        <v>4718</v>
      </c>
      <c r="AC5" s="2217" t="s">
        <v>4718</v>
      </c>
      <c r="AD5" s="2217" t="s">
        <v>4718</v>
      </c>
      <c r="AE5" s="2217" t="s">
        <v>4718</v>
      </c>
      <c r="AF5" s="2216" t="s">
        <v>4710</v>
      </c>
      <c r="AG5" s="2217" t="s">
        <v>4716</v>
      </c>
      <c r="AH5" s="2217" t="s">
        <v>4716</v>
      </c>
      <c r="AI5" s="2218" t="s">
        <v>4716</v>
      </c>
      <c r="AJ5" s="2217" t="s">
        <v>4586</v>
      </c>
      <c r="AK5" s="2217" t="s">
        <v>4716</v>
      </c>
      <c r="AL5" s="2217" t="s">
        <v>4716</v>
      </c>
      <c r="AM5" s="2219" t="s">
        <v>4716</v>
      </c>
    </row>
    <row r="6" spans="1:185">
      <c r="B6" s="1659" t="s">
        <v>4979</v>
      </c>
      <c r="C6" s="1663" t="s">
        <v>4891</v>
      </c>
      <c r="D6" s="417" t="s">
        <v>3282</v>
      </c>
      <c r="E6" s="417" t="s">
        <v>61</v>
      </c>
      <c r="F6" s="417" t="s">
        <v>3284</v>
      </c>
      <c r="G6" s="1645" t="s">
        <v>3318</v>
      </c>
      <c r="H6" s="417" t="s">
        <v>3282</v>
      </c>
      <c r="I6" s="417" t="s">
        <v>61</v>
      </c>
      <c r="J6" s="417" t="s">
        <v>3284</v>
      </c>
      <c r="K6" s="1645" t="s">
        <v>3318</v>
      </c>
      <c r="L6" s="417" t="s">
        <v>3282</v>
      </c>
      <c r="M6" s="417" t="s">
        <v>61</v>
      </c>
      <c r="N6" s="417" t="s">
        <v>3284</v>
      </c>
      <c r="O6" s="1645" t="s">
        <v>3318</v>
      </c>
      <c r="P6" s="1650" t="s">
        <v>3282</v>
      </c>
      <c r="Q6" s="417" t="s">
        <v>61</v>
      </c>
      <c r="R6" s="417" t="s">
        <v>3284</v>
      </c>
      <c r="S6" s="1645" t="s">
        <v>3318</v>
      </c>
      <c r="T6" s="417" t="s">
        <v>3282</v>
      </c>
      <c r="U6" s="417" t="s">
        <v>61</v>
      </c>
      <c r="V6" s="417" t="s">
        <v>3284</v>
      </c>
      <c r="W6" s="1645" t="s">
        <v>3318</v>
      </c>
      <c r="X6" s="417" t="s">
        <v>3282</v>
      </c>
      <c r="Y6" s="417" t="s">
        <v>61</v>
      </c>
      <c r="Z6" s="417" t="s">
        <v>3284</v>
      </c>
      <c r="AA6" s="1645" t="s">
        <v>3318</v>
      </c>
      <c r="AB6" s="1650" t="s">
        <v>3282</v>
      </c>
      <c r="AC6" s="417" t="s">
        <v>61</v>
      </c>
      <c r="AD6" s="417" t="s">
        <v>3284</v>
      </c>
      <c r="AE6" s="417" t="s">
        <v>3318</v>
      </c>
      <c r="AF6" s="1650" t="s">
        <v>3282</v>
      </c>
      <c r="AG6" s="417" t="s">
        <v>61</v>
      </c>
      <c r="AH6" s="417" t="s">
        <v>3284</v>
      </c>
      <c r="AI6" s="1645" t="s">
        <v>3318</v>
      </c>
      <c r="AJ6" s="417" t="s">
        <v>3282</v>
      </c>
      <c r="AK6" s="417" t="s">
        <v>61</v>
      </c>
      <c r="AL6" s="417" t="s">
        <v>3284</v>
      </c>
      <c r="AM6" s="418" t="s">
        <v>3318</v>
      </c>
    </row>
    <row r="7" spans="1:185">
      <c r="B7" s="1814" t="s">
        <v>4914</v>
      </c>
      <c r="C7" s="1693" t="s">
        <v>4902</v>
      </c>
      <c r="D7" s="116">
        <v>8638.3305099799982</v>
      </c>
      <c r="E7" s="116">
        <f>(D7-F7)</f>
        <v>5911.3142247099986</v>
      </c>
      <c r="F7" s="116">
        <v>2727.0162852699996</v>
      </c>
      <c r="G7" s="1646">
        <f>IFERROR(F7/D7,0)</f>
        <v>0.31568788461143449</v>
      </c>
      <c r="H7" s="116">
        <v>9771.4401935999995</v>
      </c>
      <c r="I7" s="116">
        <f>(H7-J7)</f>
        <v>6652.1762133500006</v>
      </c>
      <c r="J7" s="116">
        <v>3119.2639802499989</v>
      </c>
      <c r="K7" s="1646">
        <f>IFERROR(J7/H7,0)</f>
        <v>0.31922254227099739</v>
      </c>
      <c r="L7" s="116">
        <v>14559.145799591008</v>
      </c>
      <c r="M7" s="116">
        <f>(L7-N7)</f>
        <v>10532.713923784997</v>
      </c>
      <c r="N7" s="116">
        <v>4026.4318758060112</v>
      </c>
      <c r="O7" s="1646">
        <f>IFERROR(N7/L7,0)</f>
        <v>0.27655687574192167</v>
      </c>
      <c r="P7" s="1652">
        <v>12692.720539960001</v>
      </c>
      <c r="Q7" s="116">
        <f>(P7-R7)</f>
        <v>9350.3193247330055</v>
      </c>
      <c r="R7" s="116">
        <v>3342.4012152269956</v>
      </c>
      <c r="S7" s="1646">
        <f>IFERROR(R7/P7,0)</f>
        <v>0.26333213629845892</v>
      </c>
      <c r="T7" s="116">
        <f>(D7+H7+L7+P7)</f>
        <v>45661.637043131006</v>
      </c>
      <c r="U7" s="116">
        <f>(E7+I7+M7+Q7)</f>
        <v>32446.523686578003</v>
      </c>
      <c r="V7" s="116">
        <f>(F7+J7+N7+R7)</f>
        <v>13215.113356553005</v>
      </c>
      <c r="W7" s="1646">
        <f>IFERROR(V7/T7,0)</f>
        <v>0.28941391969960018</v>
      </c>
      <c r="X7" s="116">
        <v>9427.5857883400004</v>
      </c>
      <c r="Y7" s="116">
        <f>(X7-Z7)</f>
        <v>6771.7050915799973</v>
      </c>
      <c r="Z7" s="116">
        <v>2655.8806967600026</v>
      </c>
      <c r="AA7" s="1646">
        <f>IFERROR(Z7/X7,0)</f>
        <v>0.28171376600410097</v>
      </c>
      <c r="AB7" s="1652">
        <v>11999.112724849998</v>
      </c>
      <c r="AC7" s="116">
        <f>(AB7-AD7)</f>
        <v>8444.7492274680026</v>
      </c>
      <c r="AD7" s="116">
        <v>3554.3634973819958</v>
      </c>
      <c r="AE7" s="1646">
        <f>IFERROR(AD7/AB7,0)</f>
        <v>0.2962188604179839</v>
      </c>
      <c r="AF7" s="1652">
        <f>(AB7+X7)</f>
        <v>21426.69851319</v>
      </c>
      <c r="AG7" s="116">
        <f>(AC7+Y7)</f>
        <v>15216.454319048</v>
      </c>
      <c r="AH7" s="116">
        <f>(AD7+Z7)</f>
        <v>6210.2441941419984</v>
      </c>
      <c r="AI7" s="1646">
        <f>IFERROR(AH7/AF7,0)</f>
        <v>0.28983672824439338</v>
      </c>
      <c r="AJ7" s="116">
        <f>(AB7+X7+P7+L7)</f>
        <v>48678.564852741009</v>
      </c>
      <c r="AK7" s="116">
        <f>(AC7+Y7+Q7+M7)</f>
        <v>35099.487567566001</v>
      </c>
      <c r="AL7" s="116">
        <f>(AD7+Z7+R7+N7)</f>
        <v>13579.077285175004</v>
      </c>
      <c r="AM7" s="1655">
        <f>IFERROR(AL7/AJ7,0)</f>
        <v>0.27895393642465588</v>
      </c>
    </row>
    <row r="8" spans="1:185">
      <c r="B8" s="1665" t="s">
        <v>4916</v>
      </c>
      <c r="C8" s="1693" t="s">
        <v>4904</v>
      </c>
      <c r="D8" s="116">
        <v>13278.640213538994</v>
      </c>
      <c r="E8" s="116">
        <f t="shared" ref="E8:E20" si="0">(D8-F8)</f>
        <v>10288.433337999986</v>
      </c>
      <c r="F8" s="116">
        <v>2990.2068755390078</v>
      </c>
      <c r="G8" s="1646">
        <f t="shared" ref="G8:G20" si="1">IFERROR(F8/D8,0)</f>
        <v>0.22518923831449036</v>
      </c>
      <c r="H8" s="116">
        <v>12648.841228791018</v>
      </c>
      <c r="I8" s="116">
        <f t="shared" ref="I8:I20" si="2">(H8-J8)</f>
        <v>9620.360822500008</v>
      </c>
      <c r="J8" s="116">
        <v>3028.4804062910102</v>
      </c>
      <c r="K8" s="1646">
        <f t="shared" ref="K8:K20" si="3">IFERROR(J8/H8,0)</f>
        <v>0.23942749786420348</v>
      </c>
      <c r="L8" s="116">
        <v>10816.491012887995</v>
      </c>
      <c r="M8" s="116">
        <f t="shared" ref="M8:M20" si="4">(L8-N8)</f>
        <v>7617.9830376999998</v>
      </c>
      <c r="N8" s="116">
        <v>3198.5079751879953</v>
      </c>
      <c r="O8" s="1646">
        <f t="shared" ref="O8:O20" si="5">IFERROR(N8/L8,0)</f>
        <v>0.29570661792044478</v>
      </c>
      <c r="P8" s="1652">
        <v>12420.501131944999</v>
      </c>
      <c r="Q8" s="116">
        <f t="shared" ref="Q8:Q20" si="6">(P8-R8)</f>
        <v>8122.8709897000172</v>
      </c>
      <c r="R8" s="116">
        <v>4297.6301422449815</v>
      </c>
      <c r="S8" s="1646">
        <f t="shared" ref="S8:S20" si="7">IFERROR(R8/P8,0)</f>
        <v>0.34601101007041174</v>
      </c>
      <c r="T8" s="116">
        <f t="shared" ref="T8:T19" si="8">(D8+H8+L8+P8)</f>
        <v>49164.473587163004</v>
      </c>
      <c r="U8" s="116">
        <f t="shared" ref="U8:U19" si="9">(E8+I8+M8+Q8)</f>
        <v>35649.648187900013</v>
      </c>
      <c r="V8" s="116">
        <f t="shared" ref="V8:V20" si="10">(F8+J8+N8+R8)</f>
        <v>13514.825399262994</v>
      </c>
      <c r="W8" s="1646">
        <f t="shared" ref="W8:W20" si="11">IFERROR(V8/T8,0)</f>
        <v>0.27489006620405992</v>
      </c>
      <c r="X8" s="116">
        <v>13716.752954690979</v>
      </c>
      <c r="Y8" s="116">
        <f t="shared" ref="Y8:Y20" si="12">(X8-Z8)</f>
        <v>10410.593423699978</v>
      </c>
      <c r="Z8" s="116">
        <v>3306.1595309910003</v>
      </c>
      <c r="AA8" s="1646">
        <f t="shared" ref="AA8:AA20" si="13">IFERROR(Z8/X8,0)</f>
        <v>0.24103077032238376</v>
      </c>
      <c r="AB8" s="1652">
        <v>10389.518389441999</v>
      </c>
      <c r="AC8" s="116">
        <f t="shared" ref="AC8:AC20" si="14">(AB8-AD8)</f>
        <v>7710.1869190000007</v>
      </c>
      <c r="AD8" s="116">
        <v>2679.3314704419981</v>
      </c>
      <c r="AE8" s="1646">
        <f t="shared" ref="AE8:AE20" si="15">IFERROR(AD8/AB8,0)</f>
        <v>0.25788793763190981</v>
      </c>
      <c r="AF8" s="1652">
        <f t="shared" ref="AF8:AF20" si="16">(AB8+X8)</f>
        <v>24106.271344132976</v>
      </c>
      <c r="AG8" s="116">
        <f t="shared" ref="AG8:AG20" si="17">(AC8+Y8)</f>
        <v>18120.780342699978</v>
      </c>
      <c r="AH8" s="116">
        <f t="shared" ref="AH8:AH20" si="18">(AD8+Z8)</f>
        <v>5985.491001432998</v>
      </c>
      <c r="AI8" s="1646">
        <f t="shared" ref="AI8:AI20" si="19">IFERROR(AH8/AF8,0)</f>
        <v>0.24829601044417665</v>
      </c>
      <c r="AJ8" s="116">
        <f t="shared" ref="AJ8:AJ20" si="20">(AB8+X8+P8+L8)</f>
        <v>47343.263488965968</v>
      </c>
      <c r="AK8" s="116">
        <f t="shared" ref="AK8:AK20" si="21">(AC8+Y8+Q8+M8)</f>
        <v>33861.634370100001</v>
      </c>
      <c r="AL8" s="116">
        <f t="shared" ref="AL8:AL20" si="22">(AD8+Z8+R8+N8)</f>
        <v>13481.629118865974</v>
      </c>
      <c r="AM8" s="1655">
        <f t="shared" ref="AM8:AM20" si="23">IFERROR(AL8/AJ8,0)</f>
        <v>0.28476340930760008</v>
      </c>
    </row>
    <row r="9" spans="1:185">
      <c r="B9" s="503" t="s">
        <v>4908</v>
      </c>
      <c r="C9" s="1693" t="s">
        <v>4895</v>
      </c>
      <c r="D9" s="116">
        <v>4775.9339478619986</v>
      </c>
      <c r="E9" s="116">
        <f t="shared" si="0"/>
        <v>2379.8855377899995</v>
      </c>
      <c r="F9" s="116">
        <v>2396.0484100719991</v>
      </c>
      <c r="G9" s="1646">
        <f t="shared" si="1"/>
        <v>0.50169211639633704</v>
      </c>
      <c r="H9" s="116">
        <v>3379.9624740499999</v>
      </c>
      <c r="I9" s="116">
        <f t="shared" si="2"/>
        <v>1787.8085744499997</v>
      </c>
      <c r="J9" s="116">
        <v>1592.1538996000002</v>
      </c>
      <c r="K9" s="1646">
        <f t="shared" si="3"/>
        <v>0.47105667942289925</v>
      </c>
      <c r="L9" s="116">
        <v>3807.6638184800008</v>
      </c>
      <c r="M9" s="116">
        <f t="shared" si="4"/>
        <v>1880.4420010000001</v>
      </c>
      <c r="N9" s="116">
        <v>1927.2218174800007</v>
      </c>
      <c r="O9" s="1646">
        <f t="shared" si="5"/>
        <v>0.5061428501451416</v>
      </c>
      <c r="P9" s="1652">
        <v>6833.0495743600022</v>
      </c>
      <c r="Q9" s="116">
        <f t="shared" si="6"/>
        <v>3441.9659298100009</v>
      </c>
      <c r="R9" s="116">
        <v>3391.0836445500013</v>
      </c>
      <c r="S9" s="1646">
        <f t="shared" si="7"/>
        <v>0.49627675134606603</v>
      </c>
      <c r="T9" s="116">
        <f t="shared" si="8"/>
        <v>18796.609814752002</v>
      </c>
      <c r="U9" s="116">
        <f t="shared" si="9"/>
        <v>9490.1020430500012</v>
      </c>
      <c r="V9" s="116">
        <f t="shared" si="10"/>
        <v>9306.5077717020013</v>
      </c>
      <c r="W9" s="1646">
        <f t="shared" si="11"/>
        <v>0.49511629296034249</v>
      </c>
      <c r="X9" s="116">
        <v>5197.8826571500003</v>
      </c>
      <c r="Y9" s="116">
        <f t="shared" si="12"/>
        <v>2584.7306420699997</v>
      </c>
      <c r="Z9" s="116">
        <v>2613.1520150800006</v>
      </c>
      <c r="AA9" s="1646">
        <f t="shared" si="13"/>
        <v>0.50273393753617213</v>
      </c>
      <c r="AB9" s="1652">
        <v>7474.1932350040015</v>
      </c>
      <c r="AC9" s="116">
        <f t="shared" si="14"/>
        <v>3681.3467733349999</v>
      </c>
      <c r="AD9" s="116">
        <v>3792.8464616690017</v>
      </c>
      <c r="AE9" s="1646">
        <f t="shared" si="15"/>
        <v>0.50745897816849406</v>
      </c>
      <c r="AF9" s="1652">
        <f t="shared" si="16"/>
        <v>12672.075892154002</v>
      </c>
      <c r="AG9" s="116">
        <f t="shared" si="17"/>
        <v>6266.0774154049996</v>
      </c>
      <c r="AH9" s="116">
        <f t="shared" si="18"/>
        <v>6405.9984767490023</v>
      </c>
      <c r="AI9" s="1646">
        <f t="shared" si="19"/>
        <v>0.50552084214673287</v>
      </c>
      <c r="AJ9" s="116">
        <f t="shared" si="20"/>
        <v>23312.789284994004</v>
      </c>
      <c r="AK9" s="116">
        <f t="shared" si="21"/>
        <v>11588.485346215</v>
      </c>
      <c r="AL9" s="116">
        <f t="shared" si="22"/>
        <v>11724.303938779003</v>
      </c>
      <c r="AM9" s="1655">
        <f t="shared" si="23"/>
        <v>0.50291296315733924</v>
      </c>
    </row>
    <row r="10" spans="1:185">
      <c r="B10" s="503" t="s">
        <v>4909</v>
      </c>
      <c r="C10" s="1693" t="s">
        <v>4897</v>
      </c>
      <c r="D10" s="116">
        <v>2160.61617604</v>
      </c>
      <c r="E10" s="116">
        <f t="shared" si="0"/>
        <v>851.27228539999965</v>
      </c>
      <c r="F10" s="116">
        <v>1309.3438906400004</v>
      </c>
      <c r="G10" s="1646">
        <f t="shared" si="1"/>
        <v>0.60600485415219818</v>
      </c>
      <c r="H10" s="116">
        <v>2374.0098938799983</v>
      </c>
      <c r="I10" s="116">
        <f t="shared" si="2"/>
        <v>1048.4888520999991</v>
      </c>
      <c r="J10" s="116">
        <v>1325.5210417799992</v>
      </c>
      <c r="K10" s="1646">
        <f t="shared" si="3"/>
        <v>0.55834689029606954</v>
      </c>
      <c r="L10" s="116">
        <v>6755.5300751000013</v>
      </c>
      <c r="M10" s="116">
        <f t="shared" si="4"/>
        <v>3627.4504954000017</v>
      </c>
      <c r="N10" s="116">
        <v>3128.0795796999996</v>
      </c>
      <c r="O10" s="1646">
        <f t="shared" si="5"/>
        <v>0.46303984216274768</v>
      </c>
      <c r="P10" s="1652">
        <v>5191.872438645999</v>
      </c>
      <c r="Q10" s="116">
        <f t="shared" si="6"/>
        <v>2438.7984082999997</v>
      </c>
      <c r="R10" s="116">
        <v>2753.0740303459993</v>
      </c>
      <c r="S10" s="1646">
        <f t="shared" si="7"/>
        <v>0.53026611552574665</v>
      </c>
      <c r="T10" s="116">
        <f t="shared" si="8"/>
        <v>16482.028583665997</v>
      </c>
      <c r="U10" s="116">
        <f t="shared" si="9"/>
        <v>7966.0100411999993</v>
      </c>
      <c r="V10" s="116">
        <f t="shared" si="10"/>
        <v>8516.0185424659976</v>
      </c>
      <c r="W10" s="1646">
        <f t="shared" si="11"/>
        <v>0.51668509730079792</v>
      </c>
      <c r="X10" s="116">
        <v>5609.2262479299989</v>
      </c>
      <c r="Y10" s="116">
        <f t="shared" si="12"/>
        <v>2568.1179502000005</v>
      </c>
      <c r="Z10" s="116">
        <v>3041.1082977299984</v>
      </c>
      <c r="AA10" s="1646">
        <f t="shared" si="13"/>
        <v>0.542161817568381</v>
      </c>
      <c r="AB10" s="1652">
        <v>3254.7141850399998</v>
      </c>
      <c r="AC10" s="116">
        <f t="shared" si="14"/>
        <v>1540.0536437000003</v>
      </c>
      <c r="AD10" s="116">
        <v>1714.6605413399996</v>
      </c>
      <c r="AE10" s="1646">
        <f t="shared" si="15"/>
        <v>0.52682369137704377</v>
      </c>
      <c r="AF10" s="1652">
        <f t="shared" si="16"/>
        <v>8863.9404329699992</v>
      </c>
      <c r="AG10" s="116">
        <f t="shared" si="17"/>
        <v>4108.1715939000005</v>
      </c>
      <c r="AH10" s="116">
        <f t="shared" si="18"/>
        <v>4755.7688390699977</v>
      </c>
      <c r="AI10" s="1646">
        <f t="shared" si="19"/>
        <v>0.53652987348387504</v>
      </c>
      <c r="AJ10" s="116">
        <f t="shared" si="20"/>
        <v>20811.342946716002</v>
      </c>
      <c r="AK10" s="116">
        <f t="shared" si="21"/>
        <v>10174.420497600002</v>
      </c>
      <c r="AL10" s="116">
        <f t="shared" si="22"/>
        <v>10636.922449115997</v>
      </c>
      <c r="AM10" s="1655">
        <f t="shared" si="23"/>
        <v>0.51111177574412547</v>
      </c>
    </row>
    <row r="11" spans="1:185">
      <c r="B11" s="1814" t="s">
        <v>4911</v>
      </c>
      <c r="C11" s="1693" t="s">
        <v>4899</v>
      </c>
      <c r="D11" s="116">
        <v>3498.237279999998</v>
      </c>
      <c r="E11" s="116">
        <f t="shared" si="0"/>
        <v>2526.8348666000011</v>
      </c>
      <c r="F11" s="116">
        <v>971.40241339999716</v>
      </c>
      <c r="G11" s="1646">
        <f t="shared" si="1"/>
        <v>0.27768339756530114</v>
      </c>
      <c r="H11" s="116">
        <v>3838.26532</v>
      </c>
      <c r="I11" s="116">
        <f t="shared" si="2"/>
        <v>2840.7455648000009</v>
      </c>
      <c r="J11" s="116">
        <v>997.51975519999917</v>
      </c>
      <c r="K11" s="1646">
        <f t="shared" si="3"/>
        <v>0.25988817135757547</v>
      </c>
      <c r="L11" s="116">
        <v>4640.8789100000013</v>
      </c>
      <c r="M11" s="116">
        <f t="shared" si="4"/>
        <v>3654.7690405000003</v>
      </c>
      <c r="N11" s="116">
        <v>986.10986950000108</v>
      </c>
      <c r="O11" s="1646">
        <f t="shared" si="5"/>
        <v>0.21248343010526874</v>
      </c>
      <c r="P11" s="1652">
        <v>3046.564609999999</v>
      </c>
      <c r="Q11" s="116">
        <f t="shared" si="6"/>
        <v>2038.4701570999991</v>
      </c>
      <c r="R11" s="116">
        <v>1008.0944529</v>
      </c>
      <c r="S11" s="1646">
        <f t="shared" si="7"/>
        <v>0.33089547800530655</v>
      </c>
      <c r="T11" s="116">
        <f t="shared" si="8"/>
        <v>15023.946119999999</v>
      </c>
      <c r="U11" s="116">
        <f t="shared" si="9"/>
        <v>11060.819629</v>
      </c>
      <c r="V11" s="116">
        <f t="shared" si="10"/>
        <v>3963.1264909999973</v>
      </c>
      <c r="W11" s="1646">
        <f t="shared" si="11"/>
        <v>0.26378732054451737</v>
      </c>
      <c r="X11" s="116">
        <v>3472.1642699999993</v>
      </c>
      <c r="Y11" s="116">
        <f t="shared" si="12"/>
        <v>2199.8272492000015</v>
      </c>
      <c r="Z11" s="116">
        <v>1272.3370207999981</v>
      </c>
      <c r="AA11" s="1646">
        <f t="shared" si="13"/>
        <v>0.36643917794822489</v>
      </c>
      <c r="AB11" s="1652">
        <v>3948.5580499999987</v>
      </c>
      <c r="AC11" s="116">
        <f t="shared" si="14"/>
        <v>2381.5879465999997</v>
      </c>
      <c r="AD11" s="116">
        <v>1566.9701033999991</v>
      </c>
      <c r="AE11" s="1646">
        <f t="shared" si="15"/>
        <v>0.39684616094222031</v>
      </c>
      <c r="AF11" s="1652">
        <f t="shared" si="16"/>
        <v>7420.722319999998</v>
      </c>
      <c r="AG11" s="116">
        <f t="shared" si="17"/>
        <v>4581.4151958000011</v>
      </c>
      <c r="AH11" s="116">
        <f t="shared" si="18"/>
        <v>2839.3071241999969</v>
      </c>
      <c r="AI11" s="1646">
        <f t="shared" si="19"/>
        <v>0.38261869960389483</v>
      </c>
      <c r="AJ11" s="116">
        <f t="shared" si="20"/>
        <v>15108.165839999998</v>
      </c>
      <c r="AK11" s="116">
        <f t="shared" si="21"/>
        <v>10274.6543934</v>
      </c>
      <c r="AL11" s="116">
        <f t="shared" si="22"/>
        <v>4833.5114465999977</v>
      </c>
      <c r="AM11" s="1655">
        <f t="shared" si="23"/>
        <v>0.31992708431905842</v>
      </c>
    </row>
    <row r="12" spans="1:185">
      <c r="B12" s="503" t="s">
        <v>4905</v>
      </c>
      <c r="C12" s="1693" t="s">
        <v>4892</v>
      </c>
      <c r="D12" s="116">
        <v>5080.5306233300016</v>
      </c>
      <c r="E12" s="116">
        <f t="shared" si="0"/>
        <v>3786.1263516000026</v>
      </c>
      <c r="F12" s="116">
        <v>1294.4042717299992</v>
      </c>
      <c r="G12" s="1646">
        <f t="shared" si="1"/>
        <v>0.25477737813173346</v>
      </c>
      <c r="H12" s="116">
        <v>8218.984810355998</v>
      </c>
      <c r="I12" s="116">
        <f t="shared" si="2"/>
        <v>6297.9655136049978</v>
      </c>
      <c r="J12" s="116">
        <v>1921.019296751</v>
      </c>
      <c r="K12" s="1646">
        <f t="shared" si="3"/>
        <v>0.23372951052671342</v>
      </c>
      <c r="L12" s="116">
        <v>5620.1458357670008</v>
      </c>
      <c r="M12" s="116">
        <f t="shared" si="4"/>
        <v>4518.3056214800008</v>
      </c>
      <c r="N12" s="116">
        <v>1101.840214287</v>
      </c>
      <c r="O12" s="1646">
        <f t="shared" si="5"/>
        <v>0.19605189019737029</v>
      </c>
      <c r="P12" s="1652">
        <v>4237.3651659949992</v>
      </c>
      <c r="Q12" s="116">
        <f t="shared" si="6"/>
        <v>3544.8912529729996</v>
      </c>
      <c r="R12" s="116">
        <v>692.47391302199981</v>
      </c>
      <c r="S12" s="1646">
        <f t="shared" si="7"/>
        <v>0.16342087261657945</v>
      </c>
      <c r="T12" s="116">
        <f t="shared" si="8"/>
        <v>23157.026435448002</v>
      </c>
      <c r="U12" s="116">
        <f t="shared" si="9"/>
        <v>18147.288739658001</v>
      </c>
      <c r="V12" s="116">
        <f t="shared" si="10"/>
        <v>5009.7376957899987</v>
      </c>
      <c r="W12" s="1646">
        <f t="shared" si="11"/>
        <v>0.21633769386389176</v>
      </c>
      <c r="X12" s="116">
        <v>4219.2725344550008</v>
      </c>
      <c r="Y12" s="116">
        <f t="shared" si="12"/>
        <v>3298.5849898300012</v>
      </c>
      <c r="Z12" s="116">
        <v>920.68754462499965</v>
      </c>
      <c r="AA12" s="1646">
        <f t="shared" si="13"/>
        <v>0.218210020117585</v>
      </c>
      <c r="AB12" s="1652">
        <v>3441.9398020239996</v>
      </c>
      <c r="AC12" s="116">
        <f t="shared" si="14"/>
        <v>2900.2446241099992</v>
      </c>
      <c r="AD12" s="116">
        <v>541.69517791400051</v>
      </c>
      <c r="AE12" s="1646">
        <f t="shared" si="15"/>
        <v>0.15738078207976267</v>
      </c>
      <c r="AF12" s="1652">
        <f t="shared" si="16"/>
        <v>7661.2123364790004</v>
      </c>
      <c r="AG12" s="116">
        <f t="shared" si="17"/>
        <v>6198.8296139400009</v>
      </c>
      <c r="AH12" s="116">
        <f t="shared" si="18"/>
        <v>1462.382722539</v>
      </c>
      <c r="AI12" s="1646">
        <f t="shared" si="19"/>
        <v>0.19088137207421316</v>
      </c>
      <c r="AJ12" s="116">
        <f t="shared" si="20"/>
        <v>17518.723338241001</v>
      </c>
      <c r="AK12" s="116">
        <f t="shared" si="21"/>
        <v>14262.026488393003</v>
      </c>
      <c r="AL12" s="116">
        <f t="shared" si="22"/>
        <v>3256.6968498480001</v>
      </c>
      <c r="AM12" s="1655">
        <f t="shared" si="23"/>
        <v>0.18589806956646618</v>
      </c>
    </row>
    <row r="13" spans="1:185">
      <c r="B13" s="503" t="s">
        <v>4907</v>
      </c>
      <c r="C13" s="1693" t="s">
        <v>4894</v>
      </c>
      <c r="D13" s="116">
        <v>1211.40372106</v>
      </c>
      <c r="E13" s="116">
        <f t="shared" si="0"/>
        <v>0</v>
      </c>
      <c r="F13" s="116">
        <v>1211.40372106</v>
      </c>
      <c r="G13" s="1646">
        <f t="shared" si="1"/>
        <v>1</v>
      </c>
      <c r="H13" s="116">
        <v>2009.99516554</v>
      </c>
      <c r="I13" s="116">
        <f t="shared" si="2"/>
        <v>0</v>
      </c>
      <c r="J13" s="116">
        <v>2009.99516554</v>
      </c>
      <c r="K13" s="1646">
        <f t="shared" si="3"/>
        <v>1</v>
      </c>
      <c r="L13" s="116">
        <v>727.07880696000007</v>
      </c>
      <c r="M13" s="116">
        <f t="shared" si="4"/>
        <v>0</v>
      </c>
      <c r="N13" s="116">
        <v>727.07880696000007</v>
      </c>
      <c r="O13" s="1646">
        <f t="shared" si="5"/>
        <v>1</v>
      </c>
      <c r="P13" s="1652">
        <v>510.08541373999998</v>
      </c>
      <c r="Q13" s="116">
        <f t="shared" si="6"/>
        <v>0</v>
      </c>
      <c r="R13" s="116">
        <v>510.08541373999998</v>
      </c>
      <c r="S13" s="1646">
        <f t="shared" si="7"/>
        <v>1</v>
      </c>
      <c r="T13" s="116">
        <f t="shared" si="8"/>
        <v>4458.5631073000004</v>
      </c>
      <c r="U13" s="116">
        <f t="shared" si="9"/>
        <v>0</v>
      </c>
      <c r="V13" s="116">
        <f t="shared" si="10"/>
        <v>4458.5631073000004</v>
      </c>
      <c r="W13" s="1646">
        <f t="shared" si="11"/>
        <v>1</v>
      </c>
      <c r="X13" s="116">
        <v>372.6487378999999</v>
      </c>
      <c r="Y13" s="116">
        <f t="shared" si="12"/>
        <v>0</v>
      </c>
      <c r="Z13" s="116">
        <v>372.6487378999999</v>
      </c>
      <c r="AA13" s="1646">
        <f t="shared" si="13"/>
        <v>1</v>
      </c>
      <c r="AB13" s="1652">
        <v>276.09668000000011</v>
      </c>
      <c r="AC13" s="116">
        <f t="shared" si="14"/>
        <v>0</v>
      </c>
      <c r="AD13" s="116">
        <v>276.09668000000011</v>
      </c>
      <c r="AE13" s="1646">
        <f t="shared" si="15"/>
        <v>1</v>
      </c>
      <c r="AF13" s="1652">
        <f t="shared" si="16"/>
        <v>648.74541790000001</v>
      </c>
      <c r="AG13" s="116">
        <f t="shared" si="17"/>
        <v>0</v>
      </c>
      <c r="AH13" s="116">
        <f t="shared" si="18"/>
        <v>648.74541790000001</v>
      </c>
      <c r="AI13" s="1646">
        <f t="shared" si="19"/>
        <v>1</v>
      </c>
      <c r="AJ13" s="116">
        <f t="shared" si="20"/>
        <v>1885.9096386000001</v>
      </c>
      <c r="AK13" s="116">
        <f t="shared" si="21"/>
        <v>0</v>
      </c>
      <c r="AL13" s="116">
        <f t="shared" si="22"/>
        <v>1885.9096386000001</v>
      </c>
      <c r="AM13" s="1655">
        <f t="shared" si="23"/>
        <v>1</v>
      </c>
    </row>
    <row r="14" spans="1:185">
      <c r="B14" s="1814" t="s">
        <v>4910</v>
      </c>
      <c r="C14" s="1693" t="s">
        <v>4898</v>
      </c>
      <c r="D14" s="116">
        <v>772.53675999999996</v>
      </c>
      <c r="E14" s="116">
        <f t="shared" si="0"/>
        <v>459.20872279999986</v>
      </c>
      <c r="F14" s="116">
        <v>313.3280372000001</v>
      </c>
      <c r="G14" s="1646">
        <f t="shared" si="1"/>
        <v>0.40558333716055156</v>
      </c>
      <c r="H14" s="116">
        <v>587.60517000000004</v>
      </c>
      <c r="I14" s="116">
        <f t="shared" si="2"/>
        <v>359.70740829999988</v>
      </c>
      <c r="J14" s="116">
        <v>227.89776170000013</v>
      </c>
      <c r="K14" s="1646">
        <f t="shared" si="3"/>
        <v>0.38784165513724139</v>
      </c>
      <c r="L14" s="116">
        <v>764.50536000000011</v>
      </c>
      <c r="M14" s="116">
        <f t="shared" si="4"/>
        <v>515.3478184999999</v>
      </c>
      <c r="N14" s="116">
        <v>249.15754150000018</v>
      </c>
      <c r="O14" s="1646">
        <f t="shared" si="5"/>
        <v>0.32590686022135951</v>
      </c>
      <c r="P14" s="1652">
        <v>411.80723999999998</v>
      </c>
      <c r="Q14" s="116">
        <f t="shared" si="6"/>
        <v>229.38890254999995</v>
      </c>
      <c r="R14" s="116">
        <v>182.41833745000002</v>
      </c>
      <c r="S14" s="1646">
        <f t="shared" si="7"/>
        <v>0.44297020482204252</v>
      </c>
      <c r="T14" s="116">
        <f t="shared" si="8"/>
        <v>2536.45453</v>
      </c>
      <c r="U14" s="116">
        <f t="shared" si="9"/>
        <v>1563.6528521499997</v>
      </c>
      <c r="V14" s="116">
        <f t="shared" si="10"/>
        <v>972.80167785000049</v>
      </c>
      <c r="W14" s="1646">
        <f t="shared" si="11"/>
        <v>0.38352813596465318</v>
      </c>
      <c r="X14" s="116">
        <v>401.56611000000004</v>
      </c>
      <c r="Y14" s="116">
        <f t="shared" si="12"/>
        <v>194.24980420000014</v>
      </c>
      <c r="Z14" s="116">
        <v>207.3163057999999</v>
      </c>
      <c r="AA14" s="1646">
        <f t="shared" si="13"/>
        <v>0.51626942771639739</v>
      </c>
      <c r="AB14" s="1652">
        <v>474.74137999999999</v>
      </c>
      <c r="AC14" s="116">
        <f t="shared" si="14"/>
        <v>205.09137200000004</v>
      </c>
      <c r="AD14" s="116">
        <v>269.65000799999996</v>
      </c>
      <c r="AE14" s="1646">
        <f t="shared" si="15"/>
        <v>0.5679934788916019</v>
      </c>
      <c r="AF14" s="1652">
        <f t="shared" si="16"/>
        <v>876.30749000000003</v>
      </c>
      <c r="AG14" s="116">
        <f t="shared" si="17"/>
        <v>399.34117620000018</v>
      </c>
      <c r="AH14" s="116">
        <f t="shared" si="18"/>
        <v>476.96631379999985</v>
      </c>
      <c r="AI14" s="1646">
        <f t="shared" si="19"/>
        <v>0.54429103852575744</v>
      </c>
      <c r="AJ14" s="116">
        <f t="shared" si="20"/>
        <v>2052.6200900000003</v>
      </c>
      <c r="AK14" s="116">
        <f t="shared" si="21"/>
        <v>1144.07789725</v>
      </c>
      <c r="AL14" s="116">
        <f t="shared" si="22"/>
        <v>908.54219275000014</v>
      </c>
      <c r="AM14" s="1655">
        <f t="shared" si="23"/>
        <v>0.44262559699978382</v>
      </c>
    </row>
    <row r="15" spans="1:185">
      <c r="B15" s="1992" t="s">
        <v>4915</v>
      </c>
      <c r="C15" s="1693" t="s">
        <v>4903</v>
      </c>
      <c r="D15" s="116">
        <v>215.83114899999998</v>
      </c>
      <c r="E15" s="116">
        <f t="shared" si="0"/>
        <v>219.25873190000004</v>
      </c>
      <c r="F15" s="116">
        <v>-3.4275829000000742</v>
      </c>
      <c r="G15" s="1646">
        <f t="shared" si="1"/>
        <v>-1.5880853694570631E-2</v>
      </c>
      <c r="H15" s="116">
        <v>274.04948999999999</v>
      </c>
      <c r="I15" s="116">
        <f t="shared" si="2"/>
        <v>214.8947409999999</v>
      </c>
      <c r="J15" s="116">
        <v>59.154749000000088</v>
      </c>
      <c r="K15" s="1646">
        <f t="shared" si="3"/>
        <v>0.2158542568351435</v>
      </c>
      <c r="L15" s="116">
        <v>533.51318000000003</v>
      </c>
      <c r="M15" s="116">
        <f t="shared" si="4"/>
        <v>281.00952059999997</v>
      </c>
      <c r="N15" s="116">
        <v>252.50365940000009</v>
      </c>
      <c r="O15" s="1646">
        <f t="shared" si="5"/>
        <v>0.47328476383657492</v>
      </c>
      <c r="P15" s="1652">
        <v>184.8651888</v>
      </c>
      <c r="Q15" s="116">
        <f t="shared" si="6"/>
        <v>41.159569900000122</v>
      </c>
      <c r="R15" s="116">
        <v>143.70561889999988</v>
      </c>
      <c r="S15" s="1646">
        <f t="shared" si="7"/>
        <v>0.77735359389630998</v>
      </c>
      <c r="T15" s="116">
        <f t="shared" si="8"/>
        <v>1208.2590078000001</v>
      </c>
      <c r="U15" s="116">
        <f t="shared" si="9"/>
        <v>756.32256340000004</v>
      </c>
      <c r="V15" s="116">
        <f t="shared" si="10"/>
        <v>451.93644439999997</v>
      </c>
      <c r="W15" s="1646">
        <f t="shared" si="11"/>
        <v>0.37403937523535336</v>
      </c>
      <c r="X15" s="116">
        <v>162.37369844</v>
      </c>
      <c r="Y15" s="116">
        <f t="shared" si="12"/>
        <v>121.29929490000009</v>
      </c>
      <c r="Z15" s="116">
        <v>41.074403539999899</v>
      </c>
      <c r="AA15" s="1646">
        <f t="shared" si="13"/>
        <v>0.25296217265863186</v>
      </c>
      <c r="AB15" s="1652">
        <v>290.82803999999999</v>
      </c>
      <c r="AC15" s="116">
        <f t="shared" si="14"/>
        <v>340.21013429999994</v>
      </c>
      <c r="AD15" s="116">
        <v>-49.382094299999963</v>
      </c>
      <c r="AE15" s="1646">
        <f t="shared" si="15"/>
        <v>-0.16979825707314866</v>
      </c>
      <c r="AF15" s="1652">
        <f t="shared" si="16"/>
        <v>453.20173843999999</v>
      </c>
      <c r="AG15" s="116">
        <f t="shared" si="17"/>
        <v>461.5094292</v>
      </c>
      <c r="AH15" s="116">
        <f t="shared" si="18"/>
        <v>-8.3076907600000638</v>
      </c>
      <c r="AI15" s="1646">
        <f t="shared" si="19"/>
        <v>-1.8331109647982805E-2</v>
      </c>
      <c r="AJ15" s="116">
        <f t="shared" si="20"/>
        <v>1171.58010724</v>
      </c>
      <c r="AK15" s="116">
        <f t="shared" si="21"/>
        <v>783.67851970000015</v>
      </c>
      <c r="AL15" s="116">
        <f t="shared" si="22"/>
        <v>387.90158753999992</v>
      </c>
      <c r="AM15" s="1655">
        <f t="shared" si="23"/>
        <v>0.33109267146385379</v>
      </c>
    </row>
    <row r="16" spans="1:185">
      <c r="B16" s="503" t="s">
        <v>4906</v>
      </c>
      <c r="C16" s="1693" t="s">
        <v>4893</v>
      </c>
      <c r="D16" s="116">
        <v>0</v>
      </c>
      <c r="E16" s="116">
        <f t="shared" si="0"/>
        <v>0</v>
      </c>
      <c r="F16" s="116">
        <v>0</v>
      </c>
      <c r="G16" s="1646">
        <f t="shared" si="1"/>
        <v>0</v>
      </c>
      <c r="H16" s="116">
        <v>0.68525999999999998</v>
      </c>
      <c r="I16" s="116">
        <f t="shared" si="2"/>
        <v>0.50374319999999995</v>
      </c>
      <c r="J16" s="116">
        <v>0.18151679999999998</v>
      </c>
      <c r="K16" s="1646">
        <f t="shared" si="3"/>
        <v>0.26488748796077399</v>
      </c>
      <c r="L16" s="116">
        <v>0</v>
      </c>
      <c r="M16" s="116">
        <f t="shared" si="4"/>
        <v>0</v>
      </c>
      <c r="N16" s="116">
        <v>0</v>
      </c>
      <c r="O16" s="1646">
        <f t="shared" si="5"/>
        <v>0</v>
      </c>
      <c r="P16" s="1652">
        <v>0</v>
      </c>
      <c r="Q16" s="116">
        <f t="shared" si="6"/>
        <v>0</v>
      </c>
      <c r="R16" s="116">
        <v>0</v>
      </c>
      <c r="S16" s="1646">
        <f t="shared" si="7"/>
        <v>0</v>
      </c>
      <c r="T16" s="116">
        <f t="shared" si="8"/>
        <v>0.68525999999999998</v>
      </c>
      <c r="U16" s="116">
        <f t="shared" si="9"/>
        <v>0.50374319999999995</v>
      </c>
      <c r="V16" s="116">
        <f t="shared" si="10"/>
        <v>0.18151679999999998</v>
      </c>
      <c r="W16" s="1646">
        <f t="shared" si="11"/>
        <v>0.26488748796077399</v>
      </c>
      <c r="X16" s="116">
        <v>0</v>
      </c>
      <c r="Y16" s="116">
        <f t="shared" si="12"/>
        <v>0</v>
      </c>
      <c r="Z16" s="116">
        <v>0</v>
      </c>
      <c r="AA16" s="1646">
        <f t="shared" si="13"/>
        <v>0</v>
      </c>
      <c r="AB16" s="1652">
        <v>2.8221674999999999</v>
      </c>
      <c r="AC16" s="116">
        <f t="shared" si="14"/>
        <v>0.42965999999999971</v>
      </c>
      <c r="AD16" s="116">
        <v>2.3925075000000002</v>
      </c>
      <c r="AE16" s="1646">
        <f t="shared" si="15"/>
        <v>0.84775531572807084</v>
      </c>
      <c r="AF16" s="1652">
        <f t="shared" si="16"/>
        <v>2.8221674999999999</v>
      </c>
      <c r="AG16" s="116">
        <f t="shared" si="17"/>
        <v>0.42965999999999971</v>
      </c>
      <c r="AH16" s="116">
        <f t="shared" si="18"/>
        <v>2.3925075000000002</v>
      </c>
      <c r="AI16" s="1646">
        <f t="shared" si="19"/>
        <v>0.84775531572807084</v>
      </c>
      <c r="AJ16" s="116">
        <f t="shared" si="20"/>
        <v>2.8221674999999999</v>
      </c>
      <c r="AK16" s="116">
        <f t="shared" si="21"/>
        <v>0.42965999999999971</v>
      </c>
      <c r="AL16" s="116">
        <f t="shared" si="22"/>
        <v>2.3925075000000002</v>
      </c>
      <c r="AM16" s="1655">
        <f t="shared" si="23"/>
        <v>0.84775531572807084</v>
      </c>
    </row>
    <row r="17" spans="2:39">
      <c r="B17" s="503" t="s">
        <v>4912</v>
      </c>
      <c r="C17" s="1693" t="s">
        <v>4900</v>
      </c>
      <c r="D17" s="116">
        <v>0</v>
      </c>
      <c r="E17" s="116">
        <f t="shared" si="0"/>
        <v>0</v>
      </c>
      <c r="F17" s="116">
        <v>0</v>
      </c>
      <c r="G17" s="1646">
        <f t="shared" si="1"/>
        <v>0</v>
      </c>
      <c r="H17" s="116">
        <v>0</v>
      </c>
      <c r="I17" s="116">
        <f t="shared" si="2"/>
        <v>0</v>
      </c>
      <c r="J17" s="116">
        <v>0</v>
      </c>
      <c r="K17" s="1646">
        <f t="shared" si="3"/>
        <v>0</v>
      </c>
      <c r="L17" s="116">
        <v>0.41106999999999999</v>
      </c>
      <c r="M17" s="116">
        <f t="shared" si="4"/>
        <v>6.8106E-2</v>
      </c>
      <c r="N17" s="116">
        <v>0.34296399999999999</v>
      </c>
      <c r="O17" s="1646">
        <f t="shared" si="5"/>
        <v>0.8343201887756343</v>
      </c>
      <c r="P17" s="1652">
        <v>0</v>
      </c>
      <c r="Q17" s="116">
        <f t="shared" si="6"/>
        <v>0</v>
      </c>
      <c r="R17" s="116">
        <v>0</v>
      </c>
      <c r="S17" s="1646">
        <f t="shared" si="7"/>
        <v>0</v>
      </c>
      <c r="T17" s="116">
        <f t="shared" si="8"/>
        <v>0.41106999999999999</v>
      </c>
      <c r="U17" s="116">
        <f t="shared" si="9"/>
        <v>6.8106E-2</v>
      </c>
      <c r="V17" s="116">
        <f t="shared" si="10"/>
        <v>0.34296399999999999</v>
      </c>
      <c r="W17" s="1646">
        <f t="shared" si="11"/>
        <v>0.8343201887756343</v>
      </c>
      <c r="X17" s="116">
        <v>0</v>
      </c>
      <c r="Y17" s="116">
        <f t="shared" si="12"/>
        <v>0</v>
      </c>
      <c r="Z17" s="116">
        <v>0</v>
      </c>
      <c r="AA17" s="1646">
        <f t="shared" si="13"/>
        <v>0</v>
      </c>
      <c r="AB17" s="1652">
        <v>0</v>
      </c>
      <c r="AC17" s="116">
        <f t="shared" si="14"/>
        <v>0</v>
      </c>
      <c r="AD17" s="116">
        <v>0</v>
      </c>
      <c r="AE17" s="1646">
        <f t="shared" si="15"/>
        <v>0</v>
      </c>
      <c r="AF17" s="1652">
        <f t="shared" si="16"/>
        <v>0</v>
      </c>
      <c r="AG17" s="116">
        <f t="shared" si="17"/>
        <v>0</v>
      </c>
      <c r="AH17" s="116">
        <f t="shared" si="18"/>
        <v>0</v>
      </c>
      <c r="AI17" s="1646">
        <f t="shared" si="19"/>
        <v>0</v>
      </c>
      <c r="AJ17" s="116">
        <f t="shared" si="20"/>
        <v>0.41106999999999999</v>
      </c>
      <c r="AK17" s="116">
        <f t="shared" si="21"/>
        <v>6.8106E-2</v>
      </c>
      <c r="AL17" s="116">
        <f t="shared" si="22"/>
        <v>0.34296399999999999</v>
      </c>
      <c r="AM17" s="1655">
        <f t="shared" si="23"/>
        <v>0.8343201887756343</v>
      </c>
    </row>
    <row r="18" spans="2:39">
      <c r="B18" s="503" t="s">
        <v>4917</v>
      </c>
      <c r="C18" s="1693" t="s">
        <v>4896</v>
      </c>
      <c r="D18" s="116">
        <v>0.81003000000000003</v>
      </c>
      <c r="E18" s="116">
        <f t="shared" si="0"/>
        <v>0.19077</v>
      </c>
      <c r="F18" s="116">
        <v>0.61926000000000003</v>
      </c>
      <c r="G18" s="1646">
        <f t="shared" si="1"/>
        <v>0.76449020406651602</v>
      </c>
      <c r="H18" s="116">
        <v>0.54000999999999999</v>
      </c>
      <c r="I18" s="116">
        <f t="shared" si="2"/>
        <v>0.12718000000000002</v>
      </c>
      <c r="J18" s="116">
        <v>0.41282999999999997</v>
      </c>
      <c r="K18" s="1646">
        <f t="shared" si="3"/>
        <v>0.76448584285476195</v>
      </c>
      <c r="L18" s="116">
        <v>105.99160000000001</v>
      </c>
      <c r="M18" s="116">
        <f t="shared" si="4"/>
        <v>175.10852840000001</v>
      </c>
      <c r="N18" s="116">
        <v>-69.116928400000006</v>
      </c>
      <c r="O18" s="1646">
        <f t="shared" si="5"/>
        <v>-0.65209817004366388</v>
      </c>
      <c r="P18" s="1652">
        <v>0.12819999999999998</v>
      </c>
      <c r="Q18" s="116">
        <f t="shared" si="6"/>
        <v>0</v>
      </c>
      <c r="R18" s="116">
        <v>0.12819999999999998</v>
      </c>
      <c r="S18" s="1646">
        <f t="shared" si="7"/>
        <v>1</v>
      </c>
      <c r="T18" s="116">
        <f t="shared" si="8"/>
        <v>107.46984000000002</v>
      </c>
      <c r="U18" s="116">
        <f t="shared" si="9"/>
        <v>175.42647840000001</v>
      </c>
      <c r="V18" s="116">
        <f t="shared" si="10"/>
        <v>-67.956638400000003</v>
      </c>
      <c r="W18" s="1646">
        <f t="shared" si="11"/>
        <v>-0.63233218175443451</v>
      </c>
      <c r="X18" s="116">
        <v>0</v>
      </c>
      <c r="Y18" s="116">
        <f t="shared" si="12"/>
        <v>0</v>
      </c>
      <c r="Z18" s="116">
        <v>0</v>
      </c>
      <c r="AA18" s="1646">
        <f t="shared" si="13"/>
        <v>0</v>
      </c>
      <c r="AB18" s="1652">
        <v>0</v>
      </c>
      <c r="AC18" s="116">
        <f t="shared" si="14"/>
        <v>0</v>
      </c>
      <c r="AD18" s="116">
        <v>0</v>
      </c>
      <c r="AE18" s="1646">
        <f t="shared" si="15"/>
        <v>0</v>
      </c>
      <c r="AF18" s="1652">
        <f t="shared" si="16"/>
        <v>0</v>
      </c>
      <c r="AG18" s="116">
        <f t="shared" si="17"/>
        <v>0</v>
      </c>
      <c r="AH18" s="116">
        <f t="shared" si="18"/>
        <v>0</v>
      </c>
      <c r="AI18" s="1646">
        <f t="shared" si="19"/>
        <v>0</v>
      </c>
      <c r="AJ18" s="116">
        <f t="shared" si="20"/>
        <v>106.11980000000001</v>
      </c>
      <c r="AK18" s="116">
        <f t="shared" si="21"/>
        <v>175.10852840000001</v>
      </c>
      <c r="AL18" s="116">
        <f t="shared" si="22"/>
        <v>-68.988728399999999</v>
      </c>
      <c r="AM18" s="1655">
        <f t="shared" si="23"/>
        <v>-0.65010232209257834</v>
      </c>
    </row>
    <row r="19" spans="2:39">
      <c r="B19" s="503" t="s">
        <v>4913</v>
      </c>
      <c r="C19" s="1693" t="s">
        <v>4901</v>
      </c>
      <c r="D19" s="116">
        <v>2</v>
      </c>
      <c r="E19" s="116">
        <f t="shared" si="0"/>
        <v>5.5071499999999993</v>
      </c>
      <c r="F19" s="116">
        <v>-3.5071499999999993</v>
      </c>
      <c r="G19" s="1646">
        <f t="shared" si="1"/>
        <v>-1.7535749999999997</v>
      </c>
      <c r="H19" s="116">
        <v>16.006689999999999</v>
      </c>
      <c r="I19" s="116">
        <f t="shared" si="2"/>
        <v>52.5528561</v>
      </c>
      <c r="J19" s="116">
        <v>-36.546166100000001</v>
      </c>
      <c r="K19" s="1646">
        <f t="shared" si="3"/>
        <v>-2.2831807263088124</v>
      </c>
      <c r="L19" s="116">
        <v>9.3238699999999994</v>
      </c>
      <c r="M19" s="116">
        <f t="shared" si="4"/>
        <v>12.808774600000001</v>
      </c>
      <c r="N19" s="116">
        <v>-3.4849046000000019</v>
      </c>
      <c r="O19" s="1646">
        <f t="shared" si="5"/>
        <v>-0.37376160328275726</v>
      </c>
      <c r="P19" s="1652">
        <v>65.725089999999994</v>
      </c>
      <c r="Q19" s="116">
        <f t="shared" si="6"/>
        <v>134.55499040000001</v>
      </c>
      <c r="R19" s="116">
        <v>-68.829900400000014</v>
      </c>
      <c r="S19" s="1646">
        <f t="shared" si="7"/>
        <v>-1.0472393480176294</v>
      </c>
      <c r="T19" s="116">
        <f t="shared" si="8"/>
        <v>93.055649999999986</v>
      </c>
      <c r="U19" s="116">
        <f t="shared" si="9"/>
        <v>205.42377110000001</v>
      </c>
      <c r="V19" s="116">
        <f t="shared" si="10"/>
        <v>-112.36812110000002</v>
      </c>
      <c r="W19" s="1646">
        <f t="shared" si="11"/>
        <v>-1.2075367922313158</v>
      </c>
      <c r="X19" s="116">
        <v>7.6564100000000002</v>
      </c>
      <c r="Y19" s="116">
        <f t="shared" si="12"/>
        <v>7.2062796000000002</v>
      </c>
      <c r="Z19" s="116">
        <v>0.45013039999999999</v>
      </c>
      <c r="AA19" s="1646">
        <f t="shared" si="13"/>
        <v>5.8791313422348071E-2</v>
      </c>
      <c r="AB19" s="1652">
        <v>1.3504200000000002</v>
      </c>
      <c r="AC19" s="116">
        <f t="shared" si="14"/>
        <v>1.0215800000000002</v>
      </c>
      <c r="AD19" s="116">
        <v>0.32884000000000008</v>
      </c>
      <c r="AE19" s="1646">
        <f t="shared" si="15"/>
        <v>0.24350942669687953</v>
      </c>
      <c r="AF19" s="1652">
        <f t="shared" si="16"/>
        <v>9.0068300000000008</v>
      </c>
      <c r="AG19" s="116">
        <f t="shared" si="17"/>
        <v>8.2278596000000004</v>
      </c>
      <c r="AH19" s="116">
        <f t="shared" si="18"/>
        <v>0.77897040000000006</v>
      </c>
      <c r="AI19" s="1646">
        <f t="shared" si="19"/>
        <v>8.6486632921904824E-2</v>
      </c>
      <c r="AJ19" s="116">
        <f t="shared" si="20"/>
        <v>84.055790000000002</v>
      </c>
      <c r="AK19" s="116">
        <f t="shared" si="21"/>
        <v>155.59162459999999</v>
      </c>
      <c r="AL19" s="116">
        <f t="shared" si="22"/>
        <v>-71.535834600000015</v>
      </c>
      <c r="AM19" s="1655">
        <f t="shared" si="23"/>
        <v>-0.85105183830881859</v>
      </c>
    </row>
    <row r="20" spans="2:39" ht="15.75" thickBot="1">
      <c r="B20" s="1666" t="s">
        <v>783</v>
      </c>
      <c r="C20" s="1664"/>
      <c r="D20" s="477">
        <f>(SUM(D7:D19))</f>
        <v>39634.870410810989</v>
      </c>
      <c r="E20" s="477">
        <f t="shared" si="0"/>
        <v>26428.031978799983</v>
      </c>
      <c r="F20" s="477">
        <f t="shared" ref="F20:AD20" si="24">(SUM(F7:F19))</f>
        <v>13206.838432011005</v>
      </c>
      <c r="G20" s="1648">
        <f t="shared" si="1"/>
        <v>0.33321260534281066</v>
      </c>
      <c r="H20" s="477">
        <f t="shared" si="24"/>
        <v>43120.385706217014</v>
      </c>
      <c r="I20" s="477">
        <f t="shared" si="2"/>
        <v>28875.33146940501</v>
      </c>
      <c r="J20" s="477">
        <f t="shared" si="24"/>
        <v>14245.054236812004</v>
      </c>
      <c r="K20" s="1648">
        <f t="shared" si="3"/>
        <v>0.33035544565544506</v>
      </c>
      <c r="L20" s="477">
        <f t="shared" si="24"/>
        <v>48340.679338786009</v>
      </c>
      <c r="M20" s="477">
        <f t="shared" si="4"/>
        <v>32816.006867964999</v>
      </c>
      <c r="N20" s="477">
        <f t="shared" si="24"/>
        <v>15524.672470821008</v>
      </c>
      <c r="O20" s="1648">
        <f t="shared" si="5"/>
        <v>0.32115130948035375</v>
      </c>
      <c r="P20" s="1577">
        <f t="shared" si="24"/>
        <v>45594.684593446007</v>
      </c>
      <c r="Q20" s="477">
        <f t="shared" si="6"/>
        <v>29342.41952546603</v>
      </c>
      <c r="R20" s="477">
        <f t="shared" si="24"/>
        <v>16252.265067979977</v>
      </c>
      <c r="S20" s="1648">
        <f t="shared" si="7"/>
        <v>0.35645087169472717</v>
      </c>
      <c r="T20" s="477">
        <f t="shared" si="24"/>
        <v>176690.62004926</v>
      </c>
      <c r="U20" s="477">
        <f t="shared" si="24"/>
        <v>117461.78984163604</v>
      </c>
      <c r="V20" s="477">
        <f t="shared" si="10"/>
        <v>59228.830207623992</v>
      </c>
      <c r="W20" s="1648">
        <f t="shared" si="11"/>
        <v>0.3352120796854493</v>
      </c>
      <c r="X20" s="477">
        <f t="shared" si="24"/>
        <v>42587.129408905988</v>
      </c>
      <c r="Y20" s="477">
        <f t="shared" si="12"/>
        <v>28156.31472527999</v>
      </c>
      <c r="Z20" s="477">
        <f t="shared" si="24"/>
        <v>14430.814683625998</v>
      </c>
      <c r="AA20" s="1648">
        <f t="shared" si="13"/>
        <v>0.33885389515378256</v>
      </c>
      <c r="AB20" s="1577">
        <f t="shared" si="24"/>
        <v>41553.875073859999</v>
      </c>
      <c r="AC20" s="477">
        <f t="shared" si="14"/>
        <v>27204.921880513</v>
      </c>
      <c r="AD20" s="477">
        <f t="shared" si="24"/>
        <v>14348.953193346997</v>
      </c>
      <c r="AE20" s="1648">
        <f t="shared" si="15"/>
        <v>0.34530962919444763</v>
      </c>
      <c r="AF20" s="1577">
        <f t="shared" si="16"/>
        <v>84141.004482765988</v>
      </c>
      <c r="AG20" s="477">
        <f t="shared" si="17"/>
        <v>55361.23660579299</v>
      </c>
      <c r="AH20" s="477">
        <f t="shared" si="18"/>
        <v>28779.767876972997</v>
      </c>
      <c r="AI20" s="1648">
        <f t="shared" si="19"/>
        <v>0.34204212385969024</v>
      </c>
      <c r="AJ20" s="477">
        <f t="shared" si="20"/>
        <v>178076.368414998</v>
      </c>
      <c r="AK20" s="477">
        <f t="shared" si="21"/>
        <v>117519.66299922402</v>
      </c>
      <c r="AL20" s="477">
        <f t="shared" si="22"/>
        <v>60556.705415773984</v>
      </c>
      <c r="AM20" s="1657">
        <f t="shared" si="23"/>
        <v>0.34006031207155818</v>
      </c>
    </row>
    <row r="21" spans="2:39">
      <c r="B21" s="2220" t="s">
        <v>962</v>
      </c>
      <c r="C21" s="2220"/>
      <c r="D21" s="2220"/>
      <c r="E21" s="2220"/>
      <c r="F21" s="2220"/>
      <c r="G21" s="2220"/>
      <c r="H21" s="2220"/>
      <c r="I21" s="2220"/>
      <c r="J21" s="2220"/>
      <c r="K21" s="2220"/>
      <c r="L21" s="2220"/>
      <c r="M21" s="2220"/>
      <c r="N21" s="2220"/>
      <c r="O21" s="2220"/>
      <c r="P21" s="2220"/>
      <c r="Q21" s="2220"/>
      <c r="R21" s="2220"/>
      <c r="S21" s="2220"/>
      <c r="T21" s="2220"/>
      <c r="U21" s="2220"/>
      <c r="V21" s="2220"/>
      <c r="W21" s="2220"/>
      <c r="X21" s="2220"/>
      <c r="Y21" s="2220"/>
      <c r="Z21" s="2220"/>
      <c r="AA21" s="2220"/>
      <c r="AB21" s="2220"/>
      <c r="AC21" s="2220"/>
      <c r="AD21" s="2220"/>
      <c r="AE21" s="2220"/>
      <c r="AF21" s="2220"/>
      <c r="AG21" s="2220"/>
      <c r="AH21" s="2220"/>
      <c r="AI21" s="2220"/>
      <c r="AJ21" s="2220"/>
      <c r="AK21" s="2220"/>
      <c r="AL21" s="2220"/>
      <c r="AM21" s="2220"/>
    </row>
  </sheetData>
  <mergeCells count="10">
    <mergeCell ref="B21:AM21"/>
    <mergeCell ref="AB5:AE5"/>
    <mergeCell ref="AF5:AI5"/>
    <mergeCell ref="AJ5:AM5"/>
    <mergeCell ref="D5:G5"/>
    <mergeCell ref="H5:K5"/>
    <mergeCell ref="L5:O5"/>
    <mergeCell ref="P5:S5"/>
    <mergeCell ref="T5:W5"/>
    <mergeCell ref="X5:AA5"/>
  </mergeCells>
  <pageMargins left="0.7" right="0.7" top="0.75" bottom="0.75" header="0.3" footer="0.3"/>
  <pageSetup paperSize="9" orientation="portrait" r:id="rId1"/>
  <ignoredErrors>
    <ignoredError sqref="W20:X20 Z20:AB20 AD20:AE20 AI20 AM20" formula="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56E0B-FC6F-4A4B-ADAA-34EBC0E59F71}">
  <sheetPr>
    <tabColor theme="8" tint="0.59999389629810485"/>
  </sheetPr>
  <dimension ref="A1:FA82"/>
  <sheetViews>
    <sheetView workbookViewId="0"/>
  </sheetViews>
  <sheetFormatPr defaultRowHeight="15" outlineLevelRow="1" outlineLevelCol="2"/>
  <cols>
    <col min="2" max="2" width="19.42578125" customWidth="1"/>
    <col min="3" max="5" width="8" hidden="1" customWidth="1" outlineLevel="1"/>
    <col min="6" max="6" width="8.7109375" hidden="1" customWidth="1" outlineLevel="1" collapsed="1"/>
    <col min="7" max="7" width="8.7109375" hidden="1" customWidth="1" outlineLevel="2"/>
    <col min="8" max="9" width="8" hidden="1" customWidth="1" outlineLevel="2"/>
    <col min="10" max="10" width="8.7109375" hidden="1" customWidth="1" outlineLevel="1"/>
    <col min="11" max="11" width="8.7109375" hidden="1" customWidth="1" outlineLevel="2"/>
    <col min="12" max="13" width="8" hidden="1" customWidth="1" outlineLevel="2"/>
    <col min="14" max="14" width="8.7109375" hidden="1" customWidth="1" outlineLevel="1"/>
    <col min="15" max="17" width="8" hidden="1" customWidth="1" outlineLevel="2"/>
    <col min="18" max="18" width="8.7109375" hidden="1" customWidth="1" outlineLevel="1"/>
    <col min="19" max="19" width="9.5703125" bestFit="1" customWidth="1" collapsed="1"/>
    <col min="20" max="22" width="8" hidden="1" customWidth="1" outlineLevel="1"/>
    <col min="23" max="23" width="8.7109375" hidden="1" customWidth="1" outlineLevel="1" collapsed="1"/>
    <col min="24" max="26" width="8" hidden="1" customWidth="1" outlineLevel="2"/>
    <col min="27" max="27" width="8.7109375" hidden="1" customWidth="1" outlineLevel="1" collapsed="1"/>
    <col min="28" max="30" width="8" hidden="1" customWidth="1" outlineLevel="2"/>
    <col min="31" max="32" width="8.7109375" hidden="1" customWidth="1" outlineLevel="1" collapsed="1"/>
    <col min="33" max="34" width="8.7109375" bestFit="1" customWidth="1" collapsed="1"/>
  </cols>
  <sheetData>
    <row r="1" spans="1:157">
      <c r="A1" s="491" t="str">
        <f>'Cover page'!E16</f>
        <v>Project M</v>
      </c>
      <c r="B1" s="492"/>
      <c r="C1" s="742"/>
      <c r="D1" s="742"/>
      <c r="E1" s="742"/>
      <c r="F1" s="742"/>
      <c r="G1" s="742"/>
      <c r="H1" s="742"/>
      <c r="I1" s="742"/>
      <c r="J1" s="742"/>
      <c r="K1" s="742"/>
      <c r="L1" s="742"/>
      <c r="M1" s="742"/>
      <c r="N1" s="742"/>
      <c r="O1" s="742"/>
      <c r="P1" s="742"/>
      <c r="Q1" s="742"/>
      <c r="R1" s="742"/>
      <c r="S1" s="742"/>
      <c r="T1" s="742"/>
      <c r="U1" s="742"/>
      <c r="V1" s="742"/>
      <c r="W1" s="742"/>
      <c r="X1" s="742"/>
      <c r="Y1" s="742"/>
      <c r="Z1" s="742"/>
      <c r="AA1" s="742"/>
      <c r="AB1" s="742"/>
      <c r="AC1" s="742"/>
      <c r="AD1" s="742"/>
      <c r="AE1" s="742"/>
      <c r="AF1" s="742"/>
      <c r="AG1" s="742"/>
      <c r="AH1" s="742"/>
      <c r="AI1" s="742"/>
      <c r="AJ1" s="742"/>
      <c r="AK1" s="742"/>
      <c r="AL1" s="742"/>
      <c r="AM1" s="742"/>
      <c r="AN1" s="742"/>
      <c r="AO1" s="742"/>
      <c r="AP1" s="742"/>
      <c r="AQ1" s="742"/>
      <c r="AR1" s="742"/>
      <c r="AS1" s="742"/>
      <c r="AT1" s="742"/>
      <c r="AU1" s="742"/>
      <c r="AV1" s="742"/>
      <c r="AW1" s="742"/>
      <c r="AX1" s="742"/>
      <c r="AY1" s="742"/>
      <c r="AZ1" s="742"/>
      <c r="BA1" s="742"/>
      <c r="BB1" s="742"/>
      <c r="BC1" s="742"/>
      <c r="BD1" s="742"/>
      <c r="BE1" s="742"/>
      <c r="BF1" s="742"/>
      <c r="BG1" s="742"/>
      <c r="BH1" s="742"/>
      <c r="BI1" s="742"/>
      <c r="BJ1" s="742"/>
      <c r="BK1" s="742"/>
      <c r="BL1" s="742"/>
      <c r="BM1" s="742"/>
      <c r="BN1" s="742"/>
      <c r="BO1" s="742"/>
      <c r="BP1" s="742"/>
      <c r="BQ1" s="742"/>
      <c r="BR1" s="742"/>
      <c r="BS1" s="742"/>
      <c r="BT1" s="742"/>
      <c r="BU1" s="742"/>
      <c r="BV1" s="742"/>
      <c r="BW1" s="742"/>
      <c r="BX1" s="742"/>
      <c r="BY1" s="742"/>
      <c r="BZ1" s="742"/>
      <c r="CA1" s="742"/>
      <c r="CB1" s="742"/>
      <c r="CC1" s="742"/>
      <c r="CD1" s="742"/>
      <c r="CE1" s="742"/>
      <c r="CF1" s="742"/>
      <c r="CG1" s="742"/>
      <c r="CH1" s="742"/>
      <c r="CI1" s="742"/>
      <c r="CJ1" s="742"/>
      <c r="CK1" s="742"/>
      <c r="CL1" s="742"/>
      <c r="CM1" s="742"/>
      <c r="CN1" s="742"/>
      <c r="CO1" s="742"/>
      <c r="CP1" s="742"/>
      <c r="CQ1" s="742"/>
      <c r="CR1" s="742"/>
      <c r="CS1" s="742"/>
      <c r="CT1" s="742"/>
      <c r="CU1" s="742"/>
      <c r="CV1" s="742"/>
      <c r="CW1" s="742"/>
      <c r="CX1" s="742"/>
      <c r="CY1" s="742"/>
      <c r="CZ1" s="742"/>
      <c r="DA1" s="742"/>
      <c r="DB1" s="742"/>
      <c r="DC1" s="742"/>
      <c r="DD1" s="742"/>
      <c r="DE1" s="742"/>
      <c r="DF1" s="742"/>
      <c r="DG1" s="742"/>
      <c r="DH1" s="742"/>
      <c r="DI1" s="742"/>
      <c r="DJ1" s="742"/>
      <c r="DK1" s="742"/>
      <c r="DL1" s="742"/>
      <c r="DM1" s="742"/>
      <c r="DN1" s="742"/>
      <c r="DO1" s="742"/>
      <c r="DP1" s="742"/>
      <c r="DQ1" s="742"/>
      <c r="DR1" s="742"/>
      <c r="DS1" s="742"/>
      <c r="DT1" s="742"/>
      <c r="DU1" s="742"/>
      <c r="DV1" s="742"/>
      <c r="DW1" s="742"/>
      <c r="DX1" s="742"/>
      <c r="DY1" s="742"/>
      <c r="DZ1" s="742"/>
      <c r="EA1" s="742"/>
      <c r="EB1" s="742"/>
      <c r="EC1" s="742"/>
      <c r="ED1" s="742"/>
      <c r="EE1" s="742"/>
      <c r="EF1" s="742"/>
      <c r="EG1" s="742"/>
      <c r="EH1" s="742"/>
      <c r="EI1" s="742"/>
      <c r="EJ1" s="742"/>
      <c r="EK1" s="742"/>
      <c r="EL1" s="742"/>
      <c r="EM1" s="742"/>
      <c r="EN1" s="742"/>
      <c r="EO1" s="742"/>
      <c r="EP1" s="742"/>
      <c r="EQ1" s="742"/>
      <c r="ER1" s="742"/>
      <c r="ES1" s="742"/>
      <c r="ET1" s="742"/>
      <c r="EU1" s="742"/>
      <c r="EV1" s="742"/>
      <c r="EW1" s="742"/>
      <c r="EX1" s="742"/>
      <c r="EY1" s="742"/>
      <c r="EZ1" s="742"/>
      <c r="FA1" s="742"/>
    </row>
    <row r="2" spans="1:157" ht="18.75">
      <c r="A2" s="549" t="str">
        <f>B4</f>
        <v>Expenses by Supplier</v>
      </c>
      <c r="B2" s="494"/>
      <c r="C2" s="744"/>
      <c r="D2" s="744"/>
      <c r="E2" s="744"/>
      <c r="F2" s="744"/>
      <c r="G2" s="744"/>
      <c r="H2" s="744"/>
      <c r="I2" s="744"/>
      <c r="J2" s="744"/>
      <c r="K2" s="744"/>
      <c r="L2" s="744"/>
      <c r="M2" s="744"/>
      <c r="N2" s="744"/>
      <c r="O2" s="744"/>
      <c r="P2" s="744"/>
      <c r="Q2" s="744"/>
      <c r="R2" s="744"/>
      <c r="S2" s="744"/>
      <c r="T2" s="744"/>
      <c r="U2" s="744"/>
      <c r="V2" s="744"/>
      <c r="W2" s="744"/>
      <c r="X2" s="744"/>
      <c r="Y2" s="744"/>
      <c r="Z2" s="744"/>
      <c r="AA2" s="744"/>
      <c r="AB2" s="744"/>
      <c r="AC2" s="744"/>
      <c r="AD2" s="744"/>
      <c r="AE2" s="744"/>
      <c r="AF2" s="744"/>
      <c r="AG2" s="744"/>
      <c r="AH2" s="744"/>
      <c r="AI2" s="744"/>
      <c r="AJ2" s="744"/>
      <c r="AK2" s="744"/>
      <c r="AL2" s="744"/>
      <c r="AM2" s="744"/>
      <c r="AN2" s="744"/>
      <c r="AO2" s="744"/>
      <c r="AP2" s="744"/>
      <c r="AQ2" s="744"/>
      <c r="AR2" s="744"/>
      <c r="AS2" s="744"/>
      <c r="AT2" s="744"/>
      <c r="AU2" s="744"/>
      <c r="AV2" s="744"/>
      <c r="AW2" s="744"/>
      <c r="AX2" s="744"/>
      <c r="AY2" s="744"/>
      <c r="AZ2" s="744"/>
      <c r="BA2" s="744"/>
      <c r="BB2" s="744"/>
      <c r="BC2" s="744"/>
      <c r="BD2" s="744"/>
      <c r="BE2" s="744"/>
      <c r="BF2" s="744"/>
      <c r="BG2" s="744"/>
      <c r="BH2" s="744"/>
      <c r="BI2" s="744"/>
      <c r="BJ2" s="744"/>
      <c r="BK2" s="744"/>
      <c r="BL2" s="744"/>
      <c r="BM2" s="744"/>
      <c r="BN2" s="744"/>
      <c r="BO2" s="744"/>
      <c r="BP2" s="744"/>
      <c r="BQ2" s="744"/>
      <c r="BR2" s="744"/>
      <c r="BS2" s="744"/>
      <c r="BT2" s="744"/>
      <c r="BU2" s="744"/>
      <c r="BV2" s="744"/>
      <c r="BW2" s="744"/>
      <c r="BX2" s="744"/>
      <c r="BY2" s="744"/>
      <c r="BZ2" s="744"/>
      <c r="CA2" s="744"/>
      <c r="CB2" s="744"/>
      <c r="CC2" s="744"/>
      <c r="CD2" s="744"/>
      <c r="CE2" s="744"/>
      <c r="CF2" s="744"/>
      <c r="CG2" s="744"/>
      <c r="CH2" s="744"/>
      <c r="CI2" s="744"/>
      <c r="CJ2" s="744"/>
      <c r="CK2" s="744"/>
      <c r="CL2" s="744"/>
      <c r="CM2" s="744"/>
      <c r="CN2" s="744"/>
      <c r="CO2" s="744"/>
      <c r="CP2" s="744"/>
      <c r="CQ2" s="744"/>
      <c r="CR2" s="744"/>
      <c r="CS2" s="744"/>
      <c r="CT2" s="744"/>
      <c r="CU2" s="744"/>
      <c r="CV2" s="744"/>
      <c r="CW2" s="744"/>
      <c r="CX2" s="744"/>
      <c r="CY2" s="744"/>
      <c r="CZ2" s="744"/>
      <c r="DA2" s="744"/>
      <c r="DB2" s="744"/>
      <c r="DC2" s="744"/>
      <c r="DD2" s="744"/>
      <c r="DE2" s="744"/>
      <c r="DF2" s="744"/>
      <c r="DG2" s="744"/>
      <c r="DH2" s="744"/>
      <c r="DI2" s="744"/>
      <c r="DJ2" s="744"/>
      <c r="DK2" s="744"/>
      <c r="DL2" s="744"/>
      <c r="DM2" s="744"/>
      <c r="DN2" s="744"/>
      <c r="DO2" s="744"/>
      <c r="DP2" s="744"/>
      <c r="DQ2" s="744"/>
      <c r="DR2" s="744"/>
      <c r="DS2" s="744"/>
      <c r="DT2" s="744"/>
      <c r="DU2" s="744"/>
      <c r="DV2" s="744"/>
      <c r="DW2" s="744"/>
      <c r="DX2" s="744"/>
      <c r="DY2" s="744"/>
      <c r="DZ2" s="744"/>
      <c r="EA2" s="744"/>
      <c r="EB2" s="744"/>
      <c r="EC2" s="744"/>
      <c r="ED2" s="744"/>
      <c r="EE2" s="744"/>
      <c r="EF2" s="744"/>
      <c r="EG2" s="744"/>
      <c r="EH2" s="744"/>
      <c r="EI2" s="744"/>
      <c r="EJ2" s="744"/>
      <c r="EK2" s="744"/>
      <c r="EL2" s="744"/>
      <c r="EM2" s="744"/>
      <c r="EN2" s="744"/>
      <c r="EO2" s="744"/>
      <c r="EP2" s="744"/>
      <c r="EQ2" s="744"/>
      <c r="ER2" s="744"/>
      <c r="ES2" s="744"/>
      <c r="ET2" s="744"/>
      <c r="EU2" s="744"/>
      <c r="EV2" s="744"/>
      <c r="EW2" s="744"/>
      <c r="EX2" s="744"/>
      <c r="EY2" s="744"/>
      <c r="EZ2" s="744"/>
      <c r="FA2" s="744"/>
    </row>
    <row r="3" spans="1:157">
      <c r="A3" s="2"/>
      <c r="B3" s="2"/>
      <c r="C3" s="639"/>
      <c r="D3" s="639"/>
      <c r="E3" s="639"/>
      <c r="F3" s="639"/>
      <c r="G3" s="639"/>
      <c r="H3" s="639"/>
      <c r="I3" s="639"/>
      <c r="J3" s="639"/>
      <c r="K3" s="639"/>
      <c r="L3" s="639"/>
      <c r="M3" s="639"/>
      <c r="N3" s="639"/>
      <c r="O3" s="639"/>
      <c r="P3" s="639"/>
      <c r="Q3" s="639"/>
      <c r="R3" s="639"/>
      <c r="S3" s="639"/>
      <c r="T3" s="639"/>
      <c r="U3" s="639"/>
      <c r="V3" s="639"/>
      <c r="W3" s="639"/>
      <c r="X3" s="639"/>
      <c r="Y3" s="639"/>
      <c r="Z3" s="639"/>
      <c r="AA3" s="639"/>
      <c r="AB3" s="639"/>
      <c r="AC3" s="639"/>
      <c r="AD3" s="639"/>
      <c r="AE3" s="639"/>
      <c r="AF3" s="639"/>
      <c r="AG3" s="639"/>
      <c r="AH3" s="639"/>
    </row>
    <row r="4" spans="1:157" ht="19.5" customHeight="1">
      <c r="A4" s="2"/>
      <c r="B4" s="782" t="s">
        <v>4937</v>
      </c>
      <c r="C4" s="783"/>
      <c r="D4" s="783"/>
      <c r="E4" s="783"/>
      <c r="F4" s="783"/>
      <c r="G4" s="783"/>
      <c r="H4" s="783"/>
      <c r="I4" s="783"/>
      <c r="J4" s="783"/>
      <c r="K4" s="783"/>
      <c r="L4" s="783"/>
      <c r="M4" s="783"/>
      <c r="N4" s="783"/>
      <c r="O4" s="783"/>
      <c r="P4" s="783"/>
      <c r="Q4" s="783"/>
      <c r="R4" s="783"/>
      <c r="S4" s="783"/>
      <c r="T4" s="783"/>
      <c r="U4" s="783"/>
      <c r="V4" s="783"/>
      <c r="W4" s="783"/>
      <c r="X4" s="783"/>
      <c r="Y4" s="783"/>
      <c r="Z4" s="783"/>
      <c r="AA4" s="783"/>
      <c r="AB4" s="783"/>
      <c r="AC4" s="783"/>
      <c r="AD4" s="899"/>
      <c r="AE4" s="783"/>
      <c r="AF4" s="899"/>
      <c r="AG4" s="899"/>
      <c r="AH4" s="899"/>
    </row>
    <row r="5" spans="1:157" ht="12" customHeight="1">
      <c r="A5" s="2"/>
      <c r="B5" s="1659" t="s">
        <v>971</v>
      </c>
      <c r="C5" s="1690">
        <v>44927</v>
      </c>
      <c r="D5" s="1690">
        <v>44958</v>
      </c>
      <c r="E5" s="1690">
        <v>44986</v>
      </c>
      <c r="F5" s="1690" t="s">
        <v>3247</v>
      </c>
      <c r="G5" s="1690">
        <v>45017</v>
      </c>
      <c r="H5" s="1690">
        <v>45047</v>
      </c>
      <c r="I5" s="1690">
        <v>45078</v>
      </c>
      <c r="J5" s="1690" t="s">
        <v>3248</v>
      </c>
      <c r="K5" s="1690">
        <v>45108</v>
      </c>
      <c r="L5" s="1690">
        <v>45139</v>
      </c>
      <c r="M5" s="1690">
        <v>45170</v>
      </c>
      <c r="N5" s="1690" t="s">
        <v>4938</v>
      </c>
      <c r="O5" s="1690">
        <v>45200</v>
      </c>
      <c r="P5" s="1690">
        <v>45231</v>
      </c>
      <c r="Q5" s="1690">
        <v>45261</v>
      </c>
      <c r="R5" s="1690" t="s">
        <v>4716</v>
      </c>
      <c r="S5" s="1690" t="s">
        <v>4563</v>
      </c>
      <c r="T5" s="1690">
        <v>45292</v>
      </c>
      <c r="U5" s="1690">
        <v>45323</v>
      </c>
      <c r="V5" s="1690">
        <v>45352</v>
      </c>
      <c r="W5" s="1690" t="s">
        <v>4717</v>
      </c>
      <c r="X5" s="1690">
        <v>45383</v>
      </c>
      <c r="Y5" s="1690">
        <v>45413</v>
      </c>
      <c r="Z5" s="1690">
        <v>45444</v>
      </c>
      <c r="AA5" s="1690" t="s">
        <v>4718</v>
      </c>
      <c r="AB5" s="1690">
        <v>45474</v>
      </c>
      <c r="AC5" s="1690">
        <v>45505</v>
      </c>
      <c r="AD5" s="1688">
        <v>45536</v>
      </c>
      <c r="AE5" s="1690" t="s">
        <v>4938</v>
      </c>
      <c r="AF5" s="1688" t="s">
        <v>4564</v>
      </c>
      <c r="AG5" s="1688" t="s">
        <v>4951</v>
      </c>
      <c r="AH5" s="1691" t="s">
        <v>4586</v>
      </c>
    </row>
    <row r="6" spans="1:157" ht="12" customHeight="1">
      <c r="A6" s="2"/>
      <c r="B6" s="1660" t="s">
        <v>4886</v>
      </c>
      <c r="C6" s="1689"/>
      <c r="D6" s="1689"/>
      <c r="E6" s="1689"/>
      <c r="F6" s="1689"/>
      <c r="G6" s="1689"/>
      <c r="H6" s="1689"/>
      <c r="I6" s="1689"/>
      <c r="J6" s="1689"/>
      <c r="K6" s="1689"/>
      <c r="L6" s="1689"/>
      <c r="M6" s="1689"/>
      <c r="N6" s="1689"/>
      <c r="O6" s="1689"/>
      <c r="P6" s="1689"/>
      <c r="Q6" s="1689"/>
      <c r="R6" s="1689"/>
      <c r="S6" s="1689"/>
      <c r="T6" s="1689"/>
      <c r="U6" s="1689"/>
      <c r="V6" s="1689"/>
      <c r="W6" s="1689"/>
      <c r="X6" s="1689"/>
      <c r="Y6" s="1689"/>
      <c r="Z6" s="1689"/>
      <c r="AA6" s="1689"/>
      <c r="AB6" s="1689"/>
      <c r="AC6" s="1689"/>
      <c r="AD6" s="1689"/>
      <c r="AE6" s="1689"/>
      <c r="AF6" s="1689"/>
      <c r="AG6" s="1689"/>
      <c r="AH6" s="1692"/>
    </row>
    <row r="7" spans="1:157" ht="12" customHeight="1">
      <c r="B7" s="503" t="s">
        <v>3325</v>
      </c>
      <c r="C7" s="116">
        <v>1265.96965</v>
      </c>
      <c r="D7" s="116">
        <v>0</v>
      </c>
      <c r="E7" s="116">
        <v>988.53756999999996</v>
      </c>
      <c r="F7" s="116">
        <f>SUM(C7:E7)</f>
        <v>2254.50722</v>
      </c>
      <c r="G7" s="116">
        <v>875.47242000000006</v>
      </c>
      <c r="H7" s="116">
        <v>0</v>
      </c>
      <c r="I7" s="116">
        <v>737.54753000000005</v>
      </c>
      <c r="J7" s="116">
        <f>SUM(G7:I7)</f>
        <v>1613.0199500000001</v>
      </c>
      <c r="K7" s="116">
        <v>367.37044000000003</v>
      </c>
      <c r="L7" s="116">
        <v>795.74468000000002</v>
      </c>
      <c r="M7" s="116">
        <v>1313.4831200000001</v>
      </c>
      <c r="N7" s="116">
        <f>SUM(K7:M7)</f>
        <v>2476.5982400000003</v>
      </c>
      <c r="O7" s="116">
        <v>748.51424999999995</v>
      </c>
      <c r="P7" s="116">
        <v>0</v>
      </c>
      <c r="Q7" s="116">
        <v>467.41118</v>
      </c>
      <c r="R7" s="116">
        <f>SUM(O7:Q7)</f>
        <v>1215.92543</v>
      </c>
      <c r="S7" s="116">
        <f>F7+J7+N7+R7</f>
        <v>7560.0508400000008</v>
      </c>
      <c r="T7" s="116">
        <v>2938.2064</v>
      </c>
      <c r="U7" s="116">
        <v>0</v>
      </c>
      <c r="V7" s="116">
        <v>1418.9262699999999</v>
      </c>
      <c r="W7" s="116">
        <f>SUM(T7:V7)</f>
        <v>4357.13267</v>
      </c>
      <c r="X7" s="116">
        <v>3393.7298999999998</v>
      </c>
      <c r="Y7" s="116">
        <v>1402.30728</v>
      </c>
      <c r="Z7" s="116">
        <v>446.85878000000002</v>
      </c>
      <c r="AA7" s="116">
        <f>SUM(X7:Z7)</f>
        <v>5242.8959599999998</v>
      </c>
      <c r="AB7" s="116">
        <v>1331.6886000000002</v>
      </c>
      <c r="AC7" s="116">
        <v>0</v>
      </c>
      <c r="AD7" s="116">
        <v>1843.0988400000001</v>
      </c>
      <c r="AE7" s="116">
        <f>SUM(AB7:AD7)</f>
        <v>3174.7874400000001</v>
      </c>
      <c r="AF7" s="116">
        <f>AE7+AA7+W7</f>
        <v>12774.816070000001</v>
      </c>
      <c r="AG7" s="116">
        <f>W7+AA7</f>
        <v>9600.0286300000007</v>
      </c>
      <c r="AH7" s="424">
        <f>AA7+W7+R7+N7</f>
        <v>13292.552299999999</v>
      </c>
    </row>
    <row r="8" spans="1:157" ht="12" customHeight="1">
      <c r="B8" s="503" t="s">
        <v>3328</v>
      </c>
      <c r="C8" s="116">
        <v>0</v>
      </c>
      <c r="D8" s="116">
        <v>302.30658</v>
      </c>
      <c r="E8" s="116">
        <v>181.51155</v>
      </c>
      <c r="F8" s="116">
        <f t="shared" ref="F8:F73" si="0">SUM(C8:E8)</f>
        <v>483.81813</v>
      </c>
      <c r="G8" s="116">
        <v>609.31048999999996</v>
      </c>
      <c r="H8" s="116">
        <v>300.80119000000002</v>
      </c>
      <c r="I8" s="116">
        <v>1091.60583</v>
      </c>
      <c r="J8" s="116">
        <f t="shared" ref="J8:J73" si="1">SUM(G8:I8)</f>
        <v>2001.7175099999999</v>
      </c>
      <c r="K8" s="116">
        <v>0</v>
      </c>
      <c r="L8" s="116">
        <v>277.38900000000001</v>
      </c>
      <c r="M8" s="116">
        <v>632.43939</v>
      </c>
      <c r="N8" s="116">
        <f t="shared" ref="N8:N73" si="2">SUM(K8:M8)</f>
        <v>909.82839000000001</v>
      </c>
      <c r="O8" s="116">
        <v>836.47080000000005</v>
      </c>
      <c r="P8" s="116">
        <v>1560.9076699999998</v>
      </c>
      <c r="Q8" s="116">
        <v>517.64125000000001</v>
      </c>
      <c r="R8" s="116">
        <f t="shared" ref="R8:R73" si="3">SUM(O8:Q8)</f>
        <v>2915.0197199999998</v>
      </c>
      <c r="S8" s="116">
        <f t="shared" ref="S8:S73" si="4">F8+J8+N8+R8</f>
        <v>6310.38375</v>
      </c>
      <c r="T8" s="116">
        <v>451.83049999999997</v>
      </c>
      <c r="U8" s="116">
        <v>716.86119999999994</v>
      </c>
      <c r="V8" s="116">
        <v>1387.6218799999999</v>
      </c>
      <c r="W8" s="116">
        <f t="shared" ref="W8:W73" si="5">SUM(T8:V8)</f>
        <v>2556.31358</v>
      </c>
      <c r="X8" s="116">
        <v>204.4539</v>
      </c>
      <c r="Y8" s="116">
        <v>0</v>
      </c>
      <c r="Z8" s="116">
        <v>1085.7682399999999</v>
      </c>
      <c r="AA8" s="116">
        <f t="shared" ref="AA8:AA73" si="6">SUM(X8:Z8)</f>
        <v>1290.2221399999999</v>
      </c>
      <c r="AB8" s="116">
        <v>2818.2191800000001</v>
      </c>
      <c r="AC8" s="116">
        <v>2480.7945499999996</v>
      </c>
      <c r="AD8" s="116">
        <v>543.09258</v>
      </c>
      <c r="AE8" s="116">
        <f t="shared" ref="AE8:AE73" si="7">SUM(AB8:AD8)</f>
        <v>5842.1063099999992</v>
      </c>
      <c r="AF8" s="116">
        <f t="shared" ref="AF8:AF73" si="8">AE8+AA8+W8</f>
        <v>9688.6420299999991</v>
      </c>
      <c r="AG8" s="116">
        <f t="shared" ref="AG8:AG71" si="9">W8+AA8</f>
        <v>3846.5357199999999</v>
      </c>
      <c r="AH8" s="424">
        <f t="shared" ref="AH8:AH71" si="10">AA8+W8+R8+N8</f>
        <v>7671.3838299999998</v>
      </c>
    </row>
    <row r="9" spans="1:157" ht="12" customHeight="1">
      <c r="B9" s="503" t="s">
        <v>3329</v>
      </c>
      <c r="C9" s="116">
        <v>333.55725999999999</v>
      </c>
      <c r="D9" s="116">
        <v>323.92478999999997</v>
      </c>
      <c r="E9" s="116">
        <v>267.02734999999996</v>
      </c>
      <c r="F9" s="116">
        <f t="shared" si="0"/>
        <v>924.50939999999991</v>
      </c>
      <c r="G9" s="116">
        <v>199.92735000000002</v>
      </c>
      <c r="H9" s="116">
        <v>213.5188</v>
      </c>
      <c r="I9" s="116">
        <v>332.22821000000005</v>
      </c>
      <c r="J9" s="116">
        <f t="shared" si="1"/>
        <v>745.67435999999998</v>
      </c>
      <c r="K9" s="116">
        <v>434.31453000000005</v>
      </c>
      <c r="L9" s="116">
        <v>479.17606999999998</v>
      </c>
      <c r="M9" s="116">
        <v>431.36239</v>
      </c>
      <c r="N9" s="116">
        <f t="shared" si="2"/>
        <v>1344.8529900000001</v>
      </c>
      <c r="O9" s="116">
        <v>257.04273000000001</v>
      </c>
      <c r="P9" s="116">
        <v>239.98973999999998</v>
      </c>
      <c r="Q9" s="116">
        <v>320.38120000000004</v>
      </c>
      <c r="R9" s="116">
        <f t="shared" si="3"/>
        <v>817.41367000000002</v>
      </c>
      <c r="S9" s="116">
        <f t="shared" si="4"/>
        <v>3832.4504200000001</v>
      </c>
      <c r="T9" s="116">
        <v>296.23248000000001</v>
      </c>
      <c r="U9" s="116">
        <v>303.49915000000004</v>
      </c>
      <c r="V9" s="116">
        <v>227.96923000000001</v>
      </c>
      <c r="W9" s="116">
        <f t="shared" si="5"/>
        <v>827.70086000000003</v>
      </c>
      <c r="X9" s="116">
        <v>196.54102</v>
      </c>
      <c r="Y9" s="116">
        <v>217.22221999999999</v>
      </c>
      <c r="Z9" s="116">
        <v>379.82734999999997</v>
      </c>
      <c r="AA9" s="116">
        <f t="shared" si="6"/>
        <v>793.59059000000002</v>
      </c>
      <c r="AB9" s="116">
        <v>548.78460999999993</v>
      </c>
      <c r="AC9" s="116">
        <v>507.20171000000005</v>
      </c>
      <c r="AD9" s="116">
        <v>504.75983000000002</v>
      </c>
      <c r="AE9" s="116">
        <f t="shared" si="7"/>
        <v>1560.7461499999999</v>
      </c>
      <c r="AF9" s="116">
        <f t="shared" si="8"/>
        <v>3182.0375999999997</v>
      </c>
      <c r="AG9" s="116">
        <f t="shared" si="9"/>
        <v>1621.2914500000002</v>
      </c>
      <c r="AH9" s="424">
        <f t="shared" si="10"/>
        <v>3783.5581099999999</v>
      </c>
    </row>
    <row r="10" spans="1:157" ht="12" customHeight="1">
      <c r="B10" s="503" t="s">
        <v>3324</v>
      </c>
      <c r="C10" s="116">
        <v>921.14765</v>
      </c>
      <c r="D10" s="116">
        <v>1020.0992199999999</v>
      </c>
      <c r="E10" s="116">
        <v>323.36518999999998</v>
      </c>
      <c r="F10" s="116">
        <f t="shared" si="0"/>
        <v>2264.6120599999999</v>
      </c>
      <c r="G10" s="116">
        <v>736.30408999999997</v>
      </c>
      <c r="H10" s="116">
        <v>297.94173999999998</v>
      </c>
      <c r="I10" s="116">
        <v>1197.3803700000001</v>
      </c>
      <c r="J10" s="116">
        <f t="shared" si="1"/>
        <v>2231.6261999999997</v>
      </c>
      <c r="K10" s="116">
        <v>1133.7739899999999</v>
      </c>
      <c r="L10" s="116">
        <v>1151.1829499999999</v>
      </c>
      <c r="M10" s="116">
        <v>0</v>
      </c>
      <c r="N10" s="116">
        <f t="shared" si="2"/>
        <v>2284.95694</v>
      </c>
      <c r="O10" s="116">
        <v>894.4106700000001</v>
      </c>
      <c r="P10" s="116">
        <v>427.62308000000002</v>
      </c>
      <c r="Q10" s="116">
        <v>1020.9815600000001</v>
      </c>
      <c r="R10" s="116">
        <f t="shared" si="3"/>
        <v>2343.0153100000002</v>
      </c>
      <c r="S10" s="116">
        <f t="shared" si="4"/>
        <v>9124.2105100000008</v>
      </c>
      <c r="T10" s="116">
        <v>1110.5316</v>
      </c>
      <c r="U10" s="116">
        <v>410.88465000000002</v>
      </c>
      <c r="V10" s="116">
        <v>759.45869999999991</v>
      </c>
      <c r="W10" s="116">
        <f t="shared" si="5"/>
        <v>2280.8749499999999</v>
      </c>
      <c r="X10" s="116">
        <v>0</v>
      </c>
      <c r="Y10" s="116">
        <v>213.21764999999999</v>
      </c>
      <c r="Z10" s="116">
        <v>0</v>
      </c>
      <c r="AA10" s="116">
        <f t="shared" si="6"/>
        <v>213.21764999999999</v>
      </c>
      <c r="AB10" s="116">
        <v>0</v>
      </c>
      <c r="AC10" s="116">
        <v>0</v>
      </c>
      <c r="AD10" s="116">
        <v>336.70890000000003</v>
      </c>
      <c r="AE10" s="116">
        <f t="shared" si="7"/>
        <v>336.70890000000003</v>
      </c>
      <c r="AF10" s="116">
        <f t="shared" si="8"/>
        <v>2830.8015</v>
      </c>
      <c r="AG10" s="116">
        <f t="shared" si="9"/>
        <v>2494.0925999999999</v>
      </c>
      <c r="AH10" s="424">
        <f t="shared" si="10"/>
        <v>7122.0648500000007</v>
      </c>
    </row>
    <row r="11" spans="1:157" ht="12" customHeight="1">
      <c r="B11" s="503" t="s">
        <v>3330</v>
      </c>
      <c r="C11" s="116">
        <v>121.37438</v>
      </c>
      <c r="D11" s="116">
        <v>966.25168999999994</v>
      </c>
      <c r="E11" s="116">
        <v>741.52571999999998</v>
      </c>
      <c r="F11" s="116">
        <f t="shared" si="0"/>
        <v>1829.1517899999999</v>
      </c>
      <c r="G11" s="116">
        <v>0</v>
      </c>
      <c r="H11" s="116">
        <v>452.00678000000005</v>
      </c>
      <c r="I11" s="116">
        <v>0</v>
      </c>
      <c r="J11" s="116">
        <f t="shared" si="1"/>
        <v>452.00678000000005</v>
      </c>
      <c r="K11" s="116">
        <v>0</v>
      </c>
      <c r="L11" s="116">
        <v>0</v>
      </c>
      <c r="M11" s="116">
        <v>601.10943999999995</v>
      </c>
      <c r="N11" s="116">
        <f t="shared" si="2"/>
        <v>601.10943999999995</v>
      </c>
      <c r="O11" s="116">
        <v>370.42277000000001</v>
      </c>
      <c r="P11" s="116">
        <v>442.96559999999999</v>
      </c>
      <c r="Q11" s="116">
        <v>0</v>
      </c>
      <c r="R11" s="116">
        <f t="shared" si="3"/>
        <v>813.38837000000001</v>
      </c>
      <c r="S11" s="116">
        <f t="shared" si="4"/>
        <v>3695.6563799999999</v>
      </c>
      <c r="T11" s="116">
        <v>232.11293000000001</v>
      </c>
      <c r="U11" s="116">
        <v>0</v>
      </c>
      <c r="V11" s="116">
        <v>122.87946000000001</v>
      </c>
      <c r="W11" s="116">
        <f t="shared" si="5"/>
        <v>354.99239</v>
      </c>
      <c r="X11" s="116">
        <v>0</v>
      </c>
      <c r="Y11" s="116">
        <v>138.07095999999999</v>
      </c>
      <c r="Z11" s="116">
        <v>965.95971999999995</v>
      </c>
      <c r="AA11" s="116">
        <f t="shared" si="6"/>
        <v>1104.0306799999998</v>
      </c>
      <c r="AB11" s="116">
        <v>138.49376000000001</v>
      </c>
      <c r="AC11" s="116">
        <v>0</v>
      </c>
      <c r="AD11" s="116">
        <v>1083.7354499999999</v>
      </c>
      <c r="AE11" s="116">
        <f t="shared" si="7"/>
        <v>1222.22921</v>
      </c>
      <c r="AF11" s="116">
        <f t="shared" si="8"/>
        <v>2681.2522799999997</v>
      </c>
      <c r="AG11" s="116">
        <f t="shared" si="9"/>
        <v>1459.0230699999997</v>
      </c>
      <c r="AH11" s="424">
        <f t="shared" si="10"/>
        <v>2873.52088</v>
      </c>
    </row>
    <row r="12" spans="1:157" ht="12" customHeight="1">
      <c r="B12" s="503" t="s">
        <v>4918</v>
      </c>
      <c r="C12" s="116">
        <v>0</v>
      </c>
      <c r="D12" s="116">
        <v>0</v>
      </c>
      <c r="E12" s="116">
        <v>0</v>
      </c>
      <c r="F12" s="116">
        <f t="shared" si="0"/>
        <v>0</v>
      </c>
      <c r="G12" s="116">
        <v>0</v>
      </c>
      <c r="H12" s="116">
        <v>0</v>
      </c>
      <c r="I12" s="116">
        <v>0</v>
      </c>
      <c r="J12" s="116">
        <f t="shared" si="1"/>
        <v>0</v>
      </c>
      <c r="K12" s="116">
        <v>0</v>
      </c>
      <c r="L12" s="116">
        <v>0</v>
      </c>
      <c r="M12" s="116">
        <v>0</v>
      </c>
      <c r="N12" s="116">
        <f t="shared" si="2"/>
        <v>0</v>
      </c>
      <c r="O12" s="116">
        <v>0</v>
      </c>
      <c r="P12" s="116">
        <v>0</v>
      </c>
      <c r="Q12" s="116">
        <v>0</v>
      </c>
      <c r="R12" s="116">
        <f t="shared" si="3"/>
        <v>0</v>
      </c>
      <c r="S12" s="116">
        <f t="shared" si="4"/>
        <v>0</v>
      </c>
      <c r="T12" s="116">
        <v>189.81270000000001</v>
      </c>
      <c r="U12" s="116">
        <v>281.36665999999997</v>
      </c>
      <c r="V12" s="116">
        <v>191.46303</v>
      </c>
      <c r="W12" s="116">
        <f t="shared" si="5"/>
        <v>662.64238999999998</v>
      </c>
      <c r="X12" s="116">
        <v>0</v>
      </c>
      <c r="Y12" s="116">
        <v>782.95733999999993</v>
      </c>
      <c r="Z12" s="116">
        <v>800.98178000000007</v>
      </c>
      <c r="AA12" s="116">
        <f t="shared" si="6"/>
        <v>1583.93912</v>
      </c>
      <c r="AB12" s="116">
        <v>0</v>
      </c>
      <c r="AC12" s="116">
        <v>186.93347</v>
      </c>
      <c r="AD12" s="116">
        <v>187.75017000000003</v>
      </c>
      <c r="AE12" s="116">
        <f t="shared" si="7"/>
        <v>374.68364000000003</v>
      </c>
      <c r="AF12" s="116">
        <f t="shared" si="8"/>
        <v>2621.2651500000002</v>
      </c>
      <c r="AG12" s="116">
        <f t="shared" si="9"/>
        <v>2246.58151</v>
      </c>
      <c r="AH12" s="424">
        <f t="shared" si="10"/>
        <v>2246.58151</v>
      </c>
    </row>
    <row r="13" spans="1:157" ht="12" customHeight="1">
      <c r="B13" s="503" t="s">
        <v>1537</v>
      </c>
      <c r="C13" s="116">
        <v>280.57767999999999</v>
      </c>
      <c r="D13" s="116">
        <v>248.21016</v>
      </c>
      <c r="E13" s="116">
        <v>246.41186999999999</v>
      </c>
      <c r="F13" s="116">
        <f t="shared" si="0"/>
        <v>775.19970999999998</v>
      </c>
      <c r="G13" s="116">
        <v>237.44776999999999</v>
      </c>
      <c r="H13" s="116">
        <v>346.86347999999998</v>
      </c>
      <c r="I13" s="116">
        <v>258.48248000000001</v>
      </c>
      <c r="J13" s="116">
        <f t="shared" si="1"/>
        <v>842.79372999999998</v>
      </c>
      <c r="K13" s="116">
        <v>263.80298999999997</v>
      </c>
      <c r="L13" s="116">
        <v>262.75171</v>
      </c>
      <c r="M13" s="116">
        <v>255.30385000000001</v>
      </c>
      <c r="N13" s="116">
        <f t="shared" si="2"/>
        <v>781.85854999999992</v>
      </c>
      <c r="O13" s="116">
        <v>257.83546999999999</v>
      </c>
      <c r="P13" s="116">
        <v>255.89017000000001</v>
      </c>
      <c r="Q13" s="116">
        <v>250.89103</v>
      </c>
      <c r="R13" s="116">
        <f t="shared" si="3"/>
        <v>764.61667</v>
      </c>
      <c r="S13" s="116">
        <f t="shared" si="4"/>
        <v>3164.46866</v>
      </c>
      <c r="T13" s="116">
        <v>273.14965999999998</v>
      </c>
      <c r="U13" s="116">
        <v>280.28128999999996</v>
      </c>
      <c r="V13" s="116">
        <v>281.81718000000001</v>
      </c>
      <c r="W13" s="116">
        <f t="shared" si="5"/>
        <v>835.24812999999995</v>
      </c>
      <c r="X13" s="116">
        <v>278.87872999999996</v>
      </c>
      <c r="Y13" s="116">
        <v>291.60095000000001</v>
      </c>
      <c r="Z13" s="116">
        <v>287.10181</v>
      </c>
      <c r="AA13" s="116">
        <f t="shared" si="6"/>
        <v>857.58148999999992</v>
      </c>
      <c r="AB13" s="116">
        <v>284.77189000000004</v>
      </c>
      <c r="AC13" s="116">
        <v>285.44623999999999</v>
      </c>
      <c r="AD13" s="116">
        <v>290.08641999999998</v>
      </c>
      <c r="AE13" s="116">
        <f t="shared" si="7"/>
        <v>860.30454999999995</v>
      </c>
      <c r="AF13" s="116">
        <f t="shared" si="8"/>
        <v>2553.1341699999998</v>
      </c>
      <c r="AG13" s="116">
        <f t="shared" si="9"/>
        <v>1692.82962</v>
      </c>
      <c r="AH13" s="424">
        <f t="shared" si="10"/>
        <v>3239.3048399999998</v>
      </c>
    </row>
    <row r="14" spans="1:157" ht="12" customHeight="1">
      <c r="B14" s="503" t="s">
        <v>3326</v>
      </c>
      <c r="C14" s="116">
        <v>1441.20769</v>
      </c>
      <c r="D14" s="116">
        <v>574.70427000000007</v>
      </c>
      <c r="E14" s="116">
        <v>571.19401000000005</v>
      </c>
      <c r="F14" s="116">
        <f t="shared" si="0"/>
        <v>2587.1059700000001</v>
      </c>
      <c r="G14" s="116">
        <v>389.51281</v>
      </c>
      <c r="H14" s="116">
        <v>777.59829000000002</v>
      </c>
      <c r="I14" s="116">
        <v>19.621359999999999</v>
      </c>
      <c r="J14" s="116">
        <f t="shared" si="1"/>
        <v>1186.7324600000002</v>
      </c>
      <c r="K14" s="116">
        <v>12.669229999999999</v>
      </c>
      <c r="L14" s="116">
        <v>77.206829999999997</v>
      </c>
      <c r="M14" s="116">
        <v>0</v>
      </c>
      <c r="N14" s="116">
        <f t="shared" si="2"/>
        <v>89.876059999999995</v>
      </c>
      <c r="O14" s="116">
        <v>24.101710000000001</v>
      </c>
      <c r="P14" s="116">
        <v>0</v>
      </c>
      <c r="Q14" s="116">
        <v>91.150419999999997</v>
      </c>
      <c r="R14" s="116">
        <f t="shared" si="3"/>
        <v>115.25212999999999</v>
      </c>
      <c r="S14" s="116">
        <f t="shared" si="4"/>
        <v>3978.9666200000001</v>
      </c>
      <c r="T14" s="116">
        <v>0</v>
      </c>
      <c r="U14" s="116">
        <v>88.1</v>
      </c>
      <c r="V14" s="116">
        <v>271.46752000000004</v>
      </c>
      <c r="W14" s="116">
        <f t="shared" si="5"/>
        <v>359.56752000000006</v>
      </c>
      <c r="X14" s="116">
        <v>188.78376</v>
      </c>
      <c r="Y14" s="116">
        <v>227.53675000000001</v>
      </c>
      <c r="Z14" s="116">
        <v>108.65213</v>
      </c>
      <c r="AA14" s="116">
        <f t="shared" si="6"/>
        <v>524.97263999999996</v>
      </c>
      <c r="AB14" s="116">
        <v>363.27605999999997</v>
      </c>
      <c r="AC14" s="116">
        <v>395.33846</v>
      </c>
      <c r="AD14" s="116">
        <v>501.86066999999997</v>
      </c>
      <c r="AE14" s="116">
        <f t="shared" si="7"/>
        <v>1260.4751899999999</v>
      </c>
      <c r="AF14" s="116">
        <f t="shared" si="8"/>
        <v>2145.0153499999997</v>
      </c>
      <c r="AG14" s="116">
        <f t="shared" si="9"/>
        <v>884.54016000000001</v>
      </c>
      <c r="AH14" s="424">
        <f t="shared" si="10"/>
        <v>1089.6683499999999</v>
      </c>
    </row>
    <row r="15" spans="1:157" ht="12" customHeight="1">
      <c r="B15" s="503" t="s">
        <v>3333</v>
      </c>
      <c r="C15" s="116">
        <v>557.9819</v>
      </c>
      <c r="D15" s="116">
        <v>0</v>
      </c>
      <c r="E15" s="116">
        <v>450.41435999999999</v>
      </c>
      <c r="F15" s="116">
        <f t="shared" si="0"/>
        <v>1008.39626</v>
      </c>
      <c r="G15" s="116">
        <v>0</v>
      </c>
      <c r="H15" s="116">
        <v>0</v>
      </c>
      <c r="I15" s="116">
        <v>0</v>
      </c>
      <c r="J15" s="116">
        <f t="shared" si="1"/>
        <v>0</v>
      </c>
      <c r="K15" s="116">
        <v>0</v>
      </c>
      <c r="L15" s="116">
        <v>0</v>
      </c>
      <c r="M15" s="116">
        <v>0</v>
      </c>
      <c r="N15" s="116">
        <f t="shared" si="2"/>
        <v>0</v>
      </c>
      <c r="O15" s="116">
        <v>278.88432</v>
      </c>
      <c r="P15" s="116">
        <v>0</v>
      </c>
      <c r="Q15" s="116">
        <v>239.18895000000001</v>
      </c>
      <c r="R15" s="116">
        <f t="shared" si="3"/>
        <v>518.07326999999998</v>
      </c>
      <c r="S15" s="116">
        <f t="shared" si="4"/>
        <v>1526.4695299999998</v>
      </c>
      <c r="T15" s="116">
        <v>0</v>
      </c>
      <c r="U15" s="116">
        <v>341.00797999999998</v>
      </c>
      <c r="V15" s="116">
        <v>0</v>
      </c>
      <c r="W15" s="116">
        <f t="shared" si="5"/>
        <v>341.00797999999998</v>
      </c>
      <c r="X15" s="116">
        <v>0</v>
      </c>
      <c r="Y15" s="116">
        <v>502.83734000000004</v>
      </c>
      <c r="Z15" s="116">
        <v>381.47720000000004</v>
      </c>
      <c r="AA15" s="116">
        <f t="shared" si="6"/>
        <v>884.31454000000008</v>
      </c>
      <c r="AB15" s="116">
        <v>243.15984</v>
      </c>
      <c r="AC15" s="116">
        <v>244.46564999999998</v>
      </c>
      <c r="AD15" s="116">
        <v>365.53314</v>
      </c>
      <c r="AE15" s="116">
        <f t="shared" si="7"/>
        <v>853.15863000000002</v>
      </c>
      <c r="AF15" s="116">
        <f t="shared" si="8"/>
        <v>2078.4811500000001</v>
      </c>
      <c r="AG15" s="116">
        <f t="shared" si="9"/>
        <v>1225.3225200000002</v>
      </c>
      <c r="AH15" s="424">
        <f t="shared" si="10"/>
        <v>1743.39579</v>
      </c>
    </row>
    <row r="16" spans="1:157" ht="12" customHeight="1">
      <c r="B16" s="536" t="s">
        <v>3343</v>
      </c>
      <c r="C16" s="423">
        <v>152.98803000000001</v>
      </c>
      <c r="D16" s="423">
        <v>121.58033999999999</v>
      </c>
      <c r="E16" s="423">
        <v>146.24701000000002</v>
      </c>
      <c r="F16" s="423">
        <f t="shared" si="0"/>
        <v>420.81538</v>
      </c>
      <c r="G16" s="423">
        <v>95.627350000000007</v>
      </c>
      <c r="H16" s="423">
        <v>190.95896999999999</v>
      </c>
      <c r="I16" s="423">
        <v>188.97049999999999</v>
      </c>
      <c r="J16" s="423">
        <f t="shared" si="1"/>
        <v>475.55682000000002</v>
      </c>
      <c r="K16" s="423">
        <v>259.18376000000001</v>
      </c>
      <c r="L16" s="423">
        <v>319.02393000000001</v>
      </c>
      <c r="M16" s="423">
        <v>208.57607000000002</v>
      </c>
      <c r="N16" s="423">
        <f t="shared" si="2"/>
        <v>786.78376000000003</v>
      </c>
      <c r="O16" s="423">
        <v>164.52307999999999</v>
      </c>
      <c r="P16" s="423">
        <v>191.26154</v>
      </c>
      <c r="Q16" s="423">
        <v>173.13120000000001</v>
      </c>
      <c r="R16" s="423">
        <f t="shared" si="3"/>
        <v>528.91582000000005</v>
      </c>
      <c r="S16" s="423">
        <f t="shared" si="4"/>
        <v>2212.0717800000002</v>
      </c>
      <c r="T16" s="423">
        <v>197.04872</v>
      </c>
      <c r="U16" s="423">
        <v>138.3415</v>
      </c>
      <c r="V16" s="423">
        <v>219.78547</v>
      </c>
      <c r="W16" s="423">
        <f t="shared" si="5"/>
        <v>555.17569000000003</v>
      </c>
      <c r="X16" s="423">
        <v>176.4641</v>
      </c>
      <c r="Y16" s="423">
        <v>207</v>
      </c>
      <c r="Z16" s="423">
        <v>219.87777</v>
      </c>
      <c r="AA16" s="423">
        <f t="shared" si="6"/>
        <v>603.34186999999997</v>
      </c>
      <c r="AB16" s="423">
        <v>294.66495000000003</v>
      </c>
      <c r="AC16" s="423">
        <v>246.89658</v>
      </c>
      <c r="AD16" s="423">
        <v>242.97094000000001</v>
      </c>
      <c r="AE16" s="423">
        <f t="shared" si="7"/>
        <v>784.5324700000001</v>
      </c>
      <c r="AF16" s="423">
        <f t="shared" si="8"/>
        <v>1943.0500300000001</v>
      </c>
      <c r="AG16" s="423">
        <f t="shared" si="9"/>
        <v>1158.51756</v>
      </c>
      <c r="AH16" s="1188">
        <f t="shared" si="10"/>
        <v>2474.2171399999997</v>
      </c>
    </row>
    <row r="17" spans="2:34" ht="12" customHeight="1">
      <c r="B17" s="503" t="s">
        <v>4887</v>
      </c>
      <c r="C17" s="116">
        <f>(SUM(C7:C16))/1000</f>
        <v>5.0748042400000006</v>
      </c>
      <c r="D17" s="116">
        <f>(SUM(D7:D16))/1000</f>
        <v>3.5570770500000002</v>
      </c>
      <c r="E17" s="116">
        <f>(SUM(E7:E16))/1000</f>
        <v>3.9162346299999999</v>
      </c>
      <c r="F17" s="116">
        <f t="shared" ref="F17:AF17" si="11">SUM(F7:F16)</f>
        <v>12548.11592</v>
      </c>
      <c r="G17" s="116">
        <f>(SUM(G7:G16))/1000</f>
        <v>3.1436022800000005</v>
      </c>
      <c r="H17" s="116">
        <f>(SUM(H7:H16))/1000</f>
        <v>2.5796892499999999</v>
      </c>
      <c r="I17" s="116">
        <f>(SUM(I7:I16))/1000</f>
        <v>3.8258362800000003</v>
      </c>
      <c r="J17" s="116">
        <f t="shared" si="11"/>
        <v>9549.12781</v>
      </c>
      <c r="K17" s="116">
        <f>(SUM(K7:K16))/1000</f>
        <v>2.4711149400000001</v>
      </c>
      <c r="L17" s="116">
        <f>(SUM(L7:L16))/1000</f>
        <v>3.3624751699999997</v>
      </c>
      <c r="M17" s="116">
        <f>(SUM(M7:M16))/1000</f>
        <v>3.44227426</v>
      </c>
      <c r="N17" s="116">
        <f t="shared" si="11"/>
        <v>9275.8643700000011</v>
      </c>
      <c r="O17" s="116">
        <f>(SUM(O7:O16))/1000</f>
        <v>3.8322058000000001</v>
      </c>
      <c r="P17" s="116">
        <f>(SUM(P7:P16))/1000</f>
        <v>3.1186378000000001</v>
      </c>
      <c r="Q17" s="116">
        <f>(SUM(Q7:Q16))/1000</f>
        <v>3.0807767900000003</v>
      </c>
      <c r="R17" s="116">
        <f t="shared" si="11"/>
        <v>10031.620390000002</v>
      </c>
      <c r="S17" s="116">
        <f t="shared" si="11"/>
        <v>41404.728490000001</v>
      </c>
      <c r="T17" s="116">
        <f>(SUM(T7:T16))/1000</f>
        <v>5.6889249900000003</v>
      </c>
      <c r="U17" s="116">
        <f>(SUM(U7:U16))/1000</f>
        <v>2.5603424299999995</v>
      </c>
      <c r="V17" s="116">
        <f>(SUM(V7:V16))/1000</f>
        <v>4.8813887399999993</v>
      </c>
      <c r="W17" s="116">
        <f t="shared" si="11"/>
        <v>13130.65616</v>
      </c>
      <c r="X17" s="116">
        <f>(SUM(X7:X16))/1000</f>
        <v>4.4388514099999998</v>
      </c>
      <c r="Y17" s="116">
        <f>(SUM(Y7:Y16))/1000</f>
        <v>3.9827504900000004</v>
      </c>
      <c r="Z17" s="116">
        <f>(SUM(Z7:Z16))/1000</f>
        <v>4.6765047800000001</v>
      </c>
      <c r="AA17" s="116">
        <f t="shared" si="11"/>
        <v>13098.106679999997</v>
      </c>
      <c r="AB17" s="116">
        <f>(SUM(AB7:AB16))/1000</f>
        <v>6.0230588900000015</v>
      </c>
      <c r="AC17" s="116">
        <f>(SUM(AC7:AC16))/1000</f>
        <v>4.3470766599999999</v>
      </c>
      <c r="AD17" s="116">
        <f>(SUM(AD7:AD16))/1000</f>
        <v>5.8995969400000003</v>
      </c>
      <c r="AE17" s="116">
        <f t="shared" si="11"/>
        <v>16269.732489999997</v>
      </c>
      <c r="AF17" s="116">
        <f t="shared" si="11"/>
        <v>42498.495329999998</v>
      </c>
      <c r="AG17" s="116">
        <f t="shared" si="9"/>
        <v>26228.762839999996</v>
      </c>
      <c r="AH17" s="424">
        <f t="shared" si="10"/>
        <v>45536.247600000002</v>
      </c>
    </row>
    <row r="18" spans="2:34" ht="12" hidden="1" customHeight="1" outlineLevel="1">
      <c r="B18" s="524" t="s">
        <v>907</v>
      </c>
      <c r="C18" s="116">
        <v>0</v>
      </c>
      <c r="D18" s="116">
        <v>0</v>
      </c>
      <c r="E18" s="116">
        <v>0</v>
      </c>
      <c r="F18" s="116"/>
      <c r="G18" s="116">
        <v>0</v>
      </c>
      <c r="H18" s="116">
        <v>0</v>
      </c>
      <c r="I18" s="116">
        <v>0</v>
      </c>
      <c r="J18" s="116"/>
      <c r="K18" s="116">
        <v>0</v>
      </c>
      <c r="L18" s="116">
        <v>0</v>
      </c>
      <c r="M18" s="116">
        <v>0</v>
      </c>
      <c r="N18" s="116"/>
      <c r="O18" s="116">
        <v>0</v>
      </c>
      <c r="P18" s="116">
        <v>0</v>
      </c>
      <c r="Q18" s="116">
        <v>0</v>
      </c>
      <c r="R18" s="116"/>
      <c r="S18" s="116"/>
      <c r="T18" s="116">
        <v>0</v>
      </c>
      <c r="U18" s="116">
        <v>0</v>
      </c>
      <c r="V18" s="116">
        <v>0</v>
      </c>
      <c r="W18" s="116"/>
      <c r="X18" s="116">
        <v>0</v>
      </c>
      <c r="Y18" s="116">
        <v>0</v>
      </c>
      <c r="Z18" s="116">
        <v>0</v>
      </c>
      <c r="AA18" s="116"/>
      <c r="AB18" s="116">
        <v>0</v>
      </c>
      <c r="AC18" s="116">
        <v>0</v>
      </c>
      <c r="AD18" s="116">
        <v>0</v>
      </c>
      <c r="AE18" s="116"/>
      <c r="AF18" s="116"/>
      <c r="AG18" s="116">
        <f t="shared" si="9"/>
        <v>0</v>
      </c>
      <c r="AH18" s="424">
        <f t="shared" si="10"/>
        <v>0</v>
      </c>
    </row>
    <row r="19" spans="2:34" ht="12" hidden="1" customHeight="1" outlineLevel="1">
      <c r="B19" s="503" t="s">
        <v>1609</v>
      </c>
      <c r="C19" s="116">
        <v>106.42308</v>
      </c>
      <c r="D19" s="116">
        <v>111.90169999999999</v>
      </c>
      <c r="E19" s="116">
        <v>171.17349999999999</v>
      </c>
      <c r="F19" s="116">
        <f t="shared" si="0"/>
        <v>389.49827999999997</v>
      </c>
      <c r="G19" s="116">
        <v>255.93589</v>
      </c>
      <c r="H19" s="116">
        <v>199.15725</v>
      </c>
      <c r="I19" s="116">
        <v>396.33161999999999</v>
      </c>
      <c r="J19" s="116">
        <f t="shared" si="1"/>
        <v>851.42475999999999</v>
      </c>
      <c r="K19" s="116">
        <v>327.78633000000002</v>
      </c>
      <c r="L19" s="116">
        <v>313.21623999999997</v>
      </c>
      <c r="M19" s="116">
        <v>124.28205</v>
      </c>
      <c r="N19" s="116">
        <f t="shared" si="2"/>
        <v>765.28462000000002</v>
      </c>
      <c r="O19" s="116">
        <v>280.15297999999996</v>
      </c>
      <c r="P19" s="116">
        <v>248.76239000000001</v>
      </c>
      <c r="Q19" s="116">
        <v>99.742729999999995</v>
      </c>
      <c r="R19" s="116">
        <f t="shared" si="3"/>
        <v>628.65809999999988</v>
      </c>
      <c r="S19" s="116">
        <f t="shared" si="4"/>
        <v>2634.8657599999997</v>
      </c>
      <c r="T19" s="116">
        <v>75.146160000000009</v>
      </c>
      <c r="U19" s="116">
        <v>76.503410000000002</v>
      </c>
      <c r="V19" s="116">
        <v>268.73163</v>
      </c>
      <c r="W19" s="116">
        <f t="shared" si="5"/>
        <v>420.38120000000004</v>
      </c>
      <c r="X19" s="116">
        <v>271.53932000000003</v>
      </c>
      <c r="Y19" s="116">
        <v>141.75897000000001</v>
      </c>
      <c r="Z19" s="116">
        <v>150.39060000000001</v>
      </c>
      <c r="AA19" s="116">
        <f t="shared" si="6"/>
        <v>563.68889000000013</v>
      </c>
      <c r="AB19" s="116">
        <v>234.20342000000002</v>
      </c>
      <c r="AC19" s="116">
        <v>189.40682999999999</v>
      </c>
      <c r="AD19" s="116">
        <v>135.30769000000001</v>
      </c>
      <c r="AE19" s="116">
        <f t="shared" si="7"/>
        <v>558.91794000000004</v>
      </c>
      <c r="AF19" s="116">
        <f t="shared" si="8"/>
        <v>1542.9880300000002</v>
      </c>
      <c r="AG19" s="116">
        <f t="shared" si="9"/>
        <v>984.07009000000016</v>
      </c>
      <c r="AH19" s="424">
        <f t="shared" si="10"/>
        <v>2378.0128100000002</v>
      </c>
    </row>
    <row r="20" spans="2:34" ht="12" hidden="1" customHeight="1" outlineLevel="1">
      <c r="B20" s="503" t="s">
        <v>3370</v>
      </c>
      <c r="C20" s="116">
        <v>0</v>
      </c>
      <c r="D20" s="116">
        <v>150.11405999999999</v>
      </c>
      <c r="E20" s="116">
        <v>150.04387</v>
      </c>
      <c r="F20" s="116">
        <f t="shared" si="0"/>
        <v>300.15792999999996</v>
      </c>
      <c r="G20" s="116">
        <v>0</v>
      </c>
      <c r="H20" s="116">
        <v>149.01421999999999</v>
      </c>
      <c r="I20" s="116">
        <v>0</v>
      </c>
      <c r="J20" s="116">
        <f t="shared" si="1"/>
        <v>149.01421999999999</v>
      </c>
      <c r="K20" s="116">
        <v>0</v>
      </c>
      <c r="L20" s="116">
        <v>146.52225000000001</v>
      </c>
      <c r="M20" s="116">
        <v>0</v>
      </c>
      <c r="N20" s="116">
        <f t="shared" si="2"/>
        <v>146.52225000000001</v>
      </c>
      <c r="O20" s="116">
        <v>0</v>
      </c>
      <c r="P20" s="116">
        <v>133.49605</v>
      </c>
      <c r="Q20" s="116">
        <v>128.96184</v>
      </c>
      <c r="R20" s="116">
        <f t="shared" si="3"/>
        <v>262.45789000000002</v>
      </c>
      <c r="S20" s="116">
        <f t="shared" si="4"/>
        <v>858.15228999999999</v>
      </c>
      <c r="T20" s="116">
        <v>248.0684</v>
      </c>
      <c r="U20" s="116">
        <v>196.49716000000001</v>
      </c>
      <c r="V20" s="116">
        <v>207.06357999999997</v>
      </c>
      <c r="W20" s="116">
        <f t="shared" si="5"/>
        <v>651.62914000000001</v>
      </c>
      <c r="X20" s="116">
        <v>210.68676000000002</v>
      </c>
      <c r="Y20" s="116">
        <v>212.79808</v>
      </c>
      <c r="Z20" s="116">
        <v>209.94489999999999</v>
      </c>
      <c r="AA20" s="116">
        <f t="shared" si="6"/>
        <v>633.42974000000004</v>
      </c>
      <c r="AB20" s="116">
        <v>0</v>
      </c>
      <c r="AC20" s="116">
        <v>0</v>
      </c>
      <c r="AD20" s="116">
        <v>146.34457999999998</v>
      </c>
      <c r="AE20" s="116">
        <f t="shared" si="7"/>
        <v>146.34457999999998</v>
      </c>
      <c r="AF20" s="116">
        <f t="shared" si="8"/>
        <v>1431.40346</v>
      </c>
      <c r="AG20" s="116">
        <f t="shared" si="9"/>
        <v>1285.05888</v>
      </c>
      <c r="AH20" s="424">
        <f t="shared" si="10"/>
        <v>1694.0390200000002</v>
      </c>
    </row>
    <row r="21" spans="2:34" ht="12" hidden="1" customHeight="1" outlineLevel="1">
      <c r="B21" s="503" t="s">
        <v>3332</v>
      </c>
      <c r="C21" s="116">
        <v>127.40344999999999</v>
      </c>
      <c r="D21" s="116">
        <v>107.15757000000001</v>
      </c>
      <c r="E21" s="116">
        <v>115.12953999999999</v>
      </c>
      <c r="F21" s="116">
        <f t="shared" si="0"/>
        <v>349.69056</v>
      </c>
      <c r="G21" s="116">
        <v>160.70410000000001</v>
      </c>
      <c r="H21" s="116">
        <v>152.03568999999999</v>
      </c>
      <c r="I21" s="116">
        <v>60.152459999999998</v>
      </c>
      <c r="J21" s="116">
        <f t="shared" si="1"/>
        <v>372.89224999999999</v>
      </c>
      <c r="K21" s="116">
        <v>141.70195999999999</v>
      </c>
      <c r="L21" s="116">
        <v>73.923919999999995</v>
      </c>
      <c r="M21" s="116">
        <v>45.051400000000001</v>
      </c>
      <c r="N21" s="116">
        <f t="shared" si="2"/>
        <v>260.67728</v>
      </c>
      <c r="O21" s="116">
        <v>240.44055</v>
      </c>
      <c r="P21" s="116">
        <v>168.20799</v>
      </c>
      <c r="Q21" s="116">
        <v>123.37857000000001</v>
      </c>
      <c r="R21" s="116">
        <f t="shared" si="3"/>
        <v>532.02710999999999</v>
      </c>
      <c r="S21" s="116">
        <f t="shared" si="4"/>
        <v>1515.2872</v>
      </c>
      <c r="T21" s="116">
        <v>18.866619999999998</v>
      </c>
      <c r="U21" s="116">
        <v>76.557169999999999</v>
      </c>
      <c r="V21" s="116">
        <v>111.27453</v>
      </c>
      <c r="W21" s="116">
        <f t="shared" si="5"/>
        <v>206.69832</v>
      </c>
      <c r="X21" s="116">
        <v>77.821570000000008</v>
      </c>
      <c r="Y21" s="116">
        <v>206.51654000000002</v>
      </c>
      <c r="Z21" s="116">
        <v>321.75506999999999</v>
      </c>
      <c r="AA21" s="116">
        <f t="shared" si="6"/>
        <v>606.09318000000007</v>
      </c>
      <c r="AB21" s="116">
        <v>104.60469000000001</v>
      </c>
      <c r="AC21" s="116">
        <v>233.30776999999998</v>
      </c>
      <c r="AD21" s="116">
        <v>214.01262</v>
      </c>
      <c r="AE21" s="116">
        <f t="shared" si="7"/>
        <v>551.92507999999998</v>
      </c>
      <c r="AF21" s="116">
        <f t="shared" si="8"/>
        <v>1364.71658</v>
      </c>
      <c r="AG21" s="116">
        <f t="shared" si="9"/>
        <v>812.79150000000004</v>
      </c>
      <c r="AH21" s="424">
        <f t="shared" si="10"/>
        <v>1605.4958900000001</v>
      </c>
    </row>
    <row r="22" spans="2:34" ht="12" hidden="1" customHeight="1" outlineLevel="1">
      <c r="B22" s="503" t="s">
        <v>4919</v>
      </c>
      <c r="C22" s="116">
        <v>316.92734999999999</v>
      </c>
      <c r="D22" s="116">
        <v>277.93761000000001</v>
      </c>
      <c r="E22" s="116">
        <v>171.37179999999998</v>
      </c>
      <c r="F22" s="116">
        <f t="shared" si="0"/>
        <v>766.23676</v>
      </c>
      <c r="G22" s="116">
        <v>129.9188</v>
      </c>
      <c r="H22" s="116">
        <v>223.73589999999999</v>
      </c>
      <c r="I22" s="116">
        <v>171.27094</v>
      </c>
      <c r="J22" s="116">
        <f t="shared" si="1"/>
        <v>524.92563999999993</v>
      </c>
      <c r="K22" s="116">
        <v>80.68974</v>
      </c>
      <c r="L22" s="116">
        <v>157.89572000000001</v>
      </c>
      <c r="M22" s="116">
        <v>0</v>
      </c>
      <c r="N22" s="116">
        <f t="shared" si="2"/>
        <v>238.58546000000001</v>
      </c>
      <c r="O22" s="116">
        <v>117.55469000000001</v>
      </c>
      <c r="P22" s="116">
        <v>39.602559999999997</v>
      </c>
      <c r="Q22" s="116">
        <v>56.811959999999999</v>
      </c>
      <c r="R22" s="116">
        <f t="shared" si="3"/>
        <v>213.96921</v>
      </c>
      <c r="S22" s="116">
        <f t="shared" si="4"/>
        <v>1743.7170699999999</v>
      </c>
      <c r="T22" s="116">
        <v>42.19914</v>
      </c>
      <c r="U22" s="116">
        <v>83.426490000000001</v>
      </c>
      <c r="V22" s="116">
        <v>139.38120000000001</v>
      </c>
      <c r="W22" s="116">
        <f t="shared" si="5"/>
        <v>265.00683000000004</v>
      </c>
      <c r="X22" s="116">
        <v>131.19060000000002</v>
      </c>
      <c r="Y22" s="116">
        <v>159.21110999999999</v>
      </c>
      <c r="Z22" s="116">
        <v>108.18888000000001</v>
      </c>
      <c r="AA22" s="116">
        <f t="shared" si="6"/>
        <v>398.59059000000002</v>
      </c>
      <c r="AB22" s="116">
        <v>201.93589</v>
      </c>
      <c r="AC22" s="116">
        <v>145.29571999999999</v>
      </c>
      <c r="AD22" s="116">
        <v>292.91535999999996</v>
      </c>
      <c r="AE22" s="116">
        <f t="shared" si="7"/>
        <v>640.14697000000001</v>
      </c>
      <c r="AF22" s="116">
        <f t="shared" si="8"/>
        <v>1303.7443900000001</v>
      </c>
      <c r="AG22" s="116">
        <f t="shared" si="9"/>
        <v>663.59742000000006</v>
      </c>
      <c r="AH22" s="424">
        <f t="shared" si="10"/>
        <v>1116.15209</v>
      </c>
    </row>
    <row r="23" spans="2:34" ht="12" hidden="1" customHeight="1" outlineLevel="1">
      <c r="B23" s="503" t="s">
        <v>3357</v>
      </c>
      <c r="C23" s="116">
        <v>22.949570000000001</v>
      </c>
      <c r="D23" s="116">
        <v>66.3</v>
      </c>
      <c r="E23" s="116">
        <v>102</v>
      </c>
      <c r="F23" s="116">
        <f t="shared" si="0"/>
        <v>191.24957000000001</v>
      </c>
      <c r="G23" s="116">
        <v>76.5</v>
      </c>
      <c r="H23" s="116">
        <v>112.2</v>
      </c>
      <c r="I23" s="116">
        <v>109.1</v>
      </c>
      <c r="J23" s="116">
        <f t="shared" si="1"/>
        <v>297.79999999999995</v>
      </c>
      <c r="K23" s="116">
        <v>122.1</v>
      </c>
      <c r="L23" s="116">
        <v>192.84957</v>
      </c>
      <c r="M23" s="116">
        <v>160.86239</v>
      </c>
      <c r="N23" s="116">
        <f t="shared" si="2"/>
        <v>475.81196</v>
      </c>
      <c r="O23" s="116">
        <v>103.18419</v>
      </c>
      <c r="P23" s="116">
        <v>123.85</v>
      </c>
      <c r="Q23" s="116">
        <v>57.949570000000001</v>
      </c>
      <c r="R23" s="116">
        <f t="shared" si="3"/>
        <v>284.98376000000002</v>
      </c>
      <c r="S23" s="116">
        <f t="shared" si="4"/>
        <v>1249.84529</v>
      </c>
      <c r="T23" s="116">
        <v>90.5</v>
      </c>
      <c r="U23" s="116">
        <v>77.75</v>
      </c>
      <c r="V23" s="116">
        <v>151.9</v>
      </c>
      <c r="W23" s="116">
        <f t="shared" si="5"/>
        <v>320.14999999999998</v>
      </c>
      <c r="X23" s="116">
        <v>135.80000000000001</v>
      </c>
      <c r="Y23" s="116">
        <v>205.64957000000001</v>
      </c>
      <c r="Z23" s="116">
        <v>169.15007</v>
      </c>
      <c r="AA23" s="116">
        <f t="shared" si="6"/>
        <v>510.59964000000002</v>
      </c>
      <c r="AB23" s="116">
        <v>0</v>
      </c>
      <c r="AC23" s="116">
        <v>203.94956999999999</v>
      </c>
      <c r="AD23" s="116">
        <v>226.8</v>
      </c>
      <c r="AE23" s="116">
        <f t="shared" si="7"/>
        <v>430.74957000000001</v>
      </c>
      <c r="AF23" s="116">
        <f t="shared" si="8"/>
        <v>1261.4992099999999</v>
      </c>
      <c r="AG23" s="116">
        <f t="shared" si="9"/>
        <v>830.74964</v>
      </c>
      <c r="AH23" s="424">
        <f t="shared" si="10"/>
        <v>1591.5453600000001</v>
      </c>
    </row>
    <row r="24" spans="2:34" ht="12" hidden="1" customHeight="1" outlineLevel="1">
      <c r="B24" s="503" t="s">
        <v>4920</v>
      </c>
      <c r="C24" s="116">
        <v>0</v>
      </c>
      <c r="D24" s="116">
        <v>0</v>
      </c>
      <c r="E24" s="116">
        <v>0</v>
      </c>
      <c r="F24" s="116">
        <f t="shared" si="0"/>
        <v>0</v>
      </c>
      <c r="G24" s="116">
        <v>0</v>
      </c>
      <c r="H24" s="116">
        <v>0</v>
      </c>
      <c r="I24" s="116">
        <v>0</v>
      </c>
      <c r="J24" s="116">
        <f t="shared" si="1"/>
        <v>0</v>
      </c>
      <c r="K24" s="116">
        <v>0</v>
      </c>
      <c r="L24" s="116">
        <v>0</v>
      </c>
      <c r="M24" s="116">
        <v>0</v>
      </c>
      <c r="N24" s="116">
        <f t="shared" si="2"/>
        <v>0</v>
      </c>
      <c r="O24" s="116">
        <v>0</v>
      </c>
      <c r="P24" s="116">
        <v>0</v>
      </c>
      <c r="Q24" s="116">
        <v>0</v>
      </c>
      <c r="R24" s="116">
        <f t="shared" si="3"/>
        <v>0</v>
      </c>
      <c r="S24" s="116">
        <f t="shared" si="4"/>
        <v>0</v>
      </c>
      <c r="T24" s="116">
        <v>0</v>
      </c>
      <c r="U24" s="116">
        <v>0</v>
      </c>
      <c r="V24" s="116">
        <v>0</v>
      </c>
      <c r="W24" s="116">
        <f t="shared" si="5"/>
        <v>0</v>
      </c>
      <c r="X24" s="116">
        <v>0</v>
      </c>
      <c r="Y24" s="116">
        <v>0</v>
      </c>
      <c r="Z24" s="116">
        <v>0</v>
      </c>
      <c r="AA24" s="116">
        <f t="shared" si="6"/>
        <v>0</v>
      </c>
      <c r="AB24" s="116">
        <v>641.73928999999998</v>
      </c>
      <c r="AC24" s="116">
        <v>249.88039999999998</v>
      </c>
      <c r="AD24" s="116">
        <v>252.4973</v>
      </c>
      <c r="AE24" s="116">
        <f t="shared" si="7"/>
        <v>1144.11699</v>
      </c>
      <c r="AF24" s="116">
        <f t="shared" si="8"/>
        <v>1144.11699</v>
      </c>
      <c r="AG24" s="116">
        <f t="shared" si="9"/>
        <v>0</v>
      </c>
      <c r="AH24" s="424">
        <f t="shared" si="10"/>
        <v>0</v>
      </c>
    </row>
    <row r="25" spans="2:34" ht="12" hidden="1" customHeight="1" outlineLevel="1">
      <c r="B25" s="503" t="s">
        <v>4921</v>
      </c>
      <c r="C25" s="116">
        <v>0</v>
      </c>
      <c r="D25" s="116">
        <v>0</v>
      </c>
      <c r="E25" s="116">
        <v>0</v>
      </c>
      <c r="F25" s="116">
        <f t="shared" si="0"/>
        <v>0</v>
      </c>
      <c r="G25" s="116">
        <v>0</v>
      </c>
      <c r="H25" s="116">
        <v>0</v>
      </c>
      <c r="I25" s="116">
        <v>0</v>
      </c>
      <c r="J25" s="116">
        <f t="shared" si="1"/>
        <v>0</v>
      </c>
      <c r="K25" s="116">
        <v>0</v>
      </c>
      <c r="L25" s="116">
        <v>0</v>
      </c>
      <c r="M25" s="116">
        <v>0</v>
      </c>
      <c r="N25" s="116">
        <f t="shared" si="2"/>
        <v>0</v>
      </c>
      <c r="O25" s="116">
        <v>0</v>
      </c>
      <c r="P25" s="116">
        <v>0</v>
      </c>
      <c r="Q25" s="116">
        <v>0</v>
      </c>
      <c r="R25" s="116">
        <f t="shared" si="3"/>
        <v>0</v>
      </c>
      <c r="S25" s="116">
        <f t="shared" si="4"/>
        <v>0</v>
      </c>
      <c r="T25" s="116">
        <v>0</v>
      </c>
      <c r="U25" s="116">
        <v>0</v>
      </c>
      <c r="V25" s="116">
        <v>0</v>
      </c>
      <c r="W25" s="116">
        <f t="shared" si="5"/>
        <v>0</v>
      </c>
      <c r="X25" s="116">
        <v>0</v>
      </c>
      <c r="Y25" s="116">
        <v>1143.6279</v>
      </c>
      <c r="Z25" s="116">
        <v>0</v>
      </c>
      <c r="AA25" s="116">
        <f t="shared" si="6"/>
        <v>1143.6279</v>
      </c>
      <c r="AB25" s="116">
        <v>0</v>
      </c>
      <c r="AC25" s="116">
        <v>0</v>
      </c>
      <c r="AD25" s="116">
        <v>0</v>
      </c>
      <c r="AE25" s="116">
        <f t="shared" si="7"/>
        <v>0</v>
      </c>
      <c r="AF25" s="116">
        <f t="shared" si="8"/>
        <v>1143.6279</v>
      </c>
      <c r="AG25" s="116">
        <f t="shared" si="9"/>
        <v>1143.6279</v>
      </c>
      <c r="AH25" s="424">
        <f t="shared" si="10"/>
        <v>1143.6279</v>
      </c>
    </row>
    <row r="26" spans="2:34" ht="12" hidden="1" customHeight="1" outlineLevel="1">
      <c r="B26" s="503" t="s">
        <v>4922</v>
      </c>
      <c r="C26" s="116">
        <v>0</v>
      </c>
      <c r="D26" s="116">
        <v>0</v>
      </c>
      <c r="E26" s="116">
        <v>503.27615999999995</v>
      </c>
      <c r="F26" s="116">
        <f t="shared" si="0"/>
        <v>503.27615999999995</v>
      </c>
      <c r="G26" s="116">
        <v>383.85252000000003</v>
      </c>
      <c r="H26" s="116">
        <v>512.22564</v>
      </c>
      <c r="I26" s="116">
        <v>254.745</v>
      </c>
      <c r="J26" s="116">
        <f t="shared" si="1"/>
        <v>1150.8231599999999</v>
      </c>
      <c r="K26" s="116">
        <v>0</v>
      </c>
      <c r="L26" s="116">
        <v>0</v>
      </c>
      <c r="M26" s="116">
        <v>0</v>
      </c>
      <c r="N26" s="116">
        <f t="shared" si="2"/>
        <v>0</v>
      </c>
      <c r="O26" s="116">
        <v>0</v>
      </c>
      <c r="P26" s="116">
        <v>0</v>
      </c>
      <c r="Q26" s="116">
        <v>228.94409999999999</v>
      </c>
      <c r="R26" s="116">
        <f t="shared" si="3"/>
        <v>228.94409999999999</v>
      </c>
      <c r="S26" s="116">
        <f t="shared" si="4"/>
        <v>1883.0434199999997</v>
      </c>
      <c r="T26" s="116">
        <v>0</v>
      </c>
      <c r="U26" s="116">
        <v>0</v>
      </c>
      <c r="V26" s="116">
        <v>489.97790999999995</v>
      </c>
      <c r="W26" s="116">
        <f t="shared" si="5"/>
        <v>489.97790999999995</v>
      </c>
      <c r="X26" s="116">
        <v>139.8348</v>
      </c>
      <c r="Y26" s="116">
        <v>0</v>
      </c>
      <c r="Z26" s="116">
        <v>486.14015999999998</v>
      </c>
      <c r="AA26" s="116">
        <f t="shared" si="6"/>
        <v>625.97496000000001</v>
      </c>
      <c r="AB26" s="116">
        <v>0</v>
      </c>
      <c r="AC26" s="116">
        <v>0</v>
      </c>
      <c r="AD26" s="116">
        <v>0</v>
      </c>
      <c r="AE26" s="116">
        <f t="shared" si="7"/>
        <v>0</v>
      </c>
      <c r="AF26" s="116">
        <f t="shared" si="8"/>
        <v>1115.9528700000001</v>
      </c>
      <c r="AG26" s="116">
        <f t="shared" si="9"/>
        <v>1115.9528700000001</v>
      </c>
      <c r="AH26" s="424">
        <f t="shared" si="10"/>
        <v>1344.89697</v>
      </c>
    </row>
    <row r="27" spans="2:34" ht="12" hidden="1" customHeight="1" outlineLevel="1">
      <c r="B27" s="503" t="s">
        <v>3355</v>
      </c>
      <c r="C27" s="116">
        <v>0</v>
      </c>
      <c r="D27" s="116">
        <v>0</v>
      </c>
      <c r="E27" s="116">
        <v>329.12700000000001</v>
      </c>
      <c r="F27" s="116">
        <f t="shared" si="0"/>
        <v>329.12700000000001</v>
      </c>
      <c r="G27" s="116">
        <v>0</v>
      </c>
      <c r="H27" s="116">
        <v>0</v>
      </c>
      <c r="I27" s="116">
        <v>333.60899999999998</v>
      </c>
      <c r="J27" s="116">
        <f t="shared" si="1"/>
        <v>333.60899999999998</v>
      </c>
      <c r="K27" s="116">
        <v>0</v>
      </c>
      <c r="L27" s="116">
        <v>0</v>
      </c>
      <c r="M27" s="116">
        <v>336.17099999999999</v>
      </c>
      <c r="N27" s="116">
        <f t="shared" si="2"/>
        <v>336.17099999999999</v>
      </c>
      <c r="O27" s="116">
        <v>0</v>
      </c>
      <c r="P27" s="116">
        <v>0</v>
      </c>
      <c r="Q27" s="116">
        <v>336.49099999999999</v>
      </c>
      <c r="R27" s="116">
        <f t="shared" si="3"/>
        <v>336.49099999999999</v>
      </c>
      <c r="S27" s="116">
        <f t="shared" si="4"/>
        <v>1335.3979999999999</v>
      </c>
      <c r="T27" s="116">
        <v>0</v>
      </c>
      <c r="U27" s="116">
        <v>0</v>
      </c>
      <c r="V27" s="116">
        <v>337.45100000000002</v>
      </c>
      <c r="W27" s="116">
        <f t="shared" si="5"/>
        <v>337.45100000000002</v>
      </c>
      <c r="X27" s="116">
        <v>0</v>
      </c>
      <c r="Y27" s="116">
        <v>0</v>
      </c>
      <c r="Z27" s="116">
        <v>342.89400000000001</v>
      </c>
      <c r="AA27" s="116">
        <f t="shared" si="6"/>
        <v>342.89400000000001</v>
      </c>
      <c r="AB27" s="116">
        <v>0</v>
      </c>
      <c r="AC27" s="116">
        <v>0</v>
      </c>
      <c r="AD27" s="116">
        <v>348.33699999999999</v>
      </c>
      <c r="AE27" s="116">
        <f t="shared" si="7"/>
        <v>348.33699999999999</v>
      </c>
      <c r="AF27" s="116">
        <f t="shared" si="8"/>
        <v>1028.682</v>
      </c>
      <c r="AG27" s="116">
        <f t="shared" si="9"/>
        <v>680.34500000000003</v>
      </c>
      <c r="AH27" s="424">
        <f t="shared" si="10"/>
        <v>1353.0070000000001</v>
      </c>
    </row>
    <row r="28" spans="2:34" ht="12" hidden="1" customHeight="1" outlineLevel="1">
      <c r="B28" s="503" t="s">
        <v>3359</v>
      </c>
      <c r="C28" s="116">
        <v>175.37431000000001</v>
      </c>
      <c r="D28" s="116">
        <v>44.352980000000002</v>
      </c>
      <c r="E28" s="116">
        <v>108.2717</v>
      </c>
      <c r="F28" s="116">
        <f t="shared" si="0"/>
        <v>327.99898999999999</v>
      </c>
      <c r="G28" s="116">
        <v>119.91551</v>
      </c>
      <c r="H28" s="116">
        <v>73.357500000000002</v>
      </c>
      <c r="I28" s="116">
        <v>128.58333999999999</v>
      </c>
      <c r="J28" s="116">
        <f t="shared" si="1"/>
        <v>321.85635000000002</v>
      </c>
      <c r="K28" s="116">
        <v>145.44896</v>
      </c>
      <c r="L28" s="116">
        <v>55.986710000000002</v>
      </c>
      <c r="M28" s="116">
        <v>23.158009999999997</v>
      </c>
      <c r="N28" s="116">
        <f t="shared" si="2"/>
        <v>224.59368000000001</v>
      </c>
      <c r="O28" s="116">
        <v>158.95596</v>
      </c>
      <c r="P28" s="116">
        <v>150.79813000000001</v>
      </c>
      <c r="Q28" s="116">
        <v>61.372190000000003</v>
      </c>
      <c r="R28" s="116">
        <f t="shared" si="3"/>
        <v>371.12628000000001</v>
      </c>
      <c r="S28" s="116">
        <f t="shared" si="4"/>
        <v>1245.5753</v>
      </c>
      <c r="T28" s="116">
        <v>110.43997</v>
      </c>
      <c r="U28" s="116">
        <v>74.667929999999998</v>
      </c>
      <c r="V28" s="116">
        <v>49.212679999999999</v>
      </c>
      <c r="W28" s="116">
        <f t="shared" si="5"/>
        <v>234.32058000000001</v>
      </c>
      <c r="X28" s="116">
        <v>105.55969</v>
      </c>
      <c r="Y28" s="116">
        <v>48.297139999999999</v>
      </c>
      <c r="Z28" s="116">
        <v>116.39308</v>
      </c>
      <c r="AA28" s="116">
        <f t="shared" si="6"/>
        <v>270.24991</v>
      </c>
      <c r="AB28" s="116">
        <v>178.86256</v>
      </c>
      <c r="AC28" s="116">
        <v>208.03176000000002</v>
      </c>
      <c r="AD28" s="116">
        <v>119.10227999999999</v>
      </c>
      <c r="AE28" s="116">
        <f t="shared" si="7"/>
        <v>505.9966</v>
      </c>
      <c r="AF28" s="116">
        <f t="shared" si="8"/>
        <v>1010.56709</v>
      </c>
      <c r="AG28" s="116">
        <f t="shared" si="9"/>
        <v>504.57049000000001</v>
      </c>
      <c r="AH28" s="424">
        <f t="shared" si="10"/>
        <v>1100.29045</v>
      </c>
    </row>
    <row r="29" spans="2:34" ht="12" hidden="1" customHeight="1" outlineLevel="1">
      <c r="B29" s="503" t="s">
        <v>3367</v>
      </c>
      <c r="C29" s="116">
        <v>46.38185</v>
      </c>
      <c r="D29" s="116">
        <v>33.841459999999998</v>
      </c>
      <c r="E29" s="116">
        <v>36.130780000000001</v>
      </c>
      <c r="F29" s="116">
        <f t="shared" si="0"/>
        <v>116.35409</v>
      </c>
      <c r="G29" s="116">
        <v>20.957699999999999</v>
      </c>
      <c r="H29" s="116">
        <v>28.80555</v>
      </c>
      <c r="I29" s="116">
        <v>21.989169999999998</v>
      </c>
      <c r="J29" s="116">
        <f t="shared" si="1"/>
        <v>71.752420000000001</v>
      </c>
      <c r="K29" s="116">
        <v>132.70995000000002</v>
      </c>
      <c r="L29" s="116">
        <v>315.11270999999999</v>
      </c>
      <c r="M29" s="116">
        <v>40.852089999999997</v>
      </c>
      <c r="N29" s="116">
        <f t="shared" si="2"/>
        <v>488.67475000000002</v>
      </c>
      <c r="O29" s="116">
        <v>219.99379999999999</v>
      </c>
      <c r="P29" s="116">
        <v>135.44116</v>
      </c>
      <c r="Q29" s="116">
        <v>44.798230000000004</v>
      </c>
      <c r="R29" s="116">
        <f t="shared" si="3"/>
        <v>400.23318999999998</v>
      </c>
      <c r="S29" s="116">
        <f t="shared" si="4"/>
        <v>1077.0144499999999</v>
      </c>
      <c r="T29" s="116">
        <v>153.45107999999999</v>
      </c>
      <c r="U29" s="116">
        <v>55.340859999999999</v>
      </c>
      <c r="V29" s="116">
        <v>137.47039000000001</v>
      </c>
      <c r="W29" s="116">
        <f t="shared" si="5"/>
        <v>346.26233000000002</v>
      </c>
      <c r="X29" s="116">
        <v>99.285800000000009</v>
      </c>
      <c r="Y29" s="116">
        <v>178.37360999999999</v>
      </c>
      <c r="Z29" s="116">
        <v>107.09702</v>
      </c>
      <c r="AA29" s="116">
        <f t="shared" si="6"/>
        <v>384.75642999999997</v>
      </c>
      <c r="AB29" s="116">
        <v>78.383110000000002</v>
      </c>
      <c r="AC29" s="116">
        <v>73.166899999999998</v>
      </c>
      <c r="AD29" s="116">
        <v>50.604459999999996</v>
      </c>
      <c r="AE29" s="116">
        <f t="shared" si="7"/>
        <v>202.15446999999998</v>
      </c>
      <c r="AF29" s="116">
        <f t="shared" si="8"/>
        <v>933.17322999999999</v>
      </c>
      <c r="AG29" s="116">
        <f t="shared" si="9"/>
        <v>731.01875999999993</v>
      </c>
      <c r="AH29" s="424">
        <f t="shared" si="10"/>
        <v>1619.9267</v>
      </c>
    </row>
    <row r="30" spans="2:34" ht="12" hidden="1" customHeight="1" outlineLevel="1">
      <c r="B30" s="503" t="s">
        <v>3366</v>
      </c>
      <c r="C30" s="116">
        <v>224.98632999999998</v>
      </c>
      <c r="D30" s="116">
        <v>0</v>
      </c>
      <c r="E30" s="116">
        <v>0</v>
      </c>
      <c r="F30" s="116">
        <f t="shared" si="0"/>
        <v>224.98632999999998</v>
      </c>
      <c r="G30" s="116">
        <v>231.45812000000001</v>
      </c>
      <c r="H30" s="116">
        <v>0</v>
      </c>
      <c r="I30" s="116">
        <v>0</v>
      </c>
      <c r="J30" s="116">
        <f t="shared" si="1"/>
        <v>231.45812000000001</v>
      </c>
      <c r="K30" s="116">
        <v>239.26751999999999</v>
      </c>
      <c r="L30" s="116">
        <v>0</v>
      </c>
      <c r="M30" s="116">
        <v>0</v>
      </c>
      <c r="N30" s="116">
        <f t="shared" si="2"/>
        <v>239.26751999999999</v>
      </c>
      <c r="O30" s="116">
        <v>322.42991999999998</v>
      </c>
      <c r="P30" s="116">
        <v>0</v>
      </c>
      <c r="Q30" s="116">
        <v>0</v>
      </c>
      <c r="R30" s="116">
        <f t="shared" si="3"/>
        <v>322.42991999999998</v>
      </c>
      <c r="S30" s="116">
        <f t="shared" si="4"/>
        <v>1018.1418899999999</v>
      </c>
      <c r="T30" s="116">
        <v>309.15726000000001</v>
      </c>
      <c r="U30" s="116">
        <v>0</v>
      </c>
      <c r="V30" s="116">
        <v>0</v>
      </c>
      <c r="W30" s="116">
        <f t="shared" si="5"/>
        <v>309.15726000000001</v>
      </c>
      <c r="X30" s="116">
        <v>310.77008000000001</v>
      </c>
      <c r="Y30" s="116">
        <v>0</v>
      </c>
      <c r="Z30" s="116">
        <v>0</v>
      </c>
      <c r="AA30" s="116">
        <f t="shared" si="6"/>
        <v>310.77008000000001</v>
      </c>
      <c r="AB30" s="116">
        <v>0</v>
      </c>
      <c r="AC30" s="116">
        <v>307.97435999999999</v>
      </c>
      <c r="AD30" s="116">
        <v>0</v>
      </c>
      <c r="AE30" s="116">
        <f t="shared" si="7"/>
        <v>307.97435999999999</v>
      </c>
      <c r="AF30" s="116">
        <f t="shared" si="8"/>
        <v>927.90169999999989</v>
      </c>
      <c r="AG30" s="116">
        <f t="shared" si="9"/>
        <v>619.92733999999996</v>
      </c>
      <c r="AH30" s="424">
        <f t="shared" si="10"/>
        <v>1181.6247800000001</v>
      </c>
    </row>
    <row r="31" spans="2:34" ht="12" hidden="1" customHeight="1" outlineLevel="1">
      <c r="B31" s="503" t="s">
        <v>4923</v>
      </c>
      <c r="C31" s="116">
        <v>0</v>
      </c>
      <c r="D31" s="116">
        <v>0</v>
      </c>
      <c r="E31" s="116">
        <v>112.24102999999999</v>
      </c>
      <c r="F31" s="116">
        <f t="shared" si="0"/>
        <v>112.24102999999999</v>
      </c>
      <c r="G31" s="116">
        <v>0</v>
      </c>
      <c r="H31" s="116">
        <v>0</v>
      </c>
      <c r="I31" s="116">
        <v>0</v>
      </c>
      <c r="J31" s="116">
        <f t="shared" si="1"/>
        <v>0</v>
      </c>
      <c r="K31" s="116">
        <v>0</v>
      </c>
      <c r="L31" s="116">
        <v>0</v>
      </c>
      <c r="M31" s="116">
        <v>0</v>
      </c>
      <c r="N31" s="116">
        <f t="shared" si="2"/>
        <v>0</v>
      </c>
      <c r="O31" s="116">
        <v>0</v>
      </c>
      <c r="P31" s="116">
        <v>189.96923999999999</v>
      </c>
      <c r="Q31" s="116">
        <v>224.63420000000002</v>
      </c>
      <c r="R31" s="116">
        <f t="shared" si="3"/>
        <v>414.60343999999998</v>
      </c>
      <c r="S31" s="116">
        <f t="shared" si="4"/>
        <v>526.84447</v>
      </c>
      <c r="T31" s="116">
        <v>90.943600000000004</v>
      </c>
      <c r="U31" s="116">
        <v>172.87264999999999</v>
      </c>
      <c r="V31" s="116">
        <v>283.83320000000003</v>
      </c>
      <c r="W31" s="116">
        <f t="shared" si="5"/>
        <v>547.64945</v>
      </c>
      <c r="X31" s="116">
        <v>205.54957000000002</v>
      </c>
      <c r="Y31" s="116">
        <v>0</v>
      </c>
      <c r="Z31" s="116">
        <v>0</v>
      </c>
      <c r="AA31" s="116">
        <f t="shared" si="6"/>
        <v>205.54957000000002</v>
      </c>
      <c r="AB31" s="116">
        <v>82.359830000000002</v>
      </c>
      <c r="AC31" s="116">
        <v>79.439320000000009</v>
      </c>
      <c r="AD31" s="116">
        <v>0</v>
      </c>
      <c r="AE31" s="116">
        <f t="shared" si="7"/>
        <v>161.79915</v>
      </c>
      <c r="AF31" s="116">
        <f t="shared" si="8"/>
        <v>914.99817000000007</v>
      </c>
      <c r="AG31" s="116">
        <f t="shared" si="9"/>
        <v>753.19902000000002</v>
      </c>
      <c r="AH31" s="424">
        <f t="shared" si="10"/>
        <v>1167.8024599999999</v>
      </c>
    </row>
    <row r="32" spans="2:34" ht="12" hidden="1" customHeight="1" outlineLevel="1">
      <c r="B32" s="503" t="s">
        <v>2277</v>
      </c>
      <c r="C32" s="116">
        <v>0</v>
      </c>
      <c r="D32" s="116">
        <v>0</v>
      </c>
      <c r="E32" s="116">
        <v>0</v>
      </c>
      <c r="F32" s="116">
        <f t="shared" si="0"/>
        <v>0</v>
      </c>
      <c r="G32" s="116">
        <v>78.56922999999999</v>
      </c>
      <c r="H32" s="116">
        <v>78.569999999999993</v>
      </c>
      <c r="I32" s="116">
        <v>78.569999999999993</v>
      </c>
      <c r="J32" s="116">
        <f t="shared" si="1"/>
        <v>235.70922999999999</v>
      </c>
      <c r="K32" s="116">
        <v>78.569999999999993</v>
      </c>
      <c r="L32" s="116">
        <v>78.569999999999993</v>
      </c>
      <c r="M32" s="116">
        <v>78.569999999999993</v>
      </c>
      <c r="N32" s="116">
        <f t="shared" si="2"/>
        <v>235.70999999999998</v>
      </c>
      <c r="O32" s="116">
        <v>78.569999999999993</v>
      </c>
      <c r="P32" s="116">
        <v>78.569999999999993</v>
      </c>
      <c r="Q32" s="116">
        <v>78.569999999999993</v>
      </c>
      <c r="R32" s="116">
        <f t="shared" si="3"/>
        <v>235.70999999999998</v>
      </c>
      <c r="S32" s="116">
        <f t="shared" si="4"/>
        <v>707.12923000000001</v>
      </c>
      <c r="T32" s="116">
        <v>78.569999999999993</v>
      </c>
      <c r="U32" s="116">
        <v>78.569999999999993</v>
      </c>
      <c r="V32" s="116">
        <v>78.569999999999993</v>
      </c>
      <c r="W32" s="116">
        <f t="shared" si="5"/>
        <v>235.70999999999998</v>
      </c>
      <c r="X32" s="116">
        <v>266.07</v>
      </c>
      <c r="Y32" s="116">
        <v>78.569999999999993</v>
      </c>
      <c r="Z32" s="116">
        <v>78.569999999999993</v>
      </c>
      <c r="AA32" s="116">
        <f t="shared" si="6"/>
        <v>423.21</v>
      </c>
      <c r="AB32" s="116">
        <v>78.569999999999993</v>
      </c>
      <c r="AC32" s="116">
        <v>78.569999999999993</v>
      </c>
      <c r="AD32" s="116">
        <v>78.569999999999993</v>
      </c>
      <c r="AE32" s="116">
        <f t="shared" si="7"/>
        <v>235.70999999999998</v>
      </c>
      <c r="AF32" s="116">
        <f t="shared" si="8"/>
        <v>894.62999999999988</v>
      </c>
      <c r="AG32" s="116">
        <f t="shared" si="9"/>
        <v>658.92</v>
      </c>
      <c r="AH32" s="424">
        <f t="shared" si="10"/>
        <v>1130.3399999999999</v>
      </c>
    </row>
    <row r="33" spans="2:34" ht="12" hidden="1" customHeight="1" outlineLevel="1">
      <c r="B33" s="503" t="s">
        <v>3327</v>
      </c>
      <c r="C33" s="116">
        <v>328.9572</v>
      </c>
      <c r="D33" s="116">
        <v>0</v>
      </c>
      <c r="E33" s="116">
        <v>831.69143999999994</v>
      </c>
      <c r="F33" s="116">
        <f t="shared" si="0"/>
        <v>1160.6486399999999</v>
      </c>
      <c r="G33" s="116">
        <v>236.47635</v>
      </c>
      <c r="H33" s="116">
        <v>376.52076</v>
      </c>
      <c r="I33" s="116">
        <v>221.48939999999999</v>
      </c>
      <c r="J33" s="116">
        <f t="shared" si="1"/>
        <v>834.48650999999995</v>
      </c>
      <c r="K33" s="116">
        <v>0</v>
      </c>
      <c r="L33" s="116">
        <v>0</v>
      </c>
      <c r="M33" s="116">
        <v>1465.6921200000002</v>
      </c>
      <c r="N33" s="116">
        <f t="shared" si="2"/>
        <v>1465.6921200000002</v>
      </c>
      <c r="O33" s="116">
        <v>1054.6190200000001</v>
      </c>
      <c r="P33" s="116">
        <v>432.32589000000002</v>
      </c>
      <c r="Q33" s="116">
        <v>560.952</v>
      </c>
      <c r="R33" s="116">
        <f t="shared" si="3"/>
        <v>2047.8969100000002</v>
      </c>
      <c r="S33" s="116">
        <f t="shared" si="4"/>
        <v>5508.7241800000002</v>
      </c>
      <c r="T33" s="116">
        <v>0</v>
      </c>
      <c r="U33" s="116">
        <v>0</v>
      </c>
      <c r="V33" s="116">
        <v>0</v>
      </c>
      <c r="W33" s="116">
        <f t="shared" si="5"/>
        <v>0</v>
      </c>
      <c r="X33" s="116">
        <v>142.97310000000002</v>
      </c>
      <c r="Y33" s="116">
        <v>217.89239999999998</v>
      </c>
      <c r="Z33" s="116">
        <v>137.94228000000001</v>
      </c>
      <c r="AA33" s="116">
        <f t="shared" si="6"/>
        <v>498.80777999999998</v>
      </c>
      <c r="AB33" s="116">
        <v>0</v>
      </c>
      <c r="AC33" s="116">
        <v>0</v>
      </c>
      <c r="AD33" s="116">
        <v>379.83330000000001</v>
      </c>
      <c r="AE33" s="116">
        <f t="shared" si="7"/>
        <v>379.83330000000001</v>
      </c>
      <c r="AF33" s="116">
        <f t="shared" si="8"/>
        <v>878.64107999999999</v>
      </c>
      <c r="AG33" s="116">
        <f t="shared" si="9"/>
        <v>498.80777999999998</v>
      </c>
      <c r="AH33" s="424">
        <f t="shared" si="10"/>
        <v>4012.3968100000002</v>
      </c>
    </row>
    <row r="34" spans="2:34" ht="12" hidden="1" customHeight="1" outlineLevel="1">
      <c r="B34" s="503" t="s">
        <v>3389</v>
      </c>
      <c r="C34" s="116">
        <v>0</v>
      </c>
      <c r="D34" s="116">
        <v>0</v>
      </c>
      <c r="E34" s="116">
        <v>0</v>
      </c>
      <c r="F34" s="116">
        <f t="shared" si="0"/>
        <v>0</v>
      </c>
      <c r="G34" s="116">
        <v>0</v>
      </c>
      <c r="H34" s="116">
        <v>0</v>
      </c>
      <c r="I34" s="116">
        <v>0</v>
      </c>
      <c r="J34" s="116">
        <f t="shared" si="1"/>
        <v>0</v>
      </c>
      <c r="K34" s="116">
        <v>0</v>
      </c>
      <c r="L34" s="116">
        <v>0</v>
      </c>
      <c r="M34" s="116">
        <v>0</v>
      </c>
      <c r="N34" s="116">
        <f t="shared" si="2"/>
        <v>0</v>
      </c>
      <c r="O34" s="116">
        <v>0</v>
      </c>
      <c r="P34" s="116">
        <v>0</v>
      </c>
      <c r="Q34" s="116">
        <v>0</v>
      </c>
      <c r="R34" s="116">
        <f t="shared" si="3"/>
        <v>0</v>
      </c>
      <c r="S34" s="116">
        <f t="shared" si="4"/>
        <v>0</v>
      </c>
      <c r="T34" s="116">
        <v>0</v>
      </c>
      <c r="U34" s="116">
        <v>0</v>
      </c>
      <c r="V34" s="116">
        <v>0</v>
      </c>
      <c r="W34" s="116">
        <f t="shared" si="5"/>
        <v>0</v>
      </c>
      <c r="X34" s="116">
        <v>0</v>
      </c>
      <c r="Y34" s="116">
        <v>408.15854999999999</v>
      </c>
      <c r="Z34" s="116">
        <v>0</v>
      </c>
      <c r="AA34" s="116">
        <f t="shared" si="6"/>
        <v>408.15854999999999</v>
      </c>
      <c r="AB34" s="116">
        <v>393.15232000000003</v>
      </c>
      <c r="AC34" s="116">
        <v>0</v>
      </c>
      <c r="AD34" s="116">
        <v>0</v>
      </c>
      <c r="AE34" s="116">
        <f t="shared" si="7"/>
        <v>393.15232000000003</v>
      </c>
      <c r="AF34" s="116">
        <f t="shared" si="8"/>
        <v>801.31087000000002</v>
      </c>
      <c r="AG34" s="116">
        <f t="shared" si="9"/>
        <v>408.15854999999999</v>
      </c>
      <c r="AH34" s="424">
        <f t="shared" si="10"/>
        <v>408.15854999999999</v>
      </c>
    </row>
    <row r="35" spans="2:34" ht="12" hidden="1" customHeight="1" outlineLevel="1">
      <c r="B35" s="503" t="s">
        <v>3339</v>
      </c>
      <c r="C35" s="116">
        <v>45.151859999999999</v>
      </c>
      <c r="D35" s="116">
        <v>675.06178</v>
      </c>
      <c r="E35" s="116">
        <v>735.11676</v>
      </c>
      <c r="F35" s="116">
        <f t="shared" si="0"/>
        <v>1455.3303999999998</v>
      </c>
      <c r="G35" s="116">
        <v>219.03176999999999</v>
      </c>
      <c r="H35" s="116">
        <v>179.1728</v>
      </c>
      <c r="I35" s="116">
        <v>94.500889999999998</v>
      </c>
      <c r="J35" s="116">
        <f t="shared" si="1"/>
        <v>492.70546000000002</v>
      </c>
      <c r="K35" s="116">
        <v>394.59784999999999</v>
      </c>
      <c r="L35" s="116">
        <v>256.21881999999999</v>
      </c>
      <c r="M35" s="116">
        <v>19.621320000000001</v>
      </c>
      <c r="N35" s="116">
        <f t="shared" si="2"/>
        <v>670.4379899999999</v>
      </c>
      <c r="O35" s="116">
        <v>83.599530000000001</v>
      </c>
      <c r="P35" s="116">
        <v>4.4051499999999999</v>
      </c>
      <c r="Q35" s="116">
        <v>122.78389999999999</v>
      </c>
      <c r="R35" s="116">
        <f t="shared" si="3"/>
        <v>210.78858</v>
      </c>
      <c r="S35" s="116">
        <f t="shared" si="4"/>
        <v>2829.2624299999998</v>
      </c>
      <c r="T35" s="116">
        <v>32.298430000000003</v>
      </c>
      <c r="U35" s="116">
        <v>61.768879999999996</v>
      </c>
      <c r="V35" s="116">
        <v>280.47071</v>
      </c>
      <c r="W35" s="116">
        <f t="shared" si="5"/>
        <v>374.53801999999996</v>
      </c>
      <c r="X35" s="116">
        <v>14.144</v>
      </c>
      <c r="Y35" s="116">
        <v>35.091149999999999</v>
      </c>
      <c r="Z35" s="116">
        <v>70.235559999999992</v>
      </c>
      <c r="AA35" s="116">
        <f t="shared" si="6"/>
        <v>119.47071</v>
      </c>
      <c r="AB35" s="116">
        <v>20.215669999999999</v>
      </c>
      <c r="AC35" s="116">
        <v>88.980380000000011</v>
      </c>
      <c r="AD35" s="116">
        <v>76.926419999999993</v>
      </c>
      <c r="AE35" s="116">
        <f t="shared" si="7"/>
        <v>186.12247000000002</v>
      </c>
      <c r="AF35" s="116">
        <f t="shared" si="8"/>
        <v>680.13120000000004</v>
      </c>
      <c r="AG35" s="116">
        <f t="shared" si="9"/>
        <v>494.00872999999996</v>
      </c>
      <c r="AH35" s="424">
        <f t="shared" si="10"/>
        <v>1375.2352999999998</v>
      </c>
    </row>
    <row r="36" spans="2:34" ht="12" hidden="1" customHeight="1" outlineLevel="1">
      <c r="B36" s="503" t="s">
        <v>3342</v>
      </c>
      <c r="C36" s="116">
        <v>0</v>
      </c>
      <c r="D36" s="116">
        <v>0</v>
      </c>
      <c r="E36" s="116">
        <v>0</v>
      </c>
      <c r="F36" s="116">
        <f t="shared" si="0"/>
        <v>0</v>
      </c>
      <c r="G36" s="116">
        <v>649.27930000000003</v>
      </c>
      <c r="H36" s="116">
        <v>0</v>
      </c>
      <c r="I36" s="116">
        <v>0</v>
      </c>
      <c r="J36" s="116">
        <f t="shared" si="1"/>
        <v>649.27930000000003</v>
      </c>
      <c r="K36" s="116">
        <v>1071.01034</v>
      </c>
      <c r="L36" s="116">
        <v>0</v>
      </c>
      <c r="M36" s="116">
        <v>0</v>
      </c>
      <c r="N36" s="116">
        <f t="shared" si="2"/>
        <v>1071.01034</v>
      </c>
      <c r="O36" s="116">
        <v>0</v>
      </c>
      <c r="P36" s="116">
        <v>0</v>
      </c>
      <c r="Q36" s="116">
        <v>0</v>
      </c>
      <c r="R36" s="116">
        <f t="shared" si="3"/>
        <v>0</v>
      </c>
      <c r="S36" s="116">
        <f t="shared" si="4"/>
        <v>1720.28964</v>
      </c>
      <c r="T36" s="116">
        <v>0</v>
      </c>
      <c r="U36" s="116">
        <v>671.38099999999997</v>
      </c>
      <c r="V36" s="116">
        <v>0</v>
      </c>
      <c r="W36" s="116">
        <f t="shared" si="5"/>
        <v>671.38099999999997</v>
      </c>
      <c r="X36" s="116">
        <v>0</v>
      </c>
      <c r="Y36" s="116">
        <v>0</v>
      </c>
      <c r="Z36" s="116">
        <v>0</v>
      </c>
      <c r="AA36" s="116">
        <f t="shared" si="6"/>
        <v>0</v>
      </c>
      <c r="AB36" s="116">
        <v>0</v>
      </c>
      <c r="AC36" s="116">
        <v>0</v>
      </c>
      <c r="AD36" s="116">
        <v>0</v>
      </c>
      <c r="AE36" s="116">
        <f t="shared" si="7"/>
        <v>0</v>
      </c>
      <c r="AF36" s="116">
        <f t="shared" si="8"/>
        <v>671.38099999999997</v>
      </c>
      <c r="AG36" s="116">
        <f t="shared" si="9"/>
        <v>671.38099999999997</v>
      </c>
      <c r="AH36" s="424">
        <f t="shared" si="10"/>
        <v>1742.3913400000001</v>
      </c>
    </row>
    <row r="37" spans="2:34" ht="12" hidden="1" customHeight="1" outlineLevel="1">
      <c r="B37" s="503" t="s">
        <v>4924</v>
      </c>
      <c r="C37" s="116">
        <v>0</v>
      </c>
      <c r="D37" s="116">
        <v>0</v>
      </c>
      <c r="E37" s="116">
        <v>0</v>
      </c>
      <c r="F37" s="116">
        <f t="shared" si="0"/>
        <v>0</v>
      </c>
      <c r="G37" s="116">
        <v>0</v>
      </c>
      <c r="H37" s="116">
        <v>0</v>
      </c>
      <c r="I37" s="116">
        <v>0</v>
      </c>
      <c r="J37" s="116">
        <f t="shared" si="1"/>
        <v>0</v>
      </c>
      <c r="K37" s="116">
        <v>0</v>
      </c>
      <c r="L37" s="116">
        <v>0</v>
      </c>
      <c r="M37" s="116">
        <v>0</v>
      </c>
      <c r="N37" s="116">
        <f t="shared" si="2"/>
        <v>0</v>
      </c>
      <c r="O37" s="116">
        <v>0</v>
      </c>
      <c r="P37" s="116">
        <v>0</v>
      </c>
      <c r="Q37" s="116">
        <v>0</v>
      </c>
      <c r="R37" s="116">
        <f t="shared" si="3"/>
        <v>0</v>
      </c>
      <c r="S37" s="116">
        <f t="shared" si="4"/>
        <v>0</v>
      </c>
      <c r="T37" s="116">
        <v>50</v>
      </c>
      <c r="U37" s="116">
        <v>71.400000000000006</v>
      </c>
      <c r="V37" s="116">
        <v>0</v>
      </c>
      <c r="W37" s="116">
        <f t="shared" si="5"/>
        <v>121.4</v>
      </c>
      <c r="X37" s="116">
        <v>100</v>
      </c>
      <c r="Y37" s="116">
        <v>95</v>
      </c>
      <c r="Z37" s="116">
        <v>70</v>
      </c>
      <c r="AA37" s="116">
        <f t="shared" si="6"/>
        <v>265</v>
      </c>
      <c r="AB37" s="116">
        <v>70</v>
      </c>
      <c r="AC37" s="116">
        <v>140</v>
      </c>
      <c r="AD37" s="116">
        <v>70</v>
      </c>
      <c r="AE37" s="116">
        <f t="shared" si="7"/>
        <v>280</v>
      </c>
      <c r="AF37" s="116">
        <f t="shared" si="8"/>
        <v>666.4</v>
      </c>
      <c r="AG37" s="116">
        <f t="shared" si="9"/>
        <v>386.4</v>
      </c>
      <c r="AH37" s="424">
        <f t="shared" si="10"/>
        <v>386.4</v>
      </c>
    </row>
    <row r="38" spans="2:34" ht="12" hidden="1" customHeight="1" outlineLevel="1">
      <c r="B38" s="503" t="s">
        <v>3372</v>
      </c>
      <c r="C38" s="116">
        <v>0</v>
      </c>
      <c r="D38" s="116">
        <v>0</v>
      </c>
      <c r="E38" s="116">
        <v>0</v>
      </c>
      <c r="F38" s="116">
        <f t="shared" si="0"/>
        <v>0</v>
      </c>
      <c r="G38" s="116">
        <v>0</v>
      </c>
      <c r="H38" s="116">
        <v>13.78299</v>
      </c>
      <c r="I38" s="116">
        <v>13.46067</v>
      </c>
      <c r="J38" s="116">
        <f t="shared" si="1"/>
        <v>27.243659999999998</v>
      </c>
      <c r="K38" s="116">
        <v>52.099719999999998</v>
      </c>
      <c r="L38" s="116">
        <v>460.07226000000003</v>
      </c>
      <c r="M38" s="116">
        <v>40.461419999999997</v>
      </c>
      <c r="N38" s="116">
        <f t="shared" si="2"/>
        <v>552.63340000000005</v>
      </c>
      <c r="O38" s="116">
        <v>120.09523</v>
      </c>
      <c r="P38" s="116">
        <v>155.25234</v>
      </c>
      <c r="Q38" s="116">
        <v>125.21334</v>
      </c>
      <c r="R38" s="116">
        <f t="shared" si="3"/>
        <v>400.56091000000004</v>
      </c>
      <c r="S38" s="116">
        <f t="shared" si="4"/>
        <v>980.43797000000006</v>
      </c>
      <c r="T38" s="116">
        <v>176.15264000000002</v>
      </c>
      <c r="U38" s="116">
        <v>236.46233999999998</v>
      </c>
      <c r="V38" s="116">
        <v>128.86636999999999</v>
      </c>
      <c r="W38" s="116">
        <f t="shared" si="5"/>
        <v>541.48135000000002</v>
      </c>
      <c r="X38" s="116">
        <v>-21.138009999999998</v>
      </c>
      <c r="Y38" s="116">
        <v>6.8669999999999995E-2</v>
      </c>
      <c r="Z38" s="116">
        <v>79.151539999999997</v>
      </c>
      <c r="AA38" s="116">
        <f t="shared" si="6"/>
        <v>58.0822</v>
      </c>
      <c r="AB38" s="116">
        <v>61.282589999999999</v>
      </c>
      <c r="AC38" s="116">
        <v>0</v>
      </c>
      <c r="AD38" s="116">
        <v>0</v>
      </c>
      <c r="AE38" s="116">
        <f t="shared" si="7"/>
        <v>61.282589999999999</v>
      </c>
      <c r="AF38" s="116">
        <f t="shared" si="8"/>
        <v>660.84613999999999</v>
      </c>
      <c r="AG38" s="116">
        <f t="shared" si="9"/>
        <v>599.56355000000008</v>
      </c>
      <c r="AH38" s="424">
        <f t="shared" si="10"/>
        <v>1552.7578600000002</v>
      </c>
    </row>
    <row r="39" spans="2:34" ht="12" hidden="1" customHeight="1" outlineLevel="1">
      <c r="B39" s="503" t="s">
        <v>4925</v>
      </c>
      <c r="C39" s="116">
        <v>12</v>
      </c>
      <c r="D39" s="116">
        <v>20.5</v>
      </c>
      <c r="E39" s="116">
        <v>25.5</v>
      </c>
      <c r="F39" s="116">
        <f t="shared" si="0"/>
        <v>58</v>
      </c>
      <c r="G39" s="116">
        <v>48.218800000000002</v>
      </c>
      <c r="H39" s="116">
        <v>47.377780000000001</v>
      </c>
      <c r="I39" s="116">
        <v>57.3</v>
      </c>
      <c r="J39" s="116">
        <f t="shared" si="1"/>
        <v>152.89658</v>
      </c>
      <c r="K39" s="116">
        <v>52.3</v>
      </c>
      <c r="L39" s="116">
        <v>52.3</v>
      </c>
      <c r="M39" s="116">
        <v>56</v>
      </c>
      <c r="N39" s="116">
        <f t="shared" si="2"/>
        <v>160.6</v>
      </c>
      <c r="O39" s="116">
        <v>47</v>
      </c>
      <c r="P39" s="116">
        <v>60.8</v>
      </c>
      <c r="Q39" s="116">
        <v>57</v>
      </c>
      <c r="R39" s="116">
        <f t="shared" si="3"/>
        <v>164.8</v>
      </c>
      <c r="S39" s="116">
        <f t="shared" si="4"/>
        <v>536.29657999999995</v>
      </c>
      <c r="T39" s="116">
        <v>57</v>
      </c>
      <c r="U39" s="116">
        <v>57</v>
      </c>
      <c r="V39" s="116">
        <v>57</v>
      </c>
      <c r="W39" s="116">
        <f t="shared" si="5"/>
        <v>171</v>
      </c>
      <c r="X39" s="116">
        <v>105.2</v>
      </c>
      <c r="Y39" s="116">
        <v>58</v>
      </c>
      <c r="Z39" s="116">
        <v>58</v>
      </c>
      <c r="AA39" s="116">
        <f t="shared" si="6"/>
        <v>221.2</v>
      </c>
      <c r="AB39" s="116">
        <v>58.070080000000004</v>
      </c>
      <c r="AC39" s="116">
        <v>58</v>
      </c>
      <c r="AD39" s="116">
        <v>58</v>
      </c>
      <c r="AE39" s="116">
        <f t="shared" si="7"/>
        <v>174.07008000000002</v>
      </c>
      <c r="AF39" s="116">
        <f t="shared" si="8"/>
        <v>566.27008000000001</v>
      </c>
      <c r="AG39" s="116">
        <f t="shared" si="9"/>
        <v>392.2</v>
      </c>
      <c r="AH39" s="424">
        <f t="shared" si="10"/>
        <v>717.6</v>
      </c>
    </row>
    <row r="40" spans="2:34" ht="12" hidden="1" customHeight="1" outlineLevel="1">
      <c r="B40" s="503" t="s">
        <v>3358</v>
      </c>
      <c r="C40" s="116">
        <v>83.234340000000003</v>
      </c>
      <c r="D40" s="116">
        <v>106.75903</v>
      </c>
      <c r="E40" s="116">
        <v>249.78677999999999</v>
      </c>
      <c r="F40" s="116">
        <f t="shared" si="0"/>
        <v>439.78014999999999</v>
      </c>
      <c r="G40" s="116">
        <v>42.562010000000001</v>
      </c>
      <c r="H40" s="116">
        <v>121.18982000000001</v>
      </c>
      <c r="I40" s="116">
        <v>37.307780000000001</v>
      </c>
      <c r="J40" s="116">
        <f t="shared" si="1"/>
        <v>201.05961000000002</v>
      </c>
      <c r="K40" s="116">
        <v>45.41825</v>
      </c>
      <c r="L40" s="116">
        <v>143.93275</v>
      </c>
      <c r="M40" s="116">
        <v>64.81626</v>
      </c>
      <c r="N40" s="116">
        <f t="shared" si="2"/>
        <v>254.16726</v>
      </c>
      <c r="O40" s="116">
        <v>68.225839999999991</v>
      </c>
      <c r="P40" s="116">
        <v>34.972519999999996</v>
      </c>
      <c r="Q40" s="116">
        <v>193.05891</v>
      </c>
      <c r="R40" s="116">
        <f t="shared" si="3"/>
        <v>296.25726999999995</v>
      </c>
      <c r="S40" s="116">
        <f t="shared" si="4"/>
        <v>1191.2642900000001</v>
      </c>
      <c r="T40" s="116">
        <v>79.045570000000012</v>
      </c>
      <c r="U40" s="116">
        <v>6.0611099999999993</v>
      </c>
      <c r="V40" s="116">
        <v>34.742419999999996</v>
      </c>
      <c r="W40" s="116">
        <f t="shared" si="5"/>
        <v>119.84910000000001</v>
      </c>
      <c r="X40" s="116">
        <v>86.786820000000006</v>
      </c>
      <c r="Y40" s="116">
        <v>49.087960000000002</v>
      </c>
      <c r="Z40" s="116">
        <v>131.56181000000001</v>
      </c>
      <c r="AA40" s="116">
        <f t="shared" si="6"/>
        <v>267.43659000000002</v>
      </c>
      <c r="AB40" s="116">
        <v>113.90371</v>
      </c>
      <c r="AC40" s="116">
        <v>2.33148</v>
      </c>
      <c r="AD40" s="116">
        <v>61.786619999999999</v>
      </c>
      <c r="AE40" s="116">
        <f t="shared" si="7"/>
        <v>178.02181000000002</v>
      </c>
      <c r="AF40" s="116">
        <f t="shared" si="8"/>
        <v>565.3075</v>
      </c>
      <c r="AG40" s="116">
        <f t="shared" si="9"/>
        <v>387.28569000000005</v>
      </c>
      <c r="AH40" s="424">
        <f t="shared" si="10"/>
        <v>937.71021999999994</v>
      </c>
    </row>
    <row r="41" spans="2:34" ht="12" hidden="1" customHeight="1" outlineLevel="1">
      <c r="B41" s="503" t="s">
        <v>4926</v>
      </c>
      <c r="C41" s="116">
        <v>0</v>
      </c>
      <c r="D41" s="116">
        <v>0</v>
      </c>
      <c r="E41" s="116">
        <v>0</v>
      </c>
      <c r="F41" s="116">
        <f t="shared" si="0"/>
        <v>0</v>
      </c>
      <c r="G41" s="116">
        <v>0</v>
      </c>
      <c r="H41" s="116">
        <v>0</v>
      </c>
      <c r="I41" s="116">
        <v>0</v>
      </c>
      <c r="J41" s="116">
        <f t="shared" si="1"/>
        <v>0</v>
      </c>
      <c r="K41" s="116">
        <v>0</v>
      </c>
      <c r="L41" s="116">
        <v>0</v>
      </c>
      <c r="M41" s="116">
        <v>0</v>
      </c>
      <c r="N41" s="116">
        <f t="shared" si="2"/>
        <v>0</v>
      </c>
      <c r="O41" s="116">
        <v>0</v>
      </c>
      <c r="P41" s="116">
        <v>0</v>
      </c>
      <c r="Q41" s="116">
        <v>0</v>
      </c>
      <c r="R41" s="116">
        <f t="shared" si="3"/>
        <v>0</v>
      </c>
      <c r="S41" s="116">
        <f t="shared" si="4"/>
        <v>0</v>
      </c>
      <c r="T41" s="116">
        <v>0</v>
      </c>
      <c r="U41" s="116">
        <v>0</v>
      </c>
      <c r="V41" s="116">
        <v>0</v>
      </c>
      <c r="W41" s="116">
        <f t="shared" si="5"/>
        <v>0</v>
      </c>
      <c r="X41" s="116">
        <v>0</v>
      </c>
      <c r="Y41" s="116">
        <v>536.33000000000004</v>
      </c>
      <c r="Z41" s="116">
        <v>12</v>
      </c>
      <c r="AA41" s="116">
        <f t="shared" si="6"/>
        <v>548.33000000000004</v>
      </c>
      <c r="AB41" s="116">
        <v>0</v>
      </c>
      <c r="AC41" s="116">
        <v>0</v>
      </c>
      <c r="AD41" s="116">
        <v>0</v>
      </c>
      <c r="AE41" s="116">
        <f t="shared" si="7"/>
        <v>0</v>
      </c>
      <c r="AF41" s="116">
        <f t="shared" si="8"/>
        <v>548.33000000000004</v>
      </c>
      <c r="AG41" s="116">
        <f t="shared" si="9"/>
        <v>548.33000000000004</v>
      </c>
      <c r="AH41" s="424">
        <f t="shared" si="10"/>
        <v>548.33000000000004</v>
      </c>
    </row>
    <row r="42" spans="2:34" ht="12" hidden="1" customHeight="1" outlineLevel="1">
      <c r="B42" s="503" t="s">
        <v>4927</v>
      </c>
      <c r="C42" s="116">
        <v>0</v>
      </c>
      <c r="D42" s="116">
        <v>0</v>
      </c>
      <c r="E42" s="116">
        <v>0</v>
      </c>
      <c r="F42" s="116">
        <f t="shared" si="0"/>
        <v>0</v>
      </c>
      <c r="G42" s="116">
        <v>0</v>
      </c>
      <c r="H42" s="116">
        <v>0</v>
      </c>
      <c r="I42" s="116">
        <v>0</v>
      </c>
      <c r="J42" s="116">
        <f t="shared" si="1"/>
        <v>0</v>
      </c>
      <c r="K42" s="116">
        <v>0</v>
      </c>
      <c r="L42" s="116">
        <v>0</v>
      </c>
      <c r="M42" s="116">
        <v>0</v>
      </c>
      <c r="N42" s="116">
        <f t="shared" si="2"/>
        <v>0</v>
      </c>
      <c r="O42" s="116">
        <v>0</v>
      </c>
      <c r="P42" s="116">
        <v>0</v>
      </c>
      <c r="Q42" s="116">
        <v>0</v>
      </c>
      <c r="R42" s="116">
        <f t="shared" si="3"/>
        <v>0</v>
      </c>
      <c r="S42" s="116">
        <f t="shared" si="4"/>
        <v>0</v>
      </c>
      <c r="T42" s="116">
        <v>144.05812</v>
      </c>
      <c r="U42" s="116">
        <v>0</v>
      </c>
      <c r="V42" s="116">
        <v>38.913679999999999</v>
      </c>
      <c r="W42" s="116">
        <f t="shared" si="5"/>
        <v>182.9718</v>
      </c>
      <c r="X42" s="116">
        <v>5.1324799999999993</v>
      </c>
      <c r="Y42" s="116">
        <v>0</v>
      </c>
      <c r="Z42" s="116">
        <v>1</v>
      </c>
      <c r="AA42" s="116">
        <f t="shared" si="6"/>
        <v>6.1324799999999993</v>
      </c>
      <c r="AB42" s="116">
        <v>68.520510000000002</v>
      </c>
      <c r="AC42" s="116">
        <v>153.41538</v>
      </c>
      <c r="AD42" s="116">
        <v>123.12563</v>
      </c>
      <c r="AE42" s="116">
        <f t="shared" si="7"/>
        <v>345.06151999999997</v>
      </c>
      <c r="AF42" s="116">
        <f t="shared" si="8"/>
        <v>534.16579999999999</v>
      </c>
      <c r="AG42" s="116">
        <f t="shared" si="9"/>
        <v>189.10427999999999</v>
      </c>
      <c r="AH42" s="424">
        <f t="shared" si="10"/>
        <v>189.10427999999999</v>
      </c>
    </row>
    <row r="43" spans="2:34" ht="12" hidden="1" customHeight="1" outlineLevel="1">
      <c r="B43" s="503" t="s">
        <v>3365</v>
      </c>
      <c r="C43" s="116">
        <v>43.67315</v>
      </c>
      <c r="D43" s="116">
        <v>91.371880000000004</v>
      </c>
      <c r="E43" s="116">
        <v>148.69502</v>
      </c>
      <c r="F43" s="116">
        <f t="shared" si="0"/>
        <v>283.74005</v>
      </c>
      <c r="G43" s="116">
        <v>70.923869999999994</v>
      </c>
      <c r="H43" s="116">
        <v>107.35189</v>
      </c>
      <c r="I43" s="116">
        <v>29.25628</v>
      </c>
      <c r="J43" s="116">
        <f t="shared" si="1"/>
        <v>207.53203999999999</v>
      </c>
      <c r="K43" s="116">
        <v>127.58671000000001</v>
      </c>
      <c r="L43" s="116">
        <v>49.615339999999996</v>
      </c>
      <c r="M43" s="116">
        <v>45.256959999999999</v>
      </c>
      <c r="N43" s="116">
        <f t="shared" si="2"/>
        <v>222.45901000000001</v>
      </c>
      <c r="O43" s="116">
        <v>50.232819999999997</v>
      </c>
      <c r="P43" s="116">
        <v>77.078149999999994</v>
      </c>
      <c r="Q43" s="116">
        <v>34.497730000000004</v>
      </c>
      <c r="R43" s="116">
        <f t="shared" si="3"/>
        <v>161.80869999999999</v>
      </c>
      <c r="S43" s="116">
        <f t="shared" si="4"/>
        <v>875.53980000000001</v>
      </c>
      <c r="T43" s="116">
        <v>47.808570000000003</v>
      </c>
      <c r="U43" s="116">
        <v>76.069419999999994</v>
      </c>
      <c r="V43" s="116">
        <v>88.196070000000006</v>
      </c>
      <c r="W43" s="116">
        <f t="shared" si="5"/>
        <v>212.07406</v>
      </c>
      <c r="X43" s="116">
        <v>58.742400000000004</v>
      </c>
      <c r="Y43" s="116">
        <v>84.593500000000006</v>
      </c>
      <c r="Z43" s="116">
        <v>47.320449999999994</v>
      </c>
      <c r="AA43" s="116">
        <f t="shared" si="6"/>
        <v>190.65635</v>
      </c>
      <c r="AB43" s="116">
        <v>35.953230000000005</v>
      </c>
      <c r="AC43" s="116">
        <v>50.280980000000007</v>
      </c>
      <c r="AD43" s="116">
        <v>42.258449999999996</v>
      </c>
      <c r="AE43" s="116">
        <f t="shared" si="7"/>
        <v>128.49266</v>
      </c>
      <c r="AF43" s="116">
        <f t="shared" si="8"/>
        <v>531.22307000000001</v>
      </c>
      <c r="AG43" s="116">
        <f t="shared" si="9"/>
        <v>402.73041000000001</v>
      </c>
      <c r="AH43" s="424">
        <f t="shared" si="10"/>
        <v>786.99811999999997</v>
      </c>
    </row>
    <row r="44" spans="2:34" ht="12" hidden="1" customHeight="1" outlineLevel="1">
      <c r="B44" s="503" t="s">
        <v>4928</v>
      </c>
      <c r="C44" s="116">
        <v>0</v>
      </c>
      <c r="D44" s="116">
        <v>0</v>
      </c>
      <c r="E44" s="116">
        <v>0</v>
      </c>
      <c r="F44" s="116">
        <f t="shared" si="0"/>
        <v>0</v>
      </c>
      <c r="G44" s="116">
        <v>0</v>
      </c>
      <c r="H44" s="116">
        <v>0</v>
      </c>
      <c r="I44" s="116">
        <v>0</v>
      </c>
      <c r="J44" s="116">
        <f t="shared" si="1"/>
        <v>0</v>
      </c>
      <c r="K44" s="116">
        <v>0</v>
      </c>
      <c r="L44" s="116">
        <v>0</v>
      </c>
      <c r="M44" s="116">
        <v>0</v>
      </c>
      <c r="N44" s="116">
        <f t="shared" si="2"/>
        <v>0</v>
      </c>
      <c r="O44" s="116">
        <v>0</v>
      </c>
      <c r="P44" s="116">
        <v>0</v>
      </c>
      <c r="Q44" s="116">
        <v>0</v>
      </c>
      <c r="R44" s="116">
        <f t="shared" si="3"/>
        <v>0</v>
      </c>
      <c r="S44" s="116">
        <f t="shared" si="4"/>
        <v>0</v>
      </c>
      <c r="T44" s="116">
        <v>61.923000000000002</v>
      </c>
      <c r="U44" s="116">
        <v>55.112000000000002</v>
      </c>
      <c r="V44" s="116">
        <v>53.582999999999998</v>
      </c>
      <c r="W44" s="116">
        <f t="shared" si="5"/>
        <v>170.61799999999999</v>
      </c>
      <c r="X44" s="116">
        <v>49.988</v>
      </c>
      <c r="Y44" s="116">
        <v>62.906999999999996</v>
      </c>
      <c r="Z44" s="116">
        <v>55.874000000000002</v>
      </c>
      <c r="AA44" s="116">
        <f t="shared" si="6"/>
        <v>168.76900000000001</v>
      </c>
      <c r="AB44" s="116">
        <v>71.593999999999994</v>
      </c>
      <c r="AC44" s="116">
        <v>36.106999999999999</v>
      </c>
      <c r="AD44" s="116">
        <v>63.164000000000001</v>
      </c>
      <c r="AE44" s="116">
        <f t="shared" si="7"/>
        <v>170.86500000000001</v>
      </c>
      <c r="AF44" s="116">
        <f t="shared" si="8"/>
        <v>510.25200000000001</v>
      </c>
      <c r="AG44" s="116">
        <f t="shared" si="9"/>
        <v>339.387</v>
      </c>
      <c r="AH44" s="424">
        <f t="shared" si="10"/>
        <v>339.387</v>
      </c>
    </row>
    <row r="45" spans="2:34" ht="12" hidden="1" customHeight="1" outlineLevel="1">
      <c r="B45" s="503" t="s">
        <v>4929</v>
      </c>
      <c r="C45" s="116">
        <v>79.626270000000005</v>
      </c>
      <c r="D45" s="116">
        <v>90.819820000000007</v>
      </c>
      <c r="E45" s="116">
        <v>10.586930000000001</v>
      </c>
      <c r="F45" s="116">
        <f t="shared" si="0"/>
        <v>181.03302000000002</v>
      </c>
      <c r="G45" s="116">
        <v>20.92905</v>
      </c>
      <c r="H45" s="116">
        <v>27.154430000000001</v>
      </c>
      <c r="I45" s="116">
        <v>22.521240000000002</v>
      </c>
      <c r="J45" s="116">
        <f t="shared" si="1"/>
        <v>70.60472</v>
      </c>
      <c r="K45" s="116">
        <v>37.060559999999995</v>
      </c>
      <c r="L45" s="116">
        <v>86.449289999999991</v>
      </c>
      <c r="M45" s="116">
        <v>3.6900300000000001</v>
      </c>
      <c r="N45" s="116">
        <f t="shared" si="2"/>
        <v>127.19987999999998</v>
      </c>
      <c r="O45" s="116">
        <v>169.03817999999998</v>
      </c>
      <c r="P45" s="116">
        <v>2.6990700000000003</v>
      </c>
      <c r="Q45" s="116">
        <v>42.072510000000001</v>
      </c>
      <c r="R45" s="116">
        <f t="shared" si="3"/>
        <v>213.80975999999998</v>
      </c>
      <c r="S45" s="116">
        <f t="shared" si="4"/>
        <v>592.64738</v>
      </c>
      <c r="T45" s="116">
        <v>0</v>
      </c>
      <c r="U45" s="116">
        <v>0</v>
      </c>
      <c r="V45" s="116">
        <v>0</v>
      </c>
      <c r="W45" s="116">
        <f t="shared" si="5"/>
        <v>0</v>
      </c>
      <c r="X45" s="116">
        <v>0</v>
      </c>
      <c r="Y45" s="116">
        <v>0</v>
      </c>
      <c r="Z45" s="116">
        <v>0</v>
      </c>
      <c r="AA45" s="116">
        <f t="shared" si="6"/>
        <v>0</v>
      </c>
      <c r="AB45" s="116">
        <v>0</v>
      </c>
      <c r="AC45" s="116">
        <v>0</v>
      </c>
      <c r="AD45" s="116">
        <v>0</v>
      </c>
      <c r="AE45" s="116">
        <f t="shared" si="7"/>
        <v>0</v>
      </c>
      <c r="AF45" s="116">
        <f t="shared" si="8"/>
        <v>0</v>
      </c>
      <c r="AG45" s="116">
        <f t="shared" si="9"/>
        <v>0</v>
      </c>
      <c r="AH45" s="424">
        <f t="shared" si="10"/>
        <v>341.00963999999999</v>
      </c>
    </row>
    <row r="46" spans="2:34" ht="12" hidden="1" customHeight="1" outlineLevel="1">
      <c r="B46" s="503" t="s">
        <v>3363</v>
      </c>
      <c r="C46" s="116">
        <v>4.6572500000000003</v>
      </c>
      <c r="D46" s="116">
        <v>274.02222999999998</v>
      </c>
      <c r="E46" s="116">
        <v>7.0495799999999997</v>
      </c>
      <c r="F46" s="116">
        <f t="shared" si="0"/>
        <v>285.72905999999995</v>
      </c>
      <c r="G46" s="116">
        <v>53.817089999999993</v>
      </c>
      <c r="H46" s="116">
        <v>1.0957300000000001</v>
      </c>
      <c r="I46" s="116">
        <v>32.745280000000001</v>
      </c>
      <c r="J46" s="116">
        <f t="shared" si="1"/>
        <v>87.65809999999999</v>
      </c>
      <c r="K46" s="116">
        <v>149.52564999999998</v>
      </c>
      <c r="L46" s="116">
        <v>212.15470999999999</v>
      </c>
      <c r="M46" s="116">
        <v>0.37863000000000002</v>
      </c>
      <c r="N46" s="116">
        <f t="shared" si="2"/>
        <v>362.05898999999994</v>
      </c>
      <c r="O46" s="116">
        <v>25.1906</v>
      </c>
      <c r="P46" s="116">
        <v>2.1196599999999997</v>
      </c>
      <c r="Q46" s="116">
        <v>1.3179400000000001</v>
      </c>
      <c r="R46" s="116">
        <f t="shared" si="3"/>
        <v>28.6282</v>
      </c>
      <c r="S46" s="116">
        <f t="shared" si="4"/>
        <v>764.07434999999987</v>
      </c>
      <c r="T46" s="116">
        <v>0</v>
      </c>
      <c r="U46" s="116">
        <v>0</v>
      </c>
      <c r="V46" s="116">
        <v>0</v>
      </c>
      <c r="W46" s="116">
        <f t="shared" si="5"/>
        <v>0</v>
      </c>
      <c r="X46" s="116">
        <v>0</v>
      </c>
      <c r="Y46" s="116">
        <v>0</v>
      </c>
      <c r="Z46" s="116">
        <v>0</v>
      </c>
      <c r="AA46" s="116">
        <f t="shared" si="6"/>
        <v>0</v>
      </c>
      <c r="AB46" s="116">
        <v>0</v>
      </c>
      <c r="AC46" s="116">
        <v>0</v>
      </c>
      <c r="AD46" s="116">
        <v>0</v>
      </c>
      <c r="AE46" s="116">
        <f t="shared" si="7"/>
        <v>0</v>
      </c>
      <c r="AF46" s="116">
        <f t="shared" si="8"/>
        <v>0</v>
      </c>
      <c r="AG46" s="116">
        <f t="shared" si="9"/>
        <v>0</v>
      </c>
      <c r="AH46" s="424">
        <f t="shared" si="10"/>
        <v>390.68718999999993</v>
      </c>
    </row>
    <row r="47" spans="2:34" ht="12" hidden="1" customHeight="1" outlineLevel="1">
      <c r="B47" s="503" t="s">
        <v>3350</v>
      </c>
      <c r="C47" s="116">
        <v>0</v>
      </c>
      <c r="D47" s="116">
        <v>0</v>
      </c>
      <c r="E47" s="116">
        <v>0</v>
      </c>
      <c r="F47" s="116">
        <f t="shared" si="0"/>
        <v>0</v>
      </c>
      <c r="G47" s="116">
        <v>546.57000000000005</v>
      </c>
      <c r="H47" s="116">
        <v>0</v>
      </c>
      <c r="I47" s="116">
        <v>0</v>
      </c>
      <c r="J47" s="116">
        <f t="shared" si="1"/>
        <v>546.57000000000005</v>
      </c>
      <c r="K47" s="116">
        <v>549.08000000000004</v>
      </c>
      <c r="L47" s="116">
        <v>0</v>
      </c>
      <c r="M47" s="116">
        <v>0</v>
      </c>
      <c r="N47" s="116">
        <f t="shared" si="2"/>
        <v>549.08000000000004</v>
      </c>
      <c r="O47" s="116">
        <v>406.3</v>
      </c>
      <c r="P47" s="116">
        <v>0</v>
      </c>
      <c r="Q47" s="116">
        <v>0</v>
      </c>
      <c r="R47" s="116">
        <f t="shared" si="3"/>
        <v>406.3</v>
      </c>
      <c r="S47" s="116">
        <f t="shared" si="4"/>
        <v>1501.95</v>
      </c>
      <c r="T47" s="116">
        <v>0</v>
      </c>
      <c r="U47" s="116">
        <v>0</v>
      </c>
      <c r="V47" s="116">
        <v>0</v>
      </c>
      <c r="W47" s="116">
        <f t="shared" si="5"/>
        <v>0</v>
      </c>
      <c r="X47" s="116">
        <v>0</v>
      </c>
      <c r="Y47" s="116">
        <v>0</v>
      </c>
      <c r="Z47" s="116">
        <v>0</v>
      </c>
      <c r="AA47" s="116">
        <f t="shared" si="6"/>
        <v>0</v>
      </c>
      <c r="AB47" s="116">
        <v>0</v>
      </c>
      <c r="AC47" s="116">
        <v>0</v>
      </c>
      <c r="AD47" s="116">
        <v>0</v>
      </c>
      <c r="AE47" s="116">
        <f t="shared" si="7"/>
        <v>0</v>
      </c>
      <c r="AF47" s="116">
        <f t="shared" si="8"/>
        <v>0</v>
      </c>
      <c r="AG47" s="116">
        <f t="shared" si="9"/>
        <v>0</v>
      </c>
      <c r="AH47" s="424">
        <f t="shared" si="10"/>
        <v>955.38000000000011</v>
      </c>
    </row>
    <row r="48" spans="2:34" ht="12" hidden="1" customHeight="1" outlineLevel="1">
      <c r="B48" s="503" t="s">
        <v>3353</v>
      </c>
      <c r="C48" s="116">
        <v>254.54909000000001</v>
      </c>
      <c r="D48" s="116">
        <v>0</v>
      </c>
      <c r="E48" s="116">
        <v>140.95842000000002</v>
      </c>
      <c r="F48" s="116">
        <f t="shared" si="0"/>
        <v>395.50751000000002</v>
      </c>
      <c r="G48" s="116">
        <v>34.51005</v>
      </c>
      <c r="H48" s="116">
        <v>105.64725</v>
      </c>
      <c r="I48" s="116">
        <v>0</v>
      </c>
      <c r="J48" s="116">
        <f t="shared" si="1"/>
        <v>140.15729999999999</v>
      </c>
      <c r="K48" s="116">
        <v>420.82532000000003</v>
      </c>
      <c r="L48" s="116">
        <v>78.706270000000004</v>
      </c>
      <c r="M48" s="116">
        <v>0</v>
      </c>
      <c r="N48" s="116">
        <f t="shared" si="2"/>
        <v>499.53159000000005</v>
      </c>
      <c r="O48" s="116">
        <v>8.9846599999999999</v>
      </c>
      <c r="P48" s="116">
        <v>0</v>
      </c>
      <c r="Q48" s="116">
        <v>10.710030000000001</v>
      </c>
      <c r="R48" s="116">
        <f t="shared" si="3"/>
        <v>19.694690000000001</v>
      </c>
      <c r="S48" s="116">
        <f t="shared" si="4"/>
        <v>1054.8910900000001</v>
      </c>
      <c r="T48" s="116">
        <v>0</v>
      </c>
      <c r="U48" s="116">
        <v>0</v>
      </c>
      <c r="V48" s="116">
        <v>0</v>
      </c>
      <c r="W48" s="116">
        <f t="shared" si="5"/>
        <v>0</v>
      </c>
      <c r="X48" s="116">
        <v>0</v>
      </c>
      <c r="Y48" s="116">
        <v>0</v>
      </c>
      <c r="Z48" s="116">
        <v>0</v>
      </c>
      <c r="AA48" s="116">
        <f t="shared" si="6"/>
        <v>0</v>
      </c>
      <c r="AB48" s="116">
        <v>0</v>
      </c>
      <c r="AC48" s="116">
        <v>0</v>
      </c>
      <c r="AD48" s="116">
        <v>0</v>
      </c>
      <c r="AE48" s="116">
        <f t="shared" si="7"/>
        <v>0</v>
      </c>
      <c r="AF48" s="116">
        <f t="shared" si="8"/>
        <v>0</v>
      </c>
      <c r="AG48" s="116">
        <f t="shared" si="9"/>
        <v>0</v>
      </c>
      <c r="AH48" s="424">
        <f t="shared" si="10"/>
        <v>519.22628000000009</v>
      </c>
    </row>
    <row r="49" spans="2:34" ht="12" hidden="1" customHeight="1" outlineLevel="1">
      <c r="B49" s="503" t="s">
        <v>4930</v>
      </c>
      <c r="C49" s="116">
        <v>59.535899999999998</v>
      </c>
      <c r="D49" s="116">
        <v>47.264099999999999</v>
      </c>
      <c r="E49" s="116">
        <v>53.167999999999999</v>
      </c>
      <c r="F49" s="116">
        <f t="shared" si="0"/>
        <v>159.96799999999999</v>
      </c>
      <c r="G49" s="116">
        <v>42.078629999999997</v>
      </c>
      <c r="H49" s="116">
        <v>64.800849999999997</v>
      </c>
      <c r="I49" s="116">
        <v>51.105980000000002</v>
      </c>
      <c r="J49" s="116">
        <f t="shared" si="1"/>
        <v>157.98545999999999</v>
      </c>
      <c r="K49" s="116">
        <v>54.751280000000001</v>
      </c>
      <c r="L49" s="116">
        <v>54.819660000000006</v>
      </c>
      <c r="M49" s="116">
        <v>45.410260000000001</v>
      </c>
      <c r="N49" s="116">
        <f t="shared" si="2"/>
        <v>154.9812</v>
      </c>
      <c r="O49" s="116">
        <v>54.562390000000001</v>
      </c>
      <c r="P49" s="116">
        <v>51.621370000000006</v>
      </c>
      <c r="Q49" s="116">
        <v>59.217949999999995</v>
      </c>
      <c r="R49" s="116">
        <f t="shared" si="3"/>
        <v>165.40171000000001</v>
      </c>
      <c r="S49" s="116">
        <f t="shared" si="4"/>
        <v>638.33636999999999</v>
      </c>
      <c r="T49" s="116">
        <v>0</v>
      </c>
      <c r="U49" s="116">
        <v>0</v>
      </c>
      <c r="V49" s="116">
        <v>0</v>
      </c>
      <c r="W49" s="116">
        <f t="shared" si="5"/>
        <v>0</v>
      </c>
      <c r="X49" s="116">
        <v>0</v>
      </c>
      <c r="Y49" s="116">
        <v>0</v>
      </c>
      <c r="Z49" s="116">
        <v>0</v>
      </c>
      <c r="AA49" s="116">
        <f t="shared" si="6"/>
        <v>0</v>
      </c>
      <c r="AB49" s="116">
        <v>0</v>
      </c>
      <c r="AC49" s="116">
        <v>0</v>
      </c>
      <c r="AD49" s="116">
        <v>0</v>
      </c>
      <c r="AE49" s="116">
        <f t="shared" si="7"/>
        <v>0</v>
      </c>
      <c r="AF49" s="116">
        <f t="shared" si="8"/>
        <v>0</v>
      </c>
      <c r="AG49" s="116">
        <f t="shared" si="9"/>
        <v>0</v>
      </c>
      <c r="AH49" s="424">
        <f t="shared" si="10"/>
        <v>320.38291000000004</v>
      </c>
    </row>
    <row r="50" spans="2:34" ht="12" hidden="1" customHeight="1" outlineLevel="1">
      <c r="B50" s="503" t="s">
        <v>3356</v>
      </c>
      <c r="C50" s="116">
        <v>0.68034000000000006</v>
      </c>
      <c r="D50" s="116">
        <v>2.1196599999999997</v>
      </c>
      <c r="E50" s="116">
        <v>10</v>
      </c>
      <c r="F50" s="116">
        <f t="shared" si="0"/>
        <v>12.8</v>
      </c>
      <c r="G50" s="116">
        <v>0</v>
      </c>
      <c r="H50" s="116">
        <v>1.1504300000000001</v>
      </c>
      <c r="I50" s="116">
        <v>2.6401699999999999</v>
      </c>
      <c r="J50" s="116">
        <f t="shared" si="1"/>
        <v>3.7906</v>
      </c>
      <c r="K50" s="116">
        <v>312.48034000000001</v>
      </c>
      <c r="L50" s="116">
        <v>1.0367500000000001</v>
      </c>
      <c r="M50" s="116">
        <v>644.98033999999996</v>
      </c>
      <c r="N50" s="116">
        <f t="shared" si="2"/>
        <v>958.49742999999989</v>
      </c>
      <c r="O50" s="116">
        <v>16.210260000000002</v>
      </c>
      <c r="P50" s="116">
        <v>5.8</v>
      </c>
      <c r="Q50" s="116">
        <v>0</v>
      </c>
      <c r="R50" s="116">
        <f t="shared" si="3"/>
        <v>22.010260000000002</v>
      </c>
      <c r="S50" s="116">
        <f t="shared" si="4"/>
        <v>997.09828999999991</v>
      </c>
      <c r="T50" s="116">
        <v>0</v>
      </c>
      <c r="U50" s="116">
        <v>0</v>
      </c>
      <c r="V50" s="116">
        <v>0</v>
      </c>
      <c r="W50" s="116">
        <f t="shared" si="5"/>
        <v>0</v>
      </c>
      <c r="X50" s="116">
        <v>0</v>
      </c>
      <c r="Y50" s="116">
        <v>0</v>
      </c>
      <c r="Z50" s="116">
        <v>0</v>
      </c>
      <c r="AA50" s="116">
        <f t="shared" si="6"/>
        <v>0</v>
      </c>
      <c r="AB50" s="116">
        <v>0</v>
      </c>
      <c r="AC50" s="116">
        <v>0</v>
      </c>
      <c r="AD50" s="116">
        <v>0</v>
      </c>
      <c r="AE50" s="116">
        <f t="shared" si="7"/>
        <v>0</v>
      </c>
      <c r="AF50" s="116">
        <f t="shared" si="8"/>
        <v>0</v>
      </c>
      <c r="AG50" s="116">
        <f t="shared" si="9"/>
        <v>0</v>
      </c>
      <c r="AH50" s="424">
        <f t="shared" si="10"/>
        <v>980.50768999999991</v>
      </c>
    </row>
    <row r="51" spans="2:34" ht="12" hidden="1" customHeight="1" outlineLevel="1">
      <c r="B51" s="503" t="s">
        <v>3374</v>
      </c>
      <c r="C51" s="116">
        <v>77.329059999999998</v>
      </c>
      <c r="D51" s="116">
        <v>57.95299</v>
      </c>
      <c r="E51" s="116">
        <v>60.856400000000001</v>
      </c>
      <c r="F51" s="116">
        <f t="shared" si="0"/>
        <v>196.13845000000001</v>
      </c>
      <c r="G51" s="116">
        <v>59.635040000000004</v>
      </c>
      <c r="H51" s="116">
        <v>67.486320000000006</v>
      </c>
      <c r="I51" s="116">
        <v>106.53676</v>
      </c>
      <c r="J51" s="116">
        <f t="shared" si="1"/>
        <v>233.65812</v>
      </c>
      <c r="K51" s="116">
        <v>37.30171</v>
      </c>
      <c r="L51" s="116">
        <v>58.782050000000005</v>
      </c>
      <c r="M51" s="116">
        <v>33.323080000000004</v>
      </c>
      <c r="N51" s="116">
        <f t="shared" si="2"/>
        <v>129.40684000000002</v>
      </c>
      <c r="O51" s="116">
        <v>36.811099999999996</v>
      </c>
      <c r="P51" s="116">
        <v>79.168369999999996</v>
      </c>
      <c r="Q51" s="116">
        <v>38.605980000000002</v>
      </c>
      <c r="R51" s="116">
        <f t="shared" si="3"/>
        <v>154.58544999999998</v>
      </c>
      <c r="S51" s="116">
        <f t="shared" si="4"/>
        <v>713.78885999999989</v>
      </c>
      <c r="T51" s="116">
        <v>0</v>
      </c>
      <c r="U51" s="116">
        <v>0</v>
      </c>
      <c r="V51" s="116">
        <v>0</v>
      </c>
      <c r="W51" s="116">
        <f t="shared" si="5"/>
        <v>0</v>
      </c>
      <c r="X51" s="116">
        <v>0</v>
      </c>
      <c r="Y51" s="116">
        <v>0</v>
      </c>
      <c r="Z51" s="116">
        <v>0</v>
      </c>
      <c r="AA51" s="116">
        <f t="shared" si="6"/>
        <v>0</v>
      </c>
      <c r="AB51" s="116">
        <v>0</v>
      </c>
      <c r="AC51" s="116">
        <v>0</v>
      </c>
      <c r="AD51" s="116">
        <v>0</v>
      </c>
      <c r="AE51" s="116">
        <f t="shared" si="7"/>
        <v>0</v>
      </c>
      <c r="AF51" s="116">
        <f t="shared" si="8"/>
        <v>0</v>
      </c>
      <c r="AG51" s="116">
        <f t="shared" si="9"/>
        <v>0</v>
      </c>
      <c r="AH51" s="424">
        <f t="shared" si="10"/>
        <v>283.99229000000003</v>
      </c>
    </row>
    <row r="52" spans="2:34" ht="12" hidden="1" customHeight="1" outlineLevel="1">
      <c r="B52" s="503" t="s">
        <v>4931</v>
      </c>
      <c r="C52" s="116">
        <v>51.688890000000001</v>
      </c>
      <c r="D52" s="116">
        <v>46.552990000000001</v>
      </c>
      <c r="E52" s="116">
        <v>54.676000000000002</v>
      </c>
      <c r="F52" s="116">
        <f t="shared" si="0"/>
        <v>152.91788000000003</v>
      </c>
      <c r="G52" s="116">
        <v>36.062390000000001</v>
      </c>
      <c r="H52" s="116">
        <v>56.154699999999998</v>
      </c>
      <c r="I52" s="116">
        <v>55.720510000000004</v>
      </c>
      <c r="J52" s="116">
        <f t="shared" si="1"/>
        <v>147.9376</v>
      </c>
      <c r="K52" s="116">
        <v>59.716239999999999</v>
      </c>
      <c r="L52" s="116">
        <v>45.390599999999999</v>
      </c>
      <c r="M52" s="116">
        <v>44.550429999999999</v>
      </c>
      <c r="N52" s="116">
        <f t="shared" si="2"/>
        <v>149.65727000000001</v>
      </c>
      <c r="O52" s="116">
        <v>47.113680000000002</v>
      </c>
      <c r="P52" s="116">
        <v>52.095730000000003</v>
      </c>
      <c r="Q52" s="116">
        <v>48.270089999999996</v>
      </c>
      <c r="R52" s="116">
        <f t="shared" si="3"/>
        <v>147.4795</v>
      </c>
      <c r="S52" s="116">
        <f t="shared" si="4"/>
        <v>597.99225000000013</v>
      </c>
      <c r="T52" s="116">
        <v>0</v>
      </c>
      <c r="U52" s="116">
        <v>0</v>
      </c>
      <c r="V52" s="116">
        <v>0</v>
      </c>
      <c r="W52" s="116">
        <f t="shared" si="5"/>
        <v>0</v>
      </c>
      <c r="X52" s="116">
        <v>0</v>
      </c>
      <c r="Y52" s="116">
        <v>0</v>
      </c>
      <c r="Z52" s="116">
        <v>0</v>
      </c>
      <c r="AA52" s="116">
        <f t="shared" si="6"/>
        <v>0</v>
      </c>
      <c r="AB52" s="116">
        <v>0</v>
      </c>
      <c r="AC52" s="116">
        <v>0</v>
      </c>
      <c r="AD52" s="116">
        <v>0</v>
      </c>
      <c r="AE52" s="116">
        <f t="shared" si="7"/>
        <v>0</v>
      </c>
      <c r="AF52" s="116">
        <f t="shared" si="8"/>
        <v>0</v>
      </c>
      <c r="AG52" s="116">
        <f t="shared" si="9"/>
        <v>0</v>
      </c>
      <c r="AH52" s="424">
        <f t="shared" si="10"/>
        <v>297.13677000000001</v>
      </c>
    </row>
    <row r="53" spans="2:34" ht="12" hidden="1" customHeight="1" outlineLevel="1">
      <c r="B53" s="503" t="s">
        <v>3360</v>
      </c>
      <c r="C53" s="116">
        <v>174.15213</v>
      </c>
      <c r="D53" s="116">
        <v>96.581199999999995</v>
      </c>
      <c r="E53" s="116">
        <v>96.501710000000003</v>
      </c>
      <c r="F53" s="116">
        <f t="shared" si="0"/>
        <v>367.23504000000003</v>
      </c>
      <c r="G53" s="116">
        <v>0</v>
      </c>
      <c r="H53" s="116">
        <v>105.57008999999999</v>
      </c>
      <c r="I53" s="116">
        <v>186.5829</v>
      </c>
      <c r="J53" s="116">
        <f t="shared" si="1"/>
        <v>292.15298999999999</v>
      </c>
      <c r="K53" s="116">
        <v>123.37691000000001</v>
      </c>
      <c r="L53" s="116">
        <v>60.4</v>
      </c>
      <c r="M53" s="116">
        <v>13.9</v>
      </c>
      <c r="N53" s="116">
        <f t="shared" si="2"/>
        <v>197.67691000000002</v>
      </c>
      <c r="O53" s="116">
        <v>0</v>
      </c>
      <c r="P53" s="116">
        <v>0</v>
      </c>
      <c r="Q53" s="116">
        <v>0</v>
      </c>
      <c r="R53" s="116">
        <f t="shared" si="3"/>
        <v>0</v>
      </c>
      <c r="S53" s="116">
        <f t="shared" si="4"/>
        <v>857.06494000000009</v>
      </c>
      <c r="T53" s="116">
        <v>0</v>
      </c>
      <c r="U53" s="116">
        <v>0</v>
      </c>
      <c r="V53" s="116">
        <v>0</v>
      </c>
      <c r="W53" s="116">
        <f t="shared" si="5"/>
        <v>0</v>
      </c>
      <c r="X53" s="116">
        <v>0</v>
      </c>
      <c r="Y53" s="116">
        <v>0</v>
      </c>
      <c r="Z53" s="116">
        <v>0</v>
      </c>
      <c r="AA53" s="116">
        <f t="shared" si="6"/>
        <v>0</v>
      </c>
      <c r="AB53" s="116">
        <v>0</v>
      </c>
      <c r="AC53" s="116">
        <v>0</v>
      </c>
      <c r="AD53" s="116">
        <v>0</v>
      </c>
      <c r="AE53" s="116">
        <f t="shared" si="7"/>
        <v>0</v>
      </c>
      <c r="AF53" s="116">
        <f t="shared" si="8"/>
        <v>0</v>
      </c>
      <c r="AG53" s="116">
        <f t="shared" si="9"/>
        <v>0</v>
      </c>
      <c r="AH53" s="424">
        <f t="shared" si="10"/>
        <v>197.67691000000002</v>
      </c>
    </row>
    <row r="54" spans="2:34" ht="12" hidden="1" customHeight="1" outlineLevel="1">
      <c r="B54" s="503" t="s">
        <v>3364</v>
      </c>
      <c r="C54" s="116">
        <v>0.15299000000000001</v>
      </c>
      <c r="D54" s="116">
        <v>31.958970000000001</v>
      </c>
      <c r="E54" s="116">
        <v>0</v>
      </c>
      <c r="F54" s="116">
        <f t="shared" si="0"/>
        <v>32.111960000000003</v>
      </c>
      <c r="G54" s="116">
        <v>247.40598</v>
      </c>
      <c r="H54" s="116">
        <v>11.1906</v>
      </c>
      <c r="I54" s="116">
        <v>261.57693</v>
      </c>
      <c r="J54" s="116">
        <f t="shared" si="1"/>
        <v>520.17351000000008</v>
      </c>
      <c r="K54" s="116">
        <v>2.0401700000000003</v>
      </c>
      <c r="L54" s="116">
        <v>157.64529999999999</v>
      </c>
      <c r="M54" s="116">
        <v>19.213669999999997</v>
      </c>
      <c r="N54" s="116">
        <f t="shared" si="2"/>
        <v>178.89913999999999</v>
      </c>
      <c r="O54" s="116">
        <v>21.970939999999999</v>
      </c>
      <c r="P54" s="116">
        <v>23.254709999999999</v>
      </c>
      <c r="Q54" s="116">
        <v>3.0598299999999998</v>
      </c>
      <c r="R54" s="116">
        <f t="shared" si="3"/>
        <v>48.28548</v>
      </c>
      <c r="S54" s="116">
        <f t="shared" si="4"/>
        <v>779.47009000000003</v>
      </c>
      <c r="T54" s="116">
        <v>0</v>
      </c>
      <c r="U54" s="116">
        <v>0</v>
      </c>
      <c r="V54" s="116">
        <v>0</v>
      </c>
      <c r="W54" s="116">
        <f t="shared" si="5"/>
        <v>0</v>
      </c>
      <c r="X54" s="116">
        <v>0</v>
      </c>
      <c r="Y54" s="116">
        <v>0</v>
      </c>
      <c r="Z54" s="116">
        <v>0</v>
      </c>
      <c r="AA54" s="116">
        <f t="shared" si="6"/>
        <v>0</v>
      </c>
      <c r="AB54" s="116">
        <v>0</v>
      </c>
      <c r="AC54" s="116">
        <v>0</v>
      </c>
      <c r="AD54" s="116">
        <v>0</v>
      </c>
      <c r="AE54" s="116">
        <f t="shared" si="7"/>
        <v>0</v>
      </c>
      <c r="AF54" s="116">
        <f t="shared" si="8"/>
        <v>0</v>
      </c>
      <c r="AG54" s="116">
        <f t="shared" si="9"/>
        <v>0</v>
      </c>
      <c r="AH54" s="424">
        <f t="shared" si="10"/>
        <v>227.18462</v>
      </c>
    </row>
    <row r="55" spans="2:34" ht="12" hidden="1" customHeight="1" outlineLevel="1">
      <c r="B55" s="503" t="s">
        <v>3369</v>
      </c>
      <c r="C55" s="116">
        <v>291.5</v>
      </c>
      <c r="D55" s="116">
        <v>51.156400000000005</v>
      </c>
      <c r="E55" s="116">
        <v>0</v>
      </c>
      <c r="F55" s="116">
        <f t="shared" si="0"/>
        <v>342.65640000000002</v>
      </c>
      <c r="G55" s="116">
        <v>95.130769999999998</v>
      </c>
      <c r="H55" s="116">
        <v>48</v>
      </c>
      <c r="I55" s="116">
        <v>7.6752099999999999</v>
      </c>
      <c r="J55" s="116">
        <f t="shared" si="1"/>
        <v>150.80597999999998</v>
      </c>
      <c r="K55" s="116">
        <v>6.6</v>
      </c>
      <c r="L55" s="116">
        <v>104.59744000000001</v>
      </c>
      <c r="M55" s="116">
        <v>29.952990000000003</v>
      </c>
      <c r="N55" s="116">
        <f t="shared" si="2"/>
        <v>141.15043</v>
      </c>
      <c r="O55" s="116">
        <v>171.51281</v>
      </c>
      <c r="P55" s="116">
        <v>21.5</v>
      </c>
      <c r="Q55" s="116">
        <v>2.5</v>
      </c>
      <c r="R55" s="116">
        <f t="shared" si="3"/>
        <v>195.51281</v>
      </c>
      <c r="S55" s="116">
        <f t="shared" si="4"/>
        <v>830.12562000000003</v>
      </c>
      <c r="T55" s="116">
        <v>0</v>
      </c>
      <c r="U55" s="116">
        <v>0</v>
      </c>
      <c r="V55" s="116">
        <v>0</v>
      </c>
      <c r="W55" s="116">
        <f t="shared" si="5"/>
        <v>0</v>
      </c>
      <c r="X55" s="116">
        <v>0</v>
      </c>
      <c r="Y55" s="116">
        <v>0</v>
      </c>
      <c r="Z55" s="116">
        <v>0</v>
      </c>
      <c r="AA55" s="116">
        <f t="shared" si="6"/>
        <v>0</v>
      </c>
      <c r="AB55" s="116">
        <v>0</v>
      </c>
      <c r="AC55" s="116">
        <v>0</v>
      </c>
      <c r="AD55" s="116">
        <v>0</v>
      </c>
      <c r="AE55" s="116">
        <f t="shared" si="7"/>
        <v>0</v>
      </c>
      <c r="AF55" s="116">
        <f t="shared" si="8"/>
        <v>0</v>
      </c>
      <c r="AG55" s="116">
        <f t="shared" si="9"/>
        <v>0</v>
      </c>
      <c r="AH55" s="424">
        <f t="shared" si="10"/>
        <v>336.66323999999997</v>
      </c>
    </row>
    <row r="56" spans="2:34" ht="12" hidden="1" customHeight="1" outlineLevel="1">
      <c r="B56" s="503" t="s">
        <v>3375</v>
      </c>
      <c r="C56" s="116">
        <v>6.2658100000000001</v>
      </c>
      <c r="D56" s="116">
        <v>12.65812</v>
      </c>
      <c r="E56" s="116">
        <v>8.4606900000000014</v>
      </c>
      <c r="F56" s="116">
        <f t="shared" si="0"/>
        <v>27.384619999999998</v>
      </c>
      <c r="G56" s="116">
        <v>71.807690000000008</v>
      </c>
      <c r="H56" s="116">
        <v>64.947860000000006</v>
      </c>
      <c r="I56" s="116">
        <v>219.69229999999999</v>
      </c>
      <c r="J56" s="116">
        <f t="shared" si="1"/>
        <v>356.44785000000002</v>
      </c>
      <c r="K56" s="116">
        <v>127.48375999999999</v>
      </c>
      <c r="L56" s="116">
        <v>37.961539999999999</v>
      </c>
      <c r="M56" s="116">
        <v>14.03675</v>
      </c>
      <c r="N56" s="116">
        <f t="shared" si="2"/>
        <v>179.48204999999999</v>
      </c>
      <c r="O56" s="116">
        <v>7.5282099999999996</v>
      </c>
      <c r="P56" s="116">
        <v>11.409409999999999</v>
      </c>
      <c r="Q56" s="116">
        <v>1.2914600000000001</v>
      </c>
      <c r="R56" s="116">
        <f t="shared" si="3"/>
        <v>20.22908</v>
      </c>
      <c r="S56" s="116">
        <f t="shared" si="4"/>
        <v>583.54359999999997</v>
      </c>
      <c r="T56" s="116">
        <v>0</v>
      </c>
      <c r="U56" s="116">
        <v>0</v>
      </c>
      <c r="V56" s="116">
        <v>0</v>
      </c>
      <c r="W56" s="116">
        <f t="shared" si="5"/>
        <v>0</v>
      </c>
      <c r="X56" s="116">
        <v>0</v>
      </c>
      <c r="Y56" s="116">
        <v>0</v>
      </c>
      <c r="Z56" s="116">
        <v>0</v>
      </c>
      <c r="AA56" s="116">
        <f t="shared" si="6"/>
        <v>0</v>
      </c>
      <c r="AB56" s="116">
        <v>0</v>
      </c>
      <c r="AC56" s="116">
        <v>0</v>
      </c>
      <c r="AD56" s="116">
        <v>0</v>
      </c>
      <c r="AE56" s="116">
        <f t="shared" si="7"/>
        <v>0</v>
      </c>
      <c r="AF56" s="116">
        <f t="shared" si="8"/>
        <v>0</v>
      </c>
      <c r="AG56" s="116">
        <f t="shared" si="9"/>
        <v>0</v>
      </c>
      <c r="AH56" s="424">
        <f t="shared" si="10"/>
        <v>199.71113</v>
      </c>
    </row>
    <row r="57" spans="2:34" ht="12" hidden="1" customHeight="1" outlineLevel="1">
      <c r="B57" s="503" t="s">
        <v>4932</v>
      </c>
      <c r="C57" s="116">
        <v>2.2368299999999999</v>
      </c>
      <c r="D57" s="116">
        <v>1.4410000000000001</v>
      </c>
      <c r="E57" s="116">
        <v>4.7363599999999995</v>
      </c>
      <c r="F57" s="116">
        <f t="shared" si="0"/>
        <v>8.4141899999999996</v>
      </c>
      <c r="G57" s="116">
        <v>2.3198699999999999</v>
      </c>
      <c r="H57" s="116">
        <v>183.10914000000002</v>
      </c>
      <c r="I57" s="116">
        <v>0.19615000000000002</v>
      </c>
      <c r="J57" s="116">
        <f t="shared" si="1"/>
        <v>185.62516000000002</v>
      </c>
      <c r="K57" s="116">
        <v>2.28714</v>
      </c>
      <c r="L57" s="116">
        <v>0</v>
      </c>
      <c r="M57" s="116">
        <v>126.17941999999999</v>
      </c>
      <c r="N57" s="116">
        <f t="shared" si="2"/>
        <v>128.46655999999999</v>
      </c>
      <c r="O57" s="116">
        <v>0.62934000000000001</v>
      </c>
      <c r="P57" s="116">
        <v>49.029000000000003</v>
      </c>
      <c r="Q57" s="116">
        <v>310.96934000000005</v>
      </c>
      <c r="R57" s="116">
        <f t="shared" si="3"/>
        <v>360.62768000000005</v>
      </c>
      <c r="S57" s="116">
        <f t="shared" si="4"/>
        <v>683.13359000000003</v>
      </c>
      <c r="T57" s="116">
        <v>0</v>
      </c>
      <c r="U57" s="116">
        <v>0</v>
      </c>
      <c r="V57" s="116">
        <v>0</v>
      </c>
      <c r="W57" s="116">
        <f t="shared" si="5"/>
        <v>0</v>
      </c>
      <c r="X57" s="116">
        <v>0</v>
      </c>
      <c r="Y57" s="116">
        <v>0</v>
      </c>
      <c r="Z57" s="116">
        <v>0</v>
      </c>
      <c r="AA57" s="116">
        <f t="shared" si="6"/>
        <v>0</v>
      </c>
      <c r="AB57" s="116">
        <v>0</v>
      </c>
      <c r="AC57" s="116">
        <v>0</v>
      </c>
      <c r="AD57" s="116">
        <v>0</v>
      </c>
      <c r="AE57" s="116">
        <f t="shared" si="7"/>
        <v>0</v>
      </c>
      <c r="AF57" s="116">
        <f t="shared" si="8"/>
        <v>0</v>
      </c>
      <c r="AG57" s="116">
        <f t="shared" si="9"/>
        <v>0</v>
      </c>
      <c r="AH57" s="424">
        <f t="shared" si="10"/>
        <v>489.09424000000001</v>
      </c>
    </row>
    <row r="58" spans="2:34" ht="12" hidden="1" customHeight="1" outlineLevel="1">
      <c r="B58" s="503" t="s">
        <v>3351</v>
      </c>
      <c r="C58" s="116">
        <v>0</v>
      </c>
      <c r="D58" s="116">
        <v>0</v>
      </c>
      <c r="E58" s="116">
        <v>0</v>
      </c>
      <c r="F58" s="116">
        <f t="shared" si="0"/>
        <v>0</v>
      </c>
      <c r="G58" s="116">
        <v>1.8638599999999999</v>
      </c>
      <c r="H58" s="116">
        <v>269.13600000000002</v>
      </c>
      <c r="I58" s="116">
        <v>0</v>
      </c>
      <c r="J58" s="116">
        <f t="shared" si="1"/>
        <v>270.99986000000001</v>
      </c>
      <c r="K58" s="116">
        <v>806.82542000000001</v>
      </c>
      <c r="L58" s="116">
        <v>0</v>
      </c>
      <c r="M58" s="116">
        <v>0</v>
      </c>
      <c r="N58" s="116">
        <f t="shared" si="2"/>
        <v>806.82542000000001</v>
      </c>
      <c r="O58" s="116">
        <v>0</v>
      </c>
      <c r="P58" s="116">
        <v>0</v>
      </c>
      <c r="Q58" s="116">
        <v>0</v>
      </c>
      <c r="R58" s="116">
        <f t="shared" si="3"/>
        <v>0</v>
      </c>
      <c r="S58" s="116">
        <f t="shared" si="4"/>
        <v>1077.82528</v>
      </c>
      <c r="T58" s="116">
        <v>0</v>
      </c>
      <c r="U58" s="116">
        <v>0</v>
      </c>
      <c r="V58" s="116">
        <v>0</v>
      </c>
      <c r="W58" s="116">
        <f t="shared" si="5"/>
        <v>0</v>
      </c>
      <c r="X58" s="116">
        <v>0</v>
      </c>
      <c r="Y58" s="116">
        <v>0</v>
      </c>
      <c r="Z58" s="116">
        <v>0</v>
      </c>
      <c r="AA58" s="116">
        <f t="shared" si="6"/>
        <v>0</v>
      </c>
      <c r="AB58" s="116">
        <v>0</v>
      </c>
      <c r="AC58" s="116">
        <v>0</v>
      </c>
      <c r="AD58" s="116">
        <v>0</v>
      </c>
      <c r="AE58" s="116">
        <f t="shared" si="7"/>
        <v>0</v>
      </c>
      <c r="AF58" s="116">
        <f t="shared" si="8"/>
        <v>0</v>
      </c>
      <c r="AG58" s="116">
        <f t="shared" si="9"/>
        <v>0</v>
      </c>
      <c r="AH58" s="424">
        <f t="shared" si="10"/>
        <v>806.82542000000001</v>
      </c>
    </row>
    <row r="59" spans="2:34" ht="12" hidden="1" customHeight="1" outlineLevel="1">
      <c r="B59" s="503" t="s">
        <v>3362</v>
      </c>
      <c r="C59" s="116">
        <v>0</v>
      </c>
      <c r="D59" s="116">
        <v>0</v>
      </c>
      <c r="E59" s="116">
        <v>0</v>
      </c>
      <c r="F59" s="116">
        <f t="shared" si="0"/>
        <v>0</v>
      </c>
      <c r="G59" s="116">
        <v>0</v>
      </c>
      <c r="H59" s="116">
        <v>0</v>
      </c>
      <c r="I59" s="116">
        <v>0</v>
      </c>
      <c r="J59" s="116">
        <f t="shared" si="1"/>
        <v>0</v>
      </c>
      <c r="K59" s="116">
        <v>0</v>
      </c>
      <c r="L59" s="116">
        <v>719.91539</v>
      </c>
      <c r="M59" s="116">
        <v>56.993749999999999</v>
      </c>
      <c r="N59" s="116">
        <f t="shared" si="2"/>
        <v>776.90913999999998</v>
      </c>
      <c r="O59" s="116">
        <v>0</v>
      </c>
      <c r="P59" s="116">
        <v>51.447859999999999</v>
      </c>
      <c r="Q59" s="116">
        <v>0</v>
      </c>
      <c r="R59" s="116">
        <f t="shared" si="3"/>
        <v>51.447859999999999</v>
      </c>
      <c r="S59" s="116">
        <f t="shared" si="4"/>
        <v>828.35699999999997</v>
      </c>
      <c r="T59" s="116">
        <v>0</v>
      </c>
      <c r="U59" s="116">
        <v>0</v>
      </c>
      <c r="V59" s="116">
        <v>0</v>
      </c>
      <c r="W59" s="116">
        <f t="shared" si="5"/>
        <v>0</v>
      </c>
      <c r="X59" s="116">
        <v>0</v>
      </c>
      <c r="Y59" s="116">
        <v>0</v>
      </c>
      <c r="Z59" s="116">
        <v>0</v>
      </c>
      <c r="AA59" s="116">
        <f t="shared" si="6"/>
        <v>0</v>
      </c>
      <c r="AB59" s="116">
        <v>0</v>
      </c>
      <c r="AC59" s="116">
        <v>0</v>
      </c>
      <c r="AD59" s="116">
        <v>0</v>
      </c>
      <c r="AE59" s="116">
        <f t="shared" si="7"/>
        <v>0</v>
      </c>
      <c r="AF59" s="116">
        <f t="shared" si="8"/>
        <v>0</v>
      </c>
      <c r="AG59" s="116">
        <f t="shared" si="9"/>
        <v>0</v>
      </c>
      <c r="AH59" s="424">
        <f t="shared" si="10"/>
        <v>828.35699999999997</v>
      </c>
    </row>
    <row r="60" spans="2:34" ht="12" hidden="1" customHeight="1" outlineLevel="1">
      <c r="B60" s="503" t="s">
        <v>3338</v>
      </c>
      <c r="C60" s="116">
        <v>0</v>
      </c>
      <c r="D60" s="116">
        <v>0</v>
      </c>
      <c r="E60" s="116">
        <v>0</v>
      </c>
      <c r="F60" s="116">
        <f t="shared" si="0"/>
        <v>0</v>
      </c>
      <c r="G60" s="116">
        <v>0</v>
      </c>
      <c r="H60" s="116">
        <v>0</v>
      </c>
      <c r="I60" s="116">
        <v>1302.36211</v>
      </c>
      <c r="J60" s="116">
        <f t="shared" si="1"/>
        <v>1302.36211</v>
      </c>
      <c r="K60" s="116">
        <v>890.75840000000005</v>
      </c>
      <c r="L60" s="116">
        <v>465.07078000000001</v>
      </c>
      <c r="M60" s="116">
        <v>0</v>
      </c>
      <c r="N60" s="116">
        <f t="shared" si="2"/>
        <v>1355.8291800000002</v>
      </c>
      <c r="O60" s="116">
        <v>0</v>
      </c>
      <c r="P60" s="116">
        <v>0</v>
      </c>
      <c r="Q60" s="116">
        <v>0</v>
      </c>
      <c r="R60" s="116">
        <f t="shared" si="3"/>
        <v>0</v>
      </c>
      <c r="S60" s="116">
        <f t="shared" si="4"/>
        <v>2658.1912900000002</v>
      </c>
      <c r="T60" s="116">
        <v>0</v>
      </c>
      <c r="U60" s="116">
        <v>0</v>
      </c>
      <c r="V60" s="116">
        <v>0</v>
      </c>
      <c r="W60" s="116">
        <f t="shared" si="5"/>
        <v>0</v>
      </c>
      <c r="X60" s="116">
        <v>0</v>
      </c>
      <c r="Y60" s="116">
        <v>0</v>
      </c>
      <c r="Z60" s="116">
        <v>0</v>
      </c>
      <c r="AA60" s="116">
        <f t="shared" si="6"/>
        <v>0</v>
      </c>
      <c r="AB60" s="116">
        <v>0</v>
      </c>
      <c r="AC60" s="116">
        <v>0</v>
      </c>
      <c r="AD60" s="116">
        <v>0</v>
      </c>
      <c r="AE60" s="116">
        <f t="shared" si="7"/>
        <v>0</v>
      </c>
      <c r="AF60" s="116">
        <f t="shared" si="8"/>
        <v>0</v>
      </c>
      <c r="AG60" s="116">
        <f t="shared" si="9"/>
        <v>0</v>
      </c>
      <c r="AH60" s="424">
        <f t="shared" si="10"/>
        <v>1355.8291800000002</v>
      </c>
    </row>
    <row r="61" spans="2:34" ht="12" hidden="1" customHeight="1" outlineLevel="1">
      <c r="B61" s="503" t="s">
        <v>3345</v>
      </c>
      <c r="C61" s="116">
        <v>0</v>
      </c>
      <c r="D61" s="116">
        <v>0</v>
      </c>
      <c r="E61" s="116">
        <v>0</v>
      </c>
      <c r="F61" s="116">
        <f t="shared" si="0"/>
        <v>0</v>
      </c>
      <c r="G61" s="116">
        <v>1648.6795</v>
      </c>
      <c r="H61" s="116">
        <v>0</v>
      </c>
      <c r="I61" s="116">
        <v>0</v>
      </c>
      <c r="J61" s="116">
        <f t="shared" si="1"/>
        <v>1648.6795</v>
      </c>
      <c r="K61" s="116">
        <v>0</v>
      </c>
      <c r="L61" s="116">
        <v>0</v>
      </c>
      <c r="M61" s="116">
        <v>0</v>
      </c>
      <c r="N61" s="116">
        <f t="shared" si="2"/>
        <v>0</v>
      </c>
      <c r="O61" s="116">
        <v>0</v>
      </c>
      <c r="P61" s="116">
        <v>0</v>
      </c>
      <c r="Q61" s="116">
        <v>0</v>
      </c>
      <c r="R61" s="116">
        <f t="shared" si="3"/>
        <v>0</v>
      </c>
      <c r="S61" s="116">
        <f t="shared" si="4"/>
        <v>1648.6795</v>
      </c>
      <c r="T61" s="116">
        <v>0</v>
      </c>
      <c r="U61" s="116">
        <v>0</v>
      </c>
      <c r="V61" s="116">
        <v>0</v>
      </c>
      <c r="W61" s="116">
        <f t="shared" si="5"/>
        <v>0</v>
      </c>
      <c r="X61" s="116">
        <v>0</v>
      </c>
      <c r="Y61" s="116">
        <v>0</v>
      </c>
      <c r="Z61" s="116">
        <v>0</v>
      </c>
      <c r="AA61" s="116">
        <f t="shared" si="6"/>
        <v>0</v>
      </c>
      <c r="AB61" s="116">
        <v>0</v>
      </c>
      <c r="AC61" s="116">
        <v>0</v>
      </c>
      <c r="AD61" s="116">
        <v>0</v>
      </c>
      <c r="AE61" s="116">
        <f t="shared" si="7"/>
        <v>0</v>
      </c>
      <c r="AF61" s="116">
        <f t="shared" si="8"/>
        <v>0</v>
      </c>
      <c r="AG61" s="116">
        <f t="shared" si="9"/>
        <v>0</v>
      </c>
      <c r="AH61" s="424">
        <f t="shared" si="10"/>
        <v>0</v>
      </c>
    </row>
    <row r="62" spans="2:34" ht="12" hidden="1" customHeight="1" outlineLevel="1">
      <c r="B62" s="503" t="s">
        <v>3348</v>
      </c>
      <c r="C62" s="116">
        <v>20.772779999999997</v>
      </c>
      <c r="D62" s="116">
        <v>13.667530000000001</v>
      </c>
      <c r="E62" s="116">
        <v>163.88473999999999</v>
      </c>
      <c r="F62" s="116">
        <f t="shared" si="0"/>
        <v>198.32504999999998</v>
      </c>
      <c r="G62" s="116">
        <v>68.101710000000011</v>
      </c>
      <c r="H62" s="116">
        <v>433.23970000000003</v>
      </c>
      <c r="I62" s="116">
        <v>19.815240000000003</v>
      </c>
      <c r="J62" s="116">
        <f t="shared" si="1"/>
        <v>521.15665000000001</v>
      </c>
      <c r="K62" s="116">
        <v>82.741759999999999</v>
      </c>
      <c r="L62" s="116">
        <v>354.48820000000001</v>
      </c>
      <c r="M62" s="116">
        <v>-2.7417600000000002</v>
      </c>
      <c r="N62" s="116">
        <f t="shared" si="2"/>
        <v>434.48820000000001</v>
      </c>
      <c r="O62" s="116">
        <v>1.03667</v>
      </c>
      <c r="P62" s="116">
        <v>106.63232000000001</v>
      </c>
      <c r="Q62" s="116">
        <v>0</v>
      </c>
      <c r="R62" s="116">
        <f t="shared" si="3"/>
        <v>107.66899000000001</v>
      </c>
      <c r="S62" s="116">
        <f t="shared" si="4"/>
        <v>1261.6388900000002</v>
      </c>
      <c r="T62" s="116">
        <v>0</v>
      </c>
      <c r="U62" s="116">
        <v>0</v>
      </c>
      <c r="V62" s="116">
        <v>0</v>
      </c>
      <c r="W62" s="116">
        <f t="shared" si="5"/>
        <v>0</v>
      </c>
      <c r="X62" s="116">
        <v>0</v>
      </c>
      <c r="Y62" s="116">
        <v>0</v>
      </c>
      <c r="Z62" s="116">
        <v>0</v>
      </c>
      <c r="AA62" s="116">
        <f t="shared" si="6"/>
        <v>0</v>
      </c>
      <c r="AB62" s="116">
        <v>0</v>
      </c>
      <c r="AC62" s="116">
        <v>0</v>
      </c>
      <c r="AD62" s="116">
        <v>0</v>
      </c>
      <c r="AE62" s="116">
        <f t="shared" si="7"/>
        <v>0</v>
      </c>
      <c r="AF62" s="116">
        <f t="shared" si="8"/>
        <v>0</v>
      </c>
      <c r="AG62" s="116">
        <f t="shared" si="9"/>
        <v>0</v>
      </c>
      <c r="AH62" s="424">
        <f t="shared" si="10"/>
        <v>542.15719000000001</v>
      </c>
    </row>
    <row r="63" spans="2:34" ht="12" hidden="1" customHeight="1" outlineLevel="1">
      <c r="B63" s="503" t="s">
        <v>4835</v>
      </c>
      <c r="C63" s="116">
        <v>51.292000000000002</v>
      </c>
      <c r="D63" s="116">
        <v>44.924790000000002</v>
      </c>
      <c r="E63" s="116">
        <v>46.884999999999998</v>
      </c>
      <c r="F63" s="116">
        <f t="shared" si="0"/>
        <v>143.10178999999999</v>
      </c>
      <c r="G63" s="116">
        <v>33.355559999999997</v>
      </c>
      <c r="H63" s="116">
        <v>54.270089999999996</v>
      </c>
      <c r="I63" s="116">
        <v>55.415379999999999</v>
      </c>
      <c r="J63" s="116">
        <f t="shared" si="1"/>
        <v>143.04102999999998</v>
      </c>
      <c r="K63" s="116">
        <v>54.304279999999999</v>
      </c>
      <c r="L63" s="116">
        <v>55.722230000000003</v>
      </c>
      <c r="M63" s="116">
        <v>37.698300000000003</v>
      </c>
      <c r="N63" s="116">
        <f t="shared" si="2"/>
        <v>147.72480999999999</v>
      </c>
      <c r="O63" s="116">
        <v>39.355559999999997</v>
      </c>
      <c r="P63" s="116">
        <v>40.749580000000002</v>
      </c>
      <c r="Q63" s="116">
        <v>43.07</v>
      </c>
      <c r="R63" s="116">
        <f t="shared" si="3"/>
        <v>123.17514</v>
      </c>
      <c r="S63" s="116">
        <f t="shared" si="4"/>
        <v>557.04277000000002</v>
      </c>
      <c r="T63" s="116">
        <v>0</v>
      </c>
      <c r="U63" s="116">
        <v>0</v>
      </c>
      <c r="V63" s="116">
        <v>0</v>
      </c>
      <c r="W63" s="116">
        <f t="shared" si="5"/>
        <v>0</v>
      </c>
      <c r="X63" s="116">
        <v>0</v>
      </c>
      <c r="Y63" s="116">
        <v>0</v>
      </c>
      <c r="Z63" s="116">
        <v>0</v>
      </c>
      <c r="AA63" s="116">
        <f t="shared" si="6"/>
        <v>0</v>
      </c>
      <c r="AB63" s="116">
        <v>0</v>
      </c>
      <c r="AC63" s="116">
        <v>0</v>
      </c>
      <c r="AD63" s="116">
        <v>0</v>
      </c>
      <c r="AE63" s="116">
        <f t="shared" si="7"/>
        <v>0</v>
      </c>
      <c r="AF63" s="116">
        <f t="shared" si="8"/>
        <v>0</v>
      </c>
      <c r="AG63" s="116">
        <f t="shared" si="9"/>
        <v>0</v>
      </c>
      <c r="AH63" s="424">
        <f t="shared" si="10"/>
        <v>270.89994999999999</v>
      </c>
    </row>
    <row r="64" spans="2:34" ht="12" hidden="1" customHeight="1" outlineLevel="1">
      <c r="B64" s="503" t="s">
        <v>3354</v>
      </c>
      <c r="C64" s="116">
        <v>0</v>
      </c>
      <c r="D64" s="116">
        <v>0</v>
      </c>
      <c r="E64" s="116">
        <v>35.283300000000004</v>
      </c>
      <c r="F64" s="116">
        <f t="shared" si="0"/>
        <v>35.283300000000004</v>
      </c>
      <c r="G64" s="116">
        <v>0</v>
      </c>
      <c r="H64" s="116">
        <v>160.27779999999998</v>
      </c>
      <c r="I64" s="116">
        <v>165.13767999999999</v>
      </c>
      <c r="J64" s="116">
        <f t="shared" si="1"/>
        <v>325.41548</v>
      </c>
      <c r="K64" s="116">
        <v>325.27789000000001</v>
      </c>
      <c r="L64" s="116">
        <v>317.96141</v>
      </c>
      <c r="M64" s="116">
        <v>0</v>
      </c>
      <c r="N64" s="116">
        <f t="shared" si="2"/>
        <v>643.23929999999996</v>
      </c>
      <c r="O64" s="116">
        <v>322.66161999999997</v>
      </c>
      <c r="P64" s="116">
        <v>0</v>
      </c>
      <c r="Q64" s="116">
        <v>149.80695</v>
      </c>
      <c r="R64" s="116">
        <f t="shared" si="3"/>
        <v>472.46857</v>
      </c>
      <c r="S64" s="116">
        <f t="shared" si="4"/>
        <v>1476.4066499999999</v>
      </c>
      <c r="T64" s="116">
        <v>0</v>
      </c>
      <c r="U64" s="116">
        <v>0</v>
      </c>
      <c r="V64" s="116">
        <v>0</v>
      </c>
      <c r="W64" s="116">
        <f t="shared" si="5"/>
        <v>0</v>
      </c>
      <c r="X64" s="116">
        <v>0</v>
      </c>
      <c r="Y64" s="116">
        <v>0</v>
      </c>
      <c r="Z64" s="116">
        <v>0</v>
      </c>
      <c r="AA64" s="116">
        <f t="shared" si="6"/>
        <v>0</v>
      </c>
      <c r="AB64" s="116">
        <v>0</v>
      </c>
      <c r="AC64" s="116">
        <v>0</v>
      </c>
      <c r="AD64" s="116">
        <v>0</v>
      </c>
      <c r="AE64" s="116">
        <f t="shared" si="7"/>
        <v>0</v>
      </c>
      <c r="AF64" s="116">
        <f t="shared" si="8"/>
        <v>0</v>
      </c>
      <c r="AG64" s="116">
        <f t="shared" si="9"/>
        <v>0</v>
      </c>
      <c r="AH64" s="424">
        <f t="shared" si="10"/>
        <v>1115.70787</v>
      </c>
    </row>
    <row r="65" spans="2:34" ht="12" hidden="1" customHeight="1" outlineLevel="1">
      <c r="B65" s="503" t="s">
        <v>3349</v>
      </c>
      <c r="C65" s="116">
        <v>0</v>
      </c>
      <c r="D65" s="116">
        <v>448.72848999999997</v>
      </c>
      <c r="E65" s="116">
        <v>0</v>
      </c>
      <c r="F65" s="116">
        <f t="shared" si="0"/>
        <v>448.72848999999997</v>
      </c>
      <c r="G65" s="116">
        <v>304.40780000000001</v>
      </c>
      <c r="H65" s="116">
        <v>0</v>
      </c>
      <c r="I65" s="116">
        <v>0</v>
      </c>
      <c r="J65" s="116">
        <f t="shared" si="1"/>
        <v>304.40780000000001</v>
      </c>
      <c r="K65" s="116">
        <v>0</v>
      </c>
      <c r="L65" s="116">
        <v>388.99482</v>
      </c>
      <c r="M65" s="116">
        <v>0</v>
      </c>
      <c r="N65" s="116">
        <f t="shared" si="2"/>
        <v>388.99482</v>
      </c>
      <c r="O65" s="116">
        <v>0</v>
      </c>
      <c r="P65" s="116">
        <v>0</v>
      </c>
      <c r="Q65" s="116">
        <v>0</v>
      </c>
      <c r="R65" s="116">
        <f t="shared" si="3"/>
        <v>0</v>
      </c>
      <c r="S65" s="116">
        <f t="shared" si="4"/>
        <v>1142.1311099999998</v>
      </c>
      <c r="T65" s="116">
        <v>0</v>
      </c>
      <c r="U65" s="116">
        <v>0</v>
      </c>
      <c r="V65" s="116">
        <v>0</v>
      </c>
      <c r="W65" s="116">
        <f t="shared" si="5"/>
        <v>0</v>
      </c>
      <c r="X65" s="116">
        <v>0</v>
      </c>
      <c r="Y65" s="116">
        <v>0</v>
      </c>
      <c r="Z65" s="116">
        <v>0</v>
      </c>
      <c r="AA65" s="116">
        <f t="shared" si="6"/>
        <v>0</v>
      </c>
      <c r="AB65" s="116">
        <v>0</v>
      </c>
      <c r="AC65" s="116">
        <v>0</v>
      </c>
      <c r="AD65" s="116">
        <v>0</v>
      </c>
      <c r="AE65" s="116">
        <f t="shared" si="7"/>
        <v>0</v>
      </c>
      <c r="AF65" s="116">
        <f t="shared" si="8"/>
        <v>0</v>
      </c>
      <c r="AG65" s="116">
        <f t="shared" si="9"/>
        <v>0</v>
      </c>
      <c r="AH65" s="424">
        <f t="shared" si="10"/>
        <v>388.99482</v>
      </c>
    </row>
    <row r="66" spans="2:34" ht="12" hidden="1" customHeight="1" outlineLevel="1">
      <c r="B66" s="503" t="s">
        <v>3352</v>
      </c>
      <c r="C66" s="116">
        <v>0</v>
      </c>
      <c r="D66" s="116">
        <v>0</v>
      </c>
      <c r="E66" s="116">
        <v>0</v>
      </c>
      <c r="F66" s="116">
        <f t="shared" si="0"/>
        <v>0</v>
      </c>
      <c r="G66" s="116">
        <v>106.71122</v>
      </c>
      <c r="H66" s="116">
        <v>0</v>
      </c>
      <c r="I66" s="116">
        <v>484.81497999999999</v>
      </c>
      <c r="J66" s="116">
        <f t="shared" si="1"/>
        <v>591.52620000000002</v>
      </c>
      <c r="K66" s="116">
        <v>459.92048999999997</v>
      </c>
      <c r="L66" s="116">
        <v>0</v>
      </c>
      <c r="M66" s="116">
        <v>0</v>
      </c>
      <c r="N66" s="116">
        <f t="shared" si="2"/>
        <v>459.92048999999997</v>
      </c>
      <c r="O66" s="116">
        <v>0</v>
      </c>
      <c r="P66" s="116">
        <v>0</v>
      </c>
      <c r="Q66" s="116">
        <v>0</v>
      </c>
      <c r="R66" s="116">
        <f t="shared" si="3"/>
        <v>0</v>
      </c>
      <c r="S66" s="116">
        <f t="shared" si="4"/>
        <v>1051.44669</v>
      </c>
      <c r="T66" s="116">
        <v>0</v>
      </c>
      <c r="U66" s="116">
        <v>0</v>
      </c>
      <c r="V66" s="116">
        <v>0</v>
      </c>
      <c r="W66" s="116">
        <f t="shared" si="5"/>
        <v>0</v>
      </c>
      <c r="X66" s="116">
        <v>0</v>
      </c>
      <c r="Y66" s="116">
        <v>0</v>
      </c>
      <c r="Z66" s="116">
        <v>0</v>
      </c>
      <c r="AA66" s="116">
        <f t="shared" si="6"/>
        <v>0</v>
      </c>
      <c r="AB66" s="116">
        <v>0</v>
      </c>
      <c r="AC66" s="116">
        <v>0</v>
      </c>
      <c r="AD66" s="116">
        <v>0</v>
      </c>
      <c r="AE66" s="116">
        <f t="shared" si="7"/>
        <v>0</v>
      </c>
      <c r="AF66" s="116">
        <f t="shared" si="8"/>
        <v>0</v>
      </c>
      <c r="AG66" s="116">
        <f t="shared" si="9"/>
        <v>0</v>
      </c>
      <c r="AH66" s="424">
        <f t="shared" si="10"/>
        <v>459.92048999999997</v>
      </c>
    </row>
    <row r="67" spans="2:34" ht="12" hidden="1" customHeight="1" outlineLevel="1">
      <c r="B67" s="503" t="s">
        <v>3368</v>
      </c>
      <c r="C67" s="116">
        <v>313.66192999999998</v>
      </c>
      <c r="D67" s="116">
        <v>0</v>
      </c>
      <c r="E67" s="116">
        <v>0</v>
      </c>
      <c r="F67" s="116">
        <f t="shared" si="0"/>
        <v>313.66192999999998</v>
      </c>
      <c r="G67" s="116">
        <v>0</v>
      </c>
      <c r="H67" s="116">
        <v>0</v>
      </c>
      <c r="I67" s="116">
        <v>1.3023399999999998</v>
      </c>
      <c r="J67" s="116">
        <f t="shared" si="1"/>
        <v>1.3023399999999998</v>
      </c>
      <c r="K67" s="116">
        <v>7.6132299999999997</v>
      </c>
      <c r="L67" s="116">
        <v>224.80683999999999</v>
      </c>
      <c r="M67" s="116">
        <v>99.891419999999997</v>
      </c>
      <c r="N67" s="116">
        <f t="shared" si="2"/>
        <v>332.31148999999999</v>
      </c>
      <c r="O67" s="116">
        <v>0</v>
      </c>
      <c r="P67" s="116">
        <v>0</v>
      </c>
      <c r="Q67" s="116">
        <v>0.79398999999999997</v>
      </c>
      <c r="R67" s="116">
        <f t="shared" si="3"/>
        <v>0.79398999999999997</v>
      </c>
      <c r="S67" s="116">
        <f t="shared" si="4"/>
        <v>648.06975</v>
      </c>
      <c r="T67" s="116">
        <v>0</v>
      </c>
      <c r="U67" s="116">
        <v>0</v>
      </c>
      <c r="V67" s="116">
        <v>0</v>
      </c>
      <c r="W67" s="116">
        <f t="shared" si="5"/>
        <v>0</v>
      </c>
      <c r="X67" s="116">
        <v>0</v>
      </c>
      <c r="Y67" s="116">
        <v>0</v>
      </c>
      <c r="Z67" s="116">
        <v>0</v>
      </c>
      <c r="AA67" s="116">
        <f t="shared" si="6"/>
        <v>0</v>
      </c>
      <c r="AB67" s="116">
        <v>0</v>
      </c>
      <c r="AC67" s="116">
        <v>0</v>
      </c>
      <c r="AD67" s="116">
        <v>0</v>
      </c>
      <c r="AE67" s="116">
        <f t="shared" si="7"/>
        <v>0</v>
      </c>
      <c r="AF67" s="116">
        <f t="shared" si="8"/>
        <v>0</v>
      </c>
      <c r="AG67" s="116">
        <f t="shared" si="9"/>
        <v>0</v>
      </c>
      <c r="AH67" s="424">
        <f t="shared" si="10"/>
        <v>333.10548</v>
      </c>
    </row>
    <row r="68" spans="2:34" ht="12" hidden="1" customHeight="1" outlineLevel="1">
      <c r="B68" s="503" t="s">
        <v>4933</v>
      </c>
      <c r="C68" s="116">
        <v>47.557259999999999</v>
      </c>
      <c r="D68" s="116">
        <v>47.557259999999999</v>
      </c>
      <c r="E68" s="116">
        <v>47.559830000000005</v>
      </c>
      <c r="F68" s="116">
        <f t="shared" si="0"/>
        <v>142.67435</v>
      </c>
      <c r="G68" s="116">
        <v>47.559830000000005</v>
      </c>
      <c r="H68" s="116">
        <v>47.559830000000005</v>
      </c>
      <c r="I68" s="116">
        <v>47.559830000000005</v>
      </c>
      <c r="J68" s="116">
        <f t="shared" si="1"/>
        <v>142.67949000000002</v>
      </c>
      <c r="K68" s="116">
        <v>47.559830000000005</v>
      </c>
      <c r="L68" s="116">
        <v>47.559830000000005</v>
      </c>
      <c r="M68" s="116">
        <v>47.559830000000005</v>
      </c>
      <c r="N68" s="116">
        <f t="shared" si="2"/>
        <v>142.67949000000002</v>
      </c>
      <c r="O68" s="116">
        <v>47.559830000000005</v>
      </c>
      <c r="P68" s="116">
        <v>19.2</v>
      </c>
      <c r="Q68" s="116">
        <v>19.2</v>
      </c>
      <c r="R68" s="116">
        <f t="shared" si="3"/>
        <v>85.959830000000011</v>
      </c>
      <c r="S68" s="116">
        <f t="shared" si="4"/>
        <v>513.99315999999999</v>
      </c>
      <c r="T68" s="116">
        <v>0</v>
      </c>
      <c r="U68" s="116">
        <v>0</v>
      </c>
      <c r="V68" s="116">
        <v>0</v>
      </c>
      <c r="W68" s="116">
        <f t="shared" si="5"/>
        <v>0</v>
      </c>
      <c r="X68" s="116">
        <v>0</v>
      </c>
      <c r="Y68" s="116">
        <v>0</v>
      </c>
      <c r="Z68" s="116">
        <v>0</v>
      </c>
      <c r="AA68" s="116">
        <f t="shared" si="6"/>
        <v>0</v>
      </c>
      <c r="AB68" s="116">
        <v>0</v>
      </c>
      <c r="AC68" s="116">
        <v>0</v>
      </c>
      <c r="AD68" s="116">
        <v>0</v>
      </c>
      <c r="AE68" s="116">
        <f t="shared" si="7"/>
        <v>0</v>
      </c>
      <c r="AF68" s="116">
        <f t="shared" si="8"/>
        <v>0</v>
      </c>
      <c r="AG68" s="116">
        <f t="shared" si="9"/>
        <v>0</v>
      </c>
      <c r="AH68" s="424">
        <f t="shared" si="10"/>
        <v>228.63932000000003</v>
      </c>
    </row>
    <row r="69" spans="2:34" ht="12" hidden="1" customHeight="1" outlineLevel="1">
      <c r="B69" s="503" t="s">
        <v>3341</v>
      </c>
      <c r="C69" s="116">
        <v>562.97208000000001</v>
      </c>
      <c r="D69" s="116">
        <v>403.68240000000003</v>
      </c>
      <c r="E69" s="116">
        <v>0</v>
      </c>
      <c r="F69" s="116">
        <f t="shared" si="0"/>
        <v>966.65448000000004</v>
      </c>
      <c r="G69" s="116">
        <v>830.62903000000006</v>
      </c>
      <c r="H69" s="116">
        <v>236.29320000000001</v>
      </c>
      <c r="I69" s="116">
        <v>0</v>
      </c>
      <c r="J69" s="116">
        <f t="shared" si="1"/>
        <v>1066.9222300000001</v>
      </c>
      <c r="K69" s="116">
        <v>-180.0975</v>
      </c>
      <c r="L69" s="116">
        <v>0</v>
      </c>
      <c r="M69" s="116">
        <v>0</v>
      </c>
      <c r="N69" s="116">
        <f t="shared" si="2"/>
        <v>-180.0975</v>
      </c>
      <c r="O69" s="116">
        <v>0</v>
      </c>
      <c r="P69" s="116">
        <v>0</v>
      </c>
      <c r="Q69" s="116">
        <v>0</v>
      </c>
      <c r="R69" s="116">
        <f t="shared" si="3"/>
        <v>0</v>
      </c>
      <c r="S69" s="116">
        <f t="shared" si="4"/>
        <v>1853.4792100000002</v>
      </c>
      <c r="T69" s="116">
        <v>0</v>
      </c>
      <c r="U69" s="116">
        <v>0</v>
      </c>
      <c r="V69" s="116">
        <v>0</v>
      </c>
      <c r="W69" s="116">
        <f t="shared" si="5"/>
        <v>0</v>
      </c>
      <c r="X69" s="116">
        <v>0</v>
      </c>
      <c r="Y69" s="116">
        <v>0</v>
      </c>
      <c r="Z69" s="116">
        <v>0</v>
      </c>
      <c r="AA69" s="116">
        <f t="shared" si="6"/>
        <v>0</v>
      </c>
      <c r="AB69" s="116">
        <v>0</v>
      </c>
      <c r="AC69" s="116">
        <v>0</v>
      </c>
      <c r="AD69" s="116">
        <v>0</v>
      </c>
      <c r="AE69" s="116">
        <f t="shared" si="7"/>
        <v>0</v>
      </c>
      <c r="AF69" s="116">
        <f t="shared" si="8"/>
        <v>0</v>
      </c>
      <c r="AG69" s="116">
        <f t="shared" si="9"/>
        <v>0</v>
      </c>
      <c r="AH69" s="424">
        <f t="shared" si="10"/>
        <v>-180.0975</v>
      </c>
    </row>
    <row r="70" spans="2:34" ht="12" hidden="1" customHeight="1" outlineLevel="1">
      <c r="B70" s="503" t="s">
        <v>3361</v>
      </c>
      <c r="C70" s="116">
        <v>3.18303</v>
      </c>
      <c r="D70" s="116">
        <v>127.50933999999999</v>
      </c>
      <c r="E70" s="116">
        <v>93.893419999999992</v>
      </c>
      <c r="F70" s="116">
        <f t="shared" si="0"/>
        <v>224.58578999999997</v>
      </c>
      <c r="G70" s="116">
        <v>61.3065</v>
      </c>
      <c r="H70" s="116">
        <v>109.20142</v>
      </c>
      <c r="I70" s="116">
        <v>125.5615</v>
      </c>
      <c r="J70" s="116">
        <f t="shared" si="1"/>
        <v>296.06942000000004</v>
      </c>
      <c r="K70" s="116">
        <v>142.64998</v>
      </c>
      <c r="L70" s="116">
        <v>76.379639999999995</v>
      </c>
      <c r="M70" s="116">
        <v>48.081440000000001</v>
      </c>
      <c r="N70" s="116">
        <f t="shared" si="2"/>
        <v>267.11106000000001</v>
      </c>
      <c r="O70" s="116">
        <v>179.01612</v>
      </c>
      <c r="P70" s="116">
        <v>31.35623</v>
      </c>
      <c r="Q70" s="116">
        <v>65.406989999999993</v>
      </c>
      <c r="R70" s="116">
        <f t="shared" si="3"/>
        <v>275.77933999999999</v>
      </c>
      <c r="S70" s="116">
        <f t="shared" si="4"/>
        <v>1063.5456100000001</v>
      </c>
      <c r="T70" s="116">
        <v>0</v>
      </c>
      <c r="U70" s="116">
        <v>0</v>
      </c>
      <c r="V70" s="116">
        <v>0</v>
      </c>
      <c r="W70" s="116">
        <f t="shared" si="5"/>
        <v>0</v>
      </c>
      <c r="X70" s="116">
        <v>0</v>
      </c>
      <c r="Y70" s="116">
        <v>0</v>
      </c>
      <c r="Z70" s="116">
        <v>0</v>
      </c>
      <c r="AA70" s="116">
        <f t="shared" si="6"/>
        <v>0</v>
      </c>
      <c r="AB70" s="116">
        <v>0</v>
      </c>
      <c r="AC70" s="116">
        <v>0</v>
      </c>
      <c r="AD70" s="116">
        <v>0</v>
      </c>
      <c r="AE70" s="116">
        <f t="shared" si="7"/>
        <v>0</v>
      </c>
      <c r="AF70" s="116">
        <f t="shared" si="8"/>
        <v>0</v>
      </c>
      <c r="AG70" s="116">
        <f t="shared" si="9"/>
        <v>0</v>
      </c>
      <c r="AH70" s="424">
        <f t="shared" si="10"/>
        <v>542.8904</v>
      </c>
    </row>
    <row r="71" spans="2:34" ht="12" hidden="1" customHeight="1" outlineLevel="1">
      <c r="B71" s="503" t="s">
        <v>3376</v>
      </c>
      <c r="C71" s="116">
        <v>102.79052</v>
      </c>
      <c r="D71" s="116">
        <v>0</v>
      </c>
      <c r="E71" s="116">
        <v>211.54004</v>
      </c>
      <c r="F71" s="116">
        <f t="shared" si="0"/>
        <v>314.33055999999999</v>
      </c>
      <c r="G71" s="116">
        <v>0</v>
      </c>
      <c r="H71" s="116">
        <v>100.49414</v>
      </c>
      <c r="I71" s="116">
        <v>87.126589999999993</v>
      </c>
      <c r="J71" s="116">
        <f t="shared" si="1"/>
        <v>187.62072999999998</v>
      </c>
      <c r="K71" s="116">
        <v>0</v>
      </c>
      <c r="L71" s="116">
        <v>0</v>
      </c>
      <c r="M71" s="116">
        <v>0</v>
      </c>
      <c r="N71" s="116">
        <f t="shared" si="2"/>
        <v>0</v>
      </c>
      <c r="O71" s="116">
        <v>0</v>
      </c>
      <c r="P71" s="116">
        <v>0</v>
      </c>
      <c r="Q71" s="116">
        <v>0</v>
      </c>
      <c r="R71" s="116">
        <f t="shared" si="3"/>
        <v>0</v>
      </c>
      <c r="S71" s="116">
        <f t="shared" si="4"/>
        <v>501.95128999999997</v>
      </c>
      <c r="T71" s="116">
        <v>0</v>
      </c>
      <c r="U71" s="116">
        <v>0</v>
      </c>
      <c r="V71" s="116">
        <v>0</v>
      </c>
      <c r="W71" s="116">
        <f t="shared" si="5"/>
        <v>0</v>
      </c>
      <c r="X71" s="116">
        <v>0</v>
      </c>
      <c r="Y71" s="116">
        <v>0</v>
      </c>
      <c r="Z71" s="116">
        <v>0</v>
      </c>
      <c r="AA71" s="116">
        <f t="shared" si="6"/>
        <v>0</v>
      </c>
      <c r="AB71" s="116">
        <v>0</v>
      </c>
      <c r="AC71" s="116">
        <v>0</v>
      </c>
      <c r="AD71" s="116">
        <v>0</v>
      </c>
      <c r="AE71" s="116">
        <f t="shared" si="7"/>
        <v>0</v>
      </c>
      <c r="AF71" s="116">
        <f t="shared" si="8"/>
        <v>0</v>
      </c>
      <c r="AG71" s="116">
        <f t="shared" si="9"/>
        <v>0</v>
      </c>
      <c r="AH71" s="424">
        <f t="shared" si="10"/>
        <v>0</v>
      </c>
    </row>
    <row r="72" spans="2:34" ht="12" hidden="1" customHeight="1" outlineLevel="1">
      <c r="B72" s="503" t="s">
        <v>4934</v>
      </c>
      <c r="C72" s="116">
        <v>0</v>
      </c>
      <c r="D72" s="116">
        <v>0</v>
      </c>
      <c r="E72" s="116">
        <v>0</v>
      </c>
      <c r="F72" s="116">
        <f t="shared" si="0"/>
        <v>0</v>
      </c>
      <c r="G72" s="116">
        <v>0</v>
      </c>
      <c r="H72" s="116">
        <v>0</v>
      </c>
      <c r="I72" s="116">
        <v>0</v>
      </c>
      <c r="J72" s="116">
        <f t="shared" si="1"/>
        <v>0</v>
      </c>
      <c r="K72" s="116">
        <v>0</v>
      </c>
      <c r="L72" s="116">
        <v>0</v>
      </c>
      <c r="M72" s="116">
        <v>0</v>
      </c>
      <c r="N72" s="116">
        <f t="shared" si="2"/>
        <v>0</v>
      </c>
      <c r="O72" s="116">
        <v>0</v>
      </c>
      <c r="P72" s="116">
        <v>0</v>
      </c>
      <c r="Q72" s="116">
        <v>879.22997999999995</v>
      </c>
      <c r="R72" s="116">
        <f t="shared" si="3"/>
        <v>879.22997999999995</v>
      </c>
      <c r="S72" s="116">
        <f t="shared" si="4"/>
        <v>879.22997999999995</v>
      </c>
      <c r="T72" s="116">
        <v>0</v>
      </c>
      <c r="U72" s="116">
        <v>0</v>
      </c>
      <c r="V72" s="116">
        <v>0</v>
      </c>
      <c r="W72" s="116">
        <f t="shared" si="5"/>
        <v>0</v>
      </c>
      <c r="X72" s="116">
        <v>0</v>
      </c>
      <c r="Y72" s="116">
        <v>0</v>
      </c>
      <c r="Z72" s="116">
        <v>0</v>
      </c>
      <c r="AA72" s="116">
        <f t="shared" si="6"/>
        <v>0</v>
      </c>
      <c r="AB72" s="116">
        <v>0</v>
      </c>
      <c r="AC72" s="116">
        <v>0</v>
      </c>
      <c r="AD72" s="116">
        <v>0</v>
      </c>
      <c r="AE72" s="116">
        <f t="shared" si="7"/>
        <v>0</v>
      </c>
      <c r="AF72" s="116">
        <f t="shared" si="8"/>
        <v>0</v>
      </c>
      <c r="AG72" s="116">
        <f t="shared" ref="AG72:AG81" si="12">W72+AA72</f>
        <v>0</v>
      </c>
      <c r="AH72" s="424">
        <f t="shared" ref="AH72:AH81" si="13">AA72+W72+R72+N72</f>
        <v>879.22997999999995</v>
      </c>
    </row>
    <row r="73" spans="2:34" ht="12" hidden="1" customHeight="1" outlineLevel="1">
      <c r="B73" s="503" t="s">
        <v>4935</v>
      </c>
      <c r="C73" s="116">
        <v>76.499570000000006</v>
      </c>
      <c r="D73" s="116">
        <v>28.863349999999997</v>
      </c>
      <c r="E73" s="116">
        <v>56.201970000000003</v>
      </c>
      <c r="F73" s="116">
        <f t="shared" si="0"/>
        <v>161.56488999999999</v>
      </c>
      <c r="G73" s="116">
        <v>86.212479999999999</v>
      </c>
      <c r="H73" s="116">
        <v>29.46228</v>
      </c>
      <c r="I73" s="116">
        <v>49.98704</v>
      </c>
      <c r="J73" s="116">
        <f t="shared" si="1"/>
        <v>165.6618</v>
      </c>
      <c r="K73" s="116">
        <v>127.4843</v>
      </c>
      <c r="L73" s="116">
        <v>18.603240000000003</v>
      </c>
      <c r="M73" s="116">
        <v>15.15732</v>
      </c>
      <c r="N73" s="116">
        <f t="shared" si="2"/>
        <v>161.24486000000002</v>
      </c>
      <c r="O73" s="116">
        <v>57.033449999999995</v>
      </c>
      <c r="P73" s="116">
        <v>91.581609999999998</v>
      </c>
      <c r="Q73" s="116">
        <v>45.27214</v>
      </c>
      <c r="R73" s="116">
        <f t="shared" si="3"/>
        <v>193.88720000000001</v>
      </c>
      <c r="S73" s="116">
        <f t="shared" si="4"/>
        <v>682.35874999999999</v>
      </c>
      <c r="T73" s="116">
        <v>0</v>
      </c>
      <c r="U73" s="116">
        <v>0</v>
      </c>
      <c r="V73" s="116">
        <v>0</v>
      </c>
      <c r="W73" s="116">
        <f t="shared" si="5"/>
        <v>0</v>
      </c>
      <c r="X73" s="116">
        <v>0</v>
      </c>
      <c r="Y73" s="116">
        <v>0</v>
      </c>
      <c r="Z73" s="116">
        <v>0</v>
      </c>
      <c r="AA73" s="116">
        <f t="shared" si="6"/>
        <v>0</v>
      </c>
      <c r="AB73" s="116">
        <v>0</v>
      </c>
      <c r="AC73" s="116">
        <v>0</v>
      </c>
      <c r="AD73" s="116">
        <v>0</v>
      </c>
      <c r="AE73" s="116">
        <f t="shared" si="7"/>
        <v>0</v>
      </c>
      <c r="AF73" s="116">
        <f t="shared" si="8"/>
        <v>0</v>
      </c>
      <c r="AG73" s="116">
        <f t="shared" si="12"/>
        <v>0</v>
      </c>
      <c r="AH73" s="424">
        <f t="shared" si="13"/>
        <v>355.13206000000002</v>
      </c>
    </row>
    <row r="74" spans="2:34" ht="12" hidden="1" customHeight="1" outlineLevel="1">
      <c r="B74" s="503" t="s">
        <v>3383</v>
      </c>
      <c r="C74" s="116">
        <v>0</v>
      </c>
      <c r="D74" s="116">
        <v>0</v>
      </c>
      <c r="E74" s="116">
        <v>149.92655999999999</v>
      </c>
      <c r="F74" s="116">
        <f t="shared" ref="F74:F81" si="14">SUM(C74:E74)</f>
        <v>149.92655999999999</v>
      </c>
      <c r="G74" s="116">
        <v>0</v>
      </c>
      <c r="H74" s="116">
        <v>0</v>
      </c>
      <c r="I74" s="116">
        <v>0</v>
      </c>
      <c r="J74" s="116">
        <f t="shared" ref="J74:J81" si="15">SUM(G74:I74)</f>
        <v>0</v>
      </c>
      <c r="K74" s="116">
        <v>0</v>
      </c>
      <c r="L74" s="116">
        <v>243.06049999999999</v>
      </c>
      <c r="M74" s="116">
        <v>238.11963</v>
      </c>
      <c r="N74" s="116">
        <f t="shared" ref="N74:N81" si="16">SUM(K74:M74)</f>
        <v>481.18012999999996</v>
      </c>
      <c r="O74" s="116">
        <v>0</v>
      </c>
      <c r="P74" s="116">
        <v>0</v>
      </c>
      <c r="Q74" s="116">
        <v>128.63235</v>
      </c>
      <c r="R74" s="116">
        <f t="shared" ref="R74:R81" si="17">SUM(O74:Q74)</f>
        <v>128.63235</v>
      </c>
      <c r="S74" s="116">
        <f t="shared" ref="S74:S81" si="18">F74+J74+N74+R74</f>
        <v>759.73903999999993</v>
      </c>
      <c r="T74" s="116">
        <v>0</v>
      </c>
      <c r="U74" s="116">
        <v>0</v>
      </c>
      <c r="V74" s="116">
        <v>0</v>
      </c>
      <c r="W74" s="116">
        <f t="shared" ref="W74:W81" si="19">SUM(T74:V74)</f>
        <v>0</v>
      </c>
      <c r="X74" s="116">
        <v>0</v>
      </c>
      <c r="Y74" s="116">
        <v>0</v>
      </c>
      <c r="Z74" s="116">
        <v>0</v>
      </c>
      <c r="AA74" s="116">
        <f t="shared" ref="AA74:AA81" si="20">SUM(X74:Z74)</f>
        <v>0</v>
      </c>
      <c r="AB74" s="116">
        <v>0</v>
      </c>
      <c r="AC74" s="116">
        <v>0</v>
      </c>
      <c r="AD74" s="116">
        <v>0</v>
      </c>
      <c r="AE74" s="116">
        <f t="shared" ref="AE74:AE81" si="21">SUM(AB74:AD74)</f>
        <v>0</v>
      </c>
      <c r="AF74" s="116">
        <f t="shared" ref="AF74:AF81" si="22">AE74+AA74+W74</f>
        <v>0</v>
      </c>
      <c r="AG74" s="116">
        <f t="shared" si="12"/>
        <v>0</v>
      </c>
      <c r="AH74" s="424">
        <f t="shared" si="13"/>
        <v>609.81247999999994</v>
      </c>
    </row>
    <row r="75" spans="2:34" ht="12" hidden="1" customHeight="1" outlineLevel="1">
      <c r="B75" s="503" t="s">
        <v>3347</v>
      </c>
      <c r="C75" s="116">
        <v>20.802799999999998</v>
      </c>
      <c r="D75" s="116">
        <v>46.281030000000001</v>
      </c>
      <c r="E75" s="116">
        <v>344.60134000000005</v>
      </c>
      <c r="F75" s="116">
        <f t="shared" si="14"/>
        <v>411.68517000000008</v>
      </c>
      <c r="G75" s="116">
        <v>535.45008999999993</v>
      </c>
      <c r="H75" s="116">
        <v>201.82929999999999</v>
      </c>
      <c r="I75" s="116">
        <v>88.379979999999989</v>
      </c>
      <c r="J75" s="116">
        <f t="shared" si="15"/>
        <v>825.65936999999985</v>
      </c>
      <c r="K75" s="116">
        <v>-30.68421</v>
      </c>
      <c r="L75" s="116">
        <v>0</v>
      </c>
      <c r="M75" s="116">
        <v>0</v>
      </c>
      <c r="N75" s="116">
        <f t="shared" si="16"/>
        <v>-30.68421</v>
      </c>
      <c r="O75" s="116">
        <v>0</v>
      </c>
      <c r="P75" s="116">
        <v>0</v>
      </c>
      <c r="Q75" s="116">
        <v>0</v>
      </c>
      <c r="R75" s="116">
        <f t="shared" si="17"/>
        <v>0</v>
      </c>
      <c r="S75" s="116">
        <f t="shared" si="18"/>
        <v>1206.6603300000002</v>
      </c>
      <c r="T75" s="116">
        <v>0</v>
      </c>
      <c r="U75" s="116">
        <v>0</v>
      </c>
      <c r="V75" s="116">
        <v>0</v>
      </c>
      <c r="W75" s="116">
        <f t="shared" si="19"/>
        <v>0</v>
      </c>
      <c r="X75" s="116">
        <v>0</v>
      </c>
      <c r="Y75" s="116">
        <v>0</v>
      </c>
      <c r="Z75" s="116">
        <v>0</v>
      </c>
      <c r="AA75" s="116">
        <f t="shared" si="20"/>
        <v>0</v>
      </c>
      <c r="AB75" s="116">
        <v>0</v>
      </c>
      <c r="AC75" s="116">
        <v>0</v>
      </c>
      <c r="AD75" s="116">
        <v>0</v>
      </c>
      <c r="AE75" s="116">
        <f t="shared" si="21"/>
        <v>0</v>
      </c>
      <c r="AF75" s="116">
        <f t="shared" si="22"/>
        <v>0</v>
      </c>
      <c r="AG75" s="116">
        <f t="shared" si="12"/>
        <v>0</v>
      </c>
      <c r="AH75" s="424">
        <f t="shared" si="13"/>
        <v>-30.68421</v>
      </c>
    </row>
    <row r="76" spans="2:34" ht="12" hidden="1" customHeight="1" outlineLevel="1">
      <c r="B76" s="503" t="s">
        <v>4936</v>
      </c>
      <c r="C76" s="116">
        <v>0</v>
      </c>
      <c r="D76" s="116">
        <v>0</v>
      </c>
      <c r="E76" s="116">
        <v>48.3</v>
      </c>
      <c r="F76" s="116">
        <f t="shared" si="14"/>
        <v>48.3</v>
      </c>
      <c r="G76" s="116">
        <v>198</v>
      </c>
      <c r="H76" s="116">
        <v>0</v>
      </c>
      <c r="I76" s="116">
        <v>0</v>
      </c>
      <c r="J76" s="116">
        <f t="shared" si="15"/>
        <v>198</v>
      </c>
      <c r="K76" s="116">
        <v>0</v>
      </c>
      <c r="L76" s="116">
        <v>0</v>
      </c>
      <c r="M76" s="116">
        <v>0</v>
      </c>
      <c r="N76" s="116">
        <f t="shared" si="16"/>
        <v>0</v>
      </c>
      <c r="O76" s="116">
        <v>0</v>
      </c>
      <c r="P76" s="116">
        <v>0</v>
      </c>
      <c r="Q76" s="116">
        <v>341.55</v>
      </c>
      <c r="R76" s="116">
        <f t="shared" si="17"/>
        <v>341.55</v>
      </c>
      <c r="S76" s="116">
        <f t="shared" si="18"/>
        <v>587.85</v>
      </c>
      <c r="T76" s="116">
        <v>0</v>
      </c>
      <c r="U76" s="116">
        <v>0</v>
      </c>
      <c r="V76" s="116">
        <v>0</v>
      </c>
      <c r="W76" s="116">
        <f t="shared" si="19"/>
        <v>0</v>
      </c>
      <c r="X76" s="116">
        <v>0</v>
      </c>
      <c r="Y76" s="116">
        <v>0</v>
      </c>
      <c r="Z76" s="116">
        <v>0</v>
      </c>
      <c r="AA76" s="116">
        <f t="shared" si="20"/>
        <v>0</v>
      </c>
      <c r="AB76" s="116">
        <v>0</v>
      </c>
      <c r="AC76" s="116">
        <v>0</v>
      </c>
      <c r="AD76" s="116">
        <v>0</v>
      </c>
      <c r="AE76" s="116">
        <f t="shared" si="21"/>
        <v>0</v>
      </c>
      <c r="AF76" s="116">
        <f t="shared" si="22"/>
        <v>0</v>
      </c>
      <c r="AG76" s="116">
        <f t="shared" si="12"/>
        <v>0</v>
      </c>
      <c r="AH76" s="424">
        <f t="shared" si="13"/>
        <v>341.55</v>
      </c>
    </row>
    <row r="77" spans="2:34" ht="12" hidden="1" customHeight="1" outlineLevel="1">
      <c r="B77" s="503" t="s">
        <v>3371</v>
      </c>
      <c r="C77" s="116">
        <v>124.923</v>
      </c>
      <c r="D77" s="116">
        <v>0</v>
      </c>
      <c r="E77" s="116">
        <v>0</v>
      </c>
      <c r="F77" s="116">
        <f t="shared" si="14"/>
        <v>124.923</v>
      </c>
      <c r="G77" s="116">
        <v>46.485999999999997</v>
      </c>
      <c r="H77" s="116">
        <v>85.209500000000006</v>
      </c>
      <c r="I77" s="116">
        <v>132.166</v>
      </c>
      <c r="J77" s="116">
        <f t="shared" si="15"/>
        <v>263.86149999999998</v>
      </c>
      <c r="K77" s="116">
        <v>0</v>
      </c>
      <c r="L77" s="116">
        <v>182.34200000000001</v>
      </c>
      <c r="M77" s="116">
        <v>19.712</v>
      </c>
      <c r="N77" s="116">
        <f t="shared" si="16"/>
        <v>202.054</v>
      </c>
      <c r="O77" s="116">
        <v>46.575000000000003</v>
      </c>
      <c r="P77" s="116">
        <v>91.599500000000006</v>
      </c>
      <c r="Q77" s="116">
        <v>0</v>
      </c>
      <c r="R77" s="116">
        <f t="shared" si="17"/>
        <v>138.17450000000002</v>
      </c>
      <c r="S77" s="116">
        <f t="shared" si="18"/>
        <v>729.01299999999992</v>
      </c>
      <c r="T77" s="116">
        <v>0</v>
      </c>
      <c r="U77" s="116">
        <v>0</v>
      </c>
      <c r="V77" s="116">
        <v>0</v>
      </c>
      <c r="W77" s="116">
        <f t="shared" si="19"/>
        <v>0</v>
      </c>
      <c r="X77" s="116">
        <v>0</v>
      </c>
      <c r="Y77" s="116">
        <v>0</v>
      </c>
      <c r="Z77" s="116">
        <v>0</v>
      </c>
      <c r="AA77" s="116">
        <f t="shared" si="20"/>
        <v>0</v>
      </c>
      <c r="AB77" s="116">
        <v>0</v>
      </c>
      <c r="AC77" s="116">
        <v>0</v>
      </c>
      <c r="AD77" s="116">
        <v>0</v>
      </c>
      <c r="AE77" s="116">
        <f t="shared" si="21"/>
        <v>0</v>
      </c>
      <c r="AF77" s="116">
        <f t="shared" si="22"/>
        <v>0</v>
      </c>
      <c r="AG77" s="116">
        <f t="shared" si="12"/>
        <v>0</v>
      </c>
      <c r="AH77" s="424">
        <f t="shared" si="13"/>
        <v>340.22850000000005</v>
      </c>
    </row>
    <row r="78" spans="2:34" ht="12" hidden="1" customHeight="1" outlineLevel="1">
      <c r="B78" s="503" t="s">
        <v>3386</v>
      </c>
      <c r="C78" s="116">
        <v>50.671519999999994</v>
      </c>
      <c r="D78" s="116">
        <v>48.966670000000001</v>
      </c>
      <c r="E78" s="116">
        <v>57.886319999999998</v>
      </c>
      <c r="F78" s="116">
        <f t="shared" si="14"/>
        <v>157.52450999999999</v>
      </c>
      <c r="G78" s="116">
        <v>47.840170000000001</v>
      </c>
      <c r="H78" s="116">
        <v>51.074349999999995</v>
      </c>
      <c r="I78" s="116">
        <v>62.859830000000002</v>
      </c>
      <c r="J78" s="116">
        <f t="shared" si="15"/>
        <v>161.77435</v>
      </c>
      <c r="K78" s="116">
        <v>47.630760000000002</v>
      </c>
      <c r="L78" s="116">
        <v>46.723939999999999</v>
      </c>
      <c r="M78" s="116">
        <v>38.239309999999996</v>
      </c>
      <c r="N78" s="116">
        <f t="shared" si="16"/>
        <v>132.59401</v>
      </c>
      <c r="O78" s="116">
        <v>75.151179999999997</v>
      </c>
      <c r="P78" s="116">
        <v>34.951279999999997</v>
      </c>
      <c r="Q78" s="116">
        <v>36.506839999999997</v>
      </c>
      <c r="R78" s="116">
        <f t="shared" si="17"/>
        <v>146.60929999999999</v>
      </c>
      <c r="S78" s="116">
        <f t="shared" si="18"/>
        <v>598.50216999999998</v>
      </c>
      <c r="T78" s="116">
        <v>0</v>
      </c>
      <c r="U78" s="116">
        <v>0</v>
      </c>
      <c r="V78" s="116">
        <v>0</v>
      </c>
      <c r="W78" s="116">
        <f t="shared" si="19"/>
        <v>0</v>
      </c>
      <c r="X78" s="116">
        <v>0</v>
      </c>
      <c r="Y78" s="116">
        <v>0</v>
      </c>
      <c r="Z78" s="116">
        <v>0</v>
      </c>
      <c r="AA78" s="116">
        <f t="shared" si="20"/>
        <v>0</v>
      </c>
      <c r="AB78" s="116">
        <v>0</v>
      </c>
      <c r="AC78" s="116">
        <v>0</v>
      </c>
      <c r="AD78" s="116">
        <v>0</v>
      </c>
      <c r="AE78" s="116">
        <f t="shared" si="21"/>
        <v>0</v>
      </c>
      <c r="AF78" s="116">
        <f t="shared" si="22"/>
        <v>0</v>
      </c>
      <c r="AG78" s="116">
        <f t="shared" si="12"/>
        <v>0</v>
      </c>
      <c r="AH78" s="424">
        <f t="shared" si="13"/>
        <v>279.20330999999999</v>
      </c>
    </row>
    <row r="79" spans="2:34" ht="12" hidden="1" customHeight="1" outlineLevel="1">
      <c r="B79" s="536" t="s">
        <v>3373</v>
      </c>
      <c r="C79" s="423">
        <v>310.66153000000003</v>
      </c>
      <c r="D79" s="423">
        <v>0</v>
      </c>
      <c r="E79" s="423">
        <v>0</v>
      </c>
      <c r="F79" s="423">
        <f t="shared" si="14"/>
        <v>310.66153000000003</v>
      </c>
      <c r="G79" s="423">
        <v>134.96153000000001</v>
      </c>
      <c r="H79" s="423">
        <v>0</v>
      </c>
      <c r="I79" s="423">
        <v>0</v>
      </c>
      <c r="J79" s="423">
        <f t="shared" si="15"/>
        <v>134.96153000000001</v>
      </c>
      <c r="K79" s="423">
        <v>124.55299000000001</v>
      </c>
      <c r="L79" s="423">
        <v>0</v>
      </c>
      <c r="M79" s="423">
        <v>0</v>
      </c>
      <c r="N79" s="423">
        <f t="shared" si="16"/>
        <v>124.55299000000001</v>
      </c>
      <c r="O79" s="423">
        <v>0</v>
      </c>
      <c r="P79" s="423">
        <v>0</v>
      </c>
      <c r="Q79" s="423">
        <v>64.291449999999998</v>
      </c>
      <c r="R79" s="423">
        <f t="shared" si="17"/>
        <v>64.291449999999998</v>
      </c>
      <c r="S79" s="423">
        <f t="shared" si="18"/>
        <v>634.46749999999997</v>
      </c>
      <c r="T79" s="423">
        <v>0</v>
      </c>
      <c r="U79" s="423">
        <v>0</v>
      </c>
      <c r="V79" s="423">
        <v>0</v>
      </c>
      <c r="W79" s="423">
        <f t="shared" si="19"/>
        <v>0</v>
      </c>
      <c r="X79" s="423">
        <v>0</v>
      </c>
      <c r="Y79" s="423">
        <v>0</v>
      </c>
      <c r="Z79" s="423">
        <v>0</v>
      </c>
      <c r="AA79" s="423">
        <f t="shared" si="20"/>
        <v>0</v>
      </c>
      <c r="AB79" s="423">
        <v>0</v>
      </c>
      <c r="AC79" s="423">
        <v>0</v>
      </c>
      <c r="AD79" s="423">
        <v>0</v>
      </c>
      <c r="AE79" s="423">
        <f t="shared" si="21"/>
        <v>0</v>
      </c>
      <c r="AF79" s="423">
        <f t="shared" si="22"/>
        <v>0</v>
      </c>
      <c r="AG79" s="423">
        <f t="shared" si="12"/>
        <v>0</v>
      </c>
      <c r="AH79" s="1188">
        <f t="shared" si="13"/>
        <v>188.84444000000002</v>
      </c>
    </row>
    <row r="80" spans="2:34" ht="12" customHeight="1" collapsed="1">
      <c r="B80" s="503" t="s">
        <v>907</v>
      </c>
      <c r="C80" s="116">
        <f>(SUM(C19:C79))/1000</f>
        <v>4.2216250699999991</v>
      </c>
      <c r="D80" s="116">
        <f>(SUM(D19:D79))/1000</f>
        <v>3.6080064099999998</v>
      </c>
      <c r="E80" s="116">
        <f>(SUM(E19:E79))/1000</f>
        <v>5.4925119899999997</v>
      </c>
      <c r="F80" s="116">
        <f>SUM(F19:F79)</f>
        <v>13322.143469999995</v>
      </c>
      <c r="G80" s="116">
        <f>(SUM(G19:G79))/1000</f>
        <v>8.08613581</v>
      </c>
      <c r="H80" s="116">
        <f>(SUM(H19:H79))/1000</f>
        <v>4.8888528000000004</v>
      </c>
      <c r="I80" s="116">
        <f>(SUM(I19:I79))/1000</f>
        <v>5.5771484800000009</v>
      </c>
      <c r="J80" s="116">
        <f t="shared" ref="J80:AF80" si="23">SUM(J19:J79)</f>
        <v>18552.137090000004</v>
      </c>
      <c r="K80" s="116">
        <f>(SUM(K19:K79))/1000</f>
        <v>7.800354030000002</v>
      </c>
      <c r="L80" s="116">
        <f>(SUM(L19:L79))/1000</f>
        <v>6.33578872</v>
      </c>
      <c r="M80" s="116">
        <f>(SUM(M19:M79))/1000</f>
        <v>4.0751218600000012</v>
      </c>
      <c r="N80" s="116">
        <f t="shared" si="23"/>
        <v>18211.264609999998</v>
      </c>
      <c r="O80" s="116">
        <f>(SUM(O19:O79))/1000</f>
        <v>4.67929613</v>
      </c>
      <c r="P80" s="116">
        <f>(SUM(P19:P79))/1000</f>
        <v>2.7997472700000006</v>
      </c>
      <c r="Q80" s="116">
        <f>(SUM(Q19:Q79))/1000</f>
        <v>4.8269360900000002</v>
      </c>
      <c r="R80" s="116">
        <f t="shared" si="23"/>
        <v>12305.979489999994</v>
      </c>
      <c r="S80" s="116">
        <f t="shared" si="23"/>
        <v>62391.524659999974</v>
      </c>
      <c r="T80" s="116">
        <f>(SUM(T19:T79))/1000</f>
        <v>1.8656285599999998</v>
      </c>
      <c r="U80" s="116">
        <f>(SUM(U19:U79))/1000</f>
        <v>2.1274404200000006</v>
      </c>
      <c r="V80" s="116">
        <f>(SUM(V19:V79))/1000</f>
        <v>2.9366383700000007</v>
      </c>
      <c r="W80" s="116">
        <f t="shared" si="23"/>
        <v>6929.7073500000015</v>
      </c>
      <c r="X80" s="116">
        <f>(SUM(X19:X79))/1000</f>
        <v>2.4959369799999993</v>
      </c>
      <c r="Y80" s="116">
        <f>(SUM(Y19:Y79))/1000</f>
        <v>3.9219321500000008</v>
      </c>
      <c r="Z80" s="116">
        <f>(SUM(Z19:Z79))/1000</f>
        <v>2.7536094200000001</v>
      </c>
      <c r="AA80" s="116">
        <f t="shared" si="23"/>
        <v>9171.4785499999998</v>
      </c>
      <c r="AB80" s="116">
        <f>(SUM(AB19:AB79))/1000</f>
        <v>2.4933508999999998</v>
      </c>
      <c r="AC80" s="116">
        <f>(SUM(AC19:AC79))/1000</f>
        <v>2.2981378499999994</v>
      </c>
      <c r="AD80" s="116">
        <f>(SUM(AD19:AD79))/1000</f>
        <v>2.7395857099999996</v>
      </c>
      <c r="AE80" s="116">
        <f t="shared" si="23"/>
        <v>7531.0744600000016</v>
      </c>
      <c r="AF80" s="116">
        <f t="shared" si="23"/>
        <v>23632.260360000004</v>
      </c>
      <c r="AG80" s="116">
        <f t="shared" si="12"/>
        <v>16101.1859</v>
      </c>
      <c r="AH80" s="424">
        <f t="shared" si="13"/>
        <v>46618.429999999993</v>
      </c>
    </row>
    <row r="81" spans="2:34" ht="12" customHeight="1" thickBot="1">
      <c r="B81" s="784" t="s">
        <v>783</v>
      </c>
      <c r="C81" s="477">
        <v>9296.4293099999995</v>
      </c>
      <c r="D81" s="477">
        <v>7165.0834600000017</v>
      </c>
      <c r="E81" s="477">
        <v>9408.7466200000017</v>
      </c>
      <c r="F81" s="477">
        <f t="shared" si="14"/>
        <v>25870.259390000003</v>
      </c>
      <c r="G81" s="477">
        <v>11229.738090000003</v>
      </c>
      <c r="H81" s="477">
        <v>7468.5420499999982</v>
      </c>
      <c r="I81" s="477">
        <v>9402.9847600000012</v>
      </c>
      <c r="J81" s="477">
        <f t="shared" si="15"/>
        <v>28101.264900000002</v>
      </c>
      <c r="K81" s="477">
        <v>10271.46897</v>
      </c>
      <c r="L81" s="477">
        <v>9698.263890000002</v>
      </c>
      <c r="M81" s="477">
        <v>7517.3961199999994</v>
      </c>
      <c r="N81" s="477">
        <f t="shared" si="16"/>
        <v>27487.128980000001</v>
      </c>
      <c r="O81" s="477">
        <v>8511.5019299999985</v>
      </c>
      <c r="P81" s="477">
        <v>5918.3850700000012</v>
      </c>
      <c r="Q81" s="477">
        <v>7907.7128800000028</v>
      </c>
      <c r="R81" s="477">
        <f t="shared" si="17"/>
        <v>22337.599880000002</v>
      </c>
      <c r="S81" s="477">
        <f t="shared" si="18"/>
        <v>103796.25315</v>
      </c>
      <c r="T81" s="477">
        <v>7554.5535499999996</v>
      </c>
      <c r="U81" s="477">
        <v>4687.7828499999996</v>
      </c>
      <c r="V81" s="477">
        <v>7818.0271099999982</v>
      </c>
      <c r="W81" s="477">
        <f t="shared" si="19"/>
        <v>20060.363509999999</v>
      </c>
      <c r="X81" s="477">
        <v>6934.7883900000006</v>
      </c>
      <c r="Y81" s="477">
        <v>7904.6826400000009</v>
      </c>
      <c r="Z81" s="477">
        <v>7430.1141999999982</v>
      </c>
      <c r="AA81" s="477">
        <f t="shared" si="20"/>
        <v>22269.585229999997</v>
      </c>
      <c r="AB81" s="477">
        <v>8516.4097900000015</v>
      </c>
      <c r="AC81" s="477">
        <v>6645.2145100000007</v>
      </c>
      <c r="AD81" s="477">
        <v>8639.1826500000006</v>
      </c>
      <c r="AE81" s="477">
        <f t="shared" si="21"/>
        <v>23800.806950000006</v>
      </c>
      <c r="AF81" s="477">
        <f t="shared" si="22"/>
        <v>66130.755690000005</v>
      </c>
      <c r="AG81" s="477">
        <f t="shared" si="12"/>
        <v>42329.948739999993</v>
      </c>
      <c r="AH81" s="478">
        <f t="shared" si="13"/>
        <v>92154.677599999995</v>
      </c>
    </row>
    <row r="82" spans="2:34" ht="14.45" customHeight="1">
      <c r="B82" s="1726" t="s">
        <v>962</v>
      </c>
      <c r="C82" s="1725"/>
      <c r="D82" s="1725"/>
      <c r="E82" s="1725"/>
      <c r="F82" s="1725"/>
      <c r="G82" s="1725"/>
      <c r="H82" s="1725"/>
      <c r="I82" s="1725"/>
      <c r="J82" s="1725"/>
      <c r="K82" s="1725"/>
      <c r="L82" s="1725"/>
      <c r="M82" s="1725"/>
      <c r="N82" s="1725"/>
      <c r="O82" s="1725"/>
      <c r="P82" s="1725"/>
      <c r="Q82" s="1725"/>
      <c r="R82" s="1725"/>
      <c r="S82" s="1725"/>
      <c r="T82" s="1725"/>
      <c r="U82" s="1725"/>
      <c r="V82" s="1725"/>
      <c r="W82" s="1725"/>
      <c r="X82" s="1725"/>
      <c r="Y82" s="1725"/>
      <c r="Z82" s="1725"/>
      <c r="AA82" s="1725"/>
      <c r="AB82" s="1725"/>
      <c r="AC82" s="1725"/>
      <c r="AD82" s="1725"/>
      <c r="AE82" s="1725"/>
      <c r="AF82" s="1725"/>
      <c r="AG82" s="1725"/>
      <c r="AH82" s="1725"/>
    </row>
  </sheetData>
  <pageMargins left="0.7" right="0.7" top="0.75" bottom="0.75" header="0.3" footer="0.3"/>
  <ignoredErrors>
    <ignoredError sqref="F80 J80 N80 R80:S80 W80 AA80 AE80:AF80" formula="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D798F-CA4D-4485-870A-9A409A6F0AA7}">
  <sheetPr codeName="Sheet12"/>
  <dimension ref="A1:F24"/>
  <sheetViews>
    <sheetView workbookViewId="0"/>
  </sheetViews>
  <sheetFormatPr defaultColWidth="9.140625" defaultRowHeight="15" outlineLevelRow="1"/>
  <cols>
    <col min="1" max="1" width="2.85546875" style="2" customWidth="1"/>
    <col min="2" max="2" width="23.85546875" style="2" bestFit="1" customWidth="1"/>
    <col min="3" max="4" width="7.28515625" style="2" bestFit="1" customWidth="1"/>
    <col min="5" max="5" width="10" style="2" bestFit="1" customWidth="1"/>
    <col min="6" max="6" width="4" style="2" bestFit="1" customWidth="1"/>
    <col min="7" max="16384" width="9.140625" style="2"/>
  </cols>
  <sheetData>
    <row r="1" spans="1:6" s="48" customFormat="1">
      <c r="A1" s="22" t="str">
        <f>'Cover page'!$E$16</f>
        <v>Project M</v>
      </c>
    </row>
    <row r="2" spans="1:6" s="49" customFormat="1" ht="18">
      <c r="A2" s="885" t="s">
        <v>181</v>
      </c>
      <c r="B2" s="1059"/>
      <c r="C2" s="1059"/>
      <c r="D2" s="1059"/>
      <c r="E2" s="1059"/>
      <c r="F2" s="1059"/>
    </row>
    <row r="4" spans="1:6" ht="19.5" customHeight="1">
      <c r="B4" s="2166" t="s">
        <v>181</v>
      </c>
      <c r="C4" s="2167"/>
      <c r="D4" s="2167"/>
      <c r="E4" s="2167"/>
      <c r="F4" s="2168"/>
    </row>
    <row r="5" spans="1:6" ht="33.75">
      <c r="B5" s="25" t="s">
        <v>104</v>
      </c>
      <c r="C5" s="839" t="str">
        <f>BS!Q5</f>
        <v>Dec-21
(Audited)</v>
      </c>
      <c r="D5" s="840" t="str">
        <f>BS!T5</f>
        <v>Dec-22
(Audited)</v>
      </c>
      <c r="E5" s="841" t="str">
        <f>BS!V5</f>
        <v>Sep-23
(Non audited)</v>
      </c>
      <c r="F5" s="838" t="s">
        <v>716</v>
      </c>
    </row>
    <row r="6" spans="1:6" ht="12" customHeight="1">
      <c r="B6" s="46" t="s">
        <v>741</v>
      </c>
      <c r="C6" s="52"/>
      <c r="D6" s="47"/>
      <c r="E6" s="4"/>
      <c r="F6" s="252"/>
    </row>
    <row r="7" spans="1:6" ht="12" customHeight="1">
      <c r="B7" s="30" t="s">
        <v>742</v>
      </c>
      <c r="C7" s="103">
        <f>BS!Q8</f>
        <v>58470</v>
      </c>
      <c r="D7" s="4">
        <f>BS!T8</f>
        <v>82264</v>
      </c>
      <c r="E7" s="103">
        <f>BS!V8</f>
        <v>137646</v>
      </c>
      <c r="F7" s="255">
        <f>MAX(F$5:$I6)+1</f>
        <v>1</v>
      </c>
    </row>
    <row r="8" spans="1:6" ht="12" customHeight="1">
      <c r="B8" s="30" t="s">
        <v>123</v>
      </c>
      <c r="C8" s="103">
        <f>BS!Q11</f>
        <v>79312</v>
      </c>
      <c r="D8" s="4">
        <f>BS!T11</f>
        <v>98928</v>
      </c>
      <c r="E8" s="103">
        <f>BS!V11</f>
        <v>111464</v>
      </c>
      <c r="F8" s="255">
        <f>MAX(F$5:$I7)+1</f>
        <v>2</v>
      </c>
    </row>
    <row r="9" spans="1:6" ht="12" customHeight="1">
      <c r="B9" s="30" t="s">
        <v>743</v>
      </c>
      <c r="C9" s="103">
        <f>-BS!Q28</f>
        <v>-34846</v>
      </c>
      <c r="D9" s="4">
        <f>-BS!T28</f>
        <v>-49247</v>
      </c>
      <c r="E9" s="103">
        <f>-BS!V28</f>
        <v>-60028</v>
      </c>
      <c r="F9" s="255">
        <f>MAX(F$5:$I8)+1</f>
        <v>3</v>
      </c>
    </row>
    <row r="10" spans="1:6" ht="12" customHeight="1">
      <c r="B10" s="32" t="s">
        <v>744</v>
      </c>
      <c r="C10" s="33">
        <f>SUM(C7:C9)</f>
        <v>102936</v>
      </c>
      <c r="D10" s="33">
        <f t="shared" ref="D10:E10" si="0">SUM(D7:D9)</f>
        <v>131945</v>
      </c>
      <c r="E10" s="33">
        <f t="shared" si="0"/>
        <v>189082</v>
      </c>
      <c r="F10" s="252"/>
    </row>
    <row r="11" spans="1:6" ht="12" customHeight="1">
      <c r="B11" s="28" t="s">
        <v>745</v>
      </c>
      <c r="C11" s="132"/>
      <c r="D11" s="13"/>
      <c r="E11" s="132"/>
      <c r="F11" s="255"/>
    </row>
    <row r="12" spans="1:6" ht="12" customHeight="1">
      <c r="B12" s="30" t="s">
        <v>121</v>
      </c>
      <c r="C12" s="103">
        <f>BS!Q10</f>
        <v>14321</v>
      </c>
      <c r="D12" s="4">
        <f>BS!T10</f>
        <v>20802</v>
      </c>
      <c r="E12" s="103">
        <f>BS!V10</f>
        <v>25879</v>
      </c>
      <c r="F12" s="255">
        <f>MAX(F$5:$I11)+1</f>
        <v>4</v>
      </c>
    </row>
    <row r="13" spans="1:6" ht="12" customHeight="1">
      <c r="B13" s="30" t="s">
        <v>644</v>
      </c>
      <c r="C13" s="103">
        <f>(BS!Q29+BS!Q30)*-1</f>
        <v>-19259</v>
      </c>
      <c r="D13" s="4">
        <f>(BS!T29+BS!T30)*-1</f>
        <v>-34170</v>
      </c>
      <c r="E13" s="103">
        <f>(BS!V29+BS!V30)*-1</f>
        <v>-33019</v>
      </c>
      <c r="F13" s="255">
        <f>MAX(F$5:$I12)+1</f>
        <v>5</v>
      </c>
    </row>
    <row r="14" spans="1:6" ht="12" customHeight="1">
      <c r="B14" s="51" t="s">
        <v>746</v>
      </c>
      <c r="C14" s="33">
        <f>SUM(C11:C13)</f>
        <v>-4938</v>
      </c>
      <c r="D14" s="33">
        <f t="shared" ref="D14:E14" si="1">SUM(D11:D13)</f>
        <v>-13368</v>
      </c>
      <c r="E14" s="33">
        <f t="shared" si="1"/>
        <v>-7140</v>
      </c>
      <c r="F14" s="252"/>
    </row>
    <row r="15" spans="1:6" ht="12" customHeight="1">
      <c r="B15" s="30"/>
      <c r="C15" s="125"/>
      <c r="D15" s="13"/>
      <c r="E15" s="13"/>
      <c r="F15" s="255"/>
    </row>
    <row r="16" spans="1:6" ht="12" customHeight="1" outlineLevel="1">
      <c r="B16" s="30" t="s">
        <v>99</v>
      </c>
      <c r="C16" s="13">
        <f>IS!W6</f>
        <v>225728</v>
      </c>
      <c r="D16" s="13">
        <f>IS!AE6</f>
        <v>259577</v>
      </c>
      <c r="E16" s="13" t="e">
        <f>IS!AK6</f>
        <v>#REF!</v>
      </c>
      <c r="F16" s="255"/>
    </row>
    <row r="17" spans="2:6" ht="12" customHeight="1" outlineLevel="1">
      <c r="B17" s="30" t="s">
        <v>61</v>
      </c>
      <c r="C17" s="13">
        <f>IS!W7</f>
        <v>-164990</v>
      </c>
      <c r="D17" s="13">
        <f>IS!AE7</f>
        <v>-198312</v>
      </c>
      <c r="E17" s="13" t="e">
        <f>IS!AK7</f>
        <v>#REF!</v>
      </c>
      <c r="F17" s="255"/>
    </row>
    <row r="18" spans="2:6" ht="12" customHeight="1" outlineLevel="1">
      <c r="B18" s="30" t="s">
        <v>747</v>
      </c>
      <c r="C18" s="13" t="e">
        <f>-#REF!</f>
        <v>#REF!</v>
      </c>
      <c r="D18" s="13" t="e">
        <f>-#REF!</f>
        <v>#REF!</v>
      </c>
      <c r="E18" s="13" t="e">
        <f>-#REF!</f>
        <v>#REF!</v>
      </c>
      <c r="F18" s="255"/>
    </row>
    <row r="19" spans="2:6" ht="12" customHeight="1" outlineLevel="1">
      <c r="B19" s="30"/>
      <c r="C19" s="125"/>
      <c r="D19" s="13"/>
      <c r="E19" s="13"/>
      <c r="F19" s="255"/>
    </row>
    <row r="20" spans="2:6" ht="12" customHeight="1">
      <c r="B20" s="30" t="s">
        <v>748</v>
      </c>
      <c r="C20" s="13">
        <f>(AVERAGE(C7)*365)/(C16*1.17)</f>
        <v>80.808056712685286</v>
      </c>
      <c r="D20" s="13">
        <f>(AVERAGE(C7:D7)*365)/(D16*1.17)</f>
        <v>84.568734096619863</v>
      </c>
      <c r="E20" s="13" t="e">
        <f>(AVERAGE(E7:E7)*(365/2))/(E16*1.17)</f>
        <v>#REF!</v>
      </c>
      <c r="F20" s="255">
        <f>MAX(F$5:$I15)+1</f>
        <v>6</v>
      </c>
    </row>
    <row r="21" spans="2:6" ht="12" customHeight="1">
      <c r="B21" s="30" t="s">
        <v>749</v>
      </c>
      <c r="C21" s="13">
        <f>-(AVERAGE(C8)*365)/(C17*1.17)</f>
        <v>149.96443710911257</v>
      </c>
      <c r="D21" s="13">
        <f>-(AVERAGE(C8:D8)*365)/(D17*1.17)</f>
        <v>140.19521341317301</v>
      </c>
      <c r="E21" s="13" t="e">
        <f>-(AVERAGE(D8:E8)*365)/(E17*1.17)</f>
        <v>#REF!</v>
      </c>
      <c r="F21" s="255">
        <f>MAX(F$5:$I20)+1</f>
        <v>7</v>
      </c>
    </row>
    <row r="22" spans="2:6" ht="12" customHeight="1">
      <c r="B22" s="30" t="s">
        <v>750</v>
      </c>
      <c r="C22" s="13" t="e">
        <f>(AVERAGE(C9)*365)/(C18*1.17)</f>
        <v>#REF!</v>
      </c>
      <c r="D22" s="13" t="e">
        <f t="shared" ref="D22:E22" si="2">(AVERAGE(D9)*365)/(D18*1.17)</f>
        <v>#REF!</v>
      </c>
      <c r="E22" s="13" t="e">
        <f t="shared" si="2"/>
        <v>#REF!</v>
      </c>
      <c r="F22" s="255">
        <f>MAX(F$5:$I21)+1</f>
        <v>8</v>
      </c>
    </row>
    <row r="23" spans="2:6" ht="12" customHeight="1" thickBot="1">
      <c r="B23" s="45" t="s">
        <v>751</v>
      </c>
      <c r="C23" s="129" t="e">
        <f>C20+C21-C22</f>
        <v>#REF!</v>
      </c>
      <c r="D23" s="35" t="e">
        <f t="shared" ref="D23:E23" si="3">D20+D21-D22</f>
        <v>#REF!</v>
      </c>
      <c r="E23" s="35" t="e">
        <f t="shared" si="3"/>
        <v>#REF!</v>
      </c>
      <c r="F23" s="256"/>
    </row>
    <row r="24" spans="2:6" ht="24" customHeight="1">
      <c r="B24" s="2163" t="s">
        <v>752</v>
      </c>
      <c r="C24" s="2163"/>
      <c r="D24" s="2163"/>
      <c r="E24" s="2163"/>
      <c r="F24" s="2163"/>
    </row>
  </sheetData>
  <mergeCells count="2">
    <mergeCell ref="B4:F4"/>
    <mergeCell ref="B24:F24"/>
  </mergeCells>
  <pageMargins left="0.7" right="0.7" top="0.75" bottom="0.75" header="0.3" footer="0.3"/>
  <ignoredErrors>
    <ignoredError sqref="C21" formula="1"/>
  </ignoredErrors>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5E384-CC4F-47F3-8140-DD4A5DCCF3F6}">
  <sheetPr codeName="Sheet13"/>
  <dimension ref="A1:AK68"/>
  <sheetViews>
    <sheetView workbookViewId="0"/>
  </sheetViews>
  <sheetFormatPr defaultColWidth="9.140625" defaultRowHeight="15" outlineLevelCol="1"/>
  <cols>
    <col min="1" max="1" width="2.85546875" style="2" customWidth="1"/>
    <col min="2" max="2" width="31.5703125" style="2" bestFit="1" customWidth="1"/>
    <col min="3" max="3" width="7.42578125" style="2" hidden="1" customWidth="1" outlineLevel="1"/>
    <col min="4" max="4" width="7.85546875" style="2" hidden="1" customWidth="1" outlineLevel="1"/>
    <col min="5" max="5" width="8.28515625" style="2" hidden="1" customWidth="1" outlineLevel="1"/>
    <col min="6" max="6" width="8.28515625" style="131" bestFit="1" customWidth="1" collapsed="1"/>
    <col min="7" max="7" width="7.7109375" style="131" bestFit="1" customWidth="1"/>
    <col min="8" max="9" width="8.28515625" style="131" bestFit="1" customWidth="1"/>
    <col min="10" max="10" width="8.28515625" style="2" bestFit="1" customWidth="1"/>
    <col min="11" max="11" width="7.42578125" style="2" bestFit="1" customWidth="1"/>
    <col min="12" max="12" width="7.7109375" style="2" bestFit="1" customWidth="1"/>
    <col min="13" max="14" width="8.28515625" style="2" bestFit="1" customWidth="1"/>
    <col min="15" max="15" width="7.7109375" style="2" bestFit="1" customWidth="1"/>
    <col min="16" max="16" width="8.28515625" style="2" bestFit="1" customWidth="1"/>
    <col min="17" max="17" width="6.28515625" style="2" bestFit="1" customWidth="1"/>
    <col min="18" max="18" width="6.140625" style="2" bestFit="1" customWidth="1"/>
    <col min="19" max="19" width="4.5703125" style="2" bestFit="1" customWidth="1"/>
    <col min="20" max="21" width="6" style="2" bestFit="1" customWidth="1"/>
    <col min="22" max="22" width="6.5703125" style="2" bestFit="1" customWidth="1"/>
    <col min="23" max="23" width="8.42578125" style="2" customWidth="1"/>
    <col min="24" max="24" width="3.5703125" style="2" bestFit="1" customWidth="1"/>
    <col min="25" max="30" width="9.140625" style="2"/>
    <col min="31" max="31" width="32.5703125" style="2" bestFit="1" customWidth="1"/>
    <col min="32" max="32" width="3.7109375" style="2" bestFit="1" customWidth="1"/>
    <col min="33" max="33" width="7.85546875" style="2" bestFit="1" customWidth="1"/>
    <col min="34" max="34" width="3.7109375" style="2" bestFit="1" customWidth="1"/>
    <col min="35" max="35" width="7.85546875" style="2" bestFit="1" customWidth="1"/>
    <col min="36" max="36" width="3.7109375" style="2" bestFit="1" customWidth="1"/>
    <col min="37" max="37" width="7.85546875" style="2" bestFit="1" customWidth="1"/>
    <col min="38" max="16384" width="9.140625" style="2"/>
  </cols>
  <sheetData>
    <row r="1" spans="1:29" s="48" customFormat="1">
      <c r="A1" s="36" t="str">
        <f>'Cover page'!E16</f>
        <v>Project M</v>
      </c>
      <c r="F1" s="90"/>
      <c r="G1" s="90"/>
      <c r="H1" s="90"/>
      <c r="I1" s="90"/>
    </row>
    <row r="2" spans="1:29" s="49" customFormat="1" ht="18">
      <c r="A2" s="885" t="s">
        <v>181</v>
      </c>
      <c r="B2" s="1059"/>
      <c r="C2" s="1059"/>
      <c r="D2" s="1059"/>
      <c r="E2" s="1059"/>
      <c r="F2" s="1060"/>
      <c r="G2" s="1060"/>
      <c r="H2" s="1060"/>
      <c r="I2" s="1060"/>
      <c r="J2" s="1059"/>
      <c r="K2" s="1059"/>
      <c r="L2" s="1059"/>
      <c r="M2" s="1059"/>
      <c r="N2" s="1059"/>
      <c r="O2" s="1059"/>
      <c r="P2" s="1059"/>
      <c r="Q2" s="1059"/>
      <c r="R2" s="1059"/>
      <c r="S2" s="1059"/>
      <c r="T2" s="1059"/>
      <c r="U2" s="1059"/>
      <c r="V2" s="1059"/>
      <c r="W2" s="1059"/>
      <c r="X2" s="1059"/>
      <c r="Y2" s="1059"/>
      <c r="Z2" s="1059"/>
      <c r="AA2" s="1059"/>
      <c r="AB2" s="1059"/>
      <c r="AC2" s="1059"/>
    </row>
    <row r="4" spans="1:29" ht="19.5" customHeight="1">
      <c r="B4" s="2166" t="s">
        <v>181</v>
      </c>
      <c r="C4" s="2167"/>
      <c r="D4" s="2167"/>
      <c r="E4" s="2167"/>
      <c r="F4" s="2167"/>
      <c r="G4" s="2167"/>
      <c r="H4" s="2167"/>
      <c r="I4" s="2167"/>
      <c r="J4" s="2167"/>
      <c r="K4" s="2167"/>
      <c r="L4" s="2167"/>
      <c r="M4" s="2167"/>
      <c r="N4" s="2167"/>
      <c r="O4" s="2167"/>
      <c r="P4" s="2167"/>
      <c r="Q4" s="2167"/>
      <c r="R4" s="2167"/>
      <c r="S4" s="2168"/>
    </row>
    <row r="5" spans="1:29" ht="12" customHeight="1">
      <c r="B5" s="25"/>
      <c r="C5" s="2224">
        <v>2020</v>
      </c>
      <c r="D5" s="2225"/>
      <c r="E5" s="2225"/>
      <c r="F5" s="2225"/>
      <c r="G5" s="2226">
        <v>2021</v>
      </c>
      <c r="H5" s="2227"/>
      <c r="I5" s="2227"/>
      <c r="J5" s="2227"/>
      <c r="K5" s="2224">
        <v>2022</v>
      </c>
      <c r="L5" s="2225"/>
      <c r="M5" s="2225"/>
      <c r="N5" s="2225"/>
      <c r="O5" s="2226">
        <v>2023</v>
      </c>
      <c r="P5" s="2227"/>
      <c r="Q5" s="2227"/>
      <c r="R5" s="2227"/>
      <c r="S5" s="300" t="s">
        <v>716</v>
      </c>
      <c r="T5" s="302"/>
      <c r="U5" s="302"/>
    </row>
    <row r="6" spans="1:29" ht="12" customHeight="1">
      <c r="B6" s="25"/>
      <c r="C6" s="91" t="s">
        <v>753</v>
      </c>
      <c r="D6" s="91" t="s">
        <v>754</v>
      </c>
      <c r="E6" s="91" t="s">
        <v>755</v>
      </c>
      <c r="F6" s="91" t="s">
        <v>756</v>
      </c>
      <c r="G6" s="92" t="s">
        <v>753</v>
      </c>
      <c r="H6" s="92" t="s">
        <v>754</v>
      </c>
      <c r="I6" s="92" t="s">
        <v>755</v>
      </c>
      <c r="J6" s="92" t="s">
        <v>756</v>
      </c>
      <c r="K6" s="91" t="s">
        <v>753</v>
      </c>
      <c r="L6" s="91" t="s">
        <v>754</v>
      </c>
      <c r="M6" s="91" t="s">
        <v>755</v>
      </c>
      <c r="N6" s="91" t="s">
        <v>756</v>
      </c>
      <c r="O6" s="92" t="s">
        <v>753</v>
      </c>
      <c r="P6" s="92" t="s">
        <v>754</v>
      </c>
      <c r="Q6" s="92" t="s">
        <v>755</v>
      </c>
      <c r="R6" s="92" t="s">
        <v>756</v>
      </c>
      <c r="S6" s="255"/>
      <c r="T6" s="258"/>
      <c r="U6" s="258"/>
    </row>
    <row r="7" spans="1:29" ht="12" customHeight="1">
      <c r="B7" s="37" t="s">
        <v>104</v>
      </c>
      <c r="C7" s="93">
        <v>43891</v>
      </c>
      <c r="D7" s="93">
        <v>43983</v>
      </c>
      <c r="E7" s="93">
        <v>44075</v>
      </c>
      <c r="F7" s="94">
        <v>44166</v>
      </c>
      <c r="G7" s="95">
        <v>44256</v>
      </c>
      <c r="H7" s="95">
        <v>44348</v>
      </c>
      <c r="I7" s="95">
        <v>44440</v>
      </c>
      <c r="J7" s="95">
        <v>44531</v>
      </c>
      <c r="K7" s="93">
        <v>44621</v>
      </c>
      <c r="L7" s="93">
        <v>44713</v>
      </c>
      <c r="M7" s="93">
        <v>44805</v>
      </c>
      <c r="N7" s="93">
        <v>44896</v>
      </c>
      <c r="O7" s="95">
        <v>44986</v>
      </c>
      <c r="P7" s="95">
        <v>45078</v>
      </c>
      <c r="Q7" s="95">
        <v>45170</v>
      </c>
      <c r="R7" s="95">
        <v>45261</v>
      </c>
      <c r="S7" s="255"/>
      <c r="T7" s="258"/>
      <c r="U7" s="258"/>
    </row>
    <row r="8" spans="1:29" ht="12" customHeight="1">
      <c r="B8" s="28" t="s">
        <v>757</v>
      </c>
      <c r="C8" s="96"/>
      <c r="D8" s="96"/>
      <c r="E8" s="96"/>
      <c r="F8" s="97"/>
      <c r="G8" s="98"/>
      <c r="H8" s="98"/>
      <c r="I8" s="98"/>
      <c r="J8" s="99"/>
      <c r="K8" s="100"/>
      <c r="L8" s="100"/>
      <c r="M8" s="100"/>
      <c r="N8" s="101"/>
      <c r="O8" s="102"/>
      <c r="P8" s="102"/>
      <c r="Q8" s="102"/>
      <c r="R8" s="102"/>
      <c r="S8" s="255"/>
      <c r="T8" s="258"/>
      <c r="U8" s="258"/>
    </row>
    <row r="9" spans="1:29" ht="12" customHeight="1">
      <c r="B9" s="30" t="s">
        <v>758</v>
      </c>
      <c r="C9" s="301">
        <v>117637.528012097</v>
      </c>
      <c r="D9" s="301">
        <v>111264.91674502999</v>
      </c>
      <c r="E9" s="301">
        <v>105242.45451333981</v>
      </c>
      <c r="F9" s="103">
        <v>121429.66973011599</v>
      </c>
      <c r="G9" s="104">
        <v>130549.351618192</v>
      </c>
      <c r="H9" s="104">
        <v>137096.24193913201</v>
      </c>
      <c r="I9" s="104">
        <v>129368.23151301799</v>
      </c>
      <c r="J9" s="104">
        <v>110107.17814666334</v>
      </c>
      <c r="K9" s="105">
        <v>59570.038218940324</v>
      </c>
      <c r="L9" s="105">
        <v>83061.720973447998</v>
      </c>
      <c r="M9" s="105">
        <v>81099.113384354016</v>
      </c>
      <c r="N9" s="101">
        <v>80348.126481240994</v>
      </c>
      <c r="O9" s="102">
        <v>97887.478663552014</v>
      </c>
      <c r="P9" s="102">
        <v>121901.37502294402</v>
      </c>
      <c r="Q9" s="102"/>
      <c r="R9" s="104"/>
      <c r="S9" s="255">
        <f>MAX($S$5:S8)+1</f>
        <v>1</v>
      </c>
      <c r="T9" s="258"/>
      <c r="U9" s="258"/>
      <c r="Z9" s="107"/>
      <c r="AA9" s="108"/>
      <c r="AB9" s="108"/>
      <c r="AC9" s="107"/>
    </row>
    <row r="10" spans="1:29" ht="12" customHeight="1">
      <c r="B10" s="30" t="s">
        <v>123</v>
      </c>
      <c r="C10" s="301">
        <v>79282.683466941526</v>
      </c>
      <c r="D10" s="301">
        <v>83135.057881069108</v>
      </c>
      <c r="E10" s="301">
        <v>81268.892522619106</v>
      </c>
      <c r="F10" s="103">
        <v>79019.803871131095</v>
      </c>
      <c r="G10" s="104">
        <v>85101.538363951986</v>
      </c>
      <c r="H10" s="104">
        <v>79511.407610151</v>
      </c>
      <c r="I10" s="104">
        <v>88298.473388308004</v>
      </c>
      <c r="J10" s="104">
        <v>98369.33338190199</v>
      </c>
      <c r="K10" s="105">
        <v>85870.082167275003</v>
      </c>
      <c r="L10" s="105">
        <v>85657.403147295001</v>
      </c>
      <c r="M10" s="105">
        <v>99452.079884737002</v>
      </c>
      <c r="N10" s="101">
        <v>98927.619486039999</v>
      </c>
      <c r="O10" s="102">
        <v>111921.61785118002</v>
      </c>
      <c r="P10" s="102">
        <v>108879.49517736101</v>
      </c>
      <c r="Q10" s="102"/>
      <c r="R10" s="104"/>
      <c r="S10" s="255">
        <f>MAX($S$5:S9)+1</f>
        <v>2</v>
      </c>
      <c r="T10" s="258"/>
      <c r="U10" s="258"/>
    </row>
    <row r="11" spans="1:29" ht="12" customHeight="1">
      <c r="B11" s="30" t="s">
        <v>759</v>
      </c>
      <c r="C11" s="103">
        <v>-55054.501351408995</v>
      </c>
      <c r="D11" s="103">
        <v>-54676.508892604994</v>
      </c>
      <c r="E11" s="103">
        <v>-47625.562155744003</v>
      </c>
      <c r="F11" s="103">
        <v>-59544.650821659998</v>
      </c>
      <c r="G11" s="104">
        <v>-67862.868749205008</v>
      </c>
      <c r="H11" s="104">
        <v>-67145.959366773997</v>
      </c>
      <c r="I11" s="104">
        <v>-55112.722765910999</v>
      </c>
      <c r="J11" s="104">
        <v>-57549.981920455</v>
      </c>
      <c r="K11" s="105">
        <v>-49548.773877124695</v>
      </c>
      <c r="L11" s="105">
        <v>-50144.683004633996</v>
      </c>
      <c r="M11" s="105">
        <v>-52476.943709728002</v>
      </c>
      <c r="N11" s="101">
        <v>-49247.035108876007</v>
      </c>
      <c r="O11" s="102">
        <v>-55756.88071302</v>
      </c>
      <c r="P11" s="102">
        <v>-60398.578486650003</v>
      </c>
      <c r="Q11" s="102"/>
      <c r="R11" s="104"/>
      <c r="S11" s="255">
        <f>MAX($S$5:S10)+1</f>
        <v>3</v>
      </c>
      <c r="T11" s="258"/>
      <c r="U11" s="258"/>
    </row>
    <row r="12" spans="1:29" ht="12" customHeight="1">
      <c r="B12" s="32" t="s">
        <v>760</v>
      </c>
      <c r="C12" s="109"/>
      <c r="D12" s="109"/>
      <c r="E12" s="109"/>
      <c r="F12" s="33">
        <f t="shared" ref="F12:R12" si="0">SUM(F9:F11)</f>
        <v>140904.82277958706</v>
      </c>
      <c r="G12" s="110">
        <f t="shared" si="0"/>
        <v>147788.02123293898</v>
      </c>
      <c r="H12" s="110">
        <f t="shared" si="0"/>
        <v>149461.69018250902</v>
      </c>
      <c r="I12" s="110">
        <f t="shared" si="0"/>
        <v>162553.98213541499</v>
      </c>
      <c r="J12" s="110">
        <f t="shared" si="0"/>
        <v>150926.52960811032</v>
      </c>
      <c r="K12" s="111">
        <f t="shared" si="0"/>
        <v>95891.346509090639</v>
      </c>
      <c r="L12" s="111">
        <f t="shared" si="0"/>
        <v>118574.44111610902</v>
      </c>
      <c r="M12" s="111">
        <f t="shared" si="0"/>
        <v>128074.24955936302</v>
      </c>
      <c r="N12" s="111">
        <f t="shared" si="0"/>
        <v>130028.71085840499</v>
      </c>
      <c r="O12" s="110">
        <f t="shared" si="0"/>
        <v>154052.21580171207</v>
      </c>
      <c r="P12" s="110">
        <f t="shared" si="0"/>
        <v>170382.29171365499</v>
      </c>
      <c r="Q12" s="110">
        <f t="shared" si="0"/>
        <v>0</v>
      </c>
      <c r="R12" s="110">
        <f t="shared" si="0"/>
        <v>0</v>
      </c>
      <c r="S12" s="252"/>
      <c r="T12" s="258"/>
      <c r="U12" s="258"/>
    </row>
    <row r="13" spans="1:29" ht="12" customHeight="1">
      <c r="B13" s="28" t="s">
        <v>761</v>
      </c>
      <c r="C13" s="97"/>
      <c r="D13" s="97"/>
      <c r="E13" s="97"/>
      <c r="F13" s="112"/>
      <c r="G13" s="113"/>
      <c r="H13" s="113"/>
      <c r="I13" s="113"/>
      <c r="J13" s="114"/>
      <c r="K13" s="115"/>
      <c r="L13" s="115"/>
      <c r="M13" s="115"/>
      <c r="N13" s="116"/>
      <c r="O13" s="117"/>
      <c r="P13" s="117"/>
      <c r="Q13" s="117"/>
      <c r="R13" s="114"/>
      <c r="S13" s="255"/>
      <c r="T13" s="258"/>
      <c r="U13" s="258"/>
    </row>
    <row r="14" spans="1:29" ht="12" customHeight="1">
      <c r="B14" s="30" t="s">
        <v>121</v>
      </c>
      <c r="C14" s="301">
        <v>17272.732486346002</v>
      </c>
      <c r="D14" s="301">
        <v>14457.54548311</v>
      </c>
      <c r="E14" s="301">
        <v>18209.101352224003</v>
      </c>
      <c r="F14" s="103">
        <v>13493.928503933999</v>
      </c>
      <c r="G14" s="104">
        <f>13554.926600562+T14</f>
        <v>13122.223122803</v>
      </c>
      <c r="H14" s="104">
        <f>14367.487751232+T14</f>
        <v>13934.784273473</v>
      </c>
      <c r="I14" s="104">
        <f>14746.3095194+T14</f>
        <v>14313.606041641</v>
      </c>
      <c r="J14" s="104">
        <f>14753.703477759+T14</f>
        <v>14321</v>
      </c>
      <c r="K14" s="105">
        <f>17757.347991736-U14</f>
        <v>18600.347991735998</v>
      </c>
      <c r="L14" s="105">
        <f>18639.536900045-U14</f>
        <v>19482.536900045001</v>
      </c>
      <c r="M14" s="105">
        <f>20753.9304575656-U14</f>
        <v>21596.930457565599</v>
      </c>
      <c r="N14" s="105">
        <f>19958.623429138-U14</f>
        <v>20801.623429137999</v>
      </c>
      <c r="O14" s="104">
        <f>32754.726825052-V14</f>
        <v>34139.726825051999</v>
      </c>
      <c r="P14" s="104">
        <f>25546.681356965-V14</f>
        <v>26931.681356965</v>
      </c>
      <c r="Q14" s="104"/>
      <c r="R14" s="104"/>
      <c r="S14" s="255">
        <f>MAX($S$5:S13)+1</f>
        <v>4</v>
      </c>
      <c r="T14" s="312">
        <v>-432.70347775899972</v>
      </c>
      <c r="U14" s="312">
        <v>-843</v>
      </c>
      <c r="V14" s="312">
        <v>-1385</v>
      </c>
    </row>
    <row r="15" spans="1:29" ht="12" customHeight="1">
      <c r="B15" s="30" t="s">
        <v>644</v>
      </c>
      <c r="C15" s="103">
        <v>-13891.420378585</v>
      </c>
      <c r="D15" s="103">
        <v>-11353.890906384999</v>
      </c>
      <c r="E15" s="103">
        <v>-14251.175556663999</v>
      </c>
      <c r="F15" s="103">
        <v>-21623.340947230001</v>
      </c>
      <c r="G15" s="104">
        <f>-29028.746657948+T15</f>
        <v>-24722.719608647996</v>
      </c>
      <c r="H15" s="104">
        <f>-20643.428222142+T15</f>
        <v>-16337.401172841997</v>
      </c>
      <c r="I15" s="104">
        <f>-21107.485180118+T15</f>
        <v>-16801.458130817999</v>
      </c>
      <c r="J15" s="104">
        <f>-23565.0270493+T15</f>
        <v>-19258.999999999996</v>
      </c>
      <c r="K15" s="105">
        <f>-23916.03558361-U15</f>
        <v>-26702.035583609999</v>
      </c>
      <c r="L15" s="105">
        <f>-27522.471783421-U15</f>
        <v>-30308.471783420999</v>
      </c>
      <c r="M15" s="105">
        <f>-29599.6707312942-U15</f>
        <v>-32385.670731294202</v>
      </c>
      <c r="N15" s="105">
        <f>-31384.365215654-U15</f>
        <v>-34170.365215654005</v>
      </c>
      <c r="O15" s="104">
        <f>-38546.702508216-V15</f>
        <v>-41512.702508216003</v>
      </c>
      <c r="P15" s="104">
        <f>-32302.420699361-V15</f>
        <v>-35268.420699360999</v>
      </c>
      <c r="Q15" s="104"/>
      <c r="R15" s="118"/>
      <c r="S15" s="255">
        <f>MAX($S$5:S14)+1</f>
        <v>5</v>
      </c>
      <c r="T15" s="312">
        <v>4306.0270493000025</v>
      </c>
      <c r="U15" s="312">
        <v>2786</v>
      </c>
      <c r="V15" s="312">
        <v>2966</v>
      </c>
    </row>
    <row r="16" spans="1:29" ht="12" customHeight="1">
      <c r="B16" s="51" t="s">
        <v>746</v>
      </c>
      <c r="C16" s="119"/>
      <c r="D16" s="119"/>
      <c r="E16" s="119"/>
      <c r="F16" s="33">
        <f t="shared" ref="F16:R16" si="1">SUM(F12:F15)</f>
        <v>132775.41033629107</v>
      </c>
      <c r="G16" s="110">
        <f t="shared" si="1"/>
        <v>136187.52474709396</v>
      </c>
      <c r="H16" s="110">
        <f t="shared" si="1"/>
        <v>147059.07328314002</v>
      </c>
      <c r="I16" s="110">
        <f t="shared" si="1"/>
        <v>160066.13004623799</v>
      </c>
      <c r="J16" s="110">
        <f t="shared" si="1"/>
        <v>145988.52960811032</v>
      </c>
      <c r="K16" s="111">
        <f t="shared" si="1"/>
        <v>87789.658917216642</v>
      </c>
      <c r="L16" s="111">
        <f t="shared" si="1"/>
        <v>107748.50623273302</v>
      </c>
      <c r="M16" s="111">
        <f t="shared" si="1"/>
        <v>117285.50928563441</v>
      </c>
      <c r="N16" s="111">
        <f t="shared" si="1"/>
        <v>116659.96907188899</v>
      </c>
      <c r="O16" s="110">
        <f t="shared" si="1"/>
        <v>146679.24011854807</v>
      </c>
      <c r="P16" s="110">
        <f t="shared" si="1"/>
        <v>162045.55237125902</v>
      </c>
      <c r="Q16" s="110">
        <f t="shared" si="1"/>
        <v>0</v>
      </c>
      <c r="R16" s="110">
        <f t="shared" si="1"/>
        <v>0</v>
      </c>
      <c r="S16" s="252"/>
      <c r="T16" s="258"/>
      <c r="U16" s="258"/>
    </row>
    <row r="17" spans="2:21" ht="12" customHeight="1">
      <c r="B17" s="28" t="s">
        <v>85</v>
      </c>
      <c r="C17" s="96"/>
      <c r="D17" s="96"/>
      <c r="E17" s="96"/>
      <c r="F17" s="112"/>
      <c r="G17" s="113"/>
      <c r="H17" s="113"/>
      <c r="I17" s="113"/>
      <c r="J17" s="114"/>
      <c r="K17" s="115"/>
      <c r="L17" s="115"/>
      <c r="M17" s="115"/>
      <c r="N17" s="116"/>
      <c r="O17" s="117"/>
      <c r="P17" s="117"/>
      <c r="Q17" s="117"/>
      <c r="R17" s="114"/>
      <c r="S17" s="255"/>
      <c r="T17" s="258"/>
      <c r="U17" s="258"/>
    </row>
    <row r="18" spans="2:21" ht="12" customHeight="1">
      <c r="B18" s="30" t="s">
        <v>99</v>
      </c>
      <c r="C18" s="301">
        <v>72489.18758848765</v>
      </c>
      <c r="D18" s="301">
        <v>138880.56018295459</v>
      </c>
      <c r="E18" s="301">
        <v>206231.95189894995</v>
      </c>
      <c r="F18" s="103">
        <v>284558.55458580103</v>
      </c>
      <c r="G18" s="104">
        <v>78805.521927675989</v>
      </c>
      <c r="H18" s="104">
        <v>181681.61652873585</v>
      </c>
      <c r="I18" s="104">
        <v>252177.88631397212</v>
      </c>
      <c r="J18" s="104">
        <v>323938.04534831049</v>
      </c>
      <c r="K18" s="105">
        <v>60388.225380222371</v>
      </c>
      <c r="L18" s="105">
        <v>131603.63790846214</v>
      </c>
      <c r="M18" s="105">
        <v>191161.49231636728</v>
      </c>
      <c r="N18" s="105">
        <v>259577.0652904009</v>
      </c>
      <c r="O18" s="104">
        <v>90323.318068240565</v>
      </c>
      <c r="P18" s="104">
        <v>197561.87679293135</v>
      </c>
      <c r="Q18" s="104"/>
      <c r="R18" s="104"/>
      <c r="S18" s="255">
        <f>MAX($S$5:S17)+1</f>
        <v>6</v>
      </c>
      <c r="T18" s="258"/>
      <c r="U18" s="258"/>
    </row>
    <row r="19" spans="2:21" ht="12" customHeight="1">
      <c r="B19" s="30" t="s">
        <v>61</v>
      </c>
      <c r="C19" s="103">
        <v>-47791.893673125727</v>
      </c>
      <c r="D19" s="103">
        <v>-89168.302427970368</v>
      </c>
      <c r="E19" s="103">
        <v>-133515.79989459697</v>
      </c>
      <c r="F19" s="103">
        <v>-187300.34473372335</v>
      </c>
      <c r="G19" s="104">
        <v>-53414.563204979589</v>
      </c>
      <c r="H19" s="104">
        <v>-120697.56146211848</v>
      </c>
      <c r="I19" s="104">
        <v>-167341.56251552457</v>
      </c>
      <c r="J19" s="104">
        <v>-216666.31644295549</v>
      </c>
      <c r="K19" s="105">
        <v>-46056.129480754098</v>
      </c>
      <c r="L19" s="105">
        <v>-98130.628125248244</v>
      </c>
      <c r="M19" s="105">
        <v>-142846.97132429277</v>
      </c>
      <c r="N19" s="105">
        <v>-198312.20271934581</v>
      </c>
      <c r="O19" s="104">
        <v>-63607.720505573539</v>
      </c>
      <c r="P19" s="104">
        <v>-138482.65472639032</v>
      </c>
      <c r="Q19" s="104"/>
      <c r="R19" s="104"/>
      <c r="S19" s="255">
        <f>MAX($S$5:S18)+1</f>
        <v>7</v>
      </c>
      <c r="T19" s="258"/>
      <c r="U19" s="258"/>
    </row>
    <row r="20" spans="2:21" ht="12" customHeight="1">
      <c r="B20" s="30" t="s">
        <v>747</v>
      </c>
      <c r="C20" s="4">
        <v>-19231.458409861832</v>
      </c>
      <c r="D20" s="4">
        <v>-44436.899953691638</v>
      </c>
      <c r="E20" s="4">
        <v>-66806.506072547039</v>
      </c>
      <c r="F20" s="4">
        <v>-80999.671837851012</v>
      </c>
      <c r="G20" s="102">
        <v>-23977.14821653848</v>
      </c>
      <c r="H20" s="102">
        <v>-64939.436306472577</v>
      </c>
      <c r="I20" s="102">
        <v>-81420.680119978759</v>
      </c>
      <c r="J20" s="102">
        <v>-98462.454772557889</v>
      </c>
      <c r="K20" s="101">
        <v>-19293.185422579492</v>
      </c>
      <c r="L20" s="101">
        <v>-41608.718419720775</v>
      </c>
      <c r="M20" s="101">
        <v>-55870.335053163508</v>
      </c>
      <c r="N20" s="101">
        <v>-80715.086973637794</v>
      </c>
      <c r="O20" s="102">
        <v>-35808.120176831493</v>
      </c>
      <c r="P20" s="102">
        <v>-74143.653343850281</v>
      </c>
      <c r="Q20" s="117"/>
      <c r="R20" s="117"/>
      <c r="S20" s="255">
        <f>MAX($S$5:S19)+1</f>
        <v>8</v>
      </c>
      <c r="T20" s="258"/>
      <c r="U20" s="258"/>
    </row>
    <row r="21" spans="2:21" ht="12" customHeight="1">
      <c r="B21" s="28" t="s">
        <v>762</v>
      </c>
      <c r="C21" s="96"/>
      <c r="D21" s="96"/>
      <c r="E21" s="96"/>
      <c r="F21" s="120"/>
      <c r="G21" s="121"/>
      <c r="H21" s="122"/>
      <c r="I21" s="122"/>
      <c r="J21" s="123"/>
      <c r="O21" s="123"/>
      <c r="P21" s="123"/>
      <c r="Q21" s="123"/>
      <c r="R21" s="123"/>
      <c r="S21" s="255"/>
      <c r="T21" s="258"/>
      <c r="U21" s="258"/>
    </row>
    <row r="22" spans="2:21" ht="12" customHeight="1">
      <c r="B22" s="30" t="s">
        <v>748</v>
      </c>
      <c r="C22" s="125"/>
      <c r="D22" s="125"/>
      <c r="E22" s="125"/>
      <c r="F22" s="125"/>
      <c r="G22" s="303">
        <f>365*AVERAGE(F9:G9)/SUM(D18:G18)</f>
        <v>64.908526458493043</v>
      </c>
      <c r="H22" s="303">
        <f>365*AVERAGE(F9:H9)/SUM(E18:H18)</f>
        <v>63.00931577745245</v>
      </c>
      <c r="I22" s="303">
        <f>365*AVERAGE(F9:I9)/SUM(F18:I18)</f>
        <v>59.34090526869057</v>
      </c>
      <c r="J22" s="303">
        <f t="shared" ref="J22:R23" si="2">365*AVERAGE(G9:J9)/SUM(G18:J18)</f>
        <v>55.312720209102785</v>
      </c>
      <c r="K22" s="304">
        <f t="shared" si="2"/>
        <v>48.641678309999058</v>
      </c>
      <c r="L22" s="304">
        <f t="shared" si="2"/>
        <v>45.393731696183529</v>
      </c>
      <c r="M22" s="304">
        <f t="shared" si="2"/>
        <v>43.081731848864614</v>
      </c>
      <c r="N22" s="304">
        <f t="shared" si="2"/>
        <v>43.170834555152283</v>
      </c>
      <c r="O22" s="303">
        <f t="shared" si="2"/>
        <v>46.447564909591243</v>
      </c>
      <c r="P22" s="303">
        <f t="shared" si="2"/>
        <v>47.098124614044643</v>
      </c>
      <c r="Q22" s="303">
        <f t="shared" si="2"/>
        <v>66.701704534478495</v>
      </c>
      <c r="R22" s="303">
        <f t="shared" si="2"/>
        <v>139.33146446495331</v>
      </c>
      <c r="S22" s="255">
        <f>MAX($S$5:S21)+1</f>
        <v>9</v>
      </c>
      <c r="T22" s="258"/>
      <c r="U22" s="258"/>
    </row>
    <row r="23" spans="2:21" ht="12" customHeight="1">
      <c r="B23" s="30" t="s">
        <v>749</v>
      </c>
      <c r="C23" s="125"/>
      <c r="D23" s="125"/>
      <c r="E23" s="125"/>
      <c r="F23" s="125"/>
      <c r="G23" s="303">
        <f>365*AVERAGE(F10:G10)/SUM(D19:G19)</f>
        <v>-64.635755136842562</v>
      </c>
      <c r="H23" s="303">
        <f>365*AVERAGE(F10:H10)/SUM(E19:H19)</f>
        <v>-59.891476004597422</v>
      </c>
      <c r="I23" s="303">
        <f>365*AVERAGE(F10:I10)/SUM(F19:I19)</f>
        <v>-57.283202191927103</v>
      </c>
      <c r="J23" s="303">
        <f t="shared" si="2"/>
        <v>-57.432753672492694</v>
      </c>
      <c r="K23" s="304">
        <f t="shared" si="2"/>
        <v>-58.327414375926104</v>
      </c>
      <c r="L23" s="304">
        <f t="shared" si="2"/>
        <v>-61.881204654651818</v>
      </c>
      <c r="M23" s="304">
        <f t="shared" si="2"/>
        <v>-66.911026324329072</v>
      </c>
      <c r="N23" s="304">
        <f t="shared" si="2"/>
        <v>-69.546334689180227</v>
      </c>
      <c r="O23" s="303">
        <f t="shared" si="2"/>
        <v>-71.846114972976324</v>
      </c>
      <c r="P23" s="303">
        <f t="shared" si="2"/>
        <v>-70.410089032641935</v>
      </c>
      <c r="Q23" s="303">
        <f t="shared" si="2"/>
        <v>-97.153043623354932</v>
      </c>
      <c r="R23" s="303">
        <f t="shared" si="2"/>
        <v>-199.39694347865827</v>
      </c>
      <c r="S23" s="255">
        <f>MAX($S$5:S22)+1</f>
        <v>10</v>
      </c>
      <c r="T23" s="258"/>
      <c r="U23" s="258"/>
    </row>
    <row r="24" spans="2:21" ht="12" customHeight="1">
      <c r="B24" s="30" t="s">
        <v>750</v>
      </c>
      <c r="C24" s="125"/>
      <c r="D24" s="125"/>
      <c r="E24" s="125"/>
      <c r="F24" s="125"/>
      <c r="G24" s="303">
        <f>-365*AVERAGE(F11:G11)/SUM(D20:G20)</f>
        <v>-107.53791513016121</v>
      </c>
      <c r="H24" s="303">
        <f>-365*AVERAGE(F11:H11)/SUM(E20:H20)</f>
        <v>-99.993228481374771</v>
      </c>
      <c r="I24" s="303">
        <f>-365*AVERAGE(F11:I11)/SUM(F20:I20)</f>
        <v>-90.64342561199949</v>
      </c>
      <c r="J24" s="303">
        <f t="shared" ref="J24:R24" si="3">-365*AVERAGE(G11:J11)/SUM(G20:J20)</f>
        <v>-84.077570532265852</v>
      </c>
      <c r="K24" s="304">
        <f t="shared" si="3"/>
        <v>-79.241263296238856</v>
      </c>
      <c r="L24" s="304">
        <f t="shared" si="3"/>
        <v>-80.476344564043828</v>
      </c>
      <c r="M24" s="304">
        <f t="shared" si="3"/>
        <v>-88.912175718899661</v>
      </c>
      <c r="N24" s="304">
        <f t="shared" si="3"/>
        <v>-93.065926771626252</v>
      </c>
      <c r="O24" s="303">
        <f t="shared" si="3"/>
        <v>-88.530984211322988</v>
      </c>
      <c r="P24" s="303">
        <f t="shared" si="3"/>
        <v>-80.642998615348191</v>
      </c>
      <c r="Q24" s="303">
        <f t="shared" si="3"/>
        <v>-105.54519064666006</v>
      </c>
      <c r="R24" s="303">
        <f t="shared" si="3"/>
        <v>-192.79699294666122</v>
      </c>
      <c r="S24" s="255">
        <f>MAX($S$5:S23)+1</f>
        <v>11</v>
      </c>
      <c r="T24" s="258"/>
      <c r="U24" s="258"/>
    </row>
    <row r="25" spans="2:21" ht="12" customHeight="1">
      <c r="B25" s="126" t="s">
        <v>763</v>
      </c>
      <c r="C25" s="127"/>
      <c r="D25" s="127"/>
      <c r="E25" s="127"/>
      <c r="F25" s="127"/>
      <c r="G25" s="305">
        <f>G22+G23-G24</f>
        <v>107.81068645181169</v>
      </c>
      <c r="H25" s="305">
        <f t="shared" ref="H25:R25" si="4">H22+H23-H24</f>
        <v>103.11106825422979</v>
      </c>
      <c r="I25" s="305">
        <f t="shared" si="4"/>
        <v>92.701128688762964</v>
      </c>
      <c r="J25" s="305">
        <f t="shared" si="4"/>
        <v>81.957537068875951</v>
      </c>
      <c r="K25" s="306">
        <f t="shared" si="4"/>
        <v>69.55552723031181</v>
      </c>
      <c r="L25" s="306">
        <f t="shared" si="4"/>
        <v>63.98887160557554</v>
      </c>
      <c r="M25" s="306">
        <f t="shared" si="4"/>
        <v>65.082881243435196</v>
      </c>
      <c r="N25" s="306">
        <f t="shared" si="4"/>
        <v>66.690426637598307</v>
      </c>
      <c r="O25" s="305">
        <f t="shared" si="4"/>
        <v>63.132434147937907</v>
      </c>
      <c r="P25" s="305">
        <f t="shared" si="4"/>
        <v>57.331034196750899</v>
      </c>
      <c r="Q25" s="305">
        <f t="shared" si="4"/>
        <v>75.093851557783623</v>
      </c>
      <c r="R25" s="305">
        <f t="shared" si="4"/>
        <v>132.73151393295626</v>
      </c>
      <c r="S25" s="252">
        <f>MAX($S$5:S24)+1</f>
        <v>12</v>
      </c>
      <c r="T25" s="258"/>
      <c r="U25" s="258"/>
    </row>
    <row r="26" spans="2:21" ht="12" customHeight="1">
      <c r="B26" s="28" t="s">
        <v>764</v>
      </c>
      <c r="C26" s="96"/>
      <c r="D26" s="96"/>
      <c r="E26" s="96"/>
      <c r="F26" s="120"/>
      <c r="G26" s="307"/>
      <c r="H26" s="307"/>
      <c r="I26" s="307"/>
      <c r="J26" s="308"/>
      <c r="K26" s="309"/>
      <c r="L26" s="309"/>
      <c r="M26" s="309"/>
      <c r="N26" s="309"/>
      <c r="O26" s="308"/>
      <c r="P26" s="308"/>
      <c r="Q26" s="308"/>
      <c r="R26" s="308"/>
      <c r="S26" s="255"/>
      <c r="T26" s="258"/>
      <c r="U26" s="258"/>
    </row>
    <row r="27" spans="2:21" ht="12" customHeight="1">
      <c r="B27" s="30" t="s">
        <v>748</v>
      </c>
      <c r="C27" s="125"/>
      <c r="D27" s="125"/>
      <c r="E27" s="125"/>
      <c r="F27" s="125"/>
      <c r="G27" s="303">
        <f>365*AVERAGE(F9:G9)/SUM(D18:G18)</f>
        <v>64.908526458493043</v>
      </c>
      <c r="H27" s="303">
        <f t="shared" ref="H27:R28" si="5">365*AVERAGE(G9:H9)/SUM(E18:H18)</f>
        <v>65.016337372898946</v>
      </c>
      <c r="I27" s="303">
        <f t="shared" si="5"/>
        <v>60.998906284595087</v>
      </c>
      <c r="J27" s="303">
        <f t="shared" si="5"/>
        <v>52.240140903010584</v>
      </c>
      <c r="K27" s="304">
        <f t="shared" si="5"/>
        <v>37.847262794073018</v>
      </c>
      <c r="L27" s="304">
        <f t="shared" si="5"/>
        <v>33.888858079187358</v>
      </c>
      <c r="M27" s="304">
        <f t="shared" si="5"/>
        <v>42.369843884263133</v>
      </c>
      <c r="N27" s="304">
        <f t="shared" si="5"/>
        <v>45.842114077036591</v>
      </c>
      <c r="O27" s="303">
        <f t="shared" si="5"/>
        <v>48.356868729064601</v>
      </c>
      <c r="P27" s="303">
        <f t="shared" si="5"/>
        <v>54.305680887951901</v>
      </c>
      <c r="Q27" s="303">
        <f t="shared" si="5"/>
        <v>81.273185609279736</v>
      </c>
      <c r="R27" s="303" t="e">
        <f t="shared" si="5"/>
        <v>#DIV/0!</v>
      </c>
      <c r="S27" s="255">
        <f>MAX($S$5:S26)+1</f>
        <v>13</v>
      </c>
      <c r="T27" s="258"/>
      <c r="U27" s="258"/>
    </row>
    <row r="28" spans="2:21" ht="12" customHeight="1">
      <c r="B28" s="30" t="s">
        <v>749</v>
      </c>
      <c r="C28" s="125"/>
      <c r="D28" s="125"/>
      <c r="E28" s="125"/>
      <c r="F28" s="125"/>
      <c r="G28" s="303">
        <f>365*AVERAGE(F10:G10)/SUM(D19:G19)</f>
        <v>-64.635755136842562</v>
      </c>
      <c r="H28" s="303">
        <f t="shared" si="5"/>
        <v>-60.699427581781698</v>
      </c>
      <c r="I28" s="303">
        <f t="shared" si="5"/>
        <v>-57.919753673034862</v>
      </c>
      <c r="J28" s="303">
        <f t="shared" si="5"/>
        <v>-61.038619856416247</v>
      </c>
      <c r="K28" s="304">
        <f t="shared" si="5"/>
        <v>-61.049454383222788</v>
      </c>
      <c r="L28" s="304">
        <f t="shared" si="5"/>
        <v>-59.265588672988045</v>
      </c>
      <c r="M28" s="304">
        <f t="shared" si="5"/>
        <v>-67.068647230937657</v>
      </c>
      <c r="N28" s="304">
        <f t="shared" si="5"/>
        <v>-74.594825616673305</v>
      </c>
      <c r="O28" s="303">
        <f t="shared" si="5"/>
        <v>-76.516554723519349</v>
      </c>
      <c r="P28" s="303">
        <f t="shared" si="5"/>
        <v>-74.176229288071795</v>
      </c>
      <c r="Q28" s="303">
        <f t="shared" si="5"/>
        <v>-99.252647031082319</v>
      </c>
      <c r="R28" s="303" t="e">
        <f t="shared" si="5"/>
        <v>#DIV/0!</v>
      </c>
      <c r="S28" s="255">
        <f>MAX($S$5:S27)+1</f>
        <v>14</v>
      </c>
      <c r="T28" s="258"/>
      <c r="U28" s="258"/>
    </row>
    <row r="29" spans="2:21" ht="12" customHeight="1">
      <c r="B29" s="30" t="s">
        <v>750</v>
      </c>
      <c r="C29" s="125"/>
      <c r="D29" s="125"/>
      <c r="E29" s="125"/>
      <c r="F29" s="125"/>
      <c r="G29" s="303">
        <f>-365*AVERAGE(F11:G11)/SUM(D20:G20)</f>
        <v>-107.53791513016121</v>
      </c>
      <c r="H29" s="303">
        <f t="shared" ref="H29:R29" si="6">-365*AVERAGE(G11:H11)/SUM(E20:H20)</f>
        <v>-104.08424976916713</v>
      </c>
      <c r="I29" s="303">
        <f t="shared" si="6"/>
        <v>-88.774096643434859</v>
      </c>
      <c r="J29" s="303">
        <f t="shared" si="6"/>
        <v>-76.491685519492123</v>
      </c>
      <c r="K29" s="304">
        <f t="shared" si="6"/>
        <v>-74.003623195650917</v>
      </c>
      <c r="L29" s="304">
        <f t="shared" si="6"/>
        <v>-75.561405212377238</v>
      </c>
      <c r="M29" s="304">
        <f t="shared" si="6"/>
        <v>-87.01407080894613</v>
      </c>
      <c r="N29" s="304">
        <f t="shared" si="6"/>
        <v>-94.004139519820257</v>
      </c>
      <c r="O29" s="303">
        <f t="shared" si="6"/>
        <v>-89.546786009066963</v>
      </c>
      <c r="P29" s="303">
        <f t="shared" si="6"/>
        <v>-85.984474905965939</v>
      </c>
      <c r="Q29" s="303">
        <f t="shared" si="6"/>
        <v>-115.62303533226762</v>
      </c>
      <c r="R29" s="303" t="e">
        <f t="shared" si="6"/>
        <v>#DIV/0!</v>
      </c>
      <c r="S29" s="255">
        <f>MAX($S$5:S28)+1</f>
        <v>15</v>
      </c>
      <c r="T29" s="258"/>
      <c r="U29" s="258"/>
    </row>
    <row r="30" spans="2:21" ht="12" customHeight="1" thickBot="1">
      <c r="B30" s="45" t="s">
        <v>763</v>
      </c>
      <c r="C30" s="128"/>
      <c r="D30" s="128"/>
      <c r="E30" s="128"/>
      <c r="F30" s="128"/>
      <c r="G30" s="310">
        <f>G27+G28-G29</f>
        <v>107.81068645181169</v>
      </c>
      <c r="H30" s="310">
        <f t="shared" ref="H30:R30" si="7">H27+H28-H29</f>
        <v>108.40115956028438</v>
      </c>
      <c r="I30" s="310">
        <f t="shared" si="7"/>
        <v>91.853249254995092</v>
      </c>
      <c r="J30" s="310">
        <f t="shared" si="7"/>
        <v>67.693206566086459</v>
      </c>
      <c r="K30" s="311">
        <f t="shared" si="7"/>
        <v>50.801431606501147</v>
      </c>
      <c r="L30" s="311">
        <f t="shared" si="7"/>
        <v>50.184674618576551</v>
      </c>
      <c r="M30" s="311">
        <f t="shared" si="7"/>
        <v>62.315267462271606</v>
      </c>
      <c r="N30" s="311">
        <f t="shared" si="7"/>
        <v>65.251427980183536</v>
      </c>
      <c r="O30" s="310">
        <f t="shared" si="7"/>
        <v>61.387100014612216</v>
      </c>
      <c r="P30" s="310">
        <f t="shared" si="7"/>
        <v>66.113926505846052</v>
      </c>
      <c r="Q30" s="310">
        <f t="shared" si="7"/>
        <v>97.643573910465037</v>
      </c>
      <c r="R30" s="310" t="e">
        <f t="shared" si="7"/>
        <v>#DIV/0!</v>
      </c>
      <c r="S30" s="254">
        <f>MAX($S$5:S29)+1</f>
        <v>16</v>
      </c>
      <c r="T30" s="258"/>
      <c r="U30" s="258"/>
    </row>
    <row r="31" spans="2:21" ht="12" customHeight="1">
      <c r="B31" s="2223" t="s">
        <v>752</v>
      </c>
      <c r="C31" s="2223"/>
      <c r="D31" s="2223"/>
      <c r="E31" s="2223"/>
      <c r="F31" s="2223"/>
      <c r="G31" s="2223"/>
      <c r="H31" s="2223"/>
      <c r="I31" s="2223"/>
      <c r="J31" s="2223"/>
      <c r="K31" s="2223"/>
      <c r="L31" s="2223"/>
      <c r="M31" s="2223"/>
      <c r="N31" s="2223"/>
      <c r="O31" s="2223"/>
      <c r="P31" s="2223"/>
      <c r="Q31" s="2223"/>
      <c r="R31" s="2223"/>
      <c r="S31" s="2223"/>
      <c r="T31" s="258"/>
      <c r="U31" s="258"/>
    </row>
    <row r="32" spans="2:21" ht="12" customHeight="1">
      <c r="B32" s="313"/>
      <c r="C32" s="313"/>
      <c r="D32" s="313"/>
      <c r="E32" s="313"/>
      <c r="F32" s="313"/>
      <c r="G32" s="313"/>
      <c r="H32" s="313"/>
      <c r="I32" s="313"/>
      <c r="J32" s="313"/>
      <c r="K32" s="313"/>
      <c r="L32" s="313"/>
      <c r="M32" s="313"/>
      <c r="N32" s="313"/>
      <c r="O32" s="313"/>
      <c r="P32" s="313"/>
      <c r="Q32" s="313"/>
      <c r="R32" s="313"/>
      <c r="S32" s="313"/>
      <c r="T32" s="258"/>
      <c r="U32" s="258"/>
    </row>
    <row r="33" spans="2:19">
      <c r="B33" s="791" t="s">
        <v>765</v>
      </c>
      <c r="C33" s="1061"/>
      <c r="D33" s="1061"/>
      <c r="E33" s="1061"/>
      <c r="F33" s="1061"/>
      <c r="G33" s="1062"/>
      <c r="H33" s="1062"/>
      <c r="I33" s="1062"/>
      <c r="J33" s="1063">
        <f>AVERAGE(G30:J30)</f>
        <v>93.939575458294414</v>
      </c>
      <c r="K33" s="1063"/>
      <c r="L33" s="1063"/>
      <c r="M33" s="1063"/>
      <c r="N33" s="1063">
        <f>AVERAGE(K30:N30)</f>
        <v>57.138200416883208</v>
      </c>
      <c r="O33" s="1063"/>
      <c r="P33" s="1063"/>
      <c r="Q33" s="1063"/>
      <c r="R33" s="1063" t="e">
        <f>AVERAGE(O30:R30)</f>
        <v>#DIV/0!</v>
      </c>
      <c r="S33" s="792"/>
    </row>
    <row r="34" spans="2:19">
      <c r="F34" s="2"/>
      <c r="G34" s="130"/>
      <c r="H34" s="130"/>
      <c r="I34" s="130"/>
      <c r="J34" s="130"/>
      <c r="K34" s="130"/>
      <c r="L34" s="130"/>
      <c r="M34" s="130"/>
      <c r="N34" s="130"/>
      <c r="O34" s="130"/>
      <c r="P34" s="130"/>
      <c r="Q34" s="130"/>
      <c r="R34" s="130"/>
    </row>
    <row r="35" spans="2:19" ht="12" customHeight="1">
      <c r="G35" s="130"/>
      <c r="H35" s="130"/>
      <c r="I35" s="130"/>
      <c r="J35" s="130"/>
      <c r="K35" s="130"/>
      <c r="L35" s="130"/>
      <c r="M35" s="130"/>
      <c r="N35" s="130"/>
      <c r="O35" s="130"/>
      <c r="P35" s="130"/>
      <c r="Q35" s="130"/>
      <c r="R35" s="130"/>
    </row>
    <row r="36" spans="2:19" ht="19.5" customHeight="1"/>
    <row r="37" spans="2:19" ht="24" customHeight="1"/>
    <row r="38" spans="2:19" ht="12" customHeight="1"/>
    <row r="39" spans="2:19" ht="12" customHeight="1"/>
    <row r="40" spans="2:19" ht="12" customHeight="1"/>
    <row r="41" spans="2:19" ht="12" customHeight="1"/>
    <row r="42" spans="2:19" ht="12" customHeight="1"/>
    <row r="43" spans="2:19" ht="12" customHeight="1"/>
    <row r="44" spans="2:19" ht="12" customHeight="1"/>
    <row r="45" spans="2:19" ht="12" customHeight="1"/>
    <row r="46" spans="2:19" ht="12" customHeight="1"/>
    <row r="47" spans="2:19" ht="12" customHeight="1"/>
    <row r="48" spans="2:19" ht="12" customHeight="1"/>
    <row r="49" spans="31:37" ht="12" customHeight="1"/>
    <row r="50" spans="31:37" ht="12" customHeight="1"/>
    <row r="51" spans="31:37" ht="12" customHeight="1"/>
    <row r="52" spans="31:37" ht="12" customHeight="1"/>
    <row r="53" spans="31:37" ht="12" customHeight="1"/>
    <row r="54" spans="31:37" ht="19.5" customHeight="1">
      <c r="AE54" s="2166" t="s">
        <v>766</v>
      </c>
      <c r="AF54" s="2167"/>
      <c r="AG54" s="2167"/>
      <c r="AH54" s="2167"/>
      <c r="AI54" s="2167"/>
      <c r="AJ54" s="2167"/>
      <c r="AK54" s="2168"/>
    </row>
    <row r="55" spans="31:37" ht="12" customHeight="1">
      <c r="AE55" s="37" t="s">
        <v>103</v>
      </c>
      <c r="AF55" s="2221">
        <v>2018</v>
      </c>
      <c r="AG55" s="2221"/>
      <c r="AH55" s="2221">
        <v>2019</v>
      </c>
      <c r="AI55" s="2221"/>
      <c r="AJ55" s="2221">
        <v>2020</v>
      </c>
      <c r="AK55" s="2222"/>
    </row>
    <row r="56" spans="31:37" ht="12" customHeight="1">
      <c r="AE56" s="28" t="s">
        <v>767</v>
      </c>
      <c r="AF56" s="97"/>
      <c r="AG56" s="132"/>
      <c r="AH56" s="4"/>
      <c r="AI56" s="97"/>
      <c r="AJ56" s="132"/>
      <c r="AK56" s="29"/>
    </row>
    <row r="57" spans="31:37" ht="12" customHeight="1">
      <c r="AE57" s="30" t="s">
        <v>768</v>
      </c>
      <c r="AF57" s="125" t="s">
        <v>753</v>
      </c>
      <c r="AG57" s="103">
        <f>MAX(G12:J12)</f>
        <v>162553.98213541499</v>
      </c>
      <c r="AH57" s="125" t="s">
        <v>754</v>
      </c>
      <c r="AI57" s="103">
        <f>MAX(K12:N12)</f>
        <v>130028.71085840499</v>
      </c>
      <c r="AJ57" s="125" t="s">
        <v>754</v>
      </c>
      <c r="AK57" s="106">
        <f>MAX(O12:R12)</f>
        <v>170382.29171365499</v>
      </c>
    </row>
    <row r="58" spans="31:37" ht="12" customHeight="1">
      <c r="AE58" s="30" t="s">
        <v>769</v>
      </c>
      <c r="AF58" s="125" t="s">
        <v>756</v>
      </c>
      <c r="AG58" s="103">
        <f>MIN(G12:J12)</f>
        <v>147788.02123293898</v>
      </c>
      <c r="AH58" s="125" t="s">
        <v>756</v>
      </c>
      <c r="AI58" s="103">
        <f>MIN(K12:N12)</f>
        <v>95891.346509090639</v>
      </c>
      <c r="AJ58" s="125" t="s">
        <v>756</v>
      </c>
      <c r="AK58" s="106">
        <f>MIN(O12:R12)</f>
        <v>0</v>
      </c>
    </row>
    <row r="59" spans="31:37" ht="12" customHeight="1">
      <c r="AE59" s="133" t="s">
        <v>770</v>
      </c>
      <c r="AF59" s="134"/>
      <c r="AG59" s="135">
        <f>J12</f>
        <v>150926.52960811032</v>
      </c>
      <c r="AH59" s="136"/>
      <c r="AI59" s="135">
        <f>N12</f>
        <v>130028.71085840499</v>
      </c>
      <c r="AJ59" s="136"/>
      <c r="AK59" s="137">
        <f>R12</f>
        <v>0</v>
      </c>
    </row>
    <row r="60" spans="31:37" ht="12" customHeight="1">
      <c r="AE60" s="30" t="s">
        <v>765</v>
      </c>
      <c r="AG60" s="103">
        <f>AVERAGE(G12:J12)</f>
        <v>152682.55578974332</v>
      </c>
      <c r="AH60" s="103"/>
      <c r="AI60" s="103">
        <f>AVERAGE(K12:N12)</f>
        <v>118142.18701074191</v>
      </c>
      <c r="AJ60" s="103"/>
      <c r="AK60" s="106">
        <f>AVERAGE(O12:R12)</f>
        <v>81108.626878841766</v>
      </c>
    </row>
    <row r="61" spans="31:37" ht="12" customHeight="1">
      <c r="AE61" s="51" t="s">
        <v>771</v>
      </c>
      <c r="AF61" s="138"/>
      <c r="AG61" s="139">
        <f>AG59-AG60</f>
        <v>-1756.0261816330021</v>
      </c>
      <c r="AH61" s="139"/>
      <c r="AI61" s="139">
        <f>AI59-AI60</f>
        <v>11886.523847663077</v>
      </c>
      <c r="AJ61" s="139"/>
      <c r="AK61" s="140">
        <f>AK59-AK60</f>
        <v>-81108.626878841766</v>
      </c>
    </row>
    <row r="62" spans="31:37" ht="12" customHeight="1">
      <c r="AE62" s="28" t="s">
        <v>772</v>
      </c>
      <c r="AK62" s="124"/>
    </row>
    <row r="63" spans="31:37" ht="12" customHeight="1">
      <c r="AE63" s="30" t="s">
        <v>768</v>
      </c>
      <c r="AF63" s="125" t="s">
        <v>753</v>
      </c>
      <c r="AG63" s="103">
        <f>MAX(G16:J16)</f>
        <v>160066.13004623799</v>
      </c>
      <c r="AH63" s="125" t="s">
        <v>754</v>
      </c>
      <c r="AI63" s="103">
        <f>MAX(K16:N16)</f>
        <v>117285.50928563441</v>
      </c>
      <c r="AJ63" s="125" t="s">
        <v>755</v>
      </c>
      <c r="AK63" s="106">
        <f>MAX(O16:R16)</f>
        <v>162045.55237125902</v>
      </c>
    </row>
    <row r="64" spans="31:37" ht="12" customHeight="1">
      <c r="AE64" s="30" t="s">
        <v>769</v>
      </c>
      <c r="AF64" s="125" t="s">
        <v>756</v>
      </c>
      <c r="AG64" s="103">
        <f>MIN(G16:J16)</f>
        <v>136187.52474709396</v>
      </c>
      <c r="AH64" s="125" t="s">
        <v>756</v>
      </c>
      <c r="AI64" s="103">
        <f>MIN(K16:N16)</f>
        <v>87789.658917216642</v>
      </c>
      <c r="AJ64" s="125" t="s">
        <v>756</v>
      </c>
      <c r="AK64" s="106">
        <f>MIN(O16:R16)</f>
        <v>0</v>
      </c>
    </row>
    <row r="65" spans="31:37" ht="12" customHeight="1">
      <c r="AE65" s="133" t="s">
        <v>770</v>
      </c>
      <c r="AF65" s="134"/>
      <c r="AG65" s="135">
        <f>J16</f>
        <v>145988.52960811032</v>
      </c>
      <c r="AH65" s="136"/>
      <c r="AI65" s="135">
        <f>N16</f>
        <v>116659.96907188899</v>
      </c>
      <c r="AJ65" s="136"/>
      <c r="AK65" s="137">
        <f>R16</f>
        <v>0</v>
      </c>
    </row>
    <row r="66" spans="31:37" ht="12" customHeight="1">
      <c r="AE66" s="30" t="s">
        <v>765</v>
      </c>
      <c r="AG66" s="103">
        <f>AVERAGE(G16:J16)</f>
        <v>147325.31442114557</v>
      </c>
      <c r="AH66" s="103"/>
      <c r="AI66" s="103">
        <f>AVERAGE(K16:N16)</f>
        <v>107370.91087686828</v>
      </c>
      <c r="AJ66" s="103"/>
      <c r="AK66" s="106">
        <f>AVERAGE(O16:R16)</f>
        <v>77181.19812245178</v>
      </c>
    </row>
    <row r="67" spans="31:37" ht="12" customHeight="1" thickBot="1">
      <c r="AE67" s="141" t="s">
        <v>771</v>
      </c>
      <c r="AF67" s="142"/>
      <c r="AG67" s="143">
        <f>AG65-AG66</f>
        <v>-1336.7848130352504</v>
      </c>
      <c r="AH67" s="143"/>
      <c r="AI67" s="143">
        <f>AI65-AI66</f>
        <v>9289.0581950207124</v>
      </c>
      <c r="AJ67" s="143"/>
      <c r="AK67" s="144">
        <f>AK65-AK66</f>
        <v>-77181.19812245178</v>
      </c>
    </row>
    <row r="68" spans="31:37" ht="20.100000000000001" customHeight="1">
      <c r="AE68" s="2163" t="s">
        <v>773</v>
      </c>
      <c r="AF68" s="2163"/>
      <c r="AG68" s="2163"/>
      <c r="AH68" s="2163"/>
      <c r="AI68" s="2163"/>
      <c r="AJ68" s="2163"/>
      <c r="AK68" s="2163"/>
    </row>
  </sheetData>
  <mergeCells count="11">
    <mergeCell ref="B4:S4"/>
    <mergeCell ref="AF55:AG55"/>
    <mergeCell ref="AH55:AI55"/>
    <mergeCell ref="AJ55:AK55"/>
    <mergeCell ref="AE68:AK68"/>
    <mergeCell ref="AE54:AK54"/>
    <mergeCell ref="B31:S31"/>
    <mergeCell ref="C5:F5"/>
    <mergeCell ref="G5:J5"/>
    <mergeCell ref="K5:N5"/>
    <mergeCell ref="O5:R5"/>
  </mergeCells>
  <pageMargins left="0.7" right="0.7" top="0.75" bottom="0.75" header="0.3" footer="0.3"/>
  <pageSetup paperSize="9" orientation="portrait" r:id="rId1"/>
  <ignoredErrors>
    <ignoredError sqref="G22:R29" formulaRange="1"/>
  </ignoredError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746D1-2368-4681-82EB-1C2DF79FC1AD}">
  <sheetPr codeName="Sheet14"/>
  <dimension ref="A1:I21"/>
  <sheetViews>
    <sheetView workbookViewId="0"/>
  </sheetViews>
  <sheetFormatPr defaultColWidth="9.140625" defaultRowHeight="12" customHeight="1"/>
  <cols>
    <col min="1" max="1" width="11.5703125" style="12" bestFit="1" customWidth="1"/>
    <col min="2" max="2" width="29.28515625" style="12" bestFit="1" customWidth="1"/>
    <col min="3" max="3" width="8.28515625" style="12" bestFit="1" customWidth="1"/>
    <col min="4" max="4" width="7.7109375" style="12" bestFit="1" customWidth="1"/>
    <col min="5" max="5" width="8.28515625" style="12" bestFit="1" customWidth="1"/>
    <col min="6" max="6" width="7.7109375" style="12" bestFit="1" customWidth="1"/>
    <col min="7" max="7" width="11.42578125" style="12" bestFit="1" customWidth="1"/>
    <col min="8" max="8" width="7.7109375" style="12" bestFit="1" customWidth="1"/>
    <col min="9" max="9" width="4.5703125" style="12" bestFit="1" customWidth="1"/>
    <col min="10" max="10" width="5.42578125" style="12" bestFit="1" customWidth="1"/>
    <col min="11" max="16384" width="9.140625" style="12"/>
  </cols>
  <sheetData>
    <row r="1" spans="1:9" s="43" customFormat="1" ht="15.75">
      <c r="A1" s="42" t="str">
        <f>'Cover page'!E16</f>
        <v>Project M</v>
      </c>
    </row>
    <row r="2" spans="1:9" s="44" customFormat="1" ht="18.75">
      <c r="A2" s="1064" t="s">
        <v>116</v>
      </c>
      <c r="B2" s="1065"/>
      <c r="C2" s="1065"/>
      <c r="D2" s="1065"/>
      <c r="E2" s="1065"/>
      <c r="F2" s="1065"/>
      <c r="G2" s="1065"/>
      <c r="H2" s="1065"/>
      <c r="I2" s="1065"/>
    </row>
    <row r="3" spans="1:9" ht="15"/>
    <row r="4" spans="1:9" ht="15"/>
    <row r="5" spans="1:9" ht="19.5" customHeight="1">
      <c r="B5" s="2166" t="s">
        <v>116</v>
      </c>
      <c r="C5" s="2167"/>
      <c r="D5" s="2167"/>
      <c r="E5" s="2167"/>
      <c r="F5" s="2167"/>
      <c r="G5" s="2167"/>
      <c r="H5" s="2167"/>
      <c r="I5" s="2168"/>
    </row>
    <row r="6" spans="1:9" ht="24" customHeight="1">
      <c r="B6" s="37" t="s">
        <v>104</v>
      </c>
      <c r="C6" s="162" t="str">
        <f>BS!Q5</f>
        <v>Dec-21
(Audited)</v>
      </c>
      <c r="D6" s="163" t="s">
        <v>774</v>
      </c>
      <c r="E6" s="162" t="str">
        <f>BS!T5</f>
        <v>Dec-22
(Audited)</v>
      </c>
      <c r="F6" s="163" t="s">
        <v>774</v>
      </c>
      <c r="G6" s="162" t="str">
        <f>BS!U5</f>
        <v>Jun-23
(Non audited)</v>
      </c>
      <c r="H6" s="164" t="s">
        <v>774</v>
      </c>
      <c r="I6" s="251" t="s">
        <v>716</v>
      </c>
    </row>
    <row r="7" spans="1:9" ht="12" customHeight="1">
      <c r="B7" s="30" t="s">
        <v>775</v>
      </c>
      <c r="C7" s="4">
        <v>622.68127433200004</v>
      </c>
      <c r="D7" s="264" t="e">
        <f>C7/#REF!</f>
        <v>#REF!</v>
      </c>
      <c r="E7" s="4">
        <v>15583.545897331998</v>
      </c>
      <c r="F7" s="264" t="e">
        <f>E7/#REF!</f>
        <v>#REF!</v>
      </c>
      <c r="G7" s="4">
        <v>17374.334425700999</v>
      </c>
      <c r="H7" s="266" t="e">
        <f>G7/#REF!</f>
        <v>#REF!</v>
      </c>
      <c r="I7" s="250">
        <f>MAX(I$5:$I6)+1</f>
        <v>1</v>
      </c>
    </row>
    <row r="8" spans="1:9" ht="12" customHeight="1">
      <c r="B8" s="30" t="s">
        <v>776</v>
      </c>
      <c r="C8" s="4">
        <v>5894.7527619929997</v>
      </c>
      <c r="D8" s="264" t="e">
        <f>C8/#REF!</f>
        <v>#REF!</v>
      </c>
      <c r="E8" s="4">
        <v>3263.9886461999999</v>
      </c>
      <c r="F8" s="264" t="e">
        <f>E8/#REF!</f>
        <v>#REF!</v>
      </c>
      <c r="G8" s="4">
        <v>7954.1493482490005</v>
      </c>
      <c r="H8" s="266" t="e">
        <f>G8/#REF!</f>
        <v>#REF!</v>
      </c>
      <c r="I8" s="250">
        <f>MAX(I$5:$I7)+1</f>
        <v>2</v>
      </c>
    </row>
    <row r="9" spans="1:9" ht="12" customHeight="1">
      <c r="B9" s="30" t="s">
        <v>777</v>
      </c>
      <c r="C9" s="4">
        <v>8425.1193710000007</v>
      </c>
      <c r="D9" s="264" t="e">
        <f>C9/#REF!</f>
        <v>#REF!</v>
      </c>
      <c r="E9" s="4">
        <v>8954.2513440000021</v>
      </c>
      <c r="F9" s="264" t="e">
        <f>E9/#REF!</f>
        <v>#REF!</v>
      </c>
      <c r="G9" s="4">
        <v>5424.0837825999997</v>
      </c>
      <c r="H9" s="266" t="e">
        <f>G9/#REF!</f>
        <v>#REF!</v>
      </c>
      <c r="I9" s="250">
        <f>MAX(I$5:$I8)+1</f>
        <v>3</v>
      </c>
    </row>
    <row r="10" spans="1:9" ht="12" customHeight="1">
      <c r="B10" s="30" t="s">
        <v>778</v>
      </c>
      <c r="C10" s="4">
        <v>11679.946609999999</v>
      </c>
      <c r="D10" s="264" t="e">
        <f>C10/#REF!</f>
        <v>#REF!</v>
      </c>
      <c r="E10" s="4">
        <v>5707.3286699999999</v>
      </c>
      <c r="F10" s="264" t="e">
        <f>E10/#REF!</f>
        <v>#REF!</v>
      </c>
      <c r="G10" s="4">
        <v>507.32866999999999</v>
      </c>
      <c r="H10" s="266" t="e">
        <f>G10/#REF!</f>
        <v>#REF!</v>
      </c>
      <c r="I10" s="250">
        <f>MAX(I$5:$I9)+1</f>
        <v>4</v>
      </c>
    </row>
    <row r="11" spans="1:9" ht="12" customHeight="1">
      <c r="B11" s="30" t="s">
        <v>779</v>
      </c>
      <c r="C11" s="4">
        <v>84.694218473999996</v>
      </c>
      <c r="D11" s="264" t="e">
        <f>C11/#REF!</f>
        <v>#REF!</v>
      </c>
      <c r="E11" s="4">
        <v>93.152384283999993</v>
      </c>
      <c r="F11" s="264" t="e">
        <f>E11/#REF!</f>
        <v>#REF!</v>
      </c>
      <c r="G11" s="4">
        <v>123.052411519</v>
      </c>
      <c r="H11" s="266" t="e">
        <f>G11/#REF!</f>
        <v>#REF!</v>
      </c>
      <c r="I11" s="250">
        <f>MAX(I$5:$I10)+1</f>
        <v>5</v>
      </c>
    </row>
    <row r="12" spans="1:9" ht="12" customHeight="1">
      <c r="B12" s="30" t="s">
        <v>780</v>
      </c>
      <c r="C12" s="4">
        <v>24.345079999999999</v>
      </c>
      <c r="D12" s="264" t="e">
        <f>C12/#REF!</f>
        <v>#REF!</v>
      </c>
      <c r="E12" s="4">
        <v>28.803014999999998</v>
      </c>
      <c r="F12" s="264" t="e">
        <f>E12/#REF!</f>
        <v>#REF!</v>
      </c>
      <c r="G12" s="4">
        <v>49.491200000000006</v>
      </c>
      <c r="H12" s="266" t="e">
        <f>G12/#REF!</f>
        <v>#REF!</v>
      </c>
      <c r="I12" s="250">
        <f>MAX(I$5:$I11)+1</f>
        <v>6</v>
      </c>
    </row>
    <row r="13" spans="1:9" ht="12" customHeight="1">
      <c r="B13" s="30" t="s">
        <v>781</v>
      </c>
      <c r="C13" s="4">
        <v>36</v>
      </c>
      <c r="D13" s="264" t="e">
        <f>C13/#REF!</f>
        <v>#REF!</v>
      </c>
      <c r="E13" s="4">
        <v>10</v>
      </c>
      <c r="F13" s="264" t="e">
        <f>E13/#REF!</f>
        <v>#REF!</v>
      </c>
      <c r="G13" s="4">
        <v>25</v>
      </c>
      <c r="H13" s="266" t="e">
        <f>G13/#REF!</f>
        <v>#REF!</v>
      </c>
      <c r="I13" s="250">
        <f>MAX(I$5:$I12)+1</f>
        <v>7</v>
      </c>
    </row>
    <row r="14" spans="1:9" ht="12" customHeight="1">
      <c r="B14" s="30" t="s">
        <v>782</v>
      </c>
      <c r="C14" s="4">
        <v>-8182.5393157990002</v>
      </c>
      <c r="D14" s="264" t="e">
        <f>C14/#REF!</f>
        <v>#REF!</v>
      </c>
      <c r="E14" s="4">
        <v>0</v>
      </c>
      <c r="F14" s="264" t="e">
        <f>E14/#REF!</f>
        <v>#REF!</v>
      </c>
      <c r="G14" s="4">
        <v>0</v>
      </c>
      <c r="H14" s="266" t="e">
        <f>G14/#REF!</f>
        <v>#REF!</v>
      </c>
      <c r="I14" s="250">
        <f>MAX(I$5:$I13)+1</f>
        <v>8</v>
      </c>
    </row>
    <row r="15" spans="1:9" ht="12" customHeight="1" thickBot="1">
      <c r="B15" s="141" t="s">
        <v>783</v>
      </c>
      <c r="C15" s="158">
        <f>SUM(C7:C14)</f>
        <v>18585</v>
      </c>
      <c r="D15" s="265" t="e">
        <f>C15/#REF!</f>
        <v>#REF!</v>
      </c>
      <c r="E15" s="158">
        <f>SUM(E7:E14)</f>
        <v>33641.069956816005</v>
      </c>
      <c r="F15" s="265" t="e">
        <f>E15/#REF!</f>
        <v>#REF!</v>
      </c>
      <c r="G15" s="158">
        <f>SUM(G7:G14)</f>
        <v>31457.439838068996</v>
      </c>
      <c r="H15" s="267" t="e">
        <f>G15/#REF!</f>
        <v>#REF!</v>
      </c>
      <c r="I15" s="254"/>
    </row>
    <row r="16" spans="1:9" ht="12" customHeight="1">
      <c r="B16" s="2228" t="s">
        <v>752</v>
      </c>
      <c r="C16" s="2228"/>
      <c r="D16" s="2228"/>
      <c r="E16" s="2228"/>
      <c r="F16" s="2228"/>
      <c r="G16" s="2228"/>
      <c r="H16" s="2228"/>
      <c r="I16" s="2228"/>
    </row>
    <row r="18" spans="2:9" ht="12" customHeight="1">
      <c r="B18" s="793" t="s">
        <v>784</v>
      </c>
      <c r="C18" s="1066">
        <f>ROUND(C15,0)-ROUND(BS!Q7,0)</f>
        <v>0</v>
      </c>
      <c r="D18" s="1066"/>
      <c r="E18" s="1066">
        <f>ROUND(E15,0)-ROUND(BS!T7,0)</f>
        <v>0</v>
      </c>
      <c r="F18" s="1066"/>
      <c r="G18" s="1066">
        <f>ROUND(G15,0)-ROUND(BS!U7,0)</f>
        <v>0</v>
      </c>
      <c r="H18" s="794"/>
      <c r="I18" s="257"/>
    </row>
    <row r="20" spans="2:9" ht="19.5" customHeight="1"/>
    <row r="21" spans="2:9" ht="24" customHeight="1">
      <c r="C21" s="257"/>
    </row>
  </sheetData>
  <sortState xmlns:xlrd2="http://schemas.microsoft.com/office/spreadsheetml/2017/richdata2" ref="B7:I14">
    <sortCondition descending="1" ref="G7:G14"/>
  </sortState>
  <mergeCells count="2">
    <mergeCell ref="B16:I16"/>
    <mergeCell ref="B5:I5"/>
  </mergeCells>
  <conditionalFormatting sqref="C18:I18">
    <cfRule type="cellIs" dxfId="14" priority="1" operator="lessThan">
      <formula>0</formula>
    </cfRule>
    <cfRule type="cellIs" dxfId="13" priority="2" operator="greaterThan">
      <formula>0</formula>
    </cfRule>
  </conditionalFormatting>
  <pageMargins left="0.7" right="0.7" top="0.75" bottom="0.75" header="0.3" footer="0.3"/>
  <pageSetup paperSize="9" orientation="portrait" r:id="rId1"/>
  <ignoredErrors>
    <ignoredError sqref="D15:H15" formula="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5279B-67CF-45D0-B5B8-EFC3D644F4C2}">
  <sheetPr codeName="Sheet15"/>
  <dimension ref="A1:Q45"/>
  <sheetViews>
    <sheetView workbookViewId="0"/>
  </sheetViews>
  <sheetFormatPr defaultColWidth="9.140625" defaultRowHeight="12" customHeight="1"/>
  <cols>
    <col min="1" max="1" width="11.5703125" style="12" bestFit="1" customWidth="1"/>
    <col min="2" max="2" width="37.42578125" style="12" bestFit="1" customWidth="1"/>
    <col min="3" max="3" width="8.28515625" style="12" bestFit="1" customWidth="1"/>
    <col min="4" max="4" width="7.7109375" style="12" bestFit="1" customWidth="1"/>
    <col min="5" max="5" width="8.28515625" style="12" bestFit="1" customWidth="1"/>
    <col min="6" max="6" width="7.7109375" style="12" bestFit="1" customWidth="1"/>
    <col min="7" max="7" width="11.42578125" style="12" bestFit="1" customWidth="1"/>
    <col min="8" max="8" width="7.7109375" style="12" bestFit="1" customWidth="1"/>
    <col min="9" max="9" width="4.5703125" style="12" bestFit="1" customWidth="1"/>
    <col min="10" max="10" width="5.42578125" style="12" bestFit="1" customWidth="1"/>
    <col min="11" max="11" width="37.42578125" style="12" bestFit="1" customWidth="1"/>
    <col min="12" max="12" width="7.140625" style="12" bestFit="1" customWidth="1"/>
    <col min="13" max="13" width="6" style="12" bestFit="1" customWidth="1"/>
    <col min="14" max="14" width="6.5703125" style="12" bestFit="1" customWidth="1"/>
    <col min="15" max="15" width="6.28515625" style="12" bestFit="1" customWidth="1"/>
    <col min="16" max="16" width="7.42578125" style="12" bestFit="1" customWidth="1"/>
    <col min="17" max="17" width="6.85546875" style="12" bestFit="1" customWidth="1"/>
    <col min="18" max="16384" width="9.140625" style="12"/>
  </cols>
  <sheetData>
    <row r="1" spans="1:9" s="43" customFormat="1" ht="15.75">
      <c r="A1" s="42" t="str">
        <f>'Cover page'!E16</f>
        <v>Project M</v>
      </c>
    </row>
    <row r="2" spans="1:9" s="44" customFormat="1" ht="18.75">
      <c r="A2" s="1064" t="s">
        <v>785</v>
      </c>
      <c r="B2" s="1065"/>
      <c r="C2" s="1065"/>
      <c r="D2" s="1065"/>
      <c r="E2" s="1065"/>
      <c r="F2" s="1065"/>
      <c r="G2" s="1065"/>
      <c r="H2" s="1065"/>
      <c r="I2" s="1065"/>
    </row>
    <row r="3" spans="1:9" ht="15"/>
    <row r="4" spans="1:9" ht="15"/>
    <row r="5" spans="1:9" ht="19.5" customHeight="1">
      <c r="B5" s="2166" t="s">
        <v>52</v>
      </c>
      <c r="C5" s="2167"/>
      <c r="D5" s="2167"/>
      <c r="E5" s="2167"/>
      <c r="F5" s="2167"/>
      <c r="G5" s="2167"/>
      <c r="H5" s="2167"/>
      <c r="I5" s="2168"/>
    </row>
    <row r="6" spans="1:9" ht="24" customHeight="1">
      <c r="B6" s="37" t="s">
        <v>104</v>
      </c>
      <c r="C6" s="162" t="str">
        <f>BS!Q5</f>
        <v>Dec-21
(Audited)</v>
      </c>
      <c r="D6" s="163" t="s">
        <v>774</v>
      </c>
      <c r="E6" s="162" t="str">
        <f>BS!T5</f>
        <v>Dec-22
(Audited)</v>
      </c>
      <c r="F6" s="163" t="s">
        <v>774</v>
      </c>
      <c r="G6" s="162" t="str">
        <f>BS!U5</f>
        <v>Jun-23
(Non audited)</v>
      </c>
      <c r="H6" s="164" t="s">
        <v>774</v>
      </c>
      <c r="I6" s="251" t="s">
        <v>716</v>
      </c>
    </row>
    <row r="7" spans="1:9" ht="12" customHeight="1">
      <c r="B7" s="30" t="s">
        <v>786</v>
      </c>
      <c r="C7" s="4">
        <v>12834.902281818999</v>
      </c>
      <c r="D7" s="264" t="e">
        <f>C7/#REF!</f>
        <v>#REF!</v>
      </c>
      <c r="E7" s="4">
        <v>21101.586855236001</v>
      </c>
      <c r="F7" s="264" t="e">
        <f>E7/#REF!</f>
        <v>#REF!</v>
      </c>
      <c r="G7" s="4">
        <v>54368.343748480002</v>
      </c>
      <c r="H7" s="272" t="e">
        <f>G7/#REF!</f>
        <v>#REF!</v>
      </c>
      <c r="I7" s="250">
        <f>MAX(I$5:$I6)+1</f>
        <v>1</v>
      </c>
    </row>
    <row r="8" spans="1:9" ht="12" customHeight="1">
      <c r="B8" s="30" t="s">
        <v>309</v>
      </c>
      <c r="C8" s="4">
        <v>68154.206919999997</v>
      </c>
      <c r="D8" s="264" t="e">
        <f>C8/#REF!</f>
        <v>#REF!</v>
      </c>
      <c r="E8" s="4">
        <v>35858.576260000002</v>
      </c>
      <c r="F8" s="264" t="e">
        <f>E8/#REF!</f>
        <v>#REF!</v>
      </c>
      <c r="G8" s="4">
        <v>34735.576260000002</v>
      </c>
      <c r="H8" s="272" t="e">
        <f>G8/#REF!</f>
        <v>#REF!</v>
      </c>
      <c r="I8" s="250">
        <f>MAX(I$5:$I7)+1</f>
        <v>2</v>
      </c>
    </row>
    <row r="9" spans="1:9" ht="12" customHeight="1">
      <c r="B9" s="30" t="s">
        <v>319</v>
      </c>
      <c r="C9" s="4">
        <v>11249.333333333334</v>
      </c>
      <c r="D9" s="264" t="e">
        <f>C9/#REF!</f>
        <v>#REF!</v>
      </c>
      <c r="E9" s="4">
        <v>17753</v>
      </c>
      <c r="F9" s="264" t="e">
        <f>E9/#REF!</f>
        <v>#REF!</v>
      </c>
      <c r="G9" s="4">
        <v>22547</v>
      </c>
      <c r="H9" s="272" t="e">
        <f>G9/#REF!</f>
        <v>#REF!</v>
      </c>
      <c r="I9" s="250">
        <f>MAX(I$5:$I8)+1</f>
        <v>3</v>
      </c>
    </row>
    <row r="10" spans="1:9" ht="12" customHeight="1">
      <c r="B10" s="30" t="s">
        <v>325</v>
      </c>
      <c r="C10" s="4">
        <v>17552.311367511</v>
      </c>
      <c r="D10" s="264" t="e">
        <f>C10/#REF!</f>
        <v>#REF!</v>
      </c>
      <c r="E10" s="4">
        <v>7941.2849999999999</v>
      </c>
      <c r="F10" s="264" t="e">
        <f>E10/#REF!</f>
        <v>#REF!</v>
      </c>
      <c r="G10" s="4">
        <v>10776.436900000001</v>
      </c>
      <c r="H10" s="272" t="e">
        <f>G10/#REF!</f>
        <v>#REF!</v>
      </c>
      <c r="I10" s="250">
        <f>MAX(I$5:$I9)+1</f>
        <v>4</v>
      </c>
    </row>
    <row r="11" spans="1:9" ht="12" customHeight="1">
      <c r="B11" s="30" t="s">
        <v>787</v>
      </c>
      <c r="C11" s="4">
        <v>4860.7247400000006</v>
      </c>
      <c r="D11" s="264" t="e">
        <f>C11/#REF!</f>
        <v>#REF!</v>
      </c>
      <c r="E11" s="4">
        <v>5449.2278040000001</v>
      </c>
      <c r="F11" s="264" t="e">
        <f>E11/#REF!</f>
        <v>#REF!</v>
      </c>
      <c r="G11" s="4">
        <v>6744.0825000000004</v>
      </c>
      <c r="H11" s="272" t="e">
        <f>G11/#REF!</f>
        <v>#REF!</v>
      </c>
      <c r="I11" s="250">
        <f>MAX(I$5:$I10)+1</f>
        <v>5</v>
      </c>
    </row>
    <row r="12" spans="1:9" ht="12" customHeight="1">
      <c r="B12" s="30" t="s">
        <v>788</v>
      </c>
      <c r="C12" s="4">
        <v>1642</v>
      </c>
      <c r="D12" s="264" t="e">
        <f>C12/#REF!</f>
        <v>#REF!</v>
      </c>
      <c r="E12" s="4">
        <v>-491.43686125599993</v>
      </c>
      <c r="F12" s="264" t="e">
        <f>E12/#REF!</f>
        <v>#REF!</v>
      </c>
      <c r="G12" s="4">
        <v>-524.0151714860001</v>
      </c>
      <c r="H12" s="272" t="e">
        <f>G12/#REF!</f>
        <v>#REF!</v>
      </c>
      <c r="I12" s="250">
        <f>MAX(I$5:$I11)+1</f>
        <v>6</v>
      </c>
    </row>
    <row r="13" spans="1:9" ht="12" customHeight="1">
      <c r="B13" s="30" t="s">
        <v>789</v>
      </c>
      <c r="C13" s="4">
        <v>-6186.3004959999998</v>
      </c>
      <c r="D13" s="264" t="e">
        <f>C13/#REF!</f>
        <v>#REF!</v>
      </c>
      <c r="E13" s="4">
        <v>-7264.1125767390004</v>
      </c>
      <c r="F13" s="264" t="e">
        <f>E13/#REF!</f>
        <v>#REF!</v>
      </c>
      <c r="G13" s="4">
        <v>-6746.04921405</v>
      </c>
      <c r="H13" s="272" t="e">
        <f>G13/#REF!</f>
        <v>#REF!</v>
      </c>
      <c r="I13" s="250">
        <f>MAX(I$5:$I12)+1</f>
        <v>7</v>
      </c>
    </row>
    <row r="14" spans="1:9" ht="12" customHeight="1">
      <c r="B14" s="30" t="s">
        <v>790</v>
      </c>
      <c r="C14" s="4">
        <v>0</v>
      </c>
      <c r="D14" s="264" t="e">
        <f>C14/#REF!</f>
        <v>#REF!</v>
      </c>
      <c r="E14" s="4">
        <v>1916</v>
      </c>
      <c r="F14" s="264" t="e">
        <f>E14/#REF!</f>
        <v>#REF!</v>
      </c>
      <c r="G14" s="4">
        <v>0</v>
      </c>
      <c r="H14" s="272" t="e">
        <f>G14/#REF!</f>
        <v>#REF!</v>
      </c>
      <c r="I14" s="250">
        <f>MAX(I$5:$I13)+1</f>
        <v>8</v>
      </c>
    </row>
    <row r="15" spans="1:9" ht="12" customHeight="1">
      <c r="B15" s="30" t="s">
        <v>782</v>
      </c>
      <c r="C15" s="4">
        <v>-51637.17814666334</v>
      </c>
      <c r="D15" s="264" t="e">
        <f>C15/#REF!</f>
        <v>#REF!</v>
      </c>
      <c r="E15" s="4">
        <v>0</v>
      </c>
      <c r="F15" s="264" t="e">
        <f>E15/#REF!</f>
        <v>#REF!</v>
      </c>
      <c r="G15" s="4">
        <v>0</v>
      </c>
      <c r="H15" s="272" t="e">
        <f>G15/#REF!</f>
        <v>#REF!</v>
      </c>
      <c r="I15" s="250">
        <f>MAX(I$5:$I14)+1</f>
        <v>9</v>
      </c>
    </row>
    <row r="16" spans="1:9" ht="12" customHeight="1" thickBot="1">
      <c r="B16" s="141" t="s">
        <v>783</v>
      </c>
      <c r="C16" s="158">
        <f>SUM(C7:C15)</f>
        <v>58470</v>
      </c>
      <c r="D16" s="265" t="e">
        <f>C16/#REF!</f>
        <v>#REF!</v>
      </c>
      <c r="E16" s="158">
        <f>SUM(E7:E15)</f>
        <v>82264.126481240994</v>
      </c>
      <c r="F16" s="265" t="e">
        <f>E16/#REF!</f>
        <v>#REF!</v>
      </c>
      <c r="G16" s="158">
        <f>SUM(G7:G15)</f>
        <v>121901.375022944</v>
      </c>
      <c r="H16" s="273" t="e">
        <f>G16/#REF!</f>
        <v>#REF!</v>
      </c>
      <c r="I16" s="254"/>
    </row>
    <row r="17" spans="2:17" ht="12" customHeight="1">
      <c r="B17" s="2228" t="s">
        <v>752</v>
      </c>
      <c r="C17" s="2228"/>
      <c r="D17" s="2228"/>
      <c r="E17" s="2228"/>
      <c r="F17" s="2228"/>
      <c r="G17" s="2228"/>
      <c r="H17" s="2228"/>
      <c r="I17" s="2228"/>
    </row>
    <row r="19" spans="2:17" ht="12" customHeight="1">
      <c r="B19" s="793" t="s">
        <v>784</v>
      </c>
      <c r="C19" s="1066">
        <f>ROUND(C16,0)-ROUND(BS!Q8,0)</f>
        <v>0</v>
      </c>
      <c r="D19" s="1066"/>
      <c r="E19" s="1066">
        <f>ROUND(E16,0)-ROUND(BS!T8,0)</f>
        <v>0</v>
      </c>
      <c r="F19" s="1066"/>
      <c r="G19" s="1066">
        <f>ROUND(G16,0)-ROUND(BS!U8,0)</f>
        <v>0</v>
      </c>
      <c r="H19" s="794"/>
      <c r="I19" s="257"/>
    </row>
    <row r="21" spans="2:17" ht="19.5" customHeight="1">
      <c r="C21" s="268"/>
      <c r="K21" s="2190" t="s">
        <v>791</v>
      </c>
      <c r="L21" s="2191"/>
      <c r="M21" s="2191"/>
      <c r="N21" s="2191"/>
      <c r="O21" s="2191"/>
      <c r="P21" s="2191"/>
      <c r="Q21" s="2205"/>
    </row>
    <row r="22" spans="2:17" ht="24" customHeight="1">
      <c r="C22" s="269"/>
      <c r="K22" s="37" t="s">
        <v>104</v>
      </c>
      <c r="L22" s="38" t="s">
        <v>792</v>
      </c>
      <c r="M22" s="38" t="s">
        <v>793</v>
      </c>
      <c r="N22" s="38" t="s">
        <v>794</v>
      </c>
      <c r="O22" s="38" t="s">
        <v>795</v>
      </c>
      <c r="P22" s="38" t="s">
        <v>796</v>
      </c>
      <c r="Q22" s="159" t="s">
        <v>783</v>
      </c>
    </row>
    <row r="23" spans="2:17" ht="12" customHeight="1">
      <c r="K23" s="28" t="s">
        <v>797</v>
      </c>
      <c r="L23" s="4"/>
      <c r="M23" s="4"/>
      <c r="N23" s="4"/>
      <c r="O23" s="4"/>
      <c r="P23" s="4"/>
      <c r="Q23" s="160"/>
    </row>
    <row r="24" spans="2:17" ht="12" customHeight="1">
      <c r="K24" s="30" t="str">
        <f>B8</f>
        <v>Local customers (minus advances from customers)</v>
      </c>
      <c r="L24" s="4">
        <f>('גיול חוב תעשיות 2022'!F36)/1000</f>
        <v>-3861.63</v>
      </c>
      <c r="M24" s="4">
        <f>('גיול חוב תעשיות 2022'!E36)/1000</f>
        <v>10.446999999999999</v>
      </c>
      <c r="N24" s="4">
        <f>('גיול חוב תעשיות 2022'!D36)/1000</f>
        <v>-152.47499999999999</v>
      </c>
      <c r="O24" s="4">
        <f>('גיול חוב תעשיות 2022'!C36)/1000</f>
        <v>-217.21700000000001</v>
      </c>
      <c r="P24" s="4">
        <f>('גיול חוב תעשיות 2022'!B36)/1000</f>
        <v>-2608.6950000000002</v>
      </c>
      <c r="Q24" s="160">
        <f>SUM(L24:P24)</f>
        <v>-6829.57</v>
      </c>
    </row>
    <row r="25" spans="2:17" ht="12" customHeight="1">
      <c r="K25" s="30" t="str">
        <f>B11</f>
        <v>Overseas customers (USD)</v>
      </c>
      <c r="L25" s="4">
        <f>('גיול חוב תעשיות 2022'!F116)/1000</f>
        <v>8620.6820000000007</v>
      </c>
      <c r="M25" s="4">
        <f>('גיול חוב תעשיות 2022'!E116)/1000</f>
        <v>1536.2619999999999</v>
      </c>
      <c r="N25" s="4">
        <f>('גיול חוב תעשיות 2022'!D116)/1000</f>
        <v>789.78700000000003</v>
      </c>
      <c r="O25" s="4">
        <f>('גיול חוב תעשיות 2022'!C116)/1000</f>
        <v>323.54000000000002</v>
      </c>
      <c r="P25" s="4">
        <f>('גיול חוב תעשיות 2022'!B116)/1000</f>
        <v>5807.24</v>
      </c>
      <c r="Q25" s="160">
        <f>SUM(L25:P25)</f>
        <v>17077.511000000002</v>
      </c>
    </row>
    <row r="26" spans="2:17" ht="12" customHeight="1">
      <c r="K26" s="30" t="str">
        <f>B7</f>
        <v>Overseas customers (other currency)</v>
      </c>
      <c r="L26" s="4">
        <f>('גיול חוב תעשיות 2022'!F141+'גיול חוב תעשיות 2022'!F144)/1000</f>
        <v>943.73299999999995</v>
      </c>
      <c r="M26" s="4">
        <f>('גיול חוב תעשיות 2022'!E141+'גיול חוב תעשיות 2022'!E144)/1000</f>
        <v>216.07400000000001</v>
      </c>
      <c r="N26" s="4">
        <f>('גיול חוב תעשיות 2022'!D141+'גיול חוב תעשיות 2022'!D144)/1000</f>
        <v>26.823</v>
      </c>
      <c r="O26" s="4">
        <f>('גיול חוב תעשיות 2022'!C141+'גיול חוב תעשיות 2022'!C144)/1000</f>
        <v>0.01</v>
      </c>
      <c r="P26" s="4">
        <f>('גיול חוב תעשיות 2022'!B141+'גיול חוב תעשיות 2022'!B144)/1000</f>
        <v>391.53</v>
      </c>
      <c r="Q26" s="160">
        <f>SUM(L26:P26)</f>
        <v>1578.17</v>
      </c>
    </row>
    <row r="27" spans="2:17" ht="12" customHeight="1">
      <c r="K27" s="795" t="s">
        <v>783</v>
      </c>
      <c r="L27" s="1067">
        <f>SUBTOTAL(9,L24:L26)</f>
        <v>5702.7850000000008</v>
      </c>
      <c r="M27" s="1067">
        <f t="shared" ref="M27:Q27" si="0">SUBTOTAL(9,M24:M26)</f>
        <v>1762.7829999999999</v>
      </c>
      <c r="N27" s="1067">
        <f t="shared" si="0"/>
        <v>664.13499999999999</v>
      </c>
      <c r="O27" s="1067">
        <f t="shared" si="0"/>
        <v>106.33300000000001</v>
      </c>
      <c r="P27" s="1067">
        <f t="shared" si="0"/>
        <v>3590.0749999999998</v>
      </c>
      <c r="Q27" s="796">
        <f t="shared" si="0"/>
        <v>11826.111000000003</v>
      </c>
    </row>
    <row r="28" spans="2:17" ht="12" customHeight="1">
      <c r="K28" s="30"/>
      <c r="L28" s="4"/>
      <c r="M28" s="4"/>
      <c r="N28" s="4"/>
      <c r="O28" s="4"/>
      <c r="P28" s="4"/>
      <c r="Q28" s="160"/>
    </row>
    <row r="29" spans="2:17" ht="12" customHeight="1">
      <c r="K29" s="28" t="s">
        <v>798</v>
      </c>
      <c r="L29" s="4"/>
      <c r="M29" s="4"/>
      <c r="N29" s="4"/>
      <c r="O29" s="4"/>
      <c r="P29" s="4"/>
      <c r="Q29" s="160"/>
    </row>
    <row r="30" spans="2:17" ht="12" customHeight="1">
      <c r="K30" s="30" t="str">
        <f>B8</f>
        <v>Local customers (minus advances from customers)</v>
      </c>
      <c r="L30" s="4">
        <f>('גיול חוב אגשח 2022'!F397)/1000</f>
        <v>23285.982</v>
      </c>
      <c r="M30" s="4">
        <f>('גיול חוב אגשח 2022'!E397)/1000</f>
        <v>1174.2339999999999</v>
      </c>
      <c r="N30" s="4">
        <f>('גיול חוב אגשח 2022'!D397)/1000</f>
        <v>270.44400000000002</v>
      </c>
      <c r="O30" s="4">
        <f>('גיול חוב אגשח 2022'!C397)/1000</f>
        <v>11.587</v>
      </c>
      <c r="P30" s="4">
        <f>('גיול חוב אגשח 2022'!B397)/1000</f>
        <v>-15515.013000000001</v>
      </c>
      <c r="Q30" s="160">
        <f>SUM(L30:P30)</f>
        <v>9227.2339999999986</v>
      </c>
    </row>
    <row r="31" spans="2:17" ht="12" customHeight="1">
      <c r="K31" s="30" t="str">
        <f>B11</f>
        <v>Overseas customers (USD)</v>
      </c>
      <c r="L31" s="4">
        <f>('גיול חוב אגשח 2022'!F418)/1000</f>
        <v>1320.2940000000001</v>
      </c>
      <c r="M31" s="4">
        <f>('גיול חוב אגשח 2022'!E418)/1000</f>
        <v>-30</v>
      </c>
      <c r="N31" s="4">
        <f>('גיול חוב אגשח 2022'!D418)/1000</f>
        <v>-1320</v>
      </c>
      <c r="O31" s="4">
        <f>('גיול חוב אגשח 2022'!C418)/1000</f>
        <v>0</v>
      </c>
      <c r="P31" s="4">
        <f>('גיול חוב אגשח 2022'!B418)/1000</f>
        <v>448.303</v>
      </c>
      <c r="Q31" s="160">
        <f>SUM(L31:P31)</f>
        <v>418.59700000000009</v>
      </c>
    </row>
    <row r="32" spans="2:17" ht="12" customHeight="1">
      <c r="K32" s="30" t="str">
        <f>B7</f>
        <v>Overseas customers (other currency)</v>
      </c>
      <c r="L32" s="4">
        <f>('גיול חוב אגשח 2022'!F422)/1000</f>
        <v>0</v>
      </c>
      <c r="M32" s="4">
        <f>('גיול חוב אגשח 2022'!E422)/1000</f>
        <v>0</v>
      </c>
      <c r="N32" s="4">
        <f>('גיול חוב אגשח 2022'!D422)/1000</f>
        <v>0</v>
      </c>
      <c r="O32" s="4">
        <f>('גיול חוב אגשח 2022'!C422)/1000</f>
        <v>0</v>
      </c>
      <c r="P32" s="4">
        <f>('גיול חוב אגשח 2022'!B422)/1000</f>
        <v>175.155</v>
      </c>
      <c r="Q32" s="160">
        <f>SUM(L32:P32)</f>
        <v>175.155</v>
      </c>
    </row>
    <row r="33" spans="11:17" ht="12" customHeight="1">
      <c r="K33" s="795" t="s">
        <v>783</v>
      </c>
      <c r="L33" s="1067">
        <f>SUBTOTAL(9,L30:L32)</f>
        <v>24606.276000000002</v>
      </c>
      <c r="M33" s="1067">
        <f t="shared" ref="M33" si="1">SUBTOTAL(9,M30:M32)</f>
        <v>1144.2339999999999</v>
      </c>
      <c r="N33" s="1067">
        <f t="shared" ref="N33" si="2">SUBTOTAL(9,N30:N32)</f>
        <v>-1049.556</v>
      </c>
      <c r="O33" s="1067">
        <f t="shared" ref="O33" si="3">SUBTOTAL(9,O30:O32)</f>
        <v>11.587</v>
      </c>
      <c r="P33" s="1067">
        <f t="shared" ref="P33" si="4">SUBTOTAL(9,P30:P32)</f>
        <v>-14891.555</v>
      </c>
      <c r="Q33" s="796">
        <f t="shared" ref="Q33" si="5">SUBTOTAL(9,Q30:Q32)</f>
        <v>9820.985999999999</v>
      </c>
    </row>
    <row r="34" spans="11:17" ht="12" customHeight="1">
      <c r="K34" s="51" t="s">
        <v>799</v>
      </c>
      <c r="L34" s="299">
        <f t="shared" ref="L34:P34" si="6">L27+L33</f>
        <v>30309.061000000002</v>
      </c>
      <c r="M34" s="299">
        <f t="shared" si="6"/>
        <v>2907.0169999999998</v>
      </c>
      <c r="N34" s="299">
        <f t="shared" si="6"/>
        <v>-385.42100000000005</v>
      </c>
      <c r="O34" s="299">
        <f t="shared" si="6"/>
        <v>117.92000000000002</v>
      </c>
      <c r="P34" s="299">
        <f t="shared" si="6"/>
        <v>-11301.48</v>
      </c>
      <c r="Q34" s="410">
        <f>Q27+Q33</f>
        <v>21647.097000000002</v>
      </c>
    </row>
    <row r="35" spans="11:17" ht="12" customHeight="1">
      <c r="K35" s="30"/>
      <c r="L35" s="155"/>
      <c r="M35" s="4"/>
      <c r="N35" s="4"/>
      <c r="O35" s="4"/>
      <c r="P35" s="4"/>
      <c r="Q35" s="160"/>
    </row>
    <row r="36" spans="11:17" ht="12" customHeight="1">
      <c r="K36" s="28" t="s">
        <v>800</v>
      </c>
      <c r="L36" s="155"/>
      <c r="M36" s="4"/>
      <c r="N36" s="4"/>
      <c r="O36" s="4"/>
      <c r="P36" s="4"/>
      <c r="Q36" s="160"/>
    </row>
    <row r="37" spans="11:17" ht="12" customHeight="1">
      <c r="K37" s="30" t="str">
        <f>B8</f>
        <v>Local customers (minus advances from customers)</v>
      </c>
      <c r="L37" s="155"/>
      <c r="M37" s="4"/>
      <c r="N37" s="4"/>
      <c r="O37" s="4"/>
      <c r="P37" s="4"/>
      <c r="Q37" s="160">
        <v>35809</v>
      </c>
    </row>
    <row r="38" spans="11:17" ht="12" customHeight="1">
      <c r="K38" s="30" t="str">
        <f>B9</f>
        <v>Receivables - Sales</v>
      </c>
      <c r="L38" s="155"/>
      <c r="M38" s="4"/>
      <c r="N38" s="4"/>
      <c r="O38" s="4"/>
      <c r="P38" s="4"/>
      <c r="Q38" s="160">
        <v>17753</v>
      </c>
    </row>
    <row r="39" spans="11:17" ht="12" customHeight="1">
      <c r="K39" s="30" t="str">
        <f>B12</f>
        <v>Other customers</v>
      </c>
      <c r="L39" s="155"/>
      <c r="M39" s="4"/>
      <c r="N39" s="4"/>
      <c r="O39" s="4"/>
      <c r="P39" s="4"/>
      <c r="Q39" s="160">
        <v>598</v>
      </c>
    </row>
    <row r="40" spans="11:17" ht="12" customHeight="1">
      <c r="K40" s="30" t="str">
        <f>B10</f>
        <v>Checks for collection</v>
      </c>
      <c r="L40" s="155"/>
      <c r="M40" s="4"/>
      <c r="N40" s="4"/>
      <c r="O40" s="4"/>
      <c r="P40" s="4"/>
      <c r="Q40" s="160">
        <v>7893</v>
      </c>
    </row>
    <row r="41" spans="11:17" ht="12" customHeight="1">
      <c r="K41" s="30" t="str">
        <f>B13</f>
        <v>less provision for doubtful debts</v>
      </c>
      <c r="L41" s="155"/>
      <c r="M41" s="4"/>
      <c r="N41" s="4"/>
      <c r="O41" s="4"/>
      <c r="P41" s="4"/>
      <c r="Q41" s="160">
        <v>-4943.353994739</v>
      </c>
    </row>
    <row r="42" spans="11:17" ht="12" customHeight="1">
      <c r="K42" s="795" t="s">
        <v>783</v>
      </c>
      <c r="L42" s="1067">
        <f t="shared" ref="L42:P42" si="7">SUBTOTAL(9,L37:L41)</f>
        <v>0</v>
      </c>
      <c r="M42" s="1067">
        <f t="shared" si="7"/>
        <v>0</v>
      </c>
      <c r="N42" s="1067">
        <f t="shared" si="7"/>
        <v>0</v>
      </c>
      <c r="O42" s="1067">
        <f t="shared" si="7"/>
        <v>0</v>
      </c>
      <c r="P42" s="1067">
        <f t="shared" si="7"/>
        <v>0</v>
      </c>
      <c r="Q42" s="796">
        <f>SUBTOTAL(9,Q37:Q41)</f>
        <v>57109.646005260998</v>
      </c>
    </row>
    <row r="43" spans="11:17" ht="12" customHeight="1">
      <c r="K43" s="30"/>
      <c r="L43" s="155"/>
      <c r="M43" s="4"/>
      <c r="N43" s="4"/>
      <c r="O43" s="4"/>
      <c r="P43" s="4"/>
      <c r="Q43" s="160"/>
    </row>
    <row r="44" spans="11:17" ht="12" customHeight="1" thickBot="1">
      <c r="K44" s="141" t="s">
        <v>801</v>
      </c>
      <c r="L44" s="158"/>
      <c r="M44" s="158"/>
      <c r="N44" s="158"/>
      <c r="O44" s="158"/>
      <c r="P44" s="158"/>
      <c r="Q44" s="161"/>
    </row>
    <row r="45" spans="11:17" ht="12" customHeight="1">
      <c r="K45" s="2228" t="s">
        <v>752</v>
      </c>
      <c r="L45" s="2228"/>
      <c r="M45" s="2228"/>
      <c r="N45" s="2228"/>
      <c r="O45" s="2228"/>
      <c r="P45" s="2228"/>
      <c r="Q45" s="2228"/>
    </row>
  </sheetData>
  <sortState xmlns:xlrd2="http://schemas.microsoft.com/office/spreadsheetml/2017/richdata2" ref="B7:I13">
    <sortCondition descending="1" ref="G7:G13"/>
  </sortState>
  <mergeCells count="4">
    <mergeCell ref="B5:I5"/>
    <mergeCell ref="B17:I17"/>
    <mergeCell ref="K21:Q21"/>
    <mergeCell ref="K45:Q45"/>
  </mergeCells>
  <conditionalFormatting sqref="C19:I19">
    <cfRule type="cellIs" dxfId="12" priority="1" operator="lessThan">
      <formula>0</formula>
    </cfRule>
    <cfRule type="cellIs" dxfId="11" priority="2" operator="greaterThan">
      <formula>0</formula>
    </cfRule>
  </conditionalFormatting>
  <pageMargins left="0.7" right="0.7" top="0.75" bottom="0.75" header="0.3" footer="0.3"/>
  <pageSetup paperSize="9" orientation="portrait" r:id="rId1"/>
  <ignoredErrors>
    <ignoredError sqref="D16:F16"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7A4C3-0C1D-40A8-8567-1825E66D1A73}">
  <sheetPr codeName="Sheet16"/>
  <dimension ref="A1:I28"/>
  <sheetViews>
    <sheetView workbookViewId="0"/>
  </sheetViews>
  <sheetFormatPr defaultColWidth="9.140625" defaultRowHeight="12" customHeight="1"/>
  <cols>
    <col min="1" max="1" width="11.5703125" style="12" bestFit="1" customWidth="1"/>
    <col min="2" max="2" width="34.5703125" style="12" bestFit="1" customWidth="1"/>
    <col min="3" max="3" width="8.28515625" style="12" bestFit="1" customWidth="1"/>
    <col min="4" max="4" width="7.7109375" style="12" bestFit="1" customWidth="1"/>
    <col min="5" max="5" width="8.28515625" style="12" bestFit="1" customWidth="1"/>
    <col min="6" max="6" width="7.7109375" style="12" bestFit="1" customWidth="1"/>
    <col min="7" max="7" width="11.42578125" style="12" bestFit="1" customWidth="1"/>
    <col min="8" max="8" width="7.7109375" style="12" bestFit="1" customWidth="1"/>
    <col min="9" max="9" width="4.5703125" style="12" bestFit="1" customWidth="1"/>
    <col min="10" max="10" width="5.42578125" style="12" bestFit="1" customWidth="1"/>
    <col min="11" max="16384" width="9.140625" style="12"/>
  </cols>
  <sheetData>
    <row r="1" spans="1:9" s="43" customFormat="1" ht="15.75">
      <c r="A1" s="42" t="str">
        <f>'Cover page'!E16</f>
        <v>Project M</v>
      </c>
    </row>
    <row r="2" spans="1:9" s="44" customFormat="1" ht="18.75">
      <c r="A2" s="1064" t="s">
        <v>121</v>
      </c>
      <c r="B2" s="1065"/>
      <c r="C2" s="1065"/>
      <c r="D2" s="1065"/>
      <c r="E2" s="1065"/>
      <c r="F2" s="1065"/>
      <c r="G2" s="1065"/>
      <c r="H2" s="1065"/>
      <c r="I2" s="1065"/>
    </row>
    <row r="3" spans="1:9" ht="15"/>
    <row r="4" spans="1:9" ht="15"/>
    <row r="5" spans="1:9" ht="19.5" customHeight="1">
      <c r="B5" s="2166" t="s">
        <v>121</v>
      </c>
      <c r="C5" s="2167"/>
      <c r="D5" s="2167"/>
      <c r="E5" s="2167"/>
      <c r="F5" s="2167"/>
      <c r="G5" s="2167"/>
      <c r="H5" s="2167"/>
      <c r="I5" s="2168"/>
    </row>
    <row r="6" spans="1:9" ht="24" customHeight="1">
      <c r="B6" s="37" t="s">
        <v>104</v>
      </c>
      <c r="C6" s="162" t="str">
        <f>BS!Q5</f>
        <v>Dec-21
(Audited)</v>
      </c>
      <c r="D6" s="163" t="s">
        <v>774</v>
      </c>
      <c r="E6" s="162" t="str">
        <f>BS!T5</f>
        <v>Dec-22
(Audited)</v>
      </c>
      <c r="F6" s="163" t="s">
        <v>774</v>
      </c>
      <c r="G6" s="162" t="str">
        <f>BS!U5</f>
        <v>Jun-23
(Non audited)</v>
      </c>
      <c r="H6" s="164" t="s">
        <v>774</v>
      </c>
      <c r="I6" s="251" t="s">
        <v>716</v>
      </c>
    </row>
    <row r="7" spans="1:9" ht="12" customHeight="1">
      <c r="B7" s="30" t="s">
        <v>354</v>
      </c>
      <c r="C7" s="4">
        <v>1836.3635950000003</v>
      </c>
      <c r="D7" s="264" t="e">
        <f>C7/#REF!</f>
        <v>#REF!</v>
      </c>
      <c r="E7" s="4">
        <v>4800.7819679999993</v>
      </c>
      <c r="F7" s="264" t="e">
        <f>E7/#REF!</f>
        <v>#REF!</v>
      </c>
      <c r="G7" s="4">
        <v>9059.8105678000011</v>
      </c>
      <c r="H7" s="272" t="e">
        <f>G7/#REF!</f>
        <v>#REF!</v>
      </c>
      <c r="I7" s="250">
        <f>MAX(I$5:$I6)+1</f>
        <v>1</v>
      </c>
    </row>
    <row r="8" spans="1:9" ht="12" customHeight="1">
      <c r="B8" s="30" t="s">
        <v>356</v>
      </c>
      <c r="C8" s="4">
        <v>5314.3746457589996</v>
      </c>
      <c r="D8" s="264" t="e">
        <f>C8/#REF!</f>
        <v>#REF!</v>
      </c>
      <c r="E8" s="4">
        <v>4928.0577518840009</v>
      </c>
      <c r="F8" s="264" t="e">
        <f>E8/#REF!</f>
        <v>#REF!</v>
      </c>
      <c r="G8" s="4">
        <v>6466.3751251780004</v>
      </c>
      <c r="H8" s="272" t="e">
        <f>G8/#REF!</f>
        <v>#REF!</v>
      </c>
      <c r="I8" s="250">
        <f>MAX(I$5:$I7)+1</f>
        <v>2</v>
      </c>
    </row>
    <row r="9" spans="1:9" ht="12" customHeight="1">
      <c r="B9" s="30" t="s">
        <v>802</v>
      </c>
      <c r="C9" s="4">
        <v>2483.643865</v>
      </c>
      <c r="D9" s="264" t="e">
        <f>C9/#REF!</f>
        <v>#REF!</v>
      </c>
      <c r="E9" s="4">
        <v>5195.0212877000004</v>
      </c>
      <c r="F9" s="264" t="e">
        <f>E9/#REF!</f>
        <v>#REF!</v>
      </c>
      <c r="G9" s="4">
        <v>2935.2724017630003</v>
      </c>
      <c r="H9" s="272" t="e">
        <f>G9/#REF!</f>
        <v>#REF!</v>
      </c>
      <c r="I9" s="250">
        <f>MAX(I$5:$I8)+1</f>
        <v>3</v>
      </c>
    </row>
    <row r="10" spans="1:9" ht="12" customHeight="1">
      <c r="B10" s="30" t="s">
        <v>352</v>
      </c>
      <c r="C10" s="4">
        <v>1.6162919999999998</v>
      </c>
      <c r="D10" s="264" t="e">
        <f>C10/#REF!</f>
        <v>#REF!</v>
      </c>
      <c r="E10" s="4">
        <v>1239.0647849999998</v>
      </c>
      <c r="F10" s="264" t="e">
        <f>E10/#REF!</f>
        <v>#REF!</v>
      </c>
      <c r="G10" s="4">
        <v>2570.9313999999999</v>
      </c>
      <c r="H10" s="272" t="e">
        <f>G10/#REF!</f>
        <v>#REF!</v>
      </c>
      <c r="I10" s="250">
        <f>MAX(I$5:$I9)+1</f>
        <v>4</v>
      </c>
    </row>
    <row r="11" spans="1:9" ht="12" customHeight="1">
      <c r="B11" s="30" t="s">
        <v>803</v>
      </c>
      <c r="C11" s="4">
        <v>2941.8705399999999</v>
      </c>
      <c r="D11" s="264" t="e">
        <f>C11/#REF!</f>
        <v>#REF!</v>
      </c>
      <c r="E11" s="4">
        <v>2050.3463740679999</v>
      </c>
      <c r="F11" s="264" t="e">
        <f>E11/#REF!</f>
        <v>#REF!</v>
      </c>
      <c r="G11" s="4">
        <v>1998.0375778170001</v>
      </c>
      <c r="H11" s="272" t="e">
        <f>G11/#REF!</f>
        <v>#REF!</v>
      </c>
      <c r="I11" s="250">
        <f>MAX(I$5:$I10)+1</f>
        <v>5</v>
      </c>
    </row>
    <row r="12" spans="1:9" ht="12" customHeight="1">
      <c r="B12" s="30" t="s">
        <v>804</v>
      </c>
      <c r="C12" s="4">
        <v>0</v>
      </c>
      <c r="D12" s="264" t="e">
        <f>C12/#REF!</f>
        <v>#REF!</v>
      </c>
      <c r="E12" s="4">
        <v>843</v>
      </c>
      <c r="F12" s="264" t="e">
        <f>E12/#REF!</f>
        <v>#REF!</v>
      </c>
      <c r="G12" s="4">
        <v>1385</v>
      </c>
      <c r="H12" s="272" t="e">
        <f>G12/#REF!</f>
        <v>#REF!</v>
      </c>
      <c r="I12" s="250">
        <f>MAX(I$5:$I11)+1</f>
        <v>6</v>
      </c>
    </row>
    <row r="13" spans="1:9" ht="12" customHeight="1">
      <c r="B13" s="30" t="s">
        <v>805</v>
      </c>
      <c r="C13" s="4">
        <v>489</v>
      </c>
      <c r="D13" s="264" t="e">
        <f>C13/#REF!</f>
        <v>#REF!</v>
      </c>
      <c r="E13" s="4">
        <v>406</v>
      </c>
      <c r="F13" s="264" t="e">
        <f>E13/#REF!</f>
        <v>#REF!</v>
      </c>
      <c r="G13" s="4">
        <v>1222</v>
      </c>
      <c r="H13" s="272" t="e">
        <f>G13/#REF!</f>
        <v>#REF!</v>
      </c>
      <c r="I13" s="250">
        <f>MAX(I$5:$I12)+1</f>
        <v>7</v>
      </c>
    </row>
    <row r="14" spans="1:9" ht="12" customHeight="1">
      <c r="B14" s="30" t="s">
        <v>806</v>
      </c>
      <c r="C14" s="4">
        <v>975</v>
      </c>
      <c r="D14" s="264" t="e">
        <f>C14/#REF!</f>
        <v>#REF!</v>
      </c>
      <c r="E14" s="4">
        <v>56</v>
      </c>
      <c r="F14" s="264" t="e">
        <f>E14/#REF!</f>
        <v>#REF!</v>
      </c>
      <c r="G14" s="4">
        <v>663</v>
      </c>
      <c r="H14" s="272" t="e">
        <f>G14/#REF!</f>
        <v>#REF!</v>
      </c>
      <c r="I14" s="250">
        <f>MAX(I$5:$I13)+1</f>
        <v>8</v>
      </c>
    </row>
    <row r="15" spans="1:9" ht="12" customHeight="1">
      <c r="B15" s="30" t="s">
        <v>348</v>
      </c>
      <c r="C15" s="4">
        <v>620.53553999999986</v>
      </c>
      <c r="D15" s="264" t="e">
        <f>C15/#REF!</f>
        <v>#REF!</v>
      </c>
      <c r="E15" s="4">
        <v>1283.351262486</v>
      </c>
      <c r="F15" s="264" t="e">
        <f>E15/#REF!</f>
        <v>#REF!</v>
      </c>
      <c r="G15" s="4">
        <v>631.25428440699989</v>
      </c>
      <c r="H15" s="272" t="e">
        <f>G15/#REF!</f>
        <v>#REF!</v>
      </c>
      <c r="I15" s="250">
        <f>MAX(I$5:$I14)+1</f>
        <v>9</v>
      </c>
    </row>
    <row r="16" spans="1:9" ht="12" customHeight="1">
      <c r="B16" s="30" t="s">
        <v>807</v>
      </c>
      <c r="C16" s="4">
        <v>0</v>
      </c>
      <c r="D16" s="264" t="e">
        <f>C16/#REF!</f>
        <v>#REF!</v>
      </c>
      <c r="E16" s="4">
        <v>0</v>
      </c>
      <c r="F16" s="264" t="e">
        <f>E16/#REF!</f>
        <v>#REF!</v>
      </c>
      <c r="G16" s="4">
        <v>0</v>
      </c>
      <c r="H16" s="272" t="e">
        <f>G16/#REF!</f>
        <v>#REF!</v>
      </c>
      <c r="I16" s="250">
        <f>MAX(I$5:$I15)+1</f>
        <v>10</v>
      </c>
    </row>
    <row r="17" spans="2:9" ht="12" customHeight="1">
      <c r="B17" s="30" t="s">
        <v>808</v>
      </c>
      <c r="C17" s="4">
        <v>0</v>
      </c>
      <c r="D17" s="264" t="e">
        <f>C17/#REF!</f>
        <v>#REF!</v>
      </c>
      <c r="E17" s="4">
        <v>0</v>
      </c>
      <c r="F17" s="264" t="e">
        <f>E17/#REF!</f>
        <v>#REF!</v>
      </c>
      <c r="G17" s="4">
        <v>0</v>
      </c>
      <c r="H17" s="272" t="e">
        <f>G17/#REF!</f>
        <v>#REF!</v>
      </c>
      <c r="I17" s="250">
        <f>MAX(I$5:$I16)+1</f>
        <v>11</v>
      </c>
    </row>
    <row r="18" spans="2:9" ht="12" customHeight="1">
      <c r="B18" s="30" t="s">
        <v>360</v>
      </c>
      <c r="C18" s="4">
        <v>91.299000000000007</v>
      </c>
      <c r="D18" s="264" t="e">
        <f>C18/#REF!</f>
        <v>#REF!</v>
      </c>
      <c r="E18" s="4">
        <v>0</v>
      </c>
      <c r="F18" s="264" t="e">
        <f>E18/#REF!</f>
        <v>#REF!</v>
      </c>
      <c r="G18" s="4">
        <v>0</v>
      </c>
      <c r="H18" s="272" t="e">
        <f>G18/#REF!</f>
        <v>#REF!</v>
      </c>
      <c r="I18" s="250">
        <f>MAX(I$5:$I17)+1</f>
        <v>12</v>
      </c>
    </row>
    <row r="19" spans="2:9" ht="12" customHeight="1">
      <c r="B19" s="30" t="s">
        <v>809</v>
      </c>
      <c r="C19" s="4">
        <v>0</v>
      </c>
      <c r="D19" s="264" t="e">
        <f>C19/#REF!</f>
        <v>#REF!</v>
      </c>
      <c r="E19" s="4">
        <v>0</v>
      </c>
      <c r="F19" s="264" t="e">
        <f>E19/#REF!</f>
        <v>#REF!</v>
      </c>
      <c r="G19" s="4">
        <v>0</v>
      </c>
      <c r="H19" s="272" t="e">
        <f>G19/#REF!</f>
        <v>#REF!</v>
      </c>
      <c r="I19" s="250">
        <f>MAX(I$5:$I18)+1</f>
        <v>13</v>
      </c>
    </row>
    <row r="20" spans="2:9" ht="12" customHeight="1">
      <c r="B20" s="30" t="s">
        <v>810</v>
      </c>
      <c r="C20" s="4">
        <v>0</v>
      </c>
      <c r="D20" s="264" t="e">
        <f>C20/#REF!</f>
        <v>#REF!</v>
      </c>
      <c r="E20" s="4">
        <v>0</v>
      </c>
      <c r="F20" s="264" t="e">
        <f>E20/#REF!</f>
        <v>#REF!</v>
      </c>
      <c r="G20" s="4">
        <v>0</v>
      </c>
      <c r="H20" s="272" t="e">
        <f>G20/#REF!</f>
        <v>#REF!</v>
      </c>
      <c r="I20" s="250">
        <f>MAX(I$5:$I19)+1</f>
        <v>14</v>
      </c>
    </row>
    <row r="21" spans="2:9" ht="12" customHeight="1">
      <c r="B21" s="30" t="s">
        <v>782</v>
      </c>
      <c r="C21" s="4">
        <v>-432.70347775899972</v>
      </c>
      <c r="D21" s="264" t="e">
        <f>C21/#REF!</f>
        <v>#REF!</v>
      </c>
      <c r="E21" s="4">
        <v>0</v>
      </c>
      <c r="F21" s="264" t="e">
        <f>E21/#REF!</f>
        <v>#REF!</v>
      </c>
      <c r="G21" s="4">
        <v>0</v>
      </c>
      <c r="H21" s="272" t="e">
        <f>G21/#REF!</f>
        <v>#REF!</v>
      </c>
      <c r="I21" s="250">
        <f>MAX(I$5:$I20)+1</f>
        <v>15</v>
      </c>
    </row>
    <row r="22" spans="2:9" ht="12" customHeight="1" thickBot="1">
      <c r="B22" s="141" t="s">
        <v>783</v>
      </c>
      <c r="C22" s="158">
        <f>SUM(C7:C21)</f>
        <v>14321</v>
      </c>
      <c r="D22" s="265" t="e">
        <f>C22/#REF!</f>
        <v>#REF!</v>
      </c>
      <c r="E22" s="158">
        <f>SUM(E7:E21)</f>
        <v>20801.623429138002</v>
      </c>
      <c r="F22" s="265" t="e">
        <f>E22/#REF!</f>
        <v>#REF!</v>
      </c>
      <c r="G22" s="158">
        <f>SUM(G7:G21)</f>
        <v>26931.681356965</v>
      </c>
      <c r="H22" s="273" t="e">
        <f>G22/#REF!</f>
        <v>#REF!</v>
      </c>
      <c r="I22" s="254"/>
    </row>
    <row r="23" spans="2:9" ht="12" customHeight="1">
      <c r="B23" s="2228" t="s">
        <v>752</v>
      </c>
      <c r="C23" s="2228"/>
      <c r="D23" s="2228"/>
      <c r="E23" s="2228"/>
      <c r="F23" s="2228"/>
      <c r="G23" s="2228"/>
      <c r="H23" s="2228"/>
      <c r="I23" s="2228"/>
    </row>
    <row r="25" spans="2:9" ht="12" customHeight="1">
      <c r="B25" s="793" t="s">
        <v>784</v>
      </c>
      <c r="C25" s="1066">
        <f>ROUND(C22,0)-ROUND(BS!Q10,0)</f>
        <v>0</v>
      </c>
      <c r="D25" s="1066"/>
      <c r="E25" s="1066">
        <f>ROUND(E22,0)-ROUND(BS!T10,0)</f>
        <v>0</v>
      </c>
      <c r="F25" s="1066"/>
      <c r="G25" s="1066">
        <f>ROUND(G22,0)-ROUND(BS!U10,0)</f>
        <v>0</v>
      </c>
      <c r="H25" s="794"/>
      <c r="I25" s="257"/>
    </row>
    <row r="27" spans="2:9" ht="19.5" customHeight="1">
      <c r="C27" s="268"/>
    </row>
    <row r="28" spans="2:9" ht="24" customHeight="1">
      <c r="C28" s="269"/>
    </row>
  </sheetData>
  <sortState xmlns:xlrd2="http://schemas.microsoft.com/office/spreadsheetml/2017/richdata2" ref="B7:I20">
    <sortCondition descending="1" ref="G7:G20"/>
  </sortState>
  <mergeCells count="2">
    <mergeCell ref="B5:I5"/>
    <mergeCell ref="B23:I23"/>
  </mergeCells>
  <conditionalFormatting sqref="C25:I25">
    <cfRule type="cellIs" dxfId="10" priority="1" operator="lessThan">
      <formula>0</formula>
    </cfRule>
    <cfRule type="cellIs" dxfId="9" priority="2" operator="greaterThan">
      <formula>0</formula>
    </cfRule>
  </conditionalFormatting>
  <pageMargins left="0.7" right="0.7" top="0.75" bottom="0.75" header="0.3" footer="0.3"/>
  <pageSetup paperSize="9" orientation="portrait" r:id="rId1"/>
  <ignoredErrors>
    <ignoredError sqref="D22:H22" formula="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003F-5DAF-4B01-9616-3F03F9000A29}">
  <sheetPr codeName="Sheet17"/>
  <dimension ref="A1:L27"/>
  <sheetViews>
    <sheetView workbookViewId="0"/>
  </sheetViews>
  <sheetFormatPr defaultColWidth="9.140625" defaultRowHeight="12" customHeight="1"/>
  <cols>
    <col min="1" max="1" width="3.7109375" style="12" customWidth="1"/>
    <col min="2" max="2" width="42.140625" style="12" bestFit="1" customWidth="1"/>
    <col min="3" max="4" width="8.28515625" style="12" bestFit="1" customWidth="1"/>
    <col min="5" max="5" width="11.42578125" style="157" bestFit="1" customWidth="1"/>
    <col min="6" max="6" width="4.5703125" style="12" bestFit="1" customWidth="1"/>
    <col min="7" max="8" width="9.140625" style="12"/>
    <col min="9" max="9" width="12.42578125" style="12" bestFit="1" customWidth="1"/>
    <col min="10" max="11" width="9.140625" style="12"/>
    <col min="12" max="12" width="14.28515625" style="12" bestFit="1" customWidth="1"/>
    <col min="13" max="16384" width="9.140625" style="12"/>
  </cols>
  <sheetData>
    <row r="1" spans="1:12" s="43" customFormat="1" ht="15.75">
      <c r="A1" s="42" t="str">
        <f>'Cover page'!E16</f>
        <v>Project M</v>
      </c>
      <c r="E1" s="154"/>
    </row>
    <row r="2" spans="1:12" s="44" customFormat="1" ht="18.75">
      <c r="A2" s="1064" t="s">
        <v>811</v>
      </c>
      <c r="B2" s="1065"/>
      <c r="C2" s="1065"/>
      <c r="D2" s="1065"/>
      <c r="E2" s="1068"/>
      <c r="F2" s="1065"/>
      <c r="G2" s="1065"/>
      <c r="H2" s="1065"/>
      <c r="I2" s="1065"/>
      <c r="J2" s="1065"/>
      <c r="K2" s="1065"/>
      <c r="L2" s="1065"/>
    </row>
    <row r="3" spans="1:12" ht="15"/>
    <row r="4" spans="1:12" ht="19.5" customHeight="1">
      <c r="B4" s="2166" t="s">
        <v>811</v>
      </c>
      <c r="C4" s="2167"/>
      <c r="D4" s="2167"/>
      <c r="E4" s="2167"/>
      <c r="F4" s="2168"/>
    </row>
    <row r="5" spans="1:12" ht="24" customHeight="1">
      <c r="B5" s="37" t="s">
        <v>104</v>
      </c>
      <c r="C5" s="38" t="str">
        <f>BS!Q5</f>
        <v>Dec-21
(Audited)</v>
      </c>
      <c r="D5" s="38" t="str">
        <f>BS!T5</f>
        <v>Dec-22
(Audited)</v>
      </c>
      <c r="E5" s="39" t="str">
        <f>BS!U5</f>
        <v>Jun-23
(Non audited)</v>
      </c>
      <c r="F5" s="251" t="s">
        <v>716</v>
      </c>
    </row>
    <row r="6" spans="1:12" ht="12" customHeight="1">
      <c r="B6" s="30" t="s">
        <v>812</v>
      </c>
      <c r="C6" s="165">
        <v>44754.750635999997</v>
      </c>
      <c r="D6" s="165">
        <v>53920.557070000003</v>
      </c>
      <c r="E6" s="166">
        <v>62934.669406399997</v>
      </c>
      <c r="F6" s="250">
        <f>MAX(F$5:$I5)+1</f>
        <v>1</v>
      </c>
    </row>
    <row r="7" spans="1:12" ht="12" customHeight="1">
      <c r="B7" s="30" t="s">
        <v>372</v>
      </c>
      <c r="C7" s="165">
        <v>24637.462075901996</v>
      </c>
      <c r="D7" s="165">
        <v>34274.957212000001</v>
      </c>
      <c r="E7" s="166">
        <v>34185.717300000004</v>
      </c>
      <c r="F7" s="250">
        <f>MAX(F$5:$I6)+1</f>
        <v>2</v>
      </c>
    </row>
    <row r="8" spans="1:12" ht="12" customHeight="1">
      <c r="B8" s="30" t="s">
        <v>388</v>
      </c>
      <c r="C8" s="165">
        <v>2721</v>
      </c>
      <c r="D8" s="165">
        <v>3634</v>
      </c>
      <c r="E8" s="166">
        <v>8395</v>
      </c>
      <c r="F8" s="250">
        <f>MAX(F$5:$I7)+1</f>
        <v>3</v>
      </c>
    </row>
    <row r="9" spans="1:12" ht="12" customHeight="1">
      <c r="B9" s="274" t="s">
        <v>813</v>
      </c>
      <c r="C9" s="165">
        <v>9145.1206700000002</v>
      </c>
      <c r="D9" s="165">
        <v>6488.9613470000004</v>
      </c>
      <c r="E9" s="166">
        <v>4931.8906999999999</v>
      </c>
      <c r="F9" s="250">
        <f>MAX(F$5:$I8)+1</f>
        <v>4</v>
      </c>
    </row>
    <row r="10" spans="1:12" ht="12" customHeight="1">
      <c r="B10" s="30" t="s">
        <v>378</v>
      </c>
      <c r="C10" s="165">
        <v>8222</v>
      </c>
      <c r="D10" s="165">
        <v>5927</v>
      </c>
      <c r="E10" s="166">
        <v>3366</v>
      </c>
      <c r="F10" s="250">
        <f>MAX(F$5:$I9)+1</f>
        <v>5</v>
      </c>
    </row>
    <row r="11" spans="1:12" ht="12" customHeight="1">
      <c r="B11" s="30" t="s">
        <v>384</v>
      </c>
      <c r="C11" s="165">
        <v>0</v>
      </c>
      <c r="D11" s="165">
        <v>1905.1438570399998</v>
      </c>
      <c r="E11" s="166">
        <v>1937.2177709609998</v>
      </c>
      <c r="F11" s="250">
        <f>MAX(F$5:$I10)+1</f>
        <v>6</v>
      </c>
      <c r="L11" s="316">
        <v>39706493.290000007</v>
      </c>
    </row>
    <row r="12" spans="1:12" ht="12" customHeight="1">
      <c r="B12" s="30" t="s">
        <v>374</v>
      </c>
      <c r="C12" s="165">
        <v>0</v>
      </c>
      <c r="D12" s="165">
        <v>0</v>
      </c>
      <c r="E12" s="166">
        <v>0</v>
      </c>
      <c r="F12" s="250">
        <f>MAX(F$5:$I11)+1</f>
        <v>7</v>
      </c>
    </row>
    <row r="13" spans="1:12" ht="12" customHeight="1">
      <c r="B13" s="30" t="s">
        <v>814</v>
      </c>
      <c r="C13" s="165">
        <v>0</v>
      </c>
      <c r="D13" s="165">
        <v>-500</v>
      </c>
      <c r="E13" s="166">
        <v>0</v>
      </c>
      <c r="F13" s="250">
        <f>MAX(F$5:$I12)+1</f>
        <v>8</v>
      </c>
      <c r="L13" s="314">
        <v>45633000</v>
      </c>
    </row>
    <row r="14" spans="1:12" ht="12" customHeight="1">
      <c r="B14" s="30" t="s">
        <v>392</v>
      </c>
      <c r="C14" s="165">
        <v>0</v>
      </c>
      <c r="D14" s="165">
        <v>0</v>
      </c>
      <c r="E14" s="166">
        <v>0</v>
      </c>
      <c r="F14" s="250">
        <f>MAX(F$5:$I13)+1</f>
        <v>9</v>
      </c>
      <c r="L14" s="314">
        <v>-4784000</v>
      </c>
    </row>
    <row r="15" spans="1:12" ht="12" customHeight="1">
      <c r="B15" s="30" t="s">
        <v>390</v>
      </c>
      <c r="C15" s="165">
        <v>12392</v>
      </c>
      <c r="D15" s="165">
        <v>-500</v>
      </c>
      <c r="E15" s="166">
        <v>-1000</v>
      </c>
      <c r="F15" s="250">
        <f>MAX(F$5:$I14)+1</f>
        <v>10</v>
      </c>
      <c r="L15" s="315">
        <f>SUM(L13:L14)</f>
        <v>40849000</v>
      </c>
    </row>
    <row r="16" spans="1:12" ht="12" customHeight="1">
      <c r="B16" s="30" t="s">
        <v>386</v>
      </c>
      <c r="C16" s="165">
        <v>-439</v>
      </c>
      <c r="D16" s="165">
        <v>-1439</v>
      </c>
      <c r="E16" s="166">
        <v>-1439</v>
      </c>
      <c r="F16" s="250">
        <f>MAX(F$5:$I15)+1</f>
        <v>11</v>
      </c>
    </row>
    <row r="17" spans="2:12" ht="12" customHeight="1">
      <c r="B17" s="30" t="s">
        <v>815</v>
      </c>
      <c r="C17" s="165">
        <v>-3064</v>
      </c>
      <c r="D17" s="165">
        <v>-4784</v>
      </c>
      <c r="E17" s="166">
        <v>-4432</v>
      </c>
      <c r="F17" s="250">
        <f>MAX(F$5:$I16)+1</f>
        <v>12</v>
      </c>
    </row>
    <row r="18" spans="2:12" ht="12" customHeight="1">
      <c r="B18" s="30" t="s">
        <v>782</v>
      </c>
      <c r="C18" s="165">
        <v>-19057.33338190199</v>
      </c>
      <c r="D18" s="165">
        <v>0</v>
      </c>
      <c r="E18" s="166">
        <v>0</v>
      </c>
      <c r="F18" s="250">
        <f>MAX(F$5:$I17)+1</f>
        <v>13</v>
      </c>
      <c r="L18" s="257">
        <f>L11-L15</f>
        <v>-1142506.7099999934</v>
      </c>
    </row>
    <row r="19" spans="2:12" ht="12" customHeight="1" thickBot="1">
      <c r="B19" s="45" t="s">
        <v>816</v>
      </c>
      <c r="C19" s="167">
        <f>SUM(C6:C18)</f>
        <v>79312</v>
      </c>
      <c r="D19" s="167">
        <f>SUM(D6:D18)</f>
        <v>98927.619486040014</v>
      </c>
      <c r="E19" s="168">
        <f>SUM(E6:E18)</f>
        <v>108879.49517736099</v>
      </c>
      <c r="F19" s="254"/>
    </row>
    <row r="20" spans="2:12" ht="22.5" customHeight="1">
      <c r="B20" s="2229" t="s">
        <v>752</v>
      </c>
      <c r="C20" s="2229"/>
      <c r="D20" s="2229"/>
      <c r="E20" s="2229"/>
      <c r="F20" s="2229"/>
    </row>
    <row r="21" spans="2:12" ht="12" customHeight="1">
      <c r="F21" s="258"/>
    </row>
    <row r="23" spans="2:12" ht="12" customHeight="1">
      <c r="B23" s="793" t="s">
        <v>267</v>
      </c>
      <c r="C23" s="1069">
        <f>ROUND(C19,0)-ROUND(BS!Q11,0)</f>
        <v>0</v>
      </c>
      <c r="D23" s="1069">
        <f>ROUND(D19,0)-ROUND(BS!T11,0)</f>
        <v>0</v>
      </c>
      <c r="E23" s="797">
        <f>ROUND(E19,0)-ROUND(BS!U11,0)</f>
        <v>0</v>
      </c>
    </row>
    <row r="27" spans="2:12" ht="12" customHeight="1">
      <c r="C27" s="257"/>
    </row>
  </sheetData>
  <sortState xmlns:xlrd2="http://schemas.microsoft.com/office/spreadsheetml/2017/richdata2" ref="B6:F17">
    <sortCondition descending="1" ref="E6:E17"/>
  </sortState>
  <mergeCells count="2">
    <mergeCell ref="B4:F4"/>
    <mergeCell ref="B20:F20"/>
  </mergeCells>
  <conditionalFormatting sqref="C23:E23">
    <cfRule type="cellIs" dxfId="8" priority="1" operator="greaterThan">
      <formula>0</formula>
    </cfRule>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G34"/>
  <sheetViews>
    <sheetView workbookViewId="0"/>
  </sheetViews>
  <sheetFormatPr defaultColWidth="9.140625" defaultRowHeight="15"/>
  <cols>
    <col min="1" max="1" width="2.85546875" style="12" customWidth="1"/>
    <col min="2" max="2" width="36.7109375" style="12" bestFit="1" customWidth="1"/>
    <col min="3" max="3" width="11.85546875" style="12" bestFit="1" customWidth="1"/>
    <col min="4" max="4" width="14.7109375" style="12" bestFit="1" customWidth="1"/>
    <col min="5" max="5" width="7.85546875" style="12" bestFit="1" customWidth="1"/>
    <col min="6" max="6" width="12.7109375" style="12" bestFit="1" customWidth="1"/>
    <col min="7" max="7" width="7.7109375" style="12" bestFit="1" customWidth="1"/>
    <col min="8" max="8" width="10" style="12" bestFit="1" customWidth="1"/>
    <col min="9" max="16384" width="9.140625" style="12"/>
  </cols>
  <sheetData>
    <row r="1" spans="1:7" s="40" customFormat="1" ht="15.75">
      <c r="A1" s="22" t="str">
        <f>'Cover page'!$E$16</f>
        <v>Project M</v>
      </c>
    </row>
    <row r="2" spans="1:7" s="41" customFormat="1" ht="18.75">
      <c r="A2" s="885" t="s">
        <v>817</v>
      </c>
      <c r="B2" s="888"/>
      <c r="C2" s="888"/>
      <c r="D2" s="888"/>
      <c r="E2" s="888"/>
      <c r="F2" s="888"/>
      <c r="G2" s="888"/>
    </row>
    <row r="4" spans="1:7" ht="19.5" customHeight="1">
      <c r="B4" s="2231" t="s">
        <v>818</v>
      </c>
      <c r="C4" s="2232"/>
      <c r="D4" s="2232"/>
      <c r="E4" s="2232"/>
      <c r="F4" s="2232"/>
      <c r="G4" s="2233"/>
    </row>
    <row r="5" spans="1:7" ht="24" customHeight="1">
      <c r="B5" s="53" t="s">
        <v>103</v>
      </c>
      <c r="C5" s="54" t="s">
        <v>819</v>
      </c>
      <c r="D5" s="54" t="s">
        <v>820</v>
      </c>
      <c r="E5" s="54" t="s">
        <v>821</v>
      </c>
      <c r="F5" s="54" t="s">
        <v>822</v>
      </c>
      <c r="G5" s="286" t="s">
        <v>783</v>
      </c>
    </row>
    <row r="6" spans="1:7" ht="12" customHeight="1">
      <c r="B6" s="60" t="s">
        <v>823</v>
      </c>
      <c r="C6" s="61"/>
      <c r="D6" s="61"/>
      <c r="E6" s="61"/>
      <c r="F6" s="61"/>
      <c r="G6" s="287"/>
    </row>
    <row r="7" spans="1:7" ht="12" customHeight="1">
      <c r="B7" s="58" t="s">
        <v>824</v>
      </c>
      <c r="C7" s="275">
        <v>152120</v>
      </c>
      <c r="D7" s="275">
        <v>14729</v>
      </c>
      <c r="E7" s="276">
        <v>9481</v>
      </c>
      <c r="F7" s="275">
        <v>15004</v>
      </c>
      <c r="G7" s="288">
        <f t="shared" ref="G7:G15" si="0">SUM(C7:F7)</f>
        <v>191334</v>
      </c>
    </row>
    <row r="8" spans="1:7" ht="12" customHeight="1">
      <c r="B8" s="56" t="s">
        <v>825</v>
      </c>
      <c r="C8" s="277">
        <v>12503</v>
      </c>
      <c r="D8" s="277">
        <v>978</v>
      </c>
      <c r="E8" s="278">
        <v>1498</v>
      </c>
      <c r="F8" s="277">
        <v>5390</v>
      </c>
      <c r="G8" s="289">
        <f t="shared" si="0"/>
        <v>20369</v>
      </c>
    </row>
    <row r="9" spans="1:7" ht="12" customHeight="1">
      <c r="B9" s="56" t="s">
        <v>826</v>
      </c>
      <c r="C9" s="277">
        <v>0</v>
      </c>
      <c r="D9" s="277">
        <v>126</v>
      </c>
      <c r="E9" s="278">
        <v>0</v>
      </c>
      <c r="F9" s="277">
        <v>716</v>
      </c>
      <c r="G9" s="289">
        <f t="shared" si="0"/>
        <v>842</v>
      </c>
    </row>
    <row r="10" spans="1:7" ht="12" customHeight="1">
      <c r="B10" s="56" t="s">
        <v>827</v>
      </c>
      <c r="C10" s="277">
        <v>0</v>
      </c>
      <c r="D10" s="277">
        <v>-9</v>
      </c>
      <c r="E10" s="278">
        <v>-176</v>
      </c>
      <c r="F10" s="277">
        <v>0</v>
      </c>
      <c r="G10" s="289">
        <f t="shared" si="0"/>
        <v>-185</v>
      </c>
    </row>
    <row r="11" spans="1:7" ht="12" customHeight="1">
      <c r="B11" s="56" t="s">
        <v>828</v>
      </c>
      <c r="C11" s="277">
        <v>1865</v>
      </c>
      <c r="D11" s="277">
        <v>378</v>
      </c>
      <c r="E11" s="278">
        <v>72</v>
      </c>
      <c r="F11" s="277">
        <v>247</v>
      </c>
      <c r="G11" s="289">
        <f t="shared" si="0"/>
        <v>2562</v>
      </c>
    </row>
    <row r="12" spans="1:7" ht="12" customHeight="1">
      <c r="B12" s="59" t="s">
        <v>829</v>
      </c>
      <c r="C12" s="276">
        <f>SUM(C7:C11)</f>
        <v>166488</v>
      </c>
      <c r="D12" s="276">
        <f>SUM(D7:D11)</f>
        <v>16202</v>
      </c>
      <c r="E12" s="276">
        <f>SUM(E7:E11)</f>
        <v>10875</v>
      </c>
      <c r="F12" s="276">
        <f>SUM(F7:F11)</f>
        <v>21357</v>
      </c>
      <c r="G12" s="290">
        <f t="shared" si="0"/>
        <v>214922</v>
      </c>
    </row>
    <row r="13" spans="1:7" ht="12" customHeight="1">
      <c r="B13" s="56" t="s">
        <v>825</v>
      </c>
      <c r="C13" s="277"/>
      <c r="D13" s="277"/>
      <c r="E13" s="278"/>
      <c r="F13" s="277"/>
      <c r="G13" s="289">
        <f t="shared" si="0"/>
        <v>0</v>
      </c>
    </row>
    <row r="14" spans="1:7" ht="12" customHeight="1">
      <c r="B14" s="56" t="s">
        <v>827</v>
      </c>
      <c r="C14" s="277"/>
      <c r="D14" s="277"/>
      <c r="E14" s="278"/>
      <c r="F14" s="277"/>
      <c r="G14" s="289">
        <f t="shared" si="0"/>
        <v>0</v>
      </c>
    </row>
    <row r="15" spans="1:7" ht="12" customHeight="1">
      <c r="B15" s="59" t="s">
        <v>830</v>
      </c>
      <c r="C15" s="276"/>
      <c r="D15" s="276"/>
      <c r="E15" s="276"/>
      <c r="F15" s="276"/>
      <c r="G15" s="290">
        <f t="shared" si="0"/>
        <v>0</v>
      </c>
    </row>
    <row r="16" spans="1:7" ht="12" customHeight="1">
      <c r="B16" s="55" t="s">
        <v>831</v>
      </c>
      <c r="C16" s="279"/>
      <c r="D16" s="279"/>
      <c r="E16" s="279"/>
      <c r="F16" s="279"/>
      <c r="G16" s="291"/>
    </row>
    <row r="17" spans="2:7" ht="12" customHeight="1">
      <c r="B17" s="58" t="s">
        <v>824</v>
      </c>
      <c r="C17" s="275">
        <v>102361</v>
      </c>
      <c r="D17" s="275">
        <v>13179</v>
      </c>
      <c r="E17" s="276">
        <v>5717</v>
      </c>
      <c r="F17" s="275">
        <v>5436</v>
      </c>
      <c r="G17" s="288">
        <f t="shared" ref="G17:G24" si="1">SUM(C17:F17)</f>
        <v>126693</v>
      </c>
    </row>
    <row r="18" spans="2:7" ht="12" customHeight="1">
      <c r="B18" s="56" t="s">
        <v>825</v>
      </c>
      <c r="C18" s="277">
        <v>6843</v>
      </c>
      <c r="D18" s="277">
        <v>792</v>
      </c>
      <c r="E18" s="278">
        <v>1075</v>
      </c>
      <c r="F18" s="277">
        <v>713</v>
      </c>
      <c r="G18" s="289">
        <f t="shared" si="1"/>
        <v>9423</v>
      </c>
    </row>
    <row r="19" spans="2:7" ht="12" customHeight="1">
      <c r="B19" s="56" t="s">
        <v>827</v>
      </c>
      <c r="C19" s="277">
        <v>0</v>
      </c>
      <c r="D19" s="277">
        <v>-1</v>
      </c>
      <c r="E19" s="278">
        <v>-75</v>
      </c>
      <c r="F19" s="277">
        <v>0</v>
      </c>
      <c r="G19" s="289">
        <f t="shared" si="1"/>
        <v>-76</v>
      </c>
    </row>
    <row r="20" spans="2:7" ht="12" customHeight="1">
      <c r="B20" s="56" t="s">
        <v>828</v>
      </c>
      <c r="C20" s="277">
        <v>-2318</v>
      </c>
      <c r="D20" s="277">
        <v>959</v>
      </c>
      <c r="E20" s="278">
        <v>-326</v>
      </c>
      <c r="F20" s="277">
        <v>218</v>
      </c>
      <c r="G20" s="289">
        <f t="shared" si="1"/>
        <v>-1467</v>
      </c>
    </row>
    <row r="21" spans="2:7" ht="12" customHeight="1">
      <c r="B21" s="59" t="s">
        <v>829</v>
      </c>
      <c r="C21" s="276">
        <f>SUM(C17:C20)</f>
        <v>106886</v>
      </c>
      <c r="D21" s="276">
        <f>SUM(D17:D20)</f>
        <v>14929</v>
      </c>
      <c r="E21" s="276">
        <f>SUM(E17:E20)</f>
        <v>6391</v>
      </c>
      <c r="F21" s="276">
        <f>SUM(F17:F20)</f>
        <v>6367</v>
      </c>
      <c r="G21" s="290">
        <f t="shared" si="1"/>
        <v>134573</v>
      </c>
    </row>
    <row r="22" spans="2:7" ht="12" customHeight="1">
      <c r="B22" s="56" t="s">
        <v>825</v>
      </c>
      <c r="C22" s="277"/>
      <c r="D22" s="277"/>
      <c r="E22" s="278"/>
      <c r="F22" s="277"/>
      <c r="G22" s="289">
        <f t="shared" si="1"/>
        <v>0</v>
      </c>
    </row>
    <row r="23" spans="2:7" ht="12" customHeight="1">
      <c r="B23" s="56" t="s">
        <v>827</v>
      </c>
      <c r="C23" s="277"/>
      <c r="D23" s="277"/>
      <c r="E23" s="278"/>
      <c r="F23" s="277"/>
      <c r="G23" s="289">
        <f t="shared" si="1"/>
        <v>0</v>
      </c>
    </row>
    <row r="24" spans="2:7" ht="12" customHeight="1">
      <c r="B24" s="59" t="s">
        <v>830</v>
      </c>
      <c r="C24" s="276"/>
      <c r="D24" s="276"/>
      <c r="E24" s="276"/>
      <c r="F24" s="276"/>
      <c r="G24" s="290">
        <f t="shared" si="1"/>
        <v>0</v>
      </c>
    </row>
    <row r="25" spans="2:7" ht="12" customHeight="1">
      <c r="B25" s="55" t="s">
        <v>832</v>
      </c>
      <c r="C25" s="278"/>
      <c r="D25" s="278"/>
      <c r="E25" s="278"/>
      <c r="F25" s="278"/>
      <c r="G25" s="292"/>
    </row>
    <row r="26" spans="2:7" ht="12" customHeight="1">
      <c r="B26" s="151">
        <v>44531</v>
      </c>
      <c r="C26" s="280">
        <f>C7-C17</f>
        <v>49759</v>
      </c>
      <c r="D26" s="280">
        <f>D7-D17</f>
        <v>1550</v>
      </c>
      <c r="E26" s="280">
        <f>E7-E17</f>
        <v>3764</v>
      </c>
      <c r="F26" s="280">
        <f>F7-F17</f>
        <v>9568</v>
      </c>
      <c r="G26" s="293">
        <f>SUM(C26:F26)</f>
        <v>64641</v>
      </c>
    </row>
    <row r="27" spans="2:7" ht="12" customHeight="1">
      <c r="B27" s="152">
        <v>44926</v>
      </c>
      <c r="C27" s="282">
        <f>C12-C21</f>
        <v>59602</v>
      </c>
      <c r="D27" s="282">
        <f>D12-D21</f>
        <v>1273</v>
      </c>
      <c r="E27" s="282">
        <f>E12-E21</f>
        <v>4484</v>
      </c>
      <c r="F27" s="282">
        <f>F12-F21</f>
        <v>14990</v>
      </c>
      <c r="G27" s="294">
        <f>SUM(C27:F27)</f>
        <v>80349</v>
      </c>
    </row>
    <row r="28" spans="2:7" ht="12" customHeight="1" thickBot="1">
      <c r="B28" s="153">
        <v>45199</v>
      </c>
      <c r="C28" s="281">
        <f>C15-C24</f>
        <v>0</v>
      </c>
      <c r="D28" s="281">
        <f>D15-D24</f>
        <v>0</v>
      </c>
      <c r="E28" s="281">
        <f>E15-E24</f>
        <v>0</v>
      </c>
      <c r="F28" s="281">
        <f>F15-F24</f>
        <v>0</v>
      </c>
      <c r="G28" s="295">
        <f>SUM(C28:F28)</f>
        <v>0</v>
      </c>
    </row>
    <row r="29" spans="2:7" ht="12" customHeight="1">
      <c r="B29" s="2230" t="s">
        <v>752</v>
      </c>
      <c r="C29" s="2230"/>
      <c r="D29" s="2230"/>
      <c r="E29" s="2230"/>
      <c r="F29" s="2230"/>
      <c r="G29" s="2230"/>
    </row>
    <row r="30" spans="2:7" ht="12" customHeight="1">
      <c r="B30" s="57"/>
      <c r="C30" s="57"/>
      <c r="D30" s="57"/>
      <c r="E30" s="57"/>
      <c r="F30" s="57"/>
      <c r="G30" s="57"/>
    </row>
    <row r="31" spans="2:7">
      <c r="G31" s="1070" t="s">
        <v>264</v>
      </c>
    </row>
    <row r="32" spans="2:7">
      <c r="G32" s="150">
        <f>G26-BS!Q19</f>
        <v>0</v>
      </c>
    </row>
    <row r="33" spans="7:7">
      <c r="G33" s="150">
        <f>G27-BS!T19</f>
        <v>0</v>
      </c>
    </row>
    <row r="34" spans="7:7">
      <c r="G34" s="798">
        <f>G28-BS!U19</f>
        <v>-102384</v>
      </c>
    </row>
  </sheetData>
  <mergeCells count="2">
    <mergeCell ref="B29:G29"/>
    <mergeCell ref="B4:G4"/>
  </mergeCells>
  <conditionalFormatting sqref="G32:G34">
    <cfRule type="cellIs" dxfId="7" priority="1" operator="lessThan">
      <formula>0</formula>
    </cfRule>
    <cfRule type="cellIs" dxfId="6" priority="2" operator="greaterThan">
      <formula>0</formula>
    </cfRule>
  </conditionalFormatting>
  <pageMargins left="0.7" right="0.7" top="0.75" bottom="0.75" header="0.3" footer="0.3"/>
  <pageSetup paperSize="9" orientation="portrait" r:id="rId1"/>
  <ignoredErrors>
    <ignoredError sqref="A1" unlockedFormula="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1CC63-28EB-4BD8-8D8B-E6EEB3695064}">
  <sheetPr codeName="Sheet19"/>
  <dimension ref="A1:S34"/>
  <sheetViews>
    <sheetView workbookViewId="0"/>
  </sheetViews>
  <sheetFormatPr defaultColWidth="9.140625" defaultRowHeight="12" customHeight="1"/>
  <cols>
    <col min="1" max="1" width="11.5703125" style="12" bestFit="1" customWidth="1"/>
    <col min="2" max="2" width="30.140625" style="12" bestFit="1" customWidth="1"/>
    <col min="3" max="3" width="8.28515625" style="12" bestFit="1" customWidth="1"/>
    <col min="4" max="4" width="7.85546875" style="12" bestFit="1" customWidth="1"/>
    <col min="5" max="5" width="8.28515625" style="12" bestFit="1" customWidth="1"/>
    <col min="6" max="6" width="7.85546875" style="12" bestFit="1" customWidth="1"/>
    <col min="7" max="7" width="11.42578125" style="12" bestFit="1" customWidth="1"/>
    <col min="8" max="8" width="7.85546875" style="12" bestFit="1" customWidth="1"/>
    <col min="9" max="9" width="4.5703125" style="12" bestFit="1" customWidth="1"/>
    <col min="10" max="10" width="5.42578125" style="12" bestFit="1" customWidth="1"/>
    <col min="11" max="11" width="12.42578125" style="12" bestFit="1" customWidth="1"/>
    <col min="12" max="12" width="5.5703125" style="12" bestFit="1" customWidth="1"/>
    <col min="13" max="13" width="5.42578125" style="12" bestFit="1" customWidth="1"/>
    <col min="14" max="15" width="6.28515625" style="12" bestFit="1" customWidth="1"/>
    <col min="16" max="16" width="7.140625" style="12" bestFit="1" customWidth="1"/>
    <col min="17" max="17" width="7.7109375" style="12" bestFit="1" customWidth="1"/>
    <col min="18" max="18" width="5.85546875" style="12" customWidth="1"/>
    <col min="19" max="19" width="5.5703125" style="12" customWidth="1"/>
    <col min="20" max="16384" width="9.140625" style="12"/>
  </cols>
  <sheetData>
    <row r="1" spans="1:9" s="43" customFormat="1" ht="15.75">
      <c r="A1" s="42" t="str">
        <f>'Cover page'!E16</f>
        <v>Project M</v>
      </c>
    </row>
    <row r="2" spans="1:9" s="44" customFormat="1" ht="18.75">
      <c r="A2" s="1064" t="s">
        <v>833</v>
      </c>
      <c r="B2" s="1065"/>
      <c r="C2" s="1065"/>
      <c r="D2" s="1065"/>
      <c r="E2" s="1065"/>
      <c r="F2" s="1065"/>
      <c r="G2" s="1065"/>
      <c r="H2" s="1065"/>
      <c r="I2" s="1065"/>
    </row>
    <row r="3" spans="1:9" ht="15"/>
    <row r="4" spans="1:9" ht="15"/>
    <row r="5" spans="1:9" ht="19.5" customHeight="1">
      <c r="B5" s="2190" t="s">
        <v>48</v>
      </c>
      <c r="C5" s="2191"/>
      <c r="D5" s="2191"/>
      <c r="E5" s="2191"/>
      <c r="F5" s="2191"/>
      <c r="G5" s="2191"/>
      <c r="H5" s="2191"/>
      <c r="I5" s="2205"/>
    </row>
    <row r="6" spans="1:9" ht="24" customHeight="1">
      <c r="B6" s="37" t="s">
        <v>104</v>
      </c>
      <c r="C6" s="162" t="str">
        <f>BS!Q5</f>
        <v>Dec-21
(Audited)</v>
      </c>
      <c r="D6" s="163" t="s">
        <v>834</v>
      </c>
      <c r="E6" s="162" t="str">
        <f>BS!T5</f>
        <v>Dec-22
(Audited)</v>
      </c>
      <c r="F6" s="163" t="s">
        <v>834</v>
      </c>
      <c r="G6" s="162" t="str">
        <f>BS!U5</f>
        <v>Jun-23
(Non audited)</v>
      </c>
      <c r="H6" s="164" t="s">
        <v>834</v>
      </c>
      <c r="I6" s="251" t="s">
        <v>716</v>
      </c>
    </row>
    <row r="7" spans="1:9" ht="12" customHeight="1">
      <c r="B7" s="30" t="s">
        <v>835</v>
      </c>
      <c r="C7" s="285">
        <v>37470</v>
      </c>
      <c r="D7" s="262">
        <f>C7/$C$14</f>
        <v>1.0753027607185903</v>
      </c>
      <c r="E7" s="285">
        <v>24543.120640000001</v>
      </c>
      <c r="F7" s="283">
        <f>E7/$E$14</f>
        <v>0.49836747706211632</v>
      </c>
      <c r="G7" s="285">
        <v>28312.120640000001</v>
      </c>
      <c r="H7" s="270">
        <f>G7/$G$14</f>
        <v>0.46875475134332634</v>
      </c>
      <c r="I7" s="250">
        <f>MAX(I$5:$I6)+1</f>
        <v>1</v>
      </c>
    </row>
    <row r="8" spans="1:9" ht="12" customHeight="1">
      <c r="B8" s="30" t="s">
        <v>601</v>
      </c>
      <c r="C8" s="285">
        <v>14702.33821</v>
      </c>
      <c r="D8" s="262">
        <f t="shared" ref="D8:D13" si="0">C8/$C$14</f>
        <v>0.42192326838087585</v>
      </c>
      <c r="E8" s="285">
        <v>12270.337629</v>
      </c>
      <c r="F8" s="283">
        <f>E8/$E$14</f>
        <v>0.24915891082321143</v>
      </c>
      <c r="G8" s="285">
        <v>13376.266800000001</v>
      </c>
      <c r="H8" s="270">
        <f>G8/$G$14</f>
        <v>0.22146658307457648</v>
      </c>
      <c r="I8" s="250">
        <f>MAX(I$5:$I7)+1</f>
        <v>2</v>
      </c>
    </row>
    <row r="9" spans="1:9" ht="12" customHeight="1">
      <c r="B9" s="30" t="s">
        <v>603</v>
      </c>
      <c r="C9" s="285">
        <v>3492.643710455</v>
      </c>
      <c r="D9" s="262">
        <f t="shared" si="0"/>
        <v>0.10023083597701314</v>
      </c>
      <c r="E9" s="285">
        <v>11008.576839876001</v>
      </c>
      <c r="F9" s="283">
        <f>E9/$E$14</f>
        <v>0.22353786000594941</v>
      </c>
      <c r="G9" s="285">
        <v>17955.191046649998</v>
      </c>
      <c r="H9" s="270">
        <f>G9/$G$14</f>
        <v>0.29727837138780777</v>
      </c>
      <c r="I9" s="250">
        <f>MAX(I$5:$I8)+1</f>
        <v>3</v>
      </c>
    </row>
    <row r="10" spans="1:9" ht="12" customHeight="1">
      <c r="B10" s="30" t="s">
        <v>611</v>
      </c>
      <c r="C10" s="285">
        <v>17</v>
      </c>
      <c r="D10" s="262">
        <f t="shared" si="0"/>
        <v>4.8786087355794067E-4</v>
      </c>
      <c r="E10" s="285">
        <v>1425</v>
      </c>
      <c r="F10" s="283">
        <f>E10/$E$14</f>
        <v>2.8935752108722703E-2</v>
      </c>
      <c r="G10" s="285">
        <v>755</v>
      </c>
      <c r="H10" s="270">
        <f>G10/$G$14</f>
        <v>1.2500294194289338E-2</v>
      </c>
      <c r="I10" s="250">
        <f>MAX(I$5:$I9)+1</f>
        <v>4</v>
      </c>
    </row>
    <row r="11" spans="1:9" ht="12" customHeight="1">
      <c r="B11" s="30" t="s">
        <v>836</v>
      </c>
      <c r="C11" s="285">
        <v>1847</v>
      </c>
      <c r="D11" s="262">
        <f t="shared" si="0"/>
        <v>5.3004649027148021E-2</v>
      </c>
      <c r="E11" s="285">
        <v>0</v>
      </c>
      <c r="F11" s="283">
        <f t="shared" ref="F11:F13" si="1">E11/$E$14</f>
        <v>0</v>
      </c>
      <c r="G11" s="285">
        <v>0</v>
      </c>
      <c r="H11" s="270">
        <f t="shared" ref="H11:H13" si="2">G11/$G$14</f>
        <v>0</v>
      </c>
      <c r="I11" s="250">
        <f>MAX(I$5:$I10)+1</f>
        <v>5</v>
      </c>
    </row>
    <row r="12" spans="1:9" ht="12" customHeight="1">
      <c r="B12" s="30" t="s">
        <v>609</v>
      </c>
      <c r="C12" s="285">
        <v>21</v>
      </c>
      <c r="D12" s="262">
        <f t="shared" si="0"/>
        <v>6.0265166733627961E-4</v>
      </c>
      <c r="E12" s="285">
        <v>0</v>
      </c>
      <c r="F12" s="283">
        <f t="shared" si="1"/>
        <v>0</v>
      </c>
      <c r="G12" s="285">
        <v>0</v>
      </c>
      <c r="H12" s="270">
        <f t="shared" si="2"/>
        <v>0</v>
      </c>
      <c r="I12" s="250">
        <f>MAX(I$5:$I11)+1</f>
        <v>6</v>
      </c>
    </row>
    <row r="13" spans="1:9" ht="12" customHeight="1">
      <c r="B13" s="30" t="s">
        <v>782</v>
      </c>
      <c r="C13" s="285">
        <v>-22703.981920455</v>
      </c>
      <c r="D13" s="262">
        <f t="shared" si="0"/>
        <v>-0.65155202664452161</v>
      </c>
      <c r="E13" s="285">
        <v>0</v>
      </c>
      <c r="F13" s="283">
        <f t="shared" si="1"/>
        <v>0</v>
      </c>
      <c r="G13" s="285">
        <v>0</v>
      </c>
      <c r="H13" s="270">
        <f t="shared" si="2"/>
        <v>0</v>
      </c>
      <c r="I13" s="250">
        <f>MAX(I$5:$I12)+1</f>
        <v>7</v>
      </c>
    </row>
    <row r="14" spans="1:9" ht="12" customHeight="1" thickBot="1">
      <c r="B14" s="141" t="s">
        <v>783</v>
      </c>
      <c r="C14" s="158">
        <f>SUM(C7:C13)</f>
        <v>34846</v>
      </c>
      <c r="D14" s="263">
        <f>C14/$C$14</f>
        <v>1</v>
      </c>
      <c r="E14" s="158">
        <f>SUM(E7:E13)</f>
        <v>49247.035108876007</v>
      </c>
      <c r="F14" s="284">
        <f>E14/$E$14</f>
        <v>1</v>
      </c>
      <c r="G14" s="158">
        <f>SUM(G7:G13)</f>
        <v>60398.578486650003</v>
      </c>
      <c r="H14" s="271">
        <f>G14/$G$14</f>
        <v>1</v>
      </c>
      <c r="I14" s="254"/>
    </row>
    <row r="15" spans="1:9" ht="12" customHeight="1">
      <c r="B15" s="2228" t="s">
        <v>752</v>
      </c>
      <c r="C15" s="2228"/>
      <c r="D15" s="2228"/>
      <c r="E15" s="2228"/>
      <c r="F15" s="2228"/>
      <c r="G15" s="2228"/>
      <c r="H15" s="2228"/>
      <c r="I15" s="2228"/>
    </row>
    <row r="17" spans="2:19" ht="12" customHeight="1">
      <c r="B17" s="793" t="s">
        <v>784</v>
      </c>
      <c r="C17" s="1071">
        <f>ROUND(C14,0)-ROUND(BS!Q28,0)</f>
        <v>0</v>
      </c>
      <c r="D17" s="1071"/>
      <c r="E17" s="1071">
        <f>ROUND(E14,0)-ROUND(BS!T28,0)</f>
        <v>0</v>
      </c>
      <c r="F17" s="1071"/>
      <c r="G17" s="1071">
        <f>ROUND(G14,0)-ROUND(BS!U28,0)</f>
        <v>0</v>
      </c>
      <c r="H17" s="1072"/>
      <c r="I17" s="257"/>
    </row>
    <row r="19" spans="2:19" ht="19.5" customHeight="1">
      <c r="K19" s="23" t="s">
        <v>837</v>
      </c>
      <c r="L19" s="24"/>
      <c r="M19" s="24"/>
      <c r="N19" s="24"/>
      <c r="O19" s="24"/>
      <c r="P19" s="24"/>
      <c r="Q19" s="24"/>
      <c r="R19" s="24"/>
      <c r="S19" s="27"/>
    </row>
    <row r="20" spans="2:19" ht="24" customHeight="1">
      <c r="K20" s="37" t="s">
        <v>104</v>
      </c>
      <c r="L20" s="38" t="s">
        <v>792</v>
      </c>
      <c r="M20" s="38" t="s">
        <v>793</v>
      </c>
      <c r="N20" s="38" t="s">
        <v>794</v>
      </c>
      <c r="O20" s="38" t="s">
        <v>795</v>
      </c>
      <c r="P20" s="38" t="s">
        <v>838</v>
      </c>
      <c r="Q20" s="38" t="s">
        <v>839</v>
      </c>
      <c r="R20" s="38" t="s">
        <v>840</v>
      </c>
      <c r="S20" s="159" t="s">
        <v>783</v>
      </c>
    </row>
    <row r="21" spans="2:19" ht="12" customHeight="1">
      <c r="C21" s="257"/>
      <c r="K21" s="30"/>
      <c r="L21" s="4"/>
      <c r="M21" s="4"/>
      <c r="N21" s="4"/>
      <c r="O21" s="4"/>
      <c r="P21" s="4"/>
      <c r="Q21" s="4"/>
      <c r="R21" s="4"/>
      <c r="S21" s="160">
        <f t="shared" ref="S21:S32" si="3">SUM(L21:R21)</f>
        <v>0</v>
      </c>
    </row>
    <row r="22" spans="2:19" ht="12" customHeight="1">
      <c r="K22" s="30"/>
      <c r="L22" s="4"/>
      <c r="M22" s="4"/>
      <c r="N22" s="4"/>
      <c r="O22" s="4"/>
      <c r="P22" s="4"/>
      <c r="Q22" s="4"/>
      <c r="R22" s="4"/>
      <c r="S22" s="160">
        <f t="shared" si="3"/>
        <v>0</v>
      </c>
    </row>
    <row r="23" spans="2:19" ht="12" customHeight="1">
      <c r="K23" s="30"/>
      <c r="L23" s="4"/>
      <c r="M23" s="4"/>
      <c r="N23" s="4"/>
      <c r="O23" s="4"/>
      <c r="P23" s="4"/>
      <c r="Q23" s="4"/>
      <c r="R23" s="4"/>
      <c r="S23" s="160">
        <f t="shared" si="3"/>
        <v>0</v>
      </c>
    </row>
    <row r="24" spans="2:19" ht="12" customHeight="1">
      <c r="K24" s="30"/>
      <c r="L24" s="4"/>
      <c r="M24" s="4"/>
      <c r="N24" s="4"/>
      <c r="O24" s="4"/>
      <c r="P24" s="4"/>
      <c r="Q24" s="4"/>
      <c r="R24" s="4"/>
      <c r="S24" s="160">
        <f t="shared" si="3"/>
        <v>0</v>
      </c>
    </row>
    <row r="25" spans="2:19" ht="12" customHeight="1">
      <c r="K25" s="30"/>
      <c r="L25" s="4"/>
      <c r="M25" s="4"/>
      <c r="N25" s="4"/>
      <c r="O25" s="4"/>
      <c r="P25" s="4"/>
      <c r="Q25" s="4"/>
      <c r="R25" s="4"/>
      <c r="S25" s="160">
        <f t="shared" si="3"/>
        <v>0</v>
      </c>
    </row>
    <row r="26" spans="2:19" ht="12" customHeight="1">
      <c r="K26" s="30"/>
      <c r="L26" s="4"/>
      <c r="M26" s="4"/>
      <c r="N26" s="4"/>
      <c r="O26" s="4"/>
      <c r="P26" s="4"/>
      <c r="Q26" s="4"/>
      <c r="R26" s="4"/>
      <c r="S26" s="160">
        <f t="shared" si="3"/>
        <v>0</v>
      </c>
    </row>
    <row r="27" spans="2:19" ht="12" customHeight="1">
      <c r="K27" s="30"/>
      <c r="L27" s="4"/>
      <c r="M27" s="4"/>
      <c r="N27" s="4"/>
      <c r="O27" s="4"/>
      <c r="P27" s="4"/>
      <c r="Q27" s="4"/>
      <c r="R27" s="4"/>
      <c r="S27" s="160">
        <f t="shared" si="3"/>
        <v>0</v>
      </c>
    </row>
    <row r="28" spans="2:19" ht="12" customHeight="1">
      <c r="K28" s="30"/>
      <c r="L28" s="4"/>
      <c r="M28" s="4"/>
      <c r="N28" s="4"/>
      <c r="O28" s="4"/>
      <c r="P28" s="4"/>
      <c r="Q28" s="4"/>
      <c r="R28" s="4"/>
      <c r="S28" s="160">
        <f t="shared" si="3"/>
        <v>0</v>
      </c>
    </row>
    <row r="29" spans="2:19" ht="12" customHeight="1">
      <c r="K29" s="30"/>
      <c r="L29" s="4"/>
      <c r="M29" s="4"/>
      <c r="N29" s="4"/>
      <c r="O29" s="4"/>
      <c r="P29" s="4"/>
      <c r="Q29" s="4"/>
      <c r="R29" s="4"/>
      <c r="S29" s="160">
        <f t="shared" si="3"/>
        <v>0</v>
      </c>
    </row>
    <row r="30" spans="2:19" ht="12" customHeight="1">
      <c r="K30" s="30"/>
      <c r="L30" s="4"/>
      <c r="M30" s="4"/>
      <c r="N30" s="4"/>
      <c r="O30" s="4"/>
      <c r="P30" s="4"/>
      <c r="Q30" s="4"/>
      <c r="R30" s="4"/>
      <c r="S30" s="160">
        <f t="shared" si="3"/>
        <v>0</v>
      </c>
    </row>
    <row r="31" spans="2:19" ht="12" customHeight="1">
      <c r="K31" s="30"/>
      <c r="L31" s="4"/>
      <c r="M31" s="4"/>
      <c r="N31" s="4"/>
      <c r="O31" s="4"/>
      <c r="P31" s="4"/>
      <c r="Q31" s="4"/>
      <c r="R31" s="4"/>
      <c r="S31" s="160">
        <f t="shared" si="3"/>
        <v>0</v>
      </c>
    </row>
    <row r="32" spans="2:19" ht="12" customHeight="1">
      <c r="K32" s="30"/>
      <c r="L32" s="155"/>
      <c r="M32" s="4"/>
      <c r="N32" s="4"/>
      <c r="O32" s="4"/>
      <c r="P32" s="4"/>
      <c r="Q32" s="4"/>
      <c r="R32" s="4"/>
      <c r="S32" s="160">
        <f t="shared" si="3"/>
        <v>0</v>
      </c>
    </row>
    <row r="33" spans="11:19" ht="12" customHeight="1" thickBot="1">
      <c r="K33" s="141" t="s">
        <v>783</v>
      </c>
      <c r="L33" s="158">
        <f>SUM(L21:L32)</f>
        <v>0</v>
      </c>
      <c r="M33" s="158">
        <f t="shared" ref="M33:R33" si="4">SUM(M21:M32)</f>
        <v>0</v>
      </c>
      <c r="N33" s="158">
        <f t="shared" si="4"/>
        <v>0</v>
      </c>
      <c r="O33" s="158">
        <f t="shared" si="4"/>
        <v>0</v>
      </c>
      <c r="P33" s="158">
        <f t="shared" si="4"/>
        <v>0</v>
      </c>
      <c r="Q33" s="158">
        <f t="shared" si="4"/>
        <v>0</v>
      </c>
      <c r="R33" s="158">
        <f t="shared" si="4"/>
        <v>0</v>
      </c>
      <c r="S33" s="161">
        <f t="shared" ref="S33" si="5">SUM(S21:S32)</f>
        <v>0</v>
      </c>
    </row>
    <row r="34" spans="11:19" ht="12" customHeight="1">
      <c r="K34" s="156" t="s">
        <v>773</v>
      </c>
      <c r="L34" s="156"/>
      <c r="M34" s="156"/>
      <c r="N34" s="156"/>
      <c r="O34" s="156"/>
      <c r="P34" s="156"/>
      <c r="Q34" s="156"/>
      <c r="R34" s="156"/>
      <c r="S34" s="156"/>
    </row>
  </sheetData>
  <mergeCells count="2">
    <mergeCell ref="B5:I5"/>
    <mergeCell ref="B15:I15"/>
  </mergeCells>
  <conditionalFormatting sqref="C17:I17">
    <cfRule type="cellIs" dxfId="5" priority="1" operator="lessThan">
      <formula>0</formula>
    </cfRule>
    <cfRule type="cellIs" dxfId="4" priority="2" operator="greaterThan">
      <formula>0</formula>
    </cfRule>
  </conditionalFormatting>
  <pageMargins left="0.7" right="0.7" top="0.75" bottom="0.75" header="0.3" footer="0.3"/>
  <pageSetup paperSize="9" orientation="portrait" r:id="rId1"/>
  <ignoredErrors>
    <ignoredError sqref="D14:F14" formula="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3D507-D586-45E1-AAC8-D41AE523B871}">
  <sheetPr codeName="Sheet20"/>
  <dimension ref="A1:I23"/>
  <sheetViews>
    <sheetView workbookViewId="0"/>
  </sheetViews>
  <sheetFormatPr defaultColWidth="9.140625" defaultRowHeight="12" customHeight="1"/>
  <cols>
    <col min="1" max="1" width="11.5703125" style="12" bestFit="1" customWidth="1"/>
    <col min="2" max="2" width="36" style="12" bestFit="1" customWidth="1"/>
    <col min="3" max="3" width="8.28515625" style="12" bestFit="1" customWidth="1"/>
    <col min="4" max="4" width="7.85546875" style="12" bestFit="1" customWidth="1"/>
    <col min="5" max="5" width="8.28515625" style="12" bestFit="1" customWidth="1"/>
    <col min="6" max="6" width="7.85546875" style="12" bestFit="1" customWidth="1"/>
    <col min="7" max="7" width="11.42578125" style="12" bestFit="1" customWidth="1"/>
    <col min="8" max="8" width="7.85546875" style="12" bestFit="1" customWidth="1"/>
    <col min="9" max="9" width="4.5703125" style="12" bestFit="1" customWidth="1"/>
    <col min="10" max="10" width="5.42578125" style="12" bestFit="1" customWidth="1"/>
    <col min="11" max="16384" width="9.140625" style="12"/>
  </cols>
  <sheetData>
    <row r="1" spans="1:9" s="43" customFormat="1" ht="15.75">
      <c r="A1" s="42" t="str">
        <f>'Cover page'!E16</f>
        <v>Project M</v>
      </c>
    </row>
    <row r="2" spans="1:9" s="44" customFormat="1" ht="18.75">
      <c r="A2" s="1064" t="s">
        <v>156</v>
      </c>
      <c r="B2" s="1065"/>
      <c r="C2" s="1065"/>
      <c r="D2" s="1065"/>
      <c r="E2" s="1065"/>
      <c r="F2" s="1065"/>
      <c r="G2" s="1065"/>
      <c r="H2" s="1065"/>
      <c r="I2" s="1065"/>
    </row>
    <row r="3" spans="1:9" ht="15"/>
    <row r="4" spans="1:9" ht="15"/>
    <row r="5" spans="1:9" ht="19.5" customHeight="1">
      <c r="B5" s="2190" t="s">
        <v>156</v>
      </c>
      <c r="C5" s="2191"/>
      <c r="D5" s="2191"/>
      <c r="E5" s="2191"/>
      <c r="F5" s="2191"/>
      <c r="G5" s="2191"/>
      <c r="H5" s="2191"/>
      <c r="I5" s="2205"/>
    </row>
    <row r="6" spans="1:9" ht="24" customHeight="1">
      <c r="B6" s="37" t="s">
        <v>104</v>
      </c>
      <c r="C6" s="162" t="str">
        <f>BS!Q5</f>
        <v>Dec-21
(Audited)</v>
      </c>
      <c r="D6" s="163" t="s">
        <v>834</v>
      </c>
      <c r="E6" s="162" t="str">
        <f>BS!T5</f>
        <v>Dec-22
(Audited)</v>
      </c>
      <c r="F6" s="163" t="s">
        <v>834</v>
      </c>
      <c r="G6" s="162" t="str">
        <f>BS!U5</f>
        <v>Jun-23
(Non audited)</v>
      </c>
      <c r="H6" s="164" t="s">
        <v>834</v>
      </c>
      <c r="I6" s="251" t="s">
        <v>716</v>
      </c>
    </row>
    <row r="7" spans="1:9" ht="12" customHeight="1">
      <c r="B7" s="30" t="s">
        <v>620</v>
      </c>
      <c r="C7" s="285">
        <v>1920.499504286</v>
      </c>
      <c r="D7" s="262">
        <f t="shared" ref="D7:D16" si="0">C7/$C$16</f>
        <v>0.13385137331237804</v>
      </c>
      <c r="E7" s="285">
        <v>2054.438268586</v>
      </c>
      <c r="F7" s="283">
        <f t="shared" ref="F7:F16" si="1">E7/$E$16</f>
        <v>6.9613434381510533E-2</v>
      </c>
      <c r="G7" s="285">
        <v>1722.1992633240002</v>
      </c>
      <c r="H7" s="270">
        <f t="shared" ref="H7:H16" si="2">G7/$G$16</f>
        <v>5.7193299966406957E-2</v>
      </c>
      <c r="I7" s="250">
        <f>MAX(I$5:$I6)+1</f>
        <v>1</v>
      </c>
    </row>
    <row r="8" spans="1:9" ht="12" customHeight="1">
      <c r="B8" s="30" t="s">
        <v>841</v>
      </c>
      <c r="C8" s="285">
        <v>888.55124999999998</v>
      </c>
      <c r="D8" s="262">
        <f t="shared" si="0"/>
        <v>6.192857889601338E-2</v>
      </c>
      <c r="E8" s="285">
        <v>801</v>
      </c>
      <c r="F8" s="283">
        <f t="shared" si="1"/>
        <v>2.7141414659281972E-2</v>
      </c>
      <c r="G8" s="285">
        <v>833.29390000000001</v>
      </c>
      <c r="H8" s="270">
        <f t="shared" si="2"/>
        <v>2.7673236772202119E-2</v>
      </c>
      <c r="I8" s="250">
        <f>MAX(I$5:$I7)+1</f>
        <v>2</v>
      </c>
    </row>
    <row r="9" spans="1:9" ht="12" customHeight="1">
      <c r="B9" s="30" t="s">
        <v>626</v>
      </c>
      <c r="C9" s="285">
        <v>1135.2721999999999</v>
      </c>
      <c r="D9" s="262">
        <f t="shared" si="0"/>
        <v>7.9124073041538887E-2</v>
      </c>
      <c r="E9" s="285">
        <v>1023</v>
      </c>
      <c r="F9" s="283">
        <f t="shared" si="1"/>
        <v>3.4663754302678478E-2</v>
      </c>
      <c r="G9" s="285">
        <v>1017.7549</v>
      </c>
      <c r="H9" s="270">
        <f t="shared" si="2"/>
        <v>3.3799086161279822E-2</v>
      </c>
      <c r="I9" s="250">
        <f>MAX(I$5:$I8)+1</f>
        <v>3</v>
      </c>
    </row>
    <row r="10" spans="1:9" ht="12" customHeight="1">
      <c r="B10" s="30" t="s">
        <v>842</v>
      </c>
      <c r="C10" s="285">
        <v>200.24600000000001</v>
      </c>
      <c r="D10" s="262">
        <f t="shared" si="0"/>
        <v>1.3956370225815445E-2</v>
      </c>
      <c r="E10" s="285">
        <v>179</v>
      </c>
      <c r="F10" s="283">
        <f t="shared" si="1"/>
        <v>6.0653098926485311E-3</v>
      </c>
      <c r="G10" s="285">
        <v>332</v>
      </c>
      <c r="H10" s="270">
        <f t="shared" si="2"/>
        <v>1.102553925856304E-2</v>
      </c>
      <c r="I10" s="250">
        <f>MAX(I$5:$I9)+1</f>
        <v>4</v>
      </c>
    </row>
    <row r="11" spans="1:9" ht="12" customHeight="1">
      <c r="B11" s="30" t="s">
        <v>354</v>
      </c>
      <c r="C11" s="285">
        <v>543.09573</v>
      </c>
      <c r="D11" s="262">
        <f t="shared" si="0"/>
        <v>3.7851667828268751E-2</v>
      </c>
      <c r="E11" s="285">
        <v>0</v>
      </c>
      <c r="F11" s="283">
        <f t="shared" si="1"/>
        <v>0</v>
      </c>
      <c r="G11" s="285">
        <v>265.93894899999998</v>
      </c>
      <c r="H11" s="270">
        <f t="shared" si="2"/>
        <v>8.8316877186159458E-3</v>
      </c>
      <c r="I11" s="250">
        <f>MAX(I$5:$I10)+1</f>
        <v>5</v>
      </c>
    </row>
    <row r="12" spans="1:9" ht="12" customHeight="1">
      <c r="B12" s="30" t="s">
        <v>336</v>
      </c>
      <c r="C12" s="285">
        <v>7373.3267290000003</v>
      </c>
      <c r="D12" s="262">
        <f t="shared" si="0"/>
        <v>0.51389230059938673</v>
      </c>
      <c r="E12" s="285">
        <v>12975.223089765999</v>
      </c>
      <c r="F12" s="283">
        <f t="shared" si="1"/>
        <v>0.43965781545072263</v>
      </c>
      <c r="G12" s="285">
        <v>11374.371912252001</v>
      </c>
      <c r="H12" s="270">
        <f t="shared" si="2"/>
        <v>0.3777366989759976</v>
      </c>
      <c r="I12" s="250">
        <f>MAX(I$5:$I11)+1</f>
        <v>6</v>
      </c>
    </row>
    <row r="13" spans="1:9" ht="12" customHeight="1">
      <c r="B13" s="30" t="s">
        <v>636</v>
      </c>
      <c r="C13" s="285">
        <v>621.85545849699986</v>
      </c>
      <c r="D13" s="262">
        <f t="shared" si="0"/>
        <v>4.3340915702327842E-2</v>
      </c>
      <c r="E13" s="285">
        <v>246.09618200000003</v>
      </c>
      <c r="F13" s="283">
        <f t="shared" si="1"/>
        <v>8.3388246213834272E-3</v>
      </c>
      <c r="G13" s="285">
        <v>1531.5780000000002</v>
      </c>
      <c r="H13" s="270">
        <f t="shared" si="2"/>
        <v>5.0862871585998386E-2</v>
      </c>
      <c r="I13" s="250">
        <f>MAX(I$5:$I12)+1</f>
        <v>7</v>
      </c>
    </row>
    <row r="14" spans="1:9" ht="12" customHeight="1">
      <c r="B14" s="30" t="s">
        <v>638</v>
      </c>
      <c r="C14" s="285">
        <v>4091.6434225629996</v>
      </c>
      <c r="D14" s="262">
        <f t="shared" si="0"/>
        <v>0.2851716910066211</v>
      </c>
      <c r="E14" s="285">
        <v>12233.337170085999</v>
      </c>
      <c r="F14" s="283">
        <f t="shared" si="1"/>
        <v>0.41451944669177426</v>
      </c>
      <c r="G14" s="285">
        <v>13034.768916415</v>
      </c>
      <c r="H14" s="270">
        <f t="shared" si="2"/>
        <v>0.43287757956093609</v>
      </c>
      <c r="I14" s="250">
        <f>MAX(I$5:$I13)+1</f>
        <v>8</v>
      </c>
    </row>
    <row r="15" spans="1:9" ht="12" customHeight="1">
      <c r="B15" s="30" t="s">
        <v>782</v>
      </c>
      <c r="C15" s="285">
        <v>-2426.4902943460002</v>
      </c>
      <c r="D15" s="262">
        <f t="shared" si="0"/>
        <v>-0.16911697061235018</v>
      </c>
      <c r="E15" s="285">
        <v>0</v>
      </c>
      <c r="F15" s="283">
        <f t="shared" si="1"/>
        <v>0</v>
      </c>
      <c r="G15" s="285">
        <v>0</v>
      </c>
      <c r="H15" s="270">
        <f t="shared" si="2"/>
        <v>0</v>
      </c>
      <c r="I15" s="250">
        <f>MAX(I$5:$I14)+1</f>
        <v>9</v>
      </c>
    </row>
    <row r="16" spans="1:9" ht="12" customHeight="1" thickBot="1">
      <c r="B16" s="141" t="s">
        <v>783</v>
      </c>
      <c r="C16" s="158">
        <f>SUM(C7:C15)</f>
        <v>14348</v>
      </c>
      <c r="D16" s="263">
        <f t="shared" si="0"/>
        <v>1</v>
      </c>
      <c r="E16" s="158">
        <f>SUM(E7:E15)</f>
        <v>29512.094710438003</v>
      </c>
      <c r="F16" s="284">
        <f t="shared" si="1"/>
        <v>1</v>
      </c>
      <c r="G16" s="158">
        <f>SUM(G7:G15)</f>
        <v>30111.905840991003</v>
      </c>
      <c r="H16" s="271">
        <f t="shared" si="2"/>
        <v>1</v>
      </c>
      <c r="I16" s="254"/>
    </row>
    <row r="17" spans="2:9" ht="12" customHeight="1">
      <c r="B17" s="2228" t="s">
        <v>752</v>
      </c>
      <c r="C17" s="2228"/>
      <c r="D17" s="2228"/>
      <c r="E17" s="2228"/>
      <c r="F17" s="2228"/>
      <c r="G17" s="2228"/>
      <c r="H17" s="2228"/>
      <c r="I17" s="2228"/>
    </row>
    <row r="19" spans="2:9" ht="12" customHeight="1">
      <c r="B19" s="793" t="s">
        <v>784</v>
      </c>
      <c r="C19" s="1071">
        <f>ROUND(C16,0)-ROUND(BS!Q29,0)</f>
        <v>0</v>
      </c>
      <c r="D19" s="1071"/>
      <c r="E19" s="1071">
        <f>ROUND(E16,0)-ROUND(BS!T29,0)</f>
        <v>0</v>
      </c>
      <c r="F19" s="1071"/>
      <c r="G19" s="1071">
        <f>ROUND(G16,0)-ROUND(BS!U29,0)</f>
        <v>0</v>
      </c>
      <c r="H19" s="1072"/>
      <c r="I19" s="257"/>
    </row>
    <row r="21" spans="2:9" ht="19.5" customHeight="1"/>
    <row r="22" spans="2:9" ht="24" customHeight="1"/>
    <row r="23" spans="2:9" ht="12" customHeight="1">
      <c r="C23" s="257"/>
    </row>
  </sheetData>
  <mergeCells count="2">
    <mergeCell ref="B5:I5"/>
    <mergeCell ref="B17:I17"/>
  </mergeCells>
  <conditionalFormatting sqref="C19:I19">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ignoredErrors>
    <ignoredError sqref="D16:F16" formula="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F6EEE-2545-4841-B189-3B570C9BA129}">
  <sheetPr>
    <tabColor rgb="FFFF0000"/>
  </sheetPr>
  <dimension ref="A1:X37"/>
  <sheetViews>
    <sheetView workbookViewId="0"/>
  </sheetViews>
  <sheetFormatPr defaultColWidth="9" defaultRowHeight="15" outlineLevelCol="1"/>
  <cols>
    <col min="1" max="1" width="3.5703125" style="2" customWidth="1"/>
    <col min="2" max="2" width="15.7109375" style="2" bestFit="1" customWidth="1"/>
    <col min="3" max="3" width="4.7109375" style="2" hidden="1" customWidth="1" outlineLevel="1"/>
    <col min="4" max="4" width="5.7109375" style="2" hidden="1" customWidth="1" outlineLevel="1"/>
    <col min="5" max="7" width="6.5703125" style="2" hidden="1" customWidth="1" outlineLevel="1"/>
    <col min="8" max="8" width="5.7109375" style="2" bestFit="1" customWidth="1" collapsed="1"/>
    <col min="9" max="9" width="5.7109375" style="2" bestFit="1" customWidth="1"/>
    <col min="10" max="11" width="6.5703125" style="2" bestFit="1" customWidth="1"/>
    <col min="12" max="13" width="5.7109375" style="2" bestFit="1" customWidth="1"/>
    <col min="14" max="14" width="6.5703125" style="2" bestFit="1" customWidth="1"/>
    <col min="15" max="15" width="6.42578125" style="2" bestFit="1" customWidth="1"/>
    <col min="16" max="16" width="6.5703125" style="2" bestFit="1" customWidth="1"/>
    <col min="17" max="17" width="6.42578125" style="2" bestFit="1" customWidth="1"/>
    <col min="18" max="18" width="9" style="2"/>
    <col min="19" max="19" width="35" style="2" customWidth="1"/>
    <col min="20" max="20" width="11.5703125" style="2" customWidth="1"/>
    <col min="21" max="21" width="11.85546875" style="2" bestFit="1" customWidth="1"/>
    <col min="22" max="22" width="9" style="2"/>
    <col min="23" max="23" width="11.85546875" style="2" bestFit="1" customWidth="1"/>
    <col min="24" max="16384" width="9" style="2"/>
  </cols>
  <sheetData>
    <row r="1" spans="1:24" s="411" customFormat="1" ht="15.75">
      <c r="A1" s="22" t="str">
        <f>'Cover page'!$E$16</f>
        <v>Project M</v>
      </c>
    </row>
    <row r="2" spans="1:24" s="878" customFormat="1" ht="18.75">
      <c r="A2" s="892" t="s">
        <v>843</v>
      </c>
      <c r="B2" s="890"/>
      <c r="C2" s="890"/>
      <c r="D2" s="890"/>
      <c r="E2" s="890"/>
      <c r="F2" s="890"/>
      <c r="G2" s="890"/>
      <c r="H2" s="890"/>
      <c r="I2" s="890"/>
      <c r="J2" s="890"/>
      <c r="K2" s="890"/>
      <c r="L2" s="890"/>
      <c r="M2" s="890"/>
      <c r="N2" s="890"/>
      <c r="O2" s="890"/>
      <c r="P2" s="890"/>
      <c r="Q2" s="890"/>
      <c r="R2" s="890"/>
      <c r="S2" s="890"/>
      <c r="T2" s="890"/>
      <c r="U2" s="890"/>
      <c r="V2" s="890"/>
      <c r="W2" s="890"/>
      <c r="X2" s="890"/>
    </row>
    <row r="4" spans="1:24" ht="19.5" customHeight="1">
      <c r="B4" s="317" t="s">
        <v>844</v>
      </c>
      <c r="C4" s="636"/>
      <c r="D4" s="636"/>
      <c r="E4" s="636"/>
      <c r="F4" s="636"/>
      <c r="G4" s="318"/>
      <c r="H4" s="318"/>
      <c r="I4" s="318"/>
      <c r="J4" s="318"/>
      <c r="K4" s="318"/>
      <c r="L4" s="318"/>
      <c r="M4" s="318"/>
      <c r="N4" s="318"/>
      <c r="O4" s="318"/>
      <c r="P4" s="318"/>
      <c r="Q4" s="319"/>
    </row>
    <row r="5" spans="1:24" ht="24" customHeight="1">
      <c r="B5" s="574" t="s">
        <v>845</v>
      </c>
      <c r="C5" s="708" t="s">
        <v>846</v>
      </c>
      <c r="D5" s="708" t="s">
        <v>847</v>
      </c>
      <c r="E5" s="708" t="s">
        <v>848</v>
      </c>
      <c r="F5" s="708" t="s">
        <v>849</v>
      </c>
      <c r="G5" s="708" t="s">
        <v>850</v>
      </c>
      <c r="H5" s="708" t="s">
        <v>851</v>
      </c>
      <c r="I5" s="708" t="s">
        <v>852</v>
      </c>
      <c r="J5" s="708" t="s">
        <v>853</v>
      </c>
      <c r="K5" s="708" t="s">
        <v>854</v>
      </c>
      <c r="L5" s="708" t="s">
        <v>855</v>
      </c>
      <c r="M5" s="708" t="s">
        <v>856</v>
      </c>
      <c r="N5" s="708" t="s">
        <v>857</v>
      </c>
      <c r="O5" s="708" t="s">
        <v>858</v>
      </c>
      <c r="P5" s="708" t="s">
        <v>4563</v>
      </c>
      <c r="Q5" s="1030" t="s">
        <v>4564</v>
      </c>
    </row>
    <row r="6" spans="1:24" ht="12" customHeight="1">
      <c r="B6" s="898" t="s">
        <v>859</v>
      </c>
      <c r="C6" s="1073"/>
      <c r="D6" s="1073"/>
      <c r="E6" s="1073"/>
      <c r="F6" s="1073"/>
      <c r="G6" s="1073"/>
      <c r="H6" s="1073"/>
      <c r="I6" s="1073"/>
      <c r="J6" s="1073"/>
      <c r="K6" s="1073"/>
      <c r="L6" s="1073"/>
      <c r="M6" s="1073"/>
      <c r="N6" s="1073"/>
      <c r="O6" s="1073"/>
      <c r="P6" s="1149"/>
      <c r="Q6" s="1150"/>
    </row>
    <row r="7" spans="1:24" ht="12" customHeight="1">
      <c r="B7" s="872" t="s">
        <v>860</v>
      </c>
      <c r="C7" s="901">
        <v>3.2149999999999999</v>
      </c>
      <c r="D7" s="905" t="s">
        <v>45</v>
      </c>
      <c r="E7" s="905" t="s">
        <v>45</v>
      </c>
      <c r="F7" s="905" t="s">
        <v>45</v>
      </c>
      <c r="G7" s="901">
        <v>3.11</v>
      </c>
      <c r="H7" s="901">
        <v>3.1760000000000002</v>
      </c>
      <c r="I7" s="901">
        <v>3.5</v>
      </c>
      <c r="J7" s="901">
        <v>3.5430000000000001</v>
      </c>
      <c r="K7" s="901">
        <v>3.5190000000000001</v>
      </c>
      <c r="L7" s="901">
        <v>3.6150000000000002</v>
      </c>
      <c r="M7" s="901">
        <v>3.7</v>
      </c>
      <c r="N7" s="901">
        <v>3.8239999999999998</v>
      </c>
      <c r="O7" s="901">
        <f>M7</f>
        <v>3.7</v>
      </c>
      <c r="P7" s="1151"/>
      <c r="Q7" s="1152"/>
      <c r="W7" s="881"/>
      <c r="X7" s="881"/>
    </row>
    <row r="8" spans="1:24" ht="12" customHeight="1">
      <c r="B8" s="906" t="s">
        <v>861</v>
      </c>
      <c r="C8" s="903">
        <v>3.4368211382113829</v>
      </c>
      <c r="D8" s="904" t="s">
        <v>45</v>
      </c>
      <c r="E8" s="904" t="s">
        <v>45</v>
      </c>
      <c r="F8" s="904" t="s">
        <v>45</v>
      </c>
      <c r="G8" s="903">
        <v>3.2292886178861799</v>
      </c>
      <c r="H8" s="903">
        <v>3.1955079365079362</v>
      </c>
      <c r="I8" s="903">
        <v>3.2714959349593493</v>
      </c>
      <c r="J8" s="903">
        <v>3.325421348314606</v>
      </c>
      <c r="K8" s="903">
        <v>3.3567317073170724</v>
      </c>
      <c r="L8" s="903">
        <v>3.5357460317460316</v>
      </c>
      <c r="M8" s="903">
        <v>3.5894416666666662</v>
      </c>
      <c r="N8" s="903">
        <v>3.6419670329670342</v>
      </c>
      <c r="O8" s="903">
        <f>(N8*0.75)+(T36*0.25)</f>
        <v>3.5941409708063929</v>
      </c>
      <c r="P8" s="1153"/>
      <c r="Q8" s="1154"/>
    </row>
    <row r="9" spans="1:24" ht="12" customHeight="1">
      <c r="B9" s="902" t="s">
        <v>862</v>
      </c>
      <c r="C9" s="1075"/>
      <c r="D9" s="1075"/>
      <c r="E9" s="1075"/>
      <c r="F9" s="1075"/>
      <c r="G9" s="1075"/>
      <c r="H9" s="1075"/>
      <c r="I9" s="1075"/>
      <c r="J9" s="1075"/>
      <c r="K9" s="1075"/>
      <c r="L9" s="1075"/>
      <c r="M9" s="1075"/>
      <c r="N9" s="1075"/>
      <c r="O9" s="1075"/>
      <c r="P9" s="1155"/>
      <c r="Q9" s="1156"/>
    </row>
    <row r="10" spans="1:24" ht="12" customHeight="1">
      <c r="B10" s="872" t="s">
        <v>860</v>
      </c>
      <c r="C10" s="905" t="s">
        <v>45</v>
      </c>
      <c r="D10" s="905" t="s">
        <v>45</v>
      </c>
      <c r="E10" s="905" t="s">
        <v>45</v>
      </c>
      <c r="F10" s="905" t="s">
        <v>45</v>
      </c>
      <c r="G10" s="905" t="s">
        <v>45</v>
      </c>
      <c r="H10" s="905" t="s">
        <v>45</v>
      </c>
      <c r="I10" s="901">
        <v>9.8441000000000001E-2</v>
      </c>
      <c r="J10" s="901">
        <v>9.3828999999999996E-2</v>
      </c>
      <c r="K10" s="901">
        <v>0.101462</v>
      </c>
      <c r="L10" s="901">
        <v>0.105196</v>
      </c>
      <c r="M10" s="901">
        <v>0.104379</v>
      </c>
      <c r="N10" s="901">
        <v>0.103662</v>
      </c>
      <c r="O10" s="905" t="s">
        <v>45</v>
      </c>
      <c r="P10" s="1151"/>
      <c r="Q10" s="1157"/>
    </row>
    <row r="11" spans="1:24" ht="12" customHeight="1">
      <c r="B11" s="906" t="s">
        <v>861</v>
      </c>
      <c r="C11" s="904" t="s">
        <v>45</v>
      </c>
      <c r="D11" s="904" t="s">
        <v>45</v>
      </c>
      <c r="E11" s="904" t="s">
        <v>45</v>
      </c>
      <c r="F11" s="904" t="s">
        <v>45</v>
      </c>
      <c r="G11" s="903">
        <v>0.10120000000000001</v>
      </c>
      <c r="H11" s="904" t="s">
        <v>45</v>
      </c>
      <c r="I11" s="903">
        <v>9.6683500000000006E-2</v>
      </c>
      <c r="J11" s="903">
        <v>9.5518000000000006E-2</v>
      </c>
      <c r="K11" s="903">
        <v>9.5593750000000005E-2</v>
      </c>
      <c r="L11" s="903">
        <v>0.103892</v>
      </c>
      <c r="M11" s="903">
        <v>0.104743</v>
      </c>
      <c r="N11" s="903">
        <v>0.10520966666666666</v>
      </c>
      <c r="O11" s="904" t="s">
        <v>45</v>
      </c>
      <c r="P11" s="1153"/>
      <c r="Q11" s="1158"/>
    </row>
    <row r="12" spans="1:24" ht="12" customHeight="1">
      <c r="B12" s="898" t="s">
        <v>863</v>
      </c>
      <c r="C12" s="950"/>
      <c r="D12" s="950"/>
      <c r="E12" s="950"/>
      <c r="F12" s="950"/>
      <c r="G12" s="741"/>
      <c r="H12" s="1076"/>
      <c r="I12" s="1077"/>
      <c r="J12" s="1077"/>
      <c r="K12" s="1077"/>
      <c r="L12" s="1077"/>
      <c r="M12" s="1077"/>
      <c r="N12" s="1077"/>
      <c r="O12" s="1077"/>
      <c r="P12" s="1159"/>
      <c r="Q12" s="1160"/>
    </row>
    <row r="13" spans="1:24" ht="12" customHeight="1">
      <c r="B13" s="872" t="s">
        <v>860</v>
      </c>
      <c r="C13" s="905" t="s">
        <v>45</v>
      </c>
      <c r="D13" s="905" t="s">
        <v>45</v>
      </c>
      <c r="E13" s="905" t="s">
        <v>45</v>
      </c>
      <c r="F13" s="905" t="s">
        <v>45</v>
      </c>
      <c r="G13" s="901">
        <v>141.06361969248132</v>
      </c>
      <c r="H13" s="905" t="s">
        <v>45</v>
      </c>
      <c r="I13" s="905" t="s">
        <v>45</v>
      </c>
      <c r="J13" s="901">
        <v>134.26423200859293</v>
      </c>
      <c r="K13" s="901">
        <v>131.92612137203167</v>
      </c>
      <c r="L13" s="905" t="s">
        <v>45</v>
      </c>
      <c r="M13" s="905" t="s">
        <v>45</v>
      </c>
      <c r="N13" s="901">
        <v>126.21481761958854</v>
      </c>
      <c r="O13" s="905" t="s">
        <v>45</v>
      </c>
      <c r="P13" s="1151"/>
      <c r="Q13" s="1157"/>
    </row>
    <row r="14" spans="1:24" ht="12" customHeight="1">
      <c r="B14" s="906" t="s">
        <v>861</v>
      </c>
      <c r="C14" s="904" t="s">
        <v>45</v>
      </c>
      <c r="D14" s="904" t="s">
        <v>45</v>
      </c>
      <c r="E14" s="904" t="s">
        <v>45</v>
      </c>
      <c r="F14" s="904" t="s">
        <v>45</v>
      </c>
      <c r="G14" s="903">
        <v>132.7007928872375</v>
      </c>
      <c r="H14" s="904" t="s">
        <v>45</v>
      </c>
      <c r="I14" s="904" t="s">
        <v>45</v>
      </c>
      <c r="J14" s="903">
        <v>139.12720864443725</v>
      </c>
      <c r="K14" s="903">
        <v>138.0071763731714</v>
      </c>
      <c r="L14" s="904" t="s">
        <v>45</v>
      </c>
      <c r="M14" s="904" t="s">
        <v>45</v>
      </c>
      <c r="N14" s="903">
        <v>125.098045593234</v>
      </c>
      <c r="O14" s="904" t="s">
        <v>45</v>
      </c>
      <c r="P14" s="1153"/>
      <c r="Q14" s="1158"/>
    </row>
    <row r="15" spans="1:24" ht="12" customHeight="1">
      <c r="B15" s="902" t="s">
        <v>864</v>
      </c>
      <c r="C15" s="1075"/>
      <c r="D15" s="1075"/>
      <c r="E15" s="1075"/>
      <c r="F15" s="1075"/>
      <c r="G15" s="1075"/>
      <c r="H15" s="1075"/>
      <c r="I15" s="1075"/>
      <c r="J15" s="1075"/>
      <c r="K15" s="1075"/>
      <c r="L15" s="1075"/>
      <c r="M15" s="1075"/>
      <c r="N15" s="1075"/>
      <c r="O15" s="1075"/>
      <c r="P15" s="1155"/>
      <c r="Q15" s="1156"/>
    </row>
    <row r="16" spans="1:24" ht="12" customHeight="1">
      <c r="B16" s="872" t="s">
        <v>860</v>
      </c>
      <c r="C16" s="905" t="s">
        <v>45</v>
      </c>
      <c r="D16" s="905" t="s">
        <v>45</v>
      </c>
      <c r="E16" s="905" t="s">
        <v>45</v>
      </c>
      <c r="F16" s="905" t="s">
        <v>45</v>
      </c>
      <c r="G16" s="901">
        <v>431.67</v>
      </c>
      <c r="H16" s="905" t="s">
        <v>45</v>
      </c>
      <c r="I16" s="905" t="s">
        <v>45</v>
      </c>
      <c r="J16" s="905" t="s">
        <v>45</v>
      </c>
      <c r="K16" s="901">
        <v>462.65</v>
      </c>
      <c r="L16" s="905" t="s">
        <v>45</v>
      </c>
      <c r="M16" s="905" t="s">
        <v>45</v>
      </c>
      <c r="N16" s="905" t="s">
        <v>45</v>
      </c>
      <c r="O16" s="905" t="s">
        <v>45</v>
      </c>
      <c r="P16" s="1161"/>
      <c r="Q16" s="1157"/>
    </row>
    <row r="17" spans="2:24" ht="12" customHeight="1">
      <c r="B17" s="906" t="s">
        <v>861</v>
      </c>
      <c r="C17" s="904" t="s">
        <v>45</v>
      </c>
      <c r="D17" s="904" t="s">
        <v>45</v>
      </c>
      <c r="E17" s="904" t="s">
        <v>45</v>
      </c>
      <c r="F17" s="904" t="s">
        <v>45</v>
      </c>
      <c r="G17" s="904" t="s">
        <v>45</v>
      </c>
      <c r="H17" s="904" t="s">
        <v>45</v>
      </c>
      <c r="I17" s="904" t="s">
        <v>45</v>
      </c>
      <c r="J17" s="904" t="s">
        <v>45</v>
      </c>
      <c r="K17" s="904" t="s">
        <v>45</v>
      </c>
      <c r="L17" s="904" t="s">
        <v>45</v>
      </c>
      <c r="M17" s="904" t="s">
        <v>45</v>
      </c>
      <c r="N17" s="904" t="s">
        <v>45</v>
      </c>
      <c r="O17" s="904" t="s">
        <v>45</v>
      </c>
      <c r="P17" s="1162"/>
      <c r="Q17" s="1158"/>
      <c r="T17" s="881"/>
      <c r="U17" s="881"/>
      <c r="V17" s="881"/>
      <c r="W17" s="881"/>
      <c r="X17" s="881"/>
    </row>
    <row r="18" spans="2:24" ht="12" customHeight="1">
      <c r="B18" s="898" t="s">
        <v>865</v>
      </c>
      <c r="C18" s="741"/>
      <c r="D18" s="741"/>
      <c r="E18" s="741"/>
      <c r="F18" s="741"/>
      <c r="G18" s="741"/>
      <c r="H18" s="1076"/>
      <c r="I18" s="1077"/>
      <c r="J18" s="1077"/>
      <c r="K18" s="901"/>
      <c r="L18" s="1077"/>
      <c r="M18" s="1077"/>
      <c r="N18" s="1077"/>
      <c r="O18" s="1077"/>
      <c r="P18" s="1159"/>
      <c r="Q18" s="1160"/>
    </row>
    <row r="19" spans="2:24" ht="12" customHeight="1">
      <c r="B19" s="872" t="s">
        <v>860</v>
      </c>
      <c r="C19" s="905" t="s">
        <v>45</v>
      </c>
      <c r="D19" s="905" t="s">
        <v>45</v>
      </c>
      <c r="E19" s="905" t="s">
        <v>45</v>
      </c>
      <c r="F19" s="905" t="s">
        <v>45</v>
      </c>
      <c r="G19" s="905">
        <v>487.79</v>
      </c>
      <c r="H19" s="905" t="s">
        <v>45</v>
      </c>
      <c r="I19" s="905" t="s">
        <v>45</v>
      </c>
      <c r="J19" s="905" t="s">
        <v>45</v>
      </c>
      <c r="K19" s="905">
        <v>492.86</v>
      </c>
      <c r="L19" s="905" t="s">
        <v>45</v>
      </c>
      <c r="M19" s="905" t="s">
        <v>45</v>
      </c>
      <c r="N19" s="905" t="s">
        <v>45</v>
      </c>
      <c r="O19" s="905" t="s">
        <v>45</v>
      </c>
      <c r="P19" s="1161"/>
      <c r="Q19" s="1157"/>
    </row>
    <row r="20" spans="2:24" ht="12" customHeight="1">
      <c r="B20" s="906" t="s">
        <v>861</v>
      </c>
      <c r="C20" s="904" t="s">
        <v>45</v>
      </c>
      <c r="D20" s="904" t="s">
        <v>45</v>
      </c>
      <c r="E20" s="904" t="s">
        <v>45</v>
      </c>
      <c r="F20" s="904" t="s">
        <v>45</v>
      </c>
      <c r="G20" s="904" t="s">
        <v>45</v>
      </c>
      <c r="H20" s="904" t="s">
        <v>45</v>
      </c>
      <c r="I20" s="904" t="s">
        <v>45</v>
      </c>
      <c r="J20" s="904" t="s">
        <v>45</v>
      </c>
      <c r="K20" s="904" t="s">
        <v>45</v>
      </c>
      <c r="L20" s="904" t="s">
        <v>45</v>
      </c>
      <c r="M20" s="904" t="s">
        <v>45</v>
      </c>
      <c r="N20" s="904" t="s">
        <v>45</v>
      </c>
      <c r="O20" s="904" t="s">
        <v>45</v>
      </c>
      <c r="P20" s="1162"/>
      <c r="Q20" s="1158"/>
    </row>
    <row r="21" spans="2:24" ht="12" customHeight="1">
      <c r="B21" s="898" t="s">
        <v>866</v>
      </c>
      <c r="C21" s="741"/>
      <c r="D21" s="741"/>
      <c r="E21" s="741"/>
      <c r="F21" s="741"/>
      <c r="G21" s="741"/>
      <c r="H21" s="1076"/>
      <c r="I21" s="1077"/>
      <c r="J21" s="1077"/>
      <c r="K21" s="901"/>
      <c r="L21" s="1077"/>
      <c r="M21" s="1077"/>
      <c r="N21" s="1077"/>
      <c r="O21" s="1077"/>
      <c r="P21" s="1159"/>
      <c r="Q21" s="1160"/>
    </row>
    <row r="22" spans="2:24" ht="12" customHeight="1">
      <c r="B22" s="872" t="s">
        <v>860</v>
      </c>
      <c r="C22" s="905" t="s">
        <v>45</v>
      </c>
      <c r="D22" s="905" t="s">
        <v>45</v>
      </c>
      <c r="E22" s="905" t="s">
        <v>45</v>
      </c>
      <c r="F22" s="905" t="s">
        <v>45</v>
      </c>
      <c r="G22" s="905">
        <v>107.75</v>
      </c>
      <c r="H22" s="905" t="s">
        <v>45</v>
      </c>
      <c r="I22" s="905" t="s">
        <v>45</v>
      </c>
      <c r="J22" s="905" t="s">
        <v>45</v>
      </c>
      <c r="K22" s="905">
        <v>108</v>
      </c>
      <c r="L22" s="905" t="s">
        <v>45</v>
      </c>
      <c r="M22" s="905" t="s">
        <v>45</v>
      </c>
      <c r="N22" s="905" t="s">
        <v>45</v>
      </c>
      <c r="O22" s="905" t="s">
        <v>45</v>
      </c>
      <c r="P22" s="1161"/>
      <c r="Q22" s="1157"/>
    </row>
    <row r="23" spans="2:24" ht="12" customHeight="1">
      <c r="B23" s="906" t="s">
        <v>861</v>
      </c>
      <c r="C23" s="904" t="s">
        <v>45</v>
      </c>
      <c r="D23" s="904">
        <v>97.5</v>
      </c>
      <c r="E23" s="904">
        <v>100.75</v>
      </c>
      <c r="F23" s="904">
        <v>104</v>
      </c>
      <c r="G23" s="904">
        <v>107.75</v>
      </c>
      <c r="H23" s="904" t="s">
        <v>45</v>
      </c>
      <c r="I23" s="904" t="s">
        <v>45</v>
      </c>
      <c r="J23" s="904" t="s">
        <v>45</v>
      </c>
      <c r="K23" s="904">
        <v>108</v>
      </c>
      <c r="L23" s="904" t="s">
        <v>45</v>
      </c>
      <c r="M23" s="904" t="s">
        <v>45</v>
      </c>
      <c r="N23" s="904" t="s">
        <v>45</v>
      </c>
      <c r="O23" s="904" t="s">
        <v>45</v>
      </c>
      <c r="P23" s="1162"/>
      <c r="Q23" s="1158"/>
    </row>
    <row r="24" spans="2:24" ht="12" customHeight="1">
      <c r="B24" s="898" t="s">
        <v>867</v>
      </c>
      <c r="C24" s="741"/>
      <c r="D24" s="741"/>
      <c r="E24" s="741"/>
      <c r="F24" s="741"/>
      <c r="G24" s="741"/>
      <c r="H24" s="1076"/>
      <c r="I24" s="1077"/>
      <c r="J24" s="1077"/>
      <c r="K24" s="901"/>
      <c r="L24" s="1077"/>
      <c r="M24" s="1077"/>
      <c r="N24" s="1077"/>
      <c r="O24" s="1077"/>
      <c r="P24" s="1159"/>
      <c r="Q24" s="1160"/>
    </row>
    <row r="25" spans="2:24" ht="12" customHeight="1">
      <c r="B25" s="872" t="s">
        <v>860</v>
      </c>
      <c r="C25" s="905" t="s">
        <v>45</v>
      </c>
      <c r="D25" s="905">
        <v>3.6221999999999997E-2</v>
      </c>
      <c r="E25" s="905">
        <v>3.3988999999999998E-2</v>
      </c>
      <c r="F25" s="905">
        <v>3.2601999999999999E-2</v>
      </c>
      <c r="G25" s="905">
        <v>3.0199E-2</v>
      </c>
      <c r="H25" s="905" t="s">
        <v>45</v>
      </c>
      <c r="I25" s="905" t="s">
        <v>45</v>
      </c>
      <c r="J25" s="905" t="s">
        <v>45</v>
      </c>
      <c r="K25" s="905" t="s">
        <v>45</v>
      </c>
      <c r="L25" s="905" t="s">
        <v>45</v>
      </c>
      <c r="M25" s="905" t="s">
        <v>45</v>
      </c>
      <c r="N25" s="905" t="s">
        <v>45</v>
      </c>
      <c r="O25" s="905" t="s">
        <v>45</v>
      </c>
      <c r="P25" s="1161"/>
      <c r="Q25" s="1157"/>
    </row>
    <row r="26" spans="2:24" ht="12" customHeight="1">
      <c r="B26" s="906" t="s">
        <v>861</v>
      </c>
      <c r="C26" s="904" t="s">
        <v>45</v>
      </c>
      <c r="D26" s="904">
        <v>3.6950999999999998E-2</v>
      </c>
      <c r="E26" s="904">
        <v>3.5820499999999998E-2</v>
      </c>
      <c r="F26" s="904">
        <v>3.4956999999999995E-2</v>
      </c>
      <c r="G26" s="904">
        <v>3.4062250000000002E-2</v>
      </c>
      <c r="H26" s="904" t="s">
        <v>45</v>
      </c>
      <c r="I26" s="904" t="s">
        <v>45</v>
      </c>
      <c r="J26" s="904" t="s">
        <v>45</v>
      </c>
      <c r="K26" s="904" t="s">
        <v>45</v>
      </c>
      <c r="L26" s="904" t="s">
        <v>45</v>
      </c>
      <c r="M26" s="904" t="s">
        <v>45</v>
      </c>
      <c r="N26" s="904" t="s">
        <v>45</v>
      </c>
      <c r="O26" s="904" t="s">
        <v>45</v>
      </c>
      <c r="P26" s="1162"/>
      <c r="Q26" s="1158"/>
    </row>
    <row r="27" spans="2:24" ht="12" customHeight="1">
      <c r="B27" s="898" t="s">
        <v>868</v>
      </c>
      <c r="C27" s="741"/>
      <c r="D27" s="741"/>
      <c r="E27" s="741"/>
      <c r="F27" s="741"/>
      <c r="G27" s="741"/>
      <c r="H27" s="1076"/>
      <c r="I27" s="1077"/>
      <c r="J27" s="1077"/>
      <c r="K27" s="901"/>
      <c r="L27" s="1077"/>
      <c r="M27" s="1077"/>
      <c r="N27" s="1077"/>
      <c r="O27" s="1077"/>
      <c r="P27" s="1159"/>
      <c r="Q27" s="1160"/>
    </row>
    <row r="28" spans="2:24" ht="12" customHeight="1">
      <c r="B28" s="872" t="s">
        <v>860</v>
      </c>
      <c r="C28" s="905" t="s">
        <v>45</v>
      </c>
      <c r="D28" s="905" t="s">
        <v>45</v>
      </c>
      <c r="E28" s="905" t="s">
        <v>45</v>
      </c>
      <c r="F28" s="905" t="s">
        <v>45</v>
      </c>
      <c r="G28" s="905" t="s">
        <v>45</v>
      </c>
      <c r="H28" s="905" t="s">
        <v>45</v>
      </c>
      <c r="I28" s="905" t="s">
        <v>45</v>
      </c>
      <c r="J28" s="905" t="s">
        <v>45</v>
      </c>
      <c r="K28" s="905">
        <v>4.6345999999999998</v>
      </c>
      <c r="L28" s="905">
        <v>4.5462999999999996</v>
      </c>
      <c r="M28" s="905">
        <v>4.5750000000000002</v>
      </c>
      <c r="N28" s="905">
        <v>4.6863999999999999</v>
      </c>
      <c r="O28" s="905" t="s">
        <v>45</v>
      </c>
      <c r="P28" s="1161"/>
      <c r="Q28" s="1157"/>
    </row>
    <row r="29" spans="2:24" ht="12" customHeight="1" thickBot="1">
      <c r="B29" s="906" t="s">
        <v>861</v>
      </c>
      <c r="C29" s="904" t="s">
        <v>45</v>
      </c>
      <c r="D29" s="904" t="s">
        <v>45</v>
      </c>
      <c r="E29" s="904" t="s">
        <v>45</v>
      </c>
      <c r="F29" s="904" t="s">
        <v>45</v>
      </c>
      <c r="G29" s="904" t="s">
        <v>45</v>
      </c>
      <c r="H29" s="904" t="s">
        <v>45</v>
      </c>
      <c r="I29" s="904" t="s">
        <v>45</v>
      </c>
      <c r="J29" s="904" t="s">
        <v>45</v>
      </c>
      <c r="K29" s="904">
        <v>4.6885000000000003</v>
      </c>
      <c r="L29" s="904">
        <v>4.5838999999999999</v>
      </c>
      <c r="M29" s="904">
        <v>4.5434999999999999</v>
      </c>
      <c r="N29" s="904">
        <v>4.5586000000000002</v>
      </c>
      <c r="O29" s="904" t="s">
        <v>45</v>
      </c>
      <c r="P29" s="1162"/>
      <c r="Q29" s="1163"/>
    </row>
    <row r="30" spans="2:24" ht="50.45" customHeight="1">
      <c r="B30" s="1147" t="s">
        <v>869</v>
      </c>
      <c r="C30" s="1147"/>
      <c r="D30" s="1147"/>
      <c r="E30" s="1147"/>
      <c r="F30" s="1147"/>
      <c r="G30" s="1148"/>
      <c r="H30" s="1148"/>
      <c r="I30" s="1148"/>
      <c r="J30" s="1148"/>
      <c r="K30" s="1148"/>
      <c r="L30" s="1148"/>
      <c r="M30" s="1148"/>
      <c r="N30" s="1148"/>
      <c r="O30" s="1148"/>
      <c r="P30" s="1148"/>
      <c r="Q30" s="1079"/>
    </row>
    <row r="31" spans="2:24" ht="12" customHeight="1">
      <c r="B31" s="1078"/>
      <c r="C31" s="1078"/>
      <c r="D31" s="1078"/>
      <c r="E31" s="1078"/>
      <c r="F31" s="1078"/>
      <c r="G31" s="1079"/>
      <c r="H31" s="1079"/>
      <c r="I31" s="1079"/>
      <c r="J31" s="1079"/>
      <c r="K31" s="1079"/>
      <c r="L31" s="1079"/>
      <c r="M31" s="1079"/>
      <c r="N31" s="1079"/>
      <c r="O31" s="1079"/>
      <c r="P31" s="1079"/>
      <c r="Q31" s="1079"/>
    </row>
    <row r="32" spans="2:24" ht="19.5" customHeight="1">
      <c r="G32" s="911"/>
      <c r="H32" s="911"/>
      <c r="I32" s="911"/>
      <c r="J32" s="911"/>
      <c r="K32" s="911"/>
      <c r="L32" s="911"/>
      <c r="M32" s="911"/>
      <c r="N32" s="911"/>
      <c r="O32" s="911"/>
      <c r="P32" s="911"/>
      <c r="S32" s="317" t="s">
        <v>870</v>
      </c>
      <c r="T32" s="319"/>
    </row>
    <row r="33" spans="7:20" ht="12" customHeight="1">
      <c r="G33" s="911"/>
      <c r="H33" s="911"/>
      <c r="I33" s="911"/>
      <c r="J33" s="911"/>
      <c r="K33" s="911"/>
      <c r="L33" s="911"/>
      <c r="M33" s="911"/>
      <c r="N33" s="911"/>
      <c r="O33" s="911"/>
      <c r="P33" s="911"/>
      <c r="S33" s="898" t="s">
        <v>859</v>
      </c>
      <c r="T33" s="1074"/>
    </row>
    <row r="34" spans="7:20" ht="12" customHeight="1">
      <c r="S34" s="872" t="s">
        <v>871</v>
      </c>
      <c r="T34" s="1074">
        <f>I8*2-H8</f>
        <v>3.3474839334107624</v>
      </c>
    </row>
    <row r="35" spans="7:20" ht="12" customHeight="1">
      <c r="S35" s="872" t="s">
        <v>872</v>
      </c>
      <c r="T35" s="1074">
        <f>(J8*3)-H8-T34</f>
        <v>3.4332721750251194</v>
      </c>
    </row>
    <row r="36" spans="7:20" ht="12" customHeight="1" thickBot="1">
      <c r="S36" s="1080" t="s">
        <v>873</v>
      </c>
      <c r="T36" s="1081">
        <f>(K8*4)-T35-T34-H8</f>
        <v>3.4506627843244706</v>
      </c>
    </row>
    <row r="37" spans="7:20" ht="12" customHeight="1"/>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3DDDE-676F-4780-9BBF-28C6802EE8F6}">
  <sheetPr>
    <tabColor theme="8" tint="0.79998168889431442"/>
  </sheetPr>
  <dimension ref="A1:N36"/>
  <sheetViews>
    <sheetView workbookViewId="0"/>
  </sheetViews>
  <sheetFormatPr defaultColWidth="9.140625" defaultRowHeight="15" outlineLevelRow="1"/>
  <cols>
    <col min="1" max="1" width="6.42578125" style="544" customWidth="1"/>
    <col min="2" max="2" width="25.28515625" style="544" bestFit="1" customWidth="1"/>
    <col min="3" max="3" width="15.85546875" style="544" bestFit="1" customWidth="1"/>
    <col min="4" max="4" width="11.140625" style="544" bestFit="1" customWidth="1"/>
    <col min="5" max="5" width="6.5703125" style="544" bestFit="1" customWidth="1"/>
    <col min="6" max="6" width="5.7109375" style="544" bestFit="1" customWidth="1"/>
    <col min="7" max="7" width="8.7109375" style="544" bestFit="1" customWidth="1"/>
    <col min="8" max="8" width="6.140625" style="544" bestFit="1" customWidth="1"/>
    <col min="9" max="9" width="5.7109375" style="544" bestFit="1" customWidth="1"/>
    <col min="10" max="10" width="6.7109375" style="544" bestFit="1" customWidth="1"/>
    <col min="11" max="11" width="7.5703125" style="544" bestFit="1" customWidth="1"/>
    <col min="12" max="12" width="5.7109375" style="544" bestFit="1" customWidth="1"/>
    <col min="13" max="13" width="6.42578125" style="544" bestFit="1" customWidth="1"/>
    <col min="14" max="14" width="17.42578125" style="544" customWidth="1"/>
    <col min="15" max="15" width="13.140625" style="544" bestFit="1" customWidth="1"/>
    <col min="16" max="16384" width="9.140625" style="544"/>
  </cols>
  <sheetData>
    <row r="1" spans="1:14" s="492" customFormat="1">
      <c r="A1" s="491" t="str">
        <f>'Cover page'!E16</f>
        <v>Project M</v>
      </c>
      <c r="H1" s="542"/>
      <c r="I1" s="542"/>
      <c r="J1" s="542"/>
      <c r="K1" s="542"/>
      <c r="N1" s="543"/>
    </row>
    <row r="2" spans="1:14" s="494" customFormat="1" ht="18.75">
      <c r="A2" s="493" t="str">
        <f>B4</f>
        <v>Consolidated - quality of earnings</v>
      </c>
    </row>
    <row r="4" spans="1:14" ht="19.5" customHeight="1">
      <c r="B4" s="2234" t="s">
        <v>874</v>
      </c>
      <c r="C4" s="2235"/>
      <c r="D4" s="2235"/>
      <c r="E4" s="2235"/>
      <c r="F4" s="2235"/>
      <c r="G4" s="2235"/>
      <c r="H4" s="2235"/>
      <c r="I4" s="2235"/>
      <c r="J4" s="2235"/>
      <c r="K4" s="2235"/>
      <c r="L4" s="2235"/>
      <c r="M4" s="2236"/>
    </row>
    <row r="5" spans="1:14" ht="24" customHeight="1">
      <c r="B5" s="499" t="s">
        <v>104</v>
      </c>
      <c r="C5" s="552" t="e">
        <f>#REF!</f>
        <v>#REF!</v>
      </c>
      <c r="D5" s="552" t="s">
        <v>273</v>
      </c>
      <c r="E5" s="550" t="e">
        <f>#REF!</f>
        <v>#REF!</v>
      </c>
      <c r="F5" s="550" t="e">
        <f>#REF!</f>
        <v>#REF!</v>
      </c>
      <c r="G5" s="550" t="e">
        <f>#REF!</f>
        <v>#REF!</v>
      </c>
      <c r="H5" s="550" t="e">
        <f>#REF!</f>
        <v>#REF!</v>
      </c>
      <c r="I5" s="550" t="e">
        <f>#REF!</f>
        <v>#REF!</v>
      </c>
      <c r="J5" s="550" t="e">
        <f>#REF!</f>
        <v>#REF!</v>
      </c>
      <c r="K5" s="550" t="e">
        <f>#REF!</f>
        <v>#REF!</v>
      </c>
      <c r="L5" s="501" t="s">
        <v>875</v>
      </c>
      <c r="M5" s="502" t="s">
        <v>876</v>
      </c>
    </row>
    <row r="6" spans="1:14" ht="12" customHeight="1">
      <c r="B6" s="545" t="s">
        <v>4564</v>
      </c>
      <c r="C6" s="551"/>
      <c r="D6" s="551"/>
      <c r="E6" s="551"/>
      <c r="F6" s="551"/>
      <c r="G6" s="519"/>
      <c r="H6" s="546"/>
      <c r="I6" s="546"/>
      <c r="J6" s="546"/>
      <c r="K6" s="546"/>
      <c r="L6" s="546"/>
      <c r="M6" s="520"/>
    </row>
    <row r="7" spans="1:14" ht="12" customHeight="1">
      <c r="B7" s="524" t="s">
        <v>266</v>
      </c>
      <c r="C7" s="1164"/>
      <c r="D7" s="1164"/>
      <c r="E7" s="1164"/>
      <c r="F7" s="1164"/>
      <c r="G7" s="1164"/>
      <c r="H7" s="1164"/>
      <c r="I7" s="1164"/>
      <c r="J7" s="1164"/>
      <c r="K7" s="1164"/>
      <c r="L7" s="1143"/>
      <c r="M7" s="860">
        <f>SUM(C7:L7)</f>
        <v>0</v>
      </c>
    </row>
    <row r="8" spans="1:14" ht="12" customHeight="1">
      <c r="B8" s="547" t="s">
        <v>878</v>
      </c>
      <c r="C8" s="1165"/>
      <c r="D8" s="1165"/>
      <c r="E8" s="1165"/>
      <c r="F8" s="1165"/>
      <c r="G8" s="1119"/>
      <c r="H8" s="1119"/>
      <c r="I8" s="1119"/>
      <c r="J8" s="1119"/>
      <c r="K8" s="1119"/>
      <c r="L8" s="1119"/>
      <c r="M8" s="513">
        <f t="shared" ref="M8:M10" si="0">SUM(C8:L8)</f>
        <v>0</v>
      </c>
    </row>
    <row r="9" spans="1:14" ht="12" customHeight="1">
      <c r="B9" s="547" t="s">
        <v>879</v>
      </c>
      <c r="C9" s="1165"/>
      <c r="D9" s="1165"/>
      <c r="E9" s="1165"/>
      <c r="F9" s="1165"/>
      <c r="G9" s="1119"/>
      <c r="H9" s="1119"/>
      <c r="I9" s="1119"/>
      <c r="J9" s="1119"/>
      <c r="K9" s="1119"/>
      <c r="L9" s="1119"/>
      <c r="M9" s="513">
        <f t="shared" si="0"/>
        <v>0</v>
      </c>
    </row>
    <row r="10" spans="1:14" ht="12" customHeight="1">
      <c r="B10" s="547" t="s">
        <v>735</v>
      </c>
      <c r="C10" s="1165"/>
      <c r="D10" s="1165"/>
      <c r="E10" s="1165"/>
      <c r="F10" s="1165"/>
      <c r="G10" s="1119"/>
      <c r="H10" s="1119"/>
      <c r="I10" s="1119"/>
      <c r="J10" s="1119"/>
      <c r="K10" s="1119"/>
      <c r="L10" s="1119"/>
      <c r="M10" s="513">
        <f t="shared" si="0"/>
        <v>0</v>
      </c>
    </row>
    <row r="11" spans="1:14" ht="12" customHeight="1">
      <c r="B11" s="509" t="s">
        <v>880</v>
      </c>
      <c r="C11" s="1166">
        <f>SUM(C7:C10)</f>
        <v>0</v>
      </c>
      <c r="D11" s="1166">
        <f t="shared" ref="D11:L11" si="1">SUM(D7:D10)</f>
        <v>0</v>
      </c>
      <c r="E11" s="1166">
        <f t="shared" si="1"/>
        <v>0</v>
      </c>
      <c r="F11" s="1166">
        <f t="shared" si="1"/>
        <v>0</v>
      </c>
      <c r="G11" s="1121">
        <f t="shared" si="1"/>
        <v>0</v>
      </c>
      <c r="H11" s="1121">
        <f t="shared" si="1"/>
        <v>0</v>
      </c>
      <c r="I11" s="1121">
        <f t="shared" si="1"/>
        <v>0</v>
      </c>
      <c r="J11" s="1121">
        <f t="shared" si="1"/>
        <v>0</v>
      </c>
      <c r="K11" s="1121">
        <f t="shared" si="1"/>
        <v>0</v>
      </c>
      <c r="L11" s="1121">
        <f t="shared" si="1"/>
        <v>0</v>
      </c>
      <c r="M11" s="861">
        <f>SUM(M7:M10)</f>
        <v>0</v>
      </c>
    </row>
    <row r="12" spans="1:14" ht="12" customHeight="1">
      <c r="B12" s="545" t="s">
        <v>4563</v>
      </c>
      <c r="C12" s="551"/>
      <c r="D12" s="551"/>
      <c r="E12" s="551"/>
      <c r="F12" s="551"/>
      <c r="G12" s="519"/>
      <c r="H12" s="546"/>
      <c r="I12" s="546"/>
      <c r="J12" s="546"/>
      <c r="K12" s="546"/>
      <c r="L12" s="546"/>
      <c r="M12" s="520"/>
    </row>
    <row r="13" spans="1:14" ht="12" customHeight="1">
      <c r="B13" s="524" t="s">
        <v>266</v>
      </c>
      <c r="C13" s="1164"/>
      <c r="D13" s="1164"/>
      <c r="E13" s="1164"/>
      <c r="F13" s="1164"/>
      <c r="G13" s="1164"/>
      <c r="H13" s="1164"/>
      <c r="I13" s="1164"/>
      <c r="J13" s="1164"/>
      <c r="K13" s="1164"/>
      <c r="L13" s="1143"/>
      <c r="M13" s="860">
        <f>SUM(C13:L13)</f>
        <v>0</v>
      </c>
    </row>
    <row r="14" spans="1:14" ht="12" customHeight="1">
      <c r="B14" s="547" t="s">
        <v>878</v>
      </c>
      <c r="C14" s="1165"/>
      <c r="D14" s="1165"/>
      <c r="E14" s="1165"/>
      <c r="F14" s="1165"/>
      <c r="G14" s="1119"/>
      <c r="H14" s="1119"/>
      <c r="I14" s="1119"/>
      <c r="J14" s="1119"/>
      <c r="K14" s="1119"/>
      <c r="L14" s="1119"/>
      <c r="M14" s="513">
        <f t="shared" ref="M14:M16" si="2">SUM(C14:L14)</f>
        <v>0</v>
      </c>
    </row>
    <row r="15" spans="1:14" ht="12" customHeight="1">
      <c r="B15" s="547" t="s">
        <v>879</v>
      </c>
      <c r="C15" s="1165"/>
      <c r="D15" s="1165"/>
      <c r="E15" s="1165"/>
      <c r="F15" s="1165"/>
      <c r="G15" s="1119"/>
      <c r="H15" s="1119"/>
      <c r="I15" s="1119"/>
      <c r="J15" s="1119"/>
      <c r="K15" s="1119"/>
      <c r="L15" s="1119"/>
      <c r="M15" s="513">
        <f t="shared" si="2"/>
        <v>0</v>
      </c>
    </row>
    <row r="16" spans="1:14" ht="12" customHeight="1">
      <c r="B16" s="547" t="s">
        <v>735</v>
      </c>
      <c r="C16" s="1165"/>
      <c r="D16" s="1165"/>
      <c r="E16" s="1165"/>
      <c r="F16" s="1165"/>
      <c r="G16" s="1119"/>
      <c r="H16" s="1119"/>
      <c r="I16" s="1119"/>
      <c r="J16" s="1119"/>
      <c r="K16" s="1119"/>
      <c r="L16" s="1119"/>
      <c r="M16" s="513">
        <f t="shared" si="2"/>
        <v>0</v>
      </c>
    </row>
    <row r="17" spans="2:13" ht="12" customHeight="1">
      <c r="B17" s="509" t="s">
        <v>880</v>
      </c>
      <c r="C17" s="1166">
        <f>SUM(C13:C16)</f>
        <v>0</v>
      </c>
      <c r="D17" s="1166">
        <f t="shared" ref="D17:L17" si="3">SUM(D13:D16)</f>
        <v>0</v>
      </c>
      <c r="E17" s="1166">
        <f t="shared" si="3"/>
        <v>0</v>
      </c>
      <c r="F17" s="1166">
        <f t="shared" si="3"/>
        <v>0</v>
      </c>
      <c r="G17" s="1121">
        <f t="shared" si="3"/>
        <v>0</v>
      </c>
      <c r="H17" s="1121">
        <f t="shared" si="3"/>
        <v>0</v>
      </c>
      <c r="I17" s="1121">
        <f t="shared" si="3"/>
        <v>0</v>
      </c>
      <c r="J17" s="1121">
        <f t="shared" si="3"/>
        <v>0</v>
      </c>
      <c r="K17" s="1121">
        <f t="shared" si="3"/>
        <v>0</v>
      </c>
      <c r="L17" s="1121">
        <f t="shared" si="3"/>
        <v>0</v>
      </c>
      <c r="M17" s="861">
        <f>SUM(M13:M16)</f>
        <v>0</v>
      </c>
    </row>
    <row r="18" spans="2:13" ht="12" hidden="1" customHeight="1" outlineLevel="1">
      <c r="B18" s="545" t="s">
        <v>877</v>
      </c>
      <c r="C18" s="551"/>
      <c r="D18" s="551"/>
      <c r="E18" s="551"/>
      <c r="F18" s="551"/>
      <c r="G18" s="519"/>
      <c r="H18" s="546"/>
      <c r="I18" s="546"/>
      <c r="J18" s="546"/>
      <c r="K18" s="546"/>
      <c r="L18" s="546"/>
      <c r="M18" s="520"/>
    </row>
    <row r="19" spans="2:13" ht="12" hidden="1" customHeight="1" outlineLevel="1">
      <c r="B19" s="524" t="s">
        <v>266</v>
      </c>
      <c r="C19" s="1164" t="e">
        <f>#REF!</f>
        <v>#REF!</v>
      </c>
      <c r="D19" s="1164">
        <v>0</v>
      </c>
      <c r="E19" s="1164" t="e">
        <f>#REF!</f>
        <v>#REF!</v>
      </c>
      <c r="F19" s="1164" t="e">
        <f>#REF!</f>
        <v>#REF!</v>
      </c>
      <c r="G19" s="1164" t="e">
        <f>#REF!</f>
        <v>#REF!</v>
      </c>
      <c r="H19" s="1164" t="e">
        <f>#REF!</f>
        <v>#REF!</v>
      </c>
      <c r="I19" s="1164" t="e">
        <f>#REF!</f>
        <v>#REF!</v>
      </c>
      <c r="J19" s="1164" t="e">
        <f>#REF!</f>
        <v>#REF!</v>
      </c>
      <c r="K19" s="1164" t="e">
        <f>#REF!</f>
        <v>#REF!</v>
      </c>
      <c r="L19" s="1143" t="e">
        <f>#REF!</f>
        <v>#REF!</v>
      </c>
      <c r="M19" s="860" t="e">
        <f>SUM(C19:L19)-3</f>
        <v>#REF!</v>
      </c>
    </row>
    <row r="20" spans="2:13" ht="12" hidden="1" customHeight="1" outlineLevel="1">
      <c r="B20" s="547" t="s">
        <v>878</v>
      </c>
      <c r="C20" s="1165" t="e">
        <f>SUM(#REF!)</f>
        <v>#REF!</v>
      </c>
      <c r="D20" s="1165">
        <v>0</v>
      </c>
      <c r="E20" s="1165" t="e">
        <f>SUM(#REF!)</f>
        <v>#REF!</v>
      </c>
      <c r="F20" s="1165" t="e">
        <f>SUM(#REF!)</f>
        <v>#REF!</v>
      </c>
      <c r="G20" s="1119">
        <v>0</v>
      </c>
      <c r="H20" s="1119" t="e">
        <f>SUM(#REF!)</f>
        <v>#REF!</v>
      </c>
      <c r="I20" s="1119">
        <v>0</v>
      </c>
      <c r="J20" s="1119">
        <v>0</v>
      </c>
      <c r="K20" s="1119">
        <v>0</v>
      </c>
      <c r="L20" s="1119" t="e">
        <f>SUM(#REF!)</f>
        <v>#REF!</v>
      </c>
      <c r="M20" s="513" t="e">
        <f t="shared" ref="M20:M22" si="4">SUM(C20:L20)</f>
        <v>#REF!</v>
      </c>
    </row>
    <row r="21" spans="2:13" ht="12" hidden="1" customHeight="1" outlineLevel="1">
      <c r="B21" s="547" t="s">
        <v>879</v>
      </c>
      <c r="C21" s="1165"/>
      <c r="D21" s="1165">
        <v>0</v>
      </c>
      <c r="E21" s="1165"/>
      <c r="F21" s="1165">
        <v>0</v>
      </c>
      <c r="G21" s="1119">
        <v>0</v>
      </c>
      <c r="H21" s="1119">
        <v>0</v>
      </c>
      <c r="I21" s="1119">
        <v>0</v>
      </c>
      <c r="J21" s="1119">
        <v>0</v>
      </c>
      <c r="K21" s="1119">
        <v>0</v>
      </c>
      <c r="L21" s="1119">
        <v>0</v>
      </c>
      <c r="M21" s="513">
        <f t="shared" si="4"/>
        <v>0</v>
      </c>
    </row>
    <row r="22" spans="2:13" ht="12" hidden="1" customHeight="1" outlineLevel="1">
      <c r="B22" s="547" t="s">
        <v>735</v>
      </c>
      <c r="C22" s="1165"/>
      <c r="D22" s="1165">
        <v>0</v>
      </c>
      <c r="E22" s="1165"/>
      <c r="F22" s="1165">
        <v>0</v>
      </c>
      <c r="G22" s="1119">
        <v>0</v>
      </c>
      <c r="H22" s="1119">
        <v>0</v>
      </c>
      <c r="I22" s="1119">
        <v>0</v>
      </c>
      <c r="J22" s="1119">
        <v>0</v>
      </c>
      <c r="K22" s="1119">
        <v>0</v>
      </c>
      <c r="L22" s="1119">
        <v>0</v>
      </c>
      <c r="M22" s="513">
        <f t="shared" si="4"/>
        <v>0</v>
      </c>
    </row>
    <row r="23" spans="2:13" ht="12" hidden="1" customHeight="1" outlineLevel="1">
      <c r="B23" s="509" t="s">
        <v>880</v>
      </c>
      <c r="C23" s="1166" t="e">
        <f>SUM(C19:C22)</f>
        <v>#REF!</v>
      </c>
      <c r="D23" s="1166">
        <f t="shared" ref="D23:L23" si="5">SUM(D19:D22)</f>
        <v>0</v>
      </c>
      <c r="E23" s="1166" t="e">
        <f t="shared" si="5"/>
        <v>#REF!</v>
      </c>
      <c r="F23" s="1166" t="e">
        <f t="shared" si="5"/>
        <v>#REF!</v>
      </c>
      <c r="G23" s="1121" t="e">
        <f t="shared" si="5"/>
        <v>#REF!</v>
      </c>
      <c r="H23" s="1121" t="e">
        <f t="shared" si="5"/>
        <v>#REF!</v>
      </c>
      <c r="I23" s="1121" t="e">
        <f t="shared" si="5"/>
        <v>#REF!</v>
      </c>
      <c r="J23" s="1121" t="e">
        <f t="shared" si="5"/>
        <v>#REF!</v>
      </c>
      <c r="K23" s="1121" t="e">
        <f t="shared" si="5"/>
        <v>#REF!</v>
      </c>
      <c r="L23" s="1121" t="e">
        <f t="shared" si="5"/>
        <v>#REF!</v>
      </c>
      <c r="M23" s="861" t="e">
        <f>SUM(M19:M22)</f>
        <v>#REF!</v>
      </c>
    </row>
    <row r="24" spans="2:13" ht="12" customHeight="1" collapsed="1">
      <c r="B24" s="545" t="s">
        <v>854</v>
      </c>
      <c r="C24" s="1167"/>
      <c r="D24" s="1168"/>
      <c r="E24" s="1168"/>
      <c r="F24" s="1168"/>
      <c r="G24" s="1169"/>
      <c r="H24" s="1170"/>
      <c r="I24" s="1170"/>
      <c r="J24" s="1170"/>
      <c r="K24" s="1170"/>
      <c r="L24" s="1170"/>
      <c r="M24" s="862"/>
    </row>
    <row r="25" spans="2:13" ht="12" customHeight="1">
      <c r="B25" s="524" t="s">
        <v>266</v>
      </c>
      <c r="C25" s="1164" t="e">
        <f>#REF!</f>
        <v>#REF!</v>
      </c>
      <c r="D25" s="1164" t="e">
        <f>#REF!</f>
        <v>#REF!</v>
      </c>
      <c r="E25" s="1164" t="e">
        <f>#REF!</f>
        <v>#REF!</v>
      </c>
      <c r="F25" s="1164">
        <v>0</v>
      </c>
      <c r="G25" s="1143" t="e">
        <f>#REF!</f>
        <v>#REF!</v>
      </c>
      <c r="H25" s="1143" t="e">
        <f>#REF!</f>
        <v>#REF!</v>
      </c>
      <c r="I25" s="1143" t="e">
        <f>#REF!</f>
        <v>#REF!</v>
      </c>
      <c r="J25" s="1143" t="e">
        <f>#REF!</f>
        <v>#REF!</v>
      </c>
      <c r="K25" s="1143" t="e">
        <f>#REF!</f>
        <v>#REF!</v>
      </c>
      <c r="L25" s="1143" t="e">
        <f>#REF!</f>
        <v>#REF!</v>
      </c>
      <c r="M25" s="860" t="e">
        <f>SUM(C25:L25)+2</f>
        <v>#REF!</v>
      </c>
    </row>
    <row r="26" spans="2:13" ht="12" customHeight="1">
      <c r="B26" s="547" t="s">
        <v>878</v>
      </c>
      <c r="C26" s="1165" t="e">
        <f>SUM(#REF!)</f>
        <v>#REF!</v>
      </c>
      <c r="D26" s="1165">
        <v>0</v>
      </c>
      <c r="E26" s="1165" t="e">
        <f>SUM(#REF!)</f>
        <v>#REF!</v>
      </c>
      <c r="F26" s="1165" t="e">
        <f>#REF!</f>
        <v>#REF!</v>
      </c>
      <c r="G26" s="1119">
        <v>0</v>
      </c>
      <c r="H26" s="1119" t="e">
        <f>SUM(#REF!)</f>
        <v>#REF!</v>
      </c>
      <c r="I26" s="1119">
        <v>0</v>
      </c>
      <c r="J26" s="1119">
        <v>0</v>
      </c>
      <c r="K26" s="1119">
        <v>0</v>
      </c>
      <c r="L26" s="1119" t="e">
        <f>SUM(#REF!)</f>
        <v>#REF!</v>
      </c>
      <c r="M26" s="513" t="e">
        <f t="shared" ref="M26:M28" si="6">SUM(C26:L26)</f>
        <v>#REF!</v>
      </c>
    </row>
    <row r="27" spans="2:13" ht="12" customHeight="1">
      <c r="B27" s="547" t="s">
        <v>879</v>
      </c>
      <c r="C27" s="1165">
        <v>0</v>
      </c>
      <c r="D27" s="1165">
        <v>0</v>
      </c>
      <c r="E27" s="1165">
        <v>0</v>
      </c>
      <c r="F27" s="1165">
        <v>0</v>
      </c>
      <c r="G27" s="1119">
        <v>0</v>
      </c>
      <c r="H27" s="1119">
        <v>0</v>
      </c>
      <c r="I27" s="1119">
        <v>0</v>
      </c>
      <c r="J27" s="1119">
        <v>0</v>
      </c>
      <c r="K27" s="1119">
        <v>0</v>
      </c>
      <c r="L27" s="1119">
        <v>0</v>
      </c>
      <c r="M27" s="513">
        <f t="shared" si="6"/>
        <v>0</v>
      </c>
    </row>
    <row r="28" spans="2:13" ht="12" customHeight="1">
      <c r="B28" s="547" t="s">
        <v>735</v>
      </c>
      <c r="C28" s="1165">
        <v>0</v>
      </c>
      <c r="D28" s="1165">
        <v>0</v>
      </c>
      <c r="E28" s="1165">
        <v>0</v>
      </c>
      <c r="F28" s="1165">
        <v>0</v>
      </c>
      <c r="G28" s="1119">
        <v>0</v>
      </c>
      <c r="H28" s="1119">
        <v>0</v>
      </c>
      <c r="I28" s="1119">
        <v>0</v>
      </c>
      <c r="J28" s="1119">
        <v>0</v>
      </c>
      <c r="K28" s="1119">
        <v>0</v>
      </c>
      <c r="L28" s="1119">
        <v>0</v>
      </c>
      <c r="M28" s="513">
        <f t="shared" si="6"/>
        <v>0</v>
      </c>
    </row>
    <row r="29" spans="2:13" ht="12" customHeight="1" thickBot="1">
      <c r="B29" s="509" t="s">
        <v>880</v>
      </c>
      <c r="C29" s="1166" t="e">
        <f>SUM(C25:C28)</f>
        <v>#REF!</v>
      </c>
      <c r="D29" s="1166" t="e">
        <f t="shared" ref="D29:L29" si="7">SUM(D25:D28)</f>
        <v>#REF!</v>
      </c>
      <c r="E29" s="1166" t="e">
        <f t="shared" si="7"/>
        <v>#REF!</v>
      </c>
      <c r="F29" s="1166" t="e">
        <f t="shared" si="7"/>
        <v>#REF!</v>
      </c>
      <c r="G29" s="1121" t="e">
        <f t="shared" si="7"/>
        <v>#REF!</v>
      </c>
      <c r="H29" s="1121" t="e">
        <f t="shared" si="7"/>
        <v>#REF!</v>
      </c>
      <c r="I29" s="1121" t="e">
        <f t="shared" si="7"/>
        <v>#REF!</v>
      </c>
      <c r="J29" s="1121" t="e">
        <f t="shared" si="7"/>
        <v>#REF!</v>
      </c>
      <c r="K29" s="1121" t="e">
        <f t="shared" si="7"/>
        <v>#REF!</v>
      </c>
      <c r="L29" s="1121" t="e">
        <f t="shared" si="7"/>
        <v>#REF!</v>
      </c>
      <c r="M29" s="861" t="e">
        <f>SUM(M25:M28)</f>
        <v>#REF!</v>
      </c>
    </row>
    <row r="30" spans="2:13" ht="12" hidden="1" customHeight="1" outlineLevel="1">
      <c r="B30" s="545" t="s">
        <v>850</v>
      </c>
      <c r="C30" s="1168"/>
      <c r="D30" s="1168"/>
      <c r="E30" s="1168"/>
      <c r="F30" s="1168"/>
      <c r="G30" s="1169"/>
      <c r="H30" s="1170"/>
      <c r="I30" s="1170"/>
      <c r="J30" s="1170"/>
      <c r="K30" s="1170"/>
      <c r="L30" s="1170"/>
      <c r="M30" s="862"/>
    </row>
    <row r="31" spans="2:13" ht="12" hidden="1" customHeight="1" outlineLevel="1">
      <c r="B31" s="524" t="s">
        <v>266</v>
      </c>
      <c r="C31" s="1164" t="e">
        <f>#REF!</f>
        <v>#REF!</v>
      </c>
      <c r="D31" s="1164">
        <v>0</v>
      </c>
      <c r="E31" s="1164">
        <v>0</v>
      </c>
      <c r="F31" s="1164">
        <v>0</v>
      </c>
      <c r="G31" s="1143" t="e">
        <f>#REF!</f>
        <v>#REF!</v>
      </c>
      <c r="H31" s="1143" t="e">
        <f>#REF!</f>
        <v>#REF!</v>
      </c>
      <c r="I31" s="1143" t="e">
        <f>#REF!</f>
        <v>#REF!</v>
      </c>
      <c r="J31" s="1143">
        <v>0</v>
      </c>
      <c r="K31" s="1143" t="e">
        <f>#REF!</f>
        <v>#REF!</v>
      </c>
      <c r="L31" s="1143" t="e">
        <f>#REF!</f>
        <v>#REF!</v>
      </c>
      <c r="M31" s="860" t="e">
        <f>SUM(C31:L31)</f>
        <v>#REF!</v>
      </c>
    </row>
    <row r="32" spans="2:13" ht="12" hidden="1" customHeight="1" outlineLevel="1">
      <c r="B32" s="547" t="s">
        <v>878</v>
      </c>
      <c r="C32" s="1165" t="e">
        <f>SUM(#REF!)</f>
        <v>#REF!</v>
      </c>
      <c r="D32" s="1165">
        <v>0</v>
      </c>
      <c r="E32" s="1165" t="e">
        <f>SUM(#REF!)</f>
        <v>#REF!</v>
      </c>
      <c r="F32" s="1165" t="e">
        <f>#REF!</f>
        <v>#REF!</v>
      </c>
      <c r="G32" s="1119">
        <v>0</v>
      </c>
      <c r="H32" s="1119">
        <v>0</v>
      </c>
      <c r="I32" s="1119">
        <v>0</v>
      </c>
      <c r="J32" s="1119">
        <v>0</v>
      </c>
      <c r="K32" s="1119">
        <v>0</v>
      </c>
      <c r="L32" s="1119" t="e">
        <f>SUM(#REF!)</f>
        <v>#REF!</v>
      </c>
      <c r="M32" s="513" t="e">
        <f t="shared" ref="M32:M34" si="8">SUM(C32:L32)</f>
        <v>#REF!</v>
      </c>
    </row>
    <row r="33" spans="2:13" ht="12" hidden="1" customHeight="1" outlineLevel="1">
      <c r="B33" s="547" t="s">
        <v>879</v>
      </c>
      <c r="C33" s="1165">
        <v>0</v>
      </c>
      <c r="D33" s="1165">
        <v>0</v>
      </c>
      <c r="E33" s="1165">
        <v>0</v>
      </c>
      <c r="F33" s="1165">
        <v>0</v>
      </c>
      <c r="G33" s="1119">
        <v>0</v>
      </c>
      <c r="H33" s="1119">
        <v>0</v>
      </c>
      <c r="I33" s="1119">
        <v>0</v>
      </c>
      <c r="J33" s="1119">
        <v>0</v>
      </c>
      <c r="K33" s="1119">
        <v>0</v>
      </c>
      <c r="L33" s="1119">
        <v>0</v>
      </c>
      <c r="M33" s="513">
        <f t="shared" si="8"/>
        <v>0</v>
      </c>
    </row>
    <row r="34" spans="2:13" ht="12" hidden="1" customHeight="1" outlineLevel="1">
      <c r="B34" s="547" t="s">
        <v>735</v>
      </c>
      <c r="C34" s="1165">
        <v>0</v>
      </c>
      <c r="D34" s="1165">
        <v>0</v>
      </c>
      <c r="E34" s="1165">
        <v>0</v>
      </c>
      <c r="F34" s="1165">
        <v>0</v>
      </c>
      <c r="G34" s="1119">
        <v>0</v>
      </c>
      <c r="H34" s="1119">
        <v>0</v>
      </c>
      <c r="I34" s="1119">
        <v>0</v>
      </c>
      <c r="J34" s="1119">
        <v>0</v>
      </c>
      <c r="K34" s="1119">
        <v>0</v>
      </c>
      <c r="L34" s="1119">
        <v>0</v>
      </c>
      <c r="M34" s="513">
        <f t="shared" si="8"/>
        <v>0</v>
      </c>
    </row>
    <row r="35" spans="2:13" ht="12" hidden="1" customHeight="1" outlineLevel="1" thickBot="1">
      <c r="B35" s="509" t="s">
        <v>880</v>
      </c>
      <c r="C35" s="1166" t="e">
        <f>SUM(C31:C34)</f>
        <v>#REF!</v>
      </c>
      <c r="D35" s="1166">
        <f t="shared" ref="D35:L35" si="9">SUM(D31:D34)</f>
        <v>0</v>
      </c>
      <c r="E35" s="1166" t="e">
        <f t="shared" si="9"/>
        <v>#REF!</v>
      </c>
      <c r="F35" s="1166" t="e">
        <f t="shared" si="9"/>
        <v>#REF!</v>
      </c>
      <c r="G35" s="1121" t="e">
        <f t="shared" si="9"/>
        <v>#REF!</v>
      </c>
      <c r="H35" s="1121" t="e">
        <f t="shared" si="9"/>
        <v>#REF!</v>
      </c>
      <c r="I35" s="1121" t="e">
        <f t="shared" si="9"/>
        <v>#REF!</v>
      </c>
      <c r="J35" s="1121">
        <f t="shared" si="9"/>
        <v>0</v>
      </c>
      <c r="K35" s="1121" t="e">
        <f t="shared" si="9"/>
        <v>#REF!</v>
      </c>
      <c r="L35" s="1121" t="e">
        <f t="shared" si="9"/>
        <v>#REF!</v>
      </c>
      <c r="M35" s="861" t="e">
        <f>SUM(M31:M34)</f>
        <v>#REF!</v>
      </c>
    </row>
    <row r="36" spans="2:13" ht="24" customHeight="1" collapsed="1">
      <c r="B36" s="2237" t="s">
        <v>216</v>
      </c>
      <c r="C36" s="2237"/>
      <c r="D36" s="2237"/>
      <c r="E36" s="2237"/>
      <c r="F36" s="2237"/>
      <c r="G36" s="2237"/>
      <c r="H36" s="2237"/>
      <c r="I36" s="2237"/>
      <c r="J36" s="2237"/>
      <c r="K36" s="2237"/>
      <c r="L36" s="2237"/>
      <c r="M36" s="2237"/>
    </row>
  </sheetData>
  <mergeCells count="2">
    <mergeCell ref="B4:M4"/>
    <mergeCell ref="B36:M36"/>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1F93D-ABC5-4B65-B0D5-00A07F950E5B}">
  <sheetPr>
    <tabColor theme="8" tint="0.39997558519241921"/>
  </sheetPr>
  <dimension ref="C6:N21"/>
  <sheetViews>
    <sheetView workbookViewId="0">
      <selection activeCell="I31" sqref="I31"/>
    </sheetView>
  </sheetViews>
  <sheetFormatPr defaultColWidth="9" defaultRowHeight="15"/>
  <cols>
    <col min="1" max="16384" width="9" style="2"/>
  </cols>
  <sheetData>
    <row r="6" spans="3:14" ht="15.75" thickBot="1"/>
    <row r="7" spans="3:14">
      <c r="C7" s="2154" t="s">
        <v>285</v>
      </c>
      <c r="D7" s="2155"/>
      <c r="E7" s="2155"/>
      <c r="F7" s="2155"/>
      <c r="G7" s="2155"/>
      <c r="H7" s="2155"/>
      <c r="I7" s="2155"/>
      <c r="J7" s="2155"/>
      <c r="K7" s="2155"/>
      <c r="L7" s="2155"/>
      <c r="M7" s="2155"/>
      <c r="N7" s="2156"/>
    </row>
    <row r="8" spans="3:14">
      <c r="C8" s="2157"/>
      <c r="D8" s="2158"/>
      <c r="E8" s="2158"/>
      <c r="F8" s="2158"/>
      <c r="G8" s="2158"/>
      <c r="H8" s="2158"/>
      <c r="I8" s="2158"/>
      <c r="J8" s="2158"/>
      <c r="K8" s="2158"/>
      <c r="L8" s="2158"/>
      <c r="M8" s="2158"/>
      <c r="N8" s="2159"/>
    </row>
    <row r="9" spans="3:14">
      <c r="C9" s="2157"/>
      <c r="D9" s="2158"/>
      <c r="E9" s="2158"/>
      <c r="F9" s="2158"/>
      <c r="G9" s="2158"/>
      <c r="H9" s="2158"/>
      <c r="I9" s="2158"/>
      <c r="J9" s="2158"/>
      <c r="K9" s="2158"/>
      <c r="L9" s="2158"/>
      <c r="M9" s="2158"/>
      <c r="N9" s="2159"/>
    </row>
    <row r="10" spans="3:14">
      <c r="C10" s="2157"/>
      <c r="D10" s="2158"/>
      <c r="E10" s="2158"/>
      <c r="F10" s="2158"/>
      <c r="G10" s="2158"/>
      <c r="H10" s="2158"/>
      <c r="I10" s="2158"/>
      <c r="J10" s="2158"/>
      <c r="K10" s="2158"/>
      <c r="L10" s="2158"/>
      <c r="M10" s="2158"/>
      <c r="N10" s="2159"/>
    </row>
    <row r="11" spans="3:14">
      <c r="C11" s="2157"/>
      <c r="D11" s="2158"/>
      <c r="E11" s="2158"/>
      <c r="F11" s="2158"/>
      <c r="G11" s="2158"/>
      <c r="H11" s="2158"/>
      <c r="I11" s="2158"/>
      <c r="J11" s="2158"/>
      <c r="K11" s="2158"/>
      <c r="L11" s="2158"/>
      <c r="M11" s="2158"/>
      <c r="N11" s="2159"/>
    </row>
    <row r="12" spans="3:14">
      <c r="C12" s="2157"/>
      <c r="D12" s="2158"/>
      <c r="E12" s="2158"/>
      <c r="F12" s="2158"/>
      <c r="G12" s="2158"/>
      <c r="H12" s="2158"/>
      <c r="I12" s="2158"/>
      <c r="J12" s="2158"/>
      <c r="K12" s="2158"/>
      <c r="L12" s="2158"/>
      <c r="M12" s="2158"/>
      <c r="N12" s="2159"/>
    </row>
    <row r="13" spans="3:14">
      <c r="C13" s="2157"/>
      <c r="D13" s="2158"/>
      <c r="E13" s="2158"/>
      <c r="F13" s="2158"/>
      <c r="G13" s="2158"/>
      <c r="H13" s="2158"/>
      <c r="I13" s="2158"/>
      <c r="J13" s="2158"/>
      <c r="K13" s="2158"/>
      <c r="L13" s="2158"/>
      <c r="M13" s="2158"/>
      <c r="N13" s="2159"/>
    </row>
    <row r="14" spans="3:14">
      <c r="C14" s="2157"/>
      <c r="D14" s="2158"/>
      <c r="E14" s="2158"/>
      <c r="F14" s="2158"/>
      <c r="G14" s="2158"/>
      <c r="H14" s="2158"/>
      <c r="I14" s="2158"/>
      <c r="J14" s="2158"/>
      <c r="K14" s="2158"/>
      <c r="L14" s="2158"/>
      <c r="M14" s="2158"/>
      <c r="N14" s="2159"/>
    </row>
    <row r="15" spans="3:14">
      <c r="C15" s="2157"/>
      <c r="D15" s="2158"/>
      <c r="E15" s="2158"/>
      <c r="F15" s="2158"/>
      <c r="G15" s="2158"/>
      <c r="H15" s="2158"/>
      <c r="I15" s="2158"/>
      <c r="J15" s="2158"/>
      <c r="K15" s="2158"/>
      <c r="L15" s="2158"/>
      <c r="M15" s="2158"/>
      <c r="N15" s="2159"/>
    </row>
    <row r="16" spans="3:14">
      <c r="C16" s="2157"/>
      <c r="D16" s="2158"/>
      <c r="E16" s="2158"/>
      <c r="F16" s="2158"/>
      <c r="G16" s="2158"/>
      <c r="H16" s="2158"/>
      <c r="I16" s="2158"/>
      <c r="J16" s="2158"/>
      <c r="K16" s="2158"/>
      <c r="L16" s="2158"/>
      <c r="M16" s="2158"/>
      <c r="N16" s="2159"/>
    </row>
    <row r="17" spans="3:14">
      <c r="C17" s="2157"/>
      <c r="D17" s="2158"/>
      <c r="E17" s="2158"/>
      <c r="F17" s="2158"/>
      <c r="G17" s="2158"/>
      <c r="H17" s="2158"/>
      <c r="I17" s="2158"/>
      <c r="J17" s="2158"/>
      <c r="K17" s="2158"/>
      <c r="L17" s="2158"/>
      <c r="M17" s="2158"/>
      <c r="N17" s="2159"/>
    </row>
    <row r="18" spans="3:14">
      <c r="C18" s="2157"/>
      <c r="D18" s="2158"/>
      <c r="E18" s="2158"/>
      <c r="F18" s="2158"/>
      <c r="G18" s="2158"/>
      <c r="H18" s="2158"/>
      <c r="I18" s="2158"/>
      <c r="J18" s="2158"/>
      <c r="K18" s="2158"/>
      <c r="L18" s="2158"/>
      <c r="M18" s="2158"/>
      <c r="N18" s="2159"/>
    </row>
    <row r="19" spans="3:14">
      <c r="C19" s="2157"/>
      <c r="D19" s="2158"/>
      <c r="E19" s="2158"/>
      <c r="F19" s="2158"/>
      <c r="G19" s="2158"/>
      <c r="H19" s="2158"/>
      <c r="I19" s="2158"/>
      <c r="J19" s="2158"/>
      <c r="K19" s="2158"/>
      <c r="L19" s="2158"/>
      <c r="M19" s="2158"/>
      <c r="N19" s="2159"/>
    </row>
    <row r="20" spans="3:14">
      <c r="C20" s="2157"/>
      <c r="D20" s="2158"/>
      <c r="E20" s="2158"/>
      <c r="F20" s="2158"/>
      <c r="G20" s="2158"/>
      <c r="H20" s="2158"/>
      <c r="I20" s="2158"/>
      <c r="J20" s="2158"/>
      <c r="K20" s="2158"/>
      <c r="L20" s="2158"/>
      <c r="M20" s="2158"/>
      <c r="N20" s="2159"/>
    </row>
    <row r="21" spans="3:14" ht="15.75" thickBot="1">
      <c r="C21" s="2160"/>
      <c r="D21" s="2161"/>
      <c r="E21" s="2161"/>
      <c r="F21" s="2161"/>
      <c r="G21" s="2161"/>
      <c r="H21" s="2161"/>
      <c r="I21" s="2161"/>
      <c r="J21" s="2161"/>
      <c r="K21" s="2161"/>
      <c r="L21" s="2161"/>
      <c r="M21" s="2161"/>
      <c r="N21" s="2162"/>
    </row>
  </sheetData>
  <mergeCells count="1">
    <mergeCell ref="C7:N2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7565A-3142-4C45-B3E5-496E4496B115}">
  <sheetPr>
    <tabColor theme="8" tint="0.59999389629810485"/>
  </sheetPr>
  <dimension ref="A1:O34"/>
  <sheetViews>
    <sheetView workbookViewId="0">
      <selection activeCell="S26" sqref="S26"/>
    </sheetView>
  </sheetViews>
  <sheetFormatPr defaultColWidth="8.7109375" defaultRowHeight="12" customHeight="1" outlineLevelRow="1" outlineLevelCol="1"/>
  <cols>
    <col min="1" max="1" width="3.85546875" style="612" customWidth="1"/>
    <col min="2" max="2" width="28.5703125" style="612" bestFit="1" customWidth="1"/>
    <col min="3" max="3" width="6.5703125" style="612" bestFit="1" customWidth="1"/>
    <col min="4" max="4" width="6.42578125" style="612" bestFit="1" customWidth="1"/>
    <col min="5" max="6" width="6.5703125" style="612" bestFit="1" customWidth="1" outlineLevel="1"/>
    <col min="7" max="7" width="6.5703125" style="612" bestFit="1" customWidth="1"/>
    <col min="8" max="8" width="6.42578125" style="612" bestFit="1" customWidth="1"/>
    <col min="9" max="9" width="6.5703125" style="612" bestFit="1" customWidth="1" outlineLevel="1"/>
    <col min="10" max="10" width="6.85546875" style="612" bestFit="1" customWidth="1"/>
    <col min="11" max="11" width="6.42578125" style="612" bestFit="1" customWidth="1"/>
    <col min="12" max="12" width="6.85546875" style="612" bestFit="1" customWidth="1"/>
    <col min="13" max="13" width="6.42578125" style="612" bestFit="1" customWidth="1"/>
    <col min="14" max="16384" width="8.7109375" style="612"/>
  </cols>
  <sheetData>
    <row r="1" spans="1:15" s="611" customFormat="1" ht="15">
      <c r="A1" s="22" t="str">
        <f>'Cover page'!$E$16</f>
        <v>Project M</v>
      </c>
      <c r="B1" s="592"/>
      <c r="C1" s="593"/>
      <c r="D1" s="593"/>
      <c r="E1" s="593"/>
      <c r="F1" s="593"/>
      <c r="G1" s="593"/>
      <c r="H1" s="593"/>
      <c r="I1" s="593"/>
      <c r="J1" s="593"/>
      <c r="K1" s="593"/>
      <c r="L1" s="592"/>
      <c r="M1" s="592"/>
    </row>
    <row r="2" spans="1:15" s="640" customFormat="1" ht="18">
      <c r="A2" s="885" t="s">
        <v>3220</v>
      </c>
      <c r="B2" s="886"/>
      <c r="C2" s="887"/>
      <c r="D2" s="887"/>
      <c r="E2" s="887"/>
      <c r="F2" s="887"/>
      <c r="G2" s="887"/>
      <c r="H2" s="887"/>
      <c r="I2" s="887"/>
      <c r="J2" s="887"/>
      <c r="K2" s="887"/>
      <c r="L2" s="886"/>
      <c r="M2" s="886"/>
      <c r="N2" s="891"/>
      <c r="O2" s="891"/>
    </row>
    <row r="3" spans="1:15" s="428" customFormat="1" ht="14.25" customHeight="1">
      <c r="A3" s="594"/>
      <c r="B3" s="594"/>
      <c r="C3" s="595"/>
      <c r="D3" s="595"/>
      <c r="E3" s="595"/>
      <c r="F3" s="595"/>
      <c r="G3" s="595"/>
      <c r="H3" s="595"/>
      <c r="I3" s="595"/>
      <c r="J3" s="595"/>
      <c r="K3" s="595"/>
      <c r="L3" s="594"/>
      <c r="M3" s="594"/>
    </row>
    <row r="4" spans="1:15" s="428" customFormat="1" ht="19.5" customHeight="1">
      <c r="A4" s="594"/>
      <c r="B4" s="317" t="s">
        <v>3221</v>
      </c>
      <c r="C4" s="318"/>
      <c r="D4" s="318"/>
      <c r="E4" s="318"/>
      <c r="F4" s="318"/>
      <c r="G4" s="318"/>
      <c r="H4" s="318"/>
      <c r="I4" s="318"/>
      <c r="J4" s="318"/>
      <c r="K4" s="318"/>
      <c r="L4" s="703"/>
      <c r="M4" s="638"/>
      <c r="N4" s="429"/>
    </row>
    <row r="5" spans="1:15" s="428" customFormat="1" ht="24" customHeight="1">
      <c r="A5" s="594"/>
      <c r="B5" s="62" t="s">
        <v>103</v>
      </c>
      <c r="C5" s="709" t="s">
        <v>850</v>
      </c>
      <c r="D5" s="692" t="s">
        <v>3222</v>
      </c>
      <c r="E5" s="708" t="s">
        <v>852</v>
      </c>
      <c r="F5" s="709" t="s">
        <v>853</v>
      </c>
      <c r="G5" s="709" t="s">
        <v>854</v>
      </c>
      <c r="H5" s="692" t="s">
        <v>3222</v>
      </c>
      <c r="I5" s="709" t="s">
        <v>3223</v>
      </c>
      <c r="J5" s="709" t="s">
        <v>857</v>
      </c>
      <c r="K5" s="692" t="s">
        <v>3222</v>
      </c>
      <c r="L5" s="708" t="s">
        <v>964</v>
      </c>
      <c r="M5" s="707" t="s">
        <v>3222</v>
      </c>
      <c r="O5" s="684"/>
    </row>
    <row r="6" spans="1:15" s="428" customFormat="1" ht="12" customHeight="1" outlineLevel="1">
      <c r="A6" s="594"/>
      <c r="B6" s="649" t="s">
        <v>3224</v>
      </c>
      <c r="C6" s="651">
        <v>5941.3220000000001</v>
      </c>
      <c r="D6" s="712">
        <f>C6/'P&amp;L - India'!$C$8</f>
        <v>0.99121485223507599</v>
      </c>
      <c r="E6" s="654">
        <v>3422.2310000000002</v>
      </c>
      <c r="F6" s="654">
        <v>4050.9</v>
      </c>
      <c r="G6" s="650">
        <v>7395.3329999999996</v>
      </c>
      <c r="H6" s="712">
        <f>G6/'P&amp;L - India'!$G$8</f>
        <v>0.99789890680003401</v>
      </c>
      <c r="I6" s="685">
        <v>8883.58</v>
      </c>
      <c r="J6" s="650">
        <v>12126.587</v>
      </c>
      <c r="K6" s="712">
        <f>J6/'P&amp;L - India'!$J$8</f>
        <v>0.99611823480884376</v>
      </c>
      <c r="L6" s="654">
        <f t="shared" ref="L6:L29" si="0">J6+(G6-F6)</f>
        <v>15471.019999999999</v>
      </c>
      <c r="M6" s="721">
        <f>L6/'P&amp;L - India'!$L$8</f>
        <v>0.99668577123543189</v>
      </c>
    </row>
    <row r="7" spans="1:15" s="428" customFormat="1" ht="12" customHeight="1" outlineLevel="1">
      <c r="A7" s="594"/>
      <c r="B7" s="652" t="s">
        <v>3225</v>
      </c>
      <c r="C7" s="653">
        <v>52.658000000000001</v>
      </c>
      <c r="D7" s="713">
        <f>C7/'P&amp;L - India'!$C$8</f>
        <v>8.7851477649241415E-3</v>
      </c>
      <c r="E7" s="655">
        <v>5.0439999999999996</v>
      </c>
      <c r="F7" s="655">
        <v>11.382</v>
      </c>
      <c r="G7" s="653">
        <v>15.571</v>
      </c>
      <c r="H7" s="713">
        <f>G7/'P&amp;L - India'!$G$8</f>
        <v>2.1010931999658881E-3</v>
      </c>
      <c r="I7" s="655">
        <v>26.812999999999999</v>
      </c>
      <c r="J7" s="653">
        <v>47.256</v>
      </c>
      <c r="K7" s="713">
        <f>J7/'P&amp;L - India'!$J$8</f>
        <v>3.8817651911561531E-3</v>
      </c>
      <c r="L7" s="655">
        <f t="shared" si="0"/>
        <v>51.445</v>
      </c>
      <c r="M7" s="722">
        <f>L7/'P&amp;L - India'!$L$8</f>
        <v>3.3142287645679985E-3</v>
      </c>
    </row>
    <row r="8" spans="1:15" ht="12" customHeight="1">
      <c r="A8" s="596"/>
      <c r="B8" s="597" t="s">
        <v>3226</v>
      </c>
      <c r="C8" s="598">
        <v>5993.98</v>
      </c>
      <c r="D8" s="714">
        <f>C8/'P&amp;L - India'!$C$8</f>
        <v>1</v>
      </c>
      <c r="E8" s="598">
        <v>3427.2750000000001</v>
      </c>
      <c r="F8" s="598">
        <v>4062.2820000000002</v>
      </c>
      <c r="G8" s="598">
        <v>7410.9040000000005</v>
      </c>
      <c r="H8" s="720">
        <f>G8/'P&amp;L - India'!$G$8</f>
        <v>1</v>
      </c>
      <c r="I8" s="684">
        <v>8910.393</v>
      </c>
      <c r="J8" s="598">
        <v>12173.843000000001</v>
      </c>
      <c r="K8" s="720">
        <f>J8/'P&amp;L - India'!$J$8</f>
        <v>1</v>
      </c>
      <c r="L8" s="617">
        <f t="shared" si="0"/>
        <v>15522.465</v>
      </c>
      <c r="M8" s="723">
        <f>L8/'P&amp;L - India'!$L$8</f>
        <v>1</v>
      </c>
    </row>
    <row r="9" spans="1:15" ht="12" customHeight="1">
      <c r="A9" s="596"/>
      <c r="B9" s="597" t="s">
        <v>196</v>
      </c>
      <c r="C9" s="598">
        <v>-4413.3230000000003</v>
      </c>
      <c r="D9" s="714">
        <f>C9/'P&amp;L - India'!$C$8</f>
        <v>-0.73629258022215638</v>
      </c>
      <c r="E9" s="598">
        <v>-2664.0650000000001</v>
      </c>
      <c r="F9" s="598">
        <v>-3209.0210000000002</v>
      </c>
      <c r="G9" s="598">
        <v>-5004.8429999999998</v>
      </c>
      <c r="H9" s="720">
        <f>G9/'P&amp;L - India'!$G$8</f>
        <v>-0.67533501985722655</v>
      </c>
      <c r="I9" s="684">
        <v>-5047.1580000000004</v>
      </c>
      <c r="J9" s="598">
        <v>-6816.6279999999997</v>
      </c>
      <c r="K9" s="720">
        <f>J9/'P&amp;L - India'!$J$8</f>
        <v>-0.55994052165778707</v>
      </c>
      <c r="L9" s="617">
        <f t="shared" si="0"/>
        <v>-8612.4499999999989</v>
      </c>
      <c r="M9" s="723">
        <f>L9/'P&amp;L - India'!$L$8</f>
        <v>-0.55483777866466433</v>
      </c>
    </row>
    <row r="10" spans="1:15" ht="12" customHeight="1">
      <c r="A10" s="596"/>
      <c r="B10" s="645" t="s">
        <v>198</v>
      </c>
      <c r="C10" s="646">
        <f t="shared" ref="C10:J10" si="1">SUM(C8,C9)</f>
        <v>1580.6569999999992</v>
      </c>
      <c r="D10" s="715">
        <f>C10/'P&amp;L - India'!$C$8</f>
        <v>0.26370741977784368</v>
      </c>
      <c r="E10" s="646">
        <f t="shared" si="1"/>
        <v>763.21</v>
      </c>
      <c r="F10" s="646">
        <f t="shared" si="1"/>
        <v>853.26099999999997</v>
      </c>
      <c r="G10" s="646">
        <f t="shared" si="1"/>
        <v>2406.0610000000006</v>
      </c>
      <c r="H10" s="715">
        <f>G10/'P&amp;L - India'!$G$8</f>
        <v>0.32466498014277345</v>
      </c>
      <c r="I10" s="646">
        <f t="shared" si="1"/>
        <v>3863.2349999999997</v>
      </c>
      <c r="J10" s="646">
        <f t="shared" si="1"/>
        <v>5357.2150000000011</v>
      </c>
      <c r="K10" s="715">
        <f>J10/'P&amp;L - India'!$J$8</f>
        <v>0.44005947834221293</v>
      </c>
      <c r="L10" s="729">
        <f t="shared" si="0"/>
        <v>6910.0150000000012</v>
      </c>
      <c r="M10" s="724">
        <f>L10/'P&amp;L - India'!$L$8</f>
        <v>0.44516222133533567</v>
      </c>
    </row>
    <row r="11" spans="1:15" ht="12" customHeight="1" outlineLevel="1">
      <c r="A11" s="596"/>
      <c r="B11" s="658" t="s">
        <v>3227</v>
      </c>
      <c r="C11" s="659">
        <v>6.5830000000000002</v>
      </c>
      <c r="D11" s="716">
        <f>C11/'P&amp;L - India'!$C$8</f>
        <v>1.0982685961581455E-3</v>
      </c>
      <c r="E11" s="659">
        <v>2.448</v>
      </c>
      <c r="F11" s="659">
        <v>2.8079999999999998</v>
      </c>
      <c r="G11" s="659">
        <v>8.3710000000000004</v>
      </c>
      <c r="H11" s="716">
        <f>G11/'P&amp;L - India'!$G$8</f>
        <v>1.1295518063653234E-3</v>
      </c>
      <c r="I11" s="659">
        <v>8.9049999999999994</v>
      </c>
      <c r="J11" s="659">
        <v>12.901999999999999</v>
      </c>
      <c r="K11" s="716">
        <f>J11/'P&amp;L - India'!$J$8</f>
        <v>1.0598132405683232E-3</v>
      </c>
      <c r="L11" s="730">
        <f t="shared" si="0"/>
        <v>18.465</v>
      </c>
      <c r="M11" s="725">
        <f>L11/'P&amp;L - India'!$L$8</f>
        <v>1.1895662190251355E-3</v>
      </c>
    </row>
    <row r="12" spans="1:15" ht="12" customHeight="1" outlineLevel="1">
      <c r="A12" s="596"/>
      <c r="B12" s="657" t="s">
        <v>3228</v>
      </c>
      <c r="C12" s="598">
        <v>2.5550000000000002</v>
      </c>
      <c r="D12" s="714">
        <f>C12/'P&amp;L - India'!$C$8</f>
        <v>4.2626101521860274E-4</v>
      </c>
      <c r="E12" s="688" t="s">
        <v>45</v>
      </c>
      <c r="F12" s="598">
        <v>30.754000000000001</v>
      </c>
      <c r="G12" s="598">
        <v>36.164999999999999</v>
      </c>
      <c r="H12" s="720">
        <f>G12/'P&amp;L - India'!$G$8</f>
        <v>4.8799714582728367E-3</v>
      </c>
      <c r="I12" s="689" t="s">
        <v>45</v>
      </c>
      <c r="J12" s="598">
        <v>0</v>
      </c>
      <c r="K12" s="720">
        <f>J12/'P&amp;L - India'!$J$8</f>
        <v>0</v>
      </c>
      <c r="L12" s="617">
        <f t="shared" si="0"/>
        <v>5.4109999999999978</v>
      </c>
      <c r="M12" s="723">
        <f>L12/'P&amp;L - India'!$L$8</f>
        <v>3.4859154135635014E-4</v>
      </c>
    </row>
    <row r="13" spans="1:15" ht="12" customHeight="1" outlineLevel="1">
      <c r="A13" s="596"/>
      <c r="B13" s="657" t="s">
        <v>3229</v>
      </c>
      <c r="C13" s="598">
        <v>2.52</v>
      </c>
      <c r="D13" s="714">
        <f>C13/'P&amp;L - India'!$C$8</f>
        <v>4.2042182322930675E-4</v>
      </c>
      <c r="E13" s="598">
        <v>1.0820000000000001</v>
      </c>
      <c r="F13" s="598">
        <v>1.861</v>
      </c>
      <c r="G13" s="598">
        <v>1.8320000000000001</v>
      </c>
      <c r="H13" s="720">
        <f>G13/'P&amp;L - India'!$G$8</f>
        <v>2.4720331014947705E-4</v>
      </c>
      <c r="I13" s="684">
        <v>1.9490000000000001</v>
      </c>
      <c r="J13" s="598">
        <v>1.9450000000000001</v>
      </c>
      <c r="K13" s="720">
        <f>J13/'P&amp;L - India'!$J$8</f>
        <v>1.5976877638392413E-4</v>
      </c>
      <c r="L13" s="617">
        <f t="shared" si="0"/>
        <v>1.9160000000000001</v>
      </c>
      <c r="M13" s="723">
        <f>L13/'P&amp;L - India'!$L$8</f>
        <v>1.2343400355549201E-4</v>
      </c>
    </row>
    <row r="14" spans="1:15" ht="12" customHeight="1" outlineLevel="1">
      <c r="A14" s="596"/>
      <c r="B14" s="660" t="s">
        <v>3230</v>
      </c>
      <c r="C14" s="661">
        <v>3.7290000000000001</v>
      </c>
      <c r="D14" s="717">
        <f>C14/'P&amp;L - India'!$C$8</f>
        <v>6.2212419794527177E-4</v>
      </c>
      <c r="E14" s="661">
        <v>1.694</v>
      </c>
      <c r="F14" s="661">
        <v>2.5489999999999999</v>
      </c>
      <c r="G14" s="661">
        <v>3.3860000000000001</v>
      </c>
      <c r="H14" s="717">
        <f>G14/'P&amp;L - India'!$G$8</f>
        <v>4.568943276015989E-4</v>
      </c>
      <c r="I14" s="661">
        <v>1.712</v>
      </c>
      <c r="J14" s="661">
        <v>2.6110000000000002</v>
      </c>
      <c r="K14" s="717">
        <f>J14/'P&amp;L - India'!$J$8</f>
        <v>2.1447623400433209E-4</v>
      </c>
      <c r="L14" s="731">
        <f t="shared" si="0"/>
        <v>3.4480000000000004</v>
      </c>
      <c r="M14" s="726">
        <f>L14/'P&amp;L - India'!$L$8</f>
        <v>2.2212966819380815E-4</v>
      </c>
    </row>
    <row r="15" spans="1:15" ht="12" customHeight="1">
      <c r="A15" s="596"/>
      <c r="B15" s="597" t="s">
        <v>206</v>
      </c>
      <c r="C15" s="598">
        <v>15.387</v>
      </c>
      <c r="D15" s="714">
        <f>C15/'P&amp;L - India'!$C$8</f>
        <v>2.5670756325513267E-3</v>
      </c>
      <c r="E15" s="598">
        <v>5.2240000000000002</v>
      </c>
      <c r="F15" s="598">
        <v>37.972000000000001</v>
      </c>
      <c r="G15" s="598">
        <v>49.753999999999998</v>
      </c>
      <c r="H15" s="720">
        <f>G15/'P&amp;L - India'!$G$8</f>
        <v>6.7136209023892354E-3</v>
      </c>
      <c r="I15" s="684">
        <v>12.566000000000001</v>
      </c>
      <c r="J15" s="598">
        <v>17.457999999999998</v>
      </c>
      <c r="K15" s="720">
        <f>J15/'P&amp;L - India'!$J$8</f>
        <v>1.4340582509565793E-3</v>
      </c>
      <c r="L15" s="617">
        <f t="shared" si="0"/>
        <v>29.239999999999995</v>
      </c>
      <c r="M15" s="723">
        <f>L15/'P&amp;L - India'!$L$8</f>
        <v>1.8837214321307857E-3</v>
      </c>
    </row>
    <row r="16" spans="1:15" ht="12" customHeight="1">
      <c r="A16" s="596"/>
      <c r="B16" s="597" t="s">
        <v>3231</v>
      </c>
      <c r="C16" s="598">
        <v>-1548.76</v>
      </c>
      <c r="D16" s="714">
        <f>C16/'P&amp;L - India'!$C$8</f>
        <v>-0.25838591386691317</v>
      </c>
      <c r="E16" s="598">
        <v>-697.55799999999999</v>
      </c>
      <c r="F16" s="598">
        <v>-963.95600000000002</v>
      </c>
      <c r="G16" s="598">
        <v>-1644.62</v>
      </c>
      <c r="H16" s="720">
        <f>G16/'P&amp;L - India'!$G$8</f>
        <v>-0.2219189453810223</v>
      </c>
      <c r="I16" s="684">
        <v>-1682.873</v>
      </c>
      <c r="J16" s="598">
        <v>-2542.5619999999999</v>
      </c>
      <c r="K16" s="720">
        <f>J16/'P&amp;L - India'!$J$8</f>
        <v>-0.2088545088021917</v>
      </c>
      <c r="L16" s="617">
        <f t="shared" si="0"/>
        <v>-3223.2259999999997</v>
      </c>
      <c r="M16" s="723">
        <f>L16/'P&amp;L - India'!$L$8</f>
        <v>-0.20764910727774227</v>
      </c>
    </row>
    <row r="17" spans="1:15" ht="12" customHeight="1">
      <c r="A17" s="596"/>
      <c r="B17" s="597" t="s">
        <v>3232</v>
      </c>
      <c r="C17" s="598">
        <v>-440.762</v>
      </c>
      <c r="D17" s="714">
        <f>C17/'P&amp;L - India'!$C$8</f>
        <v>-7.3534112559601475E-2</v>
      </c>
      <c r="E17" s="598">
        <v>-245.32900000000001</v>
      </c>
      <c r="F17" s="598">
        <v>-373.33499999999998</v>
      </c>
      <c r="G17" s="598">
        <v>-503.38200000000001</v>
      </c>
      <c r="H17" s="720">
        <f>G17/'P&amp;L - India'!$G$8</f>
        <v>-6.7924506915755481E-2</v>
      </c>
      <c r="I17" s="684">
        <v>-286.79199999999997</v>
      </c>
      <c r="J17" s="598">
        <v>-460.32499999999999</v>
      </c>
      <c r="K17" s="720">
        <f>J17/'P&amp;L - India'!$J$8</f>
        <v>-3.7812628271943378E-2</v>
      </c>
      <c r="L17" s="617">
        <f t="shared" si="0"/>
        <v>-590.37200000000007</v>
      </c>
      <c r="M17" s="723">
        <f>L17/'P&amp;L - India'!$L$8</f>
        <v>-3.8033392247945157E-2</v>
      </c>
    </row>
    <row r="18" spans="1:15" ht="12" customHeight="1">
      <c r="A18" s="596"/>
      <c r="B18" s="645" t="s">
        <v>963</v>
      </c>
      <c r="C18" s="646">
        <f t="shared" ref="C18:G18" si="2">SUM(C10,C15,C16,C17)</f>
        <v>-393.4780000000008</v>
      </c>
      <c r="D18" s="715">
        <f>C18/'P&amp;L - India'!$C$8</f>
        <v>-6.564553101611964E-2</v>
      </c>
      <c r="E18" s="646">
        <f t="shared" si="2"/>
        <v>-174.45299999999992</v>
      </c>
      <c r="F18" s="646">
        <f t="shared" si="2"/>
        <v>-446.05800000000005</v>
      </c>
      <c r="G18" s="646">
        <f t="shared" si="2"/>
        <v>307.81300000000061</v>
      </c>
      <c r="H18" s="715">
        <f>G18/'P&amp;L - India'!$G$8</f>
        <v>4.153514874838489E-2</v>
      </c>
      <c r="I18" s="646">
        <f>SUM(I10,I15,I16,I17)</f>
        <v>1906.1359999999995</v>
      </c>
      <c r="J18" s="646">
        <f>SUM(J10,J15,J16,J17)</f>
        <v>2371.786000000001</v>
      </c>
      <c r="K18" s="715">
        <f>J18/'P&amp;L - India'!$J$8</f>
        <v>0.19482639951903444</v>
      </c>
      <c r="L18" s="729">
        <f t="shared" si="0"/>
        <v>3125.6570000000015</v>
      </c>
      <c r="M18" s="724">
        <f>L18/'P&amp;L - India'!$L$8</f>
        <v>0.20136344324177902</v>
      </c>
    </row>
    <row r="19" spans="1:15" ht="12" customHeight="1">
      <c r="A19" s="596"/>
      <c r="B19" s="597" t="s">
        <v>896</v>
      </c>
      <c r="C19" s="598">
        <v>376.565</v>
      </c>
      <c r="D19" s="714">
        <f>D12</f>
        <v>4.2626101521860274E-4</v>
      </c>
      <c r="E19" s="688">
        <v>161.50700000000001</v>
      </c>
      <c r="F19" s="688">
        <v>229.44800000000001</v>
      </c>
      <c r="G19" s="598">
        <v>294.45999999999998</v>
      </c>
      <c r="H19" s="714">
        <f>G19/'P&amp;L - India'!$G$8</f>
        <v>3.9733344272169763E-2</v>
      </c>
      <c r="I19" s="598">
        <v>132.30699999999999</v>
      </c>
      <c r="J19" s="598">
        <v>200.36</v>
      </c>
      <c r="K19" s="714">
        <f>J19/'P&amp;L - India'!$J$8</f>
        <v>1.6458237550788193E-2</v>
      </c>
      <c r="L19" s="876">
        <v>265.37199999999996</v>
      </c>
      <c r="M19" s="723">
        <f>L19/'P&amp;L - India'!$L$8</f>
        <v>1.7095996028981219E-2</v>
      </c>
    </row>
    <row r="20" spans="1:15" ht="12" customHeight="1">
      <c r="A20" s="596"/>
      <c r="B20" s="597" t="str">
        <f>B13</f>
        <v>Interest Income</v>
      </c>
      <c r="C20" s="598">
        <f>-C13</f>
        <v>-2.52</v>
      </c>
      <c r="D20" s="714">
        <f>D13</f>
        <v>4.2042182322930675E-4</v>
      </c>
      <c r="E20" s="598">
        <f t="shared" ref="E20:G21" si="3">-E13</f>
        <v>-1.0820000000000001</v>
      </c>
      <c r="F20" s="598">
        <f t="shared" si="3"/>
        <v>-1.861</v>
      </c>
      <c r="G20" s="598">
        <f t="shared" si="3"/>
        <v>-1.8320000000000001</v>
      </c>
      <c r="H20" s="714">
        <f>G20/'P&amp;L - India'!$G$8</f>
        <v>-2.4720331014947705E-4</v>
      </c>
      <c r="I20" s="598">
        <f>-I13</f>
        <v>-1.9490000000000001</v>
      </c>
      <c r="J20" s="598">
        <f>-J13</f>
        <v>-1.9450000000000001</v>
      </c>
      <c r="K20" s="714">
        <f>J20/'P&amp;L - India'!$J$8</f>
        <v>-1.5976877638392413E-4</v>
      </c>
      <c r="L20" s="617">
        <f>-L13</f>
        <v>-1.9160000000000001</v>
      </c>
      <c r="M20" s="723">
        <f>L20/'P&amp;L - India'!$L$8</f>
        <v>-1.2343400355549201E-4</v>
      </c>
    </row>
    <row r="21" spans="1:15" ht="12" customHeight="1">
      <c r="A21" s="596"/>
      <c r="B21" s="597" t="str">
        <f>B14</f>
        <v>Interest on Discounting of Financial Assets</v>
      </c>
      <c r="C21" s="598">
        <f>-C14</f>
        <v>-3.7290000000000001</v>
      </c>
      <c r="D21" s="714">
        <f>D14</f>
        <v>6.2212419794527177E-4</v>
      </c>
      <c r="E21" s="598">
        <f t="shared" si="3"/>
        <v>-1.694</v>
      </c>
      <c r="F21" s="598">
        <f t="shared" si="3"/>
        <v>-2.5489999999999999</v>
      </c>
      <c r="G21" s="598">
        <f t="shared" si="3"/>
        <v>-3.3860000000000001</v>
      </c>
      <c r="H21" s="714">
        <f>G21/'P&amp;L - India'!$G$8</f>
        <v>-4.568943276015989E-4</v>
      </c>
      <c r="I21" s="598">
        <f>-I14</f>
        <v>-1.712</v>
      </c>
      <c r="J21" s="598">
        <f>-J14</f>
        <v>-2.6110000000000002</v>
      </c>
      <c r="K21" s="714">
        <f>J21/'P&amp;L - India'!$J$8</f>
        <v>-2.1447623400433209E-4</v>
      </c>
      <c r="L21" s="617">
        <f>-L14</f>
        <v>-3.4480000000000004</v>
      </c>
      <c r="M21" s="723">
        <f>L21/'P&amp;L - India'!$L$8</f>
        <v>-2.2212966819380815E-4</v>
      </c>
    </row>
    <row r="22" spans="1:15" ht="12" customHeight="1">
      <c r="A22" s="596"/>
      <c r="B22" s="647" t="s">
        <v>65</v>
      </c>
      <c r="C22" s="648">
        <f>C18+C19+C20+C21</f>
        <v>-23.162000000000805</v>
      </c>
      <c r="D22" s="718">
        <f>D15</f>
        <v>2.5670756325513267E-3</v>
      </c>
      <c r="E22" s="648">
        <f>E18+E19+E20+E21</f>
        <v>-15.721999999999912</v>
      </c>
      <c r="F22" s="648">
        <f>F18+F19+F20+F21</f>
        <v>-221.02000000000004</v>
      </c>
      <c r="G22" s="648">
        <f>G18+G19+G20+G21</f>
        <v>597.05500000000063</v>
      </c>
      <c r="H22" s="718">
        <f>G22/'P&amp;L - India'!$G$8</f>
        <v>8.0564395382803577E-2</v>
      </c>
      <c r="I22" s="648">
        <f>I18+I19+I20+I21</f>
        <v>2034.7819999999995</v>
      </c>
      <c r="J22" s="648">
        <f>J18+J19+J20+J21</f>
        <v>2567.5900000000011</v>
      </c>
      <c r="K22" s="718">
        <f>J22/'P&amp;L - India'!$J$8</f>
        <v>0.21091039205943438</v>
      </c>
      <c r="L22" s="648">
        <f>L18+L19+L20+L21</f>
        <v>3385.6650000000013</v>
      </c>
      <c r="M22" s="727">
        <f>L22/'P&amp;L - India'!$L$8</f>
        <v>0.21811387559901094</v>
      </c>
      <c r="O22" s="613"/>
    </row>
    <row r="23" spans="1:15" ht="12" customHeight="1">
      <c r="A23" s="596"/>
      <c r="B23" s="597" t="s">
        <v>3233</v>
      </c>
      <c r="C23" s="598">
        <v>3.7629999999999999</v>
      </c>
      <c r="D23" s="714">
        <f>C23/'P&amp;L - India'!$C$8</f>
        <v>6.2779655587773069E-4</v>
      </c>
      <c r="E23" s="598">
        <v>-10.711</v>
      </c>
      <c r="F23" s="598">
        <v>-20.45</v>
      </c>
      <c r="G23" s="598">
        <v>-27.64</v>
      </c>
      <c r="H23" s="720">
        <f>G23/'P&amp;L - India'!$G$8</f>
        <v>-3.7296394609888346E-3</v>
      </c>
      <c r="I23" s="684">
        <v>7.3250000000000002</v>
      </c>
      <c r="J23" s="598">
        <v>5.008</v>
      </c>
      <c r="K23" s="720">
        <f>J23/'P&amp;L - India'!$J$8</f>
        <v>4.1137379543994447E-4</v>
      </c>
      <c r="L23" s="617">
        <f t="shared" si="0"/>
        <v>-2.1820000000000013</v>
      </c>
      <c r="M23" s="723">
        <f>L23/'P&amp;L - India'!$L$8</f>
        <v>-1.4057045707624409E-4</v>
      </c>
    </row>
    <row r="24" spans="1:15" ht="12" customHeight="1">
      <c r="A24" s="596"/>
      <c r="B24" s="597" t="s">
        <v>3234</v>
      </c>
      <c r="C24" s="598">
        <v>-403.31200000000001</v>
      </c>
      <c r="D24" s="714">
        <f>C24/'P&amp;L - India'!$C$8</f>
        <v>-6.7286177131054836E-2</v>
      </c>
      <c r="E24" s="598">
        <v>-184.90199999999999</v>
      </c>
      <c r="F24" s="598">
        <v>-289.54399999999998</v>
      </c>
      <c r="G24" s="598">
        <v>-414.774</v>
      </c>
      <c r="H24" s="720">
        <f>G24/'P&amp;L - India'!$G$8</f>
        <v>-5.5968070831844532E-2</v>
      </c>
      <c r="I24" s="684">
        <v>-401.339</v>
      </c>
      <c r="J24" s="598">
        <v>-598.15700000000004</v>
      </c>
      <c r="K24" s="720">
        <f>J24/'P&amp;L - India'!$J$8</f>
        <v>-4.9134607699475016E-2</v>
      </c>
      <c r="L24" s="617">
        <f t="shared" si="0"/>
        <v>-723.38700000000006</v>
      </c>
      <c r="M24" s="723">
        <f>L24/'P&amp;L - India'!$L$8</f>
        <v>-4.6602585349685123E-2</v>
      </c>
    </row>
    <row r="25" spans="1:15" ht="12" customHeight="1">
      <c r="A25" s="596"/>
      <c r="B25" s="647" t="s">
        <v>3235</v>
      </c>
      <c r="C25" s="648">
        <f>SUM(C23,C24)</f>
        <v>-399.54900000000004</v>
      </c>
      <c r="D25" s="718">
        <f>C25/'P&amp;L - India'!$C$8</f>
        <v>-6.6658380575177104E-2</v>
      </c>
      <c r="E25" s="648">
        <f t="shared" ref="E25:I25" si="4">SUM(E23,E24)</f>
        <v>-195.613</v>
      </c>
      <c r="F25" s="648">
        <f t="shared" si="4"/>
        <v>-309.99399999999997</v>
      </c>
      <c r="G25" s="648">
        <f t="shared" si="4"/>
        <v>-442.41399999999999</v>
      </c>
      <c r="H25" s="718">
        <f>G25/'P&amp;L - India'!$G$8</f>
        <v>-5.9697710292833363E-2</v>
      </c>
      <c r="I25" s="648">
        <f t="shared" si="4"/>
        <v>-394.01400000000001</v>
      </c>
      <c r="J25" s="648">
        <f>SUM(J23,J24)</f>
        <v>-593.149</v>
      </c>
      <c r="K25" s="718">
        <f>J25/'P&amp;L - India'!$J$8</f>
        <v>-4.8723233904035067E-2</v>
      </c>
      <c r="L25" s="732">
        <f t="shared" si="0"/>
        <v>-725.56899999999996</v>
      </c>
      <c r="M25" s="727">
        <f>L25/'P&amp;L - India'!$L$8</f>
        <v>-4.6743155806761361E-2</v>
      </c>
    </row>
    <row r="26" spans="1:15" ht="12" customHeight="1">
      <c r="A26" s="596"/>
      <c r="B26" s="645" t="s">
        <v>3236</v>
      </c>
      <c r="C26" s="646">
        <f>SUM(C25,C18)</f>
        <v>-793.02700000000084</v>
      </c>
      <c r="D26" s="715">
        <f>C26/'P&amp;L - India'!$C$8</f>
        <v>-0.13230391159129676</v>
      </c>
      <c r="E26" s="646">
        <f t="shared" ref="E26:I26" si="5">SUM(E25,E18)</f>
        <v>-370.06599999999992</v>
      </c>
      <c r="F26" s="646">
        <f t="shared" si="5"/>
        <v>-756.05200000000002</v>
      </c>
      <c r="G26" s="646">
        <f t="shared" si="5"/>
        <v>-134.60099999999937</v>
      </c>
      <c r="H26" s="715">
        <f>G26/'P&amp;L - India'!$G$8</f>
        <v>-1.8162561544448473E-2</v>
      </c>
      <c r="I26" s="646">
        <f t="shared" si="5"/>
        <v>1512.1219999999994</v>
      </c>
      <c r="J26" s="646">
        <f>SUM(J25,J18)</f>
        <v>1778.6370000000011</v>
      </c>
      <c r="K26" s="715">
        <f>J26/'P&amp;L - India'!$J$8</f>
        <v>0.14610316561499939</v>
      </c>
      <c r="L26" s="729">
        <f t="shared" si="0"/>
        <v>2400.0880000000016</v>
      </c>
      <c r="M26" s="724">
        <f>L26/'P&amp;L - India'!$L$8</f>
        <v>0.15462028743501766</v>
      </c>
    </row>
    <row r="27" spans="1:15" ht="12" customHeight="1">
      <c r="B27" s="597" t="s">
        <v>3237</v>
      </c>
      <c r="C27" s="598">
        <v>0</v>
      </c>
      <c r="D27" s="714">
        <f>C27/'P&amp;L - India'!$C$8</f>
        <v>0</v>
      </c>
      <c r="E27" s="598">
        <v>0</v>
      </c>
      <c r="F27" s="598">
        <v>0</v>
      </c>
      <c r="G27" s="598">
        <v>0</v>
      </c>
      <c r="H27" s="720">
        <f>G27/'P&amp;L - India'!$G$8</f>
        <v>0</v>
      </c>
      <c r="I27" s="684">
        <v>-328.166</v>
      </c>
      <c r="J27" s="598">
        <v>-385.06299999999999</v>
      </c>
      <c r="K27" s="720">
        <f>J27/'P&amp;L - India'!$J$8</f>
        <v>-3.1630356987518239E-2</v>
      </c>
      <c r="L27" s="617">
        <f t="shared" si="0"/>
        <v>-385.06299999999999</v>
      </c>
      <c r="M27" s="723">
        <f>L27/'P&amp;L - India'!$L$8</f>
        <v>-2.480682030850126E-2</v>
      </c>
    </row>
    <row r="28" spans="1:15" ht="12" customHeight="1">
      <c r="B28" s="597" t="s">
        <v>3238</v>
      </c>
      <c r="C28" s="598">
        <v>0</v>
      </c>
      <c r="D28" s="714">
        <f>C28/'P&amp;L - India'!$C$8</f>
        <v>0</v>
      </c>
      <c r="E28" s="598">
        <v>0</v>
      </c>
      <c r="F28" s="598">
        <v>0</v>
      </c>
      <c r="G28" s="598">
        <v>0</v>
      </c>
      <c r="H28" s="720">
        <f>G28/'P&amp;L - India'!$G$8</f>
        <v>0</v>
      </c>
      <c r="I28" s="684">
        <v>55.771999999999998</v>
      </c>
      <c r="J28" s="598">
        <v>39.353999999999999</v>
      </c>
      <c r="K28" s="720">
        <f>J28/'P&amp;L - India'!$J$8</f>
        <v>3.2326685993896913E-3</v>
      </c>
      <c r="L28" s="617">
        <f t="shared" si="0"/>
        <v>39.353999999999999</v>
      </c>
      <c r="M28" s="723">
        <f>L28/'P&amp;L - India'!$L$8</f>
        <v>2.5352932024649433E-3</v>
      </c>
    </row>
    <row r="29" spans="1:15" ht="12" customHeight="1" thickBot="1">
      <c r="B29" s="606" t="s">
        <v>3239</v>
      </c>
      <c r="C29" s="607">
        <f t="shared" ref="C29:E29" si="6">SUM(C26,C27,C28)</f>
        <v>-793.02700000000084</v>
      </c>
      <c r="D29" s="719">
        <f>C29/'P&amp;L - India'!$C$8</f>
        <v>-0.13230391159129676</v>
      </c>
      <c r="E29" s="607">
        <f t="shared" si="6"/>
        <v>-370.06599999999992</v>
      </c>
      <c r="F29" s="607">
        <f>SUM(F26,F27,F28)</f>
        <v>-756.05200000000002</v>
      </c>
      <c r="G29" s="607">
        <f t="shared" ref="G29:I29" si="7">SUM(G26,G27,G28)</f>
        <v>-134.60099999999937</v>
      </c>
      <c r="H29" s="719">
        <f>G29/'P&amp;L - India'!$G$8</f>
        <v>-1.8162561544448473E-2</v>
      </c>
      <c r="I29" s="607">
        <f t="shared" si="7"/>
        <v>1239.7279999999994</v>
      </c>
      <c r="J29" s="607">
        <f>SUM(J26,J27,J28)</f>
        <v>1432.928000000001</v>
      </c>
      <c r="K29" s="719">
        <f>J29/'P&amp;L - India'!$J$8</f>
        <v>0.11770547722687083</v>
      </c>
      <c r="L29" s="733">
        <f t="shared" si="0"/>
        <v>2054.3790000000017</v>
      </c>
      <c r="M29" s="728">
        <f>L29/'P&amp;L - India'!$L$8</f>
        <v>0.13234876032898135</v>
      </c>
    </row>
    <row r="30" spans="1:15" ht="12" customHeight="1">
      <c r="B30" s="662" t="s">
        <v>3240</v>
      </c>
      <c r="C30" s="613"/>
      <c r="D30" s="613"/>
      <c r="E30" s="613"/>
      <c r="F30" s="613"/>
      <c r="G30" s="613"/>
      <c r="H30" s="613"/>
      <c r="I30" s="613"/>
      <c r="J30" s="613"/>
      <c r="K30" s="613"/>
      <c r="L30" s="613"/>
      <c r="M30" s="613"/>
    </row>
    <row r="31" spans="1:15" ht="12" customHeight="1">
      <c r="C31" s="613"/>
      <c r="D31" s="613"/>
      <c r="E31" s="613"/>
      <c r="F31" s="613"/>
      <c r="G31" s="613"/>
      <c r="H31" s="613"/>
      <c r="I31" s="613"/>
      <c r="J31" s="613"/>
      <c r="K31" s="613"/>
      <c r="L31" s="613"/>
      <c r="M31" s="613"/>
    </row>
    <row r="32" spans="1:15" ht="19.5" customHeight="1">
      <c r="C32" s="613"/>
      <c r="D32" s="613"/>
      <c r="E32" s="613"/>
      <c r="F32" s="613"/>
      <c r="G32" s="613"/>
      <c r="H32" s="613"/>
      <c r="I32" s="613"/>
      <c r="J32" s="613"/>
      <c r="K32" s="613"/>
      <c r="L32" s="613"/>
      <c r="M32" s="613"/>
    </row>
    <row r="33" spans="3:13" ht="24" customHeight="1">
      <c r="C33" s="613"/>
      <c r="D33" s="613"/>
      <c r="E33" s="613"/>
      <c r="F33" s="613"/>
      <c r="G33" s="613"/>
      <c r="H33" s="613"/>
      <c r="I33" s="613"/>
      <c r="J33" s="613"/>
      <c r="K33" s="613"/>
      <c r="L33" s="613"/>
      <c r="M33" s="613"/>
    </row>
    <row r="34" spans="3:13" ht="12" customHeight="1">
      <c r="C34" s="613"/>
      <c r="D34" s="613"/>
      <c r="E34" s="613"/>
      <c r="F34" s="613"/>
      <c r="G34" s="613"/>
      <c r="H34" s="613"/>
      <c r="I34" s="613"/>
      <c r="J34" s="613"/>
      <c r="K34" s="613"/>
      <c r="L34" s="613"/>
      <c r="M34" s="613"/>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048C-6A99-4D07-B760-58D4417DDB24}">
  <dimension ref="A1:X310"/>
  <sheetViews>
    <sheetView rightToLeft="1" workbookViewId="0"/>
  </sheetViews>
  <sheetFormatPr defaultRowHeight="15"/>
  <cols>
    <col min="1" max="1" width="16.7109375" customWidth="1"/>
    <col min="2" max="2" width="13.7109375" customWidth="1"/>
    <col min="3" max="3" width="1.5703125" customWidth="1"/>
    <col min="4" max="4" width="69.28515625" customWidth="1"/>
    <col min="5" max="5" width="12.7109375" customWidth="1"/>
    <col min="6" max="6" width="11.5703125" bestFit="1" customWidth="1"/>
    <col min="7" max="9" width="10.7109375" hidden="1" customWidth="1"/>
    <col min="10" max="10" width="40.28515625" bestFit="1" customWidth="1"/>
    <col min="11" max="11" width="38.7109375" bestFit="1" customWidth="1"/>
    <col min="12" max="12" width="1.28515625" customWidth="1"/>
    <col min="13" max="13" width="10.5703125" bestFit="1" customWidth="1"/>
    <col min="14" max="14" width="2.28515625" customWidth="1"/>
    <col min="15" max="15" width="21.28515625" bestFit="1" customWidth="1"/>
    <col min="16" max="16" width="1.7109375" customWidth="1"/>
    <col min="17" max="17" width="10.7109375" bestFit="1" customWidth="1"/>
    <col min="18" max="18" width="1.7109375" customWidth="1"/>
    <col min="19" max="19" width="11" customWidth="1"/>
    <col min="20" max="20" width="1.28515625" customWidth="1"/>
    <col min="22" max="22" width="2.7109375" customWidth="1"/>
    <col min="23" max="23" width="1" customWidth="1"/>
    <col min="24" max="24" width="37.7109375" style="1828" bestFit="1" customWidth="1"/>
  </cols>
  <sheetData>
    <row r="1" spans="1:24" ht="15.75" thickBot="1">
      <c r="D1" s="1821" t="s">
        <v>4981</v>
      </c>
      <c r="X1" s="1822"/>
    </row>
    <row r="2" spans="1:24" ht="15.75">
      <c r="C2" s="1823"/>
      <c r="D2" s="1824"/>
      <c r="E2" s="1825"/>
      <c r="F2" s="1825"/>
      <c r="G2" s="1825"/>
      <c r="H2" s="1825"/>
      <c r="I2" s="1825"/>
      <c r="J2" s="1825"/>
      <c r="K2" s="1826"/>
      <c r="L2" s="1826"/>
      <c r="M2" s="1826"/>
      <c r="N2" s="1826"/>
      <c r="O2" s="1826"/>
      <c r="P2" s="1826"/>
      <c r="Q2" s="1826"/>
      <c r="R2" s="1826"/>
      <c r="S2" s="1826"/>
      <c r="T2" s="1826"/>
      <c r="U2" s="1826"/>
      <c r="V2" s="1827"/>
    </row>
    <row r="3" spans="1:24" ht="15.75">
      <c r="C3" s="1829"/>
      <c r="D3" s="1830" t="s">
        <v>4982</v>
      </c>
      <c r="E3" s="1831"/>
      <c r="F3" s="1831"/>
      <c r="G3" s="1831"/>
      <c r="H3" s="1831"/>
      <c r="I3" s="1831"/>
      <c r="J3" s="1832"/>
      <c r="K3" s="2"/>
      <c r="L3" s="2"/>
      <c r="M3" s="2"/>
      <c r="N3" s="2"/>
      <c r="O3" s="2"/>
      <c r="P3" s="2"/>
      <c r="Q3" s="2"/>
      <c r="R3" s="1831"/>
      <c r="S3" s="2"/>
      <c r="T3" s="2"/>
      <c r="U3" s="2"/>
      <c r="V3" s="1833"/>
    </row>
    <row r="4" spans="1:24" ht="15.75">
      <c r="C4" s="1829"/>
      <c r="D4" s="1834"/>
      <c r="E4" s="1831"/>
      <c r="F4" s="1831"/>
      <c r="G4" s="1831"/>
      <c r="H4" s="1831"/>
      <c r="I4" s="1831"/>
      <c r="J4" s="1832"/>
      <c r="K4" s="2"/>
      <c r="L4" s="2"/>
      <c r="M4" s="2"/>
      <c r="N4" s="2"/>
      <c r="O4" s="2"/>
      <c r="P4" s="2"/>
      <c r="Q4" s="2"/>
      <c r="R4" s="1831"/>
      <c r="S4" s="2"/>
      <c r="T4" s="2"/>
      <c r="U4" s="2"/>
      <c r="V4" s="1833"/>
    </row>
    <row r="5" spans="1:24" ht="18.75">
      <c r="C5" s="1829"/>
      <c r="D5" s="1835"/>
      <c r="E5" s="1835"/>
      <c r="F5" s="1835"/>
      <c r="G5" s="1835"/>
      <c r="H5" s="1835"/>
      <c r="I5" s="1835"/>
      <c r="J5" s="1836"/>
      <c r="K5" s="1835"/>
      <c r="L5" s="1835"/>
      <c r="M5" s="1835"/>
      <c r="N5" s="1835"/>
      <c r="O5" s="1835"/>
      <c r="P5" s="1835"/>
      <c r="Q5" s="1835"/>
      <c r="R5" s="1835"/>
      <c r="S5" s="1835"/>
      <c r="T5" s="1835"/>
      <c r="U5" s="1835"/>
      <c r="V5" s="1833"/>
    </row>
    <row r="6" spans="1:24" ht="19.5" customHeight="1" thickBot="1">
      <c r="C6" s="1829"/>
      <c r="D6" s="1837" t="s">
        <v>4983</v>
      </c>
      <c r="E6" s="1835"/>
      <c r="F6" s="1838" t="s">
        <v>4984</v>
      </c>
      <c r="G6" s="1839"/>
      <c r="H6" s="1838"/>
      <c r="I6" s="1839"/>
      <c r="J6" s="1835"/>
      <c r="K6" s="1837" t="s">
        <v>4985</v>
      </c>
      <c r="L6" s="1835"/>
      <c r="M6" s="1838" t="str">
        <f>F6</f>
        <v>30.6.24</v>
      </c>
      <c r="N6" s="1835"/>
      <c r="O6" s="1837" t="s">
        <v>4986</v>
      </c>
      <c r="P6" s="1835"/>
      <c r="Q6" s="1838" t="str">
        <f>F6</f>
        <v>30.6.24</v>
      </c>
      <c r="R6" s="1835"/>
      <c r="S6" s="1837" t="s">
        <v>4987</v>
      </c>
      <c r="T6" s="1835"/>
      <c r="U6" s="1838" t="str">
        <f>F6</f>
        <v>30.6.24</v>
      </c>
      <c r="V6" s="1833"/>
    </row>
    <row r="7" spans="1:24" ht="15.75" hidden="1">
      <c r="C7" s="1829"/>
      <c r="D7" s="1840" t="s">
        <v>4988</v>
      </c>
      <c r="E7" s="1831"/>
      <c r="F7" s="1841"/>
      <c r="G7" s="1841"/>
      <c r="H7" s="1841"/>
      <c r="I7" s="1841"/>
      <c r="J7" s="1831"/>
      <c r="K7" s="1834"/>
      <c r="L7" s="1831"/>
      <c r="M7" s="1841"/>
      <c r="N7" s="2"/>
      <c r="O7" s="1834"/>
      <c r="P7" s="1831"/>
      <c r="Q7" s="1841"/>
      <c r="R7" s="1831"/>
      <c r="S7" s="1834"/>
      <c r="T7" s="1831"/>
      <c r="U7" s="1841"/>
      <c r="V7" s="1833"/>
    </row>
    <row r="8" spans="1:24" ht="30" customHeight="1">
      <c r="C8" s="1829"/>
      <c r="D8" s="2"/>
      <c r="E8" s="1842"/>
      <c r="F8" s="1843"/>
      <c r="G8" s="1844"/>
      <c r="H8" s="1843"/>
      <c r="I8" s="1843"/>
      <c r="J8" s="1831"/>
      <c r="K8" s="1834"/>
      <c r="L8" s="1831"/>
      <c r="M8" s="1841"/>
      <c r="N8" s="2"/>
      <c r="O8" s="1834"/>
      <c r="P8" s="1831"/>
      <c r="Q8" s="1841"/>
      <c r="R8" s="1831"/>
      <c r="S8" s="1834"/>
      <c r="T8" s="1831"/>
      <c r="U8" s="1841"/>
      <c r="V8" s="1833"/>
    </row>
    <row r="9" spans="1:24" ht="15.75">
      <c r="C9" s="1829"/>
      <c r="D9" s="2"/>
      <c r="E9" s="1843"/>
      <c r="F9" s="1843"/>
      <c r="G9" s="1843"/>
      <c r="H9" s="1843"/>
      <c r="I9" s="1843"/>
      <c r="J9" s="1831"/>
      <c r="K9" s="1834"/>
      <c r="L9" s="1831"/>
      <c r="M9" s="1841"/>
      <c r="N9" s="2"/>
      <c r="O9" s="1834"/>
      <c r="P9" s="1831"/>
      <c r="Q9" s="1841"/>
      <c r="R9" s="1831"/>
      <c r="S9" s="1834"/>
      <c r="T9" s="1831"/>
      <c r="U9" s="1841"/>
      <c r="V9" s="1833"/>
    </row>
    <row r="10" spans="1:24" ht="15.75">
      <c r="B10" s="1845"/>
      <c r="C10" s="1829"/>
      <c r="D10" s="2" t="s">
        <v>4989</v>
      </c>
      <c r="E10" s="1846"/>
      <c r="F10" s="1843">
        <v>106000</v>
      </c>
      <c r="G10" s="1843"/>
      <c r="H10" s="1843"/>
      <c r="I10" s="1843"/>
      <c r="J10" s="1831"/>
      <c r="K10" s="1834"/>
      <c r="L10" s="1831"/>
      <c r="M10" s="1841"/>
      <c r="N10" s="2"/>
      <c r="O10" s="1834"/>
      <c r="P10" s="1831"/>
      <c r="Q10" s="1841"/>
      <c r="R10" s="1831"/>
      <c r="S10" s="1834"/>
      <c r="T10" s="1831"/>
      <c r="U10" s="1841"/>
      <c r="V10" s="1833"/>
    </row>
    <row r="11" spans="1:24" ht="15.75">
      <c r="A11" t="s">
        <v>5162</v>
      </c>
      <c r="B11" s="1845"/>
      <c r="C11" s="1829"/>
      <c r="D11" s="1847" t="s">
        <v>4990</v>
      </c>
      <c r="E11" s="1846"/>
      <c r="F11" s="1843">
        <v>307974</v>
      </c>
      <c r="G11" s="1843">
        <f t="shared" ref="G11" si="0">H11-F11</f>
        <v>-307974</v>
      </c>
      <c r="H11" s="1843"/>
      <c r="I11" s="1843"/>
      <c r="J11" s="1843"/>
      <c r="K11" s="1834"/>
      <c r="L11" s="1831"/>
      <c r="M11" s="1841"/>
      <c r="N11" s="2"/>
      <c r="O11" s="1834"/>
      <c r="P11" s="1831"/>
      <c r="Q11" s="1841"/>
      <c r="R11" s="1831"/>
      <c r="S11" s="1834"/>
      <c r="T11" s="1831"/>
      <c r="U11" s="1841"/>
      <c r="V11" s="1833"/>
    </row>
    <row r="12" spans="1:24" ht="15.75">
      <c r="A12" t="s">
        <v>5163</v>
      </c>
      <c r="C12" s="1829"/>
      <c r="D12" s="1848" t="s">
        <v>4991</v>
      </c>
      <c r="E12" s="1846"/>
      <c r="F12" s="1843"/>
      <c r="G12" s="1843"/>
      <c r="H12" s="1843"/>
      <c r="I12" s="1843"/>
      <c r="J12" s="1843"/>
      <c r="K12" s="1834"/>
      <c r="L12" s="1831"/>
      <c r="M12" s="1841"/>
      <c r="N12" s="2"/>
      <c r="O12" s="1834"/>
      <c r="P12" s="1831"/>
      <c r="Q12" s="1841"/>
      <c r="R12" s="1831"/>
      <c r="S12" s="1834"/>
      <c r="T12" s="1831"/>
      <c r="U12" s="1841"/>
      <c r="V12" s="1833"/>
    </row>
    <row r="13" spans="1:24" ht="15.75">
      <c r="C13" s="1829"/>
      <c r="D13" s="1849" t="s">
        <v>4992</v>
      </c>
      <c r="E13" s="1831"/>
      <c r="F13" s="1850"/>
      <c r="G13" s="1843">
        <f t="shared" ref="G13:G18" si="1">H13-F13</f>
        <v>2044510</v>
      </c>
      <c r="H13" s="1843">
        <v>2044510</v>
      </c>
      <c r="I13" s="1843">
        <v>2044510</v>
      </c>
      <c r="J13" s="1831"/>
      <c r="K13" s="1849"/>
      <c r="L13" s="2"/>
      <c r="M13" s="1843"/>
      <c r="N13" s="2"/>
      <c r="O13" s="1849" t="s">
        <v>4993</v>
      </c>
      <c r="P13" s="2"/>
      <c r="Q13" s="1843">
        <v>390641.89</v>
      </c>
      <c r="R13" s="1831"/>
      <c r="S13" s="1849"/>
      <c r="T13" s="2"/>
      <c r="U13" s="1843">
        <v>0</v>
      </c>
      <c r="V13" s="1833"/>
    </row>
    <row r="14" spans="1:24" ht="15.75">
      <c r="A14" t="s">
        <v>5164</v>
      </c>
      <c r="B14" s="1845"/>
      <c r="C14" s="1829"/>
      <c r="D14" s="1847" t="s">
        <v>4994</v>
      </c>
      <c r="E14" s="1851"/>
      <c r="F14" s="1843">
        <v>540000</v>
      </c>
      <c r="G14" s="1843">
        <f t="shared" si="1"/>
        <v>-292500</v>
      </c>
      <c r="H14" s="1843">
        <v>247500</v>
      </c>
      <c r="I14" s="1843">
        <v>0</v>
      </c>
      <c r="J14" s="1831" t="s">
        <v>4995</v>
      </c>
      <c r="K14" s="1849"/>
      <c r="L14" s="2"/>
      <c r="M14" s="1843"/>
      <c r="N14" s="2"/>
      <c r="O14" s="1849"/>
      <c r="P14" s="2"/>
      <c r="Q14" s="1843"/>
      <c r="R14" s="1831"/>
      <c r="S14" s="1849"/>
      <c r="T14" s="2"/>
      <c r="U14" s="1843"/>
      <c r="V14" s="1833"/>
    </row>
    <row r="15" spans="1:24" ht="15.75">
      <c r="B15" s="1845"/>
      <c r="C15" s="1829"/>
      <c r="D15" s="1849" t="s">
        <v>4996</v>
      </c>
      <c r="E15" s="1852"/>
      <c r="F15" s="1843">
        <v>0</v>
      </c>
      <c r="G15" s="1843">
        <f t="shared" si="1"/>
        <v>300000</v>
      </c>
      <c r="H15" s="1843">
        <v>300000</v>
      </c>
      <c r="I15" s="1843">
        <v>300000</v>
      </c>
      <c r="J15" s="1831"/>
      <c r="K15" s="1849"/>
      <c r="L15" s="2"/>
      <c r="M15" s="1843"/>
      <c r="N15" s="2"/>
      <c r="O15" s="1849"/>
      <c r="P15" s="2"/>
      <c r="Q15" s="1843"/>
      <c r="R15" s="1831"/>
      <c r="S15" s="1849"/>
      <c r="T15" s="2"/>
      <c r="U15" s="1843"/>
      <c r="V15" s="1833"/>
    </row>
    <row r="16" spans="1:24" ht="15.75">
      <c r="A16" t="s">
        <v>4997</v>
      </c>
      <c r="B16" s="1845"/>
      <c r="C16" s="1829"/>
      <c r="D16" s="1849" t="s">
        <v>4998</v>
      </c>
      <c r="E16" s="1846">
        <v>92984.890296182362</v>
      </c>
      <c r="F16" s="1843">
        <f>E16*3.7</f>
        <v>344044.09409587475</v>
      </c>
      <c r="G16" s="1843">
        <f t="shared" si="1"/>
        <v>940060.39590412518</v>
      </c>
      <c r="H16" s="1843">
        <v>1284104.49</v>
      </c>
      <c r="I16" s="1843">
        <v>1113304.0893750002</v>
      </c>
      <c r="J16" s="1831" t="s">
        <v>4999</v>
      </c>
      <c r="K16" s="1849"/>
      <c r="L16" s="1831"/>
      <c r="M16" s="1843"/>
      <c r="N16" s="2"/>
      <c r="O16" s="1849" t="s">
        <v>5000</v>
      </c>
      <c r="P16" s="1831"/>
      <c r="Q16" s="1843"/>
      <c r="R16" s="1831"/>
      <c r="S16" s="1853"/>
      <c r="T16" s="1831"/>
      <c r="U16" s="1843"/>
      <c r="V16" s="1833"/>
    </row>
    <row r="17" spans="1:24" ht="15.75">
      <c r="B17" s="1845"/>
      <c r="C17" s="1829"/>
      <c r="D17" s="1849" t="s">
        <v>5001</v>
      </c>
      <c r="E17" s="1846"/>
      <c r="F17" s="1850"/>
      <c r="G17" s="1843">
        <f t="shared" si="1"/>
        <v>0</v>
      </c>
      <c r="H17" s="1843">
        <v>0</v>
      </c>
      <c r="I17" s="1843">
        <v>250000</v>
      </c>
      <c r="J17" s="1831"/>
      <c r="K17" s="1849"/>
      <c r="L17" s="1831"/>
      <c r="M17" s="1850"/>
      <c r="N17" s="2"/>
      <c r="O17" s="1849"/>
      <c r="P17" s="1831"/>
      <c r="Q17" s="1843"/>
      <c r="R17" s="1831"/>
      <c r="S17" s="1853"/>
      <c r="T17" s="1831"/>
      <c r="U17" s="1843"/>
      <c r="V17" s="1833"/>
      <c r="X17" s="1854"/>
    </row>
    <row r="18" spans="1:24" ht="16.5" thickBot="1">
      <c r="B18" s="1845"/>
      <c r="C18" s="1829"/>
      <c r="D18" s="1849" t="s">
        <v>5002</v>
      </c>
      <c r="E18" s="1846"/>
      <c r="F18" s="1843">
        <v>0</v>
      </c>
      <c r="G18" s="1843">
        <f t="shared" si="1"/>
        <v>1043199.9999999999</v>
      </c>
      <c r="H18" s="1843">
        <v>1043199.9999999999</v>
      </c>
      <c r="I18" s="1843">
        <v>817000</v>
      </c>
      <c r="J18" s="1855"/>
      <c r="K18" s="1849" t="s">
        <v>5003</v>
      </c>
      <c r="L18" s="2"/>
      <c r="M18" s="1843">
        <v>288000</v>
      </c>
      <c r="N18" s="2"/>
      <c r="O18" s="1849" t="s">
        <v>5004</v>
      </c>
      <c r="P18" s="1831"/>
      <c r="Q18" s="1843"/>
      <c r="R18" s="1831"/>
      <c r="S18" s="1853"/>
      <c r="T18" s="1831"/>
      <c r="U18" s="1843"/>
      <c r="V18" s="1833"/>
      <c r="X18" s="1854"/>
    </row>
    <row r="19" spans="1:24" ht="16.5" thickBot="1">
      <c r="B19" s="1845"/>
      <c r="C19" s="1829"/>
      <c r="D19" s="1849"/>
      <c r="E19" s="1846"/>
      <c r="F19" s="1856"/>
      <c r="G19" s="1843"/>
      <c r="H19" s="1856"/>
      <c r="I19" s="1843"/>
      <c r="J19" s="1831"/>
      <c r="K19" s="1849" t="s">
        <v>5005</v>
      </c>
      <c r="L19" s="2"/>
      <c r="M19" s="1843">
        <v>13552</v>
      </c>
      <c r="N19" s="2"/>
      <c r="O19" s="1849" t="s">
        <v>5006</v>
      </c>
      <c r="P19" s="1831"/>
      <c r="Q19" s="1843"/>
      <c r="R19" s="1831"/>
      <c r="S19" s="1857"/>
      <c r="T19" s="1831"/>
      <c r="U19" s="1843"/>
      <c r="V19" s="1833"/>
      <c r="X19" s="1854"/>
    </row>
    <row r="20" spans="1:24" ht="15.75">
      <c r="B20" s="1845"/>
      <c r="C20" s="1829"/>
      <c r="D20" s="1849" t="s">
        <v>5007</v>
      </c>
      <c r="E20" s="1846"/>
      <c r="F20" s="1843"/>
      <c r="G20" s="1843"/>
      <c r="H20" s="1843"/>
      <c r="I20" s="1843"/>
      <c r="J20" s="1831"/>
      <c r="K20" s="1849"/>
      <c r="L20" s="2"/>
      <c r="M20" s="1843"/>
      <c r="N20" s="2"/>
      <c r="O20" s="1849"/>
      <c r="P20" s="1831"/>
      <c r="Q20" s="1843"/>
      <c r="R20" s="1831"/>
      <c r="S20" s="1857"/>
      <c r="T20" s="1831"/>
      <c r="U20" s="1843"/>
      <c r="V20" s="1833"/>
      <c r="X20" s="1854"/>
    </row>
    <row r="21" spans="1:24" ht="15.75">
      <c r="A21" t="s">
        <v>5166</v>
      </c>
      <c r="B21" s="1845"/>
      <c r="C21" s="1829"/>
      <c r="D21" s="1849" t="s">
        <v>5008</v>
      </c>
      <c r="E21" s="1846">
        <v>22000</v>
      </c>
      <c r="F21" s="1843">
        <v>70000</v>
      </c>
      <c r="G21" s="1843">
        <f t="shared" ref="G21:G31" si="2">H21-F21</f>
        <v>10181</v>
      </c>
      <c r="H21" s="1843">
        <v>80181</v>
      </c>
      <c r="I21" s="1843">
        <v>80181</v>
      </c>
      <c r="J21" s="1831"/>
      <c r="K21" s="1849" t="s">
        <v>5009</v>
      </c>
      <c r="L21" s="2"/>
      <c r="M21" s="1843">
        <f>294263-85000</f>
        <v>209263</v>
      </c>
      <c r="N21" s="2"/>
      <c r="O21" s="1849" t="s">
        <v>5006</v>
      </c>
      <c r="P21" s="1831"/>
      <c r="Q21" s="1843"/>
      <c r="R21" s="1831"/>
      <c r="S21" s="1857"/>
      <c r="T21" s="1831"/>
      <c r="U21" s="1843"/>
      <c r="V21" s="1833"/>
      <c r="X21" s="1854"/>
    </row>
    <row r="22" spans="1:24" ht="15.75">
      <c r="B22" s="1845"/>
      <c r="C22" s="1829"/>
      <c r="D22" s="1849" t="s">
        <v>5010</v>
      </c>
      <c r="E22" s="1831"/>
      <c r="F22" s="1843">
        <v>5000</v>
      </c>
      <c r="G22" s="1843">
        <f t="shared" si="2"/>
        <v>45000</v>
      </c>
      <c r="H22" s="1843">
        <v>50000</v>
      </c>
      <c r="I22" s="1843">
        <v>50000</v>
      </c>
      <c r="J22" s="1831" t="s">
        <v>5011</v>
      </c>
      <c r="L22" s="2"/>
      <c r="M22" s="1843"/>
      <c r="N22" s="1843"/>
      <c r="O22" s="1849"/>
      <c r="P22" s="1831"/>
      <c r="Q22" s="1843"/>
      <c r="R22" s="1831"/>
      <c r="S22" s="1849"/>
      <c r="T22" s="1831"/>
      <c r="U22" s="2"/>
      <c r="V22" s="1833"/>
      <c r="X22" s="1854"/>
    </row>
    <row r="23" spans="1:24" ht="15.75">
      <c r="B23" s="1845"/>
      <c r="C23" s="1829"/>
      <c r="D23" s="1849" t="s">
        <v>5012</v>
      </c>
      <c r="E23" s="1831"/>
      <c r="F23" s="1843">
        <v>0</v>
      </c>
      <c r="G23" s="1843">
        <f t="shared" si="2"/>
        <v>0</v>
      </c>
      <c r="H23" s="1843"/>
      <c r="I23" s="1843">
        <v>0</v>
      </c>
      <c r="J23" s="1831" t="s">
        <v>5013</v>
      </c>
      <c r="K23" s="1858" t="s">
        <v>5014</v>
      </c>
      <c r="L23" s="2"/>
      <c r="M23" s="1843"/>
      <c r="N23" s="1843"/>
      <c r="O23" s="1849"/>
      <c r="P23" s="1831"/>
      <c r="Q23" s="1843"/>
      <c r="R23" s="1831"/>
      <c r="S23" s="1849"/>
      <c r="T23" s="1831"/>
      <c r="U23" s="2"/>
      <c r="V23" s="1833"/>
      <c r="X23" s="1854"/>
    </row>
    <row r="24" spans="1:24" ht="15.75">
      <c r="B24" s="1845"/>
      <c r="C24" s="1829"/>
      <c r="D24" s="1834" t="s">
        <v>5015</v>
      </c>
      <c r="E24" s="1831"/>
      <c r="F24" s="1844">
        <f>1123000-187000*2</f>
        <v>749000</v>
      </c>
      <c r="G24" s="1843">
        <f t="shared" si="2"/>
        <v>-588000</v>
      </c>
      <c r="H24" s="1843">
        <v>161000</v>
      </c>
      <c r="I24" s="1843">
        <v>161000</v>
      </c>
      <c r="J24" s="1831" t="s">
        <v>5013</v>
      </c>
      <c r="K24" s="1849" t="s">
        <v>5016</v>
      </c>
      <c r="L24" s="2"/>
      <c r="M24" s="1843"/>
      <c r="N24" s="1843"/>
      <c r="O24" s="1849"/>
      <c r="P24" s="1831"/>
      <c r="Q24" s="1843"/>
      <c r="R24" s="1831"/>
      <c r="S24" s="1849"/>
      <c r="T24" s="1831"/>
      <c r="U24" s="2"/>
      <c r="V24" s="1833"/>
      <c r="X24" s="1854"/>
    </row>
    <row r="25" spans="1:24" ht="15.75">
      <c r="B25" s="1845"/>
      <c r="C25" s="1829"/>
      <c r="D25" s="1849" t="s">
        <v>5017</v>
      </c>
      <c r="E25" s="1859"/>
      <c r="F25" s="1843">
        <f>400000*2</f>
        <v>800000</v>
      </c>
      <c r="G25" s="1843">
        <f t="shared" si="2"/>
        <v>400000</v>
      </c>
      <c r="H25" s="1843">
        <v>1200000</v>
      </c>
      <c r="I25" s="1843">
        <v>2000000</v>
      </c>
      <c r="J25" s="1860"/>
      <c r="K25" s="1849" t="s">
        <v>5018</v>
      </c>
      <c r="L25" s="639"/>
      <c r="M25" s="1843"/>
      <c r="N25" s="2"/>
      <c r="O25" s="1849"/>
      <c r="P25" s="2"/>
      <c r="Q25" s="1843"/>
      <c r="R25" s="1831"/>
      <c r="S25" s="1849"/>
      <c r="T25" s="2"/>
      <c r="U25" s="2"/>
      <c r="V25" s="1833"/>
      <c r="X25" s="1854"/>
    </row>
    <row r="26" spans="1:24" ht="15.75">
      <c r="B26" s="1845"/>
      <c r="C26" s="1829"/>
      <c r="D26" s="1849" t="s">
        <v>5019</v>
      </c>
      <c r="E26" s="1859"/>
      <c r="F26" s="1843">
        <v>200000</v>
      </c>
      <c r="G26" s="1843">
        <f t="shared" si="2"/>
        <v>145000</v>
      </c>
      <c r="H26" s="1843">
        <v>345000</v>
      </c>
      <c r="I26" s="1843">
        <v>400000</v>
      </c>
      <c r="J26" s="1861" t="s">
        <v>5020</v>
      </c>
      <c r="K26" s="1849" t="s">
        <v>5021</v>
      </c>
      <c r="L26" s="639"/>
      <c r="M26" s="1843"/>
      <c r="N26" s="2"/>
      <c r="O26" s="1849"/>
      <c r="P26" s="2"/>
      <c r="Q26" s="1843"/>
      <c r="R26" s="1831"/>
      <c r="S26" s="1849"/>
      <c r="T26" s="2"/>
      <c r="U26" s="2"/>
      <c r="V26" s="1833"/>
      <c r="X26" s="1854"/>
    </row>
    <row r="27" spans="1:24" ht="16.5" thickBot="1">
      <c r="B27" s="1845"/>
      <c r="C27" s="1829"/>
      <c r="D27" s="1849" t="s">
        <v>5022</v>
      </c>
      <c r="E27" s="1846">
        <v>100000</v>
      </c>
      <c r="F27" s="1843">
        <f>E27*K30+88165</f>
        <v>438165</v>
      </c>
      <c r="G27" s="1843">
        <f t="shared" si="2"/>
        <v>366335</v>
      </c>
      <c r="H27" s="1843">
        <v>804500</v>
      </c>
      <c r="I27" s="1843">
        <v>804500</v>
      </c>
      <c r="J27" s="1831"/>
      <c r="K27" s="1849" t="s">
        <v>5023</v>
      </c>
      <c r="L27" s="639"/>
      <c r="M27" s="1843"/>
      <c r="N27" s="2"/>
      <c r="O27" s="1849"/>
      <c r="P27" s="2"/>
      <c r="Q27" s="1843"/>
      <c r="R27" s="1831"/>
      <c r="S27" s="1849"/>
      <c r="T27" s="2"/>
      <c r="U27" s="2"/>
      <c r="V27" s="1833"/>
      <c r="X27" s="1854"/>
    </row>
    <row r="28" spans="1:24" ht="16.5" thickBot="1">
      <c r="B28" s="1845"/>
      <c r="C28" s="1829"/>
      <c r="D28" s="1849" t="s">
        <v>5024</v>
      </c>
      <c r="E28" s="1846"/>
      <c r="F28" s="1856"/>
      <c r="G28" s="1843">
        <f t="shared" si="2"/>
        <v>93049</v>
      </c>
      <c r="H28" s="1856">
        <v>93049</v>
      </c>
      <c r="I28" s="1843">
        <v>93049</v>
      </c>
      <c r="J28" s="1831"/>
      <c r="K28" s="2"/>
      <c r="L28" s="2"/>
      <c r="M28" s="2"/>
      <c r="N28" s="2"/>
      <c r="O28" s="1849"/>
      <c r="P28" s="2"/>
      <c r="Q28" s="1843"/>
      <c r="R28" s="1831"/>
      <c r="S28" s="1849"/>
      <c r="T28" s="2"/>
      <c r="U28" s="2"/>
      <c r="V28" s="1833"/>
    </row>
    <row r="29" spans="1:24" ht="15.75">
      <c r="A29" s="1828"/>
      <c r="B29" s="1845"/>
      <c r="C29" s="1829"/>
      <c r="D29" s="1849" t="s">
        <v>5025</v>
      </c>
      <c r="E29" s="1846"/>
      <c r="F29" s="1843"/>
      <c r="G29" s="1843">
        <f t="shared" si="2"/>
        <v>89125</v>
      </c>
      <c r="H29" s="1843">
        <v>89125</v>
      </c>
      <c r="I29" s="1843">
        <v>89125</v>
      </c>
      <c r="J29" s="1862"/>
      <c r="K29" s="639"/>
      <c r="L29" s="2"/>
      <c r="M29" s="2"/>
      <c r="N29" s="2"/>
      <c r="O29" s="1849"/>
      <c r="P29" s="2"/>
      <c r="Q29" s="1843"/>
      <c r="R29" s="1831"/>
      <c r="S29" s="1849"/>
      <c r="T29" s="2"/>
      <c r="U29" s="2"/>
      <c r="V29" s="1833"/>
      <c r="X29" s="1863"/>
    </row>
    <row r="30" spans="1:24" ht="15.75">
      <c r="B30" s="1845"/>
      <c r="C30" s="1829"/>
      <c r="D30" s="1849" t="s">
        <v>5026</v>
      </c>
      <c r="E30" s="1864"/>
      <c r="F30" s="1865"/>
      <c r="G30" s="1865">
        <f t="shared" si="2"/>
        <v>76230.395000000004</v>
      </c>
      <c r="H30" s="1865">
        <v>76230.395000000004</v>
      </c>
      <c r="I30" s="1865">
        <v>76230.395000000004</v>
      </c>
      <c r="J30" s="1862" t="s">
        <v>5027</v>
      </c>
      <c r="K30" s="1866">
        <v>3.5</v>
      </c>
      <c r="L30" s="2"/>
      <c r="M30" s="2"/>
      <c r="N30" s="2"/>
      <c r="O30" s="1849"/>
      <c r="P30" s="2"/>
      <c r="Q30" s="1843"/>
      <c r="R30" s="1831"/>
      <c r="S30" s="1849"/>
      <c r="T30" s="2"/>
      <c r="U30" s="2"/>
      <c r="V30" s="1833"/>
    </row>
    <row r="31" spans="1:24" ht="15.75">
      <c r="B31" s="1845"/>
      <c r="C31" s="1829"/>
      <c r="D31" s="1849" t="s">
        <v>5028</v>
      </c>
      <c r="E31" s="1846"/>
      <c r="F31" s="1843">
        <f>75000*3+10000*2</f>
        <v>245000</v>
      </c>
      <c r="G31" s="1843">
        <f t="shared" si="2"/>
        <v>-107000</v>
      </c>
      <c r="H31" s="1843">
        <v>138000</v>
      </c>
      <c r="I31" s="1843">
        <v>138000</v>
      </c>
      <c r="J31" s="1831" t="s">
        <v>5029</v>
      </c>
      <c r="K31" s="1867"/>
      <c r="L31" s="2"/>
      <c r="M31" s="2"/>
      <c r="N31" s="2"/>
      <c r="O31" s="1849"/>
      <c r="P31" s="2"/>
      <c r="Q31" s="1843"/>
      <c r="R31" s="1831"/>
      <c r="S31" s="1849"/>
      <c r="T31" s="2"/>
      <c r="U31" s="2"/>
      <c r="V31" s="1833"/>
    </row>
    <row r="32" spans="1:24" ht="15.75">
      <c r="B32" s="1845"/>
      <c r="C32" s="1829"/>
      <c r="D32" s="1849" t="s">
        <v>2167</v>
      </c>
      <c r="E32" s="1846"/>
      <c r="F32" s="1843"/>
      <c r="G32" s="1843"/>
      <c r="H32" s="1843"/>
      <c r="I32" s="1843"/>
      <c r="J32" s="1855" t="s">
        <v>5030</v>
      </c>
      <c r="K32" s="1867"/>
      <c r="L32" s="2"/>
      <c r="M32" s="2"/>
      <c r="N32" s="2"/>
      <c r="O32" s="1849"/>
      <c r="P32" s="2"/>
      <c r="Q32" s="1843"/>
      <c r="R32" s="1831"/>
      <c r="S32" s="1849"/>
      <c r="T32" s="2"/>
      <c r="U32" s="2"/>
      <c r="V32" s="1833"/>
    </row>
    <row r="33" spans="1:22" ht="15.75">
      <c r="A33" t="s">
        <v>5165</v>
      </c>
      <c r="B33" s="1845"/>
      <c r="C33" s="1829"/>
      <c r="D33" s="1847" t="s">
        <v>5031</v>
      </c>
      <c r="E33" s="1868">
        <v>32000</v>
      </c>
      <c r="F33" s="1843">
        <f>E33*3.7</f>
        <v>118400</v>
      </c>
      <c r="G33" s="1844">
        <f t="shared" ref="G33:G34" si="3">H33-F33</f>
        <v>-91648.44</v>
      </c>
      <c r="H33" s="1843">
        <v>26751.559999999998</v>
      </c>
      <c r="I33" s="1843">
        <v>0</v>
      </c>
      <c r="J33" s="1831"/>
      <c r="K33" s="1867"/>
      <c r="L33" s="2"/>
      <c r="M33" s="2"/>
      <c r="N33" s="2"/>
      <c r="O33" s="1849"/>
      <c r="P33" s="2"/>
      <c r="Q33" s="1843"/>
      <c r="R33" s="1831"/>
      <c r="S33" s="1849"/>
      <c r="T33" s="2"/>
      <c r="U33" s="2"/>
      <c r="V33" s="1833"/>
    </row>
    <row r="34" spans="1:22" ht="15.75">
      <c r="B34" s="1845"/>
      <c r="C34" s="1829"/>
      <c r="D34" s="1849" t="s">
        <v>5032</v>
      </c>
      <c r="E34" s="1846"/>
      <c r="F34" s="1869"/>
      <c r="G34" s="1843">
        <f t="shared" si="3"/>
        <v>102785</v>
      </c>
      <c r="H34" s="1870">
        <v>102785</v>
      </c>
      <c r="I34" s="1843">
        <v>102785</v>
      </c>
      <c r="J34" s="1871" t="s">
        <v>5033</v>
      </c>
      <c r="K34" s="2"/>
      <c r="L34" s="2"/>
      <c r="M34" s="1872"/>
      <c r="N34" s="2"/>
      <c r="O34" s="2"/>
      <c r="P34" s="2"/>
      <c r="Q34" s="1872"/>
      <c r="R34" s="1831"/>
      <c r="S34" s="2"/>
      <c r="T34" s="2"/>
      <c r="U34" s="894"/>
      <c r="V34" s="1833"/>
    </row>
    <row r="35" spans="1:22" ht="15.75">
      <c r="B35" s="1845"/>
      <c r="C35" s="1829"/>
      <c r="D35" s="1849" t="s">
        <v>5034</v>
      </c>
      <c r="E35" s="1846">
        <f>40280+26580</f>
        <v>66860</v>
      </c>
      <c r="F35" s="1843">
        <v>0</v>
      </c>
      <c r="G35" s="1843"/>
      <c r="H35" s="1873"/>
      <c r="I35" s="1843"/>
      <c r="J35" s="1874" t="s">
        <v>5035</v>
      </c>
      <c r="K35" s="2"/>
      <c r="L35" s="2"/>
      <c r="M35" s="1843"/>
      <c r="N35" s="2"/>
      <c r="O35" s="2"/>
      <c r="P35" s="2"/>
      <c r="Q35" s="1843"/>
      <c r="R35" s="1831"/>
      <c r="S35" s="2"/>
      <c r="T35" s="2"/>
      <c r="U35" s="2"/>
      <c r="V35" s="1833"/>
    </row>
    <row r="36" spans="1:22" ht="16.5" thickBot="1">
      <c r="A36" s="1821"/>
      <c r="B36" s="1845"/>
      <c r="C36" s="1829"/>
      <c r="D36" s="1849" t="s">
        <v>5036</v>
      </c>
      <c r="E36" s="1846"/>
      <c r="F36" s="1875">
        <v>0</v>
      </c>
      <c r="G36" s="1843"/>
      <c r="H36" s="1873"/>
      <c r="I36" s="1843"/>
      <c r="J36" s="1871"/>
      <c r="K36" s="2"/>
      <c r="L36" s="2"/>
      <c r="M36" s="1843"/>
      <c r="N36" s="2"/>
      <c r="O36" s="2"/>
      <c r="P36" s="2"/>
      <c r="Q36" s="1843"/>
      <c r="R36" s="1831"/>
      <c r="S36" s="2"/>
      <c r="T36" s="2"/>
      <c r="U36" s="2"/>
      <c r="V36" s="1833"/>
    </row>
    <row r="37" spans="1:22" ht="16.5" thickTop="1">
      <c r="C37" s="1829"/>
      <c r="D37" s="1876"/>
      <c r="E37" s="2"/>
      <c r="F37" s="1877"/>
      <c r="G37" s="1877"/>
      <c r="H37" s="1877"/>
      <c r="I37" s="1877"/>
      <c r="J37" s="1878"/>
      <c r="K37" s="1843"/>
      <c r="L37" s="2"/>
      <c r="M37" s="2"/>
      <c r="N37" s="2"/>
      <c r="O37" s="1843"/>
      <c r="P37" s="2"/>
      <c r="Q37" s="2"/>
      <c r="R37" s="1831"/>
      <c r="S37" s="2"/>
      <c r="T37" s="2"/>
      <c r="U37" s="2"/>
      <c r="V37" s="1833"/>
    </row>
    <row r="38" spans="1:22" ht="15.75">
      <c r="C38" s="1829"/>
      <c r="D38" s="2"/>
      <c r="E38" s="2"/>
      <c r="F38" s="1879">
        <f>SUM(F8:F35)</f>
        <v>3923583.0940958746</v>
      </c>
      <c r="G38" s="1880"/>
      <c r="H38" s="1879">
        <v>10031752.753043344</v>
      </c>
      <c r="I38" s="1880"/>
      <c r="J38" s="1843"/>
      <c r="K38" s="1881">
        <f>F38-J38</f>
        <v>3923583.0940958746</v>
      </c>
      <c r="L38" s="2"/>
      <c r="M38" s="1879">
        <f>SUM(M13:M27)</f>
        <v>510815</v>
      </c>
      <c r="N38" s="2"/>
      <c r="O38" s="1843"/>
      <c r="P38" s="2"/>
      <c r="Q38" s="1879"/>
      <c r="R38" s="1831"/>
      <c r="S38" s="2"/>
      <c r="T38" s="2"/>
      <c r="U38" s="894"/>
      <c r="V38" s="1833"/>
    </row>
    <row r="39" spans="1:22" ht="15.75">
      <c r="C39" s="1829"/>
      <c r="D39" s="2"/>
      <c r="E39" s="2"/>
      <c r="F39" s="1880"/>
      <c r="G39" s="1880"/>
      <c r="H39" s="1880"/>
      <c r="I39" s="1880"/>
      <c r="J39" s="1882">
        <f>F38+F43</f>
        <v>8201386.0940958746</v>
      </c>
      <c r="K39" s="2"/>
      <c r="L39" s="2"/>
      <c r="M39" s="1880"/>
      <c r="N39" s="2"/>
      <c r="O39" s="1843"/>
      <c r="P39" s="2"/>
      <c r="Q39" s="1880"/>
      <c r="R39" s="1831"/>
      <c r="S39" s="2"/>
      <c r="T39" s="2"/>
      <c r="U39" s="1880"/>
      <c r="V39" s="1833"/>
    </row>
    <row r="40" spans="1:22" ht="15.75">
      <c r="B40" s="1883"/>
      <c r="C40" s="1829"/>
      <c r="D40" s="2" t="s">
        <v>5037</v>
      </c>
      <c r="E40" s="2"/>
      <c r="F40" s="1879">
        <f>-F13</f>
        <v>0</v>
      </c>
      <c r="G40" s="1880"/>
      <c r="H40" s="1879">
        <v>-2044510</v>
      </c>
      <c r="I40" s="1880"/>
      <c r="J40" s="1884">
        <v>-13368953</v>
      </c>
      <c r="K40" s="1849" t="s">
        <v>5038</v>
      </c>
      <c r="L40" s="2"/>
      <c r="M40" s="1879"/>
      <c r="N40" s="2"/>
      <c r="O40" s="1843"/>
      <c r="P40" s="2"/>
      <c r="Q40" s="1879"/>
      <c r="R40" s="1831"/>
      <c r="S40" s="2"/>
      <c r="T40" s="2"/>
      <c r="U40" s="894"/>
      <c r="V40" s="1833"/>
    </row>
    <row r="41" spans="1:22" ht="15.75">
      <c r="B41" s="1885"/>
      <c r="C41" s="1829"/>
      <c r="D41" s="2"/>
      <c r="E41" s="2"/>
      <c r="F41" s="1880"/>
      <c r="G41" s="1880"/>
      <c r="H41" s="1880"/>
      <c r="I41" s="1880"/>
      <c r="J41" s="1831"/>
      <c r="K41" s="2"/>
      <c r="L41" s="2"/>
      <c r="N41" s="1881"/>
      <c r="O41" s="1843"/>
      <c r="P41" s="2"/>
      <c r="R41" s="1831"/>
      <c r="S41" s="2"/>
      <c r="T41" s="2"/>
      <c r="U41" s="1880"/>
      <c r="V41" s="1833"/>
    </row>
    <row r="42" spans="1:22" ht="16.5" thickBot="1">
      <c r="C42" s="1829"/>
      <c r="D42" s="1886" t="s">
        <v>5039</v>
      </c>
      <c r="E42" s="2"/>
      <c r="F42" s="1887">
        <f>SUM(F38:F40)</f>
        <v>3923583.0940958746</v>
      </c>
      <c r="G42" s="1888"/>
      <c r="H42" s="1889">
        <v>7987242.7530433442</v>
      </c>
      <c r="I42" s="1888"/>
      <c r="J42" s="1843"/>
      <c r="K42" s="2"/>
      <c r="L42" s="2"/>
      <c r="M42" s="1889">
        <f>SUM(M34:M40)</f>
        <v>510815</v>
      </c>
      <c r="N42" s="2"/>
      <c r="O42" s="1843"/>
      <c r="P42" s="2"/>
      <c r="Q42" s="1889">
        <f>SUM(Q13:Q24)</f>
        <v>390641.89</v>
      </c>
      <c r="R42" s="1831"/>
      <c r="S42" s="2"/>
      <c r="T42" s="2"/>
      <c r="U42" s="1890">
        <f>SUM(U13:U16)</f>
        <v>0</v>
      </c>
      <c r="V42" s="1833"/>
    </row>
    <row r="43" spans="1:22" ht="16.5" thickTop="1">
      <c r="B43" s="1883"/>
      <c r="C43" s="1829"/>
      <c r="D43" s="1886" t="s">
        <v>5040</v>
      </c>
      <c r="E43" s="2"/>
      <c r="F43" s="1891">
        <f>7344510-507500-518244-321000-377000-1123000-113000-106963</f>
        <v>4277803</v>
      </c>
      <c r="G43" s="1888"/>
      <c r="H43" s="1888"/>
      <c r="I43" s="1888"/>
      <c r="J43" s="1843"/>
      <c r="K43" s="2"/>
      <c r="L43" s="2"/>
      <c r="M43" s="1888"/>
      <c r="N43" s="2"/>
      <c r="O43" s="1843"/>
      <c r="P43" s="2"/>
      <c r="Q43" s="1888"/>
      <c r="R43" s="1831"/>
      <c r="S43" s="2"/>
      <c r="T43" s="2"/>
      <c r="U43" s="1880"/>
      <c r="V43" s="1833"/>
    </row>
    <row r="44" spans="1:22" ht="16.5" thickBot="1">
      <c r="B44" s="1883"/>
      <c r="C44" s="1892"/>
      <c r="D44" s="1893" t="s">
        <v>5041</v>
      </c>
      <c r="E44" s="1894"/>
      <c r="F44" s="1895">
        <f>F42+F43</f>
        <v>8201386.0940958746</v>
      </c>
      <c r="G44" s="1896"/>
      <c r="H44" s="1896"/>
      <c r="I44" s="1896"/>
      <c r="J44" s="1897"/>
      <c r="K44" s="1894"/>
      <c r="L44" s="1894"/>
      <c r="M44" s="1896"/>
      <c r="N44" s="1894"/>
      <c r="O44" s="1894"/>
      <c r="P44" s="1894"/>
      <c r="Q44" s="1896"/>
      <c r="R44" s="1898"/>
      <c r="S44" s="1894"/>
      <c r="T44" s="1894"/>
      <c r="U44" s="1896"/>
      <c r="V44" s="1899"/>
    </row>
    <row r="45" spans="1:22" hidden="1">
      <c r="B45" s="1845"/>
      <c r="D45" s="1821" t="s">
        <v>5042</v>
      </c>
    </row>
    <row r="46" spans="1:22" ht="15.75" hidden="1">
      <c r="B46" s="1845"/>
      <c r="C46" s="1823"/>
      <c r="D46" s="1824"/>
      <c r="E46" s="1825"/>
      <c r="F46" s="1825"/>
      <c r="G46" s="1825"/>
      <c r="H46" s="1825"/>
      <c r="I46" s="1825"/>
      <c r="J46" s="1825"/>
      <c r="K46" s="1826"/>
      <c r="L46" s="1826"/>
      <c r="M46" s="1826"/>
      <c r="N46" s="1826"/>
      <c r="O46" s="1826"/>
      <c r="P46" s="1826"/>
      <c r="Q46" s="1826"/>
      <c r="R46" s="1826"/>
      <c r="S46" s="1826"/>
      <c r="T46" s="1826"/>
      <c r="U46" s="1826"/>
      <c r="V46" s="1827"/>
    </row>
    <row r="47" spans="1:22" ht="15.75" hidden="1">
      <c r="B47" s="1845"/>
      <c r="C47" s="1829"/>
      <c r="D47" s="1830" t="s">
        <v>5043</v>
      </c>
      <c r="E47" s="1831"/>
      <c r="F47" s="1831"/>
      <c r="G47" s="1831"/>
      <c r="H47" s="1831"/>
      <c r="I47" s="1831"/>
      <c r="J47" s="1832"/>
      <c r="K47" s="2"/>
      <c r="L47" s="2"/>
      <c r="M47" s="2"/>
      <c r="N47" s="2"/>
      <c r="O47" s="2"/>
      <c r="P47" s="2"/>
      <c r="Q47" s="2"/>
      <c r="R47" s="1831"/>
      <c r="S47" s="2"/>
      <c r="T47" s="2"/>
      <c r="U47" s="2"/>
      <c r="V47" s="1833"/>
    </row>
    <row r="48" spans="1:22" ht="15.75" hidden="1">
      <c r="B48" s="1845"/>
      <c r="C48" s="1829"/>
      <c r="D48" s="1834"/>
      <c r="E48" s="1831"/>
      <c r="F48" s="1831"/>
      <c r="G48" s="1831"/>
      <c r="H48" s="1831"/>
      <c r="I48" s="1831"/>
      <c r="J48" s="1832"/>
      <c r="K48" s="2"/>
      <c r="L48" s="2"/>
      <c r="M48" s="2"/>
      <c r="N48" s="2"/>
      <c r="O48" s="2"/>
      <c r="P48" s="2"/>
      <c r="Q48" s="2"/>
      <c r="R48" s="1831"/>
      <c r="S48" s="2"/>
      <c r="T48" s="2"/>
      <c r="U48" s="2"/>
      <c r="V48" s="1833"/>
    </row>
    <row r="49" spans="2:22" ht="18.75" hidden="1">
      <c r="B49" s="1845"/>
      <c r="C49" s="1829"/>
      <c r="D49" s="1835"/>
      <c r="E49" s="1835"/>
      <c r="F49" s="1835"/>
      <c r="G49" s="1835"/>
      <c r="H49" s="1835"/>
      <c r="I49" s="1835"/>
      <c r="J49" s="1836"/>
      <c r="K49" s="1835"/>
      <c r="L49" s="1835"/>
      <c r="M49" s="1835"/>
      <c r="N49" s="1835"/>
      <c r="O49" s="1835"/>
      <c r="P49" s="1835"/>
      <c r="Q49" s="1835"/>
      <c r="R49" s="1835"/>
      <c r="S49" s="1835"/>
      <c r="T49" s="1835"/>
      <c r="U49" s="1835"/>
      <c r="V49" s="1833"/>
    </row>
    <row r="50" spans="2:22" ht="19.5" hidden="1" thickBot="1">
      <c r="B50" s="1845"/>
      <c r="C50" s="1829"/>
      <c r="D50" s="1837" t="s">
        <v>4983</v>
      </c>
      <c r="E50" s="1835"/>
      <c r="F50" s="1838" t="s">
        <v>5044</v>
      </c>
      <c r="G50" s="1839"/>
      <c r="H50" s="1838"/>
      <c r="I50" s="1839"/>
      <c r="J50" s="1835"/>
      <c r="K50" s="1837" t="s">
        <v>4985</v>
      </c>
      <c r="L50" s="1835"/>
      <c r="M50" s="1838" t="s">
        <v>5044</v>
      </c>
      <c r="N50" s="1835"/>
      <c r="O50" s="1837" t="s">
        <v>4986</v>
      </c>
      <c r="P50" s="1835"/>
      <c r="Q50" s="1838" t="s">
        <v>5044</v>
      </c>
      <c r="R50" s="1835"/>
      <c r="S50" s="1837" t="s">
        <v>4987</v>
      </c>
      <c r="T50" s="1835"/>
      <c r="U50" s="1838" t="s">
        <v>5044</v>
      </c>
      <c r="V50" s="1833"/>
    </row>
    <row r="51" spans="2:22" ht="15.75" hidden="1">
      <c r="B51" s="1845"/>
      <c r="C51" s="1829"/>
      <c r="D51" s="1840" t="s">
        <v>4988</v>
      </c>
      <c r="E51" s="1831"/>
      <c r="F51" s="1841"/>
      <c r="G51" s="1841"/>
      <c r="H51" s="1841"/>
      <c r="I51" s="1841"/>
      <c r="J51" s="1831"/>
      <c r="K51" s="1834"/>
      <c r="L51" s="1831"/>
      <c r="M51" s="1841"/>
      <c r="N51" s="2"/>
      <c r="O51" s="1834"/>
      <c r="P51" s="1831"/>
      <c r="Q51" s="1841"/>
      <c r="R51" s="1831"/>
      <c r="S51" s="1834"/>
      <c r="T51" s="1831"/>
      <c r="U51" s="1841"/>
      <c r="V51" s="1833"/>
    </row>
    <row r="52" spans="2:22" ht="15.75" hidden="1">
      <c r="B52" s="1845"/>
      <c r="C52" s="1829"/>
      <c r="D52" s="2"/>
      <c r="E52" s="1842"/>
      <c r="F52" s="1843">
        <v>0</v>
      </c>
      <c r="G52" s="1844">
        <v>1479636.3080433439</v>
      </c>
      <c r="H52" s="1843">
        <v>1479636.3080433439</v>
      </c>
      <c r="I52" s="1843">
        <v>0</v>
      </c>
      <c r="J52" s="1831" t="s">
        <v>5045</v>
      </c>
      <c r="K52" s="1834"/>
      <c r="L52" s="1831"/>
      <c r="M52" s="1841"/>
      <c r="N52" s="2"/>
      <c r="O52" s="1834"/>
      <c r="P52" s="1831"/>
      <c r="Q52" s="1841"/>
      <c r="R52" s="1831"/>
      <c r="S52" s="1834"/>
      <c r="T52" s="1831"/>
      <c r="U52" s="1841"/>
      <c r="V52" s="1833"/>
    </row>
    <row r="53" spans="2:22" ht="15.75" hidden="1">
      <c r="B53" s="1845"/>
      <c r="C53" s="1829"/>
      <c r="D53" s="2"/>
      <c r="E53" s="1900">
        <v>0</v>
      </c>
      <c r="F53" s="1843">
        <v>0</v>
      </c>
      <c r="G53" s="1843">
        <v>335780</v>
      </c>
      <c r="H53" s="1843">
        <v>335780</v>
      </c>
      <c r="I53" s="1843">
        <v>335780</v>
      </c>
      <c r="J53" s="1831" t="s">
        <v>5046</v>
      </c>
      <c r="K53" s="1834"/>
      <c r="L53" s="1831"/>
      <c r="M53" s="1841"/>
      <c r="N53" s="2"/>
      <c r="O53" s="1834"/>
      <c r="P53" s="1831"/>
      <c r="Q53" s="1841"/>
      <c r="R53" s="1831"/>
      <c r="S53" s="1834"/>
      <c r="T53" s="1831"/>
      <c r="U53" s="1841"/>
      <c r="V53" s="1833"/>
    </row>
    <row r="54" spans="2:22" ht="15.75" hidden="1">
      <c r="B54" s="1845"/>
      <c r="C54" s="1829"/>
      <c r="D54" s="2"/>
      <c r="E54" s="1846">
        <v>0</v>
      </c>
      <c r="F54" s="1843">
        <v>0</v>
      </c>
      <c r="G54" s="1843">
        <v>0</v>
      </c>
      <c r="H54" s="1843">
        <v>0</v>
      </c>
      <c r="I54" s="1843">
        <v>0</v>
      </c>
      <c r="J54" s="1831" t="s">
        <v>5047</v>
      </c>
      <c r="K54" s="1834"/>
      <c r="L54" s="1831"/>
      <c r="M54" s="1841"/>
      <c r="N54" s="2"/>
      <c r="O54" s="1834"/>
      <c r="P54" s="1831"/>
      <c r="Q54" s="1841"/>
      <c r="R54" s="1831"/>
      <c r="S54" s="1834"/>
      <c r="T54" s="1831"/>
      <c r="U54" s="1841"/>
      <c r="V54" s="1833"/>
    </row>
    <row r="55" spans="2:22" ht="15.75" hidden="1">
      <c r="B55" s="1845"/>
      <c r="C55" s="1829"/>
      <c r="D55" s="1849"/>
      <c r="E55" s="1846"/>
      <c r="F55" s="1843"/>
      <c r="G55" s="1843">
        <v>0</v>
      </c>
      <c r="H55" s="1843"/>
      <c r="I55" s="1843"/>
      <c r="J55" s="1843"/>
      <c r="K55" s="1834"/>
      <c r="L55" s="1831"/>
      <c r="M55" s="1841"/>
      <c r="N55" s="2"/>
      <c r="O55" s="1834"/>
      <c r="P55" s="1831"/>
      <c r="Q55" s="1841"/>
      <c r="R55" s="1831"/>
      <c r="S55" s="1834"/>
      <c r="T55" s="1831"/>
      <c r="U55" s="1841"/>
      <c r="V55" s="1833"/>
    </row>
    <row r="56" spans="2:22" ht="15.75" hidden="1">
      <c r="B56" s="1845"/>
      <c r="C56" s="1829"/>
      <c r="D56" s="1848" t="s">
        <v>4991</v>
      </c>
      <c r="E56" s="1846"/>
      <c r="F56" s="1843"/>
      <c r="G56" s="1843"/>
      <c r="H56" s="1843"/>
      <c r="I56" s="1843"/>
      <c r="J56" s="1843"/>
      <c r="K56" s="1834"/>
      <c r="L56" s="1831"/>
      <c r="M56" s="1841"/>
      <c r="N56" s="2"/>
      <c r="O56" s="1834"/>
      <c r="P56" s="1831"/>
      <c r="Q56" s="1841"/>
      <c r="R56" s="1831"/>
      <c r="S56" s="1834"/>
      <c r="T56" s="1831"/>
      <c r="U56" s="1841"/>
      <c r="V56" s="1833"/>
    </row>
    <row r="57" spans="2:22" ht="15.75" hidden="1">
      <c r="B57" s="1845"/>
      <c r="C57" s="1829"/>
      <c r="D57" s="1849" t="s">
        <v>4992</v>
      </c>
      <c r="E57" s="1831"/>
      <c r="F57" s="1843">
        <v>2044510</v>
      </c>
      <c r="G57" s="1843">
        <v>0</v>
      </c>
      <c r="H57" s="1843">
        <v>2044510</v>
      </c>
      <c r="I57" s="1843">
        <v>2044510</v>
      </c>
      <c r="J57" s="1831"/>
      <c r="K57" s="1849" t="s">
        <v>5048</v>
      </c>
      <c r="L57" s="2"/>
      <c r="M57" s="1843">
        <v>323000</v>
      </c>
      <c r="N57" s="2"/>
      <c r="O57" s="1849" t="s">
        <v>4993</v>
      </c>
      <c r="P57" s="2"/>
      <c r="Q57" s="1843">
        <v>390641.89</v>
      </c>
      <c r="R57" s="1831"/>
      <c r="S57" s="1849"/>
      <c r="T57" s="2"/>
      <c r="U57" s="1843">
        <v>0</v>
      </c>
      <c r="V57" s="1833"/>
    </row>
    <row r="58" spans="2:22" ht="15.75" hidden="1">
      <c r="B58" s="1845"/>
      <c r="C58" s="1829"/>
      <c r="D58" s="1849" t="s">
        <v>4994</v>
      </c>
      <c r="E58" s="1851"/>
      <c r="F58" s="1843">
        <v>540000</v>
      </c>
      <c r="G58" s="1844">
        <v>-292500</v>
      </c>
      <c r="H58" s="1843">
        <v>247500</v>
      </c>
      <c r="I58" s="1843">
        <v>0</v>
      </c>
      <c r="J58" s="1831" t="s">
        <v>4995</v>
      </c>
      <c r="K58" s="1849"/>
      <c r="L58" s="2"/>
      <c r="M58" s="1843"/>
      <c r="N58" s="2"/>
      <c r="O58" s="1849"/>
      <c r="P58" s="2"/>
      <c r="Q58" s="1843"/>
      <c r="R58" s="1831"/>
      <c r="S58" s="1849"/>
      <c r="T58" s="2"/>
      <c r="U58" s="1843"/>
      <c r="V58" s="1833"/>
    </row>
    <row r="59" spans="2:22" ht="15.75" hidden="1">
      <c r="B59" s="1845"/>
      <c r="C59" s="1829"/>
      <c r="D59" s="1849" t="s">
        <v>4996</v>
      </c>
      <c r="E59" s="1852"/>
      <c r="F59" s="1843">
        <v>0</v>
      </c>
      <c r="G59" s="1843">
        <v>300000</v>
      </c>
      <c r="H59" s="1843">
        <v>300000</v>
      </c>
      <c r="I59" s="1843">
        <v>300000</v>
      </c>
      <c r="J59" s="1831"/>
      <c r="K59" s="1849"/>
      <c r="L59" s="2"/>
      <c r="M59" s="1843"/>
      <c r="N59" s="2"/>
      <c r="O59" s="1849"/>
      <c r="P59" s="2"/>
      <c r="Q59" s="1843"/>
      <c r="R59" s="1831"/>
      <c r="S59" s="1849"/>
      <c r="T59" s="2"/>
      <c r="U59" s="1843"/>
      <c r="V59" s="1833"/>
    </row>
    <row r="60" spans="2:22" ht="15.75" hidden="1">
      <c r="B60" s="1845"/>
      <c r="C60" s="1829"/>
      <c r="D60" s="1849" t="s">
        <v>4998</v>
      </c>
      <c r="E60" s="1846">
        <v>116340.22400747257</v>
      </c>
      <c r="F60" s="1843">
        <v>425805.2198673496</v>
      </c>
      <c r="G60" s="1844">
        <v>858299.27013265039</v>
      </c>
      <c r="H60" s="1843">
        <v>1284104.49</v>
      </c>
      <c r="I60" s="1843">
        <v>1113304.0893750002</v>
      </c>
      <c r="J60" s="1831" t="s">
        <v>4999</v>
      </c>
      <c r="K60" s="1849" t="s">
        <v>5049</v>
      </c>
      <c r="L60" s="1831"/>
      <c r="M60" s="1843">
        <v>1721510</v>
      </c>
      <c r="N60" s="2"/>
      <c r="O60" s="1849" t="s">
        <v>5000</v>
      </c>
      <c r="P60" s="1831"/>
      <c r="Q60" s="1843"/>
      <c r="R60" s="1831"/>
      <c r="S60" s="1853"/>
      <c r="T60" s="1831"/>
      <c r="U60" s="1843"/>
      <c r="V60" s="1833"/>
    </row>
    <row r="61" spans="2:22" ht="15.75" hidden="1">
      <c r="B61" s="1845"/>
      <c r="C61" s="1829"/>
      <c r="D61" s="1849" t="s">
        <v>5001</v>
      </c>
      <c r="E61" s="1846"/>
      <c r="F61" s="1850"/>
      <c r="G61" s="1844">
        <v>0</v>
      </c>
      <c r="H61" s="1843">
        <v>0</v>
      </c>
      <c r="I61" s="1843">
        <v>250000</v>
      </c>
      <c r="J61" s="1831"/>
      <c r="K61" s="1849"/>
      <c r="L61" s="1831"/>
      <c r="M61" s="1850"/>
      <c r="N61" s="2"/>
      <c r="O61" s="1849"/>
      <c r="P61" s="1831"/>
      <c r="Q61" s="1843"/>
      <c r="R61" s="1831"/>
      <c r="S61" s="1853"/>
      <c r="T61" s="1831"/>
      <c r="U61" s="1843"/>
      <c r="V61" s="1833"/>
    </row>
    <row r="62" spans="2:22" ht="15.75" hidden="1">
      <c r="B62" s="1845"/>
      <c r="C62" s="1829"/>
      <c r="D62" s="1849" t="s">
        <v>5002</v>
      </c>
      <c r="E62" s="1846"/>
      <c r="F62" s="1843">
        <v>0</v>
      </c>
      <c r="G62" s="1843">
        <v>1043199.9999999999</v>
      </c>
      <c r="H62" s="1843">
        <v>1043199.9999999999</v>
      </c>
      <c r="I62" s="1843">
        <v>817000</v>
      </c>
      <c r="J62" s="1855"/>
      <c r="K62" s="1849" t="s">
        <v>5003</v>
      </c>
      <c r="L62" s="2"/>
      <c r="M62" s="1843">
        <v>295000</v>
      </c>
      <c r="N62" s="2"/>
      <c r="O62" s="1849" t="s">
        <v>5004</v>
      </c>
      <c r="P62" s="1831"/>
      <c r="Q62" s="1843"/>
      <c r="R62" s="1831"/>
      <c r="S62" s="1853"/>
      <c r="T62" s="1831"/>
      <c r="U62" s="1843"/>
      <c r="V62" s="1833"/>
    </row>
    <row r="63" spans="2:22" ht="16.5" hidden="1" thickBot="1">
      <c r="B63" s="1845"/>
      <c r="C63" s="1829"/>
      <c r="D63" s="1849"/>
      <c r="E63" s="1846"/>
      <c r="F63" s="1856"/>
      <c r="G63" s="1843"/>
      <c r="H63" s="1856"/>
      <c r="I63" s="1843"/>
      <c r="J63" s="1831"/>
      <c r="K63" s="1849" t="s">
        <v>5005</v>
      </c>
      <c r="L63" s="2"/>
      <c r="M63" s="1843">
        <v>13552</v>
      </c>
      <c r="N63" s="2"/>
      <c r="O63" s="1849" t="s">
        <v>5006</v>
      </c>
      <c r="P63" s="1831"/>
      <c r="Q63" s="1843"/>
      <c r="R63" s="1831"/>
      <c r="S63" s="1857"/>
      <c r="T63" s="1831"/>
      <c r="U63" s="1843"/>
      <c r="V63" s="1833"/>
    </row>
    <row r="64" spans="2:22" ht="15.75" hidden="1">
      <c r="B64" s="1845"/>
      <c r="C64" s="1829"/>
      <c r="D64" s="1849" t="s">
        <v>5007</v>
      </c>
      <c r="E64" s="1846"/>
      <c r="F64" s="1843"/>
      <c r="G64" s="1843"/>
      <c r="H64" s="1843"/>
      <c r="I64" s="1843"/>
      <c r="J64" s="1831"/>
      <c r="K64" s="1849"/>
      <c r="L64" s="2"/>
      <c r="M64" s="1843"/>
      <c r="N64" s="2"/>
      <c r="O64" s="1849"/>
      <c r="P64" s="1831"/>
      <c r="Q64" s="1843"/>
      <c r="R64" s="1831"/>
      <c r="S64" s="1857"/>
      <c r="T64" s="1831"/>
      <c r="U64" s="1843"/>
      <c r="V64" s="1833"/>
    </row>
    <row r="65" spans="2:22" ht="15.75" hidden="1">
      <c r="B65" s="1845"/>
      <c r="C65" s="1829"/>
      <c r="D65" s="1849" t="s">
        <v>5008</v>
      </c>
      <c r="E65" s="1846">
        <v>22000</v>
      </c>
      <c r="F65" s="1843">
        <v>70000</v>
      </c>
      <c r="G65" s="1843">
        <v>10181</v>
      </c>
      <c r="H65" s="1843">
        <v>80181</v>
      </c>
      <c r="I65" s="1843">
        <v>80181</v>
      </c>
      <c r="J65" s="1831"/>
      <c r="K65" s="1849" t="s">
        <v>5009</v>
      </c>
      <c r="L65" s="2"/>
      <c r="M65" s="1843">
        <v>294263</v>
      </c>
      <c r="N65" s="2"/>
      <c r="O65" s="1849" t="s">
        <v>5006</v>
      </c>
      <c r="P65" s="1831"/>
      <c r="Q65" s="1843"/>
      <c r="R65" s="1831"/>
      <c r="S65" s="1857"/>
      <c r="T65" s="1831"/>
      <c r="U65" s="1843"/>
      <c r="V65" s="1833"/>
    </row>
    <row r="66" spans="2:22" ht="15.75" hidden="1">
      <c r="B66" s="1845"/>
      <c r="C66" s="1829"/>
      <c r="D66" s="1849" t="s">
        <v>5010</v>
      </c>
      <c r="E66" s="1831"/>
      <c r="F66" s="1843">
        <v>20000</v>
      </c>
      <c r="G66" s="1843">
        <v>30000</v>
      </c>
      <c r="H66" s="1843">
        <v>50000</v>
      </c>
      <c r="I66" s="1843">
        <v>50000</v>
      </c>
      <c r="J66" s="1831" t="s">
        <v>5011</v>
      </c>
      <c r="L66" s="2"/>
      <c r="M66" s="1843"/>
      <c r="N66" s="1843"/>
      <c r="O66" s="1849"/>
      <c r="P66" s="1831"/>
      <c r="Q66" s="1843"/>
      <c r="R66" s="1831"/>
      <c r="S66" s="1849"/>
      <c r="T66" s="1831"/>
      <c r="U66" s="2"/>
      <c r="V66" s="1833"/>
    </row>
    <row r="67" spans="2:22" ht="15.75" hidden="1">
      <c r="B67" s="1845"/>
      <c r="C67" s="1829"/>
      <c r="D67" s="1849" t="s">
        <v>5012</v>
      </c>
      <c r="E67" s="1831"/>
      <c r="F67" s="1843">
        <v>0</v>
      </c>
      <c r="G67" s="1843">
        <v>0</v>
      </c>
      <c r="H67" s="1843"/>
      <c r="I67" s="1843">
        <v>0</v>
      </c>
      <c r="J67" s="1831" t="s">
        <v>5013</v>
      </c>
      <c r="K67" s="1858" t="s">
        <v>5014</v>
      </c>
      <c r="L67" s="2"/>
      <c r="M67" s="1843"/>
      <c r="N67" s="1843"/>
      <c r="O67" s="1849"/>
      <c r="P67" s="1831"/>
      <c r="Q67" s="1843"/>
      <c r="R67" s="1831"/>
      <c r="S67" s="1849"/>
      <c r="T67" s="1831"/>
      <c r="U67" s="2"/>
      <c r="V67" s="1833"/>
    </row>
    <row r="68" spans="2:22" ht="15.75" hidden="1">
      <c r="B68" s="1845"/>
      <c r="C68" s="1829"/>
      <c r="D68" s="1834" t="s">
        <v>5015</v>
      </c>
      <c r="E68" s="1831"/>
      <c r="F68" s="1844">
        <v>936000</v>
      </c>
      <c r="G68" s="1843">
        <v>-775000</v>
      </c>
      <c r="H68" s="1843">
        <v>161000</v>
      </c>
      <c r="I68" s="1843">
        <v>161000</v>
      </c>
      <c r="J68" s="1831" t="s">
        <v>5013</v>
      </c>
      <c r="K68" s="1849" t="s">
        <v>5016</v>
      </c>
      <c r="L68" s="2"/>
      <c r="M68" s="1843"/>
      <c r="N68" s="1843"/>
      <c r="O68" s="1849"/>
      <c r="P68" s="1831"/>
      <c r="Q68" s="1843"/>
      <c r="R68" s="1831"/>
      <c r="S68" s="1849"/>
      <c r="T68" s="1831"/>
      <c r="U68" s="2"/>
      <c r="V68" s="1833"/>
    </row>
    <row r="69" spans="2:22" ht="15.75" hidden="1">
      <c r="B69" s="1845"/>
      <c r="C69" s="1829"/>
      <c r="D69" s="1849" t="s">
        <v>5017</v>
      </c>
      <c r="E69" s="1859"/>
      <c r="F69" s="1843">
        <v>500000</v>
      </c>
      <c r="G69" s="1844">
        <v>700000</v>
      </c>
      <c r="H69" s="1843">
        <v>1200000</v>
      </c>
      <c r="I69" s="1843">
        <v>2000000</v>
      </c>
      <c r="J69" s="1860"/>
      <c r="K69" s="1849" t="s">
        <v>5018</v>
      </c>
      <c r="L69" s="639"/>
      <c r="M69" s="1843"/>
      <c r="N69" s="2"/>
      <c r="O69" s="1849"/>
      <c r="P69" s="2"/>
      <c r="Q69" s="1843"/>
      <c r="R69" s="1831"/>
      <c r="S69" s="1849"/>
      <c r="T69" s="2"/>
      <c r="U69" s="2"/>
      <c r="V69" s="1833"/>
    </row>
    <row r="70" spans="2:22" ht="15.75" hidden="1">
      <c r="B70" s="1845"/>
      <c r="C70" s="1829"/>
      <c r="D70" s="1849" t="s">
        <v>5019</v>
      </c>
      <c r="E70" s="1859"/>
      <c r="F70" s="1843">
        <v>150000</v>
      </c>
      <c r="G70" s="1844">
        <v>195000</v>
      </c>
      <c r="H70" s="1843">
        <v>345000</v>
      </c>
      <c r="I70" s="1843">
        <v>400000</v>
      </c>
      <c r="J70" s="1861" t="s">
        <v>5050</v>
      </c>
      <c r="K70" s="1849" t="s">
        <v>5021</v>
      </c>
      <c r="L70" s="639"/>
      <c r="M70" s="1843"/>
      <c r="N70" s="2"/>
      <c r="O70" s="1849"/>
      <c r="P70" s="2"/>
      <c r="Q70" s="1843"/>
      <c r="R70" s="1831"/>
      <c r="S70" s="1849"/>
      <c r="T70" s="2"/>
      <c r="U70" s="2"/>
      <c r="V70" s="1833"/>
    </row>
    <row r="71" spans="2:22" ht="15.75" hidden="1">
      <c r="B71" s="1845"/>
      <c r="C71" s="1829"/>
      <c r="D71" s="1847" t="s">
        <v>5022</v>
      </c>
      <c r="E71" s="1901">
        <v>100000</v>
      </c>
      <c r="F71" s="1844">
        <v>438165</v>
      </c>
      <c r="G71" s="1844">
        <v>366335</v>
      </c>
      <c r="H71" s="1844">
        <v>804500</v>
      </c>
      <c r="I71" s="1844">
        <v>804500</v>
      </c>
      <c r="J71" s="1902"/>
      <c r="K71" s="1849" t="s">
        <v>5023</v>
      </c>
      <c r="L71" s="639"/>
      <c r="M71" s="1843"/>
      <c r="N71" s="2"/>
      <c r="O71" s="1849"/>
      <c r="P71" s="2"/>
      <c r="Q71" s="1843"/>
      <c r="R71" s="1831"/>
      <c r="S71" s="1849"/>
      <c r="T71" s="2"/>
      <c r="U71" s="2"/>
      <c r="V71" s="1833"/>
    </row>
    <row r="72" spans="2:22" ht="16.5" hidden="1" thickBot="1">
      <c r="B72" s="1845"/>
      <c r="C72" s="1829"/>
      <c r="D72" s="1849" t="s">
        <v>5024</v>
      </c>
      <c r="E72" s="1846"/>
      <c r="F72" s="1856"/>
      <c r="G72" s="1843">
        <v>93049</v>
      </c>
      <c r="H72" s="1856">
        <v>93049</v>
      </c>
      <c r="I72" s="1843">
        <v>93049</v>
      </c>
      <c r="J72" s="1831"/>
      <c r="K72" s="2"/>
      <c r="L72" s="2"/>
      <c r="M72" s="2"/>
      <c r="N72" s="2"/>
      <c r="O72" s="1849"/>
      <c r="P72" s="2"/>
      <c r="Q72" s="1843"/>
      <c r="R72" s="1831"/>
      <c r="S72" s="1849"/>
      <c r="T72" s="2"/>
      <c r="U72" s="2"/>
      <c r="V72" s="1833"/>
    </row>
    <row r="73" spans="2:22" ht="15.75" hidden="1">
      <c r="B73" s="1845"/>
      <c r="C73" s="1829"/>
      <c r="D73" s="1849" t="s">
        <v>5025</v>
      </c>
      <c r="E73" s="1846"/>
      <c r="F73" s="1843"/>
      <c r="G73" s="1843">
        <v>89125</v>
      </c>
      <c r="H73" s="1843">
        <v>89125</v>
      </c>
      <c r="I73" s="1843">
        <v>89125</v>
      </c>
      <c r="J73" s="1862" t="s">
        <v>5051</v>
      </c>
      <c r="K73" s="639"/>
      <c r="L73" s="2"/>
      <c r="M73" s="2"/>
      <c r="N73" s="2"/>
      <c r="O73" s="1849"/>
      <c r="P73" s="2"/>
      <c r="Q73" s="1843"/>
      <c r="R73" s="1831"/>
      <c r="S73" s="1849"/>
      <c r="T73" s="2"/>
      <c r="U73" s="2"/>
      <c r="V73" s="1833"/>
    </row>
    <row r="74" spans="2:22" ht="15.75" hidden="1">
      <c r="B74" s="1845"/>
      <c r="C74" s="1829"/>
      <c r="D74" s="1849" t="s">
        <v>5026</v>
      </c>
      <c r="E74" s="1864">
        <v>21383</v>
      </c>
      <c r="F74" s="1865">
        <v>76230.395000000004</v>
      </c>
      <c r="G74" s="1865">
        <v>0</v>
      </c>
      <c r="H74" s="1865">
        <v>76230.395000000004</v>
      </c>
      <c r="I74" s="1865">
        <v>76230.395000000004</v>
      </c>
      <c r="J74" s="1862" t="s">
        <v>5052</v>
      </c>
      <c r="K74" s="1866">
        <v>3.5</v>
      </c>
      <c r="L74" s="2"/>
      <c r="M74" s="2"/>
      <c r="N74" s="2"/>
      <c r="O74" s="1849"/>
      <c r="P74" s="2"/>
      <c r="Q74" s="1843"/>
      <c r="R74" s="1831"/>
      <c r="S74" s="1849"/>
      <c r="T74" s="2"/>
      <c r="U74" s="2"/>
      <c r="V74" s="1833"/>
    </row>
    <row r="75" spans="2:22" ht="15.75" hidden="1">
      <c r="B75" s="1845"/>
      <c r="C75" s="1829"/>
      <c r="D75" s="1849" t="s">
        <v>5028</v>
      </c>
      <c r="E75" s="1846"/>
      <c r="F75" s="1843">
        <v>295000</v>
      </c>
      <c r="G75" s="1843">
        <v>-157000</v>
      </c>
      <c r="H75" s="1843">
        <v>138000</v>
      </c>
      <c r="I75" s="1843">
        <v>138000</v>
      </c>
      <c r="J75" s="1831" t="s">
        <v>5053</v>
      </c>
      <c r="K75" s="1867"/>
      <c r="L75" s="2"/>
      <c r="M75" s="2"/>
      <c r="N75" s="2"/>
      <c r="O75" s="1849"/>
      <c r="P75" s="2"/>
      <c r="Q75" s="1843"/>
      <c r="R75" s="1831"/>
      <c r="S75" s="1849"/>
      <c r="T75" s="2"/>
      <c r="U75" s="2"/>
      <c r="V75" s="1833"/>
    </row>
    <row r="76" spans="2:22" ht="15.75" hidden="1">
      <c r="B76" s="1845"/>
      <c r="C76" s="1829"/>
      <c r="D76" s="1849" t="s">
        <v>2167</v>
      </c>
      <c r="E76" s="1846"/>
      <c r="F76" s="1843"/>
      <c r="G76" s="1843"/>
      <c r="H76" s="1843"/>
      <c r="I76" s="1843"/>
      <c r="J76" s="1855" t="s">
        <v>5030</v>
      </c>
      <c r="K76" s="1867"/>
      <c r="L76" s="2"/>
      <c r="M76" s="2"/>
      <c r="N76" s="2"/>
      <c r="O76" s="1849"/>
      <c r="P76" s="2"/>
      <c r="Q76" s="1843"/>
      <c r="R76" s="1831"/>
      <c r="S76" s="1849"/>
      <c r="T76" s="2"/>
      <c r="U76" s="2"/>
      <c r="V76" s="1833"/>
    </row>
    <row r="77" spans="2:22" ht="15.75" hidden="1">
      <c r="B77" s="1845"/>
      <c r="C77" s="1829"/>
      <c r="D77" s="1849" t="s">
        <v>5031</v>
      </c>
      <c r="E77" s="1846">
        <v>56000</v>
      </c>
      <c r="F77" s="1843">
        <v>196000</v>
      </c>
      <c r="G77" s="1844">
        <v>-169248.44</v>
      </c>
      <c r="H77" s="1843">
        <v>26751.559999999998</v>
      </c>
      <c r="I77" s="1843">
        <v>0</v>
      </c>
      <c r="J77" s="1831"/>
      <c r="K77" s="1867"/>
      <c r="L77" s="2"/>
      <c r="M77" s="2"/>
      <c r="N77" s="2"/>
      <c r="O77" s="1849"/>
      <c r="P77" s="2"/>
      <c r="Q77" s="1843"/>
      <c r="R77" s="1831"/>
      <c r="S77" s="1849"/>
      <c r="T77" s="2"/>
      <c r="U77" s="2"/>
      <c r="V77" s="1833"/>
    </row>
    <row r="78" spans="2:22" ht="15.75" hidden="1">
      <c r="B78" s="1845"/>
      <c r="C78" s="1829"/>
      <c r="D78" s="1849" t="s">
        <v>5032</v>
      </c>
      <c r="E78" s="1846">
        <v>25000</v>
      </c>
      <c r="F78" s="1873">
        <v>6500</v>
      </c>
      <c r="G78" s="1843">
        <v>96285</v>
      </c>
      <c r="H78" s="1870">
        <v>102785</v>
      </c>
      <c r="I78" s="1843">
        <v>102785</v>
      </c>
      <c r="J78" s="1871" t="s">
        <v>5033</v>
      </c>
      <c r="K78" s="2"/>
      <c r="L78" s="2"/>
      <c r="M78" s="1872"/>
      <c r="N78" s="2"/>
      <c r="O78" s="2"/>
      <c r="P78" s="2"/>
      <c r="Q78" s="1872"/>
      <c r="R78" s="1831"/>
      <c r="S78" s="2"/>
      <c r="T78" s="2"/>
      <c r="U78" s="894"/>
      <c r="V78" s="1833"/>
    </row>
    <row r="79" spans="2:22" ht="15.75" hidden="1">
      <c r="B79" s="1845"/>
      <c r="C79" s="1829"/>
      <c r="D79" s="1849" t="s">
        <v>5034</v>
      </c>
      <c r="E79" s="1846">
        <v>66860</v>
      </c>
      <c r="F79" s="1843">
        <v>0</v>
      </c>
      <c r="G79" s="1843"/>
      <c r="H79" s="1873"/>
      <c r="I79" s="1843"/>
      <c r="J79" s="1874" t="s">
        <v>5035</v>
      </c>
      <c r="K79" s="2"/>
      <c r="L79" s="2"/>
      <c r="M79" s="1843"/>
      <c r="N79" s="2"/>
      <c r="O79" s="2"/>
      <c r="P79" s="2"/>
      <c r="Q79" s="1843"/>
      <c r="R79" s="1831"/>
      <c r="S79" s="2"/>
      <c r="T79" s="2"/>
      <c r="U79" s="2"/>
      <c r="V79" s="1833"/>
    </row>
    <row r="80" spans="2:22" ht="16.5" hidden="1" thickBot="1">
      <c r="B80" s="1845"/>
      <c r="C80" s="1829"/>
      <c r="D80" s="1849" t="s">
        <v>5036</v>
      </c>
      <c r="E80" s="1846"/>
      <c r="F80" s="1875">
        <v>0</v>
      </c>
      <c r="G80" s="1843"/>
      <c r="H80" s="1873"/>
      <c r="I80" s="1843"/>
      <c r="J80" s="1871"/>
      <c r="K80" s="2"/>
      <c r="L80" s="2"/>
      <c r="M80" s="1843"/>
      <c r="N80" s="2"/>
      <c r="O80" s="2"/>
      <c r="P80" s="2"/>
      <c r="Q80" s="1843"/>
      <c r="R80" s="1831"/>
      <c r="S80" s="2"/>
      <c r="T80" s="2"/>
      <c r="U80" s="2"/>
      <c r="V80" s="1833"/>
    </row>
    <row r="81" spans="2:22" ht="15.75" hidden="1">
      <c r="B81" s="1845"/>
      <c r="C81" s="1829"/>
      <c r="D81" s="1876"/>
      <c r="E81" s="2"/>
      <c r="F81" s="1877"/>
      <c r="G81" s="1877"/>
      <c r="H81" s="1877"/>
      <c r="I81" s="1877"/>
      <c r="J81" s="1878"/>
      <c r="K81" s="1843"/>
      <c r="L81" s="2"/>
      <c r="M81" s="2"/>
      <c r="N81" s="2"/>
      <c r="O81" s="1843"/>
      <c r="P81" s="2"/>
      <c r="Q81" s="2"/>
      <c r="R81" s="1831"/>
      <c r="S81" s="2"/>
      <c r="T81" s="2"/>
      <c r="U81" s="2"/>
      <c r="V81" s="1833"/>
    </row>
    <row r="82" spans="2:22" ht="15.75" hidden="1">
      <c r="B82" s="1845"/>
      <c r="C82" s="1829"/>
      <c r="D82" s="2"/>
      <c r="E82" s="2"/>
      <c r="F82" s="1879">
        <v>5698210.6148673492</v>
      </c>
      <c r="G82" s="1880"/>
      <c r="H82" s="1879">
        <v>10031752.753043344</v>
      </c>
      <c r="I82" s="1880"/>
      <c r="J82" s="1843"/>
      <c r="K82" s="1881">
        <v>5698210.6148673492</v>
      </c>
      <c r="L82" s="2"/>
      <c r="M82" s="1879">
        <v>2647325</v>
      </c>
      <c r="N82" s="2"/>
      <c r="O82" s="1843"/>
      <c r="P82" s="2"/>
      <c r="Q82" s="1879"/>
      <c r="R82" s="1831"/>
      <c r="S82" s="2"/>
      <c r="T82" s="2"/>
      <c r="U82" s="894"/>
      <c r="V82" s="1833"/>
    </row>
    <row r="83" spans="2:22" ht="15.75" hidden="1">
      <c r="B83" s="1845"/>
      <c r="C83" s="1829"/>
      <c r="D83" s="2"/>
      <c r="E83" s="2"/>
      <c r="F83" s="1880"/>
      <c r="G83" s="1880"/>
      <c r="H83" s="1880"/>
      <c r="I83" s="1880"/>
      <c r="J83" s="1882">
        <v>10082976.614867348</v>
      </c>
      <c r="K83" s="2"/>
      <c r="L83" s="2"/>
      <c r="M83" s="1880"/>
      <c r="N83" s="2"/>
      <c r="O83" s="1843"/>
      <c r="P83" s="2"/>
      <c r="Q83" s="1880"/>
      <c r="R83" s="1831"/>
      <c r="S83" s="2"/>
      <c r="T83" s="2"/>
      <c r="U83" s="1880"/>
      <c r="V83" s="1833"/>
    </row>
    <row r="84" spans="2:22" ht="15.75" hidden="1">
      <c r="B84" s="1845"/>
      <c r="C84" s="1829"/>
      <c r="D84" s="2" t="s">
        <v>5037</v>
      </c>
      <c r="E84" s="2"/>
      <c r="F84" s="1879">
        <v>-2044510</v>
      </c>
      <c r="G84" s="1880"/>
      <c r="H84" s="1879">
        <v>-2044510</v>
      </c>
      <c r="I84" s="1880"/>
      <c r="J84" s="1884">
        <v>-13368953</v>
      </c>
      <c r="K84" s="1849" t="s">
        <v>5038</v>
      </c>
      <c r="L84" s="2"/>
      <c r="M84" s="1879">
        <v>-2044510</v>
      </c>
      <c r="N84" s="2"/>
      <c r="O84" s="1843"/>
      <c r="P84" s="2"/>
      <c r="Q84" s="1879"/>
      <c r="R84" s="1831"/>
      <c r="S84" s="2"/>
      <c r="T84" s="2"/>
      <c r="U84" s="894"/>
      <c r="V84" s="1833"/>
    </row>
    <row r="85" spans="2:22" ht="15.75" hidden="1">
      <c r="B85" s="1845"/>
      <c r="C85" s="1829"/>
      <c r="D85" s="2"/>
      <c r="E85" s="2"/>
      <c r="F85" s="1880"/>
      <c r="G85" s="1880"/>
      <c r="H85" s="1880"/>
      <c r="I85" s="1880"/>
      <c r="J85" s="1831"/>
      <c r="K85" s="2"/>
      <c r="L85" s="2"/>
      <c r="N85" s="1881"/>
      <c r="O85" s="1843"/>
      <c r="P85" s="2"/>
      <c r="R85" s="1831"/>
      <c r="S85" s="2"/>
      <c r="T85" s="2"/>
      <c r="U85" s="1880"/>
      <c r="V85" s="1833"/>
    </row>
    <row r="86" spans="2:22" ht="16.5" hidden="1" thickBot="1">
      <c r="B86" s="1845"/>
      <c r="C86" s="1829"/>
      <c r="D86" s="1886" t="s">
        <v>5054</v>
      </c>
      <c r="E86" s="2"/>
      <c r="F86" s="1887">
        <v>3653700.6148673492</v>
      </c>
      <c r="G86" s="1888"/>
      <c r="H86" s="1889">
        <v>7987242.7530433442</v>
      </c>
      <c r="I86" s="1888"/>
      <c r="J86" s="1843"/>
      <c r="K86" s="2"/>
      <c r="L86" s="2"/>
      <c r="M86" s="1889">
        <v>602815</v>
      </c>
      <c r="N86" s="2"/>
      <c r="O86" s="1843"/>
      <c r="P86" s="2"/>
      <c r="Q86" s="1889">
        <v>390641.89</v>
      </c>
      <c r="R86" s="1831"/>
      <c r="S86" s="2"/>
      <c r="T86" s="2"/>
      <c r="U86" s="1890">
        <v>0</v>
      </c>
      <c r="V86" s="1833"/>
    </row>
    <row r="87" spans="2:22" ht="15.75" hidden="1">
      <c r="B87" s="1845"/>
      <c r="C87" s="1829"/>
      <c r="D87" s="1886" t="s">
        <v>5040</v>
      </c>
      <c r="E87" s="2"/>
      <c r="F87" s="1891">
        <v>4384766</v>
      </c>
      <c r="G87" s="1888"/>
      <c r="H87" s="1888"/>
      <c r="I87" s="1888"/>
      <c r="J87" s="1843"/>
      <c r="K87" s="2"/>
      <c r="L87" s="2"/>
      <c r="M87" s="1888"/>
      <c r="N87" s="2"/>
      <c r="O87" s="1843"/>
      <c r="P87" s="2"/>
      <c r="Q87" s="1888"/>
      <c r="R87" s="1831"/>
      <c r="S87" s="2"/>
      <c r="T87" s="2"/>
      <c r="U87" s="1880"/>
      <c r="V87" s="1833"/>
    </row>
    <row r="88" spans="2:22" ht="16.5" hidden="1" thickBot="1">
      <c r="B88" s="1845"/>
      <c r="C88" s="1892"/>
      <c r="D88" s="1893" t="s">
        <v>5055</v>
      </c>
      <c r="E88" s="1894"/>
      <c r="F88" s="1895">
        <v>8038466.6148673492</v>
      </c>
      <c r="G88" s="1896"/>
      <c r="H88" s="1896"/>
      <c r="I88" s="1896"/>
      <c r="J88" s="1897"/>
      <c r="K88" s="1894"/>
      <c r="L88" s="1894"/>
      <c r="M88" s="1896"/>
      <c r="N88" s="1894"/>
      <c r="O88" s="1894"/>
      <c r="P88" s="1894"/>
      <c r="Q88" s="1896"/>
      <c r="R88" s="1898"/>
      <c r="S88" s="1894"/>
      <c r="T88" s="1894"/>
      <c r="U88" s="1896"/>
      <c r="V88" s="1899"/>
    </row>
    <row r="89" spans="2:22" ht="15.75" hidden="1">
      <c r="B89" s="1845"/>
      <c r="C89" s="2"/>
      <c r="D89" s="1903"/>
      <c r="E89" s="2"/>
      <c r="F89" s="1904"/>
      <c r="G89" s="1880"/>
      <c r="H89" s="1880"/>
      <c r="I89" s="1880"/>
      <c r="J89" s="1884"/>
      <c r="K89" s="2"/>
      <c r="L89" s="2"/>
      <c r="M89" s="1880"/>
      <c r="N89" s="2"/>
      <c r="O89" s="2"/>
      <c r="P89" s="2"/>
      <c r="Q89" s="1880"/>
      <c r="R89" s="1831"/>
      <c r="S89" s="2"/>
      <c r="T89" s="2"/>
      <c r="U89" s="1880"/>
      <c r="V89" s="2"/>
    </row>
    <row r="90" spans="2:22" ht="15.75" thickBot="1">
      <c r="B90" s="1845"/>
      <c r="D90" s="1821" t="s">
        <v>5056</v>
      </c>
    </row>
    <row r="91" spans="2:22" ht="15.75">
      <c r="B91" s="1845"/>
      <c r="C91" s="1823"/>
      <c r="D91" s="1824"/>
      <c r="E91" s="1825"/>
      <c r="F91" s="1825"/>
      <c r="G91" s="1825"/>
      <c r="H91" s="1825"/>
      <c r="I91" s="1825"/>
      <c r="J91" s="1825"/>
      <c r="K91" s="1826"/>
      <c r="L91" s="1826"/>
      <c r="M91" s="1826"/>
      <c r="N91" s="1826"/>
      <c r="O91" s="1826"/>
      <c r="P91" s="1826"/>
      <c r="Q91" s="1826"/>
      <c r="R91" s="1826"/>
      <c r="S91" s="1826"/>
      <c r="T91" s="1826"/>
      <c r="U91" s="1826"/>
      <c r="V91" s="1827"/>
    </row>
    <row r="92" spans="2:22" ht="15.75">
      <c r="B92" s="1845"/>
      <c r="C92" s="1829"/>
      <c r="D92" s="1830" t="s">
        <v>5057</v>
      </c>
      <c r="E92" s="1831"/>
      <c r="F92" s="1831"/>
      <c r="G92" s="1831"/>
      <c r="H92" s="1831"/>
      <c r="I92" s="1831"/>
      <c r="J92" s="1832"/>
      <c r="K92" s="2"/>
      <c r="L92" s="2"/>
      <c r="M92" s="2"/>
      <c r="N92" s="2"/>
      <c r="O92" s="2"/>
      <c r="P92" s="2"/>
      <c r="Q92" s="2"/>
      <c r="R92" s="1831"/>
      <c r="S92" s="2"/>
      <c r="T92" s="2"/>
      <c r="U92" s="2"/>
      <c r="V92" s="1833"/>
    </row>
    <row r="93" spans="2:22" ht="15.75">
      <c r="B93" s="1845"/>
      <c r="C93" s="1829"/>
      <c r="D93" s="1834"/>
      <c r="E93" s="1831"/>
      <c r="F93" s="1831"/>
      <c r="G93" s="1831"/>
      <c r="H93" s="1831"/>
      <c r="I93" s="1831"/>
      <c r="J93" s="1832"/>
      <c r="K93" s="2"/>
      <c r="L93" s="2"/>
      <c r="M93" s="2"/>
      <c r="N93" s="2"/>
      <c r="O93" s="2"/>
      <c r="P93" s="2"/>
      <c r="Q93" s="2"/>
      <c r="R93" s="1831"/>
      <c r="S93" s="2"/>
      <c r="T93" s="2"/>
      <c r="U93" s="2"/>
      <c r="V93" s="1833"/>
    </row>
    <row r="94" spans="2:22" ht="18.75">
      <c r="B94" s="1845"/>
      <c r="C94" s="1829"/>
      <c r="D94" s="1835"/>
      <c r="E94" s="1835"/>
      <c r="F94" s="1835"/>
      <c r="G94" s="1835"/>
      <c r="H94" s="1835"/>
      <c r="I94" s="1835"/>
      <c r="J94" s="1836"/>
      <c r="K94" s="1835"/>
      <c r="L94" s="1835"/>
      <c r="M94" s="1835"/>
      <c r="N94" s="1835"/>
      <c r="O94" s="1835"/>
      <c r="P94" s="1835"/>
      <c r="Q94" s="1835"/>
      <c r="R94" s="1835"/>
      <c r="S94" s="1835"/>
      <c r="T94" s="1835"/>
      <c r="U94" s="1835"/>
      <c r="V94" s="1833"/>
    </row>
    <row r="95" spans="2:22" ht="19.5" thickBot="1">
      <c r="B95" s="1845"/>
      <c r="C95" s="1829"/>
      <c r="D95" s="1837" t="s">
        <v>4983</v>
      </c>
      <c r="E95" s="1835"/>
      <c r="F95" s="1838" t="s">
        <v>5058</v>
      </c>
      <c r="G95" s="1839"/>
      <c r="H95" s="1838"/>
      <c r="I95" s="1839"/>
      <c r="J95" s="1835"/>
      <c r="K95" s="1837" t="s">
        <v>4985</v>
      </c>
      <c r="L95" s="1835"/>
      <c r="M95" s="1838" t="s">
        <v>5058</v>
      </c>
      <c r="N95" s="1835"/>
      <c r="O95" s="1837" t="s">
        <v>4986</v>
      </c>
      <c r="P95" s="1835"/>
      <c r="Q95" s="1838" t="s">
        <v>5058</v>
      </c>
      <c r="R95" s="1835"/>
      <c r="S95" s="1837" t="s">
        <v>4987</v>
      </c>
      <c r="T95" s="1835"/>
      <c r="U95" s="1838" t="s">
        <v>5058</v>
      </c>
      <c r="V95" s="1833"/>
    </row>
    <row r="96" spans="2:22" ht="15.75">
      <c r="B96" s="1845"/>
      <c r="C96" s="1829"/>
      <c r="D96" s="1840" t="s">
        <v>4988</v>
      </c>
      <c r="E96" s="1831"/>
      <c r="F96" s="1841"/>
      <c r="G96" s="1841"/>
      <c r="H96" s="1841"/>
      <c r="I96" s="1841"/>
      <c r="J96" s="1831"/>
      <c r="K96" s="1834"/>
      <c r="L96" s="1831"/>
      <c r="M96" s="1841"/>
      <c r="N96" s="2"/>
      <c r="O96" s="1834"/>
      <c r="P96" s="1831"/>
      <c r="Q96" s="1841"/>
      <c r="R96" s="1831"/>
      <c r="S96" s="1834"/>
      <c r="T96" s="1831"/>
      <c r="U96" s="1841"/>
      <c r="V96" s="1833"/>
    </row>
    <row r="97" spans="2:22" ht="15.75">
      <c r="B97" s="1845"/>
      <c r="C97" s="1829"/>
      <c r="D97" s="2"/>
      <c r="E97" s="1842"/>
      <c r="F97" s="1843">
        <v>0</v>
      </c>
      <c r="G97" s="1844">
        <v>1479636.3080433439</v>
      </c>
      <c r="H97" s="1843">
        <v>1479636.3080433439</v>
      </c>
      <c r="I97" s="1843">
        <v>0</v>
      </c>
      <c r="J97" s="1831" t="s">
        <v>5045</v>
      </c>
      <c r="K97" s="1834"/>
      <c r="L97" s="1831"/>
      <c r="M97" s="1841"/>
      <c r="N97" s="2"/>
      <c r="O97" s="1834"/>
      <c r="P97" s="1831"/>
      <c r="Q97" s="1841"/>
      <c r="R97" s="1831"/>
      <c r="S97" s="1834"/>
      <c r="T97" s="1831"/>
      <c r="U97" s="1841"/>
      <c r="V97" s="1833"/>
    </row>
    <row r="98" spans="2:22" ht="15.75">
      <c r="B98" s="1845"/>
      <c r="C98" s="1829"/>
      <c r="D98" s="2"/>
      <c r="E98" s="1900">
        <v>0</v>
      </c>
      <c r="F98" s="1843">
        <v>0</v>
      </c>
      <c r="G98" s="1843">
        <v>335780</v>
      </c>
      <c r="H98" s="1843">
        <v>335780</v>
      </c>
      <c r="I98" s="1843">
        <v>335780</v>
      </c>
      <c r="J98" s="1831" t="s">
        <v>5046</v>
      </c>
      <c r="K98" s="1834"/>
      <c r="L98" s="1831"/>
      <c r="M98" s="1841"/>
      <c r="N98" s="2"/>
      <c r="O98" s="1834"/>
      <c r="P98" s="1831"/>
      <c r="Q98" s="1841"/>
      <c r="R98" s="1831"/>
      <c r="S98" s="1834"/>
      <c r="T98" s="1831"/>
      <c r="U98" s="1841"/>
      <c r="V98" s="1833"/>
    </row>
    <row r="99" spans="2:22" ht="15.75">
      <c r="B99" s="1845"/>
      <c r="C99" s="1829"/>
      <c r="D99" s="2"/>
      <c r="E99" s="1846">
        <v>0</v>
      </c>
      <c r="F99" s="1843">
        <v>0</v>
      </c>
      <c r="G99" s="1843">
        <v>0</v>
      </c>
      <c r="H99" s="1843">
        <v>0</v>
      </c>
      <c r="I99" s="1843">
        <v>0</v>
      </c>
      <c r="J99" s="1831" t="s">
        <v>5047</v>
      </c>
      <c r="K99" s="1834"/>
      <c r="L99" s="1831"/>
      <c r="M99" s="1841"/>
      <c r="N99" s="2"/>
      <c r="O99" s="1834"/>
      <c r="P99" s="1831"/>
      <c r="Q99" s="1841"/>
      <c r="R99" s="1831"/>
      <c r="S99" s="1834"/>
      <c r="T99" s="1831"/>
      <c r="U99" s="1841"/>
      <c r="V99" s="1833"/>
    </row>
    <row r="100" spans="2:22" ht="15.75">
      <c r="B100" s="1845"/>
      <c r="C100" s="1829"/>
      <c r="D100" s="1849"/>
      <c r="E100" s="1846"/>
      <c r="F100" s="1843"/>
      <c r="G100" s="1843">
        <v>0</v>
      </c>
      <c r="H100" s="1843"/>
      <c r="I100" s="1843"/>
      <c r="J100" s="1843"/>
      <c r="K100" s="1834"/>
      <c r="L100" s="1831"/>
      <c r="M100" s="1841"/>
      <c r="N100" s="2"/>
      <c r="O100" s="1834"/>
      <c r="P100" s="1831"/>
      <c r="Q100" s="1841"/>
      <c r="R100" s="1831"/>
      <c r="S100" s="1834"/>
      <c r="T100" s="1831"/>
      <c r="U100" s="1841"/>
      <c r="V100" s="1833"/>
    </row>
    <row r="101" spans="2:22" ht="15.75">
      <c r="B101" s="1845"/>
      <c r="C101" s="1829"/>
      <c r="D101" s="1848" t="s">
        <v>4991</v>
      </c>
      <c r="E101" s="1846"/>
      <c r="F101" s="1843"/>
      <c r="G101" s="1843"/>
      <c r="H101" s="1843"/>
      <c r="I101" s="1843"/>
      <c r="J101" s="1843"/>
      <c r="K101" s="1834"/>
      <c r="L101" s="1831"/>
      <c r="M101" s="1841"/>
      <c r="N101" s="2"/>
      <c r="O101" s="1834"/>
      <c r="P101" s="1831"/>
      <c r="Q101" s="1841"/>
      <c r="R101" s="1831"/>
      <c r="S101" s="1834"/>
      <c r="T101" s="1831"/>
      <c r="U101" s="1841"/>
      <c r="V101" s="1833"/>
    </row>
    <row r="102" spans="2:22" ht="15.75">
      <c r="B102" s="1845"/>
      <c r="C102" s="1829"/>
      <c r="D102" s="1847" t="s">
        <v>4992</v>
      </c>
      <c r="E102" s="1831"/>
      <c r="F102" s="1843">
        <v>2044510</v>
      </c>
      <c r="G102" s="1843">
        <v>0</v>
      </c>
      <c r="H102" s="1843">
        <v>2044510</v>
      </c>
      <c r="I102" s="1843">
        <v>2044510</v>
      </c>
      <c r="J102" s="1831"/>
      <c r="K102" s="1849" t="s">
        <v>5048</v>
      </c>
      <c r="L102" s="2"/>
      <c r="M102" s="1843">
        <v>323000</v>
      </c>
      <c r="N102" s="2"/>
      <c r="O102" s="1849" t="s">
        <v>4993</v>
      </c>
      <c r="P102" s="2"/>
      <c r="Q102" s="1843">
        <v>390641.89</v>
      </c>
      <c r="R102" s="1831"/>
      <c r="S102" s="1849"/>
      <c r="T102" s="2"/>
      <c r="U102" s="1843">
        <v>0</v>
      </c>
      <c r="V102" s="1833"/>
    </row>
    <row r="103" spans="2:22" ht="15.75">
      <c r="B103" s="1845"/>
      <c r="C103" s="1829"/>
      <c r="D103" s="1849" t="s">
        <v>5059</v>
      </c>
      <c r="E103" s="1851"/>
      <c r="F103" s="1843">
        <v>0</v>
      </c>
      <c r="G103" s="1844">
        <v>247500</v>
      </c>
      <c r="H103" s="1843">
        <v>247500</v>
      </c>
      <c r="I103" s="1843">
        <v>0</v>
      </c>
      <c r="J103" s="1831"/>
      <c r="K103" s="1849"/>
      <c r="L103" s="2"/>
      <c r="M103" s="1843"/>
      <c r="N103" s="2"/>
      <c r="O103" s="1849"/>
      <c r="P103" s="2"/>
      <c r="Q103" s="1843"/>
      <c r="R103" s="1831"/>
      <c r="S103" s="1849"/>
      <c r="T103" s="2"/>
      <c r="U103" s="1843"/>
      <c r="V103" s="1833"/>
    </row>
    <row r="104" spans="2:22" ht="15.75">
      <c r="B104" s="1845"/>
      <c r="C104" s="1829"/>
      <c r="D104" s="1849" t="s">
        <v>4996</v>
      </c>
      <c r="E104" s="1852"/>
      <c r="F104" s="1843">
        <v>0</v>
      </c>
      <c r="G104" s="1843">
        <v>300000</v>
      </c>
      <c r="H104" s="1843">
        <v>300000</v>
      </c>
      <c r="I104" s="1843">
        <v>300000</v>
      </c>
      <c r="J104" s="1831"/>
      <c r="K104" s="1849"/>
      <c r="L104" s="2"/>
      <c r="M104" s="1843"/>
      <c r="N104" s="2"/>
      <c r="O104" s="1849"/>
      <c r="P104" s="2"/>
      <c r="Q104" s="1843"/>
      <c r="R104" s="1831"/>
      <c r="S104" s="1849"/>
      <c r="T104" s="2"/>
      <c r="U104" s="1843"/>
      <c r="V104" s="1833"/>
    </row>
    <row r="105" spans="2:22" ht="15.75">
      <c r="B105" s="1845"/>
      <c r="C105" s="1829"/>
      <c r="D105" s="1849" t="s">
        <v>4998</v>
      </c>
      <c r="E105" s="1846">
        <v>135215.67318339756</v>
      </c>
      <c r="F105" s="1843">
        <v>513819.55809691071</v>
      </c>
      <c r="G105" s="1844">
        <v>770284.93190308928</v>
      </c>
      <c r="H105" s="1843">
        <v>1284104.49</v>
      </c>
      <c r="I105" s="1843">
        <v>1113304.0893750002</v>
      </c>
      <c r="J105" s="1831" t="s">
        <v>4999</v>
      </c>
      <c r="K105" s="1849" t="s">
        <v>5049</v>
      </c>
      <c r="L105" s="1831"/>
      <c r="M105" s="1843">
        <v>1721510</v>
      </c>
      <c r="N105" s="2"/>
      <c r="O105" s="1849" t="s">
        <v>5000</v>
      </c>
      <c r="P105" s="1831"/>
      <c r="Q105" s="1843"/>
      <c r="R105" s="1831"/>
      <c r="S105" s="1853"/>
      <c r="T105" s="1831"/>
      <c r="U105" s="1843"/>
      <c r="V105" s="1833"/>
    </row>
    <row r="106" spans="2:22" ht="15.75">
      <c r="B106" s="1845"/>
      <c r="C106" s="1829"/>
      <c r="D106" s="1849" t="s">
        <v>5001</v>
      </c>
      <c r="E106" s="1846"/>
      <c r="F106" s="1850"/>
      <c r="G106" s="1844">
        <v>0</v>
      </c>
      <c r="H106" s="1843">
        <v>0</v>
      </c>
      <c r="I106" s="1843">
        <v>250000</v>
      </c>
      <c r="J106" s="1831"/>
      <c r="K106" s="1849"/>
      <c r="L106" s="1831"/>
      <c r="M106" s="1850"/>
      <c r="N106" s="2"/>
      <c r="O106" s="1849"/>
      <c r="P106" s="1831"/>
      <c r="Q106" s="1843"/>
      <c r="R106" s="1831"/>
      <c r="S106" s="1853"/>
      <c r="T106" s="1831"/>
      <c r="U106" s="1843"/>
      <c r="V106" s="1833"/>
    </row>
    <row r="107" spans="2:22" ht="16.5" thickBot="1">
      <c r="B107" s="1845"/>
      <c r="C107" s="1829"/>
      <c r="D107" s="1849" t="s">
        <v>5002</v>
      </c>
      <c r="E107" s="1846"/>
      <c r="F107" s="1843">
        <v>0</v>
      </c>
      <c r="G107" s="1843">
        <v>1043199.9999999999</v>
      </c>
      <c r="H107" s="1843">
        <v>1043199.9999999999</v>
      </c>
      <c r="I107" s="1843">
        <v>817000</v>
      </c>
      <c r="J107" s="1855" t="s">
        <v>5060</v>
      </c>
      <c r="K107" s="1849" t="s">
        <v>5003</v>
      </c>
      <c r="L107" s="2"/>
      <c r="M107" s="1843">
        <v>400000</v>
      </c>
      <c r="N107" s="2"/>
      <c r="O107" s="1849" t="s">
        <v>5004</v>
      </c>
      <c r="P107" s="1831"/>
      <c r="Q107" s="1843"/>
      <c r="R107" s="1831"/>
      <c r="S107" s="1853"/>
      <c r="T107" s="1831"/>
      <c r="U107" s="1843"/>
      <c r="V107" s="1833"/>
    </row>
    <row r="108" spans="2:22" ht="16.5" thickBot="1">
      <c r="B108" s="1845"/>
      <c r="C108" s="1829"/>
      <c r="D108" s="1849"/>
      <c r="E108" s="1846"/>
      <c r="F108" s="1856"/>
      <c r="G108" s="1843"/>
      <c r="H108" s="1856"/>
      <c r="I108" s="1843"/>
      <c r="J108" s="1831"/>
      <c r="K108" s="1849" t="s">
        <v>5005</v>
      </c>
      <c r="L108" s="2"/>
      <c r="M108" s="1843">
        <v>13552</v>
      </c>
      <c r="N108" s="2"/>
      <c r="O108" s="1849" t="s">
        <v>5006</v>
      </c>
      <c r="P108" s="1831"/>
      <c r="Q108" s="1843"/>
      <c r="R108" s="1831"/>
      <c r="S108" s="1857"/>
      <c r="T108" s="1831"/>
      <c r="U108" s="1843"/>
      <c r="V108" s="1833"/>
    </row>
    <row r="109" spans="2:22" ht="15.75">
      <c r="B109" s="1845"/>
      <c r="C109" s="1829"/>
      <c r="D109" s="1849" t="s">
        <v>5007</v>
      </c>
      <c r="E109" s="1846"/>
      <c r="F109" s="1843"/>
      <c r="G109" s="1843"/>
      <c r="H109" s="1843"/>
      <c r="I109" s="1843"/>
      <c r="J109" s="1831" t="s">
        <v>5030</v>
      </c>
      <c r="K109" s="1849"/>
      <c r="L109" s="2"/>
      <c r="M109" s="1843"/>
      <c r="N109" s="2"/>
      <c r="O109" s="1849"/>
      <c r="P109" s="1831"/>
      <c r="Q109" s="1843"/>
      <c r="R109" s="1831"/>
      <c r="S109" s="1857"/>
      <c r="T109" s="1831"/>
      <c r="U109" s="1843"/>
      <c r="V109" s="1833"/>
    </row>
    <row r="110" spans="2:22" ht="15.75">
      <c r="B110" s="1845"/>
      <c r="C110" s="1829"/>
      <c r="D110" s="1847" t="s">
        <v>5008</v>
      </c>
      <c r="E110" s="1846">
        <v>22000</v>
      </c>
      <c r="F110" s="1843">
        <v>70000</v>
      </c>
      <c r="G110" s="1843">
        <v>10181</v>
      </c>
      <c r="H110" s="1843">
        <v>80181</v>
      </c>
      <c r="I110" s="1843">
        <v>80181</v>
      </c>
      <c r="J110" s="1831"/>
      <c r="K110" s="1849" t="s">
        <v>5009</v>
      </c>
      <c r="L110" s="2"/>
      <c r="M110" s="1843">
        <v>17030</v>
      </c>
      <c r="N110" s="2"/>
      <c r="O110" s="1849" t="s">
        <v>5006</v>
      </c>
      <c r="P110" s="1831"/>
      <c r="Q110" s="1843"/>
      <c r="R110" s="1831"/>
      <c r="S110" s="1857"/>
      <c r="T110" s="1831"/>
      <c r="U110" s="1843"/>
      <c r="V110" s="1833"/>
    </row>
    <row r="111" spans="2:22" ht="15.75">
      <c r="B111" s="1845"/>
      <c r="C111" s="1829"/>
      <c r="D111" s="1849" t="s">
        <v>5010</v>
      </c>
      <c r="E111" s="1831"/>
      <c r="F111" s="1843">
        <v>20000</v>
      </c>
      <c r="G111" s="1843">
        <v>30000</v>
      </c>
      <c r="H111" s="1843">
        <v>50000</v>
      </c>
      <c r="I111" s="1843">
        <v>50000</v>
      </c>
      <c r="J111" s="1831" t="s">
        <v>5011</v>
      </c>
      <c r="L111" s="2"/>
      <c r="M111" s="1843"/>
      <c r="N111" s="1843"/>
      <c r="O111" s="1849"/>
      <c r="P111" s="1831"/>
      <c r="Q111" s="1843"/>
      <c r="R111" s="1831"/>
      <c r="S111" s="1849"/>
      <c r="T111" s="1831"/>
      <c r="U111" s="2"/>
      <c r="V111" s="1833"/>
    </row>
    <row r="112" spans="2:22" ht="15.75">
      <c r="B112" s="1845"/>
      <c r="C112" s="1829"/>
      <c r="D112" s="1849" t="s">
        <v>5012</v>
      </c>
      <c r="E112" s="1831"/>
      <c r="F112" s="1843">
        <v>0</v>
      </c>
      <c r="G112" s="1843">
        <v>0</v>
      </c>
      <c r="H112" s="1843"/>
      <c r="I112" s="1843">
        <v>0</v>
      </c>
      <c r="J112" s="1831" t="s">
        <v>5013</v>
      </c>
      <c r="K112" s="1858" t="s">
        <v>5014</v>
      </c>
      <c r="L112" s="2"/>
      <c r="M112" s="1843"/>
      <c r="N112" s="1843"/>
      <c r="O112" s="1849"/>
      <c r="P112" s="1831"/>
      <c r="Q112" s="1843"/>
      <c r="R112" s="1831"/>
      <c r="S112" s="1849"/>
      <c r="T112" s="1831"/>
      <c r="U112" s="2"/>
      <c r="V112" s="1833"/>
    </row>
    <row r="113" spans="1:22" ht="15.75">
      <c r="B113" s="1845"/>
      <c r="C113" s="1829"/>
      <c r="D113" s="1834" t="s">
        <v>5015</v>
      </c>
      <c r="E113" s="1831"/>
      <c r="F113" s="1844">
        <v>1123000</v>
      </c>
      <c r="G113" s="1843">
        <v>-962000</v>
      </c>
      <c r="H113" s="1843">
        <v>161000</v>
      </c>
      <c r="I113" s="1843">
        <v>161000</v>
      </c>
      <c r="J113" s="1831" t="s">
        <v>5013</v>
      </c>
      <c r="K113" s="1849" t="s">
        <v>5016</v>
      </c>
      <c r="L113" s="2"/>
      <c r="M113" s="1843"/>
      <c r="N113" s="1843"/>
      <c r="O113" s="1849"/>
      <c r="P113" s="1831"/>
      <c r="Q113" s="1843"/>
      <c r="R113" s="1831"/>
      <c r="S113" s="1849"/>
      <c r="T113" s="1831"/>
      <c r="U113" s="2"/>
      <c r="V113" s="1833"/>
    </row>
    <row r="114" spans="1:22" ht="15.75">
      <c r="A114" t="s">
        <v>5167</v>
      </c>
      <c r="B114" s="1845"/>
      <c r="C114" s="1829"/>
      <c r="D114" s="1847" t="s">
        <v>5017</v>
      </c>
      <c r="E114" s="1859"/>
      <c r="F114" s="1843">
        <v>1600000</v>
      </c>
      <c r="G114" s="1844">
        <v>-400000</v>
      </c>
      <c r="H114" s="1843">
        <v>1200000</v>
      </c>
      <c r="I114" s="1843">
        <v>2000000</v>
      </c>
      <c r="J114" s="1860"/>
      <c r="K114" s="1849" t="s">
        <v>5018</v>
      </c>
      <c r="L114" s="639"/>
      <c r="M114" s="1843"/>
      <c r="N114" s="2"/>
      <c r="O114" s="1849"/>
      <c r="P114" s="2"/>
      <c r="Q114" s="1843"/>
      <c r="R114" s="1831"/>
      <c r="S114" s="1849"/>
      <c r="T114" s="2"/>
      <c r="U114" s="2"/>
      <c r="V114" s="1833"/>
    </row>
    <row r="115" spans="1:22" ht="15.75">
      <c r="A115" t="s">
        <v>5168</v>
      </c>
      <c r="B115" s="1845"/>
      <c r="C115" s="1829"/>
      <c r="D115" s="1849" t="s">
        <v>5019</v>
      </c>
      <c r="E115" s="1859"/>
      <c r="F115" s="1843">
        <v>331000</v>
      </c>
      <c r="G115" s="1844">
        <v>14000</v>
      </c>
      <c r="H115" s="1843">
        <v>345000</v>
      </c>
      <c r="I115" s="1843">
        <v>400000</v>
      </c>
      <c r="J115" s="1861" t="s">
        <v>5061</v>
      </c>
      <c r="K115" s="1849" t="s">
        <v>5021</v>
      </c>
      <c r="L115" s="639"/>
      <c r="M115" s="1843"/>
      <c r="N115" s="2"/>
      <c r="O115" s="1849"/>
      <c r="P115" s="2"/>
      <c r="Q115" s="1843"/>
      <c r="R115" s="1831"/>
      <c r="S115" s="1849"/>
      <c r="T115" s="2"/>
      <c r="U115" s="2"/>
      <c r="V115" s="1833"/>
    </row>
    <row r="116" spans="1:22" ht="16.5" thickBot="1">
      <c r="B116" s="1845"/>
      <c r="C116" s="1829"/>
      <c r="D116" s="1847" t="s">
        <v>5022</v>
      </c>
      <c r="E116" s="1901">
        <v>100000</v>
      </c>
      <c r="F116" s="1844">
        <v>438165</v>
      </c>
      <c r="G116" s="1844">
        <v>366335</v>
      </c>
      <c r="H116" s="1844">
        <v>804500</v>
      </c>
      <c r="I116" s="1844">
        <v>804500</v>
      </c>
      <c r="J116" s="1902" t="s">
        <v>5062</v>
      </c>
      <c r="K116" s="1849" t="s">
        <v>5023</v>
      </c>
      <c r="L116" s="639"/>
      <c r="M116" s="1843"/>
      <c r="N116" s="2"/>
      <c r="O116" s="1849"/>
      <c r="P116" s="2"/>
      <c r="Q116" s="1843"/>
      <c r="R116" s="1831"/>
      <c r="S116" s="1849"/>
      <c r="T116" s="2"/>
      <c r="U116" s="2"/>
      <c r="V116" s="1833"/>
    </row>
    <row r="117" spans="1:22" ht="16.5" thickBot="1">
      <c r="B117" s="1845"/>
      <c r="C117" s="1829"/>
      <c r="D117" s="1849" t="s">
        <v>5024</v>
      </c>
      <c r="E117" s="1846"/>
      <c r="F117" s="1856"/>
      <c r="G117" s="1843">
        <v>93049</v>
      </c>
      <c r="H117" s="1856">
        <v>93049</v>
      </c>
      <c r="I117" s="1843">
        <v>93049</v>
      </c>
      <c r="J117" s="1831"/>
      <c r="K117" s="2"/>
      <c r="L117" s="2"/>
      <c r="M117" s="2"/>
      <c r="N117" s="2"/>
      <c r="O117" s="1849"/>
      <c r="P117" s="2"/>
      <c r="Q117" s="1843"/>
      <c r="R117" s="1831"/>
      <c r="S117" s="1849"/>
      <c r="T117" s="2"/>
      <c r="U117" s="2"/>
      <c r="V117" s="1833"/>
    </row>
    <row r="118" spans="1:22" ht="15.75">
      <c r="B118" s="1845"/>
      <c r="C118" s="1829"/>
      <c r="D118" s="1849" t="s">
        <v>5025</v>
      </c>
      <c r="E118" s="1846"/>
      <c r="F118" s="1843"/>
      <c r="G118" s="1843">
        <v>89125</v>
      </c>
      <c r="H118" s="1843">
        <v>89125</v>
      </c>
      <c r="I118" s="1843">
        <v>89125</v>
      </c>
      <c r="J118" s="1862" t="s">
        <v>5051</v>
      </c>
      <c r="K118" s="639"/>
      <c r="L118" s="2"/>
      <c r="M118" s="2"/>
      <c r="N118" s="2"/>
      <c r="O118" s="1849"/>
      <c r="P118" s="2"/>
      <c r="Q118" s="1843"/>
      <c r="R118" s="1831"/>
      <c r="S118" s="1849"/>
      <c r="T118" s="2"/>
      <c r="U118" s="2"/>
      <c r="V118" s="1833"/>
    </row>
    <row r="119" spans="1:22" ht="15.75">
      <c r="A119" t="s">
        <v>5169</v>
      </c>
      <c r="B119" s="1845"/>
      <c r="C119" s="1829"/>
      <c r="D119" s="1847" t="s">
        <v>5026</v>
      </c>
      <c r="E119" s="1864">
        <v>21383</v>
      </c>
      <c r="F119" s="1865">
        <v>76230.395000000004</v>
      </c>
      <c r="G119" s="1865">
        <v>0</v>
      </c>
      <c r="H119" s="1865">
        <v>76230.395000000004</v>
      </c>
      <c r="I119" s="1865">
        <v>76230.395000000004</v>
      </c>
      <c r="J119" s="1862" t="s">
        <v>5052</v>
      </c>
      <c r="K119" s="1866">
        <v>3.5</v>
      </c>
      <c r="L119" s="2"/>
      <c r="M119" s="2"/>
      <c r="N119" s="2"/>
      <c r="O119" s="1849"/>
      <c r="P119" s="2"/>
      <c r="Q119" s="1843"/>
      <c r="R119" s="1831"/>
      <c r="S119" s="1849"/>
      <c r="T119" s="2"/>
      <c r="U119" s="2"/>
      <c r="V119" s="1833"/>
    </row>
    <row r="120" spans="1:22" ht="15.75">
      <c r="B120" s="1845"/>
      <c r="C120" s="1829"/>
      <c r="D120" s="1849" t="s">
        <v>5028</v>
      </c>
      <c r="E120" s="1846"/>
      <c r="F120" s="1843">
        <v>285000</v>
      </c>
      <c r="G120" s="1843">
        <v>-147000</v>
      </c>
      <c r="H120" s="1843">
        <v>138000</v>
      </c>
      <c r="I120" s="1843">
        <v>138000</v>
      </c>
      <c r="J120" s="1831" t="s">
        <v>5063</v>
      </c>
      <c r="K120" s="1867"/>
      <c r="L120" s="2"/>
      <c r="M120" s="2"/>
      <c r="N120" s="2"/>
      <c r="O120" s="1849"/>
      <c r="P120" s="2"/>
      <c r="Q120" s="1843"/>
      <c r="R120" s="1831"/>
      <c r="S120" s="1849"/>
      <c r="T120" s="2"/>
      <c r="U120" s="2"/>
      <c r="V120" s="1833"/>
    </row>
    <row r="121" spans="1:22" ht="15.75">
      <c r="B121" s="1845"/>
      <c r="C121" s="1829"/>
      <c r="D121" s="1849" t="s">
        <v>2167</v>
      </c>
      <c r="E121" s="1846"/>
      <c r="F121" s="1843"/>
      <c r="G121" s="1843"/>
      <c r="H121" s="1843"/>
      <c r="I121" s="1843"/>
      <c r="J121" s="1855" t="s">
        <v>5030</v>
      </c>
      <c r="K121" s="1867"/>
      <c r="L121" s="2"/>
      <c r="M121" s="2"/>
      <c r="N121" s="2"/>
      <c r="O121" s="1849"/>
      <c r="P121" s="2"/>
      <c r="Q121" s="1843"/>
      <c r="R121" s="1831"/>
      <c r="S121" s="1849"/>
      <c r="T121" s="2"/>
      <c r="U121" s="2"/>
      <c r="V121" s="1833"/>
    </row>
    <row r="122" spans="1:22" ht="15.75">
      <c r="B122" s="1845"/>
      <c r="C122" s="1829"/>
      <c r="D122" s="1847" t="s">
        <v>5031</v>
      </c>
      <c r="E122" s="1846">
        <v>56000</v>
      </c>
      <c r="F122" s="1843">
        <v>196000</v>
      </c>
      <c r="G122" s="1844">
        <v>-169248.44</v>
      </c>
      <c r="H122" s="1843">
        <v>26751.559999999998</v>
      </c>
      <c r="I122" s="1843">
        <v>0</v>
      </c>
      <c r="J122" s="1831"/>
      <c r="K122" s="1867"/>
      <c r="L122" s="2"/>
      <c r="M122" s="2"/>
      <c r="N122" s="2"/>
      <c r="O122" s="1849"/>
      <c r="P122" s="2"/>
      <c r="Q122" s="1843"/>
      <c r="R122" s="1831"/>
      <c r="S122" s="1849"/>
      <c r="T122" s="2"/>
      <c r="U122" s="2"/>
      <c r="V122" s="1833"/>
    </row>
    <row r="123" spans="1:22" ht="15.75">
      <c r="A123" t="s">
        <v>5170</v>
      </c>
      <c r="B123" s="1845"/>
      <c r="C123" s="1829"/>
      <c r="D123" s="1847" t="s">
        <v>5032</v>
      </c>
      <c r="E123" s="1846">
        <v>25000</v>
      </c>
      <c r="F123" s="1873">
        <v>6500</v>
      </c>
      <c r="G123" s="1843">
        <v>96285</v>
      </c>
      <c r="H123" s="1870">
        <v>102785</v>
      </c>
      <c r="I123" s="1843">
        <v>102785</v>
      </c>
      <c r="J123" s="1871" t="s">
        <v>5064</v>
      </c>
      <c r="K123" s="2"/>
      <c r="L123" s="2"/>
      <c r="M123" s="1872"/>
      <c r="N123" s="2"/>
      <c r="O123" s="2"/>
      <c r="P123" s="2"/>
      <c r="Q123" s="1872"/>
      <c r="R123" s="1831"/>
      <c r="S123" s="2"/>
      <c r="T123" s="2"/>
      <c r="U123" s="894"/>
      <c r="V123" s="1833"/>
    </row>
    <row r="124" spans="1:22" ht="15.75">
      <c r="A124" t="s">
        <v>5171</v>
      </c>
      <c r="B124" s="1845"/>
      <c r="C124" s="1829"/>
      <c r="D124" s="1849" t="s">
        <v>5034</v>
      </c>
      <c r="E124" s="1846">
        <v>66860</v>
      </c>
      <c r="F124" s="1843">
        <v>0</v>
      </c>
      <c r="G124" s="1843"/>
      <c r="H124" s="1873"/>
      <c r="I124" s="1843"/>
      <c r="J124" s="1874" t="s">
        <v>5035</v>
      </c>
      <c r="K124" s="2"/>
      <c r="L124" s="2"/>
      <c r="M124" s="1843"/>
      <c r="N124" s="2"/>
      <c r="O124" s="2"/>
      <c r="P124" s="2"/>
      <c r="Q124" s="1843"/>
      <c r="R124" s="1831"/>
      <c r="S124" s="2"/>
      <c r="T124" s="2"/>
      <c r="U124" s="2"/>
      <c r="V124" s="1833"/>
    </row>
    <row r="125" spans="1:22" ht="16.5" thickBot="1">
      <c r="B125" s="1845"/>
      <c r="C125" s="1829"/>
      <c r="D125" s="1849" t="s">
        <v>5036</v>
      </c>
      <c r="E125" s="1846"/>
      <c r="F125" s="1875">
        <v>0</v>
      </c>
      <c r="G125" s="1843"/>
      <c r="H125" s="1873"/>
      <c r="I125" s="1843"/>
      <c r="J125" s="1871"/>
      <c r="K125" s="2"/>
      <c r="L125" s="2"/>
      <c r="M125" s="1843"/>
      <c r="N125" s="2"/>
      <c r="O125" s="2"/>
      <c r="P125" s="2"/>
      <c r="Q125" s="1843"/>
      <c r="R125" s="1831"/>
      <c r="S125" s="2"/>
      <c r="T125" s="2"/>
      <c r="U125" s="2"/>
      <c r="V125" s="1833"/>
    </row>
    <row r="126" spans="1:22" ht="16.5" thickTop="1">
      <c r="B126" s="1845"/>
      <c r="C126" s="1829"/>
      <c r="D126" s="1876"/>
      <c r="E126" s="2"/>
      <c r="F126" s="1877"/>
      <c r="G126" s="1877"/>
      <c r="H126" s="1877"/>
      <c r="I126" s="1877"/>
      <c r="J126" s="1878"/>
      <c r="K126" s="1843"/>
      <c r="L126" s="2"/>
      <c r="M126" s="2"/>
      <c r="N126" s="2"/>
      <c r="O126" s="1843"/>
      <c r="P126" s="2"/>
      <c r="Q126" s="2"/>
      <c r="R126" s="1831"/>
      <c r="S126" s="2"/>
      <c r="T126" s="2"/>
      <c r="U126" s="2"/>
      <c r="V126" s="1833"/>
    </row>
    <row r="127" spans="1:22" ht="15.75">
      <c r="B127" s="1845"/>
      <c r="C127" s="1829"/>
      <c r="D127" s="2"/>
      <c r="E127" s="2"/>
      <c r="F127" s="1879">
        <v>6704224.9530969104</v>
      </c>
      <c r="G127" s="1880"/>
      <c r="H127" s="1879">
        <v>10031752.753043344</v>
      </c>
      <c r="I127" s="1880"/>
      <c r="J127" s="1843"/>
      <c r="K127" s="1881">
        <v>6704224.9530969104</v>
      </c>
      <c r="L127" s="2"/>
      <c r="M127" s="1879">
        <v>2475092</v>
      </c>
      <c r="N127" s="2"/>
      <c r="O127" s="1843"/>
      <c r="P127" s="2"/>
      <c r="Q127" s="1879"/>
      <c r="R127" s="1831"/>
      <c r="S127" s="2"/>
      <c r="T127" s="2"/>
      <c r="U127" s="894"/>
      <c r="V127" s="1833"/>
    </row>
    <row r="128" spans="1:22" ht="15.75">
      <c r="B128" s="1845"/>
      <c r="C128" s="1829"/>
      <c r="D128" s="2"/>
      <c r="E128" s="2"/>
      <c r="F128" s="1880"/>
      <c r="G128" s="1880"/>
      <c r="H128" s="1880"/>
      <c r="I128" s="1880"/>
      <c r="J128" s="1882">
        <v>11088990.953096911</v>
      </c>
      <c r="K128" s="2"/>
      <c r="L128" s="2"/>
      <c r="M128" s="1880"/>
      <c r="N128" s="2"/>
      <c r="O128" s="1843"/>
      <c r="P128" s="2"/>
      <c r="Q128" s="1880"/>
      <c r="R128" s="1831"/>
      <c r="S128" s="2"/>
      <c r="T128" s="2"/>
      <c r="U128" s="1880"/>
      <c r="V128" s="1833"/>
    </row>
    <row r="129" spans="2:23" ht="15.75">
      <c r="B129" s="1845"/>
      <c r="C129" s="1829"/>
      <c r="D129" s="2" t="s">
        <v>5037</v>
      </c>
      <c r="E129" s="2"/>
      <c r="F129" s="1879">
        <v>-2044510</v>
      </c>
      <c r="G129" s="1880"/>
      <c r="H129" s="1879">
        <v>-2044510</v>
      </c>
      <c r="I129" s="1880"/>
      <c r="J129" s="1884">
        <v>-13368953</v>
      </c>
      <c r="K129" s="1849" t="s">
        <v>5038</v>
      </c>
      <c r="L129" s="2"/>
      <c r="M129" s="1879">
        <v>-2044510</v>
      </c>
      <c r="N129" s="2"/>
      <c r="O129" s="1843"/>
      <c r="P129" s="2"/>
      <c r="Q129" s="1879"/>
      <c r="R129" s="1831"/>
      <c r="S129" s="2"/>
      <c r="T129" s="2"/>
      <c r="U129" s="894"/>
      <c r="V129" s="1833"/>
    </row>
    <row r="130" spans="2:23" ht="15.75">
      <c r="B130" s="1845"/>
      <c r="C130" s="1829"/>
      <c r="D130" s="2"/>
      <c r="E130" s="2"/>
      <c r="F130" s="1880"/>
      <c r="G130" s="1880"/>
      <c r="H130" s="1880"/>
      <c r="I130" s="1880"/>
      <c r="J130" s="1831"/>
      <c r="K130" s="2"/>
      <c r="L130" s="2"/>
      <c r="N130" s="1881"/>
      <c r="O130" s="1843"/>
      <c r="P130" s="2"/>
      <c r="R130" s="1831"/>
      <c r="S130" s="2"/>
      <c r="T130" s="2"/>
      <c r="U130" s="1880"/>
      <c r="V130" s="1833"/>
    </row>
    <row r="131" spans="2:23" ht="16.5" thickBot="1">
      <c r="B131" s="1845"/>
      <c r="C131" s="1829"/>
      <c r="D131" s="1886" t="s">
        <v>5065</v>
      </c>
      <c r="E131" s="2"/>
      <c r="F131" s="1887">
        <v>4659714.9530969104</v>
      </c>
      <c r="G131" s="1888"/>
      <c r="H131" s="1889">
        <v>7987242.7530433442</v>
      </c>
      <c r="I131" s="1888"/>
      <c r="J131" s="1843"/>
      <c r="K131" s="2"/>
      <c r="L131" s="2"/>
      <c r="M131" s="1889">
        <v>430582</v>
      </c>
      <c r="N131" s="2"/>
      <c r="O131" s="1843"/>
      <c r="P131" s="2"/>
      <c r="Q131" s="1889">
        <v>390641.89</v>
      </c>
      <c r="R131" s="1831"/>
      <c r="S131" s="2"/>
      <c r="T131" s="2"/>
      <c r="U131" s="1890">
        <v>0</v>
      </c>
      <c r="V131" s="1833"/>
    </row>
    <row r="132" spans="2:23" ht="16.5" thickTop="1">
      <c r="B132" s="1845"/>
      <c r="C132" s="1829"/>
      <c r="D132" s="1886" t="s">
        <v>5040</v>
      </c>
      <c r="E132" s="2"/>
      <c r="F132" s="1891">
        <v>4384766</v>
      </c>
      <c r="G132" s="1888"/>
      <c r="H132" s="1888"/>
      <c r="I132" s="1888"/>
      <c r="J132" s="1843"/>
      <c r="K132" s="2"/>
      <c r="L132" s="2"/>
      <c r="M132" s="1888"/>
      <c r="N132" s="2"/>
      <c r="O132" s="1843"/>
      <c r="P132" s="2"/>
      <c r="Q132" s="1888"/>
      <c r="R132" s="1831"/>
      <c r="S132" s="2"/>
      <c r="T132" s="2"/>
      <c r="U132" s="1880"/>
      <c r="V132" s="1833"/>
    </row>
    <row r="133" spans="2:23" ht="16.5" thickBot="1">
      <c r="B133" s="1845"/>
      <c r="C133" s="1892"/>
      <c r="D133" s="1893" t="s">
        <v>5066</v>
      </c>
      <c r="E133" s="1894"/>
      <c r="F133" s="1895">
        <v>9044480.9530969113</v>
      </c>
      <c r="G133" s="1896"/>
      <c r="H133" s="1896"/>
      <c r="I133" s="1896"/>
      <c r="J133" s="1897"/>
      <c r="K133" s="1894"/>
      <c r="L133" s="1894"/>
      <c r="M133" s="1896"/>
      <c r="N133" s="1894"/>
      <c r="O133" s="1894"/>
      <c r="P133" s="1894"/>
      <c r="Q133" s="1896"/>
      <c r="R133" s="1898"/>
      <c r="S133" s="1894"/>
      <c r="T133" s="1894"/>
      <c r="U133" s="1896"/>
      <c r="V133" s="1899"/>
    </row>
    <row r="134" spans="2:23" ht="15.75" hidden="1">
      <c r="B134" s="1845"/>
      <c r="C134" s="2"/>
      <c r="D134" s="1903"/>
      <c r="E134" s="2"/>
      <c r="F134" s="1904"/>
      <c r="G134" s="1880"/>
      <c r="H134" s="1880"/>
      <c r="I134" s="1880"/>
      <c r="J134" s="1884"/>
      <c r="K134" s="2"/>
      <c r="L134" s="2"/>
      <c r="M134" s="1880"/>
      <c r="N134" s="2"/>
      <c r="O134" s="2"/>
      <c r="P134" s="2"/>
      <c r="Q134" s="1880"/>
      <c r="R134" s="1831"/>
      <c r="S134" s="2"/>
      <c r="T134" s="2"/>
      <c r="U134" s="1880"/>
      <c r="V134" s="2"/>
    </row>
    <row r="135" spans="2:23" hidden="1">
      <c r="D135" s="1821" t="s">
        <v>5067</v>
      </c>
      <c r="W135" s="1845"/>
    </row>
    <row r="136" spans="2:23" ht="15.75" hidden="1">
      <c r="C136" s="1823"/>
      <c r="D136" s="1824"/>
      <c r="E136" s="1825"/>
      <c r="F136" s="1825"/>
      <c r="G136" s="1825"/>
      <c r="H136" s="1825"/>
      <c r="I136" s="1825"/>
      <c r="J136" s="1825"/>
      <c r="K136" s="1826"/>
      <c r="L136" s="1826"/>
      <c r="M136" s="1826"/>
      <c r="N136" s="1826"/>
      <c r="O136" s="1826"/>
      <c r="P136" s="1826"/>
      <c r="Q136" s="1826"/>
      <c r="R136" s="1826"/>
      <c r="S136" s="1826"/>
      <c r="T136" s="1826"/>
      <c r="U136" s="1826"/>
      <c r="V136" s="1827"/>
      <c r="W136" s="1845"/>
    </row>
    <row r="137" spans="2:23" ht="15.75" hidden="1">
      <c r="C137" s="1829"/>
      <c r="D137" s="1830" t="s">
        <v>5068</v>
      </c>
      <c r="E137" s="1831"/>
      <c r="F137" s="1831"/>
      <c r="G137" s="1831"/>
      <c r="H137" s="1831"/>
      <c r="I137" s="1831"/>
      <c r="J137" s="1832"/>
      <c r="K137" s="2"/>
      <c r="L137" s="2"/>
      <c r="M137" s="2"/>
      <c r="N137" s="2"/>
      <c r="O137" s="2"/>
      <c r="P137" s="2"/>
      <c r="Q137" s="2"/>
      <c r="R137" s="1831"/>
      <c r="S137" s="2"/>
      <c r="T137" s="2"/>
      <c r="U137" s="2"/>
      <c r="V137" s="1833"/>
      <c r="W137" s="1845"/>
    </row>
    <row r="138" spans="2:23" ht="15.75" hidden="1">
      <c r="C138" s="1829"/>
      <c r="D138" s="1834"/>
      <c r="E138" s="1831"/>
      <c r="F138" s="1831"/>
      <c r="G138" s="1831"/>
      <c r="H138" s="1831"/>
      <c r="I138" s="1831"/>
      <c r="J138" s="1832"/>
      <c r="K138" s="2"/>
      <c r="L138" s="2"/>
      <c r="M138" s="2"/>
      <c r="N138" s="2"/>
      <c r="O138" s="2"/>
      <c r="P138" s="2"/>
      <c r="Q138" s="2"/>
      <c r="R138" s="1831"/>
      <c r="S138" s="2"/>
      <c r="T138" s="2"/>
      <c r="U138" s="2"/>
      <c r="V138" s="1833"/>
      <c r="W138" s="1845"/>
    </row>
    <row r="139" spans="2:23" ht="18.75" hidden="1">
      <c r="C139" s="1829"/>
      <c r="D139" s="1835"/>
      <c r="E139" s="1835"/>
      <c r="F139" s="1835"/>
      <c r="G139" s="1835"/>
      <c r="H139" s="1835"/>
      <c r="I139" s="1835"/>
      <c r="J139" s="1836"/>
      <c r="K139" s="1835"/>
      <c r="L139" s="1835"/>
      <c r="M139" s="1835"/>
      <c r="N139" s="1835"/>
      <c r="O139" s="1835"/>
      <c r="P139" s="1835"/>
      <c r="Q139" s="1835"/>
      <c r="R139" s="1835"/>
      <c r="S139" s="1835"/>
      <c r="T139" s="1835"/>
      <c r="U139" s="1835"/>
      <c r="V139" s="1833"/>
      <c r="W139" s="1845"/>
    </row>
    <row r="140" spans="2:23" ht="19.5" hidden="1" thickBot="1">
      <c r="C140" s="1829"/>
      <c r="D140" s="1837" t="s">
        <v>4983</v>
      </c>
      <c r="E140" s="1835"/>
      <c r="F140" s="1838" t="s">
        <v>5069</v>
      </c>
      <c r="G140" s="1839"/>
      <c r="H140" s="1838"/>
      <c r="I140" s="1839"/>
      <c r="J140" s="1835"/>
      <c r="K140" s="1837" t="s">
        <v>4985</v>
      </c>
      <c r="L140" s="1835"/>
      <c r="M140" s="1838" t="s">
        <v>5069</v>
      </c>
      <c r="N140" s="1835"/>
      <c r="O140" s="1837" t="s">
        <v>4986</v>
      </c>
      <c r="P140" s="1835"/>
      <c r="Q140" s="1838" t="s">
        <v>5069</v>
      </c>
      <c r="R140" s="1835"/>
      <c r="S140" s="1837" t="s">
        <v>4987</v>
      </c>
      <c r="T140" s="1835"/>
      <c r="U140" s="1838" t="s">
        <v>5069</v>
      </c>
      <c r="V140" s="1833"/>
      <c r="W140" s="1845"/>
    </row>
    <row r="141" spans="2:23" ht="15.75" hidden="1">
      <c r="C141" s="1829"/>
      <c r="D141" s="1840" t="s">
        <v>4988</v>
      </c>
      <c r="E141" s="1831"/>
      <c r="F141" s="1841"/>
      <c r="G141" s="1841"/>
      <c r="H141" s="1841"/>
      <c r="I141" s="1841"/>
      <c r="J141" s="1831"/>
      <c r="K141" s="1834"/>
      <c r="L141" s="1831"/>
      <c r="M141" s="1841"/>
      <c r="N141" s="2"/>
      <c r="O141" s="1834"/>
      <c r="P141" s="1831"/>
      <c r="Q141" s="1841"/>
      <c r="R141" s="1831"/>
      <c r="S141" s="1834"/>
      <c r="T141" s="1831"/>
      <c r="U141" s="1841"/>
      <c r="V141" s="1833"/>
      <c r="W141" s="1845"/>
    </row>
    <row r="142" spans="2:23" ht="15.75" hidden="1">
      <c r="C142" s="1829"/>
      <c r="D142" s="2"/>
      <c r="E142" s="1842"/>
      <c r="F142" s="1843">
        <v>0</v>
      </c>
      <c r="G142" s="1844">
        <v>1479636.3080433439</v>
      </c>
      <c r="H142" s="1843">
        <v>1479636.3080433439</v>
      </c>
      <c r="I142" s="1843">
        <v>0</v>
      </c>
      <c r="J142" s="1831" t="s">
        <v>5045</v>
      </c>
      <c r="K142" s="1834"/>
      <c r="L142" s="1831"/>
      <c r="M142" s="1841"/>
      <c r="N142" s="2"/>
      <c r="O142" s="1834"/>
      <c r="P142" s="1831"/>
      <c r="Q142" s="1841"/>
      <c r="R142" s="1831"/>
      <c r="S142" s="1834"/>
      <c r="T142" s="1831"/>
      <c r="U142" s="1841"/>
      <c r="V142" s="1833"/>
      <c r="W142" s="1845"/>
    </row>
    <row r="143" spans="2:23" ht="15.75" hidden="1">
      <c r="B143">
        <v>11249000</v>
      </c>
      <c r="C143" s="1829"/>
      <c r="D143" s="2"/>
      <c r="E143" s="1900">
        <v>0</v>
      </c>
      <c r="F143" s="1843">
        <v>0</v>
      </c>
      <c r="G143" s="1843">
        <v>335780</v>
      </c>
      <c r="H143" s="1843">
        <v>335780</v>
      </c>
      <c r="I143" s="1843">
        <v>335780</v>
      </c>
      <c r="J143" s="1831" t="s">
        <v>5046</v>
      </c>
      <c r="K143" s="1834"/>
      <c r="L143" s="1831"/>
      <c r="M143" s="1841"/>
      <c r="N143" s="2"/>
      <c r="O143" s="1834"/>
      <c r="P143" s="1831"/>
      <c r="Q143" s="1841"/>
      <c r="R143" s="1831"/>
      <c r="S143" s="1834"/>
      <c r="T143" s="1831"/>
      <c r="U143" s="1841"/>
      <c r="V143" s="1833"/>
      <c r="W143" s="1845"/>
    </row>
    <row r="144" spans="2:23" ht="15.75" hidden="1">
      <c r="C144" s="1829"/>
      <c r="D144" s="2"/>
      <c r="E144" s="1846">
        <v>0</v>
      </c>
      <c r="F144" s="1843">
        <v>0</v>
      </c>
      <c r="G144" s="1843">
        <v>0</v>
      </c>
      <c r="H144" s="1843">
        <v>0</v>
      </c>
      <c r="I144" s="1843">
        <v>0</v>
      </c>
      <c r="J144" s="1831" t="s">
        <v>5047</v>
      </c>
      <c r="K144" s="1834"/>
      <c r="L144" s="1831"/>
      <c r="M144" s="1841"/>
      <c r="N144" s="2"/>
      <c r="O144" s="1834"/>
      <c r="P144" s="1831"/>
      <c r="Q144" s="1841"/>
      <c r="R144" s="1831"/>
      <c r="S144" s="1834"/>
      <c r="T144" s="1831"/>
      <c r="U144" s="1841"/>
      <c r="V144" s="1833"/>
      <c r="W144" s="1845"/>
    </row>
    <row r="145" spans="1:23" ht="15.75" hidden="1">
      <c r="B145" s="1821" t="s">
        <v>5070</v>
      </c>
      <c r="C145" s="1829"/>
      <c r="D145" s="1849"/>
      <c r="E145" s="1846"/>
      <c r="F145" s="1843"/>
      <c r="G145" s="1843">
        <v>0</v>
      </c>
      <c r="H145" s="1843"/>
      <c r="I145" s="1843"/>
      <c r="J145" s="1843"/>
      <c r="K145" s="1834"/>
      <c r="L145" s="1831"/>
      <c r="M145" s="1841"/>
      <c r="N145" s="2"/>
      <c r="O145" s="1834"/>
      <c r="P145" s="1831"/>
      <c r="Q145" s="1841"/>
      <c r="R145" s="1831"/>
      <c r="S145" s="1834"/>
      <c r="T145" s="1831"/>
      <c r="U145" s="1841"/>
      <c r="V145" s="1833"/>
      <c r="W145" s="1845"/>
    </row>
    <row r="146" spans="1:23" ht="15.75" hidden="1">
      <c r="A146" t="s">
        <v>5071</v>
      </c>
      <c r="B146" s="1905">
        <v>0</v>
      </c>
      <c r="C146" s="1829"/>
      <c r="D146" s="1848" t="s">
        <v>4991</v>
      </c>
      <c r="E146" s="1846"/>
      <c r="F146" s="1843"/>
      <c r="G146" s="1843"/>
      <c r="H146" s="1843"/>
      <c r="I146" s="1843"/>
      <c r="J146" s="1843"/>
      <c r="K146" s="1834"/>
      <c r="L146" s="1831"/>
      <c r="M146" s="1841"/>
      <c r="N146" s="2"/>
      <c r="O146" s="1834"/>
      <c r="P146" s="1831"/>
      <c r="Q146" s="1841"/>
      <c r="R146" s="1831"/>
      <c r="S146" s="1834"/>
      <c r="T146" s="1831"/>
      <c r="U146" s="1841"/>
      <c r="V146" s="1833"/>
      <c r="W146" s="1845"/>
    </row>
    <row r="147" spans="1:23" ht="15.75" hidden="1">
      <c r="B147" s="1906">
        <v>0</v>
      </c>
      <c r="C147" s="1829"/>
      <c r="D147" s="1849" t="s">
        <v>4992</v>
      </c>
      <c r="E147" s="1831"/>
      <c r="F147" s="1843">
        <v>2044510</v>
      </c>
      <c r="G147" s="1843">
        <v>0</v>
      </c>
      <c r="H147" s="1843">
        <v>2044510</v>
      </c>
      <c r="I147" s="1843">
        <v>2044510</v>
      </c>
      <c r="J147" s="1831"/>
      <c r="K147" s="1849" t="s">
        <v>5048</v>
      </c>
      <c r="L147" s="2"/>
      <c r="M147" s="1843">
        <v>323000</v>
      </c>
      <c r="N147" s="2"/>
      <c r="O147" s="1849" t="s">
        <v>4993</v>
      </c>
      <c r="P147" s="2"/>
      <c r="Q147" s="1843">
        <v>390641.89</v>
      </c>
      <c r="R147" s="1831"/>
      <c r="S147" s="1849"/>
      <c r="T147" s="2"/>
      <c r="U147" s="1843">
        <v>0</v>
      </c>
      <c r="V147" s="1833"/>
      <c r="W147" s="1845"/>
    </row>
    <row r="148" spans="1:23" ht="15.75" hidden="1">
      <c r="B148" s="1906">
        <v>0</v>
      </c>
      <c r="C148" s="1829"/>
      <c r="D148" s="1849" t="s">
        <v>5059</v>
      </c>
      <c r="E148" s="1851"/>
      <c r="F148" s="1843">
        <v>0</v>
      </c>
      <c r="G148" s="1844">
        <v>247500</v>
      </c>
      <c r="H148" s="1843">
        <v>247500</v>
      </c>
      <c r="I148" s="1843">
        <v>0</v>
      </c>
      <c r="J148" s="1831"/>
      <c r="K148" s="1849"/>
      <c r="L148" s="2"/>
      <c r="M148" s="1843"/>
      <c r="N148" s="2"/>
      <c r="O148" s="1849"/>
      <c r="P148" s="2"/>
      <c r="Q148" s="1843"/>
      <c r="R148" s="1831"/>
      <c r="S148" s="1849"/>
      <c r="T148" s="2"/>
      <c r="U148" s="1843"/>
      <c r="V148" s="1833"/>
      <c r="W148" s="1845"/>
    </row>
    <row r="149" spans="1:23" ht="15.75" hidden="1">
      <c r="B149" s="1906">
        <v>0</v>
      </c>
      <c r="C149" s="1829"/>
      <c r="D149" s="1849" t="s">
        <v>4996</v>
      </c>
      <c r="E149" s="1852"/>
      <c r="F149" s="1843">
        <v>0</v>
      </c>
      <c r="G149" s="1843">
        <v>300000</v>
      </c>
      <c r="H149" s="1843">
        <v>300000</v>
      </c>
      <c r="I149" s="1843">
        <v>300000</v>
      </c>
      <c r="J149" s="1831"/>
      <c r="K149" s="1849"/>
      <c r="L149" s="2"/>
      <c r="M149" s="1843"/>
      <c r="N149" s="2"/>
      <c r="O149" s="1849"/>
      <c r="P149" s="2"/>
      <c r="Q149" s="1843"/>
      <c r="R149" s="1831"/>
      <c r="S149" s="1849"/>
      <c r="T149" s="2"/>
      <c r="U149" s="1843"/>
      <c r="V149" s="1833"/>
      <c r="W149" s="1845"/>
    </row>
    <row r="150" spans="1:23" ht="15.75" hidden="1">
      <c r="A150" t="s">
        <v>5072</v>
      </c>
      <c r="B150" s="1906">
        <v>-80227.181328741019</v>
      </c>
      <c r="C150" s="1829"/>
      <c r="D150" s="1849" t="s">
        <v>4998</v>
      </c>
      <c r="E150" s="1846">
        <v>157251.22475480995</v>
      </c>
      <c r="F150" s="1843">
        <v>597554.6540682778</v>
      </c>
      <c r="G150" s="1844">
        <v>686549.83593172219</v>
      </c>
      <c r="H150" s="1843">
        <v>1284104.49</v>
      </c>
      <c r="I150" s="1843">
        <v>1113304.0893750002</v>
      </c>
      <c r="J150" s="1831" t="s">
        <v>4999</v>
      </c>
      <c r="K150" s="1849" t="s">
        <v>5049</v>
      </c>
      <c r="L150" s="1831"/>
      <c r="M150" s="1843">
        <v>1721510</v>
      </c>
      <c r="N150" s="2"/>
      <c r="O150" s="1849" t="s">
        <v>5000</v>
      </c>
      <c r="P150" s="1831"/>
      <c r="Q150" s="1843"/>
      <c r="R150" s="1831"/>
      <c r="S150" s="1853"/>
      <c r="T150" s="1831"/>
      <c r="U150" s="1843"/>
      <c r="V150" s="1833"/>
      <c r="W150" s="1845"/>
    </row>
    <row r="151" spans="1:23" ht="15.75" hidden="1">
      <c r="B151" s="1906">
        <v>0</v>
      </c>
      <c r="C151" s="1829"/>
      <c r="D151" s="1849" t="s">
        <v>5001</v>
      </c>
      <c r="E151" s="1846"/>
      <c r="F151" s="1850"/>
      <c r="G151" s="1844">
        <v>0</v>
      </c>
      <c r="H151" s="1843">
        <v>0</v>
      </c>
      <c r="I151" s="1843">
        <v>250000</v>
      </c>
      <c r="J151" s="1831"/>
      <c r="K151" s="1849"/>
      <c r="L151" s="1831"/>
      <c r="M151" s="1850"/>
      <c r="N151" s="2"/>
      <c r="O151" s="1849"/>
      <c r="P151" s="1831"/>
      <c r="Q151" s="1843"/>
      <c r="R151" s="1831"/>
      <c r="S151" s="1853"/>
      <c r="T151" s="1831"/>
      <c r="U151" s="1843"/>
      <c r="V151" s="1833"/>
      <c r="W151" s="1845"/>
    </row>
    <row r="152" spans="1:23" ht="15.75" hidden="1">
      <c r="B152" s="1907">
        <v>0</v>
      </c>
      <c r="C152" s="1829"/>
      <c r="D152" s="1849" t="s">
        <v>5002</v>
      </c>
      <c r="E152" s="1846"/>
      <c r="F152" s="1843">
        <v>0</v>
      </c>
      <c r="G152" s="1843">
        <v>1043199.9999999999</v>
      </c>
      <c r="H152" s="1843">
        <v>1043199.9999999999</v>
      </c>
      <c r="I152" s="1843">
        <v>817000</v>
      </c>
      <c r="J152" s="1855" t="s">
        <v>5060</v>
      </c>
      <c r="K152" s="1849" t="s">
        <v>5003</v>
      </c>
      <c r="L152" s="2"/>
      <c r="M152" s="1843">
        <v>129000</v>
      </c>
      <c r="N152" s="2"/>
      <c r="O152" s="1849" t="s">
        <v>5004</v>
      </c>
      <c r="P152" s="1831"/>
      <c r="Q152" s="1843"/>
      <c r="R152" s="1831"/>
      <c r="S152" s="1853"/>
      <c r="T152" s="1831"/>
      <c r="U152" s="1843"/>
      <c r="V152" s="1833"/>
      <c r="W152" s="1845"/>
    </row>
    <row r="153" spans="1:23" ht="16.5" hidden="1" thickBot="1">
      <c r="B153" s="1906">
        <v>0</v>
      </c>
      <c r="C153" s="1829"/>
      <c r="D153" s="1849"/>
      <c r="E153" s="1846"/>
      <c r="F153" s="1856"/>
      <c r="G153" s="1843"/>
      <c r="H153" s="1856"/>
      <c r="I153" s="1843"/>
      <c r="J153" s="1831"/>
      <c r="K153" s="1849" t="s">
        <v>5005</v>
      </c>
      <c r="L153" s="2"/>
      <c r="M153" s="1843">
        <v>13552</v>
      </c>
      <c r="N153" s="2"/>
      <c r="O153" s="1849" t="s">
        <v>5006</v>
      </c>
      <c r="P153" s="1831"/>
      <c r="Q153" s="1843"/>
      <c r="R153" s="1831"/>
      <c r="S153" s="1857"/>
      <c r="T153" s="1831"/>
      <c r="U153" s="1843"/>
      <c r="V153" s="1833"/>
      <c r="W153" s="1845"/>
    </row>
    <row r="154" spans="1:23" ht="15.75" hidden="1">
      <c r="B154" s="1906">
        <v>0</v>
      </c>
      <c r="C154" s="1829"/>
      <c r="D154" s="1849" t="s">
        <v>5007</v>
      </c>
      <c r="E154" s="1846"/>
      <c r="F154" s="1843"/>
      <c r="G154" s="1843"/>
      <c r="H154" s="1843"/>
      <c r="I154" s="1843"/>
      <c r="J154" s="1831" t="s">
        <v>5030</v>
      </c>
      <c r="K154" s="1849"/>
      <c r="L154" s="2"/>
      <c r="M154" s="1843"/>
      <c r="N154" s="2"/>
      <c r="O154" s="1849"/>
      <c r="P154" s="1831"/>
      <c r="Q154" s="1843"/>
      <c r="R154" s="1831"/>
      <c r="S154" s="1857"/>
      <c r="T154" s="1831"/>
      <c r="U154" s="1843"/>
      <c r="V154" s="1833"/>
      <c r="W154" s="1845"/>
    </row>
    <row r="155" spans="1:23" ht="15.75" hidden="1">
      <c r="A155" t="s">
        <v>5073</v>
      </c>
      <c r="B155" s="1906">
        <v>0</v>
      </c>
      <c r="C155" s="1829"/>
      <c r="D155" s="1849" t="s">
        <v>5008</v>
      </c>
      <c r="E155" s="2"/>
      <c r="F155" s="1843">
        <v>80000</v>
      </c>
      <c r="G155" s="1843">
        <v>181</v>
      </c>
      <c r="H155" s="1843">
        <v>80181</v>
      </c>
      <c r="I155" s="1843">
        <v>80181</v>
      </c>
      <c r="J155" s="1831"/>
      <c r="K155" s="1849" t="s">
        <v>5009</v>
      </c>
      <c r="L155" s="2"/>
      <c r="M155" s="1843">
        <v>520820</v>
      </c>
      <c r="N155" s="2"/>
      <c r="O155" s="1849" t="s">
        <v>5006</v>
      </c>
      <c r="P155" s="1831"/>
      <c r="Q155" s="1843"/>
      <c r="R155" s="1831"/>
      <c r="S155" s="1857"/>
      <c r="T155" s="1831"/>
      <c r="U155" s="1843"/>
      <c r="V155" s="1833"/>
      <c r="W155" s="1845"/>
    </row>
    <row r="156" spans="1:23" ht="15.75" hidden="1">
      <c r="B156" s="1906">
        <v>0</v>
      </c>
      <c r="C156" s="1829"/>
      <c r="D156" s="1849" t="s">
        <v>5010</v>
      </c>
      <c r="E156" s="1831"/>
      <c r="F156" s="1843">
        <v>40000</v>
      </c>
      <c r="G156" s="1843">
        <v>10000</v>
      </c>
      <c r="H156" s="1843">
        <v>50000</v>
      </c>
      <c r="I156" s="1843">
        <v>50000</v>
      </c>
      <c r="J156" s="1831" t="s">
        <v>5011</v>
      </c>
      <c r="L156" s="2"/>
      <c r="M156" s="1843"/>
      <c r="N156" s="1843"/>
      <c r="O156" s="1849"/>
      <c r="P156" s="1831"/>
      <c r="Q156" s="1843"/>
      <c r="R156" s="1831"/>
      <c r="S156" s="1849"/>
      <c r="T156" s="1831"/>
      <c r="U156" s="2"/>
      <c r="V156" s="1833"/>
      <c r="W156" s="1845"/>
    </row>
    <row r="157" spans="1:23" ht="15.75" hidden="1">
      <c r="B157" s="1906">
        <v>0</v>
      </c>
      <c r="C157" s="1829"/>
      <c r="D157" s="1849" t="s">
        <v>5012</v>
      </c>
      <c r="E157" s="1831"/>
      <c r="F157" s="1843">
        <v>0</v>
      </c>
      <c r="G157" s="1843">
        <v>0</v>
      </c>
      <c r="H157" s="1843"/>
      <c r="I157" s="1843">
        <v>0</v>
      </c>
      <c r="J157" s="1831" t="s">
        <v>5013</v>
      </c>
      <c r="K157" s="1858" t="s">
        <v>5014</v>
      </c>
      <c r="L157" s="2"/>
      <c r="M157" s="1843"/>
      <c r="N157" s="1843"/>
      <c r="O157" s="1849"/>
      <c r="P157" s="1831"/>
      <c r="Q157" s="1843"/>
      <c r="R157" s="1831"/>
      <c r="S157" s="1849"/>
      <c r="T157" s="1831"/>
      <c r="U157" s="2"/>
      <c r="V157" s="1833"/>
      <c r="W157" s="1845"/>
    </row>
    <row r="158" spans="1:23" ht="15.75" hidden="1">
      <c r="B158" s="1906">
        <v>0</v>
      </c>
      <c r="C158" s="1829"/>
      <c r="D158" s="1849" t="s">
        <v>5074</v>
      </c>
      <c r="E158" s="1831"/>
      <c r="F158" s="1844"/>
      <c r="G158" s="1843">
        <v>161000</v>
      </c>
      <c r="H158" s="1843">
        <v>161000</v>
      </c>
      <c r="I158" s="1843">
        <v>161000</v>
      </c>
      <c r="J158" s="1831" t="s">
        <v>5013</v>
      </c>
      <c r="K158" s="1849" t="s">
        <v>5016</v>
      </c>
      <c r="L158" s="2"/>
      <c r="M158" s="1843"/>
      <c r="N158" s="1843"/>
      <c r="O158" s="1849"/>
      <c r="P158" s="1831"/>
      <c r="Q158" s="1843"/>
      <c r="R158" s="1831"/>
      <c r="S158" s="1849"/>
      <c r="T158" s="1831"/>
      <c r="U158" s="2"/>
      <c r="V158" s="1833"/>
      <c r="W158" s="1845"/>
    </row>
    <row r="159" spans="1:23" ht="15.75" hidden="1">
      <c r="A159" t="s">
        <v>5075</v>
      </c>
      <c r="B159" s="1905">
        <v>400000</v>
      </c>
      <c r="C159" s="1829"/>
      <c r="D159" s="1849" t="s">
        <v>5017</v>
      </c>
      <c r="E159" s="1859"/>
      <c r="F159" s="1843">
        <v>1200000</v>
      </c>
      <c r="G159" s="1844">
        <v>0</v>
      </c>
      <c r="H159" s="1843">
        <v>1200000</v>
      </c>
      <c r="I159" s="1843">
        <v>2000000</v>
      </c>
      <c r="J159" s="1860"/>
      <c r="K159" s="1849" t="s">
        <v>5018</v>
      </c>
      <c r="L159" s="639"/>
      <c r="M159" s="1843"/>
      <c r="N159" s="2"/>
      <c r="O159" s="1849"/>
      <c r="P159" s="2"/>
      <c r="Q159" s="1843"/>
      <c r="R159" s="1831"/>
      <c r="S159" s="1849"/>
      <c r="T159" s="2"/>
      <c r="U159" s="2"/>
      <c r="V159" s="1833"/>
      <c r="W159" s="1845"/>
    </row>
    <row r="160" spans="1:23" ht="15.75" hidden="1">
      <c r="A160" t="s">
        <v>5076</v>
      </c>
      <c r="B160" s="1906">
        <v>150000</v>
      </c>
      <c r="C160" s="1829"/>
      <c r="D160" s="1849" t="s">
        <v>5019</v>
      </c>
      <c r="E160" s="1859"/>
      <c r="F160" s="1843">
        <v>450000</v>
      </c>
      <c r="G160" s="1844">
        <v>-105000</v>
      </c>
      <c r="H160" s="1843">
        <v>345000</v>
      </c>
      <c r="I160" s="1843">
        <v>400000</v>
      </c>
      <c r="J160" s="1861" t="s">
        <v>5061</v>
      </c>
      <c r="K160" s="1849" t="s">
        <v>5021</v>
      </c>
      <c r="L160" s="639"/>
      <c r="M160" s="1843"/>
      <c r="N160" s="2"/>
      <c r="O160" s="1849"/>
      <c r="P160" s="2"/>
      <c r="Q160" s="1843"/>
      <c r="R160" s="1831"/>
      <c r="S160" s="1849"/>
      <c r="T160" s="2"/>
      <c r="U160" s="2"/>
      <c r="V160" s="1833"/>
      <c r="W160" s="1845"/>
    </row>
    <row r="161" spans="1:23" ht="15.75" hidden="1">
      <c r="B161" s="1906">
        <v>0</v>
      </c>
      <c r="C161" s="1829"/>
      <c r="D161" s="1847" t="s">
        <v>5022</v>
      </c>
      <c r="E161" s="1901">
        <v>100000</v>
      </c>
      <c r="F161" s="1844">
        <v>350000</v>
      </c>
      <c r="G161" s="1844">
        <v>454500</v>
      </c>
      <c r="H161" s="1844">
        <v>804500</v>
      </c>
      <c r="I161" s="1844">
        <v>804500</v>
      </c>
      <c r="J161" s="1902" t="s">
        <v>5077</v>
      </c>
      <c r="K161" s="1849" t="s">
        <v>5023</v>
      </c>
      <c r="L161" s="639"/>
      <c r="M161" s="1843"/>
      <c r="N161" s="2"/>
      <c r="O161" s="1849"/>
      <c r="P161" s="2"/>
      <c r="Q161" s="1843"/>
      <c r="R161" s="1831"/>
      <c r="S161" s="1849"/>
      <c r="T161" s="2"/>
      <c r="U161" s="2"/>
      <c r="V161" s="1833"/>
      <c r="W161" s="1845"/>
    </row>
    <row r="162" spans="1:23" ht="16.5" hidden="1" thickBot="1">
      <c r="B162" s="1906">
        <v>0</v>
      </c>
      <c r="C162" s="1829"/>
      <c r="D162" s="1849" t="s">
        <v>5024</v>
      </c>
      <c r="E162" s="1846"/>
      <c r="F162" s="1856"/>
      <c r="G162" s="1843">
        <v>93049</v>
      </c>
      <c r="H162" s="1856">
        <v>93049</v>
      </c>
      <c r="I162" s="1843">
        <v>93049</v>
      </c>
      <c r="J162" s="1831"/>
      <c r="K162" s="2"/>
      <c r="L162" s="2"/>
      <c r="M162" s="2"/>
      <c r="N162" s="2"/>
      <c r="O162" s="1849"/>
      <c r="P162" s="2"/>
      <c r="Q162" s="1843"/>
      <c r="R162" s="1831"/>
      <c r="S162" s="1849"/>
      <c r="T162" s="2"/>
      <c r="U162" s="2"/>
      <c r="V162" s="1833"/>
      <c r="W162" s="1845"/>
    </row>
    <row r="163" spans="1:23" ht="15.75" hidden="1">
      <c r="A163" s="1828" t="s">
        <v>5078</v>
      </c>
      <c r="B163" s="1906">
        <v>-89125</v>
      </c>
      <c r="C163" s="1829"/>
      <c r="D163" s="1849" t="s">
        <v>5025</v>
      </c>
      <c r="E163" s="1846"/>
      <c r="F163" s="1843"/>
      <c r="G163" s="1843">
        <v>89125</v>
      </c>
      <c r="H163" s="1843">
        <v>89125</v>
      </c>
      <c r="I163" s="1843">
        <v>89125</v>
      </c>
      <c r="J163" s="1862" t="s">
        <v>5051</v>
      </c>
      <c r="K163" s="639"/>
      <c r="L163" s="2"/>
      <c r="M163" s="2"/>
      <c r="N163" s="2"/>
      <c r="O163" s="1849"/>
      <c r="P163" s="2"/>
      <c r="Q163" s="1843"/>
      <c r="R163" s="1831"/>
      <c r="S163" s="1849"/>
      <c r="T163" s="2"/>
      <c r="U163" s="2"/>
      <c r="V163" s="1833"/>
      <c r="W163" s="1845"/>
    </row>
    <row r="164" spans="1:23" ht="15.75" hidden="1">
      <c r="B164" s="1906">
        <v>0</v>
      </c>
      <c r="C164" s="1829"/>
      <c r="D164" s="1849" t="s">
        <v>5026</v>
      </c>
      <c r="E164" s="1864">
        <v>21383</v>
      </c>
      <c r="F164" s="1865">
        <v>76230.395000000004</v>
      </c>
      <c r="G164" s="1865">
        <v>0</v>
      </c>
      <c r="H164" s="1865">
        <v>76230.395000000004</v>
      </c>
      <c r="I164" s="1865">
        <v>76230.395000000004</v>
      </c>
      <c r="J164" s="1862" t="s">
        <v>5052</v>
      </c>
      <c r="K164" s="1866">
        <v>3.5</v>
      </c>
      <c r="L164" s="2"/>
      <c r="M164" s="2"/>
      <c r="N164" s="2"/>
      <c r="O164" s="1849"/>
      <c r="P164" s="2"/>
      <c r="Q164" s="1843"/>
      <c r="R164" s="1831"/>
      <c r="S164" s="1849"/>
      <c r="T164" s="2"/>
      <c r="U164" s="2"/>
      <c r="V164" s="1833"/>
      <c r="W164" s="1845"/>
    </row>
    <row r="165" spans="1:23" ht="15.75" hidden="1">
      <c r="A165" t="s">
        <v>5079</v>
      </c>
      <c r="B165" s="1905">
        <v>-155000</v>
      </c>
      <c r="C165" s="1829"/>
      <c r="D165" s="1849" t="s">
        <v>5028</v>
      </c>
      <c r="E165" s="1846"/>
      <c r="F165" s="1843">
        <v>390000</v>
      </c>
      <c r="G165" s="1843">
        <v>-252000</v>
      </c>
      <c r="H165" s="1843">
        <v>138000</v>
      </c>
      <c r="I165" s="1843">
        <v>138000</v>
      </c>
      <c r="J165" s="1831" t="s">
        <v>5080</v>
      </c>
      <c r="K165" s="1867"/>
      <c r="L165" s="2"/>
      <c r="M165" s="2"/>
      <c r="N165" s="2"/>
      <c r="O165" s="1849"/>
      <c r="P165" s="2"/>
      <c r="Q165" s="1843"/>
      <c r="R165" s="1831"/>
      <c r="S165" s="1849"/>
      <c r="T165" s="2"/>
      <c r="U165" s="2"/>
      <c r="V165" s="1833"/>
      <c r="W165" s="1845"/>
    </row>
    <row r="166" spans="1:23" ht="15.75" hidden="1">
      <c r="B166" s="1906">
        <v>0</v>
      </c>
      <c r="C166" s="1829"/>
      <c r="D166" s="1849" t="s">
        <v>2167</v>
      </c>
      <c r="E166" s="1846"/>
      <c r="F166" s="1843"/>
      <c r="G166" s="1843"/>
      <c r="H166" s="1843"/>
      <c r="I166" s="1843"/>
      <c r="J166" s="1855" t="s">
        <v>5030</v>
      </c>
      <c r="K166" s="1867"/>
      <c r="L166" s="2"/>
      <c r="M166" s="2"/>
      <c r="N166" s="2"/>
      <c r="O166" s="1849"/>
      <c r="P166" s="2"/>
      <c r="Q166" s="1843"/>
      <c r="R166" s="1831"/>
      <c r="S166" s="1849"/>
      <c r="T166" s="2"/>
      <c r="U166" s="2"/>
      <c r="V166" s="1833"/>
      <c r="W166" s="1845"/>
    </row>
    <row r="167" spans="1:23" ht="15.75" hidden="1">
      <c r="B167" s="1906">
        <v>0</v>
      </c>
      <c r="C167" s="1829"/>
      <c r="D167" s="1849" t="s">
        <v>5031</v>
      </c>
      <c r="E167" s="1846">
        <v>56000</v>
      </c>
      <c r="F167" s="1843">
        <v>196000</v>
      </c>
      <c r="G167" s="1844">
        <v>-169248.44</v>
      </c>
      <c r="H167" s="1843">
        <v>26751.559999999998</v>
      </c>
      <c r="I167" s="1843">
        <v>0</v>
      </c>
      <c r="J167" s="1831"/>
      <c r="K167" s="1867"/>
      <c r="L167" s="2"/>
      <c r="M167" s="2"/>
      <c r="N167" s="2"/>
      <c r="O167" s="1849"/>
      <c r="P167" s="2"/>
      <c r="Q167" s="1843"/>
      <c r="R167" s="1831"/>
      <c r="S167" s="1849"/>
      <c r="T167" s="2"/>
      <c r="U167" s="2"/>
      <c r="V167" s="1833"/>
      <c r="W167" s="1845"/>
    </row>
    <row r="168" spans="1:23" ht="15.75" hidden="1">
      <c r="B168" s="1906">
        <v>0</v>
      </c>
      <c r="C168" s="1829"/>
      <c r="D168" s="1849" t="s">
        <v>5032</v>
      </c>
      <c r="E168" s="1846">
        <v>25000</v>
      </c>
      <c r="F168" s="1873">
        <v>87500</v>
      </c>
      <c r="G168" s="1843">
        <v>15285</v>
      </c>
      <c r="H168" s="1870">
        <v>102785</v>
      </c>
      <c r="I168" s="1843">
        <v>102785</v>
      </c>
      <c r="J168" s="1871"/>
      <c r="K168" s="2"/>
      <c r="L168" s="2"/>
      <c r="M168" s="1872"/>
      <c r="N168" s="2"/>
      <c r="O168" s="2"/>
      <c r="P168" s="2"/>
      <c r="Q168" s="1872"/>
      <c r="R168" s="1831"/>
      <c r="S168" s="2"/>
      <c r="T168" s="2"/>
      <c r="U168" s="894"/>
      <c r="V168" s="1833"/>
      <c r="W168" s="1845"/>
    </row>
    <row r="169" spans="1:23" ht="15.75" hidden="1">
      <c r="B169" s="1908">
        <v>0</v>
      </c>
      <c r="C169" s="1829"/>
      <c r="D169" s="1849" t="s">
        <v>5034</v>
      </c>
      <c r="E169" s="1846">
        <v>66860</v>
      </c>
      <c r="F169" s="1843">
        <v>0</v>
      </c>
      <c r="G169" s="1843"/>
      <c r="H169" s="1873"/>
      <c r="I169" s="1843"/>
      <c r="J169" s="1874" t="s">
        <v>5035</v>
      </c>
      <c r="K169" s="2"/>
      <c r="L169" s="2"/>
      <c r="M169" s="1843"/>
      <c r="N169" s="2"/>
      <c r="O169" s="2"/>
      <c r="P169" s="2"/>
      <c r="Q169" s="1843"/>
      <c r="R169" s="1831"/>
      <c r="S169" s="2"/>
      <c r="T169" s="2"/>
      <c r="U169" s="2"/>
      <c r="V169" s="1833"/>
      <c r="W169" s="1845"/>
    </row>
    <row r="170" spans="1:23" ht="16.5" hidden="1" thickBot="1">
      <c r="A170" s="1821" t="s">
        <v>5081</v>
      </c>
      <c r="B170" s="1909">
        <v>225647.81867125898</v>
      </c>
      <c r="C170" s="1829"/>
      <c r="D170" s="1849" t="s">
        <v>5036</v>
      </c>
      <c r="E170" s="1846"/>
      <c r="F170" s="1875">
        <v>0</v>
      </c>
      <c r="G170" s="1843"/>
      <c r="H170" s="1873"/>
      <c r="I170" s="1843"/>
      <c r="J170" s="1871"/>
      <c r="K170" s="2"/>
      <c r="L170" s="2"/>
      <c r="M170" s="1843"/>
      <c r="N170" s="2"/>
      <c r="O170" s="2"/>
      <c r="P170" s="2"/>
      <c r="Q170" s="1843"/>
      <c r="R170" s="1831"/>
      <c r="S170" s="2"/>
      <c r="T170" s="2"/>
      <c r="U170" s="2"/>
      <c r="V170" s="1833"/>
      <c r="W170" s="1845"/>
    </row>
    <row r="171" spans="1:23" ht="15.75" hidden="1">
      <c r="C171" s="1829"/>
      <c r="D171" s="1876"/>
      <c r="E171" s="2"/>
      <c r="F171" s="1877"/>
      <c r="G171" s="1877"/>
      <c r="H171" s="1877"/>
      <c r="I171" s="1877"/>
      <c r="J171" s="1878"/>
      <c r="K171" s="1843"/>
      <c r="L171" s="2"/>
      <c r="M171" s="2"/>
      <c r="N171" s="2"/>
      <c r="O171" s="1843"/>
      <c r="P171" s="2"/>
      <c r="Q171" s="2"/>
      <c r="R171" s="1831"/>
      <c r="S171" s="2"/>
      <c r="T171" s="2"/>
      <c r="U171" s="2"/>
      <c r="V171" s="1833"/>
      <c r="W171" s="1845"/>
    </row>
    <row r="172" spans="1:23" ht="15.75" hidden="1">
      <c r="C172" s="1829"/>
      <c r="D172" s="2"/>
      <c r="E172" s="2"/>
      <c r="F172" s="1879">
        <v>5511795.0490682777</v>
      </c>
      <c r="G172" s="1880"/>
      <c r="H172" s="1879">
        <v>10031752.753043344</v>
      </c>
      <c r="I172" s="1880"/>
      <c r="J172" s="1843"/>
      <c r="K172" s="1881">
        <v>5511795.0490682777</v>
      </c>
      <c r="L172" s="2"/>
      <c r="M172" s="1879">
        <v>2707882</v>
      </c>
      <c r="N172" s="2"/>
      <c r="O172" s="1843"/>
      <c r="P172" s="2"/>
      <c r="Q172" s="1879"/>
      <c r="R172" s="1831"/>
      <c r="S172" s="2"/>
      <c r="T172" s="2"/>
      <c r="U172" s="894"/>
      <c r="V172" s="1833"/>
      <c r="W172" s="1845"/>
    </row>
    <row r="173" spans="1:23" ht="15.75" hidden="1">
      <c r="C173" s="1829"/>
      <c r="D173" s="2"/>
      <c r="E173" s="2"/>
      <c r="F173" s="1880"/>
      <c r="G173" s="1880"/>
      <c r="H173" s="1880"/>
      <c r="I173" s="1880"/>
      <c r="J173" s="1882">
        <v>11830561.049068278</v>
      </c>
      <c r="K173" s="2"/>
      <c r="L173" s="2"/>
      <c r="M173" s="1880"/>
      <c r="N173" s="2"/>
      <c r="O173" s="1843"/>
      <c r="P173" s="2"/>
      <c r="Q173" s="1880"/>
      <c r="R173" s="1831"/>
      <c r="S173" s="2"/>
      <c r="T173" s="2"/>
      <c r="U173" s="1880"/>
      <c r="V173" s="1833"/>
      <c r="W173" s="1845"/>
    </row>
    <row r="174" spans="1:23" ht="15.75" hidden="1">
      <c r="C174" s="1829"/>
      <c r="D174" s="2" t="s">
        <v>5037</v>
      </c>
      <c r="E174" s="2"/>
      <c r="F174" s="1879">
        <v>-2044510</v>
      </c>
      <c r="G174" s="1880"/>
      <c r="H174" s="1879">
        <v>-2044510</v>
      </c>
      <c r="I174" s="1880"/>
      <c r="J174" s="1884">
        <v>-13368953</v>
      </c>
      <c r="K174" s="1849" t="s">
        <v>5038</v>
      </c>
      <c r="L174" s="2"/>
      <c r="M174" s="1879">
        <v>-2044510</v>
      </c>
      <c r="N174" s="2"/>
      <c r="O174" s="1843"/>
      <c r="P174" s="2"/>
      <c r="Q174" s="1879"/>
      <c r="R174" s="1831"/>
      <c r="S174" s="2"/>
      <c r="T174" s="2"/>
      <c r="U174" s="894"/>
      <c r="V174" s="1833"/>
      <c r="W174" s="1845"/>
    </row>
    <row r="175" spans="1:23" ht="15.75" hidden="1">
      <c r="B175" s="1885"/>
      <c r="C175" s="1829"/>
      <c r="D175" s="2"/>
      <c r="E175" s="2"/>
      <c r="F175" s="1880"/>
      <c r="G175" s="1880"/>
      <c r="H175" s="1880"/>
      <c r="I175" s="1880"/>
      <c r="J175" s="1831"/>
      <c r="K175" s="2"/>
      <c r="L175" s="2"/>
      <c r="N175" s="1881"/>
      <c r="O175" s="1843"/>
      <c r="P175" s="2"/>
      <c r="R175" s="1831"/>
      <c r="S175" s="2"/>
      <c r="T175" s="2"/>
      <c r="U175" s="1880"/>
      <c r="V175" s="1833"/>
      <c r="W175" s="1845"/>
    </row>
    <row r="176" spans="1:23" ht="16.5" hidden="1" thickBot="1">
      <c r="C176" s="1829"/>
      <c r="D176" s="1886" t="s">
        <v>5082</v>
      </c>
      <c r="E176" s="2"/>
      <c r="F176" s="1887">
        <v>3467285.0490682777</v>
      </c>
      <c r="G176" s="1888"/>
      <c r="H176" s="1889">
        <v>7987242.7530433442</v>
      </c>
      <c r="I176" s="1888"/>
      <c r="J176" s="1843"/>
      <c r="K176" s="2"/>
      <c r="L176" s="2"/>
      <c r="M176" s="1889">
        <v>663372</v>
      </c>
      <c r="N176" s="2"/>
      <c r="O176" s="1843"/>
      <c r="P176" s="2"/>
      <c r="Q176" s="1889">
        <v>390641.89</v>
      </c>
      <c r="R176" s="1831"/>
      <c r="S176" s="2"/>
      <c r="T176" s="2"/>
      <c r="U176" s="1890">
        <v>0</v>
      </c>
      <c r="V176" s="1833"/>
      <c r="W176" s="1845"/>
    </row>
    <row r="177" spans="1:23" ht="15.75" hidden="1">
      <c r="C177" s="1829"/>
      <c r="D177" s="1886" t="s">
        <v>5040</v>
      </c>
      <c r="E177" s="2"/>
      <c r="F177" s="1891">
        <v>6318766</v>
      </c>
      <c r="G177" s="1888"/>
      <c r="H177" s="1888"/>
      <c r="I177" s="1888"/>
      <c r="J177" s="1843"/>
      <c r="K177" s="2"/>
      <c r="L177" s="2"/>
      <c r="M177" s="1888"/>
      <c r="N177" s="2"/>
      <c r="O177" s="1843"/>
      <c r="P177" s="2"/>
      <c r="Q177" s="1888"/>
      <c r="R177" s="1831"/>
      <c r="S177" s="2"/>
      <c r="T177" s="2"/>
      <c r="U177" s="1880"/>
      <c r="V177" s="1833"/>
      <c r="W177" s="1845"/>
    </row>
    <row r="178" spans="1:23" ht="16.5" hidden="1" thickBot="1">
      <c r="B178" s="1845">
        <v>225647.81867125817</v>
      </c>
      <c r="C178" s="1892"/>
      <c r="D178" s="1893" t="s">
        <v>5083</v>
      </c>
      <c r="E178" s="1894"/>
      <c r="F178" s="1895">
        <v>9786051.0490682777</v>
      </c>
      <c r="G178" s="1896"/>
      <c r="H178" s="1896"/>
      <c r="I178" s="1896"/>
      <c r="J178" s="1897"/>
      <c r="K178" s="1894"/>
      <c r="L178" s="1894"/>
      <c r="M178" s="1896"/>
      <c r="N178" s="1894"/>
      <c r="O178" s="1894"/>
      <c r="P178" s="1894"/>
      <c r="Q178" s="1896"/>
      <c r="R178" s="1898"/>
      <c r="S178" s="1894"/>
      <c r="T178" s="1894"/>
      <c r="U178" s="1896"/>
      <c r="V178" s="1899"/>
      <c r="W178" s="1845"/>
    </row>
    <row r="179" spans="1:23" hidden="1">
      <c r="D179" s="1821" t="s">
        <v>5084</v>
      </c>
    </row>
    <row r="180" spans="1:23" ht="15.75" hidden="1">
      <c r="C180" s="1823"/>
      <c r="D180" s="1824"/>
      <c r="E180" s="1825"/>
      <c r="F180" s="1825"/>
      <c r="G180" s="1825"/>
      <c r="H180" s="1825"/>
      <c r="I180" s="1825"/>
      <c r="J180" s="1825"/>
      <c r="K180" s="1826"/>
      <c r="L180" s="1826"/>
      <c r="M180" s="1826"/>
      <c r="N180" s="1826"/>
      <c r="O180" s="1826"/>
      <c r="P180" s="1826"/>
      <c r="Q180" s="1826"/>
      <c r="R180" s="1826"/>
      <c r="S180" s="1826"/>
      <c r="T180" s="1826"/>
      <c r="U180" s="1826"/>
      <c r="V180" s="1827"/>
    </row>
    <row r="181" spans="1:23" ht="15.75" hidden="1">
      <c r="C181" s="1829"/>
      <c r="D181" s="1830" t="s">
        <v>5085</v>
      </c>
      <c r="E181" s="1831"/>
      <c r="F181" s="1831"/>
      <c r="G181" s="1831"/>
      <c r="H181" s="1831"/>
      <c r="I181" s="1831"/>
      <c r="J181" s="1832"/>
      <c r="K181" s="2"/>
      <c r="L181" s="2"/>
      <c r="M181" s="2"/>
      <c r="N181" s="2"/>
      <c r="O181" s="2"/>
      <c r="P181" s="2"/>
      <c r="Q181" s="2"/>
      <c r="R181" s="1831"/>
      <c r="S181" s="2"/>
      <c r="T181" s="2"/>
      <c r="U181" s="2"/>
      <c r="V181" s="1833"/>
    </row>
    <row r="182" spans="1:23" ht="15.75" hidden="1">
      <c r="C182" s="1829"/>
      <c r="D182" s="1834"/>
      <c r="E182" s="1831"/>
      <c r="F182" s="1831"/>
      <c r="G182" s="1831"/>
      <c r="H182" s="1831"/>
      <c r="I182" s="1831"/>
      <c r="J182" s="1832"/>
      <c r="K182" s="2"/>
      <c r="L182" s="2"/>
      <c r="M182" s="2"/>
      <c r="N182" s="2"/>
      <c r="O182" s="2"/>
      <c r="P182" s="2"/>
      <c r="Q182" s="2"/>
      <c r="R182" s="1831"/>
      <c r="S182" s="2"/>
      <c r="T182" s="2"/>
      <c r="U182" s="2"/>
      <c r="V182" s="1833"/>
    </row>
    <row r="183" spans="1:23" ht="18.75" hidden="1">
      <c r="C183" s="1829"/>
      <c r="D183" s="1835"/>
      <c r="E183" s="1835"/>
      <c r="F183" s="1835"/>
      <c r="G183" s="1835"/>
      <c r="H183" s="1835"/>
      <c r="I183" s="1835"/>
      <c r="J183" s="1836"/>
      <c r="K183" s="1835"/>
      <c r="L183" s="1835"/>
      <c r="M183" s="1835"/>
      <c r="N183" s="1835"/>
      <c r="O183" s="1835"/>
      <c r="P183" s="1835"/>
      <c r="Q183" s="1835"/>
      <c r="R183" s="1835"/>
      <c r="S183" s="1835"/>
      <c r="T183" s="1835"/>
      <c r="U183" s="1835"/>
      <c r="V183" s="1833"/>
    </row>
    <row r="184" spans="1:23" ht="19.5" hidden="1" thickBot="1">
      <c r="C184" s="1829"/>
      <c r="D184" s="1837" t="s">
        <v>4983</v>
      </c>
      <c r="E184" s="1835"/>
      <c r="F184" s="1838" t="s">
        <v>5086</v>
      </c>
      <c r="G184" s="1839"/>
      <c r="H184" s="1838"/>
      <c r="I184" s="1839"/>
      <c r="J184" s="1835"/>
      <c r="K184" s="1837" t="s">
        <v>4985</v>
      </c>
      <c r="L184" s="1835"/>
      <c r="M184" s="1838" t="s">
        <v>5086</v>
      </c>
      <c r="N184" s="1835"/>
      <c r="O184" s="1837" t="s">
        <v>4986</v>
      </c>
      <c r="P184" s="1835"/>
      <c r="Q184" s="1838" t="str">
        <f>M184</f>
        <v>30.06.23</v>
      </c>
      <c r="R184" s="1835"/>
      <c r="S184" s="1837" t="s">
        <v>4987</v>
      </c>
      <c r="T184" s="1835"/>
      <c r="U184" s="1838" t="str">
        <f>Q184</f>
        <v>30.06.23</v>
      </c>
      <c r="V184" s="1833"/>
    </row>
    <row r="185" spans="1:23" ht="15.75" hidden="1">
      <c r="C185" s="1829"/>
      <c r="D185" s="1840" t="s">
        <v>4988</v>
      </c>
      <c r="E185" s="1831"/>
      <c r="F185" s="1841"/>
      <c r="G185" s="1841"/>
      <c r="H185" s="1841"/>
      <c r="I185" s="1841"/>
      <c r="J185" s="1831"/>
      <c r="K185" s="1834"/>
      <c r="L185" s="1831"/>
      <c r="M185" s="1841"/>
      <c r="N185" s="2"/>
      <c r="O185" s="1834"/>
      <c r="P185" s="1831"/>
      <c r="Q185" s="1841"/>
      <c r="R185" s="1831"/>
      <c r="S185" s="1834"/>
      <c r="T185" s="1831"/>
      <c r="U185" s="1841"/>
      <c r="V185" s="1833"/>
    </row>
    <row r="186" spans="1:23" ht="15.75" hidden="1">
      <c r="C186" s="1829"/>
      <c r="D186" s="2"/>
      <c r="E186" s="1842"/>
      <c r="F186" s="1843">
        <v>0</v>
      </c>
      <c r="G186" s="1844">
        <f>H186-F186</f>
        <v>1479636.3080433439</v>
      </c>
      <c r="H186" s="1843">
        <v>1479636.3080433439</v>
      </c>
      <c r="I186" s="1843">
        <v>0</v>
      </c>
      <c r="J186" s="1831" t="s">
        <v>5045</v>
      </c>
      <c r="K186" s="1834"/>
      <c r="L186" s="1831"/>
      <c r="M186" s="1841"/>
      <c r="N186" s="2"/>
      <c r="O186" s="1834"/>
      <c r="P186" s="1831"/>
      <c r="Q186" s="1841"/>
      <c r="R186" s="1831"/>
      <c r="S186" s="1834"/>
      <c r="T186" s="1831"/>
      <c r="U186" s="1841"/>
      <c r="V186" s="1833"/>
    </row>
    <row r="187" spans="1:23" ht="15.75" hidden="1">
      <c r="B187">
        <v>11249000</v>
      </c>
      <c r="C187" s="1829"/>
      <c r="D187" s="2"/>
      <c r="E187" s="1900">
        <v>0</v>
      </c>
      <c r="F187" s="1843">
        <v>0</v>
      </c>
      <c r="G187" s="1843">
        <f t="shared" ref="G187:G196" si="4">H187-F187</f>
        <v>335780</v>
      </c>
      <c r="H187" s="1843">
        <v>335780</v>
      </c>
      <c r="I187" s="1843">
        <v>335780</v>
      </c>
      <c r="J187" s="1831" t="s">
        <v>5046</v>
      </c>
      <c r="K187" s="1834"/>
      <c r="L187" s="1831"/>
      <c r="M187" s="1841"/>
      <c r="N187" s="2"/>
      <c r="O187" s="1834"/>
      <c r="P187" s="1831"/>
      <c r="Q187" s="1841"/>
      <c r="R187" s="1831"/>
      <c r="S187" s="1834"/>
      <c r="T187" s="1831"/>
      <c r="U187" s="1841"/>
      <c r="V187" s="1833"/>
    </row>
    <row r="188" spans="1:23" ht="15.75" hidden="1">
      <c r="C188" s="1829"/>
      <c r="D188" s="2"/>
      <c r="E188" s="1846">
        <v>0</v>
      </c>
      <c r="F188" s="1843">
        <v>0</v>
      </c>
      <c r="G188" s="1843">
        <f t="shared" si="4"/>
        <v>0</v>
      </c>
      <c r="H188" s="1843">
        <v>0</v>
      </c>
      <c r="I188" s="1843">
        <v>0</v>
      </c>
      <c r="J188" s="1831" t="s">
        <v>5047</v>
      </c>
      <c r="K188" s="1834"/>
      <c r="L188" s="1831"/>
      <c r="M188" s="1841"/>
      <c r="N188" s="2"/>
      <c r="O188" s="1834"/>
      <c r="P188" s="1831"/>
      <c r="Q188" s="1841"/>
      <c r="R188" s="1831"/>
      <c r="S188" s="1834"/>
      <c r="T188" s="1831"/>
      <c r="U188" s="1841"/>
      <c r="V188" s="1833"/>
    </row>
    <row r="189" spans="1:23" ht="15.75" hidden="1">
      <c r="B189" s="1821" t="s">
        <v>5087</v>
      </c>
      <c r="C189" s="1829"/>
      <c r="D189" s="1849"/>
      <c r="E189" s="1846"/>
      <c r="F189" s="1843"/>
      <c r="G189" s="1843">
        <f t="shared" si="4"/>
        <v>0</v>
      </c>
      <c r="H189" s="1843"/>
      <c r="I189" s="1843"/>
      <c r="J189" s="1843"/>
      <c r="K189" s="1834"/>
      <c r="L189" s="1831"/>
      <c r="M189" s="1841"/>
      <c r="N189" s="2"/>
      <c r="O189" s="1834"/>
      <c r="P189" s="1831"/>
      <c r="Q189" s="1841"/>
      <c r="R189" s="1831"/>
      <c r="S189" s="1834"/>
      <c r="T189" s="1831"/>
      <c r="U189" s="1841"/>
      <c r="V189" s="1833"/>
    </row>
    <row r="190" spans="1:23" ht="15.75" hidden="1">
      <c r="A190" t="s">
        <v>5071</v>
      </c>
      <c r="B190" s="1905">
        <f>F190-F234</f>
        <v>-1482150</v>
      </c>
      <c r="C190" s="1829"/>
      <c r="D190" s="1848" t="s">
        <v>4991</v>
      </c>
      <c r="E190" s="1846">
        <f>410000+8300</f>
        <v>418300</v>
      </c>
      <c r="F190" s="1843"/>
      <c r="G190" s="1843"/>
      <c r="H190" s="1843"/>
      <c r="I190" s="1843"/>
      <c r="J190" s="1843"/>
      <c r="K190" s="1834"/>
      <c r="L190" s="1831"/>
      <c r="M190" s="1841"/>
      <c r="N190" s="2"/>
      <c r="O190" s="1834"/>
      <c r="P190" s="1831"/>
      <c r="Q190" s="1841"/>
      <c r="R190" s="1831"/>
      <c r="S190" s="1834"/>
      <c r="T190" s="1831"/>
      <c r="U190" s="1841"/>
      <c r="V190" s="1833"/>
    </row>
    <row r="191" spans="1:23" ht="15.75" hidden="1">
      <c r="B191" s="1906">
        <f>F191-F235</f>
        <v>0</v>
      </c>
      <c r="C191" s="1829"/>
      <c r="D191" s="1849" t="s">
        <v>4992</v>
      </c>
      <c r="E191" s="1831"/>
      <c r="F191" s="1843">
        <v>2044510</v>
      </c>
      <c r="G191" s="1843">
        <f t="shared" si="4"/>
        <v>0</v>
      </c>
      <c r="H191" s="1843">
        <v>2044510</v>
      </c>
      <c r="I191" s="1843">
        <v>2044510</v>
      </c>
      <c r="J191" s="1831"/>
      <c r="K191" s="1849" t="s">
        <v>5048</v>
      </c>
      <c r="L191" s="2"/>
      <c r="M191" s="1843">
        <v>323000</v>
      </c>
      <c r="N191" s="2"/>
      <c r="O191" s="1849" t="s">
        <v>4993</v>
      </c>
      <c r="P191" s="2"/>
      <c r="Q191" s="1843">
        <v>390641.89</v>
      </c>
      <c r="R191" s="1831"/>
      <c r="S191" s="1849"/>
      <c r="T191" s="2"/>
      <c r="U191" s="1843">
        <v>0</v>
      </c>
      <c r="V191" s="1833"/>
    </row>
    <row r="192" spans="1:23" ht="15.75" hidden="1">
      <c r="B192" s="1906">
        <f t="shared" ref="B192:B212" si="5">F192-F236</f>
        <v>0</v>
      </c>
      <c r="C192" s="1829"/>
      <c r="D192" s="1849" t="s">
        <v>5059</v>
      </c>
      <c r="E192" s="1851"/>
      <c r="F192" s="1843">
        <v>0</v>
      </c>
      <c r="G192" s="1844">
        <f t="shared" si="4"/>
        <v>247500</v>
      </c>
      <c r="H192" s="1843">
        <v>247500</v>
      </c>
      <c r="I192" s="1843">
        <v>0</v>
      </c>
      <c r="J192" s="1831"/>
      <c r="K192" s="1849"/>
      <c r="L192" s="2"/>
      <c r="M192" s="1843"/>
      <c r="N192" s="2"/>
      <c r="O192" s="1849"/>
      <c r="P192" s="2"/>
      <c r="Q192" s="1843"/>
      <c r="R192" s="1831"/>
      <c r="S192" s="1849"/>
      <c r="T192" s="2"/>
      <c r="U192" s="1843"/>
      <c r="V192" s="1833"/>
    </row>
    <row r="193" spans="1:24" ht="15.75" hidden="1">
      <c r="B193" s="1906">
        <f t="shared" si="5"/>
        <v>0</v>
      </c>
      <c r="C193" s="1829"/>
      <c r="D193" s="1849" t="s">
        <v>4996</v>
      </c>
      <c r="E193" s="1852"/>
      <c r="F193" s="1843">
        <v>0</v>
      </c>
      <c r="G193" s="1843">
        <f t="shared" si="4"/>
        <v>300000</v>
      </c>
      <c r="H193" s="1843">
        <v>300000</v>
      </c>
      <c r="I193" s="1843">
        <v>300000</v>
      </c>
      <c r="J193" s="1831"/>
      <c r="K193" s="1849"/>
      <c r="L193" s="2"/>
      <c r="M193" s="1843"/>
      <c r="N193" s="2"/>
      <c r="O193" s="1849"/>
      <c r="P193" s="2"/>
      <c r="Q193" s="1843"/>
      <c r="R193" s="1831"/>
      <c r="S193" s="1849"/>
      <c r="T193" s="2"/>
      <c r="U193" s="1843"/>
      <c r="V193" s="1833"/>
    </row>
    <row r="194" spans="1:24" ht="15.75" hidden="1">
      <c r="A194" t="s">
        <v>5072</v>
      </c>
      <c r="B194" s="1906">
        <f t="shared" si="5"/>
        <v>0</v>
      </c>
      <c r="C194" s="1829"/>
      <c r="D194" s="1849" t="s">
        <v>5088</v>
      </c>
      <c r="E194" s="1846">
        <v>188272.73205472744</v>
      </c>
      <c r="F194" s="1850">
        <f>E194*3.6</f>
        <v>677781.83539701882</v>
      </c>
      <c r="G194" s="1844">
        <f t="shared" si="4"/>
        <v>606322.65460298117</v>
      </c>
      <c r="H194" s="1843">
        <v>1284104.49</v>
      </c>
      <c r="I194" s="1843">
        <v>1113304.0893750002</v>
      </c>
      <c r="J194" s="1831" t="s">
        <v>4999</v>
      </c>
      <c r="K194" s="1849" t="s">
        <v>5049</v>
      </c>
      <c r="L194" s="1831"/>
      <c r="M194" s="1843">
        <f>975000+746510</f>
        <v>1721510</v>
      </c>
      <c r="N194" s="2"/>
      <c r="O194" s="1849" t="s">
        <v>5000</v>
      </c>
      <c r="P194" s="1831"/>
      <c r="Q194" s="1843"/>
      <c r="R194" s="1831"/>
      <c r="S194" s="1853"/>
      <c r="T194" s="1831"/>
      <c r="U194" s="1843"/>
      <c r="V194" s="1833"/>
    </row>
    <row r="195" spans="1:24" ht="15.75" hidden="1">
      <c r="B195" s="1906">
        <f t="shared" si="5"/>
        <v>0</v>
      </c>
      <c r="C195" s="1829"/>
      <c r="D195" s="1849" t="s">
        <v>5001</v>
      </c>
      <c r="E195" s="1846"/>
      <c r="F195" s="1850"/>
      <c r="G195" s="1844">
        <f t="shared" si="4"/>
        <v>0</v>
      </c>
      <c r="H195" s="1843">
        <v>0</v>
      </c>
      <c r="I195" s="1843">
        <v>250000</v>
      </c>
      <c r="J195" s="1831"/>
      <c r="K195" s="1849"/>
      <c r="L195" s="1831"/>
      <c r="M195" s="1850"/>
      <c r="N195" s="2"/>
      <c r="O195" s="1849"/>
      <c r="P195" s="1831"/>
      <c r="Q195" s="1843"/>
      <c r="R195" s="1831"/>
      <c r="S195" s="1853"/>
      <c r="T195" s="1831"/>
      <c r="U195" s="1843"/>
      <c r="V195" s="1833"/>
      <c r="X195" s="1854"/>
    </row>
    <row r="196" spans="1:24" ht="15.75" hidden="1">
      <c r="B196" s="1907">
        <f t="shared" si="5"/>
        <v>-245000</v>
      </c>
      <c r="C196" s="1829"/>
      <c r="D196" s="1849" t="s">
        <v>5002</v>
      </c>
      <c r="E196" s="1846"/>
      <c r="F196" s="1850">
        <v>0</v>
      </c>
      <c r="G196" s="1843">
        <f t="shared" si="4"/>
        <v>1043199.9999999999</v>
      </c>
      <c r="H196" s="1843">
        <v>1043199.9999999999</v>
      </c>
      <c r="I196" s="1843">
        <v>817000</v>
      </c>
      <c r="J196" s="1859" t="s">
        <v>5089</v>
      </c>
      <c r="K196" s="1849" t="s">
        <v>5003</v>
      </c>
      <c r="L196" s="2"/>
      <c r="M196" s="1843">
        <v>468000</v>
      </c>
      <c r="N196" s="2"/>
      <c r="O196" s="1849" t="s">
        <v>5004</v>
      </c>
      <c r="P196" s="1831"/>
      <c r="Q196" s="1843"/>
      <c r="R196" s="1831"/>
      <c r="S196" s="1853"/>
      <c r="T196" s="1831"/>
      <c r="U196" s="1843"/>
      <c r="V196" s="1833"/>
      <c r="X196" s="1854"/>
    </row>
    <row r="197" spans="1:24" ht="16.5" hidden="1" thickBot="1">
      <c r="B197" s="1906">
        <f t="shared" si="5"/>
        <v>0</v>
      </c>
      <c r="C197" s="1829"/>
      <c r="D197" s="1849"/>
      <c r="E197" s="1846"/>
      <c r="F197" s="1856"/>
      <c r="G197" s="1843"/>
      <c r="H197" s="1856"/>
      <c r="I197" s="1843"/>
      <c r="J197" s="1831"/>
      <c r="K197" s="1849" t="s">
        <v>5005</v>
      </c>
      <c r="L197" s="2"/>
      <c r="M197" s="1843">
        <v>13552</v>
      </c>
      <c r="N197" s="2"/>
      <c r="O197" s="1849" t="s">
        <v>5006</v>
      </c>
      <c r="P197" s="1831"/>
      <c r="Q197" s="1843"/>
      <c r="R197" s="1831"/>
      <c r="S197" s="1857"/>
      <c r="T197" s="1831"/>
      <c r="U197" s="1843"/>
      <c r="V197" s="1833"/>
      <c r="X197" s="1854"/>
    </row>
    <row r="198" spans="1:24" ht="15.75" hidden="1">
      <c r="B198" s="1906">
        <f t="shared" si="5"/>
        <v>0</v>
      </c>
      <c r="C198" s="1829"/>
      <c r="D198" s="1849" t="s">
        <v>5007</v>
      </c>
      <c r="E198" s="1846"/>
      <c r="F198" s="1843"/>
      <c r="G198" s="1843"/>
      <c r="H198" s="1843"/>
      <c r="I198" s="1843"/>
      <c r="J198" s="1831" t="s">
        <v>5030</v>
      </c>
      <c r="K198" s="1849"/>
      <c r="L198" s="2"/>
      <c r="M198" s="1843"/>
      <c r="N198" s="2"/>
      <c r="O198" s="1849"/>
      <c r="P198" s="1831"/>
      <c r="Q198" s="1843"/>
      <c r="R198" s="1831"/>
      <c r="S198" s="1857"/>
      <c r="T198" s="1831"/>
      <c r="U198" s="1843"/>
      <c r="V198" s="1833"/>
      <c r="X198" s="1854"/>
    </row>
    <row r="199" spans="1:24" ht="15.75" hidden="1">
      <c r="A199" t="s">
        <v>5073</v>
      </c>
      <c r="B199" s="1906">
        <f t="shared" si="5"/>
        <v>0</v>
      </c>
      <c r="C199" s="1829"/>
      <c r="D199" s="1849" t="s">
        <v>5008</v>
      </c>
      <c r="E199" s="2"/>
      <c r="F199" s="1850">
        <v>80000</v>
      </c>
      <c r="G199" s="1843">
        <f t="shared" ref="G199:G209" si="6">H199-F199</f>
        <v>181</v>
      </c>
      <c r="H199" s="1843">
        <v>80181</v>
      </c>
      <c r="I199" s="1843">
        <v>80181</v>
      </c>
      <c r="J199" s="1831"/>
      <c r="K199" s="1849" t="s">
        <v>5009</v>
      </c>
      <c r="L199" s="2"/>
      <c r="M199" s="1843">
        <f>204492-M197+57600+20425</f>
        <v>268965</v>
      </c>
      <c r="N199" s="2"/>
      <c r="O199" s="1849" t="s">
        <v>5006</v>
      </c>
      <c r="P199" s="1831"/>
      <c r="Q199" s="1843"/>
      <c r="R199" s="1831"/>
      <c r="S199" s="1857"/>
      <c r="T199" s="1831"/>
      <c r="U199" s="1843"/>
      <c r="V199" s="1833"/>
      <c r="X199" s="1854"/>
    </row>
    <row r="200" spans="1:24" ht="15.75" hidden="1">
      <c r="B200" s="1906">
        <f t="shared" si="5"/>
        <v>0</v>
      </c>
      <c r="C200" s="1829"/>
      <c r="D200" s="1849" t="s">
        <v>5010</v>
      </c>
      <c r="E200" s="1831"/>
      <c r="F200" s="1843">
        <v>40000</v>
      </c>
      <c r="G200" s="1843">
        <f t="shared" si="6"/>
        <v>10000</v>
      </c>
      <c r="H200" s="1843">
        <v>50000</v>
      </c>
      <c r="I200" s="1843">
        <v>50000</v>
      </c>
      <c r="J200" s="1831" t="s">
        <v>5011</v>
      </c>
      <c r="L200" s="2"/>
      <c r="M200" s="1843"/>
      <c r="N200" s="1843"/>
      <c r="O200" s="1849"/>
      <c r="P200" s="1831"/>
      <c r="Q200" s="1843"/>
      <c r="R200" s="1831"/>
      <c r="S200" s="1849"/>
      <c r="T200" s="1831"/>
      <c r="U200" s="2"/>
      <c r="V200" s="1833"/>
      <c r="X200" s="1854"/>
    </row>
    <row r="201" spans="1:24" ht="15.75" hidden="1">
      <c r="B201" s="1906">
        <f t="shared" si="5"/>
        <v>0</v>
      </c>
      <c r="C201" s="1829"/>
      <c r="D201" s="1849" t="s">
        <v>5012</v>
      </c>
      <c r="E201" s="1831"/>
      <c r="F201" s="1843">
        <v>0</v>
      </c>
      <c r="G201" s="1843">
        <f t="shared" si="6"/>
        <v>0</v>
      </c>
      <c r="H201" s="1843"/>
      <c r="I201" s="1843">
        <v>0</v>
      </c>
      <c r="J201" s="1831" t="s">
        <v>5013</v>
      </c>
      <c r="K201" s="1858" t="s">
        <v>5014</v>
      </c>
      <c r="L201" s="2"/>
      <c r="M201" s="1843"/>
      <c r="N201" s="1843"/>
      <c r="O201" s="1849"/>
      <c r="P201" s="1831"/>
      <c r="Q201" s="1843"/>
      <c r="R201" s="1831"/>
      <c r="S201" s="1849"/>
      <c r="T201" s="1831"/>
      <c r="U201" s="2"/>
      <c r="V201" s="1833"/>
      <c r="X201" s="1854"/>
    </row>
    <row r="202" spans="1:24" ht="15.75" hidden="1">
      <c r="B202" s="1906">
        <f t="shared" si="5"/>
        <v>0</v>
      </c>
      <c r="C202" s="1829"/>
      <c r="D202" s="1849" t="s">
        <v>5074</v>
      </c>
      <c r="E202" s="1831"/>
      <c r="F202" s="1844"/>
      <c r="G202" s="1843">
        <f t="shared" si="6"/>
        <v>161000</v>
      </c>
      <c r="H202" s="1843">
        <v>161000</v>
      </c>
      <c r="I202" s="1843">
        <v>161000</v>
      </c>
      <c r="J202" s="1831" t="s">
        <v>5013</v>
      </c>
      <c r="K202" s="1849" t="s">
        <v>5016</v>
      </c>
      <c r="L202" s="2"/>
      <c r="M202" s="1843"/>
      <c r="N202" s="1843"/>
      <c r="O202" s="1849"/>
      <c r="P202" s="1831"/>
      <c r="Q202" s="1843"/>
      <c r="R202" s="1831"/>
      <c r="S202" s="1849"/>
      <c r="T202" s="1831"/>
      <c r="U202" s="2"/>
      <c r="V202" s="1833"/>
      <c r="X202" s="1854"/>
    </row>
    <row r="203" spans="1:24" ht="15.75" hidden="1">
      <c r="A203" t="s">
        <v>5075</v>
      </c>
      <c r="B203" s="1905">
        <f>F203-F247</f>
        <v>400000</v>
      </c>
      <c r="C203" s="1829"/>
      <c r="D203" s="1849" t="s">
        <v>5017</v>
      </c>
      <c r="E203" s="1859"/>
      <c r="F203" s="1843">
        <f>400000*2</f>
        <v>800000</v>
      </c>
      <c r="G203" s="1844">
        <f t="shared" si="6"/>
        <v>400000</v>
      </c>
      <c r="H203" s="1843">
        <v>1200000</v>
      </c>
      <c r="I203" s="1843">
        <v>2000000</v>
      </c>
      <c r="J203" s="1860"/>
      <c r="K203" s="1849" t="s">
        <v>5018</v>
      </c>
      <c r="L203" s="639"/>
      <c r="M203" s="1843"/>
      <c r="N203" s="2"/>
      <c r="O203" s="1849"/>
      <c r="P203" s="2"/>
      <c r="Q203" s="1843"/>
      <c r="R203" s="1831"/>
      <c r="S203" s="1849"/>
      <c r="T203" s="2"/>
      <c r="U203" s="2"/>
      <c r="V203" s="1833"/>
      <c r="X203" s="1854"/>
    </row>
    <row r="204" spans="1:24" ht="15.75" hidden="1">
      <c r="A204" t="s">
        <v>5076</v>
      </c>
      <c r="B204" s="1906">
        <f t="shared" si="5"/>
        <v>-280000</v>
      </c>
      <c r="C204" s="1829"/>
      <c r="D204" s="1849" t="s">
        <v>5019</v>
      </c>
      <c r="E204" s="1859"/>
      <c r="F204" s="1843">
        <f>150000*2</f>
        <v>300000</v>
      </c>
      <c r="G204" s="1844">
        <f t="shared" si="6"/>
        <v>45000</v>
      </c>
      <c r="H204" s="1843">
        <v>345000</v>
      </c>
      <c r="I204" s="1843">
        <v>400000</v>
      </c>
      <c r="J204" s="1861" t="s">
        <v>5061</v>
      </c>
      <c r="K204" s="1849" t="s">
        <v>5021</v>
      </c>
      <c r="L204" s="639"/>
      <c r="M204" s="1843"/>
      <c r="N204" s="2"/>
      <c r="O204" s="1849"/>
      <c r="P204" s="2"/>
      <c r="Q204" s="1843"/>
      <c r="R204" s="1831"/>
      <c r="S204" s="1849"/>
      <c r="T204" s="2"/>
      <c r="U204" s="2"/>
      <c r="V204" s="1833"/>
      <c r="X204" s="1854"/>
    </row>
    <row r="205" spans="1:24" ht="15.75" hidden="1">
      <c r="B205" s="1906">
        <f t="shared" si="5"/>
        <v>0</v>
      </c>
      <c r="C205" s="1829"/>
      <c r="D205" s="1847" t="s">
        <v>5022</v>
      </c>
      <c r="E205" s="1901">
        <v>100000</v>
      </c>
      <c r="F205" s="1844">
        <f>E205*K208</f>
        <v>350000</v>
      </c>
      <c r="G205" s="1844">
        <f t="shared" si="6"/>
        <v>454500</v>
      </c>
      <c r="H205" s="1844">
        <v>804500</v>
      </c>
      <c r="I205" s="1844">
        <v>804500</v>
      </c>
      <c r="J205" s="1902" t="s">
        <v>5077</v>
      </c>
      <c r="K205" s="1849" t="s">
        <v>5023</v>
      </c>
      <c r="L205" s="639"/>
      <c r="M205" s="1843"/>
      <c r="N205" s="2"/>
      <c r="O205" s="1849"/>
      <c r="P205" s="2"/>
      <c r="Q205" s="1843"/>
      <c r="R205" s="1831"/>
      <c r="S205" s="1849"/>
      <c r="T205" s="2"/>
      <c r="U205" s="2"/>
      <c r="V205" s="1833"/>
      <c r="X205" s="1854"/>
    </row>
    <row r="206" spans="1:24" ht="16.5" hidden="1" thickBot="1">
      <c r="B206" s="1906">
        <f t="shared" si="5"/>
        <v>0</v>
      </c>
      <c r="C206" s="1829"/>
      <c r="D206" s="1849" t="s">
        <v>5024</v>
      </c>
      <c r="E206" s="1846"/>
      <c r="F206" s="1856"/>
      <c r="G206" s="1843">
        <f t="shared" si="6"/>
        <v>93049</v>
      </c>
      <c r="H206" s="1856">
        <v>93049</v>
      </c>
      <c r="I206" s="1843">
        <v>93049</v>
      </c>
      <c r="J206" s="1831"/>
      <c r="K206" s="2"/>
      <c r="L206" s="2"/>
      <c r="M206" s="2"/>
      <c r="N206" s="2"/>
      <c r="O206" s="1849"/>
      <c r="P206" s="2"/>
      <c r="Q206" s="1843"/>
      <c r="R206" s="1831"/>
      <c r="S206" s="1849"/>
      <c r="T206" s="2"/>
      <c r="U206" s="2"/>
      <c r="V206" s="1833"/>
    </row>
    <row r="207" spans="1:24" ht="15.75" hidden="1">
      <c r="A207" s="1828" t="s">
        <v>5078</v>
      </c>
      <c r="B207" s="1906">
        <f t="shared" si="5"/>
        <v>0</v>
      </c>
      <c r="C207" s="1829"/>
      <c r="D207" s="1849" t="s">
        <v>5025</v>
      </c>
      <c r="E207" s="1846">
        <v>25000</v>
      </c>
      <c r="F207" s="1843">
        <v>89125</v>
      </c>
      <c r="G207" s="1843">
        <f t="shared" si="6"/>
        <v>0</v>
      </c>
      <c r="H207" s="1843">
        <v>89125</v>
      </c>
      <c r="I207" s="1843">
        <v>89125</v>
      </c>
      <c r="J207" s="1831" t="s">
        <v>5090</v>
      </c>
      <c r="K207" s="639"/>
      <c r="L207" s="2"/>
      <c r="M207" s="2"/>
      <c r="N207" s="2"/>
      <c r="O207" s="1849"/>
      <c r="P207" s="2"/>
      <c r="Q207" s="1843"/>
      <c r="R207" s="1831"/>
      <c r="S207" s="1849"/>
      <c r="T207" s="2"/>
      <c r="U207" s="2"/>
      <c r="V207" s="1833"/>
      <c r="X207" s="1863"/>
    </row>
    <row r="208" spans="1:24" ht="15.75" hidden="1">
      <c r="B208" s="1906">
        <f t="shared" si="5"/>
        <v>0</v>
      </c>
      <c r="C208" s="1829"/>
      <c r="D208" s="1849" t="s">
        <v>5026</v>
      </c>
      <c r="E208" s="1846">
        <v>21383</v>
      </c>
      <c r="F208" s="1843">
        <v>76230.395000000004</v>
      </c>
      <c r="G208" s="1843">
        <f t="shared" si="6"/>
        <v>0</v>
      </c>
      <c r="H208" s="1843">
        <v>76230.395000000004</v>
      </c>
      <c r="I208" s="1843">
        <v>76230.395000000004</v>
      </c>
      <c r="J208" s="1831" t="s">
        <v>5052</v>
      </c>
      <c r="K208" s="1866">
        <v>3.5</v>
      </c>
      <c r="L208" s="2"/>
      <c r="M208" s="2"/>
      <c r="N208" s="2"/>
      <c r="O208" s="1849"/>
      <c r="P208" s="2"/>
      <c r="Q208" s="1843"/>
      <c r="R208" s="1831"/>
      <c r="S208" s="1849"/>
      <c r="T208" s="2"/>
      <c r="U208" s="2"/>
      <c r="V208" s="1833"/>
    </row>
    <row r="209" spans="1:22" ht="15.75" hidden="1">
      <c r="A209" t="s">
        <v>5091</v>
      </c>
      <c r="B209" s="1905">
        <f t="shared" si="5"/>
        <v>-295000</v>
      </c>
      <c r="C209" s="1829"/>
      <c r="D209" s="1849" t="s">
        <v>5028</v>
      </c>
      <c r="E209" s="1846"/>
      <c r="F209" s="1843">
        <f>75000*3+120000+(480000-310000)+30000</f>
        <v>545000</v>
      </c>
      <c r="G209" s="1843">
        <f t="shared" si="6"/>
        <v>-407000</v>
      </c>
      <c r="H209" s="1843">
        <v>138000</v>
      </c>
      <c r="I209" s="1843">
        <v>138000</v>
      </c>
      <c r="J209" s="1831" t="s">
        <v>5080</v>
      </c>
      <c r="K209" s="1867"/>
      <c r="L209" s="2"/>
      <c r="M209" s="2"/>
      <c r="N209" s="2"/>
      <c r="O209" s="1849"/>
      <c r="P209" s="2"/>
      <c r="Q209" s="1843"/>
      <c r="R209" s="1831"/>
      <c r="S209" s="1849"/>
      <c r="T209" s="2"/>
      <c r="U209" s="2"/>
      <c r="V209" s="1833"/>
    </row>
    <row r="210" spans="1:22" ht="15.75" hidden="1">
      <c r="B210" s="1906">
        <f t="shared" si="5"/>
        <v>0</v>
      </c>
      <c r="C210" s="1829"/>
      <c r="D210" s="1849" t="s">
        <v>2167</v>
      </c>
      <c r="E210" s="1846"/>
      <c r="F210" s="1843"/>
      <c r="G210" s="1843"/>
      <c r="H210" s="1843"/>
      <c r="I210" s="1843"/>
      <c r="J210" s="1859" t="s">
        <v>5030</v>
      </c>
      <c r="K210" s="1867"/>
      <c r="L210" s="2"/>
      <c r="M210" s="2"/>
      <c r="N210" s="2"/>
      <c r="O210" s="1849"/>
      <c r="P210" s="2"/>
      <c r="Q210" s="1843"/>
      <c r="R210" s="1831"/>
      <c r="S210" s="1849"/>
      <c r="T210" s="2"/>
      <c r="U210" s="2"/>
      <c r="V210" s="1833"/>
    </row>
    <row r="211" spans="1:22" ht="15.75" hidden="1">
      <c r="B211" s="1906">
        <f t="shared" si="5"/>
        <v>0</v>
      </c>
      <c r="C211" s="1829"/>
      <c r="D211" s="1849" t="s">
        <v>5031</v>
      </c>
      <c r="E211" s="1846">
        <v>56000</v>
      </c>
      <c r="F211" s="1850">
        <f>E211*3.5</f>
        <v>196000</v>
      </c>
      <c r="G211" s="1844">
        <f t="shared" ref="G211:G212" si="7">H211-F211</f>
        <v>-169248.44</v>
      </c>
      <c r="H211" s="1843">
        <v>26751.559999999998</v>
      </c>
      <c r="I211" s="1843">
        <v>0</v>
      </c>
      <c r="J211" s="1831" t="s">
        <v>5006</v>
      </c>
      <c r="K211" s="1867"/>
      <c r="L211" s="2"/>
      <c r="M211" s="2"/>
      <c r="N211" s="2"/>
      <c r="O211" s="1849"/>
      <c r="P211" s="2"/>
      <c r="Q211" s="1843"/>
      <c r="R211" s="1831"/>
      <c r="S211" s="1849"/>
      <c r="T211" s="2"/>
      <c r="U211" s="2"/>
      <c r="V211" s="1833"/>
    </row>
    <row r="212" spans="1:22" ht="15.75" hidden="1">
      <c r="B212" s="1906">
        <f t="shared" si="5"/>
        <v>0</v>
      </c>
      <c r="C212" s="1829"/>
      <c r="D212" s="1849" t="s">
        <v>5032</v>
      </c>
      <c r="E212" s="1846">
        <v>25000</v>
      </c>
      <c r="F212" s="1873">
        <f>25000*3.5</f>
        <v>87500</v>
      </c>
      <c r="G212" s="1843">
        <f t="shared" si="7"/>
        <v>15285</v>
      </c>
      <c r="H212" s="1870">
        <v>102785</v>
      </c>
      <c r="I212" s="1843">
        <v>102785</v>
      </c>
      <c r="J212" s="1871"/>
      <c r="K212" s="2"/>
      <c r="L212" s="2"/>
      <c r="M212" s="1872"/>
      <c r="N212" s="2"/>
      <c r="O212" s="2"/>
      <c r="P212" s="2"/>
      <c r="Q212" s="1872"/>
      <c r="R212" s="1831"/>
      <c r="S212" s="2"/>
      <c r="T212" s="2"/>
      <c r="U212" s="894"/>
      <c r="V212" s="1833"/>
    </row>
    <row r="213" spans="1:22" ht="15.75" hidden="1">
      <c r="B213" s="1908">
        <f>F213-F257</f>
        <v>-234010</v>
      </c>
      <c r="C213" s="1829"/>
      <c r="D213" s="1849" t="s">
        <v>5034</v>
      </c>
      <c r="E213" s="1846">
        <f>40280+26580</f>
        <v>66860</v>
      </c>
      <c r="F213" s="1843">
        <v>0</v>
      </c>
      <c r="G213" s="1843"/>
      <c r="H213" s="1873"/>
      <c r="I213" s="1843"/>
      <c r="J213" s="1910" t="s">
        <v>5035</v>
      </c>
      <c r="K213" s="2"/>
      <c r="L213" s="2"/>
      <c r="M213" s="1843"/>
      <c r="N213" s="2"/>
      <c r="O213" s="2"/>
      <c r="P213" s="2"/>
      <c r="Q213" s="1843"/>
      <c r="R213" s="1831"/>
      <c r="S213" s="2"/>
      <c r="T213" s="2"/>
      <c r="U213" s="2"/>
      <c r="V213" s="1833"/>
    </row>
    <row r="214" spans="1:22" ht="16.5" hidden="1" thickBot="1">
      <c r="A214" s="1821" t="s">
        <v>5081</v>
      </c>
      <c r="B214" s="1909">
        <f>SUM(B190:B213)</f>
        <v>-2136160</v>
      </c>
      <c r="C214" s="1829"/>
      <c r="D214" s="1849" t="s">
        <v>5036</v>
      </c>
      <c r="E214" s="1846"/>
      <c r="F214" s="1875">
        <v>0</v>
      </c>
      <c r="G214" s="1843"/>
      <c r="H214" s="1873"/>
      <c r="I214" s="1843"/>
      <c r="J214" s="1871"/>
      <c r="K214" s="2"/>
      <c r="L214" s="2"/>
      <c r="M214" s="1843"/>
      <c r="N214" s="2"/>
      <c r="O214" s="2"/>
      <c r="P214" s="2"/>
      <c r="Q214" s="1843"/>
      <c r="R214" s="1831"/>
      <c r="S214" s="2"/>
      <c r="T214" s="2"/>
      <c r="U214" s="2"/>
      <c r="V214" s="1833"/>
    </row>
    <row r="215" spans="1:22" ht="15.75" hidden="1">
      <c r="C215" s="1829"/>
      <c r="D215" s="1876"/>
      <c r="E215" s="2"/>
      <c r="F215" s="1877"/>
      <c r="G215" s="1877"/>
      <c r="H215" s="1877"/>
      <c r="I215" s="1877"/>
      <c r="J215" s="1878"/>
      <c r="K215" s="1843"/>
      <c r="L215" s="2"/>
      <c r="M215" s="2"/>
      <c r="N215" s="2"/>
      <c r="O215" s="1843"/>
      <c r="P215" s="2"/>
      <c r="Q215" s="2"/>
      <c r="R215" s="1831"/>
      <c r="S215" s="2"/>
      <c r="T215" s="2"/>
      <c r="U215" s="2"/>
      <c r="V215" s="1833"/>
    </row>
    <row r="216" spans="1:22" ht="15.75" hidden="1">
      <c r="C216" s="1829"/>
      <c r="D216" s="2"/>
      <c r="E216" s="2"/>
      <c r="F216" s="1879">
        <f>SUM(F186:F213)</f>
        <v>5286147.2303970186</v>
      </c>
      <c r="G216" s="1880"/>
      <c r="H216" s="1879">
        <v>10031752.753043344</v>
      </c>
      <c r="I216" s="1880"/>
      <c r="J216" s="1843"/>
      <c r="K216" s="1881">
        <f>F216-J216</f>
        <v>5286147.2303970186</v>
      </c>
      <c r="L216" s="2"/>
      <c r="M216" s="1879">
        <f>SUM(M191:M205)</f>
        <v>2795027</v>
      </c>
      <c r="N216" s="2"/>
      <c r="O216" s="1843"/>
      <c r="P216" s="2"/>
      <c r="Q216" s="1879"/>
      <c r="R216" s="1831"/>
      <c r="S216" s="2"/>
      <c r="T216" s="2"/>
      <c r="U216" s="894"/>
      <c r="V216" s="1833"/>
    </row>
    <row r="217" spans="1:22" ht="15.75" hidden="1">
      <c r="B217" s="1845">
        <f>F222-170000+15000</f>
        <v>9405403.2303970195</v>
      </c>
      <c r="C217" s="1829"/>
      <c r="D217" s="2"/>
      <c r="E217" s="2"/>
      <c r="F217" s="1880"/>
      <c r="G217" s="1880"/>
      <c r="H217" s="1880"/>
      <c r="I217" s="1880"/>
      <c r="J217" s="1882">
        <f>F216+F221</f>
        <v>11604913.23039702</v>
      </c>
      <c r="K217" s="2"/>
      <c r="L217" s="2"/>
      <c r="M217" s="1880"/>
      <c r="N217" s="2"/>
      <c r="O217" s="1843"/>
      <c r="P217" s="2"/>
      <c r="Q217" s="1880"/>
      <c r="R217" s="1831"/>
      <c r="S217" s="2"/>
      <c r="T217" s="2"/>
      <c r="U217" s="1880"/>
      <c r="V217" s="1833"/>
    </row>
    <row r="218" spans="1:22" ht="15.75" hidden="1">
      <c r="C218" s="1829"/>
      <c r="D218" s="2" t="s">
        <v>5037</v>
      </c>
      <c r="E218" s="2"/>
      <c r="F218" s="1879">
        <f>-F191</f>
        <v>-2044510</v>
      </c>
      <c r="G218" s="1880"/>
      <c r="H218" s="1879">
        <v>-2044510</v>
      </c>
      <c r="I218" s="1880"/>
      <c r="J218" s="1884">
        <v>-13368953</v>
      </c>
      <c r="K218" s="1849" t="s">
        <v>5038</v>
      </c>
      <c r="L218" s="2"/>
      <c r="M218" s="1879">
        <f>-M194-M191</f>
        <v>-2044510</v>
      </c>
      <c r="N218" s="2"/>
      <c r="O218" s="1843"/>
      <c r="P218" s="2"/>
      <c r="Q218" s="1879"/>
      <c r="R218" s="1831"/>
      <c r="S218" s="2"/>
      <c r="T218" s="2"/>
      <c r="U218" s="894"/>
      <c r="V218" s="1833"/>
    </row>
    <row r="219" spans="1:22" ht="15.75" hidden="1">
      <c r="C219" s="1829"/>
      <c r="D219" s="2"/>
      <c r="E219" s="2"/>
      <c r="F219" s="1880"/>
      <c r="G219" s="1880"/>
      <c r="H219" s="1880"/>
      <c r="I219" s="1880"/>
      <c r="J219" s="1831"/>
      <c r="K219" s="2"/>
      <c r="L219" s="2"/>
      <c r="N219" s="1881"/>
      <c r="O219" s="1843"/>
      <c r="P219" s="2"/>
      <c r="R219" s="1831"/>
      <c r="S219" s="2"/>
      <c r="T219" s="2"/>
      <c r="U219" s="1880"/>
      <c r="V219" s="1833"/>
    </row>
    <row r="220" spans="1:22" ht="16.5" hidden="1" thickBot="1">
      <c r="C220" s="1829"/>
      <c r="D220" s="1886" t="s">
        <v>5092</v>
      </c>
      <c r="E220" s="2"/>
      <c r="F220" s="1887">
        <f>SUM(F216:F218)</f>
        <v>3241637.2303970186</v>
      </c>
      <c r="G220" s="1888"/>
      <c r="H220" s="1889">
        <v>7987242.7530433442</v>
      </c>
      <c r="I220" s="1888"/>
      <c r="J220" s="1843"/>
      <c r="K220" s="2"/>
      <c r="L220" s="2"/>
      <c r="M220" s="1889">
        <f>SUM(M212:M218)</f>
        <v>750517</v>
      </c>
      <c r="N220" s="2"/>
      <c r="O220" s="1843"/>
      <c r="P220" s="2"/>
      <c r="Q220" s="1889">
        <f>SUM(Q191:Q202)</f>
        <v>390641.89</v>
      </c>
      <c r="R220" s="1831"/>
      <c r="S220" s="2"/>
      <c r="T220" s="2"/>
      <c r="U220" s="1890">
        <f>SUM(U191:U194)</f>
        <v>0</v>
      </c>
      <c r="V220" s="1833"/>
    </row>
    <row r="221" spans="1:22" ht="15.75" hidden="1">
      <c r="C221" s="1829"/>
      <c r="D221" s="1886" t="s">
        <v>5040</v>
      </c>
      <c r="E221" s="2"/>
      <c r="F221" s="1891">
        <f>7344510-507500-518244</f>
        <v>6318766</v>
      </c>
      <c r="G221" s="1888"/>
      <c r="H221" s="1888"/>
      <c r="I221" s="1888"/>
      <c r="J221" s="1843"/>
      <c r="K221" s="2"/>
      <c r="L221" s="2"/>
      <c r="M221" s="1888"/>
      <c r="N221" s="2"/>
      <c r="O221" s="1843"/>
      <c r="P221" s="2"/>
      <c r="Q221" s="1888"/>
      <c r="R221" s="1831"/>
      <c r="S221" s="2"/>
      <c r="T221" s="2"/>
      <c r="U221" s="1880"/>
      <c r="V221" s="1833"/>
    </row>
    <row r="222" spans="1:22" ht="16.5" hidden="1" thickBot="1">
      <c r="B222" s="1845">
        <f>F222-F266</f>
        <v>-2136160</v>
      </c>
      <c r="C222" s="1892"/>
      <c r="D222" s="1893" t="s">
        <v>5093</v>
      </c>
      <c r="E222" s="1894"/>
      <c r="F222" s="1895">
        <f>F220+F221</f>
        <v>9560403.2303970195</v>
      </c>
      <c r="G222" s="1896"/>
      <c r="H222" s="1896"/>
      <c r="I222" s="1896"/>
      <c r="J222" s="1897"/>
      <c r="K222" s="1894"/>
      <c r="L222" s="1894"/>
      <c r="M222" s="1896"/>
      <c r="N222" s="1894"/>
      <c r="O222" s="1894"/>
      <c r="P222" s="1894"/>
      <c r="Q222" s="1896"/>
      <c r="R222" s="1898"/>
      <c r="S222" s="1894"/>
      <c r="T222" s="1894"/>
      <c r="U222" s="1896"/>
      <c r="V222" s="1899"/>
    </row>
    <row r="223" spans="1:22" hidden="1">
      <c r="D223" s="1821" t="s">
        <v>5094</v>
      </c>
    </row>
    <row r="224" spans="1:22" ht="15.75" hidden="1">
      <c r="C224" s="1823"/>
      <c r="D224" s="1824"/>
      <c r="E224" s="1825"/>
      <c r="F224" s="1825"/>
      <c r="G224" s="1825"/>
      <c r="H224" s="1825"/>
      <c r="I224" s="1825"/>
      <c r="J224" s="1825"/>
      <c r="K224" s="1826"/>
      <c r="L224" s="1826"/>
      <c r="M224" s="1826"/>
      <c r="N224" s="1826"/>
      <c r="O224" s="1826"/>
      <c r="P224" s="1826"/>
      <c r="Q224" s="1826"/>
      <c r="R224" s="1826"/>
      <c r="S224" s="1826"/>
      <c r="T224" s="1826"/>
      <c r="U224" s="1826"/>
      <c r="V224" s="1827"/>
    </row>
    <row r="225" spans="2:22" ht="15.75" hidden="1">
      <c r="C225" s="1829"/>
      <c r="D225" s="1830" t="s">
        <v>5095</v>
      </c>
      <c r="E225" s="1831"/>
      <c r="F225" s="1831"/>
      <c r="G225" s="1831"/>
      <c r="H225" s="1831"/>
      <c r="I225" s="1831"/>
      <c r="J225" s="1832"/>
      <c r="K225" s="2"/>
      <c r="L225" s="2"/>
      <c r="M225" s="2"/>
      <c r="N225" s="2"/>
      <c r="O225" s="2"/>
      <c r="P225" s="2"/>
      <c r="Q225" s="2"/>
      <c r="R225" s="1831"/>
      <c r="S225" s="2"/>
      <c r="T225" s="2"/>
      <c r="U225" s="2"/>
      <c r="V225" s="1833"/>
    </row>
    <row r="226" spans="2:22" ht="15.75" hidden="1">
      <c r="C226" s="1829"/>
      <c r="D226" s="1834"/>
      <c r="E226" s="1831"/>
      <c r="F226" s="1831"/>
      <c r="G226" s="1831"/>
      <c r="H226" s="1831"/>
      <c r="I226" s="1831"/>
      <c r="J226" s="1832"/>
      <c r="K226" s="2"/>
      <c r="L226" s="2"/>
      <c r="M226" s="2"/>
      <c r="N226" s="2"/>
      <c r="O226" s="2"/>
      <c r="P226" s="2"/>
      <c r="Q226" s="2"/>
      <c r="R226" s="1831"/>
      <c r="S226" s="2"/>
      <c r="T226" s="2"/>
      <c r="U226" s="2"/>
      <c r="V226" s="1833"/>
    </row>
    <row r="227" spans="2:22" ht="18.75" hidden="1">
      <c r="C227" s="1829"/>
      <c r="D227" s="1835"/>
      <c r="E227" s="1835"/>
      <c r="F227" s="1835"/>
      <c r="G227" s="1835"/>
      <c r="H227" s="1835"/>
      <c r="I227" s="1835"/>
      <c r="J227" s="1836"/>
      <c r="K227" s="1835"/>
      <c r="L227" s="1835"/>
      <c r="M227" s="1835"/>
      <c r="N227" s="1835"/>
      <c r="O227" s="1835"/>
      <c r="P227" s="1835"/>
      <c r="Q227" s="1835"/>
      <c r="R227" s="1835"/>
      <c r="S227" s="1835"/>
      <c r="T227" s="1835"/>
      <c r="U227" s="1835"/>
      <c r="V227" s="1833"/>
    </row>
    <row r="228" spans="2:22" ht="19.5" hidden="1" thickBot="1">
      <c r="C228" s="1829"/>
      <c r="D228" s="1837" t="s">
        <v>4983</v>
      </c>
      <c r="E228" s="1835"/>
      <c r="F228" s="1838" t="s">
        <v>5096</v>
      </c>
      <c r="G228" s="1839"/>
      <c r="H228" s="1838"/>
      <c r="I228" s="1839"/>
      <c r="J228" s="1835"/>
      <c r="K228" s="1837" t="s">
        <v>4985</v>
      </c>
      <c r="L228" s="1835"/>
      <c r="M228" s="1838" t="s">
        <v>5096</v>
      </c>
      <c r="N228" s="1835"/>
      <c r="O228" s="1837" t="s">
        <v>4986</v>
      </c>
      <c r="P228" s="1835"/>
      <c r="Q228" s="1838" t="s">
        <v>5096</v>
      </c>
      <c r="R228" s="1835"/>
      <c r="S228" s="1837" t="s">
        <v>4987</v>
      </c>
      <c r="T228" s="1835"/>
      <c r="U228" s="1838" t="s">
        <v>5096</v>
      </c>
      <c r="V228" s="1833"/>
    </row>
    <row r="229" spans="2:22" ht="15.75" hidden="1">
      <c r="C229" s="1829"/>
      <c r="D229" s="1840" t="s">
        <v>4988</v>
      </c>
      <c r="E229" s="1831"/>
      <c r="F229" s="1841"/>
      <c r="G229" s="1841"/>
      <c r="H229" s="1841"/>
      <c r="I229" s="1841"/>
      <c r="J229" s="1831"/>
      <c r="K229" s="1834"/>
      <c r="L229" s="1831"/>
      <c r="M229" s="1841"/>
      <c r="N229" s="2"/>
      <c r="O229" s="1834"/>
      <c r="P229" s="1831"/>
      <c r="Q229" s="1841"/>
      <c r="R229" s="1831"/>
      <c r="S229" s="1834"/>
      <c r="T229" s="1831"/>
      <c r="U229" s="1841"/>
      <c r="V229" s="1833"/>
    </row>
    <row r="230" spans="2:22" ht="15.75" hidden="1">
      <c r="C230" s="1829"/>
      <c r="D230" s="2"/>
      <c r="E230" s="1842"/>
      <c r="F230" s="1843">
        <v>0</v>
      </c>
      <c r="G230" s="1844">
        <v>1479636.3080433439</v>
      </c>
      <c r="H230" s="1843">
        <v>1479636.3080433439</v>
      </c>
      <c r="I230" s="1843">
        <v>0</v>
      </c>
      <c r="J230" s="1831" t="s">
        <v>5045</v>
      </c>
      <c r="K230" s="1834"/>
      <c r="L230" s="1831"/>
      <c r="M230" s="1841"/>
      <c r="N230" s="2"/>
      <c r="O230" s="1834"/>
      <c r="P230" s="1831"/>
      <c r="Q230" s="1841"/>
      <c r="R230" s="1831"/>
      <c r="S230" s="1834"/>
      <c r="T230" s="1831"/>
      <c r="U230" s="1841"/>
      <c r="V230" s="1833"/>
    </row>
    <row r="231" spans="2:22" ht="15.75" hidden="1">
      <c r="C231" s="1829"/>
      <c r="D231" s="2"/>
      <c r="E231" s="1900">
        <v>0</v>
      </c>
      <c r="F231" s="1843">
        <v>0</v>
      </c>
      <c r="G231" s="1843">
        <v>335780</v>
      </c>
      <c r="H231" s="1843">
        <v>335780</v>
      </c>
      <c r="I231" s="1843">
        <v>335780</v>
      </c>
      <c r="J231" s="1831" t="s">
        <v>5046</v>
      </c>
      <c r="K231" s="1834"/>
      <c r="L231" s="1831"/>
      <c r="M231" s="1841"/>
      <c r="N231" s="2"/>
      <c r="O231" s="1834"/>
      <c r="P231" s="1831"/>
      <c r="Q231" s="1841"/>
      <c r="R231" s="1831"/>
      <c r="S231" s="1834"/>
      <c r="T231" s="1831"/>
      <c r="U231" s="1841"/>
      <c r="V231" s="1833"/>
    </row>
    <row r="232" spans="2:22" ht="15.75" hidden="1">
      <c r="C232" s="1829"/>
      <c r="D232" s="2"/>
      <c r="E232" s="1846">
        <v>0</v>
      </c>
      <c r="F232" s="1843">
        <v>0</v>
      </c>
      <c r="G232" s="1843">
        <v>0</v>
      </c>
      <c r="H232" s="1843">
        <v>0</v>
      </c>
      <c r="I232" s="1843">
        <v>0</v>
      </c>
      <c r="J232" s="1831" t="s">
        <v>5047</v>
      </c>
      <c r="K232" s="1834"/>
      <c r="L232" s="1831"/>
      <c r="M232" s="1841"/>
      <c r="N232" s="2"/>
      <c r="O232" s="1834"/>
      <c r="P232" s="1831"/>
      <c r="Q232" s="1841"/>
      <c r="R232" s="1831"/>
      <c r="S232" s="1834"/>
      <c r="T232" s="1831"/>
      <c r="U232" s="1841"/>
      <c r="V232" s="1833"/>
    </row>
    <row r="233" spans="2:22" ht="15.75" hidden="1">
      <c r="C233" s="1829"/>
      <c r="D233" s="1849"/>
      <c r="E233" s="1846"/>
      <c r="F233" s="1843"/>
      <c r="G233" s="1843">
        <v>0</v>
      </c>
      <c r="H233" s="1843"/>
      <c r="I233" s="1843"/>
      <c r="J233" s="1843"/>
      <c r="K233" s="1834"/>
      <c r="L233" s="1831"/>
      <c r="M233" s="1841"/>
      <c r="N233" s="2"/>
      <c r="O233" s="1834"/>
      <c r="P233" s="1831"/>
      <c r="Q233" s="1841"/>
      <c r="R233" s="1831"/>
      <c r="S233" s="1834"/>
      <c r="T233" s="1831"/>
      <c r="U233" s="1841"/>
      <c r="V233" s="1833"/>
    </row>
    <row r="234" spans="2:22" ht="15.75" hidden="1">
      <c r="C234" s="1829"/>
      <c r="D234" s="1848" t="s">
        <v>4991</v>
      </c>
      <c r="E234" s="1846">
        <v>418300</v>
      </c>
      <c r="F234" s="1843">
        <v>1482150</v>
      </c>
      <c r="G234" s="1843"/>
      <c r="H234" s="1843"/>
      <c r="I234" s="1843"/>
      <c r="J234" s="1843"/>
      <c r="K234" s="1834"/>
      <c r="L234" s="1831"/>
      <c r="M234" s="1841"/>
      <c r="N234" s="2"/>
      <c r="O234" s="1834"/>
      <c r="P234" s="1831"/>
      <c r="Q234" s="1841"/>
      <c r="R234" s="1831"/>
      <c r="S234" s="1834"/>
      <c r="T234" s="1831"/>
      <c r="U234" s="1841"/>
      <c r="V234" s="1833"/>
    </row>
    <row r="235" spans="2:22" ht="15.75" hidden="1">
      <c r="C235" s="1829"/>
      <c r="D235" s="1849" t="s">
        <v>4992</v>
      </c>
      <c r="E235" s="1831"/>
      <c r="F235" s="1843">
        <v>2044510</v>
      </c>
      <c r="G235" s="1843">
        <v>0</v>
      </c>
      <c r="H235" s="1843">
        <v>2044510</v>
      </c>
      <c r="I235" s="1843">
        <v>2044510</v>
      </c>
      <c r="J235" s="1831"/>
      <c r="K235" s="1849" t="s">
        <v>5048</v>
      </c>
      <c r="L235" s="2"/>
      <c r="M235" s="1843">
        <v>323000</v>
      </c>
      <c r="N235" s="2"/>
      <c r="O235" s="1849" t="s">
        <v>4993</v>
      </c>
      <c r="P235" s="2"/>
      <c r="Q235" s="1843">
        <v>390641.89</v>
      </c>
      <c r="R235" s="1831"/>
      <c r="S235" s="1849"/>
      <c r="T235" s="2"/>
      <c r="U235" s="1843">
        <v>0</v>
      </c>
      <c r="V235" s="1833"/>
    </row>
    <row r="236" spans="2:22" ht="15.75" hidden="1">
      <c r="C236" s="1829"/>
      <c r="D236" s="1849" t="s">
        <v>5059</v>
      </c>
      <c r="E236" s="1851"/>
      <c r="F236" s="1843">
        <v>0</v>
      </c>
      <c r="G236" s="1844">
        <v>247500</v>
      </c>
      <c r="H236" s="1843">
        <v>247500</v>
      </c>
      <c r="I236" s="1843">
        <v>0</v>
      </c>
      <c r="J236" s="1831"/>
      <c r="K236" s="1849"/>
      <c r="L236" s="2"/>
      <c r="M236" s="1843"/>
      <c r="N236" s="2"/>
      <c r="O236" s="1849"/>
      <c r="P236" s="2"/>
      <c r="Q236" s="1843"/>
      <c r="R236" s="1831"/>
      <c r="S236" s="1849"/>
      <c r="T236" s="2"/>
      <c r="U236" s="1843"/>
      <c r="V236" s="1833"/>
    </row>
    <row r="237" spans="2:22" ht="15.75" hidden="1">
      <c r="C237" s="1829"/>
      <c r="D237" s="1849" t="s">
        <v>4996</v>
      </c>
      <c r="E237" s="1852"/>
      <c r="F237" s="1843">
        <v>0</v>
      </c>
      <c r="G237" s="1843">
        <v>300000</v>
      </c>
      <c r="H237" s="1843">
        <v>300000</v>
      </c>
      <c r="I237" s="1843">
        <v>300000</v>
      </c>
      <c r="J237" s="1831"/>
      <c r="K237" s="1849"/>
      <c r="L237" s="2"/>
      <c r="M237" s="1843"/>
      <c r="N237" s="2"/>
      <c r="O237" s="1849"/>
      <c r="P237" s="2"/>
      <c r="Q237" s="1843"/>
      <c r="R237" s="1831"/>
      <c r="S237" s="1849"/>
      <c r="T237" s="2"/>
      <c r="U237" s="1843"/>
      <c r="V237" s="1833"/>
    </row>
    <row r="238" spans="2:22" ht="15.75" hidden="1">
      <c r="B238" s="1845"/>
      <c r="C238" s="1829"/>
      <c r="D238" s="1849" t="s">
        <v>5088</v>
      </c>
      <c r="E238" s="1846">
        <v>188272.73205472744</v>
      </c>
      <c r="F238" s="1850">
        <v>677781.83539701882</v>
      </c>
      <c r="G238" s="1844">
        <v>606322.65460298117</v>
      </c>
      <c r="H238" s="1843">
        <v>1284104.49</v>
      </c>
      <c r="I238" s="1843">
        <v>1113304.0893750002</v>
      </c>
      <c r="J238" s="1831" t="s">
        <v>4999</v>
      </c>
      <c r="K238" s="1849" t="s">
        <v>5049</v>
      </c>
      <c r="L238" s="1831"/>
      <c r="M238" s="1843">
        <v>1721510</v>
      </c>
      <c r="N238" s="2"/>
      <c r="O238" s="1849" t="s">
        <v>5000</v>
      </c>
      <c r="P238" s="1831"/>
      <c r="Q238" s="1843"/>
      <c r="R238" s="1831"/>
      <c r="S238" s="1853"/>
      <c r="T238" s="1831"/>
      <c r="U238" s="1843"/>
      <c r="V238" s="1833"/>
    </row>
    <row r="239" spans="2:22" ht="15.75" hidden="1">
      <c r="C239" s="1829"/>
      <c r="D239" s="1849" t="s">
        <v>5001</v>
      </c>
      <c r="E239" s="1846"/>
      <c r="F239" s="1850"/>
      <c r="G239" s="1844">
        <v>0</v>
      </c>
      <c r="H239" s="1843">
        <v>0</v>
      </c>
      <c r="I239" s="1843">
        <v>250000</v>
      </c>
      <c r="J239" s="1831"/>
      <c r="K239" s="1849"/>
      <c r="L239" s="1831"/>
      <c r="M239" s="1850"/>
      <c r="N239" s="2"/>
      <c r="O239" s="1849"/>
      <c r="P239" s="1831"/>
      <c r="Q239" s="1843"/>
      <c r="R239" s="1831"/>
      <c r="S239" s="1853"/>
      <c r="T239" s="1831"/>
      <c r="U239" s="1843"/>
      <c r="V239" s="1833"/>
    </row>
    <row r="240" spans="2:22" ht="15.75" hidden="1">
      <c r="C240" s="1829"/>
      <c r="D240" s="1849" t="s">
        <v>5002</v>
      </c>
      <c r="E240" s="1846"/>
      <c r="F240" s="1843">
        <v>245000</v>
      </c>
      <c r="G240" s="1843">
        <v>798199.99999999988</v>
      </c>
      <c r="H240" s="1843">
        <v>1043199.9999999999</v>
      </c>
      <c r="I240" s="1843">
        <v>817000</v>
      </c>
      <c r="J240" s="1831"/>
      <c r="K240" s="1849" t="s">
        <v>5003</v>
      </c>
      <c r="L240" s="2"/>
      <c r="M240" s="1843">
        <v>867000</v>
      </c>
      <c r="N240" s="2"/>
      <c r="O240" s="1849" t="s">
        <v>5004</v>
      </c>
      <c r="P240" s="1831"/>
      <c r="Q240" s="1843"/>
      <c r="R240" s="1831"/>
      <c r="S240" s="1853"/>
      <c r="T240" s="1831"/>
      <c r="U240" s="1843"/>
      <c r="V240" s="1833"/>
    </row>
    <row r="241" spans="3:22" ht="16.5" hidden="1" thickBot="1">
      <c r="C241" s="1829"/>
      <c r="D241" s="1849"/>
      <c r="E241" s="1846"/>
      <c r="F241" s="1856"/>
      <c r="G241" s="1843"/>
      <c r="H241" s="1856"/>
      <c r="I241" s="1843"/>
      <c r="J241" s="1831"/>
      <c r="K241" s="1849" t="s">
        <v>5005</v>
      </c>
      <c r="L241" s="2"/>
      <c r="M241" s="1843">
        <v>13552</v>
      </c>
      <c r="N241" s="2"/>
      <c r="O241" s="1849" t="s">
        <v>5006</v>
      </c>
      <c r="P241" s="1831"/>
      <c r="Q241" s="1843"/>
      <c r="R241" s="1831"/>
      <c r="S241" s="1857"/>
      <c r="T241" s="1831"/>
      <c r="U241" s="1843"/>
      <c r="V241" s="1833"/>
    </row>
    <row r="242" spans="3:22" ht="15.75" hidden="1">
      <c r="C242" s="1829"/>
      <c r="D242" s="1849" t="s">
        <v>5007</v>
      </c>
      <c r="E242" s="1846"/>
      <c r="F242" s="1843"/>
      <c r="G242" s="1843"/>
      <c r="H242" s="1843"/>
      <c r="I242" s="1843"/>
      <c r="J242" s="1831" t="s">
        <v>5030</v>
      </c>
      <c r="K242" s="1849"/>
      <c r="L242" s="2"/>
      <c r="M242" s="1843"/>
      <c r="N242" s="2"/>
      <c r="O242" s="1849"/>
      <c r="P242" s="1831"/>
      <c r="Q242" s="1843"/>
      <c r="R242" s="1831"/>
      <c r="S242" s="1857"/>
      <c r="T242" s="1831"/>
      <c r="U242" s="1843"/>
      <c r="V242" s="1833"/>
    </row>
    <row r="243" spans="3:22" ht="15.75" hidden="1">
      <c r="C243" s="1829"/>
      <c r="D243" s="1849" t="s">
        <v>5008</v>
      </c>
      <c r="E243" s="2"/>
      <c r="F243" s="1850">
        <v>80000</v>
      </c>
      <c r="G243" s="1843">
        <v>181</v>
      </c>
      <c r="H243" s="1843">
        <v>80181</v>
      </c>
      <c r="I243" s="1843">
        <v>80181</v>
      </c>
      <c r="J243" s="1831"/>
      <c r="K243" s="2" t="s">
        <v>5009</v>
      </c>
      <c r="L243" s="2"/>
      <c r="M243" s="1843">
        <v>190940</v>
      </c>
      <c r="N243" s="2"/>
      <c r="O243" s="1849" t="s">
        <v>5006</v>
      </c>
      <c r="P243" s="1831"/>
      <c r="Q243" s="1843"/>
      <c r="R243" s="1831"/>
      <c r="S243" s="1857"/>
      <c r="T243" s="1831"/>
      <c r="U243" s="1843"/>
      <c r="V243" s="1833"/>
    </row>
    <row r="244" spans="3:22" ht="15.75" hidden="1">
      <c r="C244" s="1829"/>
      <c r="D244" s="1849" t="s">
        <v>5010</v>
      </c>
      <c r="E244" s="1831"/>
      <c r="F244" s="1843">
        <v>40000</v>
      </c>
      <c r="G244" s="1843">
        <v>10000</v>
      </c>
      <c r="H244" s="1843">
        <v>50000</v>
      </c>
      <c r="I244" s="1843">
        <v>50000</v>
      </c>
      <c r="J244" s="1831" t="s">
        <v>5011</v>
      </c>
      <c r="L244" s="2"/>
      <c r="M244" s="1843"/>
      <c r="N244" s="1843"/>
      <c r="O244" s="1849"/>
      <c r="P244" s="1831"/>
      <c r="Q244" s="1843"/>
      <c r="R244" s="1831"/>
      <c r="S244" s="1849"/>
      <c r="T244" s="1831"/>
      <c r="U244" s="2"/>
      <c r="V244" s="1833"/>
    </row>
    <row r="245" spans="3:22" ht="15.75" hidden="1">
      <c r="C245" s="1829"/>
      <c r="D245" s="1849" t="s">
        <v>5012</v>
      </c>
      <c r="E245" s="1831"/>
      <c r="F245" s="1843">
        <v>0</v>
      </c>
      <c r="G245" s="1843">
        <v>0</v>
      </c>
      <c r="H245" s="1843"/>
      <c r="I245" s="1843">
        <v>0</v>
      </c>
      <c r="J245" s="1831" t="s">
        <v>5013</v>
      </c>
      <c r="K245" s="1858" t="s">
        <v>5014</v>
      </c>
      <c r="L245" s="2"/>
      <c r="M245" s="1843"/>
      <c r="N245" s="1843"/>
      <c r="O245" s="1849"/>
      <c r="P245" s="1831"/>
      <c r="Q245" s="1843"/>
      <c r="R245" s="1831"/>
      <c r="S245" s="1849"/>
      <c r="T245" s="1831"/>
      <c r="U245" s="2"/>
      <c r="V245" s="1833"/>
    </row>
    <row r="246" spans="3:22" ht="15.75" hidden="1">
      <c r="C246" s="1829"/>
      <c r="D246" s="1849" t="s">
        <v>5074</v>
      </c>
      <c r="E246" s="1831"/>
      <c r="F246" s="1844"/>
      <c r="G246" s="1843">
        <v>161000</v>
      </c>
      <c r="H246" s="1843">
        <v>161000</v>
      </c>
      <c r="I246" s="1843">
        <v>161000</v>
      </c>
      <c r="J246" s="1831" t="s">
        <v>5013</v>
      </c>
      <c r="K246" s="1849" t="s">
        <v>5016</v>
      </c>
      <c r="L246" s="2"/>
      <c r="M246" s="1843"/>
      <c r="N246" s="1843"/>
      <c r="O246" s="1849"/>
      <c r="P246" s="1831"/>
      <c r="Q246" s="1843"/>
      <c r="R246" s="1831"/>
      <c r="S246" s="1849"/>
      <c r="T246" s="1831"/>
      <c r="U246" s="2"/>
      <c r="V246" s="1833"/>
    </row>
    <row r="247" spans="3:22" ht="15.75" hidden="1">
      <c r="C247" s="1829"/>
      <c r="D247" s="1849" t="s">
        <v>5017</v>
      </c>
      <c r="E247" s="1859"/>
      <c r="F247" s="1850">
        <v>400000</v>
      </c>
      <c r="G247" s="1844">
        <v>800000</v>
      </c>
      <c r="H247" s="1843">
        <v>1200000</v>
      </c>
      <c r="I247" s="1843">
        <v>2000000</v>
      </c>
      <c r="J247" s="1860"/>
      <c r="K247" s="1849" t="s">
        <v>5018</v>
      </c>
      <c r="L247" s="639"/>
      <c r="M247" s="1843"/>
      <c r="N247" s="2"/>
      <c r="O247" s="1849"/>
      <c r="P247" s="2"/>
      <c r="Q247" s="1843"/>
      <c r="R247" s="1831"/>
      <c r="S247" s="1849"/>
      <c r="T247" s="2"/>
      <c r="U247" s="2"/>
      <c r="V247" s="1833"/>
    </row>
    <row r="248" spans="3:22" ht="15.75" hidden="1">
      <c r="C248" s="1829"/>
      <c r="D248" s="1849" t="s">
        <v>5019</v>
      </c>
      <c r="E248" s="1859"/>
      <c r="F248" s="1843">
        <v>580000</v>
      </c>
      <c r="G248" s="1844">
        <v>-235000</v>
      </c>
      <c r="H248" s="1843">
        <v>345000</v>
      </c>
      <c r="I248" s="1843">
        <v>400000</v>
      </c>
      <c r="J248" s="1860" t="s">
        <v>5097</v>
      </c>
      <c r="K248" s="1849" t="s">
        <v>5021</v>
      </c>
      <c r="L248" s="639"/>
      <c r="M248" s="1843"/>
      <c r="N248" s="2"/>
      <c r="O248" s="1849"/>
      <c r="P248" s="2"/>
      <c r="Q248" s="1843"/>
      <c r="R248" s="1831"/>
      <c r="S248" s="1849"/>
      <c r="T248" s="2"/>
      <c r="U248" s="2"/>
      <c r="V248" s="1833"/>
    </row>
    <row r="249" spans="3:22" ht="15.75" hidden="1">
      <c r="C249" s="1829"/>
      <c r="D249" s="1847" t="s">
        <v>5022</v>
      </c>
      <c r="E249" s="1901">
        <v>100000</v>
      </c>
      <c r="F249" s="1844">
        <v>350000</v>
      </c>
      <c r="G249" s="1844">
        <v>454500</v>
      </c>
      <c r="H249" s="1844">
        <v>804500</v>
      </c>
      <c r="I249" s="1844">
        <v>804500</v>
      </c>
      <c r="J249" s="1902" t="s">
        <v>5077</v>
      </c>
      <c r="K249" s="1849" t="s">
        <v>5023</v>
      </c>
      <c r="L249" s="639"/>
      <c r="M249" s="1843"/>
      <c r="N249" s="2"/>
      <c r="O249" s="1849"/>
      <c r="P249" s="2"/>
      <c r="Q249" s="1843"/>
      <c r="R249" s="1831"/>
      <c r="S249" s="1849"/>
      <c r="T249" s="2"/>
      <c r="U249" s="2"/>
      <c r="V249" s="1833"/>
    </row>
    <row r="250" spans="3:22" ht="16.5" hidden="1" thickBot="1">
      <c r="C250" s="1829"/>
      <c r="D250" s="1849" t="s">
        <v>5024</v>
      </c>
      <c r="E250" s="1846"/>
      <c r="F250" s="1856"/>
      <c r="G250" s="1843">
        <v>93049</v>
      </c>
      <c r="H250" s="1856">
        <v>93049</v>
      </c>
      <c r="I250" s="1843">
        <v>93049</v>
      </c>
      <c r="J250" s="1831"/>
      <c r="K250" s="2"/>
      <c r="L250" s="2"/>
      <c r="M250" s="2"/>
      <c r="N250" s="2"/>
      <c r="O250" s="1849"/>
      <c r="P250" s="2"/>
      <c r="Q250" s="1843"/>
      <c r="R250" s="1831"/>
      <c r="S250" s="1849"/>
      <c r="T250" s="2"/>
      <c r="U250" s="2"/>
      <c r="V250" s="1833"/>
    </row>
    <row r="251" spans="3:22" ht="15.75" hidden="1">
      <c r="C251" s="1829"/>
      <c r="D251" s="1849" t="s">
        <v>5025</v>
      </c>
      <c r="E251" s="1846">
        <v>25000</v>
      </c>
      <c r="F251" s="1843">
        <v>89125</v>
      </c>
      <c r="G251" s="1843">
        <v>0</v>
      </c>
      <c r="H251" s="1843">
        <v>89125</v>
      </c>
      <c r="I251" s="1843">
        <v>89125</v>
      </c>
      <c r="J251" s="1831" t="s">
        <v>5090</v>
      </c>
      <c r="K251" s="639"/>
      <c r="L251" s="2"/>
      <c r="M251" s="2"/>
      <c r="N251" s="2"/>
      <c r="O251" s="1849"/>
      <c r="P251" s="2"/>
      <c r="Q251" s="1843"/>
      <c r="R251" s="1831"/>
      <c r="S251" s="1849"/>
      <c r="T251" s="2"/>
      <c r="U251" s="2"/>
      <c r="V251" s="1833"/>
    </row>
    <row r="252" spans="3:22" ht="15.75" hidden="1">
      <c r="C252" s="1829"/>
      <c r="D252" s="1849" t="s">
        <v>5026</v>
      </c>
      <c r="E252" s="1846">
        <v>21383</v>
      </c>
      <c r="F252" s="1843">
        <v>76230.395000000004</v>
      </c>
      <c r="G252" s="1843">
        <v>0</v>
      </c>
      <c r="H252" s="1843">
        <v>76230.395000000004</v>
      </c>
      <c r="I252" s="1843">
        <v>76230.395000000004</v>
      </c>
      <c r="J252" s="1831" t="s">
        <v>5052</v>
      </c>
      <c r="K252" s="1866">
        <v>3.5</v>
      </c>
      <c r="L252" s="2"/>
      <c r="M252" s="2"/>
      <c r="N252" s="2"/>
      <c r="O252" s="1849"/>
      <c r="P252" s="2"/>
      <c r="Q252" s="1843"/>
      <c r="R252" s="1831"/>
      <c r="S252" s="1849"/>
      <c r="T252" s="2"/>
      <c r="U252" s="2"/>
      <c r="V252" s="1833"/>
    </row>
    <row r="253" spans="3:22" ht="15.75" hidden="1">
      <c r="C253" s="1829"/>
      <c r="D253" s="1849" t="s">
        <v>5028</v>
      </c>
      <c r="E253" s="1846"/>
      <c r="F253" s="1843">
        <v>840000</v>
      </c>
      <c r="G253" s="1843">
        <v>-702000</v>
      </c>
      <c r="H253" s="1843">
        <v>138000</v>
      </c>
      <c r="I253" s="1843">
        <v>138000</v>
      </c>
      <c r="J253" s="1831" t="s">
        <v>5098</v>
      </c>
      <c r="K253" s="1867"/>
      <c r="L253" s="2"/>
      <c r="M253" s="2"/>
      <c r="N253" s="2"/>
      <c r="O253" s="1849"/>
      <c r="P253" s="2"/>
      <c r="Q253" s="1843"/>
      <c r="R253" s="1831"/>
      <c r="S253" s="1849"/>
      <c r="T253" s="2"/>
      <c r="U253" s="2"/>
      <c r="V253" s="1833"/>
    </row>
    <row r="254" spans="3:22" ht="15.75" hidden="1">
      <c r="C254" s="1829"/>
      <c r="D254" s="1849" t="s">
        <v>2167</v>
      </c>
      <c r="E254" s="1846"/>
      <c r="F254" s="1843"/>
      <c r="G254" s="1843"/>
      <c r="H254" s="1843"/>
      <c r="I254" s="1843"/>
      <c r="J254" s="1859" t="s">
        <v>5030</v>
      </c>
      <c r="K254" s="1867"/>
      <c r="L254" s="2"/>
      <c r="M254" s="2"/>
      <c r="N254" s="2"/>
      <c r="O254" s="1849"/>
      <c r="P254" s="2"/>
      <c r="Q254" s="1843"/>
      <c r="R254" s="1831"/>
      <c r="S254" s="1849"/>
      <c r="T254" s="2"/>
      <c r="U254" s="2"/>
      <c r="V254" s="1833"/>
    </row>
    <row r="255" spans="3:22" ht="15.75" hidden="1">
      <c r="C255" s="1829"/>
      <c r="D255" s="1849" t="s">
        <v>5031</v>
      </c>
      <c r="E255" s="1846">
        <v>56000</v>
      </c>
      <c r="F255" s="1843">
        <v>196000</v>
      </c>
      <c r="G255" s="1844">
        <v>-169248.44</v>
      </c>
      <c r="H255" s="1843">
        <v>26751.559999999998</v>
      </c>
      <c r="I255" s="1843">
        <v>0</v>
      </c>
      <c r="J255" s="1831"/>
      <c r="K255" s="1867"/>
      <c r="L255" s="2"/>
      <c r="M255" s="2"/>
      <c r="N255" s="2"/>
      <c r="O255" s="1849"/>
      <c r="P255" s="2"/>
      <c r="Q255" s="1843"/>
      <c r="R255" s="1831"/>
      <c r="S255" s="1849"/>
      <c r="T255" s="2"/>
      <c r="U255" s="2"/>
      <c r="V255" s="1833"/>
    </row>
    <row r="256" spans="3:22" ht="15.75" hidden="1">
      <c r="C256" s="1829"/>
      <c r="D256" s="1849" t="s">
        <v>5032</v>
      </c>
      <c r="E256" s="1846">
        <v>25000</v>
      </c>
      <c r="F256" s="1873">
        <v>87500</v>
      </c>
      <c r="G256" s="1843">
        <v>15285</v>
      </c>
      <c r="H256" s="1870">
        <v>102785</v>
      </c>
      <c r="I256" s="1843">
        <v>102785</v>
      </c>
      <c r="J256" s="1871"/>
      <c r="K256" s="2"/>
      <c r="L256" s="2"/>
      <c r="M256" s="1872"/>
      <c r="N256" s="2"/>
      <c r="O256" s="2"/>
      <c r="P256" s="2"/>
      <c r="Q256" s="1872"/>
      <c r="R256" s="1831"/>
      <c r="S256" s="2"/>
      <c r="T256" s="2"/>
      <c r="U256" s="894"/>
      <c r="V256" s="1833"/>
    </row>
    <row r="257" spans="3:24" ht="15.75" hidden="1">
      <c r="C257" s="1829"/>
      <c r="D257" s="1849" t="s">
        <v>5034</v>
      </c>
      <c r="E257" s="1846">
        <v>66860</v>
      </c>
      <c r="F257" s="1843">
        <v>234010</v>
      </c>
      <c r="G257" s="1843"/>
      <c r="H257" s="1873"/>
      <c r="I257" s="1843"/>
      <c r="J257" s="1871" t="s">
        <v>5099</v>
      </c>
      <c r="K257" s="2"/>
      <c r="L257" s="2"/>
      <c r="M257" s="1843"/>
      <c r="N257" s="2"/>
      <c r="O257" s="2"/>
      <c r="P257" s="2"/>
      <c r="Q257" s="1843"/>
      <c r="R257" s="1831"/>
      <c r="S257" s="2"/>
      <c r="T257" s="2"/>
      <c r="U257" s="2"/>
      <c r="V257" s="1833"/>
    </row>
    <row r="258" spans="3:24" ht="16.5" hidden="1" thickBot="1">
      <c r="C258" s="1829"/>
      <c r="D258" s="1849" t="s">
        <v>5036</v>
      </c>
      <c r="E258" s="1846"/>
      <c r="F258" s="1875">
        <v>0</v>
      </c>
      <c r="G258" s="1843"/>
      <c r="H258" s="1873"/>
      <c r="I258" s="1843"/>
      <c r="J258" s="1871"/>
      <c r="K258" s="2"/>
      <c r="L258" s="2"/>
      <c r="M258" s="1843"/>
      <c r="N258" s="2"/>
      <c r="O258" s="2"/>
      <c r="P258" s="2"/>
      <c r="Q258" s="1843"/>
      <c r="R258" s="1831"/>
      <c r="S258" s="2"/>
      <c r="T258" s="2"/>
      <c r="U258" s="2"/>
      <c r="V258" s="1833"/>
    </row>
    <row r="259" spans="3:24" ht="15.75" hidden="1">
      <c r="C259" s="1829"/>
      <c r="D259" s="1876"/>
      <c r="E259" s="2"/>
      <c r="F259" s="1877"/>
      <c r="G259" s="1877"/>
      <c r="H259" s="1877"/>
      <c r="I259" s="1877"/>
      <c r="J259" s="1878"/>
      <c r="K259" s="1843"/>
      <c r="L259" s="2"/>
      <c r="M259" s="2"/>
      <c r="N259" s="2"/>
      <c r="O259" s="1843"/>
      <c r="P259" s="2"/>
      <c r="Q259" s="2"/>
      <c r="R259" s="1831"/>
      <c r="S259" s="2"/>
      <c r="T259" s="2"/>
      <c r="U259" s="2"/>
      <c r="V259" s="1833"/>
    </row>
    <row r="260" spans="3:24" ht="15.75" hidden="1">
      <c r="C260" s="1829"/>
      <c r="D260" s="2"/>
      <c r="E260" s="2"/>
      <c r="F260" s="1879">
        <v>7422307.2303970186</v>
      </c>
      <c r="G260" s="1880"/>
      <c r="H260" s="1879">
        <v>10031752.753043344</v>
      </c>
      <c r="I260" s="1880"/>
      <c r="J260" s="1843"/>
      <c r="K260" s="1881">
        <v>7422307.2303970186</v>
      </c>
      <c r="L260" s="2"/>
      <c r="M260" s="1879">
        <v>3116002</v>
      </c>
      <c r="N260" s="2"/>
      <c r="O260" s="1843"/>
      <c r="P260" s="2"/>
      <c r="Q260" s="1879"/>
      <c r="R260" s="1831"/>
      <c r="S260" s="2"/>
      <c r="T260" s="2"/>
      <c r="U260" s="894"/>
      <c r="V260" s="1833"/>
    </row>
    <row r="261" spans="3:24" ht="15.75" hidden="1">
      <c r="C261" s="1829"/>
      <c r="D261" s="2"/>
      <c r="E261" s="2"/>
      <c r="F261" s="1880"/>
      <c r="G261" s="1880"/>
      <c r="H261" s="1880"/>
      <c r="I261" s="1880"/>
      <c r="J261" s="1882">
        <v>13741073.23039702</v>
      </c>
      <c r="K261" s="2"/>
      <c r="L261" s="2"/>
      <c r="M261" s="1880"/>
      <c r="N261" s="2"/>
      <c r="O261" s="1843"/>
      <c r="P261" s="2"/>
      <c r="Q261" s="1880"/>
      <c r="R261" s="1831"/>
      <c r="S261" s="2"/>
      <c r="T261" s="2"/>
      <c r="U261" s="1880"/>
      <c r="V261" s="1833"/>
    </row>
    <row r="262" spans="3:24" ht="15.75" hidden="1">
      <c r="C262" s="1829"/>
      <c r="D262" s="2" t="s">
        <v>5037</v>
      </c>
      <c r="E262" s="2"/>
      <c r="F262" s="1879">
        <v>-2044510</v>
      </c>
      <c r="G262" s="1880"/>
      <c r="H262" s="1879">
        <v>-2044510</v>
      </c>
      <c r="I262" s="1880"/>
      <c r="J262" s="1884">
        <v>-13368953</v>
      </c>
      <c r="K262" s="1849" t="s">
        <v>5038</v>
      </c>
      <c r="L262" s="2"/>
      <c r="M262" s="1879">
        <v>-2044510</v>
      </c>
      <c r="N262" s="2"/>
      <c r="O262" s="1843"/>
      <c r="P262" s="2"/>
      <c r="Q262" s="1879"/>
      <c r="R262" s="1831"/>
      <c r="S262" s="2"/>
      <c r="T262" s="2"/>
      <c r="U262" s="894"/>
      <c r="V262" s="1833"/>
    </row>
    <row r="263" spans="3:24" ht="15.75" hidden="1">
      <c r="C263" s="1829"/>
      <c r="D263" s="2"/>
      <c r="E263" s="2"/>
      <c r="F263" s="1880"/>
      <c r="G263" s="1880"/>
      <c r="H263" s="1880"/>
      <c r="I263" s="1880"/>
      <c r="J263" s="1831"/>
      <c r="K263" s="2"/>
      <c r="L263" s="2"/>
      <c r="N263" s="1881"/>
      <c r="O263" s="1843"/>
      <c r="P263" s="2"/>
      <c r="R263" s="1831"/>
      <c r="S263" s="2"/>
      <c r="T263" s="2"/>
      <c r="U263" s="1880"/>
      <c r="V263" s="1833"/>
    </row>
    <row r="264" spans="3:24" ht="16.5" hidden="1" thickBot="1">
      <c r="C264" s="1829"/>
      <c r="D264" s="1886" t="s">
        <v>5100</v>
      </c>
      <c r="E264" s="2"/>
      <c r="F264" s="1887">
        <v>5377797.2303970186</v>
      </c>
      <c r="G264" s="1888"/>
      <c r="H264" s="1889">
        <v>7987242.7530433442</v>
      </c>
      <c r="I264" s="1888"/>
      <c r="J264" s="1843"/>
      <c r="K264" s="2"/>
      <c r="L264" s="2"/>
      <c r="M264" s="1889">
        <v>1071492</v>
      </c>
      <c r="N264" s="2"/>
      <c r="O264" s="1843"/>
      <c r="P264" s="2"/>
      <c r="Q264" s="1889">
        <v>390641.89</v>
      </c>
      <c r="R264" s="1831"/>
      <c r="S264" s="2"/>
      <c r="T264" s="2"/>
      <c r="U264" s="1890">
        <v>0</v>
      </c>
      <c r="V264" s="1833"/>
    </row>
    <row r="265" spans="3:24" ht="15.75" hidden="1">
      <c r="C265" s="1829"/>
      <c r="D265" s="1886" t="s">
        <v>5040</v>
      </c>
      <c r="E265" s="2"/>
      <c r="F265" s="1891">
        <v>6318766</v>
      </c>
      <c r="G265" s="1888"/>
      <c r="H265" s="1888"/>
      <c r="I265" s="1888"/>
      <c r="J265" s="1843"/>
      <c r="K265" s="2"/>
      <c r="L265" s="2"/>
      <c r="M265" s="1888"/>
      <c r="N265" s="2"/>
      <c r="O265" s="1843"/>
      <c r="P265" s="2"/>
      <c r="Q265" s="1888"/>
      <c r="R265" s="1831"/>
      <c r="S265" s="2"/>
      <c r="T265" s="2"/>
      <c r="U265" s="1880"/>
      <c r="V265" s="1833"/>
    </row>
    <row r="266" spans="3:24" ht="16.5" hidden="1" thickBot="1">
      <c r="C266" s="1892"/>
      <c r="D266" s="1893" t="s">
        <v>5101</v>
      </c>
      <c r="E266" s="1894"/>
      <c r="F266" s="1895">
        <v>11696563.23039702</v>
      </c>
      <c r="G266" s="1896"/>
      <c r="H266" s="1896"/>
      <c r="I266" s="1896"/>
      <c r="J266" s="1897"/>
      <c r="K266" s="1894"/>
      <c r="L266" s="1894"/>
      <c r="M266" s="1896"/>
      <c r="N266" s="1894"/>
      <c r="O266" s="1894"/>
      <c r="P266" s="1894"/>
      <c r="Q266" s="1896"/>
      <c r="R266" s="1898"/>
      <c r="S266" s="1894"/>
      <c r="T266" s="1894"/>
      <c r="U266" s="1896"/>
      <c r="V266" s="1899"/>
    </row>
    <row r="267" spans="3:24" ht="15.75" hidden="1">
      <c r="C267" s="2"/>
      <c r="D267" s="1903"/>
      <c r="E267" s="2"/>
      <c r="F267" s="1904"/>
      <c r="G267" s="1880"/>
      <c r="H267" s="1880"/>
      <c r="I267" s="1880"/>
      <c r="J267" s="1884"/>
      <c r="K267" s="2"/>
      <c r="L267" s="2"/>
      <c r="M267" s="1880"/>
      <c r="N267" s="2"/>
      <c r="O267" s="2"/>
      <c r="P267" s="2"/>
      <c r="Q267" s="1880"/>
      <c r="R267" s="1831"/>
      <c r="S267" s="2"/>
      <c r="T267" s="2"/>
      <c r="U267" s="1880"/>
      <c r="V267" s="2"/>
    </row>
    <row r="268" spans="3:24" ht="15.75" thickBot="1">
      <c r="D268" s="1821" t="s">
        <v>5102</v>
      </c>
      <c r="X268" s="1822"/>
    </row>
    <row r="269" spans="3:24" ht="15.75">
      <c r="C269" s="1823"/>
      <c r="D269" s="1824"/>
      <c r="E269" s="1825"/>
      <c r="F269" s="1825"/>
      <c r="G269" s="1825"/>
      <c r="H269" s="1825"/>
      <c r="I269" s="1825"/>
      <c r="J269" s="1825"/>
      <c r="K269" s="1826"/>
      <c r="L269" s="1826"/>
      <c r="M269" s="1826"/>
      <c r="N269" s="1826"/>
      <c r="O269" s="1826"/>
      <c r="P269" s="1826"/>
      <c r="Q269" s="1826"/>
      <c r="R269" s="1826"/>
      <c r="S269" s="1826"/>
      <c r="T269" s="1826"/>
      <c r="U269" s="1826"/>
      <c r="V269" s="1827"/>
    </row>
    <row r="270" spans="3:24" ht="15.75">
      <c r="C270" s="1829"/>
      <c r="D270" s="1830" t="s">
        <v>5103</v>
      </c>
      <c r="E270" s="1831"/>
      <c r="F270" s="1831"/>
      <c r="G270" s="1831"/>
      <c r="H270" s="1831"/>
      <c r="I270" s="1831"/>
      <c r="J270" s="1832"/>
      <c r="K270" s="2"/>
      <c r="L270" s="2"/>
      <c r="M270" s="2"/>
      <c r="N270" s="2"/>
      <c r="O270" s="2"/>
      <c r="P270" s="2"/>
      <c r="Q270" s="2"/>
      <c r="R270" s="1831"/>
      <c r="S270" s="2"/>
      <c r="T270" s="2"/>
      <c r="U270" s="2"/>
      <c r="V270" s="1833"/>
    </row>
    <row r="271" spans="3:24" ht="15.75">
      <c r="C271" s="1829"/>
      <c r="D271" s="1834"/>
      <c r="E271" s="1831"/>
      <c r="F271" s="1831"/>
      <c r="G271" s="1831"/>
      <c r="H271" s="1831"/>
      <c r="I271" s="1831"/>
      <c r="J271" s="1832"/>
      <c r="K271" s="2"/>
      <c r="L271" s="2"/>
      <c r="M271" s="2"/>
      <c r="N271" s="2"/>
      <c r="O271" s="2"/>
      <c r="P271" s="2"/>
      <c r="Q271" s="2"/>
      <c r="R271" s="1831"/>
      <c r="S271" s="2"/>
      <c r="T271" s="2"/>
      <c r="U271" s="2"/>
      <c r="V271" s="1833"/>
    </row>
    <row r="272" spans="3:24" ht="18.75">
      <c r="C272" s="1829"/>
      <c r="D272" s="1835"/>
      <c r="E272" s="1835"/>
      <c r="F272" s="1835"/>
      <c r="G272" s="1835"/>
      <c r="H272" s="1835"/>
      <c r="I272" s="1835"/>
      <c r="J272" s="1836"/>
      <c r="K272" s="1835"/>
      <c r="L272" s="1835"/>
      <c r="M272" s="1835"/>
      <c r="N272" s="1835"/>
      <c r="O272" s="1835"/>
      <c r="P272" s="1835"/>
      <c r="Q272" s="1835"/>
      <c r="R272" s="1835"/>
      <c r="S272" s="1835"/>
      <c r="T272" s="1835"/>
      <c r="U272" s="1835"/>
      <c r="V272" s="1833"/>
    </row>
    <row r="273" spans="1:24" ht="19.5" thickBot="1">
      <c r="C273" s="1829"/>
      <c r="D273" s="1837" t="s">
        <v>4983</v>
      </c>
      <c r="E273" s="1835"/>
      <c r="F273" s="1838" t="s">
        <v>5104</v>
      </c>
      <c r="G273" s="1839"/>
      <c r="H273" s="1838"/>
      <c r="I273" s="1839"/>
      <c r="J273" s="1835"/>
      <c r="K273" s="1837" t="s">
        <v>4985</v>
      </c>
      <c r="L273" s="1835"/>
      <c r="M273" s="1838" t="s">
        <v>5104</v>
      </c>
      <c r="N273" s="1835"/>
      <c r="O273" s="1837" t="s">
        <v>4986</v>
      </c>
      <c r="P273" s="1835"/>
      <c r="Q273" s="1838" t="str">
        <f>M273</f>
        <v>31.12.22</v>
      </c>
      <c r="R273" s="1835"/>
      <c r="S273" s="1837" t="s">
        <v>4987</v>
      </c>
      <c r="T273" s="1835"/>
      <c r="U273" s="1838" t="str">
        <f>Q273</f>
        <v>31.12.22</v>
      </c>
      <c r="V273" s="1833"/>
    </row>
    <row r="274" spans="1:24" ht="15.75">
      <c r="C274" s="1829"/>
      <c r="D274" s="1840" t="s">
        <v>4988</v>
      </c>
      <c r="E274" s="1831"/>
      <c r="F274" s="1841"/>
      <c r="G274" s="1841"/>
      <c r="H274" s="1841"/>
      <c r="I274" s="1841"/>
      <c r="J274" s="1831"/>
      <c r="K274" s="1834"/>
      <c r="L274" s="1831"/>
      <c r="M274" s="1841"/>
      <c r="N274" s="2"/>
      <c r="O274" s="1834"/>
      <c r="P274" s="1831"/>
      <c r="Q274" s="1841"/>
      <c r="R274" s="1831"/>
      <c r="S274" s="1834"/>
      <c r="T274" s="1831"/>
      <c r="U274" s="1841"/>
      <c r="V274" s="1833"/>
    </row>
    <row r="275" spans="1:24" ht="15.75">
      <c r="C275" s="1829"/>
      <c r="D275" s="2"/>
      <c r="E275" s="1842"/>
      <c r="F275" s="1843">
        <v>0</v>
      </c>
      <c r="G275" s="1844">
        <f>H275-F275</f>
        <v>1479636.3080433439</v>
      </c>
      <c r="H275" s="1843">
        <v>1479636.3080433439</v>
      </c>
      <c r="I275" s="1843">
        <v>0</v>
      </c>
      <c r="J275" s="1831" t="s">
        <v>5045</v>
      </c>
      <c r="K275" s="1834"/>
      <c r="L275" s="1831"/>
      <c r="M275" s="1841"/>
      <c r="N275" s="2"/>
      <c r="O275" s="1834"/>
      <c r="P275" s="1831"/>
      <c r="Q275" s="1841"/>
      <c r="R275" s="1831"/>
      <c r="S275" s="1834"/>
      <c r="T275" s="1831"/>
      <c r="U275" s="1841"/>
      <c r="V275" s="1833"/>
    </row>
    <row r="276" spans="1:24" ht="15.75">
      <c r="C276" s="1829"/>
      <c r="D276" s="2"/>
      <c r="E276" s="1900">
        <v>0</v>
      </c>
      <c r="F276" s="1843">
        <v>0</v>
      </c>
      <c r="G276" s="1843">
        <f t="shared" ref="G276:G297" si="8">H276-F276</f>
        <v>335780</v>
      </c>
      <c r="H276" s="1843">
        <v>335780</v>
      </c>
      <c r="I276" s="1843">
        <v>335780</v>
      </c>
      <c r="J276" s="1831" t="s">
        <v>5046</v>
      </c>
      <c r="K276" s="1834"/>
      <c r="L276" s="1831"/>
      <c r="M276" s="1841"/>
      <c r="N276" s="2"/>
      <c r="O276" s="1834"/>
      <c r="P276" s="1831"/>
      <c r="Q276" s="1841"/>
      <c r="R276" s="1831"/>
      <c r="S276" s="1834"/>
      <c r="T276" s="1831"/>
      <c r="U276" s="1841"/>
      <c r="V276" s="1833"/>
    </row>
    <row r="277" spans="1:24" ht="15.75">
      <c r="C277" s="1829"/>
      <c r="D277" s="2"/>
      <c r="E277" s="1846">
        <v>0</v>
      </c>
      <c r="F277" s="1843">
        <v>0</v>
      </c>
      <c r="G277" s="1843">
        <f t="shared" si="8"/>
        <v>0</v>
      </c>
      <c r="H277" s="1843">
        <v>0</v>
      </c>
      <c r="I277" s="1843">
        <v>0</v>
      </c>
      <c r="J277" s="1831" t="s">
        <v>5047</v>
      </c>
      <c r="K277" s="1834"/>
      <c r="L277" s="1831"/>
      <c r="M277" s="1841"/>
      <c r="N277" s="2"/>
      <c r="O277" s="1834"/>
      <c r="P277" s="1831"/>
      <c r="Q277" s="1841"/>
      <c r="R277" s="1831"/>
      <c r="S277" s="1834"/>
      <c r="T277" s="1831"/>
      <c r="U277" s="1841"/>
      <c r="V277" s="1833"/>
    </row>
    <row r="278" spans="1:24" ht="15.75">
      <c r="C278" s="1829"/>
      <c r="D278" s="1849"/>
      <c r="E278" s="1846"/>
      <c r="F278" s="1843"/>
      <c r="G278" s="1843">
        <f t="shared" si="8"/>
        <v>0</v>
      </c>
      <c r="H278" s="1843"/>
      <c r="I278" s="1843"/>
      <c r="J278" s="1843"/>
      <c r="K278" s="1834"/>
      <c r="L278" s="1831"/>
      <c r="M278" s="1841"/>
      <c r="N278" s="2"/>
      <c r="O278" s="1834"/>
      <c r="P278" s="1831"/>
      <c r="Q278" s="1841"/>
      <c r="R278" s="1831"/>
      <c r="S278" s="1834"/>
      <c r="T278" s="1831"/>
      <c r="U278" s="1841"/>
      <c r="V278" s="1833"/>
    </row>
    <row r="279" spans="1:24" ht="15.75">
      <c r="C279" s="1829"/>
      <c r="D279" s="1849" t="s">
        <v>4992</v>
      </c>
      <c r="E279" s="1831"/>
      <c r="F279" s="1843">
        <v>2044510</v>
      </c>
      <c r="G279" s="1843">
        <f t="shared" si="8"/>
        <v>0</v>
      </c>
      <c r="H279" s="1843">
        <v>2044510</v>
      </c>
      <c r="I279" s="1843">
        <v>2044510</v>
      </c>
      <c r="J279" s="1831"/>
      <c r="K279" s="1849" t="s">
        <v>5048</v>
      </c>
      <c r="L279" s="2"/>
      <c r="M279" s="1843">
        <v>323000</v>
      </c>
      <c r="N279" s="2"/>
      <c r="O279" s="1849" t="s">
        <v>4993</v>
      </c>
      <c r="P279" s="2"/>
      <c r="Q279" s="1844">
        <v>390641.89</v>
      </c>
      <c r="R279" s="1831"/>
      <c r="S279" s="1849"/>
      <c r="T279" s="2"/>
      <c r="U279" s="1843">
        <v>0</v>
      </c>
      <c r="V279" s="1833"/>
    </row>
    <row r="280" spans="1:24" ht="15.75">
      <c r="C280" s="1829"/>
      <c r="D280" s="1849" t="s">
        <v>5059</v>
      </c>
      <c r="E280" s="1851"/>
      <c r="F280" s="1843">
        <v>0</v>
      </c>
      <c r="G280" s="1844">
        <f t="shared" si="8"/>
        <v>247500</v>
      </c>
      <c r="H280" s="1843">
        <v>247500</v>
      </c>
      <c r="I280" s="1843">
        <v>0</v>
      </c>
      <c r="J280" s="1831"/>
      <c r="K280" s="1849"/>
      <c r="L280" s="2"/>
      <c r="M280" s="1843"/>
      <c r="N280" s="2"/>
      <c r="O280" s="1849"/>
      <c r="P280" s="2"/>
      <c r="Q280" s="1843"/>
      <c r="R280" s="1831"/>
      <c r="S280" s="1849"/>
      <c r="T280" s="2"/>
      <c r="U280" s="1843"/>
      <c r="V280" s="1833"/>
    </row>
    <row r="281" spans="1:24" ht="15.75">
      <c r="C281" s="1829"/>
      <c r="D281" s="1849" t="s">
        <v>4996</v>
      </c>
      <c r="E281" s="1852"/>
      <c r="F281" s="1843">
        <v>0</v>
      </c>
      <c r="G281" s="1843">
        <f t="shared" si="8"/>
        <v>300000</v>
      </c>
      <c r="H281" s="1843">
        <v>300000</v>
      </c>
      <c r="I281" s="1843">
        <v>300000</v>
      </c>
      <c r="J281" s="1831"/>
      <c r="K281" s="1849"/>
      <c r="L281" s="2"/>
      <c r="M281" s="1843"/>
      <c r="N281" s="2"/>
      <c r="O281" s="1849"/>
      <c r="P281" s="2"/>
      <c r="Q281" s="1843"/>
      <c r="R281" s="1831"/>
      <c r="S281" s="1849"/>
      <c r="T281" s="2"/>
      <c r="U281" s="1843"/>
      <c r="V281" s="1833"/>
    </row>
    <row r="282" spans="1:24" ht="15.75">
      <c r="C282" s="1829"/>
      <c r="D282" s="1849" t="s">
        <v>5088</v>
      </c>
      <c r="E282" s="1846">
        <v>264778.0503086957</v>
      </c>
      <c r="F282" s="1843">
        <f>E282*3.5</f>
        <v>926723.17608043493</v>
      </c>
      <c r="G282" s="1844">
        <f t="shared" si="8"/>
        <v>357381.31391956506</v>
      </c>
      <c r="H282" s="1843">
        <v>1284104.49</v>
      </c>
      <c r="I282" s="1843">
        <v>1113304.0893750002</v>
      </c>
      <c r="J282" s="1831" t="s">
        <v>4999</v>
      </c>
      <c r="K282" s="1849" t="s">
        <v>5049</v>
      </c>
      <c r="L282" s="1831"/>
      <c r="M282" s="1843">
        <f>975000+746510</f>
        <v>1721510</v>
      </c>
      <c r="N282" s="2"/>
      <c r="O282" s="1849" t="s">
        <v>5000</v>
      </c>
      <c r="P282" s="1831"/>
      <c r="Q282" s="1843"/>
      <c r="R282" s="1831"/>
      <c r="S282" s="1853"/>
      <c r="T282" s="1831"/>
      <c r="U282" s="1843"/>
      <c r="V282" s="1833"/>
    </row>
    <row r="283" spans="1:24" ht="15.75">
      <c r="C283" s="1829"/>
      <c r="D283" s="1849" t="s">
        <v>5001</v>
      </c>
      <c r="E283" s="1846"/>
      <c r="F283" s="1850"/>
      <c r="G283" s="1844">
        <f t="shared" si="8"/>
        <v>0</v>
      </c>
      <c r="H283" s="1843">
        <v>0</v>
      </c>
      <c r="I283" s="1843">
        <v>250000</v>
      </c>
      <c r="J283" s="1831"/>
      <c r="K283" s="1849"/>
      <c r="L283" s="1831"/>
      <c r="M283" s="1850"/>
      <c r="N283" s="2"/>
      <c r="O283" s="1849"/>
      <c r="P283" s="1831"/>
      <c r="Q283" s="1843"/>
      <c r="R283" s="1831"/>
      <c r="S283" s="1853"/>
      <c r="T283" s="1831"/>
      <c r="U283" s="1843"/>
      <c r="V283" s="1833"/>
      <c r="X283" s="1854"/>
    </row>
    <row r="284" spans="1:24" ht="16.5" thickBot="1">
      <c r="A284" t="s">
        <v>5172</v>
      </c>
      <c r="C284" s="1829"/>
      <c r="D284" s="1847" t="s">
        <v>5002</v>
      </c>
      <c r="E284" s="1846"/>
      <c r="F284" s="1843">
        <f>70000*3.5</f>
        <v>245000</v>
      </c>
      <c r="G284" s="1843">
        <f t="shared" si="8"/>
        <v>798199.99999999988</v>
      </c>
      <c r="H284" s="1843">
        <v>1043199.9999999999</v>
      </c>
      <c r="I284" s="1843">
        <v>817000</v>
      </c>
      <c r="J284" s="1831"/>
      <c r="K284" s="1849" t="s">
        <v>5003</v>
      </c>
      <c r="L284" s="2"/>
      <c r="M284" s="1843">
        <v>712000</v>
      </c>
      <c r="N284" s="2"/>
      <c r="O284" s="1849" t="s">
        <v>5004</v>
      </c>
      <c r="P284" s="1831"/>
      <c r="Q284" s="1843"/>
      <c r="R284" s="1831"/>
      <c r="S284" s="1853"/>
      <c r="T284" s="1831"/>
      <c r="U284" s="1843"/>
      <c r="V284" s="1833"/>
      <c r="X284" s="1854"/>
    </row>
    <row r="285" spans="1:24" ht="16.5" thickBot="1">
      <c r="C285" s="1829"/>
      <c r="D285" s="1849" t="s">
        <v>5105</v>
      </c>
      <c r="E285" s="1846"/>
      <c r="F285" s="1856"/>
      <c r="G285" s="1843">
        <f t="shared" si="8"/>
        <v>0</v>
      </c>
      <c r="H285" s="1856"/>
      <c r="I285" s="1843">
        <v>0</v>
      </c>
      <c r="J285" s="1831" t="s">
        <v>5106</v>
      </c>
      <c r="K285" s="1849" t="s">
        <v>5005</v>
      </c>
      <c r="L285" s="2"/>
      <c r="M285" s="1844">
        <v>13552</v>
      </c>
      <c r="N285" s="2"/>
      <c r="O285" s="1849" t="s">
        <v>5006</v>
      </c>
      <c r="P285" s="1831"/>
      <c r="Q285" s="1843"/>
      <c r="R285" s="1831"/>
      <c r="S285" s="1857"/>
      <c r="T285" s="1831"/>
      <c r="U285" s="1843"/>
      <c r="V285" s="1833"/>
      <c r="X285" s="1854"/>
    </row>
    <row r="286" spans="1:24" ht="15.75">
      <c r="A286" t="s">
        <v>5173</v>
      </c>
      <c r="C286" s="1829"/>
      <c r="D286" s="1847" t="s">
        <v>5007</v>
      </c>
      <c r="E286" s="1846"/>
      <c r="F286" s="1843">
        <v>100000</v>
      </c>
      <c r="G286" s="1843"/>
      <c r="H286" s="1843"/>
      <c r="I286" s="1843"/>
      <c r="J286" s="1831" t="s">
        <v>5107</v>
      </c>
      <c r="K286" s="1849"/>
      <c r="L286" s="2"/>
      <c r="M286" s="1844"/>
      <c r="N286" s="2"/>
      <c r="O286" s="1849"/>
      <c r="P286" s="1831"/>
      <c r="Q286" s="1843"/>
      <c r="R286" s="1831"/>
      <c r="S286" s="1857"/>
      <c r="T286" s="1831"/>
      <c r="U286" s="1843"/>
      <c r="V286" s="1833"/>
      <c r="X286" s="1854"/>
    </row>
    <row r="287" spans="1:24" ht="15.75">
      <c r="A287" t="s">
        <v>5174</v>
      </c>
      <c r="C287" s="1829"/>
      <c r="D287" s="1849" t="s">
        <v>5008</v>
      </c>
      <c r="E287" s="2"/>
      <c r="F287" s="1843"/>
      <c r="G287" s="1843">
        <f t="shared" si="8"/>
        <v>80181</v>
      </c>
      <c r="H287" s="1843">
        <v>80181</v>
      </c>
      <c r="I287" s="1843">
        <v>80181</v>
      </c>
      <c r="J287" s="1831"/>
      <c r="K287" s="2" t="s">
        <v>5009</v>
      </c>
      <c r="L287" s="2"/>
      <c r="M287" s="1844">
        <f>171985-M285</f>
        <v>158433</v>
      </c>
      <c r="N287" s="2"/>
      <c r="O287" s="1849" t="s">
        <v>5006</v>
      </c>
      <c r="P287" s="1831"/>
      <c r="Q287" s="1843"/>
      <c r="R287" s="1831"/>
      <c r="S287" s="1857"/>
      <c r="T287" s="1831"/>
      <c r="U287" s="1843"/>
      <c r="V287" s="1833"/>
      <c r="X287" s="1854"/>
    </row>
    <row r="288" spans="1:24" ht="15.75">
      <c r="C288" s="1829"/>
      <c r="D288" s="1849" t="s">
        <v>5010</v>
      </c>
      <c r="E288" s="1831"/>
      <c r="F288" s="1843">
        <v>40000</v>
      </c>
      <c r="G288" s="1843">
        <f t="shared" si="8"/>
        <v>10000</v>
      </c>
      <c r="H288" s="1843">
        <v>50000</v>
      </c>
      <c r="I288" s="1843">
        <v>50000</v>
      </c>
      <c r="J288" s="1831" t="s">
        <v>5011</v>
      </c>
      <c r="L288" s="2"/>
      <c r="M288" s="1843"/>
      <c r="N288" s="1843"/>
      <c r="O288" s="1849"/>
      <c r="P288" s="1831"/>
      <c r="Q288" s="1843"/>
      <c r="R288" s="1831"/>
      <c r="S288" s="1849"/>
      <c r="T288" s="1831"/>
      <c r="U288" s="2"/>
      <c r="V288" s="1833"/>
      <c r="X288" s="1854"/>
    </row>
    <row r="289" spans="1:24" ht="15.75">
      <c r="C289" s="1829"/>
      <c r="D289" s="1849" t="s">
        <v>5012</v>
      </c>
      <c r="E289" s="1831"/>
      <c r="F289" s="1843">
        <v>0</v>
      </c>
      <c r="G289" s="1843">
        <f t="shared" si="8"/>
        <v>0</v>
      </c>
      <c r="H289" s="1843"/>
      <c r="I289" s="1843">
        <v>0</v>
      </c>
      <c r="J289" s="1831" t="s">
        <v>5013</v>
      </c>
      <c r="K289" s="1858" t="s">
        <v>5014</v>
      </c>
      <c r="L289" s="2"/>
      <c r="M289" s="1843"/>
      <c r="N289" s="1843"/>
      <c r="O289" s="1849"/>
      <c r="P289" s="1831"/>
      <c r="Q289" s="1843"/>
      <c r="R289" s="1831"/>
      <c r="S289" s="1849"/>
      <c r="T289" s="1831"/>
      <c r="U289" s="2"/>
      <c r="V289" s="1833"/>
      <c r="X289" s="1854"/>
    </row>
    <row r="290" spans="1:24" ht="15.75">
      <c r="C290" s="1829"/>
      <c r="D290" s="1849" t="s">
        <v>5074</v>
      </c>
      <c r="E290" s="1831"/>
      <c r="F290" s="1844"/>
      <c r="G290" s="1843">
        <f t="shared" si="8"/>
        <v>161000</v>
      </c>
      <c r="H290" s="1843">
        <v>161000</v>
      </c>
      <c r="I290" s="1843">
        <v>161000</v>
      </c>
      <c r="J290" s="1831" t="s">
        <v>5013</v>
      </c>
      <c r="K290" s="1849" t="s">
        <v>5016</v>
      </c>
      <c r="L290" s="2"/>
      <c r="M290" s="1843"/>
      <c r="N290" s="1843"/>
      <c r="O290" s="1849"/>
      <c r="P290" s="1831"/>
      <c r="Q290" s="1843"/>
      <c r="R290" s="1831"/>
      <c r="S290" s="1849"/>
      <c r="T290" s="1831"/>
      <c r="U290" s="2"/>
      <c r="V290" s="1833"/>
      <c r="X290" s="1854"/>
    </row>
    <row r="291" spans="1:24" ht="15.75">
      <c r="C291" s="1829"/>
      <c r="D291" s="1849" t="s">
        <v>5017</v>
      </c>
      <c r="E291" s="1859"/>
      <c r="F291" s="1843">
        <v>300000</v>
      </c>
      <c r="G291" s="1844">
        <f t="shared" si="8"/>
        <v>900000</v>
      </c>
      <c r="H291" s="1843">
        <v>1200000</v>
      </c>
      <c r="I291" s="1843">
        <v>2000000</v>
      </c>
      <c r="J291" s="1860"/>
      <c r="K291" s="1849" t="s">
        <v>5018</v>
      </c>
      <c r="L291" s="639"/>
      <c r="M291" s="1843"/>
      <c r="N291" s="2"/>
      <c r="O291" s="1849"/>
      <c r="P291" s="2"/>
      <c r="Q291" s="1843"/>
      <c r="R291" s="1831"/>
      <c r="S291" s="1849"/>
      <c r="T291" s="2"/>
      <c r="U291" s="2"/>
      <c r="V291" s="1833"/>
      <c r="X291" s="1854"/>
    </row>
    <row r="292" spans="1:24" ht="15.75">
      <c r="C292" s="1829"/>
      <c r="D292" s="1849" t="s">
        <v>5019</v>
      </c>
      <c r="E292" s="1859"/>
      <c r="F292" s="1843">
        <v>400000</v>
      </c>
      <c r="G292" s="1844">
        <f t="shared" si="8"/>
        <v>-55000</v>
      </c>
      <c r="H292" s="1843">
        <v>345000</v>
      </c>
      <c r="I292" s="1843">
        <v>400000</v>
      </c>
      <c r="J292" s="1860"/>
      <c r="K292" s="1849" t="s">
        <v>5021</v>
      </c>
      <c r="L292" s="639"/>
      <c r="M292" s="1843"/>
      <c r="N292" s="2"/>
      <c r="O292" s="1849"/>
      <c r="P292" s="2"/>
      <c r="Q292" s="1843"/>
      <c r="R292" s="1831"/>
      <c r="S292" s="1849"/>
      <c r="T292" s="2"/>
      <c r="U292" s="2"/>
      <c r="V292" s="1833"/>
      <c r="X292" s="1854"/>
    </row>
    <row r="293" spans="1:24" ht="16.5" thickBot="1">
      <c r="C293" s="1829"/>
      <c r="D293" s="1847" t="s">
        <v>5022</v>
      </c>
      <c r="E293" s="1901">
        <v>100000</v>
      </c>
      <c r="F293" s="1844">
        <f>E293*K296</f>
        <v>350000</v>
      </c>
      <c r="G293" s="1844">
        <f t="shared" si="8"/>
        <v>454500</v>
      </c>
      <c r="H293" s="1844">
        <v>804500</v>
      </c>
      <c r="I293" s="1844">
        <v>804500</v>
      </c>
      <c r="J293" s="1902" t="s">
        <v>5077</v>
      </c>
      <c r="K293" s="1849" t="s">
        <v>5023</v>
      </c>
      <c r="L293" s="639"/>
      <c r="M293" s="1843"/>
      <c r="N293" s="2"/>
      <c r="O293" s="1849"/>
      <c r="P293" s="2"/>
      <c r="Q293" s="1843"/>
      <c r="R293" s="1831"/>
      <c r="S293" s="1849"/>
      <c r="T293" s="2"/>
      <c r="U293" s="2"/>
      <c r="V293" s="1833"/>
      <c r="X293" s="1854"/>
    </row>
    <row r="294" spans="1:24" ht="16.5" thickBot="1">
      <c r="C294" s="1829"/>
      <c r="D294" s="1849" t="s">
        <v>5024</v>
      </c>
      <c r="E294" s="1846"/>
      <c r="F294" s="1856"/>
      <c r="G294" s="1843">
        <f t="shared" si="8"/>
        <v>93049</v>
      </c>
      <c r="H294" s="1856">
        <v>93049</v>
      </c>
      <c r="I294" s="1843">
        <v>93049</v>
      </c>
      <c r="J294" s="1831"/>
      <c r="K294" s="2"/>
      <c r="L294" s="2"/>
      <c r="M294" s="2"/>
      <c r="N294" s="2"/>
      <c r="O294" s="1849"/>
      <c r="P294" s="2"/>
      <c r="Q294" s="1843"/>
      <c r="R294" s="1831"/>
      <c r="S294" s="1849"/>
      <c r="T294" s="2"/>
      <c r="U294" s="2"/>
      <c r="V294" s="1833"/>
    </row>
    <row r="295" spans="1:24" ht="15.75">
      <c r="C295" s="1829"/>
      <c r="D295" s="1849" t="s">
        <v>5025</v>
      </c>
      <c r="E295" s="1846">
        <v>25000</v>
      </c>
      <c r="F295" s="1843">
        <v>89125</v>
      </c>
      <c r="G295" s="1843">
        <f t="shared" si="8"/>
        <v>0</v>
      </c>
      <c r="H295" s="1843">
        <v>89125</v>
      </c>
      <c r="I295" s="1843">
        <v>89125</v>
      </c>
      <c r="J295" s="1831" t="s">
        <v>5090</v>
      </c>
      <c r="K295" s="639"/>
      <c r="L295" s="2"/>
      <c r="M295" s="2"/>
      <c r="N295" s="2"/>
      <c r="O295" s="1849"/>
      <c r="P295" s="2"/>
      <c r="Q295" s="1843"/>
      <c r="R295" s="1831"/>
      <c r="S295" s="1849"/>
      <c r="T295" s="2"/>
      <c r="U295" s="2"/>
      <c r="V295" s="1833"/>
      <c r="X295" s="1863"/>
    </row>
    <row r="296" spans="1:24" ht="15.75">
      <c r="C296" s="1829"/>
      <c r="D296" s="1849" t="s">
        <v>5026</v>
      </c>
      <c r="E296" s="1846">
        <v>21383</v>
      </c>
      <c r="F296" s="1843">
        <v>76230.395000000004</v>
      </c>
      <c r="G296" s="1843">
        <f t="shared" si="8"/>
        <v>0</v>
      </c>
      <c r="H296" s="1843">
        <v>76230.395000000004</v>
      </c>
      <c r="I296" s="1843">
        <v>76230.395000000004</v>
      </c>
      <c r="J296" s="1831" t="s">
        <v>5052</v>
      </c>
      <c r="K296" s="1866">
        <v>3.5</v>
      </c>
      <c r="L296" s="2"/>
      <c r="M296" s="2"/>
      <c r="N296" s="2"/>
      <c r="O296" s="1849"/>
      <c r="P296" s="2"/>
      <c r="Q296" s="1843"/>
      <c r="R296" s="1831"/>
      <c r="S296" s="1849"/>
      <c r="T296" s="2"/>
      <c r="U296" s="2"/>
      <c r="V296" s="1833"/>
    </row>
    <row r="297" spans="1:24" ht="15.75">
      <c r="A297" t="s">
        <v>5175</v>
      </c>
      <c r="C297" s="1829"/>
      <c r="D297" s="1847" t="s">
        <v>5028</v>
      </c>
      <c r="E297" s="1901"/>
      <c r="F297" s="1844">
        <f>75000*3+120000+480000+50000</f>
        <v>875000</v>
      </c>
      <c r="G297" s="1843">
        <f t="shared" si="8"/>
        <v>-737000</v>
      </c>
      <c r="H297" s="1843">
        <v>138000</v>
      </c>
      <c r="I297" s="1843">
        <v>138000</v>
      </c>
      <c r="J297" s="1831" t="s">
        <v>5108</v>
      </c>
      <c r="K297" s="1867"/>
      <c r="L297" s="2"/>
      <c r="M297" s="2"/>
      <c r="N297" s="2"/>
      <c r="O297" s="1849"/>
      <c r="P297" s="2"/>
      <c r="Q297" s="1843"/>
      <c r="R297" s="1831"/>
      <c r="S297" s="1849"/>
      <c r="T297" s="2"/>
      <c r="U297" s="2"/>
      <c r="V297" s="1833"/>
    </row>
    <row r="298" spans="1:24" ht="15.75">
      <c r="A298" t="s">
        <v>5178</v>
      </c>
      <c r="B298" t="s">
        <v>5109</v>
      </c>
      <c r="C298" s="1829"/>
      <c r="D298" s="1847" t="s">
        <v>2167</v>
      </c>
      <c r="E298" s="1846"/>
      <c r="F298" s="1843">
        <v>160000</v>
      </c>
      <c r="G298" s="1843"/>
      <c r="H298" s="1843"/>
      <c r="I298" s="1843"/>
      <c r="J298" s="1831" t="s">
        <v>5110</v>
      </c>
      <c r="K298" s="1867"/>
      <c r="L298" s="2"/>
      <c r="M298" s="2"/>
      <c r="N298" s="2"/>
      <c r="O298" s="1849"/>
      <c r="P298" s="2"/>
      <c r="Q298" s="1843"/>
      <c r="R298" s="1831"/>
      <c r="S298" s="1849"/>
      <c r="T298" s="2"/>
      <c r="U298" s="2"/>
      <c r="V298" s="1833"/>
    </row>
    <row r="299" spans="1:24" ht="15.75">
      <c r="A299" s="1142" t="s">
        <v>5179</v>
      </c>
      <c r="C299" s="1829"/>
      <c r="D299" s="1849" t="s">
        <v>5031</v>
      </c>
      <c r="E299" s="1846">
        <v>56000</v>
      </c>
      <c r="F299" s="1843">
        <f>E299*3.5</f>
        <v>196000</v>
      </c>
      <c r="G299" s="1844">
        <f t="shared" ref="G299:G300" si="9">H299-F299</f>
        <v>-169248.44</v>
      </c>
      <c r="H299" s="1843">
        <v>26751.559999999998</v>
      </c>
      <c r="I299" s="1843">
        <v>0</v>
      </c>
      <c r="J299" s="1831"/>
      <c r="K299" s="1867"/>
      <c r="L299" s="2"/>
      <c r="M299" s="2"/>
      <c r="N299" s="2"/>
      <c r="O299" s="1849"/>
      <c r="P299" s="2"/>
      <c r="Q299" s="1843"/>
      <c r="R299" s="1831"/>
      <c r="S299" s="1849"/>
      <c r="T299" s="2"/>
      <c r="U299" s="2"/>
      <c r="V299" s="1833"/>
    </row>
    <row r="300" spans="1:24" ht="15.75">
      <c r="C300" s="1829"/>
      <c r="D300" s="1849" t="s">
        <v>5032</v>
      </c>
      <c r="E300" s="1846">
        <v>25000</v>
      </c>
      <c r="F300" s="1873">
        <f>25000*3.5</f>
        <v>87500</v>
      </c>
      <c r="G300" s="1843">
        <f t="shared" si="9"/>
        <v>15285</v>
      </c>
      <c r="H300" s="1870">
        <v>102785</v>
      </c>
      <c r="I300" s="1843">
        <v>102785</v>
      </c>
      <c r="J300" s="1871"/>
      <c r="K300" s="2"/>
      <c r="L300" s="2"/>
      <c r="M300" s="1872"/>
      <c r="N300" s="2"/>
      <c r="O300" s="2"/>
      <c r="P300" s="2"/>
      <c r="Q300" s="1872"/>
      <c r="R300" s="1831"/>
      <c r="S300" s="2"/>
      <c r="T300" s="2"/>
      <c r="U300" s="894"/>
      <c r="V300" s="1833"/>
    </row>
    <row r="301" spans="1:24" ht="15.75">
      <c r="A301" t="s">
        <v>5176</v>
      </c>
      <c r="C301" s="1829"/>
      <c r="D301" s="1847" t="s">
        <v>5034</v>
      </c>
      <c r="E301" s="1846">
        <f>40280+26580</f>
        <v>66860</v>
      </c>
      <c r="F301" s="1843">
        <f>E301*3.5</f>
        <v>234010</v>
      </c>
      <c r="G301" s="1843"/>
      <c r="H301" s="1873"/>
      <c r="I301" s="1843"/>
      <c r="J301" s="1871" t="s">
        <v>5099</v>
      </c>
      <c r="K301" s="2"/>
      <c r="L301" s="2"/>
      <c r="M301" s="1843"/>
      <c r="N301" s="2"/>
      <c r="O301" s="2"/>
      <c r="P301" s="2"/>
      <c r="Q301" s="1843"/>
      <c r="R301" s="1831"/>
      <c r="S301" s="2"/>
      <c r="T301" s="2"/>
      <c r="U301" s="2"/>
      <c r="V301" s="1833"/>
    </row>
    <row r="302" spans="1:24" ht="16.5" thickBot="1">
      <c r="A302" t="s">
        <v>5177</v>
      </c>
      <c r="C302" s="1829"/>
      <c r="D302" s="1849" t="s">
        <v>5036</v>
      </c>
      <c r="E302" s="1846"/>
      <c r="F302" s="1875">
        <v>0</v>
      </c>
      <c r="G302" s="1843"/>
      <c r="H302" s="1873"/>
      <c r="I302" s="1843"/>
      <c r="J302" s="1871"/>
      <c r="K302" s="2"/>
      <c r="L302" s="2"/>
      <c r="M302" s="1843"/>
      <c r="N302" s="2"/>
      <c r="O302" s="2"/>
      <c r="P302" s="2"/>
      <c r="Q302" s="1843"/>
      <c r="R302" s="1831"/>
      <c r="S302" s="2"/>
      <c r="T302" s="2"/>
      <c r="U302" s="2"/>
      <c r="V302" s="1833"/>
    </row>
    <row r="303" spans="1:24" ht="16.5" thickTop="1">
      <c r="C303" s="1829"/>
      <c r="D303" s="1876"/>
      <c r="E303" s="2"/>
      <c r="F303" s="1877"/>
      <c r="G303" s="1877"/>
      <c r="H303" s="1877"/>
      <c r="I303" s="1877"/>
      <c r="J303" s="1878"/>
      <c r="K303" s="1843"/>
      <c r="L303" s="2"/>
      <c r="M303" s="2"/>
      <c r="N303" s="2"/>
      <c r="O303" s="1843"/>
      <c r="P303" s="2"/>
      <c r="Q303" s="2"/>
      <c r="R303" s="1831"/>
      <c r="S303" s="2"/>
      <c r="T303" s="2"/>
      <c r="U303" s="2"/>
      <c r="V303" s="1833"/>
    </row>
    <row r="304" spans="1:24" ht="15.75">
      <c r="C304" s="1829"/>
      <c r="D304" s="2"/>
      <c r="E304" s="2"/>
      <c r="F304" s="1879">
        <f>SUM(F275:F301)</f>
        <v>6124098.5710804351</v>
      </c>
      <c r="G304" s="1880"/>
      <c r="H304" s="1879">
        <v>10031752.753043344</v>
      </c>
      <c r="I304" s="1880"/>
      <c r="J304" s="1843"/>
      <c r="K304" s="1881">
        <f>F304-J304</f>
        <v>6124098.5710804351</v>
      </c>
      <c r="L304" s="2"/>
      <c r="M304" s="1879">
        <f>SUM(M279:M293)</f>
        <v>2928495</v>
      </c>
      <c r="N304" s="2"/>
      <c r="O304" s="1843"/>
      <c r="P304" s="2"/>
      <c r="Q304" s="1879"/>
      <c r="R304" s="1831"/>
      <c r="S304" s="2"/>
      <c r="T304" s="2"/>
      <c r="U304" s="894"/>
      <c r="V304" s="1833"/>
    </row>
    <row r="305" spans="3:22" ht="15.75">
      <c r="C305" s="1829"/>
      <c r="D305" s="2"/>
      <c r="E305" s="2"/>
      <c r="F305" s="1880"/>
      <c r="G305" s="1880"/>
      <c r="H305" s="1880"/>
      <c r="I305" s="1880"/>
      <c r="J305" s="1882"/>
      <c r="K305" s="2"/>
      <c r="L305" s="2"/>
      <c r="M305" s="1880"/>
      <c r="N305" s="2"/>
      <c r="O305" s="1843"/>
      <c r="P305" s="2"/>
      <c r="Q305" s="1880"/>
      <c r="R305" s="1831"/>
      <c r="S305" s="2"/>
      <c r="T305" s="2"/>
      <c r="U305" s="1880"/>
      <c r="V305" s="1833"/>
    </row>
    <row r="306" spans="3:22" ht="15.75">
      <c r="C306" s="1829"/>
      <c r="D306" s="2" t="s">
        <v>5037</v>
      </c>
      <c r="E306" s="2"/>
      <c r="F306" s="1879">
        <f>-F279</f>
        <v>-2044510</v>
      </c>
      <c r="G306" s="1880"/>
      <c r="H306" s="1879">
        <v>-2044510</v>
      </c>
      <c r="I306" s="1880"/>
      <c r="J306" s="1884"/>
      <c r="K306" s="1849" t="s">
        <v>5038</v>
      </c>
      <c r="L306" s="2"/>
      <c r="M306" s="1879">
        <f>-M282-M279</f>
        <v>-2044510</v>
      </c>
      <c r="N306" s="2"/>
      <c r="O306" s="1843"/>
      <c r="P306" s="2"/>
      <c r="Q306" s="1879"/>
      <c r="R306" s="1831"/>
      <c r="S306" s="2"/>
      <c r="T306" s="2"/>
      <c r="U306" s="894"/>
      <c r="V306" s="1833"/>
    </row>
    <row r="307" spans="3:22" ht="15.75">
      <c r="C307" s="1829"/>
      <c r="D307" s="2"/>
      <c r="E307" s="2"/>
      <c r="F307" s="1880"/>
      <c r="G307" s="1880"/>
      <c r="H307" s="1880"/>
      <c r="I307" s="1880"/>
      <c r="J307" s="1831"/>
      <c r="K307" s="2"/>
      <c r="L307" s="2"/>
      <c r="N307" s="1881"/>
      <c r="O307" s="1843"/>
      <c r="P307" s="2"/>
      <c r="R307" s="1831"/>
      <c r="S307" s="2"/>
      <c r="T307" s="2"/>
      <c r="U307" s="1880"/>
      <c r="V307" s="1833"/>
    </row>
    <row r="308" spans="3:22" ht="16.5" thickBot="1">
      <c r="C308" s="1829"/>
      <c r="D308" s="1886" t="s">
        <v>5100</v>
      </c>
      <c r="E308" s="2"/>
      <c r="F308" s="1887">
        <f>SUM(F304:F306)</f>
        <v>4079588.5710804351</v>
      </c>
      <c r="G308" s="1888"/>
      <c r="H308" s="1889">
        <v>7987242.7530433442</v>
      </c>
      <c r="I308" s="1888"/>
      <c r="J308" s="1843"/>
      <c r="K308" s="2"/>
      <c r="L308" s="2"/>
      <c r="M308" s="1889">
        <f>SUM(M300:M306)</f>
        <v>883985</v>
      </c>
      <c r="N308" s="2"/>
      <c r="O308" s="1843"/>
      <c r="P308" s="2"/>
      <c r="Q308" s="1889">
        <f>SUM(Q279:Q290)</f>
        <v>390641.89</v>
      </c>
      <c r="R308" s="1831"/>
      <c r="S308" s="2"/>
      <c r="T308" s="2"/>
      <c r="U308" s="1890">
        <f>SUM(U279:U282)</f>
        <v>0</v>
      </c>
      <c r="V308" s="1833"/>
    </row>
    <row r="309" spans="3:22" ht="16.5" thickTop="1">
      <c r="C309" s="1829"/>
      <c r="D309" s="1886" t="s">
        <v>5040</v>
      </c>
      <c r="E309" s="2"/>
      <c r="F309" s="1891">
        <f>7344510-507500-518244</f>
        <v>6318766</v>
      </c>
      <c r="G309" s="1888"/>
      <c r="H309" s="1888"/>
      <c r="I309" s="1888"/>
      <c r="J309" s="1843" t="s">
        <v>5111</v>
      </c>
      <c r="K309" s="2"/>
      <c r="L309" s="2"/>
      <c r="M309" s="1888"/>
      <c r="N309" s="2"/>
      <c r="O309" s="1843"/>
      <c r="P309" s="2"/>
      <c r="Q309" s="1888"/>
      <c r="R309" s="1831"/>
      <c r="S309" s="2"/>
      <c r="T309" s="2"/>
      <c r="U309" s="1880"/>
      <c r="V309" s="1833"/>
    </row>
    <row r="310" spans="3:22" ht="16.5" thickBot="1">
      <c r="C310" s="1892"/>
      <c r="D310" s="1893" t="s">
        <v>5112</v>
      </c>
      <c r="E310" s="1894"/>
      <c r="F310" s="1895">
        <f>F308+F309</f>
        <v>10398354.571080435</v>
      </c>
      <c r="G310" s="1896"/>
      <c r="H310" s="1896"/>
      <c r="I310" s="1896"/>
      <c r="J310" s="1898"/>
      <c r="K310" s="1894"/>
      <c r="L310" s="1894"/>
      <c r="M310" s="1896"/>
      <c r="N310" s="1894"/>
      <c r="O310" s="1894"/>
      <c r="P310" s="1894"/>
      <c r="Q310" s="1896"/>
      <c r="R310" s="1898"/>
      <c r="S310" s="1894"/>
      <c r="T310" s="1894"/>
      <c r="U310" s="1896"/>
      <c r="V310" s="1899"/>
    </row>
  </sheetData>
  <pageMargins left="0.25" right="0.25" top="0.75" bottom="0.75" header="0.3" footer="0.3"/>
  <pageSetup paperSize="9" scale="81"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F21BE-6BE3-4C8E-AE10-223B019A4690}">
  <dimension ref="A1:P72"/>
  <sheetViews>
    <sheetView workbookViewId="0"/>
  </sheetViews>
  <sheetFormatPr defaultColWidth="9.140625" defaultRowHeight="15.75"/>
  <cols>
    <col min="1" max="1" width="15.85546875" style="2019" bestFit="1" customWidth="1"/>
    <col min="2" max="2" width="21.42578125" style="2019" bestFit="1" customWidth="1"/>
    <col min="3" max="3" width="15.140625" style="2019" bestFit="1" customWidth="1"/>
    <col min="4" max="4" width="15.140625" style="2020" bestFit="1" customWidth="1"/>
    <col min="5" max="5" width="13.140625" style="2021" bestFit="1" customWidth="1"/>
    <col min="6" max="6" width="15.140625" style="2021" bestFit="1" customWidth="1"/>
    <col min="7" max="7" width="14.28515625" style="2019" bestFit="1" customWidth="1"/>
    <col min="8" max="8" width="13.140625" style="2019" bestFit="1" customWidth="1"/>
    <col min="9" max="9" width="15.140625" style="2019" bestFit="1" customWidth="1"/>
    <col min="10" max="10" width="14.28515625" style="2019" bestFit="1" customWidth="1"/>
    <col min="11" max="11" width="13.140625" style="2019" bestFit="1" customWidth="1"/>
    <col min="12" max="12" width="15.140625" style="2019" bestFit="1" customWidth="1"/>
    <col min="13" max="13" width="14.28515625" style="2019" bestFit="1" customWidth="1"/>
    <col min="14" max="14" width="13.140625" style="2019" bestFit="1" customWidth="1"/>
    <col min="15" max="15" width="9.140625" style="1996"/>
    <col min="16" max="16" width="11.28515625" style="1996" bestFit="1" customWidth="1"/>
    <col min="17" max="16384" width="9.140625" style="1996"/>
  </cols>
  <sheetData>
    <row r="1" spans="1:14">
      <c r="A1" s="1993"/>
      <c r="B1" s="1994" t="s">
        <v>5180</v>
      </c>
      <c r="C1" s="2240" t="s">
        <v>5181</v>
      </c>
      <c r="D1" s="2240"/>
      <c r="E1" s="2240"/>
      <c r="F1" s="2241" t="s">
        <v>5182</v>
      </c>
      <c r="G1" s="2241"/>
      <c r="H1" s="2241"/>
      <c r="I1" s="2240" t="s">
        <v>5183</v>
      </c>
      <c r="J1" s="2240"/>
      <c r="K1" s="2240"/>
      <c r="L1" s="2242" t="s">
        <v>5184</v>
      </c>
      <c r="M1" s="2243" t="s">
        <v>5184</v>
      </c>
      <c r="N1" s="2243" t="s">
        <v>5184</v>
      </c>
    </row>
    <row r="2" spans="1:14">
      <c r="A2" s="1997" t="s">
        <v>5185</v>
      </c>
      <c r="B2" s="1994" t="s">
        <v>5186</v>
      </c>
      <c r="C2" s="1998" t="s">
        <v>5187</v>
      </c>
      <c r="D2" s="1999" t="s">
        <v>5188</v>
      </c>
      <c r="E2" s="1999" t="s">
        <v>5189</v>
      </c>
      <c r="F2" s="1998" t="s">
        <v>5187</v>
      </c>
      <c r="G2" s="1999" t="s">
        <v>5188</v>
      </c>
      <c r="H2" s="1999" t="s">
        <v>5189</v>
      </c>
      <c r="I2" s="1998" t="s">
        <v>5187</v>
      </c>
      <c r="J2" s="1999" t="s">
        <v>5188</v>
      </c>
      <c r="K2" s="1999" t="s">
        <v>5189</v>
      </c>
      <c r="L2" s="2000" t="s">
        <v>5187</v>
      </c>
      <c r="M2" s="1999" t="s">
        <v>5188</v>
      </c>
      <c r="N2" s="1999" t="s">
        <v>5189</v>
      </c>
    </row>
    <row r="3" spans="1:14">
      <c r="A3" s="2244" t="s">
        <v>5190</v>
      </c>
      <c r="B3" s="2001" t="s">
        <v>5191</v>
      </c>
      <c r="C3" s="2002" t="s">
        <v>3269</v>
      </c>
      <c r="D3" s="2003">
        <v>0</v>
      </c>
      <c r="E3" s="2003">
        <v>-237083.022</v>
      </c>
      <c r="F3" s="2004" t="s">
        <v>3269</v>
      </c>
      <c r="G3" s="2003">
        <v>0</v>
      </c>
      <c r="H3" s="2005" t="s">
        <v>3269</v>
      </c>
      <c r="I3" s="2002" t="s">
        <v>3269</v>
      </c>
      <c r="J3" s="2003">
        <v>0</v>
      </c>
      <c r="K3" s="2003" t="s">
        <v>3269</v>
      </c>
      <c r="L3" s="2004">
        <v>0.54676319555518138</v>
      </c>
      <c r="M3" s="2003">
        <v>118.79</v>
      </c>
      <c r="N3" s="2005">
        <v>64.95</v>
      </c>
    </row>
    <row r="4" spans="1:14">
      <c r="A4" s="2245" t="s">
        <v>5190</v>
      </c>
      <c r="B4" s="2006" t="s">
        <v>3478</v>
      </c>
      <c r="C4" s="2007" t="s">
        <v>3269</v>
      </c>
      <c r="D4" s="2008">
        <v>0</v>
      </c>
      <c r="E4" s="2008">
        <v>-44223.590400000001</v>
      </c>
      <c r="F4" s="2009" t="s">
        <v>3269</v>
      </c>
      <c r="G4" s="2008" t="s">
        <v>3269</v>
      </c>
      <c r="H4" s="2010" t="s">
        <v>3269</v>
      </c>
      <c r="I4" s="2007" t="s">
        <v>3269</v>
      </c>
      <c r="J4" s="2008" t="s">
        <v>3269</v>
      </c>
      <c r="K4" s="2008" t="s">
        <v>3269</v>
      </c>
      <c r="L4" s="2009" t="s">
        <v>3269</v>
      </c>
      <c r="M4" s="2008" t="s">
        <v>3269</v>
      </c>
      <c r="N4" s="2010" t="s">
        <v>3269</v>
      </c>
    </row>
    <row r="5" spans="1:14">
      <c r="A5" s="2245" t="s">
        <v>5190</v>
      </c>
      <c r="B5" s="2006" t="s">
        <v>3479</v>
      </c>
      <c r="C5" s="2007" t="s">
        <v>3269</v>
      </c>
      <c r="D5" s="2008">
        <v>0</v>
      </c>
      <c r="E5" s="2008">
        <v>-192859.43160000001</v>
      </c>
      <c r="F5" s="2009" t="s">
        <v>3269</v>
      </c>
      <c r="G5" s="2008" t="s">
        <v>3269</v>
      </c>
      <c r="H5" s="2010" t="s">
        <v>3269</v>
      </c>
      <c r="I5" s="2007" t="s">
        <v>3269</v>
      </c>
      <c r="J5" s="2008" t="s">
        <v>3269</v>
      </c>
      <c r="K5" s="2008" t="s">
        <v>3269</v>
      </c>
      <c r="L5" s="2009" t="s">
        <v>3269</v>
      </c>
      <c r="M5" s="2008" t="s">
        <v>3269</v>
      </c>
      <c r="N5" s="2010" t="s">
        <v>3269</v>
      </c>
    </row>
    <row r="6" spans="1:14">
      <c r="A6" s="2245" t="s">
        <v>5190</v>
      </c>
      <c r="B6" s="2011" t="s">
        <v>3480</v>
      </c>
      <c r="C6" s="2007" t="s">
        <v>3269</v>
      </c>
      <c r="D6" s="2008" t="s">
        <v>3269</v>
      </c>
      <c r="E6" s="2008" t="s">
        <v>3269</v>
      </c>
      <c r="F6" s="2012" t="s">
        <v>3269</v>
      </c>
      <c r="G6" s="2013" t="s">
        <v>3269</v>
      </c>
      <c r="H6" s="2014" t="s">
        <v>3269</v>
      </c>
      <c r="I6" s="2007" t="s">
        <v>3269</v>
      </c>
      <c r="J6" s="2008" t="s">
        <v>3269</v>
      </c>
      <c r="K6" s="2008" t="s">
        <v>3269</v>
      </c>
      <c r="L6" s="2012">
        <v>0.54676319555518138</v>
      </c>
      <c r="M6" s="2013">
        <v>118.79</v>
      </c>
      <c r="N6" s="2014">
        <v>64.95</v>
      </c>
    </row>
    <row r="7" spans="1:14">
      <c r="A7" s="2238" t="s">
        <v>4892</v>
      </c>
      <c r="B7" s="2015" t="s">
        <v>5191</v>
      </c>
      <c r="C7" s="2004">
        <v>0.16329021425302381</v>
      </c>
      <c r="D7" s="2003">
        <v>5808798.8403899996</v>
      </c>
      <c r="E7" s="2005">
        <v>948520.00719999918</v>
      </c>
      <c r="F7" s="2004">
        <v>0.28486633173980708</v>
      </c>
      <c r="G7" s="2003">
        <v>6724924.343332991</v>
      </c>
      <c r="H7" s="2005">
        <v>1915704.5289129999</v>
      </c>
      <c r="I7" s="2004">
        <v>0.30047167386978979</v>
      </c>
      <c r="J7" s="2003">
        <v>5547470.6955150003</v>
      </c>
      <c r="K7" s="2005">
        <v>1666857.8056249991</v>
      </c>
      <c r="L7" s="2002">
        <v>0.2081605249950558</v>
      </c>
      <c r="M7" s="2003">
        <v>5665444.8904709993</v>
      </c>
      <c r="N7" s="2005">
        <v>1179321.9827310001</v>
      </c>
    </row>
    <row r="8" spans="1:14">
      <c r="A8" s="2239" t="s">
        <v>4892</v>
      </c>
      <c r="B8" s="2016" t="s">
        <v>3480</v>
      </c>
      <c r="C8" s="2009">
        <v>0.16267877566648681</v>
      </c>
      <c r="D8" s="2008">
        <v>5732674.1203899998</v>
      </c>
      <c r="E8" s="2010">
        <v>932584.4071999992</v>
      </c>
      <c r="F8" s="2009">
        <v>0.28319876822262369</v>
      </c>
      <c r="G8" s="2008">
        <v>6647460.053332991</v>
      </c>
      <c r="H8" s="2010">
        <v>1882552.4989130001</v>
      </c>
      <c r="I8" s="2009">
        <v>0.2999147687941362</v>
      </c>
      <c r="J8" s="2008">
        <v>5481701.5055149999</v>
      </c>
      <c r="K8" s="2010">
        <v>1644043.239624999</v>
      </c>
      <c r="L8" s="2007">
        <v>0.2076273903133557</v>
      </c>
      <c r="M8" s="2008">
        <v>5592876.8404709985</v>
      </c>
      <c r="N8" s="2010">
        <v>1161234.422731</v>
      </c>
    </row>
    <row r="9" spans="1:14">
      <c r="A9" s="2239" t="s">
        <v>4892</v>
      </c>
      <c r="B9" s="2016" t="s">
        <v>3481</v>
      </c>
      <c r="C9" s="2009">
        <v>1</v>
      </c>
      <c r="D9" s="2008">
        <v>10181.129999999999</v>
      </c>
      <c r="E9" s="2010">
        <v>10181.129999999999</v>
      </c>
      <c r="F9" s="2009">
        <v>0.98658034454176835</v>
      </c>
      <c r="G9" s="2008">
        <v>11159.75</v>
      </c>
      <c r="H9" s="2010">
        <v>11009.99</v>
      </c>
      <c r="I9" s="2009">
        <v>0.9708746647882911</v>
      </c>
      <c r="J9" s="2008">
        <v>18767.990000000002</v>
      </c>
      <c r="K9" s="2010">
        <v>18221.366000000002</v>
      </c>
      <c r="L9" s="2007">
        <v>0.84097131952319049</v>
      </c>
      <c r="M9" s="2008">
        <v>14462.8</v>
      </c>
      <c r="N9" s="2010">
        <v>12162.8</v>
      </c>
    </row>
    <row r="10" spans="1:14">
      <c r="A10" s="2239" t="s">
        <v>4892</v>
      </c>
      <c r="B10" s="2016" t="s">
        <v>3483</v>
      </c>
      <c r="C10" s="2009">
        <v>8.7489556000609342E-2</v>
      </c>
      <c r="D10" s="2008">
        <v>60656.84</v>
      </c>
      <c r="E10" s="2010">
        <v>5306.8400000000011</v>
      </c>
      <c r="F10" s="2009">
        <v>0.34044448366041269</v>
      </c>
      <c r="G10" s="2008">
        <v>62106.220000000023</v>
      </c>
      <c r="H10" s="2010">
        <v>21143.72</v>
      </c>
      <c r="I10" s="2009">
        <v>9.7725164463886016E-2</v>
      </c>
      <c r="J10" s="2008">
        <v>47001.2</v>
      </c>
      <c r="K10" s="2010">
        <v>4593.1999999999989</v>
      </c>
      <c r="L10" s="2007">
        <v>0.1008981662806186</v>
      </c>
      <c r="M10" s="2008">
        <v>56650.98</v>
      </c>
      <c r="N10" s="2010">
        <v>5715.9799999999977</v>
      </c>
    </row>
    <row r="11" spans="1:14">
      <c r="A11" s="2239" t="s">
        <v>4892</v>
      </c>
      <c r="B11" s="2016" t="s">
        <v>3192</v>
      </c>
      <c r="C11" s="2009">
        <v>8.4670165980990225E-2</v>
      </c>
      <c r="D11" s="2008">
        <v>5286.75</v>
      </c>
      <c r="E11" s="2010">
        <v>447.63000000000011</v>
      </c>
      <c r="F11" s="2009">
        <v>0.23779035423693279</v>
      </c>
      <c r="G11" s="2008">
        <v>4198.32</v>
      </c>
      <c r="H11" s="2010">
        <v>998.31999999999971</v>
      </c>
      <c r="I11" s="2009" t="s">
        <v>3269</v>
      </c>
      <c r="J11" s="2008" t="s">
        <v>3269</v>
      </c>
      <c r="K11" s="2010" t="s">
        <v>3269</v>
      </c>
      <c r="L11" s="2007" t="s">
        <v>3269</v>
      </c>
      <c r="M11" s="2008" t="s">
        <v>3269</v>
      </c>
      <c r="N11" s="2010" t="s">
        <v>3269</v>
      </c>
    </row>
    <row r="12" spans="1:14">
      <c r="A12" s="2239" t="s">
        <v>4892</v>
      </c>
      <c r="B12" s="2016" t="s">
        <v>3504</v>
      </c>
      <c r="C12" s="2009" t="s">
        <v>3269</v>
      </c>
      <c r="D12" s="2008" t="s">
        <v>3269</v>
      </c>
      <c r="E12" s="2010" t="s">
        <v>3269</v>
      </c>
      <c r="F12" s="2009" t="s">
        <v>3269</v>
      </c>
      <c r="G12" s="2008" t="s">
        <v>3269</v>
      </c>
      <c r="H12" s="2010" t="s">
        <v>3269</v>
      </c>
      <c r="I12" s="2009" t="s">
        <v>3269</v>
      </c>
      <c r="J12" s="2008" t="s">
        <v>3269</v>
      </c>
      <c r="K12" s="2010" t="s">
        <v>3269</v>
      </c>
      <c r="L12" s="2007">
        <v>0.14356343732594359</v>
      </c>
      <c r="M12" s="2008">
        <v>1454.27</v>
      </c>
      <c r="N12" s="2010">
        <v>208.78</v>
      </c>
    </row>
    <row r="13" spans="1:14">
      <c r="A13" s="2238" t="s">
        <v>4893</v>
      </c>
      <c r="B13" s="2015" t="s">
        <v>5191</v>
      </c>
      <c r="C13" s="2004">
        <v>-3.1231516358995819E-3</v>
      </c>
      <c r="D13" s="2003">
        <v>642.45999999999992</v>
      </c>
      <c r="E13" s="2005">
        <v>-2.0065000000000448</v>
      </c>
      <c r="F13" s="2004">
        <v>0.51441718500705258</v>
      </c>
      <c r="G13" s="2003">
        <v>432.47</v>
      </c>
      <c r="H13" s="2005">
        <v>222.47</v>
      </c>
      <c r="I13" s="2004" t="s">
        <v>3269</v>
      </c>
      <c r="J13" s="2003">
        <v>0</v>
      </c>
      <c r="K13" s="2005" t="s">
        <v>3269</v>
      </c>
      <c r="L13" s="2002">
        <v>0.64391087597924523</v>
      </c>
      <c r="M13" s="2003">
        <v>589.74</v>
      </c>
      <c r="N13" s="2005">
        <v>379.74</v>
      </c>
    </row>
    <row r="14" spans="1:14">
      <c r="A14" s="2239" t="s">
        <v>4893</v>
      </c>
      <c r="B14" s="2016" t="s">
        <v>3484</v>
      </c>
      <c r="C14" s="2009">
        <v>-3.1231516358995819E-3</v>
      </c>
      <c r="D14" s="2008">
        <v>642.45999999999992</v>
      </c>
      <c r="E14" s="2010">
        <v>-2.0065000000000448</v>
      </c>
      <c r="F14" s="2009" t="s">
        <v>3269</v>
      </c>
      <c r="G14" s="2008" t="s">
        <v>3269</v>
      </c>
      <c r="H14" s="2010" t="s">
        <v>3269</v>
      </c>
      <c r="I14" s="2009" t="s">
        <v>3269</v>
      </c>
      <c r="J14" s="2008" t="s">
        <v>3269</v>
      </c>
      <c r="K14" s="2010" t="s">
        <v>3269</v>
      </c>
      <c r="L14" s="2007" t="s">
        <v>3269</v>
      </c>
      <c r="M14" s="2008" t="s">
        <v>3269</v>
      </c>
      <c r="N14" s="2010" t="s">
        <v>3269</v>
      </c>
    </row>
    <row r="15" spans="1:14">
      <c r="A15" s="2239" t="s">
        <v>4893</v>
      </c>
      <c r="B15" s="2016" t="s">
        <v>3500</v>
      </c>
      <c r="C15" s="2009" t="s">
        <v>3269</v>
      </c>
      <c r="D15" s="2008" t="s">
        <v>3269</v>
      </c>
      <c r="E15" s="2010" t="s">
        <v>3269</v>
      </c>
      <c r="F15" s="2009">
        <v>0.51441718500705258</v>
      </c>
      <c r="G15" s="2008">
        <v>432.47</v>
      </c>
      <c r="H15" s="2010">
        <v>222.47</v>
      </c>
      <c r="I15" s="2009" t="s">
        <v>3269</v>
      </c>
      <c r="J15" s="2008" t="s">
        <v>3269</v>
      </c>
      <c r="K15" s="2010" t="s">
        <v>3269</v>
      </c>
      <c r="L15" s="2007">
        <v>0.64391087597924523</v>
      </c>
      <c r="M15" s="2008">
        <v>589.74</v>
      </c>
      <c r="N15" s="2010">
        <v>379.74</v>
      </c>
    </row>
    <row r="16" spans="1:14">
      <c r="A16" s="2238" t="s">
        <v>4894</v>
      </c>
      <c r="B16" s="2015" t="s">
        <v>5191</v>
      </c>
      <c r="C16" s="2004">
        <v>0.44300059802921349</v>
      </c>
      <c r="D16" s="2003">
        <v>298673.11825</v>
      </c>
      <c r="E16" s="2005">
        <v>132312.37</v>
      </c>
      <c r="F16" s="2004">
        <v>1.1292769635245381</v>
      </c>
      <c r="G16" s="2003">
        <v>266137.01484000002</v>
      </c>
      <c r="H16" s="2005">
        <v>300542.40000000002</v>
      </c>
      <c r="I16" s="2004">
        <v>0.82278394111771269</v>
      </c>
      <c r="J16" s="2003">
        <v>219032.44703000001</v>
      </c>
      <c r="K16" s="2005">
        <v>180216.38</v>
      </c>
      <c r="L16" s="2002">
        <v>0.36200624243481389</v>
      </c>
      <c r="M16" s="2003">
        <v>1063898.0074199999</v>
      </c>
      <c r="N16" s="2005">
        <v>385137.72</v>
      </c>
    </row>
    <row r="17" spans="1:14">
      <c r="A17" s="2239" t="s">
        <v>4894</v>
      </c>
      <c r="B17" s="2016" t="s">
        <v>3499</v>
      </c>
      <c r="C17" s="2009">
        <v>0.44300059802921349</v>
      </c>
      <c r="D17" s="2008">
        <v>298673.11825</v>
      </c>
      <c r="E17" s="2010">
        <v>132312.37</v>
      </c>
      <c r="F17" s="2009">
        <v>1.1292769635245381</v>
      </c>
      <c r="G17" s="2008">
        <v>266137.01484000002</v>
      </c>
      <c r="H17" s="2010">
        <v>300542.40000000002</v>
      </c>
      <c r="I17" s="2009">
        <v>0.82278394111771269</v>
      </c>
      <c r="J17" s="2008">
        <v>219032.44703000001</v>
      </c>
      <c r="K17" s="2010">
        <v>180216.38</v>
      </c>
      <c r="L17" s="2007">
        <v>0.36200624243481389</v>
      </c>
      <c r="M17" s="2008">
        <v>1063898.0074199999</v>
      </c>
      <c r="N17" s="2010">
        <v>385137.72</v>
      </c>
    </row>
    <row r="18" spans="1:14">
      <c r="A18" s="2238" t="s">
        <v>4895</v>
      </c>
      <c r="B18" s="2015" t="s">
        <v>5191</v>
      </c>
      <c r="C18" s="2004">
        <v>0.30128723148959391</v>
      </c>
      <c r="D18" s="2003">
        <v>6734475.5967199998</v>
      </c>
      <c r="E18" s="2005">
        <v>2029011.50807</v>
      </c>
      <c r="F18" s="2004">
        <v>0.39012615598244449</v>
      </c>
      <c r="G18" s="2003">
        <v>8128442.065531997</v>
      </c>
      <c r="H18" s="2005">
        <v>3171117.8571520001</v>
      </c>
      <c r="I18" s="2004">
        <v>0.42533949975863838</v>
      </c>
      <c r="J18" s="2003">
        <v>7812624.4607299985</v>
      </c>
      <c r="K18" s="2005">
        <v>3323017.779928999</v>
      </c>
      <c r="L18" s="2002">
        <v>0.37146099216488948</v>
      </c>
      <c r="M18" s="2003">
        <v>7446943.7038709987</v>
      </c>
      <c r="N18" s="2005">
        <v>2766249.0968359988</v>
      </c>
    </row>
    <row r="19" spans="1:14">
      <c r="A19" s="2239" t="s">
        <v>4895</v>
      </c>
      <c r="B19" s="2016" t="s">
        <v>3486</v>
      </c>
      <c r="C19" s="2009" t="s">
        <v>3269</v>
      </c>
      <c r="D19" s="2008" t="s">
        <v>3269</v>
      </c>
      <c r="E19" s="2010" t="s">
        <v>3269</v>
      </c>
      <c r="F19" s="2009" t="s">
        <v>3269</v>
      </c>
      <c r="G19" s="2008" t="s">
        <v>3269</v>
      </c>
      <c r="H19" s="2010" t="s">
        <v>3269</v>
      </c>
      <c r="I19" s="2009" t="s">
        <v>3269</v>
      </c>
      <c r="J19" s="2008" t="s">
        <v>3269</v>
      </c>
      <c r="K19" s="2010" t="s">
        <v>3269</v>
      </c>
      <c r="L19" s="2007" t="s">
        <v>3269</v>
      </c>
      <c r="M19" s="2008">
        <v>0</v>
      </c>
      <c r="N19" s="2010">
        <v>-116.03100000000001</v>
      </c>
    </row>
    <row r="20" spans="1:14">
      <c r="A20" s="2239" t="s">
        <v>4895</v>
      </c>
      <c r="B20" s="2016" t="s">
        <v>3488</v>
      </c>
      <c r="C20" s="2009">
        <v>0.28777645002175561</v>
      </c>
      <c r="D20" s="2008">
        <v>833997.95796999999</v>
      </c>
      <c r="E20" s="2010">
        <v>240004.97166999991</v>
      </c>
      <c r="F20" s="2009">
        <v>0.38305041647532923</v>
      </c>
      <c r="G20" s="2008">
        <v>281017.95192000002</v>
      </c>
      <c r="H20" s="2010">
        <v>107644.04352000001</v>
      </c>
      <c r="I20" s="2009">
        <v>0.34633427730668143</v>
      </c>
      <c r="J20" s="2008">
        <v>903478.50208000012</v>
      </c>
      <c r="K20" s="2010">
        <v>312905.57407999987</v>
      </c>
      <c r="L20" s="2007">
        <v>0.35372442681621541</v>
      </c>
      <c r="M20" s="2008">
        <v>618886.7744600001</v>
      </c>
      <c r="N20" s="2010">
        <v>218915.3695599999</v>
      </c>
    </row>
    <row r="21" spans="1:14">
      <c r="A21" s="2239" t="s">
        <v>4895</v>
      </c>
      <c r="B21" s="2016" t="s">
        <v>3489</v>
      </c>
      <c r="C21" s="2009">
        <v>0.17257110853944241</v>
      </c>
      <c r="D21" s="2008">
        <v>1687334.62417</v>
      </c>
      <c r="E21" s="2010">
        <v>291185.20657000027</v>
      </c>
      <c r="F21" s="2009">
        <v>0.26547236460863222</v>
      </c>
      <c r="G21" s="2008">
        <v>1416235.16649</v>
      </c>
      <c r="H21" s="2010">
        <v>375971.29849000007</v>
      </c>
      <c r="I21" s="2009">
        <v>0.26763091309526499</v>
      </c>
      <c r="J21" s="2008">
        <v>1048707.0573199999</v>
      </c>
      <c r="K21" s="2010">
        <v>280666.42732000002</v>
      </c>
      <c r="L21" s="2007">
        <v>0.32960422652913368</v>
      </c>
      <c r="M21" s="2008">
        <v>1912403.2754000011</v>
      </c>
      <c r="N21" s="2010">
        <v>630336.20239999914</v>
      </c>
    </row>
    <row r="22" spans="1:14">
      <c r="A22" s="2239" t="s">
        <v>4895</v>
      </c>
      <c r="B22" s="2016" t="s">
        <v>3490</v>
      </c>
      <c r="C22" s="2009">
        <v>0.29096292556121239</v>
      </c>
      <c r="D22" s="2008">
        <v>955860.98560000001</v>
      </c>
      <c r="E22" s="2010">
        <v>278120.10879999993</v>
      </c>
      <c r="F22" s="2009">
        <v>0.37052664658081569</v>
      </c>
      <c r="G22" s="2008">
        <v>856414.31963999977</v>
      </c>
      <c r="H22" s="2010">
        <v>317324.32594000001</v>
      </c>
      <c r="I22" s="2009">
        <v>0.37653426916999228</v>
      </c>
      <c r="J22" s="2008">
        <v>1027017.77714</v>
      </c>
      <c r="K22" s="2010">
        <v>386707.38813999988</v>
      </c>
      <c r="L22" s="2007">
        <v>0.40216081006028209</v>
      </c>
      <c r="M22" s="2008">
        <v>834537.80095999991</v>
      </c>
      <c r="N22" s="2010">
        <v>335618.39805999998</v>
      </c>
    </row>
    <row r="23" spans="1:14">
      <c r="A23" s="2239" t="s">
        <v>4895</v>
      </c>
      <c r="B23" s="2016" t="s">
        <v>3491</v>
      </c>
      <c r="C23" s="2009">
        <v>0.32616075094067298</v>
      </c>
      <c r="D23" s="2008">
        <v>584903.53827000025</v>
      </c>
      <c r="E23" s="2010">
        <v>190772.57727000001</v>
      </c>
      <c r="F23" s="2009">
        <v>0.37407629324323333</v>
      </c>
      <c r="G23" s="2008">
        <v>676462.34362000006</v>
      </c>
      <c r="H23" s="2010">
        <v>253048.52601999999</v>
      </c>
      <c r="I23" s="2009">
        <v>0.31884960060782869</v>
      </c>
      <c r="J23" s="2008">
        <v>574696.49280000024</v>
      </c>
      <c r="K23" s="2010">
        <v>183241.74720000001</v>
      </c>
      <c r="L23" s="2007">
        <v>-0.18121022361669489</v>
      </c>
      <c r="M23" s="2008">
        <v>-27982.528545000008</v>
      </c>
      <c r="N23" s="2010">
        <v>5070.7202549999993</v>
      </c>
    </row>
    <row r="24" spans="1:14">
      <c r="A24" s="2239" t="s">
        <v>4895</v>
      </c>
      <c r="B24" s="2016" t="s">
        <v>3492</v>
      </c>
      <c r="C24" s="2009">
        <v>0.30822408146918823</v>
      </c>
      <c r="D24" s="2008">
        <v>111490.7292</v>
      </c>
      <c r="E24" s="2010">
        <v>34364.1276</v>
      </c>
      <c r="F24" s="2009">
        <v>0.3313875236765203</v>
      </c>
      <c r="G24" s="2008">
        <v>548390.70011999982</v>
      </c>
      <c r="H24" s="2010">
        <v>181729.83611999999</v>
      </c>
      <c r="I24" s="2009">
        <v>0.33831771767241869</v>
      </c>
      <c r="J24" s="2008">
        <v>394578.24000000022</v>
      </c>
      <c r="K24" s="2010">
        <v>133492.80959999989</v>
      </c>
      <c r="L24" s="2007">
        <v>0.40556597049306292</v>
      </c>
      <c r="M24" s="2008">
        <v>325435.65408000012</v>
      </c>
      <c r="N24" s="2010">
        <v>131985.62688</v>
      </c>
    </row>
    <row r="25" spans="1:14">
      <c r="A25" s="2239" t="s">
        <v>4895</v>
      </c>
      <c r="B25" s="2016" t="s">
        <v>3493</v>
      </c>
      <c r="C25" s="2009">
        <v>0.44965729575681002</v>
      </c>
      <c r="D25" s="2008">
        <v>577243.34591999964</v>
      </c>
      <c r="E25" s="2010">
        <v>259561.68191999989</v>
      </c>
      <c r="F25" s="2009">
        <v>0.63341620474080951</v>
      </c>
      <c r="G25" s="2008">
        <v>597976.02304000047</v>
      </c>
      <c r="H25" s="2010">
        <v>378767.70303999988</v>
      </c>
      <c r="I25" s="2009">
        <v>0.59157337456703329</v>
      </c>
      <c r="J25" s="2008">
        <v>1124982.72</v>
      </c>
      <c r="K25" s="2010">
        <v>665509.82400000002</v>
      </c>
      <c r="L25" s="2007">
        <v>0.5074726302222452</v>
      </c>
      <c r="M25" s="2008">
        <v>442987.53204000008</v>
      </c>
      <c r="N25" s="2010">
        <v>224804.04803999999</v>
      </c>
    </row>
    <row r="26" spans="1:14">
      <c r="A26" s="2239" t="s">
        <v>4895</v>
      </c>
      <c r="B26" s="2016" t="s">
        <v>3494</v>
      </c>
      <c r="C26" s="2009">
        <v>0.46739133309592013</v>
      </c>
      <c r="D26" s="2008">
        <v>1114789.970376</v>
      </c>
      <c r="E26" s="2010">
        <v>521043.17037599999</v>
      </c>
      <c r="F26" s="2009">
        <v>0.52895454379375362</v>
      </c>
      <c r="G26" s="2008">
        <v>1581684.5830559989</v>
      </c>
      <c r="H26" s="2010">
        <v>836639.24705599947</v>
      </c>
      <c r="I26" s="2009">
        <v>0.63939652583847473</v>
      </c>
      <c r="J26" s="2008">
        <v>1604539.72371</v>
      </c>
      <c r="K26" s="2010">
        <v>1025937.12491</v>
      </c>
      <c r="L26" s="2007">
        <v>0.42244375843851262</v>
      </c>
      <c r="M26" s="2008">
        <v>1314035.5785059989</v>
      </c>
      <c r="N26" s="2010">
        <v>555106.12850599957</v>
      </c>
    </row>
    <row r="27" spans="1:14">
      <c r="A27" s="2239" t="s">
        <v>4895</v>
      </c>
      <c r="B27" s="2016" t="s">
        <v>3495</v>
      </c>
      <c r="C27" s="2009">
        <v>0.15112008757424339</v>
      </c>
      <c r="D27" s="2008">
        <v>201415.27608000001</v>
      </c>
      <c r="E27" s="2010">
        <v>30437.894160000011</v>
      </c>
      <c r="F27" s="2009">
        <v>0.16928832742501529</v>
      </c>
      <c r="G27" s="2008">
        <v>553630.42759999982</v>
      </c>
      <c r="H27" s="2010">
        <v>93723.169099999985</v>
      </c>
      <c r="I27" s="2009">
        <v>9.629786240233619E-2</v>
      </c>
      <c r="J27" s="2008">
        <v>237297.20920000001</v>
      </c>
      <c r="K27" s="2010">
        <v>22851.213999999989</v>
      </c>
      <c r="L27" s="2007">
        <v>0.2314572321659937</v>
      </c>
      <c r="M27" s="2008">
        <v>717783.468419999</v>
      </c>
      <c r="N27" s="2010">
        <v>166136.17489499989</v>
      </c>
    </row>
    <row r="28" spans="1:14">
      <c r="A28" s="2239" t="s">
        <v>4895</v>
      </c>
      <c r="B28" s="2016" t="s">
        <v>3496</v>
      </c>
      <c r="C28" s="2009">
        <v>0.32931569867740079</v>
      </c>
      <c r="D28" s="2008">
        <v>56343.600000000013</v>
      </c>
      <c r="E28" s="2010">
        <v>18554.831999999999</v>
      </c>
      <c r="F28" s="2009">
        <v>0.34482708324468259</v>
      </c>
      <c r="G28" s="2008">
        <v>271865.21579999971</v>
      </c>
      <c r="H28" s="2010">
        <v>93746.489400000093</v>
      </c>
      <c r="I28" s="2009">
        <v>0.35722099087231213</v>
      </c>
      <c r="J28" s="2008">
        <v>102313.3221</v>
      </c>
      <c r="K28" s="2010">
        <v>36548.466300000022</v>
      </c>
      <c r="L28" s="2007">
        <v>0.40015336472047569</v>
      </c>
      <c r="M28" s="2008">
        <v>57463.02</v>
      </c>
      <c r="N28" s="2010">
        <v>22994.020799999991</v>
      </c>
    </row>
    <row r="29" spans="1:14">
      <c r="A29" s="2239" t="s">
        <v>4895</v>
      </c>
      <c r="B29" s="2016" t="s">
        <v>3497</v>
      </c>
      <c r="C29" s="2009">
        <v>0.26636383418929621</v>
      </c>
      <c r="D29" s="2008">
        <v>418707.60945999989</v>
      </c>
      <c r="E29" s="2010">
        <v>111528.56426</v>
      </c>
      <c r="F29" s="2009">
        <v>0.40168701386273381</v>
      </c>
      <c r="G29" s="2008">
        <v>1240972.7520600001</v>
      </c>
      <c r="H29" s="2010">
        <v>498482.63906000007</v>
      </c>
      <c r="I29" s="2009">
        <v>0.40187164569709583</v>
      </c>
      <c r="J29" s="2008">
        <v>620779.19117000001</v>
      </c>
      <c r="K29" s="2010">
        <v>249473.55516999989</v>
      </c>
      <c r="L29" s="2007">
        <v>0.38286280384461108</v>
      </c>
      <c r="M29" s="2008">
        <v>1171979.1558600001</v>
      </c>
      <c r="N29" s="2010">
        <v>448707.22566</v>
      </c>
    </row>
    <row r="30" spans="1:14">
      <c r="A30" s="2239" t="s">
        <v>4895</v>
      </c>
      <c r="B30" s="2016" t="s">
        <v>3196</v>
      </c>
      <c r="C30" s="2009">
        <v>0.27776360607259898</v>
      </c>
      <c r="D30" s="2008">
        <v>192387.95967400001</v>
      </c>
      <c r="E30" s="2010">
        <v>53438.37344399999</v>
      </c>
      <c r="F30" s="2009">
        <v>0.32796736230146079</v>
      </c>
      <c r="G30" s="2008">
        <v>103792.582186</v>
      </c>
      <c r="H30" s="2010">
        <v>34040.579405999997</v>
      </c>
      <c r="I30" s="2009">
        <v>0.14740874921700459</v>
      </c>
      <c r="J30" s="2008">
        <v>174234.22521</v>
      </c>
      <c r="K30" s="2010">
        <v>25683.649208999999</v>
      </c>
      <c r="L30" s="2007">
        <v>0.33610222327236661</v>
      </c>
      <c r="M30" s="2008">
        <v>79413.97269000001</v>
      </c>
      <c r="N30" s="2010">
        <v>26691.212780000002</v>
      </c>
    </row>
    <row r="31" spans="1:14">
      <c r="A31" s="2238" t="s">
        <v>4897</v>
      </c>
      <c r="B31" s="2015" t="s">
        <v>5191</v>
      </c>
      <c r="C31" s="2004">
        <v>6.0810952730722269E-2</v>
      </c>
      <c r="D31" s="2003">
        <v>2792304.79042</v>
      </c>
      <c r="E31" s="2005">
        <v>169802.7146199999</v>
      </c>
      <c r="F31" s="2004">
        <v>0.58416786533545839</v>
      </c>
      <c r="G31" s="2003">
        <v>1506020.96061</v>
      </c>
      <c r="H31" s="2005">
        <v>879769.04971000017</v>
      </c>
      <c r="I31" s="2004">
        <v>0.44994476099064062</v>
      </c>
      <c r="J31" s="2003">
        <v>148853.16727000001</v>
      </c>
      <c r="K31" s="2005">
        <v>66975.702770000004</v>
      </c>
      <c r="L31" s="2002">
        <v>0.26429504182415892</v>
      </c>
      <c r="M31" s="2003">
        <v>1144461.6642080001</v>
      </c>
      <c r="N31" s="2005">
        <v>302475.54340799991</v>
      </c>
    </row>
    <row r="32" spans="1:14">
      <c r="A32" s="2239" t="s">
        <v>4897</v>
      </c>
      <c r="B32" s="2016" t="s">
        <v>3480</v>
      </c>
      <c r="C32" s="2009">
        <v>0.46595419811155658</v>
      </c>
      <c r="D32" s="2008">
        <v>116067.8125</v>
      </c>
      <c r="E32" s="2010">
        <v>54082.284500000002</v>
      </c>
      <c r="F32" s="2009" t="s">
        <v>3269</v>
      </c>
      <c r="G32" s="2008" t="s">
        <v>3269</v>
      </c>
      <c r="H32" s="2010" t="s">
        <v>3269</v>
      </c>
      <c r="I32" s="2009" t="s">
        <v>3269</v>
      </c>
      <c r="J32" s="2008" t="s">
        <v>3269</v>
      </c>
      <c r="K32" s="2010" t="s">
        <v>3269</v>
      </c>
      <c r="L32" s="2007" t="s">
        <v>3269</v>
      </c>
      <c r="M32" s="2008" t="s">
        <v>3269</v>
      </c>
      <c r="N32" s="2010" t="s">
        <v>3269</v>
      </c>
    </row>
    <row r="33" spans="1:16">
      <c r="A33" s="2239" t="s">
        <v>4897</v>
      </c>
      <c r="B33" s="2016" t="s">
        <v>3484</v>
      </c>
      <c r="C33" s="2009">
        <v>-6.2803514972255217</v>
      </c>
      <c r="D33" s="2008">
        <v>156830.43392000001</v>
      </c>
      <c r="E33" s="2010">
        <v>-984950.25048000016</v>
      </c>
      <c r="F33" s="2009">
        <v>0.5672538414257402</v>
      </c>
      <c r="G33" s="2008">
        <v>1384830.3566099999</v>
      </c>
      <c r="H33" s="2010">
        <v>785550.33951000008</v>
      </c>
      <c r="I33" s="2009">
        <v>0.48901777562799209</v>
      </c>
      <c r="J33" s="2008">
        <v>133178.80927</v>
      </c>
      <c r="K33" s="2010">
        <v>65126.805070000002</v>
      </c>
      <c r="L33" s="2007">
        <v>0.21775198754267491</v>
      </c>
      <c r="M33" s="2008">
        <v>1033732.525008</v>
      </c>
      <c r="N33" s="2010">
        <v>225097.31190799989</v>
      </c>
    </row>
    <row r="34" spans="1:16">
      <c r="A34" s="2239" t="s">
        <v>4897</v>
      </c>
      <c r="B34" s="2016" t="s">
        <v>3192</v>
      </c>
      <c r="C34" s="2009">
        <v>0.43687696343460802</v>
      </c>
      <c r="D34" s="2008">
        <v>2519406.5440000002</v>
      </c>
      <c r="E34" s="2010">
        <v>1100670.6806000001</v>
      </c>
      <c r="F34" s="2009">
        <v>0.77744236838690928</v>
      </c>
      <c r="G34" s="2008">
        <v>121190.60400000001</v>
      </c>
      <c r="H34" s="2010">
        <v>94218.710200000045</v>
      </c>
      <c r="I34" s="2009">
        <v>0.1179568375304431</v>
      </c>
      <c r="J34" s="2008">
        <v>15674.358</v>
      </c>
      <c r="K34" s="2010">
        <v>1848.8977</v>
      </c>
      <c r="L34" s="2007">
        <v>0.69880640325613586</v>
      </c>
      <c r="M34" s="2008">
        <v>110729.13920000001</v>
      </c>
      <c r="N34" s="2010">
        <v>77378.231500000009</v>
      </c>
    </row>
    <row r="35" spans="1:16">
      <c r="A35" s="2246" t="s">
        <v>4898</v>
      </c>
      <c r="B35" s="2015" t="s">
        <v>5191</v>
      </c>
      <c r="C35" s="2004">
        <v>0.3511509964558836</v>
      </c>
      <c r="D35" s="2003">
        <v>560280.70000000007</v>
      </c>
      <c r="E35" s="2005">
        <v>196743.12609999999</v>
      </c>
      <c r="F35" s="2004">
        <v>0.32713116916423329</v>
      </c>
      <c r="G35" s="2003">
        <v>672659.39</v>
      </c>
      <c r="H35" s="2005">
        <v>220047.85269999999</v>
      </c>
      <c r="I35" s="2004">
        <v>0.32517093514858192</v>
      </c>
      <c r="J35" s="2003">
        <v>464929.53999999992</v>
      </c>
      <c r="K35" s="2005">
        <v>151181.57329999999</v>
      </c>
      <c r="L35" s="2002">
        <v>0.34972604413353192</v>
      </c>
      <c r="M35" s="2003">
        <v>652519.2699999999</v>
      </c>
      <c r="N35" s="2005">
        <v>228202.983018</v>
      </c>
      <c r="P35" s="2022">
        <f>E35+H35+K35+N35</f>
        <v>796175.535118</v>
      </c>
    </row>
    <row r="36" spans="1:16">
      <c r="A36" s="2247" t="s">
        <v>4898</v>
      </c>
      <c r="B36" s="2016" t="s">
        <v>3201</v>
      </c>
      <c r="C36" s="2009">
        <v>0.35060346338950188</v>
      </c>
      <c r="D36" s="2008">
        <v>554648.56000000006</v>
      </c>
      <c r="E36" s="2010">
        <v>194461.70610000001</v>
      </c>
      <c r="F36" s="2009">
        <v>0.32086563569159421</v>
      </c>
      <c r="G36" s="2008">
        <v>633488.32000000018</v>
      </c>
      <c r="H36" s="2010">
        <v>203264.63250000001</v>
      </c>
      <c r="I36" s="2009">
        <v>0.33237682767106069</v>
      </c>
      <c r="J36" s="2008">
        <v>438563.59999999992</v>
      </c>
      <c r="K36" s="2010">
        <v>145768.3781</v>
      </c>
      <c r="L36" s="2007">
        <v>0.35687900715228699</v>
      </c>
      <c r="M36" s="2008">
        <v>598291.14999999991</v>
      </c>
      <c r="N36" s="2010">
        <v>213517.55160000001</v>
      </c>
    </row>
    <row r="37" spans="1:16">
      <c r="A37" s="2247" t="s">
        <v>4898</v>
      </c>
      <c r="B37" s="2016" t="s">
        <v>3217</v>
      </c>
      <c r="C37" s="2009" t="s">
        <v>3269</v>
      </c>
      <c r="D37" s="2008" t="s">
        <v>3269</v>
      </c>
      <c r="E37" s="2010" t="s">
        <v>3269</v>
      </c>
      <c r="F37" s="2009">
        <v>0.40606281195805899</v>
      </c>
      <c r="G37" s="2008">
        <v>13250.98</v>
      </c>
      <c r="H37" s="2010">
        <v>5380.7302</v>
      </c>
      <c r="I37" s="2009">
        <v>0.18372104382923299</v>
      </c>
      <c r="J37" s="2008">
        <v>23665.94</v>
      </c>
      <c r="K37" s="2010">
        <v>4347.9311999999991</v>
      </c>
      <c r="L37" s="2007">
        <v>0.27080841854742521</v>
      </c>
      <c r="M37" s="2008">
        <v>54228.12</v>
      </c>
      <c r="N37" s="2010">
        <v>14685.431418</v>
      </c>
    </row>
    <row r="38" spans="1:16">
      <c r="A38" s="2247" t="s">
        <v>4898</v>
      </c>
      <c r="B38" s="2016" t="s">
        <v>3505</v>
      </c>
      <c r="C38" s="2009">
        <v>0.40507160688477212</v>
      </c>
      <c r="D38" s="2008">
        <v>5632.14</v>
      </c>
      <c r="E38" s="2010">
        <v>2281.420000000001</v>
      </c>
      <c r="F38" s="2009">
        <v>0.43990935216660132</v>
      </c>
      <c r="G38" s="2008">
        <v>25920.09</v>
      </c>
      <c r="H38" s="2010">
        <v>11402.49</v>
      </c>
      <c r="I38" s="2009">
        <v>0.39454222222222229</v>
      </c>
      <c r="J38" s="2008">
        <v>2700</v>
      </c>
      <c r="K38" s="2010">
        <v>1065.2639999999999</v>
      </c>
      <c r="L38" s="2007" t="s">
        <v>3269</v>
      </c>
      <c r="M38" s="2008" t="s">
        <v>3269</v>
      </c>
      <c r="N38" s="2010" t="s">
        <v>3269</v>
      </c>
    </row>
    <row r="39" spans="1:16">
      <c r="A39" s="2246" t="s">
        <v>4899</v>
      </c>
      <c r="B39" s="2015" t="s">
        <v>5191</v>
      </c>
      <c r="C39" s="2004">
        <v>0.2849945765163881</v>
      </c>
      <c r="D39" s="2003">
        <v>2433445.169999999</v>
      </c>
      <c r="E39" s="2005">
        <v>693518.67569999991</v>
      </c>
      <c r="F39" s="2004">
        <v>0.28090813006202608</v>
      </c>
      <c r="G39" s="2003">
        <v>2767841.86</v>
      </c>
      <c r="H39" s="2005">
        <v>777509.28120000008</v>
      </c>
      <c r="I39" s="2004">
        <v>0.27217356880234</v>
      </c>
      <c r="J39" s="2003">
        <v>3546616.51</v>
      </c>
      <c r="K39" s="2005">
        <v>965295.27269999997</v>
      </c>
      <c r="L39" s="2002">
        <v>0.27570143422039772</v>
      </c>
      <c r="M39" s="2003">
        <v>3306406.05</v>
      </c>
      <c r="N39" s="2005">
        <v>911580.89010000008</v>
      </c>
      <c r="P39" s="2022">
        <f>E39+H39+K39+N39</f>
        <v>3347904.1197000002</v>
      </c>
    </row>
    <row r="40" spans="1:16">
      <c r="A40" s="2247" t="s">
        <v>4899</v>
      </c>
      <c r="B40" s="2016" t="s">
        <v>3501</v>
      </c>
      <c r="C40" s="2009">
        <v>0.47850222077350751</v>
      </c>
      <c r="D40" s="2008">
        <v>562981.77</v>
      </c>
      <c r="E40" s="2010">
        <v>269388.02720000001</v>
      </c>
      <c r="F40" s="2009">
        <v>0.46264633060386151</v>
      </c>
      <c r="G40" s="2008">
        <v>468329.92</v>
      </c>
      <c r="H40" s="2010">
        <v>216671.11900000001</v>
      </c>
      <c r="I40" s="2009">
        <v>0.42138260491575369</v>
      </c>
      <c r="J40" s="2008">
        <v>517566.22</v>
      </c>
      <c r="K40" s="2010">
        <v>218093.402</v>
      </c>
      <c r="L40" s="2007">
        <v>0.83525703609733815</v>
      </c>
      <c r="M40" s="2008">
        <v>612970.13</v>
      </c>
      <c r="N40" s="2010">
        <v>511987.61400000012</v>
      </c>
    </row>
    <row r="41" spans="1:16">
      <c r="A41" s="2247" t="s">
        <v>4899</v>
      </c>
      <c r="B41" s="2016" t="s">
        <v>3502</v>
      </c>
      <c r="C41" s="2009">
        <v>0.22795178937667429</v>
      </c>
      <c r="D41" s="2008">
        <v>1855458.689999999</v>
      </c>
      <c r="E41" s="2010">
        <v>422955.12849999988</v>
      </c>
      <c r="F41" s="2009">
        <v>0.24384363373767101</v>
      </c>
      <c r="G41" s="2008">
        <v>2297156.91</v>
      </c>
      <c r="H41" s="2010">
        <v>560147.08820000011</v>
      </c>
      <c r="I41" s="2009">
        <v>0.246145606681484</v>
      </c>
      <c r="J41" s="2008">
        <v>3008965.08</v>
      </c>
      <c r="K41" s="2010">
        <v>740643.53509999998</v>
      </c>
      <c r="L41" s="2007">
        <v>0.14890782099487479</v>
      </c>
      <c r="M41" s="2008">
        <v>2651523.41</v>
      </c>
      <c r="N41" s="2010">
        <v>394832.57329999999</v>
      </c>
    </row>
    <row r="42" spans="1:16">
      <c r="A42" s="2247" t="s">
        <v>4899</v>
      </c>
      <c r="B42" s="2016" t="s">
        <v>3505</v>
      </c>
      <c r="C42" s="2009">
        <v>7.8343400172345867E-2</v>
      </c>
      <c r="D42" s="2008">
        <v>15004.71</v>
      </c>
      <c r="E42" s="2010">
        <v>1175.52</v>
      </c>
      <c r="F42" s="2009" t="s">
        <v>3269</v>
      </c>
      <c r="G42" s="2008" t="s">
        <v>3269</v>
      </c>
      <c r="H42" s="2010" t="s">
        <v>3269</v>
      </c>
      <c r="I42" s="2009" t="s">
        <v>3269</v>
      </c>
      <c r="J42" s="2008" t="s">
        <v>3269</v>
      </c>
      <c r="K42" s="2010" t="s">
        <v>3269</v>
      </c>
      <c r="L42" s="2007">
        <v>0.31353327232734529</v>
      </c>
      <c r="M42" s="2008">
        <v>10042.73</v>
      </c>
      <c r="N42" s="2010">
        <v>3148.73</v>
      </c>
    </row>
    <row r="43" spans="1:16">
      <c r="A43" s="2247" t="s">
        <v>4899</v>
      </c>
      <c r="B43" s="2016" t="s">
        <v>3194</v>
      </c>
      <c r="C43" s="2009" t="s">
        <v>3269</v>
      </c>
      <c r="D43" s="2008" t="s">
        <v>3269</v>
      </c>
      <c r="E43" s="2010" t="s">
        <v>3269</v>
      </c>
      <c r="F43" s="2009">
        <v>0.29344594336377888</v>
      </c>
      <c r="G43" s="2008">
        <v>2355.0300000000002</v>
      </c>
      <c r="H43" s="2010">
        <v>691.07400000000018</v>
      </c>
      <c r="I43" s="2009">
        <v>0.32652561760618859</v>
      </c>
      <c r="J43" s="2008">
        <v>20085.21</v>
      </c>
      <c r="K43" s="2010">
        <v>6558.3355999999976</v>
      </c>
      <c r="L43" s="2007">
        <v>5.057997890164289E-2</v>
      </c>
      <c r="M43" s="2008">
        <v>31869.78</v>
      </c>
      <c r="N43" s="2010">
        <v>1611.9728</v>
      </c>
    </row>
    <row r="44" spans="1:16">
      <c r="A44" s="2246" t="s">
        <v>4902</v>
      </c>
      <c r="B44" s="2015" t="s">
        <v>5191</v>
      </c>
      <c r="C44" s="2004">
        <v>0.28521695378648437</v>
      </c>
      <c r="D44" s="2003">
        <v>6556213.6570600001</v>
      </c>
      <c r="E44" s="2005">
        <v>1869943.28764</v>
      </c>
      <c r="F44" s="2004">
        <v>0.30536022286085579</v>
      </c>
      <c r="G44" s="2003">
        <v>8664508.4917579964</v>
      </c>
      <c r="H44" s="2005">
        <v>2645796.244022999</v>
      </c>
      <c r="I44" s="2004">
        <v>0.2381901648289893</v>
      </c>
      <c r="J44" s="2003">
        <v>10533438.955766</v>
      </c>
      <c r="K44" s="2005">
        <v>2508961.56109</v>
      </c>
      <c r="L44" s="2002">
        <v>0.25313390437680688</v>
      </c>
      <c r="M44" s="2003">
        <v>10255916.456119999</v>
      </c>
      <c r="N44" s="2005">
        <v>2596120.175499999</v>
      </c>
      <c r="P44" s="2022">
        <f>E44+H44+K44+N44</f>
        <v>9620821.2682529986</v>
      </c>
    </row>
    <row r="45" spans="1:16">
      <c r="A45" s="2247" t="s">
        <v>4902</v>
      </c>
      <c r="B45" s="2016" t="s">
        <v>3192</v>
      </c>
      <c r="C45" s="2009" t="s">
        <v>3269</v>
      </c>
      <c r="D45" s="2008" t="s">
        <v>3269</v>
      </c>
      <c r="E45" s="2010" t="s">
        <v>3269</v>
      </c>
      <c r="F45" s="2009">
        <v>0.47490362986274293</v>
      </c>
      <c r="G45" s="2008">
        <v>36876.050000000003</v>
      </c>
      <c r="H45" s="2010">
        <v>17512.57</v>
      </c>
      <c r="I45" s="2009" t="s">
        <v>3269</v>
      </c>
      <c r="J45" s="2008" t="s">
        <v>3269</v>
      </c>
      <c r="K45" s="2010" t="s">
        <v>3269</v>
      </c>
      <c r="L45" s="2007" t="s">
        <v>3269</v>
      </c>
      <c r="M45" s="2008" t="s">
        <v>3269</v>
      </c>
      <c r="N45" s="2010" t="s">
        <v>3269</v>
      </c>
    </row>
    <row r="46" spans="1:16">
      <c r="A46" s="2247" t="s">
        <v>4902</v>
      </c>
      <c r="B46" s="2016" t="s">
        <v>3197</v>
      </c>
      <c r="C46" s="2009">
        <v>0.18463733293155399</v>
      </c>
      <c r="D46" s="2008">
        <v>91104.097600000052</v>
      </c>
      <c r="E46" s="2010">
        <v>16821.2176</v>
      </c>
      <c r="F46" s="2009">
        <v>0.3137186047476741</v>
      </c>
      <c r="G46" s="2008">
        <v>134102.79024999999</v>
      </c>
      <c r="H46" s="2010">
        <v>42070.540249999991</v>
      </c>
      <c r="I46" s="2009">
        <v>0.14986898603304119</v>
      </c>
      <c r="J46" s="2008">
        <v>105142.49984</v>
      </c>
      <c r="K46" s="2010">
        <v>15757.599840000001</v>
      </c>
      <c r="L46" s="2007">
        <v>0.2309591792549813</v>
      </c>
      <c r="M46" s="2008">
        <v>118427.2506</v>
      </c>
      <c r="N46" s="2010">
        <v>27351.8606</v>
      </c>
    </row>
    <row r="47" spans="1:16">
      <c r="A47" s="2247" t="s">
        <v>4902</v>
      </c>
      <c r="B47" s="2016" t="s">
        <v>3217</v>
      </c>
      <c r="C47" s="2009">
        <v>0.24097668217286139</v>
      </c>
      <c r="D47" s="2008">
        <v>1139832.6200000001</v>
      </c>
      <c r="E47" s="2010">
        <v>274673.08299999993</v>
      </c>
      <c r="F47" s="2009">
        <v>0.21460670239264601</v>
      </c>
      <c r="G47" s="2008">
        <v>1582510.389999999</v>
      </c>
      <c r="H47" s="2010">
        <v>339617.33630000008</v>
      </c>
      <c r="I47" s="2009">
        <v>0.18831707280771029</v>
      </c>
      <c r="J47" s="2008">
        <v>2278305.81</v>
      </c>
      <c r="K47" s="2010">
        <v>429043.88109999947</v>
      </c>
      <c r="L47" s="2007">
        <v>0.20451553144907589</v>
      </c>
      <c r="M47" s="2008">
        <v>2354797.0199999982</v>
      </c>
      <c r="N47" s="2010">
        <v>481592.56399999972</v>
      </c>
    </row>
    <row r="48" spans="1:16">
      <c r="A48" s="2247" t="s">
        <v>4902</v>
      </c>
      <c r="B48" s="2016" t="s">
        <v>3193</v>
      </c>
      <c r="C48" s="2009">
        <v>0.27198579226053371</v>
      </c>
      <c r="D48" s="2008">
        <v>1057284.58461</v>
      </c>
      <c r="E48" s="2010">
        <v>287566.38539000001</v>
      </c>
      <c r="F48" s="2009">
        <v>0.36895066025725892</v>
      </c>
      <c r="G48" s="2008">
        <v>1401228.5533179999</v>
      </c>
      <c r="H48" s="2010">
        <v>516984.19991799991</v>
      </c>
      <c r="I48" s="2009">
        <v>0.30647195640769248</v>
      </c>
      <c r="J48" s="2008">
        <v>1118435.5677360001</v>
      </c>
      <c r="K48" s="2010">
        <v>342769.13656000007</v>
      </c>
      <c r="L48" s="2007">
        <v>0.30312929086022672</v>
      </c>
      <c r="M48" s="2008">
        <v>1107159.444472</v>
      </c>
      <c r="N48" s="2010">
        <v>335612.45727200003</v>
      </c>
    </row>
    <row r="49" spans="1:16">
      <c r="A49" s="2247" t="s">
        <v>4902</v>
      </c>
      <c r="B49" s="2016" t="s">
        <v>3194</v>
      </c>
      <c r="C49" s="2009">
        <v>0.31434022388360661</v>
      </c>
      <c r="D49" s="2008">
        <v>1204839.4038499999</v>
      </c>
      <c r="E49" s="2010">
        <v>378729.48795000021</v>
      </c>
      <c r="F49" s="2009">
        <v>0.33861668376605181</v>
      </c>
      <c r="G49" s="2008">
        <v>1275873.03155</v>
      </c>
      <c r="H49" s="2010">
        <v>432031.89485000022</v>
      </c>
      <c r="I49" s="2009">
        <v>0.26854977106835182</v>
      </c>
      <c r="J49" s="2008">
        <v>1866813.04987</v>
      </c>
      <c r="K49" s="2010">
        <v>501332.21717000019</v>
      </c>
      <c r="L49" s="2007">
        <v>0.2775303020268759</v>
      </c>
      <c r="M49" s="2008">
        <v>2192909.0839999989</v>
      </c>
      <c r="N49" s="2010">
        <v>608598.72039999964</v>
      </c>
    </row>
    <row r="50" spans="1:16">
      <c r="A50" s="2247" t="s">
        <v>4902</v>
      </c>
      <c r="B50" s="2016" t="s">
        <v>3195</v>
      </c>
      <c r="C50" s="2009">
        <v>0.28863050520468009</v>
      </c>
      <c r="D50" s="2008">
        <v>2840152.3709999998</v>
      </c>
      <c r="E50" s="2010">
        <v>819754.61369999987</v>
      </c>
      <c r="F50" s="2009">
        <v>0.30118284528945333</v>
      </c>
      <c r="G50" s="2008">
        <v>3999198.1666399981</v>
      </c>
      <c r="H50" s="2010">
        <v>1204489.882705</v>
      </c>
      <c r="I50" s="2009">
        <v>0.23013597079685241</v>
      </c>
      <c r="J50" s="2008">
        <v>4921247.9583199974</v>
      </c>
      <c r="K50" s="2010">
        <v>1132556.1764200011</v>
      </c>
      <c r="L50" s="2007">
        <v>0.2455384637057775</v>
      </c>
      <c r="M50" s="2008">
        <v>4279904.8970480002</v>
      </c>
      <c r="N50" s="2010">
        <v>1050881.2732279999</v>
      </c>
    </row>
    <row r="51" spans="1:16">
      <c r="A51" s="2247" t="s">
        <v>4902</v>
      </c>
      <c r="B51" s="2016" t="s">
        <v>3218</v>
      </c>
      <c r="C51" s="2009">
        <v>0.41434197166662062</v>
      </c>
      <c r="D51" s="2008">
        <v>223000.5800000001</v>
      </c>
      <c r="E51" s="2010">
        <v>92398.5</v>
      </c>
      <c r="F51" s="2009">
        <v>0.39660026556803912</v>
      </c>
      <c r="G51" s="2008">
        <v>234719.51</v>
      </c>
      <c r="H51" s="2010">
        <v>93089.819999999992</v>
      </c>
      <c r="I51" s="2009">
        <v>0.35936213970221142</v>
      </c>
      <c r="J51" s="2008">
        <v>243494.07</v>
      </c>
      <c r="K51" s="2010">
        <v>87502.550000000032</v>
      </c>
      <c r="L51" s="2007">
        <v>0.45424163012836122</v>
      </c>
      <c r="M51" s="2008">
        <v>202718.76</v>
      </c>
      <c r="N51" s="2010">
        <v>92083.300000000017</v>
      </c>
    </row>
    <row r="52" spans="1:16">
      <c r="A52" s="2238" t="s">
        <v>4901</v>
      </c>
      <c r="B52" s="2015" t="s">
        <v>5191</v>
      </c>
      <c r="C52" s="2004">
        <v>0.32538213143981298</v>
      </c>
      <c r="D52" s="2003">
        <v>5740.5090799999998</v>
      </c>
      <c r="E52" s="2005">
        <v>1867.8590799999999</v>
      </c>
      <c r="F52" s="2004">
        <v>0.49724332667296811</v>
      </c>
      <c r="G52" s="2003">
        <v>16715.8</v>
      </c>
      <c r="H52" s="2005">
        <v>8311.82</v>
      </c>
      <c r="I52" s="2004">
        <v>0.57914646085628185</v>
      </c>
      <c r="J52" s="2003">
        <v>7875.21</v>
      </c>
      <c r="K52" s="2005">
        <v>4560.8999999999996</v>
      </c>
      <c r="L52" s="2002">
        <v>0.41659458649044512</v>
      </c>
      <c r="M52" s="2003">
        <v>1734.18</v>
      </c>
      <c r="N52" s="2005">
        <v>722.45000000000027</v>
      </c>
    </row>
    <row r="53" spans="1:16">
      <c r="A53" s="2239" t="s">
        <v>4901</v>
      </c>
      <c r="B53" s="2016" t="s">
        <v>3506</v>
      </c>
      <c r="C53" s="2009">
        <v>0.32538213143981298</v>
      </c>
      <c r="D53" s="2008">
        <v>5740.5090799999998</v>
      </c>
      <c r="E53" s="2010">
        <v>1867.8590799999999</v>
      </c>
      <c r="F53" s="2009">
        <v>0.49724332667296811</v>
      </c>
      <c r="G53" s="2008">
        <v>16715.8</v>
      </c>
      <c r="H53" s="2010">
        <v>8311.82</v>
      </c>
      <c r="I53" s="2009">
        <v>0.57914646085628185</v>
      </c>
      <c r="J53" s="2008">
        <v>7875.21</v>
      </c>
      <c r="K53" s="2010">
        <v>4560.8999999999996</v>
      </c>
      <c r="L53" s="2007">
        <v>0.41659458649044512</v>
      </c>
      <c r="M53" s="2008">
        <v>1734.18</v>
      </c>
      <c r="N53" s="2010">
        <v>722.45000000000027</v>
      </c>
    </row>
    <row r="54" spans="1:16">
      <c r="A54" s="2246" t="s">
        <v>4903</v>
      </c>
      <c r="B54" s="2015" t="s">
        <v>5191</v>
      </c>
      <c r="C54" s="2004">
        <v>-0.14213429124185231</v>
      </c>
      <c r="D54" s="2003">
        <v>145432.12</v>
      </c>
      <c r="E54" s="2005">
        <v>-20670.89130000001</v>
      </c>
      <c r="F54" s="2004">
        <v>-0.98581744215639544</v>
      </c>
      <c r="G54" s="2003">
        <v>181335.95</v>
      </c>
      <c r="H54" s="2005">
        <v>-178764.14240000001</v>
      </c>
      <c r="I54" s="2004">
        <v>-0.6182718851150979</v>
      </c>
      <c r="J54" s="2003">
        <v>114782.01</v>
      </c>
      <c r="K54" s="2005">
        <v>-70966.48970000002</v>
      </c>
      <c r="L54" s="2002">
        <v>4.1434841655696282E-2</v>
      </c>
      <c r="M54" s="2003">
        <v>102725.83</v>
      </c>
      <c r="N54" s="2005">
        <v>4256.4284999999736</v>
      </c>
      <c r="P54" s="2022">
        <f>E54+H54+K54+N54</f>
        <v>-266145.09490000008</v>
      </c>
    </row>
    <row r="55" spans="1:16">
      <c r="A55" s="2247" t="s">
        <v>4903</v>
      </c>
      <c r="B55" s="2016" t="s">
        <v>3480</v>
      </c>
      <c r="C55" s="2009">
        <v>0.1910760839919759</v>
      </c>
      <c r="D55" s="2008">
        <v>28085.54</v>
      </c>
      <c r="E55" s="2010">
        <v>5366.4749999999995</v>
      </c>
      <c r="F55" s="2009">
        <v>0.1557146322809084</v>
      </c>
      <c r="G55" s="2008">
        <v>26999.55</v>
      </c>
      <c r="H55" s="2010">
        <v>4204.2250000000004</v>
      </c>
      <c r="I55" s="2009">
        <v>0.15455569638862149</v>
      </c>
      <c r="J55" s="2008">
        <v>44962.61</v>
      </c>
      <c r="K55" s="2010">
        <v>6949.2274999999991</v>
      </c>
      <c r="L55" s="2007">
        <v>0.16180430963108081</v>
      </c>
      <c r="M55" s="2008">
        <v>26909.96</v>
      </c>
      <c r="N55" s="2010">
        <v>4354.1475</v>
      </c>
    </row>
    <row r="56" spans="1:16">
      <c r="A56" s="2247" t="s">
        <v>4903</v>
      </c>
      <c r="B56" s="2016" t="s">
        <v>3481</v>
      </c>
      <c r="C56" s="2009">
        <v>-0.22188432163936961</v>
      </c>
      <c r="D56" s="2008">
        <v>117346.58</v>
      </c>
      <c r="E56" s="2010">
        <v>-26037.366300000009</v>
      </c>
      <c r="F56" s="2009">
        <v>-1.1855166208360439</v>
      </c>
      <c r="G56" s="2008">
        <v>154336.4</v>
      </c>
      <c r="H56" s="2010">
        <v>-182968.36739999999</v>
      </c>
      <c r="I56" s="2009">
        <v>-1.1159608532871961</v>
      </c>
      <c r="J56" s="2008">
        <v>69819.399999999994</v>
      </c>
      <c r="K56" s="2010">
        <v>-77915.717200000014</v>
      </c>
      <c r="L56" s="2007">
        <v>-1.2888990128323589E-3</v>
      </c>
      <c r="M56" s="2008">
        <v>75815.87</v>
      </c>
      <c r="N56" s="2010">
        <v>-97.719000000026426</v>
      </c>
    </row>
    <row r="57" spans="1:16">
      <c r="A57" s="2247" t="s">
        <v>4903</v>
      </c>
      <c r="B57" s="2016" t="s">
        <v>3482</v>
      </c>
      <c r="C57" s="2009" t="s">
        <v>3269</v>
      </c>
      <c r="D57" s="2008">
        <v>0</v>
      </c>
      <c r="E57" s="2010">
        <v>0</v>
      </c>
      <c r="F57" s="2009" t="s">
        <v>3269</v>
      </c>
      <c r="G57" s="2008">
        <v>0</v>
      </c>
      <c r="H57" s="2010">
        <v>0</v>
      </c>
      <c r="I57" s="2009" t="s">
        <v>3269</v>
      </c>
      <c r="J57" s="2008" t="s">
        <v>3269</v>
      </c>
      <c r="K57" s="2010" t="s">
        <v>3269</v>
      </c>
      <c r="L57" s="2007" t="s">
        <v>3269</v>
      </c>
      <c r="M57" s="2008">
        <v>0</v>
      </c>
      <c r="N57" s="2010">
        <v>0</v>
      </c>
    </row>
    <row r="58" spans="1:16">
      <c r="A58" s="2244" t="s">
        <v>4904</v>
      </c>
      <c r="B58" s="2015" t="s">
        <v>5191</v>
      </c>
      <c r="C58" s="2004">
        <v>4.4349141184976681E-2</v>
      </c>
      <c r="D58" s="2003">
        <v>12501875.137772011</v>
      </c>
      <c r="E58" s="2005">
        <v>554447.4255620006</v>
      </c>
      <c r="F58" s="2004">
        <v>0.25027539792221309</v>
      </c>
      <c r="G58" s="2003">
        <v>16652778.431999</v>
      </c>
      <c r="H58" s="2005">
        <v>4167780.7485789992</v>
      </c>
      <c r="I58" s="2004">
        <v>0.21473220045629721</v>
      </c>
      <c r="J58" s="2003">
        <v>11993548.94146</v>
      </c>
      <c r="K58" s="2005">
        <v>2575401.1554799988</v>
      </c>
      <c r="L58" s="2002">
        <v>0.20290601175921591</v>
      </c>
      <c r="M58" s="2003">
        <v>12126750.575266009</v>
      </c>
      <c r="N58" s="2005">
        <v>2460590.5948260021</v>
      </c>
    </row>
    <row r="59" spans="1:16">
      <c r="A59" s="2245" t="s">
        <v>4904</v>
      </c>
      <c r="B59" s="2016" t="s">
        <v>3192</v>
      </c>
      <c r="C59" s="2009" t="s">
        <v>3269</v>
      </c>
      <c r="D59" s="2008" t="s">
        <v>3269</v>
      </c>
      <c r="E59" s="2010" t="s">
        <v>3269</v>
      </c>
      <c r="F59" s="2009" t="s">
        <v>3269</v>
      </c>
      <c r="G59" s="2008" t="s">
        <v>3269</v>
      </c>
      <c r="H59" s="2010" t="s">
        <v>3269</v>
      </c>
      <c r="I59" s="2009">
        <v>0.2113464778070589</v>
      </c>
      <c r="J59" s="2008">
        <v>11005.7202</v>
      </c>
      <c r="K59" s="2010">
        <v>2326.0201999999999</v>
      </c>
      <c r="L59" s="2007" t="s">
        <v>3269</v>
      </c>
      <c r="M59" s="2008" t="s">
        <v>3269</v>
      </c>
      <c r="N59" s="2010" t="s">
        <v>3269</v>
      </c>
    </row>
    <row r="60" spans="1:16">
      <c r="A60" s="2245" t="s">
        <v>4904</v>
      </c>
      <c r="B60" s="2016" t="s">
        <v>3215</v>
      </c>
      <c r="C60" s="2009" t="s">
        <v>3269</v>
      </c>
      <c r="D60" s="2008" t="s">
        <v>3269</v>
      </c>
      <c r="E60" s="2010" t="s">
        <v>3269</v>
      </c>
      <c r="F60" s="2009">
        <v>0.46010163148459959</v>
      </c>
      <c r="G60" s="2008">
        <v>40490.287199999999</v>
      </c>
      <c r="H60" s="2010">
        <v>18629.647199999999</v>
      </c>
      <c r="I60" s="2009">
        <v>0.45725642544444273</v>
      </c>
      <c r="J60" s="2008">
        <v>71394.267600000006</v>
      </c>
      <c r="K60" s="2010">
        <v>32645.487599999989</v>
      </c>
      <c r="L60" s="2007">
        <v>-9.8151571722744618E-3</v>
      </c>
      <c r="M60" s="2008">
        <v>50012.444159999999</v>
      </c>
      <c r="N60" s="2010">
        <v>-490.88000000000011</v>
      </c>
    </row>
    <row r="61" spans="1:16">
      <c r="A61" s="2245" t="s">
        <v>4904</v>
      </c>
      <c r="B61" s="2016" t="s">
        <v>3206</v>
      </c>
      <c r="C61" s="2009">
        <v>0.16257441347227</v>
      </c>
      <c r="D61" s="2008">
        <v>537343.52907199995</v>
      </c>
      <c r="E61" s="2010">
        <v>87358.309072000076</v>
      </c>
      <c r="F61" s="2009">
        <v>0.34328594635499798</v>
      </c>
      <c r="G61" s="2008">
        <v>237626.32173600001</v>
      </c>
      <c r="H61" s="2010">
        <v>81573.776736</v>
      </c>
      <c r="I61" s="2009">
        <v>0.17874857759377741</v>
      </c>
      <c r="J61" s="2008">
        <v>294628.73779999989</v>
      </c>
      <c r="K61" s="2010">
        <v>52664.467799999991</v>
      </c>
      <c r="L61" s="2007">
        <v>0.16522720166500701</v>
      </c>
      <c r="M61" s="2008">
        <v>284766.90960000007</v>
      </c>
      <c r="N61" s="2010">
        <v>47051.239600000008</v>
      </c>
    </row>
    <row r="62" spans="1:16">
      <c r="A62" s="2245" t="s">
        <v>4904</v>
      </c>
      <c r="B62" s="2016" t="s">
        <v>3209</v>
      </c>
      <c r="C62" s="2009">
        <v>0.1167971585490032</v>
      </c>
      <c r="D62" s="2008">
        <v>502850.69200000021</v>
      </c>
      <c r="E62" s="2010">
        <v>58731.531999999977</v>
      </c>
      <c r="F62" s="2009">
        <v>0.1058296451522356</v>
      </c>
      <c r="G62" s="2008">
        <v>526970.93729999999</v>
      </c>
      <c r="H62" s="2010">
        <v>55769.147300000011</v>
      </c>
      <c r="I62" s="2009">
        <v>8.2250557087946985E-2</v>
      </c>
      <c r="J62" s="2008">
        <v>466645.34999999992</v>
      </c>
      <c r="K62" s="2010">
        <v>38381.839999999989</v>
      </c>
      <c r="L62" s="2007">
        <v>9.6133947614354856E-2</v>
      </c>
      <c r="M62" s="2008">
        <v>400097.01</v>
      </c>
      <c r="N62" s="2010">
        <v>38462.905000000013</v>
      </c>
    </row>
    <row r="63" spans="1:16">
      <c r="A63" s="2245" t="s">
        <v>4904</v>
      </c>
      <c r="B63" s="2016" t="s">
        <v>3202</v>
      </c>
      <c r="C63" s="2009">
        <v>-4.8773272375983848E-2</v>
      </c>
      <c r="D63" s="2008">
        <v>2581888.3369000009</v>
      </c>
      <c r="E63" s="2010">
        <v>-125927.1430999997</v>
      </c>
      <c r="F63" s="2009">
        <v>0.20129277831875739</v>
      </c>
      <c r="G63" s="2008">
        <v>1970067.637309999</v>
      </c>
      <c r="H63" s="2010">
        <v>396560.38818999991</v>
      </c>
      <c r="I63" s="2009">
        <v>0.1367018627655536</v>
      </c>
      <c r="J63" s="2008">
        <v>1304372.671540004</v>
      </c>
      <c r="K63" s="2010">
        <v>178310.1739400001</v>
      </c>
      <c r="L63" s="2007">
        <v>0.16558787615637491</v>
      </c>
      <c r="M63" s="2008">
        <v>1737759.327490004</v>
      </c>
      <c r="N63" s="2010">
        <v>287751.87631000002</v>
      </c>
    </row>
    <row r="64" spans="1:16">
      <c r="A64" s="2245" t="s">
        <v>4904</v>
      </c>
      <c r="B64" s="2016" t="s">
        <v>3205</v>
      </c>
      <c r="C64" s="2009">
        <v>-5.3859234726039318E-2</v>
      </c>
      <c r="D64" s="2008">
        <v>3085743.2879500091</v>
      </c>
      <c r="E64" s="2010">
        <v>-166195.77204999991</v>
      </c>
      <c r="F64" s="2009">
        <v>0.23704792262549451</v>
      </c>
      <c r="G64" s="2008">
        <v>3889581.1257400038</v>
      </c>
      <c r="H64" s="2010">
        <v>922017.12574000005</v>
      </c>
      <c r="I64" s="2009">
        <v>0.12892969161449441</v>
      </c>
      <c r="J64" s="2008">
        <v>3997135.0492400019</v>
      </c>
      <c r="K64" s="2010">
        <v>515349.38924000057</v>
      </c>
      <c r="L64" s="2007">
        <v>0.19003012017579921</v>
      </c>
      <c r="M64" s="2008">
        <v>4444320.0164200021</v>
      </c>
      <c r="N64" s="2010">
        <v>844554.66682000284</v>
      </c>
    </row>
    <row r="65" spans="1:14">
      <c r="A65" s="2245" t="s">
        <v>4904</v>
      </c>
      <c r="B65" s="2016" t="s">
        <v>3212</v>
      </c>
      <c r="C65" s="2009">
        <v>0.14112302680517819</v>
      </c>
      <c r="D65" s="2008">
        <v>1482413.3729699999</v>
      </c>
      <c r="E65" s="2010">
        <v>209202.66217000011</v>
      </c>
      <c r="F65" s="2009">
        <v>0.2168157631780564</v>
      </c>
      <c r="G65" s="2008">
        <v>713207.15527500107</v>
      </c>
      <c r="H65" s="2010">
        <v>154634.55367499989</v>
      </c>
      <c r="I65" s="2009">
        <v>4.9378399387503907E-2</v>
      </c>
      <c r="J65" s="2008">
        <v>25602.774000000001</v>
      </c>
      <c r="K65" s="2010">
        <v>1264.2240000000011</v>
      </c>
      <c r="L65" s="2007">
        <v>0.14314758829878521</v>
      </c>
      <c r="M65" s="2008">
        <v>1178411.4311999991</v>
      </c>
      <c r="N65" s="2010">
        <v>168686.75439999971</v>
      </c>
    </row>
    <row r="66" spans="1:14">
      <c r="A66" s="2245" t="s">
        <v>4904</v>
      </c>
      <c r="B66" s="2016" t="s">
        <v>3207</v>
      </c>
      <c r="C66" s="2009">
        <v>5.8966132007439422E-2</v>
      </c>
      <c r="D66" s="2008">
        <v>801772.93151999998</v>
      </c>
      <c r="E66" s="2010">
        <v>47277.448520000013</v>
      </c>
      <c r="F66" s="2009">
        <v>0.21510258148912789</v>
      </c>
      <c r="G66" s="2008">
        <v>3274359.4760140008</v>
      </c>
      <c r="H66" s="2010">
        <v>704323.17601399974</v>
      </c>
      <c r="I66" s="2009">
        <v>0.31950573705789659</v>
      </c>
      <c r="J66" s="2008">
        <v>571499.51318999985</v>
      </c>
      <c r="K66" s="2010">
        <v>182597.37319000001</v>
      </c>
      <c r="L66" s="2007">
        <v>0.24197921524106439</v>
      </c>
      <c r="M66" s="2008">
        <v>453510.94179999997</v>
      </c>
      <c r="N66" s="2010">
        <v>109740.2218</v>
      </c>
    </row>
    <row r="67" spans="1:14">
      <c r="A67" s="2245" t="s">
        <v>4904</v>
      </c>
      <c r="B67" s="2016" t="s">
        <v>3204</v>
      </c>
      <c r="C67" s="2009">
        <v>0.19637687195815581</v>
      </c>
      <c r="D67" s="2008">
        <v>777535.49293999979</v>
      </c>
      <c r="E67" s="2010">
        <v>152689.9879399999</v>
      </c>
      <c r="F67" s="2009">
        <v>0.28143529577591109</v>
      </c>
      <c r="G67" s="2008">
        <v>2222876.785639998</v>
      </c>
      <c r="H67" s="2010">
        <v>625595.98563999939</v>
      </c>
      <c r="I67" s="2009">
        <v>0.27894682204180438</v>
      </c>
      <c r="J67" s="2008">
        <v>1765652.515539998</v>
      </c>
      <c r="K67" s="2010">
        <v>492523.15804000018</v>
      </c>
      <c r="L67" s="2007">
        <v>0.3216276525151458</v>
      </c>
      <c r="M67" s="2008">
        <v>1224062.94652</v>
      </c>
      <c r="N67" s="2010">
        <v>393692.49202000001</v>
      </c>
    </row>
    <row r="68" spans="1:14">
      <c r="A68" s="2245" t="s">
        <v>4904</v>
      </c>
      <c r="B68" s="2016" t="s">
        <v>3211</v>
      </c>
      <c r="C68" s="2009">
        <v>5.107527002460769E-2</v>
      </c>
      <c r="D68" s="2008">
        <v>353954.29826000019</v>
      </c>
      <c r="E68" s="2010">
        <v>18078.31136000004</v>
      </c>
      <c r="F68" s="2009">
        <v>0.43843200476767691</v>
      </c>
      <c r="G68" s="2008">
        <v>1673287.1276100001</v>
      </c>
      <c r="H68" s="2010">
        <v>733622.62990999979</v>
      </c>
      <c r="I68" s="2009">
        <v>0.41046110402735181</v>
      </c>
      <c r="J68" s="2008">
        <v>1555801.5151599969</v>
      </c>
      <c r="K68" s="2010">
        <v>638596.00755999889</v>
      </c>
      <c r="L68" s="2007">
        <v>0.36704419888406831</v>
      </c>
      <c r="M68" s="2008">
        <v>485951.07439999928</v>
      </c>
      <c r="N68" s="2010">
        <v>178365.52280000001</v>
      </c>
    </row>
    <row r="69" spans="1:14">
      <c r="A69" s="2245" t="s">
        <v>4904</v>
      </c>
      <c r="B69" s="2016" t="s">
        <v>3210</v>
      </c>
      <c r="C69" s="2009" t="s">
        <v>3269</v>
      </c>
      <c r="D69" s="2008" t="s">
        <v>3269</v>
      </c>
      <c r="E69" s="2010" t="s">
        <v>3269</v>
      </c>
      <c r="F69" s="2009" t="s">
        <v>3269</v>
      </c>
      <c r="G69" s="2008" t="s">
        <v>3269</v>
      </c>
      <c r="H69" s="2010" t="s">
        <v>3269</v>
      </c>
      <c r="I69" s="2009">
        <v>0.17800712801300969</v>
      </c>
      <c r="J69" s="2008">
        <v>393881.43599999958</v>
      </c>
      <c r="K69" s="2010">
        <v>70113.703200000018</v>
      </c>
      <c r="L69" s="2007" t="s">
        <v>3269</v>
      </c>
      <c r="M69" s="2008" t="s">
        <v>3269</v>
      </c>
      <c r="N69" s="2010" t="s">
        <v>3269</v>
      </c>
    </row>
    <row r="70" spans="1:14">
      <c r="A70" s="2245" t="s">
        <v>4904</v>
      </c>
      <c r="B70" s="2016" t="s">
        <v>3208</v>
      </c>
      <c r="C70" s="2009">
        <v>6.8882464984211869E-2</v>
      </c>
      <c r="D70" s="2008">
        <v>1391623.2545100001</v>
      </c>
      <c r="E70" s="2010">
        <v>95858.440100000007</v>
      </c>
      <c r="F70" s="2009">
        <v>0.17660804595280219</v>
      </c>
      <c r="G70" s="2008">
        <v>1377567.9910699991</v>
      </c>
      <c r="H70" s="2010">
        <v>243289.59106999979</v>
      </c>
      <c r="I70" s="2009">
        <v>0.1113531193439511</v>
      </c>
      <c r="J70" s="2008">
        <v>314282.38432999997</v>
      </c>
      <c r="K70" s="2010">
        <v>34996.323850000023</v>
      </c>
      <c r="L70" s="2007">
        <v>0.1079263449285687</v>
      </c>
      <c r="M70" s="2008">
        <v>726250.8582299999</v>
      </c>
      <c r="N70" s="2010">
        <v>78381.600630000044</v>
      </c>
    </row>
    <row r="71" spans="1:14">
      <c r="A71" s="2245" t="s">
        <v>4904</v>
      </c>
      <c r="B71" s="2017" t="s">
        <v>3203</v>
      </c>
      <c r="C71" s="2012">
        <v>0.17975541934505079</v>
      </c>
      <c r="D71" s="2013">
        <v>986749.9416499997</v>
      </c>
      <c r="E71" s="2014">
        <v>177373.64955000009</v>
      </c>
      <c r="F71" s="2012">
        <v>0.31890852732193892</v>
      </c>
      <c r="G71" s="2013">
        <v>726743.58710400015</v>
      </c>
      <c r="H71" s="2014">
        <v>231764.7271039999</v>
      </c>
      <c r="I71" s="2012">
        <v>0.27473810763280793</v>
      </c>
      <c r="J71" s="2013">
        <v>1221647.006859998</v>
      </c>
      <c r="K71" s="2014">
        <v>335632.98685999977</v>
      </c>
      <c r="L71" s="2018">
        <v>0.27539602153334741</v>
      </c>
      <c r="M71" s="2013">
        <v>1141607.6154459999</v>
      </c>
      <c r="N71" s="2014">
        <v>314394.19544600003</v>
      </c>
    </row>
    <row r="72" spans="1:14">
      <c r="D72" s="2019"/>
      <c r="E72" s="2019"/>
      <c r="F72" s="2019"/>
    </row>
  </sheetData>
  <autoFilter ref="B1:B71" xr:uid="{00000000-0001-0000-0000-000000000000}"/>
  <mergeCells count="16">
    <mergeCell ref="A44:A51"/>
    <mergeCell ref="A52:A53"/>
    <mergeCell ref="A54:A57"/>
    <mergeCell ref="A58:A71"/>
    <mergeCell ref="A13:A15"/>
    <mergeCell ref="A16:A17"/>
    <mergeCell ref="A18:A30"/>
    <mergeCell ref="A31:A34"/>
    <mergeCell ref="A35:A38"/>
    <mergeCell ref="A39:A43"/>
    <mergeCell ref="A7:A12"/>
    <mergeCell ref="C1:E1"/>
    <mergeCell ref="F1:H1"/>
    <mergeCell ref="I1:K1"/>
    <mergeCell ref="L1:N1"/>
    <mergeCell ref="A3:A6"/>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84217-BEE2-4060-B691-DD329A69E710}">
  <dimension ref="A1:N3573"/>
  <sheetViews>
    <sheetView workbookViewId="0"/>
  </sheetViews>
  <sheetFormatPr defaultColWidth="9.140625" defaultRowHeight="15.75"/>
  <cols>
    <col min="1" max="1" width="55" style="2019" bestFit="1" customWidth="1"/>
    <col min="2" max="2" width="26.28515625" style="2019" bestFit="1" customWidth="1"/>
    <col min="3" max="3" width="15.140625" style="2019" bestFit="1" customWidth="1"/>
    <col min="4" max="4" width="13.5703125" style="2020" bestFit="1" customWidth="1"/>
    <col min="5" max="5" width="13.85546875" style="2021" bestFit="1" customWidth="1"/>
    <col min="6" max="6" width="15.140625" style="2021" bestFit="1" customWidth="1"/>
    <col min="7" max="7" width="13.5703125" style="2019" bestFit="1" customWidth="1"/>
    <col min="8" max="8" width="13.140625" style="2019" bestFit="1" customWidth="1"/>
    <col min="9" max="9" width="15.140625" style="2019" bestFit="1" customWidth="1"/>
    <col min="10" max="10" width="13.5703125" style="2019" bestFit="1" customWidth="1"/>
    <col min="11" max="11" width="13.140625" style="2019" bestFit="1" customWidth="1"/>
    <col min="12" max="12" width="14.7109375" style="2019" bestFit="1" customWidth="1"/>
    <col min="13" max="13" width="13.5703125" style="2019" bestFit="1" customWidth="1"/>
    <col min="14" max="14" width="13.140625" style="2019" bestFit="1" customWidth="1"/>
    <col min="15" max="16384" width="9.140625" style="2019"/>
  </cols>
  <sheetData>
    <row r="1" spans="1:14">
      <c r="A1" s="1994"/>
      <c r="B1" s="1995" t="s">
        <v>5180</v>
      </c>
      <c r="C1" s="2251" t="s">
        <v>5181</v>
      </c>
      <c r="D1" s="2252" t="s">
        <v>5181</v>
      </c>
      <c r="E1" s="2241" t="s">
        <v>5181</v>
      </c>
      <c r="F1" s="2253" t="s">
        <v>5182</v>
      </c>
      <c r="G1" s="2254"/>
      <c r="H1" s="2255"/>
      <c r="I1" s="2256" t="s">
        <v>5183</v>
      </c>
      <c r="J1" s="2257"/>
      <c r="K1" s="2251"/>
      <c r="L1" s="2240" t="s">
        <v>5184</v>
      </c>
      <c r="M1" s="2240" t="s">
        <v>5184</v>
      </c>
      <c r="N1" s="2240" t="s">
        <v>5184</v>
      </c>
    </row>
    <row r="2" spans="1:14">
      <c r="A2" s="2068" t="s">
        <v>5206</v>
      </c>
      <c r="B2" s="2069" t="s">
        <v>5186</v>
      </c>
      <c r="C2" s="2070" t="s">
        <v>5187</v>
      </c>
      <c r="D2" s="2071" t="s">
        <v>5188</v>
      </c>
      <c r="E2" s="2071" t="s">
        <v>5189</v>
      </c>
      <c r="F2" s="2070" t="s">
        <v>5187</v>
      </c>
      <c r="G2" s="2071" t="s">
        <v>5188</v>
      </c>
      <c r="H2" s="2071" t="s">
        <v>5189</v>
      </c>
      <c r="I2" s="2072" t="s">
        <v>5187</v>
      </c>
      <c r="J2" s="2071" t="s">
        <v>5188</v>
      </c>
      <c r="K2" s="2071" t="s">
        <v>5189</v>
      </c>
      <c r="L2" s="2072" t="s">
        <v>5187</v>
      </c>
      <c r="M2" s="2071" t="s">
        <v>5188</v>
      </c>
      <c r="N2" s="2071" t="s">
        <v>5189</v>
      </c>
    </row>
    <row r="3" spans="1:14">
      <c r="A3" s="2248" t="s">
        <v>3709</v>
      </c>
      <c r="B3" s="2073" t="s">
        <v>5191</v>
      </c>
      <c r="C3" s="2074" t="s">
        <v>3269</v>
      </c>
      <c r="D3" s="2075" t="s">
        <v>3269</v>
      </c>
      <c r="E3" s="2076" t="s">
        <v>3269</v>
      </c>
      <c r="F3" s="2074" t="s">
        <v>3269</v>
      </c>
      <c r="G3" s="2075" t="s">
        <v>3269</v>
      </c>
      <c r="H3" s="2076" t="s">
        <v>3269</v>
      </c>
      <c r="I3" s="2074">
        <v>0.1142996341512269</v>
      </c>
      <c r="J3" s="2075">
        <v>5416.7190000000001</v>
      </c>
      <c r="K3" s="2076">
        <v>619.12899999999991</v>
      </c>
      <c r="L3" s="2074" t="s">
        <v>3269</v>
      </c>
      <c r="M3" s="2075" t="s">
        <v>3269</v>
      </c>
      <c r="N3" s="2076" t="s">
        <v>3269</v>
      </c>
    </row>
    <row r="4" spans="1:14">
      <c r="A4" s="2249" t="s">
        <v>3709</v>
      </c>
      <c r="B4" s="2077" t="s">
        <v>3489</v>
      </c>
      <c r="C4" s="2020" t="s">
        <v>3269</v>
      </c>
      <c r="D4" s="2021" t="s">
        <v>3269</v>
      </c>
      <c r="E4" s="2078" t="s">
        <v>3269</v>
      </c>
      <c r="F4" s="2020" t="s">
        <v>3269</v>
      </c>
      <c r="G4" s="2021" t="s">
        <v>3269</v>
      </c>
      <c r="H4" s="2078" t="s">
        <v>3269</v>
      </c>
      <c r="I4" s="2020">
        <v>0.1142996341512269</v>
      </c>
      <c r="J4" s="2021">
        <v>5416.7190000000001</v>
      </c>
      <c r="K4" s="2078">
        <v>619.12899999999991</v>
      </c>
      <c r="L4" s="2020" t="s">
        <v>3269</v>
      </c>
      <c r="M4" s="2021" t="s">
        <v>3269</v>
      </c>
      <c r="N4" s="2078" t="s">
        <v>3269</v>
      </c>
    </row>
    <row r="5" spans="1:14">
      <c r="A5" s="2248" t="s">
        <v>1173</v>
      </c>
      <c r="B5" s="2073" t="s">
        <v>5191</v>
      </c>
      <c r="C5" s="2074" t="s">
        <v>3269</v>
      </c>
      <c r="D5" s="2075" t="s">
        <v>3269</v>
      </c>
      <c r="E5" s="2076" t="s">
        <v>3269</v>
      </c>
      <c r="F5" s="2074" t="s">
        <v>3269</v>
      </c>
      <c r="G5" s="2075" t="s">
        <v>3269</v>
      </c>
      <c r="H5" s="2076" t="s">
        <v>3269</v>
      </c>
      <c r="I5" s="2074" t="s">
        <v>3269</v>
      </c>
      <c r="J5" s="2075" t="s">
        <v>3269</v>
      </c>
      <c r="K5" s="2076" t="s">
        <v>3269</v>
      </c>
      <c r="L5" s="2074">
        <v>3.9435865771812108E-2</v>
      </c>
      <c r="M5" s="2075">
        <v>119200</v>
      </c>
      <c r="N5" s="2076">
        <v>4700.7552000000032</v>
      </c>
    </row>
    <row r="6" spans="1:14">
      <c r="A6" s="2249" t="s">
        <v>1173</v>
      </c>
      <c r="B6" s="2077" t="s">
        <v>3481</v>
      </c>
      <c r="C6" s="2020" t="s">
        <v>3269</v>
      </c>
      <c r="D6" s="2021" t="s">
        <v>3269</v>
      </c>
      <c r="E6" s="2078" t="s">
        <v>3269</v>
      </c>
      <c r="F6" s="2020" t="s">
        <v>3269</v>
      </c>
      <c r="G6" s="2021" t="s">
        <v>3269</v>
      </c>
      <c r="H6" s="2078" t="s">
        <v>3269</v>
      </c>
      <c r="I6" s="2020" t="s">
        <v>3269</v>
      </c>
      <c r="J6" s="2021" t="s">
        <v>3269</v>
      </c>
      <c r="K6" s="2078" t="s">
        <v>3269</v>
      </c>
      <c r="L6" s="2020">
        <v>-0.64191706666666659</v>
      </c>
      <c r="M6" s="2021">
        <v>12000</v>
      </c>
      <c r="N6" s="2078">
        <v>-7703.0047999999988</v>
      </c>
    </row>
    <row r="7" spans="1:14">
      <c r="A7" s="2249" t="s">
        <v>1173</v>
      </c>
      <c r="B7" s="2077" t="s">
        <v>3502</v>
      </c>
      <c r="C7" s="2020" t="s">
        <v>3269</v>
      </c>
      <c r="D7" s="2021" t="s">
        <v>3269</v>
      </c>
      <c r="E7" s="2078" t="s">
        <v>3269</v>
      </c>
      <c r="F7" s="2020" t="s">
        <v>3269</v>
      </c>
      <c r="G7" s="2021" t="s">
        <v>3269</v>
      </c>
      <c r="H7" s="2078" t="s">
        <v>3269</v>
      </c>
      <c r="I7" s="2020" t="s">
        <v>3269</v>
      </c>
      <c r="J7" s="2021" t="s">
        <v>3269</v>
      </c>
      <c r="K7" s="2078" t="s">
        <v>3269</v>
      </c>
      <c r="L7" s="2020">
        <v>0.1157067164179105</v>
      </c>
      <c r="M7" s="2021">
        <v>107200</v>
      </c>
      <c r="N7" s="2078">
        <v>12403.76</v>
      </c>
    </row>
    <row r="8" spans="1:14">
      <c r="A8" s="2248" t="s">
        <v>1825</v>
      </c>
      <c r="B8" s="2073" t="s">
        <v>5191</v>
      </c>
      <c r="C8" s="2074">
        <v>0.27949683442811829</v>
      </c>
      <c r="D8" s="2075">
        <v>841.87</v>
      </c>
      <c r="E8" s="2076">
        <v>235.3</v>
      </c>
      <c r="F8" s="2074" t="s">
        <v>3269</v>
      </c>
      <c r="G8" s="2075" t="s">
        <v>3269</v>
      </c>
      <c r="H8" s="2076" t="s">
        <v>3269</v>
      </c>
      <c r="I8" s="2074">
        <v>0.25390166874141912</v>
      </c>
      <c r="J8" s="2075">
        <v>2498.29</v>
      </c>
      <c r="K8" s="2076">
        <v>634.32000000000005</v>
      </c>
      <c r="L8" s="2074">
        <v>0.26782121667654502</v>
      </c>
      <c r="M8" s="2075">
        <v>4876.07</v>
      </c>
      <c r="N8" s="2076">
        <v>1305.915</v>
      </c>
    </row>
    <row r="9" spans="1:14">
      <c r="A9" s="2249" t="s">
        <v>1825</v>
      </c>
      <c r="B9" s="2077" t="s">
        <v>3194</v>
      </c>
      <c r="C9" s="2020" t="s">
        <v>3269</v>
      </c>
      <c r="D9" s="2021" t="s">
        <v>3269</v>
      </c>
      <c r="E9" s="2078" t="s">
        <v>3269</v>
      </c>
      <c r="F9" s="2020" t="s">
        <v>3269</v>
      </c>
      <c r="G9" s="2021" t="s">
        <v>3269</v>
      </c>
      <c r="H9" s="2078" t="s">
        <v>3269</v>
      </c>
      <c r="I9" s="2020" t="s">
        <v>3269</v>
      </c>
      <c r="J9" s="2021" t="s">
        <v>3269</v>
      </c>
      <c r="K9" s="2078" t="s">
        <v>3269</v>
      </c>
      <c r="L9" s="2020">
        <v>0.36567646631002221</v>
      </c>
      <c r="M9" s="2021">
        <v>618.73</v>
      </c>
      <c r="N9" s="2078">
        <v>226.25500000000011</v>
      </c>
    </row>
    <row r="10" spans="1:14">
      <c r="A10" s="2249" t="s">
        <v>1825</v>
      </c>
      <c r="B10" s="2077" t="s">
        <v>3195</v>
      </c>
      <c r="C10" s="2020">
        <v>0.27949683442811829</v>
      </c>
      <c r="D10" s="2021">
        <v>841.87</v>
      </c>
      <c r="E10" s="2078">
        <v>235.3</v>
      </c>
      <c r="F10" s="2020" t="s">
        <v>3269</v>
      </c>
      <c r="G10" s="2021" t="s">
        <v>3269</v>
      </c>
      <c r="H10" s="2078" t="s">
        <v>3269</v>
      </c>
      <c r="I10" s="2020">
        <v>0.25390166874141912</v>
      </c>
      <c r="J10" s="2021">
        <v>2498.29</v>
      </c>
      <c r="K10" s="2078">
        <v>634.32000000000005</v>
      </c>
      <c r="L10" s="2020">
        <v>0.25359966551884522</v>
      </c>
      <c r="M10" s="2021">
        <v>4257.34</v>
      </c>
      <c r="N10" s="2078">
        <v>1079.6600000000001</v>
      </c>
    </row>
    <row r="11" spans="1:14">
      <c r="A11" s="2248" t="s">
        <v>1631</v>
      </c>
      <c r="B11" s="2073" t="s">
        <v>5191</v>
      </c>
      <c r="C11" s="2074" t="s">
        <v>3269</v>
      </c>
      <c r="D11" s="2075" t="s">
        <v>3269</v>
      </c>
      <c r="E11" s="2076" t="s">
        <v>3269</v>
      </c>
      <c r="F11" s="2074" t="s">
        <v>3269</v>
      </c>
      <c r="G11" s="2075" t="s">
        <v>3269</v>
      </c>
      <c r="H11" s="2076" t="s">
        <v>3269</v>
      </c>
      <c r="I11" s="2074">
        <v>0.41924756509240402</v>
      </c>
      <c r="J11" s="2075">
        <v>5468.38</v>
      </c>
      <c r="K11" s="2076">
        <v>2292.605</v>
      </c>
      <c r="L11" s="2074">
        <v>0.4350314939789538</v>
      </c>
      <c r="M11" s="2075">
        <v>9558.9700000000012</v>
      </c>
      <c r="N11" s="2076">
        <v>4158.4530000000004</v>
      </c>
    </row>
    <row r="12" spans="1:14">
      <c r="A12" s="2249" t="s">
        <v>1631</v>
      </c>
      <c r="B12" s="2077" t="s">
        <v>3193</v>
      </c>
      <c r="C12" s="2020" t="s">
        <v>3269</v>
      </c>
      <c r="D12" s="2021" t="s">
        <v>3269</v>
      </c>
      <c r="E12" s="2078" t="s">
        <v>3269</v>
      </c>
      <c r="F12" s="2020" t="s">
        <v>3269</v>
      </c>
      <c r="G12" s="2021" t="s">
        <v>3269</v>
      </c>
      <c r="H12" s="2078" t="s">
        <v>3269</v>
      </c>
      <c r="I12" s="2020">
        <v>0.39942782564913409</v>
      </c>
      <c r="J12" s="2021">
        <v>4528.34</v>
      </c>
      <c r="K12" s="2078">
        <v>1808.7449999999999</v>
      </c>
      <c r="L12" s="2020">
        <v>0.39088190940352019</v>
      </c>
      <c r="M12" s="2021">
        <v>5749.23</v>
      </c>
      <c r="N12" s="2078">
        <v>2247.2700000000009</v>
      </c>
    </row>
    <row r="13" spans="1:14">
      <c r="A13" s="2249" t="s">
        <v>1631</v>
      </c>
      <c r="B13" s="2077" t="s">
        <v>3194</v>
      </c>
      <c r="C13" s="2020" t="s">
        <v>3269</v>
      </c>
      <c r="D13" s="2021" t="s">
        <v>3269</v>
      </c>
      <c r="E13" s="2078" t="s">
        <v>3269</v>
      </c>
      <c r="F13" s="2020" t="s">
        <v>3269</v>
      </c>
      <c r="G13" s="2021" t="s">
        <v>3269</v>
      </c>
      <c r="H13" s="2078" t="s">
        <v>3269</v>
      </c>
      <c r="I13" s="2020">
        <v>0.51472277775413833</v>
      </c>
      <c r="J13" s="2021">
        <v>940.04</v>
      </c>
      <c r="K13" s="2078">
        <v>483.86000000000013</v>
      </c>
      <c r="L13" s="2020">
        <v>0.50451115872067853</v>
      </c>
      <c r="M13" s="2021">
        <v>1825.03</v>
      </c>
      <c r="N13" s="2078">
        <v>920.74799999999982</v>
      </c>
    </row>
    <row r="14" spans="1:14">
      <c r="A14" s="2249" t="s">
        <v>1631</v>
      </c>
      <c r="B14" s="2077" t="s">
        <v>3195</v>
      </c>
      <c r="C14" s="2020" t="s">
        <v>3269</v>
      </c>
      <c r="D14" s="2021" t="s">
        <v>3269</v>
      </c>
      <c r="E14" s="2078" t="s">
        <v>3269</v>
      </c>
      <c r="F14" s="2020" t="s">
        <v>3269</v>
      </c>
      <c r="G14" s="2021" t="s">
        <v>3269</v>
      </c>
      <c r="H14" s="2078" t="s">
        <v>3269</v>
      </c>
      <c r="I14" s="2020" t="s">
        <v>3269</v>
      </c>
      <c r="J14" s="2021" t="s">
        <v>3269</v>
      </c>
      <c r="K14" s="2078" t="s">
        <v>3269</v>
      </c>
      <c r="L14" s="2020">
        <v>0.49903260425956442</v>
      </c>
      <c r="M14" s="2021">
        <v>1984.71</v>
      </c>
      <c r="N14" s="2078">
        <v>990.43499999999995</v>
      </c>
    </row>
    <row r="15" spans="1:14">
      <c r="A15" s="2248" t="s">
        <v>2141</v>
      </c>
      <c r="B15" s="2073" t="s">
        <v>5191</v>
      </c>
      <c r="C15" s="2074" t="s">
        <v>3269</v>
      </c>
      <c r="D15" s="2075" t="s">
        <v>3269</v>
      </c>
      <c r="E15" s="2076" t="s">
        <v>3269</v>
      </c>
      <c r="F15" s="2074" t="s">
        <v>3269</v>
      </c>
      <c r="G15" s="2075" t="s">
        <v>3269</v>
      </c>
      <c r="H15" s="2076" t="s">
        <v>3269</v>
      </c>
      <c r="I15" s="2074">
        <v>0.44107938288205029</v>
      </c>
      <c r="J15" s="2075">
        <v>1569.23</v>
      </c>
      <c r="K15" s="2076">
        <v>692.15499999999997</v>
      </c>
      <c r="L15" s="2074" t="s">
        <v>3269</v>
      </c>
      <c r="M15" s="2075" t="s">
        <v>3269</v>
      </c>
      <c r="N15" s="2076" t="s">
        <v>3269</v>
      </c>
    </row>
    <row r="16" spans="1:14">
      <c r="A16" s="2249" t="s">
        <v>2141</v>
      </c>
      <c r="B16" s="2077" t="s">
        <v>3193</v>
      </c>
      <c r="C16" s="2020" t="s">
        <v>3269</v>
      </c>
      <c r="D16" s="2021" t="s">
        <v>3269</v>
      </c>
      <c r="E16" s="2078" t="s">
        <v>3269</v>
      </c>
      <c r="F16" s="2020" t="s">
        <v>3269</v>
      </c>
      <c r="G16" s="2021" t="s">
        <v>3269</v>
      </c>
      <c r="H16" s="2078" t="s">
        <v>3269</v>
      </c>
      <c r="I16" s="2020">
        <v>0.64775458916083906</v>
      </c>
      <c r="J16" s="2021">
        <v>549.12</v>
      </c>
      <c r="K16" s="2078">
        <v>355.69499999999988</v>
      </c>
      <c r="L16" s="2020" t="s">
        <v>3269</v>
      </c>
      <c r="M16" s="2021" t="s">
        <v>3269</v>
      </c>
      <c r="N16" s="2078" t="s">
        <v>3269</v>
      </c>
    </row>
    <row r="17" spans="1:14">
      <c r="A17" s="2249" t="s">
        <v>2141</v>
      </c>
      <c r="B17" s="2077" t="s">
        <v>3195</v>
      </c>
      <c r="C17" s="2020" t="s">
        <v>3269</v>
      </c>
      <c r="D17" s="2021" t="s">
        <v>3269</v>
      </c>
      <c r="E17" s="2078" t="s">
        <v>3269</v>
      </c>
      <c r="F17" s="2020" t="s">
        <v>3269</v>
      </c>
      <c r="G17" s="2021" t="s">
        <v>3269</v>
      </c>
      <c r="H17" s="2078" t="s">
        <v>3269</v>
      </c>
      <c r="I17" s="2020">
        <v>0.32982717550068141</v>
      </c>
      <c r="J17" s="2021">
        <v>1020.11</v>
      </c>
      <c r="K17" s="2078">
        <v>336.46</v>
      </c>
      <c r="L17" s="2020" t="s">
        <v>3269</v>
      </c>
      <c r="M17" s="2021" t="s">
        <v>3269</v>
      </c>
      <c r="N17" s="2078" t="s">
        <v>3269</v>
      </c>
    </row>
    <row r="18" spans="1:14">
      <c r="A18" s="2248" t="s">
        <v>1717</v>
      </c>
      <c r="B18" s="2073" t="s">
        <v>5191</v>
      </c>
      <c r="C18" s="2074">
        <v>0.38704469557699528</v>
      </c>
      <c r="D18" s="2075">
        <v>2105.13</v>
      </c>
      <c r="E18" s="2076">
        <v>814.7793999999999</v>
      </c>
      <c r="F18" s="2074">
        <v>0.37796839122760961</v>
      </c>
      <c r="G18" s="2075">
        <v>13178.62</v>
      </c>
      <c r="H18" s="2076">
        <v>4981.1017999999985</v>
      </c>
      <c r="I18" s="2074">
        <v>0.40000657811167373</v>
      </c>
      <c r="J18" s="2075">
        <v>2204.2800000000002</v>
      </c>
      <c r="K18" s="2076">
        <v>881.72649999999999</v>
      </c>
      <c r="L18" s="2074">
        <v>-0.28427073445329909</v>
      </c>
      <c r="M18" s="2075">
        <v>1358.97</v>
      </c>
      <c r="N18" s="2076">
        <v>-386.3153999999999</v>
      </c>
    </row>
    <row r="19" spans="1:14">
      <c r="A19" s="2249" t="s">
        <v>1717</v>
      </c>
      <c r="B19" s="2077" t="s">
        <v>3480</v>
      </c>
      <c r="C19" s="2020">
        <v>0.33558074577533642</v>
      </c>
      <c r="D19" s="2021">
        <v>859.24</v>
      </c>
      <c r="E19" s="2078">
        <v>288.34440000000001</v>
      </c>
      <c r="F19" s="2020">
        <v>0.27231299454333818</v>
      </c>
      <c r="G19" s="2021">
        <v>3745.8799999999992</v>
      </c>
      <c r="H19" s="2078">
        <v>1020.0518</v>
      </c>
      <c r="I19" s="2020">
        <v>0.12881258023106551</v>
      </c>
      <c r="J19" s="2021">
        <v>545.29999999999995</v>
      </c>
      <c r="K19" s="2078">
        <v>70.24150000000003</v>
      </c>
      <c r="L19" s="2020">
        <v>-0.28427073445329909</v>
      </c>
      <c r="M19" s="2021">
        <v>1358.97</v>
      </c>
      <c r="N19" s="2078">
        <v>-386.3153999999999</v>
      </c>
    </row>
    <row r="20" spans="1:14">
      <c r="A20" s="2249" t="s">
        <v>1717</v>
      </c>
      <c r="B20" s="2077" t="s">
        <v>3201</v>
      </c>
      <c r="C20" s="2020" t="s">
        <v>3269</v>
      </c>
      <c r="D20" s="2021" t="s">
        <v>3269</v>
      </c>
      <c r="E20" s="2078" t="s">
        <v>3269</v>
      </c>
      <c r="F20" s="2020" t="s">
        <v>3269</v>
      </c>
      <c r="G20" s="2021" t="s">
        <v>3269</v>
      </c>
      <c r="H20" s="2078" t="s">
        <v>3269</v>
      </c>
      <c r="I20" s="2020">
        <v>0.68676661457367627</v>
      </c>
      <c r="J20" s="2021">
        <v>755.06</v>
      </c>
      <c r="K20" s="2078">
        <v>518.54999999999995</v>
      </c>
      <c r="L20" s="2020" t="s">
        <v>3269</v>
      </c>
      <c r="M20" s="2021" t="s">
        <v>3269</v>
      </c>
      <c r="N20" s="2078" t="s">
        <v>3269</v>
      </c>
    </row>
    <row r="21" spans="1:14">
      <c r="A21" s="2249" t="s">
        <v>1717</v>
      </c>
      <c r="B21" s="2077" t="s">
        <v>3193</v>
      </c>
      <c r="C21" s="2020">
        <v>0.48336983856574989</v>
      </c>
      <c r="D21" s="2021">
        <v>493.08</v>
      </c>
      <c r="E21" s="2078">
        <v>238.34</v>
      </c>
      <c r="F21" s="2020">
        <v>0.66325829931208402</v>
      </c>
      <c r="G21" s="2021">
        <v>800.97</v>
      </c>
      <c r="H21" s="2078">
        <v>531.25</v>
      </c>
      <c r="I21" s="2020" t="s">
        <v>3269</v>
      </c>
      <c r="J21" s="2021" t="s">
        <v>3269</v>
      </c>
      <c r="K21" s="2078" t="s">
        <v>3269</v>
      </c>
      <c r="L21" s="2020" t="s">
        <v>3269</v>
      </c>
      <c r="M21" s="2021" t="s">
        <v>3269</v>
      </c>
      <c r="N21" s="2078" t="s">
        <v>3269</v>
      </c>
    </row>
    <row r="22" spans="1:14">
      <c r="A22" s="2249" t="s">
        <v>1717</v>
      </c>
      <c r="B22" s="2077" t="s">
        <v>3194</v>
      </c>
      <c r="C22" s="2020">
        <v>0.47518053477327438</v>
      </c>
      <c r="D22" s="2021">
        <v>307.42</v>
      </c>
      <c r="E22" s="2078">
        <v>146.08000000000001</v>
      </c>
      <c r="F22" s="2020">
        <v>0.45207545303963009</v>
      </c>
      <c r="G22" s="2021">
        <v>404.49</v>
      </c>
      <c r="H22" s="2078">
        <v>182.86</v>
      </c>
      <c r="I22" s="2020" t="s">
        <v>3269</v>
      </c>
      <c r="J22" s="2021" t="s">
        <v>3269</v>
      </c>
      <c r="K22" s="2078" t="s">
        <v>3269</v>
      </c>
      <c r="L22" s="2020" t="s">
        <v>3269</v>
      </c>
      <c r="M22" s="2021" t="s">
        <v>3269</v>
      </c>
      <c r="N22" s="2078" t="s">
        <v>3269</v>
      </c>
    </row>
    <row r="23" spans="1:14">
      <c r="A23" s="2249" t="s">
        <v>1717</v>
      </c>
      <c r="B23" s="2077" t="s">
        <v>3195</v>
      </c>
      <c r="C23" s="2020">
        <v>0.31885538516805501</v>
      </c>
      <c r="D23" s="2021">
        <v>445.39</v>
      </c>
      <c r="E23" s="2078">
        <v>142.01499999999999</v>
      </c>
      <c r="F23" s="2020">
        <v>0.39562403102711552</v>
      </c>
      <c r="G23" s="2021">
        <v>6005.07</v>
      </c>
      <c r="H23" s="2078">
        <v>2375.75</v>
      </c>
      <c r="I23" s="2020">
        <v>0.29974692509673861</v>
      </c>
      <c r="J23" s="2021">
        <v>1157.76</v>
      </c>
      <c r="K23" s="2078">
        <v>347.03500000000003</v>
      </c>
      <c r="L23" s="2020" t="s">
        <v>3269</v>
      </c>
      <c r="M23" s="2021" t="s">
        <v>3269</v>
      </c>
      <c r="N23" s="2078" t="s">
        <v>3269</v>
      </c>
    </row>
    <row r="24" spans="1:14">
      <c r="A24" s="2249" t="s">
        <v>1717</v>
      </c>
      <c r="B24" s="2077" t="s">
        <v>3206</v>
      </c>
      <c r="C24" s="2020" t="s">
        <v>3269</v>
      </c>
      <c r="D24" s="2021" t="s">
        <v>3269</v>
      </c>
      <c r="E24" s="2078" t="s">
        <v>3269</v>
      </c>
      <c r="F24" s="2020">
        <v>0.42103915154196309</v>
      </c>
      <c r="G24" s="2021">
        <v>858.97</v>
      </c>
      <c r="H24" s="2078">
        <v>361.66</v>
      </c>
      <c r="I24" s="2020" t="s">
        <v>3269</v>
      </c>
      <c r="J24" s="2021" t="s">
        <v>3269</v>
      </c>
      <c r="K24" s="2078" t="s">
        <v>3269</v>
      </c>
      <c r="L24" s="2020" t="s">
        <v>3269</v>
      </c>
      <c r="M24" s="2021" t="s">
        <v>3269</v>
      </c>
      <c r="N24" s="2078" t="s">
        <v>3269</v>
      </c>
    </row>
    <row r="25" spans="1:14">
      <c r="A25" s="2249" t="s">
        <v>1717</v>
      </c>
      <c r="B25" s="2077" t="s">
        <v>3209</v>
      </c>
      <c r="C25" s="2020" t="s">
        <v>3269</v>
      </c>
      <c r="D25" s="2021" t="s">
        <v>3269</v>
      </c>
      <c r="E25" s="2078" t="s">
        <v>3269</v>
      </c>
      <c r="F25" s="2020">
        <v>0.17108002483655371</v>
      </c>
      <c r="G25" s="2021">
        <v>-821.37</v>
      </c>
      <c r="H25" s="2078">
        <v>-140.5200000000001</v>
      </c>
      <c r="I25" s="2020" t="s">
        <v>3269</v>
      </c>
      <c r="J25" s="2021" t="s">
        <v>3269</v>
      </c>
      <c r="K25" s="2078" t="s">
        <v>3269</v>
      </c>
      <c r="L25" s="2020" t="s">
        <v>3269</v>
      </c>
      <c r="M25" s="2021" t="s">
        <v>3269</v>
      </c>
      <c r="N25" s="2078" t="s">
        <v>3269</v>
      </c>
    </row>
    <row r="26" spans="1:14">
      <c r="A26" s="2249" t="s">
        <v>1717</v>
      </c>
      <c r="B26" s="2077" t="s">
        <v>3207</v>
      </c>
      <c r="C26" s="2020" t="s">
        <v>3269</v>
      </c>
      <c r="D26" s="2021" t="s">
        <v>3269</v>
      </c>
      <c r="E26" s="2078" t="s">
        <v>3269</v>
      </c>
      <c r="F26" s="2020" t="s">
        <v>3269</v>
      </c>
      <c r="G26" s="2021" t="s">
        <v>3269</v>
      </c>
      <c r="H26" s="2078" t="s">
        <v>3269</v>
      </c>
      <c r="I26" s="2020">
        <v>0.21312637882130481</v>
      </c>
      <c r="J26" s="2021">
        <v>-253.84</v>
      </c>
      <c r="K26" s="2078">
        <v>-54.100000000000023</v>
      </c>
      <c r="L26" s="2020" t="s">
        <v>3269</v>
      </c>
      <c r="M26" s="2021" t="s">
        <v>3269</v>
      </c>
      <c r="N26" s="2078" t="s">
        <v>3269</v>
      </c>
    </row>
    <row r="27" spans="1:14">
      <c r="A27" s="2249" t="s">
        <v>1717</v>
      </c>
      <c r="B27" s="2077" t="s">
        <v>3203</v>
      </c>
      <c r="C27" s="2020" t="s">
        <v>3269</v>
      </c>
      <c r="D27" s="2021" t="s">
        <v>3269</v>
      </c>
      <c r="E27" s="2078" t="s">
        <v>3269</v>
      </c>
      <c r="F27" s="2020">
        <v>0.29755883201120581</v>
      </c>
      <c r="G27" s="2021">
        <v>2184.61</v>
      </c>
      <c r="H27" s="2078">
        <v>650.05000000000041</v>
      </c>
      <c r="I27" s="2020" t="s">
        <v>3269</v>
      </c>
      <c r="J27" s="2021" t="s">
        <v>3269</v>
      </c>
      <c r="K27" s="2078" t="s">
        <v>3269</v>
      </c>
      <c r="L27" s="2020" t="s">
        <v>3269</v>
      </c>
      <c r="M27" s="2021" t="s">
        <v>3269</v>
      </c>
      <c r="N27" s="2078" t="s">
        <v>3269</v>
      </c>
    </row>
    <row r="28" spans="1:14">
      <c r="A28" s="2248" t="s">
        <v>1817</v>
      </c>
      <c r="B28" s="2073" t="s">
        <v>5191</v>
      </c>
      <c r="C28" s="2074">
        <v>1.059345085710008</v>
      </c>
      <c r="D28" s="2075">
        <v>-1335.9</v>
      </c>
      <c r="E28" s="2076">
        <v>-1415.1791000000001</v>
      </c>
      <c r="F28" s="2074" t="s">
        <v>3269</v>
      </c>
      <c r="G28" s="2075" t="s">
        <v>3269</v>
      </c>
      <c r="H28" s="2076" t="s">
        <v>3269</v>
      </c>
      <c r="I28" s="2074">
        <v>0.21877627546421491</v>
      </c>
      <c r="J28" s="2075">
        <v>8875.2000000000007</v>
      </c>
      <c r="K28" s="2076">
        <v>1941.6831999999999</v>
      </c>
      <c r="L28" s="2074">
        <v>0.32696817610062889</v>
      </c>
      <c r="M28" s="2075">
        <v>15900</v>
      </c>
      <c r="N28" s="2076">
        <v>5198.7939999999999</v>
      </c>
    </row>
    <row r="29" spans="1:14">
      <c r="A29" s="2249" t="s">
        <v>1817</v>
      </c>
      <c r="B29" s="2077" t="s">
        <v>3480</v>
      </c>
      <c r="C29" s="2020" t="s">
        <v>3269</v>
      </c>
      <c r="D29" s="2021" t="s">
        <v>3269</v>
      </c>
      <c r="E29" s="2078" t="s">
        <v>3269</v>
      </c>
      <c r="F29" s="2020" t="s">
        <v>3269</v>
      </c>
      <c r="G29" s="2021" t="s">
        <v>3269</v>
      </c>
      <c r="H29" s="2078" t="s">
        <v>3269</v>
      </c>
      <c r="I29" s="2020">
        <v>0.59769079001132419</v>
      </c>
      <c r="J29" s="2021">
        <v>856.57</v>
      </c>
      <c r="K29" s="2078">
        <v>511.964</v>
      </c>
      <c r="L29" s="2020">
        <v>0.19062499999999999</v>
      </c>
      <c r="M29" s="2021">
        <v>800</v>
      </c>
      <c r="N29" s="2078">
        <v>152.5</v>
      </c>
    </row>
    <row r="30" spans="1:14">
      <c r="A30" s="2249" t="s">
        <v>1817</v>
      </c>
      <c r="B30" s="2077" t="s">
        <v>3481</v>
      </c>
      <c r="C30" s="2020">
        <v>0.54733019535687855</v>
      </c>
      <c r="D30" s="2021">
        <v>-5043.59</v>
      </c>
      <c r="E30" s="2078">
        <v>-2760.5090999999989</v>
      </c>
      <c r="F30" s="2020" t="s">
        <v>3269</v>
      </c>
      <c r="G30" s="2021" t="s">
        <v>3269</v>
      </c>
      <c r="H30" s="2078" t="s">
        <v>3269</v>
      </c>
      <c r="I30" s="2020">
        <v>1.080727612411321</v>
      </c>
      <c r="J30" s="2021">
        <v>-792.18</v>
      </c>
      <c r="K30" s="2078">
        <v>-856.13080000000014</v>
      </c>
      <c r="L30" s="2020">
        <v>0.56221687500000006</v>
      </c>
      <c r="M30" s="2021">
        <v>3200</v>
      </c>
      <c r="N30" s="2078">
        <v>1799.0940000000001</v>
      </c>
    </row>
    <row r="31" spans="1:14">
      <c r="A31" s="2249" t="s">
        <v>1817</v>
      </c>
      <c r="B31" s="2077" t="s">
        <v>3197</v>
      </c>
      <c r="C31" s="2020">
        <v>0.52996824109737151</v>
      </c>
      <c r="D31" s="2021">
        <v>147.99</v>
      </c>
      <c r="E31" s="2078">
        <v>78.430000000000007</v>
      </c>
      <c r="F31" s="2020" t="s">
        <v>3269</v>
      </c>
      <c r="G31" s="2021" t="s">
        <v>3269</v>
      </c>
      <c r="H31" s="2078" t="s">
        <v>3269</v>
      </c>
      <c r="I31" s="2020" t="s">
        <v>3269</v>
      </c>
      <c r="J31" s="2021" t="s">
        <v>3269</v>
      </c>
      <c r="K31" s="2078" t="s">
        <v>3269</v>
      </c>
      <c r="L31" s="2020" t="s">
        <v>3269</v>
      </c>
      <c r="M31" s="2021" t="s">
        <v>3269</v>
      </c>
      <c r="N31" s="2078" t="s">
        <v>3269</v>
      </c>
    </row>
    <row r="32" spans="1:14">
      <c r="A32" s="2249" t="s">
        <v>1817</v>
      </c>
      <c r="B32" s="2077" t="s">
        <v>3193</v>
      </c>
      <c r="C32" s="2020">
        <v>0.35590077815546239</v>
      </c>
      <c r="D32" s="2021">
        <v>3559.7</v>
      </c>
      <c r="E32" s="2078">
        <v>1266.9000000000001</v>
      </c>
      <c r="F32" s="2020" t="s">
        <v>3269</v>
      </c>
      <c r="G32" s="2021" t="s">
        <v>3269</v>
      </c>
      <c r="H32" s="2078" t="s">
        <v>3269</v>
      </c>
      <c r="I32" s="2020" t="s">
        <v>3269</v>
      </c>
      <c r="J32" s="2021" t="s">
        <v>3269</v>
      </c>
      <c r="K32" s="2078" t="s">
        <v>3269</v>
      </c>
      <c r="L32" s="2020">
        <v>0.27287394957983191</v>
      </c>
      <c r="M32" s="2021">
        <v>11900</v>
      </c>
      <c r="N32" s="2078">
        <v>3247.2</v>
      </c>
    </row>
    <row r="33" spans="1:14">
      <c r="A33" s="2249" t="s">
        <v>1817</v>
      </c>
      <c r="B33" s="2077" t="s">
        <v>3195</v>
      </c>
      <c r="C33" s="2020" t="s">
        <v>3269</v>
      </c>
      <c r="D33" s="2021" t="s">
        <v>3269</v>
      </c>
      <c r="E33" s="2078" t="s">
        <v>3269</v>
      </c>
      <c r="F33" s="2020" t="s">
        <v>3269</v>
      </c>
      <c r="G33" s="2021" t="s">
        <v>3269</v>
      </c>
      <c r="H33" s="2078" t="s">
        <v>3269</v>
      </c>
      <c r="I33" s="2020">
        <v>0.2667452583185862</v>
      </c>
      <c r="J33" s="2021">
        <v>3723.89</v>
      </c>
      <c r="K33" s="2078">
        <v>993.32999999999993</v>
      </c>
      <c r="L33" s="2020" t="s">
        <v>3269</v>
      </c>
      <c r="M33" s="2021" t="s">
        <v>3269</v>
      </c>
      <c r="N33" s="2078" t="s">
        <v>3269</v>
      </c>
    </row>
    <row r="34" spans="1:14">
      <c r="A34" s="2249" t="s">
        <v>1817</v>
      </c>
      <c r="B34" s="2077" t="s">
        <v>3207</v>
      </c>
      <c r="C34" s="2020" t="s">
        <v>3269</v>
      </c>
      <c r="D34" s="2021" t="s">
        <v>3269</v>
      </c>
      <c r="E34" s="2078" t="s">
        <v>3269</v>
      </c>
      <c r="F34" s="2020" t="s">
        <v>3269</v>
      </c>
      <c r="G34" s="2021" t="s">
        <v>3269</v>
      </c>
      <c r="H34" s="2078" t="s">
        <v>3269</v>
      </c>
      <c r="I34" s="2020">
        <v>0.25408695241914558</v>
      </c>
      <c r="J34" s="2021">
        <v>5086.92</v>
      </c>
      <c r="K34" s="2078">
        <v>1292.52</v>
      </c>
      <c r="L34" s="2020" t="s">
        <v>3269</v>
      </c>
      <c r="M34" s="2021" t="s">
        <v>3269</v>
      </c>
      <c r="N34" s="2078" t="s">
        <v>3269</v>
      </c>
    </row>
    <row r="35" spans="1:14">
      <c r="A35" s="2248" t="s">
        <v>1329</v>
      </c>
      <c r="B35" s="2073" t="s">
        <v>5191</v>
      </c>
      <c r="C35" s="2074">
        <v>0.2723473785378992</v>
      </c>
      <c r="D35" s="2075">
        <v>35011.949999999997</v>
      </c>
      <c r="E35" s="2076">
        <v>9535.4127999999982</v>
      </c>
      <c r="F35" s="2074">
        <v>0.31009108917499062</v>
      </c>
      <c r="G35" s="2075">
        <v>34761.54</v>
      </c>
      <c r="H35" s="2076">
        <v>10779.2438</v>
      </c>
      <c r="I35" s="2074">
        <v>0.22160151402268749</v>
      </c>
      <c r="J35" s="2075">
        <v>48226.490000000013</v>
      </c>
      <c r="K35" s="2076">
        <v>10687.063200000001</v>
      </c>
      <c r="L35" s="2074">
        <v>0.25564863023549528</v>
      </c>
      <c r="M35" s="2075">
        <v>28020.51</v>
      </c>
      <c r="N35" s="2076">
        <v>7163.404999999997</v>
      </c>
    </row>
    <row r="36" spans="1:14">
      <c r="A36" s="2249" t="s">
        <v>1329</v>
      </c>
      <c r="B36" s="2077" t="s">
        <v>3201</v>
      </c>
      <c r="C36" s="2020">
        <v>0.73483993384530555</v>
      </c>
      <c r="D36" s="2021">
        <v>779.99</v>
      </c>
      <c r="E36" s="2078">
        <v>573.16779999999994</v>
      </c>
      <c r="F36" s="2020" t="s">
        <v>3269</v>
      </c>
      <c r="G36" s="2021" t="s">
        <v>3269</v>
      </c>
      <c r="H36" s="2078" t="s">
        <v>3269</v>
      </c>
      <c r="I36" s="2020" t="s">
        <v>3269</v>
      </c>
      <c r="J36" s="2021" t="s">
        <v>3269</v>
      </c>
      <c r="K36" s="2078" t="s">
        <v>3269</v>
      </c>
      <c r="L36" s="2020" t="s">
        <v>3269</v>
      </c>
      <c r="M36" s="2021" t="s">
        <v>3269</v>
      </c>
      <c r="N36" s="2078" t="s">
        <v>3269</v>
      </c>
    </row>
    <row r="37" spans="1:14">
      <c r="A37" s="2249" t="s">
        <v>1329</v>
      </c>
      <c r="B37" s="2077" t="s">
        <v>3502</v>
      </c>
      <c r="C37" s="2020">
        <v>0.25673856966615582</v>
      </c>
      <c r="D37" s="2021">
        <v>4279.84</v>
      </c>
      <c r="E37" s="2078">
        <v>1098.8</v>
      </c>
      <c r="F37" s="2020">
        <v>0.25885326866557329</v>
      </c>
      <c r="G37" s="2021">
        <v>2140.17</v>
      </c>
      <c r="H37" s="2078">
        <v>553.99</v>
      </c>
      <c r="I37" s="2020" t="s">
        <v>3269</v>
      </c>
      <c r="J37" s="2021" t="s">
        <v>3269</v>
      </c>
      <c r="K37" s="2078" t="s">
        <v>3269</v>
      </c>
      <c r="L37" s="2020" t="s">
        <v>3269</v>
      </c>
      <c r="M37" s="2021" t="s">
        <v>3269</v>
      </c>
      <c r="N37" s="2078" t="s">
        <v>3269</v>
      </c>
    </row>
    <row r="38" spans="1:14">
      <c r="A38" s="2249" t="s">
        <v>1329</v>
      </c>
      <c r="B38" s="2077" t="s">
        <v>3194</v>
      </c>
      <c r="C38" s="2020" t="s">
        <v>3269</v>
      </c>
      <c r="D38" s="2021" t="s">
        <v>3269</v>
      </c>
      <c r="E38" s="2078" t="s">
        <v>3269</v>
      </c>
      <c r="F38" s="2020" t="s">
        <v>3269</v>
      </c>
      <c r="G38" s="2021" t="s">
        <v>3269</v>
      </c>
      <c r="H38" s="2078" t="s">
        <v>3269</v>
      </c>
      <c r="I38" s="2020">
        <v>0.40905263157894739</v>
      </c>
      <c r="J38" s="2021">
        <v>95</v>
      </c>
      <c r="K38" s="2078">
        <v>38.86</v>
      </c>
      <c r="L38" s="2020" t="s">
        <v>3269</v>
      </c>
      <c r="M38" s="2021" t="s">
        <v>3269</v>
      </c>
      <c r="N38" s="2078" t="s">
        <v>3269</v>
      </c>
    </row>
    <row r="39" spans="1:14">
      <c r="A39" s="2249" t="s">
        <v>1329</v>
      </c>
      <c r="B39" s="2077" t="s">
        <v>3195</v>
      </c>
      <c r="C39" s="2020">
        <v>0.26253383733772429</v>
      </c>
      <c r="D39" s="2021">
        <v>29952.12</v>
      </c>
      <c r="E39" s="2078">
        <v>7863.4449999999997</v>
      </c>
      <c r="F39" s="2020">
        <v>0.31345261710345101</v>
      </c>
      <c r="G39" s="2021">
        <v>32621.37</v>
      </c>
      <c r="H39" s="2078">
        <v>10225.2538</v>
      </c>
      <c r="I39" s="2020">
        <v>0.22123153054268629</v>
      </c>
      <c r="J39" s="2021">
        <v>48131.490000000013</v>
      </c>
      <c r="K39" s="2078">
        <v>10648.2032</v>
      </c>
      <c r="L39" s="2020">
        <v>0.25564863023549528</v>
      </c>
      <c r="M39" s="2021">
        <v>28020.51</v>
      </c>
      <c r="N39" s="2078">
        <v>7163.404999999997</v>
      </c>
    </row>
    <row r="40" spans="1:14">
      <c r="A40" s="2248" t="s">
        <v>1931</v>
      </c>
      <c r="B40" s="2073" t="s">
        <v>5191</v>
      </c>
      <c r="C40" s="2074">
        <v>0.47787968895292388</v>
      </c>
      <c r="D40" s="2075">
        <v>978.63</v>
      </c>
      <c r="E40" s="2076">
        <v>467.66739999999987</v>
      </c>
      <c r="F40" s="2074">
        <v>0.35449109505757809</v>
      </c>
      <c r="G40" s="2075">
        <v>3635.0600000000009</v>
      </c>
      <c r="H40" s="2076">
        <v>1288.5963999999999</v>
      </c>
      <c r="I40" s="2074">
        <v>0.31906764168190133</v>
      </c>
      <c r="J40" s="2075">
        <v>27.35</v>
      </c>
      <c r="K40" s="2076">
        <v>8.7264999999999997</v>
      </c>
      <c r="L40" s="2074">
        <v>0.7001442636702796</v>
      </c>
      <c r="M40" s="2075">
        <v>905.98</v>
      </c>
      <c r="N40" s="2076">
        <v>634.31669999999997</v>
      </c>
    </row>
    <row r="41" spans="1:14">
      <c r="A41" s="2249" t="s">
        <v>1931</v>
      </c>
      <c r="B41" s="2077" t="s">
        <v>3480</v>
      </c>
      <c r="C41" s="2020">
        <v>0.49122062031312508</v>
      </c>
      <c r="D41" s="2021">
        <v>774.77</v>
      </c>
      <c r="E41" s="2078">
        <v>380.58299999999991</v>
      </c>
      <c r="F41" s="2020">
        <v>0.35416020656318492</v>
      </c>
      <c r="G41" s="2021">
        <v>3330.7</v>
      </c>
      <c r="H41" s="2078">
        <v>1179.6014</v>
      </c>
      <c r="I41" s="2020">
        <v>0.31906764168190133</v>
      </c>
      <c r="J41" s="2021">
        <v>27.35</v>
      </c>
      <c r="K41" s="2078">
        <v>8.7264999999999997</v>
      </c>
      <c r="L41" s="2020">
        <v>0.7001442636702796</v>
      </c>
      <c r="M41" s="2021">
        <v>905.98</v>
      </c>
      <c r="N41" s="2078">
        <v>634.31669999999997</v>
      </c>
    </row>
    <row r="42" spans="1:14">
      <c r="A42" s="2249" t="s">
        <v>1931</v>
      </c>
      <c r="B42" s="2077" t="s">
        <v>3193</v>
      </c>
      <c r="C42" s="2020">
        <v>0.24785714285714289</v>
      </c>
      <c r="D42" s="2021">
        <v>17.5</v>
      </c>
      <c r="E42" s="2078">
        <v>4.3375000000000004</v>
      </c>
      <c r="F42" s="2020">
        <v>0.35935006528362118</v>
      </c>
      <c r="G42" s="2021">
        <v>206.79</v>
      </c>
      <c r="H42" s="2078">
        <v>74.310000000000031</v>
      </c>
      <c r="I42" s="2020" t="s">
        <v>3269</v>
      </c>
      <c r="J42" s="2021" t="s">
        <v>3269</v>
      </c>
      <c r="K42" s="2078" t="s">
        <v>3269</v>
      </c>
      <c r="L42" s="2020" t="s">
        <v>3269</v>
      </c>
      <c r="M42" s="2021" t="s">
        <v>3269</v>
      </c>
      <c r="N42" s="2078" t="s">
        <v>3269</v>
      </c>
    </row>
    <row r="43" spans="1:14">
      <c r="A43" s="2249" t="s">
        <v>1931</v>
      </c>
      <c r="B43" s="2077" t="s">
        <v>3194</v>
      </c>
      <c r="C43" s="2020">
        <v>0.57435436071126167</v>
      </c>
      <c r="D43" s="2021">
        <v>47.24</v>
      </c>
      <c r="E43" s="2078">
        <v>27.1325</v>
      </c>
      <c r="F43" s="2020" t="s">
        <v>3269</v>
      </c>
      <c r="G43" s="2021" t="s">
        <v>3269</v>
      </c>
      <c r="H43" s="2078" t="s">
        <v>3269</v>
      </c>
      <c r="I43" s="2020" t="s">
        <v>3269</v>
      </c>
      <c r="J43" s="2021" t="s">
        <v>3269</v>
      </c>
      <c r="K43" s="2078" t="s">
        <v>3269</v>
      </c>
      <c r="L43" s="2020" t="s">
        <v>3269</v>
      </c>
      <c r="M43" s="2021" t="s">
        <v>3269</v>
      </c>
      <c r="N43" s="2078" t="s">
        <v>3269</v>
      </c>
    </row>
    <row r="44" spans="1:14">
      <c r="A44" s="2249" t="s">
        <v>1931</v>
      </c>
      <c r="B44" s="2077" t="s">
        <v>3195</v>
      </c>
      <c r="C44" s="2020">
        <v>0.39975848188614149</v>
      </c>
      <c r="D44" s="2021">
        <v>139.12</v>
      </c>
      <c r="E44" s="2078">
        <v>55.614400000000003</v>
      </c>
      <c r="F44" s="2020">
        <v>0.35548836732602218</v>
      </c>
      <c r="G44" s="2021">
        <v>97.57</v>
      </c>
      <c r="H44" s="2078">
        <v>34.684999999999988</v>
      </c>
      <c r="I44" s="2020" t="s">
        <v>3269</v>
      </c>
      <c r="J44" s="2021" t="s">
        <v>3269</v>
      </c>
      <c r="K44" s="2078" t="s">
        <v>3269</v>
      </c>
      <c r="L44" s="2020" t="s">
        <v>3269</v>
      </c>
      <c r="M44" s="2021" t="s">
        <v>3269</v>
      </c>
      <c r="N44" s="2078" t="s">
        <v>3269</v>
      </c>
    </row>
    <row r="45" spans="1:14">
      <c r="A45" s="2248" t="s">
        <v>1507</v>
      </c>
      <c r="B45" s="2073" t="s">
        <v>5191</v>
      </c>
      <c r="C45" s="2074" t="s">
        <v>3269</v>
      </c>
      <c r="D45" s="2075" t="s">
        <v>3269</v>
      </c>
      <c r="E45" s="2076" t="s">
        <v>3269</v>
      </c>
      <c r="F45" s="2074" t="s">
        <v>3269</v>
      </c>
      <c r="G45" s="2075" t="s">
        <v>3269</v>
      </c>
      <c r="H45" s="2076" t="s">
        <v>3269</v>
      </c>
      <c r="I45" s="2074">
        <v>0.31356599654485989</v>
      </c>
      <c r="J45" s="2075">
        <v>12468.38</v>
      </c>
      <c r="K45" s="2076">
        <v>3909.6600000000012</v>
      </c>
      <c r="L45" s="2074">
        <v>0.42807154846108791</v>
      </c>
      <c r="M45" s="2075">
        <v>2031.63</v>
      </c>
      <c r="N45" s="2076">
        <v>869.68299999999988</v>
      </c>
    </row>
    <row r="46" spans="1:14">
      <c r="A46" s="2249" t="s">
        <v>1507</v>
      </c>
      <c r="B46" s="2077" t="s">
        <v>3480</v>
      </c>
      <c r="C46" s="2020" t="s">
        <v>3269</v>
      </c>
      <c r="D46" s="2021" t="s">
        <v>3269</v>
      </c>
      <c r="E46" s="2078" t="s">
        <v>3269</v>
      </c>
      <c r="F46" s="2020" t="s">
        <v>3269</v>
      </c>
      <c r="G46" s="2021" t="s">
        <v>3269</v>
      </c>
      <c r="H46" s="2078" t="s">
        <v>3269</v>
      </c>
      <c r="I46" s="2020" t="s">
        <v>3269</v>
      </c>
      <c r="J46" s="2021" t="s">
        <v>3269</v>
      </c>
      <c r="K46" s="2078" t="s">
        <v>3269</v>
      </c>
      <c r="L46" s="2020">
        <v>0.55107671601615071</v>
      </c>
      <c r="M46" s="2021">
        <v>29.72</v>
      </c>
      <c r="N46" s="2078">
        <v>16.378</v>
      </c>
    </row>
    <row r="47" spans="1:14">
      <c r="A47" s="2249" t="s">
        <v>1507</v>
      </c>
      <c r="B47" s="2077" t="s">
        <v>3193</v>
      </c>
      <c r="C47" s="2020" t="s">
        <v>3269</v>
      </c>
      <c r="D47" s="2021" t="s">
        <v>3269</v>
      </c>
      <c r="E47" s="2078" t="s">
        <v>3269</v>
      </c>
      <c r="F47" s="2020" t="s">
        <v>3269</v>
      </c>
      <c r="G47" s="2021" t="s">
        <v>3269</v>
      </c>
      <c r="H47" s="2078" t="s">
        <v>3269</v>
      </c>
      <c r="I47" s="2020">
        <v>0.35630984760982148</v>
      </c>
      <c r="J47" s="2021">
        <v>1341.95</v>
      </c>
      <c r="K47" s="2078">
        <v>478.15</v>
      </c>
      <c r="L47" s="2020" t="s">
        <v>3269</v>
      </c>
      <c r="M47" s="2021" t="s">
        <v>3269</v>
      </c>
      <c r="N47" s="2078" t="s">
        <v>3269</v>
      </c>
    </row>
    <row r="48" spans="1:14">
      <c r="A48" s="2249" t="s">
        <v>1507</v>
      </c>
      <c r="B48" s="2077" t="s">
        <v>3195</v>
      </c>
      <c r="C48" s="2020" t="s">
        <v>3269</v>
      </c>
      <c r="D48" s="2021" t="s">
        <v>3269</v>
      </c>
      <c r="E48" s="2078" t="s">
        <v>3269</v>
      </c>
      <c r="F48" s="2020" t="s">
        <v>3269</v>
      </c>
      <c r="G48" s="2021" t="s">
        <v>3269</v>
      </c>
      <c r="H48" s="2078" t="s">
        <v>3269</v>
      </c>
      <c r="I48" s="2020">
        <v>0.31122175788871181</v>
      </c>
      <c r="J48" s="2021">
        <v>1624.79</v>
      </c>
      <c r="K48" s="2078">
        <v>505.67</v>
      </c>
      <c r="L48" s="2020">
        <v>0.42624543560899342</v>
      </c>
      <c r="M48" s="2021">
        <v>2001.91</v>
      </c>
      <c r="N48" s="2078">
        <v>853.30499999999984</v>
      </c>
    </row>
    <row r="49" spans="1:14">
      <c r="A49" s="2249" t="s">
        <v>1507</v>
      </c>
      <c r="B49" s="2077" t="s">
        <v>3206</v>
      </c>
      <c r="C49" s="2020" t="s">
        <v>3269</v>
      </c>
      <c r="D49" s="2021" t="s">
        <v>3269</v>
      </c>
      <c r="E49" s="2078" t="s">
        <v>3269</v>
      </c>
      <c r="F49" s="2020" t="s">
        <v>3269</v>
      </c>
      <c r="G49" s="2021" t="s">
        <v>3269</v>
      </c>
      <c r="H49" s="2078" t="s">
        <v>3269</v>
      </c>
      <c r="I49" s="2020">
        <v>0.30792999945272609</v>
      </c>
      <c r="J49" s="2021">
        <v>9501.6400000000012</v>
      </c>
      <c r="K49" s="2078">
        <v>2925.8400000000011</v>
      </c>
      <c r="L49" s="2020" t="s">
        <v>3269</v>
      </c>
      <c r="M49" s="2021" t="s">
        <v>3269</v>
      </c>
      <c r="N49" s="2078" t="s">
        <v>3269</v>
      </c>
    </row>
    <row r="50" spans="1:14">
      <c r="A50" s="2248" t="s">
        <v>1661</v>
      </c>
      <c r="B50" s="2073" t="s">
        <v>5191</v>
      </c>
      <c r="C50" s="2074">
        <v>0.20246131141528059</v>
      </c>
      <c r="D50" s="2075">
        <v>34679.48000000001</v>
      </c>
      <c r="E50" s="2076">
        <v>7021.2529999999979</v>
      </c>
      <c r="F50" s="2074">
        <v>0.73067153199666168</v>
      </c>
      <c r="G50" s="2075">
        <v>2576.0500000000002</v>
      </c>
      <c r="H50" s="2076">
        <v>1882.2464</v>
      </c>
      <c r="I50" s="2074">
        <v>0.26563320413208019</v>
      </c>
      <c r="J50" s="2075">
        <v>27120.48</v>
      </c>
      <c r="K50" s="2076">
        <v>7204.1</v>
      </c>
      <c r="L50" s="2074">
        <v>0.1496693570772068</v>
      </c>
      <c r="M50" s="2075">
        <v>15743.57</v>
      </c>
      <c r="N50" s="2076">
        <v>2356.3300000000008</v>
      </c>
    </row>
    <row r="51" spans="1:14">
      <c r="A51" s="2249" t="s">
        <v>1661</v>
      </c>
      <c r="B51" s="2077" t="s">
        <v>3480</v>
      </c>
      <c r="C51" s="2020" t="s">
        <v>3269</v>
      </c>
      <c r="D51" s="2021" t="s">
        <v>3269</v>
      </c>
      <c r="E51" s="2078" t="s">
        <v>3269</v>
      </c>
      <c r="F51" s="2020">
        <v>0.56568584122258148</v>
      </c>
      <c r="G51" s="2021">
        <v>429.91</v>
      </c>
      <c r="H51" s="2078">
        <v>243.19399999999999</v>
      </c>
      <c r="I51" s="2020" t="s">
        <v>3269</v>
      </c>
      <c r="J51" s="2021" t="s">
        <v>3269</v>
      </c>
      <c r="K51" s="2078" t="s">
        <v>3269</v>
      </c>
      <c r="L51" s="2020" t="s">
        <v>3269</v>
      </c>
      <c r="M51" s="2021" t="s">
        <v>3269</v>
      </c>
      <c r="N51" s="2078" t="s">
        <v>3269</v>
      </c>
    </row>
    <row r="52" spans="1:14">
      <c r="A52" s="2249" t="s">
        <v>1661</v>
      </c>
      <c r="B52" s="2077" t="s">
        <v>3481</v>
      </c>
      <c r="C52" s="2020">
        <v>-0.48451556989620059</v>
      </c>
      <c r="D52" s="2021">
        <v>1500.01</v>
      </c>
      <c r="E52" s="2078">
        <v>-726.77819999999997</v>
      </c>
      <c r="F52" s="2020">
        <v>-0.50170826666666657</v>
      </c>
      <c r="G52" s="2021">
        <v>-1500</v>
      </c>
      <c r="H52" s="2078">
        <v>752.5623999999998</v>
      </c>
      <c r="I52" s="2020">
        <v>1</v>
      </c>
      <c r="J52" s="2021">
        <v>-0.42999999999994998</v>
      </c>
      <c r="K52" s="2078">
        <v>-0.42999999999994998</v>
      </c>
      <c r="L52" s="2020" t="s">
        <v>3269</v>
      </c>
      <c r="M52" s="2021" t="s">
        <v>3269</v>
      </c>
      <c r="N52" s="2078" t="s">
        <v>3269</v>
      </c>
    </row>
    <row r="53" spans="1:14">
      <c r="A53" s="2249" t="s">
        <v>1661</v>
      </c>
      <c r="B53" s="2077" t="s">
        <v>3201</v>
      </c>
      <c r="C53" s="2020">
        <v>0.6464577777777778</v>
      </c>
      <c r="D53" s="2021">
        <v>90</v>
      </c>
      <c r="E53" s="2078">
        <v>58.181199999999997</v>
      </c>
      <c r="F53" s="2020" t="s">
        <v>3269</v>
      </c>
      <c r="G53" s="2021" t="s">
        <v>3269</v>
      </c>
      <c r="H53" s="2078" t="s">
        <v>3269</v>
      </c>
      <c r="I53" s="2020" t="s">
        <v>3269</v>
      </c>
      <c r="J53" s="2021" t="s">
        <v>3269</v>
      </c>
      <c r="K53" s="2078" t="s">
        <v>3269</v>
      </c>
      <c r="L53" s="2020" t="s">
        <v>3269</v>
      </c>
      <c r="M53" s="2021" t="s">
        <v>3269</v>
      </c>
      <c r="N53" s="2078" t="s">
        <v>3269</v>
      </c>
    </row>
    <row r="54" spans="1:14">
      <c r="A54" s="2249" t="s">
        <v>1661</v>
      </c>
      <c r="B54" s="2077" t="s">
        <v>3502</v>
      </c>
      <c r="C54" s="2020">
        <v>0.23239568358151391</v>
      </c>
      <c r="D54" s="2021">
        <v>33089.470000000008</v>
      </c>
      <c r="E54" s="2078">
        <v>7689.8499999999976</v>
      </c>
      <c r="F54" s="2020">
        <v>0.24313109205899941</v>
      </c>
      <c r="G54" s="2021">
        <v>3646.14</v>
      </c>
      <c r="H54" s="2078">
        <v>886.49000000000012</v>
      </c>
      <c r="I54" s="2020">
        <v>0.26564484746271422</v>
      </c>
      <c r="J54" s="2021">
        <v>27120.91</v>
      </c>
      <c r="K54" s="2078">
        <v>7204.53</v>
      </c>
      <c r="L54" s="2020">
        <v>0.1496693570772068</v>
      </c>
      <c r="M54" s="2021">
        <v>15743.57</v>
      </c>
      <c r="N54" s="2078">
        <v>2356.3300000000008</v>
      </c>
    </row>
    <row r="55" spans="1:14">
      <c r="A55" s="2248" t="s">
        <v>1879</v>
      </c>
      <c r="B55" s="2073" t="s">
        <v>5191</v>
      </c>
      <c r="C55" s="2074" t="s">
        <v>3269</v>
      </c>
      <c r="D55" s="2075" t="s">
        <v>3269</v>
      </c>
      <c r="E55" s="2076" t="s">
        <v>3269</v>
      </c>
      <c r="F55" s="2074" t="s">
        <v>3269</v>
      </c>
      <c r="G55" s="2075" t="s">
        <v>3269</v>
      </c>
      <c r="H55" s="2076" t="s">
        <v>3269</v>
      </c>
      <c r="I55" s="2074" t="s">
        <v>3269</v>
      </c>
      <c r="J55" s="2075" t="s">
        <v>3269</v>
      </c>
      <c r="K55" s="2076" t="s">
        <v>3269</v>
      </c>
      <c r="L55" s="2074">
        <v>0.20651749999999991</v>
      </c>
      <c r="M55" s="2075">
        <v>25200</v>
      </c>
      <c r="N55" s="2076">
        <v>5204.2409999999982</v>
      </c>
    </row>
    <row r="56" spans="1:14">
      <c r="A56" s="2249" t="s">
        <v>1879</v>
      </c>
      <c r="B56" s="2077" t="s">
        <v>3481</v>
      </c>
      <c r="C56" s="2020" t="s">
        <v>3269</v>
      </c>
      <c r="D56" s="2021" t="s">
        <v>3269</v>
      </c>
      <c r="E56" s="2078" t="s">
        <v>3269</v>
      </c>
      <c r="F56" s="2020" t="s">
        <v>3269</v>
      </c>
      <c r="G56" s="2021" t="s">
        <v>3269</v>
      </c>
      <c r="H56" s="2078" t="s">
        <v>3269</v>
      </c>
      <c r="I56" s="2020" t="s">
        <v>3269</v>
      </c>
      <c r="J56" s="2021" t="s">
        <v>3269</v>
      </c>
      <c r="K56" s="2078" t="s">
        <v>3269</v>
      </c>
      <c r="L56" s="2020">
        <v>0.56221687500000006</v>
      </c>
      <c r="M56" s="2021">
        <v>4800</v>
      </c>
      <c r="N56" s="2078">
        <v>2698.6410000000001</v>
      </c>
    </row>
    <row r="57" spans="1:14">
      <c r="A57" s="2249" t="s">
        <v>1879</v>
      </c>
      <c r="B57" s="2077" t="s">
        <v>3209</v>
      </c>
      <c r="C57" s="2020" t="s">
        <v>3269</v>
      </c>
      <c r="D57" s="2021" t="s">
        <v>3269</v>
      </c>
      <c r="E57" s="2078" t="s">
        <v>3269</v>
      </c>
      <c r="F57" s="2020" t="s">
        <v>3269</v>
      </c>
      <c r="G57" s="2021" t="s">
        <v>3269</v>
      </c>
      <c r="H57" s="2078" t="s">
        <v>3269</v>
      </c>
      <c r="I57" s="2020" t="s">
        <v>3269</v>
      </c>
      <c r="J57" s="2021" t="s">
        <v>3269</v>
      </c>
      <c r="K57" s="2078" t="s">
        <v>3269</v>
      </c>
      <c r="L57" s="2020">
        <v>0.1228235294117646</v>
      </c>
      <c r="M57" s="2021">
        <v>20400</v>
      </c>
      <c r="N57" s="2078">
        <v>2505.599999999999</v>
      </c>
    </row>
    <row r="58" spans="1:14">
      <c r="A58" s="2248" t="s">
        <v>1181</v>
      </c>
      <c r="B58" s="2073" t="s">
        <v>5191</v>
      </c>
      <c r="C58" s="2074">
        <v>0.3128981634564787</v>
      </c>
      <c r="D58" s="2075">
        <v>2679.49</v>
      </c>
      <c r="E58" s="2076">
        <v>838.40750000000003</v>
      </c>
      <c r="F58" s="2074">
        <v>0.15389518905457841</v>
      </c>
      <c r="G58" s="2075">
        <v>51403.41</v>
      </c>
      <c r="H58" s="2076">
        <v>7910.7375000000038</v>
      </c>
      <c r="I58" s="2074">
        <v>0.26393661803861601</v>
      </c>
      <c r="J58" s="2075">
        <v>23646.16</v>
      </c>
      <c r="K58" s="2076">
        <v>6241.0874999999996</v>
      </c>
      <c r="L58" s="2074">
        <v>0.21650575405582889</v>
      </c>
      <c r="M58" s="2075">
        <v>37156.400000000001</v>
      </c>
      <c r="N58" s="2076">
        <v>8044.5744000000004</v>
      </c>
    </row>
    <row r="59" spans="1:14">
      <c r="A59" s="2249" t="s">
        <v>1181</v>
      </c>
      <c r="B59" s="2077" t="s">
        <v>3480</v>
      </c>
      <c r="C59" s="2020">
        <v>0.1639346638259635</v>
      </c>
      <c r="D59" s="2021">
        <v>689.97</v>
      </c>
      <c r="E59" s="2078">
        <v>113.11</v>
      </c>
      <c r="F59" s="2020">
        <v>0.16000811586361471</v>
      </c>
      <c r="G59" s="2021">
        <v>1035.01</v>
      </c>
      <c r="H59" s="2078">
        <v>165.6099999999999</v>
      </c>
      <c r="I59" s="2020">
        <v>0.1079455327152303</v>
      </c>
      <c r="J59" s="2021">
        <v>3700.5700000000011</v>
      </c>
      <c r="K59" s="2078">
        <v>399.46</v>
      </c>
      <c r="L59" s="2020">
        <v>0.1445932393369122</v>
      </c>
      <c r="M59" s="2021">
        <v>339.02</v>
      </c>
      <c r="N59" s="2078">
        <v>49.019999999999982</v>
      </c>
    </row>
    <row r="60" spans="1:14">
      <c r="A60" s="2249" t="s">
        <v>1181</v>
      </c>
      <c r="B60" s="2077" t="s">
        <v>3481</v>
      </c>
      <c r="C60" s="2020" t="s">
        <v>3269</v>
      </c>
      <c r="D60" s="2021" t="s">
        <v>3269</v>
      </c>
      <c r="E60" s="2078" t="s">
        <v>3269</v>
      </c>
      <c r="F60" s="2020">
        <v>-1.208660990819572</v>
      </c>
      <c r="G60" s="2021">
        <v>3600.05</v>
      </c>
      <c r="H60" s="2078">
        <v>-4351.2399999999989</v>
      </c>
      <c r="I60" s="2020" t="s">
        <v>3269</v>
      </c>
      <c r="J60" s="2021" t="s">
        <v>3269</v>
      </c>
      <c r="K60" s="2078" t="s">
        <v>3269</v>
      </c>
      <c r="L60" s="2020">
        <v>-0.64190612062586239</v>
      </c>
      <c r="M60" s="2021">
        <v>1500.01</v>
      </c>
      <c r="N60" s="2078">
        <v>-962.86559999999986</v>
      </c>
    </row>
    <row r="61" spans="1:14">
      <c r="A61" s="2249" t="s">
        <v>1181</v>
      </c>
      <c r="B61" s="2077" t="s">
        <v>3502</v>
      </c>
      <c r="C61" s="2020" t="s">
        <v>3269</v>
      </c>
      <c r="D61" s="2021" t="s">
        <v>3269</v>
      </c>
      <c r="E61" s="2078" t="s">
        <v>3269</v>
      </c>
      <c r="F61" s="2020" t="s">
        <v>3269</v>
      </c>
      <c r="G61" s="2021" t="s">
        <v>3269</v>
      </c>
      <c r="H61" s="2078" t="s">
        <v>3269</v>
      </c>
      <c r="I61" s="2020" t="s">
        <v>3269</v>
      </c>
      <c r="J61" s="2021" t="s">
        <v>3269</v>
      </c>
      <c r="K61" s="2078" t="s">
        <v>3269</v>
      </c>
      <c r="L61" s="2020">
        <v>0.1040124193131071</v>
      </c>
      <c r="M61" s="2021">
        <v>14880.05</v>
      </c>
      <c r="N61" s="2078">
        <v>1547.71</v>
      </c>
    </row>
    <row r="62" spans="1:14">
      <c r="A62" s="2249" t="s">
        <v>1181</v>
      </c>
      <c r="B62" s="2077" t="s">
        <v>3193</v>
      </c>
      <c r="C62" s="2020">
        <v>0.3977944483711367</v>
      </c>
      <c r="D62" s="2021">
        <v>311.26</v>
      </c>
      <c r="E62" s="2078">
        <v>123.8175</v>
      </c>
      <c r="F62" s="2020">
        <v>0.40085740713355789</v>
      </c>
      <c r="G62" s="2021">
        <v>3448.77</v>
      </c>
      <c r="H62" s="2078">
        <v>1382.4649999999999</v>
      </c>
      <c r="I62" s="2020">
        <v>0.33100144459087061</v>
      </c>
      <c r="J62" s="2021">
        <v>4575.6899999999996</v>
      </c>
      <c r="K62" s="2078">
        <v>1514.56</v>
      </c>
      <c r="L62" s="2020">
        <v>0.38621027876284519</v>
      </c>
      <c r="M62" s="2021">
        <v>6178.3700000000017</v>
      </c>
      <c r="N62" s="2078">
        <v>2386.15</v>
      </c>
    </row>
    <row r="63" spans="1:14">
      <c r="A63" s="2249" t="s">
        <v>1181</v>
      </c>
      <c r="B63" s="2077" t="s">
        <v>3194</v>
      </c>
      <c r="C63" s="2020">
        <v>0.47261259896208191</v>
      </c>
      <c r="D63" s="2021">
        <v>527.98</v>
      </c>
      <c r="E63" s="2078">
        <v>249.53</v>
      </c>
      <c r="F63" s="2020">
        <v>0.45341378122182058</v>
      </c>
      <c r="G63" s="2021">
        <v>1364.03</v>
      </c>
      <c r="H63" s="2078">
        <v>618.46999999999991</v>
      </c>
      <c r="I63" s="2020">
        <v>0.32714145207439188</v>
      </c>
      <c r="J63" s="2021">
        <v>671.04</v>
      </c>
      <c r="K63" s="2078">
        <v>219.52499999999989</v>
      </c>
      <c r="L63" s="2020">
        <v>0.4610470049210928</v>
      </c>
      <c r="M63" s="2021">
        <v>4125.1000000000004</v>
      </c>
      <c r="N63" s="2078">
        <v>1901.865</v>
      </c>
    </row>
    <row r="64" spans="1:14">
      <c r="A64" s="2249" t="s">
        <v>1181</v>
      </c>
      <c r="B64" s="2077" t="s">
        <v>3195</v>
      </c>
      <c r="C64" s="2020">
        <v>0.36517682571261961</v>
      </c>
      <c r="D64" s="2021">
        <v>583.05999999999995</v>
      </c>
      <c r="E64" s="2078">
        <v>212.92</v>
      </c>
      <c r="F64" s="2020">
        <v>0.23750527869029561</v>
      </c>
      <c r="G64" s="2021">
        <v>40729.800000000003</v>
      </c>
      <c r="H64" s="2078">
        <v>9673.5425000000032</v>
      </c>
      <c r="I64" s="2020">
        <v>0.27538929067384282</v>
      </c>
      <c r="J64" s="2021">
        <v>13437.26</v>
      </c>
      <c r="K64" s="2078">
        <v>3700.4775</v>
      </c>
      <c r="L64" s="2020">
        <v>0.29693707513522238</v>
      </c>
      <c r="M64" s="2021">
        <v>5514.99</v>
      </c>
      <c r="N64" s="2078">
        <v>1637.605</v>
      </c>
    </row>
    <row r="65" spans="1:14">
      <c r="A65" s="2249" t="s">
        <v>1181</v>
      </c>
      <c r="B65" s="2077" t="s">
        <v>3204</v>
      </c>
      <c r="C65" s="2020">
        <v>0.2451077183456154</v>
      </c>
      <c r="D65" s="2021">
        <v>567.22</v>
      </c>
      <c r="E65" s="2078">
        <v>139.03</v>
      </c>
      <c r="F65" s="2020">
        <v>0.3441892718743626</v>
      </c>
      <c r="G65" s="2021">
        <v>1225.75</v>
      </c>
      <c r="H65" s="2078">
        <v>421.89</v>
      </c>
      <c r="I65" s="2020">
        <v>0.32265773620798982</v>
      </c>
      <c r="J65" s="2021">
        <v>1261.5999999999999</v>
      </c>
      <c r="K65" s="2078">
        <v>407.06499999999988</v>
      </c>
      <c r="L65" s="2020">
        <v>0.32152738987542367</v>
      </c>
      <c r="M65" s="2021">
        <v>4618.8600000000006</v>
      </c>
      <c r="N65" s="2078">
        <v>1485.09</v>
      </c>
    </row>
    <row r="66" spans="1:14">
      <c r="A66" s="2248" t="s">
        <v>1343</v>
      </c>
      <c r="B66" s="2073" t="s">
        <v>5191</v>
      </c>
      <c r="C66" s="2074">
        <v>0.34216859013330753</v>
      </c>
      <c r="D66" s="2075">
        <v>-3832.4899999999989</v>
      </c>
      <c r="E66" s="2076">
        <v>-1311.3577</v>
      </c>
      <c r="F66" s="2074">
        <v>0.43375140416955771</v>
      </c>
      <c r="G66" s="2075">
        <v>4842.7199999999993</v>
      </c>
      <c r="H66" s="2076">
        <v>2100.5365999999999</v>
      </c>
      <c r="I66" s="2074" t="s">
        <v>3269</v>
      </c>
      <c r="J66" s="2075" t="s">
        <v>3269</v>
      </c>
      <c r="K66" s="2076" t="s">
        <v>3269</v>
      </c>
      <c r="L66" s="2074">
        <v>-0.64097624028890099</v>
      </c>
      <c r="M66" s="2075">
        <v>-750.43</v>
      </c>
      <c r="N66" s="2076">
        <v>481.00779999999997</v>
      </c>
    </row>
    <row r="67" spans="1:14">
      <c r="A67" s="2249" t="s">
        <v>1343</v>
      </c>
      <c r="B67" s="2077" t="s">
        <v>3481</v>
      </c>
      <c r="C67" s="2020">
        <v>-0.48393848655420751</v>
      </c>
      <c r="D67" s="2021">
        <v>-2250.89</v>
      </c>
      <c r="E67" s="2078">
        <v>1089.2923000000001</v>
      </c>
      <c r="F67" s="2020">
        <v>-0.50000825730838383</v>
      </c>
      <c r="G67" s="2021">
        <v>-750.84999999999991</v>
      </c>
      <c r="H67" s="2078">
        <v>375.43119999999999</v>
      </c>
      <c r="I67" s="2020" t="s">
        <v>3269</v>
      </c>
      <c r="J67" s="2021" t="s">
        <v>3269</v>
      </c>
      <c r="K67" s="2078" t="s">
        <v>3269</v>
      </c>
      <c r="L67" s="2020">
        <v>-0.64097624028890099</v>
      </c>
      <c r="M67" s="2021">
        <v>-750.43</v>
      </c>
      <c r="N67" s="2078">
        <v>481.00779999999997</v>
      </c>
    </row>
    <row r="68" spans="1:14">
      <c r="A68" s="2249" t="s">
        <v>1343</v>
      </c>
      <c r="B68" s="2077" t="s">
        <v>3502</v>
      </c>
      <c r="C68" s="2020">
        <v>1.5178616590794141</v>
      </c>
      <c r="D68" s="2021">
        <v>-1581.599999999999</v>
      </c>
      <c r="E68" s="2078">
        <v>-2400.65</v>
      </c>
      <c r="F68" s="2020">
        <v>0.30840865493772313</v>
      </c>
      <c r="G68" s="2021">
        <v>5593.57</v>
      </c>
      <c r="H68" s="2078">
        <v>1725.1053999999999</v>
      </c>
      <c r="I68" s="2020" t="s">
        <v>3269</v>
      </c>
      <c r="J68" s="2021" t="s">
        <v>3269</v>
      </c>
      <c r="K68" s="2078" t="s">
        <v>3269</v>
      </c>
      <c r="L68" s="2020" t="s">
        <v>3269</v>
      </c>
      <c r="M68" s="2021" t="s">
        <v>3269</v>
      </c>
      <c r="N68" s="2078" t="s">
        <v>3269</v>
      </c>
    </row>
    <row r="69" spans="1:14">
      <c r="A69" s="2248" t="s">
        <v>2639</v>
      </c>
      <c r="B69" s="2073" t="s">
        <v>5191</v>
      </c>
      <c r="C69" s="2074">
        <v>0.21067740275330721</v>
      </c>
      <c r="D69" s="2075">
        <v>44049.569999999992</v>
      </c>
      <c r="E69" s="2076">
        <v>9280.248999999998</v>
      </c>
      <c r="F69" s="2074" t="s">
        <v>3269</v>
      </c>
      <c r="G69" s="2075" t="s">
        <v>3269</v>
      </c>
      <c r="H69" s="2076" t="s">
        <v>3269</v>
      </c>
      <c r="I69" s="2074" t="s">
        <v>3269</v>
      </c>
      <c r="J69" s="2075" t="s">
        <v>3269</v>
      </c>
      <c r="K69" s="2076" t="s">
        <v>3269</v>
      </c>
      <c r="L69" s="2074" t="s">
        <v>3269</v>
      </c>
      <c r="M69" s="2075" t="s">
        <v>3269</v>
      </c>
      <c r="N69" s="2076" t="s">
        <v>3269</v>
      </c>
    </row>
    <row r="70" spans="1:14">
      <c r="A70" s="2249" t="s">
        <v>2639</v>
      </c>
      <c r="B70" s="2077" t="s">
        <v>3481</v>
      </c>
      <c r="C70" s="2020">
        <v>1</v>
      </c>
      <c r="D70" s="2021">
        <v>-7.0000000000618456E-2</v>
      </c>
      <c r="E70" s="2078">
        <v>-7.0000000000618456E-2</v>
      </c>
      <c r="F70" s="2020" t="s">
        <v>3269</v>
      </c>
      <c r="G70" s="2021" t="s">
        <v>3269</v>
      </c>
      <c r="H70" s="2078" t="s">
        <v>3269</v>
      </c>
      <c r="I70" s="2020" t="s">
        <v>3269</v>
      </c>
      <c r="J70" s="2021" t="s">
        <v>3269</v>
      </c>
      <c r="K70" s="2078" t="s">
        <v>3269</v>
      </c>
      <c r="L70" s="2020" t="s">
        <v>3269</v>
      </c>
      <c r="M70" s="2021" t="s">
        <v>3269</v>
      </c>
      <c r="N70" s="2078" t="s">
        <v>3269</v>
      </c>
    </row>
    <row r="71" spans="1:14">
      <c r="A71" s="2249" t="s">
        <v>2639</v>
      </c>
      <c r="B71" s="2077" t="s">
        <v>3483</v>
      </c>
      <c r="C71" s="2020">
        <v>0.10547080962164319</v>
      </c>
      <c r="D71" s="2021">
        <v>550.01</v>
      </c>
      <c r="E71" s="2078">
        <v>58.009999999999977</v>
      </c>
      <c r="F71" s="2020" t="s">
        <v>3269</v>
      </c>
      <c r="G71" s="2021" t="s">
        <v>3269</v>
      </c>
      <c r="H71" s="2078" t="s">
        <v>3269</v>
      </c>
      <c r="I71" s="2020" t="s">
        <v>3269</v>
      </c>
      <c r="J71" s="2021" t="s">
        <v>3269</v>
      </c>
      <c r="K71" s="2078" t="s">
        <v>3269</v>
      </c>
      <c r="L71" s="2020" t="s">
        <v>3269</v>
      </c>
      <c r="M71" s="2021" t="s">
        <v>3269</v>
      </c>
      <c r="N71" s="2078" t="s">
        <v>3269</v>
      </c>
    </row>
    <row r="72" spans="1:14">
      <c r="A72" s="2249" t="s">
        <v>2639</v>
      </c>
      <c r="B72" s="2077" t="s">
        <v>3201</v>
      </c>
      <c r="C72" s="2020">
        <v>0.21200890674242509</v>
      </c>
      <c r="D72" s="2021">
        <v>43499.62999999999</v>
      </c>
      <c r="E72" s="2078">
        <v>9222.3089999999975</v>
      </c>
      <c r="F72" s="2020" t="s">
        <v>3269</v>
      </c>
      <c r="G72" s="2021" t="s">
        <v>3269</v>
      </c>
      <c r="H72" s="2078" t="s">
        <v>3269</v>
      </c>
      <c r="I72" s="2020" t="s">
        <v>3269</v>
      </c>
      <c r="J72" s="2021" t="s">
        <v>3269</v>
      </c>
      <c r="K72" s="2078" t="s">
        <v>3269</v>
      </c>
      <c r="L72" s="2020" t="s">
        <v>3269</v>
      </c>
      <c r="M72" s="2021" t="s">
        <v>3269</v>
      </c>
      <c r="N72" s="2078" t="s">
        <v>3269</v>
      </c>
    </row>
    <row r="73" spans="1:14">
      <c r="A73" s="2248" t="s">
        <v>1287</v>
      </c>
      <c r="B73" s="2073" t="s">
        <v>5191</v>
      </c>
      <c r="C73" s="2074">
        <v>0.26833133565328637</v>
      </c>
      <c r="D73" s="2075">
        <v>35549.570000000007</v>
      </c>
      <c r="E73" s="2076">
        <v>9539.0636000000013</v>
      </c>
      <c r="F73" s="2074">
        <v>0.33067223422558428</v>
      </c>
      <c r="G73" s="2075">
        <v>57303.39</v>
      </c>
      <c r="H73" s="2076">
        <v>18948.64</v>
      </c>
      <c r="I73" s="2074">
        <v>0.30637531027624582</v>
      </c>
      <c r="J73" s="2075">
        <v>30911.97</v>
      </c>
      <c r="K73" s="2076">
        <v>9470.6643999999997</v>
      </c>
      <c r="L73" s="2074">
        <v>0.16135406914688441</v>
      </c>
      <c r="M73" s="2075">
        <v>52756.39</v>
      </c>
      <c r="N73" s="2076">
        <v>8512.4582000000028</v>
      </c>
    </row>
    <row r="74" spans="1:14">
      <c r="A74" s="2249" t="s">
        <v>1287</v>
      </c>
      <c r="B74" s="2077" t="s">
        <v>3480</v>
      </c>
      <c r="C74" s="2020">
        <v>0.29134419301737052</v>
      </c>
      <c r="D74" s="2021">
        <v>2035.05</v>
      </c>
      <c r="E74" s="2078">
        <v>592.89999999999986</v>
      </c>
      <c r="F74" s="2020">
        <v>0.16669485553206481</v>
      </c>
      <c r="G74" s="2021">
        <v>709.5</v>
      </c>
      <c r="H74" s="2078">
        <v>118.27</v>
      </c>
      <c r="I74" s="2020" t="s">
        <v>3269</v>
      </c>
      <c r="J74" s="2021" t="s">
        <v>3269</v>
      </c>
      <c r="K74" s="2078" t="s">
        <v>3269</v>
      </c>
      <c r="L74" s="2020" t="s">
        <v>3269</v>
      </c>
      <c r="M74" s="2021" t="s">
        <v>3269</v>
      </c>
      <c r="N74" s="2078" t="s">
        <v>3269</v>
      </c>
    </row>
    <row r="75" spans="1:14">
      <c r="A75" s="2249" t="s">
        <v>1287</v>
      </c>
      <c r="B75" s="2077" t="s">
        <v>3481</v>
      </c>
      <c r="C75" s="2020">
        <v>-0.4845056732576899</v>
      </c>
      <c r="D75" s="2021">
        <v>3000.04</v>
      </c>
      <c r="E75" s="2078">
        <v>-1453.5364</v>
      </c>
      <c r="F75" s="2020">
        <v>1</v>
      </c>
      <c r="G75" s="2021">
        <v>-1.6699999999993911</v>
      </c>
      <c r="H75" s="2078">
        <v>-1.6699999999993911</v>
      </c>
      <c r="I75" s="2020">
        <v>-0.59734475260468778</v>
      </c>
      <c r="J75" s="2021">
        <v>749.61</v>
      </c>
      <c r="K75" s="2078">
        <v>-447.77560000000011</v>
      </c>
      <c r="L75" s="2020">
        <v>-0.70097873702318303</v>
      </c>
      <c r="M75" s="2021">
        <v>2999.58</v>
      </c>
      <c r="N75" s="2078">
        <v>-2102.641799999999</v>
      </c>
    </row>
    <row r="76" spans="1:14">
      <c r="A76" s="2249" t="s">
        <v>1287</v>
      </c>
      <c r="B76" s="2077" t="s">
        <v>3502</v>
      </c>
      <c r="C76" s="2020">
        <v>0.34169679559150579</v>
      </c>
      <c r="D76" s="2021">
        <v>28314.43</v>
      </c>
      <c r="E76" s="2078">
        <v>9674.9500000000007</v>
      </c>
      <c r="F76" s="2020">
        <v>0.33274765723671612</v>
      </c>
      <c r="G76" s="2021">
        <v>56595.56</v>
      </c>
      <c r="H76" s="2078">
        <v>18832.04</v>
      </c>
      <c r="I76" s="2020">
        <v>0.32883501158397432</v>
      </c>
      <c r="J76" s="2021">
        <v>30162.36</v>
      </c>
      <c r="K76" s="2078">
        <v>9918.44</v>
      </c>
      <c r="L76" s="2020">
        <v>0.2088645642089533</v>
      </c>
      <c r="M76" s="2021">
        <v>48607.24</v>
      </c>
      <c r="N76" s="2078">
        <v>10152.33</v>
      </c>
    </row>
    <row r="77" spans="1:14">
      <c r="A77" s="2249" t="s">
        <v>1287</v>
      </c>
      <c r="B77" s="2077" t="s">
        <v>3194</v>
      </c>
      <c r="C77" s="2020" t="s">
        <v>3269</v>
      </c>
      <c r="D77" s="2021" t="s">
        <v>3269</v>
      </c>
      <c r="E77" s="2078" t="s">
        <v>3269</v>
      </c>
      <c r="F77" s="2020" t="s">
        <v>3269</v>
      </c>
      <c r="G77" s="2021" t="s">
        <v>3269</v>
      </c>
      <c r="H77" s="2078" t="s">
        <v>3269</v>
      </c>
      <c r="I77" s="2020" t="s">
        <v>3269</v>
      </c>
      <c r="J77" s="2021" t="s">
        <v>3269</v>
      </c>
      <c r="K77" s="2078" t="s">
        <v>3269</v>
      </c>
      <c r="L77" s="2020">
        <v>0.40255921779447967</v>
      </c>
      <c r="M77" s="2021">
        <v>1149.57</v>
      </c>
      <c r="N77" s="2078">
        <v>462.77</v>
      </c>
    </row>
    <row r="78" spans="1:14">
      <c r="A78" s="2249" t="s">
        <v>1287</v>
      </c>
      <c r="B78" s="2077" t="s">
        <v>3195</v>
      </c>
      <c r="C78" s="2020">
        <v>0.3294243312651986</v>
      </c>
      <c r="D78" s="2021">
        <v>2200.0500000000002</v>
      </c>
      <c r="E78" s="2078">
        <v>724.75000000000023</v>
      </c>
      <c r="F78" s="2020" t="s">
        <v>3269</v>
      </c>
      <c r="G78" s="2021" t="s">
        <v>3269</v>
      </c>
      <c r="H78" s="2078" t="s">
        <v>3269</v>
      </c>
      <c r="I78" s="2020" t="s">
        <v>3269</v>
      </c>
      <c r="J78" s="2021" t="s">
        <v>3269</v>
      </c>
      <c r="K78" s="2078" t="s">
        <v>3269</v>
      </c>
      <c r="L78" s="2020" t="s">
        <v>3269</v>
      </c>
      <c r="M78" s="2021" t="s">
        <v>3269</v>
      </c>
      <c r="N78" s="2078" t="s">
        <v>3269</v>
      </c>
    </row>
    <row r="79" spans="1:14">
      <c r="A79" s="2248" t="s">
        <v>1391</v>
      </c>
      <c r="B79" s="2073" t="s">
        <v>5191</v>
      </c>
      <c r="C79" s="2074" t="s">
        <v>3269</v>
      </c>
      <c r="D79" s="2075" t="s">
        <v>3269</v>
      </c>
      <c r="E79" s="2076" t="s">
        <v>3269</v>
      </c>
      <c r="F79" s="2074">
        <v>0.24038359568791079</v>
      </c>
      <c r="G79" s="2075">
        <v>44760.67</v>
      </c>
      <c r="H79" s="2076">
        <v>10759.730799999999</v>
      </c>
      <c r="I79" s="2074">
        <v>7.8380939874951996E-2</v>
      </c>
      <c r="J79" s="2075">
        <v>82170.079999999987</v>
      </c>
      <c r="K79" s="2076">
        <v>6440.568099999995</v>
      </c>
      <c r="L79" s="2074">
        <v>5.9442580737889217E-2</v>
      </c>
      <c r="M79" s="2075">
        <v>23099.13</v>
      </c>
      <c r="N79" s="2076">
        <v>1373.071899999999</v>
      </c>
    </row>
    <row r="80" spans="1:14">
      <c r="A80" s="2249" t="s">
        <v>1391</v>
      </c>
      <c r="B80" s="2077" t="s">
        <v>3481</v>
      </c>
      <c r="C80" s="2020" t="s">
        <v>3269</v>
      </c>
      <c r="D80" s="2021" t="s">
        <v>3269</v>
      </c>
      <c r="E80" s="2078" t="s">
        <v>3269</v>
      </c>
      <c r="F80" s="2020">
        <v>3.6534846515348517E-2</v>
      </c>
      <c r="G80" s="2021">
        <v>800.07999999999993</v>
      </c>
      <c r="H80" s="2078">
        <v>29.230800000000041</v>
      </c>
      <c r="I80" s="2020">
        <v>-0.21713712219169229</v>
      </c>
      <c r="J80" s="2021">
        <v>4949.6000000000004</v>
      </c>
      <c r="K80" s="2078">
        <v>-1074.7419</v>
      </c>
      <c r="L80" s="2020">
        <v>0.26400497219160879</v>
      </c>
      <c r="M80" s="2021">
        <v>-1950.85</v>
      </c>
      <c r="N80" s="2078">
        <v>-515.03409999999997</v>
      </c>
    </row>
    <row r="81" spans="1:14">
      <c r="A81" s="2249" t="s">
        <v>1391</v>
      </c>
      <c r="B81" s="2077" t="s">
        <v>3201</v>
      </c>
      <c r="C81" s="2020" t="s">
        <v>3269</v>
      </c>
      <c r="D81" s="2021" t="s">
        <v>3269</v>
      </c>
      <c r="E81" s="2078" t="s">
        <v>3269</v>
      </c>
      <c r="F81" s="2020">
        <v>0.5327314461148186</v>
      </c>
      <c r="G81" s="2021">
        <v>5550.32</v>
      </c>
      <c r="H81" s="2078">
        <v>2956.83</v>
      </c>
      <c r="I81" s="2020">
        <v>-0.15287607915467619</v>
      </c>
      <c r="J81" s="2021">
        <v>13500.15</v>
      </c>
      <c r="K81" s="2078">
        <v>-2063.8500000000022</v>
      </c>
      <c r="L81" s="2020">
        <v>2.3096529175768449E-2</v>
      </c>
      <c r="M81" s="2021">
        <v>17510.25</v>
      </c>
      <c r="N81" s="2078">
        <v>404.42599999999948</v>
      </c>
    </row>
    <row r="82" spans="1:14">
      <c r="A82" s="2249" t="s">
        <v>1391</v>
      </c>
      <c r="B82" s="2077" t="s">
        <v>3502</v>
      </c>
      <c r="C82" s="2020" t="s">
        <v>3269</v>
      </c>
      <c r="D82" s="2021" t="s">
        <v>3269</v>
      </c>
      <c r="E82" s="2078" t="s">
        <v>3269</v>
      </c>
      <c r="F82" s="2020">
        <v>0.1955822061449243</v>
      </c>
      <c r="G82" s="2021">
        <v>30159.85</v>
      </c>
      <c r="H82" s="2078">
        <v>5898.7299999999959</v>
      </c>
      <c r="I82" s="2020">
        <v>0.14978934988197001</v>
      </c>
      <c r="J82" s="2021">
        <v>63420.33</v>
      </c>
      <c r="K82" s="2078">
        <v>9499.6899999999987</v>
      </c>
      <c r="L82" s="2020">
        <v>0.19678158236435511</v>
      </c>
      <c r="M82" s="2021">
        <v>7539.73</v>
      </c>
      <c r="N82" s="2078">
        <v>1483.6799999999989</v>
      </c>
    </row>
    <row r="83" spans="1:14">
      <c r="A83" s="2249" t="s">
        <v>1391</v>
      </c>
      <c r="B83" s="2077" t="s">
        <v>3195</v>
      </c>
      <c r="C83" s="2020" t="s">
        <v>3269</v>
      </c>
      <c r="D83" s="2021" t="s">
        <v>3269</v>
      </c>
      <c r="E83" s="2078" t="s">
        <v>3269</v>
      </c>
      <c r="F83" s="2020">
        <v>0.22725388525675069</v>
      </c>
      <c r="G83" s="2021">
        <v>8250.42</v>
      </c>
      <c r="H83" s="2078">
        <v>1874.940000000001</v>
      </c>
      <c r="I83" s="2020">
        <v>0.26490000000000008</v>
      </c>
      <c r="J83" s="2021">
        <v>300</v>
      </c>
      <c r="K83" s="2078">
        <v>79.470000000000027</v>
      </c>
      <c r="L83" s="2020" t="s">
        <v>3269</v>
      </c>
      <c r="M83" s="2021" t="s">
        <v>3269</v>
      </c>
      <c r="N83" s="2078" t="s">
        <v>3269</v>
      </c>
    </row>
    <row r="84" spans="1:14">
      <c r="A84" s="2248" t="s">
        <v>1177</v>
      </c>
      <c r="B84" s="2073" t="s">
        <v>5191</v>
      </c>
      <c r="C84" s="2074" t="s">
        <v>3269</v>
      </c>
      <c r="D84" s="2075" t="s">
        <v>3269</v>
      </c>
      <c r="E84" s="2076" t="s">
        <v>3269</v>
      </c>
      <c r="F84" s="2074" t="s">
        <v>3269</v>
      </c>
      <c r="G84" s="2075" t="s">
        <v>3269</v>
      </c>
      <c r="H84" s="2076" t="s">
        <v>3269</v>
      </c>
      <c r="I84" s="2074">
        <v>3.9339622641509447E-2</v>
      </c>
      <c r="J84" s="2075">
        <v>108544</v>
      </c>
      <c r="K84" s="2076">
        <v>4270.0800000000017</v>
      </c>
      <c r="L84" s="2074">
        <v>7.6939937315232201E-2</v>
      </c>
      <c r="M84" s="2075">
        <v>110591.4599999999</v>
      </c>
      <c r="N84" s="2076">
        <v>8508.9000000000051</v>
      </c>
    </row>
    <row r="85" spans="1:14">
      <c r="A85" s="2249" t="s">
        <v>1177</v>
      </c>
      <c r="B85" s="2077" t="s">
        <v>3206</v>
      </c>
      <c r="C85" s="2020" t="s">
        <v>3269</v>
      </c>
      <c r="D85" s="2021" t="s">
        <v>3269</v>
      </c>
      <c r="E85" s="2078" t="s">
        <v>3269</v>
      </c>
      <c r="F85" s="2020" t="s">
        <v>3269</v>
      </c>
      <c r="G85" s="2021" t="s">
        <v>3269</v>
      </c>
      <c r="H85" s="2078" t="s">
        <v>3269</v>
      </c>
      <c r="I85" s="2020">
        <v>3.9339622641509447E-2</v>
      </c>
      <c r="J85" s="2021">
        <v>108544</v>
      </c>
      <c r="K85" s="2078">
        <v>4270.0800000000017</v>
      </c>
      <c r="L85" s="2020">
        <v>7.6939937315232201E-2</v>
      </c>
      <c r="M85" s="2021">
        <v>110591.4599999999</v>
      </c>
      <c r="N85" s="2078">
        <v>8508.9000000000051</v>
      </c>
    </row>
    <row r="86" spans="1:14">
      <c r="A86" s="2248" t="s">
        <v>2643</v>
      </c>
      <c r="B86" s="2073" t="s">
        <v>5191</v>
      </c>
      <c r="C86" s="2074" t="s">
        <v>3269</v>
      </c>
      <c r="D86" s="2075" t="s">
        <v>3269</v>
      </c>
      <c r="E86" s="2076" t="s">
        <v>3269</v>
      </c>
      <c r="F86" s="2074" t="s">
        <v>3269</v>
      </c>
      <c r="G86" s="2075" t="s">
        <v>3269</v>
      </c>
      <c r="H86" s="2076" t="s">
        <v>3269</v>
      </c>
      <c r="I86" s="2074">
        <v>0.25550075835181463</v>
      </c>
      <c r="J86" s="2075">
        <v>25390.59</v>
      </c>
      <c r="K86" s="2076">
        <v>6487.3150000000014</v>
      </c>
      <c r="L86" s="2074" t="s">
        <v>3269</v>
      </c>
      <c r="M86" s="2075" t="s">
        <v>3269</v>
      </c>
      <c r="N86" s="2076" t="s">
        <v>3269</v>
      </c>
    </row>
    <row r="87" spans="1:14">
      <c r="A87" s="2249" t="s">
        <v>2643</v>
      </c>
      <c r="B87" s="2077" t="s">
        <v>3480</v>
      </c>
      <c r="C87" s="2020" t="s">
        <v>3269</v>
      </c>
      <c r="D87" s="2021" t="s">
        <v>3269</v>
      </c>
      <c r="E87" s="2078" t="s">
        <v>3269</v>
      </c>
      <c r="F87" s="2020" t="s">
        <v>3269</v>
      </c>
      <c r="G87" s="2021" t="s">
        <v>3269</v>
      </c>
      <c r="H87" s="2078" t="s">
        <v>3269</v>
      </c>
      <c r="I87" s="2020">
        <v>0.50162940928363731</v>
      </c>
      <c r="J87" s="2021">
        <v>6757.05</v>
      </c>
      <c r="K87" s="2078">
        <v>3389.5350000000012</v>
      </c>
      <c r="L87" s="2020" t="s">
        <v>3269</v>
      </c>
      <c r="M87" s="2021" t="s">
        <v>3269</v>
      </c>
      <c r="N87" s="2078" t="s">
        <v>3269</v>
      </c>
    </row>
    <row r="88" spans="1:14">
      <c r="A88" s="2249" t="s">
        <v>2643</v>
      </c>
      <c r="B88" s="2077" t="s">
        <v>3193</v>
      </c>
      <c r="C88" s="2020" t="s">
        <v>3269</v>
      </c>
      <c r="D88" s="2021" t="s">
        <v>3269</v>
      </c>
      <c r="E88" s="2078" t="s">
        <v>3269</v>
      </c>
      <c r="F88" s="2020" t="s">
        <v>3269</v>
      </c>
      <c r="G88" s="2021" t="s">
        <v>3269</v>
      </c>
      <c r="H88" s="2078" t="s">
        <v>3269</v>
      </c>
      <c r="I88" s="2020">
        <v>0.29617977528089889</v>
      </c>
      <c r="J88" s="2021">
        <v>133.5</v>
      </c>
      <c r="K88" s="2078">
        <v>39.540000000000013</v>
      </c>
      <c r="L88" s="2020" t="s">
        <v>3269</v>
      </c>
      <c r="M88" s="2021" t="s">
        <v>3269</v>
      </c>
      <c r="N88" s="2078" t="s">
        <v>3269</v>
      </c>
    </row>
    <row r="89" spans="1:14">
      <c r="A89" s="2249" t="s">
        <v>2643</v>
      </c>
      <c r="B89" s="2077" t="s">
        <v>3195</v>
      </c>
      <c r="C89" s="2020" t="s">
        <v>3269</v>
      </c>
      <c r="D89" s="2021" t="s">
        <v>3269</v>
      </c>
      <c r="E89" s="2078" t="s">
        <v>3269</v>
      </c>
      <c r="F89" s="2020" t="s">
        <v>3269</v>
      </c>
      <c r="G89" s="2021" t="s">
        <v>3269</v>
      </c>
      <c r="H89" s="2078" t="s">
        <v>3269</v>
      </c>
      <c r="I89" s="2020">
        <v>0.16530991284343169</v>
      </c>
      <c r="J89" s="2021">
        <v>18500.04</v>
      </c>
      <c r="K89" s="2078">
        <v>3058.2400000000011</v>
      </c>
      <c r="L89" s="2020" t="s">
        <v>3269</v>
      </c>
      <c r="M89" s="2021" t="s">
        <v>3269</v>
      </c>
      <c r="N89" s="2078" t="s">
        <v>3269</v>
      </c>
    </row>
    <row r="90" spans="1:14">
      <c r="A90" s="2248" t="s">
        <v>2645</v>
      </c>
      <c r="B90" s="2073" t="s">
        <v>5191</v>
      </c>
      <c r="C90" s="2074">
        <v>-0.215</v>
      </c>
      <c r="D90" s="2075">
        <v>800</v>
      </c>
      <c r="E90" s="2076">
        <v>-172</v>
      </c>
      <c r="F90" s="2074">
        <v>0.46445333596623323</v>
      </c>
      <c r="G90" s="2075">
        <v>2025.65</v>
      </c>
      <c r="H90" s="2076">
        <v>940.81990000000008</v>
      </c>
      <c r="I90" s="2074">
        <v>0.76887282087282094</v>
      </c>
      <c r="J90" s="2075">
        <v>2136.75</v>
      </c>
      <c r="K90" s="2076">
        <v>1642.8889999999999</v>
      </c>
      <c r="L90" s="2074" t="s">
        <v>3269</v>
      </c>
      <c r="M90" s="2075" t="s">
        <v>3269</v>
      </c>
      <c r="N90" s="2076" t="s">
        <v>3269</v>
      </c>
    </row>
    <row r="91" spans="1:14">
      <c r="A91" s="2249" t="s">
        <v>2645</v>
      </c>
      <c r="B91" s="2077" t="s">
        <v>3480</v>
      </c>
      <c r="C91" s="2020" t="s">
        <v>3269</v>
      </c>
      <c r="D91" s="2021" t="s">
        <v>3269</v>
      </c>
      <c r="E91" s="2078" t="s">
        <v>3269</v>
      </c>
      <c r="F91" s="2020">
        <v>0.49156263894476088</v>
      </c>
      <c r="G91" s="2021">
        <v>944.61999999999989</v>
      </c>
      <c r="H91" s="2078">
        <v>464.3399</v>
      </c>
      <c r="I91" s="2020">
        <v>0.54415865164422461</v>
      </c>
      <c r="J91" s="2021">
        <v>545.85</v>
      </c>
      <c r="K91" s="2078">
        <v>297.029</v>
      </c>
      <c r="L91" s="2020" t="s">
        <v>3269</v>
      </c>
      <c r="M91" s="2021" t="s">
        <v>3269</v>
      </c>
      <c r="N91" s="2078" t="s">
        <v>3269</v>
      </c>
    </row>
    <row r="92" spans="1:14">
      <c r="A92" s="2249" t="s">
        <v>2645</v>
      </c>
      <c r="B92" s="2077" t="s">
        <v>3193</v>
      </c>
      <c r="C92" s="2020" t="s">
        <v>3269</v>
      </c>
      <c r="D92" s="2021" t="s">
        <v>3269</v>
      </c>
      <c r="E92" s="2078" t="s">
        <v>3269</v>
      </c>
      <c r="F92" s="2020">
        <v>0.42129900526623759</v>
      </c>
      <c r="G92" s="2021">
        <v>17.09</v>
      </c>
      <c r="H92" s="2078">
        <v>7.1999999999999984</v>
      </c>
      <c r="I92" s="2020">
        <v>0.91038049659849352</v>
      </c>
      <c r="J92" s="2021">
        <v>1397.91</v>
      </c>
      <c r="K92" s="2078">
        <v>1272.6300000000001</v>
      </c>
      <c r="L92" s="2020" t="s">
        <v>3269</v>
      </c>
      <c r="M92" s="2021" t="s">
        <v>3269</v>
      </c>
      <c r="N92" s="2078" t="s">
        <v>3269</v>
      </c>
    </row>
    <row r="93" spans="1:14">
      <c r="A93" s="2249" t="s">
        <v>2645</v>
      </c>
      <c r="B93" s="2077" t="s">
        <v>3194</v>
      </c>
      <c r="C93" s="2020" t="s">
        <v>3269</v>
      </c>
      <c r="D93" s="2021" t="s">
        <v>3269</v>
      </c>
      <c r="E93" s="2078" t="s">
        <v>3269</v>
      </c>
      <c r="F93" s="2020">
        <v>0.3885692779181677</v>
      </c>
      <c r="G93" s="2021">
        <v>743.96</v>
      </c>
      <c r="H93" s="2078">
        <v>289.08</v>
      </c>
      <c r="I93" s="2020">
        <v>0.37944971242033271</v>
      </c>
      <c r="J93" s="2021">
        <v>192.99</v>
      </c>
      <c r="K93" s="2078">
        <v>73.23</v>
      </c>
      <c r="L93" s="2020" t="s">
        <v>3269</v>
      </c>
      <c r="M93" s="2021" t="s">
        <v>3269</v>
      </c>
      <c r="N93" s="2078" t="s">
        <v>3269</v>
      </c>
    </row>
    <row r="94" spans="1:14">
      <c r="A94" s="2249" t="s">
        <v>2645</v>
      </c>
      <c r="B94" s="2077" t="s">
        <v>3195</v>
      </c>
      <c r="C94" s="2020" t="s">
        <v>3269</v>
      </c>
      <c r="D94" s="2021" t="s">
        <v>3269</v>
      </c>
      <c r="E94" s="2078" t="s">
        <v>3269</v>
      </c>
      <c r="F94" s="2020">
        <v>0.56316019751234458</v>
      </c>
      <c r="G94" s="2021">
        <v>319.98</v>
      </c>
      <c r="H94" s="2078">
        <v>180.2</v>
      </c>
      <c r="I94" s="2020" t="s">
        <v>3269</v>
      </c>
      <c r="J94" s="2021" t="s">
        <v>3269</v>
      </c>
      <c r="K94" s="2078" t="s">
        <v>3269</v>
      </c>
      <c r="L94" s="2020" t="s">
        <v>3269</v>
      </c>
      <c r="M94" s="2021" t="s">
        <v>3269</v>
      </c>
      <c r="N94" s="2078" t="s">
        <v>3269</v>
      </c>
    </row>
    <row r="95" spans="1:14">
      <c r="A95" s="2249" t="s">
        <v>2645</v>
      </c>
      <c r="B95" s="2077" t="s">
        <v>3204</v>
      </c>
      <c r="C95" s="2020">
        <v>-0.215</v>
      </c>
      <c r="D95" s="2021">
        <v>800</v>
      </c>
      <c r="E95" s="2078">
        <v>-172</v>
      </c>
      <c r="F95" s="2020" t="s">
        <v>3269</v>
      </c>
      <c r="G95" s="2021" t="s">
        <v>3269</v>
      </c>
      <c r="H95" s="2078" t="s">
        <v>3269</v>
      </c>
      <c r="I95" s="2020" t="s">
        <v>3269</v>
      </c>
      <c r="J95" s="2021" t="s">
        <v>3269</v>
      </c>
      <c r="K95" s="2078" t="s">
        <v>3269</v>
      </c>
      <c r="L95" s="2020" t="s">
        <v>3269</v>
      </c>
      <c r="M95" s="2021" t="s">
        <v>3269</v>
      </c>
      <c r="N95" s="2078" t="s">
        <v>3269</v>
      </c>
    </row>
    <row r="96" spans="1:14">
      <c r="A96" s="2248" t="s">
        <v>1029</v>
      </c>
      <c r="B96" s="2073" t="s">
        <v>5191</v>
      </c>
      <c r="C96" s="2074">
        <v>0.1744366414688481</v>
      </c>
      <c r="D96" s="2075">
        <v>123260.67</v>
      </c>
      <c r="E96" s="2076">
        <v>21501.177299999999</v>
      </c>
      <c r="F96" s="2074">
        <v>0.1160596250384599</v>
      </c>
      <c r="G96" s="2075">
        <v>147523.93</v>
      </c>
      <c r="H96" s="2076">
        <v>17121.572000000011</v>
      </c>
      <c r="I96" s="2074">
        <v>0.24893966693991801</v>
      </c>
      <c r="J96" s="2075">
        <v>43500.859999999993</v>
      </c>
      <c r="K96" s="2076">
        <v>10829.089599999999</v>
      </c>
      <c r="L96" s="2074">
        <v>5.7552381569910091E-2</v>
      </c>
      <c r="M96" s="2075">
        <v>166562.4</v>
      </c>
      <c r="N96" s="2076">
        <v>9586.0627999999924</v>
      </c>
    </row>
    <row r="97" spans="1:14">
      <c r="A97" s="2249" t="s">
        <v>1029</v>
      </c>
      <c r="B97" s="2077" t="s">
        <v>3480</v>
      </c>
      <c r="C97" s="2020">
        <v>0.6768507472446037</v>
      </c>
      <c r="D97" s="2021">
        <v>1376.39</v>
      </c>
      <c r="E97" s="2078">
        <v>931.61060000000009</v>
      </c>
      <c r="F97" s="2020">
        <v>0.54342113566659511</v>
      </c>
      <c r="G97" s="2021">
        <v>792.31</v>
      </c>
      <c r="H97" s="2078">
        <v>430.55799999999988</v>
      </c>
      <c r="I97" s="2020" t="s">
        <v>3269</v>
      </c>
      <c r="J97" s="2021" t="s">
        <v>3269</v>
      </c>
      <c r="K97" s="2078" t="s">
        <v>3269</v>
      </c>
      <c r="L97" s="2020">
        <v>0.57620166195426681</v>
      </c>
      <c r="M97" s="2021">
        <v>2550.0100000000002</v>
      </c>
      <c r="N97" s="2078">
        <v>1469.32</v>
      </c>
    </row>
    <row r="98" spans="1:14">
      <c r="A98" s="2249" t="s">
        <v>1029</v>
      </c>
      <c r="B98" s="2077" t="s">
        <v>3481</v>
      </c>
      <c r="C98" s="2020">
        <v>-0.4848026298242335</v>
      </c>
      <c r="D98" s="2021">
        <v>2249.58</v>
      </c>
      <c r="E98" s="2078">
        <v>-1090.6022999999991</v>
      </c>
      <c r="F98" s="2020">
        <v>-0.5018804822953028</v>
      </c>
      <c r="G98" s="2021">
        <v>3749.57</v>
      </c>
      <c r="H98" s="2078">
        <v>-1881.835999999998</v>
      </c>
      <c r="I98" s="2020">
        <v>0.38540018623486838</v>
      </c>
      <c r="J98" s="2021">
        <v>-1600.13</v>
      </c>
      <c r="K98" s="2078">
        <v>-616.69040000000018</v>
      </c>
      <c r="L98" s="2020">
        <v>-1.8209469961648641</v>
      </c>
      <c r="M98" s="2021">
        <v>3749.5399999999981</v>
      </c>
      <c r="N98" s="2078">
        <v>-6827.713600000001</v>
      </c>
    </row>
    <row r="99" spans="1:14">
      <c r="A99" s="2249" t="s">
        <v>1029</v>
      </c>
      <c r="B99" s="2077" t="s">
        <v>3483</v>
      </c>
      <c r="C99" s="2020">
        <v>0.10613713164492559</v>
      </c>
      <c r="D99" s="2021">
        <v>275.20999999999998</v>
      </c>
      <c r="E99" s="2078">
        <v>29.20999999999998</v>
      </c>
      <c r="F99" s="2020">
        <v>0.34096688846539658</v>
      </c>
      <c r="G99" s="2021">
        <v>4675.41</v>
      </c>
      <c r="H99" s="2078">
        <v>1594.16</v>
      </c>
      <c r="I99" s="2020">
        <v>9.8280187615896353E-2</v>
      </c>
      <c r="J99" s="2021">
        <v>550.05999999999995</v>
      </c>
      <c r="K99" s="2078">
        <v>54.059999999999953</v>
      </c>
      <c r="L99" s="2020" t="s">
        <v>3269</v>
      </c>
      <c r="M99" s="2021" t="s">
        <v>3269</v>
      </c>
      <c r="N99" s="2078" t="s">
        <v>3269</v>
      </c>
    </row>
    <row r="100" spans="1:14">
      <c r="A100" s="2249" t="s">
        <v>1029</v>
      </c>
      <c r="B100" s="2077" t="s">
        <v>3502</v>
      </c>
      <c r="C100" s="2020">
        <v>0.18122529679039351</v>
      </c>
      <c r="D100" s="2021">
        <v>119359.49</v>
      </c>
      <c r="E100" s="2078">
        <v>21630.958999999999</v>
      </c>
      <c r="F100" s="2020">
        <v>0.12276120654800091</v>
      </c>
      <c r="G100" s="2021">
        <v>138306.64000000001</v>
      </c>
      <c r="H100" s="2078">
        <v>16978.69000000001</v>
      </c>
      <c r="I100" s="2020">
        <v>0.25848038392992728</v>
      </c>
      <c r="J100" s="2021">
        <v>50050.8</v>
      </c>
      <c r="K100" s="2078">
        <v>12937.15</v>
      </c>
      <c r="L100" s="2020">
        <v>9.3249660791630717E-2</v>
      </c>
      <c r="M100" s="2021">
        <v>160262.85</v>
      </c>
      <c r="N100" s="2078">
        <v>14944.45639999999</v>
      </c>
    </row>
    <row r="101" spans="1:14">
      <c r="A101" s="2249" t="s">
        <v>1029</v>
      </c>
      <c r="B101" s="2077" t="s">
        <v>3194</v>
      </c>
      <c r="C101" s="2020" t="s">
        <v>3269</v>
      </c>
      <c r="D101" s="2021" t="s">
        <v>3269</v>
      </c>
      <c r="E101" s="2078" t="s">
        <v>3269</v>
      </c>
      <c r="F101" s="2020" t="s">
        <v>3269</v>
      </c>
      <c r="G101" s="2021" t="s">
        <v>3269</v>
      </c>
      <c r="H101" s="2078" t="s">
        <v>3269</v>
      </c>
      <c r="I101" s="2020">
        <v>0.28099391440161309</v>
      </c>
      <c r="J101" s="2021">
        <v>-5499.87</v>
      </c>
      <c r="K101" s="2078">
        <v>-1545.43</v>
      </c>
      <c r="L101" s="2020" t="s">
        <v>3269</v>
      </c>
      <c r="M101" s="2021" t="s">
        <v>3269</v>
      </c>
      <c r="N101" s="2078" t="s">
        <v>3269</v>
      </c>
    </row>
    <row r="102" spans="1:14">
      <c r="A102" s="2248" t="s">
        <v>2647</v>
      </c>
      <c r="B102" s="2073" t="s">
        <v>5191</v>
      </c>
      <c r="C102" s="2074">
        <v>0.13589814177563661</v>
      </c>
      <c r="D102" s="2075">
        <v>145.30000000000001</v>
      </c>
      <c r="E102" s="2076">
        <v>19.745999999999992</v>
      </c>
      <c r="F102" s="2074" t="s">
        <v>3269</v>
      </c>
      <c r="G102" s="2075" t="s">
        <v>3269</v>
      </c>
      <c r="H102" s="2076" t="s">
        <v>3269</v>
      </c>
      <c r="I102" s="2074" t="s">
        <v>3269</v>
      </c>
      <c r="J102" s="2075" t="s">
        <v>3269</v>
      </c>
      <c r="K102" s="2076" t="s">
        <v>3269</v>
      </c>
      <c r="L102" s="2074" t="s">
        <v>3269</v>
      </c>
      <c r="M102" s="2075" t="s">
        <v>3269</v>
      </c>
      <c r="N102" s="2076" t="s">
        <v>3269</v>
      </c>
    </row>
    <row r="103" spans="1:14">
      <c r="A103" s="2249" t="s">
        <v>2647</v>
      </c>
      <c r="B103" s="2077" t="s">
        <v>3480</v>
      </c>
      <c r="C103" s="2020">
        <v>0.13589814177563661</v>
      </c>
      <c r="D103" s="2021">
        <v>145.30000000000001</v>
      </c>
      <c r="E103" s="2078">
        <v>19.745999999999992</v>
      </c>
      <c r="F103" s="2020" t="s">
        <v>3269</v>
      </c>
      <c r="G103" s="2021" t="s">
        <v>3269</v>
      </c>
      <c r="H103" s="2078" t="s">
        <v>3269</v>
      </c>
      <c r="I103" s="2020" t="s">
        <v>3269</v>
      </c>
      <c r="J103" s="2021" t="s">
        <v>3269</v>
      </c>
      <c r="K103" s="2078" t="s">
        <v>3269</v>
      </c>
      <c r="L103" s="2020" t="s">
        <v>3269</v>
      </c>
      <c r="M103" s="2021" t="s">
        <v>3269</v>
      </c>
      <c r="N103" s="2078" t="s">
        <v>3269</v>
      </c>
    </row>
    <row r="104" spans="1:14">
      <c r="A104" s="2248" t="s">
        <v>2363</v>
      </c>
      <c r="B104" s="2073" t="s">
        <v>5191</v>
      </c>
      <c r="C104" s="2074" t="s">
        <v>3269</v>
      </c>
      <c r="D104" s="2075" t="s">
        <v>3269</v>
      </c>
      <c r="E104" s="2076" t="s">
        <v>3269</v>
      </c>
      <c r="F104" s="2074">
        <v>0.56864031200141807</v>
      </c>
      <c r="G104" s="2075">
        <v>56.41</v>
      </c>
      <c r="H104" s="2076">
        <v>32.076999999999998</v>
      </c>
      <c r="I104" s="2074" t="s">
        <v>3269</v>
      </c>
      <c r="J104" s="2075" t="s">
        <v>3269</v>
      </c>
      <c r="K104" s="2076" t="s">
        <v>3269</v>
      </c>
      <c r="L104" s="2074" t="s">
        <v>3269</v>
      </c>
      <c r="M104" s="2075" t="s">
        <v>3269</v>
      </c>
      <c r="N104" s="2076" t="s">
        <v>3269</v>
      </c>
    </row>
    <row r="105" spans="1:14">
      <c r="A105" s="2249" t="s">
        <v>2363</v>
      </c>
      <c r="B105" s="2077" t="s">
        <v>3480</v>
      </c>
      <c r="C105" s="2020" t="s">
        <v>3269</v>
      </c>
      <c r="D105" s="2021" t="s">
        <v>3269</v>
      </c>
      <c r="E105" s="2078" t="s">
        <v>3269</v>
      </c>
      <c r="F105" s="2020">
        <v>0.56864031200141807</v>
      </c>
      <c r="G105" s="2021">
        <v>56.41</v>
      </c>
      <c r="H105" s="2078">
        <v>32.076999999999998</v>
      </c>
      <c r="I105" s="2020" t="s">
        <v>3269</v>
      </c>
      <c r="J105" s="2021" t="s">
        <v>3269</v>
      </c>
      <c r="K105" s="2078" t="s">
        <v>3269</v>
      </c>
      <c r="L105" s="2020" t="s">
        <v>3269</v>
      </c>
      <c r="M105" s="2021" t="s">
        <v>3269</v>
      </c>
      <c r="N105" s="2078" t="s">
        <v>3269</v>
      </c>
    </row>
    <row r="106" spans="1:14">
      <c r="A106" s="2248" t="s">
        <v>2071</v>
      </c>
      <c r="B106" s="2073" t="s">
        <v>5191</v>
      </c>
      <c r="C106" s="2074" t="s">
        <v>3269</v>
      </c>
      <c r="D106" s="2075" t="s">
        <v>3269</v>
      </c>
      <c r="E106" s="2076" t="s">
        <v>3269</v>
      </c>
      <c r="F106" s="2074" t="s">
        <v>3269</v>
      </c>
      <c r="G106" s="2075" t="s">
        <v>3269</v>
      </c>
      <c r="H106" s="2076" t="s">
        <v>3269</v>
      </c>
      <c r="I106" s="2074">
        <v>6.3935061788223932E-2</v>
      </c>
      <c r="J106" s="2075">
        <v>288.89</v>
      </c>
      <c r="K106" s="2076">
        <v>18.470200000000009</v>
      </c>
      <c r="L106" s="2074">
        <v>0.22151898734177211</v>
      </c>
      <c r="M106" s="2075">
        <v>52.14</v>
      </c>
      <c r="N106" s="2076">
        <v>11.55</v>
      </c>
    </row>
    <row r="107" spans="1:14">
      <c r="A107" s="2249" t="s">
        <v>2071</v>
      </c>
      <c r="B107" s="2077" t="s">
        <v>3480</v>
      </c>
      <c r="C107" s="2020" t="s">
        <v>3269</v>
      </c>
      <c r="D107" s="2021" t="s">
        <v>3269</v>
      </c>
      <c r="E107" s="2078" t="s">
        <v>3269</v>
      </c>
      <c r="F107" s="2020" t="s">
        <v>3269</v>
      </c>
      <c r="G107" s="2021" t="s">
        <v>3269</v>
      </c>
      <c r="H107" s="2078" t="s">
        <v>3269</v>
      </c>
      <c r="I107" s="2020">
        <v>0.45344098423683199</v>
      </c>
      <c r="J107" s="2021">
        <v>26.01</v>
      </c>
      <c r="K107" s="2078">
        <v>11.794</v>
      </c>
      <c r="L107" s="2020">
        <v>0.22151898734177211</v>
      </c>
      <c r="M107" s="2021">
        <v>52.14</v>
      </c>
      <c r="N107" s="2078">
        <v>11.55</v>
      </c>
    </row>
    <row r="108" spans="1:14">
      <c r="A108" s="2249" t="s">
        <v>2071</v>
      </c>
      <c r="B108" s="2077" t="s">
        <v>3483</v>
      </c>
      <c r="C108" s="2020" t="s">
        <v>3269</v>
      </c>
      <c r="D108" s="2021" t="s">
        <v>3269</v>
      </c>
      <c r="E108" s="2078" t="s">
        <v>3269</v>
      </c>
      <c r="F108" s="2020" t="s">
        <v>3269</v>
      </c>
      <c r="G108" s="2021" t="s">
        <v>3269</v>
      </c>
      <c r="H108" s="2078" t="s">
        <v>3269</v>
      </c>
      <c r="I108" s="2020">
        <v>9.7033103062732374E-3</v>
      </c>
      <c r="J108" s="2021">
        <v>250.43</v>
      </c>
      <c r="K108" s="2078">
        <v>2.4300000000000068</v>
      </c>
      <c r="L108" s="2020" t="s">
        <v>3269</v>
      </c>
      <c r="M108" s="2021" t="s">
        <v>3269</v>
      </c>
      <c r="N108" s="2078" t="s">
        <v>3269</v>
      </c>
    </row>
    <row r="109" spans="1:14">
      <c r="A109" s="2249" t="s">
        <v>2071</v>
      </c>
      <c r="B109" s="2077" t="s">
        <v>3195</v>
      </c>
      <c r="C109" s="2020" t="s">
        <v>3269</v>
      </c>
      <c r="D109" s="2021" t="s">
        <v>3269</v>
      </c>
      <c r="E109" s="2078" t="s">
        <v>3269</v>
      </c>
      <c r="F109" s="2020" t="s">
        <v>3269</v>
      </c>
      <c r="G109" s="2021" t="s">
        <v>3269</v>
      </c>
      <c r="H109" s="2078" t="s">
        <v>3269</v>
      </c>
      <c r="I109" s="2020">
        <v>0.3410602409638554</v>
      </c>
      <c r="J109" s="2021">
        <v>12.45</v>
      </c>
      <c r="K109" s="2078">
        <v>4.2462</v>
      </c>
      <c r="L109" s="2020" t="s">
        <v>3269</v>
      </c>
      <c r="M109" s="2021" t="s">
        <v>3269</v>
      </c>
      <c r="N109" s="2078" t="s">
        <v>3269</v>
      </c>
    </row>
    <row r="110" spans="1:14">
      <c r="A110" s="2248" t="s">
        <v>2651</v>
      </c>
      <c r="B110" s="2073" t="s">
        <v>5191</v>
      </c>
      <c r="C110" s="2074">
        <v>0.30570175438596497</v>
      </c>
      <c r="D110" s="2075">
        <v>6.84</v>
      </c>
      <c r="E110" s="2076">
        <v>2.0910000000000002</v>
      </c>
      <c r="F110" s="2074">
        <v>0.88821174075330844</v>
      </c>
      <c r="G110" s="2075">
        <v>736.75</v>
      </c>
      <c r="H110" s="2076">
        <v>654.39</v>
      </c>
      <c r="I110" s="2074" t="s">
        <v>3269</v>
      </c>
      <c r="J110" s="2075" t="s">
        <v>3269</v>
      </c>
      <c r="K110" s="2076" t="s">
        <v>3269</v>
      </c>
      <c r="L110" s="2074">
        <v>0.55412636505460222</v>
      </c>
      <c r="M110" s="2075">
        <v>12.82</v>
      </c>
      <c r="N110" s="2076">
        <v>7.1039000000000012</v>
      </c>
    </row>
    <row r="111" spans="1:14">
      <c r="A111" s="2249" t="s">
        <v>2651</v>
      </c>
      <c r="B111" s="2077" t="s">
        <v>3480</v>
      </c>
      <c r="C111" s="2020">
        <v>0.30570175438596497</v>
      </c>
      <c r="D111" s="2021">
        <v>6.84</v>
      </c>
      <c r="E111" s="2078">
        <v>2.0910000000000002</v>
      </c>
      <c r="F111" s="2020" t="s">
        <v>3269</v>
      </c>
      <c r="G111" s="2021" t="s">
        <v>3269</v>
      </c>
      <c r="H111" s="2078" t="s">
        <v>3269</v>
      </c>
      <c r="I111" s="2020" t="s">
        <v>3269</v>
      </c>
      <c r="J111" s="2021" t="s">
        <v>3269</v>
      </c>
      <c r="K111" s="2078" t="s">
        <v>3269</v>
      </c>
      <c r="L111" s="2020">
        <v>0.55412636505460222</v>
      </c>
      <c r="M111" s="2021">
        <v>12.82</v>
      </c>
      <c r="N111" s="2078">
        <v>7.1039000000000012</v>
      </c>
    </row>
    <row r="112" spans="1:14">
      <c r="A112" s="2249" t="s">
        <v>2651</v>
      </c>
      <c r="B112" s="2077" t="s">
        <v>3193</v>
      </c>
      <c r="C112" s="2020" t="s">
        <v>3269</v>
      </c>
      <c r="D112" s="2021" t="s">
        <v>3269</v>
      </c>
      <c r="E112" s="2078" t="s">
        <v>3269</v>
      </c>
      <c r="F112" s="2020">
        <v>0.3657392935292279</v>
      </c>
      <c r="G112" s="2021">
        <v>63.98</v>
      </c>
      <c r="H112" s="2078">
        <v>23.4</v>
      </c>
      <c r="I112" s="2020" t="s">
        <v>3269</v>
      </c>
      <c r="J112" s="2021" t="s">
        <v>3269</v>
      </c>
      <c r="K112" s="2078" t="s">
        <v>3269</v>
      </c>
      <c r="L112" s="2020" t="s">
        <v>3269</v>
      </c>
      <c r="M112" s="2021" t="s">
        <v>3269</v>
      </c>
      <c r="N112" s="2078" t="s">
        <v>3269</v>
      </c>
    </row>
    <row r="113" spans="1:14">
      <c r="A113" s="2249" t="s">
        <v>2651</v>
      </c>
      <c r="B113" s="2077" t="s">
        <v>3206</v>
      </c>
      <c r="C113" s="2020" t="s">
        <v>3269</v>
      </c>
      <c r="D113" s="2021" t="s">
        <v>3269</v>
      </c>
      <c r="E113" s="2078" t="s">
        <v>3269</v>
      </c>
      <c r="F113" s="2020">
        <v>0.93789853887658492</v>
      </c>
      <c r="G113" s="2021">
        <v>672.77</v>
      </c>
      <c r="H113" s="2078">
        <v>630.99</v>
      </c>
      <c r="I113" s="2020" t="s">
        <v>3269</v>
      </c>
      <c r="J113" s="2021" t="s">
        <v>3269</v>
      </c>
      <c r="K113" s="2078" t="s">
        <v>3269</v>
      </c>
      <c r="L113" s="2020" t="s">
        <v>3269</v>
      </c>
      <c r="M113" s="2021" t="s">
        <v>3269</v>
      </c>
      <c r="N113" s="2078" t="s">
        <v>3269</v>
      </c>
    </row>
    <row r="114" spans="1:14">
      <c r="A114" s="2248" t="s">
        <v>2417</v>
      </c>
      <c r="B114" s="2073" t="s">
        <v>5191</v>
      </c>
      <c r="C114" s="2074">
        <v>0.13555530919751699</v>
      </c>
      <c r="D114" s="2075">
        <v>20476.07</v>
      </c>
      <c r="E114" s="2076">
        <v>2775.6400000000008</v>
      </c>
      <c r="F114" s="2074">
        <v>7.9269729093050648E-2</v>
      </c>
      <c r="G114" s="2075">
        <v>254.7</v>
      </c>
      <c r="H114" s="2076">
        <v>20.190000000000001</v>
      </c>
      <c r="I114" s="2074">
        <v>0.38005637887843929</v>
      </c>
      <c r="J114" s="2075">
        <v>179956.4</v>
      </c>
      <c r="K114" s="2076">
        <v>68393.577739999964</v>
      </c>
      <c r="L114" s="2074">
        <v>0.37930437812225282</v>
      </c>
      <c r="M114" s="2075">
        <v>-9328.2000000000007</v>
      </c>
      <c r="N114" s="2076">
        <v>-3538.2270999999992</v>
      </c>
    </row>
    <row r="115" spans="1:14">
      <c r="A115" s="2249" t="s">
        <v>2417</v>
      </c>
      <c r="B115" s="2077" t="s">
        <v>3480</v>
      </c>
      <c r="C115" s="2020">
        <v>5.9071312066505517E-2</v>
      </c>
      <c r="D115" s="2021">
        <v>3231.01</v>
      </c>
      <c r="E115" s="2078">
        <v>190.86</v>
      </c>
      <c r="F115" s="2020" t="s">
        <v>3269</v>
      </c>
      <c r="G115" s="2021" t="s">
        <v>3269</v>
      </c>
      <c r="H115" s="2078" t="s">
        <v>3269</v>
      </c>
      <c r="I115" s="2020">
        <v>0.39631156751239122</v>
      </c>
      <c r="J115" s="2021">
        <v>115247.51</v>
      </c>
      <c r="K115" s="2078">
        <v>45673.921339999972</v>
      </c>
      <c r="L115" s="2020">
        <v>0.3803950132205412</v>
      </c>
      <c r="M115" s="2021">
        <v>-11478.35</v>
      </c>
      <c r="N115" s="2078">
        <v>-4366.3070999999991</v>
      </c>
    </row>
    <row r="116" spans="1:14">
      <c r="A116" s="2249" t="s">
        <v>2417</v>
      </c>
      <c r="B116" s="2077" t="s">
        <v>3193</v>
      </c>
      <c r="C116" s="2020">
        <v>0.58272916941286634</v>
      </c>
      <c r="D116" s="2021">
        <v>2200.0100000000002</v>
      </c>
      <c r="E116" s="2078">
        <v>1282.01</v>
      </c>
      <c r="F116" s="2020" t="s">
        <v>3269</v>
      </c>
      <c r="G116" s="2021" t="s">
        <v>3269</v>
      </c>
      <c r="H116" s="2078" t="s">
        <v>3269</v>
      </c>
      <c r="I116" s="2020">
        <v>0.31344444444444441</v>
      </c>
      <c r="J116" s="2021">
        <v>1350</v>
      </c>
      <c r="K116" s="2078">
        <v>423.15</v>
      </c>
      <c r="L116" s="2020" t="s">
        <v>3269</v>
      </c>
      <c r="M116" s="2021" t="s">
        <v>3269</v>
      </c>
      <c r="N116" s="2078" t="s">
        <v>3269</v>
      </c>
    </row>
    <row r="117" spans="1:14">
      <c r="A117" s="2249" t="s">
        <v>2417</v>
      </c>
      <c r="B117" s="2077" t="s">
        <v>3195</v>
      </c>
      <c r="C117" s="2020" t="s">
        <v>3269</v>
      </c>
      <c r="D117" s="2021" t="s">
        <v>3269</v>
      </c>
      <c r="E117" s="2078" t="s">
        <v>3269</v>
      </c>
      <c r="F117" s="2020" t="s">
        <v>3269</v>
      </c>
      <c r="G117" s="2021" t="s">
        <v>3269</v>
      </c>
      <c r="H117" s="2078" t="s">
        <v>3269</v>
      </c>
      <c r="I117" s="2020">
        <v>0.35190809687480312</v>
      </c>
      <c r="J117" s="2021">
        <v>63358.89</v>
      </c>
      <c r="K117" s="2078">
        <v>22296.506399999991</v>
      </c>
      <c r="L117" s="2020">
        <v>0.38512661907308787</v>
      </c>
      <c r="M117" s="2021">
        <v>2150.15</v>
      </c>
      <c r="N117" s="2078">
        <v>828.07999999999993</v>
      </c>
    </row>
    <row r="118" spans="1:14">
      <c r="A118" s="2249" t="s">
        <v>2417</v>
      </c>
      <c r="B118" s="2077" t="s">
        <v>3209</v>
      </c>
      <c r="C118" s="2020">
        <v>8.6591270883114413E-2</v>
      </c>
      <c r="D118" s="2021">
        <v>15045.05</v>
      </c>
      <c r="E118" s="2078">
        <v>1302.77</v>
      </c>
      <c r="F118" s="2020">
        <v>7.9269729093050648E-2</v>
      </c>
      <c r="G118" s="2021">
        <v>254.7</v>
      </c>
      <c r="H118" s="2078">
        <v>20.190000000000001</v>
      </c>
      <c r="I118" s="2020" t="s">
        <v>3269</v>
      </c>
      <c r="J118" s="2021" t="s">
        <v>3269</v>
      </c>
      <c r="K118" s="2078" t="s">
        <v>3269</v>
      </c>
      <c r="L118" s="2020" t="s">
        <v>3269</v>
      </c>
      <c r="M118" s="2021" t="s">
        <v>3269</v>
      </c>
      <c r="N118" s="2078" t="s">
        <v>3269</v>
      </c>
    </row>
    <row r="119" spans="1:14">
      <c r="A119" s="2248" t="s">
        <v>1045</v>
      </c>
      <c r="B119" s="2073" t="s">
        <v>5191</v>
      </c>
      <c r="C119" s="2074">
        <v>0.33106696198412477</v>
      </c>
      <c r="D119" s="2075">
        <v>165665.79</v>
      </c>
      <c r="E119" s="2076">
        <v>54846.469800000013</v>
      </c>
      <c r="F119" s="2074">
        <v>0.257127573069871</v>
      </c>
      <c r="G119" s="2075">
        <v>153294.03</v>
      </c>
      <c r="H119" s="2076">
        <v>39416.121900000013</v>
      </c>
      <c r="I119" s="2074">
        <v>0.17769529991660449</v>
      </c>
      <c r="J119" s="2075">
        <v>166855.54999999999</v>
      </c>
      <c r="K119" s="2076">
        <v>29649.447</v>
      </c>
      <c r="L119" s="2074">
        <v>0.20007006174364991</v>
      </c>
      <c r="M119" s="2075">
        <v>125846.14</v>
      </c>
      <c r="N119" s="2076">
        <v>25178.045000000009</v>
      </c>
    </row>
    <row r="120" spans="1:14">
      <c r="A120" s="2249" t="s">
        <v>1045</v>
      </c>
      <c r="B120" s="2077" t="s">
        <v>3480</v>
      </c>
      <c r="C120" s="2020" t="s">
        <v>3269</v>
      </c>
      <c r="D120" s="2021" t="s">
        <v>3269</v>
      </c>
      <c r="E120" s="2078" t="s">
        <v>3269</v>
      </c>
      <c r="F120" s="2020" t="s">
        <v>3269</v>
      </c>
      <c r="G120" s="2021" t="s">
        <v>3269</v>
      </c>
      <c r="H120" s="2078" t="s">
        <v>3269</v>
      </c>
      <c r="I120" s="2020">
        <v>0.29648339194346762</v>
      </c>
      <c r="J120" s="2021">
        <v>600.01</v>
      </c>
      <c r="K120" s="2078">
        <v>177.893</v>
      </c>
      <c r="L120" s="2020" t="s">
        <v>3269</v>
      </c>
      <c r="M120" s="2021" t="s">
        <v>3269</v>
      </c>
      <c r="N120" s="2078" t="s">
        <v>3269</v>
      </c>
    </row>
    <row r="121" spans="1:14">
      <c r="A121" s="2249" t="s">
        <v>1045</v>
      </c>
      <c r="B121" s="2077" t="s">
        <v>3201</v>
      </c>
      <c r="C121" s="2020" t="s">
        <v>3269</v>
      </c>
      <c r="D121" s="2021" t="s">
        <v>3269</v>
      </c>
      <c r="E121" s="2078" t="s">
        <v>3269</v>
      </c>
      <c r="F121" s="2020">
        <v>0.5424287283319803</v>
      </c>
      <c r="G121" s="2021">
        <v>209.41</v>
      </c>
      <c r="H121" s="2078">
        <v>113.59</v>
      </c>
      <c r="I121" s="2020" t="s">
        <v>3269</v>
      </c>
      <c r="J121" s="2021" t="s">
        <v>3269</v>
      </c>
      <c r="K121" s="2078" t="s">
        <v>3269</v>
      </c>
      <c r="L121" s="2020">
        <v>0.41339999999999999</v>
      </c>
      <c r="M121" s="2021">
        <v>800</v>
      </c>
      <c r="N121" s="2078">
        <v>330.72</v>
      </c>
    </row>
    <row r="122" spans="1:14">
      <c r="A122" s="2249" t="s">
        <v>1045</v>
      </c>
      <c r="B122" s="2077" t="s">
        <v>3217</v>
      </c>
      <c r="C122" s="2020">
        <v>0.33460137298907761</v>
      </c>
      <c r="D122" s="2021">
        <v>133578.63</v>
      </c>
      <c r="E122" s="2078">
        <v>44695.593000000001</v>
      </c>
      <c r="F122" s="2020">
        <v>0.25700096742808481</v>
      </c>
      <c r="G122" s="2021">
        <v>90756.099999999991</v>
      </c>
      <c r="H122" s="2078">
        <v>23324.405500000001</v>
      </c>
      <c r="I122" s="2020">
        <v>0.17227404757647569</v>
      </c>
      <c r="J122" s="2021">
        <v>104920.76</v>
      </c>
      <c r="K122" s="2078">
        <v>18075.124</v>
      </c>
      <c r="L122" s="2020">
        <v>0.1757805841361737</v>
      </c>
      <c r="M122" s="2021">
        <v>81168.060000000012</v>
      </c>
      <c r="N122" s="2078">
        <v>14267.769</v>
      </c>
    </row>
    <row r="123" spans="1:14">
      <c r="A123" s="2249" t="s">
        <v>1045</v>
      </c>
      <c r="B123" s="2077" t="s">
        <v>3193</v>
      </c>
      <c r="C123" s="2020" t="s">
        <v>3269</v>
      </c>
      <c r="D123" s="2021" t="s">
        <v>3269</v>
      </c>
      <c r="E123" s="2078" t="s">
        <v>3269</v>
      </c>
      <c r="F123" s="2020">
        <v>0.39959183673469378</v>
      </c>
      <c r="G123" s="2021">
        <v>98</v>
      </c>
      <c r="H123" s="2078">
        <v>39.159999999999997</v>
      </c>
      <c r="I123" s="2020" t="s">
        <v>3269</v>
      </c>
      <c r="J123" s="2021" t="s">
        <v>3269</v>
      </c>
      <c r="K123" s="2078" t="s">
        <v>3269</v>
      </c>
      <c r="L123" s="2020" t="s">
        <v>3269</v>
      </c>
      <c r="M123" s="2021" t="s">
        <v>3269</v>
      </c>
      <c r="N123" s="2078" t="s">
        <v>3269</v>
      </c>
    </row>
    <row r="124" spans="1:14">
      <c r="A124" s="2249" t="s">
        <v>1045</v>
      </c>
      <c r="B124" s="2077" t="s">
        <v>3194</v>
      </c>
      <c r="C124" s="2020">
        <v>0.41126615159184771</v>
      </c>
      <c r="D124" s="2021">
        <v>300.27999999999997</v>
      </c>
      <c r="E124" s="2078">
        <v>123.495</v>
      </c>
      <c r="F124" s="2020">
        <v>0.3905560651727602</v>
      </c>
      <c r="G124" s="2021">
        <v>686.79</v>
      </c>
      <c r="H124" s="2078">
        <v>268.23</v>
      </c>
      <c r="I124" s="2020">
        <v>0.34638710428551772</v>
      </c>
      <c r="J124" s="2021">
        <v>944.81</v>
      </c>
      <c r="K124" s="2078">
        <v>327.27</v>
      </c>
      <c r="L124" s="2020">
        <v>0.39010508731376631</v>
      </c>
      <c r="M124" s="2021">
        <v>514.80999999999995</v>
      </c>
      <c r="N124" s="2078">
        <v>200.83</v>
      </c>
    </row>
    <row r="125" spans="1:14">
      <c r="A125" s="2249" t="s">
        <v>1045</v>
      </c>
      <c r="B125" s="2077" t="s">
        <v>3195</v>
      </c>
      <c r="C125" s="2020">
        <v>0.31545662235488359</v>
      </c>
      <c r="D125" s="2021">
        <v>31786.880000000001</v>
      </c>
      <c r="E125" s="2078">
        <v>10027.381799999999</v>
      </c>
      <c r="F125" s="2020">
        <v>0.25462766718884278</v>
      </c>
      <c r="G125" s="2021">
        <v>61543.73000000001</v>
      </c>
      <c r="H125" s="2078">
        <v>15670.7364</v>
      </c>
      <c r="I125" s="2020">
        <v>0.18329467625170209</v>
      </c>
      <c r="J125" s="2021">
        <v>60389.97</v>
      </c>
      <c r="K125" s="2078">
        <v>11069.16</v>
      </c>
      <c r="L125" s="2020">
        <v>0.23934371185567879</v>
      </c>
      <c r="M125" s="2021">
        <v>43363.27</v>
      </c>
      <c r="N125" s="2078">
        <v>10378.726000000001</v>
      </c>
    </row>
    <row r="126" spans="1:14">
      <c r="A126" s="2248" t="s">
        <v>1435</v>
      </c>
      <c r="B126" s="2073" t="s">
        <v>5191</v>
      </c>
      <c r="C126" s="2074">
        <v>0.2397016169124784</v>
      </c>
      <c r="D126" s="2075">
        <v>21120.5</v>
      </c>
      <c r="E126" s="2076">
        <v>5062.6179999999986</v>
      </c>
      <c r="F126" s="2074">
        <v>0.29013662143749031</v>
      </c>
      <c r="G126" s="2075">
        <v>10707.69</v>
      </c>
      <c r="H126" s="2076">
        <v>3106.6930000000002</v>
      </c>
      <c r="I126" s="2074">
        <v>0.16203580199155559</v>
      </c>
      <c r="J126" s="2075">
        <v>38077.769999999997</v>
      </c>
      <c r="K126" s="2076">
        <v>6169.9619999999977</v>
      </c>
      <c r="L126" s="2074">
        <v>0.20752337864977491</v>
      </c>
      <c r="M126" s="2075">
        <v>14285.47</v>
      </c>
      <c r="N126" s="2076">
        <v>2964.569</v>
      </c>
    </row>
    <row r="127" spans="1:14">
      <c r="A127" s="2249" t="s">
        <v>1435</v>
      </c>
      <c r="B127" s="2077" t="s">
        <v>3217</v>
      </c>
      <c r="C127" s="2020">
        <v>0.2324829692520233</v>
      </c>
      <c r="D127" s="2021">
        <v>18892.3</v>
      </c>
      <c r="E127" s="2078">
        <v>4392.1379999999999</v>
      </c>
      <c r="F127" s="2020">
        <v>0.23585509713301739</v>
      </c>
      <c r="G127" s="2021">
        <v>4041.88</v>
      </c>
      <c r="H127" s="2078">
        <v>953.29800000000023</v>
      </c>
      <c r="I127" s="2020">
        <v>0.1423308997702866</v>
      </c>
      <c r="J127" s="2021">
        <v>19546.099999999999</v>
      </c>
      <c r="K127" s="2078">
        <v>2782.0139999999992</v>
      </c>
      <c r="L127" s="2020">
        <v>0.18603741527882531</v>
      </c>
      <c r="M127" s="2021">
        <v>11959.82</v>
      </c>
      <c r="N127" s="2078">
        <v>2224.9740000000002</v>
      </c>
    </row>
    <row r="128" spans="1:14">
      <c r="A128" s="2249" t="s">
        <v>1435</v>
      </c>
      <c r="B128" s="2077" t="s">
        <v>3194</v>
      </c>
      <c r="C128" s="2020" t="s">
        <v>3269</v>
      </c>
      <c r="D128" s="2021" t="s">
        <v>3269</v>
      </c>
      <c r="E128" s="2078" t="s">
        <v>3269</v>
      </c>
      <c r="F128" s="2020" t="s">
        <v>3269</v>
      </c>
      <c r="G128" s="2021" t="s">
        <v>3269</v>
      </c>
      <c r="H128" s="2078" t="s">
        <v>3269</v>
      </c>
      <c r="I128" s="2020" t="s">
        <v>3269</v>
      </c>
      <c r="J128" s="2021" t="s">
        <v>3269</v>
      </c>
      <c r="K128" s="2078" t="s">
        <v>3269</v>
      </c>
      <c r="L128" s="2020">
        <v>0.3901169340740453</v>
      </c>
      <c r="M128" s="2021">
        <v>257.41000000000003</v>
      </c>
      <c r="N128" s="2078">
        <v>100.42</v>
      </c>
    </row>
    <row r="129" spans="1:14">
      <c r="A129" s="2249" t="s">
        <v>1435</v>
      </c>
      <c r="B129" s="2077" t="s">
        <v>3195</v>
      </c>
      <c r="C129" s="2020">
        <v>0.30090656134996863</v>
      </c>
      <c r="D129" s="2021">
        <v>2228.1999999999998</v>
      </c>
      <c r="E129" s="2078">
        <v>670.4799999999999</v>
      </c>
      <c r="F129" s="2020">
        <v>0.32305076202291999</v>
      </c>
      <c r="G129" s="2021">
        <v>6665.81</v>
      </c>
      <c r="H129" s="2078">
        <v>2153.395</v>
      </c>
      <c r="I129" s="2020">
        <v>0.18281935734879801</v>
      </c>
      <c r="J129" s="2021">
        <v>18531.669999999998</v>
      </c>
      <c r="K129" s="2078">
        <v>3387.947999999999</v>
      </c>
      <c r="L129" s="2020">
        <v>0.30904295439600832</v>
      </c>
      <c r="M129" s="2021">
        <v>2068.2399999999998</v>
      </c>
      <c r="N129" s="2078">
        <v>639.17500000000018</v>
      </c>
    </row>
    <row r="130" spans="1:14">
      <c r="A130" s="2248" t="s">
        <v>1207</v>
      </c>
      <c r="B130" s="2073" t="s">
        <v>5191</v>
      </c>
      <c r="C130" s="2074">
        <v>0.33715591270367412</v>
      </c>
      <c r="D130" s="2075">
        <v>72706.84</v>
      </c>
      <c r="E130" s="2076">
        <v>24513.541000000001</v>
      </c>
      <c r="F130" s="2074">
        <v>0.24531795198399289</v>
      </c>
      <c r="G130" s="2075">
        <v>38782.899999999987</v>
      </c>
      <c r="H130" s="2076">
        <v>9514.141599999999</v>
      </c>
      <c r="I130" s="2074">
        <v>0.14927117633253331</v>
      </c>
      <c r="J130" s="2075">
        <v>91736.73000000001</v>
      </c>
      <c r="K130" s="2076">
        <v>13693.649600000001</v>
      </c>
      <c r="L130" s="2074">
        <v>0.1798586355772003</v>
      </c>
      <c r="M130" s="2075">
        <v>49937.599999999991</v>
      </c>
      <c r="N130" s="2076">
        <v>8981.7085999999981</v>
      </c>
    </row>
    <row r="131" spans="1:14">
      <c r="A131" s="2249" t="s">
        <v>1207</v>
      </c>
      <c r="B131" s="2077" t="s">
        <v>3480</v>
      </c>
      <c r="C131" s="2020" t="s">
        <v>3269</v>
      </c>
      <c r="D131" s="2021" t="s">
        <v>3269</v>
      </c>
      <c r="E131" s="2078" t="s">
        <v>3269</v>
      </c>
      <c r="F131" s="2020" t="s">
        <v>3269</v>
      </c>
      <c r="G131" s="2021" t="s">
        <v>3269</v>
      </c>
      <c r="H131" s="2078" t="s">
        <v>3269</v>
      </c>
      <c r="I131" s="2020">
        <v>0.29649511682943902</v>
      </c>
      <c r="J131" s="2021">
        <v>600.02</v>
      </c>
      <c r="K131" s="2078">
        <v>177.90299999999999</v>
      </c>
      <c r="L131" s="2020" t="s">
        <v>3269</v>
      </c>
      <c r="M131" s="2021" t="s">
        <v>3269</v>
      </c>
      <c r="N131" s="2078" t="s">
        <v>3269</v>
      </c>
    </row>
    <row r="132" spans="1:14">
      <c r="A132" s="2249" t="s">
        <v>1207</v>
      </c>
      <c r="B132" s="2077" t="s">
        <v>3217</v>
      </c>
      <c r="C132" s="2020">
        <v>0.3379023816260377</v>
      </c>
      <c r="D132" s="2021">
        <v>63441.95</v>
      </c>
      <c r="E132" s="2078">
        <v>21437.186000000002</v>
      </c>
      <c r="F132" s="2020">
        <v>0.21454042580071331</v>
      </c>
      <c r="G132" s="2021">
        <v>23588.03</v>
      </c>
      <c r="H132" s="2078">
        <v>5060.5860000000002</v>
      </c>
      <c r="I132" s="2020">
        <v>0.14111681281949359</v>
      </c>
      <c r="J132" s="2021">
        <v>70265.490000000005</v>
      </c>
      <c r="K132" s="2078">
        <v>9915.641999999998</v>
      </c>
      <c r="L132" s="2020">
        <v>0.17354998150701051</v>
      </c>
      <c r="M132" s="2021">
        <v>39258.120000000003</v>
      </c>
      <c r="N132" s="2078">
        <v>6813.2459999999983</v>
      </c>
    </row>
    <row r="133" spans="1:14">
      <c r="A133" s="2249" t="s">
        <v>1207</v>
      </c>
      <c r="B133" s="2077" t="s">
        <v>3195</v>
      </c>
      <c r="C133" s="2020">
        <v>0.33204441714904342</v>
      </c>
      <c r="D133" s="2021">
        <v>9264.89</v>
      </c>
      <c r="E133" s="2078">
        <v>3076.355</v>
      </c>
      <c r="F133" s="2020">
        <v>0.29309599884697929</v>
      </c>
      <c r="G133" s="2021">
        <v>15194.87</v>
      </c>
      <c r="H133" s="2078">
        <v>4453.5555999999997</v>
      </c>
      <c r="I133" s="2020">
        <v>0.17249133495789901</v>
      </c>
      <c r="J133" s="2021">
        <v>20871.22</v>
      </c>
      <c r="K133" s="2078">
        <v>3600.1045999999992</v>
      </c>
      <c r="L133" s="2020">
        <v>0.20304945559147081</v>
      </c>
      <c r="M133" s="2021">
        <v>10679.48</v>
      </c>
      <c r="N133" s="2078">
        <v>2168.4625999999998</v>
      </c>
    </row>
    <row r="134" spans="1:14">
      <c r="A134" s="2248" t="s">
        <v>1457</v>
      </c>
      <c r="B134" s="2073" t="s">
        <v>5191</v>
      </c>
      <c r="C134" s="2074">
        <v>0.22642105200952081</v>
      </c>
      <c r="D134" s="2075">
        <v>21998.28</v>
      </c>
      <c r="E134" s="2076">
        <v>4980.8736999999992</v>
      </c>
      <c r="F134" s="2074">
        <v>0.25875773573628003</v>
      </c>
      <c r="G134" s="2075">
        <v>6290.61</v>
      </c>
      <c r="H134" s="2076">
        <v>1627.7439999999999</v>
      </c>
      <c r="I134" s="2074">
        <v>0.90496348496484036</v>
      </c>
      <c r="J134" s="2075">
        <v>1328.22</v>
      </c>
      <c r="K134" s="2076">
        <v>1201.9906000000001</v>
      </c>
      <c r="L134" s="2074">
        <v>0.44915558926709009</v>
      </c>
      <c r="M134" s="2075">
        <v>6328.2000000000016</v>
      </c>
      <c r="N134" s="2076">
        <v>2842.3463999999999</v>
      </c>
    </row>
    <row r="135" spans="1:14">
      <c r="A135" s="2249" t="s">
        <v>1457</v>
      </c>
      <c r="B135" s="2077" t="s">
        <v>3480</v>
      </c>
      <c r="C135" s="2020">
        <v>0.105902380892436</v>
      </c>
      <c r="D135" s="2021">
        <v>13107.27</v>
      </c>
      <c r="E135" s="2078">
        <v>1388.0911000000001</v>
      </c>
      <c r="F135" s="2020">
        <v>0.25456333799244191</v>
      </c>
      <c r="G135" s="2021">
        <v>193.17</v>
      </c>
      <c r="H135" s="2078">
        <v>49.174000000000007</v>
      </c>
      <c r="I135" s="2020">
        <v>0.60734604964487082</v>
      </c>
      <c r="J135" s="2021">
        <v>546.28</v>
      </c>
      <c r="K135" s="2078">
        <v>331.78100000000001</v>
      </c>
      <c r="L135" s="2020">
        <v>0.46449330158744778</v>
      </c>
      <c r="M135" s="2021">
        <v>2171.41</v>
      </c>
      <c r="N135" s="2078">
        <v>1008.6054</v>
      </c>
    </row>
    <row r="136" spans="1:14">
      <c r="A136" s="2249" t="s">
        <v>1457</v>
      </c>
      <c r="B136" s="2077" t="s">
        <v>3481</v>
      </c>
      <c r="C136" s="2020" t="s">
        <v>3269</v>
      </c>
      <c r="D136" s="2021" t="s">
        <v>3269</v>
      </c>
      <c r="E136" s="2078" t="s">
        <v>3269</v>
      </c>
      <c r="F136" s="2020">
        <v>1</v>
      </c>
      <c r="G136" s="2021">
        <v>-8.0000000000040927E-2</v>
      </c>
      <c r="H136" s="2078">
        <v>-8.0000000000040927E-2</v>
      </c>
      <c r="I136" s="2020">
        <v>0.38535024999999989</v>
      </c>
      <c r="J136" s="2021">
        <v>-1600</v>
      </c>
      <c r="K136" s="2078">
        <v>-616.56039999999996</v>
      </c>
      <c r="L136" s="2020" t="s">
        <v>3269</v>
      </c>
      <c r="M136" s="2021" t="s">
        <v>3269</v>
      </c>
      <c r="N136" s="2078" t="s">
        <v>3269</v>
      </c>
    </row>
    <row r="137" spans="1:14">
      <c r="A137" s="2249" t="s">
        <v>1457</v>
      </c>
      <c r="B137" s="2077" t="s">
        <v>3196</v>
      </c>
      <c r="C137" s="2020" t="s">
        <v>3269</v>
      </c>
      <c r="D137" s="2021" t="s">
        <v>3269</v>
      </c>
      <c r="E137" s="2078" t="s">
        <v>3269</v>
      </c>
      <c r="F137" s="2020" t="s">
        <v>3269</v>
      </c>
      <c r="G137" s="2021" t="s">
        <v>3269</v>
      </c>
      <c r="H137" s="2078" t="s">
        <v>3269</v>
      </c>
      <c r="I137" s="2020" t="s">
        <v>3269</v>
      </c>
      <c r="J137" s="2021" t="s">
        <v>3269</v>
      </c>
      <c r="K137" s="2078" t="s">
        <v>3269</v>
      </c>
      <c r="L137" s="2020">
        <v>0.78537387747843868</v>
      </c>
      <c r="M137" s="2021">
        <v>112.47</v>
      </c>
      <c r="N137" s="2078">
        <v>88.331000000000003</v>
      </c>
    </row>
    <row r="138" spans="1:14">
      <c r="A138" s="2249" t="s">
        <v>1457</v>
      </c>
      <c r="B138" s="2077" t="s">
        <v>3499</v>
      </c>
      <c r="C138" s="2020" t="s">
        <v>3269</v>
      </c>
      <c r="D138" s="2021" t="s">
        <v>3269</v>
      </c>
      <c r="E138" s="2078" t="s">
        <v>3269</v>
      </c>
      <c r="F138" s="2020">
        <v>1</v>
      </c>
      <c r="G138" s="2021">
        <v>271.8</v>
      </c>
      <c r="H138" s="2078">
        <v>271.8</v>
      </c>
      <c r="I138" s="2020">
        <v>1</v>
      </c>
      <c r="J138" s="2021">
        <v>1174.3699999999999</v>
      </c>
      <c r="K138" s="2078">
        <v>1174.3699999999999</v>
      </c>
      <c r="L138" s="2020">
        <v>1</v>
      </c>
      <c r="M138" s="2021">
        <v>396.58</v>
      </c>
      <c r="N138" s="2078">
        <v>396.58</v>
      </c>
    </row>
    <row r="139" spans="1:14">
      <c r="A139" s="2249" t="s">
        <v>1457</v>
      </c>
      <c r="B139" s="2077" t="s">
        <v>3502</v>
      </c>
      <c r="C139" s="2020">
        <v>0.54124396135265695</v>
      </c>
      <c r="D139" s="2021">
        <v>331.2</v>
      </c>
      <c r="E139" s="2078">
        <v>179.26</v>
      </c>
      <c r="F139" s="2020" t="s">
        <v>3269</v>
      </c>
      <c r="G139" s="2021" t="s">
        <v>3269</v>
      </c>
      <c r="H139" s="2078" t="s">
        <v>3269</v>
      </c>
      <c r="I139" s="2020" t="s">
        <v>3269</v>
      </c>
      <c r="J139" s="2021" t="s">
        <v>3269</v>
      </c>
      <c r="K139" s="2078" t="s">
        <v>3269</v>
      </c>
      <c r="L139" s="2020" t="s">
        <v>3269</v>
      </c>
      <c r="M139" s="2021" t="s">
        <v>3269</v>
      </c>
      <c r="N139" s="2078" t="s">
        <v>3269</v>
      </c>
    </row>
    <row r="140" spans="1:14">
      <c r="A140" s="2249" t="s">
        <v>1457</v>
      </c>
      <c r="B140" s="2077" t="s">
        <v>3193</v>
      </c>
      <c r="C140" s="2020">
        <v>0.46243750000000011</v>
      </c>
      <c r="D140" s="2021">
        <v>80</v>
      </c>
      <c r="E140" s="2078">
        <v>36.994999999999997</v>
      </c>
      <c r="F140" s="2020" t="s">
        <v>3269</v>
      </c>
      <c r="G140" s="2021" t="s">
        <v>3269</v>
      </c>
      <c r="H140" s="2078" t="s">
        <v>3269</v>
      </c>
      <c r="I140" s="2020">
        <v>0.33257665593765889</v>
      </c>
      <c r="J140" s="2021">
        <v>295.14999999999998</v>
      </c>
      <c r="K140" s="2078">
        <v>98.160000000000011</v>
      </c>
      <c r="L140" s="2020" t="s">
        <v>3269</v>
      </c>
      <c r="M140" s="2021" t="s">
        <v>3269</v>
      </c>
      <c r="N140" s="2078" t="s">
        <v>3269</v>
      </c>
    </row>
    <row r="141" spans="1:14">
      <c r="A141" s="2249" t="s">
        <v>1457</v>
      </c>
      <c r="B141" s="2077" t="s">
        <v>3194</v>
      </c>
      <c r="C141" s="2020">
        <v>0.38326537573060893</v>
      </c>
      <c r="D141" s="2021">
        <v>645.01</v>
      </c>
      <c r="E141" s="2078">
        <v>247.21</v>
      </c>
      <c r="F141" s="2020" t="s">
        <v>3269</v>
      </c>
      <c r="G141" s="2021" t="s">
        <v>3269</v>
      </c>
      <c r="H141" s="2078" t="s">
        <v>3269</v>
      </c>
      <c r="I141" s="2020" t="s">
        <v>3269</v>
      </c>
      <c r="J141" s="2021" t="s">
        <v>3269</v>
      </c>
      <c r="K141" s="2078" t="s">
        <v>3269</v>
      </c>
      <c r="L141" s="2020">
        <v>0.40161519440206228</v>
      </c>
      <c r="M141" s="2021">
        <v>380.14</v>
      </c>
      <c r="N141" s="2078">
        <v>152.66999999999999</v>
      </c>
    </row>
    <row r="142" spans="1:14">
      <c r="A142" s="2249" t="s">
        <v>1457</v>
      </c>
      <c r="B142" s="2077" t="s">
        <v>3195</v>
      </c>
      <c r="C142" s="2020">
        <v>0.39941256956144378</v>
      </c>
      <c r="D142" s="2021">
        <v>7834.8</v>
      </c>
      <c r="E142" s="2078">
        <v>3129.3175999999999</v>
      </c>
      <c r="F142" s="2020" t="s">
        <v>3269</v>
      </c>
      <c r="G142" s="2021" t="s">
        <v>3269</v>
      </c>
      <c r="H142" s="2078" t="s">
        <v>3269</v>
      </c>
      <c r="I142" s="2020">
        <v>0.32903925689877278</v>
      </c>
      <c r="J142" s="2021">
        <v>147.49</v>
      </c>
      <c r="K142" s="2078">
        <v>48.53</v>
      </c>
      <c r="L142" s="2020">
        <v>0.37988919038824631</v>
      </c>
      <c r="M142" s="2021">
        <v>2907.690000000001</v>
      </c>
      <c r="N142" s="2078">
        <v>1104.5999999999999</v>
      </c>
    </row>
    <row r="143" spans="1:14">
      <c r="A143" s="2249" t="s">
        <v>1457</v>
      </c>
      <c r="B143" s="2077" t="s">
        <v>3209</v>
      </c>
      <c r="C143" s="2020" t="s">
        <v>3269</v>
      </c>
      <c r="D143" s="2021" t="s">
        <v>3269</v>
      </c>
      <c r="E143" s="2078" t="s">
        <v>3269</v>
      </c>
      <c r="F143" s="2020">
        <v>0.1202214492815761</v>
      </c>
      <c r="G143" s="2021">
        <v>1865.89</v>
      </c>
      <c r="H143" s="2078">
        <v>224.32</v>
      </c>
      <c r="I143" s="2020" t="s">
        <v>3269</v>
      </c>
      <c r="J143" s="2021" t="s">
        <v>3269</v>
      </c>
      <c r="K143" s="2078" t="s">
        <v>3269</v>
      </c>
      <c r="L143" s="2020" t="s">
        <v>3269</v>
      </c>
      <c r="M143" s="2021" t="s">
        <v>3269</v>
      </c>
      <c r="N143" s="2078" t="s">
        <v>3269</v>
      </c>
    </row>
    <row r="144" spans="1:14">
      <c r="A144" s="2249" t="s">
        <v>1457</v>
      </c>
      <c r="B144" s="2077" t="s">
        <v>3207</v>
      </c>
      <c r="C144" s="2020" t="s">
        <v>3269</v>
      </c>
      <c r="D144" s="2021" t="s">
        <v>3269</v>
      </c>
      <c r="E144" s="2078" t="s">
        <v>3269</v>
      </c>
      <c r="F144" s="2020">
        <v>0.27337789753600539</v>
      </c>
      <c r="G144" s="2021">
        <v>3959.83</v>
      </c>
      <c r="H144" s="2078">
        <v>1082.53</v>
      </c>
      <c r="I144" s="2020">
        <v>0.21663420182238899</v>
      </c>
      <c r="J144" s="2021">
        <v>764.93</v>
      </c>
      <c r="K144" s="2078">
        <v>165.71</v>
      </c>
      <c r="L144" s="2020" t="s">
        <v>3269</v>
      </c>
      <c r="M144" s="2021" t="s">
        <v>3269</v>
      </c>
      <c r="N144" s="2078" t="s">
        <v>3269</v>
      </c>
    </row>
    <row r="145" spans="1:14">
      <c r="A145" s="2249" t="s">
        <v>1457</v>
      </c>
      <c r="B145" s="2077" t="s">
        <v>3211</v>
      </c>
      <c r="C145" s="2020" t="s">
        <v>3269</v>
      </c>
      <c r="D145" s="2021" t="s">
        <v>3269</v>
      </c>
      <c r="E145" s="2078" t="s">
        <v>3269</v>
      </c>
      <c r="F145" s="2020" t="s">
        <v>3269</v>
      </c>
      <c r="G145" s="2021" t="s">
        <v>3269</v>
      </c>
      <c r="H145" s="2078" t="s">
        <v>3269</v>
      </c>
      <c r="I145" s="2020" t="s">
        <v>3269</v>
      </c>
      <c r="J145" s="2021" t="s">
        <v>3269</v>
      </c>
      <c r="K145" s="2078" t="s">
        <v>3269</v>
      </c>
      <c r="L145" s="2020">
        <v>0.25439693256647511</v>
      </c>
      <c r="M145" s="2021">
        <v>359.91</v>
      </c>
      <c r="N145" s="2078">
        <v>91.560000000000059</v>
      </c>
    </row>
    <row r="146" spans="1:14">
      <c r="A146" s="2248" t="s">
        <v>1739</v>
      </c>
      <c r="B146" s="2073" t="s">
        <v>5191</v>
      </c>
      <c r="C146" s="2074">
        <v>0.30934895231705511</v>
      </c>
      <c r="D146" s="2075">
        <v>6319.6600000000017</v>
      </c>
      <c r="E146" s="2076">
        <v>1954.9802</v>
      </c>
      <c r="F146" s="2074">
        <v>0.46091767670932532</v>
      </c>
      <c r="G146" s="2075">
        <v>7443.58</v>
      </c>
      <c r="H146" s="2076">
        <v>3430.8775999999998</v>
      </c>
      <c r="I146" s="2074" t="s">
        <v>3269</v>
      </c>
      <c r="J146" s="2075" t="s">
        <v>3269</v>
      </c>
      <c r="K146" s="2076" t="s">
        <v>3269</v>
      </c>
      <c r="L146" s="2074">
        <v>0.36066945019204272</v>
      </c>
      <c r="M146" s="2075">
        <v>7834.19</v>
      </c>
      <c r="N146" s="2076">
        <v>2825.552999999999</v>
      </c>
    </row>
    <row r="147" spans="1:14">
      <c r="A147" s="2249" t="s">
        <v>1739</v>
      </c>
      <c r="B147" s="2077" t="s">
        <v>3480</v>
      </c>
      <c r="C147" s="2020" t="s">
        <v>3269</v>
      </c>
      <c r="D147" s="2021" t="s">
        <v>3269</v>
      </c>
      <c r="E147" s="2078" t="s">
        <v>3269</v>
      </c>
      <c r="F147" s="2020">
        <v>0.51734367593191122</v>
      </c>
      <c r="G147" s="2021">
        <v>464.1</v>
      </c>
      <c r="H147" s="2078">
        <v>240.0992</v>
      </c>
      <c r="I147" s="2020" t="s">
        <v>3269</v>
      </c>
      <c r="J147" s="2021" t="s">
        <v>3269</v>
      </c>
      <c r="K147" s="2078" t="s">
        <v>3269</v>
      </c>
      <c r="L147" s="2020">
        <v>0.56458221746116766</v>
      </c>
      <c r="M147" s="2021">
        <v>74.679999999999993</v>
      </c>
      <c r="N147" s="2078">
        <v>42.162999999999997</v>
      </c>
    </row>
    <row r="148" spans="1:14">
      <c r="A148" s="2249" t="s">
        <v>1739</v>
      </c>
      <c r="B148" s="2077" t="s">
        <v>3481</v>
      </c>
      <c r="C148" s="2020">
        <v>-1.3337916895844799E-2</v>
      </c>
      <c r="D148" s="2021">
        <v>799.96</v>
      </c>
      <c r="E148" s="2078">
        <v>-10.669800000000009</v>
      </c>
      <c r="F148" s="2020">
        <v>3.6486675666216717E-2</v>
      </c>
      <c r="G148" s="2021">
        <v>-1600.08</v>
      </c>
      <c r="H148" s="2078">
        <v>-58.381600000000049</v>
      </c>
      <c r="I148" s="2020" t="s">
        <v>3269</v>
      </c>
      <c r="J148" s="2021" t="s">
        <v>3269</v>
      </c>
      <c r="K148" s="2078" t="s">
        <v>3269</v>
      </c>
      <c r="L148" s="2020" t="s">
        <v>3269</v>
      </c>
      <c r="M148" s="2021" t="s">
        <v>3269</v>
      </c>
      <c r="N148" s="2078" t="s">
        <v>3269</v>
      </c>
    </row>
    <row r="149" spans="1:14">
      <c r="A149" s="2249" t="s">
        <v>1739</v>
      </c>
      <c r="B149" s="2077" t="s">
        <v>3194</v>
      </c>
      <c r="C149" s="2020">
        <v>0.34346130445222012</v>
      </c>
      <c r="D149" s="2021">
        <v>4289.7700000000004</v>
      </c>
      <c r="E149" s="2078">
        <v>1473.37</v>
      </c>
      <c r="F149" s="2020">
        <v>0.37870939768472978</v>
      </c>
      <c r="G149" s="2021">
        <v>8579.56</v>
      </c>
      <c r="H149" s="2078">
        <v>3249.16</v>
      </c>
      <c r="I149" s="2020" t="s">
        <v>3269</v>
      </c>
      <c r="J149" s="2021" t="s">
        <v>3269</v>
      </c>
      <c r="K149" s="2078" t="s">
        <v>3269</v>
      </c>
      <c r="L149" s="2020">
        <v>0.36459385208866679</v>
      </c>
      <c r="M149" s="2021">
        <v>7159.83</v>
      </c>
      <c r="N149" s="2078">
        <v>2610.4299999999989</v>
      </c>
    </row>
    <row r="150" spans="1:14">
      <c r="A150" s="2249" t="s">
        <v>1739</v>
      </c>
      <c r="B150" s="2077" t="s">
        <v>3195</v>
      </c>
      <c r="C150" s="2020">
        <v>0.40025042075565281</v>
      </c>
      <c r="D150" s="2021">
        <v>1229.93</v>
      </c>
      <c r="E150" s="2078">
        <v>492.28000000000009</v>
      </c>
      <c r="F150" s="2020" t="s">
        <v>3269</v>
      </c>
      <c r="G150" s="2021" t="s">
        <v>3269</v>
      </c>
      <c r="H150" s="2078" t="s">
        <v>3269</v>
      </c>
      <c r="I150" s="2020" t="s">
        <v>3269</v>
      </c>
      <c r="J150" s="2021" t="s">
        <v>3269</v>
      </c>
      <c r="K150" s="2078" t="s">
        <v>3269</v>
      </c>
      <c r="L150" s="2020">
        <v>0.28842049092849509</v>
      </c>
      <c r="M150" s="2021">
        <v>599.67999999999995</v>
      </c>
      <c r="N150" s="2078">
        <v>172.96</v>
      </c>
    </row>
    <row r="151" spans="1:14">
      <c r="A151" s="2248" t="s">
        <v>2663</v>
      </c>
      <c r="B151" s="2073" t="s">
        <v>5191</v>
      </c>
      <c r="C151" s="2074" t="s">
        <v>3269</v>
      </c>
      <c r="D151" s="2075" t="s">
        <v>3269</v>
      </c>
      <c r="E151" s="2076" t="s">
        <v>3269</v>
      </c>
      <c r="F151" s="2074" t="s">
        <v>3269</v>
      </c>
      <c r="G151" s="2075" t="s">
        <v>3269</v>
      </c>
      <c r="H151" s="2076" t="s">
        <v>3269</v>
      </c>
      <c r="I151" s="2074">
        <v>0.30785705488731058</v>
      </c>
      <c r="J151" s="2075">
        <v>974.36</v>
      </c>
      <c r="K151" s="2076">
        <v>299.96359999999987</v>
      </c>
      <c r="L151" s="2074" t="s">
        <v>3269</v>
      </c>
      <c r="M151" s="2075" t="s">
        <v>3269</v>
      </c>
      <c r="N151" s="2076" t="s">
        <v>3269</v>
      </c>
    </row>
    <row r="152" spans="1:14">
      <c r="A152" s="2249" t="s">
        <v>2663</v>
      </c>
      <c r="B152" s="2077" t="s">
        <v>3480</v>
      </c>
      <c r="C152" s="2020" t="s">
        <v>3269</v>
      </c>
      <c r="D152" s="2021" t="s">
        <v>3269</v>
      </c>
      <c r="E152" s="2078" t="s">
        <v>3269</v>
      </c>
      <c r="F152" s="2020" t="s">
        <v>3269</v>
      </c>
      <c r="G152" s="2021" t="s">
        <v>3269</v>
      </c>
      <c r="H152" s="2078" t="s">
        <v>3269</v>
      </c>
      <c r="I152" s="2020">
        <v>0.1077737973387921</v>
      </c>
      <c r="J152" s="2021">
        <v>78.16</v>
      </c>
      <c r="K152" s="2078">
        <v>8.4235999999999933</v>
      </c>
      <c r="L152" s="2020" t="s">
        <v>3269</v>
      </c>
      <c r="M152" s="2021" t="s">
        <v>3269</v>
      </c>
      <c r="N152" s="2078" t="s">
        <v>3269</v>
      </c>
    </row>
    <row r="153" spans="1:14">
      <c r="A153" s="2249" t="s">
        <v>2663</v>
      </c>
      <c r="B153" s="2077" t="s">
        <v>3193</v>
      </c>
      <c r="C153" s="2020" t="s">
        <v>3269</v>
      </c>
      <c r="D153" s="2021" t="s">
        <v>3269</v>
      </c>
      <c r="E153" s="2078" t="s">
        <v>3269</v>
      </c>
      <c r="F153" s="2020" t="s">
        <v>3269</v>
      </c>
      <c r="G153" s="2021" t="s">
        <v>3269</v>
      </c>
      <c r="H153" s="2078" t="s">
        <v>3269</v>
      </c>
      <c r="I153" s="2020">
        <v>0.32530685114929703</v>
      </c>
      <c r="J153" s="2021">
        <v>896.2</v>
      </c>
      <c r="K153" s="2078">
        <v>291.54000000000002</v>
      </c>
      <c r="L153" s="2020" t="s">
        <v>3269</v>
      </c>
      <c r="M153" s="2021" t="s">
        <v>3269</v>
      </c>
      <c r="N153" s="2078" t="s">
        <v>3269</v>
      </c>
    </row>
    <row r="154" spans="1:14">
      <c r="A154" s="2248" t="s">
        <v>2665</v>
      </c>
      <c r="B154" s="2073" t="s">
        <v>5191</v>
      </c>
      <c r="C154" s="2074" t="s">
        <v>3269</v>
      </c>
      <c r="D154" s="2075" t="s">
        <v>3269</v>
      </c>
      <c r="E154" s="2076" t="s">
        <v>3269</v>
      </c>
      <c r="F154" s="2074" t="s">
        <v>3269</v>
      </c>
      <c r="G154" s="2075" t="s">
        <v>3269</v>
      </c>
      <c r="H154" s="2076" t="s">
        <v>3269</v>
      </c>
      <c r="I154" s="2074" t="s">
        <v>3269</v>
      </c>
      <c r="J154" s="2075" t="s">
        <v>3269</v>
      </c>
      <c r="K154" s="2076" t="s">
        <v>3269</v>
      </c>
      <c r="L154" s="2074">
        <v>0.133137482914091</v>
      </c>
      <c r="M154" s="2075">
        <v>980.34</v>
      </c>
      <c r="N154" s="2076">
        <v>130.52000000000001</v>
      </c>
    </row>
    <row r="155" spans="1:14">
      <c r="A155" s="2249" t="s">
        <v>2665</v>
      </c>
      <c r="B155" s="2077" t="s">
        <v>3502</v>
      </c>
      <c r="C155" s="2020" t="s">
        <v>3269</v>
      </c>
      <c r="D155" s="2021" t="s">
        <v>3269</v>
      </c>
      <c r="E155" s="2078" t="s">
        <v>3269</v>
      </c>
      <c r="F155" s="2020" t="s">
        <v>3269</v>
      </c>
      <c r="G155" s="2021" t="s">
        <v>3269</v>
      </c>
      <c r="H155" s="2078" t="s">
        <v>3269</v>
      </c>
      <c r="I155" s="2020" t="s">
        <v>3269</v>
      </c>
      <c r="J155" s="2021" t="s">
        <v>3269</v>
      </c>
      <c r="K155" s="2078" t="s">
        <v>3269</v>
      </c>
      <c r="L155" s="2020">
        <v>0.133137482914091</v>
      </c>
      <c r="M155" s="2021">
        <v>980.34</v>
      </c>
      <c r="N155" s="2078">
        <v>130.52000000000001</v>
      </c>
    </row>
    <row r="156" spans="1:14">
      <c r="A156" s="2248" t="s">
        <v>2667</v>
      </c>
      <c r="B156" s="2073" t="s">
        <v>5191</v>
      </c>
      <c r="C156" s="2074" t="s">
        <v>3269</v>
      </c>
      <c r="D156" s="2075" t="s">
        <v>3269</v>
      </c>
      <c r="E156" s="2076" t="s">
        <v>3269</v>
      </c>
      <c r="F156" s="2074">
        <v>0.2275766666666667</v>
      </c>
      <c r="G156" s="2075">
        <v>6000</v>
      </c>
      <c r="H156" s="2076">
        <v>1365.46</v>
      </c>
      <c r="I156" s="2074" t="s">
        <v>3269</v>
      </c>
      <c r="J156" s="2075" t="s">
        <v>3269</v>
      </c>
      <c r="K156" s="2076" t="s">
        <v>3269</v>
      </c>
      <c r="L156" s="2074" t="s">
        <v>3269</v>
      </c>
      <c r="M156" s="2075" t="s">
        <v>3269</v>
      </c>
      <c r="N156" s="2076" t="s">
        <v>3269</v>
      </c>
    </row>
    <row r="157" spans="1:14">
      <c r="A157" s="2249" t="s">
        <v>2667</v>
      </c>
      <c r="B157" s="2077" t="s">
        <v>3195</v>
      </c>
      <c r="C157" s="2020" t="s">
        <v>3269</v>
      </c>
      <c r="D157" s="2021" t="s">
        <v>3269</v>
      </c>
      <c r="E157" s="2078" t="s">
        <v>3269</v>
      </c>
      <c r="F157" s="2020">
        <v>0.2275766666666667</v>
      </c>
      <c r="G157" s="2021">
        <v>6000</v>
      </c>
      <c r="H157" s="2078">
        <v>1365.46</v>
      </c>
      <c r="I157" s="2020" t="s">
        <v>3269</v>
      </c>
      <c r="J157" s="2021" t="s">
        <v>3269</v>
      </c>
      <c r="K157" s="2078" t="s">
        <v>3269</v>
      </c>
      <c r="L157" s="2020" t="s">
        <v>3269</v>
      </c>
      <c r="M157" s="2021" t="s">
        <v>3269</v>
      </c>
      <c r="N157" s="2078" t="s">
        <v>3269</v>
      </c>
    </row>
    <row r="158" spans="1:14">
      <c r="A158" s="2248" t="s">
        <v>1675</v>
      </c>
      <c r="B158" s="2073" t="s">
        <v>5191</v>
      </c>
      <c r="C158" s="2074" t="s">
        <v>3269</v>
      </c>
      <c r="D158" s="2075" t="s">
        <v>3269</v>
      </c>
      <c r="E158" s="2076" t="s">
        <v>3269</v>
      </c>
      <c r="F158" s="2074">
        <v>0.62888448874656078</v>
      </c>
      <c r="G158" s="2075">
        <v>1108.55</v>
      </c>
      <c r="H158" s="2076">
        <v>697.14989999999989</v>
      </c>
      <c r="I158" s="2074">
        <v>0.43717753729822739</v>
      </c>
      <c r="J158" s="2075">
        <v>4417.0999999999995</v>
      </c>
      <c r="K158" s="2076">
        <v>1931.0569</v>
      </c>
      <c r="L158" s="2074">
        <v>0.48935725793866242</v>
      </c>
      <c r="M158" s="2075">
        <v>9099.14</v>
      </c>
      <c r="N158" s="2076">
        <v>4452.7302</v>
      </c>
    </row>
    <row r="159" spans="1:14">
      <c r="A159" s="2249" t="s">
        <v>1675</v>
      </c>
      <c r="B159" s="2077" t="s">
        <v>3480</v>
      </c>
      <c r="C159" s="2020" t="s">
        <v>3269</v>
      </c>
      <c r="D159" s="2021" t="s">
        <v>3269</v>
      </c>
      <c r="E159" s="2078" t="s">
        <v>3269</v>
      </c>
      <c r="F159" s="2020">
        <v>0.62888448874656078</v>
      </c>
      <c r="G159" s="2021">
        <v>1108.55</v>
      </c>
      <c r="H159" s="2078">
        <v>697.14989999999989</v>
      </c>
      <c r="I159" s="2020">
        <v>0.52671287810373668</v>
      </c>
      <c r="J159" s="2021">
        <v>2236.8200000000002</v>
      </c>
      <c r="K159" s="2078">
        <v>1178.1619000000001</v>
      </c>
      <c r="L159" s="2020">
        <v>0.56416401941104244</v>
      </c>
      <c r="M159" s="2021">
        <v>5644.21</v>
      </c>
      <c r="N159" s="2078">
        <v>3184.2602000000002</v>
      </c>
    </row>
    <row r="160" spans="1:14">
      <c r="A160" s="2249" t="s">
        <v>1675</v>
      </c>
      <c r="B160" s="2077" t="s">
        <v>3195</v>
      </c>
      <c r="C160" s="2020" t="s">
        <v>3269</v>
      </c>
      <c r="D160" s="2021" t="s">
        <v>3269</v>
      </c>
      <c r="E160" s="2078" t="s">
        <v>3269</v>
      </c>
      <c r="F160" s="2020" t="s">
        <v>3269</v>
      </c>
      <c r="G160" s="2021" t="s">
        <v>3269</v>
      </c>
      <c r="H160" s="2078" t="s">
        <v>3269</v>
      </c>
      <c r="I160" s="2020">
        <v>0.34532032582971001</v>
      </c>
      <c r="J160" s="2021">
        <v>2180.2800000000002</v>
      </c>
      <c r="K160" s="2078">
        <v>752.89499999999987</v>
      </c>
      <c r="L160" s="2020">
        <v>0.36714781486166143</v>
      </c>
      <c r="M160" s="2021">
        <v>3454.93</v>
      </c>
      <c r="N160" s="2078">
        <v>1268.47</v>
      </c>
    </row>
    <row r="161" spans="1:14">
      <c r="A161" s="2248" t="s">
        <v>2307</v>
      </c>
      <c r="B161" s="2073" t="s">
        <v>5191</v>
      </c>
      <c r="C161" s="2074" t="s">
        <v>3269</v>
      </c>
      <c r="D161" s="2075" t="s">
        <v>3269</v>
      </c>
      <c r="E161" s="2076" t="s">
        <v>3269</v>
      </c>
      <c r="F161" s="2074" t="s">
        <v>3269</v>
      </c>
      <c r="G161" s="2075" t="s">
        <v>3269</v>
      </c>
      <c r="H161" s="2076" t="s">
        <v>3269</v>
      </c>
      <c r="I161" s="2074">
        <v>0.42482658221057762</v>
      </c>
      <c r="J161" s="2075">
        <v>7083.7599999999984</v>
      </c>
      <c r="K161" s="2076">
        <v>3009.3695500000008</v>
      </c>
      <c r="L161" s="2074" t="s">
        <v>3269</v>
      </c>
      <c r="M161" s="2075" t="s">
        <v>3269</v>
      </c>
      <c r="N161" s="2076" t="s">
        <v>3269</v>
      </c>
    </row>
    <row r="162" spans="1:14">
      <c r="A162" s="2249" t="s">
        <v>2307</v>
      </c>
      <c r="B162" s="2077" t="s">
        <v>3480</v>
      </c>
      <c r="C162" s="2020" t="s">
        <v>3269</v>
      </c>
      <c r="D162" s="2021" t="s">
        <v>3269</v>
      </c>
      <c r="E162" s="2078" t="s">
        <v>3269</v>
      </c>
      <c r="F162" s="2020" t="s">
        <v>3269</v>
      </c>
      <c r="G162" s="2021" t="s">
        <v>3269</v>
      </c>
      <c r="H162" s="2078" t="s">
        <v>3269</v>
      </c>
      <c r="I162" s="2020">
        <v>0.42965463740523241</v>
      </c>
      <c r="J162" s="2021">
        <v>5562.2699999999986</v>
      </c>
      <c r="K162" s="2078">
        <v>2389.8551000000011</v>
      </c>
      <c r="L162" s="2020" t="s">
        <v>3269</v>
      </c>
      <c r="M162" s="2021" t="s">
        <v>3269</v>
      </c>
      <c r="N162" s="2078" t="s">
        <v>3269</v>
      </c>
    </row>
    <row r="163" spans="1:14">
      <c r="A163" s="2249" t="s">
        <v>2307</v>
      </c>
      <c r="B163" s="2077" t="s">
        <v>3196</v>
      </c>
      <c r="C163" s="2020" t="s">
        <v>3269</v>
      </c>
      <c r="D163" s="2021" t="s">
        <v>3269</v>
      </c>
      <c r="E163" s="2078" t="s">
        <v>3269</v>
      </c>
      <c r="F163" s="2020" t="s">
        <v>3269</v>
      </c>
      <c r="G163" s="2021" t="s">
        <v>3269</v>
      </c>
      <c r="H163" s="2078" t="s">
        <v>3269</v>
      </c>
      <c r="I163" s="2020">
        <v>0.79086326938745277</v>
      </c>
      <c r="J163" s="2021">
        <v>135.01</v>
      </c>
      <c r="K163" s="2078">
        <v>106.77445</v>
      </c>
      <c r="L163" s="2020" t="s">
        <v>3269</v>
      </c>
      <c r="M163" s="2021" t="s">
        <v>3269</v>
      </c>
      <c r="N163" s="2078" t="s">
        <v>3269</v>
      </c>
    </row>
    <row r="164" spans="1:14">
      <c r="A164" s="2249" t="s">
        <v>2307</v>
      </c>
      <c r="B164" s="2077" t="s">
        <v>3193</v>
      </c>
      <c r="C164" s="2020" t="s">
        <v>3269</v>
      </c>
      <c r="D164" s="2021" t="s">
        <v>3269</v>
      </c>
      <c r="E164" s="2078" t="s">
        <v>3269</v>
      </c>
      <c r="F164" s="2020" t="s">
        <v>3269</v>
      </c>
      <c r="G164" s="2021" t="s">
        <v>3269</v>
      </c>
      <c r="H164" s="2078" t="s">
        <v>3269</v>
      </c>
      <c r="I164" s="2020">
        <v>0.33565522880765619</v>
      </c>
      <c r="J164" s="2021">
        <v>660.38</v>
      </c>
      <c r="K164" s="2078">
        <v>221.66</v>
      </c>
      <c r="L164" s="2020" t="s">
        <v>3269</v>
      </c>
      <c r="M164" s="2021" t="s">
        <v>3269</v>
      </c>
      <c r="N164" s="2078" t="s">
        <v>3269</v>
      </c>
    </row>
    <row r="165" spans="1:14">
      <c r="A165" s="2249" t="s">
        <v>2307</v>
      </c>
      <c r="B165" s="2077" t="s">
        <v>3194</v>
      </c>
      <c r="C165" s="2020" t="s">
        <v>3269</v>
      </c>
      <c r="D165" s="2021" t="s">
        <v>3269</v>
      </c>
      <c r="E165" s="2078" t="s">
        <v>3269</v>
      </c>
      <c r="F165" s="2020" t="s">
        <v>3269</v>
      </c>
      <c r="G165" s="2021" t="s">
        <v>3269</v>
      </c>
      <c r="H165" s="2078" t="s">
        <v>3269</v>
      </c>
      <c r="I165" s="2020">
        <v>0.54207045069989235</v>
      </c>
      <c r="J165" s="2021">
        <v>390.06</v>
      </c>
      <c r="K165" s="2078">
        <v>211.44</v>
      </c>
      <c r="L165" s="2020" t="s">
        <v>3269</v>
      </c>
      <c r="M165" s="2021" t="s">
        <v>3269</v>
      </c>
      <c r="N165" s="2078" t="s">
        <v>3269</v>
      </c>
    </row>
    <row r="166" spans="1:14">
      <c r="A166" s="2249" t="s">
        <v>2307</v>
      </c>
      <c r="B166" s="2077" t="s">
        <v>3207</v>
      </c>
      <c r="C166" s="2020" t="s">
        <v>3269</v>
      </c>
      <c r="D166" s="2021" t="s">
        <v>3269</v>
      </c>
      <c r="E166" s="2078" t="s">
        <v>3269</v>
      </c>
      <c r="F166" s="2020" t="s">
        <v>3269</v>
      </c>
      <c r="G166" s="2021" t="s">
        <v>3269</v>
      </c>
      <c r="H166" s="2078" t="s">
        <v>3269</v>
      </c>
      <c r="I166" s="2020">
        <v>0.23699559576240939</v>
      </c>
      <c r="J166" s="2021">
        <v>336.04</v>
      </c>
      <c r="K166" s="2078">
        <v>79.640000000000043</v>
      </c>
      <c r="L166" s="2020" t="s">
        <v>3269</v>
      </c>
      <c r="M166" s="2021" t="s">
        <v>3269</v>
      </c>
      <c r="N166" s="2078" t="s">
        <v>3269</v>
      </c>
    </row>
    <row r="167" spans="1:14">
      <c r="A167" s="2248" t="s">
        <v>1367</v>
      </c>
      <c r="B167" s="2073" t="s">
        <v>5191</v>
      </c>
      <c r="C167" s="2074">
        <v>0.35699312447190978</v>
      </c>
      <c r="D167" s="2075">
        <v>15089.75</v>
      </c>
      <c r="E167" s="2076">
        <v>5386.9369999999999</v>
      </c>
      <c r="F167" s="2074">
        <v>0.39906663076277288</v>
      </c>
      <c r="G167" s="2075">
        <v>22727.34</v>
      </c>
      <c r="H167" s="2076">
        <v>9069.723</v>
      </c>
      <c r="I167" s="2074">
        <v>0.34729597062287632</v>
      </c>
      <c r="J167" s="2075">
        <v>34377.769999999997</v>
      </c>
      <c r="K167" s="2076">
        <v>11939.261</v>
      </c>
      <c r="L167" s="2074">
        <v>0.27645087525732059</v>
      </c>
      <c r="M167" s="2075">
        <v>29982.040000000012</v>
      </c>
      <c r="N167" s="2076">
        <v>8288.5611999999983</v>
      </c>
    </row>
    <row r="168" spans="1:14">
      <c r="A168" s="2249" t="s">
        <v>1367</v>
      </c>
      <c r="B168" s="2077" t="s">
        <v>3197</v>
      </c>
      <c r="C168" s="2020">
        <v>0.5561509744029437</v>
      </c>
      <c r="D168" s="2021">
        <v>559.83000000000004</v>
      </c>
      <c r="E168" s="2078">
        <v>311.35000000000002</v>
      </c>
      <c r="F168" s="2020">
        <v>0.55425292145684579</v>
      </c>
      <c r="G168" s="2021">
        <v>1055.98</v>
      </c>
      <c r="H168" s="2078">
        <v>585.28000000000009</v>
      </c>
      <c r="I168" s="2020">
        <v>0.53745984894522092</v>
      </c>
      <c r="J168" s="2021">
        <v>1267.0899999999999</v>
      </c>
      <c r="K168" s="2078">
        <v>681.01</v>
      </c>
      <c r="L168" s="2020">
        <v>0.55094878800792124</v>
      </c>
      <c r="M168" s="2021">
        <v>1196.79</v>
      </c>
      <c r="N168" s="2078">
        <v>659.37</v>
      </c>
    </row>
    <row r="169" spans="1:14">
      <c r="A169" s="2249" t="s">
        <v>1367</v>
      </c>
      <c r="B169" s="2077" t="s">
        <v>3193</v>
      </c>
      <c r="C169" s="2020">
        <v>0.46013673630594082</v>
      </c>
      <c r="D169" s="2021">
        <v>367.13</v>
      </c>
      <c r="E169" s="2078">
        <v>168.93</v>
      </c>
      <c r="F169" s="2020" t="s">
        <v>3269</v>
      </c>
      <c r="G169" s="2021" t="s">
        <v>3269</v>
      </c>
      <c r="H169" s="2078" t="s">
        <v>3269</v>
      </c>
      <c r="I169" s="2020" t="s">
        <v>3269</v>
      </c>
      <c r="J169" s="2021" t="s">
        <v>3269</v>
      </c>
      <c r="K169" s="2078" t="s">
        <v>3269</v>
      </c>
      <c r="L169" s="2020" t="s">
        <v>3269</v>
      </c>
      <c r="M169" s="2021" t="s">
        <v>3269</v>
      </c>
      <c r="N169" s="2078" t="s">
        <v>3269</v>
      </c>
    </row>
    <row r="170" spans="1:14">
      <c r="A170" s="2249" t="s">
        <v>1367</v>
      </c>
      <c r="B170" s="2077" t="s">
        <v>3194</v>
      </c>
      <c r="C170" s="2020">
        <v>0.49667377823625258</v>
      </c>
      <c r="D170" s="2021">
        <v>1706.14</v>
      </c>
      <c r="E170" s="2078">
        <v>847.39499999999998</v>
      </c>
      <c r="F170" s="2020" t="s">
        <v>3269</v>
      </c>
      <c r="G170" s="2021" t="s">
        <v>3269</v>
      </c>
      <c r="H170" s="2078" t="s">
        <v>3269</v>
      </c>
      <c r="I170" s="2020">
        <v>0.45654109503147661</v>
      </c>
      <c r="J170" s="2021">
        <v>3189.68</v>
      </c>
      <c r="K170" s="2078">
        <v>1456.22</v>
      </c>
      <c r="L170" s="2020">
        <v>0.44535626535626532</v>
      </c>
      <c r="M170" s="2021">
        <v>203.5</v>
      </c>
      <c r="N170" s="2078">
        <v>90.63</v>
      </c>
    </row>
    <row r="171" spans="1:14">
      <c r="A171" s="2249" t="s">
        <v>1367</v>
      </c>
      <c r="B171" s="2077" t="s">
        <v>3195</v>
      </c>
      <c r="C171" s="2020">
        <v>0.43743466884230592</v>
      </c>
      <c r="D171" s="2021">
        <v>4437.01</v>
      </c>
      <c r="E171" s="2078">
        <v>1940.902</v>
      </c>
      <c r="F171" s="2020">
        <v>0.39496862316981141</v>
      </c>
      <c r="G171" s="2021">
        <v>19758.21</v>
      </c>
      <c r="H171" s="2078">
        <v>7803.8729999999996</v>
      </c>
      <c r="I171" s="2020">
        <v>0.3275970388690217</v>
      </c>
      <c r="J171" s="2021">
        <v>29921</v>
      </c>
      <c r="K171" s="2078">
        <v>9802.030999999999</v>
      </c>
      <c r="L171" s="2020">
        <v>0.26375436073718361</v>
      </c>
      <c r="M171" s="2021">
        <v>28581.75</v>
      </c>
      <c r="N171" s="2078">
        <v>7538.5611999999983</v>
      </c>
    </row>
    <row r="172" spans="1:14">
      <c r="A172" s="2249" t="s">
        <v>1367</v>
      </c>
      <c r="B172" s="2077" t="s">
        <v>3204</v>
      </c>
      <c r="C172" s="2020">
        <v>0.26414652029268137</v>
      </c>
      <c r="D172" s="2021">
        <v>8019.64</v>
      </c>
      <c r="E172" s="2078">
        <v>2118.3599999999992</v>
      </c>
      <c r="F172" s="2020">
        <v>0.35573269215691389</v>
      </c>
      <c r="G172" s="2021">
        <v>1913.15</v>
      </c>
      <c r="H172" s="2078">
        <v>680.57</v>
      </c>
      <c r="I172" s="2020" t="s">
        <v>3269</v>
      </c>
      <c r="J172" s="2021" t="s">
        <v>3269</v>
      </c>
      <c r="K172" s="2078" t="s">
        <v>3269</v>
      </c>
      <c r="L172" s="2020" t="s">
        <v>3269</v>
      </c>
      <c r="M172" s="2021" t="s">
        <v>3269</v>
      </c>
      <c r="N172" s="2078" t="s">
        <v>3269</v>
      </c>
    </row>
    <row r="173" spans="1:14">
      <c r="A173" s="2248" t="s">
        <v>1365</v>
      </c>
      <c r="B173" s="2073" t="s">
        <v>5191</v>
      </c>
      <c r="C173" s="2074">
        <v>0.15205073352969761</v>
      </c>
      <c r="D173" s="2075">
        <v>148060.30262</v>
      </c>
      <c r="E173" s="2076">
        <v>22512.677620000009</v>
      </c>
      <c r="F173" s="2074">
        <v>0.19079509223559571</v>
      </c>
      <c r="G173" s="2075">
        <v>5432.3447100000003</v>
      </c>
      <c r="H173" s="2076">
        <v>1036.4647100000011</v>
      </c>
      <c r="I173" s="2074">
        <v>0.20928500069053921</v>
      </c>
      <c r="J173" s="2075">
        <v>3891.1617999999999</v>
      </c>
      <c r="K173" s="2076">
        <v>814.36179999999956</v>
      </c>
      <c r="L173" s="2074" t="s">
        <v>3269</v>
      </c>
      <c r="M173" s="2075" t="s">
        <v>3269</v>
      </c>
      <c r="N173" s="2076" t="s">
        <v>3269</v>
      </c>
    </row>
    <row r="174" spans="1:14">
      <c r="A174" s="2249" t="s">
        <v>1365</v>
      </c>
      <c r="B174" s="2077" t="s">
        <v>3480</v>
      </c>
      <c r="C174" s="2020" t="s">
        <v>3269</v>
      </c>
      <c r="D174" s="2021" t="s">
        <v>3269</v>
      </c>
      <c r="E174" s="2078" t="s">
        <v>3269</v>
      </c>
      <c r="F174" s="2020">
        <v>0.19079509223559571</v>
      </c>
      <c r="G174" s="2021">
        <v>5432.3447100000003</v>
      </c>
      <c r="H174" s="2078">
        <v>1036.4647100000011</v>
      </c>
      <c r="I174" s="2020" t="s">
        <v>3269</v>
      </c>
      <c r="J174" s="2021" t="s">
        <v>3269</v>
      </c>
      <c r="K174" s="2078" t="s">
        <v>3269</v>
      </c>
      <c r="L174" s="2020" t="s">
        <v>3269</v>
      </c>
      <c r="M174" s="2021" t="s">
        <v>3269</v>
      </c>
      <c r="N174" s="2078" t="s">
        <v>3269</v>
      </c>
    </row>
    <row r="175" spans="1:14">
      <c r="A175" s="2249" t="s">
        <v>1365</v>
      </c>
      <c r="B175" s="2077" t="s">
        <v>3206</v>
      </c>
      <c r="C175" s="2020">
        <v>0.15205073352969761</v>
      </c>
      <c r="D175" s="2021">
        <v>148060.30262</v>
      </c>
      <c r="E175" s="2078">
        <v>22512.677620000009</v>
      </c>
      <c r="F175" s="2020" t="s">
        <v>3269</v>
      </c>
      <c r="G175" s="2021" t="s">
        <v>3269</v>
      </c>
      <c r="H175" s="2078" t="s">
        <v>3269</v>
      </c>
      <c r="I175" s="2020">
        <v>0.20928500069053921</v>
      </c>
      <c r="J175" s="2021">
        <v>3891.1617999999999</v>
      </c>
      <c r="K175" s="2078">
        <v>814.36179999999956</v>
      </c>
      <c r="L175" s="2020" t="s">
        <v>3269</v>
      </c>
      <c r="M175" s="2021" t="s">
        <v>3269</v>
      </c>
      <c r="N175" s="2078" t="s">
        <v>3269</v>
      </c>
    </row>
    <row r="176" spans="1:14">
      <c r="A176" s="2248" t="s">
        <v>1529</v>
      </c>
      <c r="B176" s="2073" t="s">
        <v>5191</v>
      </c>
      <c r="C176" s="2074">
        <v>0.33010040346054581</v>
      </c>
      <c r="D176" s="2075">
        <v>47442.262190000001</v>
      </c>
      <c r="E176" s="2076">
        <v>15660.70989</v>
      </c>
      <c r="F176" s="2074">
        <v>0.38780528979875978</v>
      </c>
      <c r="G176" s="2075">
        <v>4836.2879499999999</v>
      </c>
      <c r="H176" s="2076">
        <v>1875.5380500000001</v>
      </c>
      <c r="I176" s="2074">
        <v>0.35578544478922169</v>
      </c>
      <c r="J176" s="2075">
        <v>12726.942730000001</v>
      </c>
      <c r="K176" s="2076">
        <v>4528.0609800000011</v>
      </c>
      <c r="L176" s="2074">
        <v>0.28012879597579993</v>
      </c>
      <c r="M176" s="2075">
        <v>530.3116</v>
      </c>
      <c r="N176" s="2076">
        <v>148.55555000000001</v>
      </c>
    </row>
    <row r="177" spans="1:14">
      <c r="A177" s="2249" t="s">
        <v>1529</v>
      </c>
      <c r="B177" s="2077" t="s">
        <v>3480</v>
      </c>
      <c r="C177" s="2020">
        <v>0.21064914352267519</v>
      </c>
      <c r="D177" s="2021">
        <v>2397.1527799999999</v>
      </c>
      <c r="E177" s="2078">
        <v>504.95818000000003</v>
      </c>
      <c r="F177" s="2020">
        <v>0.38569621227847473</v>
      </c>
      <c r="G177" s="2021">
        <v>1819.4817</v>
      </c>
      <c r="H177" s="2078">
        <v>701.7672</v>
      </c>
      <c r="I177" s="2020">
        <v>0.14617759635703551</v>
      </c>
      <c r="J177" s="2021">
        <v>955.99505999999985</v>
      </c>
      <c r="K177" s="2078">
        <v>139.74505999999991</v>
      </c>
      <c r="L177" s="2020">
        <v>0.30309165196016408</v>
      </c>
      <c r="M177" s="2021">
        <v>282.98140000000001</v>
      </c>
      <c r="N177" s="2078">
        <v>85.769300000000001</v>
      </c>
    </row>
    <row r="178" spans="1:14">
      <c r="A178" s="2249" t="s">
        <v>1529</v>
      </c>
      <c r="B178" s="2077" t="s">
        <v>3196</v>
      </c>
      <c r="C178" s="2020">
        <v>0.24694200433089569</v>
      </c>
      <c r="D178" s="2021">
        <v>84.001100000000008</v>
      </c>
      <c r="E178" s="2078">
        <v>20.743400000000008</v>
      </c>
      <c r="F178" s="2020">
        <v>0.3963772416201497</v>
      </c>
      <c r="G178" s="2021">
        <v>2571.4659999999999</v>
      </c>
      <c r="H178" s="2078">
        <v>1019.2705999999999</v>
      </c>
      <c r="I178" s="2020">
        <v>0.38012628125424419</v>
      </c>
      <c r="J178" s="2021">
        <v>447.88436999999999</v>
      </c>
      <c r="K178" s="2078">
        <v>170.25262000000001</v>
      </c>
      <c r="L178" s="2020">
        <v>0.32381218969501452</v>
      </c>
      <c r="M178" s="2021">
        <v>83.917439999999999</v>
      </c>
      <c r="N178" s="2078">
        <v>27.173490000000001</v>
      </c>
    </row>
    <row r="179" spans="1:14">
      <c r="A179" s="2249" t="s">
        <v>1529</v>
      </c>
      <c r="B179" s="2077" t="s">
        <v>3193</v>
      </c>
      <c r="C179" s="2020" t="s">
        <v>3269</v>
      </c>
      <c r="D179" s="2021" t="s">
        <v>3269</v>
      </c>
      <c r="E179" s="2078" t="s">
        <v>3269</v>
      </c>
      <c r="F179" s="2020">
        <v>0.2336927630065142</v>
      </c>
      <c r="G179" s="2021">
        <v>63.016500000000001</v>
      </c>
      <c r="H179" s="2078">
        <v>14.7265</v>
      </c>
      <c r="I179" s="2020" t="s">
        <v>3269</v>
      </c>
      <c r="J179" s="2021" t="s">
        <v>3269</v>
      </c>
      <c r="K179" s="2078" t="s">
        <v>3269</v>
      </c>
      <c r="L179" s="2020">
        <v>0.21793132923034891</v>
      </c>
      <c r="M179" s="2021">
        <v>163.41275999999999</v>
      </c>
      <c r="N179" s="2078">
        <v>35.612759999999987</v>
      </c>
    </row>
    <row r="180" spans="1:14">
      <c r="A180" s="2249" t="s">
        <v>1529</v>
      </c>
      <c r="B180" s="2077" t="s">
        <v>3203</v>
      </c>
      <c r="C180" s="2020">
        <v>0.3366244489714626</v>
      </c>
      <c r="D180" s="2021">
        <v>44961.108310000003</v>
      </c>
      <c r="E180" s="2078">
        <v>15135.008309999999</v>
      </c>
      <c r="F180" s="2020">
        <v>0.36559002677704439</v>
      </c>
      <c r="G180" s="2021">
        <v>382.32375000000002</v>
      </c>
      <c r="H180" s="2078">
        <v>139.77375000000001</v>
      </c>
      <c r="I180" s="2020">
        <v>0.3725196254974571</v>
      </c>
      <c r="J180" s="2021">
        <v>11323.0633</v>
      </c>
      <c r="K180" s="2078">
        <v>4218.0633000000007</v>
      </c>
      <c r="L180" s="2020" t="s">
        <v>3269</v>
      </c>
      <c r="M180" s="2021" t="s">
        <v>3269</v>
      </c>
      <c r="N180" s="2078" t="s">
        <v>3269</v>
      </c>
    </row>
    <row r="181" spans="1:14">
      <c r="A181" s="2248" t="s">
        <v>1425</v>
      </c>
      <c r="B181" s="2073" t="s">
        <v>5191</v>
      </c>
      <c r="C181" s="2074" t="s">
        <v>3269</v>
      </c>
      <c r="D181" s="2075" t="s">
        <v>3269</v>
      </c>
      <c r="E181" s="2076" t="s">
        <v>3269</v>
      </c>
      <c r="F181" s="2074" t="s">
        <v>3269</v>
      </c>
      <c r="G181" s="2075" t="s">
        <v>3269</v>
      </c>
      <c r="H181" s="2076" t="s">
        <v>3269</v>
      </c>
      <c r="I181" s="2074" t="s">
        <v>3269</v>
      </c>
      <c r="J181" s="2075" t="s">
        <v>3269</v>
      </c>
      <c r="K181" s="2076" t="s">
        <v>3269</v>
      </c>
      <c r="L181" s="2074">
        <v>0.36100485314731801</v>
      </c>
      <c r="M181" s="2075">
        <v>18954.71</v>
      </c>
      <c r="N181" s="2076">
        <v>6842.742299999999</v>
      </c>
    </row>
    <row r="182" spans="1:14">
      <c r="A182" s="2249" t="s">
        <v>1425</v>
      </c>
      <c r="B182" s="2077" t="s">
        <v>3480</v>
      </c>
      <c r="C182" s="2020" t="s">
        <v>3269</v>
      </c>
      <c r="D182" s="2021" t="s">
        <v>3269</v>
      </c>
      <c r="E182" s="2078" t="s">
        <v>3269</v>
      </c>
      <c r="F182" s="2020" t="s">
        <v>3269</v>
      </c>
      <c r="G182" s="2021" t="s">
        <v>3269</v>
      </c>
      <c r="H182" s="2078" t="s">
        <v>3269</v>
      </c>
      <c r="I182" s="2020" t="s">
        <v>3269</v>
      </c>
      <c r="J182" s="2021" t="s">
        <v>3269</v>
      </c>
      <c r="K182" s="2078" t="s">
        <v>3269</v>
      </c>
      <c r="L182" s="2020">
        <v>0.4892270251878213</v>
      </c>
      <c r="M182" s="2021">
        <v>5495.91</v>
      </c>
      <c r="N182" s="2078">
        <v>2688.747699999999</v>
      </c>
    </row>
    <row r="183" spans="1:14">
      <c r="A183" s="2249" t="s">
        <v>1425</v>
      </c>
      <c r="B183" s="2077" t="s">
        <v>3193</v>
      </c>
      <c r="C183" s="2020" t="s">
        <v>3269</v>
      </c>
      <c r="D183" s="2021" t="s">
        <v>3269</v>
      </c>
      <c r="E183" s="2078" t="s">
        <v>3269</v>
      </c>
      <c r="F183" s="2020" t="s">
        <v>3269</v>
      </c>
      <c r="G183" s="2021" t="s">
        <v>3269</v>
      </c>
      <c r="H183" s="2078" t="s">
        <v>3269</v>
      </c>
      <c r="I183" s="2020" t="s">
        <v>3269</v>
      </c>
      <c r="J183" s="2021" t="s">
        <v>3269</v>
      </c>
      <c r="K183" s="2078" t="s">
        <v>3269</v>
      </c>
      <c r="L183" s="2020">
        <v>0.27507142857142858</v>
      </c>
      <c r="M183" s="2021">
        <v>140</v>
      </c>
      <c r="N183" s="2078">
        <v>38.510000000000012</v>
      </c>
    </row>
    <row r="184" spans="1:14">
      <c r="A184" s="2249" t="s">
        <v>1425</v>
      </c>
      <c r="B184" s="2077" t="s">
        <v>3195</v>
      </c>
      <c r="C184" s="2020" t="s">
        <v>3269</v>
      </c>
      <c r="D184" s="2021" t="s">
        <v>3269</v>
      </c>
      <c r="E184" s="2078" t="s">
        <v>3269</v>
      </c>
      <c r="F184" s="2020" t="s">
        <v>3269</v>
      </c>
      <c r="G184" s="2021" t="s">
        <v>3269</v>
      </c>
      <c r="H184" s="2078" t="s">
        <v>3269</v>
      </c>
      <c r="I184" s="2020" t="s">
        <v>3269</v>
      </c>
      <c r="J184" s="2021" t="s">
        <v>3269</v>
      </c>
      <c r="K184" s="2078" t="s">
        <v>3269</v>
      </c>
      <c r="L184" s="2020">
        <v>0.31433410476752721</v>
      </c>
      <c r="M184" s="2021">
        <v>12517.81</v>
      </c>
      <c r="N184" s="2078">
        <v>3934.7746000000002</v>
      </c>
    </row>
    <row r="185" spans="1:14">
      <c r="A185" s="2249" t="s">
        <v>1425</v>
      </c>
      <c r="B185" s="2077" t="s">
        <v>3207</v>
      </c>
      <c r="C185" s="2020" t="s">
        <v>3269</v>
      </c>
      <c r="D185" s="2021" t="s">
        <v>3269</v>
      </c>
      <c r="E185" s="2078" t="s">
        <v>3269</v>
      </c>
      <c r="F185" s="2020" t="s">
        <v>3269</v>
      </c>
      <c r="G185" s="2021" t="s">
        <v>3269</v>
      </c>
      <c r="H185" s="2078" t="s">
        <v>3269</v>
      </c>
      <c r="I185" s="2020" t="s">
        <v>3269</v>
      </c>
      <c r="J185" s="2021" t="s">
        <v>3269</v>
      </c>
      <c r="K185" s="2078" t="s">
        <v>3269</v>
      </c>
      <c r="L185" s="2020">
        <v>0.22560830971672549</v>
      </c>
      <c r="M185" s="2021">
        <v>800.99</v>
      </c>
      <c r="N185" s="2078">
        <v>180.70999999999989</v>
      </c>
    </row>
    <row r="186" spans="1:14">
      <c r="A186" s="2248" t="s">
        <v>2077</v>
      </c>
      <c r="B186" s="2073" t="s">
        <v>5191</v>
      </c>
      <c r="C186" s="2074" t="s">
        <v>3269</v>
      </c>
      <c r="D186" s="2075" t="s">
        <v>3269</v>
      </c>
      <c r="E186" s="2076" t="s">
        <v>3269</v>
      </c>
      <c r="F186" s="2074">
        <v>0.47116143400175009</v>
      </c>
      <c r="G186" s="2075">
        <v>2159.83</v>
      </c>
      <c r="H186" s="2076">
        <v>1017.6286</v>
      </c>
      <c r="I186" s="2074">
        <v>0.53332727343557251</v>
      </c>
      <c r="J186" s="2075">
        <v>770.09</v>
      </c>
      <c r="K186" s="2076">
        <v>410.71</v>
      </c>
      <c r="L186" s="2074">
        <v>0.466381453431231</v>
      </c>
      <c r="M186" s="2075">
        <v>1383.76</v>
      </c>
      <c r="N186" s="2076">
        <v>645.36000000000013</v>
      </c>
    </row>
    <row r="187" spans="1:14">
      <c r="A187" s="2249" t="s">
        <v>2077</v>
      </c>
      <c r="B187" s="2077" t="s">
        <v>3197</v>
      </c>
      <c r="C187" s="2020" t="s">
        <v>3269</v>
      </c>
      <c r="D187" s="2021" t="s">
        <v>3269</v>
      </c>
      <c r="E187" s="2078" t="s">
        <v>3269</v>
      </c>
      <c r="F187" s="2020">
        <v>0.53216610923979679</v>
      </c>
      <c r="G187" s="2021">
        <v>840.16999999999985</v>
      </c>
      <c r="H187" s="2078">
        <v>447.11</v>
      </c>
      <c r="I187" s="2020">
        <v>0.53332727343557251</v>
      </c>
      <c r="J187" s="2021">
        <v>770.09</v>
      </c>
      <c r="K187" s="2078">
        <v>410.71</v>
      </c>
      <c r="L187" s="2020">
        <v>0.49270314202525778</v>
      </c>
      <c r="M187" s="2021">
        <v>1119.6600000000001</v>
      </c>
      <c r="N187" s="2078">
        <v>551.66000000000008</v>
      </c>
    </row>
    <row r="188" spans="1:14">
      <c r="A188" s="2249" t="s">
        <v>2077</v>
      </c>
      <c r="B188" s="2077" t="s">
        <v>3193</v>
      </c>
      <c r="C188" s="2020" t="s">
        <v>3269</v>
      </c>
      <c r="D188" s="2021" t="s">
        <v>3269</v>
      </c>
      <c r="E188" s="2078" t="s">
        <v>3269</v>
      </c>
      <c r="F188" s="2020" t="s">
        <v>3269</v>
      </c>
      <c r="G188" s="2021" t="s">
        <v>3269</v>
      </c>
      <c r="H188" s="2078" t="s">
        <v>3269</v>
      </c>
      <c r="I188" s="2020" t="s">
        <v>3269</v>
      </c>
      <c r="J188" s="2021" t="s">
        <v>3269</v>
      </c>
      <c r="K188" s="2078" t="s">
        <v>3269</v>
      </c>
      <c r="L188" s="2020">
        <v>0.35478985232866339</v>
      </c>
      <c r="M188" s="2021">
        <v>264.10000000000002</v>
      </c>
      <c r="N188" s="2078">
        <v>93.700000000000017</v>
      </c>
    </row>
    <row r="189" spans="1:14">
      <c r="A189" s="2249" t="s">
        <v>2077</v>
      </c>
      <c r="B189" s="2077" t="s">
        <v>3194</v>
      </c>
      <c r="C189" s="2020" t="s">
        <v>3269</v>
      </c>
      <c r="D189" s="2021" t="s">
        <v>3269</v>
      </c>
      <c r="E189" s="2078" t="s">
        <v>3269</v>
      </c>
      <c r="F189" s="2020">
        <v>0.59575432010873075</v>
      </c>
      <c r="G189" s="2021">
        <v>309.02</v>
      </c>
      <c r="H189" s="2078">
        <v>184.1</v>
      </c>
      <c r="I189" s="2020" t="s">
        <v>3269</v>
      </c>
      <c r="J189" s="2021" t="s">
        <v>3269</v>
      </c>
      <c r="K189" s="2078" t="s">
        <v>3269</v>
      </c>
      <c r="L189" s="2020" t="s">
        <v>3269</v>
      </c>
      <c r="M189" s="2021" t="s">
        <v>3269</v>
      </c>
      <c r="N189" s="2078" t="s">
        <v>3269</v>
      </c>
    </row>
    <row r="190" spans="1:14">
      <c r="A190" s="2249" t="s">
        <v>2077</v>
      </c>
      <c r="B190" s="2077" t="s">
        <v>3195</v>
      </c>
      <c r="C190" s="2020" t="s">
        <v>3269</v>
      </c>
      <c r="D190" s="2021" t="s">
        <v>3269</v>
      </c>
      <c r="E190" s="2078" t="s">
        <v>3269</v>
      </c>
      <c r="F190" s="2020">
        <v>0.38235039183091912</v>
      </c>
      <c r="G190" s="2021">
        <v>1010.64</v>
      </c>
      <c r="H190" s="2078">
        <v>386.41860000000003</v>
      </c>
      <c r="I190" s="2020" t="s">
        <v>3269</v>
      </c>
      <c r="J190" s="2021" t="s">
        <v>3269</v>
      </c>
      <c r="K190" s="2078" t="s">
        <v>3269</v>
      </c>
      <c r="L190" s="2020" t="s">
        <v>3269</v>
      </c>
      <c r="M190" s="2021" t="s">
        <v>3269</v>
      </c>
      <c r="N190" s="2078" t="s">
        <v>3269</v>
      </c>
    </row>
    <row r="191" spans="1:14">
      <c r="A191" s="2248" t="s">
        <v>2669</v>
      </c>
      <c r="B191" s="2073" t="s">
        <v>5191</v>
      </c>
      <c r="C191" s="2074" t="s">
        <v>3269</v>
      </c>
      <c r="D191" s="2075" t="s">
        <v>3269</v>
      </c>
      <c r="E191" s="2076" t="s">
        <v>3269</v>
      </c>
      <c r="F191" s="2074" t="s">
        <v>3269</v>
      </c>
      <c r="G191" s="2075" t="s">
        <v>3269</v>
      </c>
      <c r="H191" s="2076" t="s">
        <v>3269</v>
      </c>
      <c r="I191" s="2074" t="s">
        <v>3269</v>
      </c>
      <c r="J191" s="2075" t="s">
        <v>3269</v>
      </c>
      <c r="K191" s="2076" t="s">
        <v>3269</v>
      </c>
      <c r="L191" s="2074">
        <v>0.220560257467628</v>
      </c>
      <c r="M191" s="2075">
        <v>34592.30999999999</v>
      </c>
      <c r="N191" s="2076">
        <v>7629.6887999999999</v>
      </c>
    </row>
    <row r="192" spans="1:14">
      <c r="A192" s="2249" t="s">
        <v>2669</v>
      </c>
      <c r="B192" s="2077" t="s">
        <v>3480</v>
      </c>
      <c r="C192" s="2020" t="s">
        <v>3269</v>
      </c>
      <c r="D192" s="2021" t="s">
        <v>3269</v>
      </c>
      <c r="E192" s="2078" t="s">
        <v>3269</v>
      </c>
      <c r="F192" s="2020" t="s">
        <v>3269</v>
      </c>
      <c r="G192" s="2021" t="s">
        <v>3269</v>
      </c>
      <c r="H192" s="2078" t="s">
        <v>3269</v>
      </c>
      <c r="I192" s="2020" t="s">
        <v>3269</v>
      </c>
      <c r="J192" s="2021" t="s">
        <v>3269</v>
      </c>
      <c r="K192" s="2078" t="s">
        <v>3269</v>
      </c>
      <c r="L192" s="2020">
        <v>0.21265743834402009</v>
      </c>
      <c r="M192" s="2021">
        <v>30636.12</v>
      </c>
      <c r="N192" s="2078">
        <v>6514.9988000000012</v>
      </c>
    </row>
    <row r="193" spans="1:14">
      <c r="A193" s="2249" t="s">
        <v>2669</v>
      </c>
      <c r="B193" s="2077" t="s">
        <v>3193</v>
      </c>
      <c r="C193" s="2020" t="s">
        <v>3269</v>
      </c>
      <c r="D193" s="2021" t="s">
        <v>3269</v>
      </c>
      <c r="E193" s="2078" t="s">
        <v>3269</v>
      </c>
      <c r="F193" s="2020" t="s">
        <v>3269</v>
      </c>
      <c r="G193" s="2021" t="s">
        <v>3269</v>
      </c>
      <c r="H193" s="2078" t="s">
        <v>3269</v>
      </c>
      <c r="I193" s="2020" t="s">
        <v>3269</v>
      </c>
      <c r="J193" s="2021" t="s">
        <v>3269</v>
      </c>
      <c r="K193" s="2078" t="s">
        <v>3269</v>
      </c>
      <c r="L193" s="2020">
        <v>0.31338458482081027</v>
      </c>
      <c r="M193" s="2021">
        <v>1661.09</v>
      </c>
      <c r="N193" s="2078">
        <v>520.55999999999983</v>
      </c>
    </row>
    <row r="194" spans="1:14">
      <c r="A194" s="2249" t="s">
        <v>2669</v>
      </c>
      <c r="B194" s="2077" t="s">
        <v>3194</v>
      </c>
      <c r="C194" s="2020" t="s">
        <v>3269</v>
      </c>
      <c r="D194" s="2021" t="s">
        <v>3269</v>
      </c>
      <c r="E194" s="2078" t="s">
        <v>3269</v>
      </c>
      <c r="F194" s="2020" t="s">
        <v>3269</v>
      </c>
      <c r="G194" s="2021" t="s">
        <v>3269</v>
      </c>
      <c r="H194" s="2078" t="s">
        <v>3269</v>
      </c>
      <c r="I194" s="2020" t="s">
        <v>3269</v>
      </c>
      <c r="J194" s="2021" t="s">
        <v>3269</v>
      </c>
      <c r="K194" s="2078" t="s">
        <v>3269</v>
      </c>
      <c r="L194" s="2020">
        <v>1</v>
      </c>
      <c r="M194" s="2021">
        <v>-1.999999999998181E-2</v>
      </c>
      <c r="N194" s="2078">
        <v>-1.999999999998181E-2</v>
      </c>
    </row>
    <row r="195" spans="1:14">
      <c r="A195" s="2249" t="s">
        <v>2669</v>
      </c>
      <c r="B195" s="2077" t="s">
        <v>3195</v>
      </c>
      <c r="C195" s="2020" t="s">
        <v>3269</v>
      </c>
      <c r="D195" s="2021" t="s">
        <v>3269</v>
      </c>
      <c r="E195" s="2078" t="s">
        <v>3269</v>
      </c>
      <c r="F195" s="2020" t="s">
        <v>3269</v>
      </c>
      <c r="G195" s="2021" t="s">
        <v>3269</v>
      </c>
      <c r="H195" s="2078" t="s">
        <v>3269</v>
      </c>
      <c r="I195" s="2020" t="s">
        <v>3269</v>
      </c>
      <c r="J195" s="2021" t="s">
        <v>3269</v>
      </c>
      <c r="K195" s="2078" t="s">
        <v>3269</v>
      </c>
      <c r="L195" s="2020">
        <v>0.18771179378923389</v>
      </c>
      <c r="M195" s="2021">
        <v>1080.06</v>
      </c>
      <c r="N195" s="2078">
        <v>202.74</v>
      </c>
    </row>
    <row r="196" spans="1:14">
      <c r="A196" s="2249" t="s">
        <v>2669</v>
      </c>
      <c r="B196" s="2077" t="s">
        <v>3204</v>
      </c>
      <c r="C196" s="2020" t="s">
        <v>3269</v>
      </c>
      <c r="D196" s="2021" t="s">
        <v>3269</v>
      </c>
      <c r="E196" s="2078" t="s">
        <v>3269</v>
      </c>
      <c r="F196" s="2020" t="s">
        <v>3269</v>
      </c>
      <c r="G196" s="2021" t="s">
        <v>3269</v>
      </c>
      <c r="H196" s="2078" t="s">
        <v>3269</v>
      </c>
      <c r="I196" s="2020" t="s">
        <v>3269</v>
      </c>
      <c r="J196" s="2021" t="s">
        <v>3269</v>
      </c>
      <c r="K196" s="2078" t="s">
        <v>3269</v>
      </c>
      <c r="L196" s="2020">
        <v>0.32213224038319083</v>
      </c>
      <c r="M196" s="2021">
        <v>1215.06</v>
      </c>
      <c r="N196" s="2078">
        <v>391.40999999999991</v>
      </c>
    </row>
    <row r="197" spans="1:14">
      <c r="A197" s="2248" t="s">
        <v>1509</v>
      </c>
      <c r="B197" s="2073" t="s">
        <v>5191</v>
      </c>
      <c r="C197" s="2074" t="s">
        <v>3269</v>
      </c>
      <c r="D197" s="2075" t="s">
        <v>3269</v>
      </c>
      <c r="E197" s="2076" t="s">
        <v>3269</v>
      </c>
      <c r="F197" s="2074" t="s">
        <v>3269</v>
      </c>
      <c r="G197" s="2075" t="s">
        <v>3269</v>
      </c>
      <c r="H197" s="2076" t="s">
        <v>3269</v>
      </c>
      <c r="I197" s="2074" t="s">
        <v>3269</v>
      </c>
      <c r="J197" s="2075" t="s">
        <v>3269</v>
      </c>
      <c r="K197" s="2076" t="s">
        <v>3269</v>
      </c>
      <c r="L197" s="2074">
        <v>0.8451400183076937</v>
      </c>
      <c r="M197" s="2075">
        <v>2250.42</v>
      </c>
      <c r="N197" s="2076">
        <v>1901.92</v>
      </c>
    </row>
    <row r="198" spans="1:14">
      <c r="A198" s="2249" t="s">
        <v>1509</v>
      </c>
      <c r="B198" s="2077" t="s">
        <v>3201</v>
      </c>
      <c r="C198" s="2020" t="s">
        <v>3269</v>
      </c>
      <c r="D198" s="2021" t="s">
        <v>3269</v>
      </c>
      <c r="E198" s="2078" t="s">
        <v>3269</v>
      </c>
      <c r="F198" s="2020" t="s">
        <v>3269</v>
      </c>
      <c r="G198" s="2021" t="s">
        <v>3269</v>
      </c>
      <c r="H198" s="2078" t="s">
        <v>3269</v>
      </c>
      <c r="I198" s="2020" t="s">
        <v>3269</v>
      </c>
      <c r="J198" s="2021" t="s">
        <v>3269</v>
      </c>
      <c r="K198" s="2078" t="s">
        <v>3269</v>
      </c>
      <c r="L198" s="2020">
        <v>0.8451400183076937</v>
      </c>
      <c r="M198" s="2021">
        <v>2250.42</v>
      </c>
      <c r="N198" s="2078">
        <v>1901.92</v>
      </c>
    </row>
    <row r="199" spans="1:14">
      <c r="A199" s="2248" t="s">
        <v>2413</v>
      </c>
      <c r="B199" s="2073" t="s">
        <v>5191</v>
      </c>
      <c r="C199" s="2074">
        <v>0.23374985434502879</v>
      </c>
      <c r="D199" s="2075">
        <v>15962.38</v>
      </c>
      <c r="E199" s="2076">
        <v>3731.2040000000011</v>
      </c>
      <c r="F199" s="2074">
        <v>-0.50084778060578594</v>
      </c>
      <c r="G199" s="2075">
        <v>-750.43</v>
      </c>
      <c r="H199" s="2076">
        <v>375.85119999999989</v>
      </c>
      <c r="I199" s="2074">
        <v>0.27363114839172309</v>
      </c>
      <c r="J199" s="2075">
        <v>4239.32</v>
      </c>
      <c r="K199" s="2076">
        <v>1160.01</v>
      </c>
      <c r="L199" s="2074" t="s">
        <v>3269</v>
      </c>
      <c r="M199" s="2075" t="s">
        <v>3269</v>
      </c>
      <c r="N199" s="2076" t="s">
        <v>3269</v>
      </c>
    </row>
    <row r="200" spans="1:14">
      <c r="A200" s="2249" t="s">
        <v>2413</v>
      </c>
      <c r="B200" s="2077" t="s">
        <v>3480</v>
      </c>
      <c r="C200" s="2020">
        <v>0.56043284168422558</v>
      </c>
      <c r="D200" s="2021">
        <v>280.01</v>
      </c>
      <c r="E200" s="2078">
        <v>156.92679999999999</v>
      </c>
      <c r="F200" s="2020" t="s">
        <v>3269</v>
      </c>
      <c r="G200" s="2021" t="s">
        <v>3269</v>
      </c>
      <c r="H200" s="2078" t="s">
        <v>3269</v>
      </c>
      <c r="I200" s="2020" t="s">
        <v>3269</v>
      </c>
      <c r="J200" s="2021" t="s">
        <v>3269</v>
      </c>
      <c r="K200" s="2078" t="s">
        <v>3269</v>
      </c>
      <c r="L200" s="2020" t="s">
        <v>3269</v>
      </c>
      <c r="M200" s="2021" t="s">
        <v>3269</v>
      </c>
      <c r="N200" s="2078" t="s">
        <v>3269</v>
      </c>
    </row>
    <row r="201" spans="1:14">
      <c r="A201" s="2249" t="s">
        <v>2413</v>
      </c>
      <c r="B201" s="2077" t="s">
        <v>3481</v>
      </c>
      <c r="C201" s="2020">
        <v>1</v>
      </c>
      <c r="D201" s="2021">
        <v>6.9999999999936335E-2</v>
      </c>
      <c r="E201" s="2078">
        <v>6.9999999999936335E-2</v>
      </c>
      <c r="F201" s="2020">
        <v>-0.50084778060578594</v>
      </c>
      <c r="G201" s="2021">
        <v>-750.43</v>
      </c>
      <c r="H201" s="2078">
        <v>375.85119999999989</v>
      </c>
      <c r="I201" s="2020" t="s">
        <v>3269</v>
      </c>
      <c r="J201" s="2021" t="s">
        <v>3269</v>
      </c>
      <c r="K201" s="2078" t="s">
        <v>3269</v>
      </c>
      <c r="L201" s="2020" t="s">
        <v>3269</v>
      </c>
      <c r="M201" s="2021" t="s">
        <v>3269</v>
      </c>
      <c r="N201" s="2078" t="s">
        <v>3269</v>
      </c>
    </row>
    <row r="202" spans="1:14">
      <c r="A202" s="2249" t="s">
        <v>2413</v>
      </c>
      <c r="B202" s="2077" t="s">
        <v>3502</v>
      </c>
      <c r="C202" s="2020">
        <v>0.17234776155393611</v>
      </c>
      <c r="D202" s="2021">
        <v>9081.9700000000012</v>
      </c>
      <c r="E202" s="2078">
        <v>1565.2572000000009</v>
      </c>
      <c r="F202" s="2020" t="s">
        <v>3269</v>
      </c>
      <c r="G202" s="2021" t="s">
        <v>3269</v>
      </c>
      <c r="H202" s="2078" t="s">
        <v>3269</v>
      </c>
      <c r="I202" s="2020">
        <v>0.27363114839172309</v>
      </c>
      <c r="J202" s="2021">
        <v>4239.32</v>
      </c>
      <c r="K202" s="2078">
        <v>1160.01</v>
      </c>
      <c r="L202" s="2020" t="s">
        <v>3269</v>
      </c>
      <c r="M202" s="2021" t="s">
        <v>3269</v>
      </c>
      <c r="N202" s="2078" t="s">
        <v>3269</v>
      </c>
    </row>
    <row r="203" spans="1:14">
      <c r="A203" s="2249" t="s">
        <v>2413</v>
      </c>
      <c r="B203" s="2077" t="s">
        <v>3195</v>
      </c>
      <c r="C203" s="2020">
        <v>0.30437114507910967</v>
      </c>
      <c r="D203" s="2021">
        <v>6600.33</v>
      </c>
      <c r="E203" s="2078">
        <v>2008.95</v>
      </c>
      <c r="F203" s="2020" t="s">
        <v>3269</v>
      </c>
      <c r="G203" s="2021" t="s">
        <v>3269</v>
      </c>
      <c r="H203" s="2078" t="s">
        <v>3269</v>
      </c>
      <c r="I203" s="2020" t="s">
        <v>3269</v>
      </c>
      <c r="J203" s="2021" t="s">
        <v>3269</v>
      </c>
      <c r="K203" s="2078" t="s">
        <v>3269</v>
      </c>
      <c r="L203" s="2020" t="s">
        <v>3269</v>
      </c>
      <c r="M203" s="2021" t="s">
        <v>3269</v>
      </c>
      <c r="N203" s="2078" t="s">
        <v>3269</v>
      </c>
    </row>
    <row r="204" spans="1:14">
      <c r="A204" s="2248" t="s">
        <v>1845</v>
      </c>
      <c r="B204" s="2073" t="s">
        <v>5191</v>
      </c>
      <c r="C204" s="2074">
        <v>0.20551046057062711</v>
      </c>
      <c r="D204" s="2075">
        <v>2880.34</v>
      </c>
      <c r="E204" s="2076">
        <v>591.94000000000005</v>
      </c>
      <c r="F204" s="2074" t="s">
        <v>3269</v>
      </c>
      <c r="G204" s="2075" t="s">
        <v>3269</v>
      </c>
      <c r="H204" s="2076" t="s">
        <v>3269</v>
      </c>
      <c r="I204" s="2074">
        <v>0.24534975868742279</v>
      </c>
      <c r="J204" s="2075">
        <v>2940.17</v>
      </c>
      <c r="K204" s="2076">
        <v>721.36999999999989</v>
      </c>
      <c r="L204" s="2074">
        <v>0.13288687388824461</v>
      </c>
      <c r="M204" s="2075">
        <v>2940.17</v>
      </c>
      <c r="N204" s="2076">
        <v>390.71</v>
      </c>
    </row>
    <row r="205" spans="1:14">
      <c r="A205" s="2249" t="s">
        <v>1845</v>
      </c>
      <c r="B205" s="2077" t="s">
        <v>3502</v>
      </c>
      <c r="C205" s="2020">
        <v>0.20551046057062711</v>
      </c>
      <c r="D205" s="2021">
        <v>2880.34</v>
      </c>
      <c r="E205" s="2078">
        <v>591.94000000000005</v>
      </c>
      <c r="F205" s="2020" t="s">
        <v>3269</v>
      </c>
      <c r="G205" s="2021" t="s">
        <v>3269</v>
      </c>
      <c r="H205" s="2078" t="s">
        <v>3269</v>
      </c>
      <c r="I205" s="2020">
        <v>0.24534975868742279</v>
      </c>
      <c r="J205" s="2021">
        <v>2940.17</v>
      </c>
      <c r="K205" s="2078">
        <v>721.36999999999989</v>
      </c>
      <c r="L205" s="2020">
        <v>0.13288687388824461</v>
      </c>
      <c r="M205" s="2021">
        <v>2940.17</v>
      </c>
      <c r="N205" s="2078">
        <v>390.71</v>
      </c>
    </row>
    <row r="206" spans="1:14">
      <c r="A206" s="2248" t="s">
        <v>2209</v>
      </c>
      <c r="B206" s="2073" t="s">
        <v>5191</v>
      </c>
      <c r="C206" s="2074" t="s">
        <v>3269</v>
      </c>
      <c r="D206" s="2075" t="s">
        <v>3269</v>
      </c>
      <c r="E206" s="2076" t="s">
        <v>3269</v>
      </c>
      <c r="F206" s="2074">
        <v>0.20698165280261219</v>
      </c>
      <c r="G206" s="2075">
        <v>257.26</v>
      </c>
      <c r="H206" s="2076">
        <v>53.248100000000029</v>
      </c>
      <c r="I206" s="2074">
        <v>0.43610219962930658</v>
      </c>
      <c r="J206" s="2075">
        <v>1467.52</v>
      </c>
      <c r="K206" s="2076">
        <v>639.98869999999988</v>
      </c>
      <c r="L206" s="2074" t="s">
        <v>3269</v>
      </c>
      <c r="M206" s="2075" t="s">
        <v>3269</v>
      </c>
      <c r="N206" s="2076" t="s">
        <v>3269</v>
      </c>
    </row>
    <row r="207" spans="1:14">
      <c r="A207" s="2249" t="s">
        <v>2209</v>
      </c>
      <c r="B207" s="2077" t="s">
        <v>3480</v>
      </c>
      <c r="C207" s="2020" t="s">
        <v>3269</v>
      </c>
      <c r="D207" s="2021" t="s">
        <v>3269</v>
      </c>
      <c r="E207" s="2078" t="s">
        <v>3269</v>
      </c>
      <c r="F207" s="2020">
        <v>0.20698165280261219</v>
      </c>
      <c r="G207" s="2021">
        <v>257.26</v>
      </c>
      <c r="H207" s="2078">
        <v>53.248100000000029</v>
      </c>
      <c r="I207" s="2020">
        <v>0.39035347980434759</v>
      </c>
      <c r="J207" s="2021">
        <v>1118.31</v>
      </c>
      <c r="K207" s="2078">
        <v>436.53619999999978</v>
      </c>
      <c r="L207" s="2020" t="s">
        <v>3269</v>
      </c>
      <c r="M207" s="2021" t="s">
        <v>3269</v>
      </c>
      <c r="N207" s="2078" t="s">
        <v>3269</v>
      </c>
    </row>
    <row r="208" spans="1:14">
      <c r="A208" s="2249" t="s">
        <v>2209</v>
      </c>
      <c r="B208" s="2077" t="s">
        <v>3194</v>
      </c>
      <c r="C208" s="2020" t="s">
        <v>3269</v>
      </c>
      <c r="D208" s="2021" t="s">
        <v>3269</v>
      </c>
      <c r="E208" s="2078" t="s">
        <v>3269</v>
      </c>
      <c r="F208" s="2020" t="s">
        <v>3269</v>
      </c>
      <c r="G208" s="2021" t="s">
        <v>3269</v>
      </c>
      <c r="H208" s="2078" t="s">
        <v>3269</v>
      </c>
      <c r="I208" s="2020">
        <v>0.58260788637209715</v>
      </c>
      <c r="J208" s="2021">
        <v>349.21</v>
      </c>
      <c r="K208" s="2078">
        <v>203.45249999999999</v>
      </c>
      <c r="L208" s="2020" t="s">
        <v>3269</v>
      </c>
      <c r="M208" s="2021" t="s">
        <v>3269</v>
      </c>
      <c r="N208" s="2078" t="s">
        <v>3269</v>
      </c>
    </row>
    <row r="209" spans="1:14">
      <c r="A209" s="2248" t="s">
        <v>2057</v>
      </c>
      <c r="B209" s="2073" t="s">
        <v>5191</v>
      </c>
      <c r="C209" s="2074" t="s">
        <v>3269</v>
      </c>
      <c r="D209" s="2075" t="s">
        <v>3269</v>
      </c>
      <c r="E209" s="2076" t="s">
        <v>3269</v>
      </c>
      <c r="F209" s="2074" t="s">
        <v>3269</v>
      </c>
      <c r="G209" s="2075" t="s">
        <v>3269</v>
      </c>
      <c r="H209" s="2076" t="s">
        <v>3269</v>
      </c>
      <c r="I209" s="2074">
        <v>0.44074143525226872</v>
      </c>
      <c r="J209" s="2075">
        <v>3519.66</v>
      </c>
      <c r="K209" s="2076">
        <v>1551.26</v>
      </c>
      <c r="L209" s="2074" t="s">
        <v>3269</v>
      </c>
      <c r="M209" s="2075" t="s">
        <v>3269</v>
      </c>
      <c r="N209" s="2076" t="s">
        <v>3269</v>
      </c>
    </row>
    <row r="210" spans="1:14">
      <c r="A210" s="2249" t="s">
        <v>2057</v>
      </c>
      <c r="B210" s="2077" t="s">
        <v>3201</v>
      </c>
      <c r="C210" s="2020" t="s">
        <v>3269</v>
      </c>
      <c r="D210" s="2021" t="s">
        <v>3269</v>
      </c>
      <c r="E210" s="2078" t="s">
        <v>3269</v>
      </c>
      <c r="F210" s="2020" t="s">
        <v>3269</v>
      </c>
      <c r="G210" s="2021" t="s">
        <v>3269</v>
      </c>
      <c r="H210" s="2078" t="s">
        <v>3269</v>
      </c>
      <c r="I210" s="2020">
        <v>0.44074143525226872</v>
      </c>
      <c r="J210" s="2021">
        <v>3519.66</v>
      </c>
      <c r="K210" s="2078">
        <v>1551.26</v>
      </c>
      <c r="L210" s="2020" t="s">
        <v>3269</v>
      </c>
      <c r="M210" s="2021" t="s">
        <v>3269</v>
      </c>
      <c r="N210" s="2078" t="s">
        <v>3269</v>
      </c>
    </row>
    <row r="211" spans="1:14">
      <c r="A211" s="2248" t="s">
        <v>2171</v>
      </c>
      <c r="B211" s="2073" t="s">
        <v>5191</v>
      </c>
      <c r="C211" s="2074">
        <v>0.29209055799060241</v>
      </c>
      <c r="D211" s="2075">
        <v>9059.83</v>
      </c>
      <c r="E211" s="2076">
        <v>2646.2908000000002</v>
      </c>
      <c r="F211" s="2074" t="s">
        <v>3269</v>
      </c>
      <c r="G211" s="2075" t="s">
        <v>3269</v>
      </c>
      <c r="H211" s="2076" t="s">
        <v>3269</v>
      </c>
      <c r="I211" s="2074">
        <v>0.30865262455950743</v>
      </c>
      <c r="J211" s="2075">
        <v>6958.1200000000017</v>
      </c>
      <c r="K211" s="2076">
        <v>2147.6419999999998</v>
      </c>
      <c r="L211" s="2074" t="s">
        <v>3269</v>
      </c>
      <c r="M211" s="2075" t="s">
        <v>3269</v>
      </c>
      <c r="N211" s="2076" t="s">
        <v>3269</v>
      </c>
    </row>
    <row r="212" spans="1:14">
      <c r="A212" s="2249" t="s">
        <v>2171</v>
      </c>
      <c r="B212" s="2077" t="s">
        <v>3480</v>
      </c>
      <c r="C212" s="2020">
        <v>0.52925137988317883</v>
      </c>
      <c r="D212" s="2021">
        <v>559.82999999999993</v>
      </c>
      <c r="E212" s="2078">
        <v>296.29079999999999</v>
      </c>
      <c r="F212" s="2020" t="s">
        <v>3269</v>
      </c>
      <c r="G212" s="2021" t="s">
        <v>3269</v>
      </c>
      <c r="H212" s="2078" t="s">
        <v>3269</v>
      </c>
      <c r="I212" s="2020">
        <v>0.54555062307765478</v>
      </c>
      <c r="J212" s="2021">
        <v>630.74</v>
      </c>
      <c r="K212" s="2078">
        <v>344.10059999999999</v>
      </c>
      <c r="L212" s="2020" t="s">
        <v>3269</v>
      </c>
      <c r="M212" s="2021" t="s">
        <v>3269</v>
      </c>
      <c r="N212" s="2078" t="s">
        <v>3269</v>
      </c>
    </row>
    <row r="213" spans="1:14">
      <c r="A213" s="2249" t="s">
        <v>2171</v>
      </c>
      <c r="B213" s="2077" t="s">
        <v>3193</v>
      </c>
      <c r="C213" s="2020" t="s">
        <v>3269</v>
      </c>
      <c r="D213" s="2021" t="s">
        <v>3269</v>
      </c>
      <c r="E213" s="2078" t="s">
        <v>3269</v>
      </c>
      <c r="F213" s="2020" t="s">
        <v>3269</v>
      </c>
      <c r="G213" s="2021" t="s">
        <v>3269</v>
      </c>
      <c r="H213" s="2078" t="s">
        <v>3269</v>
      </c>
      <c r="I213" s="2020">
        <v>0.37280000000000002</v>
      </c>
      <c r="J213" s="2021">
        <v>75</v>
      </c>
      <c r="K213" s="2078">
        <v>27.96</v>
      </c>
      <c r="L213" s="2020" t="s">
        <v>3269</v>
      </c>
      <c r="M213" s="2021" t="s">
        <v>3269</v>
      </c>
      <c r="N213" s="2078" t="s">
        <v>3269</v>
      </c>
    </row>
    <row r="214" spans="1:14">
      <c r="A214" s="2249" t="s">
        <v>2171</v>
      </c>
      <c r="B214" s="2077" t="s">
        <v>3194</v>
      </c>
      <c r="C214" s="2020" t="s">
        <v>3269</v>
      </c>
      <c r="D214" s="2021" t="s">
        <v>3269</v>
      </c>
      <c r="E214" s="2078" t="s">
        <v>3269</v>
      </c>
      <c r="F214" s="2020" t="s">
        <v>3269</v>
      </c>
      <c r="G214" s="2021" t="s">
        <v>3269</v>
      </c>
      <c r="H214" s="2078" t="s">
        <v>3269</v>
      </c>
      <c r="I214" s="2020">
        <v>0.52994736842105261</v>
      </c>
      <c r="J214" s="2021">
        <v>95</v>
      </c>
      <c r="K214" s="2078">
        <v>50.344999999999999</v>
      </c>
      <c r="L214" s="2020" t="s">
        <v>3269</v>
      </c>
      <c r="M214" s="2021" t="s">
        <v>3269</v>
      </c>
      <c r="N214" s="2078" t="s">
        <v>3269</v>
      </c>
    </row>
    <row r="215" spans="1:14">
      <c r="A215" s="2249" t="s">
        <v>2171</v>
      </c>
      <c r="B215" s="2077" t="s">
        <v>3195</v>
      </c>
      <c r="C215" s="2020" t="s">
        <v>3269</v>
      </c>
      <c r="D215" s="2021" t="s">
        <v>3269</v>
      </c>
      <c r="E215" s="2078" t="s">
        <v>3269</v>
      </c>
      <c r="F215" s="2020" t="s">
        <v>3269</v>
      </c>
      <c r="G215" s="2021" t="s">
        <v>3269</v>
      </c>
      <c r="H215" s="2078" t="s">
        <v>3269</v>
      </c>
      <c r="I215" s="2020">
        <v>0.28861290322580652</v>
      </c>
      <c r="J215" s="2021">
        <v>37.200000000000003</v>
      </c>
      <c r="K215" s="2078">
        <v>10.7364</v>
      </c>
      <c r="L215" s="2020" t="s">
        <v>3269</v>
      </c>
      <c r="M215" s="2021" t="s">
        <v>3269</v>
      </c>
      <c r="N215" s="2078" t="s">
        <v>3269</v>
      </c>
    </row>
    <row r="216" spans="1:14">
      <c r="A216" s="2249" t="s">
        <v>2171</v>
      </c>
      <c r="B216" s="2077" t="s">
        <v>3206</v>
      </c>
      <c r="C216" s="2020">
        <v>0.27647058823529408</v>
      </c>
      <c r="D216" s="2021">
        <v>8500</v>
      </c>
      <c r="E216" s="2078">
        <v>2350</v>
      </c>
      <c r="F216" s="2020" t="s">
        <v>3269</v>
      </c>
      <c r="G216" s="2021" t="s">
        <v>3269</v>
      </c>
      <c r="H216" s="2078" t="s">
        <v>3269</v>
      </c>
      <c r="I216" s="2020">
        <v>0.28013881944648678</v>
      </c>
      <c r="J216" s="2021">
        <v>6120.18</v>
      </c>
      <c r="K216" s="2078">
        <v>1714.5</v>
      </c>
      <c r="L216" s="2020" t="s">
        <v>3269</v>
      </c>
      <c r="M216" s="2021" t="s">
        <v>3269</v>
      </c>
      <c r="N216" s="2078" t="s">
        <v>3269</v>
      </c>
    </row>
    <row r="217" spans="1:14">
      <c r="A217" s="2248" t="s">
        <v>2675</v>
      </c>
      <c r="B217" s="2073" t="s">
        <v>5191</v>
      </c>
      <c r="C217" s="2074" t="s">
        <v>3269</v>
      </c>
      <c r="D217" s="2075" t="s">
        <v>3269</v>
      </c>
      <c r="E217" s="2076" t="s">
        <v>3269</v>
      </c>
      <c r="F217" s="2074" t="s">
        <v>3269</v>
      </c>
      <c r="G217" s="2075" t="s">
        <v>3269</v>
      </c>
      <c r="H217" s="2076" t="s">
        <v>3269</v>
      </c>
      <c r="I217" s="2074">
        <v>0.64847614103217122</v>
      </c>
      <c r="J217" s="2075">
        <v>118700.86</v>
      </c>
      <c r="K217" s="2076">
        <v>76974.675629999998</v>
      </c>
      <c r="L217" s="2074">
        <v>0.49742561663441082</v>
      </c>
      <c r="M217" s="2075">
        <v>-6029.9099999999989</v>
      </c>
      <c r="N217" s="2076">
        <v>-2999.4316999999992</v>
      </c>
    </row>
    <row r="218" spans="1:14">
      <c r="A218" s="2249" t="s">
        <v>2675</v>
      </c>
      <c r="B218" s="2077" t="s">
        <v>3480</v>
      </c>
      <c r="C218" s="2020" t="s">
        <v>3269</v>
      </c>
      <c r="D218" s="2021" t="s">
        <v>3269</v>
      </c>
      <c r="E218" s="2078" t="s">
        <v>3269</v>
      </c>
      <c r="F218" s="2020" t="s">
        <v>3269</v>
      </c>
      <c r="G218" s="2021" t="s">
        <v>3269</v>
      </c>
      <c r="H218" s="2078" t="s">
        <v>3269</v>
      </c>
      <c r="I218" s="2020">
        <v>0.49920226212722019</v>
      </c>
      <c r="J218" s="2021">
        <v>30278.579999999991</v>
      </c>
      <c r="K218" s="2078">
        <v>15115.135630000001</v>
      </c>
      <c r="L218" s="2020">
        <v>0.49742561663441082</v>
      </c>
      <c r="M218" s="2021">
        <v>-6029.9099999999989</v>
      </c>
      <c r="N218" s="2078">
        <v>-2999.4316999999992</v>
      </c>
    </row>
    <row r="219" spans="1:14">
      <c r="A219" s="2249" t="s">
        <v>2675</v>
      </c>
      <c r="B219" s="2077" t="s">
        <v>3499</v>
      </c>
      <c r="C219" s="2020" t="s">
        <v>3269</v>
      </c>
      <c r="D219" s="2021" t="s">
        <v>3269</v>
      </c>
      <c r="E219" s="2078" t="s">
        <v>3269</v>
      </c>
      <c r="F219" s="2020" t="s">
        <v>3269</v>
      </c>
      <c r="G219" s="2021" t="s">
        <v>3269</v>
      </c>
      <c r="H219" s="2078" t="s">
        <v>3269</v>
      </c>
      <c r="I219" s="2020">
        <v>1</v>
      </c>
      <c r="J219" s="2021">
        <v>50050.13</v>
      </c>
      <c r="K219" s="2078">
        <v>50050.13</v>
      </c>
      <c r="L219" s="2020" t="s">
        <v>3269</v>
      </c>
      <c r="M219" s="2021" t="s">
        <v>3269</v>
      </c>
      <c r="N219" s="2078" t="s">
        <v>3269</v>
      </c>
    </row>
    <row r="220" spans="1:14">
      <c r="A220" s="2249" t="s">
        <v>2675</v>
      </c>
      <c r="B220" s="2077" t="s">
        <v>3193</v>
      </c>
      <c r="C220" s="2020" t="s">
        <v>3269</v>
      </c>
      <c r="D220" s="2021" t="s">
        <v>3269</v>
      </c>
      <c r="E220" s="2078" t="s">
        <v>3269</v>
      </c>
      <c r="F220" s="2020" t="s">
        <v>3269</v>
      </c>
      <c r="G220" s="2021" t="s">
        <v>3269</v>
      </c>
      <c r="H220" s="2078" t="s">
        <v>3269</v>
      </c>
      <c r="I220" s="2020">
        <v>0.17613333333333331</v>
      </c>
      <c r="J220" s="2021">
        <v>450</v>
      </c>
      <c r="K220" s="2078">
        <v>79.259999999999991</v>
      </c>
      <c r="L220" s="2020" t="s">
        <v>3269</v>
      </c>
      <c r="M220" s="2021" t="s">
        <v>3269</v>
      </c>
      <c r="N220" s="2078" t="s">
        <v>3269</v>
      </c>
    </row>
    <row r="221" spans="1:14">
      <c r="A221" s="2249" t="s">
        <v>2675</v>
      </c>
      <c r="B221" s="2077" t="s">
        <v>3195</v>
      </c>
      <c r="C221" s="2020" t="s">
        <v>3269</v>
      </c>
      <c r="D221" s="2021" t="s">
        <v>3269</v>
      </c>
      <c r="E221" s="2078" t="s">
        <v>3269</v>
      </c>
      <c r="F221" s="2020" t="s">
        <v>3269</v>
      </c>
      <c r="G221" s="2021" t="s">
        <v>3269</v>
      </c>
      <c r="H221" s="2078" t="s">
        <v>3269</v>
      </c>
      <c r="I221" s="2020">
        <v>0.38772499575930902</v>
      </c>
      <c r="J221" s="2021">
        <v>23522.11</v>
      </c>
      <c r="K221" s="2078">
        <v>9120.11</v>
      </c>
      <c r="L221" s="2020" t="s">
        <v>3269</v>
      </c>
      <c r="M221" s="2021" t="s">
        <v>3269</v>
      </c>
      <c r="N221" s="2078" t="s">
        <v>3269</v>
      </c>
    </row>
    <row r="222" spans="1:14">
      <c r="A222" s="2249" t="s">
        <v>2675</v>
      </c>
      <c r="B222" s="2077" t="s">
        <v>3207</v>
      </c>
      <c r="C222" s="2020" t="s">
        <v>3269</v>
      </c>
      <c r="D222" s="2021" t="s">
        <v>3269</v>
      </c>
      <c r="E222" s="2078" t="s">
        <v>3269</v>
      </c>
      <c r="F222" s="2020" t="s">
        <v>3269</v>
      </c>
      <c r="G222" s="2021" t="s">
        <v>3269</v>
      </c>
      <c r="H222" s="2078" t="s">
        <v>3269</v>
      </c>
      <c r="I222" s="2020">
        <v>0.1812522742992381</v>
      </c>
      <c r="J222" s="2021">
        <v>14400.04</v>
      </c>
      <c r="K222" s="2078">
        <v>2610.0400000000009</v>
      </c>
      <c r="L222" s="2020" t="s">
        <v>3269</v>
      </c>
      <c r="M222" s="2021" t="s">
        <v>3269</v>
      </c>
      <c r="N222" s="2078" t="s">
        <v>3269</v>
      </c>
    </row>
    <row r="223" spans="1:14">
      <c r="A223" s="2248" t="s">
        <v>1135</v>
      </c>
      <c r="B223" s="2073" t="s">
        <v>5191</v>
      </c>
      <c r="C223" s="2074">
        <v>0.22034173027882689</v>
      </c>
      <c r="D223" s="2075">
        <v>14250.42</v>
      </c>
      <c r="E223" s="2076">
        <v>3139.9622000000008</v>
      </c>
      <c r="F223" s="2074">
        <v>0.40308111213520198</v>
      </c>
      <c r="G223" s="2075">
        <v>12097.45</v>
      </c>
      <c r="H223" s="2076">
        <v>4876.2535999999991</v>
      </c>
      <c r="I223" s="2074">
        <v>0.14721620313488959</v>
      </c>
      <c r="J223" s="2075">
        <v>-1074.3599999999999</v>
      </c>
      <c r="K223" s="2076">
        <v>-158.16319999999999</v>
      </c>
      <c r="L223" s="2074">
        <v>1</v>
      </c>
      <c r="M223" s="2075">
        <v>677.7700000000001</v>
      </c>
      <c r="N223" s="2076">
        <v>677.7700000000001</v>
      </c>
    </row>
    <row r="224" spans="1:14">
      <c r="A224" s="2249" t="s">
        <v>1135</v>
      </c>
      <c r="B224" s="2077" t="s">
        <v>3480</v>
      </c>
      <c r="C224" s="2020">
        <v>0.41281027102396728</v>
      </c>
      <c r="D224" s="2021">
        <v>8197.43</v>
      </c>
      <c r="E224" s="2078">
        <v>3383.9833000000008</v>
      </c>
      <c r="F224" s="2020">
        <v>0.35028365769294229</v>
      </c>
      <c r="G224" s="2021">
        <v>12847.88</v>
      </c>
      <c r="H224" s="2078">
        <v>4500.402399999999</v>
      </c>
      <c r="I224" s="2020">
        <v>0.14721620313488959</v>
      </c>
      <c r="J224" s="2021">
        <v>-1074.3599999999999</v>
      </c>
      <c r="K224" s="2078">
        <v>-158.16319999999999</v>
      </c>
      <c r="L224" s="2020" t="s">
        <v>3269</v>
      </c>
      <c r="M224" s="2021" t="s">
        <v>3269</v>
      </c>
      <c r="N224" s="2078" t="s">
        <v>3269</v>
      </c>
    </row>
    <row r="225" spans="1:14">
      <c r="A225" s="2249" t="s">
        <v>1135</v>
      </c>
      <c r="B225" s="2077" t="s">
        <v>3481</v>
      </c>
      <c r="C225" s="2020">
        <v>-0.48452546666666663</v>
      </c>
      <c r="D225" s="2021">
        <v>750</v>
      </c>
      <c r="E225" s="2078">
        <v>-363.39409999999998</v>
      </c>
      <c r="F225" s="2020">
        <v>-0.50084778060578594</v>
      </c>
      <c r="G225" s="2021">
        <v>-750.43</v>
      </c>
      <c r="H225" s="2078">
        <v>375.85119999999989</v>
      </c>
      <c r="I225" s="2020" t="s">
        <v>3269</v>
      </c>
      <c r="J225" s="2021" t="s">
        <v>3269</v>
      </c>
      <c r="K225" s="2078" t="s">
        <v>3269</v>
      </c>
      <c r="L225" s="2020" t="s">
        <v>3269</v>
      </c>
      <c r="M225" s="2021" t="s">
        <v>3269</v>
      </c>
      <c r="N225" s="2078" t="s">
        <v>3269</v>
      </c>
    </row>
    <row r="226" spans="1:14">
      <c r="A226" s="2249" t="s">
        <v>1135</v>
      </c>
      <c r="B226" s="2077" t="s">
        <v>3499</v>
      </c>
      <c r="C226" s="2020" t="s">
        <v>3269</v>
      </c>
      <c r="D226" s="2021" t="s">
        <v>3269</v>
      </c>
      <c r="E226" s="2078" t="s">
        <v>3269</v>
      </c>
      <c r="F226" s="2020" t="s">
        <v>3269</v>
      </c>
      <c r="G226" s="2021" t="s">
        <v>3269</v>
      </c>
      <c r="H226" s="2078" t="s">
        <v>3269</v>
      </c>
      <c r="I226" s="2020" t="s">
        <v>3269</v>
      </c>
      <c r="J226" s="2021" t="s">
        <v>3269</v>
      </c>
      <c r="K226" s="2078" t="s">
        <v>3269</v>
      </c>
      <c r="L226" s="2020">
        <v>1</v>
      </c>
      <c r="M226" s="2021">
        <v>677.7700000000001</v>
      </c>
      <c r="N226" s="2078">
        <v>677.7700000000001</v>
      </c>
    </row>
    <row r="227" spans="1:14">
      <c r="A227" s="2249" t="s">
        <v>1135</v>
      </c>
      <c r="B227" s="2077" t="s">
        <v>3195</v>
      </c>
      <c r="C227" s="2020">
        <v>2.2510508222719629E-2</v>
      </c>
      <c r="D227" s="2021">
        <v>5302.99</v>
      </c>
      <c r="E227" s="2078">
        <v>119.373</v>
      </c>
      <c r="F227" s="2020" t="s">
        <v>3269</v>
      </c>
      <c r="G227" s="2021">
        <v>0</v>
      </c>
      <c r="H227" s="2078">
        <v>0</v>
      </c>
      <c r="I227" s="2020" t="s">
        <v>3269</v>
      </c>
      <c r="J227" s="2021" t="s">
        <v>3269</v>
      </c>
      <c r="K227" s="2078" t="s">
        <v>3269</v>
      </c>
      <c r="L227" s="2020" t="s">
        <v>3269</v>
      </c>
      <c r="M227" s="2021" t="s">
        <v>3269</v>
      </c>
      <c r="N227" s="2078" t="s">
        <v>3269</v>
      </c>
    </row>
    <row r="228" spans="1:14">
      <c r="A228" s="2248" t="s">
        <v>2291</v>
      </c>
      <c r="B228" s="2073" t="s">
        <v>5191</v>
      </c>
      <c r="C228" s="2074" t="s">
        <v>3269</v>
      </c>
      <c r="D228" s="2075" t="s">
        <v>3269</v>
      </c>
      <c r="E228" s="2076" t="s">
        <v>3269</v>
      </c>
      <c r="F228" s="2074">
        <v>0.18751017241095161</v>
      </c>
      <c r="G228" s="2075">
        <v>22450.43</v>
      </c>
      <c r="H228" s="2076">
        <v>4209.6840000000002</v>
      </c>
      <c r="I228" s="2074" t="s">
        <v>3269</v>
      </c>
      <c r="J228" s="2075" t="s">
        <v>3269</v>
      </c>
      <c r="K228" s="2076" t="s">
        <v>3269</v>
      </c>
      <c r="L228" s="2074" t="s">
        <v>3269</v>
      </c>
      <c r="M228" s="2075" t="s">
        <v>3269</v>
      </c>
      <c r="N228" s="2076" t="s">
        <v>3269</v>
      </c>
    </row>
    <row r="229" spans="1:14">
      <c r="A229" s="2249" t="s">
        <v>2291</v>
      </c>
      <c r="B229" s="2077" t="s">
        <v>3481</v>
      </c>
      <c r="C229" s="2020" t="s">
        <v>3269</v>
      </c>
      <c r="D229" s="2021" t="s">
        <v>3269</v>
      </c>
      <c r="E229" s="2078" t="s">
        <v>3269</v>
      </c>
      <c r="F229" s="2020">
        <v>3.6457770844583098E-2</v>
      </c>
      <c r="G229" s="2021">
        <v>4000.08</v>
      </c>
      <c r="H229" s="2078">
        <v>145.83399999999989</v>
      </c>
      <c r="I229" s="2020" t="s">
        <v>3269</v>
      </c>
      <c r="J229" s="2021" t="s">
        <v>3269</v>
      </c>
      <c r="K229" s="2078" t="s">
        <v>3269</v>
      </c>
      <c r="L229" s="2020" t="s">
        <v>3269</v>
      </c>
      <c r="M229" s="2021" t="s">
        <v>3269</v>
      </c>
      <c r="N229" s="2078" t="s">
        <v>3269</v>
      </c>
    </row>
    <row r="230" spans="1:14">
      <c r="A230" s="2249" t="s">
        <v>2291</v>
      </c>
      <c r="B230" s="2077" t="s">
        <v>3207</v>
      </c>
      <c r="C230" s="2020" t="s">
        <v>3269</v>
      </c>
      <c r="D230" s="2021" t="s">
        <v>3269</v>
      </c>
      <c r="E230" s="2078" t="s">
        <v>3269</v>
      </c>
      <c r="F230" s="2020">
        <v>0.22025869427951231</v>
      </c>
      <c r="G230" s="2021">
        <v>18450.349999999999</v>
      </c>
      <c r="H230" s="2078">
        <v>4063.85</v>
      </c>
      <c r="I230" s="2020" t="s">
        <v>3269</v>
      </c>
      <c r="J230" s="2021" t="s">
        <v>3269</v>
      </c>
      <c r="K230" s="2078" t="s">
        <v>3269</v>
      </c>
      <c r="L230" s="2020" t="s">
        <v>3269</v>
      </c>
      <c r="M230" s="2021" t="s">
        <v>3269</v>
      </c>
      <c r="N230" s="2078" t="s">
        <v>3269</v>
      </c>
    </row>
    <row r="231" spans="1:14">
      <c r="A231" s="2248" t="s">
        <v>1371</v>
      </c>
      <c r="B231" s="2073" t="s">
        <v>5191</v>
      </c>
      <c r="C231" s="2074" t="s">
        <v>3269</v>
      </c>
      <c r="D231" s="2075" t="s">
        <v>3269</v>
      </c>
      <c r="E231" s="2076" t="s">
        <v>3269</v>
      </c>
      <c r="F231" s="2074" t="s">
        <v>3269</v>
      </c>
      <c r="G231" s="2075" t="s">
        <v>3269</v>
      </c>
      <c r="H231" s="2076" t="s">
        <v>3269</v>
      </c>
      <c r="I231" s="2074">
        <v>0.25299318405990662</v>
      </c>
      <c r="J231" s="2075">
        <v>92805.979999999981</v>
      </c>
      <c r="K231" s="2076">
        <v>23479.28038</v>
      </c>
      <c r="L231" s="2074">
        <v>0.22412163122497589</v>
      </c>
      <c r="M231" s="2075">
        <v>105453.02</v>
      </c>
      <c r="N231" s="2076">
        <v>23634.302860000011</v>
      </c>
    </row>
    <row r="232" spans="1:14">
      <c r="A232" s="2249" t="s">
        <v>1371</v>
      </c>
      <c r="B232" s="2077" t="s">
        <v>3480</v>
      </c>
      <c r="C232" s="2020" t="s">
        <v>3269</v>
      </c>
      <c r="D232" s="2021" t="s">
        <v>3269</v>
      </c>
      <c r="E232" s="2078" t="s">
        <v>3269</v>
      </c>
      <c r="F232" s="2020" t="s">
        <v>3269</v>
      </c>
      <c r="G232" s="2021" t="s">
        <v>3269</v>
      </c>
      <c r="H232" s="2078" t="s">
        <v>3269</v>
      </c>
      <c r="I232" s="2020">
        <v>0.27087038559391219</v>
      </c>
      <c r="J232" s="2021">
        <v>62597.979999999989</v>
      </c>
      <c r="K232" s="2078">
        <v>16955.938979999999</v>
      </c>
      <c r="L232" s="2020">
        <v>0.21997927760123029</v>
      </c>
      <c r="M232" s="2021">
        <v>95193.13</v>
      </c>
      <c r="N232" s="2078">
        <v>20940.515970000011</v>
      </c>
    </row>
    <row r="233" spans="1:14">
      <c r="A233" s="2249" t="s">
        <v>1371</v>
      </c>
      <c r="B233" s="2077" t="s">
        <v>3196</v>
      </c>
      <c r="C233" s="2020" t="s">
        <v>3269</v>
      </c>
      <c r="D233" s="2021" t="s">
        <v>3269</v>
      </c>
      <c r="E233" s="2078" t="s">
        <v>3269</v>
      </c>
      <c r="F233" s="2020" t="s">
        <v>3269</v>
      </c>
      <c r="G233" s="2021" t="s">
        <v>3269</v>
      </c>
      <c r="H233" s="2078" t="s">
        <v>3269</v>
      </c>
      <c r="I233" s="2020" t="s">
        <v>3269</v>
      </c>
      <c r="J233" s="2021" t="s">
        <v>3269</v>
      </c>
      <c r="K233" s="2078" t="s">
        <v>3269</v>
      </c>
      <c r="L233" s="2020">
        <v>0.74835533333333326</v>
      </c>
      <c r="M233" s="2021">
        <v>45</v>
      </c>
      <c r="N233" s="2078">
        <v>33.675989999999999</v>
      </c>
    </row>
    <row r="234" spans="1:14">
      <c r="A234" s="2249" t="s">
        <v>1371</v>
      </c>
      <c r="B234" s="2077" t="s">
        <v>3193</v>
      </c>
      <c r="C234" s="2020" t="s">
        <v>3269</v>
      </c>
      <c r="D234" s="2021" t="s">
        <v>3269</v>
      </c>
      <c r="E234" s="2078" t="s">
        <v>3269</v>
      </c>
      <c r="F234" s="2020" t="s">
        <v>3269</v>
      </c>
      <c r="G234" s="2021" t="s">
        <v>3269</v>
      </c>
      <c r="H234" s="2078" t="s">
        <v>3269</v>
      </c>
      <c r="I234" s="2020">
        <v>0.21982323232323239</v>
      </c>
      <c r="J234" s="2021">
        <v>396</v>
      </c>
      <c r="K234" s="2078">
        <v>87.050000000000011</v>
      </c>
      <c r="L234" s="2020">
        <v>0.26754297269969668</v>
      </c>
      <c r="M234" s="2021">
        <v>395.59999999999991</v>
      </c>
      <c r="N234" s="2078">
        <v>105.84</v>
      </c>
    </row>
    <row r="235" spans="1:14">
      <c r="A235" s="2249" t="s">
        <v>1371</v>
      </c>
      <c r="B235" s="2077" t="s">
        <v>3195</v>
      </c>
      <c r="C235" s="2020" t="s">
        <v>3269</v>
      </c>
      <c r="D235" s="2021" t="s">
        <v>3269</v>
      </c>
      <c r="E235" s="2078" t="s">
        <v>3269</v>
      </c>
      <c r="F235" s="2020" t="s">
        <v>3269</v>
      </c>
      <c r="G235" s="2021" t="s">
        <v>3269</v>
      </c>
      <c r="H235" s="2078" t="s">
        <v>3269</v>
      </c>
      <c r="I235" s="2020">
        <v>0.21589599490138209</v>
      </c>
      <c r="J235" s="2021">
        <v>29812</v>
      </c>
      <c r="K235" s="2078">
        <v>6436.291400000001</v>
      </c>
      <c r="L235" s="2020">
        <v>0.25644057075939652</v>
      </c>
      <c r="M235" s="2021">
        <v>6703.35</v>
      </c>
      <c r="N235" s="2078">
        <v>1719.0109000000009</v>
      </c>
    </row>
    <row r="236" spans="1:14">
      <c r="A236" s="2249" t="s">
        <v>1371</v>
      </c>
      <c r="B236" s="2077" t="s">
        <v>3207</v>
      </c>
      <c r="C236" s="2020" t="s">
        <v>3269</v>
      </c>
      <c r="D236" s="2021" t="s">
        <v>3269</v>
      </c>
      <c r="E236" s="2078" t="s">
        <v>3269</v>
      </c>
      <c r="F236" s="2020" t="s">
        <v>3269</v>
      </c>
      <c r="G236" s="2021" t="s">
        <v>3269</v>
      </c>
      <c r="H236" s="2078" t="s">
        <v>3269</v>
      </c>
      <c r="I236" s="2020" t="s">
        <v>3269</v>
      </c>
      <c r="J236" s="2021" t="s">
        <v>3269</v>
      </c>
      <c r="K236" s="2078" t="s">
        <v>3269</v>
      </c>
      <c r="L236" s="2020">
        <v>0.26806036059744409</v>
      </c>
      <c r="M236" s="2021">
        <v>3115.94</v>
      </c>
      <c r="N236" s="2078">
        <v>835.26</v>
      </c>
    </row>
    <row r="237" spans="1:14">
      <c r="A237" s="2248" t="s">
        <v>1311</v>
      </c>
      <c r="B237" s="2073" t="s">
        <v>5191</v>
      </c>
      <c r="C237" s="2074" t="s">
        <v>3269</v>
      </c>
      <c r="D237" s="2075" t="s">
        <v>3269</v>
      </c>
      <c r="E237" s="2076" t="s">
        <v>3269</v>
      </c>
      <c r="F237" s="2074" t="s">
        <v>3269</v>
      </c>
      <c r="G237" s="2075" t="s">
        <v>3269</v>
      </c>
      <c r="H237" s="2076" t="s">
        <v>3269</v>
      </c>
      <c r="I237" s="2074">
        <v>0.29404586876093791</v>
      </c>
      <c r="J237" s="2075">
        <v>4359.83</v>
      </c>
      <c r="K237" s="2076">
        <v>1281.99</v>
      </c>
      <c r="L237" s="2074" t="s">
        <v>3269</v>
      </c>
      <c r="M237" s="2075" t="s">
        <v>3269</v>
      </c>
      <c r="N237" s="2076" t="s">
        <v>3269</v>
      </c>
    </row>
    <row r="238" spans="1:14">
      <c r="A238" s="2249" t="s">
        <v>1311</v>
      </c>
      <c r="B238" s="2077" t="s">
        <v>3502</v>
      </c>
      <c r="C238" s="2020" t="s">
        <v>3269</v>
      </c>
      <c r="D238" s="2021" t="s">
        <v>3269</v>
      </c>
      <c r="E238" s="2078" t="s">
        <v>3269</v>
      </c>
      <c r="F238" s="2020" t="s">
        <v>3269</v>
      </c>
      <c r="G238" s="2021" t="s">
        <v>3269</v>
      </c>
      <c r="H238" s="2078" t="s">
        <v>3269</v>
      </c>
      <c r="I238" s="2020">
        <v>0.29404586876093791</v>
      </c>
      <c r="J238" s="2021">
        <v>4359.83</v>
      </c>
      <c r="K238" s="2078">
        <v>1281.99</v>
      </c>
      <c r="L238" s="2020" t="s">
        <v>3269</v>
      </c>
      <c r="M238" s="2021" t="s">
        <v>3269</v>
      </c>
      <c r="N238" s="2078" t="s">
        <v>3269</v>
      </c>
    </row>
    <row r="239" spans="1:14">
      <c r="A239" s="2248" t="s">
        <v>1613</v>
      </c>
      <c r="B239" s="2073" t="s">
        <v>5191</v>
      </c>
      <c r="C239" s="2074">
        <v>0.37320621567519252</v>
      </c>
      <c r="D239" s="2075">
        <v>4441.0300000000007</v>
      </c>
      <c r="E239" s="2076">
        <v>1657.42</v>
      </c>
      <c r="F239" s="2074">
        <v>0.3699995646362052</v>
      </c>
      <c r="G239" s="2075">
        <v>6201.71</v>
      </c>
      <c r="H239" s="2076">
        <v>2294.63</v>
      </c>
      <c r="I239" s="2074">
        <v>0.30296561740616612</v>
      </c>
      <c r="J239" s="2075">
        <v>5687.18</v>
      </c>
      <c r="K239" s="2076">
        <v>1723.02</v>
      </c>
      <c r="L239" s="2074">
        <v>0.32406096556613112</v>
      </c>
      <c r="M239" s="2075">
        <v>9592.2999999999993</v>
      </c>
      <c r="N239" s="2076">
        <v>3108.4899999999989</v>
      </c>
    </row>
    <row r="240" spans="1:14">
      <c r="A240" s="2249" t="s">
        <v>1613</v>
      </c>
      <c r="B240" s="2077" t="s">
        <v>3193</v>
      </c>
      <c r="C240" s="2020" t="s">
        <v>3269</v>
      </c>
      <c r="D240" s="2021" t="s">
        <v>3269</v>
      </c>
      <c r="E240" s="2078" t="s">
        <v>3269</v>
      </c>
      <c r="F240" s="2020">
        <v>0.42799242055609299</v>
      </c>
      <c r="G240" s="2021">
        <v>1746.83</v>
      </c>
      <c r="H240" s="2078">
        <v>747.63</v>
      </c>
      <c r="I240" s="2020">
        <v>0.37678566275143571</v>
      </c>
      <c r="J240" s="2021">
        <v>693.02</v>
      </c>
      <c r="K240" s="2078">
        <v>261.11999999999989</v>
      </c>
      <c r="L240" s="2020">
        <v>0.39511567280418419</v>
      </c>
      <c r="M240" s="2021">
        <v>1219.82</v>
      </c>
      <c r="N240" s="2078">
        <v>481.97</v>
      </c>
    </row>
    <row r="241" spans="1:14">
      <c r="A241" s="2249" t="s">
        <v>1613</v>
      </c>
      <c r="B241" s="2077" t="s">
        <v>3194</v>
      </c>
      <c r="C241" s="2020">
        <v>0.43733611499224839</v>
      </c>
      <c r="D241" s="2021">
        <v>522.47</v>
      </c>
      <c r="E241" s="2078">
        <v>228.495</v>
      </c>
      <c r="F241" s="2020" t="s">
        <v>3269</v>
      </c>
      <c r="G241" s="2021" t="s">
        <v>3269</v>
      </c>
      <c r="H241" s="2078" t="s">
        <v>3269</v>
      </c>
      <c r="I241" s="2020" t="s">
        <v>3269</v>
      </c>
      <c r="J241" s="2021" t="s">
        <v>3269</v>
      </c>
      <c r="K241" s="2078" t="s">
        <v>3269</v>
      </c>
      <c r="L241" s="2020">
        <v>0.45997799148366098</v>
      </c>
      <c r="M241" s="2021">
        <v>209.01</v>
      </c>
      <c r="N241" s="2078">
        <v>96.139999999999986</v>
      </c>
    </row>
    <row r="242" spans="1:14">
      <c r="A242" s="2249" t="s">
        <v>1613</v>
      </c>
      <c r="B242" s="2077" t="s">
        <v>3195</v>
      </c>
      <c r="C242" s="2020">
        <v>0.36465563880609198</v>
      </c>
      <c r="D242" s="2021">
        <v>3918.5600000000009</v>
      </c>
      <c r="E242" s="2078">
        <v>1428.925</v>
      </c>
      <c r="F242" s="2020">
        <v>0.3472596343784794</v>
      </c>
      <c r="G242" s="2021">
        <v>4454.88</v>
      </c>
      <c r="H242" s="2078">
        <v>1547</v>
      </c>
      <c r="I242" s="2020">
        <v>0.29272189917824021</v>
      </c>
      <c r="J242" s="2021">
        <v>4994.16</v>
      </c>
      <c r="K242" s="2078">
        <v>1461.9</v>
      </c>
      <c r="L242" s="2020">
        <v>0.30763706864114382</v>
      </c>
      <c r="M242" s="2021">
        <v>7840.0499999999984</v>
      </c>
      <c r="N242" s="2078">
        <v>2411.889999999999</v>
      </c>
    </row>
    <row r="243" spans="1:14">
      <c r="A243" s="2249" t="s">
        <v>1613</v>
      </c>
      <c r="B243" s="2077" t="s">
        <v>3206</v>
      </c>
      <c r="C243" s="2020" t="s">
        <v>3269</v>
      </c>
      <c r="D243" s="2021" t="s">
        <v>3269</v>
      </c>
      <c r="E243" s="2078" t="s">
        <v>3269</v>
      </c>
      <c r="F243" s="2020" t="s">
        <v>3269</v>
      </c>
      <c r="G243" s="2021" t="s">
        <v>3269</v>
      </c>
      <c r="H243" s="2078" t="s">
        <v>3269</v>
      </c>
      <c r="I243" s="2020" t="s">
        <v>3269</v>
      </c>
      <c r="J243" s="2021" t="s">
        <v>3269</v>
      </c>
      <c r="K243" s="2078" t="s">
        <v>3269</v>
      </c>
      <c r="L243" s="2020">
        <v>0.36636571640591181</v>
      </c>
      <c r="M243" s="2021">
        <v>323.42</v>
      </c>
      <c r="N243" s="2078">
        <v>118.49</v>
      </c>
    </row>
    <row r="244" spans="1:14">
      <c r="A244" s="2248" t="s">
        <v>1787</v>
      </c>
      <c r="B244" s="2073" t="s">
        <v>5191</v>
      </c>
      <c r="C244" s="2074">
        <v>0.41504292076718619</v>
      </c>
      <c r="D244" s="2075">
        <v>1113.68</v>
      </c>
      <c r="E244" s="2076">
        <v>462.22500000000002</v>
      </c>
      <c r="F244" s="2074">
        <v>0.46118222350064719</v>
      </c>
      <c r="G244" s="2075">
        <v>1390.6</v>
      </c>
      <c r="H244" s="2076">
        <v>641.32000000000005</v>
      </c>
      <c r="I244" s="2074">
        <v>0.37108957656929448</v>
      </c>
      <c r="J244" s="2075">
        <v>4429.0600000000004</v>
      </c>
      <c r="K244" s="2076">
        <v>1643.578</v>
      </c>
      <c r="L244" s="2074">
        <v>0.38393124721326821</v>
      </c>
      <c r="M244" s="2075">
        <v>4104.2700000000004</v>
      </c>
      <c r="N244" s="2076">
        <v>1575.7574999999999</v>
      </c>
    </row>
    <row r="245" spans="1:14">
      <c r="A245" s="2249" t="s">
        <v>1787</v>
      </c>
      <c r="B245" s="2077" t="s">
        <v>3480</v>
      </c>
      <c r="C245" s="2020" t="s">
        <v>3269</v>
      </c>
      <c r="D245" s="2021" t="s">
        <v>3269</v>
      </c>
      <c r="E245" s="2078" t="s">
        <v>3269</v>
      </c>
      <c r="F245" s="2020" t="s">
        <v>3269</v>
      </c>
      <c r="G245" s="2021" t="s">
        <v>3269</v>
      </c>
      <c r="H245" s="2078" t="s">
        <v>3269</v>
      </c>
      <c r="I245" s="2020">
        <v>0.61280379680817776</v>
      </c>
      <c r="J245" s="2021">
        <v>383.48</v>
      </c>
      <c r="K245" s="2078">
        <v>234.99799999999999</v>
      </c>
      <c r="L245" s="2020">
        <v>8.7907915694336453E-2</v>
      </c>
      <c r="M245" s="2021">
        <v>269.97000000000003</v>
      </c>
      <c r="N245" s="2078">
        <v>23.732500000000019</v>
      </c>
    </row>
    <row r="246" spans="1:14">
      <c r="A246" s="2249" t="s">
        <v>1787</v>
      </c>
      <c r="B246" s="2077" t="s">
        <v>3193</v>
      </c>
      <c r="C246" s="2020">
        <v>0.40929654315018821</v>
      </c>
      <c r="D246" s="2021">
        <v>289.57</v>
      </c>
      <c r="E246" s="2078">
        <v>118.52</v>
      </c>
      <c r="F246" s="2020">
        <v>0.4977895554904383</v>
      </c>
      <c r="G246" s="2021">
        <v>784.91000000000008</v>
      </c>
      <c r="H246" s="2078">
        <v>390.72</v>
      </c>
      <c r="I246" s="2020">
        <v>0.52170929601254745</v>
      </c>
      <c r="J246" s="2021">
        <v>663.07999999999993</v>
      </c>
      <c r="K246" s="2078">
        <v>345.93499999999989</v>
      </c>
      <c r="L246" s="2020">
        <v>0.43286235867367029</v>
      </c>
      <c r="M246" s="2021">
        <v>1473.54</v>
      </c>
      <c r="N246" s="2078">
        <v>637.84</v>
      </c>
    </row>
    <row r="247" spans="1:14">
      <c r="A247" s="2249" t="s">
        <v>1787</v>
      </c>
      <c r="B247" s="2077" t="s">
        <v>3194</v>
      </c>
      <c r="C247" s="2020">
        <v>0.49845550465083988</v>
      </c>
      <c r="D247" s="2021">
        <v>288.12</v>
      </c>
      <c r="E247" s="2078">
        <v>143.61500000000001</v>
      </c>
      <c r="F247" s="2020">
        <v>0.45348039215686281</v>
      </c>
      <c r="G247" s="2021">
        <v>102</v>
      </c>
      <c r="H247" s="2078">
        <v>46.255000000000003</v>
      </c>
      <c r="I247" s="2020">
        <v>0.4305700312675379</v>
      </c>
      <c r="J247" s="2021">
        <v>374.19</v>
      </c>
      <c r="K247" s="2078">
        <v>161.11500000000001</v>
      </c>
      <c r="L247" s="2020" t="s">
        <v>3269</v>
      </c>
      <c r="M247" s="2021" t="s">
        <v>3269</v>
      </c>
      <c r="N247" s="2078" t="s">
        <v>3269</v>
      </c>
    </row>
    <row r="248" spans="1:14">
      <c r="A248" s="2249" t="s">
        <v>1787</v>
      </c>
      <c r="B248" s="2077" t="s">
        <v>3195</v>
      </c>
      <c r="C248" s="2020">
        <v>0.37330920352991659</v>
      </c>
      <c r="D248" s="2021">
        <v>535.99</v>
      </c>
      <c r="E248" s="2078">
        <v>200.09</v>
      </c>
      <c r="F248" s="2020">
        <v>0.36577548896071871</v>
      </c>
      <c r="G248" s="2021">
        <v>365.06000000000012</v>
      </c>
      <c r="H248" s="2078">
        <v>133.53</v>
      </c>
      <c r="I248" s="2020">
        <v>0.29474953001564891</v>
      </c>
      <c r="J248" s="2021">
        <v>2920.3100000000009</v>
      </c>
      <c r="K248" s="2078">
        <v>860.75999999999976</v>
      </c>
      <c r="L248" s="2020">
        <v>0.34020413126004778</v>
      </c>
      <c r="M248" s="2021">
        <v>1480.42</v>
      </c>
      <c r="N248" s="2078">
        <v>503.64499999999992</v>
      </c>
    </row>
    <row r="249" spans="1:14">
      <c r="A249" s="2249" t="s">
        <v>1787</v>
      </c>
      <c r="B249" s="2077" t="s">
        <v>3206</v>
      </c>
      <c r="C249" s="2020" t="s">
        <v>3269</v>
      </c>
      <c r="D249" s="2021" t="s">
        <v>3269</v>
      </c>
      <c r="E249" s="2078" t="s">
        <v>3269</v>
      </c>
      <c r="F249" s="2020">
        <v>0.51082016879463321</v>
      </c>
      <c r="G249" s="2021">
        <v>138.63</v>
      </c>
      <c r="H249" s="2078">
        <v>70.814999999999998</v>
      </c>
      <c r="I249" s="2020">
        <v>0.46329545454545462</v>
      </c>
      <c r="J249" s="2021">
        <v>88</v>
      </c>
      <c r="K249" s="2078">
        <v>40.770000000000003</v>
      </c>
      <c r="L249" s="2020">
        <v>0.46634254946952308</v>
      </c>
      <c r="M249" s="2021">
        <v>880.34</v>
      </c>
      <c r="N249" s="2078">
        <v>410.54</v>
      </c>
    </row>
    <row r="250" spans="1:14">
      <c r="A250" s="2248" t="s">
        <v>1323</v>
      </c>
      <c r="B250" s="2073" t="s">
        <v>5191</v>
      </c>
      <c r="C250" s="2074">
        <v>0.35815329931555889</v>
      </c>
      <c r="D250" s="2075">
        <v>15501.7</v>
      </c>
      <c r="E250" s="2076">
        <v>5551.9849999999997</v>
      </c>
      <c r="F250" s="2074">
        <v>0.41624495712486292</v>
      </c>
      <c r="G250" s="2075">
        <v>23952.11</v>
      </c>
      <c r="H250" s="2076">
        <v>9969.9449999999997</v>
      </c>
      <c r="I250" s="2074">
        <v>0.34818433470457438</v>
      </c>
      <c r="J250" s="2075">
        <v>22444.39</v>
      </c>
      <c r="K250" s="2076">
        <v>7814.7850000000017</v>
      </c>
      <c r="L250" s="2074">
        <v>0.34563736108985771</v>
      </c>
      <c r="M250" s="2075">
        <v>19670.09</v>
      </c>
      <c r="N250" s="2076">
        <v>6798.7179999999989</v>
      </c>
    </row>
    <row r="251" spans="1:14">
      <c r="A251" s="2249" t="s">
        <v>1323</v>
      </c>
      <c r="B251" s="2077" t="s">
        <v>3480</v>
      </c>
      <c r="C251" s="2020" t="s">
        <v>3269</v>
      </c>
      <c r="D251" s="2021" t="s">
        <v>3269</v>
      </c>
      <c r="E251" s="2078" t="s">
        <v>3269</v>
      </c>
      <c r="F251" s="2020" t="s">
        <v>3269</v>
      </c>
      <c r="G251" s="2021" t="s">
        <v>3269</v>
      </c>
      <c r="H251" s="2078" t="s">
        <v>3269</v>
      </c>
      <c r="I251" s="2020">
        <v>0.5335675253708041</v>
      </c>
      <c r="J251" s="2021">
        <v>12.81</v>
      </c>
      <c r="K251" s="2078">
        <v>6.8350000000000009</v>
      </c>
      <c r="L251" s="2020" t="s">
        <v>3269</v>
      </c>
      <c r="M251" s="2021" t="s">
        <v>3269</v>
      </c>
      <c r="N251" s="2078" t="s">
        <v>3269</v>
      </c>
    </row>
    <row r="252" spans="1:14">
      <c r="A252" s="2249" t="s">
        <v>1323</v>
      </c>
      <c r="B252" s="2077" t="s">
        <v>3481</v>
      </c>
      <c r="C252" s="2020" t="s">
        <v>3269</v>
      </c>
      <c r="D252" s="2021" t="s">
        <v>3269</v>
      </c>
      <c r="E252" s="2078" t="s">
        <v>3269</v>
      </c>
      <c r="F252" s="2020" t="s">
        <v>3269</v>
      </c>
      <c r="G252" s="2021" t="s">
        <v>3269</v>
      </c>
      <c r="H252" s="2078" t="s">
        <v>3269</v>
      </c>
      <c r="I252" s="2020" t="s">
        <v>3269</v>
      </c>
      <c r="J252" s="2021" t="s">
        <v>3269</v>
      </c>
      <c r="K252" s="2078" t="s">
        <v>3269</v>
      </c>
      <c r="L252" s="2020">
        <v>0.56221687500000006</v>
      </c>
      <c r="M252" s="2021">
        <v>-1600</v>
      </c>
      <c r="N252" s="2078">
        <v>-899.54700000000003</v>
      </c>
    </row>
    <row r="253" spans="1:14">
      <c r="A253" s="2249" t="s">
        <v>1323</v>
      </c>
      <c r="B253" s="2077" t="s">
        <v>3201</v>
      </c>
      <c r="C253" s="2020" t="s">
        <v>3269</v>
      </c>
      <c r="D253" s="2021" t="s">
        <v>3269</v>
      </c>
      <c r="E253" s="2078" t="s">
        <v>3269</v>
      </c>
      <c r="F253" s="2020" t="s">
        <v>3269</v>
      </c>
      <c r="G253" s="2021" t="s">
        <v>3269</v>
      </c>
      <c r="H253" s="2078" t="s">
        <v>3269</v>
      </c>
      <c r="I253" s="2020" t="s">
        <v>3269</v>
      </c>
      <c r="J253" s="2021" t="s">
        <v>3269</v>
      </c>
      <c r="K253" s="2078" t="s">
        <v>3269</v>
      </c>
      <c r="L253" s="2020">
        <v>0.41310740941278901</v>
      </c>
      <c r="M253" s="2021">
        <v>941.91000000000008</v>
      </c>
      <c r="N253" s="2078">
        <v>389.11000000000013</v>
      </c>
    </row>
    <row r="254" spans="1:14">
      <c r="A254" s="2249" t="s">
        <v>1323</v>
      </c>
      <c r="B254" s="2077" t="s">
        <v>3502</v>
      </c>
      <c r="C254" s="2020">
        <v>0.25618362595638511</v>
      </c>
      <c r="D254" s="2021">
        <v>3839.98</v>
      </c>
      <c r="E254" s="2078">
        <v>983.73999999999978</v>
      </c>
      <c r="F254" s="2020">
        <v>0.2682044671886723</v>
      </c>
      <c r="G254" s="2021">
        <v>1039.58</v>
      </c>
      <c r="H254" s="2078">
        <v>278.81999999999988</v>
      </c>
      <c r="I254" s="2020">
        <v>0.30577431976177921</v>
      </c>
      <c r="J254" s="2021">
        <v>5369.8099999999986</v>
      </c>
      <c r="K254" s="2078">
        <v>1641.95</v>
      </c>
      <c r="L254" s="2020">
        <v>0.18337769435512399</v>
      </c>
      <c r="M254" s="2021">
        <v>1299.94</v>
      </c>
      <c r="N254" s="2078">
        <v>238.37999999999991</v>
      </c>
    </row>
    <row r="255" spans="1:14">
      <c r="A255" s="2249" t="s">
        <v>1323</v>
      </c>
      <c r="B255" s="2077" t="s">
        <v>3193</v>
      </c>
      <c r="C255" s="2020">
        <v>0.42769250836992923</v>
      </c>
      <c r="D255" s="2021">
        <v>229.99</v>
      </c>
      <c r="E255" s="2078">
        <v>98.365000000000009</v>
      </c>
      <c r="F255" s="2020">
        <v>0.46362323669887823</v>
      </c>
      <c r="G255" s="2021">
        <v>180.06</v>
      </c>
      <c r="H255" s="2078">
        <v>83.48</v>
      </c>
      <c r="I255" s="2020">
        <v>0.39997221450402898</v>
      </c>
      <c r="J255" s="2021">
        <v>71.98</v>
      </c>
      <c r="K255" s="2078">
        <v>28.79000000000001</v>
      </c>
      <c r="L255" s="2020" t="s">
        <v>3269</v>
      </c>
      <c r="M255" s="2021" t="s">
        <v>3269</v>
      </c>
      <c r="N255" s="2078" t="s">
        <v>3269</v>
      </c>
    </row>
    <row r="256" spans="1:14">
      <c r="A256" s="2249" t="s">
        <v>1323</v>
      </c>
      <c r="B256" s="2077" t="s">
        <v>3194</v>
      </c>
      <c r="C256" s="2020">
        <v>0.4771570478614236</v>
      </c>
      <c r="D256" s="2021">
        <v>3897.92</v>
      </c>
      <c r="E256" s="2078">
        <v>1859.92</v>
      </c>
      <c r="F256" s="2020">
        <v>0.46535654789865061</v>
      </c>
      <c r="G256" s="2021">
        <v>3895.83</v>
      </c>
      <c r="H256" s="2078">
        <v>1812.95</v>
      </c>
      <c r="I256" s="2020">
        <v>0.40716609676816301</v>
      </c>
      <c r="J256" s="2021">
        <v>6632.7599999999984</v>
      </c>
      <c r="K256" s="2078">
        <v>2700.6350000000002</v>
      </c>
      <c r="L256" s="2020">
        <v>0.45662685610830073</v>
      </c>
      <c r="M256" s="2021">
        <v>8053.14</v>
      </c>
      <c r="N256" s="2078">
        <v>3677.28</v>
      </c>
    </row>
    <row r="257" spans="1:14">
      <c r="A257" s="2249" t="s">
        <v>1323</v>
      </c>
      <c r="B257" s="2077" t="s">
        <v>3195</v>
      </c>
      <c r="C257" s="2020">
        <v>0.34643294694185278</v>
      </c>
      <c r="D257" s="2021">
        <v>7533.81</v>
      </c>
      <c r="E257" s="2078">
        <v>2609.96</v>
      </c>
      <c r="F257" s="2020">
        <v>0.41380495672264272</v>
      </c>
      <c r="G257" s="2021">
        <v>18836.64</v>
      </c>
      <c r="H257" s="2078">
        <v>7794.6949999999997</v>
      </c>
      <c r="I257" s="2020">
        <v>0.33058644098736989</v>
      </c>
      <c r="J257" s="2021">
        <v>10189.09</v>
      </c>
      <c r="K257" s="2078">
        <v>3368.375</v>
      </c>
      <c r="L257" s="2020">
        <v>0.30919946059716991</v>
      </c>
      <c r="M257" s="2021">
        <v>10975.1</v>
      </c>
      <c r="N257" s="2078">
        <v>3393.494999999999</v>
      </c>
    </row>
    <row r="258" spans="1:14">
      <c r="A258" s="2249" t="s">
        <v>1323</v>
      </c>
      <c r="B258" s="2077" t="s">
        <v>3204</v>
      </c>
      <c r="C258" s="2020" t="s">
        <v>3269</v>
      </c>
      <c r="D258" s="2021" t="s">
        <v>3269</v>
      </c>
      <c r="E258" s="2078" t="s">
        <v>3269</v>
      </c>
      <c r="F258" s="2020" t="s">
        <v>3269</v>
      </c>
      <c r="G258" s="2021" t="s">
        <v>3269</v>
      </c>
      <c r="H258" s="2078" t="s">
        <v>3269</v>
      </c>
      <c r="I258" s="2020">
        <v>0.40609741574371799</v>
      </c>
      <c r="J258" s="2021">
        <v>167.94</v>
      </c>
      <c r="K258" s="2078">
        <v>68.2</v>
      </c>
      <c r="L258" s="2020" t="s">
        <v>3269</v>
      </c>
      <c r="M258" s="2021" t="s">
        <v>3269</v>
      </c>
      <c r="N258" s="2078" t="s">
        <v>3269</v>
      </c>
    </row>
    <row r="259" spans="1:14">
      <c r="A259" s="2248" t="s">
        <v>2069</v>
      </c>
      <c r="B259" s="2073" t="s">
        <v>5191</v>
      </c>
      <c r="C259" s="2074">
        <v>0.3425395049643406</v>
      </c>
      <c r="D259" s="2075">
        <v>858.12</v>
      </c>
      <c r="E259" s="2076">
        <v>293.93999999999988</v>
      </c>
      <c r="F259" s="2074">
        <v>0.31212385591678882</v>
      </c>
      <c r="G259" s="2075">
        <v>59980.34</v>
      </c>
      <c r="H259" s="2076">
        <v>18721.294999999998</v>
      </c>
      <c r="I259" s="2074" t="s">
        <v>3269</v>
      </c>
      <c r="J259" s="2075" t="s">
        <v>3269</v>
      </c>
      <c r="K259" s="2076" t="s">
        <v>3269</v>
      </c>
      <c r="L259" s="2074" t="s">
        <v>3269</v>
      </c>
      <c r="M259" s="2075">
        <v>0</v>
      </c>
      <c r="N259" s="2076">
        <v>-3802.56</v>
      </c>
    </row>
    <row r="260" spans="1:14">
      <c r="A260" s="2249" t="s">
        <v>2069</v>
      </c>
      <c r="B260" s="2077" t="s">
        <v>3193</v>
      </c>
      <c r="C260" s="2020">
        <v>0.3425395049643406</v>
      </c>
      <c r="D260" s="2021">
        <v>858.12</v>
      </c>
      <c r="E260" s="2078">
        <v>293.93999999999988</v>
      </c>
      <c r="F260" s="2020">
        <v>0.30512174443295498</v>
      </c>
      <c r="G260" s="2021">
        <v>14283.61</v>
      </c>
      <c r="H260" s="2078">
        <v>4358.24</v>
      </c>
      <c r="I260" s="2020" t="s">
        <v>3269</v>
      </c>
      <c r="J260" s="2021" t="s">
        <v>3269</v>
      </c>
      <c r="K260" s="2078" t="s">
        <v>3269</v>
      </c>
      <c r="L260" s="2020" t="s">
        <v>3269</v>
      </c>
      <c r="M260" s="2021" t="s">
        <v>3269</v>
      </c>
      <c r="N260" s="2078" t="s">
        <v>3269</v>
      </c>
    </row>
    <row r="261" spans="1:14">
      <c r="A261" s="2249" t="s">
        <v>2069</v>
      </c>
      <c r="B261" s="2077" t="s">
        <v>3194</v>
      </c>
      <c r="C261" s="2020" t="s">
        <v>3269</v>
      </c>
      <c r="D261" s="2021" t="s">
        <v>3269</v>
      </c>
      <c r="E261" s="2078" t="s">
        <v>3269</v>
      </c>
      <c r="F261" s="2020">
        <v>0.43008217468187637</v>
      </c>
      <c r="G261" s="2021">
        <v>2307.2800000000002</v>
      </c>
      <c r="H261" s="2078">
        <v>992.31999999999971</v>
      </c>
      <c r="I261" s="2020" t="s">
        <v>3269</v>
      </c>
      <c r="J261" s="2021" t="s">
        <v>3269</v>
      </c>
      <c r="K261" s="2078" t="s">
        <v>3269</v>
      </c>
      <c r="L261" s="2020" t="s">
        <v>3269</v>
      </c>
      <c r="M261" s="2021" t="s">
        <v>3269</v>
      </c>
      <c r="N261" s="2078" t="s">
        <v>3269</v>
      </c>
    </row>
    <row r="262" spans="1:14">
      <c r="A262" s="2249" t="s">
        <v>2069</v>
      </c>
      <c r="B262" s="2077" t="s">
        <v>3195</v>
      </c>
      <c r="C262" s="2020" t="s">
        <v>3269</v>
      </c>
      <c r="D262" s="2021" t="s">
        <v>3269</v>
      </c>
      <c r="E262" s="2078" t="s">
        <v>3269</v>
      </c>
      <c r="F262" s="2020">
        <v>0.30657831007313407</v>
      </c>
      <c r="G262" s="2021">
        <v>42283.96</v>
      </c>
      <c r="H262" s="2078">
        <v>12963.344999999999</v>
      </c>
      <c r="I262" s="2020" t="s">
        <v>3269</v>
      </c>
      <c r="J262" s="2021" t="s">
        <v>3269</v>
      </c>
      <c r="K262" s="2078" t="s">
        <v>3269</v>
      </c>
      <c r="L262" s="2020" t="s">
        <v>3269</v>
      </c>
      <c r="M262" s="2021" t="s">
        <v>3269</v>
      </c>
      <c r="N262" s="2078" t="s">
        <v>3269</v>
      </c>
    </row>
    <row r="263" spans="1:14">
      <c r="A263" s="2249" t="s">
        <v>2069</v>
      </c>
      <c r="B263" s="2077" t="s">
        <v>3209</v>
      </c>
      <c r="C263" s="2020" t="s">
        <v>3269</v>
      </c>
      <c r="D263" s="2021" t="s">
        <v>3269</v>
      </c>
      <c r="E263" s="2078" t="s">
        <v>3269</v>
      </c>
      <c r="F263" s="2020" t="s">
        <v>3269</v>
      </c>
      <c r="G263" s="2021" t="s">
        <v>3269</v>
      </c>
      <c r="H263" s="2078" t="s">
        <v>3269</v>
      </c>
      <c r="I263" s="2020" t="s">
        <v>3269</v>
      </c>
      <c r="J263" s="2021" t="s">
        <v>3269</v>
      </c>
      <c r="K263" s="2078" t="s">
        <v>3269</v>
      </c>
      <c r="L263" s="2020" t="s">
        <v>3269</v>
      </c>
      <c r="M263" s="2021">
        <v>0</v>
      </c>
      <c r="N263" s="2078">
        <v>-3802.56</v>
      </c>
    </row>
    <row r="264" spans="1:14">
      <c r="A264" s="2249" t="s">
        <v>2069</v>
      </c>
      <c r="B264" s="2077" t="s">
        <v>3204</v>
      </c>
      <c r="C264" s="2020" t="s">
        <v>3269</v>
      </c>
      <c r="D264" s="2021" t="s">
        <v>3269</v>
      </c>
      <c r="E264" s="2078" t="s">
        <v>3269</v>
      </c>
      <c r="F264" s="2020">
        <v>0.36851531899881512</v>
      </c>
      <c r="G264" s="2021">
        <v>1105.49</v>
      </c>
      <c r="H264" s="2078">
        <v>407.39</v>
      </c>
      <c r="I264" s="2020" t="s">
        <v>3269</v>
      </c>
      <c r="J264" s="2021" t="s">
        <v>3269</v>
      </c>
      <c r="K264" s="2078" t="s">
        <v>3269</v>
      </c>
      <c r="L264" s="2020" t="s">
        <v>3269</v>
      </c>
      <c r="M264" s="2021" t="s">
        <v>3269</v>
      </c>
      <c r="N264" s="2078" t="s">
        <v>3269</v>
      </c>
    </row>
    <row r="265" spans="1:14">
      <c r="A265" s="2248" t="s">
        <v>2679</v>
      </c>
      <c r="B265" s="2073" t="s">
        <v>5191</v>
      </c>
      <c r="C265" s="2074">
        <v>0.2398635450768935</v>
      </c>
      <c r="D265" s="2075">
        <v>21809.4</v>
      </c>
      <c r="E265" s="2076">
        <v>5231.28</v>
      </c>
      <c r="F265" s="2074" t="s">
        <v>3269</v>
      </c>
      <c r="G265" s="2075" t="s">
        <v>3269</v>
      </c>
      <c r="H265" s="2076" t="s">
        <v>3269</v>
      </c>
      <c r="I265" s="2074" t="s">
        <v>3269</v>
      </c>
      <c r="J265" s="2075" t="s">
        <v>3269</v>
      </c>
      <c r="K265" s="2076" t="s">
        <v>3269</v>
      </c>
      <c r="L265" s="2074" t="s">
        <v>3269</v>
      </c>
      <c r="M265" s="2075" t="s">
        <v>3269</v>
      </c>
      <c r="N265" s="2076" t="s">
        <v>3269</v>
      </c>
    </row>
    <row r="266" spans="1:14">
      <c r="A266" s="2249" t="s">
        <v>2679</v>
      </c>
      <c r="B266" s="2077" t="s">
        <v>3481</v>
      </c>
      <c r="C266" s="2020">
        <v>1</v>
      </c>
      <c r="D266" s="2021">
        <v>-0.44999999999993179</v>
      </c>
      <c r="E266" s="2078">
        <v>-0.44999999999993179</v>
      </c>
      <c r="F266" s="2020" t="s">
        <v>3269</v>
      </c>
      <c r="G266" s="2021" t="s">
        <v>3269</v>
      </c>
      <c r="H266" s="2078" t="s">
        <v>3269</v>
      </c>
      <c r="I266" s="2020" t="s">
        <v>3269</v>
      </c>
      <c r="J266" s="2021" t="s">
        <v>3269</v>
      </c>
      <c r="K266" s="2078" t="s">
        <v>3269</v>
      </c>
      <c r="L266" s="2020" t="s">
        <v>3269</v>
      </c>
      <c r="M266" s="2021" t="s">
        <v>3269</v>
      </c>
      <c r="N266" s="2078" t="s">
        <v>3269</v>
      </c>
    </row>
    <row r="267" spans="1:14">
      <c r="A267" s="2249" t="s">
        <v>2679</v>
      </c>
      <c r="B267" s="2077" t="s">
        <v>3502</v>
      </c>
      <c r="C267" s="2020">
        <v>0.23987922888052879</v>
      </c>
      <c r="D267" s="2021">
        <v>21809.85</v>
      </c>
      <c r="E267" s="2078">
        <v>5231.7299999999996</v>
      </c>
      <c r="F267" s="2020" t="s">
        <v>3269</v>
      </c>
      <c r="G267" s="2021" t="s">
        <v>3269</v>
      </c>
      <c r="H267" s="2078" t="s">
        <v>3269</v>
      </c>
      <c r="I267" s="2020" t="s">
        <v>3269</v>
      </c>
      <c r="J267" s="2021" t="s">
        <v>3269</v>
      </c>
      <c r="K267" s="2078" t="s">
        <v>3269</v>
      </c>
      <c r="L267" s="2020" t="s">
        <v>3269</v>
      </c>
      <c r="M267" s="2021" t="s">
        <v>3269</v>
      </c>
      <c r="N267" s="2078" t="s">
        <v>3269</v>
      </c>
    </row>
    <row r="268" spans="1:14">
      <c r="A268" s="2248" t="s">
        <v>2259</v>
      </c>
      <c r="B268" s="2073" t="s">
        <v>5191</v>
      </c>
      <c r="C268" s="2074">
        <v>0.22134022996936681</v>
      </c>
      <c r="D268" s="2075">
        <v>55832.684920000007</v>
      </c>
      <c r="E268" s="2076">
        <v>12358.019319999999</v>
      </c>
      <c r="F268" s="2074" t="s">
        <v>3269</v>
      </c>
      <c r="G268" s="2075" t="s">
        <v>3269</v>
      </c>
      <c r="H268" s="2076" t="s">
        <v>3269</v>
      </c>
      <c r="I268" s="2074">
        <v>0.37432721156943338</v>
      </c>
      <c r="J268" s="2075">
        <v>6322.1211999999996</v>
      </c>
      <c r="K268" s="2076">
        <v>2366.5419999999999</v>
      </c>
      <c r="L268" s="2074" t="s">
        <v>3269</v>
      </c>
      <c r="M268" s="2075" t="s">
        <v>3269</v>
      </c>
      <c r="N268" s="2076" t="s">
        <v>3269</v>
      </c>
    </row>
    <row r="269" spans="1:14">
      <c r="A269" s="2249" t="s">
        <v>2259</v>
      </c>
      <c r="B269" s="2077" t="s">
        <v>3480</v>
      </c>
      <c r="C269" s="2020">
        <v>0.14256596849762759</v>
      </c>
      <c r="D269" s="2021">
        <v>4005.7491</v>
      </c>
      <c r="E269" s="2078">
        <v>571.08349999999996</v>
      </c>
      <c r="F269" s="2020" t="s">
        <v>3269</v>
      </c>
      <c r="G269" s="2021" t="s">
        <v>3269</v>
      </c>
      <c r="H269" s="2078" t="s">
        <v>3269</v>
      </c>
      <c r="I269" s="2020">
        <v>0.30838431064446797</v>
      </c>
      <c r="J269" s="2021">
        <v>4311.4033499999996</v>
      </c>
      <c r="K269" s="2078">
        <v>1329.56915</v>
      </c>
      <c r="L269" s="2020" t="s">
        <v>3269</v>
      </c>
      <c r="M269" s="2021" t="s">
        <v>3269</v>
      </c>
      <c r="N269" s="2078" t="s">
        <v>3269</v>
      </c>
    </row>
    <row r="270" spans="1:14">
      <c r="A270" s="2249" t="s">
        <v>2259</v>
      </c>
      <c r="B270" s="2077" t="s">
        <v>3196</v>
      </c>
      <c r="C270" s="2020" t="s">
        <v>3269</v>
      </c>
      <c r="D270" s="2021" t="s">
        <v>3269</v>
      </c>
      <c r="E270" s="2078" t="s">
        <v>3269</v>
      </c>
      <c r="F270" s="2020" t="s">
        <v>3269</v>
      </c>
      <c r="G270" s="2021" t="s">
        <v>3269</v>
      </c>
      <c r="H270" s="2078" t="s">
        <v>3269</v>
      </c>
      <c r="I270" s="2020">
        <v>0.5164770941885729</v>
      </c>
      <c r="J270" s="2021">
        <v>1946.51585</v>
      </c>
      <c r="K270" s="2078">
        <v>1005.3308500000001</v>
      </c>
      <c r="L270" s="2020" t="s">
        <v>3269</v>
      </c>
      <c r="M270" s="2021" t="s">
        <v>3269</v>
      </c>
      <c r="N270" s="2078" t="s">
        <v>3269</v>
      </c>
    </row>
    <row r="271" spans="1:14">
      <c r="A271" s="2249" t="s">
        <v>2259</v>
      </c>
      <c r="B271" s="2077" t="s">
        <v>3197</v>
      </c>
      <c r="C271" s="2020" t="s">
        <v>3269</v>
      </c>
      <c r="D271" s="2021" t="s">
        <v>3269</v>
      </c>
      <c r="E271" s="2078" t="s">
        <v>3269</v>
      </c>
      <c r="F271" s="2020" t="s">
        <v>3269</v>
      </c>
      <c r="G271" s="2021" t="s">
        <v>3269</v>
      </c>
      <c r="H271" s="2078" t="s">
        <v>3269</v>
      </c>
      <c r="I271" s="2020">
        <v>0.49285069000965698</v>
      </c>
      <c r="J271" s="2021">
        <v>64.201999999999998</v>
      </c>
      <c r="K271" s="2078">
        <v>31.641999999999989</v>
      </c>
      <c r="L271" s="2020" t="s">
        <v>3269</v>
      </c>
      <c r="M271" s="2021" t="s">
        <v>3269</v>
      </c>
      <c r="N271" s="2078" t="s">
        <v>3269</v>
      </c>
    </row>
    <row r="272" spans="1:14">
      <c r="A272" s="2249" t="s">
        <v>2259</v>
      </c>
      <c r="B272" s="2077" t="s">
        <v>3205</v>
      </c>
      <c r="C272" s="2020">
        <v>0.22742876138649551</v>
      </c>
      <c r="D272" s="2021">
        <v>51826.935820000013</v>
      </c>
      <c r="E272" s="2078">
        <v>11786.935820000001</v>
      </c>
      <c r="F272" s="2020" t="s">
        <v>3269</v>
      </c>
      <c r="G272" s="2021" t="s">
        <v>3269</v>
      </c>
      <c r="H272" s="2078" t="s">
        <v>3269</v>
      </c>
      <c r="I272" s="2020" t="s">
        <v>3269</v>
      </c>
      <c r="J272" s="2021" t="s">
        <v>3269</v>
      </c>
      <c r="K272" s="2078" t="s">
        <v>3269</v>
      </c>
      <c r="L272" s="2020" t="s">
        <v>3269</v>
      </c>
      <c r="M272" s="2021" t="s">
        <v>3269</v>
      </c>
      <c r="N272" s="2078" t="s">
        <v>3269</v>
      </c>
    </row>
    <row r="273" spans="1:14">
      <c r="A273" s="2248" t="s">
        <v>1155</v>
      </c>
      <c r="B273" s="2073" t="s">
        <v>5191</v>
      </c>
      <c r="C273" s="2074">
        <v>6.3153942463586049E-2</v>
      </c>
      <c r="D273" s="2075">
        <v>77450.430000000008</v>
      </c>
      <c r="E273" s="2076">
        <v>4891.2999999999993</v>
      </c>
      <c r="F273" s="2074">
        <v>4.8046870451237268E-2</v>
      </c>
      <c r="G273" s="2075">
        <v>68700</v>
      </c>
      <c r="H273" s="2076">
        <v>3300.82</v>
      </c>
      <c r="I273" s="2074">
        <v>1.3971534550149441E-2</v>
      </c>
      <c r="J273" s="2075">
        <v>51150.43</v>
      </c>
      <c r="K273" s="2076">
        <v>714.65000000000055</v>
      </c>
      <c r="L273" s="2074">
        <v>8.7658403000505897E-2</v>
      </c>
      <c r="M273" s="2075">
        <v>75384.620000000024</v>
      </c>
      <c r="N273" s="2076">
        <v>6608.0953999999983</v>
      </c>
    </row>
    <row r="274" spans="1:14">
      <c r="A274" s="2249" t="s">
        <v>1155</v>
      </c>
      <c r="B274" s="2077" t="s">
        <v>3201</v>
      </c>
      <c r="C274" s="2020">
        <v>6.3153942463586049E-2</v>
      </c>
      <c r="D274" s="2021">
        <v>77450.430000000008</v>
      </c>
      <c r="E274" s="2078">
        <v>4891.2999999999993</v>
      </c>
      <c r="F274" s="2020">
        <v>4.8046870451237268E-2</v>
      </c>
      <c r="G274" s="2021">
        <v>68700</v>
      </c>
      <c r="H274" s="2078">
        <v>3300.82</v>
      </c>
      <c r="I274" s="2020">
        <v>1.3971534550149441E-2</v>
      </c>
      <c r="J274" s="2021">
        <v>51150.43</v>
      </c>
      <c r="K274" s="2078">
        <v>714.65000000000055</v>
      </c>
      <c r="L274" s="2020">
        <v>8.7658403000505897E-2</v>
      </c>
      <c r="M274" s="2021">
        <v>75384.620000000024</v>
      </c>
      <c r="N274" s="2078">
        <v>6608.0953999999983</v>
      </c>
    </row>
    <row r="275" spans="1:14">
      <c r="A275" s="2248" t="s">
        <v>1431</v>
      </c>
      <c r="B275" s="2073" t="s">
        <v>5191</v>
      </c>
      <c r="C275" s="2074">
        <v>0.37639056143205862</v>
      </c>
      <c r="D275" s="2075">
        <v>6145</v>
      </c>
      <c r="E275" s="2076">
        <v>2312.92</v>
      </c>
      <c r="F275" s="2074">
        <v>0.3564460009037505</v>
      </c>
      <c r="G275" s="2075">
        <v>4426</v>
      </c>
      <c r="H275" s="2076">
        <v>1577.63</v>
      </c>
      <c r="I275" s="2074">
        <v>0.1168297930283225</v>
      </c>
      <c r="J275" s="2075">
        <v>18360</v>
      </c>
      <c r="K275" s="2076">
        <v>2144.9950000000008</v>
      </c>
      <c r="L275" s="2074">
        <v>0.27483898891966763</v>
      </c>
      <c r="M275" s="2075">
        <v>5776</v>
      </c>
      <c r="N275" s="2076">
        <v>1587.47</v>
      </c>
    </row>
    <row r="276" spans="1:14">
      <c r="A276" s="2249" t="s">
        <v>1431</v>
      </c>
      <c r="B276" s="2077" t="s">
        <v>3193</v>
      </c>
      <c r="C276" s="2020">
        <v>0.34670912951167732</v>
      </c>
      <c r="D276" s="2021">
        <v>2355</v>
      </c>
      <c r="E276" s="2078">
        <v>816.5</v>
      </c>
      <c r="F276" s="2020">
        <v>0.36593750000000003</v>
      </c>
      <c r="G276" s="2021">
        <v>320</v>
      </c>
      <c r="H276" s="2078">
        <v>117.1</v>
      </c>
      <c r="I276" s="2020">
        <v>0.32256220327608071</v>
      </c>
      <c r="J276" s="2021">
        <v>804.61999999999989</v>
      </c>
      <c r="K276" s="2078">
        <v>259.54000000000002</v>
      </c>
      <c r="L276" s="2020">
        <v>0.30393954918032778</v>
      </c>
      <c r="M276" s="2021">
        <v>976</v>
      </c>
      <c r="N276" s="2078">
        <v>296.64499999999998</v>
      </c>
    </row>
    <row r="277" spans="1:14">
      <c r="A277" s="2249" t="s">
        <v>1431</v>
      </c>
      <c r="B277" s="2077" t="s">
        <v>3194</v>
      </c>
      <c r="C277" s="2020">
        <v>0.45157264957264959</v>
      </c>
      <c r="D277" s="2021">
        <v>2340</v>
      </c>
      <c r="E277" s="2078">
        <v>1056.68</v>
      </c>
      <c r="F277" s="2020">
        <v>0.32107462686567168</v>
      </c>
      <c r="G277" s="2021">
        <v>1005</v>
      </c>
      <c r="H277" s="2078">
        <v>322.68</v>
      </c>
      <c r="I277" s="2020">
        <v>0.26345778977357909</v>
      </c>
      <c r="J277" s="2021">
        <v>200.07</v>
      </c>
      <c r="K277" s="2078">
        <v>52.70999999999998</v>
      </c>
      <c r="L277" s="2020">
        <v>0.53727777777777774</v>
      </c>
      <c r="M277" s="2021">
        <v>900</v>
      </c>
      <c r="N277" s="2078">
        <v>483.55</v>
      </c>
    </row>
    <row r="278" spans="1:14">
      <c r="A278" s="2249" t="s">
        <v>1431</v>
      </c>
      <c r="B278" s="2077" t="s">
        <v>3195</v>
      </c>
      <c r="C278" s="2020">
        <v>0.27953636363636358</v>
      </c>
      <c r="D278" s="2021">
        <v>1100</v>
      </c>
      <c r="E278" s="2078">
        <v>307.49</v>
      </c>
      <c r="F278" s="2020">
        <v>0.40151515151515149</v>
      </c>
      <c r="G278" s="2021">
        <v>2541</v>
      </c>
      <c r="H278" s="2078">
        <v>1020.25</v>
      </c>
      <c r="I278" s="2020">
        <v>0.10560139807355801</v>
      </c>
      <c r="J278" s="2021">
        <v>17355.310000000001</v>
      </c>
      <c r="K278" s="2078">
        <v>1832.745000000001</v>
      </c>
      <c r="L278" s="2020">
        <v>0.20699358974358981</v>
      </c>
      <c r="M278" s="2021">
        <v>3900</v>
      </c>
      <c r="N278" s="2078">
        <v>807.2750000000002</v>
      </c>
    </row>
    <row r="279" spans="1:14">
      <c r="A279" s="2249" t="s">
        <v>1431</v>
      </c>
      <c r="B279" s="2077" t="s">
        <v>3204</v>
      </c>
      <c r="C279" s="2020">
        <v>0.37785714285714278</v>
      </c>
      <c r="D279" s="2021">
        <v>350</v>
      </c>
      <c r="E279" s="2078">
        <v>132.25</v>
      </c>
      <c r="F279" s="2020">
        <v>0.20999999999999991</v>
      </c>
      <c r="G279" s="2021">
        <v>560</v>
      </c>
      <c r="H279" s="2078">
        <v>117.6</v>
      </c>
      <c r="I279" s="2020" t="s">
        <v>3269</v>
      </c>
      <c r="J279" s="2021" t="s">
        <v>3269</v>
      </c>
      <c r="K279" s="2078" t="s">
        <v>3269</v>
      </c>
      <c r="L279" s="2020" t="s">
        <v>3269</v>
      </c>
      <c r="M279" s="2021" t="s">
        <v>3269</v>
      </c>
      <c r="N279" s="2078" t="s">
        <v>3269</v>
      </c>
    </row>
    <row r="280" spans="1:14">
      <c r="A280" s="2248" t="s">
        <v>2305</v>
      </c>
      <c r="B280" s="2073" t="s">
        <v>5191</v>
      </c>
      <c r="C280" s="2074" t="s">
        <v>3269</v>
      </c>
      <c r="D280" s="2075" t="s">
        <v>3269</v>
      </c>
      <c r="E280" s="2076" t="s">
        <v>3269</v>
      </c>
      <c r="F280" s="2074">
        <v>0.35683497536945807</v>
      </c>
      <c r="G280" s="2075">
        <v>64.959999999999994</v>
      </c>
      <c r="H280" s="2076">
        <v>23.179999999999989</v>
      </c>
      <c r="I280" s="2074" t="s">
        <v>3269</v>
      </c>
      <c r="J280" s="2075" t="s">
        <v>3269</v>
      </c>
      <c r="K280" s="2076" t="s">
        <v>3269</v>
      </c>
      <c r="L280" s="2074">
        <v>0.37465316315205333</v>
      </c>
      <c r="M280" s="2075">
        <v>216.24</v>
      </c>
      <c r="N280" s="2076">
        <v>81.015000000000015</v>
      </c>
    </row>
    <row r="281" spans="1:14">
      <c r="A281" s="2249" t="s">
        <v>2305</v>
      </c>
      <c r="B281" s="2077" t="s">
        <v>3195</v>
      </c>
      <c r="C281" s="2020" t="s">
        <v>3269</v>
      </c>
      <c r="D281" s="2021" t="s">
        <v>3269</v>
      </c>
      <c r="E281" s="2078" t="s">
        <v>3269</v>
      </c>
      <c r="F281" s="2020" t="s">
        <v>3269</v>
      </c>
      <c r="G281" s="2021" t="s">
        <v>3269</v>
      </c>
      <c r="H281" s="2078" t="s">
        <v>3269</v>
      </c>
      <c r="I281" s="2020" t="s">
        <v>3269</v>
      </c>
      <c r="J281" s="2021" t="s">
        <v>3269</v>
      </c>
      <c r="K281" s="2078" t="s">
        <v>3269</v>
      </c>
      <c r="L281" s="2020">
        <v>0.37465316315205333</v>
      </c>
      <c r="M281" s="2021">
        <v>216.24</v>
      </c>
      <c r="N281" s="2078">
        <v>81.015000000000015</v>
      </c>
    </row>
    <row r="282" spans="1:14">
      <c r="A282" s="2249" t="s">
        <v>2305</v>
      </c>
      <c r="B282" s="2077" t="s">
        <v>3206</v>
      </c>
      <c r="C282" s="2020" t="s">
        <v>3269</v>
      </c>
      <c r="D282" s="2021" t="s">
        <v>3269</v>
      </c>
      <c r="E282" s="2078" t="s">
        <v>3269</v>
      </c>
      <c r="F282" s="2020">
        <v>0.35683497536945807</v>
      </c>
      <c r="G282" s="2021">
        <v>64.959999999999994</v>
      </c>
      <c r="H282" s="2078">
        <v>23.179999999999989</v>
      </c>
      <c r="I282" s="2020" t="s">
        <v>3269</v>
      </c>
      <c r="J282" s="2021" t="s">
        <v>3269</v>
      </c>
      <c r="K282" s="2078" t="s">
        <v>3269</v>
      </c>
      <c r="L282" s="2020" t="s">
        <v>3269</v>
      </c>
      <c r="M282" s="2021" t="s">
        <v>3269</v>
      </c>
      <c r="N282" s="2078" t="s">
        <v>3269</v>
      </c>
    </row>
    <row r="283" spans="1:14">
      <c r="A283" s="2248" t="s">
        <v>1683</v>
      </c>
      <c r="B283" s="2073" t="s">
        <v>5191</v>
      </c>
      <c r="C283" s="2074" t="s">
        <v>3269</v>
      </c>
      <c r="D283" s="2075" t="s">
        <v>3269</v>
      </c>
      <c r="E283" s="2076" t="s">
        <v>3269</v>
      </c>
      <c r="F283" s="2074" t="s">
        <v>3269</v>
      </c>
      <c r="G283" s="2075" t="s">
        <v>3269</v>
      </c>
      <c r="H283" s="2076" t="s">
        <v>3269</v>
      </c>
      <c r="I283" s="2074">
        <v>0.56125802103327682</v>
      </c>
      <c r="J283" s="2075">
        <v>3219.66</v>
      </c>
      <c r="K283" s="2076">
        <v>1807.06</v>
      </c>
      <c r="L283" s="2074" t="s">
        <v>3269</v>
      </c>
      <c r="M283" s="2075" t="s">
        <v>3269</v>
      </c>
      <c r="N283" s="2076" t="s">
        <v>3269</v>
      </c>
    </row>
    <row r="284" spans="1:14">
      <c r="A284" s="2249" t="s">
        <v>1683</v>
      </c>
      <c r="B284" s="2077" t="s">
        <v>3480</v>
      </c>
      <c r="C284" s="2020" t="s">
        <v>3269</v>
      </c>
      <c r="D284" s="2021" t="s">
        <v>3269</v>
      </c>
      <c r="E284" s="2078" t="s">
        <v>3269</v>
      </c>
      <c r="F284" s="2020" t="s">
        <v>3269</v>
      </c>
      <c r="G284" s="2021" t="s">
        <v>3269</v>
      </c>
      <c r="H284" s="2078" t="s">
        <v>3269</v>
      </c>
      <c r="I284" s="2020">
        <v>0.4145152216040508</v>
      </c>
      <c r="J284" s="2021">
        <v>159.97</v>
      </c>
      <c r="K284" s="2078">
        <v>66.31</v>
      </c>
      <c r="L284" s="2020" t="s">
        <v>3269</v>
      </c>
      <c r="M284" s="2021" t="s">
        <v>3269</v>
      </c>
      <c r="N284" s="2078" t="s">
        <v>3269</v>
      </c>
    </row>
    <row r="285" spans="1:14">
      <c r="A285" s="2249" t="s">
        <v>1683</v>
      </c>
      <c r="B285" s="2077" t="s">
        <v>3502</v>
      </c>
      <c r="C285" s="2020" t="s">
        <v>3269</v>
      </c>
      <c r="D285" s="2021" t="s">
        <v>3269</v>
      </c>
      <c r="E285" s="2078" t="s">
        <v>3269</v>
      </c>
      <c r="F285" s="2020" t="s">
        <v>3269</v>
      </c>
      <c r="G285" s="2021" t="s">
        <v>3269</v>
      </c>
      <c r="H285" s="2078" t="s">
        <v>3269</v>
      </c>
      <c r="I285" s="2020">
        <v>0.56893018573777077</v>
      </c>
      <c r="J285" s="2021">
        <v>3059.69</v>
      </c>
      <c r="K285" s="2078">
        <v>1740.75</v>
      </c>
      <c r="L285" s="2020" t="s">
        <v>3269</v>
      </c>
      <c r="M285" s="2021" t="s">
        <v>3269</v>
      </c>
      <c r="N285" s="2078" t="s">
        <v>3269</v>
      </c>
    </row>
    <row r="286" spans="1:14">
      <c r="A286" s="2248" t="s">
        <v>1609</v>
      </c>
      <c r="B286" s="2073" t="s">
        <v>5191</v>
      </c>
      <c r="C286" s="2074">
        <v>-1.702201416497956</v>
      </c>
      <c r="D286" s="2075">
        <v>4499.83</v>
      </c>
      <c r="E286" s="2076">
        <v>-7659.6169999999984</v>
      </c>
      <c r="F286" s="2074">
        <v>-4.1388043405799779</v>
      </c>
      <c r="G286" s="2075">
        <v>14850.55</v>
      </c>
      <c r="H286" s="2076">
        <v>-61463.520799999977</v>
      </c>
      <c r="I286" s="2074">
        <v>-1.6353806249264371</v>
      </c>
      <c r="J286" s="2075">
        <v>26253.01</v>
      </c>
      <c r="K286" s="2076">
        <v>-42933.6639</v>
      </c>
      <c r="L286" s="2074">
        <v>-13.736601472786329</v>
      </c>
      <c r="M286" s="2075">
        <v>7800.86</v>
      </c>
      <c r="N286" s="2076">
        <v>-107157.304965</v>
      </c>
    </row>
    <row r="287" spans="1:14">
      <c r="A287" s="2249" t="s">
        <v>1609</v>
      </c>
      <c r="B287" s="2077" t="s">
        <v>3481</v>
      </c>
      <c r="C287" s="2020">
        <v>-1.702201416497956</v>
      </c>
      <c r="D287" s="2021">
        <v>4499.83</v>
      </c>
      <c r="E287" s="2078">
        <v>-7659.6169999999984</v>
      </c>
      <c r="F287" s="2020">
        <v>-4.1388043405799779</v>
      </c>
      <c r="G287" s="2021">
        <v>14850.55</v>
      </c>
      <c r="H287" s="2078">
        <v>-61463.520799999977</v>
      </c>
      <c r="I287" s="2020">
        <v>-1.6353806249264371</v>
      </c>
      <c r="J287" s="2021">
        <v>26253.01</v>
      </c>
      <c r="K287" s="2078">
        <v>-42933.6639</v>
      </c>
      <c r="L287" s="2020">
        <v>-2.238292752337562</v>
      </c>
      <c r="M287" s="2021">
        <v>7800.86</v>
      </c>
      <c r="N287" s="2078">
        <v>-17460.608400000001</v>
      </c>
    </row>
    <row r="288" spans="1:14">
      <c r="A288" s="2249" t="s">
        <v>1609</v>
      </c>
      <c r="B288" s="2077" t="s">
        <v>3494</v>
      </c>
      <c r="C288" s="2020" t="s">
        <v>3269</v>
      </c>
      <c r="D288" s="2021" t="s">
        <v>3269</v>
      </c>
      <c r="E288" s="2078" t="s">
        <v>3269</v>
      </c>
      <c r="F288" s="2020" t="s">
        <v>3269</v>
      </c>
      <c r="G288" s="2021" t="s">
        <v>3269</v>
      </c>
      <c r="H288" s="2078" t="s">
        <v>3269</v>
      </c>
      <c r="I288" s="2020" t="s">
        <v>3269</v>
      </c>
      <c r="J288" s="2021" t="s">
        <v>3269</v>
      </c>
      <c r="K288" s="2078" t="s">
        <v>3269</v>
      </c>
      <c r="L288" s="2020" t="s">
        <v>3269</v>
      </c>
      <c r="M288" s="2021">
        <v>0</v>
      </c>
      <c r="N288" s="2078">
        <v>-5322.8340000000007</v>
      </c>
    </row>
    <row r="289" spans="1:14">
      <c r="A289" s="2249" t="s">
        <v>1609</v>
      </c>
      <c r="B289" s="2077" t="s">
        <v>3495</v>
      </c>
      <c r="C289" s="2020" t="s">
        <v>3269</v>
      </c>
      <c r="D289" s="2021" t="s">
        <v>3269</v>
      </c>
      <c r="E289" s="2078" t="s">
        <v>3269</v>
      </c>
      <c r="F289" s="2020" t="s">
        <v>3269</v>
      </c>
      <c r="G289" s="2021" t="s">
        <v>3269</v>
      </c>
      <c r="H289" s="2078" t="s">
        <v>3269</v>
      </c>
      <c r="I289" s="2020" t="s">
        <v>3269</v>
      </c>
      <c r="J289" s="2021" t="s">
        <v>3269</v>
      </c>
      <c r="K289" s="2078" t="s">
        <v>3269</v>
      </c>
      <c r="L289" s="2020" t="s">
        <v>3269</v>
      </c>
      <c r="M289" s="2021">
        <v>0</v>
      </c>
      <c r="N289" s="2078">
        <v>-21179.192565000001</v>
      </c>
    </row>
    <row r="290" spans="1:14">
      <c r="A290" s="2249" t="s">
        <v>1609</v>
      </c>
      <c r="B290" s="2077" t="s">
        <v>3502</v>
      </c>
      <c r="C290" s="2020" t="s">
        <v>3269</v>
      </c>
      <c r="D290" s="2021" t="s">
        <v>3269</v>
      </c>
      <c r="E290" s="2078" t="s">
        <v>3269</v>
      </c>
      <c r="F290" s="2020" t="s">
        <v>3269</v>
      </c>
      <c r="G290" s="2021" t="s">
        <v>3269</v>
      </c>
      <c r="H290" s="2078" t="s">
        <v>3269</v>
      </c>
      <c r="I290" s="2020" t="s">
        <v>3269</v>
      </c>
      <c r="J290" s="2021" t="s">
        <v>3269</v>
      </c>
      <c r="K290" s="2078" t="s">
        <v>3269</v>
      </c>
      <c r="L290" s="2020" t="s">
        <v>3269</v>
      </c>
      <c r="M290" s="2021">
        <v>0</v>
      </c>
      <c r="N290" s="2078">
        <v>-63194.67</v>
      </c>
    </row>
    <row r="291" spans="1:14">
      <c r="A291" s="2248" t="s">
        <v>1289</v>
      </c>
      <c r="B291" s="2073" t="s">
        <v>5191</v>
      </c>
      <c r="C291" s="2074">
        <v>0.30786245913248322</v>
      </c>
      <c r="D291" s="2075">
        <v>15972.648999999999</v>
      </c>
      <c r="E291" s="2076">
        <v>4917.378999999999</v>
      </c>
      <c r="F291" s="2074">
        <v>0.25398233280154192</v>
      </c>
      <c r="G291" s="2075">
        <v>5423.4291999999996</v>
      </c>
      <c r="H291" s="2076">
        <v>1377.4552000000001</v>
      </c>
      <c r="I291" s="2074" t="s">
        <v>3269</v>
      </c>
      <c r="J291" s="2075" t="s">
        <v>3269</v>
      </c>
      <c r="K291" s="2076" t="s">
        <v>3269</v>
      </c>
      <c r="L291" s="2074" t="s">
        <v>3269</v>
      </c>
      <c r="M291" s="2075" t="s">
        <v>3269</v>
      </c>
      <c r="N291" s="2076" t="s">
        <v>3269</v>
      </c>
    </row>
    <row r="292" spans="1:14">
      <c r="A292" s="2249" t="s">
        <v>1289</v>
      </c>
      <c r="B292" s="2077" t="s">
        <v>3193</v>
      </c>
      <c r="C292" s="2020" t="s">
        <v>3269</v>
      </c>
      <c r="D292" s="2021" t="s">
        <v>3269</v>
      </c>
      <c r="E292" s="2078" t="s">
        <v>3269</v>
      </c>
      <c r="F292" s="2020">
        <v>0.24929673131965119</v>
      </c>
      <c r="G292" s="2021">
        <v>4675.0695599999999</v>
      </c>
      <c r="H292" s="2078">
        <v>1165.47956</v>
      </c>
      <c r="I292" s="2020" t="s">
        <v>3269</v>
      </c>
      <c r="J292" s="2021" t="s">
        <v>3269</v>
      </c>
      <c r="K292" s="2078" t="s">
        <v>3269</v>
      </c>
      <c r="L292" s="2020" t="s">
        <v>3269</v>
      </c>
      <c r="M292" s="2021" t="s">
        <v>3269</v>
      </c>
      <c r="N292" s="2078" t="s">
        <v>3269</v>
      </c>
    </row>
    <row r="293" spans="1:14">
      <c r="A293" s="2249" t="s">
        <v>1289</v>
      </c>
      <c r="B293" s="2077" t="s">
        <v>3195</v>
      </c>
      <c r="C293" s="2020" t="s">
        <v>3269</v>
      </c>
      <c r="D293" s="2021" t="s">
        <v>3269</v>
      </c>
      <c r="E293" s="2078" t="s">
        <v>3269</v>
      </c>
      <c r="F293" s="2020">
        <v>0.28325370406132538</v>
      </c>
      <c r="G293" s="2021">
        <v>748.35964000000001</v>
      </c>
      <c r="H293" s="2078">
        <v>211.97564000000011</v>
      </c>
      <c r="I293" s="2020" t="s">
        <v>3269</v>
      </c>
      <c r="J293" s="2021" t="s">
        <v>3269</v>
      </c>
      <c r="K293" s="2078" t="s">
        <v>3269</v>
      </c>
      <c r="L293" s="2020" t="s">
        <v>3269</v>
      </c>
      <c r="M293" s="2021" t="s">
        <v>3269</v>
      </c>
      <c r="N293" s="2078" t="s">
        <v>3269</v>
      </c>
    </row>
    <row r="294" spans="1:14">
      <c r="A294" s="2249" t="s">
        <v>1289</v>
      </c>
      <c r="B294" s="2077" t="s">
        <v>3203</v>
      </c>
      <c r="C294" s="2020">
        <v>0.30786245913248322</v>
      </c>
      <c r="D294" s="2021">
        <v>15972.648999999999</v>
      </c>
      <c r="E294" s="2078">
        <v>4917.378999999999</v>
      </c>
      <c r="F294" s="2020" t="s">
        <v>3269</v>
      </c>
      <c r="G294" s="2021" t="s">
        <v>3269</v>
      </c>
      <c r="H294" s="2078" t="s">
        <v>3269</v>
      </c>
      <c r="I294" s="2020" t="s">
        <v>3269</v>
      </c>
      <c r="J294" s="2021" t="s">
        <v>3269</v>
      </c>
      <c r="K294" s="2078" t="s">
        <v>3269</v>
      </c>
      <c r="L294" s="2020" t="s">
        <v>3269</v>
      </c>
      <c r="M294" s="2021" t="s">
        <v>3269</v>
      </c>
      <c r="N294" s="2078" t="s">
        <v>3269</v>
      </c>
    </row>
    <row r="295" spans="1:14">
      <c r="A295" s="2248" t="s">
        <v>1273</v>
      </c>
      <c r="B295" s="2073" t="s">
        <v>5191</v>
      </c>
      <c r="C295" s="2074">
        <v>-0.79629025139061949</v>
      </c>
      <c r="D295" s="2075">
        <v>21546.15</v>
      </c>
      <c r="E295" s="2076">
        <v>-17156.9892</v>
      </c>
      <c r="F295" s="2074">
        <v>0.36507656863922971</v>
      </c>
      <c r="G295" s="2075">
        <v>53935.92</v>
      </c>
      <c r="H295" s="2076">
        <v>19690.740600000001</v>
      </c>
      <c r="I295" s="2074">
        <v>0.29149221716798868</v>
      </c>
      <c r="J295" s="2075">
        <v>57366.65</v>
      </c>
      <c r="K295" s="2076">
        <v>16721.932000000001</v>
      </c>
      <c r="L295" s="2074">
        <v>0.33925788956466002</v>
      </c>
      <c r="M295" s="2075">
        <v>20199.150000000001</v>
      </c>
      <c r="N295" s="2076">
        <v>6852.7209999999995</v>
      </c>
    </row>
    <row r="296" spans="1:14">
      <c r="A296" s="2249" t="s">
        <v>1273</v>
      </c>
      <c r="B296" s="2077" t="s">
        <v>3480</v>
      </c>
      <c r="C296" s="2020" t="s">
        <v>3269</v>
      </c>
      <c r="D296" s="2021">
        <v>0</v>
      </c>
      <c r="E296" s="2078">
        <v>-120.35</v>
      </c>
      <c r="F296" s="2020" t="s">
        <v>3269</v>
      </c>
      <c r="G296" s="2021" t="s">
        <v>3269</v>
      </c>
      <c r="H296" s="2078" t="s">
        <v>3269</v>
      </c>
      <c r="I296" s="2020" t="s">
        <v>3269</v>
      </c>
      <c r="J296" s="2021" t="s">
        <v>3269</v>
      </c>
      <c r="K296" s="2078" t="s">
        <v>3269</v>
      </c>
      <c r="L296" s="2020" t="s">
        <v>3269</v>
      </c>
      <c r="M296" s="2021" t="s">
        <v>3269</v>
      </c>
      <c r="N296" s="2078" t="s">
        <v>3269</v>
      </c>
    </row>
    <row r="297" spans="1:14">
      <c r="A297" s="2249" t="s">
        <v>1273</v>
      </c>
      <c r="B297" s="2077" t="s">
        <v>3481</v>
      </c>
      <c r="C297" s="2020" t="s">
        <v>3269</v>
      </c>
      <c r="D297" s="2021">
        <v>0</v>
      </c>
      <c r="E297" s="2078">
        <v>-3242.5192000000002</v>
      </c>
      <c r="F297" s="2020" t="s">
        <v>3269</v>
      </c>
      <c r="G297" s="2021" t="s">
        <v>3269</v>
      </c>
      <c r="H297" s="2078" t="s">
        <v>3269</v>
      </c>
      <c r="I297" s="2020" t="s">
        <v>3269</v>
      </c>
      <c r="J297" s="2021" t="s">
        <v>3269</v>
      </c>
      <c r="K297" s="2078" t="s">
        <v>3269</v>
      </c>
      <c r="L297" s="2020" t="s">
        <v>3269</v>
      </c>
      <c r="M297" s="2021" t="s">
        <v>3269</v>
      </c>
      <c r="N297" s="2078" t="s">
        <v>3269</v>
      </c>
    </row>
    <row r="298" spans="1:14">
      <c r="A298" s="2249" t="s">
        <v>1273</v>
      </c>
      <c r="B298" s="2077" t="s">
        <v>3499</v>
      </c>
      <c r="C298" s="2020" t="s">
        <v>3269</v>
      </c>
      <c r="D298" s="2021">
        <v>0</v>
      </c>
      <c r="E298" s="2078">
        <v>0</v>
      </c>
      <c r="F298" s="2020" t="s">
        <v>3269</v>
      </c>
      <c r="G298" s="2021" t="s">
        <v>3269</v>
      </c>
      <c r="H298" s="2078" t="s">
        <v>3269</v>
      </c>
      <c r="I298" s="2020" t="s">
        <v>3269</v>
      </c>
      <c r="J298" s="2021" t="s">
        <v>3269</v>
      </c>
      <c r="K298" s="2078" t="s">
        <v>3269</v>
      </c>
      <c r="L298" s="2020" t="s">
        <v>3269</v>
      </c>
      <c r="M298" s="2021" t="s">
        <v>3269</v>
      </c>
      <c r="N298" s="2078" t="s">
        <v>3269</v>
      </c>
    </row>
    <row r="299" spans="1:14">
      <c r="A299" s="2249" t="s">
        <v>1273</v>
      </c>
      <c r="B299" s="2077" t="s">
        <v>3193</v>
      </c>
      <c r="C299" s="2020">
        <v>0.44076453801329479</v>
      </c>
      <c r="D299" s="2021">
        <v>2925.95</v>
      </c>
      <c r="E299" s="2078">
        <v>1289.655</v>
      </c>
      <c r="F299" s="2020">
        <v>0.4154787310166842</v>
      </c>
      <c r="G299" s="2021">
        <v>12647.29</v>
      </c>
      <c r="H299" s="2078">
        <v>5254.68</v>
      </c>
      <c r="I299" s="2020">
        <v>0.41817246307357903</v>
      </c>
      <c r="J299" s="2021">
        <v>4674.1600000000017</v>
      </c>
      <c r="K299" s="2078">
        <v>1954.605</v>
      </c>
      <c r="L299" s="2020">
        <v>0.45003929694198352</v>
      </c>
      <c r="M299" s="2021">
        <v>3359.04</v>
      </c>
      <c r="N299" s="2078">
        <v>1511.7</v>
      </c>
    </row>
    <row r="300" spans="1:14">
      <c r="A300" s="2249" t="s">
        <v>1273</v>
      </c>
      <c r="B300" s="2077" t="s">
        <v>3194</v>
      </c>
      <c r="C300" s="2020">
        <v>0.51177879816330607</v>
      </c>
      <c r="D300" s="2021">
        <v>300.54000000000002</v>
      </c>
      <c r="E300" s="2078">
        <v>153.81</v>
      </c>
      <c r="F300" s="2020">
        <v>0.4368255718075571</v>
      </c>
      <c r="G300" s="2021">
        <v>2231.52</v>
      </c>
      <c r="H300" s="2078">
        <v>974.78499999999985</v>
      </c>
      <c r="I300" s="2020">
        <v>0.45313697741612119</v>
      </c>
      <c r="J300" s="2021">
        <v>1017.54</v>
      </c>
      <c r="K300" s="2078">
        <v>461.08499999999998</v>
      </c>
      <c r="L300" s="2020">
        <v>0.54760993402832503</v>
      </c>
      <c r="M300" s="2021">
        <v>888.26</v>
      </c>
      <c r="N300" s="2078">
        <v>486.42</v>
      </c>
    </row>
    <row r="301" spans="1:14">
      <c r="A301" s="2249" t="s">
        <v>1273</v>
      </c>
      <c r="B301" s="2077" t="s">
        <v>3195</v>
      </c>
      <c r="C301" s="2020">
        <v>0.21928733568672809</v>
      </c>
      <c r="D301" s="2021">
        <v>11586.1</v>
      </c>
      <c r="E301" s="2078">
        <v>2540.6849999999999</v>
      </c>
      <c r="F301" s="2020">
        <v>0.41053369932858491</v>
      </c>
      <c r="G301" s="2021">
        <v>16255.22</v>
      </c>
      <c r="H301" s="2078">
        <v>6673.315599999999</v>
      </c>
      <c r="I301" s="2020">
        <v>0.28307966590916289</v>
      </c>
      <c r="J301" s="2021">
        <v>29060.35999999999</v>
      </c>
      <c r="K301" s="2078">
        <v>8226.396999999999</v>
      </c>
      <c r="L301" s="2020">
        <v>0.33198226587726187</v>
      </c>
      <c r="M301" s="2021">
        <v>10551.41</v>
      </c>
      <c r="N301" s="2078">
        <v>3502.8809999999999</v>
      </c>
    </row>
    <row r="302" spans="1:14">
      <c r="A302" s="2249" t="s">
        <v>1273</v>
      </c>
      <c r="B302" s="2077" t="s">
        <v>3207</v>
      </c>
      <c r="C302" s="2020">
        <v>-2.737676834659593</v>
      </c>
      <c r="D302" s="2021">
        <v>6514.56</v>
      </c>
      <c r="E302" s="2078">
        <v>-17834.759999999998</v>
      </c>
      <c r="F302" s="2020">
        <v>0.28199884593190999</v>
      </c>
      <c r="G302" s="2021">
        <v>19496.25</v>
      </c>
      <c r="H302" s="2078">
        <v>5497.920000000001</v>
      </c>
      <c r="I302" s="2020">
        <v>0.26309127516008579</v>
      </c>
      <c r="J302" s="2021">
        <v>20920.04</v>
      </c>
      <c r="K302" s="2078">
        <v>5503.880000000001</v>
      </c>
      <c r="L302" s="2020">
        <v>0.222831529254685</v>
      </c>
      <c r="M302" s="2021">
        <v>4403.91</v>
      </c>
      <c r="N302" s="2078">
        <v>981.32999999999993</v>
      </c>
    </row>
    <row r="303" spans="1:14">
      <c r="A303" s="2249" t="s">
        <v>1273</v>
      </c>
      <c r="B303" s="2077" t="s">
        <v>3204</v>
      </c>
      <c r="C303" s="2020">
        <v>0.2579452054794521</v>
      </c>
      <c r="D303" s="2021">
        <v>219</v>
      </c>
      <c r="E303" s="2078">
        <v>56.490000000000009</v>
      </c>
      <c r="F303" s="2020">
        <v>0.39025423216079191</v>
      </c>
      <c r="G303" s="2021">
        <v>3305.64</v>
      </c>
      <c r="H303" s="2078">
        <v>1290.04</v>
      </c>
      <c r="I303" s="2020">
        <v>0.33989259685462209</v>
      </c>
      <c r="J303" s="2021">
        <v>1694.55</v>
      </c>
      <c r="K303" s="2078">
        <v>575.96499999999992</v>
      </c>
      <c r="L303" s="2020">
        <v>0.37167972865844467</v>
      </c>
      <c r="M303" s="2021">
        <v>996.53</v>
      </c>
      <c r="N303" s="2078">
        <v>370.38999999999987</v>
      </c>
    </row>
    <row r="304" spans="1:14">
      <c r="A304" s="2248" t="s">
        <v>2325</v>
      </c>
      <c r="B304" s="2073" t="s">
        <v>5191</v>
      </c>
      <c r="C304" s="2074" t="s">
        <v>3269</v>
      </c>
      <c r="D304" s="2075" t="s">
        <v>3269</v>
      </c>
      <c r="E304" s="2076" t="s">
        <v>3269</v>
      </c>
      <c r="F304" s="2074">
        <v>0.43916666666666671</v>
      </c>
      <c r="G304" s="2075">
        <v>6.84</v>
      </c>
      <c r="H304" s="2076">
        <v>3.0038999999999998</v>
      </c>
      <c r="I304" s="2074" t="s">
        <v>3269</v>
      </c>
      <c r="J304" s="2075" t="s">
        <v>3269</v>
      </c>
      <c r="K304" s="2076" t="s">
        <v>3269</v>
      </c>
      <c r="L304" s="2074" t="s">
        <v>3269</v>
      </c>
      <c r="M304" s="2075" t="s">
        <v>3269</v>
      </c>
      <c r="N304" s="2076" t="s">
        <v>3269</v>
      </c>
    </row>
    <row r="305" spans="1:14">
      <c r="A305" s="2249" t="s">
        <v>2325</v>
      </c>
      <c r="B305" s="2077" t="s">
        <v>3480</v>
      </c>
      <c r="C305" s="2020" t="s">
        <v>3269</v>
      </c>
      <c r="D305" s="2021" t="s">
        <v>3269</v>
      </c>
      <c r="E305" s="2078" t="s">
        <v>3269</v>
      </c>
      <c r="F305" s="2020">
        <v>0.43916666666666671</v>
      </c>
      <c r="G305" s="2021">
        <v>6.84</v>
      </c>
      <c r="H305" s="2078">
        <v>3.0038999999999998</v>
      </c>
      <c r="I305" s="2020" t="s">
        <v>3269</v>
      </c>
      <c r="J305" s="2021" t="s">
        <v>3269</v>
      </c>
      <c r="K305" s="2078" t="s">
        <v>3269</v>
      </c>
      <c r="L305" s="2020" t="s">
        <v>3269</v>
      </c>
      <c r="M305" s="2021" t="s">
        <v>3269</v>
      </c>
      <c r="N305" s="2078" t="s">
        <v>3269</v>
      </c>
    </row>
    <row r="306" spans="1:14">
      <c r="A306" s="2248" t="s">
        <v>2683</v>
      </c>
      <c r="B306" s="2073" t="s">
        <v>5191</v>
      </c>
      <c r="C306" s="2074" t="s">
        <v>3269</v>
      </c>
      <c r="D306" s="2075">
        <v>0</v>
      </c>
      <c r="E306" s="2076">
        <v>2650.43</v>
      </c>
      <c r="F306" s="2074" t="s">
        <v>3269</v>
      </c>
      <c r="G306" s="2075" t="s">
        <v>3269</v>
      </c>
      <c r="H306" s="2076" t="s">
        <v>3269</v>
      </c>
      <c r="I306" s="2074" t="s">
        <v>3269</v>
      </c>
      <c r="J306" s="2075" t="s">
        <v>3269</v>
      </c>
      <c r="K306" s="2076" t="s">
        <v>3269</v>
      </c>
      <c r="L306" s="2074" t="s">
        <v>3269</v>
      </c>
      <c r="M306" s="2075" t="s">
        <v>3269</v>
      </c>
      <c r="N306" s="2076" t="s">
        <v>3269</v>
      </c>
    </row>
    <row r="307" spans="1:14">
      <c r="A307" s="2249" t="s">
        <v>2683</v>
      </c>
      <c r="B307" s="2077" t="s">
        <v>3481</v>
      </c>
      <c r="C307" s="2020" t="s">
        <v>3269</v>
      </c>
      <c r="D307" s="2021">
        <v>0</v>
      </c>
      <c r="E307" s="2078">
        <v>2650.43</v>
      </c>
      <c r="F307" s="2020" t="s">
        <v>3269</v>
      </c>
      <c r="G307" s="2021" t="s">
        <v>3269</v>
      </c>
      <c r="H307" s="2078" t="s">
        <v>3269</v>
      </c>
      <c r="I307" s="2020" t="s">
        <v>3269</v>
      </c>
      <c r="J307" s="2021" t="s">
        <v>3269</v>
      </c>
      <c r="K307" s="2078" t="s">
        <v>3269</v>
      </c>
      <c r="L307" s="2020" t="s">
        <v>3269</v>
      </c>
      <c r="M307" s="2021" t="s">
        <v>3269</v>
      </c>
      <c r="N307" s="2078" t="s">
        <v>3269</v>
      </c>
    </row>
    <row r="308" spans="1:14">
      <c r="A308" s="2248" t="s">
        <v>2687</v>
      </c>
      <c r="B308" s="2073" t="s">
        <v>5191</v>
      </c>
      <c r="C308" s="2074">
        <v>0.34489676629224608</v>
      </c>
      <c r="D308" s="2075">
        <v>25867.52</v>
      </c>
      <c r="E308" s="2076">
        <v>8921.6240000000016</v>
      </c>
      <c r="F308" s="2074">
        <v>0.33547334081240948</v>
      </c>
      <c r="G308" s="2075">
        <v>14520.51</v>
      </c>
      <c r="H308" s="2076">
        <v>4871.2439999999997</v>
      </c>
      <c r="I308" s="2074" t="s">
        <v>3269</v>
      </c>
      <c r="J308" s="2075" t="s">
        <v>3269</v>
      </c>
      <c r="K308" s="2076" t="s">
        <v>3269</v>
      </c>
      <c r="L308" s="2074" t="s">
        <v>3269</v>
      </c>
      <c r="M308" s="2075" t="s">
        <v>3269</v>
      </c>
      <c r="N308" s="2076" t="s">
        <v>3269</v>
      </c>
    </row>
    <row r="309" spans="1:14">
      <c r="A309" s="2249" t="s">
        <v>2687</v>
      </c>
      <c r="B309" s="2077" t="s">
        <v>3201</v>
      </c>
      <c r="C309" s="2020">
        <v>0.34489676629224608</v>
      </c>
      <c r="D309" s="2021">
        <v>25867.52</v>
      </c>
      <c r="E309" s="2078">
        <v>8921.6240000000016</v>
      </c>
      <c r="F309" s="2020">
        <v>0.33547334081240948</v>
      </c>
      <c r="G309" s="2021">
        <v>14520.51</v>
      </c>
      <c r="H309" s="2078">
        <v>4871.2439999999997</v>
      </c>
      <c r="I309" s="2020" t="s">
        <v>3269</v>
      </c>
      <c r="J309" s="2021" t="s">
        <v>3269</v>
      </c>
      <c r="K309" s="2078" t="s">
        <v>3269</v>
      </c>
      <c r="L309" s="2020" t="s">
        <v>3269</v>
      </c>
      <c r="M309" s="2021" t="s">
        <v>3269</v>
      </c>
      <c r="N309" s="2078" t="s">
        <v>3269</v>
      </c>
    </row>
    <row r="310" spans="1:14">
      <c r="A310" s="2248" t="s">
        <v>2689</v>
      </c>
      <c r="B310" s="2073" t="s">
        <v>5191</v>
      </c>
      <c r="C310" s="2074" t="s">
        <v>3269</v>
      </c>
      <c r="D310" s="2075" t="s">
        <v>3269</v>
      </c>
      <c r="E310" s="2076" t="s">
        <v>3269</v>
      </c>
      <c r="F310" s="2074" t="s">
        <v>3269</v>
      </c>
      <c r="G310" s="2075" t="s">
        <v>3269</v>
      </c>
      <c r="H310" s="2076" t="s">
        <v>3269</v>
      </c>
      <c r="I310" s="2074">
        <v>1</v>
      </c>
      <c r="J310" s="2075">
        <v>3504.27</v>
      </c>
      <c r="K310" s="2076">
        <v>3504.27</v>
      </c>
      <c r="L310" s="2074" t="s">
        <v>3269</v>
      </c>
      <c r="M310" s="2075" t="s">
        <v>3269</v>
      </c>
      <c r="N310" s="2076" t="s">
        <v>3269</v>
      </c>
    </row>
    <row r="311" spans="1:14">
      <c r="A311" s="2249" t="s">
        <v>2689</v>
      </c>
      <c r="B311" s="2077" t="s">
        <v>3499</v>
      </c>
      <c r="C311" s="2020" t="s">
        <v>3269</v>
      </c>
      <c r="D311" s="2021" t="s">
        <v>3269</v>
      </c>
      <c r="E311" s="2078" t="s">
        <v>3269</v>
      </c>
      <c r="F311" s="2020" t="s">
        <v>3269</v>
      </c>
      <c r="G311" s="2021" t="s">
        <v>3269</v>
      </c>
      <c r="H311" s="2078" t="s">
        <v>3269</v>
      </c>
      <c r="I311" s="2020">
        <v>1</v>
      </c>
      <c r="J311" s="2021">
        <v>3504.27</v>
      </c>
      <c r="K311" s="2078">
        <v>3504.27</v>
      </c>
      <c r="L311" s="2020" t="s">
        <v>3269</v>
      </c>
      <c r="M311" s="2021" t="s">
        <v>3269</v>
      </c>
      <c r="N311" s="2078" t="s">
        <v>3269</v>
      </c>
    </row>
    <row r="312" spans="1:14">
      <c r="A312" s="2248" t="s">
        <v>1035</v>
      </c>
      <c r="B312" s="2073" t="s">
        <v>5191</v>
      </c>
      <c r="C312" s="2074">
        <v>0.31738880226748101</v>
      </c>
      <c r="D312" s="2075">
        <v>150552.98000000001</v>
      </c>
      <c r="E312" s="2076">
        <v>47783.830000000009</v>
      </c>
      <c r="F312" s="2074">
        <v>0.3349239231601468</v>
      </c>
      <c r="G312" s="2075">
        <v>158358.97</v>
      </c>
      <c r="H312" s="2076">
        <v>53038.20749999999</v>
      </c>
      <c r="I312" s="2074">
        <v>0.27711805876491008</v>
      </c>
      <c r="J312" s="2075">
        <v>231744.42</v>
      </c>
      <c r="K312" s="2076">
        <v>64220.563800000011</v>
      </c>
      <c r="L312" s="2074">
        <v>0.33119686202721021</v>
      </c>
      <c r="M312" s="2075">
        <v>174935.87000000011</v>
      </c>
      <c r="N312" s="2076">
        <v>57938.211199999998</v>
      </c>
    </row>
    <row r="313" spans="1:14">
      <c r="A313" s="2249" t="s">
        <v>1035</v>
      </c>
      <c r="B313" s="2077" t="s">
        <v>3481</v>
      </c>
      <c r="C313" s="2020" t="s">
        <v>3269</v>
      </c>
      <c r="D313" s="2021" t="s">
        <v>3269</v>
      </c>
      <c r="E313" s="2078" t="s">
        <v>3269</v>
      </c>
      <c r="F313" s="2020" t="s">
        <v>3269</v>
      </c>
      <c r="G313" s="2021" t="s">
        <v>3269</v>
      </c>
      <c r="H313" s="2078" t="s">
        <v>3269</v>
      </c>
      <c r="I313" s="2020">
        <v>-0.59651058553203251</v>
      </c>
      <c r="J313" s="2021">
        <v>4500.0099999999993</v>
      </c>
      <c r="K313" s="2078">
        <v>-2684.3036000000011</v>
      </c>
      <c r="L313" s="2020">
        <v>-0.64144651866464952</v>
      </c>
      <c r="M313" s="2021">
        <v>-3000.8599999999992</v>
      </c>
      <c r="N313" s="2078">
        <v>1924.8912</v>
      </c>
    </row>
    <row r="314" spans="1:14">
      <c r="A314" s="2249" t="s">
        <v>1035</v>
      </c>
      <c r="B314" s="2077" t="s">
        <v>3197</v>
      </c>
      <c r="C314" s="2020" t="s">
        <v>3269</v>
      </c>
      <c r="D314" s="2021" t="s">
        <v>3269</v>
      </c>
      <c r="E314" s="2078" t="s">
        <v>3269</v>
      </c>
      <c r="F314" s="2020">
        <v>0.47699999999999998</v>
      </c>
      <c r="G314" s="2021">
        <v>60</v>
      </c>
      <c r="H314" s="2078">
        <v>28.62</v>
      </c>
      <c r="I314" s="2020" t="s">
        <v>3269</v>
      </c>
      <c r="J314" s="2021" t="s">
        <v>3269</v>
      </c>
      <c r="K314" s="2078" t="s">
        <v>3269</v>
      </c>
      <c r="L314" s="2020">
        <v>0.46566666666666662</v>
      </c>
      <c r="M314" s="2021">
        <v>60</v>
      </c>
      <c r="N314" s="2078">
        <v>27.94</v>
      </c>
    </row>
    <row r="315" spans="1:14">
      <c r="A315" s="2249" t="s">
        <v>1035</v>
      </c>
      <c r="B315" s="2077" t="s">
        <v>3193</v>
      </c>
      <c r="C315" s="2020">
        <v>0.50634903808780396</v>
      </c>
      <c r="D315" s="2021">
        <v>9339.2099999999991</v>
      </c>
      <c r="E315" s="2078">
        <v>4728.8999999999996</v>
      </c>
      <c r="F315" s="2020">
        <v>0.52213279556728986</v>
      </c>
      <c r="G315" s="2021">
        <v>8291.09</v>
      </c>
      <c r="H315" s="2078">
        <v>4329.0500000000011</v>
      </c>
      <c r="I315" s="2020">
        <v>0.47526981727029483</v>
      </c>
      <c r="J315" s="2021">
        <v>10053.1</v>
      </c>
      <c r="K315" s="2078">
        <v>4777.9350000000013</v>
      </c>
      <c r="L315" s="2020">
        <v>0.40063426874689728</v>
      </c>
      <c r="M315" s="2021">
        <v>17000.68</v>
      </c>
      <c r="N315" s="2078">
        <v>6811.0550000000021</v>
      </c>
    </row>
    <row r="316" spans="1:14">
      <c r="A316" s="2249" t="s">
        <v>1035</v>
      </c>
      <c r="B316" s="2077" t="s">
        <v>3194</v>
      </c>
      <c r="C316" s="2020">
        <v>0.36754346088289652</v>
      </c>
      <c r="D316" s="2021">
        <v>29234.910000000011</v>
      </c>
      <c r="E316" s="2078">
        <v>10745.1</v>
      </c>
      <c r="F316" s="2020">
        <v>0.37310030282062151</v>
      </c>
      <c r="G316" s="2021">
        <v>13440.3</v>
      </c>
      <c r="H316" s="2078">
        <v>5014.58</v>
      </c>
      <c r="I316" s="2020">
        <v>0.31473582386184962</v>
      </c>
      <c r="J316" s="2021">
        <v>27663.74</v>
      </c>
      <c r="K316" s="2078">
        <v>8706.77</v>
      </c>
      <c r="L316" s="2020">
        <v>0.35894560463075131</v>
      </c>
      <c r="M316" s="2021">
        <v>13786.1</v>
      </c>
      <c r="N316" s="2078">
        <v>4948.46</v>
      </c>
    </row>
    <row r="317" spans="1:14">
      <c r="A317" s="2249" t="s">
        <v>1035</v>
      </c>
      <c r="B317" s="2077" t="s">
        <v>3195</v>
      </c>
      <c r="C317" s="2020">
        <v>0.26701670593503141</v>
      </c>
      <c r="D317" s="2021">
        <v>32829.649999999987</v>
      </c>
      <c r="E317" s="2078">
        <v>8766.0650000000005</v>
      </c>
      <c r="F317" s="2020">
        <v>0.32436349026052502</v>
      </c>
      <c r="G317" s="2021">
        <v>24826.799999999988</v>
      </c>
      <c r="H317" s="2078">
        <v>8052.9074999999984</v>
      </c>
      <c r="I317" s="2020">
        <v>0.23349554197960931</v>
      </c>
      <c r="J317" s="2021">
        <v>70441.579999999987</v>
      </c>
      <c r="K317" s="2078">
        <v>16447.794900000001</v>
      </c>
      <c r="L317" s="2020">
        <v>0.30050858025092669</v>
      </c>
      <c r="M317" s="2021">
        <v>68294.040000000008</v>
      </c>
      <c r="N317" s="2078">
        <v>20522.945</v>
      </c>
    </row>
    <row r="318" spans="1:14">
      <c r="A318" s="2249" t="s">
        <v>1035</v>
      </c>
      <c r="B318" s="2077" t="s">
        <v>3209</v>
      </c>
      <c r="C318" s="2020">
        <v>0.11866091754560371</v>
      </c>
      <c r="D318" s="2021">
        <v>1699.97</v>
      </c>
      <c r="E318" s="2078">
        <v>201.71999999999991</v>
      </c>
      <c r="F318" s="2020">
        <v>-7.2435747858261998E-2</v>
      </c>
      <c r="G318" s="2021">
        <v>599.98</v>
      </c>
      <c r="H318" s="2078">
        <v>-43.460000000000043</v>
      </c>
      <c r="I318" s="2020">
        <v>9.0679771712740054E-2</v>
      </c>
      <c r="J318" s="2021">
        <v>2220.0100000000002</v>
      </c>
      <c r="K318" s="2078">
        <v>201.31000000000009</v>
      </c>
      <c r="L318" s="2020">
        <v>9.4523411135711818E-2</v>
      </c>
      <c r="M318" s="2021">
        <v>3550.02</v>
      </c>
      <c r="N318" s="2078">
        <v>335.55999999999972</v>
      </c>
    </row>
    <row r="319" spans="1:14">
      <c r="A319" s="2249" t="s">
        <v>1035</v>
      </c>
      <c r="B319" s="2077" t="s">
        <v>3218</v>
      </c>
      <c r="C319" s="2020">
        <v>0.34683496601764152</v>
      </c>
      <c r="D319" s="2021">
        <v>52859.779999999992</v>
      </c>
      <c r="E319" s="2078">
        <v>18333.62</v>
      </c>
      <c r="F319" s="2020">
        <v>0.32456350638246517</v>
      </c>
      <c r="G319" s="2021">
        <v>84220.59</v>
      </c>
      <c r="H319" s="2078">
        <v>27334.929999999989</v>
      </c>
      <c r="I319" s="2020">
        <v>0.3381205537277952</v>
      </c>
      <c r="J319" s="2021">
        <v>76128.37999999999</v>
      </c>
      <c r="K319" s="2078">
        <v>25740.570000000011</v>
      </c>
      <c r="L319" s="2020">
        <v>0.33609788643551741</v>
      </c>
      <c r="M319" s="2021">
        <v>45728.91</v>
      </c>
      <c r="N319" s="2078">
        <v>15369.39</v>
      </c>
    </row>
    <row r="320" spans="1:14">
      <c r="A320" s="2249" t="s">
        <v>1035</v>
      </c>
      <c r="B320" s="2077" t="s">
        <v>3204</v>
      </c>
      <c r="C320" s="2020">
        <v>0.20368178073044299</v>
      </c>
      <c r="D320" s="2021">
        <v>24589.46</v>
      </c>
      <c r="E320" s="2078">
        <v>5008.4250000000002</v>
      </c>
      <c r="F320" s="2020">
        <v>0.30912017402538827</v>
      </c>
      <c r="G320" s="2021">
        <v>26920.21</v>
      </c>
      <c r="H320" s="2078">
        <v>8321.5799999999981</v>
      </c>
      <c r="I320" s="2020">
        <v>0.27076920338949773</v>
      </c>
      <c r="J320" s="2021">
        <v>40737.599999999999</v>
      </c>
      <c r="K320" s="2078">
        <v>11030.487499999999</v>
      </c>
      <c r="L320" s="2020">
        <v>0.27096166342220651</v>
      </c>
      <c r="M320" s="2021">
        <v>29516.979999999989</v>
      </c>
      <c r="N320" s="2078">
        <v>7997.9699999999984</v>
      </c>
    </row>
    <row r="321" spans="1:14">
      <c r="A321" s="2248" t="s">
        <v>1019</v>
      </c>
      <c r="B321" s="2073" t="s">
        <v>5191</v>
      </c>
      <c r="C321" s="2074">
        <v>0.28613009062225481</v>
      </c>
      <c r="D321" s="2075">
        <v>128369.13</v>
      </c>
      <c r="E321" s="2076">
        <v>36730.270799999998</v>
      </c>
      <c r="F321" s="2074">
        <v>0.32362900948378731</v>
      </c>
      <c r="G321" s="2075">
        <v>142811.09</v>
      </c>
      <c r="H321" s="2076">
        <v>46217.811600000008</v>
      </c>
      <c r="I321" s="2074">
        <v>0.27811965707313141</v>
      </c>
      <c r="J321" s="2075">
        <v>174774.29</v>
      </c>
      <c r="K321" s="2076">
        <v>48608.165600000008</v>
      </c>
      <c r="L321" s="2074">
        <v>0.26527108676526512</v>
      </c>
      <c r="M321" s="2075">
        <v>400338.43000000011</v>
      </c>
      <c r="N321" s="2076">
        <v>106198.2104</v>
      </c>
    </row>
    <row r="322" spans="1:14">
      <c r="A322" s="2249" t="s">
        <v>1019</v>
      </c>
      <c r="B322" s="2077" t="s">
        <v>3480</v>
      </c>
      <c r="C322" s="2020">
        <v>0.20929822010841351</v>
      </c>
      <c r="D322" s="2021">
        <v>481.49</v>
      </c>
      <c r="E322" s="2078">
        <v>100.77500000000001</v>
      </c>
      <c r="F322" s="2020">
        <v>1</v>
      </c>
      <c r="G322" s="2021">
        <v>-9.3999999999999773</v>
      </c>
      <c r="H322" s="2078">
        <v>-9.3999999999999773</v>
      </c>
      <c r="I322" s="2020" t="s">
        <v>3269</v>
      </c>
      <c r="J322" s="2021" t="s">
        <v>3269</v>
      </c>
      <c r="K322" s="2078" t="s">
        <v>3269</v>
      </c>
      <c r="L322" s="2020" t="s">
        <v>3269</v>
      </c>
      <c r="M322" s="2021" t="s">
        <v>3269</v>
      </c>
      <c r="N322" s="2078" t="s">
        <v>3269</v>
      </c>
    </row>
    <row r="323" spans="1:14">
      <c r="A323" s="2249" t="s">
        <v>1019</v>
      </c>
      <c r="B323" s="2077" t="s">
        <v>3502</v>
      </c>
      <c r="C323" s="2020" t="s">
        <v>3269</v>
      </c>
      <c r="D323" s="2021" t="s">
        <v>3269</v>
      </c>
      <c r="E323" s="2078" t="s">
        <v>3269</v>
      </c>
      <c r="F323" s="2020" t="s">
        <v>3269</v>
      </c>
      <c r="G323" s="2021" t="s">
        <v>3269</v>
      </c>
      <c r="H323" s="2078" t="s">
        <v>3269</v>
      </c>
      <c r="I323" s="2020" t="s">
        <v>3269</v>
      </c>
      <c r="J323" s="2021" t="s">
        <v>3269</v>
      </c>
      <c r="K323" s="2078" t="s">
        <v>3269</v>
      </c>
      <c r="L323" s="2020">
        <v>0.19216118050546069</v>
      </c>
      <c r="M323" s="2021">
        <v>1580.34</v>
      </c>
      <c r="N323" s="2078">
        <v>303.67999999999978</v>
      </c>
    </row>
    <row r="324" spans="1:14">
      <c r="A324" s="2249" t="s">
        <v>1019</v>
      </c>
      <c r="B324" s="2077" t="s">
        <v>3193</v>
      </c>
      <c r="C324" s="2020">
        <v>0.33463322559043363</v>
      </c>
      <c r="D324" s="2021">
        <v>11035.53</v>
      </c>
      <c r="E324" s="2078">
        <v>3692.8549999999982</v>
      </c>
      <c r="F324" s="2020">
        <v>0.36498265717735923</v>
      </c>
      <c r="G324" s="2021">
        <v>19460.5</v>
      </c>
      <c r="H324" s="2078">
        <v>7102.744999999999</v>
      </c>
      <c r="I324" s="2020">
        <v>0.32902396250884219</v>
      </c>
      <c r="J324" s="2021">
        <v>17642.560000000001</v>
      </c>
      <c r="K324" s="2078">
        <v>5804.8250000000016</v>
      </c>
      <c r="L324" s="2020">
        <v>0.23700444134117099</v>
      </c>
      <c r="M324" s="2021">
        <v>149490.88</v>
      </c>
      <c r="N324" s="2078">
        <v>35430.002500000031</v>
      </c>
    </row>
    <row r="325" spans="1:14">
      <c r="A325" s="2249" t="s">
        <v>1019</v>
      </c>
      <c r="B325" s="2077" t="s">
        <v>3194</v>
      </c>
      <c r="C325" s="2020">
        <v>0.37504151085057552</v>
      </c>
      <c r="D325" s="2021">
        <v>29088.78</v>
      </c>
      <c r="E325" s="2078">
        <v>10909.5</v>
      </c>
      <c r="F325" s="2020">
        <v>0.36096529697128921</v>
      </c>
      <c r="G325" s="2021">
        <v>34484.310000000012</v>
      </c>
      <c r="H325" s="2078">
        <v>12447.6392</v>
      </c>
      <c r="I325" s="2020">
        <v>0.30282787339985401</v>
      </c>
      <c r="J325" s="2021">
        <v>34968.679999999978</v>
      </c>
      <c r="K325" s="2078">
        <v>10589.491</v>
      </c>
      <c r="L325" s="2020">
        <v>0.35952896392338951</v>
      </c>
      <c r="M325" s="2021">
        <v>44585.120000000017</v>
      </c>
      <c r="N325" s="2078">
        <v>16029.642</v>
      </c>
    </row>
    <row r="326" spans="1:14">
      <c r="A326" s="2249" t="s">
        <v>1019</v>
      </c>
      <c r="B326" s="2077" t="s">
        <v>3195</v>
      </c>
      <c r="C326" s="2020">
        <v>0.31525942456163097</v>
      </c>
      <c r="D326" s="2021">
        <v>55521.150000000009</v>
      </c>
      <c r="E326" s="2078">
        <v>17503.5658</v>
      </c>
      <c r="F326" s="2020">
        <v>0.32851831442215351</v>
      </c>
      <c r="G326" s="2021">
        <v>48325.03</v>
      </c>
      <c r="H326" s="2078">
        <v>15875.6574</v>
      </c>
      <c r="I326" s="2020">
        <v>0.2743587457070768</v>
      </c>
      <c r="J326" s="2021">
        <v>83163.03</v>
      </c>
      <c r="K326" s="2078">
        <v>22816.5046</v>
      </c>
      <c r="L326" s="2020">
        <v>0.26770198657271621</v>
      </c>
      <c r="M326" s="2021">
        <v>150436.98000000001</v>
      </c>
      <c r="N326" s="2078">
        <v>40272.278399999981</v>
      </c>
    </row>
    <row r="327" spans="1:14">
      <c r="A327" s="2249" t="s">
        <v>1019</v>
      </c>
      <c r="B327" s="2077" t="s">
        <v>3209</v>
      </c>
      <c r="C327" s="2020">
        <v>4.0744237242649521E-2</v>
      </c>
      <c r="D327" s="2021">
        <v>7340.670000000001</v>
      </c>
      <c r="E327" s="2078">
        <v>299.09000000000009</v>
      </c>
      <c r="F327" s="2020">
        <v>0.14132975112892271</v>
      </c>
      <c r="G327" s="2021">
        <v>4920.62</v>
      </c>
      <c r="H327" s="2078">
        <v>695.42999999999984</v>
      </c>
      <c r="I327" s="2020">
        <v>9.4549382667598089E-2</v>
      </c>
      <c r="J327" s="2021">
        <v>5096.1200000000008</v>
      </c>
      <c r="K327" s="2078">
        <v>481.83499999999998</v>
      </c>
      <c r="L327" s="2020">
        <v>0.1409388697012405</v>
      </c>
      <c r="M327" s="2021">
        <v>1937.01</v>
      </c>
      <c r="N327" s="2078">
        <v>272.99999999999989</v>
      </c>
    </row>
    <row r="328" spans="1:14">
      <c r="A328" s="2249" t="s">
        <v>1019</v>
      </c>
      <c r="B328" s="2077" t="s">
        <v>3218</v>
      </c>
      <c r="C328" s="2020" t="s">
        <v>3269</v>
      </c>
      <c r="D328" s="2021" t="s">
        <v>3269</v>
      </c>
      <c r="E328" s="2078" t="s">
        <v>3269</v>
      </c>
      <c r="F328" s="2020" t="s">
        <v>3269</v>
      </c>
      <c r="G328" s="2021" t="s">
        <v>3269</v>
      </c>
      <c r="H328" s="2078" t="s">
        <v>3269</v>
      </c>
      <c r="I328" s="2020">
        <v>0.28248051948051939</v>
      </c>
      <c r="J328" s="2021">
        <v>770</v>
      </c>
      <c r="K328" s="2078">
        <v>217.51</v>
      </c>
      <c r="L328" s="2020" t="s">
        <v>3269</v>
      </c>
      <c r="M328" s="2021" t="s">
        <v>3269</v>
      </c>
      <c r="N328" s="2078" t="s">
        <v>3269</v>
      </c>
    </row>
    <row r="329" spans="1:14">
      <c r="A329" s="2249" t="s">
        <v>1019</v>
      </c>
      <c r="B329" s="2077" t="s">
        <v>3207</v>
      </c>
      <c r="C329" s="2020">
        <v>1.0910970831519351E-2</v>
      </c>
      <c r="D329" s="2021">
        <v>1470.08</v>
      </c>
      <c r="E329" s="2078">
        <v>16.03999999999996</v>
      </c>
      <c r="F329" s="2020">
        <v>0.22071907373552721</v>
      </c>
      <c r="G329" s="2021">
        <v>246.15</v>
      </c>
      <c r="H329" s="2078">
        <v>54.330000000000013</v>
      </c>
      <c r="I329" s="2020" t="s">
        <v>3269</v>
      </c>
      <c r="J329" s="2021" t="s">
        <v>3269</v>
      </c>
      <c r="K329" s="2078" t="s">
        <v>3269</v>
      </c>
      <c r="L329" s="2020" t="s">
        <v>3269</v>
      </c>
      <c r="M329" s="2021" t="s">
        <v>3269</v>
      </c>
      <c r="N329" s="2078" t="s">
        <v>3269</v>
      </c>
    </row>
    <row r="330" spans="1:14">
      <c r="A330" s="2249" t="s">
        <v>1019</v>
      </c>
      <c r="B330" s="2077" t="s">
        <v>3204</v>
      </c>
      <c r="C330" s="2020">
        <v>0.17960683577570799</v>
      </c>
      <c r="D330" s="2021">
        <v>23431.43</v>
      </c>
      <c r="E330" s="2078">
        <v>4208.4449999999988</v>
      </c>
      <c r="F330" s="2020">
        <v>0.28406749062002229</v>
      </c>
      <c r="G330" s="2021">
        <v>35383.880000000012</v>
      </c>
      <c r="H330" s="2078">
        <v>10051.41</v>
      </c>
      <c r="I330" s="2020">
        <v>0.2625106009253364</v>
      </c>
      <c r="J330" s="2021">
        <v>33133.899999999987</v>
      </c>
      <c r="K330" s="2078">
        <v>8698</v>
      </c>
      <c r="L330" s="2020">
        <v>0.26553454436311003</v>
      </c>
      <c r="M330" s="2021">
        <v>52308.100000000013</v>
      </c>
      <c r="N330" s="2078">
        <v>13889.6075</v>
      </c>
    </row>
    <row r="331" spans="1:14">
      <c r="A331" s="2248" t="s">
        <v>2691</v>
      </c>
      <c r="B331" s="2073" t="s">
        <v>5191</v>
      </c>
      <c r="C331" s="2074">
        <v>0.31913755931901649</v>
      </c>
      <c r="D331" s="2075">
        <v>41118.769999999997</v>
      </c>
      <c r="E331" s="2076">
        <v>13122.543900000001</v>
      </c>
      <c r="F331" s="2074">
        <v>0.33420716093656322</v>
      </c>
      <c r="G331" s="2075">
        <v>56907.639999999992</v>
      </c>
      <c r="H331" s="2076">
        <v>19018.9408</v>
      </c>
      <c r="I331" s="2074">
        <v>0.2850183585904546</v>
      </c>
      <c r="J331" s="2075">
        <v>44009.37</v>
      </c>
      <c r="K331" s="2076">
        <v>12543.4784</v>
      </c>
      <c r="L331" s="2074">
        <v>0.30998236321179867</v>
      </c>
      <c r="M331" s="2075">
        <v>44135.02</v>
      </c>
      <c r="N331" s="2076">
        <v>13681.077799999999</v>
      </c>
    </row>
    <row r="332" spans="1:14">
      <c r="A332" s="2249" t="s">
        <v>2691</v>
      </c>
      <c r="B332" s="2077" t="s">
        <v>3480</v>
      </c>
      <c r="C332" s="2020">
        <v>0.20941315723897341</v>
      </c>
      <c r="D332" s="2021">
        <v>160.52000000000001</v>
      </c>
      <c r="E332" s="2078">
        <v>33.615000000000009</v>
      </c>
      <c r="F332" s="2020">
        <v>0.20561388205240039</v>
      </c>
      <c r="G332" s="2021">
        <v>320.99</v>
      </c>
      <c r="H332" s="2078">
        <v>66</v>
      </c>
      <c r="I332" s="2020">
        <v>0.20568811912030399</v>
      </c>
      <c r="J332" s="2021">
        <v>321.02</v>
      </c>
      <c r="K332" s="2078">
        <v>66.029999999999973</v>
      </c>
      <c r="L332" s="2020">
        <v>0.2556850264360146</v>
      </c>
      <c r="M332" s="2021">
        <v>194.81</v>
      </c>
      <c r="N332" s="2078">
        <v>49.81</v>
      </c>
    </row>
    <row r="333" spans="1:14">
      <c r="A333" s="2249" t="s">
        <v>2691</v>
      </c>
      <c r="B333" s="2077" t="s">
        <v>3197</v>
      </c>
      <c r="C333" s="2020" t="s">
        <v>3269</v>
      </c>
      <c r="D333" s="2021" t="s">
        <v>3269</v>
      </c>
      <c r="E333" s="2078" t="s">
        <v>3269</v>
      </c>
      <c r="F333" s="2020" t="s">
        <v>3269</v>
      </c>
      <c r="G333" s="2021" t="s">
        <v>3269</v>
      </c>
      <c r="H333" s="2078" t="s">
        <v>3269</v>
      </c>
      <c r="I333" s="2020" t="s">
        <v>3269</v>
      </c>
      <c r="J333" s="2021" t="s">
        <v>3269</v>
      </c>
      <c r="K333" s="2078" t="s">
        <v>3269</v>
      </c>
      <c r="L333" s="2020">
        <v>0.46500684177151819</v>
      </c>
      <c r="M333" s="2021">
        <v>299.63</v>
      </c>
      <c r="N333" s="2078">
        <v>139.33000000000001</v>
      </c>
    </row>
    <row r="334" spans="1:14">
      <c r="A334" s="2249" t="s">
        <v>2691</v>
      </c>
      <c r="B334" s="2077" t="s">
        <v>3193</v>
      </c>
      <c r="C334" s="2020">
        <v>0.39562272127211973</v>
      </c>
      <c r="D334" s="2021">
        <v>8014.3400000000029</v>
      </c>
      <c r="E334" s="2078">
        <v>3170.6550000000011</v>
      </c>
      <c r="F334" s="2020">
        <v>0.37443937209674838</v>
      </c>
      <c r="G334" s="2021">
        <v>11487.12</v>
      </c>
      <c r="H334" s="2078">
        <v>4301.2299999999996</v>
      </c>
      <c r="I334" s="2020">
        <v>0.33389553457607912</v>
      </c>
      <c r="J334" s="2021">
        <v>7114.8900000000012</v>
      </c>
      <c r="K334" s="2078">
        <v>2375.63</v>
      </c>
      <c r="L334" s="2020">
        <v>0.3412236364981871</v>
      </c>
      <c r="M334" s="2021">
        <v>6756.4999999999991</v>
      </c>
      <c r="N334" s="2078">
        <v>2305.4775</v>
      </c>
    </row>
    <row r="335" spans="1:14">
      <c r="A335" s="2249" t="s">
        <v>2691</v>
      </c>
      <c r="B335" s="2077" t="s">
        <v>3194</v>
      </c>
      <c r="C335" s="2020">
        <v>0.42874104168859051</v>
      </c>
      <c r="D335" s="2021">
        <v>8457.2300000000014</v>
      </c>
      <c r="E335" s="2078">
        <v>3625.9615999999992</v>
      </c>
      <c r="F335" s="2020">
        <v>0.38076177362141811</v>
      </c>
      <c r="G335" s="2021">
        <v>11358.23</v>
      </c>
      <c r="H335" s="2078">
        <v>4324.7797999999993</v>
      </c>
      <c r="I335" s="2020">
        <v>0.34235884765528479</v>
      </c>
      <c r="J335" s="2021">
        <v>7082.95</v>
      </c>
      <c r="K335" s="2078">
        <v>2424.9105999999988</v>
      </c>
      <c r="L335" s="2020">
        <v>0.31466371284164268</v>
      </c>
      <c r="M335" s="2021">
        <v>11338.97</v>
      </c>
      <c r="N335" s="2078">
        <v>3567.9624000000008</v>
      </c>
    </row>
    <row r="336" spans="1:14">
      <c r="A336" s="2249" t="s">
        <v>2691</v>
      </c>
      <c r="B336" s="2077" t="s">
        <v>3195</v>
      </c>
      <c r="C336" s="2020">
        <v>0.30530118659604433</v>
      </c>
      <c r="D336" s="2021">
        <v>14214.61</v>
      </c>
      <c r="E336" s="2078">
        <v>4339.737299999998</v>
      </c>
      <c r="F336" s="2020">
        <v>0.33321585445745522</v>
      </c>
      <c r="G336" s="2021">
        <v>16760.46</v>
      </c>
      <c r="H336" s="2078">
        <v>5584.8509999999987</v>
      </c>
      <c r="I336" s="2020">
        <v>0.29806278850264512</v>
      </c>
      <c r="J336" s="2021">
        <v>13169.29</v>
      </c>
      <c r="K336" s="2078">
        <v>3925.2752999999989</v>
      </c>
      <c r="L336" s="2020">
        <v>0.31861536641047322</v>
      </c>
      <c r="M336" s="2021">
        <v>17324.150000000001</v>
      </c>
      <c r="N336" s="2078">
        <v>5519.7404000000006</v>
      </c>
    </row>
    <row r="337" spans="1:14">
      <c r="A337" s="2249" t="s">
        <v>2691</v>
      </c>
      <c r="B337" s="2077" t="s">
        <v>3209</v>
      </c>
      <c r="C337" s="2020">
        <v>0.2008811525258804</v>
      </c>
      <c r="D337" s="2021">
        <v>369.97</v>
      </c>
      <c r="E337" s="2078">
        <v>74.319999999999993</v>
      </c>
      <c r="F337" s="2020">
        <v>6.9117647058823534E-2</v>
      </c>
      <c r="G337" s="2021">
        <v>340</v>
      </c>
      <c r="H337" s="2078">
        <v>23.5</v>
      </c>
      <c r="I337" s="2020">
        <v>3.8879943768338601E-2</v>
      </c>
      <c r="J337" s="2021">
        <v>1223.51</v>
      </c>
      <c r="K337" s="2078">
        <v>47.569999999999958</v>
      </c>
      <c r="L337" s="2020" t="s">
        <v>3269</v>
      </c>
      <c r="M337" s="2021" t="s">
        <v>3269</v>
      </c>
      <c r="N337" s="2078" t="s">
        <v>3269</v>
      </c>
    </row>
    <row r="338" spans="1:14">
      <c r="A338" s="2249" t="s">
        <v>2691</v>
      </c>
      <c r="B338" s="2077" t="s">
        <v>3218</v>
      </c>
      <c r="C338" s="2020" t="s">
        <v>3269</v>
      </c>
      <c r="D338" s="2021" t="s">
        <v>3269</v>
      </c>
      <c r="E338" s="2078" t="s">
        <v>3269</v>
      </c>
      <c r="F338" s="2020" t="s">
        <v>3269</v>
      </c>
      <c r="G338" s="2021" t="s">
        <v>3269</v>
      </c>
      <c r="H338" s="2078" t="s">
        <v>3269</v>
      </c>
      <c r="I338" s="2020">
        <v>0.34562815952068909</v>
      </c>
      <c r="J338" s="2021">
        <v>373.87</v>
      </c>
      <c r="K338" s="2078">
        <v>129.22</v>
      </c>
      <c r="L338" s="2020" t="s">
        <v>3269</v>
      </c>
      <c r="M338" s="2021" t="s">
        <v>3269</v>
      </c>
      <c r="N338" s="2078" t="s">
        <v>3269</v>
      </c>
    </row>
    <row r="339" spans="1:14">
      <c r="A339" s="2249" t="s">
        <v>2691</v>
      </c>
      <c r="B339" s="2077" t="s">
        <v>3204</v>
      </c>
      <c r="C339" s="2020">
        <v>0.1896824915926924</v>
      </c>
      <c r="D339" s="2021">
        <v>9902.1000000000022</v>
      </c>
      <c r="E339" s="2078">
        <v>1878.2550000000001</v>
      </c>
      <c r="F339" s="2020">
        <v>0.28355419558147299</v>
      </c>
      <c r="G339" s="2021">
        <v>16640.84</v>
      </c>
      <c r="H339" s="2078">
        <v>4718.579999999999</v>
      </c>
      <c r="I339" s="2020">
        <v>0.24279281084282339</v>
      </c>
      <c r="J339" s="2021">
        <v>14723.84</v>
      </c>
      <c r="K339" s="2078">
        <v>3574.8424999999979</v>
      </c>
      <c r="L339" s="2020">
        <v>0.25529348153986892</v>
      </c>
      <c r="M339" s="2021">
        <v>8220.9599999999991</v>
      </c>
      <c r="N339" s="2078">
        <v>2098.7575000000002</v>
      </c>
    </row>
    <row r="340" spans="1:14">
      <c r="A340" s="2248" t="s">
        <v>1055</v>
      </c>
      <c r="B340" s="2073" t="s">
        <v>5191</v>
      </c>
      <c r="C340" s="2074">
        <v>0.28930195046334672</v>
      </c>
      <c r="D340" s="2075">
        <v>97346.1</v>
      </c>
      <c r="E340" s="2076">
        <v>28162.41659999999</v>
      </c>
      <c r="F340" s="2074">
        <v>0.33281115930028338</v>
      </c>
      <c r="G340" s="2075">
        <v>161585.4</v>
      </c>
      <c r="H340" s="2076">
        <v>53777.424300000013</v>
      </c>
      <c r="I340" s="2074">
        <v>0.29279910491481731</v>
      </c>
      <c r="J340" s="2075">
        <v>174821.35</v>
      </c>
      <c r="K340" s="2076">
        <v>51187.534799999987</v>
      </c>
      <c r="L340" s="2074">
        <v>0.30718620490414511</v>
      </c>
      <c r="M340" s="2075">
        <v>122741.88</v>
      </c>
      <c r="N340" s="2076">
        <v>37704.612299999993</v>
      </c>
    </row>
    <row r="341" spans="1:14">
      <c r="A341" s="2249" t="s">
        <v>1055</v>
      </c>
      <c r="B341" s="2077" t="s">
        <v>3193</v>
      </c>
      <c r="C341" s="2020">
        <v>0.39077436919707959</v>
      </c>
      <c r="D341" s="2021">
        <v>8146.76</v>
      </c>
      <c r="E341" s="2078">
        <v>3183.545000000001</v>
      </c>
      <c r="F341" s="2020">
        <v>0.36323429728547019</v>
      </c>
      <c r="G341" s="2021">
        <v>34963.699999999997</v>
      </c>
      <c r="H341" s="2078">
        <v>12700.014999999999</v>
      </c>
      <c r="I341" s="2020">
        <v>0.31706087519824</v>
      </c>
      <c r="J341" s="2021">
        <v>20253.240000000002</v>
      </c>
      <c r="K341" s="2078">
        <v>6421.5100000000029</v>
      </c>
      <c r="L341" s="2020">
        <v>0.35786141291026707</v>
      </c>
      <c r="M341" s="2021">
        <v>15503.32</v>
      </c>
      <c r="N341" s="2078">
        <v>5548.0400000000009</v>
      </c>
    </row>
    <row r="342" spans="1:14">
      <c r="A342" s="2249" t="s">
        <v>1055</v>
      </c>
      <c r="B342" s="2077" t="s">
        <v>3194</v>
      </c>
      <c r="C342" s="2020">
        <v>0.41123624827152783</v>
      </c>
      <c r="D342" s="2021">
        <v>16929.689999999999</v>
      </c>
      <c r="E342" s="2078">
        <v>6962.1021999999984</v>
      </c>
      <c r="F342" s="2020">
        <v>0.37052400261946472</v>
      </c>
      <c r="G342" s="2021">
        <v>30998.700000000012</v>
      </c>
      <c r="H342" s="2078">
        <v>11485.7624</v>
      </c>
      <c r="I342" s="2020">
        <v>0.33086388589573318</v>
      </c>
      <c r="J342" s="2021">
        <v>44694.55999999999</v>
      </c>
      <c r="K342" s="2078">
        <v>14787.8158</v>
      </c>
      <c r="L342" s="2020">
        <v>0.36980792213732089</v>
      </c>
      <c r="M342" s="2021">
        <v>27570.59</v>
      </c>
      <c r="N342" s="2078">
        <v>10195.8226</v>
      </c>
    </row>
    <row r="343" spans="1:14">
      <c r="A343" s="2249" t="s">
        <v>1055</v>
      </c>
      <c r="B343" s="2077" t="s">
        <v>3195</v>
      </c>
      <c r="C343" s="2020">
        <v>0.27017544459822351</v>
      </c>
      <c r="D343" s="2021">
        <v>40339.23000000001</v>
      </c>
      <c r="E343" s="2078">
        <v>10898.669400000001</v>
      </c>
      <c r="F343" s="2020">
        <v>0.33811480333950578</v>
      </c>
      <c r="G343" s="2021">
        <v>59393.22</v>
      </c>
      <c r="H343" s="2078">
        <v>20081.726900000009</v>
      </c>
      <c r="I343" s="2020">
        <v>0.24771029168951031</v>
      </c>
      <c r="J343" s="2021">
        <v>50050.48</v>
      </c>
      <c r="K343" s="2078">
        <v>12398.019</v>
      </c>
      <c r="L343" s="2020">
        <v>0.28659288114573461</v>
      </c>
      <c r="M343" s="2021">
        <v>36462.890000000007</v>
      </c>
      <c r="N343" s="2078">
        <v>10450.0047</v>
      </c>
    </row>
    <row r="344" spans="1:14">
      <c r="A344" s="2249" t="s">
        <v>1055</v>
      </c>
      <c r="B344" s="2077" t="s">
        <v>3209</v>
      </c>
      <c r="C344" s="2020">
        <v>0.18805947212724269</v>
      </c>
      <c r="D344" s="2021">
        <v>2602.9</v>
      </c>
      <c r="E344" s="2078">
        <v>489.50000000000023</v>
      </c>
      <c r="F344" s="2020">
        <v>0.16393463582471629</v>
      </c>
      <c r="G344" s="2021">
        <v>7039.33</v>
      </c>
      <c r="H344" s="2078">
        <v>1153.99</v>
      </c>
      <c r="I344" s="2020" t="s">
        <v>3269</v>
      </c>
      <c r="J344" s="2021" t="s">
        <v>3269</v>
      </c>
      <c r="K344" s="2078" t="s">
        <v>3269</v>
      </c>
      <c r="L344" s="2020">
        <v>7.0679345162239074E-2</v>
      </c>
      <c r="M344" s="2021">
        <v>204.02</v>
      </c>
      <c r="N344" s="2078">
        <v>14.420000000000019</v>
      </c>
    </row>
    <row r="345" spans="1:14">
      <c r="A345" s="2249" t="s">
        <v>1055</v>
      </c>
      <c r="B345" s="2077" t="s">
        <v>3218</v>
      </c>
      <c r="C345" s="2020">
        <v>0.41781024480871548</v>
      </c>
      <c r="D345" s="2021">
        <v>3956.1499999999992</v>
      </c>
      <c r="E345" s="2078">
        <v>1652.92</v>
      </c>
      <c r="F345" s="2020" t="s">
        <v>3269</v>
      </c>
      <c r="G345" s="2021" t="s">
        <v>3269</v>
      </c>
      <c r="H345" s="2078" t="s">
        <v>3269</v>
      </c>
      <c r="I345" s="2020">
        <v>0.38760498690614847</v>
      </c>
      <c r="J345" s="2021">
        <v>13342.14</v>
      </c>
      <c r="K345" s="2078">
        <v>5171.4800000000014</v>
      </c>
      <c r="L345" s="2020">
        <v>1</v>
      </c>
      <c r="M345" s="2021">
        <v>-0.28000000000000108</v>
      </c>
      <c r="N345" s="2078">
        <v>-0.28000000000000108</v>
      </c>
    </row>
    <row r="346" spans="1:14">
      <c r="A346" s="2249" t="s">
        <v>1055</v>
      </c>
      <c r="B346" s="2077" t="s">
        <v>3204</v>
      </c>
      <c r="C346" s="2020">
        <v>0.19611396625408861</v>
      </c>
      <c r="D346" s="2021">
        <v>25371.37</v>
      </c>
      <c r="E346" s="2078">
        <v>4975.6799999999976</v>
      </c>
      <c r="F346" s="2020">
        <v>0.28625560757028412</v>
      </c>
      <c r="G346" s="2021">
        <v>29190.450000000012</v>
      </c>
      <c r="H346" s="2078">
        <v>8355.93</v>
      </c>
      <c r="I346" s="2020">
        <v>0.26696346221988232</v>
      </c>
      <c r="J346" s="2021">
        <v>46480.930000000008</v>
      </c>
      <c r="K346" s="2078">
        <v>12408.71</v>
      </c>
      <c r="L346" s="2020">
        <v>0.26735457546206698</v>
      </c>
      <c r="M346" s="2021">
        <v>43001.34</v>
      </c>
      <c r="N346" s="2078">
        <v>11496.605</v>
      </c>
    </row>
    <row r="347" spans="1:14">
      <c r="A347" s="2248" t="s">
        <v>2693</v>
      </c>
      <c r="B347" s="2073" t="s">
        <v>5191</v>
      </c>
      <c r="C347" s="2074">
        <v>0.32922691030795942</v>
      </c>
      <c r="D347" s="2075">
        <v>24111.94999999999</v>
      </c>
      <c r="E347" s="2076">
        <v>7938.3028000000004</v>
      </c>
      <c r="F347" s="2074">
        <v>0.34816523664898191</v>
      </c>
      <c r="G347" s="2075">
        <v>19574.350000000009</v>
      </c>
      <c r="H347" s="2076">
        <v>6815.1081999999997</v>
      </c>
      <c r="I347" s="2074">
        <v>0.29543607031958269</v>
      </c>
      <c r="J347" s="2075">
        <v>45665.8</v>
      </c>
      <c r="K347" s="2076">
        <v>13491.324500000001</v>
      </c>
      <c r="L347" s="2074">
        <v>0.34038520333269212</v>
      </c>
      <c r="M347" s="2075">
        <v>13829.06</v>
      </c>
      <c r="N347" s="2076">
        <v>4707.2073999999993</v>
      </c>
    </row>
    <row r="348" spans="1:14">
      <c r="A348" s="2249" t="s">
        <v>2693</v>
      </c>
      <c r="B348" s="2077" t="s">
        <v>3193</v>
      </c>
      <c r="C348" s="2020">
        <v>0.45815029059455942</v>
      </c>
      <c r="D348" s="2021">
        <v>2198.94</v>
      </c>
      <c r="E348" s="2078">
        <v>1007.4450000000001</v>
      </c>
      <c r="F348" s="2020">
        <v>0.50023333319567342</v>
      </c>
      <c r="G348" s="2021">
        <v>4842.8600000000006</v>
      </c>
      <c r="H348" s="2078">
        <v>2422.56</v>
      </c>
      <c r="I348" s="2020">
        <v>0.47826360857141481</v>
      </c>
      <c r="J348" s="2021">
        <v>6309.8100000000013</v>
      </c>
      <c r="K348" s="2078">
        <v>3017.7524999999991</v>
      </c>
      <c r="L348" s="2020">
        <v>0.47949675215964632</v>
      </c>
      <c r="M348" s="2021">
        <v>2986.6000000000008</v>
      </c>
      <c r="N348" s="2078">
        <v>1432.0650000000001</v>
      </c>
    </row>
    <row r="349" spans="1:14">
      <c r="A349" s="2249" t="s">
        <v>2693</v>
      </c>
      <c r="B349" s="2077" t="s">
        <v>3194</v>
      </c>
      <c r="C349" s="2020">
        <v>0.42438220895127771</v>
      </c>
      <c r="D349" s="2021">
        <v>6959.2299999999977</v>
      </c>
      <c r="E349" s="2078">
        <v>2953.373399999999</v>
      </c>
      <c r="F349" s="2020">
        <v>0.35783063361500239</v>
      </c>
      <c r="G349" s="2021">
        <v>5699.36</v>
      </c>
      <c r="H349" s="2078">
        <v>2039.4056</v>
      </c>
      <c r="I349" s="2020">
        <v>0.3518787801566936</v>
      </c>
      <c r="J349" s="2021">
        <v>15225.89</v>
      </c>
      <c r="K349" s="2078">
        <v>5357.6675999999998</v>
      </c>
      <c r="L349" s="2020">
        <v>0.39329349107614747</v>
      </c>
      <c r="M349" s="2021">
        <v>4427.46</v>
      </c>
      <c r="N349" s="2078">
        <v>1741.2911999999999</v>
      </c>
    </row>
    <row r="350" spans="1:14">
      <c r="A350" s="2249" t="s">
        <v>2693</v>
      </c>
      <c r="B350" s="2077" t="s">
        <v>3195</v>
      </c>
      <c r="C350" s="2020">
        <v>0.34016595069822048</v>
      </c>
      <c r="D350" s="2021">
        <v>7446.7899999999972</v>
      </c>
      <c r="E350" s="2078">
        <v>2533.1444000000001</v>
      </c>
      <c r="F350" s="2020">
        <v>0.29728743065661811</v>
      </c>
      <c r="G350" s="2021">
        <v>5077.99</v>
      </c>
      <c r="H350" s="2078">
        <v>1509.6225999999999</v>
      </c>
      <c r="I350" s="2020">
        <v>0.27227296230644832</v>
      </c>
      <c r="J350" s="2021">
        <v>12106.58</v>
      </c>
      <c r="K350" s="2078">
        <v>3296.2944000000011</v>
      </c>
      <c r="L350" s="2020">
        <v>0.29059884044420009</v>
      </c>
      <c r="M350" s="2021">
        <v>3037.37</v>
      </c>
      <c r="N350" s="2078">
        <v>882.65620000000001</v>
      </c>
    </row>
    <row r="351" spans="1:14">
      <c r="A351" s="2249" t="s">
        <v>2693</v>
      </c>
      <c r="B351" s="2077" t="s">
        <v>3209</v>
      </c>
      <c r="C351" s="2020">
        <v>0.19435639455732781</v>
      </c>
      <c r="D351" s="2021">
        <v>6867.9500000000016</v>
      </c>
      <c r="E351" s="2078">
        <v>1334.83</v>
      </c>
      <c r="F351" s="2020">
        <v>0.15837948443179889</v>
      </c>
      <c r="G351" s="2021">
        <v>2164.9899999999998</v>
      </c>
      <c r="H351" s="2078">
        <v>342.8900000000001</v>
      </c>
      <c r="I351" s="2020">
        <v>0.14144244239408721</v>
      </c>
      <c r="J351" s="2021">
        <v>10557.51</v>
      </c>
      <c r="K351" s="2078">
        <v>1493.28</v>
      </c>
      <c r="L351" s="2020">
        <v>0.16042045916473729</v>
      </c>
      <c r="M351" s="2021">
        <v>2263.2399999999998</v>
      </c>
      <c r="N351" s="2078">
        <v>363.07</v>
      </c>
    </row>
    <row r="352" spans="1:14">
      <c r="A352" s="2249" t="s">
        <v>2693</v>
      </c>
      <c r="B352" s="2077" t="s">
        <v>3204</v>
      </c>
      <c r="C352" s="2020">
        <v>0.17136642463695539</v>
      </c>
      <c r="D352" s="2021">
        <v>639.04</v>
      </c>
      <c r="E352" s="2078">
        <v>109.51</v>
      </c>
      <c r="F352" s="2020">
        <v>0.27981443702316738</v>
      </c>
      <c r="G352" s="2021">
        <v>1789.15</v>
      </c>
      <c r="H352" s="2078">
        <v>500.62999999999988</v>
      </c>
      <c r="I352" s="2020">
        <v>0.22259739019515559</v>
      </c>
      <c r="J352" s="2021">
        <v>1466.01</v>
      </c>
      <c r="K352" s="2078">
        <v>326.33</v>
      </c>
      <c r="L352" s="2020">
        <v>0.25854952036540169</v>
      </c>
      <c r="M352" s="2021">
        <v>1114.3900000000001</v>
      </c>
      <c r="N352" s="2078">
        <v>288.12499999999989</v>
      </c>
    </row>
    <row r="353" spans="1:14">
      <c r="A353" s="2248" t="s">
        <v>1085</v>
      </c>
      <c r="B353" s="2073" t="s">
        <v>5191</v>
      </c>
      <c r="C353" s="2074">
        <v>0.27052225648166939</v>
      </c>
      <c r="D353" s="2075">
        <v>82381.169999999984</v>
      </c>
      <c r="E353" s="2076">
        <v>22285.94</v>
      </c>
      <c r="F353" s="2074">
        <v>0.33991162218100762</v>
      </c>
      <c r="G353" s="2075">
        <v>87784.47</v>
      </c>
      <c r="H353" s="2076">
        <v>29838.961599999999</v>
      </c>
      <c r="I353" s="2074">
        <v>0.27442074560394508</v>
      </c>
      <c r="J353" s="2075">
        <v>86198.310000000027</v>
      </c>
      <c r="K353" s="2076">
        <v>23654.604500000001</v>
      </c>
      <c r="L353" s="2074">
        <v>0.34714282063048302</v>
      </c>
      <c r="M353" s="2075">
        <v>85293.98</v>
      </c>
      <c r="N353" s="2076">
        <v>29609.192800000012</v>
      </c>
    </row>
    <row r="354" spans="1:14">
      <c r="A354" s="2249" t="s">
        <v>1085</v>
      </c>
      <c r="B354" s="2077" t="s">
        <v>3480</v>
      </c>
      <c r="C354" s="2020" t="s">
        <v>3269</v>
      </c>
      <c r="D354" s="2021" t="s">
        <v>3269</v>
      </c>
      <c r="E354" s="2078" t="s">
        <v>3269</v>
      </c>
      <c r="F354" s="2020" t="s">
        <v>3269</v>
      </c>
      <c r="G354" s="2021" t="s">
        <v>3269</v>
      </c>
      <c r="H354" s="2078" t="s">
        <v>3269</v>
      </c>
      <c r="I354" s="2020">
        <v>0.20576234231428131</v>
      </c>
      <c r="J354" s="2021">
        <v>321.05</v>
      </c>
      <c r="K354" s="2078">
        <v>66.06</v>
      </c>
      <c r="L354" s="2020" t="s">
        <v>3269</v>
      </c>
      <c r="M354" s="2021" t="s">
        <v>3269</v>
      </c>
      <c r="N354" s="2078" t="s">
        <v>3269</v>
      </c>
    </row>
    <row r="355" spans="1:14">
      <c r="A355" s="2249" t="s">
        <v>1085</v>
      </c>
      <c r="B355" s="2077" t="s">
        <v>3196</v>
      </c>
      <c r="C355" s="2020" t="s">
        <v>3269</v>
      </c>
      <c r="D355" s="2021" t="s">
        <v>3269</v>
      </c>
      <c r="E355" s="2078" t="s">
        <v>3269</v>
      </c>
      <c r="F355" s="2020">
        <v>0.65192196585311646</v>
      </c>
      <c r="G355" s="2021">
        <v>1080.04</v>
      </c>
      <c r="H355" s="2078">
        <v>704.10179999999991</v>
      </c>
      <c r="I355" s="2020" t="s">
        <v>3269</v>
      </c>
      <c r="J355" s="2021" t="s">
        <v>3269</v>
      </c>
      <c r="K355" s="2078" t="s">
        <v>3269</v>
      </c>
      <c r="L355" s="2020" t="s">
        <v>3269</v>
      </c>
      <c r="M355" s="2021" t="s">
        <v>3269</v>
      </c>
      <c r="N355" s="2078" t="s">
        <v>3269</v>
      </c>
    </row>
    <row r="356" spans="1:14">
      <c r="A356" s="2249" t="s">
        <v>1085</v>
      </c>
      <c r="B356" s="2077" t="s">
        <v>3197</v>
      </c>
      <c r="C356" s="2020" t="s">
        <v>3269</v>
      </c>
      <c r="D356" s="2021" t="s">
        <v>3269</v>
      </c>
      <c r="E356" s="2078" t="s">
        <v>3269</v>
      </c>
      <c r="F356" s="2020" t="s">
        <v>3269</v>
      </c>
      <c r="G356" s="2021" t="s">
        <v>3269</v>
      </c>
      <c r="H356" s="2078" t="s">
        <v>3269</v>
      </c>
      <c r="I356" s="2020">
        <v>0.45724287381230211</v>
      </c>
      <c r="J356" s="2021">
        <v>59.99</v>
      </c>
      <c r="K356" s="2078">
        <v>27.43</v>
      </c>
      <c r="L356" s="2020">
        <v>0.46557759626604428</v>
      </c>
      <c r="M356" s="2021">
        <v>59.99</v>
      </c>
      <c r="N356" s="2078">
        <v>27.93</v>
      </c>
    </row>
    <row r="357" spans="1:14">
      <c r="A357" s="2249" t="s">
        <v>1085</v>
      </c>
      <c r="B357" s="2077" t="s">
        <v>3193</v>
      </c>
      <c r="C357" s="2020">
        <v>0.34658770535088201</v>
      </c>
      <c r="D357" s="2021">
        <v>17327.05</v>
      </c>
      <c r="E357" s="2078">
        <v>6005.3424999999997</v>
      </c>
      <c r="F357" s="2020">
        <v>0.40039656538467688</v>
      </c>
      <c r="G357" s="2021">
        <v>26845.510000000009</v>
      </c>
      <c r="H357" s="2078">
        <v>10748.85</v>
      </c>
      <c r="I357" s="2020">
        <v>0.37159533659647798</v>
      </c>
      <c r="J357" s="2021">
        <v>19929.650000000009</v>
      </c>
      <c r="K357" s="2078">
        <v>7405.7650000000003</v>
      </c>
      <c r="L357" s="2020">
        <v>0.44199798745167113</v>
      </c>
      <c r="M357" s="2021">
        <v>21097.63</v>
      </c>
      <c r="N357" s="2078">
        <v>9325.11</v>
      </c>
    </row>
    <row r="358" spans="1:14">
      <c r="A358" s="2249" t="s">
        <v>1085</v>
      </c>
      <c r="B358" s="2077" t="s">
        <v>3194</v>
      </c>
      <c r="C358" s="2020">
        <v>0.3948259425488419</v>
      </c>
      <c r="D358" s="2021">
        <v>10164.459999999999</v>
      </c>
      <c r="E358" s="2078">
        <v>4013.192500000001</v>
      </c>
      <c r="F358" s="2020">
        <v>0.35347497845857129</v>
      </c>
      <c r="G358" s="2021">
        <v>6719.61</v>
      </c>
      <c r="H358" s="2078">
        <v>2375.2139999999999</v>
      </c>
      <c r="I358" s="2020">
        <v>0.3122880706917569</v>
      </c>
      <c r="J358" s="2021">
        <v>13462.39</v>
      </c>
      <c r="K358" s="2078">
        <v>4204.1438000000007</v>
      </c>
      <c r="L358" s="2020">
        <v>0.36800544562664822</v>
      </c>
      <c r="M358" s="2021">
        <v>14955.12</v>
      </c>
      <c r="N358" s="2078">
        <v>5503.5655999999999</v>
      </c>
    </row>
    <row r="359" spans="1:14">
      <c r="A359" s="2249" t="s">
        <v>1085</v>
      </c>
      <c r="B359" s="2077" t="s">
        <v>3195</v>
      </c>
      <c r="C359" s="2020">
        <v>0.27190836264654178</v>
      </c>
      <c r="D359" s="2021">
        <v>29199.01</v>
      </c>
      <c r="E359" s="2078">
        <v>7939.4550000000008</v>
      </c>
      <c r="F359" s="2020">
        <v>0.3251130996173982</v>
      </c>
      <c r="G359" s="2021">
        <v>30935.56</v>
      </c>
      <c r="H359" s="2078">
        <v>10057.5558</v>
      </c>
      <c r="I359" s="2020">
        <v>0.21701992173630411</v>
      </c>
      <c r="J359" s="2021">
        <v>26643.26</v>
      </c>
      <c r="K359" s="2078">
        <v>5782.1182000000017</v>
      </c>
      <c r="L359" s="2020">
        <v>0.32969461378439707</v>
      </c>
      <c r="M359" s="2021">
        <v>28904.71</v>
      </c>
      <c r="N359" s="2078">
        <v>9529.727200000003</v>
      </c>
    </row>
    <row r="360" spans="1:14">
      <c r="A360" s="2249" t="s">
        <v>1085</v>
      </c>
      <c r="B360" s="2077" t="s">
        <v>3209</v>
      </c>
      <c r="C360" s="2020">
        <v>0.18475475080291501</v>
      </c>
      <c r="D360" s="2021">
        <v>4686.0499999999993</v>
      </c>
      <c r="E360" s="2078">
        <v>865.76999999999987</v>
      </c>
      <c r="F360" s="2020">
        <v>0.15575891965031641</v>
      </c>
      <c r="G360" s="2021">
        <v>4153.47</v>
      </c>
      <c r="H360" s="2078">
        <v>646.94000000000005</v>
      </c>
      <c r="I360" s="2020">
        <v>0.1259525220127071</v>
      </c>
      <c r="J360" s="2021">
        <v>1957.96</v>
      </c>
      <c r="K360" s="2078">
        <v>246.61</v>
      </c>
      <c r="L360" s="2020">
        <v>0.15757920271797679</v>
      </c>
      <c r="M360" s="2021">
        <v>1512.89</v>
      </c>
      <c r="N360" s="2078">
        <v>238.39999999999989</v>
      </c>
    </row>
    <row r="361" spans="1:14">
      <c r="A361" s="2249" t="s">
        <v>1085</v>
      </c>
      <c r="B361" s="2077" t="s">
        <v>3218</v>
      </c>
      <c r="C361" s="2020" t="s">
        <v>3269</v>
      </c>
      <c r="D361" s="2021" t="s">
        <v>3269</v>
      </c>
      <c r="E361" s="2078" t="s">
        <v>3269</v>
      </c>
      <c r="F361" s="2020" t="s">
        <v>3269</v>
      </c>
      <c r="G361" s="2021" t="s">
        <v>3269</v>
      </c>
      <c r="H361" s="2078" t="s">
        <v>3269</v>
      </c>
      <c r="I361" s="2020">
        <v>1</v>
      </c>
      <c r="J361" s="2021">
        <v>-0.35000000000013642</v>
      </c>
      <c r="K361" s="2078">
        <v>-0.35000000000013642</v>
      </c>
      <c r="L361" s="2020" t="s">
        <v>3269</v>
      </c>
      <c r="M361" s="2021" t="s">
        <v>3269</v>
      </c>
      <c r="N361" s="2078" t="s">
        <v>3269</v>
      </c>
    </row>
    <row r="362" spans="1:14">
      <c r="A362" s="2249" t="s">
        <v>1085</v>
      </c>
      <c r="B362" s="2077" t="s">
        <v>3207</v>
      </c>
      <c r="C362" s="2020" t="s">
        <v>3269</v>
      </c>
      <c r="D362" s="2021" t="s">
        <v>3269</v>
      </c>
      <c r="E362" s="2078" t="s">
        <v>3269</v>
      </c>
      <c r="F362" s="2020" t="s">
        <v>3269</v>
      </c>
      <c r="G362" s="2021" t="s">
        <v>3269</v>
      </c>
      <c r="H362" s="2078" t="s">
        <v>3269</v>
      </c>
      <c r="I362" s="2020">
        <v>0.1071986095241161</v>
      </c>
      <c r="J362" s="2021">
        <v>621.37</v>
      </c>
      <c r="K362" s="2078">
        <v>66.610000000000014</v>
      </c>
      <c r="L362" s="2020" t="s">
        <v>3269</v>
      </c>
      <c r="M362" s="2021" t="s">
        <v>3269</v>
      </c>
      <c r="N362" s="2078" t="s">
        <v>3269</v>
      </c>
    </row>
    <row r="363" spans="1:14">
      <c r="A363" s="2249" t="s">
        <v>1085</v>
      </c>
      <c r="B363" s="2077" t="s">
        <v>3204</v>
      </c>
      <c r="C363" s="2020">
        <v>0.16482960875236849</v>
      </c>
      <c r="D363" s="2021">
        <v>21004.6</v>
      </c>
      <c r="E363" s="2078">
        <v>3462.1799999999989</v>
      </c>
      <c r="F363" s="2020">
        <v>0.29397327908486731</v>
      </c>
      <c r="G363" s="2021">
        <v>18050.28</v>
      </c>
      <c r="H363" s="2078">
        <v>5306.2999999999975</v>
      </c>
      <c r="I363" s="2020">
        <v>0.25239064017180529</v>
      </c>
      <c r="J363" s="2021">
        <v>23202.990000000009</v>
      </c>
      <c r="K363" s="2078">
        <v>5856.2174999999997</v>
      </c>
      <c r="L363" s="2020">
        <v>0.26564461906112041</v>
      </c>
      <c r="M363" s="2021">
        <v>18763.64</v>
      </c>
      <c r="N363" s="2078">
        <v>4984.46</v>
      </c>
    </row>
    <row r="364" spans="1:14">
      <c r="A364" s="2248" t="s">
        <v>1049</v>
      </c>
      <c r="B364" s="2073" t="s">
        <v>5191</v>
      </c>
      <c r="C364" s="2074">
        <v>0.30430209431549932</v>
      </c>
      <c r="D364" s="2075">
        <v>179799.08</v>
      </c>
      <c r="E364" s="2076">
        <v>54713.236599999989</v>
      </c>
      <c r="F364" s="2074">
        <v>0.31667374063644871</v>
      </c>
      <c r="G364" s="2075">
        <v>178320.43000000011</v>
      </c>
      <c r="H364" s="2076">
        <v>56469.397600000011</v>
      </c>
      <c r="I364" s="2074">
        <v>0.28701710914427359</v>
      </c>
      <c r="J364" s="2075">
        <v>219195.65</v>
      </c>
      <c r="K364" s="2076">
        <v>62912.901800000007</v>
      </c>
      <c r="L364" s="2074">
        <v>0.29715819325054388</v>
      </c>
      <c r="M364" s="2075">
        <v>173219.59</v>
      </c>
      <c r="N364" s="2076">
        <v>51473.6204</v>
      </c>
    </row>
    <row r="365" spans="1:14">
      <c r="A365" s="2249" t="s">
        <v>1049</v>
      </c>
      <c r="B365" s="2077" t="s">
        <v>3197</v>
      </c>
      <c r="C365" s="2020">
        <v>0.48086244359017222</v>
      </c>
      <c r="D365" s="2021">
        <v>59.83</v>
      </c>
      <c r="E365" s="2078">
        <v>28.77</v>
      </c>
      <c r="F365" s="2020" t="s">
        <v>3269</v>
      </c>
      <c r="G365" s="2021" t="s">
        <v>3269</v>
      </c>
      <c r="H365" s="2078" t="s">
        <v>3269</v>
      </c>
      <c r="I365" s="2020" t="s">
        <v>3269</v>
      </c>
      <c r="J365" s="2021" t="s">
        <v>3269</v>
      </c>
      <c r="K365" s="2078" t="s">
        <v>3269</v>
      </c>
      <c r="L365" s="2020" t="s">
        <v>3269</v>
      </c>
      <c r="M365" s="2021" t="s">
        <v>3269</v>
      </c>
      <c r="N365" s="2078" t="s">
        <v>3269</v>
      </c>
    </row>
    <row r="366" spans="1:14">
      <c r="A366" s="2249" t="s">
        <v>1049</v>
      </c>
      <c r="B366" s="2077" t="s">
        <v>3201</v>
      </c>
      <c r="C366" s="2020" t="s">
        <v>3269</v>
      </c>
      <c r="D366" s="2021" t="s">
        <v>3269</v>
      </c>
      <c r="E366" s="2078" t="s">
        <v>3269</v>
      </c>
      <c r="F366" s="2020" t="s">
        <v>3269</v>
      </c>
      <c r="G366" s="2021" t="s">
        <v>3269</v>
      </c>
      <c r="H366" s="2078" t="s">
        <v>3269</v>
      </c>
      <c r="I366" s="2020">
        <v>0.43466719103333012</v>
      </c>
      <c r="J366" s="2021">
        <v>813.68</v>
      </c>
      <c r="K366" s="2078">
        <v>353.68</v>
      </c>
      <c r="L366" s="2020" t="s">
        <v>3269</v>
      </c>
      <c r="M366" s="2021" t="s">
        <v>3269</v>
      </c>
      <c r="N366" s="2078" t="s">
        <v>3269</v>
      </c>
    </row>
    <row r="367" spans="1:14">
      <c r="A367" s="2249" t="s">
        <v>1049</v>
      </c>
      <c r="B367" s="2077" t="s">
        <v>3193</v>
      </c>
      <c r="C367" s="2020">
        <v>0.33564868772620221</v>
      </c>
      <c r="D367" s="2021">
        <v>12055.03</v>
      </c>
      <c r="E367" s="2078">
        <v>4046.2549999999992</v>
      </c>
      <c r="F367" s="2020">
        <v>0.39975863536210471</v>
      </c>
      <c r="G367" s="2021">
        <v>12126.88</v>
      </c>
      <c r="H367" s="2078">
        <v>4847.8249999999998</v>
      </c>
      <c r="I367" s="2020">
        <v>0.29610261709660751</v>
      </c>
      <c r="J367" s="2021">
        <v>20186.11</v>
      </c>
      <c r="K367" s="2078">
        <v>5977.16</v>
      </c>
      <c r="L367" s="2020">
        <v>0.41130350580132502</v>
      </c>
      <c r="M367" s="2021">
        <v>7518.11</v>
      </c>
      <c r="N367" s="2078">
        <v>3092.224999999999</v>
      </c>
    </row>
    <row r="368" spans="1:14">
      <c r="A368" s="2249" t="s">
        <v>1049</v>
      </c>
      <c r="B368" s="2077" t="s">
        <v>3194</v>
      </c>
      <c r="C368" s="2020">
        <v>0.37661314160133652</v>
      </c>
      <c r="D368" s="2021">
        <v>37958.540000000008</v>
      </c>
      <c r="E368" s="2078">
        <v>14295.684999999999</v>
      </c>
      <c r="F368" s="2020">
        <v>0.36957941071670669</v>
      </c>
      <c r="G368" s="2021">
        <v>41676.050000000003</v>
      </c>
      <c r="H368" s="2078">
        <v>15402.61000000001</v>
      </c>
      <c r="I368" s="2020">
        <v>0.35492346113742101</v>
      </c>
      <c r="J368" s="2021">
        <v>37258.85</v>
      </c>
      <c r="K368" s="2078">
        <v>13224.04</v>
      </c>
      <c r="L368" s="2020">
        <v>0.38150115243506277</v>
      </c>
      <c r="M368" s="2021">
        <v>33446.570000000007</v>
      </c>
      <c r="N368" s="2078">
        <v>12759.905000000001</v>
      </c>
    </row>
    <row r="369" spans="1:14">
      <c r="A369" s="2249" t="s">
        <v>1049</v>
      </c>
      <c r="B369" s="2077" t="s">
        <v>3195</v>
      </c>
      <c r="C369" s="2020">
        <v>0.31173732425577999</v>
      </c>
      <c r="D369" s="2021">
        <v>94470.389999999985</v>
      </c>
      <c r="E369" s="2078">
        <v>29449.946599999988</v>
      </c>
      <c r="F369" s="2020">
        <v>0.32811040045298889</v>
      </c>
      <c r="G369" s="2021">
        <v>69087.760000000009</v>
      </c>
      <c r="H369" s="2078">
        <v>22668.4126</v>
      </c>
      <c r="I369" s="2020">
        <v>0.28708823028316899</v>
      </c>
      <c r="J369" s="2021">
        <v>113105.27</v>
      </c>
      <c r="K369" s="2078">
        <v>32471.191800000011</v>
      </c>
      <c r="L369" s="2020">
        <v>0.31809845864032749</v>
      </c>
      <c r="M369" s="2021">
        <v>65336.47</v>
      </c>
      <c r="N369" s="2078">
        <v>20783.430400000001</v>
      </c>
    </row>
    <row r="370" spans="1:14">
      <c r="A370" s="2249" t="s">
        <v>1049</v>
      </c>
      <c r="B370" s="2077" t="s">
        <v>3209</v>
      </c>
      <c r="C370" s="2020">
        <v>0.18751719669468431</v>
      </c>
      <c r="D370" s="2021">
        <v>3380.01</v>
      </c>
      <c r="E370" s="2078">
        <v>633.80999999999995</v>
      </c>
      <c r="F370" s="2020">
        <v>0.16035358461241611</v>
      </c>
      <c r="G370" s="2021">
        <v>18968.02</v>
      </c>
      <c r="H370" s="2078">
        <v>3041.5900000000011</v>
      </c>
      <c r="I370" s="2020">
        <v>0.1408295216846151</v>
      </c>
      <c r="J370" s="2021">
        <v>13342.87</v>
      </c>
      <c r="K370" s="2078">
        <v>1879.07</v>
      </c>
      <c r="L370" s="2020">
        <v>0.12623273395371301</v>
      </c>
      <c r="M370" s="2021">
        <v>18015.849999999999</v>
      </c>
      <c r="N370" s="2078">
        <v>2274.190000000001</v>
      </c>
    </row>
    <row r="371" spans="1:14">
      <c r="A371" s="2249" t="s">
        <v>1049</v>
      </c>
      <c r="B371" s="2077" t="s">
        <v>3218</v>
      </c>
      <c r="C371" s="2020" t="s">
        <v>3269</v>
      </c>
      <c r="D371" s="2021" t="s">
        <v>3269</v>
      </c>
      <c r="E371" s="2078" t="s">
        <v>3269</v>
      </c>
      <c r="F371" s="2020" t="s">
        <v>3269</v>
      </c>
      <c r="G371" s="2021" t="s">
        <v>3269</v>
      </c>
      <c r="H371" s="2078" t="s">
        <v>3269</v>
      </c>
      <c r="I371" s="2020">
        <v>0.46471102789969621</v>
      </c>
      <c r="J371" s="2021">
        <v>-1303.24</v>
      </c>
      <c r="K371" s="2078">
        <v>-605.63000000000011</v>
      </c>
      <c r="L371" s="2020" t="s">
        <v>3269</v>
      </c>
      <c r="M371" s="2021" t="s">
        <v>3269</v>
      </c>
      <c r="N371" s="2078" t="s">
        <v>3269</v>
      </c>
    </row>
    <row r="372" spans="1:14">
      <c r="A372" s="2249" t="s">
        <v>1049</v>
      </c>
      <c r="B372" s="2077" t="s">
        <v>3204</v>
      </c>
      <c r="C372" s="2020">
        <v>0.19635184381125451</v>
      </c>
      <c r="D372" s="2021">
        <v>31875.279999999999</v>
      </c>
      <c r="E372" s="2078">
        <v>6258.7700000000023</v>
      </c>
      <c r="F372" s="2020">
        <v>0.28901819586251598</v>
      </c>
      <c r="G372" s="2021">
        <v>36041.710000000006</v>
      </c>
      <c r="H372" s="2078">
        <v>10416.709999999999</v>
      </c>
      <c r="I372" s="2020">
        <v>0.26858964168360022</v>
      </c>
      <c r="J372" s="2021">
        <v>35792.109999999993</v>
      </c>
      <c r="K372" s="2078">
        <v>9613.3900000000031</v>
      </c>
      <c r="L372" s="2020">
        <v>0.25691624922115552</v>
      </c>
      <c r="M372" s="2021">
        <v>48902.590000000033</v>
      </c>
      <c r="N372" s="2078">
        <v>12563.86999999999</v>
      </c>
    </row>
    <row r="373" spans="1:14">
      <c r="A373" s="2249" t="s">
        <v>1049</v>
      </c>
      <c r="B373" s="2077" t="s">
        <v>3211</v>
      </c>
      <c r="C373" s="2020" t="s">
        <v>3269</v>
      </c>
      <c r="D373" s="2021" t="s">
        <v>3269</v>
      </c>
      <c r="E373" s="2078" t="s">
        <v>3269</v>
      </c>
      <c r="F373" s="2020">
        <v>0.21963762767553149</v>
      </c>
      <c r="G373" s="2021">
        <v>420.01</v>
      </c>
      <c r="H373" s="2078">
        <v>92.25</v>
      </c>
      <c r="I373" s="2020" t="s">
        <v>3269</v>
      </c>
      <c r="J373" s="2021" t="s">
        <v>3269</v>
      </c>
      <c r="K373" s="2078" t="s">
        <v>3269</v>
      </c>
      <c r="L373" s="2020" t="s">
        <v>3269</v>
      </c>
      <c r="M373" s="2021" t="s">
        <v>3269</v>
      </c>
      <c r="N373" s="2078" t="s">
        <v>3269</v>
      </c>
    </row>
    <row r="374" spans="1:14">
      <c r="A374" s="2248" t="s">
        <v>1125</v>
      </c>
      <c r="B374" s="2073" t="s">
        <v>5191</v>
      </c>
      <c r="C374" s="2074">
        <v>0.33791621415448408</v>
      </c>
      <c r="D374" s="2075">
        <v>137381.20000000001</v>
      </c>
      <c r="E374" s="2076">
        <v>46423.334999999999</v>
      </c>
      <c r="F374" s="2074">
        <v>0.51182727836189523</v>
      </c>
      <c r="G374" s="2075">
        <v>63632.56</v>
      </c>
      <c r="H374" s="2076">
        <v>32568.880000000001</v>
      </c>
      <c r="I374" s="2074">
        <v>0.4908197546887697</v>
      </c>
      <c r="J374" s="2075">
        <v>42930.77</v>
      </c>
      <c r="K374" s="2076">
        <v>21071.27</v>
      </c>
      <c r="L374" s="2074">
        <v>0.40256176553096529</v>
      </c>
      <c r="M374" s="2075">
        <v>73005.12000000001</v>
      </c>
      <c r="N374" s="2076">
        <v>29389.069999999989</v>
      </c>
    </row>
    <row r="375" spans="1:14">
      <c r="A375" s="2249" t="s">
        <v>1125</v>
      </c>
      <c r="B375" s="2077" t="s">
        <v>3193</v>
      </c>
      <c r="C375" s="2020">
        <v>1</v>
      </c>
      <c r="D375" s="2021">
        <v>-300.86000000000058</v>
      </c>
      <c r="E375" s="2078">
        <v>-300.86000000000058</v>
      </c>
      <c r="F375" s="2020" t="s">
        <v>3269</v>
      </c>
      <c r="G375" s="2021" t="s">
        <v>3269</v>
      </c>
      <c r="H375" s="2078" t="s">
        <v>3269</v>
      </c>
      <c r="I375" s="2020" t="s">
        <v>3269</v>
      </c>
      <c r="J375" s="2021" t="s">
        <v>3269</v>
      </c>
      <c r="K375" s="2078" t="s">
        <v>3269</v>
      </c>
      <c r="L375" s="2020">
        <v>0.60394250727042509</v>
      </c>
      <c r="M375" s="2021">
        <v>3459.22</v>
      </c>
      <c r="N375" s="2078">
        <v>2089.17</v>
      </c>
    </row>
    <row r="376" spans="1:14">
      <c r="A376" s="2249" t="s">
        <v>1125</v>
      </c>
      <c r="B376" s="2077" t="s">
        <v>3212</v>
      </c>
      <c r="C376" s="2020">
        <v>0.1845301354122956</v>
      </c>
      <c r="D376" s="2021">
        <v>2549.9899999999998</v>
      </c>
      <c r="E376" s="2078">
        <v>470.54999999999973</v>
      </c>
      <c r="F376" s="2020" t="s">
        <v>3269</v>
      </c>
      <c r="G376" s="2021" t="s">
        <v>3269</v>
      </c>
      <c r="H376" s="2078" t="s">
        <v>3269</v>
      </c>
      <c r="I376" s="2020" t="s">
        <v>3269</v>
      </c>
      <c r="J376" s="2021" t="s">
        <v>3269</v>
      </c>
      <c r="K376" s="2078" t="s">
        <v>3269</v>
      </c>
      <c r="L376" s="2020">
        <v>0.21760521596522689</v>
      </c>
      <c r="M376" s="2021">
        <v>6000.04</v>
      </c>
      <c r="N376" s="2078">
        <v>1305.6400000000001</v>
      </c>
    </row>
    <row r="377" spans="1:14">
      <c r="A377" s="2249" t="s">
        <v>1125</v>
      </c>
      <c r="B377" s="2077" t="s">
        <v>3207</v>
      </c>
      <c r="C377" s="2020">
        <v>0.44120310599723861</v>
      </c>
      <c r="D377" s="2021">
        <v>89222.23</v>
      </c>
      <c r="E377" s="2078">
        <v>39365.125</v>
      </c>
      <c r="F377" s="2020">
        <v>0.51182727836189523</v>
      </c>
      <c r="G377" s="2021">
        <v>63632.56</v>
      </c>
      <c r="H377" s="2078">
        <v>32568.880000000001</v>
      </c>
      <c r="I377" s="2020">
        <v>0.4908197546887697</v>
      </c>
      <c r="J377" s="2021">
        <v>42930.77</v>
      </c>
      <c r="K377" s="2078">
        <v>21071.27</v>
      </c>
      <c r="L377" s="2020">
        <v>0.47025490325422431</v>
      </c>
      <c r="M377" s="2021">
        <v>42294.87000000001</v>
      </c>
      <c r="N377" s="2078">
        <v>19889.37</v>
      </c>
    </row>
    <row r="378" spans="1:14">
      <c r="A378" s="2249" t="s">
        <v>1125</v>
      </c>
      <c r="B378" s="2077" t="s">
        <v>3204</v>
      </c>
      <c r="C378" s="2020">
        <v>0.1500445220458185</v>
      </c>
      <c r="D378" s="2021">
        <v>45909.839999999982</v>
      </c>
      <c r="E378" s="2078">
        <v>6888.5199999999986</v>
      </c>
      <c r="F378" s="2020" t="s">
        <v>3269</v>
      </c>
      <c r="G378" s="2021" t="s">
        <v>3269</v>
      </c>
      <c r="H378" s="2078" t="s">
        <v>3269</v>
      </c>
      <c r="I378" s="2020" t="s">
        <v>3269</v>
      </c>
      <c r="J378" s="2021" t="s">
        <v>3269</v>
      </c>
      <c r="K378" s="2078" t="s">
        <v>3269</v>
      </c>
      <c r="L378" s="2020">
        <v>0.28727555751520278</v>
      </c>
      <c r="M378" s="2021">
        <v>21250.99</v>
      </c>
      <c r="N378" s="2078">
        <v>6104.89</v>
      </c>
    </row>
    <row r="379" spans="1:14">
      <c r="A379" s="2248" t="s">
        <v>1409</v>
      </c>
      <c r="B379" s="2073" t="s">
        <v>5191</v>
      </c>
      <c r="C379" s="2074">
        <v>2.8222118634624671</v>
      </c>
      <c r="D379" s="2075">
        <v>269.23</v>
      </c>
      <c r="E379" s="2076">
        <v>759.82409999999982</v>
      </c>
      <c r="F379" s="2074">
        <v>0.23135886624186661</v>
      </c>
      <c r="G379" s="2075">
        <v>1484.62</v>
      </c>
      <c r="H379" s="2076">
        <v>343.48</v>
      </c>
      <c r="I379" s="2074">
        <v>0.25762010469752661</v>
      </c>
      <c r="J379" s="2075">
        <v>20776.04</v>
      </c>
      <c r="K379" s="2076">
        <v>5352.3256000000001</v>
      </c>
      <c r="L379" s="2074">
        <v>5.5920769420906839E-2</v>
      </c>
      <c r="M379" s="2075">
        <v>14402.52</v>
      </c>
      <c r="N379" s="2076">
        <v>805.39999999999918</v>
      </c>
    </row>
    <row r="380" spans="1:14">
      <c r="A380" s="2249" t="s">
        <v>1409</v>
      </c>
      <c r="B380" s="2077" t="s">
        <v>3481</v>
      </c>
      <c r="C380" s="2020">
        <v>-0.48367482643284532</v>
      </c>
      <c r="D380" s="2021">
        <v>-750.43</v>
      </c>
      <c r="E380" s="2078">
        <v>362.96409999999997</v>
      </c>
      <c r="F380" s="2020" t="s">
        <v>3269</v>
      </c>
      <c r="G380" s="2021" t="s">
        <v>3269</v>
      </c>
      <c r="H380" s="2078" t="s">
        <v>3269</v>
      </c>
      <c r="I380" s="2020">
        <v>-0.59481299946723509</v>
      </c>
      <c r="J380" s="2021">
        <v>-750.8</v>
      </c>
      <c r="K380" s="2078">
        <v>446.58560000000011</v>
      </c>
      <c r="L380" s="2020" t="s">
        <v>3269</v>
      </c>
      <c r="M380" s="2021" t="s">
        <v>3269</v>
      </c>
      <c r="N380" s="2078" t="s">
        <v>3269</v>
      </c>
    </row>
    <row r="381" spans="1:14">
      <c r="A381" s="2249" t="s">
        <v>1409</v>
      </c>
      <c r="B381" s="2077" t="s">
        <v>3201</v>
      </c>
      <c r="C381" s="2020">
        <v>0.3892081674283584</v>
      </c>
      <c r="D381" s="2021">
        <v>1019.66</v>
      </c>
      <c r="E381" s="2078">
        <v>396.8599999999999</v>
      </c>
      <c r="F381" s="2020" t="s">
        <v>3269</v>
      </c>
      <c r="G381" s="2021" t="s">
        <v>3269</v>
      </c>
      <c r="H381" s="2078" t="s">
        <v>3269</v>
      </c>
      <c r="I381" s="2020" t="s">
        <v>3269</v>
      </c>
      <c r="J381" s="2021" t="s">
        <v>3269</v>
      </c>
      <c r="K381" s="2078" t="s">
        <v>3269</v>
      </c>
      <c r="L381" s="2020" t="s">
        <v>3269</v>
      </c>
      <c r="M381" s="2021" t="s">
        <v>3269</v>
      </c>
      <c r="N381" s="2078" t="s">
        <v>3269</v>
      </c>
    </row>
    <row r="382" spans="1:14">
      <c r="A382" s="2249" t="s">
        <v>1409</v>
      </c>
      <c r="B382" s="2077" t="s">
        <v>3502</v>
      </c>
      <c r="C382" s="2020" t="s">
        <v>3269</v>
      </c>
      <c r="D382" s="2021" t="s">
        <v>3269</v>
      </c>
      <c r="E382" s="2078" t="s">
        <v>3269</v>
      </c>
      <c r="F382" s="2020">
        <v>0.23135886624186661</v>
      </c>
      <c r="G382" s="2021">
        <v>1484.62</v>
      </c>
      <c r="H382" s="2078">
        <v>343.48</v>
      </c>
      <c r="I382" s="2020">
        <v>0.2278894626429146</v>
      </c>
      <c r="J382" s="2021">
        <v>21526.84</v>
      </c>
      <c r="K382" s="2078">
        <v>4905.74</v>
      </c>
      <c r="L382" s="2020">
        <v>5.5920769420906839E-2</v>
      </c>
      <c r="M382" s="2021">
        <v>14402.52</v>
      </c>
      <c r="N382" s="2078">
        <v>805.39999999999918</v>
      </c>
    </row>
    <row r="383" spans="1:14">
      <c r="A383" s="2248" t="s">
        <v>1053</v>
      </c>
      <c r="B383" s="2073" t="s">
        <v>5191</v>
      </c>
      <c r="C383" s="2074">
        <v>0.35636283447679029</v>
      </c>
      <c r="D383" s="2075">
        <v>28795.72</v>
      </c>
      <c r="E383" s="2076">
        <v>10261.724399999999</v>
      </c>
      <c r="F383" s="2074">
        <v>0.3213666928240318</v>
      </c>
      <c r="G383" s="2075">
        <v>20338.439999999999</v>
      </c>
      <c r="H383" s="2076">
        <v>6536.0971999999983</v>
      </c>
      <c r="I383" s="2074">
        <v>0.14692505481423351</v>
      </c>
      <c r="J383" s="2075">
        <v>83076.049999999974</v>
      </c>
      <c r="K383" s="2076">
        <v>12205.9532</v>
      </c>
      <c r="L383" s="2074">
        <v>0.31699218474433122</v>
      </c>
      <c r="M383" s="2075">
        <v>20979.48</v>
      </c>
      <c r="N383" s="2076">
        <v>6650.3311999999996</v>
      </c>
    </row>
    <row r="384" spans="1:14">
      <c r="A384" s="2249" t="s">
        <v>1053</v>
      </c>
      <c r="B384" s="2077" t="s">
        <v>3481</v>
      </c>
      <c r="C384" s="2020" t="s">
        <v>3269</v>
      </c>
      <c r="D384" s="2021">
        <v>0</v>
      </c>
      <c r="E384" s="2078">
        <v>-176.47059999999999</v>
      </c>
      <c r="F384" s="2020" t="s">
        <v>3269</v>
      </c>
      <c r="G384" s="2021" t="s">
        <v>3269</v>
      </c>
      <c r="H384" s="2078" t="s">
        <v>3269</v>
      </c>
      <c r="I384" s="2020" t="s">
        <v>3269</v>
      </c>
      <c r="J384" s="2021" t="s">
        <v>3269</v>
      </c>
      <c r="K384" s="2078" t="s">
        <v>3269</v>
      </c>
      <c r="L384" s="2020" t="s">
        <v>3269</v>
      </c>
      <c r="M384" s="2021" t="s">
        <v>3269</v>
      </c>
      <c r="N384" s="2078" t="s">
        <v>3269</v>
      </c>
    </row>
    <row r="385" spans="1:14">
      <c r="A385" s="2249" t="s">
        <v>1053</v>
      </c>
      <c r="B385" s="2077" t="s">
        <v>3502</v>
      </c>
      <c r="C385" s="2020">
        <v>0.17849583378422251</v>
      </c>
      <c r="D385" s="2021">
        <v>2310.25</v>
      </c>
      <c r="E385" s="2078">
        <v>412.37000000000012</v>
      </c>
      <c r="F385" s="2020" t="s">
        <v>3269</v>
      </c>
      <c r="G385" s="2021" t="s">
        <v>3269</v>
      </c>
      <c r="H385" s="2078" t="s">
        <v>3269</v>
      </c>
      <c r="I385" s="2020" t="s">
        <v>3269</v>
      </c>
      <c r="J385" s="2021" t="s">
        <v>3269</v>
      </c>
      <c r="K385" s="2078" t="s">
        <v>3269</v>
      </c>
      <c r="L385" s="2020" t="s">
        <v>3269</v>
      </c>
      <c r="M385" s="2021" t="s">
        <v>3269</v>
      </c>
      <c r="N385" s="2078" t="s">
        <v>3269</v>
      </c>
    </row>
    <row r="386" spans="1:14">
      <c r="A386" s="2249" t="s">
        <v>1053</v>
      </c>
      <c r="B386" s="2077" t="s">
        <v>3193</v>
      </c>
      <c r="C386" s="2020" t="s">
        <v>3269</v>
      </c>
      <c r="D386" s="2021" t="s">
        <v>3269</v>
      </c>
      <c r="E386" s="2078" t="s">
        <v>3269</v>
      </c>
      <c r="F386" s="2020">
        <v>0.35437312578952018</v>
      </c>
      <c r="G386" s="2021">
        <v>5208.8599999999997</v>
      </c>
      <c r="H386" s="2078">
        <v>1845.88</v>
      </c>
      <c r="I386" s="2020">
        <v>0.35807508939213362</v>
      </c>
      <c r="J386" s="2021">
        <v>1678</v>
      </c>
      <c r="K386" s="2078">
        <v>600.85000000000014</v>
      </c>
      <c r="L386" s="2020">
        <v>0.32390240739006071</v>
      </c>
      <c r="M386" s="2021">
        <v>5551.24</v>
      </c>
      <c r="N386" s="2078">
        <v>1798.06</v>
      </c>
    </row>
    <row r="387" spans="1:14">
      <c r="A387" s="2249" t="s">
        <v>1053</v>
      </c>
      <c r="B387" s="2077" t="s">
        <v>3194</v>
      </c>
      <c r="C387" s="2020">
        <v>0.40940983207985809</v>
      </c>
      <c r="D387" s="2021">
        <v>9295.49</v>
      </c>
      <c r="E387" s="2078">
        <v>3805.665</v>
      </c>
      <c r="F387" s="2020">
        <v>0.34278905509776342</v>
      </c>
      <c r="G387" s="2021">
        <v>2089.7399999999998</v>
      </c>
      <c r="H387" s="2078">
        <v>716.33999999999992</v>
      </c>
      <c r="I387" s="2020">
        <v>0.28406798374689979</v>
      </c>
      <c r="J387" s="2021">
        <v>2463.5300000000002</v>
      </c>
      <c r="K387" s="2078">
        <v>699.81</v>
      </c>
      <c r="L387" s="2020" t="s">
        <v>3269</v>
      </c>
      <c r="M387" s="2021" t="s">
        <v>3269</v>
      </c>
      <c r="N387" s="2078" t="s">
        <v>3269</v>
      </c>
    </row>
    <row r="388" spans="1:14">
      <c r="A388" s="2249" t="s">
        <v>1053</v>
      </c>
      <c r="B388" s="2077" t="s">
        <v>3195</v>
      </c>
      <c r="C388" s="2020">
        <v>0.36184800680396367</v>
      </c>
      <c r="D388" s="2021">
        <v>17189.98</v>
      </c>
      <c r="E388" s="2078">
        <v>6220.16</v>
      </c>
      <c r="F388" s="2020">
        <v>0.30474892329967229</v>
      </c>
      <c r="G388" s="2021">
        <v>13039.84</v>
      </c>
      <c r="H388" s="2078">
        <v>3973.877199999999</v>
      </c>
      <c r="I388" s="2020">
        <v>0.13733231062385709</v>
      </c>
      <c r="J388" s="2021">
        <v>77858.539999999979</v>
      </c>
      <c r="K388" s="2078">
        <v>10692.493200000001</v>
      </c>
      <c r="L388" s="2020">
        <v>0.31450581531010657</v>
      </c>
      <c r="M388" s="2021">
        <v>15428.24</v>
      </c>
      <c r="N388" s="2078">
        <v>4852.2711999999992</v>
      </c>
    </row>
    <row r="389" spans="1:14">
      <c r="A389" s="2249" t="s">
        <v>1053</v>
      </c>
      <c r="B389" s="2077" t="s">
        <v>3209</v>
      </c>
      <c r="C389" s="2020" t="s">
        <v>3269</v>
      </c>
      <c r="D389" s="2021" t="s">
        <v>3269</v>
      </c>
      <c r="E389" s="2078" t="s">
        <v>3269</v>
      </c>
      <c r="F389" s="2020" t="s">
        <v>3269</v>
      </c>
      <c r="G389" s="2021" t="s">
        <v>3269</v>
      </c>
      <c r="H389" s="2078" t="s">
        <v>3269</v>
      </c>
      <c r="I389" s="2020">
        <v>5.3256657082135159E-2</v>
      </c>
      <c r="J389" s="2021">
        <v>159.97999999999999</v>
      </c>
      <c r="K389" s="2078">
        <v>8.5199999999999818</v>
      </c>
      <c r="L389" s="2020" t="s">
        <v>3269</v>
      </c>
      <c r="M389" s="2021" t="s">
        <v>3269</v>
      </c>
      <c r="N389" s="2078" t="s">
        <v>3269</v>
      </c>
    </row>
    <row r="390" spans="1:14">
      <c r="A390" s="2249" t="s">
        <v>1053</v>
      </c>
      <c r="B390" s="2077" t="s">
        <v>3207</v>
      </c>
      <c r="C390" s="2020" t="s">
        <v>3269</v>
      </c>
      <c r="D390" s="2021" t="s">
        <v>3269</v>
      </c>
      <c r="E390" s="2078" t="s">
        <v>3269</v>
      </c>
      <c r="F390" s="2020" t="s">
        <v>3269</v>
      </c>
      <c r="G390" s="2021" t="s">
        <v>3269</v>
      </c>
      <c r="H390" s="2078" t="s">
        <v>3269</v>
      </c>
      <c r="I390" s="2020">
        <v>0.1247151621384751</v>
      </c>
      <c r="J390" s="2021">
        <v>456.4</v>
      </c>
      <c r="K390" s="2078">
        <v>56.920000000000023</v>
      </c>
      <c r="L390" s="2020" t="s">
        <v>3269</v>
      </c>
      <c r="M390" s="2021" t="s">
        <v>3269</v>
      </c>
      <c r="N390" s="2078" t="s">
        <v>3269</v>
      </c>
    </row>
    <row r="391" spans="1:14">
      <c r="A391" s="2249" t="s">
        <v>1053</v>
      </c>
      <c r="B391" s="2077" t="s">
        <v>3204</v>
      </c>
      <c r="C391" s="2020" t="s">
        <v>3269</v>
      </c>
      <c r="D391" s="2021" t="s">
        <v>3269</v>
      </c>
      <c r="E391" s="2078" t="s">
        <v>3269</v>
      </c>
      <c r="F391" s="2020" t="s">
        <v>3269</v>
      </c>
      <c r="G391" s="2021" t="s">
        <v>3269</v>
      </c>
      <c r="H391" s="2078" t="s">
        <v>3269</v>
      </c>
      <c r="I391" s="2020">
        <v>0.32062663185378582</v>
      </c>
      <c r="J391" s="2021">
        <v>459.6</v>
      </c>
      <c r="K391" s="2078">
        <v>147.36000000000001</v>
      </c>
      <c r="L391" s="2020" t="s">
        <v>3269</v>
      </c>
      <c r="M391" s="2021" t="s">
        <v>3269</v>
      </c>
      <c r="N391" s="2078" t="s">
        <v>3269</v>
      </c>
    </row>
    <row r="392" spans="1:14">
      <c r="A392" s="2248" t="s">
        <v>2697</v>
      </c>
      <c r="B392" s="2073" t="s">
        <v>5191</v>
      </c>
      <c r="C392" s="2074" t="s">
        <v>3269</v>
      </c>
      <c r="D392" s="2075" t="s">
        <v>3269</v>
      </c>
      <c r="E392" s="2076" t="s">
        <v>3269</v>
      </c>
      <c r="F392" s="2074" t="s">
        <v>3269</v>
      </c>
      <c r="G392" s="2075" t="s">
        <v>3269</v>
      </c>
      <c r="H392" s="2076" t="s">
        <v>3269</v>
      </c>
      <c r="I392" s="2074">
        <v>0.2084153846153847</v>
      </c>
      <c r="J392" s="2075">
        <v>1300</v>
      </c>
      <c r="K392" s="2076">
        <v>270.94000000000011</v>
      </c>
      <c r="L392" s="2074" t="s">
        <v>3269</v>
      </c>
      <c r="M392" s="2075" t="s">
        <v>3269</v>
      </c>
      <c r="N392" s="2076" t="s">
        <v>3269</v>
      </c>
    </row>
    <row r="393" spans="1:14">
      <c r="A393" s="2249" t="s">
        <v>2697</v>
      </c>
      <c r="B393" s="2077" t="s">
        <v>3480</v>
      </c>
      <c r="C393" s="2020" t="s">
        <v>3269</v>
      </c>
      <c r="D393" s="2021" t="s">
        <v>3269</v>
      </c>
      <c r="E393" s="2078" t="s">
        <v>3269</v>
      </c>
      <c r="F393" s="2020" t="s">
        <v>3269</v>
      </c>
      <c r="G393" s="2021" t="s">
        <v>3269</v>
      </c>
      <c r="H393" s="2078" t="s">
        <v>3269</v>
      </c>
      <c r="I393" s="2020">
        <v>0.2084153846153847</v>
      </c>
      <c r="J393" s="2021">
        <v>1300</v>
      </c>
      <c r="K393" s="2078">
        <v>270.94000000000011</v>
      </c>
      <c r="L393" s="2020" t="s">
        <v>3269</v>
      </c>
      <c r="M393" s="2021" t="s">
        <v>3269</v>
      </c>
      <c r="N393" s="2078" t="s">
        <v>3269</v>
      </c>
    </row>
    <row r="394" spans="1:14">
      <c r="A394" s="2248" t="s">
        <v>2699</v>
      </c>
      <c r="B394" s="2073" t="s">
        <v>5191</v>
      </c>
      <c r="C394" s="2074">
        <v>0.1226965330289628</v>
      </c>
      <c r="D394" s="2075">
        <v>70.09</v>
      </c>
      <c r="E394" s="2076">
        <v>8.5998000000000019</v>
      </c>
      <c r="F394" s="2074" t="s">
        <v>3269</v>
      </c>
      <c r="G394" s="2075" t="s">
        <v>3269</v>
      </c>
      <c r="H394" s="2076" t="s">
        <v>3269</v>
      </c>
      <c r="I394" s="2074" t="s">
        <v>3269</v>
      </c>
      <c r="J394" s="2075" t="s">
        <v>3269</v>
      </c>
      <c r="K394" s="2076" t="s">
        <v>3269</v>
      </c>
      <c r="L394" s="2074" t="s">
        <v>3269</v>
      </c>
      <c r="M394" s="2075" t="s">
        <v>3269</v>
      </c>
      <c r="N394" s="2076" t="s">
        <v>3269</v>
      </c>
    </row>
    <row r="395" spans="1:14">
      <c r="A395" s="2249" t="s">
        <v>2699</v>
      </c>
      <c r="B395" s="2077" t="s">
        <v>3480</v>
      </c>
      <c r="C395" s="2020">
        <v>0.1226965330289628</v>
      </c>
      <c r="D395" s="2021">
        <v>70.09</v>
      </c>
      <c r="E395" s="2078">
        <v>8.5998000000000019</v>
      </c>
      <c r="F395" s="2020" t="s">
        <v>3269</v>
      </c>
      <c r="G395" s="2021" t="s">
        <v>3269</v>
      </c>
      <c r="H395" s="2078" t="s">
        <v>3269</v>
      </c>
      <c r="I395" s="2020" t="s">
        <v>3269</v>
      </c>
      <c r="J395" s="2021" t="s">
        <v>3269</v>
      </c>
      <c r="K395" s="2078" t="s">
        <v>3269</v>
      </c>
      <c r="L395" s="2020" t="s">
        <v>3269</v>
      </c>
      <c r="M395" s="2021" t="s">
        <v>3269</v>
      </c>
      <c r="N395" s="2078" t="s">
        <v>3269</v>
      </c>
    </row>
    <row r="396" spans="1:14">
      <c r="A396" s="2248" t="s">
        <v>2701</v>
      </c>
      <c r="B396" s="2073" t="s">
        <v>5191</v>
      </c>
      <c r="C396" s="2074">
        <v>0.15259685233561829</v>
      </c>
      <c r="D396" s="2075">
        <v>3422.22</v>
      </c>
      <c r="E396" s="2076">
        <v>522.2199999999998</v>
      </c>
      <c r="F396" s="2074" t="s">
        <v>3269</v>
      </c>
      <c r="G396" s="2075" t="s">
        <v>3269</v>
      </c>
      <c r="H396" s="2076" t="s">
        <v>3269</v>
      </c>
      <c r="I396" s="2074" t="s">
        <v>3269</v>
      </c>
      <c r="J396" s="2075" t="s">
        <v>3269</v>
      </c>
      <c r="K396" s="2076" t="s">
        <v>3269</v>
      </c>
      <c r="L396" s="2074" t="s">
        <v>3269</v>
      </c>
      <c r="M396" s="2075" t="s">
        <v>3269</v>
      </c>
      <c r="N396" s="2076" t="s">
        <v>3269</v>
      </c>
    </row>
    <row r="397" spans="1:14">
      <c r="A397" s="2249" t="s">
        <v>2701</v>
      </c>
      <c r="B397" s="2077" t="s">
        <v>3480</v>
      </c>
      <c r="C397" s="2020">
        <v>0.15259685233561829</v>
      </c>
      <c r="D397" s="2021">
        <v>3422.22</v>
      </c>
      <c r="E397" s="2078">
        <v>522.2199999999998</v>
      </c>
      <c r="F397" s="2020" t="s">
        <v>3269</v>
      </c>
      <c r="G397" s="2021" t="s">
        <v>3269</v>
      </c>
      <c r="H397" s="2078" t="s">
        <v>3269</v>
      </c>
      <c r="I397" s="2020" t="s">
        <v>3269</v>
      </c>
      <c r="J397" s="2021" t="s">
        <v>3269</v>
      </c>
      <c r="K397" s="2078" t="s">
        <v>3269</v>
      </c>
      <c r="L397" s="2020" t="s">
        <v>3269</v>
      </c>
      <c r="M397" s="2021" t="s">
        <v>3269</v>
      </c>
      <c r="N397" s="2078" t="s">
        <v>3269</v>
      </c>
    </row>
    <row r="398" spans="1:14">
      <c r="A398" s="2248" t="s">
        <v>2703</v>
      </c>
      <c r="B398" s="2073" t="s">
        <v>5191</v>
      </c>
      <c r="C398" s="2074">
        <v>4.610469759674727E-2</v>
      </c>
      <c r="D398" s="2075">
        <v>964.11000000000013</v>
      </c>
      <c r="E398" s="2076">
        <v>44.450000000000017</v>
      </c>
      <c r="F398" s="2074" t="s">
        <v>3269</v>
      </c>
      <c r="G398" s="2075" t="s">
        <v>3269</v>
      </c>
      <c r="H398" s="2076" t="s">
        <v>3269</v>
      </c>
      <c r="I398" s="2074" t="s">
        <v>3269</v>
      </c>
      <c r="J398" s="2075" t="s">
        <v>3269</v>
      </c>
      <c r="K398" s="2076" t="s">
        <v>3269</v>
      </c>
      <c r="L398" s="2074" t="s">
        <v>3269</v>
      </c>
      <c r="M398" s="2075" t="s">
        <v>3269</v>
      </c>
      <c r="N398" s="2076" t="s">
        <v>3269</v>
      </c>
    </row>
    <row r="399" spans="1:14">
      <c r="A399" s="2249" t="s">
        <v>2703</v>
      </c>
      <c r="B399" s="2077" t="s">
        <v>3480</v>
      </c>
      <c r="C399" s="2020">
        <v>4.610469759674727E-2</v>
      </c>
      <c r="D399" s="2021">
        <v>964.11000000000013</v>
      </c>
      <c r="E399" s="2078">
        <v>44.450000000000017</v>
      </c>
      <c r="F399" s="2020" t="s">
        <v>3269</v>
      </c>
      <c r="G399" s="2021" t="s">
        <v>3269</v>
      </c>
      <c r="H399" s="2078" t="s">
        <v>3269</v>
      </c>
      <c r="I399" s="2020" t="s">
        <v>3269</v>
      </c>
      <c r="J399" s="2021" t="s">
        <v>3269</v>
      </c>
      <c r="K399" s="2078" t="s">
        <v>3269</v>
      </c>
      <c r="L399" s="2020" t="s">
        <v>3269</v>
      </c>
      <c r="M399" s="2021" t="s">
        <v>3269</v>
      </c>
      <c r="N399" s="2078" t="s">
        <v>3269</v>
      </c>
    </row>
    <row r="400" spans="1:14">
      <c r="A400" s="2248" t="s">
        <v>1547</v>
      </c>
      <c r="B400" s="2073" t="s">
        <v>5191</v>
      </c>
      <c r="C400" s="2074">
        <v>0.35020832009085401</v>
      </c>
      <c r="D400" s="2075">
        <v>4719.66</v>
      </c>
      <c r="E400" s="2076">
        <v>1652.8642</v>
      </c>
      <c r="F400" s="2074">
        <v>0.35012018847593362</v>
      </c>
      <c r="G400" s="2075">
        <v>3136.74</v>
      </c>
      <c r="H400" s="2076">
        <v>1098.2360000000001</v>
      </c>
      <c r="I400" s="2074">
        <v>0.1980506492191012</v>
      </c>
      <c r="J400" s="2075">
        <v>12636.72</v>
      </c>
      <c r="K400" s="2076">
        <v>2502.7105999999999</v>
      </c>
      <c r="L400" s="2074">
        <v>0.26859572865851977</v>
      </c>
      <c r="M400" s="2075">
        <v>1805.99</v>
      </c>
      <c r="N400" s="2076">
        <v>485.08120000000019</v>
      </c>
    </row>
    <row r="401" spans="1:14">
      <c r="A401" s="2249" t="s">
        <v>1547</v>
      </c>
      <c r="B401" s="2077" t="s">
        <v>3193</v>
      </c>
      <c r="C401" s="2020">
        <v>0.4281592613964223</v>
      </c>
      <c r="D401" s="2021">
        <v>69.319999999999993</v>
      </c>
      <c r="E401" s="2078">
        <v>29.679999999999989</v>
      </c>
      <c r="F401" s="2020">
        <v>0.40712979890310791</v>
      </c>
      <c r="G401" s="2021">
        <v>136.75</v>
      </c>
      <c r="H401" s="2078">
        <v>55.674999999999997</v>
      </c>
      <c r="I401" s="2020" t="s">
        <v>3269</v>
      </c>
      <c r="J401" s="2021" t="s">
        <v>3269</v>
      </c>
      <c r="K401" s="2078" t="s">
        <v>3269</v>
      </c>
      <c r="L401" s="2020" t="s">
        <v>3269</v>
      </c>
      <c r="M401" s="2021" t="s">
        <v>3269</v>
      </c>
      <c r="N401" s="2078" t="s">
        <v>3269</v>
      </c>
    </row>
    <row r="402" spans="1:14">
      <c r="A402" s="2249" t="s">
        <v>1547</v>
      </c>
      <c r="B402" s="2077" t="s">
        <v>3194</v>
      </c>
      <c r="C402" s="2020">
        <v>0.30551930465453181</v>
      </c>
      <c r="D402" s="2021">
        <v>317.54000000000002</v>
      </c>
      <c r="E402" s="2078">
        <v>97.014600000000002</v>
      </c>
      <c r="F402" s="2020">
        <v>0.39585164352258762</v>
      </c>
      <c r="G402" s="2021">
        <v>227.56</v>
      </c>
      <c r="H402" s="2078">
        <v>90.080000000000027</v>
      </c>
      <c r="I402" s="2020">
        <v>0.33964191824173628</v>
      </c>
      <c r="J402" s="2021">
        <v>1605.22</v>
      </c>
      <c r="K402" s="2078">
        <v>545.20000000000005</v>
      </c>
      <c r="L402" s="2020">
        <v>0.31739993634724101</v>
      </c>
      <c r="M402" s="2021">
        <v>659.83</v>
      </c>
      <c r="N402" s="2078">
        <v>209.43000000000009</v>
      </c>
    </row>
    <row r="403" spans="1:14">
      <c r="A403" s="2249" t="s">
        <v>1547</v>
      </c>
      <c r="B403" s="2077" t="s">
        <v>3195</v>
      </c>
      <c r="C403" s="2020">
        <v>0.35223633677991129</v>
      </c>
      <c r="D403" s="2021">
        <v>4332.8</v>
      </c>
      <c r="E403" s="2078">
        <v>1526.1695999999999</v>
      </c>
      <c r="F403" s="2020">
        <v>0.34355457126059091</v>
      </c>
      <c r="G403" s="2021">
        <v>2772.43</v>
      </c>
      <c r="H403" s="2078">
        <v>952.48099999999988</v>
      </c>
      <c r="I403" s="2020">
        <v>0.17744736436568009</v>
      </c>
      <c r="J403" s="2021">
        <v>11031.5</v>
      </c>
      <c r="K403" s="2078">
        <v>1957.5106000000001</v>
      </c>
      <c r="L403" s="2020">
        <v>0.2404997557060097</v>
      </c>
      <c r="M403" s="2021">
        <v>1146.1600000000001</v>
      </c>
      <c r="N403" s="2078">
        <v>275.65120000000007</v>
      </c>
    </row>
    <row r="404" spans="1:14">
      <c r="A404" s="2248" t="s">
        <v>3510</v>
      </c>
      <c r="B404" s="2073" t="s">
        <v>5191</v>
      </c>
      <c r="C404" s="2074">
        <v>0.20357765935872199</v>
      </c>
      <c r="D404" s="2075">
        <v>1177.31052</v>
      </c>
      <c r="E404" s="2076">
        <v>239.6741199999999</v>
      </c>
      <c r="F404" s="2074">
        <v>6.4945961704664143E-2</v>
      </c>
      <c r="G404" s="2075">
        <v>201818.5637100001</v>
      </c>
      <c r="H404" s="2076">
        <v>13107.30070999999</v>
      </c>
      <c r="I404" s="2074">
        <v>0.16162464025042381</v>
      </c>
      <c r="J404" s="2075">
        <v>783984.12305000087</v>
      </c>
      <c r="K404" s="2076">
        <v>126711.1518500003</v>
      </c>
      <c r="L404" s="2074">
        <v>0.10384526204852911</v>
      </c>
      <c r="M404" s="2075">
        <v>636115.86235999921</v>
      </c>
      <c r="N404" s="2076">
        <v>66057.618420000217</v>
      </c>
    </row>
    <row r="405" spans="1:14">
      <c r="A405" s="2249" t="s">
        <v>3510</v>
      </c>
      <c r="B405" s="2077" t="s">
        <v>3480</v>
      </c>
      <c r="C405" s="2020">
        <v>0.20357765935872199</v>
      </c>
      <c r="D405" s="2021">
        <v>1177.31052</v>
      </c>
      <c r="E405" s="2078">
        <v>239.6741199999999</v>
      </c>
      <c r="F405" s="2020" t="s">
        <v>3269</v>
      </c>
      <c r="G405" s="2021" t="s">
        <v>3269</v>
      </c>
      <c r="H405" s="2078" t="s">
        <v>3269</v>
      </c>
      <c r="I405" s="2020">
        <v>0.2350514097965305</v>
      </c>
      <c r="J405" s="2021">
        <v>2418.4631800000002</v>
      </c>
      <c r="K405" s="2078">
        <v>568.46318000000031</v>
      </c>
      <c r="L405" s="2020" t="s">
        <v>3269</v>
      </c>
      <c r="M405" s="2021" t="s">
        <v>3269</v>
      </c>
      <c r="N405" s="2078" t="s">
        <v>3269</v>
      </c>
    </row>
    <row r="406" spans="1:14">
      <c r="A406" s="2249" t="s">
        <v>3510</v>
      </c>
      <c r="B406" s="2077" t="s">
        <v>3484</v>
      </c>
      <c r="C406" s="2020" t="s">
        <v>3269</v>
      </c>
      <c r="D406" s="2021" t="s">
        <v>3269</v>
      </c>
      <c r="E406" s="2078" t="s">
        <v>3269</v>
      </c>
      <c r="F406" s="2020">
        <v>0.2560935267188636</v>
      </c>
      <c r="G406" s="2021">
        <v>11686.5</v>
      </c>
      <c r="H406" s="2078">
        <v>2992.837</v>
      </c>
      <c r="I406" s="2020">
        <v>0.50493844764305995</v>
      </c>
      <c r="J406" s="2021">
        <v>87623.066250000003</v>
      </c>
      <c r="K406" s="2078">
        <v>44244.25505</v>
      </c>
      <c r="L406" s="2020" t="s">
        <v>3269</v>
      </c>
      <c r="M406" s="2021" t="s">
        <v>3269</v>
      </c>
      <c r="N406" s="2078" t="s">
        <v>3269</v>
      </c>
    </row>
    <row r="407" spans="1:14">
      <c r="A407" s="2249" t="s">
        <v>3510</v>
      </c>
      <c r="B407" s="2077" t="s">
        <v>3202</v>
      </c>
      <c r="C407" s="2020" t="s">
        <v>3269</v>
      </c>
      <c r="D407" s="2021" t="s">
        <v>3269</v>
      </c>
      <c r="E407" s="2078" t="s">
        <v>3269</v>
      </c>
      <c r="F407" s="2020">
        <v>5.3197043742328101E-2</v>
      </c>
      <c r="G407" s="2021">
        <v>190132.0637100001</v>
      </c>
      <c r="H407" s="2078">
        <v>10114.463709999991</v>
      </c>
      <c r="I407" s="2020">
        <v>0.11801903265913009</v>
      </c>
      <c r="J407" s="2021">
        <v>693942.59362000087</v>
      </c>
      <c r="K407" s="2078">
        <v>81898.433620000316</v>
      </c>
      <c r="L407" s="2020">
        <v>0.10384526204852911</v>
      </c>
      <c r="M407" s="2021">
        <v>636115.86235999921</v>
      </c>
      <c r="N407" s="2078">
        <v>66057.618420000217</v>
      </c>
    </row>
    <row r="408" spans="1:14">
      <c r="A408" s="2248" t="s">
        <v>1789</v>
      </c>
      <c r="B408" s="2073" t="s">
        <v>5191</v>
      </c>
      <c r="C408" s="2074">
        <v>-59.63854816389005</v>
      </c>
      <c r="D408" s="2075">
        <v>3952.65</v>
      </c>
      <c r="E408" s="2076">
        <v>-235730.30739999999</v>
      </c>
      <c r="F408" s="2074">
        <v>0.46133915601149539</v>
      </c>
      <c r="G408" s="2075">
        <v>2223.4899999999998</v>
      </c>
      <c r="H408" s="2076">
        <v>1025.7829999999999</v>
      </c>
      <c r="I408" s="2074">
        <v>0.38268940957097219</v>
      </c>
      <c r="J408" s="2075">
        <v>1308.54</v>
      </c>
      <c r="K408" s="2076">
        <v>500.76440000000002</v>
      </c>
      <c r="L408" s="2074">
        <v>0.46085806251901912</v>
      </c>
      <c r="M408" s="2075">
        <v>7623.92</v>
      </c>
      <c r="N408" s="2076">
        <v>3513.5450000000001</v>
      </c>
    </row>
    <row r="409" spans="1:14">
      <c r="A409" s="2249" t="s">
        <v>1789</v>
      </c>
      <c r="B409" s="2077" t="s">
        <v>3478</v>
      </c>
      <c r="C409" s="2020" t="s">
        <v>3269</v>
      </c>
      <c r="D409" s="2021">
        <v>0</v>
      </c>
      <c r="E409" s="2078">
        <v>-44223.590400000001</v>
      </c>
      <c r="F409" s="2020" t="s">
        <v>3269</v>
      </c>
      <c r="G409" s="2021" t="s">
        <v>3269</v>
      </c>
      <c r="H409" s="2078" t="s">
        <v>3269</v>
      </c>
      <c r="I409" s="2020" t="s">
        <v>3269</v>
      </c>
      <c r="J409" s="2021" t="s">
        <v>3269</v>
      </c>
      <c r="K409" s="2078" t="s">
        <v>3269</v>
      </c>
      <c r="L409" s="2020" t="s">
        <v>3269</v>
      </c>
      <c r="M409" s="2021" t="s">
        <v>3269</v>
      </c>
      <c r="N409" s="2078" t="s">
        <v>3269</v>
      </c>
    </row>
    <row r="410" spans="1:14">
      <c r="A410" s="2249" t="s">
        <v>1789</v>
      </c>
      <c r="B410" s="2077" t="s">
        <v>3479</v>
      </c>
      <c r="C410" s="2020" t="s">
        <v>3269</v>
      </c>
      <c r="D410" s="2021">
        <v>0</v>
      </c>
      <c r="E410" s="2078">
        <v>-192859.43160000001</v>
      </c>
      <c r="F410" s="2020" t="s">
        <v>3269</v>
      </c>
      <c r="G410" s="2021" t="s">
        <v>3269</v>
      </c>
      <c r="H410" s="2078" t="s">
        <v>3269</v>
      </c>
      <c r="I410" s="2020" t="s">
        <v>3269</v>
      </c>
      <c r="J410" s="2021" t="s">
        <v>3269</v>
      </c>
      <c r="K410" s="2078" t="s">
        <v>3269</v>
      </c>
      <c r="L410" s="2020" t="s">
        <v>3269</v>
      </c>
      <c r="M410" s="2021" t="s">
        <v>3269</v>
      </c>
      <c r="N410" s="2078" t="s">
        <v>3269</v>
      </c>
    </row>
    <row r="411" spans="1:14">
      <c r="A411" s="2249" t="s">
        <v>1789</v>
      </c>
      <c r="B411" s="2077" t="s">
        <v>3480</v>
      </c>
      <c r="C411" s="2020" t="s">
        <v>3269</v>
      </c>
      <c r="D411" s="2021" t="s">
        <v>3269</v>
      </c>
      <c r="E411" s="2078" t="s">
        <v>3269</v>
      </c>
      <c r="F411" s="2020">
        <v>0.12619311670548231</v>
      </c>
      <c r="G411" s="2021">
        <v>541.02</v>
      </c>
      <c r="H411" s="2078">
        <v>68.27300000000001</v>
      </c>
      <c r="I411" s="2020">
        <v>0.30454463635194789</v>
      </c>
      <c r="J411" s="2021">
        <v>233.33</v>
      </c>
      <c r="K411" s="2078">
        <v>71.059400000000011</v>
      </c>
      <c r="L411" s="2020" t="s">
        <v>3269</v>
      </c>
      <c r="M411" s="2021" t="s">
        <v>3269</v>
      </c>
      <c r="N411" s="2078" t="s">
        <v>3269</v>
      </c>
    </row>
    <row r="412" spans="1:14">
      <c r="A412" s="2249" t="s">
        <v>1789</v>
      </c>
      <c r="B412" s="2077" t="s">
        <v>3484</v>
      </c>
      <c r="C412" s="2020">
        <v>9.032680482805055E-4</v>
      </c>
      <c r="D412" s="2021">
        <v>702.56</v>
      </c>
      <c r="E412" s="2078">
        <v>0.63459999999995187</v>
      </c>
      <c r="F412" s="2020" t="s">
        <v>3269</v>
      </c>
      <c r="G412" s="2021" t="s">
        <v>3269</v>
      </c>
      <c r="H412" s="2078" t="s">
        <v>3269</v>
      </c>
      <c r="I412" s="2020" t="s">
        <v>3269</v>
      </c>
      <c r="J412" s="2021" t="s">
        <v>3269</v>
      </c>
      <c r="K412" s="2078" t="s">
        <v>3269</v>
      </c>
      <c r="L412" s="2020" t="s">
        <v>3269</v>
      </c>
      <c r="M412" s="2021" t="s">
        <v>3269</v>
      </c>
      <c r="N412" s="2078" t="s">
        <v>3269</v>
      </c>
    </row>
    <row r="413" spans="1:14">
      <c r="A413" s="2249" t="s">
        <v>1789</v>
      </c>
      <c r="B413" s="2077" t="s">
        <v>3500</v>
      </c>
      <c r="C413" s="2020" t="s">
        <v>3269</v>
      </c>
      <c r="D413" s="2021" t="s">
        <v>3269</v>
      </c>
      <c r="E413" s="2078" t="s">
        <v>3269</v>
      </c>
      <c r="F413" s="2020">
        <v>0.51441718500705258</v>
      </c>
      <c r="G413" s="2021">
        <v>432.47</v>
      </c>
      <c r="H413" s="2078">
        <v>222.47</v>
      </c>
      <c r="I413" s="2020" t="s">
        <v>3269</v>
      </c>
      <c r="J413" s="2021" t="s">
        <v>3269</v>
      </c>
      <c r="K413" s="2078" t="s">
        <v>3269</v>
      </c>
      <c r="L413" s="2020">
        <v>0.64391087597924523</v>
      </c>
      <c r="M413" s="2021">
        <v>589.74</v>
      </c>
      <c r="N413" s="2078">
        <v>379.74</v>
      </c>
    </row>
    <row r="414" spans="1:14">
      <c r="A414" s="2249" t="s">
        <v>1789</v>
      </c>
      <c r="B414" s="2077" t="s">
        <v>3506</v>
      </c>
      <c r="C414" s="2020">
        <v>0.41601309502198403</v>
      </c>
      <c r="D414" s="2021">
        <v>3250.09</v>
      </c>
      <c r="E414" s="2078">
        <v>1352.08</v>
      </c>
      <c r="F414" s="2020">
        <v>0.588032</v>
      </c>
      <c r="G414" s="2021">
        <v>1250</v>
      </c>
      <c r="H414" s="2078">
        <v>735.04</v>
      </c>
      <c r="I414" s="2020">
        <v>0.39964751071883642</v>
      </c>
      <c r="J414" s="2021">
        <v>1075.21</v>
      </c>
      <c r="K414" s="2078">
        <v>429.70499999999998</v>
      </c>
      <c r="L414" s="2020">
        <v>0.44551106170157723</v>
      </c>
      <c r="M414" s="2021">
        <v>7034.18</v>
      </c>
      <c r="N414" s="2078">
        <v>3133.8049999999998</v>
      </c>
    </row>
    <row r="415" spans="1:14">
      <c r="A415" s="2248" t="s">
        <v>2709</v>
      </c>
      <c r="B415" s="2073" t="s">
        <v>5191</v>
      </c>
      <c r="C415" s="2074">
        <v>0.1056296510283718</v>
      </c>
      <c r="D415" s="2075">
        <v>1526.98488</v>
      </c>
      <c r="E415" s="2076">
        <v>161.29488000000009</v>
      </c>
      <c r="F415" s="2074">
        <v>0.18661973943853449</v>
      </c>
      <c r="G415" s="2075">
        <v>15346.94239</v>
      </c>
      <c r="H415" s="2076">
        <v>2864.0423900000001</v>
      </c>
      <c r="I415" s="2074">
        <v>0.18711794227149051</v>
      </c>
      <c r="J415" s="2075">
        <v>5510.2569399999993</v>
      </c>
      <c r="K415" s="2076">
        <v>1031.0679399999999</v>
      </c>
      <c r="L415" s="2074">
        <v>-1.206974336283448</v>
      </c>
      <c r="M415" s="2075">
        <v>-1350.5916</v>
      </c>
      <c r="N415" s="2076">
        <v>1630.1294</v>
      </c>
    </row>
    <row r="416" spans="1:14">
      <c r="A416" s="2249" t="s">
        <v>2709</v>
      </c>
      <c r="B416" s="2077" t="s">
        <v>3480</v>
      </c>
      <c r="C416" s="2020">
        <v>0.1056296510283718</v>
      </c>
      <c r="D416" s="2021">
        <v>1526.98488</v>
      </c>
      <c r="E416" s="2078">
        <v>161.29488000000009</v>
      </c>
      <c r="F416" s="2020">
        <v>0.18661973943853449</v>
      </c>
      <c r="G416" s="2021">
        <v>15346.94239</v>
      </c>
      <c r="H416" s="2078">
        <v>2864.0423900000001</v>
      </c>
      <c r="I416" s="2020">
        <v>0.18711794227149051</v>
      </c>
      <c r="J416" s="2021">
        <v>5510.2569399999993</v>
      </c>
      <c r="K416" s="2078">
        <v>1031.0679399999999</v>
      </c>
      <c r="L416" s="2020">
        <v>-1.206974336283448</v>
      </c>
      <c r="M416" s="2021">
        <v>-1350.5916</v>
      </c>
      <c r="N416" s="2078">
        <v>1630.1294</v>
      </c>
    </row>
    <row r="417" spans="1:14">
      <c r="A417" s="2248" t="s">
        <v>2201</v>
      </c>
      <c r="B417" s="2073" t="s">
        <v>5191</v>
      </c>
      <c r="C417" s="2074">
        <v>0.28448110129393511</v>
      </c>
      <c r="D417" s="2075">
        <v>5623.93</v>
      </c>
      <c r="E417" s="2076">
        <v>1599.9018000000001</v>
      </c>
      <c r="F417" s="2074" t="s">
        <v>3269</v>
      </c>
      <c r="G417" s="2075" t="s">
        <v>3269</v>
      </c>
      <c r="H417" s="2076" t="s">
        <v>3269</v>
      </c>
      <c r="I417" s="2074" t="s">
        <v>3269</v>
      </c>
      <c r="J417" s="2075" t="s">
        <v>3269</v>
      </c>
      <c r="K417" s="2076" t="s">
        <v>3269</v>
      </c>
      <c r="L417" s="2074" t="s">
        <v>3269</v>
      </c>
      <c r="M417" s="2075" t="s">
        <v>3269</v>
      </c>
      <c r="N417" s="2076" t="s">
        <v>3269</v>
      </c>
    </row>
    <row r="418" spans="1:14">
      <c r="A418" s="2249" t="s">
        <v>2201</v>
      </c>
      <c r="B418" s="2077" t="s">
        <v>3201</v>
      </c>
      <c r="C418" s="2020">
        <v>0.72571576346186994</v>
      </c>
      <c r="D418" s="2021">
        <v>174.01</v>
      </c>
      <c r="E418" s="2078">
        <v>126.2818</v>
      </c>
      <c r="F418" s="2020" t="s">
        <v>3269</v>
      </c>
      <c r="G418" s="2021" t="s">
        <v>3269</v>
      </c>
      <c r="H418" s="2078" t="s">
        <v>3269</v>
      </c>
      <c r="I418" s="2020" t="s">
        <v>3269</v>
      </c>
      <c r="J418" s="2021" t="s">
        <v>3269</v>
      </c>
      <c r="K418" s="2078" t="s">
        <v>3269</v>
      </c>
      <c r="L418" s="2020" t="s">
        <v>3269</v>
      </c>
      <c r="M418" s="2021" t="s">
        <v>3269</v>
      </c>
      <c r="N418" s="2078" t="s">
        <v>3269</v>
      </c>
    </row>
    <row r="419" spans="1:14">
      <c r="A419" s="2249" t="s">
        <v>2201</v>
      </c>
      <c r="B419" s="2077" t="s">
        <v>3502</v>
      </c>
      <c r="C419" s="2020">
        <v>0.27039295989665912</v>
      </c>
      <c r="D419" s="2021">
        <v>5449.92</v>
      </c>
      <c r="E419" s="2078">
        <v>1473.62</v>
      </c>
      <c r="F419" s="2020" t="s">
        <v>3269</v>
      </c>
      <c r="G419" s="2021" t="s">
        <v>3269</v>
      </c>
      <c r="H419" s="2078" t="s">
        <v>3269</v>
      </c>
      <c r="I419" s="2020" t="s">
        <v>3269</v>
      </c>
      <c r="J419" s="2021" t="s">
        <v>3269</v>
      </c>
      <c r="K419" s="2078" t="s">
        <v>3269</v>
      </c>
      <c r="L419" s="2020" t="s">
        <v>3269</v>
      </c>
      <c r="M419" s="2021" t="s">
        <v>3269</v>
      </c>
      <c r="N419" s="2078" t="s">
        <v>3269</v>
      </c>
    </row>
    <row r="420" spans="1:14">
      <c r="A420" s="2248" t="s">
        <v>2167</v>
      </c>
      <c r="B420" s="2073" t="s">
        <v>5191</v>
      </c>
      <c r="C420" s="2074" t="s">
        <v>3269</v>
      </c>
      <c r="D420" s="2075" t="s">
        <v>3269</v>
      </c>
      <c r="E420" s="2076" t="s">
        <v>3269</v>
      </c>
      <c r="F420" s="2074">
        <v>0.27282731042654029</v>
      </c>
      <c r="G420" s="2075">
        <v>202.56</v>
      </c>
      <c r="H420" s="2076">
        <v>55.2639</v>
      </c>
      <c r="I420" s="2074" t="s">
        <v>3269</v>
      </c>
      <c r="J420" s="2075" t="s">
        <v>3269</v>
      </c>
      <c r="K420" s="2076" t="s">
        <v>3269</v>
      </c>
      <c r="L420" s="2074" t="s">
        <v>3269</v>
      </c>
      <c r="M420" s="2075" t="s">
        <v>3269</v>
      </c>
      <c r="N420" s="2076" t="s">
        <v>3269</v>
      </c>
    </row>
    <row r="421" spans="1:14">
      <c r="A421" s="2249" t="s">
        <v>2167</v>
      </c>
      <c r="B421" s="2077" t="s">
        <v>3480</v>
      </c>
      <c r="C421" s="2020" t="s">
        <v>3269</v>
      </c>
      <c r="D421" s="2021" t="s">
        <v>3269</v>
      </c>
      <c r="E421" s="2078" t="s">
        <v>3269</v>
      </c>
      <c r="F421" s="2020">
        <v>0.27282731042654029</v>
      </c>
      <c r="G421" s="2021">
        <v>202.56</v>
      </c>
      <c r="H421" s="2078">
        <v>55.2639</v>
      </c>
      <c r="I421" s="2020" t="s">
        <v>3269</v>
      </c>
      <c r="J421" s="2021" t="s">
        <v>3269</v>
      </c>
      <c r="K421" s="2078" t="s">
        <v>3269</v>
      </c>
      <c r="L421" s="2020" t="s">
        <v>3269</v>
      </c>
      <c r="M421" s="2021" t="s">
        <v>3269</v>
      </c>
      <c r="N421" s="2078" t="s">
        <v>3269</v>
      </c>
    </row>
    <row r="422" spans="1:14">
      <c r="A422" s="2248" t="s">
        <v>1831</v>
      </c>
      <c r="B422" s="2073" t="s">
        <v>5191</v>
      </c>
      <c r="C422" s="2074" t="s">
        <v>3269</v>
      </c>
      <c r="D422" s="2075" t="s">
        <v>3269</v>
      </c>
      <c r="E422" s="2076" t="s">
        <v>3269</v>
      </c>
      <c r="F422" s="2074">
        <v>0.64246947848893476</v>
      </c>
      <c r="G422" s="2075">
        <v>4640.17</v>
      </c>
      <c r="H422" s="2076">
        <v>2981.1676000000002</v>
      </c>
      <c r="I422" s="2074">
        <v>0.44023178245483868</v>
      </c>
      <c r="J422" s="2075">
        <v>14070.09</v>
      </c>
      <c r="K422" s="2076">
        <v>6194.1008000000002</v>
      </c>
      <c r="L422" s="2074">
        <v>0.56470801476888688</v>
      </c>
      <c r="M422" s="2075">
        <v>21753.84</v>
      </c>
      <c r="N422" s="2076">
        <v>12284.567800000001</v>
      </c>
    </row>
    <row r="423" spans="1:14">
      <c r="A423" s="2249" t="s">
        <v>1831</v>
      </c>
      <c r="B423" s="2077" t="s">
        <v>3480</v>
      </c>
      <c r="C423" s="2020" t="s">
        <v>3269</v>
      </c>
      <c r="D423" s="2021" t="s">
        <v>3269</v>
      </c>
      <c r="E423" s="2078" t="s">
        <v>3269</v>
      </c>
      <c r="F423" s="2020">
        <v>0.64246947848893476</v>
      </c>
      <c r="G423" s="2021">
        <v>4640.17</v>
      </c>
      <c r="H423" s="2078">
        <v>2981.1676000000002</v>
      </c>
      <c r="I423" s="2020">
        <v>0.44023178245483868</v>
      </c>
      <c r="J423" s="2021">
        <v>14070.09</v>
      </c>
      <c r="K423" s="2078">
        <v>6194.1008000000002</v>
      </c>
      <c r="L423" s="2020">
        <v>0.56470801476888688</v>
      </c>
      <c r="M423" s="2021">
        <v>21753.84</v>
      </c>
      <c r="N423" s="2078">
        <v>12284.567800000001</v>
      </c>
    </row>
    <row r="424" spans="1:14">
      <c r="A424" s="2248" t="s">
        <v>1175</v>
      </c>
      <c r="B424" s="2073" t="s">
        <v>5191</v>
      </c>
      <c r="C424" s="2074">
        <v>0.19812587913316629</v>
      </c>
      <c r="D424" s="2075">
        <v>63990.589999999989</v>
      </c>
      <c r="E424" s="2076">
        <v>12678.1919</v>
      </c>
      <c r="F424" s="2074">
        <v>0.13421108045156441</v>
      </c>
      <c r="G424" s="2075">
        <v>261212.82</v>
      </c>
      <c r="H424" s="2076">
        <v>35057.654800000011</v>
      </c>
      <c r="I424" s="2074">
        <v>1.677150331546299</v>
      </c>
      <c r="J424" s="2075">
        <v>5890.58</v>
      </c>
      <c r="K424" s="2076">
        <v>9879.3881999999994</v>
      </c>
      <c r="L424" s="2074">
        <v>0.16802711786142599</v>
      </c>
      <c r="M424" s="2075">
        <v>48770.070000000007</v>
      </c>
      <c r="N424" s="2076">
        <v>8194.6942999999992</v>
      </c>
    </row>
    <row r="425" spans="1:14">
      <c r="A425" s="2249" t="s">
        <v>1175</v>
      </c>
      <c r="B425" s="2077" t="s">
        <v>3480</v>
      </c>
      <c r="C425" s="2020">
        <v>0.56014601307724043</v>
      </c>
      <c r="D425" s="2021">
        <v>5380.34</v>
      </c>
      <c r="E425" s="2078">
        <v>3013.7759999999998</v>
      </c>
      <c r="F425" s="2020">
        <v>0.5578605177078706</v>
      </c>
      <c r="G425" s="2021">
        <v>1733.41</v>
      </c>
      <c r="H425" s="2078">
        <v>967.00099999999998</v>
      </c>
      <c r="I425" s="2020">
        <v>0.51873942982233323</v>
      </c>
      <c r="J425" s="2021">
        <v>4330.58</v>
      </c>
      <c r="K425" s="2078">
        <v>2246.4425999999999</v>
      </c>
      <c r="L425" s="2020">
        <v>0.50837911161419347</v>
      </c>
      <c r="M425" s="2021">
        <v>5989.7400000000016</v>
      </c>
      <c r="N425" s="2078">
        <v>3045.0586999999991</v>
      </c>
    </row>
    <row r="426" spans="1:14">
      <c r="A426" s="2249" t="s">
        <v>1175</v>
      </c>
      <c r="B426" s="2077" t="s">
        <v>3481</v>
      </c>
      <c r="C426" s="2020">
        <v>0.42903452272284459</v>
      </c>
      <c r="D426" s="2021">
        <v>1950.02</v>
      </c>
      <c r="E426" s="2078">
        <v>836.62590000000137</v>
      </c>
      <c r="F426" s="2020">
        <v>-0.7901579188674559</v>
      </c>
      <c r="G426" s="2021">
        <v>17099.920000000009</v>
      </c>
      <c r="H426" s="2078">
        <v>-13511.63719999999</v>
      </c>
      <c r="I426" s="2020">
        <v>-0.82931586152579595</v>
      </c>
      <c r="J426" s="2021">
        <v>-6450.01</v>
      </c>
      <c r="K426" s="2078">
        <v>5349.0955999999996</v>
      </c>
      <c r="L426" s="2020">
        <v>-2.4070760066365051</v>
      </c>
      <c r="M426" s="2021">
        <v>-1500.79</v>
      </c>
      <c r="N426" s="2078">
        <v>3612.5156000000002</v>
      </c>
    </row>
    <row r="427" spans="1:14">
      <c r="A427" s="2249" t="s">
        <v>1175</v>
      </c>
      <c r="B427" s="2077" t="s">
        <v>3201</v>
      </c>
      <c r="C427" s="2020">
        <v>0.1383277777777778</v>
      </c>
      <c r="D427" s="2021">
        <v>48600</v>
      </c>
      <c r="E427" s="2078">
        <v>6722.73</v>
      </c>
      <c r="F427" s="2020">
        <v>0.16822151217632331</v>
      </c>
      <c r="G427" s="2021">
        <v>153539.37</v>
      </c>
      <c r="H427" s="2078">
        <v>25828.625</v>
      </c>
      <c r="I427" s="2020" t="s">
        <v>3269</v>
      </c>
      <c r="J427" s="2021" t="s">
        <v>3269</v>
      </c>
      <c r="K427" s="2078" t="s">
        <v>3269</v>
      </c>
      <c r="L427" s="2020">
        <v>3.4712762459486138E-2</v>
      </c>
      <c r="M427" s="2021">
        <v>44281.120000000003</v>
      </c>
      <c r="N427" s="2078">
        <v>1537.120000000001</v>
      </c>
    </row>
    <row r="428" spans="1:14">
      <c r="A428" s="2249" t="s">
        <v>1175</v>
      </c>
      <c r="B428" s="2077" t="s">
        <v>3502</v>
      </c>
      <c r="C428" s="2020">
        <v>0.26116624463569887</v>
      </c>
      <c r="D428" s="2021">
        <v>8060.23</v>
      </c>
      <c r="E428" s="2078">
        <v>2105.059999999999</v>
      </c>
      <c r="F428" s="2020">
        <v>0.27430085836396068</v>
      </c>
      <c r="G428" s="2021">
        <v>53459.839999999997</v>
      </c>
      <c r="H428" s="2078">
        <v>14664.08</v>
      </c>
      <c r="I428" s="2020">
        <v>0.28512448798440948</v>
      </c>
      <c r="J428" s="2021">
        <v>8010.01</v>
      </c>
      <c r="K428" s="2078">
        <v>2283.85</v>
      </c>
      <c r="L428" s="2020" t="s">
        <v>3269</v>
      </c>
      <c r="M428" s="2021" t="s">
        <v>3269</v>
      </c>
      <c r="N428" s="2078" t="s">
        <v>3269</v>
      </c>
    </row>
    <row r="429" spans="1:14">
      <c r="A429" s="2249" t="s">
        <v>1175</v>
      </c>
      <c r="B429" s="2077" t="s">
        <v>3195</v>
      </c>
      <c r="C429" s="2020" t="s">
        <v>3269</v>
      </c>
      <c r="D429" s="2021" t="s">
        <v>3269</v>
      </c>
      <c r="E429" s="2078" t="s">
        <v>3269</v>
      </c>
      <c r="F429" s="2020">
        <v>0.20094770307075019</v>
      </c>
      <c r="G429" s="2021">
        <v>35380.28</v>
      </c>
      <c r="H429" s="2078">
        <v>7109.5860000000011</v>
      </c>
      <c r="I429" s="2020" t="s">
        <v>3269</v>
      </c>
      <c r="J429" s="2021" t="s">
        <v>3269</v>
      </c>
      <c r="K429" s="2078" t="s">
        <v>3269</v>
      </c>
      <c r="L429" s="2020" t="s">
        <v>3269</v>
      </c>
      <c r="M429" s="2021" t="s">
        <v>3269</v>
      </c>
      <c r="N429" s="2078" t="s">
        <v>3269</v>
      </c>
    </row>
    <row r="430" spans="1:14">
      <c r="A430" s="2248" t="s">
        <v>1851</v>
      </c>
      <c r="B430" s="2073" t="s">
        <v>5191</v>
      </c>
      <c r="C430" s="2074">
        <v>1</v>
      </c>
      <c r="D430" s="2075">
        <v>5157.2700000000004</v>
      </c>
      <c r="E430" s="2076">
        <v>5157.2700000000004</v>
      </c>
      <c r="F430" s="2074">
        <v>1</v>
      </c>
      <c r="G430" s="2075">
        <v>1419.93</v>
      </c>
      <c r="H430" s="2076">
        <v>1419.93</v>
      </c>
      <c r="I430" s="2074">
        <v>0.96450745124323223</v>
      </c>
      <c r="J430" s="2075">
        <v>12025.51</v>
      </c>
      <c r="K430" s="2076">
        <v>11598.694</v>
      </c>
      <c r="L430" s="2074">
        <v>1</v>
      </c>
      <c r="M430" s="2075">
        <v>11305.97</v>
      </c>
      <c r="N430" s="2076">
        <v>11305.97</v>
      </c>
    </row>
    <row r="431" spans="1:14">
      <c r="A431" s="2249" t="s">
        <v>1851</v>
      </c>
      <c r="B431" s="2077" t="s">
        <v>3481</v>
      </c>
      <c r="C431" s="2020">
        <v>1</v>
      </c>
      <c r="D431" s="2021">
        <v>5157.2700000000004</v>
      </c>
      <c r="E431" s="2078">
        <v>5157.2700000000004</v>
      </c>
      <c r="F431" s="2020">
        <v>1</v>
      </c>
      <c r="G431" s="2021">
        <v>1419.93</v>
      </c>
      <c r="H431" s="2078">
        <v>1419.93</v>
      </c>
      <c r="I431" s="2020">
        <v>0.96450745124323223</v>
      </c>
      <c r="J431" s="2021">
        <v>12025.51</v>
      </c>
      <c r="K431" s="2078">
        <v>11598.694</v>
      </c>
      <c r="L431" s="2020">
        <v>1</v>
      </c>
      <c r="M431" s="2021">
        <v>11305.97</v>
      </c>
      <c r="N431" s="2078">
        <v>11305.97</v>
      </c>
    </row>
    <row r="432" spans="1:14">
      <c r="A432" s="2248" t="s">
        <v>1233</v>
      </c>
      <c r="B432" s="2073" t="s">
        <v>5191</v>
      </c>
      <c r="C432" s="2074">
        <v>0.42765609313859421</v>
      </c>
      <c r="D432" s="2075">
        <v>68482.03</v>
      </c>
      <c r="E432" s="2076">
        <v>29286.757399999999</v>
      </c>
      <c r="F432" s="2074">
        <v>0.48779566943445207</v>
      </c>
      <c r="G432" s="2075">
        <v>30700.839999999989</v>
      </c>
      <c r="H432" s="2076">
        <v>14975.736800000001</v>
      </c>
      <c r="I432" s="2074">
        <v>0.39115853697825848</v>
      </c>
      <c r="J432" s="2075">
        <v>15519.66</v>
      </c>
      <c r="K432" s="2076">
        <v>6070.6474999999991</v>
      </c>
      <c r="L432" s="2074">
        <v>0.57942275874948357</v>
      </c>
      <c r="M432" s="2075">
        <v>30468.37</v>
      </c>
      <c r="N432" s="2076">
        <v>17654.066999999999</v>
      </c>
    </row>
    <row r="433" spans="1:14">
      <c r="A433" s="2249" t="s">
        <v>1233</v>
      </c>
      <c r="B433" s="2077" t="s">
        <v>3480</v>
      </c>
      <c r="C433" s="2020">
        <v>0.64716206334027115</v>
      </c>
      <c r="D433" s="2021">
        <v>177.77</v>
      </c>
      <c r="E433" s="2078">
        <v>115.04600000000001</v>
      </c>
      <c r="F433" s="2020" t="s">
        <v>3269</v>
      </c>
      <c r="G433" s="2021" t="s">
        <v>3269</v>
      </c>
      <c r="H433" s="2078" t="s">
        <v>3269</v>
      </c>
      <c r="I433" s="2020" t="s">
        <v>3269</v>
      </c>
      <c r="J433" s="2021" t="s">
        <v>3269</v>
      </c>
      <c r="K433" s="2078" t="s">
        <v>3269</v>
      </c>
      <c r="L433" s="2020">
        <v>0.60180722891566263</v>
      </c>
      <c r="M433" s="2021">
        <v>249</v>
      </c>
      <c r="N433" s="2078">
        <v>149.85</v>
      </c>
    </row>
    <row r="434" spans="1:14">
      <c r="A434" s="2249" t="s">
        <v>1233</v>
      </c>
      <c r="B434" s="2077" t="s">
        <v>3481</v>
      </c>
      <c r="C434" s="2020">
        <v>-1.3312582814570401E-2</v>
      </c>
      <c r="D434" s="2021">
        <v>799.98</v>
      </c>
      <c r="E434" s="2078">
        <v>-10.649800000000029</v>
      </c>
      <c r="F434" s="2020">
        <v>3.6387308075741573E-2</v>
      </c>
      <c r="G434" s="2021">
        <v>-3199.8300000000008</v>
      </c>
      <c r="H434" s="2078">
        <v>-116.4332000000002</v>
      </c>
      <c r="I434" s="2020">
        <v>0.99999999999977263</v>
      </c>
      <c r="J434" s="2021">
        <v>-0.25</v>
      </c>
      <c r="K434" s="2078">
        <v>-0.24999999999994321</v>
      </c>
      <c r="L434" s="2020">
        <v>0.56218677534080452</v>
      </c>
      <c r="M434" s="2021">
        <v>1599.89</v>
      </c>
      <c r="N434" s="2078">
        <v>899.43699999999967</v>
      </c>
    </row>
    <row r="435" spans="1:14">
      <c r="A435" s="2249" t="s">
        <v>1233</v>
      </c>
      <c r="B435" s="2077" t="s">
        <v>3201</v>
      </c>
      <c r="C435" s="2020">
        <v>0.50113236231321623</v>
      </c>
      <c r="D435" s="2021">
        <v>22469.84</v>
      </c>
      <c r="E435" s="2078">
        <v>11260.364</v>
      </c>
      <c r="F435" s="2020">
        <v>0.50035112918144853</v>
      </c>
      <c r="G435" s="2021">
        <v>13200.27</v>
      </c>
      <c r="H435" s="2078">
        <v>6604.77</v>
      </c>
      <c r="I435" s="2020">
        <v>0.44109685356007872</v>
      </c>
      <c r="J435" s="2021">
        <v>5169.9699999999993</v>
      </c>
      <c r="K435" s="2078">
        <v>2280.4575</v>
      </c>
      <c r="L435" s="2020">
        <v>0.42942173220233693</v>
      </c>
      <c r="M435" s="2021">
        <v>7919.86</v>
      </c>
      <c r="N435" s="2078">
        <v>3400.96</v>
      </c>
    </row>
    <row r="436" spans="1:14">
      <c r="A436" s="2249" t="s">
        <v>1233</v>
      </c>
      <c r="B436" s="2077" t="s">
        <v>3501</v>
      </c>
      <c r="C436" s="2020">
        <v>0.50398112679805629</v>
      </c>
      <c r="D436" s="2021">
        <v>25920.35</v>
      </c>
      <c r="E436" s="2078">
        <v>13063.367200000001</v>
      </c>
      <c r="F436" s="2020">
        <v>0.47859367412445541</v>
      </c>
      <c r="G436" s="2021">
        <v>13200.07</v>
      </c>
      <c r="H436" s="2078">
        <v>6317.47</v>
      </c>
      <c r="I436" s="2020">
        <v>0.44076933799598789</v>
      </c>
      <c r="J436" s="2021">
        <v>6599.96</v>
      </c>
      <c r="K436" s="2078">
        <v>2909.0600000000009</v>
      </c>
      <c r="L436" s="2020">
        <v>0.84158790886191026</v>
      </c>
      <c r="M436" s="2021">
        <v>13199.75</v>
      </c>
      <c r="N436" s="2078">
        <v>11108.75</v>
      </c>
    </row>
    <row r="437" spans="1:14">
      <c r="A437" s="2249" t="s">
        <v>1233</v>
      </c>
      <c r="B437" s="2077" t="s">
        <v>3193</v>
      </c>
      <c r="C437" s="2020">
        <v>0.52365783331044902</v>
      </c>
      <c r="D437" s="2021">
        <v>364.15</v>
      </c>
      <c r="E437" s="2078">
        <v>190.69</v>
      </c>
      <c r="F437" s="2020" t="s">
        <v>3269</v>
      </c>
      <c r="G437" s="2021" t="s">
        <v>3269</v>
      </c>
      <c r="H437" s="2078" t="s">
        <v>3269</v>
      </c>
      <c r="I437" s="2020" t="s">
        <v>3269</v>
      </c>
      <c r="J437" s="2021" t="s">
        <v>3269</v>
      </c>
      <c r="K437" s="2078" t="s">
        <v>3269</v>
      </c>
      <c r="L437" s="2020" t="s">
        <v>3269</v>
      </c>
      <c r="M437" s="2021" t="s">
        <v>3269</v>
      </c>
      <c r="N437" s="2078" t="s">
        <v>3269</v>
      </c>
    </row>
    <row r="438" spans="1:14">
      <c r="A438" s="2249" t="s">
        <v>1233</v>
      </c>
      <c r="B438" s="2077" t="s">
        <v>3194</v>
      </c>
      <c r="C438" s="2020">
        <v>0.24895759666430931</v>
      </c>
      <c r="D438" s="2021">
        <v>18749.939999999999</v>
      </c>
      <c r="E438" s="2078">
        <v>4667.9399999999996</v>
      </c>
      <c r="F438" s="2020">
        <v>0.28931127030410658</v>
      </c>
      <c r="G438" s="2021">
        <v>7500.33</v>
      </c>
      <c r="H438" s="2078">
        <v>2169.9299999999998</v>
      </c>
      <c r="I438" s="2020">
        <v>0.23503592019157429</v>
      </c>
      <c r="J438" s="2021">
        <v>3749.98</v>
      </c>
      <c r="K438" s="2078">
        <v>881.37999999999965</v>
      </c>
      <c r="L438" s="2020">
        <v>0.27934750869015063</v>
      </c>
      <c r="M438" s="2021">
        <v>7499.87</v>
      </c>
      <c r="N438" s="2078">
        <v>2095.0700000000002</v>
      </c>
    </row>
    <row r="439" spans="1:14">
      <c r="A439" s="2248" t="s">
        <v>2419</v>
      </c>
      <c r="B439" s="2073" t="s">
        <v>5191</v>
      </c>
      <c r="C439" s="2074" t="s">
        <v>3269</v>
      </c>
      <c r="D439" s="2075" t="s">
        <v>3269</v>
      </c>
      <c r="E439" s="2076" t="s">
        <v>3269</v>
      </c>
      <c r="F439" s="2074">
        <v>0.21807983467270581</v>
      </c>
      <c r="G439" s="2075">
        <v>24029.91</v>
      </c>
      <c r="H439" s="2076">
        <v>5240.4388000000008</v>
      </c>
      <c r="I439" s="2074">
        <v>0.21806760556067539</v>
      </c>
      <c r="J439" s="2075">
        <v>38520.499999999993</v>
      </c>
      <c r="K439" s="2076">
        <v>8400.0731999999971</v>
      </c>
      <c r="L439" s="2074">
        <v>-0.64160333802873215</v>
      </c>
      <c r="M439" s="2075">
        <v>-2250.4299999999998</v>
      </c>
      <c r="N439" s="2076">
        <v>1443.8833999999999</v>
      </c>
    </row>
    <row r="440" spans="1:14">
      <c r="A440" s="2249" t="s">
        <v>2419</v>
      </c>
      <c r="B440" s="2077" t="s">
        <v>3481</v>
      </c>
      <c r="C440" s="2020" t="s">
        <v>3269</v>
      </c>
      <c r="D440" s="2021" t="s">
        <v>3269</v>
      </c>
      <c r="E440" s="2078" t="s">
        <v>3269</v>
      </c>
      <c r="F440" s="2020">
        <v>-0.50252964954174928</v>
      </c>
      <c r="G440" s="2021">
        <v>749.59</v>
      </c>
      <c r="H440" s="2078">
        <v>-376.69119999999992</v>
      </c>
      <c r="I440" s="2020">
        <v>-0.59649994222273595</v>
      </c>
      <c r="J440" s="2021">
        <v>2250.02</v>
      </c>
      <c r="K440" s="2078">
        <v>-1342.1368</v>
      </c>
      <c r="L440" s="2020">
        <v>-0.64160333802873215</v>
      </c>
      <c r="M440" s="2021">
        <v>-2250.4299999999998</v>
      </c>
      <c r="N440" s="2078">
        <v>1443.8833999999999</v>
      </c>
    </row>
    <row r="441" spans="1:14">
      <c r="A441" s="2249" t="s">
        <v>2419</v>
      </c>
      <c r="B441" s="2077" t="s">
        <v>3502</v>
      </c>
      <c r="C441" s="2020" t="s">
        <v>3269</v>
      </c>
      <c r="D441" s="2021" t="s">
        <v>3269</v>
      </c>
      <c r="E441" s="2078" t="s">
        <v>3269</v>
      </c>
      <c r="F441" s="2020">
        <v>0.24128233632527391</v>
      </c>
      <c r="G441" s="2021">
        <v>23280.32</v>
      </c>
      <c r="H441" s="2078">
        <v>5617.130000000001</v>
      </c>
      <c r="I441" s="2020">
        <v>0.26859887158923729</v>
      </c>
      <c r="J441" s="2021">
        <v>36270.480000000003</v>
      </c>
      <c r="K441" s="2078">
        <v>9742.2099999999973</v>
      </c>
      <c r="L441" s="2020" t="s">
        <v>3269</v>
      </c>
      <c r="M441" s="2021" t="s">
        <v>3269</v>
      </c>
      <c r="N441" s="2078" t="s">
        <v>3269</v>
      </c>
    </row>
    <row r="442" spans="1:14">
      <c r="A442" s="2248" t="s">
        <v>2033</v>
      </c>
      <c r="B442" s="2073" t="s">
        <v>5191</v>
      </c>
      <c r="C442" s="2074" t="s">
        <v>3269</v>
      </c>
      <c r="D442" s="2075" t="s">
        <v>3269</v>
      </c>
      <c r="E442" s="2076" t="s">
        <v>3269</v>
      </c>
      <c r="F442" s="2074" t="s">
        <v>3269</v>
      </c>
      <c r="G442" s="2075" t="s">
        <v>3269</v>
      </c>
      <c r="H442" s="2076" t="s">
        <v>3269</v>
      </c>
      <c r="I442" s="2074" t="s">
        <v>3269</v>
      </c>
      <c r="J442" s="2075" t="s">
        <v>3269</v>
      </c>
      <c r="K442" s="2076" t="s">
        <v>3269</v>
      </c>
      <c r="L442" s="2074">
        <v>0.46631250000000002</v>
      </c>
      <c r="M442" s="2075">
        <v>1600</v>
      </c>
      <c r="N442" s="2076">
        <v>746.1</v>
      </c>
    </row>
    <row r="443" spans="1:14">
      <c r="A443" s="2249" t="s">
        <v>2033</v>
      </c>
      <c r="B443" s="2077" t="s">
        <v>3502</v>
      </c>
      <c r="C443" s="2020" t="s">
        <v>3269</v>
      </c>
      <c r="D443" s="2021" t="s">
        <v>3269</v>
      </c>
      <c r="E443" s="2078" t="s">
        <v>3269</v>
      </c>
      <c r="F443" s="2020" t="s">
        <v>3269</v>
      </c>
      <c r="G443" s="2021" t="s">
        <v>3269</v>
      </c>
      <c r="H443" s="2078" t="s">
        <v>3269</v>
      </c>
      <c r="I443" s="2020" t="s">
        <v>3269</v>
      </c>
      <c r="J443" s="2021" t="s">
        <v>3269</v>
      </c>
      <c r="K443" s="2078" t="s">
        <v>3269</v>
      </c>
      <c r="L443" s="2020">
        <v>0.46631250000000002</v>
      </c>
      <c r="M443" s="2021">
        <v>1600</v>
      </c>
      <c r="N443" s="2078">
        <v>746.1</v>
      </c>
    </row>
    <row r="444" spans="1:14">
      <c r="A444" s="2248" t="s">
        <v>1031</v>
      </c>
      <c r="B444" s="2073" t="s">
        <v>5191</v>
      </c>
      <c r="C444" s="2074">
        <v>0.21580814769816431</v>
      </c>
      <c r="D444" s="2075">
        <v>113732.49</v>
      </c>
      <c r="E444" s="2076">
        <v>24544.39799999999</v>
      </c>
      <c r="F444" s="2074">
        <v>0.21453537036319029</v>
      </c>
      <c r="G444" s="2075">
        <v>129733.33</v>
      </c>
      <c r="H444" s="2076">
        <v>27832.387999999999</v>
      </c>
      <c r="I444" s="2074">
        <v>0.14848564237283859</v>
      </c>
      <c r="J444" s="2075">
        <v>169323.94</v>
      </c>
      <c r="K444" s="2076">
        <v>25142.173999999992</v>
      </c>
      <c r="L444" s="2074">
        <v>0.17541151812889769</v>
      </c>
      <c r="M444" s="2075">
        <v>188868.35</v>
      </c>
      <c r="N444" s="2076">
        <v>33129.683999999987</v>
      </c>
    </row>
    <row r="445" spans="1:14">
      <c r="A445" s="2249" t="s">
        <v>1031</v>
      </c>
      <c r="B445" s="2077" t="s">
        <v>3217</v>
      </c>
      <c r="C445" s="2020">
        <v>0.21580814769816431</v>
      </c>
      <c r="D445" s="2021">
        <v>113732.49</v>
      </c>
      <c r="E445" s="2078">
        <v>24544.39799999999</v>
      </c>
      <c r="F445" s="2020">
        <v>0.21453537036319029</v>
      </c>
      <c r="G445" s="2021">
        <v>129733.33</v>
      </c>
      <c r="H445" s="2078">
        <v>27832.387999999999</v>
      </c>
      <c r="I445" s="2020">
        <v>0.14848564237283859</v>
      </c>
      <c r="J445" s="2021">
        <v>169323.94</v>
      </c>
      <c r="K445" s="2078">
        <v>25142.173999999992</v>
      </c>
      <c r="L445" s="2020">
        <v>0.17541151812889769</v>
      </c>
      <c r="M445" s="2021">
        <v>188868.35</v>
      </c>
      <c r="N445" s="2078">
        <v>33129.683999999987</v>
      </c>
    </row>
    <row r="446" spans="1:14">
      <c r="A446" s="2248" t="s">
        <v>1919</v>
      </c>
      <c r="B446" s="2073" t="s">
        <v>5191</v>
      </c>
      <c r="C446" s="2074">
        <v>0.19417673966746651</v>
      </c>
      <c r="D446" s="2075">
        <v>22110.26</v>
      </c>
      <c r="E446" s="2076">
        <v>4293.2981999999975</v>
      </c>
      <c r="F446" s="2074">
        <v>0.24858640139157531</v>
      </c>
      <c r="G446" s="2075">
        <v>86503.409999999974</v>
      </c>
      <c r="H446" s="2076">
        <v>21503.571400000001</v>
      </c>
      <c r="I446" s="2074">
        <v>5.2211979390746326E-3</v>
      </c>
      <c r="J446" s="2075">
        <v>38118.800000000003</v>
      </c>
      <c r="K446" s="2076">
        <v>199.0257999999981</v>
      </c>
      <c r="L446" s="2074">
        <v>0.14722035671755421</v>
      </c>
      <c r="M446" s="2075">
        <v>143032.49</v>
      </c>
      <c r="N446" s="2076">
        <v>21057.2942</v>
      </c>
    </row>
    <row r="447" spans="1:14">
      <c r="A447" s="2249" t="s">
        <v>1919</v>
      </c>
      <c r="B447" s="2077" t="s">
        <v>3480</v>
      </c>
      <c r="C447" s="2020">
        <v>0.1947159480539663</v>
      </c>
      <c r="D447" s="2021">
        <v>20590.599999999999</v>
      </c>
      <c r="E447" s="2078">
        <v>4009.318199999997</v>
      </c>
      <c r="F447" s="2020">
        <v>0.37451856343145651</v>
      </c>
      <c r="G447" s="2021">
        <v>35162.679999999993</v>
      </c>
      <c r="H447" s="2078">
        <v>13169.0764</v>
      </c>
      <c r="I447" s="2020">
        <v>-2.874576681658832E-2</v>
      </c>
      <c r="J447" s="2021">
        <v>32868.29</v>
      </c>
      <c r="K447" s="2078">
        <v>-944.82420000000184</v>
      </c>
      <c r="L447" s="2020">
        <v>9.9145841061274109E-2</v>
      </c>
      <c r="M447" s="2021">
        <v>67989.22</v>
      </c>
      <c r="N447" s="2078">
        <v>6740.8483999999989</v>
      </c>
    </row>
    <row r="448" spans="1:14">
      <c r="A448" s="2249" t="s">
        <v>1919</v>
      </c>
      <c r="B448" s="2077" t="s">
        <v>3481</v>
      </c>
      <c r="C448" s="2020" t="s">
        <v>3269</v>
      </c>
      <c r="D448" s="2021" t="s">
        <v>3269</v>
      </c>
      <c r="E448" s="2078" t="s">
        <v>3269</v>
      </c>
      <c r="F448" s="2020">
        <v>-1.427748745063037E-2</v>
      </c>
      <c r="G448" s="2021">
        <v>4559.99</v>
      </c>
      <c r="H448" s="2078">
        <v>-65.105199999999968</v>
      </c>
      <c r="I448" s="2020" t="s">
        <v>3269</v>
      </c>
      <c r="J448" s="2021" t="s">
        <v>3269</v>
      </c>
      <c r="K448" s="2078" t="s">
        <v>3269</v>
      </c>
      <c r="L448" s="2020">
        <v>0.56221961112743046</v>
      </c>
      <c r="M448" s="2021">
        <v>11200.07</v>
      </c>
      <c r="N448" s="2078">
        <v>6296.8990000000003</v>
      </c>
    </row>
    <row r="449" spans="1:14">
      <c r="A449" s="2249" t="s">
        <v>1919</v>
      </c>
      <c r="B449" s="2077" t="s">
        <v>3195</v>
      </c>
      <c r="C449" s="2020" t="s">
        <v>3269</v>
      </c>
      <c r="D449" s="2021" t="s">
        <v>3269</v>
      </c>
      <c r="E449" s="2078" t="s">
        <v>3269</v>
      </c>
      <c r="F449" s="2020">
        <v>0.1903182053143381</v>
      </c>
      <c r="G449" s="2021">
        <v>28612.03</v>
      </c>
      <c r="H449" s="2078">
        <v>5445.3901999999998</v>
      </c>
      <c r="I449" s="2020">
        <v>0.26601795602386968</v>
      </c>
      <c r="J449" s="2021">
        <v>3720.2</v>
      </c>
      <c r="K449" s="2078">
        <v>989.63999999999987</v>
      </c>
      <c r="L449" s="2020">
        <v>0.32581028547360702</v>
      </c>
      <c r="M449" s="2021">
        <v>5888.11</v>
      </c>
      <c r="N449" s="2078">
        <v>1918.4068</v>
      </c>
    </row>
    <row r="450" spans="1:14">
      <c r="A450" s="2249" t="s">
        <v>1919</v>
      </c>
      <c r="B450" s="2077" t="s">
        <v>3207</v>
      </c>
      <c r="C450" s="2020">
        <v>0.1868707474040246</v>
      </c>
      <c r="D450" s="2021">
        <v>1519.66</v>
      </c>
      <c r="E450" s="2078">
        <v>283.98</v>
      </c>
      <c r="F450" s="2020">
        <v>0.1625987755872596</v>
      </c>
      <c r="G450" s="2021">
        <v>18168.71</v>
      </c>
      <c r="H450" s="2078">
        <v>2954.21</v>
      </c>
      <c r="I450" s="2020">
        <v>0.10077043213466549</v>
      </c>
      <c r="J450" s="2021">
        <v>1530.31</v>
      </c>
      <c r="K450" s="2078">
        <v>154.21</v>
      </c>
      <c r="L450" s="2020">
        <v>0.1052735833901734</v>
      </c>
      <c r="M450" s="2021">
        <v>57955.09</v>
      </c>
      <c r="N450" s="2078">
        <v>6101.1400000000067</v>
      </c>
    </row>
    <row r="451" spans="1:14">
      <c r="A451" s="2248" t="s">
        <v>2365</v>
      </c>
      <c r="B451" s="2073" t="s">
        <v>5191</v>
      </c>
      <c r="C451" s="2074" t="s">
        <v>3269</v>
      </c>
      <c r="D451" s="2075" t="s">
        <v>3269</v>
      </c>
      <c r="E451" s="2076" t="s">
        <v>3269</v>
      </c>
      <c r="F451" s="2074">
        <v>0.40712453594330072</v>
      </c>
      <c r="G451" s="2075">
        <v>88.89</v>
      </c>
      <c r="H451" s="2076">
        <v>36.189300000000003</v>
      </c>
      <c r="I451" s="2074">
        <v>0.34792525014714543</v>
      </c>
      <c r="J451" s="2075">
        <v>1257.26</v>
      </c>
      <c r="K451" s="2076">
        <v>437.4325</v>
      </c>
      <c r="L451" s="2074">
        <v>0.26142857142857151</v>
      </c>
      <c r="M451" s="2075">
        <v>4.2699999999999996</v>
      </c>
      <c r="N451" s="2076">
        <v>1.1163000000000001</v>
      </c>
    </row>
    <row r="452" spans="1:14">
      <c r="A452" s="2249" t="s">
        <v>2365</v>
      </c>
      <c r="B452" s="2077" t="s">
        <v>3480</v>
      </c>
      <c r="C452" s="2020" t="s">
        <v>3269</v>
      </c>
      <c r="D452" s="2021" t="s">
        <v>3269</v>
      </c>
      <c r="E452" s="2078" t="s">
        <v>3269</v>
      </c>
      <c r="F452" s="2020">
        <v>0.5443568147013782</v>
      </c>
      <c r="G452" s="2021">
        <v>13.06</v>
      </c>
      <c r="H452" s="2078">
        <v>7.1093000000000002</v>
      </c>
      <c r="I452" s="2020" t="s">
        <v>3269</v>
      </c>
      <c r="J452" s="2021" t="s">
        <v>3269</v>
      </c>
      <c r="K452" s="2078" t="s">
        <v>3269</v>
      </c>
      <c r="L452" s="2020">
        <v>0.2655367231638418</v>
      </c>
      <c r="M452" s="2021">
        <v>1.77</v>
      </c>
      <c r="N452" s="2078">
        <v>0.47</v>
      </c>
    </row>
    <row r="453" spans="1:14">
      <c r="A453" s="2249" t="s">
        <v>2365</v>
      </c>
      <c r="B453" s="2077" t="s">
        <v>3217</v>
      </c>
      <c r="C453" s="2020" t="s">
        <v>3269</v>
      </c>
      <c r="D453" s="2021" t="s">
        <v>3269</v>
      </c>
      <c r="E453" s="2078" t="s">
        <v>3269</v>
      </c>
      <c r="F453" s="2020" t="s">
        <v>3269</v>
      </c>
      <c r="G453" s="2021" t="s">
        <v>3269</v>
      </c>
      <c r="H453" s="2078" t="s">
        <v>3269</v>
      </c>
      <c r="I453" s="2020">
        <v>0.3557403021380105</v>
      </c>
      <c r="J453" s="2021">
        <v>937.32</v>
      </c>
      <c r="K453" s="2078">
        <v>333.4425</v>
      </c>
      <c r="L453" s="2020" t="s">
        <v>3269</v>
      </c>
      <c r="M453" s="2021" t="s">
        <v>3269</v>
      </c>
      <c r="N453" s="2078" t="s">
        <v>3269</v>
      </c>
    </row>
    <row r="454" spans="1:14">
      <c r="A454" s="2249" t="s">
        <v>2365</v>
      </c>
      <c r="B454" s="2077" t="s">
        <v>3193</v>
      </c>
      <c r="C454" s="2020" t="s">
        <v>3269</v>
      </c>
      <c r="D454" s="2021" t="s">
        <v>3269</v>
      </c>
      <c r="E454" s="2078" t="s">
        <v>3269</v>
      </c>
      <c r="F454" s="2020">
        <v>0.35389349745785392</v>
      </c>
      <c r="G454" s="2021">
        <v>37.369999999999997</v>
      </c>
      <c r="H454" s="2078">
        <v>13.225</v>
      </c>
      <c r="I454" s="2020">
        <v>0.32502969306745011</v>
      </c>
      <c r="J454" s="2021">
        <v>319.94</v>
      </c>
      <c r="K454" s="2078">
        <v>103.99</v>
      </c>
      <c r="L454" s="2020">
        <v>0.25852000000000003</v>
      </c>
      <c r="M454" s="2021">
        <v>2.5</v>
      </c>
      <c r="N454" s="2078">
        <v>0.6463000000000001</v>
      </c>
    </row>
    <row r="455" spans="1:14">
      <c r="A455" s="2249" t="s">
        <v>2365</v>
      </c>
      <c r="B455" s="2077" t="s">
        <v>3206</v>
      </c>
      <c r="C455" s="2020" t="s">
        <v>3269</v>
      </c>
      <c r="D455" s="2021" t="s">
        <v>3269</v>
      </c>
      <c r="E455" s="2078" t="s">
        <v>3269</v>
      </c>
      <c r="F455" s="2020">
        <v>0.41224648985959439</v>
      </c>
      <c r="G455" s="2021">
        <v>38.46</v>
      </c>
      <c r="H455" s="2078">
        <v>15.855</v>
      </c>
      <c r="I455" s="2020" t="s">
        <v>3269</v>
      </c>
      <c r="J455" s="2021" t="s">
        <v>3269</v>
      </c>
      <c r="K455" s="2078" t="s">
        <v>3269</v>
      </c>
      <c r="L455" s="2020" t="s">
        <v>3269</v>
      </c>
      <c r="M455" s="2021" t="s">
        <v>3269</v>
      </c>
      <c r="N455" s="2078" t="s">
        <v>3269</v>
      </c>
    </row>
    <row r="456" spans="1:14">
      <c r="A456" s="2248" t="s">
        <v>2279</v>
      </c>
      <c r="B456" s="2073" t="s">
        <v>5191</v>
      </c>
      <c r="C456" s="2074">
        <v>0.35956044821013933</v>
      </c>
      <c r="D456" s="2075">
        <v>1778.63</v>
      </c>
      <c r="E456" s="2076">
        <v>639.52499999999998</v>
      </c>
      <c r="F456" s="2074" t="s">
        <v>3269</v>
      </c>
      <c r="G456" s="2075" t="s">
        <v>3269</v>
      </c>
      <c r="H456" s="2076" t="s">
        <v>3269</v>
      </c>
      <c r="I456" s="2074" t="s">
        <v>3269</v>
      </c>
      <c r="J456" s="2075" t="s">
        <v>3269</v>
      </c>
      <c r="K456" s="2076" t="s">
        <v>3269</v>
      </c>
      <c r="L456" s="2074" t="s">
        <v>3269</v>
      </c>
      <c r="M456" s="2075" t="s">
        <v>3269</v>
      </c>
      <c r="N456" s="2076" t="s">
        <v>3269</v>
      </c>
    </row>
    <row r="457" spans="1:14">
      <c r="A457" s="2249" t="s">
        <v>2279</v>
      </c>
      <c r="B457" s="2077" t="s">
        <v>3195</v>
      </c>
      <c r="C457" s="2020">
        <v>0.35956044821013933</v>
      </c>
      <c r="D457" s="2021">
        <v>1778.63</v>
      </c>
      <c r="E457" s="2078">
        <v>639.52499999999998</v>
      </c>
      <c r="F457" s="2020" t="s">
        <v>3269</v>
      </c>
      <c r="G457" s="2021" t="s">
        <v>3269</v>
      </c>
      <c r="H457" s="2078" t="s">
        <v>3269</v>
      </c>
      <c r="I457" s="2020" t="s">
        <v>3269</v>
      </c>
      <c r="J457" s="2021" t="s">
        <v>3269</v>
      </c>
      <c r="K457" s="2078" t="s">
        <v>3269</v>
      </c>
      <c r="L457" s="2020" t="s">
        <v>3269</v>
      </c>
      <c r="M457" s="2021" t="s">
        <v>3269</v>
      </c>
      <c r="N457" s="2078" t="s">
        <v>3269</v>
      </c>
    </row>
    <row r="458" spans="1:14">
      <c r="A458" s="2248" t="s">
        <v>1935</v>
      </c>
      <c r="B458" s="2073" t="s">
        <v>5191</v>
      </c>
      <c r="C458" s="2074">
        <v>0.2215651357515703</v>
      </c>
      <c r="D458" s="2075">
        <v>1959.83</v>
      </c>
      <c r="E458" s="2076">
        <v>434.23</v>
      </c>
      <c r="F458" s="2074">
        <v>0.22375653025685679</v>
      </c>
      <c r="G458" s="2075">
        <v>1470.08</v>
      </c>
      <c r="H458" s="2076">
        <v>328.94000000000011</v>
      </c>
      <c r="I458" s="2074" t="s">
        <v>3269</v>
      </c>
      <c r="J458" s="2075" t="s">
        <v>3269</v>
      </c>
      <c r="K458" s="2076" t="s">
        <v>3269</v>
      </c>
      <c r="L458" s="2074">
        <v>0.18112732596754019</v>
      </c>
      <c r="M458" s="2075">
        <v>5450.42</v>
      </c>
      <c r="N458" s="2076">
        <v>987.22000000000025</v>
      </c>
    </row>
    <row r="459" spans="1:14">
      <c r="A459" s="2249" t="s">
        <v>1935</v>
      </c>
      <c r="B459" s="2077" t="s">
        <v>3502</v>
      </c>
      <c r="C459" s="2020">
        <v>0.2215651357515703</v>
      </c>
      <c r="D459" s="2021">
        <v>1959.83</v>
      </c>
      <c r="E459" s="2078">
        <v>434.23</v>
      </c>
      <c r="F459" s="2020">
        <v>0.22375653025685679</v>
      </c>
      <c r="G459" s="2021">
        <v>1470.08</v>
      </c>
      <c r="H459" s="2078">
        <v>328.94000000000011</v>
      </c>
      <c r="I459" s="2020" t="s">
        <v>3269</v>
      </c>
      <c r="J459" s="2021" t="s">
        <v>3269</v>
      </c>
      <c r="K459" s="2078" t="s">
        <v>3269</v>
      </c>
      <c r="L459" s="2020">
        <v>0.18112732596754019</v>
      </c>
      <c r="M459" s="2021">
        <v>5450.42</v>
      </c>
      <c r="N459" s="2078">
        <v>987.22000000000025</v>
      </c>
    </row>
    <row r="460" spans="1:14">
      <c r="A460" s="2248" t="s">
        <v>1781</v>
      </c>
      <c r="B460" s="2073" t="s">
        <v>5191</v>
      </c>
      <c r="C460" s="2074">
        <v>0.38289479274901589</v>
      </c>
      <c r="D460" s="2075">
        <v>2588.89</v>
      </c>
      <c r="E460" s="2076">
        <v>991.27249999999992</v>
      </c>
      <c r="F460" s="2074">
        <v>0.35697580749941532</v>
      </c>
      <c r="G460" s="2075">
        <v>1539.32</v>
      </c>
      <c r="H460" s="2076">
        <v>549.5</v>
      </c>
      <c r="I460" s="2074">
        <v>0.31849941943856303</v>
      </c>
      <c r="J460" s="2075">
        <v>1464.1</v>
      </c>
      <c r="K460" s="2076">
        <v>466.31499999999988</v>
      </c>
      <c r="L460" s="2074">
        <v>0.36019919875361672</v>
      </c>
      <c r="M460" s="2075">
        <v>1976.92</v>
      </c>
      <c r="N460" s="2076">
        <v>712.08500000000004</v>
      </c>
    </row>
    <row r="461" spans="1:14">
      <c r="A461" s="2249" t="s">
        <v>1781</v>
      </c>
      <c r="B461" s="2077" t="s">
        <v>3193</v>
      </c>
      <c r="C461" s="2020">
        <v>0.62023569545666002</v>
      </c>
      <c r="D461" s="2021">
        <v>322.45</v>
      </c>
      <c r="E461" s="2078">
        <v>199.995</v>
      </c>
      <c r="F461" s="2020" t="s">
        <v>3269</v>
      </c>
      <c r="G461" s="2021" t="s">
        <v>3269</v>
      </c>
      <c r="H461" s="2078" t="s">
        <v>3269</v>
      </c>
      <c r="I461" s="2020" t="s">
        <v>3269</v>
      </c>
      <c r="J461" s="2021" t="s">
        <v>3269</v>
      </c>
      <c r="K461" s="2078" t="s">
        <v>3269</v>
      </c>
      <c r="L461" s="2020">
        <v>0.66332378223495703</v>
      </c>
      <c r="M461" s="2021">
        <v>153.56</v>
      </c>
      <c r="N461" s="2078">
        <v>101.86</v>
      </c>
    </row>
    <row r="462" spans="1:14">
      <c r="A462" s="2249" t="s">
        <v>1781</v>
      </c>
      <c r="B462" s="2077" t="s">
        <v>3194</v>
      </c>
      <c r="C462" s="2020" t="s">
        <v>3269</v>
      </c>
      <c r="D462" s="2021" t="s">
        <v>3269</v>
      </c>
      <c r="E462" s="2078" t="s">
        <v>3269</v>
      </c>
      <c r="F462" s="2020" t="s">
        <v>3269</v>
      </c>
      <c r="G462" s="2021" t="s">
        <v>3269</v>
      </c>
      <c r="H462" s="2078" t="s">
        <v>3269</v>
      </c>
      <c r="I462" s="2020">
        <v>0.41481211236774901</v>
      </c>
      <c r="J462" s="2021">
        <v>191.87</v>
      </c>
      <c r="K462" s="2078">
        <v>79.59</v>
      </c>
      <c r="L462" s="2020">
        <v>0.45100713386487618</v>
      </c>
      <c r="M462" s="2021">
        <v>142.97999999999999</v>
      </c>
      <c r="N462" s="2078">
        <v>64.484999999999999</v>
      </c>
    </row>
    <row r="463" spans="1:14">
      <c r="A463" s="2249" t="s">
        <v>1781</v>
      </c>
      <c r="B463" s="2077" t="s">
        <v>3195</v>
      </c>
      <c r="C463" s="2020">
        <v>0.35288211970778588</v>
      </c>
      <c r="D463" s="2021">
        <v>2161.4299999999998</v>
      </c>
      <c r="E463" s="2078">
        <v>762.72999999999979</v>
      </c>
      <c r="F463" s="2020">
        <v>0.35485725383569622</v>
      </c>
      <c r="G463" s="2021">
        <v>1287.25</v>
      </c>
      <c r="H463" s="2078">
        <v>456.79</v>
      </c>
      <c r="I463" s="2020">
        <v>0.30397412417565989</v>
      </c>
      <c r="J463" s="2021">
        <v>1272.23</v>
      </c>
      <c r="K463" s="2078">
        <v>386.72499999999991</v>
      </c>
      <c r="L463" s="2020">
        <v>0.32247785270395352</v>
      </c>
      <c r="M463" s="2021">
        <v>1512.6</v>
      </c>
      <c r="N463" s="2078">
        <v>487.78000000000009</v>
      </c>
    </row>
    <row r="464" spans="1:14">
      <c r="A464" s="2249" t="s">
        <v>1781</v>
      </c>
      <c r="B464" s="2077" t="s">
        <v>3204</v>
      </c>
      <c r="C464" s="2020">
        <v>0.27185506142272159</v>
      </c>
      <c r="D464" s="2021">
        <v>105.01</v>
      </c>
      <c r="E464" s="2078">
        <v>28.547499999999999</v>
      </c>
      <c r="F464" s="2020">
        <v>0.36779466021343282</v>
      </c>
      <c r="G464" s="2021">
        <v>252.07</v>
      </c>
      <c r="H464" s="2078">
        <v>92.710000000000008</v>
      </c>
      <c r="I464" s="2020" t="s">
        <v>3269</v>
      </c>
      <c r="J464" s="2021" t="s">
        <v>3269</v>
      </c>
      <c r="K464" s="2078" t="s">
        <v>3269</v>
      </c>
      <c r="L464" s="2020">
        <v>0.3454523781141971</v>
      </c>
      <c r="M464" s="2021">
        <v>167.78</v>
      </c>
      <c r="N464" s="2078">
        <v>57.96</v>
      </c>
    </row>
    <row r="465" spans="1:14">
      <c r="A465" s="2248" t="s">
        <v>2387</v>
      </c>
      <c r="B465" s="2073" t="s">
        <v>5191</v>
      </c>
      <c r="C465" s="2074" t="s">
        <v>3269</v>
      </c>
      <c r="D465" s="2075" t="s">
        <v>3269</v>
      </c>
      <c r="E465" s="2076" t="s">
        <v>3269</v>
      </c>
      <c r="F465" s="2074" t="s">
        <v>3269</v>
      </c>
      <c r="G465" s="2075" t="s">
        <v>3269</v>
      </c>
      <c r="H465" s="2076" t="s">
        <v>3269</v>
      </c>
      <c r="I465" s="2074" t="s">
        <v>3269</v>
      </c>
      <c r="J465" s="2075" t="s">
        <v>3269</v>
      </c>
      <c r="K465" s="2076" t="s">
        <v>3269</v>
      </c>
      <c r="L465" s="2074">
        <v>0.2395459393209341</v>
      </c>
      <c r="M465" s="2075">
        <v>7604.2700000000013</v>
      </c>
      <c r="N465" s="2076">
        <v>1821.5719999999999</v>
      </c>
    </row>
    <row r="466" spans="1:14">
      <c r="A466" s="2249" t="s">
        <v>2387</v>
      </c>
      <c r="B466" s="2077" t="s">
        <v>3195</v>
      </c>
      <c r="C466" s="2020" t="s">
        <v>3269</v>
      </c>
      <c r="D466" s="2021" t="s">
        <v>3269</v>
      </c>
      <c r="E466" s="2078" t="s">
        <v>3269</v>
      </c>
      <c r="F466" s="2020" t="s">
        <v>3269</v>
      </c>
      <c r="G466" s="2021" t="s">
        <v>3269</v>
      </c>
      <c r="H466" s="2078" t="s">
        <v>3269</v>
      </c>
      <c r="I466" s="2020" t="s">
        <v>3269</v>
      </c>
      <c r="J466" s="2021" t="s">
        <v>3269</v>
      </c>
      <c r="K466" s="2078" t="s">
        <v>3269</v>
      </c>
      <c r="L466" s="2020">
        <v>0.2349896650395556</v>
      </c>
      <c r="M466" s="2021">
        <v>7426.25</v>
      </c>
      <c r="N466" s="2078">
        <v>1745.0920000000001</v>
      </c>
    </row>
    <row r="467" spans="1:14">
      <c r="A467" s="2249" t="s">
        <v>2387</v>
      </c>
      <c r="B467" s="2077" t="s">
        <v>3204</v>
      </c>
      <c r="C467" s="2020" t="s">
        <v>3269</v>
      </c>
      <c r="D467" s="2021" t="s">
        <v>3269</v>
      </c>
      <c r="E467" s="2078" t="s">
        <v>3269</v>
      </c>
      <c r="F467" s="2020" t="s">
        <v>3269</v>
      </c>
      <c r="G467" s="2021" t="s">
        <v>3269</v>
      </c>
      <c r="H467" s="2078" t="s">
        <v>3269</v>
      </c>
      <c r="I467" s="2020" t="s">
        <v>3269</v>
      </c>
      <c r="J467" s="2021" t="s">
        <v>3269</v>
      </c>
      <c r="K467" s="2078" t="s">
        <v>3269</v>
      </c>
      <c r="L467" s="2020">
        <v>0.42961465003932142</v>
      </c>
      <c r="M467" s="2021">
        <v>178.02</v>
      </c>
      <c r="N467" s="2078">
        <v>76.48</v>
      </c>
    </row>
    <row r="468" spans="1:14">
      <c r="A468" s="2248" t="s">
        <v>1017</v>
      </c>
      <c r="B468" s="2073" t="s">
        <v>5191</v>
      </c>
      <c r="C468" s="2074">
        <v>0.27569076514647362</v>
      </c>
      <c r="D468" s="2075">
        <v>34575.209999999977</v>
      </c>
      <c r="E468" s="2076">
        <v>9532.0661000000018</v>
      </c>
      <c r="F468" s="2074">
        <v>0.25006311512064627</v>
      </c>
      <c r="G468" s="2075">
        <v>87278.61</v>
      </c>
      <c r="H468" s="2076">
        <v>21825.16109999999</v>
      </c>
      <c r="I468" s="2074">
        <v>0.16355646982768929</v>
      </c>
      <c r="J468" s="2075">
        <v>300712.8000000001</v>
      </c>
      <c r="K468" s="2076">
        <v>49183.523999999998</v>
      </c>
      <c r="L468" s="2074">
        <v>0.19884952929159949</v>
      </c>
      <c r="M468" s="2075">
        <v>112129.93</v>
      </c>
      <c r="N468" s="2076">
        <v>22296.983800000002</v>
      </c>
    </row>
    <row r="469" spans="1:14">
      <c r="A469" s="2249" t="s">
        <v>1017</v>
      </c>
      <c r="B469" s="2077" t="s">
        <v>3480</v>
      </c>
      <c r="C469" s="2020">
        <v>0.64086907020872863</v>
      </c>
      <c r="D469" s="2021">
        <v>26.35</v>
      </c>
      <c r="E469" s="2078">
        <v>16.886900000000001</v>
      </c>
      <c r="F469" s="2020" t="s">
        <v>3269</v>
      </c>
      <c r="G469" s="2021" t="s">
        <v>3269</v>
      </c>
      <c r="H469" s="2078" t="s">
        <v>3269</v>
      </c>
      <c r="I469" s="2020">
        <v>0.19677118868676091</v>
      </c>
      <c r="J469" s="2021">
        <v>6451.91</v>
      </c>
      <c r="K469" s="2078">
        <v>1269.55</v>
      </c>
      <c r="L469" s="2020" t="s">
        <v>3269</v>
      </c>
      <c r="M469" s="2021" t="s">
        <v>3269</v>
      </c>
      <c r="N469" s="2078" t="s">
        <v>3269</v>
      </c>
    </row>
    <row r="470" spans="1:14">
      <c r="A470" s="2249" t="s">
        <v>1017</v>
      </c>
      <c r="B470" s="2077" t="s">
        <v>3481</v>
      </c>
      <c r="C470" s="2020" t="s">
        <v>3269</v>
      </c>
      <c r="D470" s="2021" t="s">
        <v>3269</v>
      </c>
      <c r="E470" s="2078" t="s">
        <v>3269</v>
      </c>
      <c r="F470" s="2020" t="s">
        <v>3269</v>
      </c>
      <c r="G470" s="2021" t="s">
        <v>3269</v>
      </c>
      <c r="H470" s="2078" t="s">
        <v>3269</v>
      </c>
      <c r="I470" s="2020" t="s">
        <v>3269</v>
      </c>
      <c r="J470" s="2021" t="s">
        <v>3269</v>
      </c>
      <c r="K470" s="2078" t="s">
        <v>3269</v>
      </c>
      <c r="L470" s="2020">
        <v>0.82968349736247804</v>
      </c>
      <c r="M470" s="2021">
        <v>2399.98</v>
      </c>
      <c r="N470" s="2078">
        <v>1991.2238</v>
      </c>
    </row>
    <row r="471" spans="1:14">
      <c r="A471" s="2249" t="s">
        <v>1017</v>
      </c>
      <c r="B471" s="2077" t="s">
        <v>3197</v>
      </c>
      <c r="C471" s="2020">
        <v>0.37642685473197363</v>
      </c>
      <c r="D471" s="2021">
        <v>4185.78</v>
      </c>
      <c r="E471" s="2078">
        <v>1575.64</v>
      </c>
      <c r="F471" s="2020">
        <v>0.38487783169806522</v>
      </c>
      <c r="G471" s="2021">
        <v>7550.24</v>
      </c>
      <c r="H471" s="2078">
        <v>2905.92</v>
      </c>
      <c r="I471" s="2020">
        <v>0.36118657757544598</v>
      </c>
      <c r="J471" s="2021">
        <v>2859.99</v>
      </c>
      <c r="K471" s="2078">
        <v>1032.99</v>
      </c>
      <c r="L471" s="2020">
        <v>0.37223914129047908</v>
      </c>
      <c r="M471" s="2021">
        <v>20706.419999999998</v>
      </c>
      <c r="N471" s="2078">
        <v>7707.7400000000016</v>
      </c>
    </row>
    <row r="472" spans="1:14">
      <c r="A472" s="2249" t="s">
        <v>1017</v>
      </c>
      <c r="B472" s="2077" t="s">
        <v>3193</v>
      </c>
      <c r="C472" s="2020">
        <v>0.31392898837267041</v>
      </c>
      <c r="D472" s="2021">
        <v>7854.77</v>
      </c>
      <c r="E472" s="2078">
        <v>2465.84</v>
      </c>
      <c r="F472" s="2020">
        <v>0.36351967788509398</v>
      </c>
      <c r="G472" s="2021">
        <v>3213.76</v>
      </c>
      <c r="H472" s="2078">
        <v>1168.2650000000001</v>
      </c>
      <c r="I472" s="2020">
        <v>0.34976818207740201</v>
      </c>
      <c r="J472" s="2021">
        <v>18762.57</v>
      </c>
      <c r="K472" s="2078">
        <v>6562.5500000000011</v>
      </c>
      <c r="L472" s="2020">
        <v>0.39139193802064481</v>
      </c>
      <c r="M472" s="2021">
        <v>4889.37</v>
      </c>
      <c r="N472" s="2078">
        <v>1913.66</v>
      </c>
    </row>
    <row r="473" spans="1:14">
      <c r="A473" s="2249" t="s">
        <v>1017</v>
      </c>
      <c r="B473" s="2077" t="s">
        <v>3194</v>
      </c>
      <c r="C473" s="2020" t="s">
        <v>3269</v>
      </c>
      <c r="D473" s="2021" t="s">
        <v>3269</v>
      </c>
      <c r="E473" s="2078" t="s">
        <v>3269</v>
      </c>
      <c r="F473" s="2020">
        <v>0.17786792846583649</v>
      </c>
      <c r="G473" s="2021">
        <v>22904.86</v>
      </c>
      <c r="H473" s="2078">
        <v>4074.04</v>
      </c>
      <c r="I473" s="2020">
        <v>0.14097676464281239</v>
      </c>
      <c r="J473" s="2021">
        <v>160792.88000000009</v>
      </c>
      <c r="K473" s="2078">
        <v>22668.05999999999</v>
      </c>
      <c r="L473" s="2020">
        <v>0.2026615470335387</v>
      </c>
      <c r="M473" s="2021">
        <v>46914.82</v>
      </c>
      <c r="N473" s="2078">
        <v>9507.8300000000036</v>
      </c>
    </row>
    <row r="474" spans="1:14">
      <c r="A474" s="2249" t="s">
        <v>1017</v>
      </c>
      <c r="B474" s="2077" t="s">
        <v>3195</v>
      </c>
      <c r="C474" s="2020">
        <v>0.27750713095904961</v>
      </c>
      <c r="D474" s="2021">
        <v>21708.16</v>
      </c>
      <c r="E474" s="2078">
        <v>6024.1692000000003</v>
      </c>
      <c r="F474" s="2020">
        <v>0.31200102563333543</v>
      </c>
      <c r="G474" s="2021">
        <v>44011.829999999987</v>
      </c>
      <c r="H474" s="2078">
        <v>13731.7361</v>
      </c>
      <c r="I474" s="2020">
        <v>0.20116980318534219</v>
      </c>
      <c r="J474" s="2021">
        <v>54038.149999999987</v>
      </c>
      <c r="K474" s="2078">
        <v>10870.843999999999</v>
      </c>
      <c r="L474" s="2020">
        <v>0.17283083085477641</v>
      </c>
      <c r="M474" s="2021">
        <v>30098.160000000011</v>
      </c>
      <c r="N474" s="2078">
        <v>5201.8899999999994</v>
      </c>
    </row>
    <row r="475" spans="1:14">
      <c r="A475" s="2249" t="s">
        <v>1017</v>
      </c>
      <c r="B475" s="2077" t="s">
        <v>3209</v>
      </c>
      <c r="C475" s="2020" t="s">
        <v>3269</v>
      </c>
      <c r="D475" s="2021" t="s">
        <v>3269</v>
      </c>
      <c r="E475" s="2078" t="s">
        <v>3269</v>
      </c>
      <c r="F475" s="2020">
        <v>-3.2899322215375927E-2</v>
      </c>
      <c r="G475" s="2021">
        <v>8909.91</v>
      </c>
      <c r="H475" s="2078">
        <v>-293.13000000000011</v>
      </c>
      <c r="I475" s="2020" t="s">
        <v>3269</v>
      </c>
      <c r="J475" s="2021" t="s">
        <v>3269</v>
      </c>
      <c r="K475" s="2078" t="s">
        <v>3269</v>
      </c>
      <c r="L475" s="2020" t="s">
        <v>3269</v>
      </c>
      <c r="M475" s="2021" t="s">
        <v>3269</v>
      </c>
      <c r="N475" s="2078" t="s">
        <v>3269</v>
      </c>
    </row>
    <row r="476" spans="1:14">
      <c r="A476" s="2249" t="s">
        <v>1017</v>
      </c>
      <c r="B476" s="2077" t="s">
        <v>3218</v>
      </c>
      <c r="C476" s="2020" t="s">
        <v>3269</v>
      </c>
      <c r="D476" s="2021" t="s">
        <v>3269</v>
      </c>
      <c r="E476" s="2078" t="s">
        <v>3269</v>
      </c>
      <c r="F476" s="2020" t="s">
        <v>3269</v>
      </c>
      <c r="G476" s="2021" t="s">
        <v>3269</v>
      </c>
      <c r="H476" s="2078" t="s">
        <v>3269</v>
      </c>
      <c r="I476" s="2020" t="s">
        <v>3269</v>
      </c>
      <c r="J476" s="2021" t="s">
        <v>3269</v>
      </c>
      <c r="K476" s="2078" t="s">
        <v>3269</v>
      </c>
      <c r="L476" s="2020">
        <v>0.53555991334613284</v>
      </c>
      <c r="M476" s="2021">
        <v>4869.95</v>
      </c>
      <c r="N476" s="2078">
        <v>2608.15</v>
      </c>
    </row>
    <row r="477" spans="1:14">
      <c r="A477" s="2249" t="s">
        <v>1017</v>
      </c>
      <c r="B477" s="2077" t="s">
        <v>3207</v>
      </c>
      <c r="C477" s="2020" t="s">
        <v>3269</v>
      </c>
      <c r="D477" s="2021" t="s">
        <v>3269</v>
      </c>
      <c r="E477" s="2078" t="s">
        <v>3269</v>
      </c>
      <c r="F477" s="2020" t="s">
        <v>3269</v>
      </c>
      <c r="G477" s="2021" t="s">
        <v>3269</v>
      </c>
      <c r="H477" s="2078" t="s">
        <v>3269</v>
      </c>
      <c r="I477" s="2020">
        <v>0.1217306624474055</v>
      </c>
      <c r="J477" s="2021">
        <v>53829.33</v>
      </c>
      <c r="K477" s="2078">
        <v>6552.68</v>
      </c>
      <c r="L477" s="2020" t="s">
        <v>3269</v>
      </c>
      <c r="M477" s="2021">
        <v>0</v>
      </c>
      <c r="N477" s="2078">
        <v>-7386.39</v>
      </c>
    </row>
    <row r="478" spans="1:14">
      <c r="A478" s="2249" t="s">
        <v>1017</v>
      </c>
      <c r="B478" s="2077" t="s">
        <v>3204</v>
      </c>
      <c r="C478" s="2020">
        <v>2.933330953995497</v>
      </c>
      <c r="D478" s="2021">
        <v>-280.19000000000051</v>
      </c>
      <c r="E478" s="2078">
        <v>-821.88999999999976</v>
      </c>
      <c r="F478" s="2020">
        <v>0.346404848766733</v>
      </c>
      <c r="G478" s="2021">
        <v>688.01</v>
      </c>
      <c r="H478" s="2078">
        <v>238.33</v>
      </c>
      <c r="I478" s="2020">
        <v>0.34105028261298781</v>
      </c>
      <c r="J478" s="2021">
        <v>2177.89</v>
      </c>
      <c r="K478" s="2078">
        <v>742.77</v>
      </c>
      <c r="L478" s="2020">
        <v>0.33443051132047807</v>
      </c>
      <c r="M478" s="2021">
        <v>2251.23</v>
      </c>
      <c r="N478" s="2078">
        <v>752.87999999999988</v>
      </c>
    </row>
    <row r="479" spans="1:14">
      <c r="A479" s="2249" t="s">
        <v>1017</v>
      </c>
      <c r="B479" s="2077" t="s">
        <v>3211</v>
      </c>
      <c r="C479" s="2020">
        <v>0.25123572208749079</v>
      </c>
      <c r="D479" s="2021">
        <v>1080.3399999999999</v>
      </c>
      <c r="E479" s="2078">
        <v>271.41999999999979</v>
      </c>
      <c r="F479" s="2020" t="s">
        <v>3269</v>
      </c>
      <c r="G479" s="2021" t="s">
        <v>3269</v>
      </c>
      <c r="H479" s="2078" t="s">
        <v>3269</v>
      </c>
      <c r="I479" s="2020" t="s">
        <v>3269</v>
      </c>
      <c r="J479" s="2021" t="s">
        <v>3269</v>
      </c>
      <c r="K479" s="2078" t="s">
        <v>3269</v>
      </c>
      <c r="L479" s="2020" t="s">
        <v>3269</v>
      </c>
      <c r="M479" s="2021" t="s">
        <v>3269</v>
      </c>
      <c r="N479" s="2078" t="s">
        <v>3269</v>
      </c>
    </row>
    <row r="480" spans="1:14">
      <c r="A480" s="2249" t="s">
        <v>1017</v>
      </c>
      <c r="B480" s="2077" t="s">
        <v>3208</v>
      </c>
      <c r="C480" s="2020" t="s">
        <v>3269</v>
      </c>
      <c r="D480" s="2021" t="s">
        <v>3269</v>
      </c>
      <c r="E480" s="2078" t="s">
        <v>3269</v>
      </c>
      <c r="F480" s="2020" t="s">
        <v>3269</v>
      </c>
      <c r="G480" s="2021" t="s">
        <v>3269</v>
      </c>
      <c r="H480" s="2078" t="s">
        <v>3269</v>
      </c>
      <c r="I480" s="2020">
        <v>-0.28660948402293229</v>
      </c>
      <c r="J480" s="2021">
        <v>1800.08</v>
      </c>
      <c r="K480" s="2078">
        <v>-515.92000000000007</v>
      </c>
      <c r="L480" s="2020" t="s">
        <v>3269</v>
      </c>
      <c r="M480" s="2021" t="s">
        <v>3269</v>
      </c>
      <c r="N480" s="2078" t="s">
        <v>3269</v>
      </c>
    </row>
    <row r="481" spans="1:14">
      <c r="A481" s="2248" t="s">
        <v>2439</v>
      </c>
      <c r="B481" s="2073" t="s">
        <v>5191</v>
      </c>
      <c r="C481" s="2074" t="s">
        <v>3269</v>
      </c>
      <c r="D481" s="2075" t="s">
        <v>3269</v>
      </c>
      <c r="E481" s="2076" t="s">
        <v>3269</v>
      </c>
      <c r="F481" s="2074">
        <v>0.30923341747076488</v>
      </c>
      <c r="G481" s="2075">
        <v>5007.6799999999994</v>
      </c>
      <c r="H481" s="2076">
        <v>1548.5419999999999</v>
      </c>
      <c r="I481" s="2074">
        <v>0.51355068472335652</v>
      </c>
      <c r="J481" s="2075">
        <v>1579.47</v>
      </c>
      <c r="K481" s="2076">
        <v>811.13789999999995</v>
      </c>
      <c r="L481" s="2074">
        <v>0.43191993135487439</v>
      </c>
      <c r="M481" s="2075">
        <v>11537.6</v>
      </c>
      <c r="N481" s="2076">
        <v>4983.3194000000003</v>
      </c>
    </row>
    <row r="482" spans="1:14">
      <c r="A482" s="2249" t="s">
        <v>2439</v>
      </c>
      <c r="B482" s="2077" t="s">
        <v>3480</v>
      </c>
      <c r="C482" s="2020" t="s">
        <v>3269</v>
      </c>
      <c r="D482" s="2021" t="s">
        <v>3269</v>
      </c>
      <c r="E482" s="2078" t="s">
        <v>3269</v>
      </c>
      <c r="F482" s="2020">
        <v>0.27855128669550461</v>
      </c>
      <c r="G482" s="2021">
        <v>4223.6099999999997</v>
      </c>
      <c r="H482" s="2078">
        <v>1176.492</v>
      </c>
      <c r="I482" s="2020">
        <v>0.54390162232121353</v>
      </c>
      <c r="J482" s="2021">
        <v>1328.96</v>
      </c>
      <c r="K482" s="2078">
        <v>722.82349999999997</v>
      </c>
      <c r="L482" s="2020">
        <v>0.40953750122116139</v>
      </c>
      <c r="M482" s="2021">
        <v>3889.7400000000011</v>
      </c>
      <c r="N482" s="2078">
        <v>1592.994400000001</v>
      </c>
    </row>
    <row r="483" spans="1:14">
      <c r="A483" s="2249" t="s">
        <v>2439</v>
      </c>
      <c r="B483" s="2077" t="s">
        <v>3193</v>
      </c>
      <c r="C483" s="2020" t="s">
        <v>3269</v>
      </c>
      <c r="D483" s="2021" t="s">
        <v>3269</v>
      </c>
      <c r="E483" s="2078" t="s">
        <v>3269</v>
      </c>
      <c r="F483" s="2020" t="s">
        <v>3269</v>
      </c>
      <c r="G483" s="2021" t="s">
        <v>3269</v>
      </c>
      <c r="H483" s="2078" t="s">
        <v>3269</v>
      </c>
      <c r="I483" s="2020" t="s">
        <v>3269</v>
      </c>
      <c r="J483" s="2021" t="s">
        <v>3269</v>
      </c>
      <c r="K483" s="2078" t="s">
        <v>3269</v>
      </c>
      <c r="L483" s="2020">
        <v>0.29506951302894469</v>
      </c>
      <c r="M483" s="2021">
        <v>131.63</v>
      </c>
      <c r="N483" s="2078">
        <v>38.840000000000003</v>
      </c>
    </row>
    <row r="484" spans="1:14">
      <c r="A484" s="2249" t="s">
        <v>2439</v>
      </c>
      <c r="B484" s="2077" t="s">
        <v>3194</v>
      </c>
      <c r="C484" s="2020" t="s">
        <v>3269</v>
      </c>
      <c r="D484" s="2021" t="s">
        <v>3269</v>
      </c>
      <c r="E484" s="2078" t="s">
        <v>3269</v>
      </c>
      <c r="F484" s="2020">
        <v>0.47451120435675392</v>
      </c>
      <c r="G484" s="2021">
        <v>784.07</v>
      </c>
      <c r="H484" s="2078">
        <v>372.05</v>
      </c>
      <c r="I484" s="2020" t="s">
        <v>3269</v>
      </c>
      <c r="J484" s="2021" t="s">
        <v>3269</v>
      </c>
      <c r="K484" s="2078" t="s">
        <v>3269</v>
      </c>
      <c r="L484" s="2020">
        <v>0.44734454028529319</v>
      </c>
      <c r="M484" s="2021">
        <v>7416.23</v>
      </c>
      <c r="N484" s="2078">
        <v>3317.61</v>
      </c>
    </row>
    <row r="485" spans="1:14">
      <c r="A485" s="2249" t="s">
        <v>2439</v>
      </c>
      <c r="B485" s="2077" t="s">
        <v>3195</v>
      </c>
      <c r="C485" s="2020" t="s">
        <v>3269</v>
      </c>
      <c r="D485" s="2021" t="s">
        <v>3269</v>
      </c>
      <c r="E485" s="2078" t="s">
        <v>3269</v>
      </c>
      <c r="F485" s="2020" t="s">
        <v>3269</v>
      </c>
      <c r="G485" s="2021" t="s">
        <v>3269</v>
      </c>
      <c r="H485" s="2078" t="s">
        <v>3269</v>
      </c>
      <c r="I485" s="2020">
        <v>0.3525384216198954</v>
      </c>
      <c r="J485" s="2021">
        <v>250.51</v>
      </c>
      <c r="K485" s="2078">
        <v>88.314400000000006</v>
      </c>
      <c r="L485" s="2020">
        <v>0.33875</v>
      </c>
      <c r="M485" s="2021">
        <v>100</v>
      </c>
      <c r="N485" s="2078">
        <v>33.875</v>
      </c>
    </row>
    <row r="486" spans="1:14">
      <c r="A486" s="2248" t="s">
        <v>1073</v>
      </c>
      <c r="B486" s="2073" t="s">
        <v>5191</v>
      </c>
      <c r="C486" s="2074">
        <v>0.46757057786977457</v>
      </c>
      <c r="D486" s="2075">
        <v>76350.42</v>
      </c>
      <c r="E486" s="2076">
        <v>35699.21</v>
      </c>
      <c r="F486" s="2074">
        <v>0.46362362424053699</v>
      </c>
      <c r="G486" s="2075">
        <v>67499.989999999991</v>
      </c>
      <c r="H486" s="2076">
        <v>31294.590000000011</v>
      </c>
      <c r="I486" s="2074">
        <v>0.40200907676081049</v>
      </c>
      <c r="J486" s="2075">
        <v>132820.51</v>
      </c>
      <c r="K486" s="2076">
        <v>53395.050600000002</v>
      </c>
      <c r="L486" s="2074">
        <v>0.59736253333333322</v>
      </c>
      <c r="M486" s="2075">
        <v>97500</v>
      </c>
      <c r="N486" s="2076">
        <v>58242.847000000002</v>
      </c>
    </row>
    <row r="487" spans="1:14">
      <c r="A487" s="2249" t="s">
        <v>1073</v>
      </c>
      <c r="B487" s="2077" t="s">
        <v>3481</v>
      </c>
      <c r="C487" s="2020" t="s">
        <v>3269</v>
      </c>
      <c r="D487" s="2021" t="s">
        <v>3269</v>
      </c>
      <c r="E487" s="2078" t="s">
        <v>3269</v>
      </c>
      <c r="F487" s="2020" t="s">
        <v>3269</v>
      </c>
      <c r="G487" s="2021" t="s">
        <v>3269</v>
      </c>
      <c r="H487" s="2078" t="s">
        <v>3269</v>
      </c>
      <c r="I487" s="2020">
        <v>0.385352811029954</v>
      </c>
      <c r="J487" s="2021">
        <v>2400.0100000000002</v>
      </c>
      <c r="K487" s="2078">
        <v>924.85059999999999</v>
      </c>
      <c r="L487" s="2020">
        <v>0.56221687500000006</v>
      </c>
      <c r="M487" s="2021">
        <v>1600</v>
      </c>
      <c r="N487" s="2078">
        <v>899.54700000000003</v>
      </c>
    </row>
    <row r="488" spans="1:14">
      <c r="A488" s="2249" t="s">
        <v>1073</v>
      </c>
      <c r="B488" s="2077" t="s">
        <v>3201</v>
      </c>
      <c r="C488" s="2020">
        <v>0.48722292811003021</v>
      </c>
      <c r="D488" s="2021">
        <v>50850.07</v>
      </c>
      <c r="E488" s="2078">
        <v>24775.32</v>
      </c>
      <c r="F488" s="2020">
        <v>0.48470499052208982</v>
      </c>
      <c r="G488" s="2021">
        <v>45300.07</v>
      </c>
      <c r="H488" s="2078">
        <v>21957.17</v>
      </c>
      <c r="I488" s="2020">
        <v>0.42248665233294219</v>
      </c>
      <c r="J488" s="2021">
        <v>80100.14</v>
      </c>
      <c r="K488" s="2078">
        <v>33841.240000000013</v>
      </c>
      <c r="L488" s="2020">
        <v>0.69039668174962288</v>
      </c>
      <c r="M488" s="2021">
        <v>66300</v>
      </c>
      <c r="N488" s="2078">
        <v>45773.3</v>
      </c>
    </row>
    <row r="489" spans="1:14">
      <c r="A489" s="2249" t="s">
        <v>1073</v>
      </c>
      <c r="B489" s="2077" t="s">
        <v>3501</v>
      </c>
      <c r="C489" s="2020">
        <v>0.44652600584918312</v>
      </c>
      <c r="D489" s="2021">
        <v>2520.0100000000002</v>
      </c>
      <c r="E489" s="2078">
        <v>1125.25</v>
      </c>
      <c r="F489" s="2020" t="s">
        <v>3269</v>
      </c>
      <c r="G489" s="2021" t="s">
        <v>3269</v>
      </c>
      <c r="H489" s="2078" t="s">
        <v>3269</v>
      </c>
      <c r="I489" s="2020" t="s">
        <v>3269</v>
      </c>
      <c r="J489" s="2021" t="s">
        <v>3269</v>
      </c>
      <c r="K489" s="2078" t="s">
        <v>3269</v>
      </c>
      <c r="L489" s="2020" t="s">
        <v>3269</v>
      </c>
      <c r="M489" s="2021" t="s">
        <v>3269</v>
      </c>
      <c r="N489" s="2078" t="s">
        <v>3269</v>
      </c>
    </row>
    <row r="490" spans="1:14">
      <c r="A490" s="2249" t="s">
        <v>1073</v>
      </c>
      <c r="B490" s="2077" t="s">
        <v>3193</v>
      </c>
      <c r="C490" s="2020">
        <v>0.52347375708315169</v>
      </c>
      <c r="D490" s="2021">
        <v>780.02</v>
      </c>
      <c r="E490" s="2078">
        <v>408.32</v>
      </c>
      <c r="F490" s="2020" t="s">
        <v>3269</v>
      </c>
      <c r="G490" s="2021" t="s">
        <v>3269</v>
      </c>
      <c r="H490" s="2078" t="s">
        <v>3269</v>
      </c>
      <c r="I490" s="2020" t="s">
        <v>3269</v>
      </c>
      <c r="J490" s="2021" t="s">
        <v>3269</v>
      </c>
      <c r="K490" s="2078" t="s">
        <v>3269</v>
      </c>
      <c r="L490" s="2020" t="s">
        <v>3269</v>
      </c>
      <c r="M490" s="2021" t="s">
        <v>3269</v>
      </c>
      <c r="N490" s="2078" t="s">
        <v>3269</v>
      </c>
    </row>
    <row r="491" spans="1:14">
      <c r="A491" s="2249" t="s">
        <v>1073</v>
      </c>
      <c r="B491" s="2077" t="s">
        <v>3195</v>
      </c>
      <c r="C491" s="2020">
        <v>0.42298129035977861</v>
      </c>
      <c r="D491" s="2021">
        <v>22200.32</v>
      </c>
      <c r="E491" s="2078">
        <v>9390.32</v>
      </c>
      <c r="F491" s="2020">
        <v>0.4206060202018746</v>
      </c>
      <c r="G491" s="2021">
        <v>22199.919999999998</v>
      </c>
      <c r="H491" s="2078">
        <v>9337.42</v>
      </c>
      <c r="I491" s="2020">
        <v>0.37020720837450288</v>
      </c>
      <c r="J491" s="2021">
        <v>50320.36</v>
      </c>
      <c r="K491" s="2078">
        <v>18628.96</v>
      </c>
      <c r="L491" s="2020">
        <v>0.39087837837837841</v>
      </c>
      <c r="M491" s="2021">
        <v>29600</v>
      </c>
      <c r="N491" s="2078">
        <v>11570</v>
      </c>
    </row>
    <row r="492" spans="1:14">
      <c r="A492" s="2248" t="s">
        <v>1477</v>
      </c>
      <c r="B492" s="2073" t="s">
        <v>5191</v>
      </c>
      <c r="C492" s="2074">
        <v>0.20583192597105171</v>
      </c>
      <c r="D492" s="2075">
        <v>17728.2</v>
      </c>
      <c r="E492" s="2076">
        <v>3649.0295500000002</v>
      </c>
      <c r="F492" s="2074">
        <v>0.37646742892671181</v>
      </c>
      <c r="G492" s="2075">
        <v>16083.75</v>
      </c>
      <c r="H492" s="2076">
        <v>6055.0080099999996</v>
      </c>
      <c r="I492" s="2074">
        <v>0.27235153142483121</v>
      </c>
      <c r="J492" s="2075">
        <v>28386.31</v>
      </c>
      <c r="K492" s="2076">
        <v>7731.0550000000003</v>
      </c>
      <c r="L492" s="2074">
        <v>0.27286833310583802</v>
      </c>
      <c r="M492" s="2075">
        <v>11355.55</v>
      </c>
      <c r="N492" s="2076">
        <v>3098.57</v>
      </c>
    </row>
    <row r="493" spans="1:14">
      <c r="A493" s="2249" t="s">
        <v>1477</v>
      </c>
      <c r="B493" s="2077" t="s">
        <v>3480</v>
      </c>
      <c r="C493" s="2020">
        <v>0.32827814918144971</v>
      </c>
      <c r="D493" s="2021">
        <v>1139.82</v>
      </c>
      <c r="E493" s="2078">
        <v>374.178</v>
      </c>
      <c r="F493" s="2020">
        <v>0.53871018366396117</v>
      </c>
      <c r="G493" s="2021">
        <v>3262.48</v>
      </c>
      <c r="H493" s="2078">
        <v>1757.5311999999999</v>
      </c>
      <c r="I493" s="2020">
        <v>0.2744750822160385</v>
      </c>
      <c r="J493" s="2021">
        <v>39.53</v>
      </c>
      <c r="K493" s="2078">
        <v>10.85</v>
      </c>
      <c r="L493" s="2020" t="s">
        <v>3269</v>
      </c>
      <c r="M493" s="2021" t="s">
        <v>3269</v>
      </c>
      <c r="N493" s="2078" t="s">
        <v>3269</v>
      </c>
    </row>
    <row r="494" spans="1:14">
      <c r="A494" s="2249" t="s">
        <v>1477</v>
      </c>
      <c r="B494" s="2077" t="s">
        <v>3196</v>
      </c>
      <c r="C494" s="2020">
        <v>0.76069206642625531</v>
      </c>
      <c r="D494" s="2021">
        <v>659.98</v>
      </c>
      <c r="E494" s="2078">
        <v>502.04154999999997</v>
      </c>
      <c r="F494" s="2020">
        <v>0.75812061814669629</v>
      </c>
      <c r="G494" s="2021">
        <v>176.01</v>
      </c>
      <c r="H494" s="2078">
        <v>133.43681000000001</v>
      </c>
      <c r="I494" s="2020" t="s">
        <v>3269</v>
      </c>
      <c r="J494" s="2021" t="s">
        <v>3269</v>
      </c>
      <c r="K494" s="2078" t="s">
        <v>3269</v>
      </c>
      <c r="L494" s="2020" t="s">
        <v>3269</v>
      </c>
      <c r="M494" s="2021" t="s">
        <v>3269</v>
      </c>
      <c r="N494" s="2078" t="s">
        <v>3269</v>
      </c>
    </row>
    <row r="495" spans="1:14">
      <c r="A495" s="2249" t="s">
        <v>1477</v>
      </c>
      <c r="B495" s="2077" t="s">
        <v>3193</v>
      </c>
      <c r="C495" s="2020">
        <v>0.38016464054788601</v>
      </c>
      <c r="D495" s="2021">
        <v>1019.19</v>
      </c>
      <c r="E495" s="2078">
        <v>387.45999999999992</v>
      </c>
      <c r="F495" s="2020">
        <v>0.38518123778773911</v>
      </c>
      <c r="G495" s="2021">
        <v>957.03</v>
      </c>
      <c r="H495" s="2078">
        <v>368.62999999999988</v>
      </c>
      <c r="I495" s="2020">
        <v>0.34538614275263879</v>
      </c>
      <c r="J495" s="2021">
        <v>191.38</v>
      </c>
      <c r="K495" s="2078">
        <v>66.100000000000009</v>
      </c>
      <c r="L495" s="2020" t="s">
        <v>3269</v>
      </c>
      <c r="M495" s="2021" t="s">
        <v>3269</v>
      </c>
      <c r="N495" s="2078" t="s">
        <v>3269</v>
      </c>
    </row>
    <row r="496" spans="1:14">
      <c r="A496" s="2249" t="s">
        <v>1477</v>
      </c>
      <c r="B496" s="2077" t="s">
        <v>3195</v>
      </c>
      <c r="C496" s="2020">
        <v>0.36279878028787832</v>
      </c>
      <c r="D496" s="2021">
        <v>304.99</v>
      </c>
      <c r="E496" s="2078">
        <v>110.65</v>
      </c>
      <c r="F496" s="2020">
        <v>0.40151083341149651</v>
      </c>
      <c r="G496" s="2021">
        <v>2771.98</v>
      </c>
      <c r="H496" s="2078">
        <v>1112.98</v>
      </c>
      <c r="I496" s="2020">
        <v>0.35628018161879288</v>
      </c>
      <c r="J496" s="2021">
        <v>6237.24</v>
      </c>
      <c r="K496" s="2078">
        <v>2222.2049999999999</v>
      </c>
      <c r="L496" s="2020">
        <v>0.39325599515193499</v>
      </c>
      <c r="M496" s="2021">
        <v>462.04</v>
      </c>
      <c r="N496" s="2078">
        <v>181.7</v>
      </c>
    </row>
    <row r="497" spans="1:14">
      <c r="A497" s="2249" t="s">
        <v>1477</v>
      </c>
      <c r="B497" s="2077" t="s">
        <v>3207</v>
      </c>
      <c r="C497" s="2020">
        <v>0.1557563498769533</v>
      </c>
      <c r="D497" s="2021">
        <v>14604.22</v>
      </c>
      <c r="E497" s="2078">
        <v>2274.6999999999989</v>
      </c>
      <c r="F497" s="2020">
        <v>0.3008473293144539</v>
      </c>
      <c r="G497" s="2021">
        <v>8916.25</v>
      </c>
      <c r="H497" s="2078">
        <v>2682.43</v>
      </c>
      <c r="I497" s="2020">
        <v>0.24782645988531879</v>
      </c>
      <c r="J497" s="2021">
        <v>21918.16</v>
      </c>
      <c r="K497" s="2078">
        <v>5431.9</v>
      </c>
      <c r="L497" s="2020">
        <v>0.26776218133549229</v>
      </c>
      <c r="M497" s="2021">
        <v>10893.51</v>
      </c>
      <c r="N497" s="2078">
        <v>2916.87</v>
      </c>
    </row>
    <row r="498" spans="1:14">
      <c r="A498" s="2248" t="s">
        <v>1809</v>
      </c>
      <c r="B498" s="2073" t="s">
        <v>5191</v>
      </c>
      <c r="C498" s="2074">
        <v>0.15892996214659591</v>
      </c>
      <c r="D498" s="2075">
        <v>552.13</v>
      </c>
      <c r="E498" s="2076">
        <v>87.75</v>
      </c>
      <c r="F498" s="2074" t="s">
        <v>3269</v>
      </c>
      <c r="G498" s="2075" t="s">
        <v>3269</v>
      </c>
      <c r="H498" s="2076" t="s">
        <v>3269</v>
      </c>
      <c r="I498" s="2074">
        <v>0.13990349109714009</v>
      </c>
      <c r="J498" s="2075">
        <v>24283.77</v>
      </c>
      <c r="K498" s="2076">
        <v>3397.3841999999991</v>
      </c>
      <c r="L498" s="2074">
        <v>0.30273964839144041</v>
      </c>
      <c r="M498" s="2075">
        <v>2629.06</v>
      </c>
      <c r="N498" s="2076">
        <v>795.92070000000024</v>
      </c>
    </row>
    <row r="499" spans="1:14">
      <c r="A499" s="2249" t="s">
        <v>1809</v>
      </c>
      <c r="B499" s="2077" t="s">
        <v>3480</v>
      </c>
      <c r="C499" s="2020">
        <v>0.15892996214659591</v>
      </c>
      <c r="D499" s="2021">
        <v>552.13</v>
      </c>
      <c r="E499" s="2078">
        <v>87.75</v>
      </c>
      <c r="F499" s="2020" t="s">
        <v>3269</v>
      </c>
      <c r="G499" s="2021" t="s">
        <v>3269</v>
      </c>
      <c r="H499" s="2078" t="s">
        <v>3269</v>
      </c>
      <c r="I499" s="2020">
        <v>0.31526543074554092</v>
      </c>
      <c r="J499" s="2021">
        <v>3786.11</v>
      </c>
      <c r="K499" s="2078">
        <v>1193.6296</v>
      </c>
      <c r="L499" s="2020">
        <v>0.29978242356437951</v>
      </c>
      <c r="M499" s="2021">
        <v>598.87</v>
      </c>
      <c r="N499" s="2078">
        <v>179.5307</v>
      </c>
    </row>
    <row r="500" spans="1:14">
      <c r="A500" s="2249" t="s">
        <v>1809</v>
      </c>
      <c r="B500" s="2077" t="s">
        <v>3193</v>
      </c>
      <c r="C500" s="2020" t="s">
        <v>3269</v>
      </c>
      <c r="D500" s="2021" t="s">
        <v>3269</v>
      </c>
      <c r="E500" s="2078" t="s">
        <v>3269</v>
      </c>
      <c r="F500" s="2020" t="s">
        <v>3269</v>
      </c>
      <c r="G500" s="2021" t="s">
        <v>3269</v>
      </c>
      <c r="H500" s="2078" t="s">
        <v>3269</v>
      </c>
      <c r="I500" s="2020" t="s">
        <v>3269</v>
      </c>
      <c r="J500" s="2021" t="s">
        <v>3269</v>
      </c>
      <c r="K500" s="2078" t="s">
        <v>3269</v>
      </c>
      <c r="L500" s="2020">
        <v>1</v>
      </c>
      <c r="M500" s="2021">
        <v>-0.10999999999998521</v>
      </c>
      <c r="N500" s="2078">
        <v>-0.10999999999998521</v>
      </c>
    </row>
    <row r="501" spans="1:14">
      <c r="A501" s="2249" t="s">
        <v>1809</v>
      </c>
      <c r="B501" s="2077" t="s">
        <v>3195</v>
      </c>
      <c r="C501" s="2020" t="s">
        <v>3269</v>
      </c>
      <c r="D501" s="2021" t="s">
        <v>3269</v>
      </c>
      <c r="E501" s="2078" t="s">
        <v>3269</v>
      </c>
      <c r="F501" s="2020" t="s">
        <v>3269</v>
      </c>
      <c r="G501" s="2021" t="s">
        <v>3269</v>
      </c>
      <c r="H501" s="2078" t="s">
        <v>3269</v>
      </c>
      <c r="I501" s="2020">
        <v>0.1075124965483864</v>
      </c>
      <c r="J501" s="2021">
        <v>20497.66</v>
      </c>
      <c r="K501" s="2078">
        <v>2203.7545999999979</v>
      </c>
      <c r="L501" s="2020">
        <v>0.30364970693986121</v>
      </c>
      <c r="M501" s="2021">
        <v>2030.3</v>
      </c>
      <c r="N501" s="2078">
        <v>616.50000000000023</v>
      </c>
    </row>
    <row r="502" spans="1:14">
      <c r="A502" s="2248" t="s">
        <v>1869</v>
      </c>
      <c r="B502" s="2073" t="s">
        <v>5191</v>
      </c>
      <c r="C502" s="2074">
        <v>0.43679358575868887</v>
      </c>
      <c r="D502" s="2075">
        <v>1132.48</v>
      </c>
      <c r="E502" s="2076">
        <v>494.66</v>
      </c>
      <c r="F502" s="2074">
        <v>0.50617945047384427</v>
      </c>
      <c r="G502" s="2075">
        <v>5406.84</v>
      </c>
      <c r="H502" s="2076">
        <v>2736.8312999999998</v>
      </c>
      <c r="I502" s="2074">
        <v>0.49885249385607738</v>
      </c>
      <c r="J502" s="2075">
        <v>4423.07</v>
      </c>
      <c r="K502" s="2076">
        <v>2206.4594999999999</v>
      </c>
      <c r="L502" s="2074">
        <v>0.2343100384431466</v>
      </c>
      <c r="M502" s="2075">
        <v>4788.8899999999994</v>
      </c>
      <c r="N502" s="2076">
        <v>1122.085</v>
      </c>
    </row>
    <row r="503" spans="1:14">
      <c r="A503" s="2249" t="s">
        <v>1869</v>
      </c>
      <c r="B503" s="2077" t="s">
        <v>3480</v>
      </c>
      <c r="C503" s="2020" t="s">
        <v>3269</v>
      </c>
      <c r="D503" s="2021" t="s">
        <v>3269</v>
      </c>
      <c r="E503" s="2078" t="s">
        <v>3269</v>
      </c>
      <c r="F503" s="2020">
        <v>0.57425696020016537</v>
      </c>
      <c r="G503" s="2021">
        <v>1886.44</v>
      </c>
      <c r="H503" s="2078">
        <v>1083.3013000000001</v>
      </c>
      <c r="I503" s="2020">
        <v>0.54042265866261696</v>
      </c>
      <c r="J503" s="2021">
        <v>2943.51</v>
      </c>
      <c r="K503" s="2078">
        <v>1590.7394999999999</v>
      </c>
      <c r="L503" s="2020">
        <v>0.44130864641380563</v>
      </c>
      <c r="M503" s="2021">
        <v>55.63</v>
      </c>
      <c r="N503" s="2078">
        <v>24.55</v>
      </c>
    </row>
    <row r="504" spans="1:14">
      <c r="A504" s="2249" t="s">
        <v>1869</v>
      </c>
      <c r="B504" s="2077" t="s">
        <v>3194</v>
      </c>
      <c r="C504" s="2020">
        <v>0.441961254532584</v>
      </c>
      <c r="D504" s="2021">
        <v>692.21</v>
      </c>
      <c r="E504" s="2078">
        <v>305.93</v>
      </c>
      <c r="F504" s="2020">
        <v>0.47923309280080562</v>
      </c>
      <c r="G504" s="2021">
        <v>2860.32</v>
      </c>
      <c r="H504" s="2078">
        <v>1370.76</v>
      </c>
      <c r="I504" s="2020">
        <v>0.43203201662401619</v>
      </c>
      <c r="J504" s="2021">
        <v>1039.46</v>
      </c>
      <c r="K504" s="2078">
        <v>449.07999999999993</v>
      </c>
      <c r="L504" s="2020">
        <v>0.20486682214312019</v>
      </c>
      <c r="M504" s="2021">
        <v>4073.5</v>
      </c>
      <c r="N504" s="2078">
        <v>834.52500000000009</v>
      </c>
    </row>
    <row r="505" spans="1:14">
      <c r="A505" s="2249" t="s">
        <v>1869</v>
      </c>
      <c r="B505" s="2077" t="s">
        <v>3195</v>
      </c>
      <c r="C505" s="2020">
        <v>0.42866877143570992</v>
      </c>
      <c r="D505" s="2021">
        <v>440.27</v>
      </c>
      <c r="E505" s="2078">
        <v>188.73</v>
      </c>
      <c r="F505" s="2020">
        <v>0.42838746818567452</v>
      </c>
      <c r="G505" s="2021">
        <v>660.08</v>
      </c>
      <c r="H505" s="2078">
        <v>282.77</v>
      </c>
      <c r="I505" s="2020">
        <v>0.37864121790502159</v>
      </c>
      <c r="J505" s="2021">
        <v>440.1</v>
      </c>
      <c r="K505" s="2078">
        <v>166.64</v>
      </c>
      <c r="L505" s="2020">
        <v>0.39864496180429249</v>
      </c>
      <c r="M505" s="2021">
        <v>659.76</v>
      </c>
      <c r="N505" s="2078">
        <v>263.01</v>
      </c>
    </row>
    <row r="506" spans="1:14">
      <c r="A506" s="2248" t="s">
        <v>1587</v>
      </c>
      <c r="B506" s="2073" t="s">
        <v>5191</v>
      </c>
      <c r="C506" s="2074" t="s">
        <v>3269</v>
      </c>
      <c r="D506" s="2075" t="s">
        <v>3269</v>
      </c>
      <c r="E506" s="2076" t="s">
        <v>3269</v>
      </c>
      <c r="F506" s="2074" t="s">
        <v>3269</v>
      </c>
      <c r="G506" s="2075" t="s">
        <v>3269</v>
      </c>
      <c r="H506" s="2076" t="s">
        <v>3269</v>
      </c>
      <c r="I506" s="2074">
        <v>0.36389931796767538</v>
      </c>
      <c r="J506" s="2075">
        <v>6229.91</v>
      </c>
      <c r="K506" s="2076">
        <v>2267.06</v>
      </c>
      <c r="L506" s="2074">
        <v>0.32915408805713919</v>
      </c>
      <c r="M506" s="2075">
        <v>9215.3799999999992</v>
      </c>
      <c r="N506" s="2076">
        <v>3033.28</v>
      </c>
    </row>
    <row r="507" spans="1:14">
      <c r="A507" s="2249" t="s">
        <v>1587</v>
      </c>
      <c r="B507" s="2077" t="s">
        <v>3193</v>
      </c>
      <c r="C507" s="2020" t="s">
        <v>3269</v>
      </c>
      <c r="D507" s="2021" t="s">
        <v>3269</v>
      </c>
      <c r="E507" s="2078" t="s">
        <v>3269</v>
      </c>
      <c r="F507" s="2020" t="s">
        <v>3269</v>
      </c>
      <c r="G507" s="2021" t="s">
        <v>3269</v>
      </c>
      <c r="H507" s="2078" t="s">
        <v>3269</v>
      </c>
      <c r="I507" s="2020">
        <v>0.29616923099971548</v>
      </c>
      <c r="J507" s="2021">
        <v>4004.94</v>
      </c>
      <c r="K507" s="2078">
        <v>1186.1400000000001</v>
      </c>
      <c r="L507" s="2020">
        <v>0.28092116983799498</v>
      </c>
      <c r="M507" s="2021">
        <v>6960.28</v>
      </c>
      <c r="N507" s="2078">
        <v>1955.29</v>
      </c>
    </row>
    <row r="508" spans="1:14">
      <c r="A508" s="2249" t="s">
        <v>1587</v>
      </c>
      <c r="B508" s="2077" t="s">
        <v>3195</v>
      </c>
      <c r="C508" s="2020" t="s">
        <v>3269</v>
      </c>
      <c r="D508" s="2021" t="s">
        <v>3269</v>
      </c>
      <c r="E508" s="2078" t="s">
        <v>3269</v>
      </c>
      <c r="F508" s="2020" t="s">
        <v>3269</v>
      </c>
      <c r="G508" s="2021" t="s">
        <v>3269</v>
      </c>
      <c r="H508" s="2078" t="s">
        <v>3269</v>
      </c>
      <c r="I508" s="2020">
        <v>0.48581329186460942</v>
      </c>
      <c r="J508" s="2021">
        <v>2224.9699999999998</v>
      </c>
      <c r="K508" s="2078">
        <v>1080.92</v>
      </c>
      <c r="L508" s="2020">
        <v>0.47802314753226022</v>
      </c>
      <c r="M508" s="2021">
        <v>2255.1</v>
      </c>
      <c r="N508" s="2078">
        <v>1077.99</v>
      </c>
    </row>
    <row r="509" spans="1:14">
      <c r="A509" s="2248" t="s">
        <v>2229</v>
      </c>
      <c r="B509" s="2073" t="s">
        <v>5191</v>
      </c>
      <c r="C509" s="2074">
        <v>0.15634140634140631</v>
      </c>
      <c r="D509" s="2075">
        <v>170.94</v>
      </c>
      <c r="E509" s="2076">
        <v>26.724999999999991</v>
      </c>
      <c r="F509" s="2074">
        <v>0.45522395590377268</v>
      </c>
      <c r="G509" s="2075">
        <v>1050.43</v>
      </c>
      <c r="H509" s="2076">
        <v>478.18090000000001</v>
      </c>
      <c r="I509" s="2074">
        <v>0.5446369343202474</v>
      </c>
      <c r="J509" s="2075">
        <v>853.83999999999992</v>
      </c>
      <c r="K509" s="2076">
        <v>465.03280000000001</v>
      </c>
      <c r="L509" s="2074">
        <v>0.30796930127668859</v>
      </c>
      <c r="M509" s="2075">
        <v>824.79</v>
      </c>
      <c r="N509" s="2076">
        <v>254.01</v>
      </c>
    </row>
    <row r="510" spans="1:14">
      <c r="A510" s="2249" t="s">
        <v>2229</v>
      </c>
      <c r="B510" s="2077" t="s">
        <v>3480</v>
      </c>
      <c r="C510" s="2020">
        <v>0.15634140634140631</v>
      </c>
      <c r="D510" s="2021">
        <v>170.94</v>
      </c>
      <c r="E510" s="2078">
        <v>26.724999999999991</v>
      </c>
      <c r="F510" s="2020">
        <v>0.34703203702863361</v>
      </c>
      <c r="G510" s="2021">
        <v>440.74</v>
      </c>
      <c r="H510" s="2078">
        <v>152.95089999999999</v>
      </c>
      <c r="I510" s="2020">
        <v>0.5446369343202474</v>
      </c>
      <c r="J510" s="2021">
        <v>853.83999999999992</v>
      </c>
      <c r="K510" s="2078">
        <v>465.03280000000001</v>
      </c>
      <c r="L510" s="2020" t="s">
        <v>3269</v>
      </c>
      <c r="M510" s="2021" t="s">
        <v>3269</v>
      </c>
      <c r="N510" s="2078" t="s">
        <v>3269</v>
      </c>
    </row>
    <row r="511" spans="1:14">
      <c r="A511" s="2249" t="s">
        <v>2229</v>
      </c>
      <c r="B511" s="2077" t="s">
        <v>3193</v>
      </c>
      <c r="C511" s="2020" t="s">
        <v>3269</v>
      </c>
      <c r="D511" s="2021" t="s">
        <v>3269</v>
      </c>
      <c r="E511" s="2078" t="s">
        <v>3269</v>
      </c>
      <c r="F511" s="2020">
        <v>0.64953905524190669</v>
      </c>
      <c r="G511" s="2021">
        <v>419.79</v>
      </c>
      <c r="H511" s="2078">
        <v>272.67</v>
      </c>
      <c r="I511" s="2020" t="s">
        <v>3269</v>
      </c>
      <c r="J511" s="2021" t="s">
        <v>3269</v>
      </c>
      <c r="K511" s="2078" t="s">
        <v>3269</v>
      </c>
      <c r="L511" s="2020" t="s">
        <v>3269</v>
      </c>
      <c r="M511" s="2021" t="s">
        <v>3269</v>
      </c>
      <c r="N511" s="2078" t="s">
        <v>3269</v>
      </c>
    </row>
    <row r="512" spans="1:14">
      <c r="A512" s="2249" t="s">
        <v>2229</v>
      </c>
      <c r="B512" s="2077" t="s">
        <v>3194</v>
      </c>
      <c r="C512" s="2020" t="s">
        <v>3269</v>
      </c>
      <c r="D512" s="2021" t="s">
        <v>3269</v>
      </c>
      <c r="E512" s="2078" t="s">
        <v>3269</v>
      </c>
      <c r="F512" s="2020">
        <v>0.27677725118483409</v>
      </c>
      <c r="G512" s="2021">
        <v>189.9</v>
      </c>
      <c r="H512" s="2078">
        <v>52.56</v>
      </c>
      <c r="I512" s="2020" t="s">
        <v>3269</v>
      </c>
      <c r="J512" s="2021" t="s">
        <v>3269</v>
      </c>
      <c r="K512" s="2078" t="s">
        <v>3269</v>
      </c>
      <c r="L512" s="2020" t="s">
        <v>3269</v>
      </c>
      <c r="M512" s="2021" t="s">
        <v>3269</v>
      </c>
      <c r="N512" s="2078" t="s">
        <v>3269</v>
      </c>
    </row>
    <row r="513" spans="1:14">
      <c r="A513" s="2249" t="s">
        <v>2229</v>
      </c>
      <c r="B513" s="2077" t="s">
        <v>3195</v>
      </c>
      <c r="C513" s="2020" t="s">
        <v>3269</v>
      </c>
      <c r="D513" s="2021" t="s">
        <v>3269</v>
      </c>
      <c r="E513" s="2078" t="s">
        <v>3269</v>
      </c>
      <c r="F513" s="2020" t="s">
        <v>3269</v>
      </c>
      <c r="G513" s="2021" t="s">
        <v>3269</v>
      </c>
      <c r="H513" s="2078" t="s">
        <v>3269</v>
      </c>
      <c r="I513" s="2020" t="s">
        <v>3269</v>
      </c>
      <c r="J513" s="2021" t="s">
        <v>3269</v>
      </c>
      <c r="K513" s="2078" t="s">
        <v>3269</v>
      </c>
      <c r="L513" s="2020">
        <v>0.30796930127668859</v>
      </c>
      <c r="M513" s="2021">
        <v>824.79</v>
      </c>
      <c r="N513" s="2078">
        <v>254.01</v>
      </c>
    </row>
    <row r="514" spans="1:14">
      <c r="A514" s="2248" t="s">
        <v>1231</v>
      </c>
      <c r="B514" s="2073" t="s">
        <v>5191</v>
      </c>
      <c r="C514" s="2074">
        <v>0.54313216831683164</v>
      </c>
      <c r="D514" s="2075">
        <v>20200</v>
      </c>
      <c r="E514" s="2076">
        <v>10971.2698</v>
      </c>
      <c r="F514" s="2074" t="s">
        <v>3269</v>
      </c>
      <c r="G514" s="2075" t="s">
        <v>3269</v>
      </c>
      <c r="H514" s="2076" t="s">
        <v>3269</v>
      </c>
      <c r="I514" s="2074" t="s">
        <v>3269</v>
      </c>
      <c r="J514" s="2075" t="s">
        <v>3269</v>
      </c>
      <c r="K514" s="2076" t="s">
        <v>3269</v>
      </c>
      <c r="L514" s="2074">
        <v>0.55003540740740731</v>
      </c>
      <c r="M514" s="2075">
        <v>10800</v>
      </c>
      <c r="N514" s="2076">
        <v>5940.3824000000004</v>
      </c>
    </row>
    <row r="515" spans="1:14">
      <c r="A515" s="2249" t="s">
        <v>1231</v>
      </c>
      <c r="B515" s="2077" t="s">
        <v>3481</v>
      </c>
      <c r="C515" s="2020">
        <v>-0.12358137499999999</v>
      </c>
      <c r="D515" s="2021">
        <v>1600</v>
      </c>
      <c r="E515" s="2078">
        <v>-197.73020000000011</v>
      </c>
      <c r="F515" s="2020" t="s">
        <v>3269</v>
      </c>
      <c r="G515" s="2021" t="s">
        <v>3269</v>
      </c>
      <c r="H515" s="2078" t="s">
        <v>3269</v>
      </c>
      <c r="I515" s="2020" t="s">
        <v>3269</v>
      </c>
      <c r="J515" s="2021" t="s">
        <v>3269</v>
      </c>
      <c r="K515" s="2078" t="s">
        <v>3269</v>
      </c>
      <c r="L515" s="2020">
        <v>0.67251100000000008</v>
      </c>
      <c r="M515" s="2021">
        <v>-1600</v>
      </c>
      <c r="N515" s="2078">
        <v>-1076.0175999999999</v>
      </c>
    </row>
    <row r="516" spans="1:14">
      <c r="A516" s="2249" t="s">
        <v>1231</v>
      </c>
      <c r="B516" s="2077" t="s">
        <v>3502</v>
      </c>
      <c r="C516" s="2020">
        <v>0.60048387096774192</v>
      </c>
      <c r="D516" s="2021">
        <v>18600</v>
      </c>
      <c r="E516" s="2078">
        <v>11169</v>
      </c>
      <c r="F516" s="2020" t="s">
        <v>3269</v>
      </c>
      <c r="G516" s="2021" t="s">
        <v>3269</v>
      </c>
      <c r="H516" s="2078" t="s">
        <v>3269</v>
      </c>
      <c r="I516" s="2020" t="s">
        <v>3269</v>
      </c>
      <c r="J516" s="2021" t="s">
        <v>3269</v>
      </c>
      <c r="K516" s="2078" t="s">
        <v>3269</v>
      </c>
      <c r="L516" s="2020">
        <v>0.56583870967741934</v>
      </c>
      <c r="M516" s="2021">
        <v>12400</v>
      </c>
      <c r="N516" s="2078">
        <v>7016.4</v>
      </c>
    </row>
    <row r="517" spans="1:14">
      <c r="A517" s="2248" t="s">
        <v>1503</v>
      </c>
      <c r="B517" s="2073" t="s">
        <v>5191</v>
      </c>
      <c r="C517" s="2074" t="s">
        <v>3269</v>
      </c>
      <c r="D517" s="2075" t="s">
        <v>3269</v>
      </c>
      <c r="E517" s="2076" t="s">
        <v>3269</v>
      </c>
      <c r="F517" s="2074" t="s">
        <v>3269</v>
      </c>
      <c r="G517" s="2075" t="s">
        <v>3269</v>
      </c>
      <c r="H517" s="2076" t="s">
        <v>3269</v>
      </c>
      <c r="I517" s="2074" t="s">
        <v>3269</v>
      </c>
      <c r="J517" s="2075" t="s">
        <v>3269</v>
      </c>
      <c r="K517" s="2076" t="s">
        <v>3269</v>
      </c>
      <c r="L517" s="2074">
        <v>0.30085538896737268</v>
      </c>
      <c r="M517" s="2075">
        <v>5924.79</v>
      </c>
      <c r="N517" s="2076">
        <v>1782.5050000000001</v>
      </c>
    </row>
    <row r="518" spans="1:14">
      <c r="A518" s="2249" t="s">
        <v>1503</v>
      </c>
      <c r="B518" s="2077" t="s">
        <v>3195</v>
      </c>
      <c r="C518" s="2020" t="s">
        <v>3269</v>
      </c>
      <c r="D518" s="2021" t="s">
        <v>3269</v>
      </c>
      <c r="E518" s="2078" t="s">
        <v>3269</v>
      </c>
      <c r="F518" s="2020" t="s">
        <v>3269</v>
      </c>
      <c r="G518" s="2021" t="s">
        <v>3269</v>
      </c>
      <c r="H518" s="2078" t="s">
        <v>3269</v>
      </c>
      <c r="I518" s="2020" t="s">
        <v>3269</v>
      </c>
      <c r="J518" s="2021" t="s">
        <v>3269</v>
      </c>
      <c r="K518" s="2078" t="s">
        <v>3269</v>
      </c>
      <c r="L518" s="2020">
        <v>0.30085538896737268</v>
      </c>
      <c r="M518" s="2021">
        <v>5924.79</v>
      </c>
      <c r="N518" s="2078">
        <v>1782.5050000000001</v>
      </c>
    </row>
    <row r="519" spans="1:14">
      <c r="A519" s="2248" t="s">
        <v>1253</v>
      </c>
      <c r="B519" s="2073" t="s">
        <v>5191</v>
      </c>
      <c r="C519" s="2074">
        <v>0.28932738643858769</v>
      </c>
      <c r="D519" s="2075">
        <v>23272.650000000009</v>
      </c>
      <c r="E519" s="2076">
        <v>6733.415</v>
      </c>
      <c r="F519" s="2074">
        <v>0.29934943067604097</v>
      </c>
      <c r="G519" s="2075">
        <v>38752.980000000003</v>
      </c>
      <c r="H519" s="2076">
        <v>11600.682500000001</v>
      </c>
      <c r="I519" s="2074">
        <v>0.25480571866383872</v>
      </c>
      <c r="J519" s="2075">
        <v>41557.260000000017</v>
      </c>
      <c r="K519" s="2076">
        <v>10589.0275</v>
      </c>
      <c r="L519" s="2074">
        <v>0.26779104784574248</v>
      </c>
      <c r="M519" s="2075">
        <v>31021.360000000001</v>
      </c>
      <c r="N519" s="2076">
        <v>8307.2425000000003</v>
      </c>
    </row>
    <row r="520" spans="1:14">
      <c r="A520" s="2249" t="s">
        <v>1253</v>
      </c>
      <c r="B520" s="2077" t="s">
        <v>3201</v>
      </c>
      <c r="C520" s="2020" t="s">
        <v>3269</v>
      </c>
      <c r="D520" s="2021" t="s">
        <v>3269</v>
      </c>
      <c r="E520" s="2078" t="s">
        <v>3269</v>
      </c>
      <c r="F520" s="2020" t="s">
        <v>3269</v>
      </c>
      <c r="G520" s="2021" t="s">
        <v>3269</v>
      </c>
      <c r="H520" s="2078" t="s">
        <v>3269</v>
      </c>
      <c r="I520" s="2020">
        <v>0.65110086667896006</v>
      </c>
      <c r="J520" s="2021">
        <v>1355.75</v>
      </c>
      <c r="K520" s="2078">
        <v>882.73</v>
      </c>
      <c r="L520" s="2020" t="s">
        <v>3269</v>
      </c>
      <c r="M520" s="2021" t="s">
        <v>3269</v>
      </c>
      <c r="N520" s="2078" t="s">
        <v>3269</v>
      </c>
    </row>
    <row r="521" spans="1:14">
      <c r="A521" s="2249" t="s">
        <v>1253</v>
      </c>
      <c r="B521" s="2077" t="s">
        <v>3193</v>
      </c>
      <c r="C521" s="2020" t="s">
        <v>3269</v>
      </c>
      <c r="D521" s="2021" t="s">
        <v>3269</v>
      </c>
      <c r="E521" s="2078" t="s">
        <v>3269</v>
      </c>
      <c r="F521" s="2020">
        <v>0.65463815882137533</v>
      </c>
      <c r="G521" s="2021">
        <v>709.98</v>
      </c>
      <c r="H521" s="2078">
        <v>464.78</v>
      </c>
      <c r="I521" s="2020">
        <v>0.63674919402798213</v>
      </c>
      <c r="J521" s="2021">
        <v>638.98</v>
      </c>
      <c r="K521" s="2078">
        <v>406.87</v>
      </c>
      <c r="L521" s="2020">
        <v>0.63591549295774641</v>
      </c>
      <c r="M521" s="2021">
        <v>213</v>
      </c>
      <c r="N521" s="2078">
        <v>135.44999999999999</v>
      </c>
    </row>
    <row r="522" spans="1:14">
      <c r="A522" s="2249" t="s">
        <v>1253</v>
      </c>
      <c r="B522" s="2077" t="s">
        <v>3194</v>
      </c>
      <c r="C522" s="2020">
        <v>0.31343881217263331</v>
      </c>
      <c r="D522" s="2021">
        <v>462.02</v>
      </c>
      <c r="E522" s="2078">
        <v>144.815</v>
      </c>
      <c r="F522" s="2020">
        <v>0.36854864433811801</v>
      </c>
      <c r="G522" s="2021">
        <v>1254</v>
      </c>
      <c r="H522" s="2078">
        <v>462.16</v>
      </c>
      <c r="I522" s="2020">
        <v>0.34052556818181817</v>
      </c>
      <c r="J522" s="2021">
        <v>1408</v>
      </c>
      <c r="K522" s="2078">
        <v>479.46</v>
      </c>
      <c r="L522" s="2020">
        <v>0.40534090909090897</v>
      </c>
      <c r="M522" s="2021">
        <v>308</v>
      </c>
      <c r="N522" s="2078">
        <v>124.845</v>
      </c>
    </row>
    <row r="523" spans="1:14">
      <c r="A523" s="2249" t="s">
        <v>1253</v>
      </c>
      <c r="B523" s="2077" t="s">
        <v>3195</v>
      </c>
      <c r="C523" s="2020">
        <v>0.28703006442888668</v>
      </c>
      <c r="D523" s="2021">
        <v>22362.639999999999</v>
      </c>
      <c r="E523" s="2078">
        <v>6418.75</v>
      </c>
      <c r="F523" s="2020">
        <v>0.28922164835465941</v>
      </c>
      <c r="G523" s="2021">
        <v>36496.999999999993</v>
      </c>
      <c r="H523" s="2078">
        <v>10555.7225</v>
      </c>
      <c r="I523" s="2020">
        <v>0.23116435977589031</v>
      </c>
      <c r="J523" s="2021">
        <v>38154.530000000013</v>
      </c>
      <c r="K523" s="2078">
        <v>8819.9675000000025</v>
      </c>
      <c r="L523" s="2020">
        <v>0.26383123018875848</v>
      </c>
      <c r="M523" s="2021">
        <v>30500.36</v>
      </c>
      <c r="N523" s="2078">
        <v>8046.9475000000002</v>
      </c>
    </row>
    <row r="524" spans="1:14">
      <c r="A524" s="2249" t="s">
        <v>1253</v>
      </c>
      <c r="B524" s="2077" t="s">
        <v>3206</v>
      </c>
      <c r="C524" s="2020">
        <v>0.37913792718587469</v>
      </c>
      <c r="D524" s="2021">
        <v>447.99</v>
      </c>
      <c r="E524" s="2078">
        <v>169.85</v>
      </c>
      <c r="F524" s="2020">
        <v>0.40417808219178081</v>
      </c>
      <c r="G524" s="2021">
        <v>292</v>
      </c>
      <c r="H524" s="2078">
        <v>118.02</v>
      </c>
      <c r="I524" s="2020" t="s">
        <v>3269</v>
      </c>
      <c r="J524" s="2021" t="s">
        <v>3269</v>
      </c>
      <c r="K524" s="2078" t="s">
        <v>3269</v>
      </c>
      <c r="L524" s="2020" t="s">
        <v>3269</v>
      </c>
      <c r="M524" s="2021" t="s">
        <v>3269</v>
      </c>
      <c r="N524" s="2078" t="s">
        <v>3269</v>
      </c>
    </row>
    <row r="525" spans="1:14">
      <c r="A525" s="2248" t="s">
        <v>2725</v>
      </c>
      <c r="B525" s="2073" t="s">
        <v>5191</v>
      </c>
      <c r="C525" s="2074" t="s">
        <v>3269</v>
      </c>
      <c r="D525" s="2075" t="s">
        <v>3269</v>
      </c>
      <c r="E525" s="2076" t="s">
        <v>3269</v>
      </c>
      <c r="F525" s="2074" t="s">
        <v>3269</v>
      </c>
      <c r="G525" s="2075" t="s">
        <v>3269</v>
      </c>
      <c r="H525" s="2076" t="s">
        <v>3269</v>
      </c>
      <c r="I525" s="2074">
        <v>0.40810484292430649</v>
      </c>
      <c r="J525" s="2075">
        <v>28988.89</v>
      </c>
      <c r="K525" s="2076">
        <v>11830.5064</v>
      </c>
      <c r="L525" s="2074">
        <v>0.25043738390562931</v>
      </c>
      <c r="M525" s="2075">
        <v>-9550.42</v>
      </c>
      <c r="N525" s="2076">
        <v>-2391.7822000000001</v>
      </c>
    </row>
    <row r="526" spans="1:14">
      <c r="A526" s="2249" t="s">
        <v>2725</v>
      </c>
      <c r="B526" s="2077" t="s">
        <v>3480</v>
      </c>
      <c r="C526" s="2020" t="s">
        <v>3269</v>
      </c>
      <c r="D526" s="2021" t="s">
        <v>3269</v>
      </c>
      <c r="E526" s="2078" t="s">
        <v>3269</v>
      </c>
      <c r="F526" s="2020" t="s">
        <v>3269</v>
      </c>
      <c r="G526" s="2021" t="s">
        <v>3269</v>
      </c>
      <c r="H526" s="2078" t="s">
        <v>3269</v>
      </c>
      <c r="I526" s="2020">
        <v>0.58297528925692321</v>
      </c>
      <c r="J526" s="2021">
        <v>2279.98</v>
      </c>
      <c r="K526" s="2078">
        <v>1329.172</v>
      </c>
      <c r="L526" s="2020" t="s">
        <v>3269</v>
      </c>
      <c r="M526" s="2021" t="s">
        <v>3269</v>
      </c>
      <c r="N526" s="2078" t="s">
        <v>3269</v>
      </c>
    </row>
    <row r="527" spans="1:14">
      <c r="A527" s="2249" t="s">
        <v>2725</v>
      </c>
      <c r="B527" s="2077" t="s">
        <v>3481</v>
      </c>
      <c r="C527" s="2020" t="s">
        <v>3269</v>
      </c>
      <c r="D527" s="2021" t="s">
        <v>3269</v>
      </c>
      <c r="E527" s="2078" t="s">
        <v>3269</v>
      </c>
      <c r="F527" s="2020" t="s">
        <v>3269</v>
      </c>
      <c r="G527" s="2021" t="s">
        <v>3269</v>
      </c>
      <c r="H527" s="2078" t="s">
        <v>3269</v>
      </c>
      <c r="I527" s="2020">
        <v>-0.59834690445043637</v>
      </c>
      <c r="J527" s="2021">
        <v>749.1400000000001</v>
      </c>
      <c r="K527" s="2078">
        <v>-448.24559999999991</v>
      </c>
      <c r="L527" s="2020">
        <v>-0.64185139261096213</v>
      </c>
      <c r="M527" s="2021">
        <v>-750.03</v>
      </c>
      <c r="N527" s="2078">
        <v>481.40780000000001</v>
      </c>
    </row>
    <row r="528" spans="1:14">
      <c r="A528" s="2249" t="s">
        <v>2725</v>
      </c>
      <c r="B528" s="2077" t="s">
        <v>3502</v>
      </c>
      <c r="C528" s="2020" t="s">
        <v>3269</v>
      </c>
      <c r="D528" s="2021" t="s">
        <v>3269</v>
      </c>
      <c r="E528" s="2078" t="s">
        <v>3269</v>
      </c>
      <c r="F528" s="2020" t="s">
        <v>3269</v>
      </c>
      <c r="G528" s="2021" t="s">
        <v>3269</v>
      </c>
      <c r="H528" s="2078" t="s">
        <v>3269</v>
      </c>
      <c r="I528" s="2020">
        <v>0.42179033173252312</v>
      </c>
      <c r="J528" s="2021">
        <v>25959.77</v>
      </c>
      <c r="K528" s="2078">
        <v>10949.58</v>
      </c>
      <c r="L528" s="2020">
        <v>0.32648439444160993</v>
      </c>
      <c r="M528" s="2021">
        <v>-8800.39</v>
      </c>
      <c r="N528" s="2078">
        <v>-2873.19</v>
      </c>
    </row>
    <row r="529" spans="1:14">
      <c r="A529" s="2248" t="s">
        <v>2727</v>
      </c>
      <c r="B529" s="2073" t="s">
        <v>5191</v>
      </c>
      <c r="C529" s="2074">
        <v>0.31251691215910998</v>
      </c>
      <c r="D529" s="2075">
        <v>22670.080000000002</v>
      </c>
      <c r="E529" s="2076">
        <v>7084.7833999999984</v>
      </c>
      <c r="F529" s="2074">
        <v>0.38017912130952702</v>
      </c>
      <c r="G529" s="2075">
        <v>17770.080000000002</v>
      </c>
      <c r="H529" s="2076">
        <v>6755.8134000000009</v>
      </c>
      <c r="I529" s="2074" t="s">
        <v>3269</v>
      </c>
      <c r="J529" s="2075">
        <v>0</v>
      </c>
      <c r="K529" s="2076">
        <v>1197.3856000000001</v>
      </c>
      <c r="L529" s="2074" t="s">
        <v>3269</v>
      </c>
      <c r="M529" s="2075" t="s">
        <v>3269</v>
      </c>
      <c r="N529" s="2076" t="s">
        <v>3269</v>
      </c>
    </row>
    <row r="530" spans="1:14">
      <c r="A530" s="2249" t="s">
        <v>2727</v>
      </c>
      <c r="B530" s="2077" t="s">
        <v>3480</v>
      </c>
      <c r="C530" s="2020">
        <v>0.56019905011360771</v>
      </c>
      <c r="D530" s="2021">
        <v>5070.08</v>
      </c>
      <c r="E530" s="2078">
        <v>2840.2539999999999</v>
      </c>
      <c r="F530" s="2020">
        <v>0.45747502562266162</v>
      </c>
      <c r="G530" s="2021">
        <v>1619.66</v>
      </c>
      <c r="H530" s="2078">
        <v>740.95400000000018</v>
      </c>
      <c r="I530" s="2020" t="s">
        <v>3269</v>
      </c>
      <c r="J530" s="2021" t="s">
        <v>3269</v>
      </c>
      <c r="K530" s="2078" t="s">
        <v>3269</v>
      </c>
      <c r="L530" s="2020" t="s">
        <v>3269</v>
      </c>
      <c r="M530" s="2021" t="s">
        <v>3269</v>
      </c>
      <c r="N530" s="2078" t="s">
        <v>3269</v>
      </c>
    </row>
    <row r="531" spans="1:14">
      <c r="A531" s="2249" t="s">
        <v>2727</v>
      </c>
      <c r="B531" s="2077" t="s">
        <v>3481</v>
      </c>
      <c r="C531" s="2020" t="s">
        <v>3269</v>
      </c>
      <c r="D531" s="2021">
        <v>0</v>
      </c>
      <c r="E531" s="2078">
        <v>-176.47059999999999</v>
      </c>
      <c r="F531" s="2020">
        <v>-0.26634659484827472</v>
      </c>
      <c r="G531" s="2021">
        <v>750.04</v>
      </c>
      <c r="H531" s="2078">
        <v>-199.77059999999989</v>
      </c>
      <c r="I531" s="2020" t="s">
        <v>3269</v>
      </c>
      <c r="J531" s="2021">
        <v>0</v>
      </c>
      <c r="K531" s="2078">
        <v>1197.3856000000001</v>
      </c>
      <c r="L531" s="2020" t="s">
        <v>3269</v>
      </c>
      <c r="M531" s="2021" t="s">
        <v>3269</v>
      </c>
      <c r="N531" s="2078" t="s">
        <v>3269</v>
      </c>
    </row>
    <row r="532" spans="1:14">
      <c r="A532" s="2249" t="s">
        <v>2727</v>
      </c>
      <c r="B532" s="2077" t="s">
        <v>3502</v>
      </c>
      <c r="C532" s="2020">
        <v>0.25119318181818179</v>
      </c>
      <c r="D532" s="2021">
        <v>17600</v>
      </c>
      <c r="E532" s="2078">
        <v>4420.9999999999991</v>
      </c>
      <c r="F532" s="2020">
        <v>0.40353744517992418</v>
      </c>
      <c r="G532" s="2021">
        <v>15400.38</v>
      </c>
      <c r="H532" s="2078">
        <v>6214.630000000001</v>
      </c>
      <c r="I532" s="2020" t="s">
        <v>3269</v>
      </c>
      <c r="J532" s="2021" t="s">
        <v>3269</v>
      </c>
      <c r="K532" s="2078" t="s">
        <v>3269</v>
      </c>
      <c r="L532" s="2020" t="s">
        <v>3269</v>
      </c>
      <c r="M532" s="2021" t="s">
        <v>3269</v>
      </c>
      <c r="N532" s="2078" t="s">
        <v>3269</v>
      </c>
    </row>
    <row r="533" spans="1:14">
      <c r="A533" s="2248" t="s">
        <v>1299</v>
      </c>
      <c r="B533" s="2073" t="s">
        <v>5191</v>
      </c>
      <c r="C533" s="2074" t="s">
        <v>3269</v>
      </c>
      <c r="D533" s="2075" t="s">
        <v>3269</v>
      </c>
      <c r="E533" s="2076" t="s">
        <v>3269</v>
      </c>
      <c r="F533" s="2074">
        <v>0.19545207242342361</v>
      </c>
      <c r="G533" s="2075">
        <v>6620.51</v>
      </c>
      <c r="H533" s="2076">
        <v>1293.9924000000001</v>
      </c>
      <c r="I533" s="2074" t="s">
        <v>3269</v>
      </c>
      <c r="J533" s="2075" t="s">
        <v>3269</v>
      </c>
      <c r="K533" s="2076" t="s">
        <v>3269</v>
      </c>
      <c r="L533" s="2074" t="s">
        <v>3269</v>
      </c>
      <c r="M533" s="2075" t="s">
        <v>3269</v>
      </c>
      <c r="N533" s="2076" t="s">
        <v>3269</v>
      </c>
    </row>
    <row r="534" spans="1:14">
      <c r="A534" s="2249" t="s">
        <v>1299</v>
      </c>
      <c r="B534" s="2077" t="s">
        <v>3480</v>
      </c>
      <c r="C534" s="2020" t="s">
        <v>3269</v>
      </c>
      <c r="D534" s="2021" t="s">
        <v>3269</v>
      </c>
      <c r="E534" s="2078" t="s">
        <v>3269</v>
      </c>
      <c r="F534" s="2020">
        <v>0.19545207242342361</v>
      </c>
      <c r="G534" s="2021">
        <v>6620.51</v>
      </c>
      <c r="H534" s="2078">
        <v>1293.9924000000001</v>
      </c>
      <c r="I534" s="2020" t="s">
        <v>3269</v>
      </c>
      <c r="J534" s="2021" t="s">
        <v>3269</v>
      </c>
      <c r="K534" s="2078" t="s">
        <v>3269</v>
      </c>
      <c r="L534" s="2020" t="s">
        <v>3269</v>
      </c>
      <c r="M534" s="2021" t="s">
        <v>3269</v>
      </c>
      <c r="N534" s="2078" t="s">
        <v>3269</v>
      </c>
    </row>
    <row r="535" spans="1:14">
      <c r="A535" s="2248" t="s">
        <v>2257</v>
      </c>
      <c r="B535" s="2073" t="s">
        <v>5191</v>
      </c>
      <c r="C535" s="2074" t="s">
        <v>3269</v>
      </c>
      <c r="D535" s="2075" t="s">
        <v>3269</v>
      </c>
      <c r="E535" s="2076" t="s">
        <v>3269</v>
      </c>
      <c r="F535" s="2074">
        <v>0.36775866430559062</v>
      </c>
      <c r="G535" s="2075">
        <v>316.24</v>
      </c>
      <c r="H535" s="2076">
        <v>116.3</v>
      </c>
      <c r="I535" s="2074">
        <v>0.3667066374309077</v>
      </c>
      <c r="J535" s="2075">
        <v>1751.28</v>
      </c>
      <c r="K535" s="2076">
        <v>642.20600000000002</v>
      </c>
      <c r="L535" s="2074" t="s">
        <v>3269</v>
      </c>
      <c r="M535" s="2075" t="s">
        <v>3269</v>
      </c>
      <c r="N535" s="2076" t="s">
        <v>3269</v>
      </c>
    </row>
    <row r="536" spans="1:14">
      <c r="A536" s="2249" t="s">
        <v>2257</v>
      </c>
      <c r="B536" s="2077" t="s">
        <v>3480</v>
      </c>
      <c r="C536" s="2020" t="s">
        <v>3269</v>
      </c>
      <c r="D536" s="2021" t="s">
        <v>3269</v>
      </c>
      <c r="E536" s="2078" t="s">
        <v>3269</v>
      </c>
      <c r="F536" s="2020" t="s">
        <v>3269</v>
      </c>
      <c r="G536" s="2021" t="s">
        <v>3269</v>
      </c>
      <c r="H536" s="2078" t="s">
        <v>3269</v>
      </c>
      <c r="I536" s="2020">
        <v>0.32999569311713561</v>
      </c>
      <c r="J536" s="2021">
        <v>859.09</v>
      </c>
      <c r="K536" s="2078">
        <v>283.49599999999998</v>
      </c>
      <c r="L536" s="2020" t="s">
        <v>3269</v>
      </c>
      <c r="M536" s="2021" t="s">
        <v>3269</v>
      </c>
      <c r="N536" s="2078" t="s">
        <v>3269</v>
      </c>
    </row>
    <row r="537" spans="1:14">
      <c r="A537" s="2249" t="s">
        <v>2257</v>
      </c>
      <c r="B537" s="2077" t="s">
        <v>3193</v>
      </c>
      <c r="C537" s="2020" t="s">
        <v>3269</v>
      </c>
      <c r="D537" s="2021" t="s">
        <v>3269</v>
      </c>
      <c r="E537" s="2078" t="s">
        <v>3269</v>
      </c>
      <c r="F537" s="2020">
        <v>0.42069950035688791</v>
      </c>
      <c r="G537" s="2021">
        <v>70.05</v>
      </c>
      <c r="H537" s="2078">
        <v>29.47</v>
      </c>
      <c r="I537" s="2020">
        <v>0.63683728789692295</v>
      </c>
      <c r="J537" s="2021">
        <v>142.03</v>
      </c>
      <c r="K537" s="2078">
        <v>90.449999999999989</v>
      </c>
      <c r="L537" s="2020" t="s">
        <v>3269</v>
      </c>
      <c r="M537" s="2021" t="s">
        <v>3269</v>
      </c>
      <c r="N537" s="2078" t="s">
        <v>3269</v>
      </c>
    </row>
    <row r="538" spans="1:14">
      <c r="A538" s="2249" t="s">
        <v>2257</v>
      </c>
      <c r="B538" s="2077" t="s">
        <v>3204</v>
      </c>
      <c r="C538" s="2020" t="s">
        <v>3269</v>
      </c>
      <c r="D538" s="2021" t="s">
        <v>3269</v>
      </c>
      <c r="E538" s="2078" t="s">
        <v>3269</v>
      </c>
      <c r="F538" s="2020">
        <v>0.35269507291116609</v>
      </c>
      <c r="G538" s="2021">
        <v>246.19</v>
      </c>
      <c r="H538" s="2078">
        <v>86.829999999999984</v>
      </c>
      <c r="I538" s="2020">
        <v>0.35760371120827561</v>
      </c>
      <c r="J538" s="2021">
        <v>750.16</v>
      </c>
      <c r="K538" s="2078">
        <v>268.26</v>
      </c>
      <c r="L538" s="2020" t="s">
        <v>3269</v>
      </c>
      <c r="M538" s="2021" t="s">
        <v>3269</v>
      </c>
      <c r="N538" s="2078" t="s">
        <v>3269</v>
      </c>
    </row>
    <row r="539" spans="1:14">
      <c r="A539" s="2248" t="s">
        <v>1823</v>
      </c>
      <c r="B539" s="2073" t="s">
        <v>5191</v>
      </c>
      <c r="C539" s="2074">
        <v>0.14172189909373739</v>
      </c>
      <c r="D539" s="2075">
        <v>147.86000000000001</v>
      </c>
      <c r="E539" s="2076">
        <v>20.955000000000009</v>
      </c>
      <c r="F539" s="2074">
        <v>0.25834152165261748</v>
      </c>
      <c r="G539" s="2075">
        <v>2764.1</v>
      </c>
      <c r="H539" s="2076">
        <v>714.08179999999982</v>
      </c>
      <c r="I539" s="2074">
        <v>0.26041185252499022</v>
      </c>
      <c r="J539" s="2075">
        <v>2464.96</v>
      </c>
      <c r="K539" s="2076">
        <v>641.90479999999991</v>
      </c>
      <c r="L539" s="2074">
        <v>0.32343227816053149</v>
      </c>
      <c r="M539" s="2075">
        <v>2606.84</v>
      </c>
      <c r="N539" s="2076">
        <v>843.13619999999992</v>
      </c>
    </row>
    <row r="540" spans="1:14">
      <c r="A540" s="2249" t="s">
        <v>1823</v>
      </c>
      <c r="B540" s="2077" t="s">
        <v>3480</v>
      </c>
      <c r="C540" s="2020">
        <v>0.14172189909373739</v>
      </c>
      <c r="D540" s="2021">
        <v>147.86000000000001</v>
      </c>
      <c r="E540" s="2078">
        <v>20.955000000000009</v>
      </c>
      <c r="F540" s="2020">
        <v>0.2443544632022483</v>
      </c>
      <c r="G540" s="2021">
        <v>2529.91</v>
      </c>
      <c r="H540" s="2078">
        <v>618.19479999999999</v>
      </c>
      <c r="I540" s="2020">
        <v>0.18905421599560021</v>
      </c>
      <c r="J540" s="2021">
        <v>1727.35</v>
      </c>
      <c r="K540" s="2078">
        <v>326.56279999999992</v>
      </c>
      <c r="L540" s="2020">
        <v>0.33058812603894833</v>
      </c>
      <c r="M540" s="2021">
        <v>1076.81</v>
      </c>
      <c r="N540" s="2078">
        <v>355.98059999999998</v>
      </c>
    </row>
    <row r="541" spans="1:14">
      <c r="A541" s="2249" t="s">
        <v>1823</v>
      </c>
      <c r="B541" s="2077" t="s">
        <v>3194</v>
      </c>
      <c r="C541" s="2020" t="s">
        <v>3269</v>
      </c>
      <c r="D541" s="2021" t="s">
        <v>3269</v>
      </c>
      <c r="E541" s="2078" t="s">
        <v>3269</v>
      </c>
      <c r="F541" s="2020" t="s">
        <v>3269</v>
      </c>
      <c r="G541" s="2021" t="s">
        <v>3269</v>
      </c>
      <c r="H541" s="2078" t="s">
        <v>3269</v>
      </c>
      <c r="I541" s="2020">
        <v>0.40289300148904489</v>
      </c>
      <c r="J541" s="2021">
        <v>94.02</v>
      </c>
      <c r="K541" s="2078">
        <v>37.880000000000003</v>
      </c>
      <c r="L541" s="2020" t="s">
        <v>3269</v>
      </c>
      <c r="M541" s="2021" t="s">
        <v>3269</v>
      </c>
      <c r="N541" s="2078" t="s">
        <v>3269</v>
      </c>
    </row>
    <row r="542" spans="1:14">
      <c r="A542" s="2249" t="s">
        <v>1823</v>
      </c>
      <c r="B542" s="2077" t="s">
        <v>3195</v>
      </c>
      <c r="C542" s="2020" t="s">
        <v>3269</v>
      </c>
      <c r="D542" s="2021" t="s">
        <v>3269</v>
      </c>
      <c r="E542" s="2078" t="s">
        <v>3269</v>
      </c>
      <c r="F542" s="2020">
        <v>0.40944105213715359</v>
      </c>
      <c r="G542" s="2021">
        <v>234.19</v>
      </c>
      <c r="H542" s="2078">
        <v>95.887</v>
      </c>
      <c r="I542" s="2020">
        <v>0.43111608322068401</v>
      </c>
      <c r="J542" s="2021">
        <v>643.59</v>
      </c>
      <c r="K542" s="2078">
        <v>277.46199999999999</v>
      </c>
      <c r="L542" s="2020">
        <v>0.3183961098801984</v>
      </c>
      <c r="M542" s="2021">
        <v>1530.03</v>
      </c>
      <c r="N542" s="2078">
        <v>487.15559999999999</v>
      </c>
    </row>
    <row r="543" spans="1:14">
      <c r="A543" s="2248" t="s">
        <v>1059</v>
      </c>
      <c r="B543" s="2073" t="s">
        <v>5191</v>
      </c>
      <c r="C543" s="2074">
        <v>0.30156632191596322</v>
      </c>
      <c r="D543" s="2075">
        <v>97371.809999999983</v>
      </c>
      <c r="E543" s="2076">
        <v>29364.0586</v>
      </c>
      <c r="F543" s="2074">
        <v>0.26738894431621951</v>
      </c>
      <c r="G543" s="2075">
        <v>152111.07999999999</v>
      </c>
      <c r="H543" s="2076">
        <v>40672.821100000001</v>
      </c>
      <c r="I543" s="2074">
        <v>0.22056359565478251</v>
      </c>
      <c r="J543" s="2075">
        <v>164150.13</v>
      </c>
      <c r="K543" s="2076">
        <v>36205.542899999993</v>
      </c>
      <c r="L543" s="2074">
        <v>0.248930171429014</v>
      </c>
      <c r="M543" s="2075">
        <v>129120.5</v>
      </c>
      <c r="N543" s="2076">
        <v>32141.988200000011</v>
      </c>
    </row>
    <row r="544" spans="1:14">
      <c r="A544" s="2249" t="s">
        <v>1059</v>
      </c>
      <c r="B544" s="2077" t="s">
        <v>3480</v>
      </c>
      <c r="C544" s="2020">
        <v>0.15500048511517761</v>
      </c>
      <c r="D544" s="2021">
        <v>19479.91</v>
      </c>
      <c r="E544" s="2078">
        <v>3019.3955000000001</v>
      </c>
      <c r="F544" s="2020">
        <v>0.16971843548518581</v>
      </c>
      <c r="G544" s="2021">
        <v>10549.98</v>
      </c>
      <c r="H544" s="2078">
        <v>1790.526100000001</v>
      </c>
      <c r="I544" s="2020">
        <v>0.1799367461886906</v>
      </c>
      <c r="J544" s="2021">
        <v>10664.97</v>
      </c>
      <c r="K544" s="2078">
        <v>1919.0199999999991</v>
      </c>
      <c r="L544" s="2020">
        <v>0.15660236106392761</v>
      </c>
      <c r="M544" s="2021">
        <v>12009.84</v>
      </c>
      <c r="N544" s="2078">
        <v>1880.7693000000011</v>
      </c>
    </row>
    <row r="545" spans="1:14">
      <c r="A545" s="2249" t="s">
        <v>1059</v>
      </c>
      <c r="B545" s="2077" t="s">
        <v>3481</v>
      </c>
      <c r="C545" s="2020">
        <v>-0.6558848181818181</v>
      </c>
      <c r="D545" s="2021">
        <v>-2200</v>
      </c>
      <c r="E545" s="2078">
        <v>1442.9466</v>
      </c>
      <c r="F545" s="2020">
        <v>8.1057976809276298</v>
      </c>
      <c r="G545" s="2021">
        <v>-50.019999999999982</v>
      </c>
      <c r="H545" s="2078">
        <v>-405.45199999999988</v>
      </c>
      <c r="I545" s="2020">
        <v>0.57237661386810468</v>
      </c>
      <c r="J545" s="2021">
        <v>2799.95</v>
      </c>
      <c r="K545" s="2078">
        <v>1602.6259</v>
      </c>
      <c r="L545" s="2020">
        <v>3.2829129342728218</v>
      </c>
      <c r="M545" s="2021">
        <v>-449.8900000000001</v>
      </c>
      <c r="N545" s="2078">
        <v>-1476.9496999999999</v>
      </c>
    </row>
    <row r="546" spans="1:14">
      <c r="A546" s="2249" t="s">
        <v>1059</v>
      </c>
      <c r="B546" s="2077" t="s">
        <v>3502</v>
      </c>
      <c r="C546" s="2020" t="s">
        <v>3269</v>
      </c>
      <c r="D546" s="2021" t="s">
        <v>3269</v>
      </c>
      <c r="E546" s="2078" t="s">
        <v>3269</v>
      </c>
      <c r="F546" s="2020" t="s">
        <v>3269</v>
      </c>
      <c r="G546" s="2021" t="s">
        <v>3269</v>
      </c>
      <c r="H546" s="2078" t="s">
        <v>3269</v>
      </c>
      <c r="I546" s="2020">
        <v>0.22899334000042559</v>
      </c>
      <c r="J546" s="2021">
        <v>939.94</v>
      </c>
      <c r="K546" s="2078">
        <v>215.24</v>
      </c>
      <c r="L546" s="2020" t="s">
        <v>3269</v>
      </c>
      <c r="M546" s="2021" t="s">
        <v>3269</v>
      </c>
      <c r="N546" s="2078" t="s">
        <v>3269</v>
      </c>
    </row>
    <row r="547" spans="1:14">
      <c r="A547" s="2249" t="s">
        <v>1059</v>
      </c>
      <c r="B547" s="2077" t="s">
        <v>3193</v>
      </c>
      <c r="C547" s="2020">
        <v>0.38563798028046281</v>
      </c>
      <c r="D547" s="2021">
        <v>15492.25</v>
      </c>
      <c r="E547" s="2078">
        <v>5974.3999999999987</v>
      </c>
      <c r="F547" s="2020">
        <v>0.34777082578168728</v>
      </c>
      <c r="G547" s="2021">
        <v>27891.27</v>
      </c>
      <c r="H547" s="2078">
        <v>9699.77</v>
      </c>
      <c r="I547" s="2020">
        <v>0.29310864152199112</v>
      </c>
      <c r="J547" s="2021">
        <v>17429.8</v>
      </c>
      <c r="K547" s="2078">
        <v>5108.8249999999998</v>
      </c>
      <c r="L547" s="2020">
        <v>0.30432927689957989</v>
      </c>
      <c r="M547" s="2021">
        <v>12610.42</v>
      </c>
      <c r="N547" s="2078">
        <v>3837.72</v>
      </c>
    </row>
    <row r="548" spans="1:14">
      <c r="A548" s="2249" t="s">
        <v>1059</v>
      </c>
      <c r="B548" s="2077" t="s">
        <v>3194</v>
      </c>
      <c r="C548" s="2020">
        <v>0.4219018700045381</v>
      </c>
      <c r="D548" s="2021">
        <v>10996.23</v>
      </c>
      <c r="E548" s="2078">
        <v>4639.3300000000008</v>
      </c>
      <c r="F548" s="2020">
        <v>0.37780611756206078</v>
      </c>
      <c r="G548" s="2021">
        <v>14616.28</v>
      </c>
      <c r="H548" s="2078">
        <v>5522.119999999999</v>
      </c>
      <c r="I548" s="2020">
        <v>0.2753505397795511</v>
      </c>
      <c r="J548" s="2021">
        <v>11990.08</v>
      </c>
      <c r="K548" s="2078">
        <v>3301.4749999999999</v>
      </c>
      <c r="L548" s="2020">
        <v>0.37994692654901802</v>
      </c>
      <c r="M548" s="2021">
        <v>9273.94</v>
      </c>
      <c r="N548" s="2078">
        <v>3523.605</v>
      </c>
    </row>
    <row r="549" spans="1:14">
      <c r="A549" s="2249" t="s">
        <v>1059</v>
      </c>
      <c r="B549" s="2077" t="s">
        <v>3195</v>
      </c>
      <c r="C549" s="2020">
        <v>0.27362134053927778</v>
      </c>
      <c r="D549" s="2021">
        <v>32528.69999999999</v>
      </c>
      <c r="E549" s="2078">
        <v>8900.5465000000022</v>
      </c>
      <c r="F549" s="2020">
        <v>0.22457073554303661</v>
      </c>
      <c r="G549" s="2021">
        <v>61081.80999999999</v>
      </c>
      <c r="H549" s="2078">
        <v>13717.187</v>
      </c>
      <c r="I549" s="2020">
        <v>0.22369390827536639</v>
      </c>
      <c r="J549" s="2021">
        <v>70176.349999999991</v>
      </c>
      <c r="K549" s="2078">
        <v>15698.022000000001</v>
      </c>
      <c r="L549" s="2020">
        <v>0.25065208368096697</v>
      </c>
      <c r="M549" s="2021">
        <v>88395.25</v>
      </c>
      <c r="N549" s="2078">
        <v>22156.453600000001</v>
      </c>
    </row>
    <row r="550" spans="1:14">
      <c r="A550" s="2249" t="s">
        <v>1059</v>
      </c>
      <c r="B550" s="2077" t="s">
        <v>3206</v>
      </c>
      <c r="C550" s="2020">
        <v>0.31797786628284969</v>
      </c>
      <c r="D550" s="2021">
        <v>14319.33</v>
      </c>
      <c r="E550" s="2078">
        <v>4553.2299999999996</v>
      </c>
      <c r="F550" s="2020">
        <v>0.31384237041191188</v>
      </c>
      <c r="G550" s="2021">
        <v>26390.35</v>
      </c>
      <c r="H550" s="2078">
        <v>8282.41</v>
      </c>
      <c r="I550" s="2020">
        <v>0.27828349971033578</v>
      </c>
      <c r="J550" s="2021">
        <v>15517.97</v>
      </c>
      <c r="K550" s="2078">
        <v>4318.3950000000004</v>
      </c>
      <c r="L550" s="2020">
        <v>0.33963325006626549</v>
      </c>
      <c r="M550" s="2021">
        <v>6224.95</v>
      </c>
      <c r="N550" s="2078">
        <v>2114.1999999999998</v>
      </c>
    </row>
    <row r="551" spans="1:14">
      <c r="A551" s="2249" t="s">
        <v>1059</v>
      </c>
      <c r="B551" s="2077" t="s">
        <v>3209</v>
      </c>
      <c r="C551" s="2020">
        <v>4.5351612349964161E-2</v>
      </c>
      <c r="D551" s="2021">
        <v>3440.01</v>
      </c>
      <c r="E551" s="2078">
        <v>156.01000000000019</v>
      </c>
      <c r="F551" s="2020">
        <v>0.13027566210886851</v>
      </c>
      <c r="G551" s="2021">
        <v>8522.39</v>
      </c>
      <c r="H551" s="2078">
        <v>1110.26</v>
      </c>
      <c r="I551" s="2020">
        <v>6.7861728885716108E-2</v>
      </c>
      <c r="J551" s="2021">
        <v>18518.98</v>
      </c>
      <c r="K551" s="2078">
        <v>1256.7299999999991</v>
      </c>
      <c r="L551" s="2020">
        <v>0.10055966439076131</v>
      </c>
      <c r="M551" s="2021">
        <v>1055.99</v>
      </c>
      <c r="N551" s="2078">
        <v>106.1900000000001</v>
      </c>
    </row>
    <row r="552" spans="1:14">
      <c r="A552" s="2249" t="s">
        <v>1059</v>
      </c>
      <c r="B552" s="2077" t="s">
        <v>3207</v>
      </c>
      <c r="C552" s="2020">
        <v>0.2045617696915587</v>
      </c>
      <c r="D552" s="2021">
        <v>3315.38</v>
      </c>
      <c r="E552" s="2078">
        <v>678.19999999999982</v>
      </c>
      <c r="F552" s="2020">
        <v>0.24023691433524341</v>
      </c>
      <c r="G552" s="2021">
        <v>1869.03</v>
      </c>
      <c r="H552" s="2078">
        <v>449.01</v>
      </c>
      <c r="I552" s="2020">
        <v>0.17285741328641169</v>
      </c>
      <c r="J552" s="2021">
        <v>16111.95</v>
      </c>
      <c r="K552" s="2078">
        <v>2785.0700000000011</v>
      </c>
      <c r="L552" s="2020" t="s">
        <v>3269</v>
      </c>
      <c r="M552" s="2021" t="s">
        <v>3269</v>
      </c>
      <c r="N552" s="2078" t="s">
        <v>3269</v>
      </c>
    </row>
    <row r="553" spans="1:14">
      <c r="A553" s="2249" t="s">
        <v>1059</v>
      </c>
      <c r="B553" s="2077" t="s">
        <v>3204</v>
      </c>
      <c r="C553" s="2020" t="s">
        <v>3269</v>
      </c>
      <c r="D553" s="2021" t="s">
        <v>3269</v>
      </c>
      <c r="E553" s="2078" t="s">
        <v>3269</v>
      </c>
      <c r="F553" s="2020">
        <v>0.40886620053387529</v>
      </c>
      <c r="G553" s="2021">
        <v>1239.99</v>
      </c>
      <c r="H553" s="2078">
        <v>506.99</v>
      </c>
      <c r="I553" s="2020">
        <v>1</v>
      </c>
      <c r="J553" s="2021">
        <v>0.1399999999998727</v>
      </c>
      <c r="K553" s="2078">
        <v>0.1399999999998727</v>
      </c>
      <c r="L553" s="2020" t="s">
        <v>3269</v>
      </c>
      <c r="M553" s="2021" t="s">
        <v>3269</v>
      </c>
      <c r="N553" s="2078" t="s">
        <v>3269</v>
      </c>
    </row>
    <row r="554" spans="1:14">
      <c r="A554" s="2248" t="s">
        <v>2733</v>
      </c>
      <c r="B554" s="2073" t="s">
        <v>5191</v>
      </c>
      <c r="C554" s="2074" t="s">
        <v>3269</v>
      </c>
      <c r="D554" s="2075" t="s">
        <v>3269</v>
      </c>
      <c r="E554" s="2076" t="s">
        <v>3269</v>
      </c>
      <c r="F554" s="2074">
        <v>0.47054555849772822</v>
      </c>
      <c r="G554" s="2075">
        <v>28614.53</v>
      </c>
      <c r="H554" s="2076">
        <v>13464.44</v>
      </c>
      <c r="I554" s="2074">
        <v>0.35067582392350349</v>
      </c>
      <c r="J554" s="2075">
        <v>-3919.66</v>
      </c>
      <c r="K554" s="2076">
        <v>-1374.53</v>
      </c>
      <c r="L554" s="2074" t="s">
        <v>3269</v>
      </c>
      <c r="M554" s="2075" t="s">
        <v>3269</v>
      </c>
      <c r="N554" s="2076" t="s">
        <v>3269</v>
      </c>
    </row>
    <row r="555" spans="1:14">
      <c r="A555" s="2249" t="s">
        <v>2733</v>
      </c>
      <c r="B555" s="2077" t="s">
        <v>3218</v>
      </c>
      <c r="C555" s="2020" t="s">
        <v>3269</v>
      </c>
      <c r="D555" s="2021" t="s">
        <v>3269</v>
      </c>
      <c r="E555" s="2078" t="s">
        <v>3269</v>
      </c>
      <c r="F555" s="2020">
        <v>0.47054555849772822</v>
      </c>
      <c r="G555" s="2021">
        <v>28614.53</v>
      </c>
      <c r="H555" s="2078">
        <v>13464.44</v>
      </c>
      <c r="I555" s="2020">
        <v>0.35067582392350349</v>
      </c>
      <c r="J555" s="2021">
        <v>-3919.66</v>
      </c>
      <c r="K555" s="2078">
        <v>-1374.53</v>
      </c>
      <c r="L555" s="2020" t="s">
        <v>3269</v>
      </c>
      <c r="M555" s="2021" t="s">
        <v>3269</v>
      </c>
      <c r="N555" s="2078" t="s">
        <v>3269</v>
      </c>
    </row>
    <row r="556" spans="1:14">
      <c r="A556" s="2248" t="s">
        <v>2735</v>
      </c>
      <c r="B556" s="2073" t="s">
        <v>5191</v>
      </c>
      <c r="C556" s="2074" t="s">
        <v>3269</v>
      </c>
      <c r="D556" s="2075" t="s">
        <v>3269</v>
      </c>
      <c r="E556" s="2076" t="s">
        <v>3269</v>
      </c>
      <c r="F556" s="2074">
        <v>0.35117233617870652</v>
      </c>
      <c r="G556" s="2075">
        <v>3296.579999999999</v>
      </c>
      <c r="H556" s="2076">
        <v>1157.6677</v>
      </c>
      <c r="I556" s="2074" t="s">
        <v>3269</v>
      </c>
      <c r="J556" s="2075" t="s">
        <v>3269</v>
      </c>
      <c r="K556" s="2076" t="s">
        <v>3269</v>
      </c>
      <c r="L556" s="2074" t="s">
        <v>3269</v>
      </c>
      <c r="M556" s="2075" t="s">
        <v>3269</v>
      </c>
      <c r="N556" s="2076" t="s">
        <v>3269</v>
      </c>
    </row>
    <row r="557" spans="1:14">
      <c r="A557" s="2249" t="s">
        <v>2735</v>
      </c>
      <c r="B557" s="2077" t="s">
        <v>3480</v>
      </c>
      <c r="C557" s="2020" t="s">
        <v>3269</v>
      </c>
      <c r="D557" s="2021" t="s">
        <v>3269</v>
      </c>
      <c r="E557" s="2078" t="s">
        <v>3269</v>
      </c>
      <c r="F557" s="2020">
        <v>0.35117233617870652</v>
      </c>
      <c r="G557" s="2021">
        <v>3296.579999999999</v>
      </c>
      <c r="H557" s="2078">
        <v>1157.6677</v>
      </c>
      <c r="I557" s="2020" t="s">
        <v>3269</v>
      </c>
      <c r="J557" s="2021" t="s">
        <v>3269</v>
      </c>
      <c r="K557" s="2078" t="s">
        <v>3269</v>
      </c>
      <c r="L557" s="2020" t="s">
        <v>3269</v>
      </c>
      <c r="M557" s="2021" t="s">
        <v>3269</v>
      </c>
      <c r="N557" s="2078" t="s">
        <v>3269</v>
      </c>
    </row>
    <row r="558" spans="1:14">
      <c r="A558" s="2248" t="s">
        <v>2737</v>
      </c>
      <c r="B558" s="2073" t="s">
        <v>5191</v>
      </c>
      <c r="C558" s="2074">
        <v>8.9262778676865398E-2</v>
      </c>
      <c r="D558" s="2075">
        <v>375627.70000000013</v>
      </c>
      <c r="E558" s="2076">
        <v>33529.572249999997</v>
      </c>
      <c r="F558" s="2074">
        <v>0.84788823748060016</v>
      </c>
      <c r="G558" s="2075">
        <v>152676.04999999999</v>
      </c>
      <c r="H558" s="2076">
        <v>129452.22693999999</v>
      </c>
      <c r="I558" s="2074">
        <v>0.32969305985412017</v>
      </c>
      <c r="J558" s="2075">
        <v>8840.1600000000017</v>
      </c>
      <c r="K558" s="2076">
        <v>2914.5394000000001</v>
      </c>
      <c r="L558" s="2074">
        <v>0.16577658281462929</v>
      </c>
      <c r="M558" s="2075">
        <v>3258.12</v>
      </c>
      <c r="N558" s="2076">
        <v>540.11999999999989</v>
      </c>
    </row>
    <row r="559" spans="1:14">
      <c r="A559" s="2249" t="s">
        <v>2737</v>
      </c>
      <c r="B559" s="2077" t="s">
        <v>3480</v>
      </c>
      <c r="C559" s="2020">
        <v>0.25264096034525868</v>
      </c>
      <c r="D559" s="2021">
        <v>165385.51999999999</v>
      </c>
      <c r="E559" s="2078">
        <v>41783.156599999988</v>
      </c>
      <c r="F559" s="2020">
        <v>0.21030117744444399</v>
      </c>
      <c r="G559" s="2021">
        <v>91183.920000000042</v>
      </c>
      <c r="H559" s="2078">
        <v>19176.085739999991</v>
      </c>
      <c r="I559" s="2020">
        <v>0.33074222607410642</v>
      </c>
      <c r="J559" s="2021">
        <v>8607.6200000000008</v>
      </c>
      <c r="K559" s="2078">
        <v>2846.9034000000001</v>
      </c>
      <c r="L559" s="2020">
        <v>0.16577658281462929</v>
      </c>
      <c r="M559" s="2021">
        <v>3258.12</v>
      </c>
      <c r="N559" s="2078">
        <v>540.11999999999989</v>
      </c>
    </row>
    <row r="560" spans="1:14">
      <c r="A560" s="2249" t="s">
        <v>2737</v>
      </c>
      <c r="B560" s="2077" t="s">
        <v>3481</v>
      </c>
      <c r="C560" s="2020">
        <v>-0.24799696532523521</v>
      </c>
      <c r="D560" s="2021">
        <v>27455.99</v>
      </c>
      <c r="E560" s="2078">
        <v>-6809.0022000000026</v>
      </c>
      <c r="F560" s="2020">
        <v>-0.1995429733954866</v>
      </c>
      <c r="G560" s="2021">
        <v>-25343.82</v>
      </c>
      <c r="H560" s="2078">
        <v>5057.1812</v>
      </c>
      <c r="I560" s="2020" t="s">
        <v>3269</v>
      </c>
      <c r="J560" s="2021" t="s">
        <v>3269</v>
      </c>
      <c r="K560" s="2078" t="s">
        <v>3269</v>
      </c>
      <c r="L560" s="2020" t="s">
        <v>3269</v>
      </c>
      <c r="M560" s="2021" t="s">
        <v>3269</v>
      </c>
      <c r="N560" s="2078" t="s">
        <v>3269</v>
      </c>
    </row>
    <row r="561" spans="1:14">
      <c r="A561" s="2249" t="s">
        <v>2737</v>
      </c>
      <c r="B561" s="2077" t="s">
        <v>3499</v>
      </c>
      <c r="C561" s="2020" t="s">
        <v>3269</v>
      </c>
      <c r="D561" s="2021" t="s">
        <v>3269</v>
      </c>
      <c r="E561" s="2078" t="s">
        <v>3269</v>
      </c>
      <c r="F561" s="2020">
        <v>1</v>
      </c>
      <c r="G561" s="2021">
        <v>106609.4</v>
      </c>
      <c r="H561" s="2078">
        <v>106609.4</v>
      </c>
      <c r="I561" s="2020" t="s">
        <v>3269</v>
      </c>
      <c r="J561" s="2021" t="s">
        <v>3269</v>
      </c>
      <c r="K561" s="2078" t="s">
        <v>3269</v>
      </c>
      <c r="L561" s="2020" t="s">
        <v>3269</v>
      </c>
      <c r="M561" s="2021" t="s">
        <v>3269</v>
      </c>
      <c r="N561" s="2078" t="s">
        <v>3269</v>
      </c>
    </row>
    <row r="562" spans="1:14">
      <c r="A562" s="2249" t="s">
        <v>2737</v>
      </c>
      <c r="B562" s="2077" t="s">
        <v>3193</v>
      </c>
      <c r="C562" s="2020">
        <v>0.40520833333333328</v>
      </c>
      <c r="D562" s="2021">
        <v>422.4</v>
      </c>
      <c r="E562" s="2078">
        <v>171.16</v>
      </c>
      <c r="F562" s="2020">
        <v>0.47015791093539139</v>
      </c>
      <c r="G562" s="2021">
        <v>-422.39</v>
      </c>
      <c r="H562" s="2078">
        <v>-198.59</v>
      </c>
      <c r="I562" s="2020" t="s">
        <v>3269</v>
      </c>
      <c r="J562" s="2021" t="s">
        <v>3269</v>
      </c>
      <c r="K562" s="2078" t="s">
        <v>3269</v>
      </c>
      <c r="L562" s="2020" t="s">
        <v>3269</v>
      </c>
      <c r="M562" s="2021" t="s">
        <v>3269</v>
      </c>
      <c r="N562" s="2078" t="s">
        <v>3269</v>
      </c>
    </row>
    <row r="563" spans="1:14">
      <c r="A563" s="2249" t="s">
        <v>2737</v>
      </c>
      <c r="B563" s="2077" t="s">
        <v>3195</v>
      </c>
      <c r="C563" s="2020">
        <v>0.15571809812653539</v>
      </c>
      <c r="D563" s="2021">
        <v>63445.02</v>
      </c>
      <c r="E563" s="2078">
        <v>9879.5378500000024</v>
      </c>
      <c r="F563" s="2020">
        <v>0.1520658339567609</v>
      </c>
      <c r="G563" s="2021">
        <v>-1055.99</v>
      </c>
      <c r="H563" s="2078">
        <v>-160.5799999999999</v>
      </c>
      <c r="I563" s="2020">
        <v>0.29085748688397689</v>
      </c>
      <c r="J563" s="2021">
        <v>232.54</v>
      </c>
      <c r="K563" s="2078">
        <v>67.635999999999981</v>
      </c>
      <c r="L563" s="2020" t="s">
        <v>3269</v>
      </c>
      <c r="M563" s="2021" t="s">
        <v>3269</v>
      </c>
      <c r="N563" s="2078" t="s">
        <v>3269</v>
      </c>
    </row>
    <row r="564" spans="1:14">
      <c r="A564" s="2249" t="s">
        <v>2737</v>
      </c>
      <c r="B564" s="2077" t="s">
        <v>3207</v>
      </c>
      <c r="C564" s="2020">
        <v>-9.6664975596367136E-2</v>
      </c>
      <c r="D564" s="2021">
        <v>118918.77</v>
      </c>
      <c r="E564" s="2078">
        <v>-11495.28</v>
      </c>
      <c r="F564" s="2020">
        <v>5.6368737588869587E-2</v>
      </c>
      <c r="G564" s="2021">
        <v>-18295.07</v>
      </c>
      <c r="H564" s="2078">
        <v>-1031.27</v>
      </c>
      <c r="I564" s="2020" t="s">
        <v>3269</v>
      </c>
      <c r="J564" s="2021" t="s">
        <v>3269</v>
      </c>
      <c r="K564" s="2078" t="s">
        <v>3269</v>
      </c>
      <c r="L564" s="2020" t="s">
        <v>3269</v>
      </c>
      <c r="M564" s="2021" t="s">
        <v>3269</v>
      </c>
      <c r="N564" s="2078" t="s">
        <v>3269</v>
      </c>
    </row>
    <row r="565" spans="1:14">
      <c r="A565" s="2248" t="s">
        <v>2051</v>
      </c>
      <c r="B565" s="2073" t="s">
        <v>5191</v>
      </c>
      <c r="C565" s="2074" t="s">
        <v>3269</v>
      </c>
      <c r="D565" s="2075" t="s">
        <v>3269</v>
      </c>
      <c r="E565" s="2076" t="s">
        <v>3269</v>
      </c>
      <c r="F565" s="2074">
        <v>0.30885714285714277</v>
      </c>
      <c r="G565" s="2075">
        <v>3500</v>
      </c>
      <c r="H565" s="2076">
        <v>1081</v>
      </c>
      <c r="I565" s="2074" t="s">
        <v>3269</v>
      </c>
      <c r="J565" s="2075" t="s">
        <v>3269</v>
      </c>
      <c r="K565" s="2076" t="s">
        <v>3269</v>
      </c>
      <c r="L565" s="2074" t="s">
        <v>3269</v>
      </c>
      <c r="M565" s="2075" t="s">
        <v>3269</v>
      </c>
      <c r="N565" s="2076" t="s">
        <v>3269</v>
      </c>
    </row>
    <row r="566" spans="1:14">
      <c r="A566" s="2249" t="s">
        <v>2051</v>
      </c>
      <c r="B566" s="2077" t="s">
        <v>3201</v>
      </c>
      <c r="C566" s="2020" t="s">
        <v>3269</v>
      </c>
      <c r="D566" s="2021" t="s">
        <v>3269</v>
      </c>
      <c r="E566" s="2078" t="s">
        <v>3269</v>
      </c>
      <c r="F566" s="2020">
        <v>0.30885714285714277</v>
      </c>
      <c r="G566" s="2021">
        <v>3500</v>
      </c>
      <c r="H566" s="2078">
        <v>1081</v>
      </c>
      <c r="I566" s="2020" t="s">
        <v>3269</v>
      </c>
      <c r="J566" s="2021" t="s">
        <v>3269</v>
      </c>
      <c r="K566" s="2078" t="s">
        <v>3269</v>
      </c>
      <c r="L566" s="2020" t="s">
        <v>3269</v>
      </c>
      <c r="M566" s="2021" t="s">
        <v>3269</v>
      </c>
      <c r="N566" s="2078" t="s">
        <v>3269</v>
      </c>
    </row>
    <row r="567" spans="1:14">
      <c r="A567" s="2248" t="s">
        <v>2255</v>
      </c>
      <c r="B567" s="2073" t="s">
        <v>5191</v>
      </c>
      <c r="C567" s="2074" t="s">
        <v>3269</v>
      </c>
      <c r="D567" s="2075" t="s">
        <v>3269</v>
      </c>
      <c r="E567" s="2076" t="s">
        <v>3269</v>
      </c>
      <c r="F567" s="2074" t="s">
        <v>3269</v>
      </c>
      <c r="G567" s="2075" t="s">
        <v>3269</v>
      </c>
      <c r="H567" s="2076" t="s">
        <v>3269</v>
      </c>
      <c r="I567" s="2074">
        <v>0.1518836836270139</v>
      </c>
      <c r="J567" s="2075">
        <v>847.86</v>
      </c>
      <c r="K567" s="2076">
        <v>128.77610000000001</v>
      </c>
      <c r="L567" s="2074" t="s">
        <v>3269</v>
      </c>
      <c r="M567" s="2075" t="s">
        <v>3269</v>
      </c>
      <c r="N567" s="2076" t="s">
        <v>3269</v>
      </c>
    </row>
    <row r="568" spans="1:14">
      <c r="A568" s="2249" t="s">
        <v>2255</v>
      </c>
      <c r="B568" s="2077" t="s">
        <v>3480</v>
      </c>
      <c r="C568" s="2020" t="s">
        <v>3269</v>
      </c>
      <c r="D568" s="2021" t="s">
        <v>3269</v>
      </c>
      <c r="E568" s="2078" t="s">
        <v>3269</v>
      </c>
      <c r="F568" s="2020" t="s">
        <v>3269</v>
      </c>
      <c r="G568" s="2021" t="s">
        <v>3269</v>
      </c>
      <c r="H568" s="2078" t="s">
        <v>3269</v>
      </c>
      <c r="I568" s="2020">
        <v>0.1518836836270139</v>
      </c>
      <c r="J568" s="2021">
        <v>847.86</v>
      </c>
      <c r="K568" s="2078">
        <v>128.77610000000001</v>
      </c>
      <c r="L568" s="2020" t="s">
        <v>3269</v>
      </c>
      <c r="M568" s="2021" t="s">
        <v>3269</v>
      </c>
      <c r="N568" s="2078" t="s">
        <v>3269</v>
      </c>
    </row>
    <row r="569" spans="1:14">
      <c r="A569" s="2248" t="s">
        <v>2159</v>
      </c>
      <c r="B569" s="2073" t="s">
        <v>5191</v>
      </c>
      <c r="C569" s="2074">
        <v>0.26857009650109531</v>
      </c>
      <c r="D569" s="2075">
        <v>1351.28</v>
      </c>
      <c r="E569" s="2076">
        <v>362.91340000000008</v>
      </c>
      <c r="F569" s="2074">
        <v>0.37217423239449399</v>
      </c>
      <c r="G569" s="2075">
        <v>4411.119999999999</v>
      </c>
      <c r="H569" s="2076">
        <v>1641.7052000000001</v>
      </c>
      <c r="I569" s="2074">
        <v>0.15477454893847639</v>
      </c>
      <c r="J569" s="2075">
        <v>5959.829999999999</v>
      </c>
      <c r="K569" s="2076">
        <v>922.42999999999938</v>
      </c>
      <c r="L569" s="2074">
        <v>0.1985183704142908</v>
      </c>
      <c r="M569" s="2075">
        <v>1450.43</v>
      </c>
      <c r="N569" s="2076">
        <v>287.93699999999978</v>
      </c>
    </row>
    <row r="570" spans="1:14">
      <c r="A570" s="2249" t="s">
        <v>2159</v>
      </c>
      <c r="B570" s="2077" t="s">
        <v>3480</v>
      </c>
      <c r="C570" s="2020">
        <v>0.26857009650109531</v>
      </c>
      <c r="D570" s="2021">
        <v>1351.28</v>
      </c>
      <c r="E570" s="2078">
        <v>362.91340000000008</v>
      </c>
      <c r="F570" s="2020">
        <v>0.3061428807169424</v>
      </c>
      <c r="G570" s="2021">
        <v>3151.1599999999989</v>
      </c>
      <c r="H570" s="2078">
        <v>964.70519999999999</v>
      </c>
      <c r="I570" s="2020" t="s">
        <v>3269</v>
      </c>
      <c r="J570" s="2021" t="s">
        <v>3269</v>
      </c>
      <c r="K570" s="2078" t="s">
        <v>3269</v>
      </c>
      <c r="L570" s="2020">
        <v>0.24194654014316649</v>
      </c>
      <c r="M570" s="2021">
        <v>1450.06</v>
      </c>
      <c r="N570" s="2078">
        <v>350.83699999999999</v>
      </c>
    </row>
    <row r="571" spans="1:14">
      <c r="A571" s="2249" t="s">
        <v>2159</v>
      </c>
      <c r="B571" s="2077" t="s">
        <v>3194</v>
      </c>
      <c r="C571" s="2020" t="s">
        <v>3269</v>
      </c>
      <c r="D571" s="2021" t="s">
        <v>3269</v>
      </c>
      <c r="E571" s="2078" t="s">
        <v>3269</v>
      </c>
      <c r="F571" s="2020">
        <v>0.5373186450363503</v>
      </c>
      <c r="G571" s="2021">
        <v>1259.96</v>
      </c>
      <c r="H571" s="2078">
        <v>677</v>
      </c>
      <c r="I571" s="2020" t="s">
        <v>3269</v>
      </c>
      <c r="J571" s="2021" t="s">
        <v>3269</v>
      </c>
      <c r="K571" s="2078" t="s">
        <v>3269</v>
      </c>
      <c r="L571" s="2020" t="s">
        <v>3269</v>
      </c>
      <c r="M571" s="2021" t="s">
        <v>3269</v>
      </c>
      <c r="N571" s="2078" t="s">
        <v>3269</v>
      </c>
    </row>
    <row r="572" spans="1:14">
      <c r="A572" s="2249" t="s">
        <v>2159</v>
      </c>
      <c r="B572" s="2077" t="s">
        <v>3195</v>
      </c>
      <c r="C572" s="2020" t="s">
        <v>3269</v>
      </c>
      <c r="D572" s="2021" t="s">
        <v>3269</v>
      </c>
      <c r="E572" s="2078" t="s">
        <v>3269</v>
      </c>
      <c r="F572" s="2020" t="s">
        <v>3269</v>
      </c>
      <c r="G572" s="2021" t="s">
        <v>3269</v>
      </c>
      <c r="H572" s="2078" t="s">
        <v>3269</v>
      </c>
      <c r="I572" s="2020">
        <v>0.15477454893847639</v>
      </c>
      <c r="J572" s="2021">
        <v>5959.829999999999</v>
      </c>
      <c r="K572" s="2078">
        <v>922.42999999999938</v>
      </c>
      <c r="L572" s="2020">
        <v>-170.0000000000507</v>
      </c>
      <c r="M572" s="2021">
        <v>0.36999999999989092</v>
      </c>
      <c r="N572" s="2078">
        <v>-62.900000000000198</v>
      </c>
    </row>
    <row r="573" spans="1:14">
      <c r="A573" s="2248" t="s">
        <v>2241</v>
      </c>
      <c r="B573" s="2073" t="s">
        <v>5191</v>
      </c>
      <c r="C573" s="2074" t="s">
        <v>3269</v>
      </c>
      <c r="D573" s="2075" t="s">
        <v>3269</v>
      </c>
      <c r="E573" s="2076" t="s">
        <v>3269</v>
      </c>
      <c r="F573" s="2074" t="s">
        <v>3269</v>
      </c>
      <c r="G573" s="2075" t="s">
        <v>3269</v>
      </c>
      <c r="H573" s="2076" t="s">
        <v>3269</v>
      </c>
      <c r="I573" s="2074">
        <v>0.25645808161061101</v>
      </c>
      <c r="J573" s="2075">
        <v>5147.8599999999997</v>
      </c>
      <c r="K573" s="2076">
        <v>1320.2103</v>
      </c>
      <c r="L573" s="2074" t="s">
        <v>3269</v>
      </c>
      <c r="M573" s="2075" t="s">
        <v>3269</v>
      </c>
      <c r="N573" s="2076" t="s">
        <v>3269</v>
      </c>
    </row>
    <row r="574" spans="1:14">
      <c r="A574" s="2249" t="s">
        <v>2241</v>
      </c>
      <c r="B574" s="2077" t="s">
        <v>3480</v>
      </c>
      <c r="C574" s="2020" t="s">
        <v>3269</v>
      </c>
      <c r="D574" s="2021" t="s">
        <v>3269</v>
      </c>
      <c r="E574" s="2078" t="s">
        <v>3269</v>
      </c>
      <c r="F574" s="2020" t="s">
        <v>3269</v>
      </c>
      <c r="G574" s="2021" t="s">
        <v>3269</v>
      </c>
      <c r="H574" s="2078" t="s">
        <v>3269</v>
      </c>
      <c r="I574" s="2020">
        <v>0.43307413892105101</v>
      </c>
      <c r="J574" s="2021">
        <v>2124.66</v>
      </c>
      <c r="K574" s="2078">
        <v>920.13530000000003</v>
      </c>
      <c r="L574" s="2020" t="s">
        <v>3269</v>
      </c>
      <c r="M574" s="2021" t="s">
        <v>3269</v>
      </c>
      <c r="N574" s="2078" t="s">
        <v>3269</v>
      </c>
    </row>
    <row r="575" spans="1:14">
      <c r="A575" s="2249" t="s">
        <v>2241</v>
      </c>
      <c r="B575" s="2077" t="s">
        <v>3194</v>
      </c>
      <c r="C575" s="2020" t="s">
        <v>3269</v>
      </c>
      <c r="D575" s="2021" t="s">
        <v>3269</v>
      </c>
      <c r="E575" s="2078" t="s">
        <v>3269</v>
      </c>
      <c r="F575" s="2020" t="s">
        <v>3269</v>
      </c>
      <c r="G575" s="2021" t="s">
        <v>3269</v>
      </c>
      <c r="H575" s="2078" t="s">
        <v>3269</v>
      </c>
      <c r="I575" s="2020">
        <v>0.33018181818181808</v>
      </c>
      <c r="J575" s="2021">
        <v>110</v>
      </c>
      <c r="K575" s="2078">
        <v>36.319999999999993</v>
      </c>
      <c r="L575" s="2020" t="s">
        <v>3269</v>
      </c>
      <c r="M575" s="2021" t="s">
        <v>3269</v>
      </c>
      <c r="N575" s="2078" t="s">
        <v>3269</v>
      </c>
    </row>
    <row r="576" spans="1:14">
      <c r="A576" s="2249" t="s">
        <v>2241</v>
      </c>
      <c r="B576" s="2077" t="s">
        <v>3195</v>
      </c>
      <c r="C576" s="2020" t="s">
        <v>3269</v>
      </c>
      <c r="D576" s="2021" t="s">
        <v>3269</v>
      </c>
      <c r="E576" s="2078" t="s">
        <v>3269</v>
      </c>
      <c r="F576" s="2020" t="s">
        <v>3269</v>
      </c>
      <c r="G576" s="2021" t="s">
        <v>3269</v>
      </c>
      <c r="H576" s="2078" t="s">
        <v>3269</v>
      </c>
      <c r="I576" s="2020">
        <v>0.31626741459377461</v>
      </c>
      <c r="J576" s="2021">
        <v>217.49</v>
      </c>
      <c r="K576" s="2078">
        <v>68.785000000000025</v>
      </c>
      <c r="L576" s="2020" t="s">
        <v>3269</v>
      </c>
      <c r="M576" s="2021" t="s">
        <v>3269</v>
      </c>
      <c r="N576" s="2078" t="s">
        <v>3269</v>
      </c>
    </row>
    <row r="577" spans="1:14">
      <c r="A577" s="2249" t="s">
        <v>2241</v>
      </c>
      <c r="B577" s="2077" t="s">
        <v>3209</v>
      </c>
      <c r="C577" s="2020" t="s">
        <v>3269</v>
      </c>
      <c r="D577" s="2021" t="s">
        <v>3269</v>
      </c>
      <c r="E577" s="2078" t="s">
        <v>3269</v>
      </c>
      <c r="F577" s="2020" t="s">
        <v>3269</v>
      </c>
      <c r="G577" s="2021" t="s">
        <v>3269</v>
      </c>
      <c r="H577" s="2078" t="s">
        <v>3269</v>
      </c>
      <c r="I577" s="2020">
        <v>6.6196135525628655E-2</v>
      </c>
      <c r="J577" s="2021">
        <v>1895.73</v>
      </c>
      <c r="K577" s="2078">
        <v>125.49</v>
      </c>
      <c r="L577" s="2020" t="s">
        <v>3269</v>
      </c>
      <c r="M577" s="2021" t="s">
        <v>3269</v>
      </c>
      <c r="N577" s="2078" t="s">
        <v>3269</v>
      </c>
    </row>
    <row r="578" spans="1:14">
      <c r="A578" s="2249" t="s">
        <v>2241</v>
      </c>
      <c r="B578" s="2077" t="s">
        <v>3204</v>
      </c>
      <c r="C578" s="2020" t="s">
        <v>3269</v>
      </c>
      <c r="D578" s="2021" t="s">
        <v>3269</v>
      </c>
      <c r="E578" s="2078" t="s">
        <v>3269</v>
      </c>
      <c r="F578" s="2020" t="s">
        <v>3269</v>
      </c>
      <c r="G578" s="2021" t="s">
        <v>3269</v>
      </c>
      <c r="H578" s="2078" t="s">
        <v>3269</v>
      </c>
      <c r="I578" s="2020">
        <v>0.2118552963824096</v>
      </c>
      <c r="J578" s="2021">
        <v>799.98</v>
      </c>
      <c r="K578" s="2078">
        <v>169.48</v>
      </c>
      <c r="L578" s="2020" t="s">
        <v>3269</v>
      </c>
      <c r="M578" s="2021" t="s">
        <v>3269</v>
      </c>
      <c r="N578" s="2078" t="s">
        <v>3269</v>
      </c>
    </row>
    <row r="579" spans="1:14">
      <c r="A579" s="2248" t="s">
        <v>1699</v>
      </c>
      <c r="B579" s="2073" t="s">
        <v>5191</v>
      </c>
      <c r="C579" s="2074">
        <v>0.2219026052185977</v>
      </c>
      <c r="D579" s="2075">
        <v>980.34</v>
      </c>
      <c r="E579" s="2076">
        <v>217.54000000000011</v>
      </c>
      <c r="F579" s="2074" t="s">
        <v>3269</v>
      </c>
      <c r="G579" s="2075" t="s">
        <v>3269</v>
      </c>
      <c r="H579" s="2076" t="s">
        <v>3269</v>
      </c>
      <c r="I579" s="2074">
        <v>0.16818857353778541</v>
      </c>
      <c r="J579" s="2075">
        <v>6989.7400000000016</v>
      </c>
      <c r="K579" s="2076">
        <v>1175.5944</v>
      </c>
      <c r="L579" s="2074">
        <v>5.0951718713413363E-2</v>
      </c>
      <c r="M579" s="2075">
        <v>7729.91</v>
      </c>
      <c r="N579" s="2076">
        <v>393.85220000000112</v>
      </c>
    </row>
    <row r="580" spans="1:14">
      <c r="A580" s="2249" t="s">
        <v>1699</v>
      </c>
      <c r="B580" s="2077" t="s">
        <v>3481</v>
      </c>
      <c r="C580" s="2020" t="s">
        <v>3269</v>
      </c>
      <c r="D580" s="2021" t="s">
        <v>3269</v>
      </c>
      <c r="E580" s="2078" t="s">
        <v>3269</v>
      </c>
      <c r="F580" s="2020" t="s">
        <v>3269</v>
      </c>
      <c r="G580" s="2021" t="s">
        <v>3269</v>
      </c>
      <c r="H580" s="2078" t="s">
        <v>3269</v>
      </c>
      <c r="I580" s="2020">
        <v>-0.59657799645319154</v>
      </c>
      <c r="J580" s="2021">
        <v>749.97</v>
      </c>
      <c r="K580" s="2078">
        <v>-447.41559999999998</v>
      </c>
      <c r="L580" s="2020">
        <v>-0.64193895918612232</v>
      </c>
      <c r="M580" s="2021">
        <v>749.99</v>
      </c>
      <c r="N580" s="2078">
        <v>-481.44779999999992</v>
      </c>
    </row>
    <row r="581" spans="1:14">
      <c r="A581" s="2249" t="s">
        <v>1699</v>
      </c>
      <c r="B581" s="2077" t="s">
        <v>3502</v>
      </c>
      <c r="C581" s="2020">
        <v>0.2219026052185977</v>
      </c>
      <c r="D581" s="2021">
        <v>980.34</v>
      </c>
      <c r="E581" s="2078">
        <v>217.54000000000011</v>
      </c>
      <c r="F581" s="2020" t="s">
        <v>3269</v>
      </c>
      <c r="G581" s="2021" t="s">
        <v>3269</v>
      </c>
      <c r="H581" s="2078" t="s">
        <v>3269</v>
      </c>
      <c r="I581" s="2020">
        <v>0.26010734370016853</v>
      </c>
      <c r="J581" s="2021">
        <v>6239.77</v>
      </c>
      <c r="K581" s="2078">
        <v>1623.01</v>
      </c>
      <c r="L581" s="2020">
        <v>0.12540258341069829</v>
      </c>
      <c r="M581" s="2021">
        <v>6979.92</v>
      </c>
      <c r="N581" s="2078">
        <v>875.30000000000098</v>
      </c>
    </row>
    <row r="582" spans="1:14">
      <c r="A582" s="2248" t="s">
        <v>2739</v>
      </c>
      <c r="B582" s="2073" t="s">
        <v>5191</v>
      </c>
      <c r="C582" s="2074" t="s">
        <v>3269</v>
      </c>
      <c r="D582" s="2075" t="s">
        <v>3269</v>
      </c>
      <c r="E582" s="2076" t="s">
        <v>3269</v>
      </c>
      <c r="F582" s="2074" t="s">
        <v>3269</v>
      </c>
      <c r="G582" s="2075" t="s">
        <v>3269</v>
      </c>
      <c r="H582" s="2076" t="s">
        <v>3269</v>
      </c>
      <c r="I582" s="2074">
        <v>-3.6594444764942308E-2</v>
      </c>
      <c r="J582" s="2075">
        <v>7280.34</v>
      </c>
      <c r="K582" s="2076">
        <v>-266.42000000000007</v>
      </c>
      <c r="L582" s="2074" t="s">
        <v>3269</v>
      </c>
      <c r="M582" s="2075" t="s">
        <v>3269</v>
      </c>
      <c r="N582" s="2076" t="s">
        <v>3269</v>
      </c>
    </row>
    <row r="583" spans="1:14">
      <c r="A583" s="2249" t="s">
        <v>2739</v>
      </c>
      <c r="B583" s="2077" t="s">
        <v>3195</v>
      </c>
      <c r="C583" s="2020" t="s">
        <v>3269</v>
      </c>
      <c r="D583" s="2021" t="s">
        <v>3269</v>
      </c>
      <c r="E583" s="2078" t="s">
        <v>3269</v>
      </c>
      <c r="F583" s="2020" t="s">
        <v>3269</v>
      </c>
      <c r="G583" s="2021" t="s">
        <v>3269</v>
      </c>
      <c r="H583" s="2078" t="s">
        <v>3269</v>
      </c>
      <c r="I583" s="2020">
        <v>-3.6594444764942308E-2</v>
      </c>
      <c r="J583" s="2021">
        <v>7280.34</v>
      </c>
      <c r="K583" s="2078">
        <v>-266.42000000000007</v>
      </c>
      <c r="L583" s="2020" t="s">
        <v>3269</v>
      </c>
      <c r="M583" s="2021" t="s">
        <v>3269</v>
      </c>
      <c r="N583" s="2078" t="s">
        <v>3269</v>
      </c>
    </row>
    <row r="584" spans="1:14">
      <c r="A584" s="2248" t="s">
        <v>2741</v>
      </c>
      <c r="B584" s="2073" t="s">
        <v>5191</v>
      </c>
      <c r="C584" s="2074" t="s">
        <v>3269</v>
      </c>
      <c r="D584" s="2075" t="s">
        <v>3269</v>
      </c>
      <c r="E584" s="2076" t="s">
        <v>3269</v>
      </c>
      <c r="F584" s="2074" t="s">
        <v>3269</v>
      </c>
      <c r="G584" s="2075" t="s">
        <v>3269</v>
      </c>
      <c r="H584" s="2076" t="s">
        <v>3269</v>
      </c>
      <c r="I584" s="2074" t="s">
        <v>3269</v>
      </c>
      <c r="J584" s="2075" t="s">
        <v>3269</v>
      </c>
      <c r="K584" s="2076" t="s">
        <v>3269</v>
      </c>
      <c r="L584" s="2074">
        <v>0.17552861573160419</v>
      </c>
      <c r="M584" s="2075">
        <v>354.7</v>
      </c>
      <c r="N584" s="2076">
        <v>62.259999999999977</v>
      </c>
    </row>
    <row r="585" spans="1:14">
      <c r="A585" s="2249" t="s">
        <v>2741</v>
      </c>
      <c r="B585" s="2077" t="s">
        <v>3195</v>
      </c>
      <c r="C585" s="2020" t="s">
        <v>3269</v>
      </c>
      <c r="D585" s="2021" t="s">
        <v>3269</v>
      </c>
      <c r="E585" s="2078" t="s">
        <v>3269</v>
      </c>
      <c r="F585" s="2020" t="s">
        <v>3269</v>
      </c>
      <c r="G585" s="2021" t="s">
        <v>3269</v>
      </c>
      <c r="H585" s="2078" t="s">
        <v>3269</v>
      </c>
      <c r="I585" s="2020" t="s">
        <v>3269</v>
      </c>
      <c r="J585" s="2021" t="s">
        <v>3269</v>
      </c>
      <c r="K585" s="2078" t="s">
        <v>3269</v>
      </c>
      <c r="L585" s="2020">
        <v>0.17552861573160419</v>
      </c>
      <c r="M585" s="2021">
        <v>354.7</v>
      </c>
      <c r="N585" s="2078">
        <v>62.259999999999977</v>
      </c>
    </row>
    <row r="586" spans="1:14">
      <c r="A586" s="2248" t="s">
        <v>1065</v>
      </c>
      <c r="B586" s="2073" t="s">
        <v>5191</v>
      </c>
      <c r="C586" s="2074">
        <v>0.3793393332575693</v>
      </c>
      <c r="D586" s="2075">
        <v>102951.3</v>
      </c>
      <c r="E586" s="2076">
        <v>39053.477499999994</v>
      </c>
      <c r="F586" s="2074">
        <v>0.36384256542836962</v>
      </c>
      <c r="G586" s="2075">
        <v>137077.76999999999</v>
      </c>
      <c r="H586" s="2076">
        <v>49874.727499999994</v>
      </c>
      <c r="I586" s="2074">
        <v>0.29443879037379722</v>
      </c>
      <c r="J586" s="2075">
        <v>143996.54999999999</v>
      </c>
      <c r="K586" s="2076">
        <v>42398.170000000013</v>
      </c>
      <c r="L586" s="2074">
        <v>0.3132998808642678</v>
      </c>
      <c r="M586" s="2075">
        <v>97250.419999999984</v>
      </c>
      <c r="N586" s="2076">
        <v>30468.544999999998</v>
      </c>
    </row>
    <row r="587" spans="1:14">
      <c r="A587" s="2249" t="s">
        <v>1065</v>
      </c>
      <c r="B587" s="2077" t="s">
        <v>3193</v>
      </c>
      <c r="C587" s="2020">
        <v>0.41965613885833508</v>
      </c>
      <c r="D587" s="2021">
        <v>7945.94</v>
      </c>
      <c r="E587" s="2078">
        <v>3334.5625</v>
      </c>
      <c r="F587" s="2020">
        <v>0.43049643352502442</v>
      </c>
      <c r="G587" s="2021">
        <v>18795.87</v>
      </c>
      <c r="H587" s="2078">
        <v>8091.5549999999976</v>
      </c>
      <c r="I587" s="2020">
        <v>0.35061257012174862</v>
      </c>
      <c r="J587" s="2021">
        <v>22860.240000000002</v>
      </c>
      <c r="K587" s="2078">
        <v>8015.0875000000042</v>
      </c>
      <c r="L587" s="2020">
        <v>0.34206023800438451</v>
      </c>
      <c r="M587" s="2021">
        <v>19418.97</v>
      </c>
      <c r="N587" s="2078">
        <v>6642.4575000000004</v>
      </c>
    </row>
    <row r="588" spans="1:14">
      <c r="A588" s="2249" t="s">
        <v>1065</v>
      </c>
      <c r="B588" s="2077" t="s">
        <v>3194</v>
      </c>
      <c r="C588" s="2020">
        <v>0.41613258850340179</v>
      </c>
      <c r="D588" s="2021">
        <v>6077.4500000000016</v>
      </c>
      <c r="E588" s="2078">
        <v>2529.0250000000001</v>
      </c>
      <c r="F588" s="2020">
        <v>0.36553614959361269</v>
      </c>
      <c r="G588" s="2021">
        <v>16695.900000000001</v>
      </c>
      <c r="H588" s="2078">
        <v>6102.9549999999999</v>
      </c>
      <c r="I588" s="2020">
        <v>0.31514935817887502</v>
      </c>
      <c r="J588" s="2021">
        <v>19162.66</v>
      </c>
      <c r="K588" s="2078">
        <v>6039.1000000000013</v>
      </c>
      <c r="L588" s="2020">
        <v>0.36833515407631801</v>
      </c>
      <c r="M588" s="2021">
        <v>15918.41</v>
      </c>
      <c r="N588" s="2078">
        <v>5863.31</v>
      </c>
    </row>
    <row r="589" spans="1:14">
      <c r="A589" s="2249" t="s">
        <v>1065</v>
      </c>
      <c r="B589" s="2077" t="s">
        <v>3195</v>
      </c>
      <c r="C589" s="2020">
        <v>0.31785602044471922</v>
      </c>
      <c r="D589" s="2021">
        <v>23196.21</v>
      </c>
      <c r="E589" s="2078">
        <v>7373.0550000000003</v>
      </c>
      <c r="F589" s="2020">
        <v>0.33785867738232023</v>
      </c>
      <c r="G589" s="2021">
        <v>44448.37</v>
      </c>
      <c r="H589" s="2078">
        <v>15017.2675</v>
      </c>
      <c r="I589" s="2020">
        <v>0.26306958218484511</v>
      </c>
      <c r="J589" s="2021">
        <v>78498.109999999986</v>
      </c>
      <c r="K589" s="2078">
        <v>20650.465000000011</v>
      </c>
      <c r="L589" s="2020">
        <v>0.27353751781683278</v>
      </c>
      <c r="M589" s="2021">
        <v>30960.889999999989</v>
      </c>
      <c r="N589" s="2078">
        <v>8468.9650000000001</v>
      </c>
    </row>
    <row r="590" spans="1:14">
      <c r="A590" s="2249" t="s">
        <v>1065</v>
      </c>
      <c r="B590" s="2077" t="s">
        <v>3209</v>
      </c>
      <c r="C590" s="2020" t="s">
        <v>3269</v>
      </c>
      <c r="D590" s="2021" t="s">
        <v>3269</v>
      </c>
      <c r="E590" s="2078" t="s">
        <v>3269</v>
      </c>
      <c r="F590" s="2020">
        <v>0.10152867706218149</v>
      </c>
      <c r="G590" s="2021">
        <v>261.01</v>
      </c>
      <c r="H590" s="2078">
        <v>26.5</v>
      </c>
      <c r="I590" s="2020">
        <v>1</v>
      </c>
      <c r="J590" s="2021">
        <v>-4.9999999999954532E-2</v>
      </c>
      <c r="K590" s="2078">
        <v>-4.9999999999954532E-2</v>
      </c>
      <c r="L590" s="2020" t="s">
        <v>3269</v>
      </c>
      <c r="M590" s="2021" t="s">
        <v>3269</v>
      </c>
      <c r="N590" s="2078" t="s">
        <v>3269</v>
      </c>
    </row>
    <row r="591" spans="1:14">
      <c r="A591" s="2249" t="s">
        <v>1065</v>
      </c>
      <c r="B591" s="2077" t="s">
        <v>3218</v>
      </c>
      <c r="C591" s="2020">
        <v>0.4162426727376593</v>
      </c>
      <c r="D591" s="2021">
        <v>56856.160000000003</v>
      </c>
      <c r="E591" s="2078">
        <v>23665.96</v>
      </c>
      <c r="F591" s="2020">
        <v>0.37923829242173529</v>
      </c>
      <c r="G591" s="2021">
        <v>39808.19</v>
      </c>
      <c r="H591" s="2078">
        <v>15096.79</v>
      </c>
      <c r="I591" s="2020">
        <v>0.40120388338855018</v>
      </c>
      <c r="J591" s="2021">
        <v>3643.21</v>
      </c>
      <c r="K591" s="2078">
        <v>1461.67</v>
      </c>
      <c r="L591" s="2020" t="s">
        <v>3269</v>
      </c>
      <c r="M591" s="2021" t="s">
        <v>3269</v>
      </c>
      <c r="N591" s="2078" t="s">
        <v>3269</v>
      </c>
    </row>
    <row r="592" spans="1:14">
      <c r="A592" s="2249" t="s">
        <v>1065</v>
      </c>
      <c r="B592" s="2077" t="s">
        <v>3204</v>
      </c>
      <c r="C592" s="2020">
        <v>0.24233736764185609</v>
      </c>
      <c r="D592" s="2021">
        <v>8875.5400000000009</v>
      </c>
      <c r="E592" s="2078">
        <v>2150.875</v>
      </c>
      <c r="F592" s="2020">
        <v>0.32455591990593152</v>
      </c>
      <c r="G592" s="2021">
        <v>17068.43</v>
      </c>
      <c r="H592" s="2078">
        <v>5539.659999999998</v>
      </c>
      <c r="I592" s="2020">
        <v>0.3142284234166548</v>
      </c>
      <c r="J592" s="2021">
        <v>19832.38</v>
      </c>
      <c r="K592" s="2078">
        <v>6231.8974999999991</v>
      </c>
      <c r="L592" s="2020">
        <v>0.30672546172075299</v>
      </c>
      <c r="M592" s="2021">
        <v>30952.149999999991</v>
      </c>
      <c r="N592" s="2078">
        <v>9493.8125</v>
      </c>
    </row>
    <row r="593" spans="1:14">
      <c r="A593" s="2248" t="s">
        <v>1497</v>
      </c>
      <c r="B593" s="2073" t="s">
        <v>5191</v>
      </c>
      <c r="C593" s="2074">
        <v>0.21533830170763749</v>
      </c>
      <c r="D593" s="2075">
        <v>46655.1</v>
      </c>
      <c r="E593" s="2076">
        <v>10046.629999999999</v>
      </c>
      <c r="F593" s="2074">
        <v>0.23674515377132649</v>
      </c>
      <c r="G593" s="2075">
        <v>34900.85</v>
      </c>
      <c r="H593" s="2076">
        <v>8262.6071000000011</v>
      </c>
      <c r="I593" s="2074">
        <v>0.57357741127709183</v>
      </c>
      <c r="J593" s="2075">
        <v>231.62</v>
      </c>
      <c r="K593" s="2076">
        <v>132.852</v>
      </c>
      <c r="L593" s="2074">
        <v>0.18480854080228079</v>
      </c>
      <c r="M593" s="2075">
        <v>10185.459999999999</v>
      </c>
      <c r="N593" s="2076">
        <v>1882.36</v>
      </c>
    </row>
    <row r="594" spans="1:14">
      <c r="A594" s="2249" t="s">
        <v>1497</v>
      </c>
      <c r="B594" s="2077" t="s">
        <v>3480</v>
      </c>
      <c r="C594" s="2020">
        <v>0.20793585762947819</v>
      </c>
      <c r="D594" s="2021">
        <v>14596.28</v>
      </c>
      <c r="E594" s="2078">
        <v>3035.09</v>
      </c>
      <c r="F594" s="2020">
        <v>0.24069951154846611</v>
      </c>
      <c r="G594" s="2021">
        <v>12175.21</v>
      </c>
      <c r="H594" s="2078">
        <v>2930.5671000000002</v>
      </c>
      <c r="I594" s="2020">
        <v>0.14655884377150721</v>
      </c>
      <c r="J594" s="2021">
        <v>-58.12</v>
      </c>
      <c r="K594" s="2078">
        <v>-8.5180000000000007</v>
      </c>
      <c r="L594" s="2020" t="s">
        <v>3269</v>
      </c>
      <c r="M594" s="2021">
        <v>0</v>
      </c>
      <c r="N594" s="2078">
        <v>0</v>
      </c>
    </row>
    <row r="595" spans="1:14">
      <c r="A595" s="2249" t="s">
        <v>1497</v>
      </c>
      <c r="B595" s="2077" t="s">
        <v>3502</v>
      </c>
      <c r="C595" s="2020">
        <v>0.20541319568936289</v>
      </c>
      <c r="D595" s="2021">
        <v>29759.87</v>
      </c>
      <c r="E595" s="2078">
        <v>6113.07</v>
      </c>
      <c r="F595" s="2020">
        <v>0.23157694376183471</v>
      </c>
      <c r="G595" s="2021">
        <v>22275.62</v>
      </c>
      <c r="H595" s="2078">
        <v>5158.5200000000004</v>
      </c>
      <c r="I595" s="2020">
        <v>0.48792020432111549</v>
      </c>
      <c r="J595" s="2021">
        <v>289.74</v>
      </c>
      <c r="K595" s="2078">
        <v>141.37</v>
      </c>
      <c r="L595" s="2020">
        <v>0.1416468249692947</v>
      </c>
      <c r="M595" s="2021">
        <v>7425.44</v>
      </c>
      <c r="N595" s="2078">
        <v>1051.79</v>
      </c>
    </row>
    <row r="596" spans="1:14">
      <c r="A596" s="2249" t="s">
        <v>1497</v>
      </c>
      <c r="B596" s="2077" t="s">
        <v>3194</v>
      </c>
      <c r="C596" s="2020">
        <v>0.4544546595303337</v>
      </c>
      <c r="D596" s="2021">
        <v>780.98</v>
      </c>
      <c r="E596" s="2078">
        <v>354.92</v>
      </c>
      <c r="F596" s="2020" t="s">
        <v>3269</v>
      </c>
      <c r="G596" s="2021" t="s">
        <v>3269</v>
      </c>
      <c r="H596" s="2078" t="s">
        <v>3269</v>
      </c>
      <c r="I596" s="2020" t="s">
        <v>3269</v>
      </c>
      <c r="J596" s="2021" t="s">
        <v>3269</v>
      </c>
      <c r="K596" s="2078" t="s">
        <v>3269</v>
      </c>
      <c r="L596" s="2020" t="s">
        <v>3269</v>
      </c>
      <c r="M596" s="2021" t="s">
        <v>3269</v>
      </c>
      <c r="N596" s="2078" t="s">
        <v>3269</v>
      </c>
    </row>
    <row r="597" spans="1:14">
      <c r="A597" s="2249" t="s">
        <v>1497</v>
      </c>
      <c r="B597" s="2077" t="s">
        <v>3195</v>
      </c>
      <c r="C597" s="2020">
        <v>0.3580769053406852</v>
      </c>
      <c r="D597" s="2021">
        <v>1517.97</v>
      </c>
      <c r="E597" s="2078">
        <v>543.54999999999995</v>
      </c>
      <c r="F597" s="2020">
        <v>0.38558286298386729</v>
      </c>
      <c r="G597" s="2021">
        <v>450.02</v>
      </c>
      <c r="H597" s="2078">
        <v>173.52</v>
      </c>
      <c r="I597" s="2020" t="s">
        <v>3269</v>
      </c>
      <c r="J597" s="2021" t="s">
        <v>3269</v>
      </c>
      <c r="K597" s="2078" t="s">
        <v>3269</v>
      </c>
      <c r="L597" s="2020">
        <v>0.30092897877551622</v>
      </c>
      <c r="M597" s="2021">
        <v>2760.02</v>
      </c>
      <c r="N597" s="2078">
        <v>830.57000000000016</v>
      </c>
    </row>
    <row r="598" spans="1:14">
      <c r="A598" s="2248" t="s">
        <v>1797</v>
      </c>
      <c r="B598" s="2073" t="s">
        <v>5191</v>
      </c>
      <c r="C598" s="2074" t="s">
        <v>3269</v>
      </c>
      <c r="D598" s="2075" t="s">
        <v>3269</v>
      </c>
      <c r="E598" s="2076" t="s">
        <v>3269</v>
      </c>
      <c r="F598" s="2074" t="s">
        <v>3269</v>
      </c>
      <c r="G598" s="2075" t="s">
        <v>3269</v>
      </c>
      <c r="H598" s="2076" t="s">
        <v>3269</v>
      </c>
      <c r="I598" s="2074">
        <v>0.29599999999999999</v>
      </c>
      <c r="J598" s="2075">
        <v>15800</v>
      </c>
      <c r="K598" s="2076">
        <v>4676.8</v>
      </c>
      <c r="L598" s="2074" t="s">
        <v>3269</v>
      </c>
      <c r="M598" s="2075" t="s">
        <v>3269</v>
      </c>
      <c r="N598" s="2076" t="s">
        <v>3269</v>
      </c>
    </row>
    <row r="599" spans="1:14">
      <c r="A599" s="2249" t="s">
        <v>1797</v>
      </c>
      <c r="B599" s="2077" t="s">
        <v>3502</v>
      </c>
      <c r="C599" s="2020" t="s">
        <v>3269</v>
      </c>
      <c r="D599" s="2021" t="s">
        <v>3269</v>
      </c>
      <c r="E599" s="2078" t="s">
        <v>3269</v>
      </c>
      <c r="F599" s="2020" t="s">
        <v>3269</v>
      </c>
      <c r="G599" s="2021" t="s">
        <v>3269</v>
      </c>
      <c r="H599" s="2078" t="s">
        <v>3269</v>
      </c>
      <c r="I599" s="2020">
        <v>0.29599999999999999</v>
      </c>
      <c r="J599" s="2021">
        <v>15800</v>
      </c>
      <c r="K599" s="2078">
        <v>4676.8</v>
      </c>
      <c r="L599" s="2020" t="s">
        <v>3269</v>
      </c>
      <c r="M599" s="2021" t="s">
        <v>3269</v>
      </c>
      <c r="N599" s="2078" t="s">
        <v>3269</v>
      </c>
    </row>
    <row r="600" spans="1:14">
      <c r="A600" s="2248" t="s">
        <v>2745</v>
      </c>
      <c r="B600" s="2073" t="s">
        <v>5191</v>
      </c>
      <c r="C600" s="2074">
        <v>0.38963969881195731</v>
      </c>
      <c r="D600" s="2075">
        <v>5709.3899999999994</v>
      </c>
      <c r="E600" s="2076">
        <v>2224.605</v>
      </c>
      <c r="F600" s="2074">
        <v>0.40648966785000851</v>
      </c>
      <c r="G600" s="2075">
        <v>5771.79</v>
      </c>
      <c r="H600" s="2076">
        <v>2346.1729999999998</v>
      </c>
      <c r="I600" s="2074" t="s">
        <v>3269</v>
      </c>
      <c r="J600" s="2075" t="s">
        <v>3269</v>
      </c>
      <c r="K600" s="2076" t="s">
        <v>3269</v>
      </c>
      <c r="L600" s="2074" t="s">
        <v>3269</v>
      </c>
      <c r="M600" s="2075" t="s">
        <v>3269</v>
      </c>
      <c r="N600" s="2076" t="s">
        <v>3269</v>
      </c>
    </row>
    <row r="601" spans="1:14">
      <c r="A601" s="2249" t="s">
        <v>2745</v>
      </c>
      <c r="B601" s="2077" t="s">
        <v>3480</v>
      </c>
      <c r="C601" s="2020" t="s">
        <v>3269</v>
      </c>
      <c r="D601" s="2021" t="s">
        <v>3269</v>
      </c>
      <c r="E601" s="2078" t="s">
        <v>3269</v>
      </c>
      <c r="F601" s="2020">
        <v>0.48929910825902162</v>
      </c>
      <c r="G601" s="2021">
        <v>359.97</v>
      </c>
      <c r="H601" s="2078">
        <v>176.13300000000001</v>
      </c>
      <c r="I601" s="2020" t="s">
        <v>3269</v>
      </c>
      <c r="J601" s="2021" t="s">
        <v>3269</v>
      </c>
      <c r="K601" s="2078" t="s">
        <v>3269</v>
      </c>
      <c r="L601" s="2020" t="s">
        <v>3269</v>
      </c>
      <c r="M601" s="2021" t="s">
        <v>3269</v>
      </c>
      <c r="N601" s="2078" t="s">
        <v>3269</v>
      </c>
    </row>
    <row r="602" spans="1:14">
      <c r="A602" s="2249" t="s">
        <v>2745</v>
      </c>
      <c r="B602" s="2077" t="s">
        <v>3194</v>
      </c>
      <c r="C602" s="2020">
        <v>0.33406336620110783</v>
      </c>
      <c r="D602" s="2021">
        <v>2045.57</v>
      </c>
      <c r="E602" s="2078">
        <v>683.35000000000014</v>
      </c>
      <c r="F602" s="2020">
        <v>0.32722453616054531</v>
      </c>
      <c r="G602" s="2021">
        <v>528.20000000000005</v>
      </c>
      <c r="H602" s="2078">
        <v>172.84</v>
      </c>
      <c r="I602" s="2020" t="s">
        <v>3269</v>
      </c>
      <c r="J602" s="2021" t="s">
        <v>3269</v>
      </c>
      <c r="K602" s="2078" t="s">
        <v>3269</v>
      </c>
      <c r="L602" s="2020" t="s">
        <v>3269</v>
      </c>
      <c r="M602" s="2021" t="s">
        <v>3269</v>
      </c>
      <c r="N602" s="2078" t="s">
        <v>3269</v>
      </c>
    </row>
    <row r="603" spans="1:14">
      <c r="A603" s="2249" t="s">
        <v>2745</v>
      </c>
      <c r="B603" s="2077" t="s">
        <v>3195</v>
      </c>
      <c r="C603" s="2020">
        <v>0.42066886473680482</v>
      </c>
      <c r="D603" s="2021">
        <v>3663.82</v>
      </c>
      <c r="E603" s="2078">
        <v>1541.2550000000001</v>
      </c>
      <c r="F603" s="2020">
        <v>0.40895892800832168</v>
      </c>
      <c r="G603" s="2021">
        <v>4883.62</v>
      </c>
      <c r="H603" s="2078">
        <v>1997.2</v>
      </c>
      <c r="I603" s="2020" t="s">
        <v>3269</v>
      </c>
      <c r="J603" s="2021" t="s">
        <v>3269</v>
      </c>
      <c r="K603" s="2078" t="s">
        <v>3269</v>
      </c>
      <c r="L603" s="2020" t="s">
        <v>3269</v>
      </c>
      <c r="M603" s="2021" t="s">
        <v>3269</v>
      </c>
      <c r="N603" s="2078" t="s">
        <v>3269</v>
      </c>
    </row>
    <row r="604" spans="1:14">
      <c r="A604" s="2248" t="s">
        <v>2443</v>
      </c>
      <c r="B604" s="2073" t="s">
        <v>5191</v>
      </c>
      <c r="C604" s="2074" t="s">
        <v>3269</v>
      </c>
      <c r="D604" s="2075" t="s">
        <v>3269</v>
      </c>
      <c r="E604" s="2076" t="s">
        <v>3269</v>
      </c>
      <c r="F604" s="2074" t="s">
        <v>3269</v>
      </c>
      <c r="G604" s="2075" t="s">
        <v>3269</v>
      </c>
      <c r="H604" s="2076" t="s">
        <v>3269</v>
      </c>
      <c r="I604" s="2074">
        <v>0.56987166666666667</v>
      </c>
      <c r="J604" s="2075">
        <v>60000</v>
      </c>
      <c r="K604" s="2076">
        <v>34192.300000000003</v>
      </c>
      <c r="L604" s="2074" t="s">
        <v>3269</v>
      </c>
      <c r="M604" s="2075" t="s">
        <v>3269</v>
      </c>
      <c r="N604" s="2076" t="s">
        <v>3269</v>
      </c>
    </row>
    <row r="605" spans="1:14">
      <c r="A605" s="2249" t="s">
        <v>2443</v>
      </c>
      <c r="B605" s="2077" t="s">
        <v>3502</v>
      </c>
      <c r="C605" s="2020" t="s">
        <v>3269</v>
      </c>
      <c r="D605" s="2021" t="s">
        <v>3269</v>
      </c>
      <c r="E605" s="2078" t="s">
        <v>3269</v>
      </c>
      <c r="F605" s="2020" t="s">
        <v>3269</v>
      </c>
      <c r="G605" s="2021" t="s">
        <v>3269</v>
      </c>
      <c r="H605" s="2078" t="s">
        <v>3269</v>
      </c>
      <c r="I605" s="2020">
        <v>0.50543333333333329</v>
      </c>
      <c r="J605" s="2021">
        <v>3000</v>
      </c>
      <c r="K605" s="2078">
        <v>1516.3</v>
      </c>
      <c r="L605" s="2020" t="s">
        <v>3269</v>
      </c>
      <c r="M605" s="2021" t="s">
        <v>3269</v>
      </c>
      <c r="N605" s="2078" t="s">
        <v>3269</v>
      </c>
    </row>
    <row r="606" spans="1:14">
      <c r="A606" s="2249" t="s">
        <v>2443</v>
      </c>
      <c r="B606" s="2077" t="s">
        <v>3194</v>
      </c>
      <c r="C606" s="2020" t="s">
        <v>3269</v>
      </c>
      <c r="D606" s="2021" t="s">
        <v>3269</v>
      </c>
      <c r="E606" s="2078" t="s">
        <v>3269</v>
      </c>
      <c r="F606" s="2020" t="s">
        <v>3269</v>
      </c>
      <c r="G606" s="2021" t="s">
        <v>3269</v>
      </c>
      <c r="H606" s="2078" t="s">
        <v>3269</v>
      </c>
      <c r="I606" s="2020">
        <v>0.57326315789473681</v>
      </c>
      <c r="J606" s="2021">
        <v>57000</v>
      </c>
      <c r="K606" s="2078">
        <v>32676</v>
      </c>
      <c r="L606" s="2020" t="s">
        <v>3269</v>
      </c>
      <c r="M606" s="2021" t="s">
        <v>3269</v>
      </c>
      <c r="N606" s="2078" t="s">
        <v>3269</v>
      </c>
    </row>
    <row r="607" spans="1:14">
      <c r="A607" s="2248" t="s">
        <v>1355</v>
      </c>
      <c r="B607" s="2073" t="s">
        <v>5191</v>
      </c>
      <c r="C607" s="2074" t="s">
        <v>3269</v>
      </c>
      <c r="D607" s="2075" t="s">
        <v>3269</v>
      </c>
      <c r="E607" s="2076" t="s">
        <v>3269</v>
      </c>
      <c r="F607" s="2074">
        <v>0.32992246449152413</v>
      </c>
      <c r="G607" s="2075">
        <v>20955.560000000001</v>
      </c>
      <c r="H607" s="2076">
        <v>6913.7100000000009</v>
      </c>
      <c r="I607" s="2074">
        <v>0.35937325291758559</v>
      </c>
      <c r="J607" s="2075">
        <v>7423.0899999999983</v>
      </c>
      <c r="K607" s="2076">
        <v>2667.66</v>
      </c>
      <c r="L607" s="2074">
        <v>0.36440471246096051</v>
      </c>
      <c r="M607" s="2075">
        <v>11581.21</v>
      </c>
      <c r="N607" s="2076">
        <v>4220.2475000000004</v>
      </c>
    </row>
    <row r="608" spans="1:14">
      <c r="A608" s="2249" t="s">
        <v>1355</v>
      </c>
      <c r="B608" s="2077" t="s">
        <v>3480</v>
      </c>
      <c r="C608" s="2020" t="s">
        <v>3269</v>
      </c>
      <c r="D608" s="2021" t="s">
        <v>3269</v>
      </c>
      <c r="E608" s="2078" t="s">
        <v>3269</v>
      </c>
      <c r="F608" s="2020">
        <v>5.1238961802405163E-2</v>
      </c>
      <c r="G608" s="2021">
        <v>6260.08</v>
      </c>
      <c r="H608" s="2078">
        <v>320.76000000000039</v>
      </c>
      <c r="I608" s="2020" t="s">
        <v>3269</v>
      </c>
      <c r="J608" s="2021" t="s">
        <v>3269</v>
      </c>
      <c r="K608" s="2078" t="s">
        <v>3269</v>
      </c>
      <c r="L608" s="2020" t="s">
        <v>3269</v>
      </c>
      <c r="M608" s="2021" t="s">
        <v>3269</v>
      </c>
      <c r="N608" s="2078" t="s">
        <v>3269</v>
      </c>
    </row>
    <row r="609" spans="1:14">
      <c r="A609" s="2249" t="s">
        <v>1355</v>
      </c>
      <c r="B609" s="2077" t="s">
        <v>3193</v>
      </c>
      <c r="C609" s="2020" t="s">
        <v>3269</v>
      </c>
      <c r="D609" s="2021" t="s">
        <v>3269</v>
      </c>
      <c r="E609" s="2078" t="s">
        <v>3269</v>
      </c>
      <c r="F609" s="2020">
        <v>0.45143029683915259</v>
      </c>
      <c r="G609" s="2021">
        <v>7087.34</v>
      </c>
      <c r="H609" s="2078">
        <v>3199.44</v>
      </c>
      <c r="I609" s="2020">
        <v>0.34913121074874159</v>
      </c>
      <c r="J609" s="2021">
        <v>5939.2999999999984</v>
      </c>
      <c r="K609" s="2078">
        <v>2073.5949999999998</v>
      </c>
      <c r="L609" s="2020">
        <v>0.32982250271944408</v>
      </c>
      <c r="M609" s="2021">
        <v>7703.7800000000016</v>
      </c>
      <c r="N609" s="2078">
        <v>2540.88</v>
      </c>
    </row>
    <row r="610" spans="1:14">
      <c r="A610" s="2249" t="s">
        <v>1355</v>
      </c>
      <c r="B610" s="2077" t="s">
        <v>3195</v>
      </c>
      <c r="C610" s="2020" t="s">
        <v>3269</v>
      </c>
      <c r="D610" s="2021" t="s">
        <v>3269</v>
      </c>
      <c r="E610" s="2078" t="s">
        <v>3269</v>
      </c>
      <c r="F610" s="2020">
        <v>0.50969741326075524</v>
      </c>
      <c r="G610" s="2021">
        <v>874.46</v>
      </c>
      <c r="H610" s="2078">
        <v>445.71</v>
      </c>
      <c r="I610" s="2020">
        <v>0.37702751959176239</v>
      </c>
      <c r="J610" s="2021">
        <v>548.70000000000005</v>
      </c>
      <c r="K610" s="2078">
        <v>206.87500000000011</v>
      </c>
      <c r="L610" s="2020">
        <v>0.48646853146853147</v>
      </c>
      <c r="M610" s="2021">
        <v>1072.5</v>
      </c>
      <c r="N610" s="2078">
        <v>521.73750000000007</v>
      </c>
    </row>
    <row r="611" spans="1:14">
      <c r="A611" s="2249" t="s">
        <v>1355</v>
      </c>
      <c r="B611" s="2077" t="s">
        <v>3204</v>
      </c>
      <c r="C611" s="2020" t="s">
        <v>3269</v>
      </c>
      <c r="D611" s="2021" t="s">
        <v>3269</v>
      </c>
      <c r="E611" s="2078" t="s">
        <v>3269</v>
      </c>
      <c r="F611" s="2020">
        <v>0.43776954057810891</v>
      </c>
      <c r="G611" s="2021">
        <v>6733.68</v>
      </c>
      <c r="H611" s="2078">
        <v>2947.8</v>
      </c>
      <c r="I611" s="2020">
        <v>0.41406709514592172</v>
      </c>
      <c r="J611" s="2021">
        <v>935.08999999999992</v>
      </c>
      <c r="K611" s="2078">
        <v>387.18999999999988</v>
      </c>
      <c r="L611" s="2020">
        <v>0.41271261671414261</v>
      </c>
      <c r="M611" s="2021">
        <v>2804.93</v>
      </c>
      <c r="N611" s="2078">
        <v>1157.6300000000001</v>
      </c>
    </row>
    <row r="612" spans="1:14">
      <c r="A612" s="2248" t="s">
        <v>2009</v>
      </c>
      <c r="B612" s="2073" t="s">
        <v>5191</v>
      </c>
      <c r="C612" s="2074">
        <v>0.46982257370949948</v>
      </c>
      <c r="D612" s="2075">
        <v>2674.35</v>
      </c>
      <c r="E612" s="2076">
        <v>1256.47</v>
      </c>
      <c r="F612" s="2074" t="s">
        <v>3269</v>
      </c>
      <c r="G612" s="2075" t="s">
        <v>3269</v>
      </c>
      <c r="H612" s="2076" t="s">
        <v>3269</v>
      </c>
      <c r="I612" s="2074">
        <v>0.50611610461580048</v>
      </c>
      <c r="J612" s="2075">
        <v>1183.76</v>
      </c>
      <c r="K612" s="2076">
        <v>599.12</v>
      </c>
      <c r="L612" s="2074" t="s">
        <v>3269</v>
      </c>
      <c r="M612" s="2075" t="s">
        <v>3269</v>
      </c>
      <c r="N612" s="2076" t="s">
        <v>3269</v>
      </c>
    </row>
    <row r="613" spans="1:14">
      <c r="A613" s="2249" t="s">
        <v>2009</v>
      </c>
      <c r="B613" s="2077" t="s">
        <v>3480</v>
      </c>
      <c r="C613" s="2020">
        <v>0.31558327336691461</v>
      </c>
      <c r="D613" s="2021">
        <v>750.42000000000007</v>
      </c>
      <c r="E613" s="2078">
        <v>236.82</v>
      </c>
      <c r="F613" s="2020" t="s">
        <v>3269</v>
      </c>
      <c r="G613" s="2021" t="s">
        <v>3269</v>
      </c>
      <c r="H613" s="2078" t="s">
        <v>3269</v>
      </c>
      <c r="I613" s="2020" t="s">
        <v>3269</v>
      </c>
      <c r="J613" s="2021" t="s">
        <v>3269</v>
      </c>
      <c r="K613" s="2078" t="s">
        <v>3269</v>
      </c>
      <c r="L613" s="2020" t="s">
        <v>3269</v>
      </c>
      <c r="M613" s="2021" t="s">
        <v>3269</v>
      </c>
      <c r="N613" s="2078" t="s">
        <v>3269</v>
      </c>
    </row>
    <row r="614" spans="1:14">
      <c r="A614" s="2249" t="s">
        <v>2009</v>
      </c>
      <c r="B614" s="2077" t="s">
        <v>3197</v>
      </c>
      <c r="C614" s="2020">
        <v>0.52998289958574374</v>
      </c>
      <c r="D614" s="2021">
        <v>1923.93</v>
      </c>
      <c r="E614" s="2078">
        <v>1019.65</v>
      </c>
      <c r="F614" s="2020" t="s">
        <v>3269</v>
      </c>
      <c r="G614" s="2021" t="s">
        <v>3269</v>
      </c>
      <c r="H614" s="2078" t="s">
        <v>3269</v>
      </c>
      <c r="I614" s="2020">
        <v>0.50611610461580048</v>
      </c>
      <c r="J614" s="2021">
        <v>1183.76</v>
      </c>
      <c r="K614" s="2078">
        <v>599.12</v>
      </c>
      <c r="L614" s="2020" t="s">
        <v>3269</v>
      </c>
      <c r="M614" s="2021" t="s">
        <v>3269</v>
      </c>
      <c r="N614" s="2078" t="s">
        <v>3269</v>
      </c>
    </row>
    <row r="615" spans="1:14">
      <c r="A615" s="2248" t="s">
        <v>2749</v>
      </c>
      <c r="B615" s="2073" t="s">
        <v>5191</v>
      </c>
      <c r="C615" s="2074">
        <v>0.37393320769246352</v>
      </c>
      <c r="D615" s="2075">
        <v>-24673.5</v>
      </c>
      <c r="E615" s="2076">
        <v>-9226.2409999999963</v>
      </c>
      <c r="F615" s="2074" t="s">
        <v>3269</v>
      </c>
      <c r="G615" s="2075" t="s">
        <v>3269</v>
      </c>
      <c r="H615" s="2076" t="s">
        <v>3269</v>
      </c>
      <c r="I615" s="2074" t="s">
        <v>3269</v>
      </c>
      <c r="J615" s="2075" t="s">
        <v>3269</v>
      </c>
      <c r="K615" s="2076" t="s">
        <v>3269</v>
      </c>
      <c r="L615" s="2074" t="s">
        <v>3269</v>
      </c>
      <c r="M615" s="2075" t="s">
        <v>3269</v>
      </c>
      <c r="N615" s="2076" t="s">
        <v>3269</v>
      </c>
    </row>
    <row r="616" spans="1:14">
      <c r="A616" s="2249" t="s">
        <v>2749</v>
      </c>
      <c r="B616" s="2077" t="s">
        <v>3480</v>
      </c>
      <c r="C616" s="2020">
        <v>0.36893540205684061</v>
      </c>
      <c r="D616" s="2021">
        <v>-21543.72</v>
      </c>
      <c r="E616" s="2078">
        <v>-7948.2409999999963</v>
      </c>
      <c r="F616" s="2020" t="s">
        <v>3269</v>
      </c>
      <c r="G616" s="2021" t="s">
        <v>3269</v>
      </c>
      <c r="H616" s="2078" t="s">
        <v>3269</v>
      </c>
      <c r="I616" s="2020" t="s">
        <v>3269</v>
      </c>
      <c r="J616" s="2021" t="s">
        <v>3269</v>
      </c>
      <c r="K616" s="2078" t="s">
        <v>3269</v>
      </c>
      <c r="L616" s="2020" t="s">
        <v>3269</v>
      </c>
      <c r="M616" s="2021" t="s">
        <v>3269</v>
      </c>
      <c r="N616" s="2078" t="s">
        <v>3269</v>
      </c>
    </row>
    <row r="617" spans="1:14">
      <c r="A617" s="2249" t="s">
        <v>2749</v>
      </c>
      <c r="B617" s="2077" t="s">
        <v>3195</v>
      </c>
      <c r="C617" s="2020">
        <v>0.40833541015662439</v>
      </c>
      <c r="D617" s="2021">
        <v>-3129.78</v>
      </c>
      <c r="E617" s="2078">
        <v>-1278</v>
      </c>
      <c r="F617" s="2020" t="s">
        <v>3269</v>
      </c>
      <c r="G617" s="2021" t="s">
        <v>3269</v>
      </c>
      <c r="H617" s="2078" t="s">
        <v>3269</v>
      </c>
      <c r="I617" s="2020" t="s">
        <v>3269</v>
      </c>
      <c r="J617" s="2021" t="s">
        <v>3269</v>
      </c>
      <c r="K617" s="2078" t="s">
        <v>3269</v>
      </c>
      <c r="L617" s="2020" t="s">
        <v>3269</v>
      </c>
      <c r="M617" s="2021" t="s">
        <v>3269</v>
      </c>
      <c r="N617" s="2078" t="s">
        <v>3269</v>
      </c>
    </row>
    <row r="618" spans="1:14">
      <c r="A618" s="2248" t="s">
        <v>2753</v>
      </c>
      <c r="B618" s="2073" t="s">
        <v>5191</v>
      </c>
      <c r="C618" s="2074">
        <v>0.25693757635697251</v>
      </c>
      <c r="D618" s="2075">
        <v>1547.01</v>
      </c>
      <c r="E618" s="2076">
        <v>397.48500000000001</v>
      </c>
      <c r="F618" s="2074">
        <v>0.25497457998047202</v>
      </c>
      <c r="G618" s="2075">
        <v>594.02</v>
      </c>
      <c r="H618" s="2076">
        <v>151.46</v>
      </c>
      <c r="I618" s="2074" t="s">
        <v>3269</v>
      </c>
      <c r="J618" s="2075" t="s">
        <v>3269</v>
      </c>
      <c r="K618" s="2076" t="s">
        <v>3269</v>
      </c>
      <c r="L618" s="2074" t="s">
        <v>3269</v>
      </c>
      <c r="M618" s="2075" t="s">
        <v>3269</v>
      </c>
      <c r="N618" s="2076" t="s">
        <v>3269</v>
      </c>
    </row>
    <row r="619" spans="1:14">
      <c r="A619" s="2249" t="s">
        <v>2753</v>
      </c>
      <c r="B619" s="2077" t="s">
        <v>3480</v>
      </c>
      <c r="C619" s="2020">
        <v>0.6205825837533766</v>
      </c>
      <c r="D619" s="2021">
        <v>359.09</v>
      </c>
      <c r="E619" s="2078">
        <v>222.845</v>
      </c>
      <c r="F619" s="2020" t="s">
        <v>3269</v>
      </c>
      <c r="G619" s="2021" t="s">
        <v>3269</v>
      </c>
      <c r="H619" s="2078" t="s">
        <v>3269</v>
      </c>
      <c r="I619" s="2020" t="s">
        <v>3269</v>
      </c>
      <c r="J619" s="2021" t="s">
        <v>3269</v>
      </c>
      <c r="K619" s="2078" t="s">
        <v>3269</v>
      </c>
      <c r="L619" s="2020" t="s">
        <v>3269</v>
      </c>
      <c r="M619" s="2021" t="s">
        <v>3269</v>
      </c>
      <c r="N619" s="2078" t="s">
        <v>3269</v>
      </c>
    </row>
    <row r="620" spans="1:14">
      <c r="A620" s="2249" t="s">
        <v>2753</v>
      </c>
      <c r="B620" s="2077" t="s">
        <v>3207</v>
      </c>
      <c r="C620" s="2020">
        <v>0.147013266886659</v>
      </c>
      <c r="D620" s="2021">
        <v>1187.92</v>
      </c>
      <c r="E620" s="2078">
        <v>174.64</v>
      </c>
      <c r="F620" s="2020">
        <v>0.25497457998047202</v>
      </c>
      <c r="G620" s="2021">
        <v>594.02</v>
      </c>
      <c r="H620" s="2078">
        <v>151.46</v>
      </c>
      <c r="I620" s="2020" t="s">
        <v>3269</v>
      </c>
      <c r="J620" s="2021" t="s">
        <v>3269</v>
      </c>
      <c r="K620" s="2078" t="s">
        <v>3269</v>
      </c>
      <c r="L620" s="2020" t="s">
        <v>3269</v>
      </c>
      <c r="M620" s="2021" t="s">
        <v>3269</v>
      </c>
      <c r="N620" s="2078" t="s">
        <v>3269</v>
      </c>
    </row>
    <row r="621" spans="1:14">
      <c r="A621" s="2248" t="s">
        <v>2755</v>
      </c>
      <c r="B621" s="2073" t="s">
        <v>5191</v>
      </c>
      <c r="C621" s="2074" t="s">
        <v>3269</v>
      </c>
      <c r="D621" s="2075" t="s">
        <v>3269</v>
      </c>
      <c r="E621" s="2076" t="s">
        <v>3269</v>
      </c>
      <c r="F621" s="2074">
        <v>0.40911249999999988</v>
      </c>
      <c r="G621" s="2075">
        <v>14400</v>
      </c>
      <c r="H621" s="2076">
        <v>5891.2199999999984</v>
      </c>
      <c r="I621" s="2074" t="s">
        <v>3269</v>
      </c>
      <c r="J621" s="2075" t="s">
        <v>3269</v>
      </c>
      <c r="K621" s="2076" t="s">
        <v>3269</v>
      </c>
      <c r="L621" s="2074" t="s">
        <v>3269</v>
      </c>
      <c r="M621" s="2075" t="s">
        <v>3269</v>
      </c>
      <c r="N621" s="2076" t="s">
        <v>3269</v>
      </c>
    </row>
    <row r="622" spans="1:14">
      <c r="A622" s="2249" t="s">
        <v>2755</v>
      </c>
      <c r="B622" s="2077" t="s">
        <v>3480</v>
      </c>
      <c r="C622" s="2020" t="s">
        <v>3269</v>
      </c>
      <c r="D622" s="2021" t="s">
        <v>3269</v>
      </c>
      <c r="E622" s="2078" t="s">
        <v>3269</v>
      </c>
      <c r="F622" s="2020">
        <v>0.40911249999999988</v>
      </c>
      <c r="G622" s="2021">
        <v>14400</v>
      </c>
      <c r="H622" s="2078">
        <v>5891.2199999999984</v>
      </c>
      <c r="I622" s="2020" t="s">
        <v>3269</v>
      </c>
      <c r="J622" s="2021" t="s">
        <v>3269</v>
      </c>
      <c r="K622" s="2078" t="s">
        <v>3269</v>
      </c>
      <c r="L622" s="2020" t="s">
        <v>3269</v>
      </c>
      <c r="M622" s="2021" t="s">
        <v>3269</v>
      </c>
      <c r="N622" s="2078" t="s">
        <v>3269</v>
      </c>
    </row>
    <row r="623" spans="1:14">
      <c r="A623" s="2248" t="s">
        <v>1561</v>
      </c>
      <c r="B623" s="2073" t="s">
        <v>5191</v>
      </c>
      <c r="C623" s="2074">
        <v>0.50700017205781145</v>
      </c>
      <c r="D623" s="2075">
        <v>232.48</v>
      </c>
      <c r="E623" s="2076">
        <v>117.8674</v>
      </c>
      <c r="F623" s="2074">
        <v>0.30498683729433268</v>
      </c>
      <c r="G623" s="2075">
        <v>820.5</v>
      </c>
      <c r="H623" s="2076">
        <v>250.24169999999989</v>
      </c>
      <c r="I623" s="2074">
        <v>0.169722159548751</v>
      </c>
      <c r="J623" s="2075">
        <v>-310.25</v>
      </c>
      <c r="K623" s="2076">
        <v>-52.656299999999987</v>
      </c>
      <c r="L623" s="2074" t="s">
        <v>3269</v>
      </c>
      <c r="M623" s="2075" t="s">
        <v>3269</v>
      </c>
      <c r="N623" s="2076" t="s">
        <v>3269</v>
      </c>
    </row>
    <row r="624" spans="1:14">
      <c r="A624" s="2249" t="s">
        <v>1561</v>
      </c>
      <c r="B624" s="2077" t="s">
        <v>3480</v>
      </c>
      <c r="C624" s="2020">
        <v>0.50700017205781145</v>
      </c>
      <c r="D624" s="2021">
        <v>232.48</v>
      </c>
      <c r="E624" s="2078">
        <v>117.8674</v>
      </c>
      <c r="F624" s="2020">
        <v>0.1841473005640612</v>
      </c>
      <c r="G624" s="2021">
        <v>310.25</v>
      </c>
      <c r="H624" s="2078">
        <v>57.131700000000002</v>
      </c>
      <c r="I624" s="2020">
        <v>0.169722159548751</v>
      </c>
      <c r="J624" s="2021">
        <v>-310.25</v>
      </c>
      <c r="K624" s="2078">
        <v>-52.656299999999987</v>
      </c>
      <c r="L624" s="2020" t="s">
        <v>3269</v>
      </c>
      <c r="M624" s="2021" t="s">
        <v>3269</v>
      </c>
      <c r="N624" s="2078" t="s">
        <v>3269</v>
      </c>
    </row>
    <row r="625" spans="1:14">
      <c r="A625" s="2249" t="s">
        <v>1561</v>
      </c>
      <c r="B625" s="2077" t="s">
        <v>3195</v>
      </c>
      <c r="C625" s="2020" t="s">
        <v>3269</v>
      </c>
      <c r="D625" s="2021" t="s">
        <v>3269</v>
      </c>
      <c r="E625" s="2078" t="s">
        <v>3269</v>
      </c>
      <c r="F625" s="2020">
        <v>0.37846153846153829</v>
      </c>
      <c r="G625" s="2021">
        <v>510.25</v>
      </c>
      <c r="H625" s="2078">
        <v>193.11</v>
      </c>
      <c r="I625" s="2020" t="s">
        <v>3269</v>
      </c>
      <c r="J625" s="2021" t="s">
        <v>3269</v>
      </c>
      <c r="K625" s="2078" t="s">
        <v>3269</v>
      </c>
      <c r="L625" s="2020" t="s">
        <v>3269</v>
      </c>
      <c r="M625" s="2021" t="s">
        <v>3269</v>
      </c>
      <c r="N625" s="2078" t="s">
        <v>3269</v>
      </c>
    </row>
    <row r="626" spans="1:14">
      <c r="A626" s="2248" t="s">
        <v>2757</v>
      </c>
      <c r="B626" s="2073" t="s">
        <v>5191</v>
      </c>
      <c r="C626" s="2074">
        <v>0.34071562468447802</v>
      </c>
      <c r="D626" s="2075">
        <v>220467.94</v>
      </c>
      <c r="E626" s="2076">
        <v>75116.871900000013</v>
      </c>
      <c r="F626" s="2074">
        <v>0.4146833333333334</v>
      </c>
      <c r="G626" s="2075">
        <v>7200</v>
      </c>
      <c r="H626" s="2076">
        <v>2985.72</v>
      </c>
      <c r="I626" s="2074" t="s">
        <v>3269</v>
      </c>
      <c r="J626" s="2075" t="s">
        <v>3269</v>
      </c>
      <c r="K626" s="2076" t="s">
        <v>3269</v>
      </c>
      <c r="L626" s="2074" t="s">
        <v>3269</v>
      </c>
      <c r="M626" s="2075" t="s">
        <v>3269</v>
      </c>
      <c r="N626" s="2076" t="s">
        <v>3269</v>
      </c>
    </row>
    <row r="627" spans="1:14">
      <c r="A627" s="2249" t="s">
        <v>2757</v>
      </c>
      <c r="B627" s="2077" t="s">
        <v>3480</v>
      </c>
      <c r="C627" s="2020">
        <v>0.19980694661841381</v>
      </c>
      <c r="D627" s="2021">
        <v>34026.339999999997</v>
      </c>
      <c r="E627" s="2078">
        <v>6798.6990999999971</v>
      </c>
      <c r="F627" s="2020">
        <v>0.4146833333333334</v>
      </c>
      <c r="G627" s="2021">
        <v>7200</v>
      </c>
      <c r="H627" s="2078">
        <v>2985.72</v>
      </c>
      <c r="I627" s="2020" t="s">
        <v>3269</v>
      </c>
      <c r="J627" s="2021" t="s">
        <v>3269</v>
      </c>
      <c r="K627" s="2078" t="s">
        <v>3269</v>
      </c>
      <c r="L627" s="2020" t="s">
        <v>3269</v>
      </c>
      <c r="M627" s="2021" t="s">
        <v>3269</v>
      </c>
      <c r="N627" s="2078" t="s">
        <v>3269</v>
      </c>
    </row>
    <row r="628" spans="1:14">
      <c r="A628" s="2249" t="s">
        <v>2757</v>
      </c>
      <c r="B628" s="2077" t="s">
        <v>3192</v>
      </c>
      <c r="C628" s="2020">
        <v>8.4670165980990225E-2</v>
      </c>
      <c r="D628" s="2021">
        <v>5286.75</v>
      </c>
      <c r="E628" s="2078">
        <v>447.63000000000011</v>
      </c>
      <c r="F628" s="2020" t="s">
        <v>3269</v>
      </c>
      <c r="G628" s="2021" t="s">
        <v>3269</v>
      </c>
      <c r="H628" s="2078" t="s">
        <v>3269</v>
      </c>
      <c r="I628" s="2020" t="s">
        <v>3269</v>
      </c>
      <c r="J628" s="2021" t="s">
        <v>3269</v>
      </c>
      <c r="K628" s="2078" t="s">
        <v>3269</v>
      </c>
      <c r="L628" s="2020" t="s">
        <v>3269</v>
      </c>
      <c r="M628" s="2021" t="s">
        <v>3269</v>
      </c>
      <c r="N628" s="2078" t="s">
        <v>3269</v>
      </c>
    </row>
    <row r="629" spans="1:14">
      <c r="A629" s="2249" t="s">
        <v>2757</v>
      </c>
      <c r="B629" s="2077" t="s">
        <v>3499</v>
      </c>
      <c r="C629" s="2020">
        <v>1</v>
      </c>
      <c r="D629" s="2021">
        <v>58528.99</v>
      </c>
      <c r="E629" s="2078">
        <v>58528.99</v>
      </c>
      <c r="F629" s="2020" t="s">
        <v>3269</v>
      </c>
      <c r="G629" s="2021" t="s">
        <v>3269</v>
      </c>
      <c r="H629" s="2078" t="s">
        <v>3269</v>
      </c>
      <c r="I629" s="2020" t="s">
        <v>3269</v>
      </c>
      <c r="J629" s="2021" t="s">
        <v>3269</v>
      </c>
      <c r="K629" s="2078" t="s">
        <v>3269</v>
      </c>
      <c r="L629" s="2020" t="s">
        <v>3269</v>
      </c>
      <c r="M629" s="2021" t="s">
        <v>3269</v>
      </c>
      <c r="N629" s="2078" t="s">
        <v>3269</v>
      </c>
    </row>
    <row r="630" spans="1:14">
      <c r="A630" s="2249" t="s">
        <v>2757</v>
      </c>
      <c r="B630" s="2077" t="s">
        <v>3194</v>
      </c>
      <c r="C630" s="2020">
        <v>7.1621740584706162E-2</v>
      </c>
      <c r="D630" s="2021">
        <v>95759.89</v>
      </c>
      <c r="E630" s="2078">
        <v>6858.4899999999971</v>
      </c>
      <c r="F630" s="2020" t="s">
        <v>3269</v>
      </c>
      <c r="G630" s="2021" t="s">
        <v>3269</v>
      </c>
      <c r="H630" s="2078" t="s">
        <v>3269</v>
      </c>
      <c r="I630" s="2020" t="s">
        <v>3269</v>
      </c>
      <c r="J630" s="2021" t="s">
        <v>3269</v>
      </c>
      <c r="K630" s="2078" t="s">
        <v>3269</v>
      </c>
      <c r="L630" s="2020" t="s">
        <v>3269</v>
      </c>
      <c r="M630" s="2021" t="s">
        <v>3269</v>
      </c>
      <c r="N630" s="2078" t="s">
        <v>3269</v>
      </c>
    </row>
    <row r="631" spans="1:14">
      <c r="A631" s="2249" t="s">
        <v>2757</v>
      </c>
      <c r="B631" s="2077" t="s">
        <v>3195</v>
      </c>
      <c r="C631" s="2020">
        <v>9.2424088912479219E-2</v>
      </c>
      <c r="D631" s="2021">
        <v>26865.97</v>
      </c>
      <c r="E631" s="2078">
        <v>2483.0627999999988</v>
      </c>
      <c r="F631" s="2020" t="s">
        <v>3269</v>
      </c>
      <c r="G631" s="2021" t="s">
        <v>3269</v>
      </c>
      <c r="H631" s="2078" t="s">
        <v>3269</v>
      </c>
      <c r="I631" s="2020" t="s">
        <v>3269</v>
      </c>
      <c r="J631" s="2021" t="s">
        <v>3269</v>
      </c>
      <c r="K631" s="2078" t="s">
        <v>3269</v>
      </c>
      <c r="L631" s="2020" t="s">
        <v>3269</v>
      </c>
      <c r="M631" s="2021" t="s">
        <v>3269</v>
      </c>
      <c r="N631" s="2078" t="s">
        <v>3269</v>
      </c>
    </row>
    <row r="632" spans="1:14">
      <c r="A632" s="2248" t="s">
        <v>2759</v>
      </c>
      <c r="B632" s="2073" t="s">
        <v>5191</v>
      </c>
      <c r="C632" s="2074">
        <v>0.26452054683983423</v>
      </c>
      <c r="D632" s="2075">
        <v>28503.41</v>
      </c>
      <c r="E632" s="2076">
        <v>7539.7376000000004</v>
      </c>
      <c r="F632" s="2074">
        <v>0.31840131130670712</v>
      </c>
      <c r="G632" s="2075">
        <v>205230.4</v>
      </c>
      <c r="H632" s="2076">
        <v>65345.628480000029</v>
      </c>
      <c r="I632" s="2074">
        <v>0.58160875237648846</v>
      </c>
      <c r="J632" s="2075">
        <v>14785.47</v>
      </c>
      <c r="K632" s="2076">
        <v>8599.3587599999992</v>
      </c>
      <c r="L632" s="2074" t="s">
        <v>3269</v>
      </c>
      <c r="M632" s="2075" t="s">
        <v>3269</v>
      </c>
      <c r="N632" s="2076" t="s">
        <v>3269</v>
      </c>
    </row>
    <row r="633" spans="1:14">
      <c r="A633" s="2249" t="s">
        <v>2759</v>
      </c>
      <c r="B633" s="2077" t="s">
        <v>3480</v>
      </c>
      <c r="C633" s="2020">
        <v>0.26727845374865289</v>
      </c>
      <c r="D633" s="2021">
        <v>27578.44</v>
      </c>
      <c r="E633" s="2078">
        <v>7371.1227999999983</v>
      </c>
      <c r="F633" s="2020">
        <v>6.5088665375381868E-2</v>
      </c>
      <c r="G633" s="2021">
        <v>149623.57</v>
      </c>
      <c r="H633" s="2078">
        <v>9738.7984800000268</v>
      </c>
      <c r="I633" s="2020">
        <v>0.2309224807475671</v>
      </c>
      <c r="J633" s="2021">
        <v>7909.39</v>
      </c>
      <c r="K633" s="2078">
        <v>1826.45596</v>
      </c>
      <c r="L633" s="2020" t="s">
        <v>3269</v>
      </c>
      <c r="M633" s="2021" t="s">
        <v>3269</v>
      </c>
      <c r="N633" s="2078" t="s">
        <v>3269</v>
      </c>
    </row>
    <row r="634" spans="1:14">
      <c r="A634" s="2249" t="s">
        <v>2759</v>
      </c>
      <c r="B634" s="2077" t="s">
        <v>3499</v>
      </c>
      <c r="C634" s="2020" t="s">
        <v>3269</v>
      </c>
      <c r="D634" s="2021" t="s">
        <v>3269</v>
      </c>
      <c r="E634" s="2078" t="s">
        <v>3269</v>
      </c>
      <c r="F634" s="2020">
        <v>1</v>
      </c>
      <c r="G634" s="2021">
        <v>55606.829999999987</v>
      </c>
      <c r="H634" s="2078">
        <v>55606.829999999987</v>
      </c>
      <c r="I634" s="2020">
        <v>1</v>
      </c>
      <c r="J634" s="2021">
        <v>6753.08</v>
      </c>
      <c r="K634" s="2078">
        <v>6753.08</v>
      </c>
      <c r="L634" s="2020" t="s">
        <v>3269</v>
      </c>
      <c r="M634" s="2021" t="s">
        <v>3269</v>
      </c>
      <c r="N634" s="2078" t="s">
        <v>3269</v>
      </c>
    </row>
    <row r="635" spans="1:14">
      <c r="A635" s="2249" t="s">
        <v>2759</v>
      </c>
      <c r="B635" s="2077" t="s">
        <v>3195</v>
      </c>
      <c r="C635" s="2020">
        <v>0.18229218244916059</v>
      </c>
      <c r="D635" s="2021">
        <v>924.97</v>
      </c>
      <c r="E635" s="2078">
        <v>168.61480000000009</v>
      </c>
      <c r="F635" s="2020" t="s">
        <v>3269</v>
      </c>
      <c r="G635" s="2021" t="s">
        <v>3269</v>
      </c>
      <c r="H635" s="2078" t="s">
        <v>3269</v>
      </c>
      <c r="I635" s="2020">
        <v>0.16116097560975609</v>
      </c>
      <c r="J635" s="2021">
        <v>123</v>
      </c>
      <c r="K635" s="2078">
        <v>19.822800000000001</v>
      </c>
      <c r="L635" s="2020" t="s">
        <v>3269</v>
      </c>
      <c r="M635" s="2021" t="s">
        <v>3269</v>
      </c>
      <c r="N635" s="2078" t="s">
        <v>3269</v>
      </c>
    </row>
    <row r="636" spans="1:14">
      <c r="A636" s="2248" t="s">
        <v>2761</v>
      </c>
      <c r="B636" s="2073" t="s">
        <v>5191</v>
      </c>
      <c r="C636" s="2074" t="s">
        <v>3269</v>
      </c>
      <c r="D636" s="2075" t="s">
        <v>3269</v>
      </c>
      <c r="E636" s="2076" t="s">
        <v>3269</v>
      </c>
      <c r="F636" s="2074">
        <v>-5802.5348837216052</v>
      </c>
      <c r="G636" s="2075">
        <v>-0.85999999999989996</v>
      </c>
      <c r="H636" s="2076">
        <v>4990.18</v>
      </c>
      <c r="I636" s="2074" t="s">
        <v>3269</v>
      </c>
      <c r="J636" s="2075" t="s">
        <v>3269</v>
      </c>
      <c r="K636" s="2076" t="s">
        <v>3269</v>
      </c>
      <c r="L636" s="2074" t="s">
        <v>3269</v>
      </c>
      <c r="M636" s="2075" t="s">
        <v>3269</v>
      </c>
      <c r="N636" s="2076" t="s">
        <v>3269</v>
      </c>
    </row>
    <row r="637" spans="1:14">
      <c r="A637" s="2249" t="s">
        <v>2761</v>
      </c>
      <c r="B637" s="2077" t="s">
        <v>3480</v>
      </c>
      <c r="C637" s="2020" t="s">
        <v>3269</v>
      </c>
      <c r="D637" s="2021" t="s">
        <v>3269</v>
      </c>
      <c r="E637" s="2078" t="s">
        <v>3269</v>
      </c>
      <c r="F637" s="2020">
        <v>-3.2</v>
      </c>
      <c r="G637" s="2021">
        <v>-1500</v>
      </c>
      <c r="H637" s="2078">
        <v>4800</v>
      </c>
      <c r="I637" s="2020" t="s">
        <v>3269</v>
      </c>
      <c r="J637" s="2021" t="s">
        <v>3269</v>
      </c>
      <c r="K637" s="2078" t="s">
        <v>3269</v>
      </c>
      <c r="L637" s="2020" t="s">
        <v>3269</v>
      </c>
      <c r="M637" s="2021" t="s">
        <v>3269</v>
      </c>
      <c r="N637" s="2078" t="s">
        <v>3269</v>
      </c>
    </row>
    <row r="638" spans="1:14">
      <c r="A638" s="2249" t="s">
        <v>2761</v>
      </c>
      <c r="B638" s="2077" t="s">
        <v>3203</v>
      </c>
      <c r="C638" s="2020" t="s">
        <v>3269</v>
      </c>
      <c r="D638" s="2021" t="s">
        <v>3269</v>
      </c>
      <c r="E638" s="2078" t="s">
        <v>3269</v>
      </c>
      <c r="F638" s="2020">
        <v>0.12685939938898311</v>
      </c>
      <c r="G638" s="2021">
        <v>1499.14</v>
      </c>
      <c r="H638" s="2078">
        <v>190.18000000000009</v>
      </c>
      <c r="I638" s="2020" t="s">
        <v>3269</v>
      </c>
      <c r="J638" s="2021" t="s">
        <v>3269</v>
      </c>
      <c r="K638" s="2078" t="s">
        <v>3269</v>
      </c>
      <c r="L638" s="2020" t="s">
        <v>3269</v>
      </c>
      <c r="M638" s="2021" t="s">
        <v>3269</v>
      </c>
      <c r="N638" s="2078" t="s">
        <v>3269</v>
      </c>
    </row>
    <row r="639" spans="1:14">
      <c r="A639" s="2248" t="s">
        <v>2289</v>
      </c>
      <c r="B639" s="2073" t="s">
        <v>5191</v>
      </c>
      <c r="C639" s="2074" t="s">
        <v>3269</v>
      </c>
      <c r="D639" s="2075" t="s">
        <v>3269</v>
      </c>
      <c r="E639" s="2076" t="s">
        <v>3269</v>
      </c>
      <c r="F639" s="2074">
        <v>0.24831276358472551</v>
      </c>
      <c r="G639" s="2075">
        <v>3739.309999999999</v>
      </c>
      <c r="H639" s="2076">
        <v>928.51839999999993</v>
      </c>
      <c r="I639" s="2074">
        <v>0.36013191990577148</v>
      </c>
      <c r="J639" s="2075">
        <v>1273.5</v>
      </c>
      <c r="K639" s="2076">
        <v>458.62799999999999</v>
      </c>
      <c r="L639" s="2074">
        <v>0.24404397330192379</v>
      </c>
      <c r="M639" s="2075">
        <v>509.4</v>
      </c>
      <c r="N639" s="2076">
        <v>124.316</v>
      </c>
    </row>
    <row r="640" spans="1:14">
      <c r="A640" s="2249" t="s">
        <v>2289</v>
      </c>
      <c r="B640" s="2077" t="s">
        <v>3480</v>
      </c>
      <c r="C640" s="2020" t="s">
        <v>3269</v>
      </c>
      <c r="D640" s="2021" t="s">
        <v>3269</v>
      </c>
      <c r="E640" s="2078" t="s">
        <v>3269</v>
      </c>
      <c r="F640" s="2020">
        <v>0.18864716534997189</v>
      </c>
      <c r="G640" s="2021">
        <v>2529.06</v>
      </c>
      <c r="H640" s="2078">
        <v>477.09999999999991</v>
      </c>
      <c r="I640" s="2020" t="s">
        <v>3269</v>
      </c>
      <c r="J640" s="2021" t="s">
        <v>3269</v>
      </c>
      <c r="K640" s="2078" t="s">
        <v>3269</v>
      </c>
      <c r="L640" s="2020" t="s">
        <v>3269</v>
      </c>
      <c r="M640" s="2021" t="s">
        <v>3269</v>
      </c>
      <c r="N640" s="2078" t="s">
        <v>3269</v>
      </c>
    </row>
    <row r="641" spans="1:14">
      <c r="A641" s="2249" t="s">
        <v>2289</v>
      </c>
      <c r="B641" s="2077" t="s">
        <v>3195</v>
      </c>
      <c r="C641" s="2020" t="s">
        <v>3269</v>
      </c>
      <c r="D641" s="2021" t="s">
        <v>3269</v>
      </c>
      <c r="E641" s="2078" t="s">
        <v>3269</v>
      </c>
      <c r="F641" s="2020">
        <v>0.37299599256352001</v>
      </c>
      <c r="G641" s="2021">
        <v>1210.25</v>
      </c>
      <c r="H641" s="2078">
        <v>451.41840000000002</v>
      </c>
      <c r="I641" s="2020">
        <v>0.36013191990577148</v>
      </c>
      <c r="J641" s="2021">
        <v>1273.5</v>
      </c>
      <c r="K641" s="2078">
        <v>458.62799999999999</v>
      </c>
      <c r="L641" s="2020">
        <v>0.24404397330192379</v>
      </c>
      <c r="M641" s="2021">
        <v>509.4</v>
      </c>
      <c r="N641" s="2078">
        <v>124.316</v>
      </c>
    </row>
    <row r="642" spans="1:14">
      <c r="A642" s="2248" t="s">
        <v>2053</v>
      </c>
      <c r="B642" s="2073" t="s">
        <v>5191</v>
      </c>
      <c r="C642" s="2074" t="s">
        <v>3269</v>
      </c>
      <c r="D642" s="2075" t="s">
        <v>3269</v>
      </c>
      <c r="E642" s="2076" t="s">
        <v>3269</v>
      </c>
      <c r="F642" s="2074" t="s">
        <v>3269</v>
      </c>
      <c r="G642" s="2075" t="s">
        <v>3269</v>
      </c>
      <c r="H642" s="2076" t="s">
        <v>3269</v>
      </c>
      <c r="I642" s="2074" t="s">
        <v>3269</v>
      </c>
      <c r="J642" s="2075" t="s">
        <v>3269</v>
      </c>
      <c r="K642" s="2076" t="s">
        <v>3269</v>
      </c>
      <c r="L642" s="2074">
        <v>0.2286369810468564</v>
      </c>
      <c r="M642" s="2075">
        <v>6022.2199999999984</v>
      </c>
      <c r="N642" s="2076">
        <v>1376.9022</v>
      </c>
    </row>
    <row r="643" spans="1:14">
      <c r="A643" s="2249" t="s">
        <v>2053</v>
      </c>
      <c r="B643" s="2077" t="s">
        <v>3480</v>
      </c>
      <c r="C643" s="2020" t="s">
        <v>3269</v>
      </c>
      <c r="D643" s="2021" t="s">
        <v>3269</v>
      </c>
      <c r="E643" s="2078" t="s">
        <v>3269</v>
      </c>
      <c r="F643" s="2020" t="s">
        <v>3269</v>
      </c>
      <c r="G643" s="2021" t="s">
        <v>3269</v>
      </c>
      <c r="H643" s="2078" t="s">
        <v>3269</v>
      </c>
      <c r="I643" s="2020" t="s">
        <v>3269</v>
      </c>
      <c r="J643" s="2021" t="s">
        <v>3269</v>
      </c>
      <c r="K643" s="2078" t="s">
        <v>3269</v>
      </c>
      <c r="L643" s="2020">
        <v>0.30703151087907132</v>
      </c>
      <c r="M643" s="2021">
        <v>377.32999999999993</v>
      </c>
      <c r="N643" s="2078">
        <v>115.8522</v>
      </c>
    </row>
    <row r="644" spans="1:14">
      <c r="A644" s="2249" t="s">
        <v>2053</v>
      </c>
      <c r="B644" s="2077" t="s">
        <v>3193</v>
      </c>
      <c r="C644" s="2020" t="s">
        <v>3269</v>
      </c>
      <c r="D644" s="2021" t="s">
        <v>3269</v>
      </c>
      <c r="E644" s="2078" t="s">
        <v>3269</v>
      </c>
      <c r="F644" s="2020" t="s">
        <v>3269</v>
      </c>
      <c r="G644" s="2021" t="s">
        <v>3269</v>
      </c>
      <c r="H644" s="2078" t="s">
        <v>3269</v>
      </c>
      <c r="I644" s="2020" t="s">
        <v>3269</v>
      </c>
      <c r="J644" s="2021" t="s">
        <v>3269</v>
      </c>
      <c r="K644" s="2078" t="s">
        <v>3269</v>
      </c>
      <c r="L644" s="2020">
        <v>0.36417910447761193</v>
      </c>
      <c r="M644" s="2021">
        <v>67</v>
      </c>
      <c r="N644" s="2078">
        <v>24.4</v>
      </c>
    </row>
    <row r="645" spans="1:14">
      <c r="A645" s="2249" t="s">
        <v>2053</v>
      </c>
      <c r="B645" s="2077" t="s">
        <v>3195</v>
      </c>
      <c r="C645" s="2020" t="s">
        <v>3269</v>
      </c>
      <c r="D645" s="2021" t="s">
        <v>3269</v>
      </c>
      <c r="E645" s="2078" t="s">
        <v>3269</v>
      </c>
      <c r="F645" s="2020" t="s">
        <v>3269</v>
      </c>
      <c r="G645" s="2021" t="s">
        <v>3269</v>
      </c>
      <c r="H645" s="2078" t="s">
        <v>3269</v>
      </c>
      <c r="I645" s="2020" t="s">
        <v>3269</v>
      </c>
      <c r="J645" s="2021" t="s">
        <v>3269</v>
      </c>
      <c r="K645" s="2078" t="s">
        <v>3269</v>
      </c>
      <c r="L645" s="2020">
        <v>0.35184014350619752</v>
      </c>
      <c r="M645" s="2021">
        <v>680.11</v>
      </c>
      <c r="N645" s="2078">
        <v>239.29</v>
      </c>
    </row>
    <row r="646" spans="1:14">
      <c r="A646" s="2249" t="s">
        <v>2053</v>
      </c>
      <c r="B646" s="2077" t="s">
        <v>3209</v>
      </c>
      <c r="C646" s="2020" t="s">
        <v>3269</v>
      </c>
      <c r="D646" s="2021" t="s">
        <v>3269</v>
      </c>
      <c r="E646" s="2078" t="s">
        <v>3269</v>
      </c>
      <c r="F646" s="2020" t="s">
        <v>3269</v>
      </c>
      <c r="G646" s="2021" t="s">
        <v>3269</v>
      </c>
      <c r="H646" s="2078" t="s">
        <v>3269</v>
      </c>
      <c r="I646" s="2020" t="s">
        <v>3269</v>
      </c>
      <c r="J646" s="2021" t="s">
        <v>3269</v>
      </c>
      <c r="K646" s="2078" t="s">
        <v>3269</v>
      </c>
      <c r="L646" s="2020">
        <v>0.20363511631800521</v>
      </c>
      <c r="M646" s="2021">
        <v>4897.78</v>
      </c>
      <c r="N646" s="2078">
        <v>997.35999999999967</v>
      </c>
    </row>
    <row r="647" spans="1:14">
      <c r="A647" s="2248" t="s">
        <v>1865</v>
      </c>
      <c r="B647" s="2073" t="s">
        <v>5191</v>
      </c>
      <c r="C647" s="2074" t="s">
        <v>3269</v>
      </c>
      <c r="D647" s="2075" t="s">
        <v>3269</v>
      </c>
      <c r="E647" s="2076" t="s">
        <v>3269</v>
      </c>
      <c r="F647" s="2074">
        <v>0.43474139013669522</v>
      </c>
      <c r="G647" s="2075">
        <v>8281.2000000000007</v>
      </c>
      <c r="H647" s="2076">
        <v>3600.1804000000002</v>
      </c>
      <c r="I647" s="2074">
        <v>0.41550232134156179</v>
      </c>
      <c r="J647" s="2075">
        <v>35587.18</v>
      </c>
      <c r="K647" s="2076">
        <v>14786.555899999999</v>
      </c>
      <c r="L647" s="2074">
        <v>0.44794656878010652</v>
      </c>
      <c r="M647" s="2075">
        <v>-7546.15</v>
      </c>
      <c r="N647" s="2076">
        <v>-3380.2720000000008</v>
      </c>
    </row>
    <row r="648" spans="1:14">
      <c r="A648" s="2249" t="s">
        <v>1865</v>
      </c>
      <c r="B648" s="2077" t="s">
        <v>3480</v>
      </c>
      <c r="C648" s="2020" t="s">
        <v>3269</v>
      </c>
      <c r="D648" s="2021" t="s">
        <v>3269</v>
      </c>
      <c r="E648" s="2078" t="s">
        <v>3269</v>
      </c>
      <c r="F648" s="2020">
        <v>0.43474139013669522</v>
      </c>
      <c r="G648" s="2021">
        <v>8281.2000000000007</v>
      </c>
      <c r="H648" s="2078">
        <v>3600.1804000000002</v>
      </c>
      <c r="I648" s="2020">
        <v>0.12007329942015831</v>
      </c>
      <c r="J648" s="2021">
        <v>5706.73</v>
      </c>
      <c r="K648" s="2078">
        <v>685.22589999999991</v>
      </c>
      <c r="L648" s="2020">
        <v>0.30486509325768102</v>
      </c>
      <c r="M648" s="2021">
        <v>-994.02</v>
      </c>
      <c r="N648" s="2078">
        <v>-303.04199999999997</v>
      </c>
    </row>
    <row r="649" spans="1:14">
      <c r="A649" s="2249" t="s">
        <v>1865</v>
      </c>
      <c r="B649" s="2077" t="s">
        <v>3499</v>
      </c>
      <c r="C649" s="2020" t="s">
        <v>3269</v>
      </c>
      <c r="D649" s="2021" t="s">
        <v>3269</v>
      </c>
      <c r="E649" s="2078" t="s">
        <v>3269</v>
      </c>
      <c r="F649" s="2020" t="s">
        <v>3269</v>
      </c>
      <c r="G649" s="2021" t="s">
        <v>3269</v>
      </c>
      <c r="H649" s="2078" t="s">
        <v>3269</v>
      </c>
      <c r="I649" s="2020">
        <v>1</v>
      </c>
      <c r="J649" s="2021">
        <v>1661.54</v>
      </c>
      <c r="K649" s="2078">
        <v>1661.54</v>
      </c>
      <c r="L649" s="2020" t="s">
        <v>3269</v>
      </c>
      <c r="M649" s="2021" t="s">
        <v>3269</v>
      </c>
      <c r="N649" s="2078" t="s">
        <v>3269</v>
      </c>
    </row>
    <row r="650" spans="1:14">
      <c r="A650" s="2249" t="s">
        <v>1865</v>
      </c>
      <c r="B650" s="2077" t="s">
        <v>3193</v>
      </c>
      <c r="C650" s="2020" t="s">
        <v>3269</v>
      </c>
      <c r="D650" s="2021" t="s">
        <v>3269</v>
      </c>
      <c r="E650" s="2078" t="s">
        <v>3269</v>
      </c>
      <c r="F650" s="2020" t="s">
        <v>3269</v>
      </c>
      <c r="G650" s="2021" t="s">
        <v>3269</v>
      </c>
      <c r="H650" s="2078" t="s">
        <v>3269</v>
      </c>
      <c r="I650" s="2020">
        <v>0.32904698396268361</v>
      </c>
      <c r="J650" s="2021">
        <v>1507.11</v>
      </c>
      <c r="K650" s="2078">
        <v>495.91</v>
      </c>
      <c r="L650" s="2020" t="s">
        <v>3269</v>
      </c>
      <c r="M650" s="2021" t="s">
        <v>3269</v>
      </c>
      <c r="N650" s="2078" t="s">
        <v>3269</v>
      </c>
    </row>
    <row r="651" spans="1:14">
      <c r="A651" s="2249" t="s">
        <v>1865</v>
      </c>
      <c r="B651" s="2077" t="s">
        <v>3202</v>
      </c>
      <c r="C651" s="2020" t="s">
        <v>3269</v>
      </c>
      <c r="D651" s="2021" t="s">
        <v>3269</v>
      </c>
      <c r="E651" s="2078" t="s">
        <v>3269</v>
      </c>
      <c r="F651" s="2020" t="s">
        <v>3269</v>
      </c>
      <c r="G651" s="2021" t="s">
        <v>3269</v>
      </c>
      <c r="H651" s="2078" t="s">
        <v>3269</v>
      </c>
      <c r="I651" s="2020">
        <v>0.44713871772025848</v>
      </c>
      <c r="J651" s="2021">
        <v>26711.8</v>
      </c>
      <c r="K651" s="2078">
        <v>11943.88</v>
      </c>
      <c r="L651" s="2020">
        <v>0.46965337989325617</v>
      </c>
      <c r="M651" s="2021">
        <v>-6552.13</v>
      </c>
      <c r="N651" s="2078">
        <v>-3077.23</v>
      </c>
    </row>
    <row r="652" spans="1:14">
      <c r="A652" s="2248" t="s">
        <v>1621</v>
      </c>
      <c r="B652" s="2073" t="s">
        <v>5191</v>
      </c>
      <c r="C652" s="2074" t="s">
        <v>3269</v>
      </c>
      <c r="D652" s="2075" t="s">
        <v>3269</v>
      </c>
      <c r="E652" s="2076" t="s">
        <v>3269</v>
      </c>
      <c r="F652" s="2074" t="s">
        <v>3269</v>
      </c>
      <c r="G652" s="2075" t="s">
        <v>3269</v>
      </c>
      <c r="H652" s="2076" t="s">
        <v>3269</v>
      </c>
      <c r="I652" s="2074">
        <v>0.33720164708478401</v>
      </c>
      <c r="J652" s="2075">
        <v>12417.09</v>
      </c>
      <c r="K652" s="2076">
        <v>4187.0632000000014</v>
      </c>
      <c r="L652" s="2074" t="s">
        <v>3269</v>
      </c>
      <c r="M652" s="2075" t="s">
        <v>3269</v>
      </c>
      <c r="N652" s="2076" t="s">
        <v>3269</v>
      </c>
    </row>
    <row r="653" spans="1:14">
      <c r="A653" s="2249" t="s">
        <v>1621</v>
      </c>
      <c r="B653" s="2077" t="s">
        <v>3195</v>
      </c>
      <c r="C653" s="2020" t="s">
        <v>3269</v>
      </c>
      <c r="D653" s="2021" t="s">
        <v>3269</v>
      </c>
      <c r="E653" s="2078" t="s">
        <v>3269</v>
      </c>
      <c r="F653" s="2020" t="s">
        <v>3269</v>
      </c>
      <c r="G653" s="2021" t="s">
        <v>3269</v>
      </c>
      <c r="H653" s="2078" t="s">
        <v>3269</v>
      </c>
      <c r="I653" s="2020">
        <v>0.33720164708478401</v>
      </c>
      <c r="J653" s="2021">
        <v>12417.09</v>
      </c>
      <c r="K653" s="2078">
        <v>4187.0632000000014</v>
      </c>
      <c r="L653" s="2020" t="s">
        <v>3269</v>
      </c>
      <c r="M653" s="2021" t="s">
        <v>3269</v>
      </c>
      <c r="N653" s="2078" t="s">
        <v>3269</v>
      </c>
    </row>
    <row r="654" spans="1:14">
      <c r="A654" s="2248" t="s">
        <v>1649</v>
      </c>
      <c r="B654" s="2073" t="s">
        <v>5191</v>
      </c>
      <c r="C654" s="2074">
        <v>0.29273355024512498</v>
      </c>
      <c r="D654" s="2075">
        <v>6823.0499999999984</v>
      </c>
      <c r="E654" s="2076">
        <v>1997.33565</v>
      </c>
      <c r="F654" s="2074">
        <v>0.28986458743391319</v>
      </c>
      <c r="G654" s="2075">
        <v>8027.32</v>
      </c>
      <c r="H654" s="2076">
        <v>2326.8357999999998</v>
      </c>
      <c r="I654" s="2074">
        <v>0.2281369487584087</v>
      </c>
      <c r="J654" s="2075">
        <v>6020.5</v>
      </c>
      <c r="K654" s="2076">
        <v>1373.498499999999</v>
      </c>
      <c r="L654" s="2074">
        <v>0.24995150811722641</v>
      </c>
      <c r="M654" s="2075">
        <v>4066.66</v>
      </c>
      <c r="N654" s="2076">
        <v>1016.4678</v>
      </c>
    </row>
    <row r="655" spans="1:14">
      <c r="A655" s="2249" t="s">
        <v>1649</v>
      </c>
      <c r="B655" s="2077" t="s">
        <v>3480</v>
      </c>
      <c r="C655" s="2020" t="s">
        <v>3269</v>
      </c>
      <c r="D655" s="2021" t="s">
        <v>3269</v>
      </c>
      <c r="E655" s="2078" t="s">
        <v>3269</v>
      </c>
      <c r="F655" s="2020" t="s">
        <v>3269</v>
      </c>
      <c r="G655" s="2021" t="s">
        <v>3269</v>
      </c>
      <c r="H655" s="2078" t="s">
        <v>3269</v>
      </c>
      <c r="I655" s="2020" t="s">
        <v>3269</v>
      </c>
      <c r="J655" s="2021" t="s">
        <v>3269</v>
      </c>
      <c r="K655" s="2078" t="s">
        <v>3269</v>
      </c>
      <c r="L655" s="2020">
        <v>-5.4437980859448768E-3</v>
      </c>
      <c r="M655" s="2021">
        <v>53.29</v>
      </c>
      <c r="N655" s="2078">
        <v>-0.29010000000000252</v>
      </c>
    </row>
    <row r="656" spans="1:14">
      <c r="A656" s="2249" t="s">
        <v>1649</v>
      </c>
      <c r="B656" s="2077" t="s">
        <v>3195</v>
      </c>
      <c r="C656" s="2020">
        <v>0.29273355024512498</v>
      </c>
      <c r="D656" s="2021">
        <v>6823.0499999999984</v>
      </c>
      <c r="E656" s="2078">
        <v>1997.33565</v>
      </c>
      <c r="F656" s="2020">
        <v>0.28986458743391319</v>
      </c>
      <c r="G656" s="2021">
        <v>8027.32</v>
      </c>
      <c r="H656" s="2078">
        <v>2326.8357999999998</v>
      </c>
      <c r="I656" s="2020">
        <v>0.2281369487584087</v>
      </c>
      <c r="J656" s="2021">
        <v>6020.5</v>
      </c>
      <c r="K656" s="2078">
        <v>1373.498499999999</v>
      </c>
      <c r="L656" s="2020">
        <v>0.25334267710178732</v>
      </c>
      <c r="M656" s="2021">
        <v>4013.37</v>
      </c>
      <c r="N656" s="2078">
        <v>1016.7578999999999</v>
      </c>
    </row>
    <row r="657" spans="1:14">
      <c r="A657" s="2248" t="s">
        <v>1697</v>
      </c>
      <c r="B657" s="2073" t="s">
        <v>5191</v>
      </c>
      <c r="C657" s="2074">
        <v>0.98091701351365812</v>
      </c>
      <c r="D657" s="2075">
        <v>1869.22</v>
      </c>
      <c r="E657" s="2076">
        <v>1833.5497</v>
      </c>
      <c r="F657" s="2074">
        <v>0.33164687926505332</v>
      </c>
      <c r="G657" s="2075">
        <v>8176.92</v>
      </c>
      <c r="H657" s="2076">
        <v>2711.85</v>
      </c>
      <c r="I657" s="2074">
        <v>0.21368878033472791</v>
      </c>
      <c r="J657" s="2075">
        <v>47800</v>
      </c>
      <c r="K657" s="2076">
        <v>10214.323700000001</v>
      </c>
      <c r="L657" s="2074">
        <v>13.668068776424279</v>
      </c>
      <c r="M657" s="2075">
        <v>477.78000000000043</v>
      </c>
      <c r="N657" s="2076">
        <v>6530.3298999999997</v>
      </c>
    </row>
    <row r="658" spans="1:14">
      <c r="A658" s="2249" t="s">
        <v>1697</v>
      </c>
      <c r="B658" s="2077" t="s">
        <v>3480</v>
      </c>
      <c r="C658" s="2020">
        <v>0.56623891283220495</v>
      </c>
      <c r="D658" s="2021">
        <v>2438.63</v>
      </c>
      <c r="E658" s="2078">
        <v>1380.8471999999999</v>
      </c>
      <c r="F658" s="2020" t="s">
        <v>3269</v>
      </c>
      <c r="G658" s="2021" t="s">
        <v>3269</v>
      </c>
      <c r="H658" s="2078" t="s">
        <v>3269</v>
      </c>
      <c r="I658" s="2020">
        <v>0.59411017153584</v>
      </c>
      <c r="J658" s="2021">
        <v>4559.9799999999996</v>
      </c>
      <c r="K658" s="2078">
        <v>2709.1305000000002</v>
      </c>
      <c r="L658" s="2020">
        <v>0.59252305437426955</v>
      </c>
      <c r="M658" s="2021">
        <v>3670.67</v>
      </c>
      <c r="N658" s="2078">
        <v>2174.9566</v>
      </c>
    </row>
    <row r="659" spans="1:14">
      <c r="A659" s="2249" t="s">
        <v>1697</v>
      </c>
      <c r="B659" s="2077" t="s">
        <v>3481</v>
      </c>
      <c r="C659" s="2020">
        <v>-0.49600061334151108</v>
      </c>
      <c r="D659" s="2021">
        <v>-2249.9699999999998</v>
      </c>
      <c r="E659" s="2078">
        <v>1115.9865</v>
      </c>
      <c r="F659" s="2020" t="s">
        <v>3269</v>
      </c>
      <c r="G659" s="2021" t="s">
        <v>3269</v>
      </c>
      <c r="H659" s="2078" t="s">
        <v>3269</v>
      </c>
      <c r="I659" s="2020">
        <v>-0.6192209974033247</v>
      </c>
      <c r="J659" s="2021">
        <v>2999.99</v>
      </c>
      <c r="K659" s="2078">
        <v>-1857.6568</v>
      </c>
      <c r="L659" s="2020">
        <v>-0.64193895918612232</v>
      </c>
      <c r="M659" s="2021">
        <v>-5249.93</v>
      </c>
      <c r="N659" s="2078">
        <v>3370.134599999999</v>
      </c>
    </row>
    <row r="660" spans="1:14">
      <c r="A660" s="2249" t="s">
        <v>1697</v>
      </c>
      <c r="B660" s="2077" t="s">
        <v>3483</v>
      </c>
      <c r="C660" s="2020">
        <v>0.1054252684633315</v>
      </c>
      <c r="D660" s="2021">
        <v>2749.91</v>
      </c>
      <c r="E660" s="2078">
        <v>289.90999999999991</v>
      </c>
      <c r="F660" s="2020" t="s">
        <v>3269</v>
      </c>
      <c r="G660" s="2021" t="s">
        <v>3269</v>
      </c>
      <c r="H660" s="2078" t="s">
        <v>3269</v>
      </c>
      <c r="I660" s="2020">
        <v>9.8190016454395901E-2</v>
      </c>
      <c r="J660" s="2021">
        <v>5500.05</v>
      </c>
      <c r="K660" s="2078">
        <v>540.05000000000018</v>
      </c>
      <c r="L660" s="2020">
        <v>0.2456511333410081</v>
      </c>
      <c r="M660" s="2021">
        <v>1650.43</v>
      </c>
      <c r="N660" s="2078">
        <v>405.43000000000012</v>
      </c>
    </row>
    <row r="661" spans="1:14">
      <c r="A661" s="2249" t="s">
        <v>1697</v>
      </c>
      <c r="B661" s="2077" t="s">
        <v>3502</v>
      </c>
      <c r="C661" s="2020">
        <v>0.89137700472249493</v>
      </c>
      <c r="D661" s="2021">
        <v>-1069.349999999999</v>
      </c>
      <c r="E661" s="2078">
        <v>-953.19399999999951</v>
      </c>
      <c r="F661" s="2020">
        <v>0.33164687926505332</v>
      </c>
      <c r="G661" s="2021">
        <v>8176.92</v>
      </c>
      <c r="H661" s="2078">
        <v>2711.85</v>
      </c>
      <c r="I661" s="2020">
        <v>0.25396675530613427</v>
      </c>
      <c r="J661" s="2021">
        <v>34739.980000000003</v>
      </c>
      <c r="K661" s="2078">
        <v>8822.7999999999993</v>
      </c>
      <c r="L661" s="2020">
        <v>1.425957797397998</v>
      </c>
      <c r="M661" s="2021">
        <v>406.61000000000013</v>
      </c>
      <c r="N661" s="2078">
        <v>579.80870000000004</v>
      </c>
    </row>
    <row r="662" spans="1:14">
      <c r="A662" s="2248" t="s">
        <v>2327</v>
      </c>
      <c r="B662" s="2073" t="s">
        <v>5191</v>
      </c>
      <c r="C662" s="2074" t="s">
        <v>3269</v>
      </c>
      <c r="D662" s="2075" t="s">
        <v>3269</v>
      </c>
      <c r="E662" s="2076" t="s">
        <v>3269</v>
      </c>
      <c r="F662" s="2074" t="s">
        <v>3269</v>
      </c>
      <c r="G662" s="2075" t="s">
        <v>3269</v>
      </c>
      <c r="H662" s="2076" t="s">
        <v>3269</v>
      </c>
      <c r="I662" s="2074">
        <v>0.33270075908909308</v>
      </c>
      <c r="J662" s="2075">
        <v>350.42</v>
      </c>
      <c r="K662" s="2076">
        <v>116.58499999999999</v>
      </c>
      <c r="L662" s="2074" t="s">
        <v>3269</v>
      </c>
      <c r="M662" s="2075" t="s">
        <v>3269</v>
      </c>
      <c r="N662" s="2076" t="s">
        <v>3269</v>
      </c>
    </row>
    <row r="663" spans="1:14">
      <c r="A663" s="2249" t="s">
        <v>2327</v>
      </c>
      <c r="B663" s="2077" t="s">
        <v>3195</v>
      </c>
      <c r="C663" s="2020" t="s">
        <v>3269</v>
      </c>
      <c r="D663" s="2021" t="s">
        <v>3269</v>
      </c>
      <c r="E663" s="2078" t="s">
        <v>3269</v>
      </c>
      <c r="F663" s="2020" t="s">
        <v>3269</v>
      </c>
      <c r="G663" s="2021" t="s">
        <v>3269</v>
      </c>
      <c r="H663" s="2078" t="s">
        <v>3269</v>
      </c>
      <c r="I663" s="2020">
        <v>0.33270075908909308</v>
      </c>
      <c r="J663" s="2021">
        <v>350.42</v>
      </c>
      <c r="K663" s="2078">
        <v>116.58499999999999</v>
      </c>
      <c r="L663" s="2020" t="s">
        <v>3269</v>
      </c>
      <c r="M663" s="2021" t="s">
        <v>3269</v>
      </c>
      <c r="N663" s="2078" t="s">
        <v>3269</v>
      </c>
    </row>
    <row r="664" spans="1:14">
      <c r="A664" s="2248" t="s">
        <v>1149</v>
      </c>
      <c r="B664" s="2073" t="s">
        <v>5191</v>
      </c>
      <c r="C664" s="2074">
        <v>0.26058613269197861</v>
      </c>
      <c r="D664" s="2075">
        <v>56330.76</v>
      </c>
      <c r="E664" s="2076">
        <v>14679.0149</v>
      </c>
      <c r="F664" s="2074">
        <v>0.18112928301886799</v>
      </c>
      <c r="G664" s="2075">
        <v>37100</v>
      </c>
      <c r="H664" s="2076">
        <v>6719.8964000000042</v>
      </c>
      <c r="I664" s="2074">
        <v>0.26626754205121189</v>
      </c>
      <c r="J664" s="2075">
        <v>19814.53</v>
      </c>
      <c r="K664" s="2076">
        <v>5275.9661999999998</v>
      </c>
      <c r="L664" s="2074">
        <v>0.2511701684038859</v>
      </c>
      <c r="M664" s="2075">
        <v>22589.74</v>
      </c>
      <c r="N664" s="2076">
        <v>5673.8687999999966</v>
      </c>
    </row>
    <row r="665" spans="1:14">
      <c r="A665" s="2249" t="s">
        <v>1149</v>
      </c>
      <c r="B665" s="2077" t="s">
        <v>3480</v>
      </c>
      <c r="C665" s="2020">
        <v>0.59866721035730663</v>
      </c>
      <c r="D665" s="2021">
        <v>980.95</v>
      </c>
      <c r="E665" s="2078">
        <v>587.26260000000002</v>
      </c>
      <c r="F665" s="2020" t="s">
        <v>3269</v>
      </c>
      <c r="G665" s="2021" t="s">
        <v>3269</v>
      </c>
      <c r="H665" s="2078" t="s">
        <v>3269</v>
      </c>
      <c r="I665" s="2020">
        <v>0.51570524905497872</v>
      </c>
      <c r="J665" s="2021">
        <v>1044.95</v>
      </c>
      <c r="K665" s="2078">
        <v>538.88620000000003</v>
      </c>
      <c r="L665" s="2020">
        <v>0.4972924590132563</v>
      </c>
      <c r="M665" s="2021">
        <v>2090.31</v>
      </c>
      <c r="N665" s="2078">
        <v>1039.4954</v>
      </c>
    </row>
    <row r="666" spans="1:14">
      <c r="A666" s="2249" t="s">
        <v>1149</v>
      </c>
      <c r="B666" s="2077" t="s">
        <v>3481</v>
      </c>
      <c r="C666" s="2020">
        <v>-0.48425500242178099</v>
      </c>
      <c r="D666" s="2021">
        <v>-2250.41</v>
      </c>
      <c r="E666" s="2078">
        <v>1089.7723000000001</v>
      </c>
      <c r="F666" s="2020">
        <v>-0.50170826666666657</v>
      </c>
      <c r="G666" s="2021">
        <v>2250</v>
      </c>
      <c r="H666" s="2078">
        <v>-1128.8435999999999</v>
      </c>
      <c r="I666" s="2020" t="s">
        <v>3269</v>
      </c>
      <c r="J666" s="2021" t="s">
        <v>3269</v>
      </c>
      <c r="K666" s="2078" t="s">
        <v>3269</v>
      </c>
      <c r="L666" s="2020">
        <v>-0.64160333802873215</v>
      </c>
      <c r="M666" s="2021">
        <v>-2250.4299999999998</v>
      </c>
      <c r="N666" s="2078">
        <v>1443.8833999999999</v>
      </c>
    </row>
    <row r="667" spans="1:14">
      <c r="A667" s="2249" t="s">
        <v>1149</v>
      </c>
      <c r="B667" s="2077" t="s">
        <v>3502</v>
      </c>
      <c r="C667" s="2020">
        <v>0.22572795728905201</v>
      </c>
      <c r="D667" s="2021">
        <v>57600.22</v>
      </c>
      <c r="E667" s="2078">
        <v>13001.98</v>
      </c>
      <c r="F667" s="2020">
        <v>0.22521492109038749</v>
      </c>
      <c r="G667" s="2021">
        <v>34850</v>
      </c>
      <c r="H667" s="2078">
        <v>7848.7400000000034</v>
      </c>
      <c r="I667" s="2020">
        <v>0.25238071389983152</v>
      </c>
      <c r="J667" s="2021">
        <v>18769.580000000002</v>
      </c>
      <c r="K667" s="2078">
        <v>4737.08</v>
      </c>
      <c r="L667" s="2020">
        <v>0.14024218171012909</v>
      </c>
      <c r="M667" s="2021">
        <v>22749.86</v>
      </c>
      <c r="N667" s="2078">
        <v>3190.489999999998</v>
      </c>
    </row>
    <row r="668" spans="1:14">
      <c r="A668" s="2248" t="s">
        <v>1185</v>
      </c>
      <c r="B668" s="2073" t="s">
        <v>5191</v>
      </c>
      <c r="C668" s="2074">
        <v>8.193971249387802E-2</v>
      </c>
      <c r="D668" s="2075">
        <v>10903.42</v>
      </c>
      <c r="E668" s="2076">
        <v>893.42309999999941</v>
      </c>
      <c r="F668" s="2074">
        <v>0.1092135160576708</v>
      </c>
      <c r="G668" s="2075">
        <v>8466.67</v>
      </c>
      <c r="H668" s="2076">
        <v>924.67479999999978</v>
      </c>
      <c r="I668" s="2074" t="s">
        <v>3269</v>
      </c>
      <c r="J668" s="2075" t="s">
        <v>3269</v>
      </c>
      <c r="K668" s="2076" t="s">
        <v>3269</v>
      </c>
      <c r="L668" s="2074" t="s">
        <v>3269</v>
      </c>
      <c r="M668" s="2075" t="s">
        <v>3269</v>
      </c>
      <c r="N668" s="2076" t="s">
        <v>3269</v>
      </c>
    </row>
    <row r="669" spans="1:14">
      <c r="A669" s="2249" t="s">
        <v>1185</v>
      </c>
      <c r="B669" s="2077" t="s">
        <v>3480</v>
      </c>
      <c r="C669" s="2020">
        <v>0.15674888002354401</v>
      </c>
      <c r="D669" s="2021">
        <v>1223.24</v>
      </c>
      <c r="E669" s="2078">
        <v>191.7415</v>
      </c>
      <c r="F669" s="2020">
        <v>0.26178729428419739</v>
      </c>
      <c r="G669" s="2021">
        <v>1186.71</v>
      </c>
      <c r="H669" s="2078">
        <v>310.66559999999998</v>
      </c>
      <c r="I669" s="2020" t="s">
        <v>3269</v>
      </c>
      <c r="J669" s="2021" t="s">
        <v>3269</v>
      </c>
      <c r="K669" s="2078" t="s">
        <v>3269</v>
      </c>
      <c r="L669" s="2020" t="s">
        <v>3269</v>
      </c>
      <c r="M669" s="2021" t="s">
        <v>3269</v>
      </c>
      <c r="N669" s="2078" t="s">
        <v>3269</v>
      </c>
    </row>
    <row r="670" spans="1:14">
      <c r="A670" s="2249" t="s">
        <v>1185</v>
      </c>
      <c r="B670" s="2077" t="s">
        <v>3481</v>
      </c>
      <c r="C670" s="2020">
        <v>3.6456566439379251E-2</v>
      </c>
      <c r="D670" s="2021">
        <v>1600.03</v>
      </c>
      <c r="E670" s="2078">
        <v>58.331599999999973</v>
      </c>
      <c r="F670" s="2020">
        <v>3.6438500000000013E-2</v>
      </c>
      <c r="G670" s="2021">
        <v>-800</v>
      </c>
      <c r="H670" s="2078">
        <v>-29.150800000000011</v>
      </c>
      <c r="I670" s="2020" t="s">
        <v>3269</v>
      </c>
      <c r="J670" s="2021" t="s">
        <v>3269</v>
      </c>
      <c r="K670" s="2078" t="s">
        <v>3269</v>
      </c>
      <c r="L670" s="2020" t="s">
        <v>3269</v>
      </c>
      <c r="M670" s="2021" t="s">
        <v>3269</v>
      </c>
      <c r="N670" s="2078" t="s">
        <v>3269</v>
      </c>
    </row>
    <row r="671" spans="1:14">
      <c r="A671" s="2249" t="s">
        <v>1185</v>
      </c>
      <c r="B671" s="2077" t="s">
        <v>3209</v>
      </c>
      <c r="C671" s="2020">
        <v>7.9621046638985601E-2</v>
      </c>
      <c r="D671" s="2021">
        <v>8080.15</v>
      </c>
      <c r="E671" s="2078">
        <v>643.34999999999945</v>
      </c>
      <c r="F671" s="2020">
        <v>7.9599403957445317E-2</v>
      </c>
      <c r="G671" s="2021">
        <v>8079.96</v>
      </c>
      <c r="H671" s="2078">
        <v>643.15999999999985</v>
      </c>
      <c r="I671" s="2020" t="s">
        <v>3269</v>
      </c>
      <c r="J671" s="2021" t="s">
        <v>3269</v>
      </c>
      <c r="K671" s="2078" t="s">
        <v>3269</v>
      </c>
      <c r="L671" s="2020" t="s">
        <v>3269</v>
      </c>
      <c r="M671" s="2021" t="s">
        <v>3269</v>
      </c>
      <c r="N671" s="2078" t="s">
        <v>3269</v>
      </c>
    </row>
    <row r="672" spans="1:14">
      <c r="A672" s="2248" t="s">
        <v>2251</v>
      </c>
      <c r="B672" s="2073" t="s">
        <v>5191</v>
      </c>
      <c r="C672" s="2074" t="s">
        <v>3269</v>
      </c>
      <c r="D672" s="2075" t="s">
        <v>3269</v>
      </c>
      <c r="E672" s="2076" t="s">
        <v>3269</v>
      </c>
      <c r="F672" s="2074">
        <v>0.29672440689762758</v>
      </c>
      <c r="G672" s="2075">
        <v>1666.66</v>
      </c>
      <c r="H672" s="2076">
        <v>494.53870000000012</v>
      </c>
      <c r="I672" s="2074">
        <v>0.52213383748305631</v>
      </c>
      <c r="J672" s="2075">
        <v>280.33999999999997</v>
      </c>
      <c r="K672" s="2076">
        <v>146.375</v>
      </c>
      <c r="L672" s="2074" t="s">
        <v>3269</v>
      </c>
      <c r="M672" s="2075" t="s">
        <v>3269</v>
      </c>
      <c r="N672" s="2076" t="s">
        <v>3269</v>
      </c>
    </row>
    <row r="673" spans="1:14">
      <c r="A673" s="2249" t="s">
        <v>2251</v>
      </c>
      <c r="B673" s="2077" t="s">
        <v>3480</v>
      </c>
      <c r="C673" s="2020" t="s">
        <v>3269</v>
      </c>
      <c r="D673" s="2021" t="s">
        <v>3269</v>
      </c>
      <c r="E673" s="2078" t="s">
        <v>3269</v>
      </c>
      <c r="F673" s="2020">
        <v>0.26650199850625</v>
      </c>
      <c r="G673" s="2021">
        <v>1218.4100000000001</v>
      </c>
      <c r="H673" s="2078">
        <v>324.70870000000008</v>
      </c>
      <c r="I673" s="2020" t="s">
        <v>3269</v>
      </c>
      <c r="J673" s="2021" t="s">
        <v>3269</v>
      </c>
      <c r="K673" s="2078" t="s">
        <v>3269</v>
      </c>
      <c r="L673" s="2020" t="s">
        <v>3269</v>
      </c>
      <c r="M673" s="2021" t="s">
        <v>3269</v>
      </c>
      <c r="N673" s="2078" t="s">
        <v>3269</v>
      </c>
    </row>
    <row r="674" spans="1:14">
      <c r="A674" s="2249" t="s">
        <v>2251</v>
      </c>
      <c r="B674" s="2077" t="s">
        <v>3193</v>
      </c>
      <c r="C674" s="2020" t="s">
        <v>3269</v>
      </c>
      <c r="D674" s="2021" t="s">
        <v>3269</v>
      </c>
      <c r="E674" s="2078" t="s">
        <v>3269</v>
      </c>
      <c r="F674" s="2020">
        <v>0.43206628225941901</v>
      </c>
      <c r="G674" s="2021">
        <v>357.26</v>
      </c>
      <c r="H674" s="2078">
        <v>154.36000000000001</v>
      </c>
      <c r="I674" s="2020" t="s">
        <v>3269</v>
      </c>
      <c r="J674" s="2021" t="s">
        <v>3269</v>
      </c>
      <c r="K674" s="2078" t="s">
        <v>3269</v>
      </c>
      <c r="L674" s="2020" t="s">
        <v>3269</v>
      </c>
      <c r="M674" s="2021" t="s">
        <v>3269</v>
      </c>
      <c r="N674" s="2078" t="s">
        <v>3269</v>
      </c>
    </row>
    <row r="675" spans="1:14">
      <c r="A675" s="2249" t="s">
        <v>2251</v>
      </c>
      <c r="B675" s="2077" t="s">
        <v>3194</v>
      </c>
      <c r="C675" s="2020" t="s">
        <v>3269</v>
      </c>
      <c r="D675" s="2021" t="s">
        <v>3269</v>
      </c>
      <c r="E675" s="2078" t="s">
        <v>3269</v>
      </c>
      <c r="F675" s="2020" t="s">
        <v>3269</v>
      </c>
      <c r="G675" s="2021" t="s">
        <v>3269</v>
      </c>
      <c r="H675" s="2078" t="s">
        <v>3269</v>
      </c>
      <c r="I675" s="2020">
        <v>0.52213383748305631</v>
      </c>
      <c r="J675" s="2021">
        <v>280.33999999999997</v>
      </c>
      <c r="K675" s="2078">
        <v>146.375</v>
      </c>
      <c r="L675" s="2020" t="s">
        <v>3269</v>
      </c>
      <c r="M675" s="2021" t="s">
        <v>3269</v>
      </c>
      <c r="N675" s="2078" t="s">
        <v>3269</v>
      </c>
    </row>
    <row r="676" spans="1:14">
      <c r="A676" s="2249" t="s">
        <v>2251</v>
      </c>
      <c r="B676" s="2077" t="s">
        <v>3209</v>
      </c>
      <c r="C676" s="2020" t="s">
        <v>3269</v>
      </c>
      <c r="D676" s="2021" t="s">
        <v>3269</v>
      </c>
      <c r="E676" s="2078" t="s">
        <v>3269</v>
      </c>
      <c r="F676" s="2020">
        <v>0.1700186833717991</v>
      </c>
      <c r="G676" s="2021">
        <v>90.99</v>
      </c>
      <c r="H676" s="2078">
        <v>15.47</v>
      </c>
      <c r="I676" s="2020" t="s">
        <v>3269</v>
      </c>
      <c r="J676" s="2021" t="s">
        <v>3269</v>
      </c>
      <c r="K676" s="2078" t="s">
        <v>3269</v>
      </c>
      <c r="L676" s="2020" t="s">
        <v>3269</v>
      </c>
      <c r="M676" s="2021" t="s">
        <v>3269</v>
      </c>
      <c r="N676" s="2078" t="s">
        <v>3269</v>
      </c>
    </row>
    <row r="677" spans="1:14">
      <c r="A677" s="2248" t="s">
        <v>2777</v>
      </c>
      <c r="B677" s="2073" t="s">
        <v>5191</v>
      </c>
      <c r="C677" s="2074" t="s">
        <v>3269</v>
      </c>
      <c r="D677" s="2075" t="s">
        <v>3269</v>
      </c>
      <c r="E677" s="2076" t="s">
        <v>3269</v>
      </c>
      <c r="F677" s="2074" t="s">
        <v>3269</v>
      </c>
      <c r="G677" s="2075">
        <v>0</v>
      </c>
      <c r="H677" s="2076">
        <v>0</v>
      </c>
      <c r="I677" s="2074">
        <v>0.43785052414274878</v>
      </c>
      <c r="J677" s="2075">
        <v>20383.759999999998</v>
      </c>
      <c r="K677" s="2076">
        <v>8925.0399999999991</v>
      </c>
      <c r="L677" s="2074" t="s">
        <v>3269</v>
      </c>
      <c r="M677" s="2075" t="s">
        <v>3269</v>
      </c>
      <c r="N677" s="2076" t="s">
        <v>3269</v>
      </c>
    </row>
    <row r="678" spans="1:14">
      <c r="A678" s="2249" t="s">
        <v>2777</v>
      </c>
      <c r="B678" s="2077" t="s">
        <v>3480</v>
      </c>
      <c r="C678" s="2020" t="s">
        <v>3269</v>
      </c>
      <c r="D678" s="2021" t="s">
        <v>3269</v>
      </c>
      <c r="E678" s="2078" t="s">
        <v>3269</v>
      </c>
      <c r="F678" s="2020" t="s">
        <v>3269</v>
      </c>
      <c r="G678" s="2021">
        <v>0</v>
      </c>
      <c r="H678" s="2078">
        <v>0</v>
      </c>
      <c r="I678" s="2020" t="s">
        <v>3269</v>
      </c>
      <c r="J678" s="2021" t="s">
        <v>3269</v>
      </c>
      <c r="K678" s="2078" t="s">
        <v>3269</v>
      </c>
      <c r="L678" s="2020" t="s">
        <v>3269</v>
      </c>
      <c r="M678" s="2021" t="s">
        <v>3269</v>
      </c>
      <c r="N678" s="2078" t="s">
        <v>3269</v>
      </c>
    </row>
    <row r="679" spans="1:14">
      <c r="A679" s="2249" t="s">
        <v>2777</v>
      </c>
      <c r="B679" s="2077" t="s">
        <v>3193</v>
      </c>
      <c r="C679" s="2020" t="s">
        <v>3269</v>
      </c>
      <c r="D679" s="2021" t="s">
        <v>3269</v>
      </c>
      <c r="E679" s="2078" t="s">
        <v>3269</v>
      </c>
      <c r="F679" s="2020" t="s">
        <v>3269</v>
      </c>
      <c r="G679" s="2021">
        <v>0</v>
      </c>
      <c r="H679" s="2078">
        <v>0</v>
      </c>
      <c r="I679" s="2020" t="s">
        <v>3269</v>
      </c>
      <c r="J679" s="2021" t="s">
        <v>3269</v>
      </c>
      <c r="K679" s="2078" t="s">
        <v>3269</v>
      </c>
      <c r="L679" s="2020" t="s">
        <v>3269</v>
      </c>
      <c r="M679" s="2021" t="s">
        <v>3269</v>
      </c>
      <c r="N679" s="2078" t="s">
        <v>3269</v>
      </c>
    </row>
    <row r="680" spans="1:14">
      <c r="A680" s="2249" t="s">
        <v>2777</v>
      </c>
      <c r="B680" s="2077" t="s">
        <v>3202</v>
      </c>
      <c r="C680" s="2020" t="s">
        <v>3269</v>
      </c>
      <c r="D680" s="2021" t="s">
        <v>3269</v>
      </c>
      <c r="E680" s="2078" t="s">
        <v>3269</v>
      </c>
      <c r="F680" s="2020" t="s">
        <v>3269</v>
      </c>
      <c r="G680" s="2021" t="s">
        <v>3269</v>
      </c>
      <c r="H680" s="2078" t="s">
        <v>3269</v>
      </c>
      <c r="I680" s="2020">
        <v>0.43785052414274878</v>
      </c>
      <c r="J680" s="2021">
        <v>20383.759999999998</v>
      </c>
      <c r="K680" s="2078">
        <v>8925.0399999999991</v>
      </c>
      <c r="L680" s="2020" t="s">
        <v>3269</v>
      </c>
      <c r="M680" s="2021" t="s">
        <v>3269</v>
      </c>
      <c r="N680" s="2078" t="s">
        <v>3269</v>
      </c>
    </row>
    <row r="681" spans="1:14">
      <c r="A681" s="2248" t="s">
        <v>2779</v>
      </c>
      <c r="B681" s="2073" t="s">
        <v>5191</v>
      </c>
      <c r="C681" s="2074" t="s">
        <v>3269</v>
      </c>
      <c r="D681" s="2075" t="s">
        <v>3269</v>
      </c>
      <c r="E681" s="2076" t="s">
        <v>3269</v>
      </c>
      <c r="F681" s="2074">
        <v>0.14424241702705201</v>
      </c>
      <c r="G681" s="2075">
        <v>3359.83</v>
      </c>
      <c r="H681" s="2076">
        <v>484.63000000000011</v>
      </c>
      <c r="I681" s="2074">
        <v>0.24151089045426291</v>
      </c>
      <c r="J681" s="2075">
        <v>11166.66</v>
      </c>
      <c r="K681" s="2076">
        <v>2696.87</v>
      </c>
      <c r="L681" s="2074" t="s">
        <v>3269</v>
      </c>
      <c r="M681" s="2075" t="s">
        <v>3269</v>
      </c>
      <c r="N681" s="2076" t="s">
        <v>3269</v>
      </c>
    </row>
    <row r="682" spans="1:14">
      <c r="A682" s="2249" t="s">
        <v>2779</v>
      </c>
      <c r="B682" s="2077" t="s">
        <v>3194</v>
      </c>
      <c r="C682" s="2020" t="s">
        <v>3269</v>
      </c>
      <c r="D682" s="2021" t="s">
        <v>3269</v>
      </c>
      <c r="E682" s="2078" t="s">
        <v>3269</v>
      </c>
      <c r="F682" s="2020" t="s">
        <v>3269</v>
      </c>
      <c r="G682" s="2021" t="s">
        <v>3269</v>
      </c>
      <c r="H682" s="2078" t="s">
        <v>3269</v>
      </c>
      <c r="I682" s="2020">
        <v>0.33251949077272269</v>
      </c>
      <c r="J682" s="2021">
        <v>5066.5</v>
      </c>
      <c r="K682" s="2078">
        <v>1684.71</v>
      </c>
      <c r="L682" s="2020" t="s">
        <v>3269</v>
      </c>
      <c r="M682" s="2021" t="s">
        <v>3269</v>
      </c>
      <c r="N682" s="2078" t="s">
        <v>3269</v>
      </c>
    </row>
    <row r="683" spans="1:14">
      <c r="A683" s="2249" t="s">
        <v>2779</v>
      </c>
      <c r="B683" s="2077" t="s">
        <v>3206</v>
      </c>
      <c r="C683" s="2020" t="s">
        <v>3269</v>
      </c>
      <c r="D683" s="2021" t="s">
        <v>3269</v>
      </c>
      <c r="E683" s="2078" t="s">
        <v>3269</v>
      </c>
      <c r="F683" s="2020" t="s">
        <v>3269</v>
      </c>
      <c r="G683" s="2021" t="s">
        <v>3269</v>
      </c>
      <c r="H683" s="2078" t="s">
        <v>3269</v>
      </c>
      <c r="I683" s="2020">
        <v>0.16592351676021611</v>
      </c>
      <c r="J683" s="2021">
        <v>6100.16</v>
      </c>
      <c r="K683" s="2078">
        <v>1012.16</v>
      </c>
      <c r="L683" s="2020" t="s">
        <v>3269</v>
      </c>
      <c r="M683" s="2021" t="s">
        <v>3269</v>
      </c>
      <c r="N683" s="2078" t="s">
        <v>3269</v>
      </c>
    </row>
    <row r="684" spans="1:14">
      <c r="A684" s="2249" t="s">
        <v>2779</v>
      </c>
      <c r="B684" s="2077" t="s">
        <v>3207</v>
      </c>
      <c r="C684" s="2020" t="s">
        <v>3269</v>
      </c>
      <c r="D684" s="2021" t="s">
        <v>3269</v>
      </c>
      <c r="E684" s="2078" t="s">
        <v>3269</v>
      </c>
      <c r="F684" s="2020">
        <v>0.14424241702705201</v>
      </c>
      <c r="G684" s="2021">
        <v>3359.83</v>
      </c>
      <c r="H684" s="2078">
        <v>484.63000000000011</v>
      </c>
      <c r="I684" s="2020" t="s">
        <v>3269</v>
      </c>
      <c r="J684" s="2021" t="s">
        <v>3269</v>
      </c>
      <c r="K684" s="2078" t="s">
        <v>3269</v>
      </c>
      <c r="L684" s="2020" t="s">
        <v>3269</v>
      </c>
      <c r="M684" s="2021" t="s">
        <v>3269</v>
      </c>
      <c r="N684" s="2078" t="s">
        <v>3269</v>
      </c>
    </row>
    <row r="685" spans="1:14">
      <c r="A685" s="2248" t="s">
        <v>1805</v>
      </c>
      <c r="B685" s="2073" t="s">
        <v>5191</v>
      </c>
      <c r="C685" s="2074">
        <v>-2.1120787517237401E-2</v>
      </c>
      <c r="D685" s="2075">
        <v>211407.69</v>
      </c>
      <c r="E685" s="2076">
        <v>-4465.096899999995</v>
      </c>
      <c r="F685" s="2074">
        <v>0.36763617286602368</v>
      </c>
      <c r="G685" s="2075">
        <v>12942.74</v>
      </c>
      <c r="H685" s="2076">
        <v>4758.2194</v>
      </c>
      <c r="I685" s="2074">
        <v>0.50404225694224614</v>
      </c>
      <c r="J685" s="2075">
        <v>233923.93</v>
      </c>
      <c r="K685" s="2076">
        <v>117907.54562999999</v>
      </c>
      <c r="L685" s="2074">
        <v>0.68959428621490959</v>
      </c>
      <c r="M685" s="2075">
        <v>19176.080000000002</v>
      </c>
      <c r="N685" s="2076">
        <v>13223.715200000001</v>
      </c>
    </row>
    <row r="686" spans="1:14">
      <c r="A686" s="2249" t="s">
        <v>1805</v>
      </c>
      <c r="B686" s="2077" t="s">
        <v>3480</v>
      </c>
      <c r="C686" s="2020">
        <v>2.791040305489666E-2</v>
      </c>
      <c r="D686" s="2021">
        <v>30147.01</v>
      </c>
      <c r="E686" s="2078">
        <v>841.41520000000003</v>
      </c>
      <c r="F686" s="2020">
        <v>0.35898702252466769</v>
      </c>
      <c r="G686" s="2021">
        <v>9722.23</v>
      </c>
      <c r="H686" s="2078">
        <v>3490.1543999999999</v>
      </c>
      <c r="I686" s="2020">
        <v>0.18905885830482261</v>
      </c>
      <c r="J686" s="2021">
        <v>141327.04000000001</v>
      </c>
      <c r="K686" s="2078">
        <v>26719.128830000001</v>
      </c>
      <c r="L686" s="2020">
        <v>-1.310299144723551</v>
      </c>
      <c r="M686" s="2021">
        <v>2227.35</v>
      </c>
      <c r="N686" s="2078">
        <v>-2918.4948000000009</v>
      </c>
    </row>
    <row r="687" spans="1:14">
      <c r="A687" s="2249" t="s">
        <v>1805</v>
      </c>
      <c r="B687" s="2077" t="s">
        <v>3481</v>
      </c>
      <c r="C687" s="2020" t="s">
        <v>3269</v>
      </c>
      <c r="D687" s="2021">
        <v>0</v>
      </c>
      <c r="E687" s="2078">
        <v>-9337.8420999999998</v>
      </c>
      <c r="F687" s="2020" t="s">
        <v>3269</v>
      </c>
      <c r="G687" s="2021" t="s">
        <v>3269</v>
      </c>
      <c r="H687" s="2078" t="s">
        <v>3269</v>
      </c>
      <c r="I687" s="2020" t="s">
        <v>3269</v>
      </c>
      <c r="J687" s="2021" t="s">
        <v>3269</v>
      </c>
      <c r="K687" s="2078" t="s">
        <v>3269</v>
      </c>
      <c r="L687" s="2020" t="s">
        <v>3269</v>
      </c>
      <c r="M687" s="2021" t="s">
        <v>3269</v>
      </c>
      <c r="N687" s="2078" t="s">
        <v>3269</v>
      </c>
    </row>
    <row r="688" spans="1:14">
      <c r="A688" s="2249" t="s">
        <v>1805</v>
      </c>
      <c r="B688" s="2077" t="s">
        <v>3499</v>
      </c>
      <c r="C688" s="2020" t="s">
        <v>3269</v>
      </c>
      <c r="D688" s="2021" t="s">
        <v>3269</v>
      </c>
      <c r="E688" s="2078" t="s">
        <v>3269</v>
      </c>
      <c r="F688" s="2020" t="s">
        <v>3269</v>
      </c>
      <c r="G688" s="2021" t="s">
        <v>3269</v>
      </c>
      <c r="H688" s="2078" t="s">
        <v>3269</v>
      </c>
      <c r="I688" s="2020">
        <v>1</v>
      </c>
      <c r="J688" s="2021">
        <v>90211.89</v>
      </c>
      <c r="K688" s="2078">
        <v>90211.89</v>
      </c>
      <c r="L688" s="2020">
        <v>1</v>
      </c>
      <c r="M688" s="2021">
        <v>15917.11</v>
      </c>
      <c r="N688" s="2078">
        <v>15917.11</v>
      </c>
    </row>
    <row r="689" spans="1:14">
      <c r="A689" s="2249" t="s">
        <v>1805</v>
      </c>
      <c r="B689" s="2077" t="s">
        <v>3197</v>
      </c>
      <c r="C689" s="2020" t="s">
        <v>3269</v>
      </c>
      <c r="D689" s="2021" t="s">
        <v>3269</v>
      </c>
      <c r="E689" s="2078" t="s">
        <v>3269</v>
      </c>
      <c r="F689" s="2020" t="s">
        <v>3269</v>
      </c>
      <c r="G689" s="2021" t="s">
        <v>3269</v>
      </c>
      <c r="H689" s="2078" t="s">
        <v>3269</v>
      </c>
      <c r="I689" s="2020">
        <v>0.48593015873015882</v>
      </c>
      <c r="J689" s="2021">
        <v>1575</v>
      </c>
      <c r="K689" s="2078">
        <v>765.34</v>
      </c>
      <c r="L689" s="2020" t="s">
        <v>3269</v>
      </c>
      <c r="M689" s="2021" t="s">
        <v>3269</v>
      </c>
      <c r="N689" s="2078" t="s">
        <v>3269</v>
      </c>
    </row>
    <row r="690" spans="1:14">
      <c r="A690" s="2249" t="s">
        <v>1805</v>
      </c>
      <c r="B690" s="2077" t="s">
        <v>3193</v>
      </c>
      <c r="C690" s="2020" t="s">
        <v>3269</v>
      </c>
      <c r="D690" s="2021" t="s">
        <v>3269</v>
      </c>
      <c r="E690" s="2078" t="s">
        <v>3269</v>
      </c>
      <c r="F690" s="2020">
        <v>0.52654594665562471</v>
      </c>
      <c r="G690" s="2021">
        <v>1980.34</v>
      </c>
      <c r="H690" s="2078">
        <v>1042.74</v>
      </c>
      <c r="I690" s="2020" t="s">
        <v>3269</v>
      </c>
      <c r="J690" s="2021" t="s">
        <v>3269</v>
      </c>
      <c r="K690" s="2078" t="s">
        <v>3269</v>
      </c>
      <c r="L690" s="2020" t="s">
        <v>3269</v>
      </c>
      <c r="M690" s="2021" t="s">
        <v>3269</v>
      </c>
      <c r="N690" s="2078" t="s">
        <v>3269</v>
      </c>
    </row>
    <row r="691" spans="1:14">
      <c r="A691" s="2249" t="s">
        <v>1805</v>
      </c>
      <c r="B691" s="2077" t="s">
        <v>3194</v>
      </c>
      <c r="C691" s="2020" t="s">
        <v>3269</v>
      </c>
      <c r="D691" s="2021" t="s">
        <v>3269</v>
      </c>
      <c r="E691" s="2078" t="s">
        <v>3269</v>
      </c>
      <c r="F691" s="2020">
        <v>0.44255</v>
      </c>
      <c r="G691" s="2021">
        <v>100</v>
      </c>
      <c r="H691" s="2078">
        <v>44.255000000000003</v>
      </c>
      <c r="I691" s="2020" t="s">
        <v>3269</v>
      </c>
      <c r="J691" s="2021" t="s">
        <v>3269</v>
      </c>
      <c r="K691" s="2078" t="s">
        <v>3269</v>
      </c>
      <c r="L691" s="2020" t="s">
        <v>3269</v>
      </c>
      <c r="M691" s="2021" t="s">
        <v>3269</v>
      </c>
      <c r="N691" s="2078" t="s">
        <v>3269</v>
      </c>
    </row>
    <row r="692" spans="1:14">
      <c r="A692" s="2249" t="s">
        <v>1805</v>
      </c>
      <c r="B692" s="2077" t="s">
        <v>3195</v>
      </c>
      <c r="C692" s="2020" t="s">
        <v>3269</v>
      </c>
      <c r="D692" s="2021" t="s">
        <v>3269</v>
      </c>
      <c r="E692" s="2078" t="s">
        <v>3269</v>
      </c>
      <c r="F692" s="2020" t="s">
        <v>3269</v>
      </c>
      <c r="G692" s="2021" t="s">
        <v>3269</v>
      </c>
      <c r="H692" s="2078" t="s">
        <v>3269</v>
      </c>
      <c r="I692" s="2020">
        <v>0.26072444444444443</v>
      </c>
      <c r="J692" s="2021">
        <v>810</v>
      </c>
      <c r="K692" s="2078">
        <v>211.18679999999989</v>
      </c>
      <c r="L692" s="2020" t="s">
        <v>3269</v>
      </c>
      <c r="M692" s="2021" t="s">
        <v>3269</v>
      </c>
      <c r="N692" s="2078" t="s">
        <v>3269</v>
      </c>
    </row>
    <row r="693" spans="1:14">
      <c r="A693" s="2249" t="s">
        <v>1805</v>
      </c>
      <c r="B693" s="2077" t="s">
        <v>3207</v>
      </c>
      <c r="C693" s="2020">
        <v>2.2240510186765299E-2</v>
      </c>
      <c r="D693" s="2021">
        <v>181260.68</v>
      </c>
      <c r="E693" s="2078">
        <v>4031.3300000000049</v>
      </c>
      <c r="F693" s="2020">
        <v>0.1588096511923662</v>
      </c>
      <c r="G693" s="2021">
        <v>1140.17</v>
      </c>
      <c r="H693" s="2078">
        <v>181.07000000000019</v>
      </c>
      <c r="I693" s="2020" t="s">
        <v>3269</v>
      </c>
      <c r="J693" s="2021" t="s">
        <v>3269</v>
      </c>
      <c r="K693" s="2078" t="s">
        <v>3269</v>
      </c>
      <c r="L693" s="2020">
        <v>0.2182005001841763</v>
      </c>
      <c r="M693" s="2021">
        <v>1031.6199999999999</v>
      </c>
      <c r="N693" s="2078">
        <v>225.09999999999991</v>
      </c>
    </row>
    <row r="694" spans="1:14">
      <c r="A694" s="2248" t="s">
        <v>1889</v>
      </c>
      <c r="B694" s="2073" t="s">
        <v>5191</v>
      </c>
      <c r="C694" s="2074" t="s">
        <v>3269</v>
      </c>
      <c r="D694" s="2075" t="s">
        <v>3269</v>
      </c>
      <c r="E694" s="2076" t="s">
        <v>3269</v>
      </c>
      <c r="F694" s="2074">
        <v>0.30094331187248741</v>
      </c>
      <c r="G694" s="2075">
        <v>5524.79</v>
      </c>
      <c r="H694" s="2076">
        <v>1662.6486</v>
      </c>
      <c r="I694" s="2074">
        <v>0.61683839659642359</v>
      </c>
      <c r="J694" s="2075">
        <v>150.43</v>
      </c>
      <c r="K694" s="2076">
        <v>92.790999999999997</v>
      </c>
      <c r="L694" s="2074">
        <v>0.32109345818975732</v>
      </c>
      <c r="M694" s="2075">
        <v>1900.85</v>
      </c>
      <c r="N694" s="2076">
        <v>610.35050000000012</v>
      </c>
    </row>
    <row r="695" spans="1:14">
      <c r="A695" s="2249" t="s">
        <v>1889</v>
      </c>
      <c r="B695" s="2077" t="s">
        <v>3480</v>
      </c>
      <c r="C695" s="2020" t="s">
        <v>3269</v>
      </c>
      <c r="D695" s="2021" t="s">
        <v>3269</v>
      </c>
      <c r="E695" s="2078" t="s">
        <v>3269</v>
      </c>
      <c r="F695" s="2020">
        <v>0.62832850822089925</v>
      </c>
      <c r="G695" s="2021">
        <v>732.28</v>
      </c>
      <c r="H695" s="2078">
        <v>460.11239999999998</v>
      </c>
      <c r="I695" s="2020">
        <v>0.61683839659642359</v>
      </c>
      <c r="J695" s="2021">
        <v>150.43</v>
      </c>
      <c r="K695" s="2078">
        <v>92.790999999999997</v>
      </c>
      <c r="L695" s="2020">
        <v>0.43217306156387791</v>
      </c>
      <c r="M695" s="2021">
        <v>914.01</v>
      </c>
      <c r="N695" s="2078">
        <v>395.01049999999998</v>
      </c>
    </row>
    <row r="696" spans="1:14">
      <c r="A696" s="2249" t="s">
        <v>1889</v>
      </c>
      <c r="B696" s="2077" t="s">
        <v>3194</v>
      </c>
      <c r="C696" s="2020" t="s">
        <v>3269</v>
      </c>
      <c r="D696" s="2021" t="s">
        <v>3269</v>
      </c>
      <c r="E696" s="2078" t="s">
        <v>3269</v>
      </c>
      <c r="F696" s="2020">
        <v>0.42910478378600148</v>
      </c>
      <c r="G696" s="2021">
        <v>1949.92</v>
      </c>
      <c r="H696" s="2078">
        <v>836.72</v>
      </c>
      <c r="I696" s="2020" t="s">
        <v>3269</v>
      </c>
      <c r="J696" s="2021" t="s">
        <v>3269</v>
      </c>
      <c r="K696" s="2078" t="s">
        <v>3269</v>
      </c>
      <c r="L696" s="2020">
        <v>0.3976411570071513</v>
      </c>
      <c r="M696" s="2021">
        <v>374.76</v>
      </c>
      <c r="N696" s="2078">
        <v>149.02000000000001</v>
      </c>
    </row>
    <row r="697" spans="1:14">
      <c r="A697" s="2249" t="s">
        <v>1889</v>
      </c>
      <c r="B697" s="2077" t="s">
        <v>3195</v>
      </c>
      <c r="C697" s="2020" t="s">
        <v>3269</v>
      </c>
      <c r="D697" s="2021" t="s">
        <v>3269</v>
      </c>
      <c r="E697" s="2078" t="s">
        <v>3269</v>
      </c>
      <c r="F697" s="2020">
        <v>0.36470909090909093</v>
      </c>
      <c r="G697" s="2021">
        <v>99</v>
      </c>
      <c r="H697" s="2078">
        <v>36.106200000000001</v>
      </c>
      <c r="I697" s="2020" t="s">
        <v>3269</v>
      </c>
      <c r="J697" s="2021" t="s">
        <v>3269</v>
      </c>
      <c r="K697" s="2078" t="s">
        <v>3269</v>
      </c>
      <c r="L697" s="2020" t="s">
        <v>3269</v>
      </c>
      <c r="M697" s="2021" t="s">
        <v>3269</v>
      </c>
      <c r="N697" s="2078" t="s">
        <v>3269</v>
      </c>
    </row>
    <row r="698" spans="1:14">
      <c r="A698" s="2249" t="s">
        <v>1889</v>
      </c>
      <c r="B698" s="2077" t="s">
        <v>3209</v>
      </c>
      <c r="C698" s="2020" t="s">
        <v>3269</v>
      </c>
      <c r="D698" s="2021" t="s">
        <v>3269</v>
      </c>
      <c r="E698" s="2078" t="s">
        <v>3269</v>
      </c>
      <c r="F698" s="2020">
        <v>0.12017466166591941</v>
      </c>
      <c r="G698" s="2021">
        <v>2743.59</v>
      </c>
      <c r="H698" s="2078">
        <v>329.70999999999981</v>
      </c>
      <c r="I698" s="2020" t="s">
        <v>3269</v>
      </c>
      <c r="J698" s="2021" t="s">
        <v>3269</v>
      </c>
      <c r="K698" s="2078" t="s">
        <v>3269</v>
      </c>
      <c r="L698" s="2020">
        <v>0.10835184943144691</v>
      </c>
      <c r="M698" s="2021">
        <v>612.08000000000004</v>
      </c>
      <c r="N698" s="2078">
        <v>66.32000000000005</v>
      </c>
    </row>
    <row r="699" spans="1:14">
      <c r="A699" s="2248" t="s">
        <v>1281</v>
      </c>
      <c r="B699" s="2073" t="s">
        <v>5191</v>
      </c>
      <c r="C699" s="2074" t="s">
        <v>3269</v>
      </c>
      <c r="D699" s="2075" t="s">
        <v>3269</v>
      </c>
      <c r="E699" s="2076" t="s">
        <v>3269</v>
      </c>
      <c r="F699" s="2074" t="s">
        <v>3269</v>
      </c>
      <c r="G699" s="2075" t="s">
        <v>3269</v>
      </c>
      <c r="H699" s="2076" t="s">
        <v>3269</v>
      </c>
      <c r="I699" s="2074" t="s">
        <v>3269</v>
      </c>
      <c r="J699" s="2075" t="s">
        <v>3269</v>
      </c>
      <c r="K699" s="2076" t="s">
        <v>3269</v>
      </c>
      <c r="L699" s="2074">
        <v>0.147457</v>
      </c>
      <c r="M699" s="2075">
        <v>9000</v>
      </c>
      <c r="N699" s="2076">
        <v>1327.1130000000001</v>
      </c>
    </row>
    <row r="700" spans="1:14">
      <c r="A700" s="2249" t="s">
        <v>1281</v>
      </c>
      <c r="B700" s="2077" t="s">
        <v>3480</v>
      </c>
      <c r="C700" s="2020" t="s">
        <v>3269</v>
      </c>
      <c r="D700" s="2021" t="s">
        <v>3269</v>
      </c>
      <c r="E700" s="2078" t="s">
        <v>3269</v>
      </c>
      <c r="F700" s="2020" t="s">
        <v>3269</v>
      </c>
      <c r="G700" s="2021" t="s">
        <v>3269</v>
      </c>
      <c r="H700" s="2078" t="s">
        <v>3269</v>
      </c>
      <c r="I700" s="2020" t="s">
        <v>3269</v>
      </c>
      <c r="J700" s="2021" t="s">
        <v>3269</v>
      </c>
      <c r="K700" s="2078" t="s">
        <v>3269</v>
      </c>
      <c r="L700" s="2020">
        <v>0.73728500000000008</v>
      </c>
      <c r="M700" s="2021">
        <v>1800</v>
      </c>
      <c r="N700" s="2078">
        <v>1327.1130000000001</v>
      </c>
    </row>
    <row r="701" spans="1:14">
      <c r="A701" s="2249" t="s">
        <v>1281</v>
      </c>
      <c r="B701" s="2077" t="s">
        <v>3202</v>
      </c>
      <c r="C701" s="2020" t="s">
        <v>3269</v>
      </c>
      <c r="D701" s="2021" t="s">
        <v>3269</v>
      </c>
      <c r="E701" s="2078" t="s">
        <v>3269</v>
      </c>
      <c r="F701" s="2020" t="s">
        <v>3269</v>
      </c>
      <c r="G701" s="2021" t="s">
        <v>3269</v>
      </c>
      <c r="H701" s="2078" t="s">
        <v>3269</v>
      </c>
      <c r="I701" s="2020" t="s">
        <v>3269</v>
      </c>
      <c r="J701" s="2021" t="s">
        <v>3269</v>
      </c>
      <c r="K701" s="2078" t="s">
        <v>3269</v>
      </c>
      <c r="L701" s="2020">
        <v>0</v>
      </c>
      <c r="M701" s="2021">
        <v>7200</v>
      </c>
      <c r="N701" s="2078">
        <v>0</v>
      </c>
    </row>
    <row r="702" spans="1:14">
      <c r="A702" s="2248" t="s">
        <v>2037</v>
      </c>
      <c r="B702" s="2073" t="s">
        <v>5191</v>
      </c>
      <c r="C702" s="2074" t="s">
        <v>3269</v>
      </c>
      <c r="D702" s="2075" t="s">
        <v>3269</v>
      </c>
      <c r="E702" s="2076" t="s">
        <v>3269</v>
      </c>
      <c r="F702" s="2074">
        <v>-0.1692260200572607</v>
      </c>
      <c r="G702" s="2075">
        <v>1250.42</v>
      </c>
      <c r="H702" s="2076">
        <v>-211.60359999999989</v>
      </c>
      <c r="I702" s="2074">
        <v>0.3611206481235682</v>
      </c>
      <c r="J702" s="2075">
        <v>1017.09</v>
      </c>
      <c r="K702" s="2076">
        <v>367.29219999999992</v>
      </c>
      <c r="L702" s="2074">
        <v>0.38528620991171397</v>
      </c>
      <c r="M702" s="2075">
        <v>3545.3</v>
      </c>
      <c r="N702" s="2076">
        <v>1365.9552000000001</v>
      </c>
    </row>
    <row r="703" spans="1:14">
      <c r="A703" s="2249" t="s">
        <v>2037</v>
      </c>
      <c r="B703" s="2077" t="s">
        <v>3480</v>
      </c>
      <c r="C703" s="2020" t="s">
        <v>3269</v>
      </c>
      <c r="D703" s="2021" t="s">
        <v>3269</v>
      </c>
      <c r="E703" s="2078" t="s">
        <v>3269</v>
      </c>
      <c r="F703" s="2020">
        <v>-0.1692260200572607</v>
      </c>
      <c r="G703" s="2021">
        <v>1250.42</v>
      </c>
      <c r="H703" s="2078">
        <v>-211.60359999999989</v>
      </c>
      <c r="I703" s="2020">
        <v>0.54609018120522546</v>
      </c>
      <c r="J703" s="2021">
        <v>237.3</v>
      </c>
      <c r="K703" s="2078">
        <v>129.5872</v>
      </c>
      <c r="L703" s="2020">
        <v>0.50866584319168728</v>
      </c>
      <c r="M703" s="2021">
        <v>785.29</v>
      </c>
      <c r="N703" s="2078">
        <v>399.45020000000011</v>
      </c>
    </row>
    <row r="704" spans="1:14">
      <c r="A704" s="2249" t="s">
        <v>2037</v>
      </c>
      <c r="B704" s="2077" t="s">
        <v>3194</v>
      </c>
      <c r="C704" s="2020" t="s">
        <v>3269</v>
      </c>
      <c r="D704" s="2021" t="s">
        <v>3269</v>
      </c>
      <c r="E704" s="2078" t="s">
        <v>3269</v>
      </c>
      <c r="F704" s="2020" t="s">
        <v>3269</v>
      </c>
      <c r="G704" s="2021" t="s">
        <v>3269</v>
      </c>
      <c r="H704" s="2078" t="s">
        <v>3269</v>
      </c>
      <c r="I704" s="2020" t="s">
        <v>3269</v>
      </c>
      <c r="J704" s="2021" t="s">
        <v>3269</v>
      </c>
      <c r="K704" s="2078" t="s">
        <v>3269</v>
      </c>
      <c r="L704" s="2020">
        <v>0.25486601349983928</v>
      </c>
      <c r="M704" s="2021">
        <v>840.01</v>
      </c>
      <c r="N704" s="2078">
        <v>214.09</v>
      </c>
    </row>
    <row r="705" spans="1:14">
      <c r="A705" s="2249" t="s">
        <v>2037</v>
      </c>
      <c r="B705" s="2077" t="s">
        <v>3195</v>
      </c>
      <c r="C705" s="2020" t="s">
        <v>3269</v>
      </c>
      <c r="D705" s="2021" t="s">
        <v>3269</v>
      </c>
      <c r="E705" s="2078" t="s">
        <v>3269</v>
      </c>
      <c r="F705" s="2020" t="s">
        <v>3269</v>
      </c>
      <c r="G705" s="2021" t="s">
        <v>3269</v>
      </c>
      <c r="H705" s="2078" t="s">
        <v>3269</v>
      </c>
      <c r="I705" s="2020">
        <v>0.30483207017273878</v>
      </c>
      <c r="J705" s="2021">
        <v>779.79</v>
      </c>
      <c r="K705" s="2078">
        <v>237.7049999999999</v>
      </c>
      <c r="L705" s="2020">
        <v>0.39188281250000001</v>
      </c>
      <c r="M705" s="2021">
        <v>1920</v>
      </c>
      <c r="N705" s="2078">
        <v>752.41499999999996</v>
      </c>
    </row>
    <row r="706" spans="1:14">
      <c r="A706" s="2248" t="s">
        <v>1857</v>
      </c>
      <c r="B706" s="2073" t="s">
        <v>5191</v>
      </c>
      <c r="C706" s="2074">
        <v>0.30030055027864427</v>
      </c>
      <c r="D706" s="2075">
        <v>4564.96</v>
      </c>
      <c r="E706" s="2076">
        <v>1370.86</v>
      </c>
      <c r="F706" s="2074">
        <v>0.2964998598016193</v>
      </c>
      <c r="G706" s="2075">
        <v>4564.96</v>
      </c>
      <c r="H706" s="2076">
        <v>1353.51</v>
      </c>
      <c r="I706" s="2074" t="s">
        <v>3269</v>
      </c>
      <c r="J706" s="2075" t="s">
        <v>3269</v>
      </c>
      <c r="K706" s="2076" t="s">
        <v>3269</v>
      </c>
      <c r="L706" s="2074">
        <v>0.23105598128439331</v>
      </c>
      <c r="M706" s="2075">
        <v>10934.19</v>
      </c>
      <c r="N706" s="2076">
        <v>2526.41</v>
      </c>
    </row>
    <row r="707" spans="1:14">
      <c r="A707" s="2249" t="s">
        <v>1857</v>
      </c>
      <c r="B707" s="2077" t="s">
        <v>3502</v>
      </c>
      <c r="C707" s="2020">
        <v>0.30030055027864427</v>
      </c>
      <c r="D707" s="2021">
        <v>4564.96</v>
      </c>
      <c r="E707" s="2078">
        <v>1370.86</v>
      </c>
      <c r="F707" s="2020">
        <v>0.2964998598016193</v>
      </c>
      <c r="G707" s="2021">
        <v>4564.96</v>
      </c>
      <c r="H707" s="2078">
        <v>1353.51</v>
      </c>
      <c r="I707" s="2020" t="s">
        <v>3269</v>
      </c>
      <c r="J707" s="2021" t="s">
        <v>3269</v>
      </c>
      <c r="K707" s="2078" t="s">
        <v>3269</v>
      </c>
      <c r="L707" s="2020">
        <v>0.23105598128439331</v>
      </c>
      <c r="M707" s="2021">
        <v>10934.19</v>
      </c>
      <c r="N707" s="2078">
        <v>2526.41</v>
      </c>
    </row>
    <row r="708" spans="1:14">
      <c r="A708" s="2248" t="s">
        <v>2023</v>
      </c>
      <c r="B708" s="2073" t="s">
        <v>5191</v>
      </c>
      <c r="C708" s="2074" t="s">
        <v>3269</v>
      </c>
      <c r="D708" s="2075" t="s">
        <v>3269</v>
      </c>
      <c r="E708" s="2076" t="s">
        <v>3269</v>
      </c>
      <c r="F708" s="2074" t="s">
        <v>3269</v>
      </c>
      <c r="G708" s="2075" t="s">
        <v>3269</v>
      </c>
      <c r="H708" s="2076" t="s">
        <v>3269</v>
      </c>
      <c r="I708" s="2074" t="s">
        <v>3269</v>
      </c>
      <c r="J708" s="2075" t="s">
        <v>3269</v>
      </c>
      <c r="K708" s="2076" t="s">
        <v>3269</v>
      </c>
      <c r="L708" s="2074">
        <v>0.24969995345487131</v>
      </c>
      <c r="M708" s="2075">
        <v>9732.49</v>
      </c>
      <c r="N708" s="2076">
        <v>2430.2022999999999</v>
      </c>
    </row>
    <row r="709" spans="1:14">
      <c r="A709" s="2249" t="s">
        <v>2023</v>
      </c>
      <c r="B709" s="2077" t="s">
        <v>3480</v>
      </c>
      <c r="C709" s="2020" t="s">
        <v>3269</v>
      </c>
      <c r="D709" s="2021" t="s">
        <v>3269</v>
      </c>
      <c r="E709" s="2078" t="s">
        <v>3269</v>
      </c>
      <c r="F709" s="2020" t="s">
        <v>3269</v>
      </c>
      <c r="G709" s="2021" t="s">
        <v>3269</v>
      </c>
      <c r="H709" s="2078" t="s">
        <v>3269</v>
      </c>
      <c r="I709" s="2020" t="s">
        <v>3269</v>
      </c>
      <c r="J709" s="2021" t="s">
        <v>3269</v>
      </c>
      <c r="K709" s="2078" t="s">
        <v>3269</v>
      </c>
      <c r="L709" s="2020">
        <v>0.24736494260043199</v>
      </c>
      <c r="M709" s="2021">
        <v>7214.34</v>
      </c>
      <c r="N709" s="2078">
        <v>1784.574800000001</v>
      </c>
    </row>
    <row r="710" spans="1:14">
      <c r="A710" s="2249" t="s">
        <v>2023</v>
      </c>
      <c r="B710" s="2077" t="s">
        <v>3193</v>
      </c>
      <c r="C710" s="2020" t="s">
        <v>3269</v>
      </c>
      <c r="D710" s="2021" t="s">
        <v>3269</v>
      </c>
      <c r="E710" s="2078" t="s">
        <v>3269</v>
      </c>
      <c r="F710" s="2020" t="s">
        <v>3269</v>
      </c>
      <c r="G710" s="2021" t="s">
        <v>3269</v>
      </c>
      <c r="H710" s="2078" t="s">
        <v>3269</v>
      </c>
      <c r="I710" s="2020" t="s">
        <v>3269</v>
      </c>
      <c r="J710" s="2021" t="s">
        <v>3269</v>
      </c>
      <c r="K710" s="2078" t="s">
        <v>3269</v>
      </c>
      <c r="L710" s="2020">
        <v>0.27507142857142858</v>
      </c>
      <c r="M710" s="2021">
        <v>35</v>
      </c>
      <c r="N710" s="2078">
        <v>9.6275000000000013</v>
      </c>
    </row>
    <row r="711" spans="1:14">
      <c r="A711" s="2249" t="s">
        <v>2023</v>
      </c>
      <c r="B711" s="2077" t="s">
        <v>3195</v>
      </c>
      <c r="C711" s="2020" t="s">
        <v>3269</v>
      </c>
      <c r="D711" s="2021" t="s">
        <v>3269</v>
      </c>
      <c r="E711" s="2078" t="s">
        <v>3269</v>
      </c>
      <c r="F711" s="2020" t="s">
        <v>3269</v>
      </c>
      <c r="G711" s="2021" t="s">
        <v>3269</v>
      </c>
      <c r="H711" s="2078" t="s">
        <v>3269</v>
      </c>
      <c r="I711" s="2020" t="s">
        <v>3269</v>
      </c>
      <c r="J711" s="2021" t="s">
        <v>3269</v>
      </c>
      <c r="K711" s="2078" t="s">
        <v>3269</v>
      </c>
      <c r="L711" s="2020">
        <v>0.34031438253012047</v>
      </c>
      <c r="M711" s="2021">
        <v>424.96</v>
      </c>
      <c r="N711" s="2078">
        <v>144.62</v>
      </c>
    </row>
    <row r="712" spans="1:14">
      <c r="A712" s="2249" t="s">
        <v>2023</v>
      </c>
      <c r="B712" s="2077" t="s">
        <v>3207</v>
      </c>
      <c r="C712" s="2020" t="s">
        <v>3269</v>
      </c>
      <c r="D712" s="2021" t="s">
        <v>3269</v>
      </c>
      <c r="E712" s="2078" t="s">
        <v>3269</v>
      </c>
      <c r="F712" s="2020" t="s">
        <v>3269</v>
      </c>
      <c r="G712" s="2021" t="s">
        <v>3269</v>
      </c>
      <c r="H712" s="2078" t="s">
        <v>3269</v>
      </c>
      <c r="I712" s="2020" t="s">
        <v>3269</v>
      </c>
      <c r="J712" s="2021" t="s">
        <v>3269</v>
      </c>
      <c r="K712" s="2078" t="s">
        <v>3269</v>
      </c>
      <c r="L712" s="2020">
        <v>0.23874375057696329</v>
      </c>
      <c r="M712" s="2021">
        <v>2058.19</v>
      </c>
      <c r="N712" s="2078">
        <v>491.38000000000011</v>
      </c>
    </row>
    <row r="713" spans="1:14">
      <c r="A713" s="2248" t="s">
        <v>999</v>
      </c>
      <c r="B713" s="2073" t="s">
        <v>5191</v>
      </c>
      <c r="C713" s="2074">
        <v>0.42062471045417249</v>
      </c>
      <c r="D713" s="2075">
        <v>509785.45</v>
      </c>
      <c r="E713" s="2076">
        <v>214428.3573</v>
      </c>
      <c r="F713" s="2074">
        <v>0.43181041530245728</v>
      </c>
      <c r="G713" s="2075">
        <v>420313.67</v>
      </c>
      <c r="H713" s="2076">
        <v>181495.8204</v>
      </c>
      <c r="I713" s="2074">
        <v>0.385344475930395</v>
      </c>
      <c r="J713" s="2075">
        <v>402401.7</v>
      </c>
      <c r="K713" s="2076">
        <v>155063.27220000001</v>
      </c>
      <c r="L713" s="2074">
        <v>0.66857232010667067</v>
      </c>
      <c r="M713" s="2075">
        <v>432223.91999999993</v>
      </c>
      <c r="N713" s="2076">
        <v>288972.94900000002</v>
      </c>
    </row>
    <row r="714" spans="1:14">
      <c r="A714" s="2249" t="s">
        <v>999</v>
      </c>
      <c r="B714" s="2077" t="s">
        <v>3480</v>
      </c>
      <c r="C714" s="2020">
        <v>0.34157183458649798</v>
      </c>
      <c r="D714" s="2021">
        <v>4725.3700000000008</v>
      </c>
      <c r="E714" s="2078">
        <v>1614.0533</v>
      </c>
      <c r="F714" s="2020">
        <v>0.27770570241736792</v>
      </c>
      <c r="G714" s="2021">
        <v>1680.34</v>
      </c>
      <c r="H714" s="2078">
        <v>466.64</v>
      </c>
      <c r="I714" s="2020">
        <v>0.25054444444444451</v>
      </c>
      <c r="J714" s="2021">
        <v>1800</v>
      </c>
      <c r="K714" s="2078">
        <v>450.98</v>
      </c>
      <c r="L714" s="2020">
        <v>0.24206890742144721</v>
      </c>
      <c r="M714" s="2021">
        <v>1187.0999999999999</v>
      </c>
      <c r="N714" s="2078">
        <v>287.3599999999999</v>
      </c>
    </row>
    <row r="715" spans="1:14">
      <c r="A715" s="2249" t="s">
        <v>999</v>
      </c>
      <c r="B715" s="2077" t="s">
        <v>3481</v>
      </c>
      <c r="C715" s="2020">
        <v>1.1580258217540121E-2</v>
      </c>
      <c r="D715" s="2021">
        <v>6400.0300000000016</v>
      </c>
      <c r="E715" s="2078">
        <v>74.11400000000333</v>
      </c>
      <c r="F715" s="2020">
        <v>3.6522804254633119E-2</v>
      </c>
      <c r="G715" s="2021">
        <v>800.07000000000153</v>
      </c>
      <c r="H715" s="2078">
        <v>29.22080000000437</v>
      </c>
      <c r="I715" s="2020">
        <v>0.38535025000000012</v>
      </c>
      <c r="J715" s="2021">
        <v>20800</v>
      </c>
      <c r="K715" s="2078">
        <v>8015.2852000000012</v>
      </c>
      <c r="L715" s="2020">
        <v>0.56222918730410743</v>
      </c>
      <c r="M715" s="2021">
        <v>3200.089999999997</v>
      </c>
      <c r="N715" s="2078">
        <v>1799.1839999999991</v>
      </c>
    </row>
    <row r="716" spans="1:14">
      <c r="A716" s="2249" t="s">
        <v>999</v>
      </c>
      <c r="B716" s="2077" t="s">
        <v>3201</v>
      </c>
      <c r="C716" s="2020">
        <v>0.51445792826862702</v>
      </c>
      <c r="D716" s="2021">
        <v>110609.9</v>
      </c>
      <c r="E716" s="2078">
        <v>56904.14</v>
      </c>
      <c r="F716" s="2020">
        <v>0.5206338611935688</v>
      </c>
      <c r="G716" s="2021">
        <v>95590.960000000021</v>
      </c>
      <c r="H716" s="2078">
        <v>49767.890599999999</v>
      </c>
      <c r="I716" s="2020">
        <v>0.44758232722521979</v>
      </c>
      <c r="J716" s="2021">
        <v>72179.95</v>
      </c>
      <c r="K716" s="2078">
        <v>32306.47</v>
      </c>
      <c r="L716" s="2020">
        <v>0.46789587460347382</v>
      </c>
      <c r="M716" s="2021">
        <v>94590.179999999978</v>
      </c>
      <c r="N716" s="2078">
        <v>44258.355000000003</v>
      </c>
    </row>
    <row r="717" spans="1:14">
      <c r="A717" s="2249" t="s">
        <v>999</v>
      </c>
      <c r="B717" s="2077" t="s">
        <v>3501</v>
      </c>
      <c r="C717" s="2020">
        <v>0.47957740796783582</v>
      </c>
      <c r="D717" s="2021">
        <v>274769.96999999997</v>
      </c>
      <c r="E717" s="2078">
        <v>131773.47</v>
      </c>
      <c r="F717" s="2020">
        <v>0.46138433476908108</v>
      </c>
      <c r="G717" s="2021">
        <v>240822.24</v>
      </c>
      <c r="H717" s="2078">
        <v>111111.609</v>
      </c>
      <c r="I717" s="2020">
        <v>0.42232502668746241</v>
      </c>
      <c r="J717" s="2021">
        <v>240562.4</v>
      </c>
      <c r="K717" s="2078">
        <v>101595.522</v>
      </c>
      <c r="L717" s="2020">
        <v>0.83638530008107193</v>
      </c>
      <c r="M717" s="2021">
        <v>273066.53999999998</v>
      </c>
      <c r="N717" s="2078">
        <v>228388.84</v>
      </c>
    </row>
    <row r="718" spans="1:14">
      <c r="A718" s="2249" t="s">
        <v>999</v>
      </c>
      <c r="B718" s="2077" t="s">
        <v>3194</v>
      </c>
      <c r="C718" s="2020">
        <v>0.2124165056941118</v>
      </c>
      <c r="D718" s="2021">
        <v>113280.18</v>
      </c>
      <c r="E718" s="2078">
        <v>24062.580000000009</v>
      </c>
      <c r="F718" s="2020">
        <v>0.24711919888047251</v>
      </c>
      <c r="G718" s="2021">
        <v>81420.06</v>
      </c>
      <c r="H718" s="2078">
        <v>20120.46000000001</v>
      </c>
      <c r="I718" s="2020">
        <v>0.18931014094231441</v>
      </c>
      <c r="J718" s="2021">
        <v>67059.350000000006</v>
      </c>
      <c r="K718" s="2078">
        <v>12695.01499999999</v>
      </c>
      <c r="L718" s="2020">
        <v>0.23661029634258951</v>
      </c>
      <c r="M718" s="2021">
        <v>60180.01</v>
      </c>
      <c r="N718" s="2078">
        <v>14239.21</v>
      </c>
    </row>
    <row r="719" spans="1:14">
      <c r="A719" s="2248" t="s">
        <v>2437</v>
      </c>
      <c r="B719" s="2073" t="s">
        <v>5191</v>
      </c>
      <c r="C719" s="2074" t="s">
        <v>3269</v>
      </c>
      <c r="D719" s="2075" t="s">
        <v>3269</v>
      </c>
      <c r="E719" s="2076" t="s">
        <v>3269</v>
      </c>
      <c r="F719" s="2074" t="s">
        <v>3269</v>
      </c>
      <c r="G719" s="2075" t="s">
        <v>3269</v>
      </c>
      <c r="H719" s="2076" t="s">
        <v>3269</v>
      </c>
      <c r="I719" s="2074">
        <v>0.24167599961687161</v>
      </c>
      <c r="J719" s="2075">
        <v>45937.599999999999</v>
      </c>
      <c r="K719" s="2076">
        <v>11102.0154</v>
      </c>
      <c r="L719" s="2074">
        <v>0.27271141122972742</v>
      </c>
      <c r="M719" s="2075">
        <v>-512.39</v>
      </c>
      <c r="N719" s="2076">
        <v>-139.7346</v>
      </c>
    </row>
    <row r="720" spans="1:14">
      <c r="A720" s="2249" t="s">
        <v>2437</v>
      </c>
      <c r="B720" s="2077" t="s">
        <v>3480</v>
      </c>
      <c r="C720" s="2020" t="s">
        <v>3269</v>
      </c>
      <c r="D720" s="2021" t="s">
        <v>3269</v>
      </c>
      <c r="E720" s="2078" t="s">
        <v>3269</v>
      </c>
      <c r="F720" s="2020" t="s">
        <v>3269</v>
      </c>
      <c r="G720" s="2021" t="s">
        <v>3269</v>
      </c>
      <c r="H720" s="2078" t="s">
        <v>3269</v>
      </c>
      <c r="I720" s="2020">
        <v>0.41422596471208389</v>
      </c>
      <c r="J720" s="2021">
        <v>18648.310000000001</v>
      </c>
      <c r="K720" s="2078">
        <v>7724.6142000000009</v>
      </c>
      <c r="L720" s="2020">
        <v>0.27271141122972742</v>
      </c>
      <c r="M720" s="2021">
        <v>-512.39</v>
      </c>
      <c r="N720" s="2078">
        <v>-139.7346</v>
      </c>
    </row>
    <row r="721" spans="1:14">
      <c r="A721" s="2249" t="s">
        <v>2437</v>
      </c>
      <c r="B721" s="2077" t="s">
        <v>3481</v>
      </c>
      <c r="C721" s="2020" t="s">
        <v>3269</v>
      </c>
      <c r="D721" s="2021" t="s">
        <v>3269</v>
      </c>
      <c r="E721" s="2078" t="s">
        <v>3269</v>
      </c>
      <c r="F721" s="2020" t="s">
        <v>3269</v>
      </c>
      <c r="G721" s="2021" t="s">
        <v>3269</v>
      </c>
      <c r="H721" s="2078" t="s">
        <v>3269</v>
      </c>
      <c r="I721" s="2020">
        <v>0.38535601228738481</v>
      </c>
      <c r="J721" s="2021">
        <v>3200.03</v>
      </c>
      <c r="K721" s="2078">
        <v>1233.1507999999999</v>
      </c>
      <c r="L721" s="2020" t="s">
        <v>3269</v>
      </c>
      <c r="M721" s="2021" t="s">
        <v>3269</v>
      </c>
      <c r="N721" s="2078" t="s">
        <v>3269</v>
      </c>
    </row>
    <row r="722" spans="1:14">
      <c r="A722" s="2249" t="s">
        <v>2437</v>
      </c>
      <c r="B722" s="2077" t="s">
        <v>3197</v>
      </c>
      <c r="C722" s="2020" t="s">
        <v>3269</v>
      </c>
      <c r="D722" s="2021" t="s">
        <v>3269</v>
      </c>
      <c r="E722" s="2078" t="s">
        <v>3269</v>
      </c>
      <c r="F722" s="2020" t="s">
        <v>3269</v>
      </c>
      <c r="G722" s="2021" t="s">
        <v>3269</v>
      </c>
      <c r="H722" s="2078" t="s">
        <v>3269</v>
      </c>
      <c r="I722" s="2020">
        <v>0.43873123151952698</v>
      </c>
      <c r="J722" s="2021">
        <v>260.41000000000003</v>
      </c>
      <c r="K722" s="2078">
        <v>114.25</v>
      </c>
      <c r="L722" s="2020" t="s">
        <v>3269</v>
      </c>
      <c r="M722" s="2021" t="s">
        <v>3269</v>
      </c>
      <c r="N722" s="2078" t="s">
        <v>3269</v>
      </c>
    </row>
    <row r="723" spans="1:14">
      <c r="A723" s="2249" t="s">
        <v>2437</v>
      </c>
      <c r="B723" s="2077" t="s">
        <v>3193</v>
      </c>
      <c r="C723" s="2020" t="s">
        <v>3269</v>
      </c>
      <c r="D723" s="2021" t="s">
        <v>3269</v>
      </c>
      <c r="E723" s="2078" t="s">
        <v>3269</v>
      </c>
      <c r="F723" s="2020" t="s">
        <v>3269</v>
      </c>
      <c r="G723" s="2021" t="s">
        <v>3269</v>
      </c>
      <c r="H723" s="2078" t="s">
        <v>3269</v>
      </c>
      <c r="I723" s="2020">
        <v>0.29101774719304602</v>
      </c>
      <c r="J723" s="2021">
        <v>441.76</v>
      </c>
      <c r="K723" s="2078">
        <v>128.56</v>
      </c>
      <c r="L723" s="2020" t="s">
        <v>3269</v>
      </c>
      <c r="M723" s="2021" t="s">
        <v>3269</v>
      </c>
      <c r="N723" s="2078" t="s">
        <v>3269</v>
      </c>
    </row>
    <row r="724" spans="1:14">
      <c r="A724" s="2249" t="s">
        <v>2437</v>
      </c>
      <c r="B724" s="2077" t="s">
        <v>3195</v>
      </c>
      <c r="C724" s="2020" t="s">
        <v>3269</v>
      </c>
      <c r="D724" s="2021" t="s">
        <v>3269</v>
      </c>
      <c r="E724" s="2078" t="s">
        <v>3269</v>
      </c>
      <c r="F724" s="2020" t="s">
        <v>3269</v>
      </c>
      <c r="G724" s="2021" t="s">
        <v>3269</v>
      </c>
      <c r="H724" s="2078" t="s">
        <v>3269</v>
      </c>
      <c r="I724" s="2020">
        <v>0.30244290545161873</v>
      </c>
      <c r="J724" s="2021">
        <v>6286.94</v>
      </c>
      <c r="K724" s="2078">
        <v>1901.4404</v>
      </c>
      <c r="L724" s="2020" t="s">
        <v>3269</v>
      </c>
      <c r="M724" s="2021" t="s">
        <v>3269</v>
      </c>
      <c r="N724" s="2078" t="s">
        <v>3269</v>
      </c>
    </row>
    <row r="725" spans="1:14">
      <c r="A725" s="2249" t="s">
        <v>2437</v>
      </c>
      <c r="B725" s="2077" t="s">
        <v>3212</v>
      </c>
      <c r="C725" s="2020" t="s">
        <v>3269</v>
      </c>
      <c r="D725" s="2021" t="s">
        <v>3269</v>
      </c>
      <c r="E725" s="2078" t="s">
        <v>3269</v>
      </c>
      <c r="F725" s="2020" t="s">
        <v>3269</v>
      </c>
      <c r="G725" s="2021" t="s">
        <v>3269</v>
      </c>
      <c r="H725" s="2078" t="s">
        <v>3269</v>
      </c>
      <c r="I725" s="2020">
        <v>0</v>
      </c>
      <c r="J725" s="2021">
        <v>17100.150000000001</v>
      </c>
      <c r="K725" s="2078">
        <v>0</v>
      </c>
      <c r="L725" s="2020" t="s">
        <v>3269</v>
      </c>
      <c r="M725" s="2021" t="s">
        <v>3269</v>
      </c>
      <c r="N725" s="2078" t="s">
        <v>3269</v>
      </c>
    </row>
    <row r="726" spans="1:14">
      <c r="A726" s="2248" t="s">
        <v>1981</v>
      </c>
      <c r="B726" s="2073" t="s">
        <v>5191</v>
      </c>
      <c r="C726" s="2074" t="s">
        <v>3269</v>
      </c>
      <c r="D726" s="2075" t="s">
        <v>3269</v>
      </c>
      <c r="E726" s="2076" t="s">
        <v>3269</v>
      </c>
      <c r="F726" s="2074" t="s">
        <v>3269</v>
      </c>
      <c r="G726" s="2075" t="s">
        <v>3269</v>
      </c>
      <c r="H726" s="2076" t="s">
        <v>3269</v>
      </c>
      <c r="I726" s="2074">
        <v>0.23468368295273509</v>
      </c>
      <c r="J726" s="2075">
        <v>602.55999999999995</v>
      </c>
      <c r="K726" s="2076">
        <v>141.41100000000009</v>
      </c>
      <c r="L726" s="2074" t="s">
        <v>3269</v>
      </c>
      <c r="M726" s="2075">
        <v>0</v>
      </c>
      <c r="N726" s="2076">
        <v>0</v>
      </c>
    </row>
    <row r="727" spans="1:14">
      <c r="A727" s="2249" t="s">
        <v>1981</v>
      </c>
      <c r="B727" s="2077" t="s">
        <v>3480</v>
      </c>
      <c r="C727" s="2020" t="s">
        <v>3269</v>
      </c>
      <c r="D727" s="2021" t="s">
        <v>3269</v>
      </c>
      <c r="E727" s="2078" t="s">
        <v>3269</v>
      </c>
      <c r="F727" s="2020" t="s">
        <v>3269</v>
      </c>
      <c r="G727" s="2021" t="s">
        <v>3269</v>
      </c>
      <c r="H727" s="2078" t="s">
        <v>3269</v>
      </c>
      <c r="I727" s="2020">
        <v>0.39940362595419848</v>
      </c>
      <c r="J727" s="2021">
        <v>293.44</v>
      </c>
      <c r="K727" s="2078">
        <v>117.20099999999999</v>
      </c>
      <c r="L727" s="2020" t="s">
        <v>3269</v>
      </c>
      <c r="M727" s="2021" t="s">
        <v>3269</v>
      </c>
      <c r="N727" s="2078" t="s">
        <v>3269</v>
      </c>
    </row>
    <row r="728" spans="1:14">
      <c r="A728" s="2249" t="s">
        <v>1981</v>
      </c>
      <c r="B728" s="2077" t="s">
        <v>3481</v>
      </c>
      <c r="C728" s="2020" t="s">
        <v>3269</v>
      </c>
      <c r="D728" s="2021" t="s">
        <v>3269</v>
      </c>
      <c r="E728" s="2078" t="s">
        <v>3269</v>
      </c>
      <c r="F728" s="2020" t="s">
        <v>3269</v>
      </c>
      <c r="G728" s="2021" t="s">
        <v>3269</v>
      </c>
      <c r="H728" s="2078" t="s">
        <v>3269</v>
      </c>
      <c r="I728" s="2020" t="s">
        <v>3269</v>
      </c>
      <c r="J728" s="2021" t="s">
        <v>3269</v>
      </c>
      <c r="K728" s="2078" t="s">
        <v>3269</v>
      </c>
      <c r="L728" s="2020" t="s">
        <v>3269</v>
      </c>
      <c r="M728" s="2021">
        <v>0</v>
      </c>
      <c r="N728" s="2078">
        <v>0</v>
      </c>
    </row>
    <row r="729" spans="1:14">
      <c r="A729" s="2249" t="s">
        <v>1981</v>
      </c>
      <c r="B729" s="2077" t="s">
        <v>3209</v>
      </c>
      <c r="C729" s="2020" t="s">
        <v>3269</v>
      </c>
      <c r="D729" s="2021" t="s">
        <v>3269</v>
      </c>
      <c r="E729" s="2078" t="s">
        <v>3269</v>
      </c>
      <c r="F729" s="2020" t="s">
        <v>3269</v>
      </c>
      <c r="G729" s="2021" t="s">
        <v>3269</v>
      </c>
      <c r="H729" s="2078" t="s">
        <v>3269</v>
      </c>
      <c r="I729" s="2020">
        <v>7.8319099378882109E-2</v>
      </c>
      <c r="J729" s="2021">
        <v>309.12</v>
      </c>
      <c r="K729" s="2078">
        <v>24.21000000000004</v>
      </c>
      <c r="L729" s="2020" t="s">
        <v>3269</v>
      </c>
      <c r="M729" s="2021" t="s">
        <v>3269</v>
      </c>
      <c r="N729" s="2078" t="s">
        <v>3269</v>
      </c>
    </row>
    <row r="730" spans="1:14">
      <c r="A730" s="2248" t="s">
        <v>1021</v>
      </c>
      <c r="B730" s="2073" t="s">
        <v>5191</v>
      </c>
      <c r="C730" s="2074">
        <v>0.42111896155809131</v>
      </c>
      <c r="D730" s="2075">
        <v>68165.97</v>
      </c>
      <c r="E730" s="2076">
        <v>28705.982500000009</v>
      </c>
      <c r="F730" s="2074">
        <v>0.3321562367901319</v>
      </c>
      <c r="G730" s="2075">
        <v>215889.74</v>
      </c>
      <c r="H730" s="2076">
        <v>71709.123600000006</v>
      </c>
      <c r="I730" s="2074">
        <v>0.21186699397541481</v>
      </c>
      <c r="J730" s="2075">
        <v>229516.22000000009</v>
      </c>
      <c r="K730" s="2076">
        <v>48626.911599999999</v>
      </c>
      <c r="L730" s="2074">
        <v>0.30117894370479548</v>
      </c>
      <c r="M730" s="2075">
        <v>193768.37</v>
      </c>
      <c r="N730" s="2076">
        <v>58358.953000000001</v>
      </c>
    </row>
    <row r="731" spans="1:14">
      <c r="A731" s="2249" t="s">
        <v>1021</v>
      </c>
      <c r="B731" s="2077" t="s">
        <v>3480</v>
      </c>
      <c r="C731" s="2020">
        <v>0.58411381726525791</v>
      </c>
      <c r="D731" s="2021">
        <v>15576.02</v>
      </c>
      <c r="E731" s="2078">
        <v>9098.1684999999998</v>
      </c>
      <c r="F731" s="2020" t="s">
        <v>3269</v>
      </c>
      <c r="G731" s="2021" t="s">
        <v>3269</v>
      </c>
      <c r="H731" s="2078" t="s">
        <v>3269</v>
      </c>
      <c r="I731" s="2020">
        <v>0.59920901782397773</v>
      </c>
      <c r="J731" s="2021">
        <v>5357.39</v>
      </c>
      <c r="K731" s="2078">
        <v>3210.1963999999998</v>
      </c>
      <c r="L731" s="2020">
        <v>0.56904716992442739</v>
      </c>
      <c r="M731" s="2021">
        <v>10008.92</v>
      </c>
      <c r="N731" s="2078">
        <v>5695.5475999999999</v>
      </c>
    </row>
    <row r="732" spans="1:14">
      <c r="A732" s="2249" t="s">
        <v>1021</v>
      </c>
      <c r="B732" s="2077" t="s">
        <v>3481</v>
      </c>
      <c r="C732" s="2020">
        <v>-0.50693013643838025</v>
      </c>
      <c r="D732" s="2021">
        <v>-9000.4000000000015</v>
      </c>
      <c r="E732" s="2078">
        <v>4562.5739999999987</v>
      </c>
      <c r="F732" s="2020">
        <v>-0.50182555209073432</v>
      </c>
      <c r="G732" s="2021">
        <v>5249.5900000000011</v>
      </c>
      <c r="H732" s="2078">
        <v>-2634.3783999999978</v>
      </c>
      <c r="I732" s="2020">
        <v>-0.63158170712318484</v>
      </c>
      <c r="J732" s="2021">
        <v>9749.1500000000015</v>
      </c>
      <c r="K732" s="2078">
        <v>-6157.3847999999989</v>
      </c>
      <c r="L732" s="2020">
        <v>-0.63499040071674662</v>
      </c>
      <c r="M732" s="2021">
        <v>-11250.84</v>
      </c>
      <c r="N732" s="2078">
        <v>7144.175400000001</v>
      </c>
    </row>
    <row r="733" spans="1:14">
      <c r="A733" s="2249" t="s">
        <v>1021</v>
      </c>
      <c r="B733" s="2077" t="s">
        <v>3483</v>
      </c>
      <c r="C733" s="2020">
        <v>0.10545779833527889</v>
      </c>
      <c r="D733" s="2021">
        <v>2750.01</v>
      </c>
      <c r="E733" s="2078">
        <v>290.01000000000022</v>
      </c>
      <c r="F733" s="2020">
        <v>0.34091148759459061</v>
      </c>
      <c r="G733" s="2021">
        <v>2750.01</v>
      </c>
      <c r="H733" s="2078">
        <v>937.51000000000022</v>
      </c>
      <c r="I733" s="2020" t="s">
        <v>3269</v>
      </c>
      <c r="J733" s="2021" t="s">
        <v>3269</v>
      </c>
      <c r="K733" s="2078" t="s">
        <v>3269</v>
      </c>
      <c r="L733" s="2020" t="s">
        <v>3269</v>
      </c>
      <c r="M733" s="2021" t="s">
        <v>3269</v>
      </c>
      <c r="N733" s="2078" t="s">
        <v>3269</v>
      </c>
    </row>
    <row r="734" spans="1:14">
      <c r="A734" s="2249" t="s">
        <v>1021</v>
      </c>
      <c r="B734" s="2077" t="s">
        <v>3201</v>
      </c>
      <c r="C734" s="2020" t="s">
        <v>3269</v>
      </c>
      <c r="D734" s="2021" t="s">
        <v>3269</v>
      </c>
      <c r="E734" s="2078" t="s">
        <v>3269</v>
      </c>
      <c r="F734" s="2020">
        <v>0.67323333333333346</v>
      </c>
      <c r="G734" s="2021">
        <v>780</v>
      </c>
      <c r="H734" s="2078">
        <v>525.12200000000007</v>
      </c>
      <c r="I734" s="2020">
        <v>0.59398935837706057</v>
      </c>
      <c r="J734" s="2021">
        <v>2719.51</v>
      </c>
      <c r="K734" s="2078">
        <v>1615.36</v>
      </c>
      <c r="L734" s="2020" t="s">
        <v>3269</v>
      </c>
      <c r="M734" s="2021" t="s">
        <v>3269</v>
      </c>
      <c r="N734" s="2078" t="s">
        <v>3269</v>
      </c>
    </row>
    <row r="735" spans="1:14">
      <c r="A735" s="2249" t="s">
        <v>1021</v>
      </c>
      <c r="B735" s="2077" t="s">
        <v>3502</v>
      </c>
      <c r="C735" s="2020">
        <v>0.25076724573651338</v>
      </c>
      <c r="D735" s="2021">
        <v>58840.34</v>
      </c>
      <c r="E735" s="2078">
        <v>14755.23</v>
      </c>
      <c r="F735" s="2020">
        <v>0.35189426263726159</v>
      </c>
      <c r="G735" s="2021">
        <v>207110.14</v>
      </c>
      <c r="H735" s="2078">
        <v>72880.87000000001</v>
      </c>
      <c r="I735" s="2020">
        <v>0.23599933808924611</v>
      </c>
      <c r="J735" s="2021">
        <v>211690.17</v>
      </c>
      <c r="K735" s="2078">
        <v>49958.74</v>
      </c>
      <c r="L735" s="2020">
        <v>0.23341963134355631</v>
      </c>
      <c r="M735" s="2021">
        <v>195010.29</v>
      </c>
      <c r="N735" s="2078">
        <v>45519.23</v>
      </c>
    </row>
    <row r="736" spans="1:14">
      <c r="A736" s="2248" t="s">
        <v>1461</v>
      </c>
      <c r="B736" s="2073" t="s">
        <v>5191</v>
      </c>
      <c r="C736" s="2074" t="s">
        <v>3269</v>
      </c>
      <c r="D736" s="2075" t="s">
        <v>3269</v>
      </c>
      <c r="E736" s="2076" t="s">
        <v>3269</v>
      </c>
      <c r="F736" s="2074" t="s">
        <v>3269</v>
      </c>
      <c r="G736" s="2075" t="s">
        <v>3269</v>
      </c>
      <c r="H736" s="2076" t="s">
        <v>3269</v>
      </c>
      <c r="I736" s="2074" t="s">
        <v>3269</v>
      </c>
      <c r="J736" s="2075" t="s">
        <v>3269</v>
      </c>
      <c r="K736" s="2076" t="s">
        <v>3269</v>
      </c>
      <c r="L736" s="2074">
        <v>0.239385232292251</v>
      </c>
      <c r="M736" s="2075">
        <v>21140.18</v>
      </c>
      <c r="N736" s="2076">
        <v>5060.6468999999997</v>
      </c>
    </row>
    <row r="737" spans="1:14">
      <c r="A737" s="2249" t="s">
        <v>1461</v>
      </c>
      <c r="B737" s="2077" t="s">
        <v>3480</v>
      </c>
      <c r="C737" s="2020" t="s">
        <v>3269</v>
      </c>
      <c r="D737" s="2021" t="s">
        <v>3269</v>
      </c>
      <c r="E737" s="2078" t="s">
        <v>3269</v>
      </c>
      <c r="F737" s="2020" t="s">
        <v>3269</v>
      </c>
      <c r="G737" s="2021" t="s">
        <v>3269</v>
      </c>
      <c r="H737" s="2078" t="s">
        <v>3269</v>
      </c>
      <c r="I737" s="2020" t="s">
        <v>3269</v>
      </c>
      <c r="J737" s="2021" t="s">
        <v>3269</v>
      </c>
      <c r="K737" s="2078" t="s">
        <v>3269</v>
      </c>
      <c r="L737" s="2020">
        <v>0.21890127205912829</v>
      </c>
      <c r="M737" s="2021">
        <v>10376.09</v>
      </c>
      <c r="N737" s="2078">
        <v>2271.339300000001</v>
      </c>
    </row>
    <row r="738" spans="1:14">
      <c r="A738" s="2249" t="s">
        <v>1461</v>
      </c>
      <c r="B738" s="2077" t="s">
        <v>3195</v>
      </c>
      <c r="C738" s="2020" t="s">
        <v>3269</v>
      </c>
      <c r="D738" s="2021" t="s">
        <v>3269</v>
      </c>
      <c r="E738" s="2078" t="s">
        <v>3269</v>
      </c>
      <c r="F738" s="2020" t="s">
        <v>3269</v>
      </c>
      <c r="G738" s="2021" t="s">
        <v>3269</v>
      </c>
      <c r="H738" s="2078" t="s">
        <v>3269</v>
      </c>
      <c r="I738" s="2020" t="s">
        <v>3269</v>
      </c>
      <c r="J738" s="2021" t="s">
        <v>3269</v>
      </c>
      <c r="K738" s="2078" t="s">
        <v>3269</v>
      </c>
      <c r="L738" s="2020">
        <v>0.25913083223941819</v>
      </c>
      <c r="M738" s="2021">
        <v>10764.09</v>
      </c>
      <c r="N738" s="2078">
        <v>2789.3076000000001</v>
      </c>
    </row>
    <row r="739" spans="1:14">
      <c r="A739" s="2248" t="s">
        <v>2783</v>
      </c>
      <c r="B739" s="2073" t="s">
        <v>5191</v>
      </c>
      <c r="C739" s="2074" t="s">
        <v>3269</v>
      </c>
      <c r="D739" s="2075" t="s">
        <v>3269</v>
      </c>
      <c r="E739" s="2076" t="s">
        <v>3269</v>
      </c>
      <c r="F739" s="2074" t="s">
        <v>3269</v>
      </c>
      <c r="G739" s="2075" t="s">
        <v>3269</v>
      </c>
      <c r="H739" s="2076" t="s">
        <v>3269</v>
      </c>
      <c r="I739" s="2074">
        <v>1</v>
      </c>
      <c r="J739" s="2075">
        <v>2000</v>
      </c>
      <c r="K739" s="2076">
        <v>2000</v>
      </c>
      <c r="L739" s="2074" t="s">
        <v>3269</v>
      </c>
      <c r="M739" s="2075" t="s">
        <v>3269</v>
      </c>
      <c r="N739" s="2076" t="s">
        <v>3269</v>
      </c>
    </row>
    <row r="740" spans="1:14">
      <c r="A740" s="2249" t="s">
        <v>2783</v>
      </c>
      <c r="B740" s="2077" t="s">
        <v>3499</v>
      </c>
      <c r="C740" s="2020" t="s">
        <v>3269</v>
      </c>
      <c r="D740" s="2021" t="s">
        <v>3269</v>
      </c>
      <c r="E740" s="2078" t="s">
        <v>3269</v>
      </c>
      <c r="F740" s="2020" t="s">
        <v>3269</v>
      </c>
      <c r="G740" s="2021" t="s">
        <v>3269</v>
      </c>
      <c r="H740" s="2078" t="s">
        <v>3269</v>
      </c>
      <c r="I740" s="2020">
        <v>1</v>
      </c>
      <c r="J740" s="2021">
        <v>2000</v>
      </c>
      <c r="K740" s="2078">
        <v>2000</v>
      </c>
      <c r="L740" s="2020" t="s">
        <v>3269</v>
      </c>
      <c r="M740" s="2021" t="s">
        <v>3269</v>
      </c>
      <c r="N740" s="2078" t="s">
        <v>3269</v>
      </c>
    </row>
    <row r="741" spans="1:14">
      <c r="A741" s="2248" t="s">
        <v>1443</v>
      </c>
      <c r="B741" s="2073" t="s">
        <v>5191</v>
      </c>
      <c r="C741" s="2074" t="s">
        <v>3269</v>
      </c>
      <c r="D741" s="2075" t="s">
        <v>3269</v>
      </c>
      <c r="E741" s="2076" t="s">
        <v>3269</v>
      </c>
      <c r="F741" s="2074" t="s">
        <v>3269</v>
      </c>
      <c r="G741" s="2075" t="s">
        <v>3269</v>
      </c>
      <c r="H741" s="2076" t="s">
        <v>3269</v>
      </c>
      <c r="I741" s="2074">
        <v>0.29017160686427451</v>
      </c>
      <c r="J741" s="2075">
        <v>89.74</v>
      </c>
      <c r="K741" s="2076">
        <v>26.039999999999981</v>
      </c>
      <c r="L741" s="2074" t="s">
        <v>3269</v>
      </c>
      <c r="M741" s="2075" t="s">
        <v>3269</v>
      </c>
      <c r="N741" s="2076" t="s">
        <v>3269</v>
      </c>
    </row>
    <row r="742" spans="1:14">
      <c r="A742" s="2249" t="s">
        <v>1443</v>
      </c>
      <c r="B742" s="2077" t="s">
        <v>3480</v>
      </c>
      <c r="C742" s="2020" t="s">
        <v>3269</v>
      </c>
      <c r="D742" s="2021" t="s">
        <v>3269</v>
      </c>
      <c r="E742" s="2078" t="s">
        <v>3269</v>
      </c>
      <c r="F742" s="2020" t="s">
        <v>3269</v>
      </c>
      <c r="G742" s="2021" t="s">
        <v>3269</v>
      </c>
      <c r="H742" s="2078" t="s">
        <v>3269</v>
      </c>
      <c r="I742" s="2020">
        <v>0.29017160686427451</v>
      </c>
      <c r="J742" s="2021">
        <v>89.74</v>
      </c>
      <c r="K742" s="2078">
        <v>26.039999999999981</v>
      </c>
      <c r="L742" s="2020" t="s">
        <v>3269</v>
      </c>
      <c r="M742" s="2021" t="s">
        <v>3269</v>
      </c>
      <c r="N742" s="2078" t="s">
        <v>3269</v>
      </c>
    </row>
    <row r="743" spans="1:14">
      <c r="A743" s="2248" t="s">
        <v>2785</v>
      </c>
      <c r="B743" s="2073" t="s">
        <v>5191</v>
      </c>
      <c r="C743" s="2074" t="s">
        <v>3269</v>
      </c>
      <c r="D743" s="2075" t="s">
        <v>3269</v>
      </c>
      <c r="E743" s="2076" t="s">
        <v>3269</v>
      </c>
      <c r="F743" s="2074">
        <v>0.69188135134470119</v>
      </c>
      <c r="G743" s="2075">
        <v>4876.92</v>
      </c>
      <c r="H743" s="2076">
        <v>3374.25</v>
      </c>
      <c r="I743" s="2074">
        <v>0.65853037571842499</v>
      </c>
      <c r="J743" s="2075">
        <v>5263.25</v>
      </c>
      <c r="K743" s="2076">
        <v>3466.01</v>
      </c>
      <c r="L743" s="2074">
        <v>0.73193657576339533</v>
      </c>
      <c r="M743" s="2075">
        <v>3332.48</v>
      </c>
      <c r="N743" s="2076">
        <v>2439.1640000000002</v>
      </c>
    </row>
    <row r="744" spans="1:14">
      <c r="A744" s="2249" t="s">
        <v>2785</v>
      </c>
      <c r="B744" s="2077" t="s">
        <v>3501</v>
      </c>
      <c r="C744" s="2020" t="s">
        <v>3269</v>
      </c>
      <c r="D744" s="2021" t="s">
        <v>3269</v>
      </c>
      <c r="E744" s="2078" t="s">
        <v>3269</v>
      </c>
      <c r="F744" s="2020">
        <v>0.69188135134470119</v>
      </c>
      <c r="G744" s="2021">
        <v>4876.92</v>
      </c>
      <c r="H744" s="2078">
        <v>3374.25</v>
      </c>
      <c r="I744" s="2020">
        <v>0.65853037571842499</v>
      </c>
      <c r="J744" s="2021">
        <v>5263.25</v>
      </c>
      <c r="K744" s="2078">
        <v>3466.01</v>
      </c>
      <c r="L744" s="2020">
        <v>0.73193657576339533</v>
      </c>
      <c r="M744" s="2021">
        <v>3332.48</v>
      </c>
      <c r="N744" s="2078">
        <v>2439.1640000000002</v>
      </c>
    </row>
    <row r="745" spans="1:14">
      <c r="A745" s="2248" t="s">
        <v>1591</v>
      </c>
      <c r="B745" s="2073" t="s">
        <v>5191</v>
      </c>
      <c r="C745" s="2074" t="s">
        <v>3269</v>
      </c>
      <c r="D745" s="2075" t="s">
        <v>3269</v>
      </c>
      <c r="E745" s="2076" t="s">
        <v>3269</v>
      </c>
      <c r="F745" s="2074">
        <v>0.2031551954065568</v>
      </c>
      <c r="G745" s="2075">
        <v>32394</v>
      </c>
      <c r="H745" s="2076">
        <v>6581.0094000000017</v>
      </c>
      <c r="I745" s="2074">
        <v>0.1959385823816823</v>
      </c>
      <c r="J745" s="2075">
        <v>39652.14</v>
      </c>
      <c r="K745" s="2076">
        <v>7769.3841000000002</v>
      </c>
      <c r="L745" s="2074">
        <v>0.28511619396747317</v>
      </c>
      <c r="M745" s="2075">
        <v>24812.82</v>
      </c>
      <c r="N745" s="2076">
        <v>7074.5367999999989</v>
      </c>
    </row>
    <row r="746" spans="1:14">
      <c r="A746" s="2249" t="s">
        <v>1591</v>
      </c>
      <c r="B746" s="2077" t="s">
        <v>3480</v>
      </c>
      <c r="C746" s="2020" t="s">
        <v>3269</v>
      </c>
      <c r="D746" s="2021" t="s">
        <v>3269</v>
      </c>
      <c r="E746" s="2078" t="s">
        <v>3269</v>
      </c>
      <c r="F746" s="2020">
        <v>0.19495887679654389</v>
      </c>
      <c r="G746" s="2021">
        <v>240.74</v>
      </c>
      <c r="H746" s="2078">
        <v>46.934399999999989</v>
      </c>
      <c r="I746" s="2020">
        <v>0.39112835958455211</v>
      </c>
      <c r="J746" s="2021">
        <v>9070.6899999999987</v>
      </c>
      <c r="K746" s="2078">
        <v>3547.8040999999998</v>
      </c>
      <c r="L746" s="2020">
        <v>0.50413647427168329</v>
      </c>
      <c r="M746" s="2021">
        <v>7461.0399999999991</v>
      </c>
      <c r="N746" s="2078">
        <v>3761.3824</v>
      </c>
    </row>
    <row r="747" spans="1:14">
      <c r="A747" s="2249" t="s">
        <v>1591</v>
      </c>
      <c r="B747" s="2077" t="s">
        <v>3193</v>
      </c>
      <c r="C747" s="2020" t="s">
        <v>3269</v>
      </c>
      <c r="D747" s="2021" t="s">
        <v>3269</v>
      </c>
      <c r="E747" s="2078" t="s">
        <v>3269</v>
      </c>
      <c r="F747" s="2020" t="s">
        <v>3269</v>
      </c>
      <c r="G747" s="2021" t="s">
        <v>3269</v>
      </c>
      <c r="H747" s="2078" t="s">
        <v>3269</v>
      </c>
      <c r="I747" s="2020">
        <v>0.30943370021874239</v>
      </c>
      <c r="J747" s="2021">
        <v>864.03</v>
      </c>
      <c r="K747" s="2078">
        <v>267.36</v>
      </c>
      <c r="L747" s="2020" t="s">
        <v>3269</v>
      </c>
      <c r="M747" s="2021" t="s">
        <v>3269</v>
      </c>
      <c r="N747" s="2078" t="s">
        <v>3269</v>
      </c>
    </row>
    <row r="748" spans="1:14">
      <c r="A748" s="2249" t="s">
        <v>1591</v>
      </c>
      <c r="B748" s="2077" t="s">
        <v>3194</v>
      </c>
      <c r="C748" s="2020" t="s">
        <v>3269</v>
      </c>
      <c r="D748" s="2021" t="s">
        <v>3269</v>
      </c>
      <c r="E748" s="2078" t="s">
        <v>3269</v>
      </c>
      <c r="F748" s="2020">
        <v>0.34067717996289421</v>
      </c>
      <c r="G748" s="2021">
        <v>344.96</v>
      </c>
      <c r="H748" s="2078">
        <v>117.52</v>
      </c>
      <c r="I748" s="2020" t="s">
        <v>3269</v>
      </c>
      <c r="J748" s="2021" t="s">
        <v>3269</v>
      </c>
      <c r="K748" s="2078" t="s">
        <v>3269</v>
      </c>
      <c r="L748" s="2020" t="s">
        <v>3269</v>
      </c>
      <c r="M748" s="2021" t="s">
        <v>3269</v>
      </c>
      <c r="N748" s="2078" t="s">
        <v>3269</v>
      </c>
    </row>
    <row r="749" spans="1:14">
      <c r="A749" s="2249" t="s">
        <v>1591</v>
      </c>
      <c r="B749" s="2077" t="s">
        <v>3195</v>
      </c>
      <c r="C749" s="2020" t="s">
        <v>3269</v>
      </c>
      <c r="D749" s="2021" t="s">
        <v>3269</v>
      </c>
      <c r="E749" s="2078" t="s">
        <v>3269</v>
      </c>
      <c r="F749" s="2020">
        <v>0.20052586296317279</v>
      </c>
      <c r="G749" s="2021">
        <v>31428.340000000011</v>
      </c>
      <c r="H749" s="2078">
        <v>6302.1950000000024</v>
      </c>
      <c r="I749" s="2020">
        <v>0.133060676195982</v>
      </c>
      <c r="J749" s="2021">
        <v>29717.42</v>
      </c>
      <c r="K749" s="2078">
        <v>3954.2200000000012</v>
      </c>
      <c r="L749" s="2020">
        <v>0.19094031851487281</v>
      </c>
      <c r="M749" s="2021">
        <v>17351.78</v>
      </c>
      <c r="N749" s="2078">
        <v>3313.154399999999</v>
      </c>
    </row>
    <row r="750" spans="1:14">
      <c r="A750" s="2249" t="s">
        <v>1591</v>
      </c>
      <c r="B750" s="2077" t="s">
        <v>3204</v>
      </c>
      <c r="C750" s="2020" t="s">
        <v>3269</v>
      </c>
      <c r="D750" s="2021" t="s">
        <v>3269</v>
      </c>
      <c r="E750" s="2078" t="s">
        <v>3269</v>
      </c>
      <c r="F750" s="2020">
        <v>0.30097905042636058</v>
      </c>
      <c r="G750" s="2021">
        <v>379.96</v>
      </c>
      <c r="H750" s="2078">
        <v>114.36</v>
      </c>
      <c r="I750" s="2020" t="s">
        <v>3269</v>
      </c>
      <c r="J750" s="2021" t="s">
        <v>3269</v>
      </c>
      <c r="K750" s="2078" t="s">
        <v>3269</v>
      </c>
      <c r="L750" s="2020" t="s">
        <v>3269</v>
      </c>
      <c r="M750" s="2021" t="s">
        <v>3269</v>
      </c>
      <c r="N750" s="2078" t="s">
        <v>3269</v>
      </c>
    </row>
    <row r="751" spans="1:14">
      <c r="A751" s="2248" t="s">
        <v>2787</v>
      </c>
      <c r="B751" s="2073" t="s">
        <v>5191</v>
      </c>
      <c r="C751" s="2074">
        <v>0.41042500193468501</v>
      </c>
      <c r="D751" s="2075">
        <v>2067.52</v>
      </c>
      <c r="E751" s="2076">
        <v>848.56189999999992</v>
      </c>
      <c r="F751" s="2074">
        <v>0.49312765957446808</v>
      </c>
      <c r="G751" s="2075">
        <v>9.4</v>
      </c>
      <c r="H751" s="2076">
        <v>4.6354000000000006</v>
      </c>
      <c r="I751" s="2074" t="s">
        <v>3269</v>
      </c>
      <c r="J751" s="2075" t="s">
        <v>3269</v>
      </c>
      <c r="K751" s="2076" t="s">
        <v>3269</v>
      </c>
      <c r="L751" s="2074" t="s">
        <v>3269</v>
      </c>
      <c r="M751" s="2075" t="s">
        <v>3269</v>
      </c>
      <c r="N751" s="2076" t="s">
        <v>3269</v>
      </c>
    </row>
    <row r="752" spans="1:14">
      <c r="A752" s="2249" t="s">
        <v>2787</v>
      </c>
      <c r="B752" s="2077" t="s">
        <v>3480</v>
      </c>
      <c r="C752" s="2020">
        <v>0.66493186044235664</v>
      </c>
      <c r="D752" s="2021">
        <v>817.44</v>
      </c>
      <c r="E752" s="2078">
        <v>543.54189999999994</v>
      </c>
      <c r="F752" s="2020">
        <v>0.49312765957446808</v>
      </c>
      <c r="G752" s="2021">
        <v>9.4</v>
      </c>
      <c r="H752" s="2078">
        <v>4.6354000000000006</v>
      </c>
      <c r="I752" s="2020" t="s">
        <v>3269</v>
      </c>
      <c r="J752" s="2021" t="s">
        <v>3269</v>
      </c>
      <c r="K752" s="2078" t="s">
        <v>3269</v>
      </c>
      <c r="L752" s="2020" t="s">
        <v>3269</v>
      </c>
      <c r="M752" s="2021" t="s">
        <v>3269</v>
      </c>
      <c r="N752" s="2078" t="s">
        <v>3269</v>
      </c>
    </row>
    <row r="753" spans="1:14">
      <c r="A753" s="2249" t="s">
        <v>2787</v>
      </c>
      <c r="B753" s="2077" t="s">
        <v>3195</v>
      </c>
      <c r="C753" s="2020">
        <v>0.24400038397542559</v>
      </c>
      <c r="D753" s="2021">
        <v>1250.08</v>
      </c>
      <c r="E753" s="2078">
        <v>305.02</v>
      </c>
      <c r="F753" s="2020" t="s">
        <v>3269</v>
      </c>
      <c r="G753" s="2021" t="s">
        <v>3269</v>
      </c>
      <c r="H753" s="2078" t="s">
        <v>3269</v>
      </c>
      <c r="I753" s="2020" t="s">
        <v>3269</v>
      </c>
      <c r="J753" s="2021" t="s">
        <v>3269</v>
      </c>
      <c r="K753" s="2078" t="s">
        <v>3269</v>
      </c>
      <c r="L753" s="2020" t="s">
        <v>3269</v>
      </c>
      <c r="M753" s="2021" t="s">
        <v>3269</v>
      </c>
      <c r="N753" s="2078" t="s">
        <v>3269</v>
      </c>
    </row>
    <row r="754" spans="1:14">
      <c r="A754" s="2248" t="s">
        <v>1419</v>
      </c>
      <c r="B754" s="2073" t="s">
        <v>5191</v>
      </c>
      <c r="C754" s="2074" t="s">
        <v>3269</v>
      </c>
      <c r="D754" s="2075" t="s">
        <v>3269</v>
      </c>
      <c r="E754" s="2076" t="s">
        <v>3269</v>
      </c>
      <c r="F754" s="2074">
        <v>0.2200038721712278</v>
      </c>
      <c r="G754" s="2075">
        <v>39047.86</v>
      </c>
      <c r="H754" s="2076">
        <v>8590.6804000000011</v>
      </c>
      <c r="I754" s="2074">
        <v>7.722468732441698E-2</v>
      </c>
      <c r="J754" s="2075">
        <v>52129.91</v>
      </c>
      <c r="K754" s="2076">
        <v>4025.715999999999</v>
      </c>
      <c r="L754" s="2074">
        <v>0.24942592977565431</v>
      </c>
      <c r="M754" s="2075">
        <v>41080.339999999997</v>
      </c>
      <c r="N754" s="2076">
        <v>10246.502</v>
      </c>
    </row>
    <row r="755" spans="1:14">
      <c r="A755" s="2249" t="s">
        <v>1419</v>
      </c>
      <c r="B755" s="2077" t="s">
        <v>3481</v>
      </c>
      <c r="C755" s="2020" t="s">
        <v>3269</v>
      </c>
      <c r="D755" s="2021" t="s">
        <v>3269</v>
      </c>
      <c r="E755" s="2078" t="s">
        <v>3269</v>
      </c>
      <c r="F755" s="2020" t="s">
        <v>3269</v>
      </c>
      <c r="G755" s="2021" t="s">
        <v>3269</v>
      </c>
      <c r="H755" s="2078" t="s">
        <v>3269</v>
      </c>
      <c r="I755" s="2020">
        <v>-0.65651874999999982</v>
      </c>
      <c r="J755" s="2021">
        <v>1600</v>
      </c>
      <c r="K755" s="2078">
        <v>-1050.43</v>
      </c>
      <c r="L755" s="2020">
        <v>-0.65651874999999982</v>
      </c>
      <c r="M755" s="2021">
        <v>-1600</v>
      </c>
      <c r="N755" s="2078">
        <v>1050.43</v>
      </c>
    </row>
    <row r="756" spans="1:14">
      <c r="A756" s="2249" t="s">
        <v>1419</v>
      </c>
      <c r="B756" s="2077" t="s">
        <v>3201</v>
      </c>
      <c r="C756" s="2020" t="s">
        <v>3269</v>
      </c>
      <c r="D756" s="2021" t="s">
        <v>3269</v>
      </c>
      <c r="E756" s="2078" t="s">
        <v>3269</v>
      </c>
      <c r="F756" s="2020">
        <v>0.19501381231462669</v>
      </c>
      <c r="G756" s="2021">
        <v>28499.93</v>
      </c>
      <c r="H756" s="2078">
        <v>5557.8799999999992</v>
      </c>
      <c r="I756" s="2020">
        <v>8.36923255061197E-2</v>
      </c>
      <c r="J756" s="2021">
        <v>45599.88</v>
      </c>
      <c r="K756" s="2078">
        <v>3816.3599999999979</v>
      </c>
      <c r="L756" s="2020">
        <v>6.2631578947368538E-2</v>
      </c>
      <c r="M756" s="2021">
        <v>3800</v>
      </c>
      <c r="N756" s="2078">
        <v>238.00000000000051</v>
      </c>
    </row>
    <row r="757" spans="1:14">
      <c r="A757" s="2249" t="s">
        <v>1419</v>
      </c>
      <c r="B757" s="2077" t="s">
        <v>3502</v>
      </c>
      <c r="C757" s="2020" t="s">
        <v>3269</v>
      </c>
      <c r="D757" s="2021" t="s">
        <v>3269</v>
      </c>
      <c r="E757" s="2078" t="s">
        <v>3269</v>
      </c>
      <c r="F757" s="2020">
        <v>0.27428226060341798</v>
      </c>
      <c r="G757" s="2021">
        <v>5939.83</v>
      </c>
      <c r="H757" s="2078">
        <v>1629.19</v>
      </c>
      <c r="I757" s="2020">
        <v>0.29403453401104651</v>
      </c>
      <c r="J757" s="2021">
        <v>1089.94</v>
      </c>
      <c r="K757" s="2078">
        <v>320.48</v>
      </c>
      <c r="L757" s="2020" t="s">
        <v>3269</v>
      </c>
      <c r="M757" s="2021" t="s">
        <v>3269</v>
      </c>
      <c r="N757" s="2078" t="s">
        <v>3269</v>
      </c>
    </row>
    <row r="758" spans="1:14">
      <c r="A758" s="2249" t="s">
        <v>1419</v>
      </c>
      <c r="B758" s="2077" t="s">
        <v>3195</v>
      </c>
      <c r="C758" s="2020" t="s">
        <v>3269</v>
      </c>
      <c r="D758" s="2021" t="s">
        <v>3269</v>
      </c>
      <c r="E758" s="2078" t="s">
        <v>3269</v>
      </c>
      <c r="F758" s="2020">
        <v>0.30459634122523388</v>
      </c>
      <c r="G758" s="2021">
        <v>4608.1000000000004</v>
      </c>
      <c r="H758" s="2078">
        <v>1403.6104</v>
      </c>
      <c r="I758" s="2020">
        <v>0.2446052045655181</v>
      </c>
      <c r="J758" s="2021">
        <v>3840.09</v>
      </c>
      <c r="K758" s="2078">
        <v>939.30600000000049</v>
      </c>
      <c r="L758" s="2020">
        <v>0.23040107159556741</v>
      </c>
      <c r="M758" s="2021">
        <v>38880.339999999997</v>
      </c>
      <c r="N758" s="2078">
        <v>8958.0720000000019</v>
      </c>
    </row>
    <row r="759" spans="1:14">
      <c r="A759" s="2248" t="s">
        <v>1677</v>
      </c>
      <c r="B759" s="2073" t="s">
        <v>5191</v>
      </c>
      <c r="C759" s="2074">
        <v>0.38069053812008402</v>
      </c>
      <c r="D759" s="2075">
        <v>3210.25</v>
      </c>
      <c r="E759" s="2076">
        <v>1222.1117999999999</v>
      </c>
      <c r="F759" s="2074">
        <v>0.31166360277050492</v>
      </c>
      <c r="G759" s="2075">
        <v>13463.25</v>
      </c>
      <c r="H759" s="2076">
        <v>4196.0050000000001</v>
      </c>
      <c r="I759" s="2074">
        <v>0.31252504705513301</v>
      </c>
      <c r="J759" s="2075">
        <v>4080.3200000000011</v>
      </c>
      <c r="K759" s="2076">
        <v>1275.2021999999999</v>
      </c>
      <c r="L759" s="2074">
        <v>0.33369779487465978</v>
      </c>
      <c r="M759" s="2075">
        <v>1252.99</v>
      </c>
      <c r="N759" s="2076">
        <v>418.12000000000012</v>
      </c>
    </row>
    <row r="760" spans="1:14">
      <c r="A760" s="2249" t="s">
        <v>1677</v>
      </c>
      <c r="B760" s="2077" t="s">
        <v>3480</v>
      </c>
      <c r="C760" s="2020" t="s">
        <v>3269</v>
      </c>
      <c r="D760" s="2021" t="s">
        <v>3269</v>
      </c>
      <c r="E760" s="2078" t="s">
        <v>3269</v>
      </c>
      <c r="F760" s="2020">
        <v>0.51017087062652566</v>
      </c>
      <c r="G760" s="2021">
        <v>184.35</v>
      </c>
      <c r="H760" s="2078">
        <v>94.050000000000011</v>
      </c>
      <c r="I760" s="2020">
        <v>0.28045108665900259</v>
      </c>
      <c r="J760" s="2021">
        <v>182.67</v>
      </c>
      <c r="K760" s="2078">
        <v>51.23</v>
      </c>
      <c r="L760" s="2020" t="s">
        <v>3269</v>
      </c>
      <c r="M760" s="2021" t="s">
        <v>3269</v>
      </c>
      <c r="N760" s="2078" t="s">
        <v>3269</v>
      </c>
    </row>
    <row r="761" spans="1:14">
      <c r="A761" s="2249" t="s">
        <v>1677</v>
      </c>
      <c r="B761" s="2077" t="s">
        <v>3193</v>
      </c>
      <c r="C761" s="2020" t="s">
        <v>3269</v>
      </c>
      <c r="D761" s="2021" t="s">
        <v>3269</v>
      </c>
      <c r="E761" s="2078" t="s">
        <v>3269</v>
      </c>
      <c r="F761" s="2020">
        <v>0.35542256604875211</v>
      </c>
      <c r="G761" s="2021">
        <v>68.510000000000005</v>
      </c>
      <c r="H761" s="2078">
        <v>24.350000000000009</v>
      </c>
      <c r="I761" s="2020">
        <v>0.32949638308991402</v>
      </c>
      <c r="J761" s="2021">
        <v>727.14</v>
      </c>
      <c r="K761" s="2078">
        <v>239.59</v>
      </c>
      <c r="L761" s="2020">
        <v>0.32441507929797442</v>
      </c>
      <c r="M761" s="2021">
        <v>827.8900000000001</v>
      </c>
      <c r="N761" s="2078">
        <v>268.58</v>
      </c>
    </row>
    <row r="762" spans="1:14">
      <c r="A762" s="2249" t="s">
        <v>1677</v>
      </c>
      <c r="B762" s="2077" t="s">
        <v>3194</v>
      </c>
      <c r="C762" s="2020" t="s">
        <v>3269</v>
      </c>
      <c r="D762" s="2021" t="s">
        <v>3269</v>
      </c>
      <c r="E762" s="2078" t="s">
        <v>3269</v>
      </c>
      <c r="F762" s="2020">
        <v>0.37179745814000409</v>
      </c>
      <c r="G762" s="2021">
        <v>297.42</v>
      </c>
      <c r="H762" s="2078">
        <v>110.58</v>
      </c>
      <c r="I762" s="2020">
        <v>0.38039193812286182</v>
      </c>
      <c r="J762" s="2021">
        <v>268.92</v>
      </c>
      <c r="K762" s="2078">
        <v>102.295</v>
      </c>
      <c r="L762" s="2020" t="s">
        <v>3269</v>
      </c>
      <c r="M762" s="2021" t="s">
        <v>3269</v>
      </c>
      <c r="N762" s="2078" t="s">
        <v>3269</v>
      </c>
    </row>
    <row r="763" spans="1:14">
      <c r="A763" s="2249" t="s">
        <v>1677</v>
      </c>
      <c r="B763" s="2077" t="s">
        <v>3195</v>
      </c>
      <c r="C763" s="2020">
        <v>0.38069053812008402</v>
      </c>
      <c r="D763" s="2021">
        <v>3210.25</v>
      </c>
      <c r="E763" s="2078">
        <v>1222.1117999999999</v>
      </c>
      <c r="F763" s="2020">
        <v>0.30738970555239631</v>
      </c>
      <c r="G763" s="2021">
        <v>12256.51</v>
      </c>
      <c r="H763" s="2078">
        <v>3767.5250000000001</v>
      </c>
      <c r="I763" s="2020">
        <v>0.30540449064272412</v>
      </c>
      <c r="J763" s="2021">
        <v>2824.54</v>
      </c>
      <c r="K763" s="2078">
        <v>862.62720000000013</v>
      </c>
      <c r="L763" s="2020">
        <v>0.35177605269348389</v>
      </c>
      <c r="M763" s="2021">
        <v>425.1</v>
      </c>
      <c r="N763" s="2078">
        <v>149.54</v>
      </c>
    </row>
    <row r="764" spans="1:14">
      <c r="A764" s="2249" t="s">
        <v>1677</v>
      </c>
      <c r="B764" s="2077" t="s">
        <v>3204</v>
      </c>
      <c r="C764" s="2020" t="s">
        <v>3269</v>
      </c>
      <c r="D764" s="2021" t="s">
        <v>3269</v>
      </c>
      <c r="E764" s="2078" t="s">
        <v>3269</v>
      </c>
      <c r="F764" s="2020">
        <v>0.30390275111964171</v>
      </c>
      <c r="G764" s="2021">
        <v>656.46</v>
      </c>
      <c r="H764" s="2078">
        <v>199.5</v>
      </c>
      <c r="I764" s="2020">
        <v>0.25256327060350431</v>
      </c>
      <c r="J764" s="2021">
        <v>77.05</v>
      </c>
      <c r="K764" s="2078">
        <v>19.46</v>
      </c>
      <c r="L764" s="2020" t="s">
        <v>3269</v>
      </c>
      <c r="M764" s="2021" t="s">
        <v>3269</v>
      </c>
      <c r="N764" s="2078" t="s">
        <v>3269</v>
      </c>
    </row>
    <row r="765" spans="1:14">
      <c r="A765" s="2248" t="s">
        <v>2007</v>
      </c>
      <c r="B765" s="2073" t="s">
        <v>5191</v>
      </c>
      <c r="C765" s="2074" t="s">
        <v>3269</v>
      </c>
      <c r="D765" s="2075" t="s">
        <v>3269</v>
      </c>
      <c r="E765" s="2076" t="s">
        <v>3269</v>
      </c>
      <c r="F765" s="2074">
        <v>0.24026433513862641</v>
      </c>
      <c r="G765" s="2075">
        <v>3777.78</v>
      </c>
      <c r="H765" s="2076">
        <v>907.66579999999999</v>
      </c>
      <c r="I765" s="2074">
        <v>0.1931492712114008</v>
      </c>
      <c r="J765" s="2075">
        <v>1724.78</v>
      </c>
      <c r="K765" s="2076">
        <v>333.13999999999987</v>
      </c>
      <c r="L765" s="2074">
        <v>0.1409254672371088</v>
      </c>
      <c r="M765" s="2075">
        <v>1110.25</v>
      </c>
      <c r="N765" s="2076">
        <v>156.46250000000001</v>
      </c>
    </row>
    <row r="766" spans="1:14">
      <c r="A766" s="2249" t="s">
        <v>2007</v>
      </c>
      <c r="B766" s="2077" t="s">
        <v>3480</v>
      </c>
      <c r="C766" s="2020" t="s">
        <v>3269</v>
      </c>
      <c r="D766" s="2021" t="s">
        <v>3269</v>
      </c>
      <c r="E766" s="2078" t="s">
        <v>3269</v>
      </c>
      <c r="F766" s="2020">
        <v>-2.5735497457933919E-3</v>
      </c>
      <c r="G766" s="2021">
        <v>1880.36</v>
      </c>
      <c r="H766" s="2078">
        <v>-4.8392000000000621</v>
      </c>
      <c r="I766" s="2020">
        <v>-2.6336077272032219E-2</v>
      </c>
      <c r="J766" s="2021">
        <v>784.76</v>
      </c>
      <c r="K766" s="2078">
        <v>-20.6675</v>
      </c>
      <c r="L766" s="2020">
        <v>-0.115062499019777</v>
      </c>
      <c r="M766" s="2021">
        <v>637.61</v>
      </c>
      <c r="N766" s="2078">
        <v>-73.364999999999995</v>
      </c>
    </row>
    <row r="767" spans="1:14">
      <c r="A767" s="2249" t="s">
        <v>2007</v>
      </c>
      <c r="B767" s="2077" t="s">
        <v>3193</v>
      </c>
      <c r="C767" s="2020" t="s">
        <v>3269</v>
      </c>
      <c r="D767" s="2021" t="s">
        <v>3269</v>
      </c>
      <c r="E767" s="2078" t="s">
        <v>3269</v>
      </c>
      <c r="F767" s="2020">
        <v>0.58118195824076679</v>
      </c>
      <c r="G767" s="2021">
        <v>1174.83</v>
      </c>
      <c r="H767" s="2078">
        <v>682.79000000000008</v>
      </c>
      <c r="I767" s="2020">
        <v>0.41196911196911179</v>
      </c>
      <c r="J767" s="2021">
        <v>647.5</v>
      </c>
      <c r="K767" s="2078">
        <v>266.74999999999989</v>
      </c>
      <c r="L767" s="2020">
        <v>0.53566953693583219</v>
      </c>
      <c r="M767" s="2021">
        <v>375.11</v>
      </c>
      <c r="N767" s="2078">
        <v>200.935</v>
      </c>
    </row>
    <row r="768" spans="1:14">
      <c r="A768" s="2249" t="s">
        <v>2007</v>
      </c>
      <c r="B768" s="2077" t="s">
        <v>3195</v>
      </c>
      <c r="C768" s="2020" t="s">
        <v>3269</v>
      </c>
      <c r="D768" s="2021" t="s">
        <v>3269</v>
      </c>
      <c r="E768" s="2078" t="s">
        <v>3269</v>
      </c>
      <c r="F768" s="2020">
        <v>0.31654838515667288</v>
      </c>
      <c r="G768" s="2021">
        <v>332.54</v>
      </c>
      <c r="H768" s="2078">
        <v>105.265</v>
      </c>
      <c r="I768" s="2020" t="s">
        <v>3269</v>
      </c>
      <c r="J768" s="2021" t="s">
        <v>3269</v>
      </c>
      <c r="K768" s="2078" t="s">
        <v>3269</v>
      </c>
      <c r="L768" s="2020" t="s">
        <v>3269</v>
      </c>
      <c r="M768" s="2021" t="s">
        <v>3269</v>
      </c>
      <c r="N768" s="2078" t="s">
        <v>3269</v>
      </c>
    </row>
    <row r="769" spans="1:14">
      <c r="A769" s="2249" t="s">
        <v>2007</v>
      </c>
      <c r="B769" s="2077" t="s">
        <v>3204</v>
      </c>
      <c r="C769" s="2020" t="s">
        <v>3269</v>
      </c>
      <c r="D769" s="2021" t="s">
        <v>3269</v>
      </c>
      <c r="E769" s="2078" t="s">
        <v>3269</v>
      </c>
      <c r="F769" s="2020">
        <v>0.31906165876169718</v>
      </c>
      <c r="G769" s="2021">
        <v>390.05</v>
      </c>
      <c r="H769" s="2078">
        <v>124.45</v>
      </c>
      <c r="I769" s="2020">
        <v>0.29761212908519058</v>
      </c>
      <c r="J769" s="2021">
        <v>292.52</v>
      </c>
      <c r="K769" s="2078">
        <v>87.057499999999948</v>
      </c>
      <c r="L769" s="2020">
        <v>0.29624218189275092</v>
      </c>
      <c r="M769" s="2021">
        <v>97.53</v>
      </c>
      <c r="N769" s="2078">
        <v>28.892499999999998</v>
      </c>
    </row>
    <row r="770" spans="1:14">
      <c r="A770" s="2248" t="s">
        <v>2149</v>
      </c>
      <c r="B770" s="2073" t="s">
        <v>5191</v>
      </c>
      <c r="C770" s="2074">
        <v>0.34150301530848931</v>
      </c>
      <c r="D770" s="2075">
        <v>194.01</v>
      </c>
      <c r="E770" s="2076">
        <v>66.254999999999995</v>
      </c>
      <c r="F770" s="2074">
        <v>0.38750000000000001</v>
      </c>
      <c r="G770" s="2075">
        <v>700</v>
      </c>
      <c r="H770" s="2076">
        <v>271.25</v>
      </c>
      <c r="I770" s="2074">
        <v>0.29382003981004029</v>
      </c>
      <c r="J770" s="2075">
        <v>1276.06</v>
      </c>
      <c r="K770" s="2076">
        <v>374.93200000000002</v>
      </c>
      <c r="L770" s="2074" t="s">
        <v>3269</v>
      </c>
      <c r="M770" s="2075" t="s">
        <v>3269</v>
      </c>
      <c r="N770" s="2076" t="s">
        <v>3269</v>
      </c>
    </row>
    <row r="771" spans="1:14">
      <c r="A771" s="2249" t="s">
        <v>2149</v>
      </c>
      <c r="B771" s="2077" t="s">
        <v>3193</v>
      </c>
      <c r="C771" s="2020" t="s">
        <v>3269</v>
      </c>
      <c r="D771" s="2021" t="s">
        <v>3269</v>
      </c>
      <c r="E771" s="2078" t="s">
        <v>3269</v>
      </c>
      <c r="F771" s="2020" t="s">
        <v>3269</v>
      </c>
      <c r="G771" s="2021" t="s">
        <v>3269</v>
      </c>
      <c r="H771" s="2078" t="s">
        <v>3269</v>
      </c>
      <c r="I771" s="2020">
        <v>0.62064231429271877</v>
      </c>
      <c r="J771" s="2021">
        <v>203.95</v>
      </c>
      <c r="K771" s="2078">
        <v>126.58</v>
      </c>
      <c r="L771" s="2020" t="s">
        <v>3269</v>
      </c>
      <c r="M771" s="2021" t="s">
        <v>3269</v>
      </c>
      <c r="N771" s="2078" t="s">
        <v>3269</v>
      </c>
    </row>
    <row r="772" spans="1:14">
      <c r="A772" s="2249" t="s">
        <v>2149</v>
      </c>
      <c r="B772" s="2077" t="s">
        <v>3195</v>
      </c>
      <c r="C772" s="2020">
        <v>0.34150301530848931</v>
      </c>
      <c r="D772" s="2021">
        <v>194.01</v>
      </c>
      <c r="E772" s="2078">
        <v>66.254999999999995</v>
      </c>
      <c r="F772" s="2020">
        <v>0.38750000000000001</v>
      </c>
      <c r="G772" s="2021">
        <v>700</v>
      </c>
      <c r="H772" s="2078">
        <v>271.25</v>
      </c>
      <c r="I772" s="2020">
        <v>0.23164787195343761</v>
      </c>
      <c r="J772" s="2021">
        <v>1072.1099999999999</v>
      </c>
      <c r="K772" s="2078">
        <v>248.352</v>
      </c>
      <c r="L772" s="2020" t="s">
        <v>3269</v>
      </c>
      <c r="M772" s="2021" t="s">
        <v>3269</v>
      </c>
      <c r="N772" s="2078" t="s">
        <v>3269</v>
      </c>
    </row>
    <row r="773" spans="1:14">
      <c r="A773" s="2248" t="s">
        <v>1665</v>
      </c>
      <c r="B773" s="2073" t="s">
        <v>5191</v>
      </c>
      <c r="C773" s="2074">
        <v>0.26480852199892801</v>
      </c>
      <c r="D773" s="2075">
        <v>4906.83</v>
      </c>
      <c r="E773" s="2076">
        <v>1299.3704</v>
      </c>
      <c r="F773" s="2074">
        <v>0.33020971547245109</v>
      </c>
      <c r="G773" s="2075">
        <v>17628.169999999998</v>
      </c>
      <c r="H773" s="2076">
        <v>5820.9930000000004</v>
      </c>
      <c r="I773" s="2074">
        <v>-0.22251393159108371</v>
      </c>
      <c r="J773" s="2075">
        <v>832.6400000000001</v>
      </c>
      <c r="K773" s="2076">
        <v>-185.27399999999989</v>
      </c>
      <c r="L773" s="2074">
        <v>0.32781027778750832</v>
      </c>
      <c r="M773" s="2075">
        <v>2283.7600000000002</v>
      </c>
      <c r="N773" s="2076">
        <v>748.63999999999987</v>
      </c>
    </row>
    <row r="774" spans="1:14">
      <c r="A774" s="2249" t="s">
        <v>1665</v>
      </c>
      <c r="B774" s="2077" t="s">
        <v>3480</v>
      </c>
      <c r="C774" s="2020">
        <v>9.4552072986582011E-2</v>
      </c>
      <c r="D774" s="2021">
        <v>1741.69</v>
      </c>
      <c r="E774" s="2078">
        <v>164.68039999999999</v>
      </c>
      <c r="F774" s="2020">
        <v>0.31229572382404358</v>
      </c>
      <c r="G774" s="2021">
        <v>6257.46</v>
      </c>
      <c r="H774" s="2078">
        <v>1954.1780000000001</v>
      </c>
      <c r="I774" s="2020">
        <v>-0.22251393159108371</v>
      </c>
      <c r="J774" s="2021">
        <v>832.6400000000001</v>
      </c>
      <c r="K774" s="2078">
        <v>-185.27399999999989</v>
      </c>
      <c r="L774" s="2020">
        <v>0.32781027778750832</v>
      </c>
      <c r="M774" s="2021">
        <v>2283.7600000000002</v>
      </c>
      <c r="N774" s="2078">
        <v>748.63999999999987</v>
      </c>
    </row>
    <row r="775" spans="1:14">
      <c r="A775" s="2249" t="s">
        <v>1665</v>
      </c>
      <c r="B775" s="2077" t="s">
        <v>3194</v>
      </c>
      <c r="C775" s="2020">
        <v>0.2698603802163233</v>
      </c>
      <c r="D775" s="2021">
        <v>514.97</v>
      </c>
      <c r="E775" s="2078">
        <v>138.97</v>
      </c>
      <c r="F775" s="2020">
        <v>0.47079596237382398</v>
      </c>
      <c r="G775" s="2021">
        <v>639.98</v>
      </c>
      <c r="H775" s="2078">
        <v>301.3</v>
      </c>
      <c r="I775" s="2020" t="s">
        <v>3269</v>
      </c>
      <c r="J775" s="2021" t="s">
        <v>3269</v>
      </c>
      <c r="K775" s="2078" t="s">
        <v>3269</v>
      </c>
      <c r="L775" s="2020" t="s">
        <v>3269</v>
      </c>
      <c r="M775" s="2021" t="s">
        <v>3269</v>
      </c>
      <c r="N775" s="2078" t="s">
        <v>3269</v>
      </c>
    </row>
    <row r="776" spans="1:14">
      <c r="A776" s="2249" t="s">
        <v>1665</v>
      </c>
      <c r="B776" s="2077" t="s">
        <v>3195</v>
      </c>
      <c r="C776" s="2020">
        <v>0.37571929347928618</v>
      </c>
      <c r="D776" s="2021">
        <v>2650.17</v>
      </c>
      <c r="E776" s="2078">
        <v>995.72</v>
      </c>
      <c r="F776" s="2020">
        <v>0.32574927441063101</v>
      </c>
      <c r="G776" s="2021">
        <v>9974.65</v>
      </c>
      <c r="H776" s="2078">
        <v>3249.2350000000001</v>
      </c>
      <c r="I776" s="2020" t="s">
        <v>3269</v>
      </c>
      <c r="J776" s="2021" t="s">
        <v>3269</v>
      </c>
      <c r="K776" s="2078" t="s">
        <v>3269</v>
      </c>
      <c r="L776" s="2020" t="s">
        <v>3269</v>
      </c>
      <c r="M776" s="2021" t="s">
        <v>3269</v>
      </c>
      <c r="N776" s="2078" t="s">
        <v>3269</v>
      </c>
    </row>
    <row r="777" spans="1:14">
      <c r="A777" s="2249" t="s">
        <v>1665</v>
      </c>
      <c r="B777" s="2077" t="s">
        <v>3204</v>
      </c>
      <c r="C777" s="2020" t="s">
        <v>3269</v>
      </c>
      <c r="D777" s="2021" t="s">
        <v>3269</v>
      </c>
      <c r="E777" s="2078" t="s">
        <v>3269</v>
      </c>
      <c r="F777" s="2020">
        <v>0.41831552216696649</v>
      </c>
      <c r="G777" s="2021">
        <v>756.08</v>
      </c>
      <c r="H777" s="2078">
        <v>316.27999999999997</v>
      </c>
      <c r="I777" s="2020" t="s">
        <v>3269</v>
      </c>
      <c r="J777" s="2021" t="s">
        <v>3269</v>
      </c>
      <c r="K777" s="2078" t="s">
        <v>3269</v>
      </c>
      <c r="L777" s="2020" t="s">
        <v>3269</v>
      </c>
      <c r="M777" s="2021" t="s">
        <v>3269</v>
      </c>
      <c r="N777" s="2078" t="s">
        <v>3269</v>
      </c>
    </row>
    <row r="778" spans="1:14">
      <c r="A778" s="2248" t="s">
        <v>2789</v>
      </c>
      <c r="B778" s="2073" t="s">
        <v>5191</v>
      </c>
      <c r="C778" s="2074">
        <v>0.26677523078518828</v>
      </c>
      <c r="D778" s="2075">
        <v>482.05</v>
      </c>
      <c r="E778" s="2076">
        <v>128.59899999999999</v>
      </c>
      <c r="F778" s="2074" t="s">
        <v>3269</v>
      </c>
      <c r="G778" s="2075" t="s">
        <v>3269</v>
      </c>
      <c r="H778" s="2076" t="s">
        <v>3269</v>
      </c>
      <c r="I778" s="2074" t="s">
        <v>3269</v>
      </c>
      <c r="J778" s="2075" t="s">
        <v>3269</v>
      </c>
      <c r="K778" s="2076" t="s">
        <v>3269</v>
      </c>
      <c r="L778" s="2074" t="s">
        <v>3269</v>
      </c>
      <c r="M778" s="2075" t="s">
        <v>3269</v>
      </c>
      <c r="N778" s="2076" t="s">
        <v>3269</v>
      </c>
    </row>
    <row r="779" spans="1:14">
      <c r="A779" s="2249" t="s">
        <v>2789</v>
      </c>
      <c r="B779" s="2077" t="s">
        <v>3480</v>
      </c>
      <c r="C779" s="2020">
        <v>0.12404603270745</v>
      </c>
      <c r="D779" s="2021">
        <v>214.63</v>
      </c>
      <c r="E779" s="2078">
        <v>26.623999999999999</v>
      </c>
      <c r="F779" s="2020" t="s">
        <v>3269</v>
      </c>
      <c r="G779" s="2021" t="s">
        <v>3269</v>
      </c>
      <c r="H779" s="2078" t="s">
        <v>3269</v>
      </c>
      <c r="I779" s="2020" t="s">
        <v>3269</v>
      </c>
      <c r="J779" s="2021" t="s">
        <v>3269</v>
      </c>
      <c r="K779" s="2078" t="s">
        <v>3269</v>
      </c>
      <c r="L779" s="2020" t="s">
        <v>3269</v>
      </c>
      <c r="M779" s="2021" t="s">
        <v>3269</v>
      </c>
      <c r="N779" s="2078" t="s">
        <v>3269</v>
      </c>
    </row>
    <row r="780" spans="1:14">
      <c r="A780" s="2249" t="s">
        <v>2789</v>
      </c>
      <c r="B780" s="2077" t="s">
        <v>3195</v>
      </c>
      <c r="C780" s="2020">
        <v>0.38132899558746552</v>
      </c>
      <c r="D780" s="2021">
        <v>267.42</v>
      </c>
      <c r="E780" s="2078">
        <v>101.97499999999999</v>
      </c>
      <c r="F780" s="2020" t="s">
        <v>3269</v>
      </c>
      <c r="G780" s="2021" t="s">
        <v>3269</v>
      </c>
      <c r="H780" s="2078" t="s">
        <v>3269</v>
      </c>
      <c r="I780" s="2020" t="s">
        <v>3269</v>
      </c>
      <c r="J780" s="2021" t="s">
        <v>3269</v>
      </c>
      <c r="K780" s="2078" t="s">
        <v>3269</v>
      </c>
      <c r="L780" s="2020" t="s">
        <v>3269</v>
      </c>
      <c r="M780" s="2021" t="s">
        <v>3269</v>
      </c>
      <c r="N780" s="2078" t="s">
        <v>3269</v>
      </c>
    </row>
    <row r="781" spans="1:14">
      <c r="A781" s="2248" t="s">
        <v>1901</v>
      </c>
      <c r="B781" s="2073" t="s">
        <v>5191</v>
      </c>
      <c r="C781" s="2074">
        <v>1</v>
      </c>
      <c r="D781" s="2075">
        <v>2000</v>
      </c>
      <c r="E781" s="2076">
        <v>2000</v>
      </c>
      <c r="F781" s="2074" t="s">
        <v>3269</v>
      </c>
      <c r="G781" s="2075" t="s">
        <v>3269</v>
      </c>
      <c r="H781" s="2076" t="s">
        <v>3269</v>
      </c>
      <c r="I781" s="2074">
        <v>0.75311030208709662</v>
      </c>
      <c r="J781" s="2075">
        <v>359.83</v>
      </c>
      <c r="K781" s="2076">
        <v>270.99167999999997</v>
      </c>
      <c r="L781" s="2074" t="s">
        <v>3269</v>
      </c>
      <c r="M781" s="2075" t="s">
        <v>3269</v>
      </c>
      <c r="N781" s="2076" t="s">
        <v>3269</v>
      </c>
    </row>
    <row r="782" spans="1:14">
      <c r="A782" s="2249" t="s">
        <v>1901</v>
      </c>
      <c r="B782" s="2077" t="s">
        <v>3196</v>
      </c>
      <c r="C782" s="2020" t="s">
        <v>3269</v>
      </c>
      <c r="D782" s="2021" t="s">
        <v>3269</v>
      </c>
      <c r="E782" s="2078" t="s">
        <v>3269</v>
      </c>
      <c r="F782" s="2020" t="s">
        <v>3269</v>
      </c>
      <c r="G782" s="2021" t="s">
        <v>3269</v>
      </c>
      <c r="H782" s="2078" t="s">
        <v>3269</v>
      </c>
      <c r="I782" s="2020">
        <v>0.75311030208709662</v>
      </c>
      <c r="J782" s="2021">
        <v>359.83</v>
      </c>
      <c r="K782" s="2078">
        <v>270.99167999999997</v>
      </c>
      <c r="L782" s="2020" t="s">
        <v>3269</v>
      </c>
      <c r="M782" s="2021" t="s">
        <v>3269</v>
      </c>
      <c r="N782" s="2078" t="s">
        <v>3269</v>
      </c>
    </row>
    <row r="783" spans="1:14">
      <c r="A783" s="2249" t="s">
        <v>1901</v>
      </c>
      <c r="B783" s="2077" t="s">
        <v>3499</v>
      </c>
      <c r="C783" s="2020">
        <v>1</v>
      </c>
      <c r="D783" s="2021">
        <v>2000</v>
      </c>
      <c r="E783" s="2078">
        <v>2000</v>
      </c>
      <c r="F783" s="2020" t="s">
        <v>3269</v>
      </c>
      <c r="G783" s="2021" t="s">
        <v>3269</v>
      </c>
      <c r="H783" s="2078" t="s">
        <v>3269</v>
      </c>
      <c r="I783" s="2020" t="s">
        <v>3269</v>
      </c>
      <c r="J783" s="2021" t="s">
        <v>3269</v>
      </c>
      <c r="K783" s="2078" t="s">
        <v>3269</v>
      </c>
      <c r="L783" s="2020" t="s">
        <v>3269</v>
      </c>
      <c r="M783" s="2021" t="s">
        <v>3269</v>
      </c>
      <c r="N783" s="2078" t="s">
        <v>3269</v>
      </c>
    </row>
    <row r="784" spans="1:14">
      <c r="A784" s="2248" t="s">
        <v>1927</v>
      </c>
      <c r="B784" s="2073" t="s">
        <v>5191</v>
      </c>
      <c r="C784" s="2074">
        <v>0.31800590372812959</v>
      </c>
      <c r="D784" s="2075">
        <v>2141.02</v>
      </c>
      <c r="E784" s="2076">
        <v>680.85700000000008</v>
      </c>
      <c r="F784" s="2074">
        <v>0.45671007855843659</v>
      </c>
      <c r="G784" s="2075">
        <v>19039.330000000002</v>
      </c>
      <c r="H784" s="2076">
        <v>8695.4539000000004</v>
      </c>
      <c r="I784" s="2074">
        <v>-1.4271757572717529</v>
      </c>
      <c r="J784" s="2075">
        <v>1594.87</v>
      </c>
      <c r="K784" s="2076">
        <v>-2276.1598000000008</v>
      </c>
      <c r="L784" s="2074" t="s">
        <v>3269</v>
      </c>
      <c r="M784" s="2075" t="s">
        <v>3269</v>
      </c>
      <c r="N784" s="2076" t="s">
        <v>3269</v>
      </c>
    </row>
    <row r="785" spans="1:14">
      <c r="A785" s="2249" t="s">
        <v>1927</v>
      </c>
      <c r="B785" s="2077" t="s">
        <v>3480</v>
      </c>
      <c r="C785" s="2020">
        <v>0.30678022430444302</v>
      </c>
      <c r="D785" s="2021">
        <v>2016.01</v>
      </c>
      <c r="E785" s="2078">
        <v>618.47200000000009</v>
      </c>
      <c r="F785" s="2020">
        <v>0.35526081790928871</v>
      </c>
      <c r="G785" s="2021">
        <v>5614.07</v>
      </c>
      <c r="H785" s="2078">
        <v>1994.4591</v>
      </c>
      <c r="I785" s="2020">
        <v>0.26099769300858799</v>
      </c>
      <c r="J785" s="2021">
        <v>3094.940000000001</v>
      </c>
      <c r="K785" s="2078">
        <v>807.77219999999954</v>
      </c>
      <c r="L785" s="2020" t="s">
        <v>3269</v>
      </c>
      <c r="M785" s="2021" t="s">
        <v>3269</v>
      </c>
      <c r="N785" s="2078" t="s">
        <v>3269</v>
      </c>
    </row>
    <row r="786" spans="1:14">
      <c r="A786" s="2249" t="s">
        <v>1927</v>
      </c>
      <c r="B786" s="2077" t="s">
        <v>3481</v>
      </c>
      <c r="C786" s="2020" t="s">
        <v>3269</v>
      </c>
      <c r="D786" s="2021" t="s">
        <v>3269</v>
      </c>
      <c r="E786" s="2078" t="s">
        <v>3269</v>
      </c>
      <c r="F786" s="2020">
        <v>0.82176700117288981</v>
      </c>
      <c r="G786" s="2021">
        <v>4800.1099999999997</v>
      </c>
      <c r="H786" s="2078">
        <v>3944.5719999999992</v>
      </c>
      <c r="I786" s="2020">
        <v>0.82176365931808615</v>
      </c>
      <c r="J786" s="2021">
        <v>-4800.0200000000004</v>
      </c>
      <c r="K786" s="2078">
        <v>-3944.482</v>
      </c>
      <c r="L786" s="2020" t="s">
        <v>3269</v>
      </c>
      <c r="M786" s="2021" t="s">
        <v>3269</v>
      </c>
      <c r="N786" s="2078" t="s">
        <v>3269</v>
      </c>
    </row>
    <row r="787" spans="1:14">
      <c r="A787" s="2249" t="s">
        <v>1927</v>
      </c>
      <c r="B787" s="2077" t="s">
        <v>3197</v>
      </c>
      <c r="C787" s="2020" t="s">
        <v>3269</v>
      </c>
      <c r="D787" s="2021" t="s">
        <v>3269</v>
      </c>
      <c r="E787" s="2078" t="s">
        <v>3269</v>
      </c>
      <c r="F787" s="2020">
        <v>0.47927979422692202</v>
      </c>
      <c r="G787" s="2021">
        <v>104.97</v>
      </c>
      <c r="H787" s="2078">
        <v>50.31</v>
      </c>
      <c r="I787" s="2020" t="s">
        <v>3269</v>
      </c>
      <c r="J787" s="2021" t="s">
        <v>3269</v>
      </c>
      <c r="K787" s="2078" t="s">
        <v>3269</v>
      </c>
      <c r="L787" s="2020" t="s">
        <v>3269</v>
      </c>
      <c r="M787" s="2021" t="s">
        <v>3269</v>
      </c>
      <c r="N787" s="2078" t="s">
        <v>3269</v>
      </c>
    </row>
    <row r="788" spans="1:14">
      <c r="A788" s="2249" t="s">
        <v>1927</v>
      </c>
      <c r="B788" s="2077" t="s">
        <v>3194</v>
      </c>
      <c r="C788" s="2020" t="s">
        <v>3269</v>
      </c>
      <c r="D788" s="2021" t="s">
        <v>3269</v>
      </c>
      <c r="E788" s="2078" t="s">
        <v>3269</v>
      </c>
      <c r="F788" s="2020">
        <v>0.31080267216486518</v>
      </c>
      <c r="G788" s="2021">
        <v>7920.17</v>
      </c>
      <c r="H788" s="2078">
        <v>2461.610000000001</v>
      </c>
      <c r="I788" s="2020">
        <v>0.26077667843452168</v>
      </c>
      <c r="J788" s="2021">
        <v>3299.95</v>
      </c>
      <c r="K788" s="2078">
        <v>860.54999999999973</v>
      </c>
      <c r="L788" s="2020" t="s">
        <v>3269</v>
      </c>
      <c r="M788" s="2021" t="s">
        <v>3269</v>
      </c>
      <c r="N788" s="2078" t="s">
        <v>3269</v>
      </c>
    </row>
    <row r="789" spans="1:14">
      <c r="A789" s="2249" t="s">
        <v>1927</v>
      </c>
      <c r="B789" s="2077" t="s">
        <v>3195</v>
      </c>
      <c r="C789" s="2020">
        <v>0.49904007679385648</v>
      </c>
      <c r="D789" s="2021">
        <v>125.01</v>
      </c>
      <c r="E789" s="2078">
        <v>62.384999999999998</v>
      </c>
      <c r="F789" s="2020">
        <v>0.40749787503541612</v>
      </c>
      <c r="G789" s="2021">
        <v>600.01</v>
      </c>
      <c r="H789" s="2078">
        <v>244.50280000000001</v>
      </c>
      <c r="I789" s="2020" t="s">
        <v>3269</v>
      </c>
      <c r="J789" s="2021" t="s">
        <v>3269</v>
      </c>
      <c r="K789" s="2078" t="s">
        <v>3269</v>
      </c>
      <c r="L789" s="2020" t="s">
        <v>3269</v>
      </c>
      <c r="M789" s="2021" t="s">
        <v>3269</v>
      </c>
      <c r="N789" s="2078" t="s">
        <v>3269</v>
      </c>
    </row>
    <row r="790" spans="1:14">
      <c r="A790" s="2248" t="s">
        <v>1761</v>
      </c>
      <c r="B790" s="2073" t="s">
        <v>5191</v>
      </c>
      <c r="C790" s="2074">
        <v>0.46120955391870072</v>
      </c>
      <c r="D790" s="2075">
        <v>18956.41</v>
      </c>
      <c r="E790" s="2076">
        <v>8742.8773999999976</v>
      </c>
      <c r="F790" s="2074">
        <v>0.39637020525423539</v>
      </c>
      <c r="G790" s="2075">
        <v>35445.31</v>
      </c>
      <c r="H790" s="2076">
        <v>14049.4648</v>
      </c>
      <c r="I790" s="2074">
        <v>0.1693683373210236</v>
      </c>
      <c r="J790" s="2075">
        <v>4789.74</v>
      </c>
      <c r="K790" s="2076">
        <v>811.23029999999949</v>
      </c>
      <c r="L790" s="2074" t="s">
        <v>3269</v>
      </c>
      <c r="M790" s="2075" t="s">
        <v>3269</v>
      </c>
      <c r="N790" s="2076" t="s">
        <v>3269</v>
      </c>
    </row>
    <row r="791" spans="1:14">
      <c r="A791" s="2249" t="s">
        <v>1761</v>
      </c>
      <c r="B791" s="2077" t="s">
        <v>3480</v>
      </c>
      <c r="C791" s="2020">
        <v>0.71353970087239493</v>
      </c>
      <c r="D791" s="2021">
        <v>1376.67</v>
      </c>
      <c r="E791" s="2078">
        <v>982.30870000000004</v>
      </c>
      <c r="F791" s="2020">
        <v>0.63445426441143615</v>
      </c>
      <c r="G791" s="2021">
        <v>13220.23</v>
      </c>
      <c r="H791" s="2078">
        <v>8387.6313000000009</v>
      </c>
      <c r="I791" s="2020">
        <v>0.5576001954432166</v>
      </c>
      <c r="J791" s="2021">
        <v>-2435.4899999999998</v>
      </c>
      <c r="K791" s="2078">
        <v>-1358.0297</v>
      </c>
      <c r="L791" s="2020" t="s">
        <v>3269</v>
      </c>
      <c r="M791" s="2021" t="s">
        <v>3269</v>
      </c>
      <c r="N791" s="2078" t="s">
        <v>3269</v>
      </c>
    </row>
    <row r="792" spans="1:14">
      <c r="A792" s="2249" t="s">
        <v>1761</v>
      </c>
      <c r="B792" s="2077" t="s">
        <v>3481</v>
      </c>
      <c r="C792" s="2020">
        <v>0.81615819664162015</v>
      </c>
      <c r="D792" s="2021">
        <v>3599.95</v>
      </c>
      <c r="E792" s="2078">
        <v>2938.1287000000002</v>
      </c>
      <c r="F792" s="2020">
        <v>0.82176291666666668</v>
      </c>
      <c r="G792" s="2021">
        <v>-3600</v>
      </c>
      <c r="H792" s="2078">
        <v>-2958.3465000000001</v>
      </c>
      <c r="I792" s="2020" t="s">
        <v>3269</v>
      </c>
      <c r="J792" s="2021" t="s">
        <v>3269</v>
      </c>
      <c r="K792" s="2078" t="s">
        <v>3269</v>
      </c>
      <c r="L792" s="2020" t="s">
        <v>3269</v>
      </c>
      <c r="M792" s="2021" t="s">
        <v>3269</v>
      </c>
      <c r="N792" s="2078" t="s">
        <v>3269</v>
      </c>
    </row>
    <row r="793" spans="1:14">
      <c r="A793" s="2249" t="s">
        <v>1761</v>
      </c>
      <c r="B793" s="2077" t="s">
        <v>3194</v>
      </c>
      <c r="C793" s="2020">
        <v>0.39261572051795229</v>
      </c>
      <c r="D793" s="2021">
        <v>7199.89</v>
      </c>
      <c r="E793" s="2078">
        <v>2826.79</v>
      </c>
      <c r="F793" s="2020">
        <v>0.3706666666666667</v>
      </c>
      <c r="G793" s="2021">
        <v>-7200</v>
      </c>
      <c r="H793" s="2078">
        <v>-2668.8</v>
      </c>
      <c r="I793" s="2020" t="s">
        <v>3269</v>
      </c>
      <c r="J793" s="2021" t="s">
        <v>3269</v>
      </c>
      <c r="K793" s="2078" t="s">
        <v>3269</v>
      </c>
      <c r="L793" s="2020" t="s">
        <v>3269</v>
      </c>
      <c r="M793" s="2021" t="s">
        <v>3269</v>
      </c>
      <c r="N793" s="2078" t="s">
        <v>3269</v>
      </c>
    </row>
    <row r="794" spans="1:14">
      <c r="A794" s="2249" t="s">
        <v>1761</v>
      </c>
      <c r="B794" s="2077" t="s">
        <v>3195</v>
      </c>
      <c r="C794" s="2020">
        <v>0.29434799923302701</v>
      </c>
      <c r="D794" s="2021">
        <v>6779.9</v>
      </c>
      <c r="E794" s="2078">
        <v>1995.65</v>
      </c>
      <c r="F794" s="2020">
        <v>0.34183051184130359</v>
      </c>
      <c r="G794" s="2021">
        <v>33025.08</v>
      </c>
      <c r="H794" s="2078">
        <v>11288.98</v>
      </c>
      <c r="I794" s="2020">
        <v>0.30023404099246648</v>
      </c>
      <c r="J794" s="2021">
        <v>7225.23</v>
      </c>
      <c r="K794" s="2078">
        <v>2169.2599999999989</v>
      </c>
      <c r="L794" s="2020" t="s">
        <v>3269</v>
      </c>
      <c r="M794" s="2021" t="s">
        <v>3269</v>
      </c>
      <c r="N794" s="2078" t="s">
        <v>3269</v>
      </c>
    </row>
    <row r="795" spans="1:14">
      <c r="A795" s="2248" t="s">
        <v>1129</v>
      </c>
      <c r="B795" s="2073" t="s">
        <v>5191</v>
      </c>
      <c r="C795" s="2074">
        <v>0.21338458849385711</v>
      </c>
      <c r="D795" s="2075">
        <v>10069.23</v>
      </c>
      <c r="E795" s="2076">
        <v>2148.6185000000009</v>
      </c>
      <c r="F795" s="2074">
        <v>0.13211058726873109</v>
      </c>
      <c r="G795" s="2075">
        <v>10005.129999999999</v>
      </c>
      <c r="H795" s="2076">
        <v>1321.7836</v>
      </c>
      <c r="I795" s="2074">
        <v>0.22456512987933799</v>
      </c>
      <c r="J795" s="2075">
        <v>82224.780000000013</v>
      </c>
      <c r="K795" s="2076">
        <v>18464.8184</v>
      </c>
      <c r="L795" s="2074">
        <v>0.17701989339151269</v>
      </c>
      <c r="M795" s="2075">
        <v>56661.53</v>
      </c>
      <c r="N795" s="2076">
        <v>10030.218000000001</v>
      </c>
    </row>
    <row r="796" spans="1:14">
      <c r="A796" s="2249" t="s">
        <v>1129</v>
      </c>
      <c r="B796" s="2077" t="s">
        <v>3480</v>
      </c>
      <c r="C796" s="2020" t="s">
        <v>3269</v>
      </c>
      <c r="D796" s="2021" t="s">
        <v>3269</v>
      </c>
      <c r="E796" s="2078" t="s">
        <v>3269</v>
      </c>
      <c r="F796" s="2020" t="s">
        <v>3269</v>
      </c>
      <c r="G796" s="2021" t="s">
        <v>3269</v>
      </c>
      <c r="H796" s="2078" t="s">
        <v>3269</v>
      </c>
      <c r="I796" s="2020">
        <v>9.9478790636033723E-3</v>
      </c>
      <c r="J796" s="2021">
        <v>1011.11</v>
      </c>
      <c r="K796" s="2078">
        <v>10.05840000000001</v>
      </c>
      <c r="L796" s="2020">
        <v>0.25824482884478461</v>
      </c>
      <c r="M796" s="2021">
        <v>1671.29</v>
      </c>
      <c r="N796" s="2078">
        <v>431.60199999999998</v>
      </c>
    </row>
    <row r="797" spans="1:14">
      <c r="A797" s="2249" t="s">
        <v>1129</v>
      </c>
      <c r="B797" s="2077" t="s">
        <v>3481</v>
      </c>
      <c r="C797" s="2020">
        <v>-0.48446608802314578</v>
      </c>
      <c r="D797" s="2021">
        <v>750.03</v>
      </c>
      <c r="E797" s="2078">
        <v>-363.36410000000001</v>
      </c>
      <c r="F797" s="2020">
        <v>-1.107899245563938</v>
      </c>
      <c r="G797" s="2021">
        <v>900.01</v>
      </c>
      <c r="H797" s="2078">
        <v>-997.1203999999999</v>
      </c>
      <c r="I797" s="2020">
        <v>-0.47064555792578061</v>
      </c>
      <c r="J797" s="2021">
        <v>4448.71</v>
      </c>
      <c r="K797" s="2078">
        <v>-2093.7655999999988</v>
      </c>
      <c r="L797" s="2020">
        <v>0.51342977734368733</v>
      </c>
      <c r="M797" s="2021">
        <v>6849.5699999999988</v>
      </c>
      <c r="N797" s="2078">
        <v>3516.7732000000001</v>
      </c>
    </row>
    <row r="798" spans="1:14">
      <c r="A798" s="2249" t="s">
        <v>1129</v>
      </c>
      <c r="B798" s="2077" t="s">
        <v>3502</v>
      </c>
      <c r="C798" s="2020">
        <v>0.26954916731049888</v>
      </c>
      <c r="D798" s="2021">
        <v>9319.2000000000007</v>
      </c>
      <c r="E798" s="2078">
        <v>2511.9826000000021</v>
      </c>
      <c r="F798" s="2020">
        <v>0.2411567845762056</v>
      </c>
      <c r="G798" s="2021">
        <v>6750.09</v>
      </c>
      <c r="H798" s="2078">
        <v>1627.83</v>
      </c>
      <c r="I798" s="2020">
        <v>0.26273699527100758</v>
      </c>
      <c r="J798" s="2021">
        <v>54980</v>
      </c>
      <c r="K798" s="2078">
        <v>14445.28</v>
      </c>
      <c r="L798" s="2020">
        <v>0.27471576539451747</v>
      </c>
      <c r="M798" s="2021">
        <v>16270.89</v>
      </c>
      <c r="N798" s="2078">
        <v>4469.87</v>
      </c>
    </row>
    <row r="799" spans="1:14">
      <c r="A799" s="2249" t="s">
        <v>1129</v>
      </c>
      <c r="B799" s="2077" t="s">
        <v>3194</v>
      </c>
      <c r="C799" s="2020" t="s">
        <v>3269</v>
      </c>
      <c r="D799" s="2021" t="s">
        <v>3269</v>
      </c>
      <c r="E799" s="2078" t="s">
        <v>3269</v>
      </c>
      <c r="F799" s="2020">
        <v>0.29344594336377888</v>
      </c>
      <c r="G799" s="2021">
        <v>2355.0300000000002</v>
      </c>
      <c r="H799" s="2078">
        <v>691.07400000000018</v>
      </c>
      <c r="I799" s="2020">
        <v>0.28015867828079538</v>
      </c>
      <c r="J799" s="2021">
        <v>21784.959999999999</v>
      </c>
      <c r="K799" s="2078">
        <v>6103.2455999999966</v>
      </c>
      <c r="L799" s="2020">
        <v>5.057997890164289E-2</v>
      </c>
      <c r="M799" s="2021">
        <v>31869.78</v>
      </c>
      <c r="N799" s="2078">
        <v>1611.9728</v>
      </c>
    </row>
    <row r="800" spans="1:14">
      <c r="A800" s="2248" t="s">
        <v>1225</v>
      </c>
      <c r="B800" s="2073" t="s">
        <v>5191</v>
      </c>
      <c r="C800" s="2074">
        <v>7.4578742640592818E-2</v>
      </c>
      <c r="D800" s="2075">
        <v>119357.44</v>
      </c>
      <c r="E800" s="2076">
        <v>8901.5277999999998</v>
      </c>
      <c r="F800" s="2074">
        <v>0.32234229401095738</v>
      </c>
      <c r="G800" s="2075">
        <v>78810.260000000009</v>
      </c>
      <c r="H800" s="2076">
        <v>25403.88</v>
      </c>
      <c r="I800" s="2074">
        <v>0.16922626780829869</v>
      </c>
      <c r="J800" s="2075">
        <v>92027.319999999978</v>
      </c>
      <c r="K800" s="2076">
        <v>15573.439899999999</v>
      </c>
      <c r="L800" s="2074">
        <v>-0.20685433618601129</v>
      </c>
      <c r="M800" s="2075">
        <v>60032.480000000003</v>
      </c>
      <c r="N800" s="2076">
        <v>-12417.978800000001</v>
      </c>
    </row>
    <row r="801" spans="1:14">
      <c r="A801" s="2249" t="s">
        <v>1225</v>
      </c>
      <c r="B801" s="2077" t="s">
        <v>3480</v>
      </c>
      <c r="C801" s="2020">
        <v>0.38697691731171402</v>
      </c>
      <c r="D801" s="2021">
        <v>19853.84</v>
      </c>
      <c r="E801" s="2078">
        <v>7682.9777999999988</v>
      </c>
      <c r="F801" s="2020">
        <v>0.21333464117151529</v>
      </c>
      <c r="G801" s="2021">
        <v>3466.28</v>
      </c>
      <c r="H801" s="2078">
        <v>739.47760000000005</v>
      </c>
      <c r="I801" s="2020">
        <v>1.5802599414931302E-2</v>
      </c>
      <c r="J801" s="2021">
        <v>11229.45</v>
      </c>
      <c r="K801" s="2078">
        <v>177.45450000000031</v>
      </c>
      <c r="L801" s="2020">
        <v>-0.3734933738988831</v>
      </c>
      <c r="M801" s="2021">
        <v>44201.71</v>
      </c>
      <c r="N801" s="2078">
        <v>-16509.0458</v>
      </c>
    </row>
    <row r="802" spans="1:14">
      <c r="A802" s="2249" t="s">
        <v>1225</v>
      </c>
      <c r="B802" s="2077" t="s">
        <v>3481</v>
      </c>
      <c r="C802" s="2020" t="s">
        <v>3269</v>
      </c>
      <c r="D802" s="2021" t="s">
        <v>3269</v>
      </c>
      <c r="E802" s="2078" t="s">
        <v>3269</v>
      </c>
      <c r="F802" s="2020" t="s">
        <v>3269</v>
      </c>
      <c r="G802" s="2021" t="s">
        <v>3269</v>
      </c>
      <c r="H802" s="2078" t="s">
        <v>3269</v>
      </c>
      <c r="I802" s="2020" t="s">
        <v>3269</v>
      </c>
      <c r="J802" s="2021">
        <v>0</v>
      </c>
      <c r="K802" s="2078">
        <v>-176.47059999999999</v>
      </c>
      <c r="L802" s="2020">
        <v>0.56220045751715697</v>
      </c>
      <c r="M802" s="2021">
        <v>1599.94</v>
      </c>
      <c r="N802" s="2078">
        <v>899.48700000000008</v>
      </c>
    </row>
    <row r="803" spans="1:14">
      <c r="A803" s="2249" t="s">
        <v>1225</v>
      </c>
      <c r="B803" s="2077" t="s">
        <v>3196</v>
      </c>
      <c r="C803" s="2020" t="s">
        <v>3269</v>
      </c>
      <c r="D803" s="2021" t="s">
        <v>3269</v>
      </c>
      <c r="E803" s="2078" t="s">
        <v>3269</v>
      </c>
      <c r="F803" s="2020">
        <v>0.56727552704472695</v>
      </c>
      <c r="G803" s="2021">
        <v>11039.86</v>
      </c>
      <c r="H803" s="2078">
        <v>6262.6423999999997</v>
      </c>
      <c r="I803" s="2020" t="s">
        <v>3269</v>
      </c>
      <c r="J803" s="2021" t="s">
        <v>3269</v>
      </c>
      <c r="K803" s="2078" t="s">
        <v>3269</v>
      </c>
      <c r="L803" s="2020" t="s">
        <v>3269</v>
      </c>
      <c r="M803" s="2021" t="s">
        <v>3269</v>
      </c>
      <c r="N803" s="2078" t="s">
        <v>3269</v>
      </c>
    </row>
    <row r="804" spans="1:14">
      <c r="A804" s="2249" t="s">
        <v>1225</v>
      </c>
      <c r="B804" s="2077" t="s">
        <v>3193</v>
      </c>
      <c r="C804" s="2020" t="s">
        <v>3269</v>
      </c>
      <c r="D804" s="2021" t="s">
        <v>3269</v>
      </c>
      <c r="E804" s="2078" t="s">
        <v>3269</v>
      </c>
      <c r="F804" s="2020">
        <v>0.3460467256074149</v>
      </c>
      <c r="G804" s="2021">
        <v>11694.23</v>
      </c>
      <c r="H804" s="2078">
        <v>4046.75</v>
      </c>
      <c r="I804" s="2020" t="s">
        <v>3269</v>
      </c>
      <c r="J804" s="2021" t="s">
        <v>3269</v>
      </c>
      <c r="K804" s="2078" t="s">
        <v>3269</v>
      </c>
      <c r="L804" s="2020">
        <v>0.20783179726784509</v>
      </c>
      <c r="M804" s="2021">
        <v>702.01</v>
      </c>
      <c r="N804" s="2078">
        <v>145.9</v>
      </c>
    </row>
    <row r="805" spans="1:14">
      <c r="A805" s="2249" t="s">
        <v>1225</v>
      </c>
      <c r="B805" s="2077" t="s">
        <v>3194</v>
      </c>
      <c r="C805" s="2020" t="s">
        <v>3269</v>
      </c>
      <c r="D805" s="2021" t="s">
        <v>3269</v>
      </c>
      <c r="E805" s="2078" t="s">
        <v>3269</v>
      </c>
      <c r="F805" s="2020">
        <v>0.31661188006092339</v>
      </c>
      <c r="G805" s="2021">
        <v>1949.99</v>
      </c>
      <c r="H805" s="2078">
        <v>617.3900000000001</v>
      </c>
      <c r="I805" s="2020">
        <v>0.38101517912436023</v>
      </c>
      <c r="J805" s="2021">
        <v>2244.5300000000002</v>
      </c>
      <c r="K805" s="2078">
        <v>855.2</v>
      </c>
      <c r="L805" s="2020">
        <v>0.25752689140736212</v>
      </c>
      <c r="M805" s="2021">
        <v>555.01</v>
      </c>
      <c r="N805" s="2078">
        <v>142.93</v>
      </c>
    </row>
    <row r="806" spans="1:14">
      <c r="A806" s="2249" t="s">
        <v>1225</v>
      </c>
      <c r="B806" s="2077" t="s">
        <v>3195</v>
      </c>
      <c r="C806" s="2020">
        <v>0.34478014485287439</v>
      </c>
      <c r="D806" s="2021">
        <v>1649.95</v>
      </c>
      <c r="E806" s="2078">
        <v>568.87000000000012</v>
      </c>
      <c r="F806" s="2020">
        <v>0.25913103834516382</v>
      </c>
      <c r="G806" s="2021">
        <v>35211.22</v>
      </c>
      <c r="H806" s="2078">
        <v>9124.32</v>
      </c>
      <c r="I806" s="2020">
        <v>0.18408202901785861</v>
      </c>
      <c r="J806" s="2021">
        <v>74812.549999999988</v>
      </c>
      <c r="K806" s="2078">
        <v>13771.646000000001</v>
      </c>
      <c r="L806" s="2020">
        <v>0.16907570996620619</v>
      </c>
      <c r="M806" s="2021">
        <v>5060.1000000000004</v>
      </c>
      <c r="N806" s="2078">
        <v>855.54000000000008</v>
      </c>
    </row>
    <row r="807" spans="1:14">
      <c r="A807" s="2249" t="s">
        <v>1225</v>
      </c>
      <c r="B807" s="2077" t="s">
        <v>3206</v>
      </c>
      <c r="C807" s="2020">
        <v>0</v>
      </c>
      <c r="D807" s="2021">
        <v>93743.77</v>
      </c>
      <c r="E807" s="2078">
        <v>0</v>
      </c>
      <c r="F807" s="2020">
        <v>0.3123123286775405</v>
      </c>
      <c r="G807" s="2021">
        <v>12844.93</v>
      </c>
      <c r="H807" s="2078">
        <v>4011.63</v>
      </c>
      <c r="I807" s="2020" t="s">
        <v>3269</v>
      </c>
      <c r="J807" s="2021" t="s">
        <v>3269</v>
      </c>
      <c r="K807" s="2078" t="s">
        <v>3269</v>
      </c>
      <c r="L807" s="2020">
        <v>0.34752265546335198</v>
      </c>
      <c r="M807" s="2021">
        <v>288.01</v>
      </c>
      <c r="N807" s="2078">
        <v>100.09</v>
      </c>
    </row>
    <row r="808" spans="1:14">
      <c r="A808" s="2249" t="s">
        <v>1225</v>
      </c>
      <c r="B808" s="2077" t="s">
        <v>3212</v>
      </c>
      <c r="C808" s="2020" t="s">
        <v>3269</v>
      </c>
      <c r="D808" s="2021" t="s">
        <v>3269</v>
      </c>
      <c r="E808" s="2078" t="s">
        <v>3269</v>
      </c>
      <c r="F808" s="2020" t="s">
        <v>3269</v>
      </c>
      <c r="G808" s="2021" t="s">
        <v>3269</v>
      </c>
      <c r="H808" s="2078" t="s">
        <v>3269</v>
      </c>
      <c r="I808" s="2020" t="s">
        <v>3269</v>
      </c>
      <c r="J808" s="2021" t="s">
        <v>3269</v>
      </c>
      <c r="K808" s="2078" t="s">
        <v>3269</v>
      </c>
      <c r="L808" s="2020">
        <v>0.25533655926669019</v>
      </c>
      <c r="M808" s="2021">
        <v>7625.7</v>
      </c>
      <c r="N808" s="2078">
        <v>1947.119999999999</v>
      </c>
    </row>
    <row r="809" spans="1:14">
      <c r="A809" s="2249" t="s">
        <v>1225</v>
      </c>
      <c r="B809" s="2077" t="s">
        <v>3207</v>
      </c>
      <c r="C809" s="2020" t="s">
        <v>3269</v>
      </c>
      <c r="D809" s="2021" t="s">
        <v>3269</v>
      </c>
      <c r="E809" s="2078" t="s">
        <v>3269</v>
      </c>
      <c r="F809" s="2020">
        <v>0.1110843300894821</v>
      </c>
      <c r="G809" s="2021">
        <v>995.73</v>
      </c>
      <c r="H809" s="2078">
        <v>110.61</v>
      </c>
      <c r="I809" s="2020">
        <v>0.21670588235294119</v>
      </c>
      <c r="J809" s="2021">
        <v>1020</v>
      </c>
      <c r="K809" s="2078">
        <v>221.04000000000011</v>
      </c>
      <c r="L809" s="2020" t="s">
        <v>3269</v>
      </c>
      <c r="M809" s="2021" t="s">
        <v>3269</v>
      </c>
      <c r="N809" s="2078" t="s">
        <v>3269</v>
      </c>
    </row>
    <row r="810" spans="1:14">
      <c r="A810" s="2249" t="s">
        <v>1225</v>
      </c>
      <c r="B810" s="2077" t="s">
        <v>3204</v>
      </c>
      <c r="C810" s="2020">
        <v>0.15807760810534621</v>
      </c>
      <c r="D810" s="2021">
        <v>4109.88</v>
      </c>
      <c r="E810" s="2078">
        <v>649.67999999999995</v>
      </c>
      <c r="F810" s="2020">
        <v>0.30538177385853399</v>
      </c>
      <c r="G810" s="2021">
        <v>1608.02</v>
      </c>
      <c r="H810" s="2078">
        <v>491.05999999999989</v>
      </c>
      <c r="I810" s="2020">
        <v>0.26630868240474259</v>
      </c>
      <c r="J810" s="2021">
        <v>2720.79</v>
      </c>
      <c r="K810" s="2078">
        <v>724.56999999999971</v>
      </c>
      <c r="L810" s="2020" t="s">
        <v>3269</v>
      </c>
      <c r="M810" s="2021" t="s">
        <v>3269</v>
      </c>
      <c r="N810" s="2078" t="s">
        <v>3269</v>
      </c>
    </row>
    <row r="811" spans="1:14">
      <c r="A811" s="2248" t="s">
        <v>1633</v>
      </c>
      <c r="B811" s="2073" t="s">
        <v>5191</v>
      </c>
      <c r="C811" s="2074">
        <v>0.1769234665451046</v>
      </c>
      <c r="D811" s="2075">
        <v>197.43</v>
      </c>
      <c r="E811" s="2076">
        <v>34.930000000000007</v>
      </c>
      <c r="F811" s="2074">
        <v>0.22434942274133199</v>
      </c>
      <c r="G811" s="2075">
        <v>10979.48</v>
      </c>
      <c r="H811" s="2076">
        <v>2463.2399999999998</v>
      </c>
      <c r="I811" s="2074" t="s">
        <v>3269</v>
      </c>
      <c r="J811" s="2075" t="s">
        <v>3269</v>
      </c>
      <c r="K811" s="2076" t="s">
        <v>3269</v>
      </c>
      <c r="L811" s="2074">
        <v>0.10908612255235201</v>
      </c>
      <c r="M811" s="2075">
        <v>3000.84</v>
      </c>
      <c r="N811" s="2076">
        <v>327.34999999999991</v>
      </c>
    </row>
    <row r="812" spans="1:14">
      <c r="A812" s="2249" t="s">
        <v>1633</v>
      </c>
      <c r="B812" s="2077" t="s">
        <v>3480</v>
      </c>
      <c r="C812" s="2020">
        <v>0.1769234665451046</v>
      </c>
      <c r="D812" s="2021">
        <v>197.43</v>
      </c>
      <c r="E812" s="2078">
        <v>34.930000000000007</v>
      </c>
      <c r="F812" s="2020" t="s">
        <v>3269</v>
      </c>
      <c r="G812" s="2021" t="s">
        <v>3269</v>
      </c>
      <c r="H812" s="2078" t="s">
        <v>3269</v>
      </c>
      <c r="I812" s="2020" t="s">
        <v>3269</v>
      </c>
      <c r="J812" s="2021" t="s">
        <v>3269</v>
      </c>
      <c r="K812" s="2078" t="s">
        <v>3269</v>
      </c>
      <c r="L812" s="2020">
        <v>0.13683431039802529</v>
      </c>
      <c r="M812" s="2021">
        <v>1620.5</v>
      </c>
      <c r="N812" s="2078">
        <v>221.74</v>
      </c>
    </row>
    <row r="813" spans="1:14">
      <c r="A813" s="2249" t="s">
        <v>1633</v>
      </c>
      <c r="B813" s="2077" t="s">
        <v>3481</v>
      </c>
      <c r="C813" s="2020" t="s">
        <v>3269</v>
      </c>
      <c r="D813" s="2021" t="s">
        <v>3269</v>
      </c>
      <c r="E813" s="2078" t="s">
        <v>3269</v>
      </c>
      <c r="F813" s="2020">
        <v>1</v>
      </c>
      <c r="G813" s="2021">
        <v>-0.41999999999995907</v>
      </c>
      <c r="H813" s="2078">
        <v>-0.41999999999995907</v>
      </c>
      <c r="I813" s="2020" t="s">
        <v>3269</v>
      </c>
      <c r="J813" s="2021" t="s">
        <v>3269</v>
      </c>
      <c r="K813" s="2078" t="s">
        <v>3269</v>
      </c>
      <c r="L813" s="2020" t="s">
        <v>3269</v>
      </c>
      <c r="M813" s="2021" t="s">
        <v>3269</v>
      </c>
      <c r="N813" s="2078" t="s">
        <v>3269</v>
      </c>
    </row>
    <row r="814" spans="1:14">
      <c r="A814" s="2249" t="s">
        <v>1633</v>
      </c>
      <c r="B814" s="2077" t="s">
        <v>3502</v>
      </c>
      <c r="C814" s="2020" t="s">
        <v>3269</v>
      </c>
      <c r="D814" s="2021" t="s">
        <v>3269</v>
      </c>
      <c r="E814" s="2078" t="s">
        <v>3269</v>
      </c>
      <c r="F814" s="2020">
        <v>0.22437909270576231</v>
      </c>
      <c r="G814" s="2021">
        <v>10979.9</v>
      </c>
      <c r="H814" s="2078">
        <v>2463.66</v>
      </c>
      <c r="I814" s="2020" t="s">
        <v>3269</v>
      </c>
      <c r="J814" s="2021" t="s">
        <v>3269</v>
      </c>
      <c r="K814" s="2078" t="s">
        <v>3269</v>
      </c>
      <c r="L814" s="2020">
        <v>7.6510135184085018E-2</v>
      </c>
      <c r="M814" s="2021">
        <v>1380.34</v>
      </c>
      <c r="N814" s="2078">
        <v>105.6099999999999</v>
      </c>
    </row>
    <row r="815" spans="1:14">
      <c r="A815" s="2248" t="s">
        <v>2793</v>
      </c>
      <c r="B815" s="2073" t="s">
        <v>5191</v>
      </c>
      <c r="C815" s="2074" t="s">
        <v>3269</v>
      </c>
      <c r="D815" s="2075" t="s">
        <v>3269</v>
      </c>
      <c r="E815" s="2076" t="s">
        <v>3269</v>
      </c>
      <c r="F815" s="2074">
        <v>0.41555757112155323</v>
      </c>
      <c r="G815" s="2075">
        <v>1372.65</v>
      </c>
      <c r="H815" s="2076">
        <v>570.41509999999994</v>
      </c>
      <c r="I815" s="2074" t="s">
        <v>3269</v>
      </c>
      <c r="J815" s="2075" t="s">
        <v>3269</v>
      </c>
      <c r="K815" s="2076" t="s">
        <v>3269</v>
      </c>
      <c r="L815" s="2074" t="s">
        <v>3269</v>
      </c>
      <c r="M815" s="2075" t="s">
        <v>3269</v>
      </c>
      <c r="N815" s="2076" t="s">
        <v>3269</v>
      </c>
    </row>
    <row r="816" spans="1:14">
      <c r="A816" s="2249" t="s">
        <v>2793</v>
      </c>
      <c r="B816" s="2077" t="s">
        <v>3480</v>
      </c>
      <c r="C816" s="2020" t="s">
        <v>3269</v>
      </c>
      <c r="D816" s="2021" t="s">
        <v>3269</v>
      </c>
      <c r="E816" s="2078" t="s">
        <v>3269</v>
      </c>
      <c r="F816" s="2020">
        <v>0.52402716629977975</v>
      </c>
      <c r="G816" s="2021">
        <v>399.76</v>
      </c>
      <c r="H816" s="2078">
        <v>209.48509999999999</v>
      </c>
      <c r="I816" s="2020" t="s">
        <v>3269</v>
      </c>
      <c r="J816" s="2021" t="s">
        <v>3269</v>
      </c>
      <c r="K816" s="2078" t="s">
        <v>3269</v>
      </c>
      <c r="L816" s="2020" t="s">
        <v>3269</v>
      </c>
      <c r="M816" s="2021" t="s">
        <v>3269</v>
      </c>
      <c r="N816" s="2078" t="s">
        <v>3269</v>
      </c>
    </row>
    <row r="817" spans="1:14">
      <c r="A817" s="2249" t="s">
        <v>2793</v>
      </c>
      <c r="B817" s="2077" t="s">
        <v>3193</v>
      </c>
      <c r="C817" s="2020" t="s">
        <v>3269</v>
      </c>
      <c r="D817" s="2021" t="s">
        <v>3269</v>
      </c>
      <c r="E817" s="2078" t="s">
        <v>3269</v>
      </c>
      <c r="F817" s="2020">
        <v>0.39952181012362947</v>
      </c>
      <c r="G817" s="2021">
        <v>342.96</v>
      </c>
      <c r="H817" s="2078">
        <v>137.02000000000001</v>
      </c>
      <c r="I817" s="2020" t="s">
        <v>3269</v>
      </c>
      <c r="J817" s="2021" t="s">
        <v>3269</v>
      </c>
      <c r="K817" s="2078" t="s">
        <v>3269</v>
      </c>
      <c r="L817" s="2020" t="s">
        <v>3269</v>
      </c>
      <c r="M817" s="2021" t="s">
        <v>3269</v>
      </c>
      <c r="N817" s="2078" t="s">
        <v>3269</v>
      </c>
    </row>
    <row r="818" spans="1:14">
      <c r="A818" s="2249" t="s">
        <v>2793</v>
      </c>
      <c r="B818" s="2077" t="s">
        <v>3195</v>
      </c>
      <c r="C818" s="2020" t="s">
        <v>3269</v>
      </c>
      <c r="D818" s="2021" t="s">
        <v>3269</v>
      </c>
      <c r="E818" s="2078" t="s">
        <v>3269</v>
      </c>
      <c r="F818" s="2020">
        <v>0.35545219310082071</v>
      </c>
      <c r="G818" s="2021">
        <v>629.92999999999995</v>
      </c>
      <c r="H818" s="2078">
        <v>223.91</v>
      </c>
      <c r="I818" s="2020" t="s">
        <v>3269</v>
      </c>
      <c r="J818" s="2021" t="s">
        <v>3269</v>
      </c>
      <c r="K818" s="2078" t="s">
        <v>3269</v>
      </c>
      <c r="L818" s="2020" t="s">
        <v>3269</v>
      </c>
      <c r="M818" s="2021" t="s">
        <v>3269</v>
      </c>
      <c r="N818" s="2078" t="s">
        <v>3269</v>
      </c>
    </row>
    <row r="819" spans="1:14">
      <c r="A819" s="2248" t="s">
        <v>3531</v>
      </c>
      <c r="B819" s="2073" t="s">
        <v>5191</v>
      </c>
      <c r="C819" s="2074">
        <v>0.36900310225598792</v>
      </c>
      <c r="D819" s="2075">
        <v>242107.68000000011</v>
      </c>
      <c r="E819" s="2076">
        <v>89338.485000000015</v>
      </c>
      <c r="F819" s="2074">
        <v>0.36158921253482029</v>
      </c>
      <c r="G819" s="2075">
        <v>188689.74</v>
      </c>
      <c r="H819" s="2076">
        <v>68228.174499999994</v>
      </c>
      <c r="I819" s="2074">
        <v>0.32304297658156639</v>
      </c>
      <c r="J819" s="2075">
        <v>262115.31</v>
      </c>
      <c r="K819" s="2076">
        <v>84674.509950000007</v>
      </c>
      <c r="L819" s="2074">
        <v>0.35813878154997392</v>
      </c>
      <c r="M819" s="2075">
        <v>156513.60000000001</v>
      </c>
      <c r="N819" s="2076">
        <v>56053.589999999989</v>
      </c>
    </row>
    <row r="820" spans="1:14">
      <c r="A820" s="2249" t="s">
        <v>3531</v>
      </c>
      <c r="B820" s="2077" t="s">
        <v>3196</v>
      </c>
      <c r="C820" s="2020" t="s">
        <v>3269</v>
      </c>
      <c r="D820" s="2021" t="s">
        <v>3269</v>
      </c>
      <c r="E820" s="2078" t="s">
        <v>3269</v>
      </c>
      <c r="F820" s="2020" t="s">
        <v>3269</v>
      </c>
      <c r="G820" s="2021" t="s">
        <v>3269</v>
      </c>
      <c r="H820" s="2078" t="s">
        <v>3269</v>
      </c>
      <c r="I820" s="2020" t="s">
        <v>3269</v>
      </c>
      <c r="J820" s="2021">
        <v>0</v>
      </c>
      <c r="K820" s="2078">
        <v>-40.998449999999998</v>
      </c>
      <c r="L820" s="2020" t="s">
        <v>3269</v>
      </c>
      <c r="M820" s="2021" t="s">
        <v>3269</v>
      </c>
      <c r="N820" s="2078" t="s">
        <v>3269</v>
      </c>
    </row>
    <row r="821" spans="1:14">
      <c r="A821" s="2249" t="s">
        <v>3531</v>
      </c>
      <c r="B821" s="2077" t="s">
        <v>3197</v>
      </c>
      <c r="C821" s="2020">
        <v>0.55627665870732057</v>
      </c>
      <c r="D821" s="2021">
        <v>489.99</v>
      </c>
      <c r="E821" s="2078">
        <v>272.57</v>
      </c>
      <c r="F821" s="2020">
        <v>0.55171428571428571</v>
      </c>
      <c r="G821" s="2021">
        <v>1820</v>
      </c>
      <c r="H821" s="2078">
        <v>1004.12</v>
      </c>
      <c r="I821" s="2020">
        <v>0.53485714285714281</v>
      </c>
      <c r="J821" s="2021">
        <v>280</v>
      </c>
      <c r="K821" s="2078">
        <v>149.76</v>
      </c>
      <c r="L821" s="2020">
        <v>0.54201308534041881</v>
      </c>
      <c r="M821" s="2021">
        <v>350.01</v>
      </c>
      <c r="N821" s="2078">
        <v>189.71</v>
      </c>
    </row>
    <row r="822" spans="1:14">
      <c r="A822" s="2249" t="s">
        <v>3531</v>
      </c>
      <c r="B822" s="2077" t="s">
        <v>3193</v>
      </c>
      <c r="C822" s="2020">
        <v>0.35636018071312708</v>
      </c>
      <c r="D822" s="2021">
        <v>41026.35</v>
      </c>
      <c r="E822" s="2078">
        <v>14620.157499999999</v>
      </c>
      <c r="F822" s="2020">
        <v>0.3743667986684005</v>
      </c>
      <c r="G822" s="2021">
        <v>57617.930000000008</v>
      </c>
      <c r="H822" s="2078">
        <v>21570.240000000002</v>
      </c>
      <c r="I822" s="2020">
        <v>0.31799698883293881</v>
      </c>
      <c r="J822" s="2021">
        <v>46148.22</v>
      </c>
      <c r="K822" s="2078">
        <v>14674.995000000001</v>
      </c>
      <c r="L822" s="2020">
        <v>0.37004833190982123</v>
      </c>
      <c r="M822" s="2021">
        <v>25184.19</v>
      </c>
      <c r="N822" s="2078">
        <v>9319.3675000000003</v>
      </c>
    </row>
    <row r="823" spans="1:14">
      <c r="A823" s="2249" t="s">
        <v>3531</v>
      </c>
      <c r="B823" s="2077" t="s">
        <v>3194</v>
      </c>
      <c r="C823" s="2020">
        <v>0.38472657605512539</v>
      </c>
      <c r="D823" s="2021">
        <v>61755.930000000008</v>
      </c>
      <c r="E823" s="2078">
        <v>23759.147499999999</v>
      </c>
      <c r="F823" s="2020">
        <v>0.35981000848897721</v>
      </c>
      <c r="G823" s="2021">
        <v>39981.259999999987</v>
      </c>
      <c r="H823" s="2078">
        <v>14385.657499999999</v>
      </c>
      <c r="I823" s="2020">
        <v>0.35993903735403321</v>
      </c>
      <c r="J823" s="2021">
        <v>60017.08</v>
      </c>
      <c r="K823" s="2078">
        <v>21602.49</v>
      </c>
      <c r="L823" s="2020">
        <v>0.44204088583817169</v>
      </c>
      <c r="M823" s="2021">
        <v>32324.639999999999</v>
      </c>
      <c r="N823" s="2078">
        <v>14288.8125</v>
      </c>
    </row>
    <row r="824" spans="1:14">
      <c r="A824" s="2249" t="s">
        <v>3531</v>
      </c>
      <c r="B824" s="2077" t="s">
        <v>3195</v>
      </c>
      <c r="C824" s="2020">
        <v>0.40152407703056109</v>
      </c>
      <c r="D824" s="2021">
        <v>112445.75999999999</v>
      </c>
      <c r="E824" s="2078">
        <v>45149.68</v>
      </c>
      <c r="F824" s="2020">
        <v>0.37509803705951023</v>
      </c>
      <c r="G824" s="2021">
        <v>60928.49</v>
      </c>
      <c r="H824" s="2078">
        <v>22854.156999999999</v>
      </c>
      <c r="I824" s="2020">
        <v>0.32106970089087278</v>
      </c>
      <c r="J824" s="2021">
        <v>113548.19</v>
      </c>
      <c r="K824" s="2078">
        <v>36456.883399999999</v>
      </c>
      <c r="L824" s="2020">
        <v>0.36158392302866982</v>
      </c>
      <c r="M824" s="2021">
        <v>59047.44</v>
      </c>
      <c r="N824" s="2078">
        <v>21350.605</v>
      </c>
    </row>
    <row r="825" spans="1:14">
      <c r="A825" s="2249" t="s">
        <v>3531</v>
      </c>
      <c r="B825" s="2077" t="s">
        <v>3209</v>
      </c>
      <c r="C825" s="2020" t="s">
        <v>3269</v>
      </c>
      <c r="D825" s="2021" t="s">
        <v>3269</v>
      </c>
      <c r="E825" s="2078" t="s">
        <v>3269</v>
      </c>
      <c r="F825" s="2020" t="s">
        <v>3269</v>
      </c>
      <c r="G825" s="2021" t="s">
        <v>3269</v>
      </c>
      <c r="H825" s="2078" t="s">
        <v>3269</v>
      </c>
      <c r="I825" s="2020">
        <v>0.2260612366961352</v>
      </c>
      <c r="J825" s="2021">
        <v>1220.51</v>
      </c>
      <c r="K825" s="2078">
        <v>275.91000000000003</v>
      </c>
      <c r="L825" s="2020">
        <v>0.1849099513386063</v>
      </c>
      <c r="M825" s="2021">
        <v>2990.05</v>
      </c>
      <c r="N825" s="2078">
        <v>552.88999999999987</v>
      </c>
    </row>
    <row r="826" spans="1:14">
      <c r="A826" s="2249" t="s">
        <v>3531</v>
      </c>
      <c r="B826" s="2077" t="s">
        <v>3218</v>
      </c>
      <c r="C826" s="2020" t="s">
        <v>3269</v>
      </c>
      <c r="D826" s="2021" t="s">
        <v>3269</v>
      </c>
      <c r="E826" s="2078" t="s">
        <v>3269</v>
      </c>
      <c r="F826" s="2020" t="s">
        <v>3269</v>
      </c>
      <c r="G826" s="2021" t="s">
        <v>3269</v>
      </c>
      <c r="H826" s="2078" t="s">
        <v>3269</v>
      </c>
      <c r="I826" s="2020" t="s">
        <v>3269</v>
      </c>
      <c r="J826" s="2021" t="s">
        <v>3269</v>
      </c>
      <c r="K826" s="2078" t="s">
        <v>3269</v>
      </c>
      <c r="L826" s="2020">
        <v>0.43354706334957682</v>
      </c>
      <c r="M826" s="2021">
        <v>194.95</v>
      </c>
      <c r="N826" s="2078">
        <v>84.519999999999982</v>
      </c>
    </row>
    <row r="827" spans="1:14">
      <c r="A827" s="2249" t="s">
        <v>3531</v>
      </c>
      <c r="B827" s="2077" t="s">
        <v>3204</v>
      </c>
      <c r="C827" s="2020">
        <v>0.20981445377259639</v>
      </c>
      <c r="D827" s="2021">
        <v>26389.65</v>
      </c>
      <c r="E827" s="2078">
        <v>5536.9299999999994</v>
      </c>
      <c r="F827" s="2020">
        <v>0.29687326891552712</v>
      </c>
      <c r="G827" s="2021">
        <v>28342.05999999999</v>
      </c>
      <c r="H827" s="2078">
        <v>8414</v>
      </c>
      <c r="I827" s="2020">
        <v>0.28252077989678093</v>
      </c>
      <c r="J827" s="2021">
        <v>40901.30999999999</v>
      </c>
      <c r="K827" s="2078">
        <v>11555.47</v>
      </c>
      <c r="L827" s="2020">
        <v>0.28190639695659142</v>
      </c>
      <c r="M827" s="2021">
        <v>36422.320000000007</v>
      </c>
      <c r="N827" s="2078">
        <v>10267.684999999999</v>
      </c>
    </row>
    <row r="828" spans="1:14">
      <c r="A828" s="2248" t="s">
        <v>3537</v>
      </c>
      <c r="B828" s="2073" t="s">
        <v>5191</v>
      </c>
      <c r="C828" s="2074">
        <v>0.33002456835544169</v>
      </c>
      <c r="D828" s="2075">
        <v>71246.12</v>
      </c>
      <c r="E828" s="2076">
        <v>23512.97</v>
      </c>
      <c r="F828" s="2074">
        <v>0.37869157826069277</v>
      </c>
      <c r="G828" s="2075">
        <v>60029.88</v>
      </c>
      <c r="H828" s="2076">
        <v>22732.81</v>
      </c>
      <c r="I828" s="2074">
        <v>0.30007667115479159</v>
      </c>
      <c r="J828" s="2075">
        <v>169692.24</v>
      </c>
      <c r="K828" s="2076">
        <v>50920.682499999988</v>
      </c>
      <c r="L828" s="2074">
        <v>0.35238962317539391</v>
      </c>
      <c r="M828" s="2075">
        <v>98282.860000000015</v>
      </c>
      <c r="N828" s="2076">
        <v>34633.86</v>
      </c>
    </row>
    <row r="829" spans="1:14">
      <c r="A829" s="2249" t="s">
        <v>3537</v>
      </c>
      <c r="B829" s="2077" t="s">
        <v>3502</v>
      </c>
      <c r="C829" s="2020">
        <v>0.2292925414755391</v>
      </c>
      <c r="D829" s="2021">
        <v>494.87</v>
      </c>
      <c r="E829" s="2078">
        <v>113.47</v>
      </c>
      <c r="F829" s="2020" t="s">
        <v>3269</v>
      </c>
      <c r="G829" s="2021" t="s">
        <v>3269</v>
      </c>
      <c r="H829" s="2078" t="s">
        <v>3269</v>
      </c>
      <c r="I829" s="2020" t="s">
        <v>3269</v>
      </c>
      <c r="J829" s="2021" t="s">
        <v>3269</v>
      </c>
      <c r="K829" s="2078" t="s">
        <v>3269</v>
      </c>
      <c r="L829" s="2020" t="s">
        <v>3269</v>
      </c>
      <c r="M829" s="2021" t="s">
        <v>3269</v>
      </c>
      <c r="N829" s="2078" t="s">
        <v>3269</v>
      </c>
    </row>
    <row r="830" spans="1:14">
      <c r="A830" s="2249" t="s">
        <v>3537</v>
      </c>
      <c r="B830" s="2077" t="s">
        <v>3193</v>
      </c>
      <c r="C830" s="2020">
        <v>0.33525383072805731</v>
      </c>
      <c r="D830" s="2021">
        <v>6736.9699999999984</v>
      </c>
      <c r="E830" s="2078">
        <v>2258.5949999999998</v>
      </c>
      <c r="F830" s="2020">
        <v>0.41753996159663759</v>
      </c>
      <c r="G830" s="2021">
        <v>7556.63</v>
      </c>
      <c r="H830" s="2078">
        <v>3155.1950000000002</v>
      </c>
      <c r="I830" s="2020">
        <v>0.25582354340200381</v>
      </c>
      <c r="J830" s="2021">
        <v>11058.13</v>
      </c>
      <c r="K830" s="2078">
        <v>2828.93</v>
      </c>
      <c r="L830" s="2020">
        <v>0.27221496605892609</v>
      </c>
      <c r="M830" s="2021">
        <v>9003.8399999999983</v>
      </c>
      <c r="N830" s="2078">
        <v>2450.98</v>
      </c>
    </row>
    <row r="831" spans="1:14">
      <c r="A831" s="2249" t="s">
        <v>3537</v>
      </c>
      <c r="B831" s="2077" t="s">
        <v>3194</v>
      </c>
      <c r="C831" s="2020">
        <v>0.42584789934003242</v>
      </c>
      <c r="D831" s="2021">
        <v>16259.89</v>
      </c>
      <c r="E831" s="2078">
        <v>6924.2400000000016</v>
      </c>
      <c r="F831" s="2020">
        <v>0.4305355058592838</v>
      </c>
      <c r="G831" s="2021">
        <v>16064.25</v>
      </c>
      <c r="H831" s="2078">
        <v>6916.23</v>
      </c>
      <c r="I831" s="2020">
        <v>0.34775030049713929</v>
      </c>
      <c r="J831" s="2021">
        <v>43868.970000000023</v>
      </c>
      <c r="K831" s="2078">
        <v>15255.4475</v>
      </c>
      <c r="L831" s="2020">
        <v>0.38074384793275862</v>
      </c>
      <c r="M831" s="2021">
        <v>26018.49</v>
      </c>
      <c r="N831" s="2078">
        <v>9906.380000000001</v>
      </c>
    </row>
    <row r="832" spans="1:14">
      <c r="A832" s="2249" t="s">
        <v>3537</v>
      </c>
      <c r="B832" s="2077" t="s">
        <v>3195</v>
      </c>
      <c r="C832" s="2020">
        <v>0.3417305407186052</v>
      </c>
      <c r="D832" s="2021">
        <v>33999.199999999997</v>
      </c>
      <c r="E832" s="2078">
        <v>11618.565000000001</v>
      </c>
      <c r="F832" s="2020">
        <v>0.36607708332722477</v>
      </c>
      <c r="G832" s="2021">
        <v>27284.240000000002</v>
      </c>
      <c r="H832" s="2078">
        <v>9988.1349999999984</v>
      </c>
      <c r="I832" s="2020">
        <v>0.28631271249346918</v>
      </c>
      <c r="J832" s="2021">
        <v>112718.17</v>
      </c>
      <c r="K832" s="2078">
        <v>32272.64499999999</v>
      </c>
      <c r="L832" s="2020">
        <v>0.35291910020878547</v>
      </c>
      <c r="M832" s="2021">
        <v>62590.520000000011</v>
      </c>
      <c r="N832" s="2078">
        <v>22089.39</v>
      </c>
    </row>
    <row r="833" spans="1:14">
      <c r="A833" s="2249" t="s">
        <v>3537</v>
      </c>
      <c r="B833" s="2077" t="s">
        <v>3204</v>
      </c>
      <c r="C833" s="2020">
        <v>0.18722012768199039</v>
      </c>
      <c r="D833" s="2021">
        <v>13535.19</v>
      </c>
      <c r="E833" s="2078">
        <v>2534.06</v>
      </c>
      <c r="F833" s="2020">
        <v>0.29296660953274389</v>
      </c>
      <c r="G833" s="2021">
        <v>9124.7599999999984</v>
      </c>
      <c r="H833" s="2078">
        <v>2673.25</v>
      </c>
      <c r="I833" s="2020">
        <v>0.27536309765165101</v>
      </c>
      <c r="J833" s="2021">
        <v>2046.97</v>
      </c>
      <c r="K833" s="2078">
        <v>563.66</v>
      </c>
      <c r="L833" s="2020">
        <v>0.27926448858972258</v>
      </c>
      <c r="M833" s="2021">
        <v>670.01</v>
      </c>
      <c r="N833" s="2078">
        <v>187.11</v>
      </c>
    </row>
    <row r="834" spans="1:14">
      <c r="A834" s="2249" t="s">
        <v>3537</v>
      </c>
      <c r="B834" s="2077" t="s">
        <v>3211</v>
      </c>
      <c r="C834" s="2020">
        <v>0.29109090909090912</v>
      </c>
      <c r="D834" s="2021">
        <v>220</v>
      </c>
      <c r="E834" s="2078">
        <v>64.039999999999992</v>
      </c>
      <c r="F834" s="2020" t="s">
        <v>3269</v>
      </c>
      <c r="G834" s="2021" t="s">
        <v>3269</v>
      </c>
      <c r="H834" s="2078" t="s">
        <v>3269</v>
      </c>
      <c r="I834" s="2020" t="s">
        <v>3269</v>
      </c>
      <c r="J834" s="2021" t="s">
        <v>3269</v>
      </c>
      <c r="K834" s="2078" t="s">
        <v>3269</v>
      </c>
      <c r="L834" s="2020" t="s">
        <v>3269</v>
      </c>
      <c r="M834" s="2021" t="s">
        <v>3269</v>
      </c>
      <c r="N834" s="2078" t="s">
        <v>3269</v>
      </c>
    </row>
    <row r="835" spans="1:14">
      <c r="A835" s="2248" t="s">
        <v>3610</v>
      </c>
      <c r="B835" s="2073" t="s">
        <v>5191</v>
      </c>
      <c r="C835" s="2074" t="s">
        <v>3269</v>
      </c>
      <c r="D835" s="2075" t="s">
        <v>3269</v>
      </c>
      <c r="E835" s="2076" t="s">
        <v>3269</v>
      </c>
      <c r="F835" s="2074" t="s">
        <v>3269</v>
      </c>
      <c r="G835" s="2075" t="s">
        <v>3269</v>
      </c>
      <c r="H835" s="2076" t="s">
        <v>3269</v>
      </c>
      <c r="I835" s="2074">
        <v>0.31370046082949321</v>
      </c>
      <c r="J835" s="2075">
        <v>1085</v>
      </c>
      <c r="K835" s="2076">
        <v>340.36500000000012</v>
      </c>
      <c r="L835" s="2074" t="s">
        <v>3269</v>
      </c>
      <c r="M835" s="2075" t="s">
        <v>3269</v>
      </c>
      <c r="N835" s="2076" t="s">
        <v>3269</v>
      </c>
    </row>
    <row r="836" spans="1:14">
      <c r="A836" s="2249" t="s">
        <v>3610</v>
      </c>
      <c r="B836" s="2077" t="s">
        <v>3193</v>
      </c>
      <c r="C836" s="2020" t="s">
        <v>3269</v>
      </c>
      <c r="D836" s="2021" t="s">
        <v>3269</v>
      </c>
      <c r="E836" s="2078" t="s">
        <v>3269</v>
      </c>
      <c r="F836" s="2020" t="s">
        <v>3269</v>
      </c>
      <c r="G836" s="2021" t="s">
        <v>3269</v>
      </c>
      <c r="H836" s="2078" t="s">
        <v>3269</v>
      </c>
      <c r="I836" s="2020">
        <v>0.25368871965730599</v>
      </c>
      <c r="J836" s="2021">
        <v>126.06</v>
      </c>
      <c r="K836" s="2078">
        <v>31.980000000000011</v>
      </c>
      <c r="L836" s="2020" t="s">
        <v>3269</v>
      </c>
      <c r="M836" s="2021" t="s">
        <v>3269</v>
      </c>
      <c r="N836" s="2078" t="s">
        <v>3269</v>
      </c>
    </row>
    <row r="837" spans="1:14">
      <c r="A837" s="2249" t="s">
        <v>3610</v>
      </c>
      <c r="B837" s="2077" t="s">
        <v>3194</v>
      </c>
      <c r="C837" s="2020" t="s">
        <v>3269</v>
      </c>
      <c r="D837" s="2021" t="s">
        <v>3269</v>
      </c>
      <c r="E837" s="2078" t="s">
        <v>3269</v>
      </c>
      <c r="F837" s="2020" t="s">
        <v>3269</v>
      </c>
      <c r="G837" s="2021" t="s">
        <v>3269</v>
      </c>
      <c r="H837" s="2078" t="s">
        <v>3269</v>
      </c>
      <c r="I837" s="2020">
        <v>0.30036402595663347</v>
      </c>
      <c r="J837" s="2021">
        <v>821.37</v>
      </c>
      <c r="K837" s="2078">
        <v>246.71</v>
      </c>
      <c r="L837" s="2020" t="s">
        <v>3269</v>
      </c>
      <c r="M837" s="2021" t="s">
        <v>3269</v>
      </c>
      <c r="N837" s="2078" t="s">
        <v>3269</v>
      </c>
    </row>
    <row r="838" spans="1:14">
      <c r="A838" s="2249" t="s">
        <v>3610</v>
      </c>
      <c r="B838" s="2077" t="s">
        <v>3195</v>
      </c>
      <c r="C838" s="2020" t="s">
        <v>3269</v>
      </c>
      <c r="D838" s="2021" t="s">
        <v>3269</v>
      </c>
      <c r="E838" s="2078" t="s">
        <v>3269</v>
      </c>
      <c r="F838" s="2020" t="s">
        <v>3269</v>
      </c>
      <c r="G838" s="2021" t="s">
        <v>3269</v>
      </c>
      <c r="H838" s="2078" t="s">
        <v>3269</v>
      </c>
      <c r="I838" s="2020">
        <v>0.44831722032419857</v>
      </c>
      <c r="J838" s="2021">
        <v>137.57</v>
      </c>
      <c r="K838" s="2078">
        <v>61.674999999999997</v>
      </c>
      <c r="L838" s="2020" t="s">
        <v>3269</v>
      </c>
      <c r="M838" s="2021" t="s">
        <v>3269</v>
      </c>
      <c r="N838" s="2078" t="s">
        <v>3269</v>
      </c>
    </row>
    <row r="839" spans="1:14">
      <c r="A839" s="2248" t="s">
        <v>3576</v>
      </c>
      <c r="B839" s="2073" t="s">
        <v>5191</v>
      </c>
      <c r="C839" s="2074">
        <v>0.29143290104313507</v>
      </c>
      <c r="D839" s="2075">
        <v>1418.8</v>
      </c>
      <c r="E839" s="2076">
        <v>413.48500000000013</v>
      </c>
      <c r="F839" s="2074">
        <v>0.39289571536943452</v>
      </c>
      <c r="G839" s="2075">
        <v>20906.82</v>
      </c>
      <c r="H839" s="2076">
        <v>8214.2000000000007</v>
      </c>
      <c r="I839" s="2074">
        <v>0.34368446252904572</v>
      </c>
      <c r="J839" s="2075">
        <v>24728.22</v>
      </c>
      <c r="K839" s="2076">
        <v>8498.7049999999999</v>
      </c>
      <c r="L839" s="2074">
        <v>0.31182985354827131</v>
      </c>
      <c r="M839" s="2075">
        <v>11537.59</v>
      </c>
      <c r="N839" s="2076">
        <v>3597.764999999999</v>
      </c>
    </row>
    <row r="840" spans="1:14">
      <c r="A840" s="2249" t="s">
        <v>3576</v>
      </c>
      <c r="B840" s="2077" t="s">
        <v>3193</v>
      </c>
      <c r="C840" s="2020" t="s">
        <v>3269</v>
      </c>
      <c r="D840" s="2021" t="s">
        <v>3269</v>
      </c>
      <c r="E840" s="2078" t="s">
        <v>3269</v>
      </c>
      <c r="F840" s="2020">
        <v>0.50418629528296077</v>
      </c>
      <c r="G840" s="2021">
        <v>4861.0999999999995</v>
      </c>
      <c r="H840" s="2078">
        <v>2450.9</v>
      </c>
      <c r="I840" s="2020">
        <v>0.33020427116985301</v>
      </c>
      <c r="J840" s="2021">
        <v>2002.73</v>
      </c>
      <c r="K840" s="2078">
        <v>661.30999999999983</v>
      </c>
      <c r="L840" s="2020">
        <v>0.32264534508881071</v>
      </c>
      <c r="M840" s="2021">
        <v>4963.3600000000006</v>
      </c>
      <c r="N840" s="2078">
        <v>1601.405</v>
      </c>
    </row>
    <row r="841" spans="1:14">
      <c r="A841" s="2249" t="s">
        <v>3576</v>
      </c>
      <c r="B841" s="2077" t="s">
        <v>3194</v>
      </c>
      <c r="C841" s="2020" t="s">
        <v>3269</v>
      </c>
      <c r="D841" s="2021" t="s">
        <v>3269</v>
      </c>
      <c r="E841" s="2078" t="s">
        <v>3269</v>
      </c>
      <c r="F841" s="2020">
        <v>0.42171417744419731</v>
      </c>
      <c r="G841" s="2021">
        <v>1636.12</v>
      </c>
      <c r="H841" s="2078">
        <v>689.97500000000002</v>
      </c>
      <c r="I841" s="2020">
        <v>0.35012577479417972</v>
      </c>
      <c r="J841" s="2021">
        <v>3263.77</v>
      </c>
      <c r="K841" s="2078">
        <v>1142.73</v>
      </c>
      <c r="L841" s="2020">
        <v>0.39690562886710851</v>
      </c>
      <c r="M841" s="2021">
        <v>1461.04</v>
      </c>
      <c r="N841" s="2078">
        <v>579.89500000000021</v>
      </c>
    </row>
    <row r="842" spans="1:14">
      <c r="A842" s="2249" t="s">
        <v>3576</v>
      </c>
      <c r="B842" s="2077" t="s">
        <v>3195</v>
      </c>
      <c r="C842" s="2020">
        <v>0.29143290104313507</v>
      </c>
      <c r="D842" s="2021">
        <v>1418.8</v>
      </c>
      <c r="E842" s="2078">
        <v>413.48500000000013</v>
      </c>
      <c r="F842" s="2020">
        <v>0.36299656964889693</v>
      </c>
      <c r="G842" s="2021">
        <v>12059.99</v>
      </c>
      <c r="H842" s="2078">
        <v>4377.7350000000006</v>
      </c>
      <c r="I842" s="2020">
        <v>0.35116785937735479</v>
      </c>
      <c r="J842" s="2021">
        <v>17517.52</v>
      </c>
      <c r="K842" s="2078">
        <v>6151.59</v>
      </c>
      <c r="L842" s="2020">
        <v>0.46596611155552331</v>
      </c>
      <c r="M842" s="2021">
        <v>137.51</v>
      </c>
      <c r="N842" s="2078">
        <v>64.075000000000003</v>
      </c>
    </row>
    <row r="843" spans="1:14">
      <c r="A843" s="2249" t="s">
        <v>3576</v>
      </c>
      <c r="B843" s="2077" t="s">
        <v>3204</v>
      </c>
      <c r="C843" s="2020" t="s">
        <v>3269</v>
      </c>
      <c r="D843" s="2021" t="s">
        <v>3269</v>
      </c>
      <c r="E843" s="2078" t="s">
        <v>3269</v>
      </c>
      <c r="F843" s="2020">
        <v>0.29604487553253522</v>
      </c>
      <c r="G843" s="2021">
        <v>2349.61</v>
      </c>
      <c r="H843" s="2078">
        <v>695.59</v>
      </c>
      <c r="I843" s="2020">
        <v>0.27933083016150589</v>
      </c>
      <c r="J843" s="2021">
        <v>1944.2</v>
      </c>
      <c r="K843" s="2078">
        <v>543.07499999999982</v>
      </c>
      <c r="L843" s="2020">
        <v>0.27180003537204961</v>
      </c>
      <c r="M843" s="2021">
        <v>4975.6800000000012</v>
      </c>
      <c r="N843" s="2078">
        <v>1352.39</v>
      </c>
    </row>
    <row r="844" spans="1:14">
      <c r="A844" s="2248" t="s">
        <v>3569</v>
      </c>
      <c r="B844" s="2073" t="s">
        <v>5191</v>
      </c>
      <c r="C844" s="2074">
        <v>0.39565311641926609</v>
      </c>
      <c r="D844" s="2075">
        <v>6781.18</v>
      </c>
      <c r="E844" s="2076">
        <v>2682.9949999999999</v>
      </c>
      <c r="F844" s="2074">
        <v>0.35832888487253328</v>
      </c>
      <c r="G844" s="2075">
        <v>10246.99</v>
      </c>
      <c r="H844" s="2076">
        <v>3671.7925</v>
      </c>
      <c r="I844" s="2074">
        <v>0.35633281942012252</v>
      </c>
      <c r="J844" s="2075">
        <v>10695.71</v>
      </c>
      <c r="K844" s="2076">
        <v>3811.2324999999992</v>
      </c>
      <c r="L844" s="2074">
        <v>0.40309300887863969</v>
      </c>
      <c r="M844" s="2075">
        <v>14088.87</v>
      </c>
      <c r="N844" s="2076">
        <v>5679.125</v>
      </c>
    </row>
    <row r="845" spans="1:14">
      <c r="A845" s="2249" t="s">
        <v>3569</v>
      </c>
      <c r="B845" s="2077" t="s">
        <v>3193</v>
      </c>
      <c r="C845" s="2020">
        <v>0.34848305551588349</v>
      </c>
      <c r="D845" s="2021">
        <v>2450.65</v>
      </c>
      <c r="E845" s="2078">
        <v>854.00999999999988</v>
      </c>
      <c r="F845" s="2020">
        <v>0.3323580489278164</v>
      </c>
      <c r="G845" s="2021">
        <v>2913.6799999999989</v>
      </c>
      <c r="H845" s="2078">
        <v>968.38499999999988</v>
      </c>
      <c r="I845" s="2020">
        <v>0.27974347692056373</v>
      </c>
      <c r="J845" s="2021">
        <v>3795.3700000000008</v>
      </c>
      <c r="K845" s="2078">
        <v>1061.73</v>
      </c>
      <c r="L845" s="2020">
        <v>0.3017824973439609</v>
      </c>
      <c r="M845" s="2021">
        <v>1948.39</v>
      </c>
      <c r="N845" s="2078">
        <v>587.99</v>
      </c>
    </row>
    <row r="846" spans="1:14">
      <c r="A846" s="2249" t="s">
        <v>3569</v>
      </c>
      <c r="B846" s="2077" t="s">
        <v>3194</v>
      </c>
      <c r="C846" s="2020">
        <v>0.46629557354794932</v>
      </c>
      <c r="D846" s="2021">
        <v>3300.16</v>
      </c>
      <c r="E846" s="2078">
        <v>1538.85</v>
      </c>
      <c r="F846" s="2020">
        <v>0.46453448894110821</v>
      </c>
      <c r="G846" s="2021">
        <v>1310.71</v>
      </c>
      <c r="H846" s="2078">
        <v>608.86999999999989</v>
      </c>
      <c r="I846" s="2020">
        <v>0.43652702441465102</v>
      </c>
      <c r="J846" s="2021">
        <v>4396.9500000000007</v>
      </c>
      <c r="K846" s="2078">
        <v>1919.3875</v>
      </c>
      <c r="L846" s="2020">
        <v>0.39489038080834149</v>
      </c>
      <c r="M846" s="2021">
        <v>2439.81</v>
      </c>
      <c r="N846" s="2078">
        <v>963.45749999999998</v>
      </c>
    </row>
    <row r="847" spans="1:14">
      <c r="A847" s="2249" t="s">
        <v>3569</v>
      </c>
      <c r="B847" s="2077" t="s">
        <v>3195</v>
      </c>
      <c r="C847" s="2020">
        <v>0.28158331473160131</v>
      </c>
      <c r="D847" s="2021">
        <v>1030.3699999999999</v>
      </c>
      <c r="E847" s="2078">
        <v>290.13499999999999</v>
      </c>
      <c r="F847" s="2020">
        <v>0.34777961345598241</v>
      </c>
      <c r="G847" s="2021">
        <v>6022.6</v>
      </c>
      <c r="H847" s="2078">
        <v>2094.5374999999999</v>
      </c>
      <c r="I847" s="2020">
        <v>0.33159635534215592</v>
      </c>
      <c r="J847" s="2021">
        <v>2503.39</v>
      </c>
      <c r="K847" s="2078">
        <v>830.1149999999999</v>
      </c>
      <c r="L847" s="2020">
        <v>0.42961253267158428</v>
      </c>
      <c r="M847" s="2021">
        <v>8776.74</v>
      </c>
      <c r="N847" s="2078">
        <v>3770.5974999999999</v>
      </c>
    </row>
    <row r="848" spans="1:14">
      <c r="A848" s="2249" t="s">
        <v>3569</v>
      </c>
      <c r="B848" s="2077" t="s">
        <v>3218</v>
      </c>
      <c r="C848" s="2020" t="s">
        <v>3269</v>
      </c>
      <c r="D848" s="2021" t="s">
        <v>3269</v>
      </c>
      <c r="E848" s="2078" t="s">
        <v>3269</v>
      </c>
      <c r="F848" s="2020" t="s">
        <v>3269</v>
      </c>
      <c r="G848" s="2021" t="s">
        <v>3269</v>
      </c>
      <c r="H848" s="2078" t="s">
        <v>3269</v>
      </c>
      <c r="I848" s="2020" t="s">
        <v>3269</v>
      </c>
      <c r="J848" s="2021" t="s">
        <v>3269</v>
      </c>
      <c r="K848" s="2078" t="s">
        <v>3269</v>
      </c>
      <c r="L848" s="2020">
        <v>0.38647949519985281</v>
      </c>
      <c r="M848" s="2021">
        <v>923.93</v>
      </c>
      <c r="N848" s="2078">
        <v>357.07999999999993</v>
      </c>
    </row>
    <row r="849" spans="1:14">
      <c r="A849" s="2248" t="s">
        <v>3546</v>
      </c>
      <c r="B849" s="2073" t="s">
        <v>5191</v>
      </c>
      <c r="C849" s="2074">
        <v>0.36960344740738948</v>
      </c>
      <c r="D849" s="2075">
        <v>33947.83</v>
      </c>
      <c r="E849" s="2076">
        <v>12547.235000000001</v>
      </c>
      <c r="F849" s="2074">
        <v>0.42042287933015482</v>
      </c>
      <c r="G849" s="2075">
        <v>43159.83</v>
      </c>
      <c r="H849" s="2076">
        <v>18145.38</v>
      </c>
      <c r="I849" s="2074">
        <v>0.36171184738205459</v>
      </c>
      <c r="J849" s="2075">
        <v>40141.019999999997</v>
      </c>
      <c r="K849" s="2076">
        <v>14519.4825</v>
      </c>
      <c r="L849" s="2074">
        <v>0.39498705132862949</v>
      </c>
      <c r="M849" s="2075">
        <v>54113.66</v>
      </c>
      <c r="N849" s="2076">
        <v>21374.195</v>
      </c>
    </row>
    <row r="850" spans="1:14">
      <c r="A850" s="2249" t="s">
        <v>3546</v>
      </c>
      <c r="B850" s="2077" t="s">
        <v>3193</v>
      </c>
      <c r="C850" s="2020">
        <v>0.44246802292676413</v>
      </c>
      <c r="D850" s="2021">
        <v>4858.95</v>
      </c>
      <c r="E850" s="2078">
        <v>2149.9299999999998</v>
      </c>
      <c r="F850" s="2020">
        <v>0.53896926583126425</v>
      </c>
      <c r="G850" s="2021">
        <v>8240.34</v>
      </c>
      <c r="H850" s="2078">
        <v>4441.29</v>
      </c>
      <c r="I850" s="2020">
        <v>0.47408761309344361</v>
      </c>
      <c r="J850" s="2021">
        <v>9686.6800000000039</v>
      </c>
      <c r="K850" s="2078">
        <v>4592.335</v>
      </c>
      <c r="L850" s="2020">
        <v>0.41811603700673883</v>
      </c>
      <c r="M850" s="2021">
        <v>11062.85</v>
      </c>
      <c r="N850" s="2078">
        <v>4625.5550000000003</v>
      </c>
    </row>
    <row r="851" spans="1:14">
      <c r="A851" s="2249" t="s">
        <v>3546</v>
      </c>
      <c r="B851" s="2077" t="s">
        <v>3194</v>
      </c>
      <c r="C851" s="2020">
        <v>0.32432412740394251</v>
      </c>
      <c r="D851" s="2021">
        <v>2744.97</v>
      </c>
      <c r="E851" s="2078">
        <v>890.2600000000001</v>
      </c>
      <c r="F851" s="2020">
        <v>0.40220042417815488</v>
      </c>
      <c r="G851" s="2021">
        <v>2263.1999999999998</v>
      </c>
      <c r="H851" s="2078">
        <v>910.2600000000001</v>
      </c>
      <c r="I851" s="2020">
        <v>0.36319569644296468</v>
      </c>
      <c r="J851" s="2021">
        <v>4453.99</v>
      </c>
      <c r="K851" s="2078">
        <v>1617.67</v>
      </c>
      <c r="L851" s="2020">
        <v>0.40133257341366768</v>
      </c>
      <c r="M851" s="2021">
        <v>4789.9799999999996</v>
      </c>
      <c r="N851" s="2078">
        <v>1922.375</v>
      </c>
    </row>
    <row r="852" spans="1:14">
      <c r="A852" s="2249" t="s">
        <v>3546</v>
      </c>
      <c r="B852" s="2077" t="s">
        <v>3195</v>
      </c>
      <c r="C852" s="2020">
        <v>0.42362025843614082</v>
      </c>
      <c r="D852" s="2021">
        <v>4274.17</v>
      </c>
      <c r="E852" s="2078">
        <v>1810.625</v>
      </c>
      <c r="F852" s="2020">
        <v>0.37246634735974571</v>
      </c>
      <c r="G852" s="2021">
        <v>1674.46</v>
      </c>
      <c r="H852" s="2078">
        <v>623.67999999999984</v>
      </c>
      <c r="I852" s="2020">
        <v>0.35547760063864009</v>
      </c>
      <c r="J852" s="2021">
        <v>6814.48</v>
      </c>
      <c r="K852" s="2078">
        <v>2422.395</v>
      </c>
      <c r="L852" s="2020">
        <v>0.34354908000694689</v>
      </c>
      <c r="M852" s="2021">
        <v>5470.15</v>
      </c>
      <c r="N852" s="2078">
        <v>1879.2650000000001</v>
      </c>
    </row>
    <row r="853" spans="1:14">
      <c r="A853" s="2249" t="s">
        <v>3546</v>
      </c>
      <c r="B853" s="2077" t="s">
        <v>3209</v>
      </c>
      <c r="C853" s="2020">
        <v>-5.5993054912173927E-2</v>
      </c>
      <c r="D853" s="2021">
        <v>2914.29</v>
      </c>
      <c r="E853" s="2078">
        <v>-163.17999999999941</v>
      </c>
      <c r="F853" s="2020">
        <v>0.1992084044494144</v>
      </c>
      <c r="G853" s="2021">
        <v>4077.84</v>
      </c>
      <c r="H853" s="2078">
        <v>812.33999999999992</v>
      </c>
      <c r="I853" s="2020">
        <v>0.1553395779045473</v>
      </c>
      <c r="J853" s="2021">
        <v>2555.8200000000002</v>
      </c>
      <c r="K853" s="2078">
        <v>397.02000000000021</v>
      </c>
      <c r="L853" s="2020">
        <v>0.20785447866007811</v>
      </c>
      <c r="M853" s="2021">
        <v>4093.97</v>
      </c>
      <c r="N853" s="2078">
        <v>850.95</v>
      </c>
    </row>
    <row r="854" spans="1:14">
      <c r="A854" s="2249" t="s">
        <v>3546</v>
      </c>
      <c r="B854" s="2077" t="s">
        <v>3218</v>
      </c>
      <c r="C854" s="2020">
        <v>0.43700347280801238</v>
      </c>
      <c r="D854" s="2021">
        <v>17130.23</v>
      </c>
      <c r="E854" s="2078">
        <v>7485.97</v>
      </c>
      <c r="F854" s="2020">
        <v>0.45529061476721799</v>
      </c>
      <c r="G854" s="2021">
        <v>19929.82</v>
      </c>
      <c r="H854" s="2078">
        <v>9073.8599999999988</v>
      </c>
      <c r="I854" s="2020">
        <v>0.42703702609055472</v>
      </c>
      <c r="J854" s="2021">
        <v>5751.89</v>
      </c>
      <c r="K854" s="2078">
        <v>2456.27</v>
      </c>
      <c r="L854" s="2020">
        <v>0.48491071022333831</v>
      </c>
      <c r="M854" s="2021">
        <v>20000.61</v>
      </c>
      <c r="N854" s="2078">
        <v>9698.510000000002</v>
      </c>
    </row>
    <row r="855" spans="1:14">
      <c r="A855" s="2249" t="s">
        <v>3546</v>
      </c>
      <c r="B855" s="2077" t="s">
        <v>3204</v>
      </c>
      <c r="C855" s="2020">
        <v>0.18448859876951629</v>
      </c>
      <c r="D855" s="2021">
        <v>2025.22</v>
      </c>
      <c r="E855" s="2078">
        <v>373.62999999999988</v>
      </c>
      <c r="F855" s="2020">
        <v>0.32748699845286239</v>
      </c>
      <c r="G855" s="2021">
        <v>6974.17</v>
      </c>
      <c r="H855" s="2078">
        <v>2283.9499999999989</v>
      </c>
      <c r="I855" s="2020">
        <v>0.27888838737433541</v>
      </c>
      <c r="J855" s="2021">
        <v>10878.16</v>
      </c>
      <c r="K855" s="2078">
        <v>3033.7925</v>
      </c>
      <c r="L855" s="2020">
        <v>0.27570290130058289</v>
      </c>
      <c r="M855" s="2021">
        <v>8696.1</v>
      </c>
      <c r="N855" s="2078">
        <v>2397.54</v>
      </c>
    </row>
    <row r="856" spans="1:14">
      <c r="A856" s="2248" t="s">
        <v>3585</v>
      </c>
      <c r="B856" s="2073" t="s">
        <v>5191</v>
      </c>
      <c r="C856" s="2074">
        <v>0.33844865710628058</v>
      </c>
      <c r="D856" s="2075">
        <v>3866.650000000001</v>
      </c>
      <c r="E856" s="2076">
        <v>1308.6624999999999</v>
      </c>
      <c r="F856" s="2074">
        <v>0.37166178382866721</v>
      </c>
      <c r="G856" s="2075">
        <v>6382.9</v>
      </c>
      <c r="H856" s="2076">
        <v>2372.2800000000002</v>
      </c>
      <c r="I856" s="2074">
        <v>0.31297623268738151</v>
      </c>
      <c r="J856" s="2075">
        <v>11055.52</v>
      </c>
      <c r="K856" s="2076">
        <v>3460.1149999999989</v>
      </c>
      <c r="L856" s="2074">
        <v>0.33891896978350411</v>
      </c>
      <c r="M856" s="2075">
        <v>10414.51</v>
      </c>
      <c r="N856" s="2076">
        <v>3529.6750000000011</v>
      </c>
    </row>
    <row r="857" spans="1:14">
      <c r="A857" s="2249" t="s">
        <v>3585</v>
      </c>
      <c r="B857" s="2077" t="s">
        <v>3193</v>
      </c>
      <c r="C857" s="2020">
        <v>0.40136056577229678</v>
      </c>
      <c r="D857" s="2021">
        <v>789.0100000000001</v>
      </c>
      <c r="E857" s="2078">
        <v>316.67750000000001</v>
      </c>
      <c r="F857" s="2020">
        <v>0.29797949133103963</v>
      </c>
      <c r="G857" s="2021">
        <v>2964.599999999999</v>
      </c>
      <c r="H857" s="2078">
        <v>883.39</v>
      </c>
      <c r="I857" s="2020">
        <v>0.25559124379590548</v>
      </c>
      <c r="J857" s="2021">
        <v>4299.5800000000008</v>
      </c>
      <c r="K857" s="2078">
        <v>1098.9349999999999</v>
      </c>
      <c r="L857" s="2020">
        <v>0.259029030282317</v>
      </c>
      <c r="M857" s="2021">
        <v>2955.1899999999991</v>
      </c>
      <c r="N857" s="2078">
        <v>765.48000000000025</v>
      </c>
    </row>
    <row r="858" spans="1:14">
      <c r="A858" s="2249" t="s">
        <v>3585</v>
      </c>
      <c r="B858" s="2077" t="s">
        <v>3194</v>
      </c>
      <c r="C858" s="2020">
        <v>0.38250434897704499</v>
      </c>
      <c r="D858" s="2021">
        <v>2115.44</v>
      </c>
      <c r="E858" s="2078">
        <v>809.16500000000008</v>
      </c>
      <c r="F858" s="2020">
        <v>0.41498650657071329</v>
      </c>
      <c r="G858" s="2021">
        <v>2045.44</v>
      </c>
      <c r="H858" s="2078">
        <v>848.82999999999993</v>
      </c>
      <c r="I858" s="2020">
        <v>0.3291640150027757</v>
      </c>
      <c r="J858" s="2021">
        <v>2954.12</v>
      </c>
      <c r="K858" s="2078">
        <v>972.38999999999976</v>
      </c>
      <c r="L858" s="2020">
        <v>0.37690492311617452</v>
      </c>
      <c r="M858" s="2021">
        <v>4076.2800000000011</v>
      </c>
      <c r="N858" s="2078">
        <v>1536.37</v>
      </c>
    </row>
    <row r="859" spans="1:14">
      <c r="A859" s="2249" t="s">
        <v>3585</v>
      </c>
      <c r="B859" s="2077" t="s">
        <v>3195</v>
      </c>
      <c r="C859" s="2020" t="s">
        <v>3269</v>
      </c>
      <c r="D859" s="2021" t="s">
        <v>3269</v>
      </c>
      <c r="E859" s="2078" t="s">
        <v>3269</v>
      </c>
      <c r="F859" s="2020">
        <v>0.46622379558002991</v>
      </c>
      <c r="G859" s="2021">
        <v>1372.86</v>
      </c>
      <c r="H859" s="2078">
        <v>640.05999999999995</v>
      </c>
      <c r="I859" s="2020">
        <v>0.36529609502817068</v>
      </c>
      <c r="J859" s="2021">
        <v>3801.82</v>
      </c>
      <c r="K859" s="2078">
        <v>1388.79</v>
      </c>
      <c r="L859" s="2020">
        <v>0.36293540720771861</v>
      </c>
      <c r="M859" s="2021">
        <v>3383.04</v>
      </c>
      <c r="N859" s="2078">
        <v>1227.825</v>
      </c>
    </row>
    <row r="860" spans="1:14">
      <c r="A860" s="2249" t="s">
        <v>3585</v>
      </c>
      <c r="B860" s="2077" t="s">
        <v>3204</v>
      </c>
      <c r="C860" s="2020">
        <v>0.19000207856994381</v>
      </c>
      <c r="D860" s="2021">
        <v>962.2</v>
      </c>
      <c r="E860" s="2078">
        <v>182.82</v>
      </c>
      <c r="F860" s="2020" t="s">
        <v>3269</v>
      </c>
      <c r="G860" s="2021" t="s">
        <v>3269</v>
      </c>
      <c r="H860" s="2078" t="s">
        <v>3269</v>
      </c>
      <c r="I860" s="2020" t="s">
        <v>3269</v>
      </c>
      <c r="J860" s="2021" t="s">
        <v>3269</v>
      </c>
      <c r="K860" s="2078" t="s">
        <v>3269</v>
      </c>
      <c r="L860" s="2020" t="s">
        <v>3269</v>
      </c>
      <c r="M860" s="2021" t="s">
        <v>3269</v>
      </c>
      <c r="N860" s="2078" t="s">
        <v>3269</v>
      </c>
    </row>
    <row r="861" spans="1:14">
      <c r="A861" s="2248" t="s">
        <v>3581</v>
      </c>
      <c r="B861" s="2073" t="s">
        <v>5191</v>
      </c>
      <c r="C861" s="2074">
        <v>0.36521921151247599</v>
      </c>
      <c r="D861" s="2075">
        <v>5876.06</v>
      </c>
      <c r="E861" s="2076">
        <v>2146.0500000000002</v>
      </c>
      <c r="F861" s="2074">
        <v>0.35925056270319838</v>
      </c>
      <c r="G861" s="2075">
        <v>7197.4</v>
      </c>
      <c r="H861" s="2076">
        <v>2585.67</v>
      </c>
      <c r="I861" s="2074">
        <v>0.25850518269905809</v>
      </c>
      <c r="J861" s="2075">
        <v>5327.3399999999992</v>
      </c>
      <c r="K861" s="2076">
        <v>1377.145</v>
      </c>
      <c r="L861" s="2074">
        <v>0.3209154406092653</v>
      </c>
      <c r="M861" s="2075">
        <v>3564.95</v>
      </c>
      <c r="N861" s="2076">
        <v>1144.0474999999999</v>
      </c>
    </row>
    <row r="862" spans="1:14">
      <c r="A862" s="2249" t="s">
        <v>3581</v>
      </c>
      <c r="B862" s="2077" t="s">
        <v>3201</v>
      </c>
      <c r="C862" s="2020" t="s">
        <v>3269</v>
      </c>
      <c r="D862" s="2021" t="s">
        <v>3269</v>
      </c>
      <c r="E862" s="2078" t="s">
        <v>3269</v>
      </c>
      <c r="F862" s="2020">
        <v>0.46152917190574633</v>
      </c>
      <c r="G862" s="2021">
        <v>1407.69</v>
      </c>
      <c r="H862" s="2078">
        <v>649.69000000000005</v>
      </c>
      <c r="I862" s="2020" t="s">
        <v>3269</v>
      </c>
      <c r="J862" s="2021" t="s">
        <v>3269</v>
      </c>
      <c r="K862" s="2078" t="s">
        <v>3269</v>
      </c>
      <c r="L862" s="2020" t="s">
        <v>3269</v>
      </c>
      <c r="M862" s="2021" t="s">
        <v>3269</v>
      </c>
      <c r="N862" s="2078" t="s">
        <v>3269</v>
      </c>
    </row>
    <row r="863" spans="1:14">
      <c r="A863" s="2249" t="s">
        <v>3581</v>
      </c>
      <c r="B863" s="2077" t="s">
        <v>3193</v>
      </c>
      <c r="C863" s="2020" t="s">
        <v>3269</v>
      </c>
      <c r="D863" s="2021" t="s">
        <v>3269</v>
      </c>
      <c r="E863" s="2078" t="s">
        <v>3269</v>
      </c>
      <c r="F863" s="2020">
        <v>0.35353589674643709</v>
      </c>
      <c r="G863" s="2021">
        <v>371.9</v>
      </c>
      <c r="H863" s="2078">
        <v>131.47999999999999</v>
      </c>
      <c r="I863" s="2020">
        <v>0.30077099602119822</v>
      </c>
      <c r="J863" s="2021">
        <v>605.71</v>
      </c>
      <c r="K863" s="2078">
        <v>182.18</v>
      </c>
      <c r="L863" s="2020">
        <v>0.21315822117471939</v>
      </c>
      <c r="M863" s="2021">
        <v>644.91999999999996</v>
      </c>
      <c r="N863" s="2078">
        <v>137.47</v>
      </c>
    </row>
    <row r="864" spans="1:14">
      <c r="A864" s="2249" t="s">
        <v>3581</v>
      </c>
      <c r="B864" s="2077" t="s">
        <v>3194</v>
      </c>
      <c r="C864" s="2020">
        <v>0.32551278589501259</v>
      </c>
      <c r="D864" s="2021">
        <v>999.93</v>
      </c>
      <c r="E864" s="2078">
        <v>325.49000000000012</v>
      </c>
      <c r="F864" s="2020">
        <v>0.24207007890129381</v>
      </c>
      <c r="G864" s="2021">
        <v>879.58</v>
      </c>
      <c r="H864" s="2078">
        <v>212.92</v>
      </c>
      <c r="I864" s="2020">
        <v>0.30018474116583471</v>
      </c>
      <c r="J864" s="2021">
        <v>508.82</v>
      </c>
      <c r="K864" s="2078">
        <v>152.74</v>
      </c>
      <c r="L864" s="2020">
        <v>0.30477368800907312</v>
      </c>
      <c r="M864" s="2021">
        <v>484.95</v>
      </c>
      <c r="N864" s="2078">
        <v>147.80000000000001</v>
      </c>
    </row>
    <row r="865" spans="1:14">
      <c r="A865" s="2249" t="s">
        <v>3581</v>
      </c>
      <c r="B865" s="2077" t="s">
        <v>3195</v>
      </c>
      <c r="C865" s="2020">
        <v>0.37336166180967278</v>
      </c>
      <c r="D865" s="2021">
        <v>4876.1299999999992</v>
      </c>
      <c r="E865" s="2078">
        <v>1820.56</v>
      </c>
      <c r="F865" s="2020">
        <v>0.35070501054375819</v>
      </c>
      <c r="G865" s="2021">
        <v>4538.2299999999996</v>
      </c>
      <c r="H865" s="2078">
        <v>1591.58</v>
      </c>
      <c r="I865" s="2020">
        <v>0.247394257039838</v>
      </c>
      <c r="J865" s="2021">
        <v>4212.8099999999986</v>
      </c>
      <c r="K865" s="2078">
        <v>1042.2249999999999</v>
      </c>
      <c r="L865" s="2020">
        <v>0.35266911148709712</v>
      </c>
      <c r="M865" s="2021">
        <v>2435.08</v>
      </c>
      <c r="N865" s="2078">
        <v>858.77750000000026</v>
      </c>
    </row>
    <row r="866" spans="1:14">
      <c r="A866" s="2248" t="s">
        <v>3543</v>
      </c>
      <c r="B866" s="2073" t="s">
        <v>5191</v>
      </c>
      <c r="C866" s="2074">
        <v>0.32490081074466809</v>
      </c>
      <c r="D866" s="2075">
        <v>59208.53</v>
      </c>
      <c r="E866" s="2076">
        <v>19236.899399999998</v>
      </c>
      <c r="F866" s="2074">
        <v>0.3703940287805853</v>
      </c>
      <c r="G866" s="2075">
        <v>72802.549999999988</v>
      </c>
      <c r="H866" s="2076">
        <v>26965.629799999999</v>
      </c>
      <c r="I866" s="2074">
        <v>0.30841829856700242</v>
      </c>
      <c r="J866" s="2075">
        <v>90023.880000000019</v>
      </c>
      <c r="K866" s="2076">
        <v>27765.011900000001</v>
      </c>
      <c r="L866" s="2074">
        <v>0.33535233931807068</v>
      </c>
      <c r="M866" s="2075">
        <v>74604.22</v>
      </c>
      <c r="N866" s="2076">
        <v>25018.699700000001</v>
      </c>
    </row>
    <row r="867" spans="1:14">
      <c r="A867" s="2249" t="s">
        <v>3543</v>
      </c>
      <c r="B867" s="2077" t="s">
        <v>3193</v>
      </c>
      <c r="C867" s="2020">
        <v>0.36655247640086991</v>
      </c>
      <c r="D867" s="2021">
        <v>8704.7699999999986</v>
      </c>
      <c r="E867" s="2078">
        <v>3190.7549999999992</v>
      </c>
      <c r="F867" s="2020">
        <v>0.42074716548259372</v>
      </c>
      <c r="G867" s="2021">
        <v>9920.5600000000031</v>
      </c>
      <c r="H867" s="2078">
        <v>4174.0475000000006</v>
      </c>
      <c r="I867" s="2020">
        <v>0.34349820475148091</v>
      </c>
      <c r="J867" s="2021">
        <v>9447.16</v>
      </c>
      <c r="K867" s="2078">
        <v>3245.0825</v>
      </c>
      <c r="L867" s="2020">
        <v>0.38900242146341801</v>
      </c>
      <c r="M867" s="2021">
        <v>5901.39</v>
      </c>
      <c r="N867" s="2078">
        <v>2295.6550000000011</v>
      </c>
    </row>
    <row r="868" spans="1:14">
      <c r="A868" s="2249" t="s">
        <v>3543</v>
      </c>
      <c r="B868" s="2077" t="s">
        <v>3194</v>
      </c>
      <c r="C868" s="2020">
        <v>0.3935216565693101</v>
      </c>
      <c r="D868" s="2021">
        <v>13823.75</v>
      </c>
      <c r="E868" s="2078">
        <v>5439.9450000000024</v>
      </c>
      <c r="F868" s="2020">
        <v>0.41832251857074809</v>
      </c>
      <c r="G868" s="2021">
        <v>19373.21</v>
      </c>
      <c r="H868" s="2078">
        <v>8104.2500000000009</v>
      </c>
      <c r="I868" s="2020">
        <v>0.34026715210798109</v>
      </c>
      <c r="J868" s="2021">
        <v>23423.360000000001</v>
      </c>
      <c r="K868" s="2078">
        <v>7970.2000000000016</v>
      </c>
      <c r="L868" s="2020">
        <v>0.40455129720277938</v>
      </c>
      <c r="M868" s="2021">
        <v>15738.48</v>
      </c>
      <c r="N868" s="2078">
        <v>6367.0225</v>
      </c>
    </row>
    <row r="869" spans="1:14">
      <c r="A869" s="2249" t="s">
        <v>3543</v>
      </c>
      <c r="B869" s="2077" t="s">
        <v>3195</v>
      </c>
      <c r="C869" s="2020">
        <v>0.34919825886639522</v>
      </c>
      <c r="D869" s="2021">
        <v>22911.51</v>
      </c>
      <c r="E869" s="2078">
        <v>8000.6593999999996</v>
      </c>
      <c r="F869" s="2020">
        <v>0.38191516602409842</v>
      </c>
      <c r="G869" s="2021">
        <v>20041.96999999999</v>
      </c>
      <c r="H869" s="2078">
        <v>7654.3322999999964</v>
      </c>
      <c r="I869" s="2020">
        <v>0.31085059652323438</v>
      </c>
      <c r="J869" s="2021">
        <v>27340.930000000011</v>
      </c>
      <c r="K869" s="2078">
        <v>8498.9443999999985</v>
      </c>
      <c r="L869" s="2020">
        <v>0.34861207433093261</v>
      </c>
      <c r="M869" s="2021">
        <v>26205.51</v>
      </c>
      <c r="N869" s="2078">
        <v>9135.5571999999956</v>
      </c>
    </row>
    <row r="870" spans="1:14">
      <c r="A870" s="2249" t="s">
        <v>3543</v>
      </c>
      <c r="B870" s="2077" t="s">
        <v>3209</v>
      </c>
      <c r="C870" s="2020" t="s">
        <v>3269</v>
      </c>
      <c r="D870" s="2021" t="s">
        <v>3269</v>
      </c>
      <c r="E870" s="2078" t="s">
        <v>3269</v>
      </c>
      <c r="F870" s="2020" t="s">
        <v>3269</v>
      </c>
      <c r="G870" s="2021" t="s">
        <v>3269</v>
      </c>
      <c r="H870" s="2078" t="s">
        <v>3269</v>
      </c>
      <c r="I870" s="2020">
        <v>0.22720546966681979</v>
      </c>
      <c r="J870" s="2021">
        <v>1959.9</v>
      </c>
      <c r="K870" s="2078">
        <v>445.30000000000018</v>
      </c>
      <c r="L870" s="2020" t="s">
        <v>3269</v>
      </c>
      <c r="M870" s="2021" t="s">
        <v>3269</v>
      </c>
      <c r="N870" s="2078" t="s">
        <v>3269</v>
      </c>
    </row>
    <row r="871" spans="1:14">
      <c r="A871" s="2249" t="s">
        <v>3543</v>
      </c>
      <c r="B871" s="2077" t="s">
        <v>3218</v>
      </c>
      <c r="C871" s="2020" t="s">
        <v>3269</v>
      </c>
      <c r="D871" s="2021" t="s">
        <v>3269</v>
      </c>
      <c r="E871" s="2078" t="s">
        <v>3269</v>
      </c>
      <c r="F871" s="2020">
        <v>0.47671147233510469</v>
      </c>
      <c r="G871" s="2021">
        <v>319.89999999999998</v>
      </c>
      <c r="H871" s="2078">
        <v>152.5</v>
      </c>
      <c r="I871" s="2020" t="s">
        <v>3269</v>
      </c>
      <c r="J871" s="2021" t="s">
        <v>3269</v>
      </c>
      <c r="K871" s="2078" t="s">
        <v>3269</v>
      </c>
      <c r="L871" s="2020" t="s">
        <v>3269</v>
      </c>
      <c r="M871" s="2021" t="s">
        <v>3269</v>
      </c>
      <c r="N871" s="2078" t="s">
        <v>3269</v>
      </c>
    </row>
    <row r="872" spans="1:14">
      <c r="A872" s="2249" t="s">
        <v>3543</v>
      </c>
      <c r="B872" s="2077" t="s">
        <v>3204</v>
      </c>
      <c r="C872" s="2020">
        <v>0.18923920543269049</v>
      </c>
      <c r="D872" s="2021">
        <v>13768.5</v>
      </c>
      <c r="E872" s="2078">
        <v>2605.5399999999991</v>
      </c>
      <c r="F872" s="2020">
        <v>0.29725349949518098</v>
      </c>
      <c r="G872" s="2021">
        <v>23146.91</v>
      </c>
      <c r="H872" s="2078">
        <v>6880.5</v>
      </c>
      <c r="I872" s="2020">
        <v>0.27306262662673719</v>
      </c>
      <c r="J872" s="2021">
        <v>27852.53000000001</v>
      </c>
      <c r="K872" s="2078">
        <v>7605.4849999999997</v>
      </c>
      <c r="L872" s="2020">
        <v>0.26983475367392612</v>
      </c>
      <c r="M872" s="2021">
        <v>26758.840000000011</v>
      </c>
      <c r="N872" s="2078">
        <v>7220.4650000000011</v>
      </c>
    </row>
    <row r="873" spans="1:14">
      <c r="A873" s="2248" t="s">
        <v>3567</v>
      </c>
      <c r="B873" s="2073" t="s">
        <v>5191</v>
      </c>
      <c r="C873" s="2074">
        <v>0.28072369844614081</v>
      </c>
      <c r="D873" s="2075">
        <v>14927.35</v>
      </c>
      <c r="E873" s="2076">
        <v>4190.4609</v>
      </c>
      <c r="F873" s="2074">
        <v>0.3376349164986463</v>
      </c>
      <c r="G873" s="2075">
        <v>22794.84</v>
      </c>
      <c r="H873" s="2076">
        <v>7696.3338999999996</v>
      </c>
      <c r="I873" s="2074">
        <v>0.28712805957170578</v>
      </c>
      <c r="J873" s="2075">
        <v>32659.80000000001</v>
      </c>
      <c r="K873" s="2076">
        <v>9377.5450000000001</v>
      </c>
      <c r="L873" s="2074">
        <v>0.34454407045004459</v>
      </c>
      <c r="M873" s="2075">
        <v>22082.03</v>
      </c>
      <c r="N873" s="2076">
        <v>7608.2325000000001</v>
      </c>
    </row>
    <row r="874" spans="1:14">
      <c r="A874" s="2249" t="s">
        <v>3567</v>
      </c>
      <c r="B874" s="2077" t="s">
        <v>3193</v>
      </c>
      <c r="C874" s="2020">
        <v>0.37424898052638739</v>
      </c>
      <c r="D874" s="2021">
        <v>3450.3100000000009</v>
      </c>
      <c r="E874" s="2078">
        <v>1291.2750000000001</v>
      </c>
      <c r="F874" s="2020">
        <v>0.37959227118185568</v>
      </c>
      <c r="G874" s="2021">
        <v>6506.0399999999991</v>
      </c>
      <c r="H874" s="2078">
        <v>2469.6424999999999</v>
      </c>
      <c r="I874" s="2020">
        <v>0.29561708730020292</v>
      </c>
      <c r="J874" s="2021">
        <v>9803.0700000000015</v>
      </c>
      <c r="K874" s="2078">
        <v>2897.9550000000008</v>
      </c>
      <c r="L874" s="2020">
        <v>0.2865120802620803</v>
      </c>
      <c r="M874" s="2021">
        <v>6837.6</v>
      </c>
      <c r="N874" s="2078">
        <v>1959.0550000000001</v>
      </c>
    </row>
    <row r="875" spans="1:14">
      <c r="A875" s="2249" t="s">
        <v>3567</v>
      </c>
      <c r="B875" s="2077" t="s">
        <v>3194</v>
      </c>
      <c r="C875" s="2020">
        <v>0.41555562398004747</v>
      </c>
      <c r="D875" s="2021">
        <v>3247.7</v>
      </c>
      <c r="E875" s="2078">
        <v>1349.6</v>
      </c>
      <c r="F875" s="2020">
        <v>0.30422001910204838</v>
      </c>
      <c r="G875" s="2021">
        <v>5151.2800000000007</v>
      </c>
      <c r="H875" s="2078">
        <v>1567.1224999999999</v>
      </c>
      <c r="I875" s="2020">
        <v>0.36420239757517958</v>
      </c>
      <c r="J875" s="2021">
        <v>5872.6000000000013</v>
      </c>
      <c r="K875" s="2078">
        <v>2138.8150000000001</v>
      </c>
      <c r="L875" s="2020">
        <v>0.41923975548103148</v>
      </c>
      <c r="M875" s="2021">
        <v>5957.82</v>
      </c>
      <c r="N875" s="2078">
        <v>2497.7550000000001</v>
      </c>
    </row>
    <row r="876" spans="1:14">
      <c r="A876" s="2249" t="s">
        <v>3567</v>
      </c>
      <c r="B876" s="2077" t="s">
        <v>3195</v>
      </c>
      <c r="C876" s="2020">
        <v>0.33257345149792877</v>
      </c>
      <c r="D876" s="2021">
        <v>1245.72</v>
      </c>
      <c r="E876" s="2078">
        <v>414.29339999999979</v>
      </c>
      <c r="F876" s="2020">
        <v>0.3811838657708615</v>
      </c>
      <c r="G876" s="2021">
        <v>4518.84</v>
      </c>
      <c r="H876" s="2078">
        <v>1722.5089</v>
      </c>
      <c r="I876" s="2020">
        <v>0.22393266276832971</v>
      </c>
      <c r="J876" s="2021">
        <v>5224.4500000000007</v>
      </c>
      <c r="K876" s="2078">
        <v>1169.925</v>
      </c>
      <c r="L876" s="2020">
        <v>0.38921294698050612</v>
      </c>
      <c r="M876" s="2021">
        <v>5880.29</v>
      </c>
      <c r="N876" s="2078">
        <v>2288.6849999999999</v>
      </c>
    </row>
    <row r="877" spans="1:14">
      <c r="A877" s="2249" t="s">
        <v>3567</v>
      </c>
      <c r="B877" s="2077" t="s">
        <v>3209</v>
      </c>
      <c r="C877" s="2020">
        <v>1.7070031439242149E-2</v>
      </c>
      <c r="D877" s="2021">
        <v>947.86</v>
      </c>
      <c r="E877" s="2078">
        <v>16.18000000000006</v>
      </c>
      <c r="F877" s="2020" t="s">
        <v>3269</v>
      </c>
      <c r="G877" s="2021" t="s">
        <v>3269</v>
      </c>
      <c r="H877" s="2078" t="s">
        <v>3269</v>
      </c>
      <c r="I877" s="2020" t="s">
        <v>3269</v>
      </c>
      <c r="J877" s="2021" t="s">
        <v>3269</v>
      </c>
      <c r="K877" s="2078" t="s">
        <v>3269</v>
      </c>
      <c r="L877" s="2020">
        <v>0.22101081566967271</v>
      </c>
      <c r="M877" s="2021">
        <v>689.74</v>
      </c>
      <c r="N877" s="2078">
        <v>152.44000000000011</v>
      </c>
    </row>
    <row r="878" spans="1:14">
      <c r="A878" s="2249" t="s">
        <v>3567</v>
      </c>
      <c r="B878" s="2077" t="s">
        <v>3204</v>
      </c>
      <c r="C878" s="2020">
        <v>0.18541368444073311</v>
      </c>
      <c r="D878" s="2021">
        <v>6035.76</v>
      </c>
      <c r="E878" s="2078">
        <v>1119.1125</v>
      </c>
      <c r="F878" s="2020">
        <v>0.29266560703947009</v>
      </c>
      <c r="G878" s="2021">
        <v>6618.68</v>
      </c>
      <c r="H878" s="2078">
        <v>1937.06</v>
      </c>
      <c r="I878" s="2020">
        <v>0.26963743911398941</v>
      </c>
      <c r="J878" s="2021">
        <v>11759.68</v>
      </c>
      <c r="K878" s="2078">
        <v>3170.849999999999</v>
      </c>
      <c r="L878" s="2020">
        <v>0.26146754374986197</v>
      </c>
      <c r="M878" s="2021">
        <v>2716.58</v>
      </c>
      <c r="N878" s="2078">
        <v>710.29750000000013</v>
      </c>
    </row>
    <row r="879" spans="1:14">
      <c r="A879" s="2248" t="s">
        <v>3584</v>
      </c>
      <c r="B879" s="2073" t="s">
        <v>5191</v>
      </c>
      <c r="C879" s="2074">
        <v>0.30636128198658819</v>
      </c>
      <c r="D879" s="2075">
        <v>8838.4699999999993</v>
      </c>
      <c r="E879" s="2076">
        <v>2707.764999999999</v>
      </c>
      <c r="F879" s="2074">
        <v>0.32656585269496302</v>
      </c>
      <c r="G879" s="2075">
        <v>9213.67</v>
      </c>
      <c r="H879" s="2076">
        <v>3008.87</v>
      </c>
      <c r="I879" s="2074">
        <v>0.31980642570750811</v>
      </c>
      <c r="J879" s="2075">
        <v>10260.66</v>
      </c>
      <c r="K879" s="2076">
        <v>3281.4250000000002</v>
      </c>
      <c r="L879" s="2074">
        <v>0.27891891737940422</v>
      </c>
      <c r="M879" s="2075">
        <v>3511.11</v>
      </c>
      <c r="N879" s="2076">
        <v>979.31500000000005</v>
      </c>
    </row>
    <row r="880" spans="1:14">
      <c r="A880" s="2249" t="s">
        <v>3584</v>
      </c>
      <c r="B880" s="2077" t="s">
        <v>3193</v>
      </c>
      <c r="C880" s="2020">
        <v>0.35436816910816138</v>
      </c>
      <c r="D880" s="2021">
        <v>1527.07</v>
      </c>
      <c r="E880" s="2078">
        <v>541.14499999999998</v>
      </c>
      <c r="F880" s="2020">
        <v>0.3153066428297206</v>
      </c>
      <c r="G880" s="2021">
        <v>3490.38</v>
      </c>
      <c r="H880" s="2078">
        <v>1100.54</v>
      </c>
      <c r="I880" s="2020">
        <v>0.29143324806225662</v>
      </c>
      <c r="J880" s="2021">
        <v>4178.8300000000008</v>
      </c>
      <c r="K880" s="2078">
        <v>1217.8499999999999</v>
      </c>
      <c r="L880" s="2020">
        <v>0.27852908433827439</v>
      </c>
      <c r="M880" s="2021">
        <v>1823.49</v>
      </c>
      <c r="N880" s="2078">
        <v>507.89499999999998</v>
      </c>
    </row>
    <row r="881" spans="1:14">
      <c r="A881" s="2249" t="s">
        <v>3584</v>
      </c>
      <c r="B881" s="2077" t="s">
        <v>3194</v>
      </c>
      <c r="C881" s="2020">
        <v>0.38039751329353699</v>
      </c>
      <c r="D881" s="2021">
        <v>1779.06</v>
      </c>
      <c r="E881" s="2078">
        <v>676.74999999999989</v>
      </c>
      <c r="F881" s="2020">
        <v>0.39022374521265879</v>
      </c>
      <c r="G881" s="2021">
        <v>992.2</v>
      </c>
      <c r="H881" s="2078">
        <v>387.18000000000012</v>
      </c>
      <c r="I881" s="2020">
        <v>0.44059051742748062</v>
      </c>
      <c r="J881" s="2021">
        <v>1621.29</v>
      </c>
      <c r="K881" s="2078">
        <v>714.32500000000005</v>
      </c>
      <c r="L881" s="2020">
        <v>0.3844977652317102</v>
      </c>
      <c r="M881" s="2021">
        <v>42.51</v>
      </c>
      <c r="N881" s="2078">
        <v>16.344999999999999</v>
      </c>
    </row>
    <row r="882" spans="1:14">
      <c r="A882" s="2249" t="s">
        <v>3584</v>
      </c>
      <c r="B882" s="2077" t="s">
        <v>3195</v>
      </c>
      <c r="C882" s="2020">
        <v>0.33856761465555829</v>
      </c>
      <c r="D882" s="2021">
        <v>3105.17</v>
      </c>
      <c r="E882" s="2078">
        <v>1051.31</v>
      </c>
      <c r="F882" s="2020">
        <v>0.32700757867762581</v>
      </c>
      <c r="G882" s="2021">
        <v>3761.87</v>
      </c>
      <c r="H882" s="2078">
        <v>1230.1600000000001</v>
      </c>
      <c r="I882" s="2020">
        <v>0.3424850135598605</v>
      </c>
      <c r="J882" s="2021">
        <v>1699.87</v>
      </c>
      <c r="K882" s="2078">
        <v>582.17999999999995</v>
      </c>
      <c r="L882" s="2020">
        <v>0.34865051221434201</v>
      </c>
      <c r="M882" s="2021">
        <v>101.52</v>
      </c>
      <c r="N882" s="2078">
        <v>35.395000000000003</v>
      </c>
    </row>
    <row r="883" spans="1:14">
      <c r="A883" s="2249" t="s">
        <v>3584</v>
      </c>
      <c r="B883" s="2077" t="s">
        <v>3204</v>
      </c>
      <c r="C883" s="2020">
        <v>0.18068779689926939</v>
      </c>
      <c r="D883" s="2021">
        <v>2427.17</v>
      </c>
      <c r="E883" s="2078">
        <v>438.55999999999977</v>
      </c>
      <c r="F883" s="2020">
        <v>0.30023111367904082</v>
      </c>
      <c r="G883" s="2021">
        <v>969.22</v>
      </c>
      <c r="H883" s="2078">
        <v>290.9899999999999</v>
      </c>
      <c r="I883" s="2020">
        <v>0.27785646238050898</v>
      </c>
      <c r="J883" s="2021">
        <v>2760.67</v>
      </c>
      <c r="K883" s="2078">
        <v>767.06999999999982</v>
      </c>
      <c r="L883" s="2020">
        <v>0.27188566912198192</v>
      </c>
      <c r="M883" s="2021">
        <v>1543.59</v>
      </c>
      <c r="N883" s="2078">
        <v>419.68</v>
      </c>
    </row>
    <row r="884" spans="1:14">
      <c r="A884" s="2248" t="s">
        <v>3547</v>
      </c>
      <c r="B884" s="2073" t="s">
        <v>5191</v>
      </c>
      <c r="C884" s="2074">
        <v>0.35130467610801719</v>
      </c>
      <c r="D884" s="2075">
        <v>9244.44</v>
      </c>
      <c r="E884" s="2076">
        <v>3247.6149999999989</v>
      </c>
      <c r="F884" s="2074">
        <v>0.35579561042523999</v>
      </c>
      <c r="G884" s="2075">
        <v>23882.04</v>
      </c>
      <c r="H884" s="2076">
        <v>8497.125</v>
      </c>
      <c r="I884" s="2074">
        <v>0.33855007497017031</v>
      </c>
      <c r="J884" s="2075">
        <v>15479.49</v>
      </c>
      <c r="K884" s="2076">
        <v>5240.5825000000004</v>
      </c>
      <c r="L884" s="2074">
        <v>0.32270512258580558</v>
      </c>
      <c r="M884" s="2075">
        <v>13552.14</v>
      </c>
      <c r="N884" s="2076">
        <v>4373.3449999999993</v>
      </c>
    </row>
    <row r="885" spans="1:14">
      <c r="A885" s="2249" t="s">
        <v>3547</v>
      </c>
      <c r="B885" s="2077" t="s">
        <v>3193</v>
      </c>
      <c r="C885" s="2020">
        <v>0.36468415290639278</v>
      </c>
      <c r="D885" s="2021">
        <v>2868.16</v>
      </c>
      <c r="E885" s="2078">
        <v>1045.9725000000001</v>
      </c>
      <c r="F885" s="2020">
        <v>0.38742543447020977</v>
      </c>
      <c r="G885" s="2021">
        <v>6770.8900000000012</v>
      </c>
      <c r="H885" s="2078">
        <v>2623.2150000000001</v>
      </c>
      <c r="I885" s="2020">
        <v>0.36706495962084579</v>
      </c>
      <c r="J885" s="2021">
        <v>5637.8099999999986</v>
      </c>
      <c r="K885" s="2078">
        <v>2069.4425000000001</v>
      </c>
      <c r="L885" s="2020">
        <v>0.29293833522134588</v>
      </c>
      <c r="M885" s="2021">
        <v>3345.67</v>
      </c>
      <c r="N885" s="2078">
        <v>980.07500000000005</v>
      </c>
    </row>
    <row r="886" spans="1:14">
      <c r="A886" s="2249" t="s">
        <v>3547</v>
      </c>
      <c r="B886" s="2077" t="s">
        <v>3194</v>
      </c>
      <c r="C886" s="2020">
        <v>0.36575292397660808</v>
      </c>
      <c r="D886" s="2021">
        <v>2052</v>
      </c>
      <c r="E886" s="2078">
        <v>750.52499999999986</v>
      </c>
      <c r="F886" s="2020">
        <v>0.43255614203807158</v>
      </c>
      <c r="G886" s="2021">
        <v>5448.68</v>
      </c>
      <c r="H886" s="2078">
        <v>2356.86</v>
      </c>
      <c r="I886" s="2020">
        <v>0.36149825462882768</v>
      </c>
      <c r="J886" s="2021">
        <v>5425.78</v>
      </c>
      <c r="K886" s="2078">
        <v>1961.41</v>
      </c>
      <c r="L886" s="2020">
        <v>0.3824012441566737</v>
      </c>
      <c r="M886" s="2021">
        <v>5510.56</v>
      </c>
      <c r="N886" s="2078">
        <v>2107.2449999999999</v>
      </c>
    </row>
    <row r="887" spans="1:14">
      <c r="A887" s="2249" t="s">
        <v>3547</v>
      </c>
      <c r="B887" s="2077" t="s">
        <v>3195</v>
      </c>
      <c r="C887" s="2020">
        <v>0.43754725004725009</v>
      </c>
      <c r="D887" s="2021">
        <v>2539.6799999999998</v>
      </c>
      <c r="E887" s="2078">
        <v>1111.23</v>
      </c>
      <c r="F887" s="2020">
        <v>0.36355451689525697</v>
      </c>
      <c r="G887" s="2021">
        <v>261.02</v>
      </c>
      <c r="H887" s="2078">
        <v>94.894999999999982</v>
      </c>
      <c r="I887" s="2020">
        <v>0.30792363102314851</v>
      </c>
      <c r="J887" s="2021">
        <v>142.99</v>
      </c>
      <c r="K887" s="2078">
        <v>44.03</v>
      </c>
      <c r="L887" s="2020" t="s">
        <v>3269</v>
      </c>
      <c r="M887" s="2021" t="s">
        <v>3269</v>
      </c>
      <c r="N887" s="2078" t="s">
        <v>3269</v>
      </c>
    </row>
    <row r="888" spans="1:14">
      <c r="A888" s="2249" t="s">
        <v>3547</v>
      </c>
      <c r="B888" s="2077" t="s">
        <v>3204</v>
      </c>
      <c r="C888" s="2020">
        <v>0.190455844446935</v>
      </c>
      <c r="D888" s="2021">
        <v>1784.6</v>
      </c>
      <c r="E888" s="2078">
        <v>339.8875000000001</v>
      </c>
      <c r="F888" s="2020">
        <v>0.30015085800490288</v>
      </c>
      <c r="G888" s="2021">
        <v>11401.45</v>
      </c>
      <c r="H888" s="2078">
        <v>3422.1550000000002</v>
      </c>
      <c r="I888" s="2020">
        <v>0.2728117372001751</v>
      </c>
      <c r="J888" s="2021">
        <v>4272.91</v>
      </c>
      <c r="K888" s="2078">
        <v>1165.7</v>
      </c>
      <c r="L888" s="2020">
        <v>0.27386065746575211</v>
      </c>
      <c r="M888" s="2021">
        <v>4695.91</v>
      </c>
      <c r="N888" s="2078">
        <v>1286.0250000000001</v>
      </c>
    </row>
    <row r="889" spans="1:14">
      <c r="A889" s="2248" t="s">
        <v>3582</v>
      </c>
      <c r="B889" s="2073" t="s">
        <v>5191</v>
      </c>
      <c r="C889" s="2074">
        <v>0.42706576998775508</v>
      </c>
      <c r="D889" s="2075">
        <v>1559.83</v>
      </c>
      <c r="E889" s="2076">
        <v>666.15000000000009</v>
      </c>
      <c r="F889" s="2074" t="s">
        <v>3269</v>
      </c>
      <c r="G889" s="2075" t="s">
        <v>3269</v>
      </c>
      <c r="H889" s="2076" t="s">
        <v>3269</v>
      </c>
      <c r="I889" s="2074">
        <v>0.27791151336384601</v>
      </c>
      <c r="J889" s="2075">
        <v>6692.3099999999986</v>
      </c>
      <c r="K889" s="2076">
        <v>1859.87</v>
      </c>
      <c r="L889" s="2074">
        <v>0.41012388387823029</v>
      </c>
      <c r="M889" s="2075">
        <v>5099.1299999999992</v>
      </c>
      <c r="N889" s="2076">
        <v>2091.2750000000001</v>
      </c>
    </row>
    <row r="890" spans="1:14">
      <c r="A890" s="2249" t="s">
        <v>3582</v>
      </c>
      <c r="B890" s="2077" t="s">
        <v>3197</v>
      </c>
      <c r="C890" s="2020">
        <v>0.55628571428571438</v>
      </c>
      <c r="D890" s="2021">
        <v>700</v>
      </c>
      <c r="E890" s="2078">
        <v>389.40000000000009</v>
      </c>
      <c r="F890" s="2020" t="s">
        <v>3269</v>
      </c>
      <c r="G890" s="2021" t="s">
        <v>3269</v>
      </c>
      <c r="H890" s="2078" t="s">
        <v>3269</v>
      </c>
      <c r="I890" s="2020">
        <v>0.53489700882781466</v>
      </c>
      <c r="J890" s="2021">
        <v>350.03</v>
      </c>
      <c r="K890" s="2078">
        <v>187.23</v>
      </c>
      <c r="L890" s="2020">
        <v>0.54213934889381488</v>
      </c>
      <c r="M890" s="2021">
        <v>1610.49</v>
      </c>
      <c r="N890" s="2078">
        <v>873.11</v>
      </c>
    </row>
    <row r="891" spans="1:14">
      <c r="A891" s="2249" t="s">
        <v>3582</v>
      </c>
      <c r="B891" s="2077" t="s">
        <v>3193</v>
      </c>
      <c r="C891" s="2020" t="s">
        <v>3269</v>
      </c>
      <c r="D891" s="2021" t="s">
        <v>3269</v>
      </c>
      <c r="E891" s="2078" t="s">
        <v>3269</v>
      </c>
      <c r="F891" s="2020" t="s">
        <v>3269</v>
      </c>
      <c r="G891" s="2021" t="s">
        <v>3269</v>
      </c>
      <c r="H891" s="2078" t="s">
        <v>3269</v>
      </c>
      <c r="I891" s="2020">
        <v>0.25474529441516153</v>
      </c>
      <c r="J891" s="2021">
        <v>2392.37</v>
      </c>
      <c r="K891" s="2078">
        <v>609.44500000000005</v>
      </c>
      <c r="L891" s="2020" t="s">
        <v>3269</v>
      </c>
      <c r="M891" s="2021" t="s">
        <v>3269</v>
      </c>
      <c r="N891" s="2078" t="s">
        <v>3269</v>
      </c>
    </row>
    <row r="892" spans="1:14">
      <c r="A892" s="2249" t="s">
        <v>3582</v>
      </c>
      <c r="B892" s="2077" t="s">
        <v>3194</v>
      </c>
      <c r="C892" s="2020">
        <v>0.32186595024597892</v>
      </c>
      <c r="D892" s="2021">
        <v>859.83</v>
      </c>
      <c r="E892" s="2078">
        <v>276.75</v>
      </c>
      <c r="F892" s="2020" t="s">
        <v>3269</v>
      </c>
      <c r="G892" s="2021" t="s">
        <v>3269</v>
      </c>
      <c r="H892" s="2078" t="s">
        <v>3269</v>
      </c>
      <c r="I892" s="2020">
        <v>0.19353158536105969</v>
      </c>
      <c r="J892" s="2021">
        <v>508.78</v>
      </c>
      <c r="K892" s="2078">
        <v>98.464999999999961</v>
      </c>
      <c r="L892" s="2020">
        <v>0.35853524542027398</v>
      </c>
      <c r="M892" s="2021">
        <v>527.87</v>
      </c>
      <c r="N892" s="2078">
        <v>189.26</v>
      </c>
    </row>
    <row r="893" spans="1:14">
      <c r="A893" s="2249" t="s">
        <v>3582</v>
      </c>
      <c r="B893" s="2077" t="s">
        <v>3195</v>
      </c>
      <c r="C893" s="2020" t="s">
        <v>3269</v>
      </c>
      <c r="D893" s="2021" t="s">
        <v>3269</v>
      </c>
      <c r="E893" s="2078" t="s">
        <v>3269</v>
      </c>
      <c r="F893" s="2020" t="s">
        <v>3269</v>
      </c>
      <c r="G893" s="2021" t="s">
        <v>3269</v>
      </c>
      <c r="H893" s="2078" t="s">
        <v>3269</v>
      </c>
      <c r="I893" s="2020">
        <v>0.28380201743757139</v>
      </c>
      <c r="J893" s="2021">
        <v>2616.19</v>
      </c>
      <c r="K893" s="2078">
        <v>742.47999999999979</v>
      </c>
      <c r="L893" s="2020">
        <v>0.34751264029289691</v>
      </c>
      <c r="M893" s="2021">
        <v>2960.77</v>
      </c>
      <c r="N893" s="2078">
        <v>1028.905</v>
      </c>
    </row>
    <row r="894" spans="1:14">
      <c r="A894" s="2249" t="s">
        <v>3582</v>
      </c>
      <c r="B894" s="2077" t="s">
        <v>3204</v>
      </c>
      <c r="C894" s="2020" t="s">
        <v>3269</v>
      </c>
      <c r="D894" s="2021" t="s">
        <v>3269</v>
      </c>
      <c r="E894" s="2078" t="s">
        <v>3269</v>
      </c>
      <c r="F894" s="2020" t="s">
        <v>3269</v>
      </c>
      <c r="G894" s="2021" t="s">
        <v>3269</v>
      </c>
      <c r="H894" s="2078" t="s">
        <v>3269</v>
      </c>
      <c r="I894" s="2020">
        <v>0.26941353310543797</v>
      </c>
      <c r="J894" s="2021">
        <v>824.94</v>
      </c>
      <c r="K894" s="2078">
        <v>222.25</v>
      </c>
      <c r="L894" s="2020" t="s">
        <v>3269</v>
      </c>
      <c r="M894" s="2021" t="s">
        <v>3269</v>
      </c>
      <c r="N894" s="2078" t="s">
        <v>3269</v>
      </c>
    </row>
    <row r="895" spans="1:14">
      <c r="A895" s="2248" t="s">
        <v>3553</v>
      </c>
      <c r="B895" s="2073" t="s">
        <v>5191</v>
      </c>
      <c r="C895" s="2074">
        <v>0.36924910541510919</v>
      </c>
      <c r="D895" s="2075">
        <v>21554.69</v>
      </c>
      <c r="E895" s="2076">
        <v>7959.05</v>
      </c>
      <c r="F895" s="2074">
        <v>0.34032016665655412</v>
      </c>
      <c r="G895" s="2075">
        <v>29665.8</v>
      </c>
      <c r="H895" s="2076">
        <v>10095.870000000001</v>
      </c>
      <c r="I895" s="2074">
        <v>0.30671383731549817</v>
      </c>
      <c r="J895" s="2075">
        <v>72091.44</v>
      </c>
      <c r="K895" s="2076">
        <v>22111.442200000001</v>
      </c>
      <c r="L895" s="2074">
        <v>0.34622458790165039</v>
      </c>
      <c r="M895" s="2075">
        <v>54616.21</v>
      </c>
      <c r="N895" s="2076">
        <v>18909.4748</v>
      </c>
    </row>
    <row r="896" spans="1:14">
      <c r="A896" s="2249" t="s">
        <v>3553</v>
      </c>
      <c r="B896" s="2077" t="s">
        <v>3201</v>
      </c>
      <c r="C896" s="2020">
        <v>0.69025822078082022</v>
      </c>
      <c r="D896" s="2021">
        <v>730.77</v>
      </c>
      <c r="E896" s="2078">
        <v>504.42</v>
      </c>
      <c r="F896" s="2020" t="s">
        <v>3269</v>
      </c>
      <c r="G896" s="2021" t="s">
        <v>3269</v>
      </c>
      <c r="H896" s="2078" t="s">
        <v>3269</v>
      </c>
      <c r="I896" s="2020" t="s">
        <v>3269</v>
      </c>
      <c r="J896" s="2021" t="s">
        <v>3269</v>
      </c>
      <c r="K896" s="2078" t="s">
        <v>3269</v>
      </c>
      <c r="L896" s="2020" t="s">
        <v>3269</v>
      </c>
      <c r="M896" s="2021" t="s">
        <v>3269</v>
      </c>
      <c r="N896" s="2078" t="s">
        <v>3269</v>
      </c>
    </row>
    <row r="897" spans="1:14">
      <c r="A897" s="2249" t="s">
        <v>3553</v>
      </c>
      <c r="B897" s="2077" t="s">
        <v>3193</v>
      </c>
      <c r="C897" s="2020">
        <v>0.32490115663843078</v>
      </c>
      <c r="D897" s="2021">
        <v>1899.47</v>
      </c>
      <c r="E897" s="2078">
        <v>617.1400000000001</v>
      </c>
      <c r="F897" s="2020">
        <v>0.38782165808428087</v>
      </c>
      <c r="G897" s="2021">
        <v>5513.23</v>
      </c>
      <c r="H897" s="2078">
        <v>2138.15</v>
      </c>
      <c r="I897" s="2020">
        <v>0.26520903595005729</v>
      </c>
      <c r="J897" s="2021">
        <v>4459.5200000000004</v>
      </c>
      <c r="K897" s="2078">
        <v>1182.7049999999999</v>
      </c>
      <c r="L897" s="2020">
        <v>0.37434953013864852</v>
      </c>
      <c r="M897" s="2021">
        <v>3939.46</v>
      </c>
      <c r="N897" s="2078">
        <v>1474.7349999999999</v>
      </c>
    </row>
    <row r="898" spans="1:14">
      <c r="A898" s="2249" t="s">
        <v>3553</v>
      </c>
      <c r="B898" s="2077" t="s">
        <v>3194</v>
      </c>
      <c r="C898" s="2020">
        <v>0.40091025701933591</v>
      </c>
      <c r="D898" s="2021">
        <v>5262.25</v>
      </c>
      <c r="E898" s="2078">
        <v>2109.690000000001</v>
      </c>
      <c r="F898" s="2020">
        <v>0.39690424653907852</v>
      </c>
      <c r="G898" s="2021">
        <v>5137.3599999999997</v>
      </c>
      <c r="H898" s="2078">
        <v>2039.04</v>
      </c>
      <c r="I898" s="2020">
        <v>0.30967508857684323</v>
      </c>
      <c r="J898" s="2021">
        <v>23265.11</v>
      </c>
      <c r="K898" s="2078">
        <v>7204.6249999999991</v>
      </c>
      <c r="L898" s="2020">
        <v>0.37299276275335169</v>
      </c>
      <c r="M898" s="2021">
        <v>21889.54</v>
      </c>
      <c r="N898" s="2078">
        <v>8164.6400000000012</v>
      </c>
    </row>
    <row r="899" spans="1:14">
      <c r="A899" s="2249" t="s">
        <v>3553</v>
      </c>
      <c r="B899" s="2077" t="s">
        <v>3195</v>
      </c>
      <c r="C899" s="2020">
        <v>0.34604968453104179</v>
      </c>
      <c r="D899" s="2021">
        <v>13662.2</v>
      </c>
      <c r="E899" s="2078">
        <v>4727.7999999999993</v>
      </c>
      <c r="F899" s="2020">
        <v>0.33888851634534789</v>
      </c>
      <c r="G899" s="2021">
        <v>5965</v>
      </c>
      <c r="H899" s="2078">
        <v>2021.47</v>
      </c>
      <c r="I899" s="2020">
        <v>0.3045483975481324</v>
      </c>
      <c r="J899" s="2021">
        <v>30556.3</v>
      </c>
      <c r="K899" s="2078">
        <v>9305.872199999998</v>
      </c>
      <c r="L899" s="2020">
        <v>0.33002404911671102</v>
      </c>
      <c r="M899" s="2021">
        <v>25763.94</v>
      </c>
      <c r="N899" s="2078">
        <v>8502.7197999999971</v>
      </c>
    </row>
    <row r="900" spans="1:14">
      <c r="A900" s="2249" t="s">
        <v>3553</v>
      </c>
      <c r="B900" s="2077" t="s">
        <v>3209</v>
      </c>
      <c r="C900" s="2020" t="s">
        <v>3269</v>
      </c>
      <c r="D900" s="2021" t="s">
        <v>3269</v>
      </c>
      <c r="E900" s="2078" t="s">
        <v>3269</v>
      </c>
      <c r="F900" s="2020">
        <v>0.20868075956646209</v>
      </c>
      <c r="G900" s="2021">
        <v>2399.79</v>
      </c>
      <c r="H900" s="2078">
        <v>500.79</v>
      </c>
      <c r="I900" s="2020">
        <v>4.2103899468843103E-2</v>
      </c>
      <c r="J900" s="2021">
        <v>3473.55</v>
      </c>
      <c r="K900" s="2078">
        <v>146.25</v>
      </c>
      <c r="L900" s="2020">
        <v>0.23354820609932611</v>
      </c>
      <c r="M900" s="2021">
        <v>1568.37</v>
      </c>
      <c r="N900" s="2078">
        <v>366.29</v>
      </c>
    </row>
    <row r="901" spans="1:14">
      <c r="A901" s="2249" t="s">
        <v>3553</v>
      </c>
      <c r="B901" s="2077" t="s">
        <v>3218</v>
      </c>
      <c r="C901" s="2020" t="s">
        <v>3269</v>
      </c>
      <c r="D901" s="2021" t="s">
        <v>3269</v>
      </c>
      <c r="E901" s="2078" t="s">
        <v>3269</v>
      </c>
      <c r="F901" s="2020">
        <v>0.31890009971437738</v>
      </c>
      <c r="G901" s="2021">
        <v>10650.42</v>
      </c>
      <c r="H901" s="2078">
        <v>3396.42</v>
      </c>
      <c r="I901" s="2020">
        <v>0.45215187972747228</v>
      </c>
      <c r="J901" s="2021">
        <v>7991.85</v>
      </c>
      <c r="K901" s="2078">
        <v>3613.53</v>
      </c>
      <c r="L901" s="2020" t="s">
        <v>3269</v>
      </c>
      <c r="M901" s="2021" t="s">
        <v>3269</v>
      </c>
      <c r="N901" s="2078" t="s">
        <v>3269</v>
      </c>
    </row>
    <row r="902" spans="1:14">
      <c r="A902" s="2249" t="s">
        <v>3553</v>
      </c>
      <c r="B902" s="2077" t="s">
        <v>3204</v>
      </c>
      <c r="C902" s="2020" t="s">
        <v>3269</v>
      </c>
      <c r="D902" s="2021" t="s">
        <v>3269</v>
      </c>
      <c r="E902" s="2078" t="s">
        <v>3269</v>
      </c>
      <c r="F902" s="2020" t="s">
        <v>3269</v>
      </c>
      <c r="G902" s="2021" t="s">
        <v>3269</v>
      </c>
      <c r="H902" s="2078" t="s">
        <v>3269</v>
      </c>
      <c r="I902" s="2020">
        <v>0.28078000605515302</v>
      </c>
      <c r="J902" s="2021">
        <v>2345.11</v>
      </c>
      <c r="K902" s="2078">
        <v>658.45999999999992</v>
      </c>
      <c r="L902" s="2020">
        <v>0.27568217746924178</v>
      </c>
      <c r="M902" s="2021">
        <v>1454.9</v>
      </c>
      <c r="N902" s="2078">
        <v>401.08999999999992</v>
      </c>
    </row>
    <row r="903" spans="1:14">
      <c r="A903" s="2248" t="s">
        <v>3583</v>
      </c>
      <c r="B903" s="2073" t="s">
        <v>5191</v>
      </c>
      <c r="C903" s="2074">
        <v>0.39324250398373128</v>
      </c>
      <c r="D903" s="2075">
        <v>12042.73</v>
      </c>
      <c r="E903" s="2076">
        <v>4735.7133000000003</v>
      </c>
      <c r="F903" s="2074">
        <v>0.37861903522252371</v>
      </c>
      <c r="G903" s="2075">
        <v>14289.72</v>
      </c>
      <c r="H903" s="2076">
        <v>5410.3600000000006</v>
      </c>
      <c r="I903" s="2074">
        <v>0.26548178281442142</v>
      </c>
      <c r="J903" s="2075">
        <v>20159.810000000001</v>
      </c>
      <c r="K903" s="2076">
        <v>5352.0622999999996</v>
      </c>
      <c r="L903" s="2074">
        <v>0.29247181737352579</v>
      </c>
      <c r="M903" s="2075">
        <v>15059.81</v>
      </c>
      <c r="N903" s="2076">
        <v>4404.5699999999988</v>
      </c>
    </row>
    <row r="904" spans="1:14">
      <c r="A904" s="2249" t="s">
        <v>3583</v>
      </c>
      <c r="B904" s="2077" t="s">
        <v>3481</v>
      </c>
      <c r="C904" s="2020">
        <v>0.81615232364816725</v>
      </c>
      <c r="D904" s="2021">
        <v>2399.89</v>
      </c>
      <c r="E904" s="2078">
        <v>1958.6758</v>
      </c>
      <c r="F904" s="2020" t="s">
        <v>3269</v>
      </c>
      <c r="G904" s="2021" t="s">
        <v>3269</v>
      </c>
      <c r="H904" s="2078" t="s">
        <v>3269</v>
      </c>
      <c r="I904" s="2020">
        <v>0.82177925356842296</v>
      </c>
      <c r="J904" s="2021">
        <v>-2400.2199999999998</v>
      </c>
      <c r="K904" s="2078">
        <v>-1972.451</v>
      </c>
      <c r="L904" s="2020" t="s">
        <v>3269</v>
      </c>
      <c r="M904" s="2021" t="s">
        <v>3269</v>
      </c>
      <c r="N904" s="2078" t="s">
        <v>3269</v>
      </c>
    </row>
    <row r="905" spans="1:14">
      <c r="A905" s="2249" t="s">
        <v>3583</v>
      </c>
      <c r="B905" s="2077" t="s">
        <v>3193</v>
      </c>
      <c r="C905" s="2020">
        <v>0.53349154840896984</v>
      </c>
      <c r="D905" s="2021">
        <v>412.94</v>
      </c>
      <c r="E905" s="2078">
        <v>220.3</v>
      </c>
      <c r="F905" s="2020">
        <v>0.46338861071981491</v>
      </c>
      <c r="G905" s="2021">
        <v>2867.96</v>
      </c>
      <c r="H905" s="2078">
        <v>1328.98</v>
      </c>
      <c r="I905" s="2020">
        <v>0.31554190393558929</v>
      </c>
      <c r="J905" s="2021">
        <v>9024.5699999999979</v>
      </c>
      <c r="K905" s="2078">
        <v>2847.63</v>
      </c>
      <c r="L905" s="2020">
        <v>0.32128067315740783</v>
      </c>
      <c r="M905" s="2021">
        <v>7717.6600000000017</v>
      </c>
      <c r="N905" s="2078">
        <v>2479.5349999999999</v>
      </c>
    </row>
    <row r="906" spans="1:14">
      <c r="A906" s="2249" t="s">
        <v>3583</v>
      </c>
      <c r="B906" s="2077" t="s">
        <v>3194</v>
      </c>
      <c r="C906" s="2020">
        <v>0.35199401430726562</v>
      </c>
      <c r="D906" s="2021">
        <v>2054.9</v>
      </c>
      <c r="E906" s="2078">
        <v>723.3125</v>
      </c>
      <c r="F906" s="2020">
        <v>0.45438564776432</v>
      </c>
      <c r="G906" s="2021">
        <v>1604.21</v>
      </c>
      <c r="H906" s="2078">
        <v>728.92999999999984</v>
      </c>
      <c r="I906" s="2020">
        <v>0.40085591372150692</v>
      </c>
      <c r="J906" s="2021">
        <v>1673.65</v>
      </c>
      <c r="K906" s="2078">
        <v>670.89250000000004</v>
      </c>
      <c r="L906" s="2020">
        <v>0.42195061500201642</v>
      </c>
      <c r="M906" s="2021">
        <v>2380.48</v>
      </c>
      <c r="N906" s="2078">
        <v>1004.4450000000001</v>
      </c>
    </row>
    <row r="907" spans="1:14">
      <c r="A907" s="2249" t="s">
        <v>3583</v>
      </c>
      <c r="B907" s="2077" t="s">
        <v>3195</v>
      </c>
      <c r="C907" s="2020">
        <v>0.28202892792321888</v>
      </c>
      <c r="D907" s="2021">
        <v>5184.6099999999997</v>
      </c>
      <c r="E907" s="2078">
        <v>1462.21</v>
      </c>
      <c r="F907" s="2020">
        <v>0.38221561258599801</v>
      </c>
      <c r="G907" s="2021">
        <v>5971.079999999999</v>
      </c>
      <c r="H907" s="2078">
        <v>2282.2399999999998</v>
      </c>
      <c r="I907" s="2020">
        <v>0.33946103808498429</v>
      </c>
      <c r="J907" s="2021">
        <v>3780.23</v>
      </c>
      <c r="K907" s="2078">
        <v>1283.2408</v>
      </c>
      <c r="L907" s="2020">
        <v>0.33283089375365549</v>
      </c>
      <c r="M907" s="2021">
        <v>2547.5700000000002</v>
      </c>
      <c r="N907" s="2078">
        <v>847.91000000000031</v>
      </c>
    </row>
    <row r="908" spans="1:14">
      <c r="A908" s="2249" t="s">
        <v>3583</v>
      </c>
      <c r="B908" s="2077" t="s">
        <v>3209</v>
      </c>
      <c r="C908" s="2020" t="s">
        <v>3269</v>
      </c>
      <c r="D908" s="2021" t="s">
        <v>3269</v>
      </c>
      <c r="E908" s="2078" t="s">
        <v>3269</v>
      </c>
      <c r="F908" s="2020">
        <v>0.2092757114892336</v>
      </c>
      <c r="G908" s="2021">
        <v>664.1</v>
      </c>
      <c r="H908" s="2078">
        <v>138.97999999999999</v>
      </c>
      <c r="I908" s="2020">
        <v>0.36629999999999979</v>
      </c>
      <c r="J908" s="2021">
        <v>3500</v>
      </c>
      <c r="K908" s="2078">
        <v>1282.05</v>
      </c>
      <c r="L908" s="2020">
        <v>0.71379637558728903</v>
      </c>
      <c r="M908" s="2021">
        <v>-1296.21</v>
      </c>
      <c r="N908" s="2078">
        <v>-925.23000000000013</v>
      </c>
    </row>
    <row r="909" spans="1:14">
      <c r="A909" s="2249" t="s">
        <v>3583</v>
      </c>
      <c r="B909" s="2077" t="s">
        <v>3204</v>
      </c>
      <c r="C909" s="2020">
        <v>0.18650365003843461</v>
      </c>
      <c r="D909" s="2021">
        <v>1990.39</v>
      </c>
      <c r="E909" s="2078">
        <v>371.21499999999992</v>
      </c>
      <c r="F909" s="2020">
        <v>0.29262153677919278</v>
      </c>
      <c r="G909" s="2021">
        <v>3182.37</v>
      </c>
      <c r="H909" s="2078">
        <v>931.2299999999999</v>
      </c>
      <c r="I909" s="2020">
        <v>0.27080177580659942</v>
      </c>
      <c r="J909" s="2021">
        <v>4581.58</v>
      </c>
      <c r="K909" s="2078">
        <v>1240.7</v>
      </c>
      <c r="L909" s="2020">
        <v>0.26895596324835391</v>
      </c>
      <c r="M909" s="2021">
        <v>3710.31</v>
      </c>
      <c r="N909" s="2078">
        <v>997.90999999999985</v>
      </c>
    </row>
    <row r="910" spans="1:14">
      <c r="A910" s="2248" t="s">
        <v>3588</v>
      </c>
      <c r="B910" s="2073" t="s">
        <v>5191</v>
      </c>
      <c r="C910" s="2074">
        <v>0.31219004439332398</v>
      </c>
      <c r="D910" s="2075">
        <v>10154.68</v>
      </c>
      <c r="E910" s="2076">
        <v>3170.1899999999991</v>
      </c>
      <c r="F910" s="2074">
        <v>0.30892027583620257</v>
      </c>
      <c r="G910" s="2075">
        <v>7252.13</v>
      </c>
      <c r="H910" s="2076">
        <v>2240.33</v>
      </c>
      <c r="I910" s="2074">
        <v>0.30959134341338812</v>
      </c>
      <c r="J910" s="2075">
        <v>14648.73</v>
      </c>
      <c r="K910" s="2076">
        <v>4535.12</v>
      </c>
      <c r="L910" s="2074">
        <v>0.32691977881721718</v>
      </c>
      <c r="M910" s="2075">
        <v>5539.31</v>
      </c>
      <c r="N910" s="2076">
        <v>1810.91</v>
      </c>
    </row>
    <row r="911" spans="1:14">
      <c r="A911" s="2249" t="s">
        <v>3588</v>
      </c>
      <c r="B911" s="2077" t="s">
        <v>3480</v>
      </c>
      <c r="C911" s="2020">
        <v>0.6281267370761533</v>
      </c>
      <c r="D911" s="2021">
        <v>35.979999999999997</v>
      </c>
      <c r="E911" s="2078">
        <v>22.599999999999991</v>
      </c>
      <c r="F911" s="2020" t="s">
        <v>3269</v>
      </c>
      <c r="G911" s="2021" t="s">
        <v>3269</v>
      </c>
      <c r="H911" s="2078" t="s">
        <v>3269</v>
      </c>
      <c r="I911" s="2020" t="s">
        <v>3269</v>
      </c>
      <c r="J911" s="2021" t="s">
        <v>3269</v>
      </c>
      <c r="K911" s="2078" t="s">
        <v>3269</v>
      </c>
      <c r="L911" s="2020">
        <v>0.48212946763309172</v>
      </c>
      <c r="M911" s="2021">
        <v>40.01</v>
      </c>
      <c r="N911" s="2078">
        <v>19.29</v>
      </c>
    </row>
    <row r="912" spans="1:14">
      <c r="A912" s="2249" t="s">
        <v>3588</v>
      </c>
      <c r="B912" s="2077" t="s">
        <v>3193</v>
      </c>
      <c r="C912" s="2020">
        <v>0.39858742226445931</v>
      </c>
      <c r="D912" s="2021">
        <v>2399.16</v>
      </c>
      <c r="E912" s="2078">
        <v>956.27499999999998</v>
      </c>
      <c r="F912" s="2020">
        <v>0.45753114382785959</v>
      </c>
      <c r="G912" s="2021">
        <v>671.08</v>
      </c>
      <c r="H912" s="2078">
        <v>307.04000000000002</v>
      </c>
      <c r="I912" s="2020">
        <v>0.29697376010084492</v>
      </c>
      <c r="J912" s="2021">
        <v>3363.58</v>
      </c>
      <c r="K912" s="2078">
        <v>998.89499999999998</v>
      </c>
      <c r="L912" s="2020">
        <v>0.3291883996188375</v>
      </c>
      <c r="M912" s="2021">
        <v>1595.12</v>
      </c>
      <c r="N912" s="2078">
        <v>525.09500000000003</v>
      </c>
    </row>
    <row r="913" spans="1:14">
      <c r="A913" s="2249" t="s">
        <v>3588</v>
      </c>
      <c r="B913" s="2077" t="s">
        <v>3194</v>
      </c>
      <c r="C913" s="2020">
        <v>0.31806587960938648</v>
      </c>
      <c r="D913" s="2021">
        <v>1372.2</v>
      </c>
      <c r="E913" s="2078">
        <v>436.4500000000001</v>
      </c>
      <c r="F913" s="2020">
        <v>0.27044134926917052</v>
      </c>
      <c r="G913" s="2021">
        <v>2033.99</v>
      </c>
      <c r="H913" s="2078">
        <v>550.07500000000005</v>
      </c>
      <c r="I913" s="2020">
        <v>0.31808558056607972</v>
      </c>
      <c r="J913" s="2021">
        <v>1166.6199999999999</v>
      </c>
      <c r="K913" s="2078">
        <v>371.08499999999998</v>
      </c>
      <c r="L913" s="2020">
        <v>0.33721158635397452</v>
      </c>
      <c r="M913" s="2021">
        <v>1425.47</v>
      </c>
      <c r="N913" s="2078">
        <v>480.685</v>
      </c>
    </row>
    <row r="914" spans="1:14">
      <c r="A914" s="2249" t="s">
        <v>3588</v>
      </c>
      <c r="B914" s="2077" t="s">
        <v>3195</v>
      </c>
      <c r="C914" s="2020">
        <v>0.42928140372229823</v>
      </c>
      <c r="D914" s="2021">
        <v>2366.2800000000002</v>
      </c>
      <c r="E914" s="2078">
        <v>1015.8</v>
      </c>
      <c r="F914" s="2020">
        <v>0.42651110400779341</v>
      </c>
      <c r="G914" s="2021">
        <v>656.97</v>
      </c>
      <c r="H914" s="2078">
        <v>280.20499999999998</v>
      </c>
      <c r="I914" s="2020">
        <v>0.33915407062316821</v>
      </c>
      <c r="J914" s="2021">
        <v>6250.64</v>
      </c>
      <c r="K914" s="2078">
        <v>2119.9299999999998</v>
      </c>
      <c r="L914" s="2020">
        <v>0.36160286316865847</v>
      </c>
      <c r="M914" s="2021">
        <v>1251.76</v>
      </c>
      <c r="N914" s="2078">
        <v>452.63999999999987</v>
      </c>
    </row>
    <row r="915" spans="1:14">
      <c r="A915" s="2249" t="s">
        <v>3588</v>
      </c>
      <c r="B915" s="2077" t="s">
        <v>3204</v>
      </c>
      <c r="C915" s="2020">
        <v>0.1856452804027067</v>
      </c>
      <c r="D915" s="2021">
        <v>3981.06</v>
      </c>
      <c r="E915" s="2078">
        <v>739.0649999999996</v>
      </c>
      <c r="F915" s="2020">
        <v>0.29176823171032151</v>
      </c>
      <c r="G915" s="2021">
        <v>3450.17</v>
      </c>
      <c r="H915" s="2078">
        <v>1006.65</v>
      </c>
      <c r="I915" s="2020">
        <v>0.27022743666443461</v>
      </c>
      <c r="J915" s="2021">
        <v>3867.89</v>
      </c>
      <c r="K915" s="2078">
        <v>1045.21</v>
      </c>
      <c r="L915" s="2020">
        <v>0.27156770854558049</v>
      </c>
      <c r="M915" s="2021">
        <v>1226.95</v>
      </c>
      <c r="N915" s="2078">
        <v>333.2</v>
      </c>
    </row>
    <row r="916" spans="1:14">
      <c r="A916" s="2249" t="s">
        <v>3588</v>
      </c>
      <c r="B916" s="2077" t="s">
        <v>3211</v>
      </c>
      <c r="C916" s="2020" t="s">
        <v>3269</v>
      </c>
      <c r="D916" s="2021" t="s">
        <v>3269</v>
      </c>
      <c r="E916" s="2078" t="s">
        <v>3269</v>
      </c>
      <c r="F916" s="2020">
        <v>0.21903982542280409</v>
      </c>
      <c r="G916" s="2021">
        <v>439.92</v>
      </c>
      <c r="H916" s="2078">
        <v>96.360000000000014</v>
      </c>
      <c r="I916" s="2020" t="s">
        <v>3269</v>
      </c>
      <c r="J916" s="2021" t="s">
        <v>3269</v>
      </c>
      <c r="K916" s="2078" t="s">
        <v>3269</v>
      </c>
      <c r="L916" s="2020" t="s">
        <v>3269</v>
      </c>
      <c r="M916" s="2021" t="s">
        <v>3269</v>
      </c>
      <c r="N916" s="2078" t="s">
        <v>3269</v>
      </c>
    </row>
    <row r="917" spans="1:14">
      <c r="A917" s="2248" t="s">
        <v>3578</v>
      </c>
      <c r="B917" s="2073" t="s">
        <v>5191</v>
      </c>
      <c r="C917" s="2074">
        <v>0.32101075714537303</v>
      </c>
      <c r="D917" s="2075">
        <v>8347.01</v>
      </c>
      <c r="E917" s="2076">
        <v>2679.48</v>
      </c>
      <c r="F917" s="2074">
        <v>0.32541702423461588</v>
      </c>
      <c r="G917" s="2075">
        <v>22082.05</v>
      </c>
      <c r="H917" s="2076">
        <v>7185.875</v>
      </c>
      <c r="I917" s="2074">
        <v>0.27166493559503579</v>
      </c>
      <c r="J917" s="2075">
        <v>15385.46</v>
      </c>
      <c r="K917" s="2076">
        <v>4179.6899999999996</v>
      </c>
      <c r="L917" s="2074">
        <v>0.33220066300714279</v>
      </c>
      <c r="M917" s="2075">
        <v>10063.24</v>
      </c>
      <c r="N917" s="2076">
        <v>3343.0150000000008</v>
      </c>
    </row>
    <row r="918" spans="1:14">
      <c r="A918" s="2249" t="s">
        <v>3578</v>
      </c>
      <c r="B918" s="2077" t="s">
        <v>3193</v>
      </c>
      <c r="C918" s="2020">
        <v>0.3617156372525675</v>
      </c>
      <c r="D918" s="2021">
        <v>1889.91</v>
      </c>
      <c r="E918" s="2078">
        <v>683.6099999999999</v>
      </c>
      <c r="F918" s="2020">
        <v>0.30873293506272231</v>
      </c>
      <c r="G918" s="2021">
        <v>7512.48</v>
      </c>
      <c r="H918" s="2078">
        <v>2319.35</v>
      </c>
      <c r="I918" s="2020">
        <v>0.2740579251862772</v>
      </c>
      <c r="J918" s="2021">
        <v>4490.619999999999</v>
      </c>
      <c r="K918" s="2078">
        <v>1230.69</v>
      </c>
      <c r="L918" s="2020">
        <v>0.28714174349133809</v>
      </c>
      <c r="M918" s="2021">
        <v>3168.47</v>
      </c>
      <c r="N918" s="2078">
        <v>909.80000000000018</v>
      </c>
    </row>
    <row r="919" spans="1:14">
      <c r="A919" s="2249" t="s">
        <v>3578</v>
      </c>
      <c r="B919" s="2077" t="s">
        <v>3194</v>
      </c>
      <c r="C919" s="2020">
        <v>0.19750395349831179</v>
      </c>
      <c r="D919" s="2021">
        <v>467.94</v>
      </c>
      <c r="E919" s="2078">
        <v>92.420000000000016</v>
      </c>
      <c r="F919" s="2020">
        <v>0.34932974436123249</v>
      </c>
      <c r="G919" s="2021">
        <v>7285.28</v>
      </c>
      <c r="H919" s="2078">
        <v>2544.9650000000001</v>
      </c>
      <c r="I919" s="2020">
        <v>0.29335177636318838</v>
      </c>
      <c r="J919" s="2021">
        <v>3206.27</v>
      </c>
      <c r="K919" s="2078">
        <v>940.56499999999983</v>
      </c>
      <c r="L919" s="2020">
        <v>0.30568338738444029</v>
      </c>
      <c r="M919" s="2021">
        <v>3179.0899999999988</v>
      </c>
      <c r="N919" s="2078">
        <v>971.79500000000007</v>
      </c>
    </row>
    <row r="920" spans="1:14">
      <c r="A920" s="2249" t="s">
        <v>3578</v>
      </c>
      <c r="B920" s="2077" t="s">
        <v>3195</v>
      </c>
      <c r="C920" s="2020">
        <v>0.31781585397618362</v>
      </c>
      <c r="D920" s="2021">
        <v>5989.16</v>
      </c>
      <c r="E920" s="2078">
        <v>1903.45</v>
      </c>
      <c r="F920" s="2020">
        <v>0.31870779444530628</v>
      </c>
      <c r="G920" s="2021">
        <v>7284.29</v>
      </c>
      <c r="H920" s="2078">
        <v>2321.56</v>
      </c>
      <c r="I920" s="2020">
        <v>0.26122347848819738</v>
      </c>
      <c r="J920" s="2021">
        <v>7688.57</v>
      </c>
      <c r="K920" s="2078">
        <v>2008.4349999999999</v>
      </c>
      <c r="L920" s="2020">
        <v>0.39331158765017449</v>
      </c>
      <c r="M920" s="2021">
        <v>3715.68</v>
      </c>
      <c r="N920" s="2078">
        <v>1461.42</v>
      </c>
    </row>
    <row r="921" spans="1:14">
      <c r="A921" s="2248" t="s">
        <v>3591</v>
      </c>
      <c r="B921" s="2073" t="s">
        <v>5191</v>
      </c>
      <c r="C921" s="2074" t="s">
        <v>3269</v>
      </c>
      <c r="D921" s="2075" t="s">
        <v>3269</v>
      </c>
      <c r="E921" s="2076" t="s">
        <v>3269</v>
      </c>
      <c r="F921" s="2074">
        <v>0.37679966371247409</v>
      </c>
      <c r="G921" s="2075">
        <v>1712.82</v>
      </c>
      <c r="H921" s="2076">
        <v>645.38999999999987</v>
      </c>
      <c r="I921" s="2074">
        <v>0.30929244671994899</v>
      </c>
      <c r="J921" s="2075">
        <v>11039.31</v>
      </c>
      <c r="K921" s="2076">
        <v>3414.3751999999999</v>
      </c>
      <c r="L921" s="2074">
        <v>0.35050824080085979</v>
      </c>
      <c r="M921" s="2075">
        <v>5452.1399999999994</v>
      </c>
      <c r="N921" s="2076">
        <v>1911.02</v>
      </c>
    </row>
    <row r="922" spans="1:14">
      <c r="A922" s="2249" t="s">
        <v>3591</v>
      </c>
      <c r="B922" s="2077" t="s">
        <v>3481</v>
      </c>
      <c r="C922" s="2020" t="s">
        <v>3269</v>
      </c>
      <c r="D922" s="2021" t="s">
        <v>3269</v>
      </c>
      <c r="E922" s="2078" t="s">
        <v>3269</v>
      </c>
      <c r="F922" s="2020" t="s">
        <v>3269</v>
      </c>
      <c r="G922" s="2021" t="s">
        <v>3269</v>
      </c>
      <c r="H922" s="2078" t="s">
        <v>3269</v>
      </c>
      <c r="I922" s="2020">
        <v>0.44125924663371402</v>
      </c>
      <c r="J922" s="2021">
        <v>880.05</v>
      </c>
      <c r="K922" s="2078">
        <v>388.33019999999988</v>
      </c>
      <c r="L922" s="2020" t="s">
        <v>3269</v>
      </c>
      <c r="M922" s="2021" t="s">
        <v>3269</v>
      </c>
      <c r="N922" s="2078" t="s">
        <v>3269</v>
      </c>
    </row>
    <row r="923" spans="1:14">
      <c r="A923" s="2249" t="s">
        <v>3591</v>
      </c>
      <c r="B923" s="2077" t="s">
        <v>3193</v>
      </c>
      <c r="C923" s="2020" t="s">
        <v>3269</v>
      </c>
      <c r="D923" s="2021" t="s">
        <v>3269</v>
      </c>
      <c r="E923" s="2078" t="s">
        <v>3269</v>
      </c>
      <c r="F923" s="2020">
        <v>0.3455190581151551</v>
      </c>
      <c r="G923" s="2021">
        <v>186.01</v>
      </c>
      <c r="H923" s="2078">
        <v>64.27</v>
      </c>
      <c r="I923" s="2020">
        <v>0.28784360987540553</v>
      </c>
      <c r="J923" s="2021">
        <v>1128.46</v>
      </c>
      <c r="K923" s="2078">
        <v>324.82000000000011</v>
      </c>
      <c r="L923" s="2020">
        <v>0.26215863344576218</v>
      </c>
      <c r="M923" s="2021">
        <v>919.09999999999991</v>
      </c>
      <c r="N923" s="2078">
        <v>240.95</v>
      </c>
    </row>
    <row r="924" spans="1:14">
      <c r="A924" s="2249" t="s">
        <v>3591</v>
      </c>
      <c r="B924" s="2077" t="s">
        <v>3194</v>
      </c>
      <c r="C924" s="2020" t="s">
        <v>3269</v>
      </c>
      <c r="D924" s="2021" t="s">
        <v>3269</v>
      </c>
      <c r="E924" s="2078" t="s">
        <v>3269</v>
      </c>
      <c r="F924" s="2020">
        <v>0.31452366788476249</v>
      </c>
      <c r="G924" s="2021">
        <v>353.01</v>
      </c>
      <c r="H924" s="2078">
        <v>111.03</v>
      </c>
      <c r="I924" s="2020">
        <v>0.34885467926664637</v>
      </c>
      <c r="J924" s="2021">
        <v>918.52</v>
      </c>
      <c r="K924" s="2078">
        <v>320.43</v>
      </c>
      <c r="L924" s="2020">
        <v>0.41832834772744149</v>
      </c>
      <c r="M924" s="2021">
        <v>1480.93</v>
      </c>
      <c r="N924" s="2078">
        <v>619.51499999999987</v>
      </c>
    </row>
    <row r="925" spans="1:14">
      <c r="A925" s="2249" t="s">
        <v>3591</v>
      </c>
      <c r="B925" s="2077" t="s">
        <v>3195</v>
      </c>
      <c r="C925" s="2020" t="s">
        <v>3269</v>
      </c>
      <c r="D925" s="2021" t="s">
        <v>3269</v>
      </c>
      <c r="E925" s="2078" t="s">
        <v>3269</v>
      </c>
      <c r="F925" s="2020">
        <v>0.4004856023172601</v>
      </c>
      <c r="G925" s="2021">
        <v>1173.8</v>
      </c>
      <c r="H925" s="2078">
        <v>470.08999999999992</v>
      </c>
      <c r="I925" s="2020">
        <v>0.2934803778962265</v>
      </c>
      <c r="J925" s="2021">
        <v>8112.28</v>
      </c>
      <c r="K925" s="2078">
        <v>2380.7950000000001</v>
      </c>
      <c r="L925" s="2020">
        <v>0.34420613935932842</v>
      </c>
      <c r="M925" s="2021">
        <v>3052.1099999999992</v>
      </c>
      <c r="N925" s="2078">
        <v>1050.5550000000001</v>
      </c>
    </row>
    <row r="926" spans="1:14">
      <c r="A926" s="2248" t="s">
        <v>3593</v>
      </c>
      <c r="B926" s="2073" t="s">
        <v>5191</v>
      </c>
      <c r="C926" s="2074">
        <v>0.30963975173045022</v>
      </c>
      <c r="D926" s="2075">
        <v>6293.16</v>
      </c>
      <c r="E926" s="2076">
        <v>1948.6125</v>
      </c>
      <c r="F926" s="2074">
        <v>0.37769736772751711</v>
      </c>
      <c r="G926" s="2075">
        <v>7588.8799999999983</v>
      </c>
      <c r="H926" s="2076">
        <v>2866.3</v>
      </c>
      <c r="I926" s="2074">
        <v>0.33681441814167912</v>
      </c>
      <c r="J926" s="2075">
        <v>5394.87</v>
      </c>
      <c r="K926" s="2076">
        <v>1817.07</v>
      </c>
      <c r="L926" s="2074">
        <v>0.36873152445222229</v>
      </c>
      <c r="M926" s="2075">
        <v>6434.18</v>
      </c>
      <c r="N926" s="2076">
        <v>2372.4850000000001</v>
      </c>
    </row>
    <row r="927" spans="1:14">
      <c r="A927" s="2249" t="s">
        <v>3593</v>
      </c>
      <c r="B927" s="2077" t="s">
        <v>3193</v>
      </c>
      <c r="C927" s="2020">
        <v>0.36165420296558992</v>
      </c>
      <c r="D927" s="2021">
        <v>1945.65</v>
      </c>
      <c r="E927" s="2078">
        <v>703.65249999999992</v>
      </c>
      <c r="F927" s="2020">
        <v>0.48346588065179907</v>
      </c>
      <c r="G927" s="2021">
        <v>1798.1</v>
      </c>
      <c r="H927" s="2078">
        <v>869.32</v>
      </c>
      <c r="I927" s="2020">
        <v>0.37736512573837172</v>
      </c>
      <c r="J927" s="2021">
        <v>2033.19</v>
      </c>
      <c r="K927" s="2078">
        <v>767.255</v>
      </c>
      <c r="L927" s="2020">
        <v>0.4581194070688212</v>
      </c>
      <c r="M927" s="2021">
        <v>2485.2800000000002</v>
      </c>
      <c r="N927" s="2078">
        <v>1138.5550000000001</v>
      </c>
    </row>
    <row r="928" spans="1:14">
      <c r="A928" s="2249" t="s">
        <v>3593</v>
      </c>
      <c r="B928" s="2077" t="s">
        <v>3194</v>
      </c>
      <c r="C928" s="2020">
        <v>0.35353704323259361</v>
      </c>
      <c r="D928" s="2021">
        <v>269.01</v>
      </c>
      <c r="E928" s="2078">
        <v>95.10499999999999</v>
      </c>
      <c r="F928" s="2020">
        <v>0.24071620870902949</v>
      </c>
      <c r="G928" s="2021">
        <v>234.01</v>
      </c>
      <c r="H928" s="2078">
        <v>56.329999999999977</v>
      </c>
      <c r="I928" s="2020">
        <v>0.33106602928468942</v>
      </c>
      <c r="J928" s="2021">
        <v>1261.4100000000001</v>
      </c>
      <c r="K928" s="2078">
        <v>417.61</v>
      </c>
      <c r="L928" s="2020">
        <v>0.38052533719580478</v>
      </c>
      <c r="M928" s="2021">
        <v>973.47</v>
      </c>
      <c r="N928" s="2078">
        <v>370.43000000000012</v>
      </c>
    </row>
    <row r="929" spans="1:14">
      <c r="A929" s="2249" t="s">
        <v>3593</v>
      </c>
      <c r="B929" s="2077" t="s">
        <v>3195</v>
      </c>
      <c r="C929" s="2020">
        <v>0.33293407978029099</v>
      </c>
      <c r="D929" s="2021">
        <v>2650.78</v>
      </c>
      <c r="E929" s="2078">
        <v>882.53499999999985</v>
      </c>
      <c r="F929" s="2020">
        <v>0.35251393459775138</v>
      </c>
      <c r="G929" s="2021">
        <v>5256.7</v>
      </c>
      <c r="H929" s="2078">
        <v>1853.06</v>
      </c>
      <c r="I929" s="2020">
        <v>0.31601304896871057</v>
      </c>
      <c r="J929" s="2021">
        <v>1425.4</v>
      </c>
      <c r="K929" s="2078">
        <v>450.44500000000022</v>
      </c>
      <c r="L929" s="2020">
        <v>0.29809106295607779</v>
      </c>
      <c r="M929" s="2021">
        <v>2162.46</v>
      </c>
      <c r="N929" s="2078">
        <v>644.61000000000013</v>
      </c>
    </row>
    <row r="930" spans="1:14">
      <c r="A930" s="2249" t="s">
        <v>3593</v>
      </c>
      <c r="B930" s="2077" t="s">
        <v>3204</v>
      </c>
      <c r="C930" s="2020">
        <v>0.18723559241307819</v>
      </c>
      <c r="D930" s="2021">
        <v>1427.72</v>
      </c>
      <c r="E930" s="2078">
        <v>267.32</v>
      </c>
      <c r="F930" s="2020">
        <v>0.29189855700336598</v>
      </c>
      <c r="G930" s="2021">
        <v>300.07</v>
      </c>
      <c r="H930" s="2078">
        <v>87.59</v>
      </c>
      <c r="I930" s="2020">
        <v>0.26932594425593082</v>
      </c>
      <c r="J930" s="2021">
        <v>674.87</v>
      </c>
      <c r="K930" s="2078">
        <v>181.76</v>
      </c>
      <c r="L930" s="2020">
        <v>0.26924732769966908</v>
      </c>
      <c r="M930" s="2021">
        <v>812.97</v>
      </c>
      <c r="N930" s="2078">
        <v>218.89</v>
      </c>
    </row>
    <row r="931" spans="1:14">
      <c r="A931" s="2248" t="s">
        <v>3573</v>
      </c>
      <c r="B931" s="2073" t="s">
        <v>5191</v>
      </c>
      <c r="C931" s="2074">
        <v>0.33452560394345549</v>
      </c>
      <c r="D931" s="2075">
        <v>3682.05</v>
      </c>
      <c r="E931" s="2076">
        <v>1231.74</v>
      </c>
      <c r="F931" s="2074">
        <v>0.36440768337907992</v>
      </c>
      <c r="G931" s="2075">
        <v>7865.81</v>
      </c>
      <c r="H931" s="2076">
        <v>2866.3616000000011</v>
      </c>
      <c r="I931" s="2074">
        <v>0.32378447059116883</v>
      </c>
      <c r="J931" s="2075">
        <v>35290.589999999997</v>
      </c>
      <c r="K931" s="2076">
        <v>11426.545</v>
      </c>
      <c r="L931" s="2074">
        <v>0.3272755522703118</v>
      </c>
      <c r="M931" s="2075">
        <v>21753.84</v>
      </c>
      <c r="N931" s="2076">
        <v>7119.4999999999991</v>
      </c>
    </row>
    <row r="932" spans="1:14">
      <c r="A932" s="2249" t="s">
        <v>3573</v>
      </c>
      <c r="B932" s="2077" t="s">
        <v>3193</v>
      </c>
      <c r="C932" s="2020">
        <v>0.44461387166992639</v>
      </c>
      <c r="D932" s="2021">
        <v>905.01</v>
      </c>
      <c r="E932" s="2078">
        <v>402.38000000000011</v>
      </c>
      <c r="F932" s="2020">
        <v>0.43653387198550447</v>
      </c>
      <c r="G932" s="2021">
        <v>2836.71</v>
      </c>
      <c r="H932" s="2078">
        <v>1238.32</v>
      </c>
      <c r="I932" s="2020">
        <v>0.32360867227513213</v>
      </c>
      <c r="J932" s="2021">
        <v>6156.170000000001</v>
      </c>
      <c r="K932" s="2078">
        <v>1992.19</v>
      </c>
      <c r="L932" s="2020">
        <v>0.42866104455150278</v>
      </c>
      <c r="M932" s="2021">
        <v>3236.03</v>
      </c>
      <c r="N932" s="2078">
        <v>1387.16</v>
      </c>
    </row>
    <row r="933" spans="1:14">
      <c r="A933" s="2249" t="s">
        <v>3573</v>
      </c>
      <c r="B933" s="2077" t="s">
        <v>3194</v>
      </c>
      <c r="C933" s="2020">
        <v>0.3948011363636364</v>
      </c>
      <c r="D933" s="2021">
        <v>1056</v>
      </c>
      <c r="E933" s="2078">
        <v>416.91</v>
      </c>
      <c r="F933" s="2020">
        <v>0.35781644408158381</v>
      </c>
      <c r="G933" s="2021">
        <v>1335.07</v>
      </c>
      <c r="H933" s="2078">
        <v>477.71</v>
      </c>
      <c r="I933" s="2020">
        <v>0.36165587287994178</v>
      </c>
      <c r="J933" s="2021">
        <v>9528.630000000001</v>
      </c>
      <c r="K933" s="2078">
        <v>3446.085</v>
      </c>
      <c r="L933" s="2020">
        <v>0.41304918410590941</v>
      </c>
      <c r="M933" s="2021">
        <v>1562.09</v>
      </c>
      <c r="N933" s="2078">
        <v>645.21999999999991</v>
      </c>
    </row>
    <row r="934" spans="1:14">
      <c r="A934" s="2249" t="s">
        <v>3573</v>
      </c>
      <c r="B934" s="2077" t="s">
        <v>3195</v>
      </c>
      <c r="C934" s="2020">
        <v>0.31475386779184239</v>
      </c>
      <c r="D934" s="2021">
        <v>711</v>
      </c>
      <c r="E934" s="2078">
        <v>223.79</v>
      </c>
      <c r="F934" s="2020">
        <v>0.40352352822715992</v>
      </c>
      <c r="G934" s="2021">
        <v>595.88</v>
      </c>
      <c r="H934" s="2078">
        <v>240.45160000000001</v>
      </c>
      <c r="I934" s="2020">
        <v>0.31475334195281879</v>
      </c>
      <c r="J934" s="2021">
        <v>12266.78</v>
      </c>
      <c r="K934" s="2078">
        <v>3861.0099999999989</v>
      </c>
      <c r="L934" s="2020" t="s">
        <v>3269</v>
      </c>
      <c r="M934" s="2021" t="s">
        <v>3269</v>
      </c>
      <c r="N934" s="2078" t="s">
        <v>3269</v>
      </c>
    </row>
    <row r="935" spans="1:14">
      <c r="A935" s="2249" t="s">
        <v>3573</v>
      </c>
      <c r="B935" s="2077" t="s">
        <v>3218</v>
      </c>
      <c r="C935" s="2020" t="s">
        <v>3269</v>
      </c>
      <c r="D935" s="2021" t="s">
        <v>3269</v>
      </c>
      <c r="E935" s="2078" t="s">
        <v>3269</v>
      </c>
      <c r="F935" s="2020" t="s">
        <v>3269</v>
      </c>
      <c r="G935" s="2021" t="s">
        <v>3269</v>
      </c>
      <c r="H935" s="2078" t="s">
        <v>3269</v>
      </c>
      <c r="I935" s="2020" t="s">
        <v>3269</v>
      </c>
      <c r="J935" s="2021" t="s">
        <v>3269</v>
      </c>
      <c r="K935" s="2078" t="s">
        <v>3269</v>
      </c>
      <c r="L935" s="2020">
        <v>0.33222687290337882</v>
      </c>
      <c r="M935" s="2021">
        <v>8519.66</v>
      </c>
      <c r="N935" s="2078">
        <v>2830.46</v>
      </c>
    </row>
    <row r="936" spans="1:14">
      <c r="A936" s="2249" t="s">
        <v>3573</v>
      </c>
      <c r="B936" s="2077" t="s">
        <v>3204</v>
      </c>
      <c r="C936" s="2020">
        <v>0.18678468179478039</v>
      </c>
      <c r="D936" s="2021">
        <v>1010.04</v>
      </c>
      <c r="E936" s="2078">
        <v>188.66</v>
      </c>
      <c r="F936" s="2020">
        <v>0.29368494101318532</v>
      </c>
      <c r="G936" s="2021">
        <v>3098.1499999999992</v>
      </c>
      <c r="H936" s="2078">
        <v>909.88000000000011</v>
      </c>
      <c r="I936" s="2020">
        <v>0.28985653378316678</v>
      </c>
      <c r="J936" s="2021">
        <v>7339.0100000000029</v>
      </c>
      <c r="K936" s="2078">
        <v>2127.2600000000002</v>
      </c>
      <c r="L936" s="2020">
        <v>0.26750165361555028</v>
      </c>
      <c r="M936" s="2021">
        <v>8436.06</v>
      </c>
      <c r="N936" s="2078">
        <v>2256.6599999999989</v>
      </c>
    </row>
    <row r="937" spans="1:14">
      <c r="A937" s="2248" t="s">
        <v>3601</v>
      </c>
      <c r="B937" s="2073" t="s">
        <v>5191</v>
      </c>
      <c r="C937" s="2074" t="s">
        <v>3269</v>
      </c>
      <c r="D937" s="2075" t="s">
        <v>3269</v>
      </c>
      <c r="E937" s="2076" t="s">
        <v>3269</v>
      </c>
      <c r="F937" s="2074" t="s">
        <v>3269</v>
      </c>
      <c r="G937" s="2075" t="s">
        <v>3269</v>
      </c>
      <c r="H937" s="2076" t="s">
        <v>3269</v>
      </c>
      <c r="I937" s="2074" t="s">
        <v>3269</v>
      </c>
      <c r="J937" s="2075" t="s">
        <v>3269</v>
      </c>
      <c r="K937" s="2076" t="s">
        <v>3269</v>
      </c>
      <c r="L937" s="2074">
        <v>0.3286664409075517</v>
      </c>
      <c r="M937" s="2075">
        <v>590.6</v>
      </c>
      <c r="N937" s="2076">
        <v>194.1104</v>
      </c>
    </row>
    <row r="938" spans="1:14">
      <c r="A938" s="2249" t="s">
        <v>3601</v>
      </c>
      <c r="B938" s="2077" t="s">
        <v>3195</v>
      </c>
      <c r="C938" s="2020" t="s">
        <v>3269</v>
      </c>
      <c r="D938" s="2021" t="s">
        <v>3269</v>
      </c>
      <c r="E938" s="2078" t="s">
        <v>3269</v>
      </c>
      <c r="F938" s="2020" t="s">
        <v>3269</v>
      </c>
      <c r="G938" s="2021" t="s">
        <v>3269</v>
      </c>
      <c r="H938" s="2078" t="s">
        <v>3269</v>
      </c>
      <c r="I938" s="2020" t="s">
        <v>3269</v>
      </c>
      <c r="J938" s="2021" t="s">
        <v>3269</v>
      </c>
      <c r="K938" s="2078" t="s">
        <v>3269</v>
      </c>
      <c r="L938" s="2020">
        <v>0.3286664409075517</v>
      </c>
      <c r="M938" s="2021">
        <v>590.6</v>
      </c>
      <c r="N938" s="2078">
        <v>194.1104</v>
      </c>
    </row>
    <row r="939" spans="1:14">
      <c r="A939" s="2248" t="s">
        <v>3566</v>
      </c>
      <c r="B939" s="2073" t="s">
        <v>5191</v>
      </c>
      <c r="C939" s="2074">
        <v>0.41692343535969761</v>
      </c>
      <c r="D939" s="2075">
        <v>9249.5700000000033</v>
      </c>
      <c r="E939" s="2076">
        <v>3856.3624999999988</v>
      </c>
      <c r="F939" s="2074">
        <v>0.36814412840763228</v>
      </c>
      <c r="G939" s="2075">
        <v>5633.31</v>
      </c>
      <c r="H939" s="2076">
        <v>2073.869999999999</v>
      </c>
      <c r="I939" s="2074">
        <v>0.34506600919831693</v>
      </c>
      <c r="J939" s="2075">
        <v>11752.15</v>
      </c>
      <c r="K939" s="2076">
        <v>4055.2675000000008</v>
      </c>
      <c r="L939" s="2074">
        <v>0.35343186481205519</v>
      </c>
      <c r="M939" s="2075">
        <v>14319.62</v>
      </c>
      <c r="N939" s="2076">
        <v>5061.0100000000011</v>
      </c>
    </row>
    <row r="940" spans="1:14">
      <c r="A940" s="2249" t="s">
        <v>3566</v>
      </c>
      <c r="B940" s="2077" t="s">
        <v>3193</v>
      </c>
      <c r="C940" s="2020">
        <v>0.3983752538665834</v>
      </c>
      <c r="D940" s="2021">
        <v>64.010000000000005</v>
      </c>
      <c r="E940" s="2078">
        <v>25.500000000000011</v>
      </c>
      <c r="F940" s="2020">
        <v>0.36289367335562978</v>
      </c>
      <c r="G940" s="2021">
        <v>1148.1600000000001</v>
      </c>
      <c r="H940" s="2078">
        <v>416.66</v>
      </c>
      <c r="I940" s="2020">
        <v>0.32680582376809081</v>
      </c>
      <c r="J940" s="2021">
        <v>1382.61</v>
      </c>
      <c r="K940" s="2078">
        <v>451.84500000000008</v>
      </c>
      <c r="L940" s="2020">
        <v>0.31928851912022899</v>
      </c>
      <c r="M940" s="2021">
        <v>1372.63</v>
      </c>
      <c r="N940" s="2078">
        <v>438.26499999999999</v>
      </c>
    </row>
    <row r="941" spans="1:14">
      <c r="A941" s="2249" t="s">
        <v>3566</v>
      </c>
      <c r="B941" s="2077" t="s">
        <v>3194</v>
      </c>
      <c r="C941" s="2020">
        <v>0.46158210193003613</v>
      </c>
      <c r="D941" s="2021">
        <v>1326.4</v>
      </c>
      <c r="E941" s="2078">
        <v>612.24249999999995</v>
      </c>
      <c r="F941" s="2020">
        <v>0.36999681575342802</v>
      </c>
      <c r="G941" s="2021">
        <v>3956.98</v>
      </c>
      <c r="H941" s="2078">
        <v>1464.07</v>
      </c>
      <c r="I941" s="2020">
        <v>0.3649238021143198</v>
      </c>
      <c r="J941" s="2021">
        <v>4370.2</v>
      </c>
      <c r="K941" s="2078">
        <v>1594.79</v>
      </c>
      <c r="L941" s="2020">
        <v>0.43968548187152467</v>
      </c>
      <c r="M941" s="2021">
        <v>4235.05</v>
      </c>
      <c r="N941" s="2078">
        <v>1862.0900000000011</v>
      </c>
    </row>
    <row r="942" spans="1:14">
      <c r="A942" s="2249" t="s">
        <v>3566</v>
      </c>
      <c r="B942" s="2077" t="s">
        <v>3195</v>
      </c>
      <c r="C942" s="2020">
        <v>0.37425273139558862</v>
      </c>
      <c r="D942" s="2021">
        <v>194.04</v>
      </c>
      <c r="E942" s="2078">
        <v>72.62</v>
      </c>
      <c r="F942" s="2020">
        <v>0.36567771740159422</v>
      </c>
      <c r="G942" s="2021">
        <v>528.16999999999996</v>
      </c>
      <c r="H942" s="2078">
        <v>193.14</v>
      </c>
      <c r="I942" s="2020">
        <v>0.28151261006748168</v>
      </c>
      <c r="J942" s="2021">
        <v>4180.3900000000012</v>
      </c>
      <c r="K942" s="2078">
        <v>1176.8325</v>
      </c>
      <c r="L942" s="2020">
        <v>0.34110447229379559</v>
      </c>
      <c r="M942" s="2021">
        <v>3760.71</v>
      </c>
      <c r="N942" s="2078">
        <v>1282.7950000000001</v>
      </c>
    </row>
    <row r="943" spans="1:14">
      <c r="A943" s="2249" t="s">
        <v>3566</v>
      </c>
      <c r="B943" s="2077" t="s">
        <v>3209</v>
      </c>
      <c r="C943" s="2020">
        <v>0.24667365041358291</v>
      </c>
      <c r="D943" s="2021">
        <v>1470.08</v>
      </c>
      <c r="E943" s="2078">
        <v>362.62999999999988</v>
      </c>
      <c r="F943" s="2020" t="s">
        <v>3269</v>
      </c>
      <c r="G943" s="2021" t="s">
        <v>3269</v>
      </c>
      <c r="H943" s="2078" t="s">
        <v>3269</v>
      </c>
      <c r="I943" s="2020" t="s">
        <v>3269</v>
      </c>
      <c r="J943" s="2021" t="s">
        <v>3269</v>
      </c>
      <c r="K943" s="2078" t="s">
        <v>3269</v>
      </c>
      <c r="L943" s="2020">
        <v>0.14773584905660381</v>
      </c>
      <c r="M943" s="2021">
        <v>2915</v>
      </c>
      <c r="N943" s="2078">
        <v>430.64999999999992</v>
      </c>
    </row>
    <row r="944" spans="1:14">
      <c r="A944" s="2249" t="s">
        <v>3566</v>
      </c>
      <c r="B944" s="2077" t="s">
        <v>3218</v>
      </c>
      <c r="C944" s="2020">
        <v>0.41335779697167618</v>
      </c>
      <c r="D944" s="2021">
        <v>7379.6600000000017</v>
      </c>
      <c r="E944" s="2078">
        <v>3050.4399999999991</v>
      </c>
      <c r="F944" s="2020" t="s">
        <v>3269</v>
      </c>
      <c r="G944" s="2021" t="s">
        <v>3269</v>
      </c>
      <c r="H944" s="2078" t="s">
        <v>3269</v>
      </c>
      <c r="I944" s="2020">
        <v>0.5216616314199396</v>
      </c>
      <c r="J944" s="2021">
        <v>1324</v>
      </c>
      <c r="K944" s="2078">
        <v>690.68</v>
      </c>
      <c r="L944" s="2020">
        <v>0.51428866090765779</v>
      </c>
      <c r="M944" s="2021">
        <v>2036.23</v>
      </c>
      <c r="N944" s="2078">
        <v>1047.21</v>
      </c>
    </row>
    <row r="945" spans="1:14">
      <c r="A945" s="2249" t="s">
        <v>3566</v>
      </c>
      <c r="B945" s="2077" t="s">
        <v>3204</v>
      </c>
      <c r="C945" s="2020">
        <v>0.2254478229305599</v>
      </c>
      <c r="D945" s="2021">
        <v>-1184.6199999999999</v>
      </c>
      <c r="E945" s="2078">
        <v>-267.06999999999982</v>
      </c>
      <c r="F945" s="2020" t="s">
        <v>3269</v>
      </c>
      <c r="G945" s="2021" t="s">
        <v>3269</v>
      </c>
      <c r="H945" s="2078" t="s">
        <v>3269</v>
      </c>
      <c r="I945" s="2020">
        <v>0.28511970906152129</v>
      </c>
      <c r="J945" s="2021">
        <v>494.95</v>
      </c>
      <c r="K945" s="2078">
        <v>141.12</v>
      </c>
      <c r="L945" s="2020" t="s">
        <v>3269</v>
      </c>
      <c r="M945" s="2021" t="s">
        <v>3269</v>
      </c>
      <c r="N945" s="2078" t="s">
        <v>3269</v>
      </c>
    </row>
    <row r="946" spans="1:14">
      <c r="A946" s="2248" t="s">
        <v>3559</v>
      </c>
      <c r="B946" s="2073" t="s">
        <v>5191</v>
      </c>
      <c r="C946" s="2074">
        <v>0.26860111574233397</v>
      </c>
      <c r="D946" s="2075">
        <v>23535.9</v>
      </c>
      <c r="E946" s="2076">
        <v>6321.7689999999984</v>
      </c>
      <c r="F946" s="2074">
        <v>0.35301858096891731</v>
      </c>
      <c r="G946" s="2075">
        <v>28312.84</v>
      </c>
      <c r="H946" s="2076">
        <v>9994.9585999999999</v>
      </c>
      <c r="I946" s="2074">
        <v>0.2955252900069063</v>
      </c>
      <c r="J946" s="2075">
        <v>44423.08</v>
      </c>
      <c r="K946" s="2076">
        <v>13128.143599999999</v>
      </c>
      <c r="L946" s="2074">
        <v>0.3033547308661122</v>
      </c>
      <c r="M946" s="2075">
        <v>19472.650000000009</v>
      </c>
      <c r="N946" s="2076">
        <v>5907.1205000000009</v>
      </c>
    </row>
    <row r="947" spans="1:14">
      <c r="A947" s="2249" t="s">
        <v>3559</v>
      </c>
      <c r="B947" s="2077" t="s">
        <v>3193</v>
      </c>
      <c r="C947" s="2020">
        <v>0.35477307275465542</v>
      </c>
      <c r="D947" s="2021">
        <v>5683.7599999999993</v>
      </c>
      <c r="E947" s="2078">
        <v>2016.4449999999999</v>
      </c>
      <c r="F947" s="2020">
        <v>0.40730909219921391</v>
      </c>
      <c r="G947" s="2021">
        <v>10992.61</v>
      </c>
      <c r="H947" s="2078">
        <v>4477.3900000000003</v>
      </c>
      <c r="I947" s="2020">
        <v>0.34880034296329809</v>
      </c>
      <c r="J947" s="2021">
        <v>10496.75</v>
      </c>
      <c r="K947" s="2078">
        <v>3661.27</v>
      </c>
      <c r="L947" s="2020">
        <v>0.32565589076654122</v>
      </c>
      <c r="M947" s="2021">
        <v>6040.6400000000021</v>
      </c>
      <c r="N947" s="2078">
        <v>1967.170000000001</v>
      </c>
    </row>
    <row r="948" spans="1:14">
      <c r="A948" s="2249" t="s">
        <v>3559</v>
      </c>
      <c r="B948" s="2077" t="s">
        <v>3194</v>
      </c>
      <c r="C948" s="2020">
        <v>0.35415513110807079</v>
      </c>
      <c r="D948" s="2021">
        <v>1673.81</v>
      </c>
      <c r="E948" s="2078">
        <v>592.78840000000002</v>
      </c>
      <c r="F948" s="2020">
        <v>0.37190957742359992</v>
      </c>
      <c r="G948" s="2021">
        <v>1709.75</v>
      </c>
      <c r="H948" s="2078">
        <v>635.87239999999997</v>
      </c>
      <c r="I948" s="2020">
        <v>0.31295176357168969</v>
      </c>
      <c r="J948" s="2021">
        <v>3008.1</v>
      </c>
      <c r="K948" s="2078">
        <v>941.39019999999982</v>
      </c>
      <c r="L948" s="2020">
        <v>0.38828789099299599</v>
      </c>
      <c r="M948" s="2021">
        <v>1464.86</v>
      </c>
      <c r="N948" s="2078">
        <v>568.78740000000016</v>
      </c>
    </row>
    <row r="949" spans="1:14">
      <c r="A949" s="2249" t="s">
        <v>3559</v>
      </c>
      <c r="B949" s="2077" t="s">
        <v>3195</v>
      </c>
      <c r="C949" s="2020">
        <v>0.32911653744631147</v>
      </c>
      <c r="D949" s="2021">
        <v>5436.45</v>
      </c>
      <c r="E949" s="2078">
        <v>1789.2256</v>
      </c>
      <c r="F949" s="2020">
        <v>0.35951222513191011</v>
      </c>
      <c r="G949" s="2021">
        <v>4876.43</v>
      </c>
      <c r="H949" s="2078">
        <v>1753.1361999999999</v>
      </c>
      <c r="I949" s="2020">
        <v>0.28311914044758058</v>
      </c>
      <c r="J949" s="2021">
        <v>13760.65</v>
      </c>
      <c r="K949" s="2078">
        <v>3895.9034000000001</v>
      </c>
      <c r="L949" s="2020">
        <v>0.31624794263928702</v>
      </c>
      <c r="M949" s="2021">
        <v>3341.6600000000012</v>
      </c>
      <c r="N949" s="2078">
        <v>1056.7931000000001</v>
      </c>
    </row>
    <row r="950" spans="1:14">
      <c r="A950" s="2249" t="s">
        <v>3559</v>
      </c>
      <c r="B950" s="2077" t="s">
        <v>3209</v>
      </c>
      <c r="C950" s="2020">
        <v>0.18426263365532591</v>
      </c>
      <c r="D950" s="2021">
        <v>1994.87</v>
      </c>
      <c r="E950" s="2078">
        <v>367.57999999999993</v>
      </c>
      <c r="F950" s="2020">
        <v>0.2026210385777529</v>
      </c>
      <c r="G950" s="2021">
        <v>284.62</v>
      </c>
      <c r="H950" s="2078">
        <v>57.670000000000023</v>
      </c>
      <c r="I950" s="2020">
        <v>0.18217272152343469</v>
      </c>
      <c r="J950" s="2021">
        <v>284.62</v>
      </c>
      <c r="K950" s="2078">
        <v>51.849999999999987</v>
      </c>
      <c r="L950" s="2020" t="s">
        <v>3269</v>
      </c>
      <c r="M950" s="2021" t="s">
        <v>3269</v>
      </c>
      <c r="N950" s="2078" t="s">
        <v>3269</v>
      </c>
    </row>
    <row r="951" spans="1:14">
      <c r="A951" s="2249" t="s">
        <v>3559</v>
      </c>
      <c r="B951" s="2077" t="s">
        <v>3207</v>
      </c>
      <c r="C951" s="2020">
        <v>2.189364689364693E-2</v>
      </c>
      <c r="D951" s="2021">
        <v>683.76</v>
      </c>
      <c r="E951" s="2078">
        <v>14.970000000000031</v>
      </c>
      <c r="F951" s="2020" t="s">
        <v>3269</v>
      </c>
      <c r="G951" s="2021" t="s">
        <v>3269</v>
      </c>
      <c r="H951" s="2078" t="s">
        <v>3269</v>
      </c>
      <c r="I951" s="2020">
        <v>0.1247151621384751</v>
      </c>
      <c r="J951" s="2021">
        <v>228.2</v>
      </c>
      <c r="K951" s="2078">
        <v>28.460000000000012</v>
      </c>
      <c r="L951" s="2020" t="s">
        <v>3269</v>
      </c>
      <c r="M951" s="2021" t="s">
        <v>3269</v>
      </c>
      <c r="N951" s="2078" t="s">
        <v>3269</v>
      </c>
    </row>
    <row r="952" spans="1:14">
      <c r="A952" s="2249" t="s">
        <v>3559</v>
      </c>
      <c r="B952" s="2077" t="s">
        <v>3204</v>
      </c>
      <c r="C952" s="2020">
        <v>0.1910842402257153</v>
      </c>
      <c r="D952" s="2021">
        <v>8063.2500000000009</v>
      </c>
      <c r="E952" s="2078">
        <v>1540.7599999999991</v>
      </c>
      <c r="F952" s="2020">
        <v>0.29388110164860659</v>
      </c>
      <c r="G952" s="2021">
        <v>10449.43</v>
      </c>
      <c r="H952" s="2078">
        <v>3070.89</v>
      </c>
      <c r="I952" s="2020">
        <v>0.27331544582198841</v>
      </c>
      <c r="J952" s="2021">
        <v>16644.759999999998</v>
      </c>
      <c r="K952" s="2078">
        <v>4549.2699999999986</v>
      </c>
      <c r="L952" s="2020">
        <v>0.26831751007768828</v>
      </c>
      <c r="M952" s="2021">
        <v>8625.4900000000016</v>
      </c>
      <c r="N952" s="2078">
        <v>2314.37</v>
      </c>
    </row>
    <row r="953" spans="1:14">
      <c r="A953" s="2248" t="s">
        <v>3548</v>
      </c>
      <c r="B953" s="2073" t="s">
        <v>5191</v>
      </c>
      <c r="C953" s="2074">
        <v>0.35994038636794529</v>
      </c>
      <c r="D953" s="2075">
        <v>14188.03</v>
      </c>
      <c r="E953" s="2076">
        <v>5106.8449999999993</v>
      </c>
      <c r="F953" s="2074">
        <v>0.32853623927967768</v>
      </c>
      <c r="G953" s="2075">
        <v>35018.769999999997</v>
      </c>
      <c r="H953" s="2076">
        <v>11504.934999999999</v>
      </c>
      <c r="I953" s="2074">
        <v>0.30407703418573251</v>
      </c>
      <c r="J953" s="2075">
        <v>31860.660000000011</v>
      </c>
      <c r="K953" s="2076">
        <v>9688.0949999999993</v>
      </c>
      <c r="L953" s="2074">
        <v>0.29553547776262468</v>
      </c>
      <c r="M953" s="2075">
        <v>20384.599999999999</v>
      </c>
      <c r="N953" s="2076">
        <v>6024.3725000000004</v>
      </c>
    </row>
    <row r="954" spans="1:14">
      <c r="A954" s="2249" t="s">
        <v>3548</v>
      </c>
      <c r="B954" s="2077" t="s">
        <v>3193</v>
      </c>
      <c r="C954" s="2020">
        <v>0.33512939097601541</v>
      </c>
      <c r="D954" s="2021">
        <v>6949.4800000000014</v>
      </c>
      <c r="E954" s="2078">
        <v>2328.9749999999999</v>
      </c>
      <c r="F954" s="2020">
        <v>0.30945607451327489</v>
      </c>
      <c r="G954" s="2021">
        <v>19793.52</v>
      </c>
      <c r="H954" s="2078">
        <v>6125.2249999999995</v>
      </c>
      <c r="I954" s="2020">
        <v>0.27337077792891162</v>
      </c>
      <c r="J954" s="2021">
        <v>13475.91</v>
      </c>
      <c r="K954" s="2078">
        <v>3683.9199999999992</v>
      </c>
      <c r="L954" s="2020">
        <v>0.27658004430116101</v>
      </c>
      <c r="M954" s="2021">
        <v>11498.57</v>
      </c>
      <c r="N954" s="2078">
        <v>3180.2750000000001</v>
      </c>
    </row>
    <row r="955" spans="1:14">
      <c r="A955" s="2249" t="s">
        <v>3548</v>
      </c>
      <c r="B955" s="2077" t="s">
        <v>3194</v>
      </c>
      <c r="C955" s="2020">
        <v>0.47090955712283949</v>
      </c>
      <c r="D955" s="2021">
        <v>3860.8900000000008</v>
      </c>
      <c r="E955" s="2078">
        <v>1818.13</v>
      </c>
      <c r="F955" s="2020">
        <v>0.38290815748200269</v>
      </c>
      <c r="G955" s="2021">
        <v>9704.2200000000012</v>
      </c>
      <c r="H955" s="2078">
        <v>3715.8250000000012</v>
      </c>
      <c r="I955" s="2020">
        <v>0.35222645403422442</v>
      </c>
      <c r="J955" s="2021">
        <v>8275.9399999999987</v>
      </c>
      <c r="K955" s="2078">
        <v>2915.0049999999992</v>
      </c>
      <c r="L955" s="2020">
        <v>0.42142716290713927</v>
      </c>
      <c r="M955" s="2021">
        <v>3499.11</v>
      </c>
      <c r="N955" s="2078">
        <v>1474.62</v>
      </c>
    </row>
    <row r="956" spans="1:14">
      <c r="A956" s="2249" t="s">
        <v>3548</v>
      </c>
      <c r="B956" s="2077" t="s">
        <v>3195</v>
      </c>
      <c r="C956" s="2020">
        <v>0.30959998184829718</v>
      </c>
      <c r="D956" s="2021">
        <v>2203.65</v>
      </c>
      <c r="E956" s="2078">
        <v>682.24999999999989</v>
      </c>
      <c r="F956" s="2020">
        <v>0.37655694169757248</v>
      </c>
      <c r="G956" s="2021">
        <v>3038.809999999999</v>
      </c>
      <c r="H956" s="2078">
        <v>1144.2850000000001</v>
      </c>
      <c r="I956" s="2020">
        <v>0.31556044950460299</v>
      </c>
      <c r="J956" s="2021">
        <v>8663.760000000002</v>
      </c>
      <c r="K956" s="2078">
        <v>2733.940000000001</v>
      </c>
      <c r="L956" s="2020">
        <v>0.2889574953694638</v>
      </c>
      <c r="M956" s="2021">
        <v>3115.19</v>
      </c>
      <c r="N956" s="2078">
        <v>900.15750000000003</v>
      </c>
    </row>
    <row r="957" spans="1:14">
      <c r="A957" s="2249" t="s">
        <v>3548</v>
      </c>
      <c r="B957" s="2077" t="s">
        <v>3209</v>
      </c>
      <c r="C957" s="2020">
        <v>0.2363608487150875</v>
      </c>
      <c r="D957" s="2021">
        <v>1174.01</v>
      </c>
      <c r="E957" s="2078">
        <v>277.4899999999999</v>
      </c>
      <c r="F957" s="2020">
        <v>0.2093287460418497</v>
      </c>
      <c r="G957" s="2021">
        <v>2482.2199999999998</v>
      </c>
      <c r="H957" s="2078">
        <v>519.60000000000014</v>
      </c>
      <c r="I957" s="2020">
        <v>0.1834421461295517</v>
      </c>
      <c r="J957" s="2021">
        <v>801.07</v>
      </c>
      <c r="K957" s="2078">
        <v>146.94999999999999</v>
      </c>
      <c r="L957" s="2020">
        <v>0.20659145232928211</v>
      </c>
      <c r="M957" s="2021">
        <v>2271.73</v>
      </c>
      <c r="N957" s="2078">
        <v>469.32000000000011</v>
      </c>
    </row>
    <row r="958" spans="1:14">
      <c r="A958" s="2249" t="s">
        <v>3548</v>
      </c>
      <c r="B958" s="2077" t="s">
        <v>3204</v>
      </c>
      <c r="C958" s="2020" t="s">
        <v>3269</v>
      </c>
      <c r="D958" s="2021" t="s">
        <v>3269</v>
      </c>
      <c r="E958" s="2078" t="s">
        <v>3269</v>
      </c>
      <c r="F958" s="2020" t="s">
        <v>3269</v>
      </c>
      <c r="G958" s="2021" t="s">
        <v>3269</v>
      </c>
      <c r="H958" s="2078" t="s">
        <v>3269</v>
      </c>
      <c r="I958" s="2020">
        <v>0.32342619336004219</v>
      </c>
      <c r="J958" s="2021">
        <v>643.98</v>
      </c>
      <c r="K958" s="2078">
        <v>208.28</v>
      </c>
      <c r="L958" s="2020" t="s">
        <v>3269</v>
      </c>
      <c r="M958" s="2021" t="s">
        <v>3269</v>
      </c>
      <c r="N958" s="2078" t="s">
        <v>3269</v>
      </c>
    </row>
    <row r="959" spans="1:14">
      <c r="A959" s="2248" t="s">
        <v>3568</v>
      </c>
      <c r="B959" s="2073" t="s">
        <v>5191</v>
      </c>
      <c r="C959" s="2074">
        <v>0.32236142544699131</v>
      </c>
      <c r="D959" s="2075">
        <v>8934.18</v>
      </c>
      <c r="E959" s="2076">
        <v>2880.0349999999999</v>
      </c>
      <c r="F959" s="2074">
        <v>0.35383264575562751</v>
      </c>
      <c r="G959" s="2075">
        <v>19515.37</v>
      </c>
      <c r="H959" s="2076">
        <v>6905.1750000000002</v>
      </c>
      <c r="I959" s="2074">
        <v>0.26428103389267921</v>
      </c>
      <c r="J959" s="2075">
        <v>17443.59</v>
      </c>
      <c r="K959" s="2076">
        <v>4610.01</v>
      </c>
      <c r="L959" s="2074">
        <v>0.26906685729963842</v>
      </c>
      <c r="M959" s="2075">
        <v>10533.33</v>
      </c>
      <c r="N959" s="2076">
        <v>2834.17</v>
      </c>
    </row>
    <row r="960" spans="1:14">
      <c r="A960" s="2249" t="s">
        <v>3568</v>
      </c>
      <c r="B960" s="2077" t="s">
        <v>3197</v>
      </c>
      <c r="C960" s="2020">
        <v>0.55637021519710528</v>
      </c>
      <c r="D960" s="2021">
        <v>210.04</v>
      </c>
      <c r="E960" s="2078">
        <v>116.86</v>
      </c>
      <c r="F960" s="2020" t="s">
        <v>3269</v>
      </c>
      <c r="G960" s="2021" t="s">
        <v>3269</v>
      </c>
      <c r="H960" s="2078" t="s">
        <v>3269</v>
      </c>
      <c r="I960" s="2020" t="s">
        <v>3269</v>
      </c>
      <c r="J960" s="2021" t="s">
        <v>3269</v>
      </c>
      <c r="K960" s="2078" t="s">
        <v>3269</v>
      </c>
      <c r="L960" s="2020" t="s">
        <v>3269</v>
      </c>
      <c r="M960" s="2021" t="s">
        <v>3269</v>
      </c>
      <c r="N960" s="2078" t="s">
        <v>3269</v>
      </c>
    </row>
    <row r="961" spans="1:14">
      <c r="A961" s="2249" t="s">
        <v>3568</v>
      </c>
      <c r="B961" s="2077" t="s">
        <v>3193</v>
      </c>
      <c r="C961" s="2020">
        <v>0.31508287387125972</v>
      </c>
      <c r="D961" s="2021">
        <v>2929.1499999999992</v>
      </c>
      <c r="E961" s="2078">
        <v>922.92500000000018</v>
      </c>
      <c r="F961" s="2020">
        <v>0.34001784740468988</v>
      </c>
      <c r="G961" s="2021">
        <v>4639.33</v>
      </c>
      <c r="H961" s="2078">
        <v>1577.4549999999999</v>
      </c>
      <c r="I961" s="2020">
        <v>0.24726165487953231</v>
      </c>
      <c r="J961" s="2021">
        <v>4101.93</v>
      </c>
      <c r="K961" s="2078">
        <v>1014.25</v>
      </c>
      <c r="L961" s="2020">
        <v>0.2498747600525166</v>
      </c>
      <c r="M961" s="2021">
        <v>6527.4699999999984</v>
      </c>
      <c r="N961" s="2078">
        <v>1631.05</v>
      </c>
    </row>
    <row r="962" spans="1:14">
      <c r="A962" s="2249" t="s">
        <v>3568</v>
      </c>
      <c r="B962" s="2077" t="s">
        <v>3194</v>
      </c>
      <c r="C962" s="2020">
        <v>0.33524043016966298</v>
      </c>
      <c r="D962" s="2021">
        <v>2353.4899999999998</v>
      </c>
      <c r="E962" s="2078">
        <v>788.98500000000013</v>
      </c>
      <c r="F962" s="2020">
        <v>0.39921218525147539</v>
      </c>
      <c r="G962" s="2021">
        <v>2782.38</v>
      </c>
      <c r="H962" s="2078">
        <v>1110.76</v>
      </c>
      <c r="I962" s="2020">
        <v>0.24603841536614651</v>
      </c>
      <c r="J962" s="2021">
        <v>1666</v>
      </c>
      <c r="K962" s="2078">
        <v>409.9</v>
      </c>
      <c r="L962" s="2020">
        <v>0.29792126421704029</v>
      </c>
      <c r="M962" s="2021">
        <v>647.99</v>
      </c>
      <c r="N962" s="2078">
        <v>193.05</v>
      </c>
    </row>
    <row r="963" spans="1:14">
      <c r="A963" s="2249" t="s">
        <v>3568</v>
      </c>
      <c r="B963" s="2077" t="s">
        <v>3195</v>
      </c>
      <c r="C963" s="2020">
        <v>0.30546709283742551</v>
      </c>
      <c r="D963" s="2021">
        <v>3441.5</v>
      </c>
      <c r="E963" s="2078">
        <v>1051.2650000000001</v>
      </c>
      <c r="F963" s="2020">
        <v>0.35697884444513572</v>
      </c>
      <c r="G963" s="2021">
        <v>10286.66</v>
      </c>
      <c r="H963" s="2078">
        <v>3672.12</v>
      </c>
      <c r="I963" s="2020">
        <v>0.27304804133745408</v>
      </c>
      <c r="J963" s="2021">
        <v>11075.67</v>
      </c>
      <c r="K963" s="2078">
        <v>3024.190000000001</v>
      </c>
      <c r="L963" s="2020">
        <v>0.3356542293584161</v>
      </c>
      <c r="M963" s="2021">
        <v>1632.99</v>
      </c>
      <c r="N963" s="2078">
        <v>548.12</v>
      </c>
    </row>
    <row r="964" spans="1:14">
      <c r="A964" s="2249" t="s">
        <v>3568</v>
      </c>
      <c r="B964" s="2077" t="s">
        <v>3204</v>
      </c>
      <c r="C964" s="2020" t="s">
        <v>3269</v>
      </c>
      <c r="D964" s="2021" t="s">
        <v>3269</v>
      </c>
      <c r="E964" s="2078" t="s">
        <v>3269</v>
      </c>
      <c r="F964" s="2020">
        <v>0.30151632540121742</v>
      </c>
      <c r="G964" s="2021">
        <v>1807</v>
      </c>
      <c r="H964" s="2078">
        <v>544.83999999999992</v>
      </c>
      <c r="I964" s="2020">
        <v>0.26945449090818169</v>
      </c>
      <c r="J964" s="2021">
        <v>599.99</v>
      </c>
      <c r="K964" s="2078">
        <v>161.6699999999999</v>
      </c>
      <c r="L964" s="2020">
        <v>0.26781573210890031</v>
      </c>
      <c r="M964" s="2021">
        <v>1724.88</v>
      </c>
      <c r="N964" s="2078">
        <v>461.94999999999987</v>
      </c>
    </row>
    <row r="965" spans="1:14">
      <c r="A965" s="2248" t="s">
        <v>3560</v>
      </c>
      <c r="B965" s="2073" t="s">
        <v>5191</v>
      </c>
      <c r="C965" s="2074">
        <v>0.29446847014313371</v>
      </c>
      <c r="D965" s="2075">
        <v>9145.2999999999993</v>
      </c>
      <c r="E965" s="2076">
        <v>2693.0025000000001</v>
      </c>
      <c r="F965" s="2074">
        <v>0.33377064738763013</v>
      </c>
      <c r="G965" s="2075">
        <v>7164.9499999999989</v>
      </c>
      <c r="H965" s="2076">
        <v>2391.4499999999998</v>
      </c>
      <c r="I965" s="2074">
        <v>0.29280386272517472</v>
      </c>
      <c r="J965" s="2075">
        <v>6347.85</v>
      </c>
      <c r="K965" s="2076">
        <v>1858.675</v>
      </c>
      <c r="L965" s="2074">
        <v>0.34033283585921131</v>
      </c>
      <c r="M965" s="2075">
        <v>14412.81</v>
      </c>
      <c r="N965" s="2076">
        <v>4905.1525000000001</v>
      </c>
    </row>
    <row r="966" spans="1:14">
      <c r="A966" s="2249" t="s">
        <v>3560</v>
      </c>
      <c r="B966" s="2077" t="s">
        <v>3193</v>
      </c>
      <c r="C966" s="2020">
        <v>0.43836725185322362</v>
      </c>
      <c r="D966" s="2021">
        <v>3348.22</v>
      </c>
      <c r="E966" s="2078">
        <v>1467.75</v>
      </c>
      <c r="F966" s="2020">
        <v>0.34448708256491939</v>
      </c>
      <c r="G966" s="2021">
        <v>5568.829999999999</v>
      </c>
      <c r="H966" s="2078">
        <v>1918.39</v>
      </c>
      <c r="I966" s="2020">
        <v>0.31120855547493609</v>
      </c>
      <c r="J966" s="2021">
        <v>2535.92</v>
      </c>
      <c r="K966" s="2078">
        <v>789.19999999999982</v>
      </c>
      <c r="L966" s="2020">
        <v>0.37593735973498349</v>
      </c>
      <c r="M966" s="2021">
        <v>8666.630000000001</v>
      </c>
      <c r="N966" s="2078">
        <v>3258.11</v>
      </c>
    </row>
    <row r="967" spans="1:14">
      <c r="A967" s="2249" t="s">
        <v>3560</v>
      </c>
      <c r="B967" s="2077" t="s">
        <v>3194</v>
      </c>
      <c r="C967" s="2020">
        <v>0.35072140802474061</v>
      </c>
      <c r="D967" s="2021">
        <v>879.53</v>
      </c>
      <c r="E967" s="2078">
        <v>308.47000000000003</v>
      </c>
      <c r="F967" s="2020">
        <v>0.2410729540406629</v>
      </c>
      <c r="G967" s="2021">
        <v>58.53</v>
      </c>
      <c r="H967" s="2078">
        <v>14.11</v>
      </c>
      <c r="I967" s="2020">
        <v>0.2473113261358805</v>
      </c>
      <c r="J967" s="2021">
        <v>1928.46</v>
      </c>
      <c r="K967" s="2078">
        <v>476.93000000000012</v>
      </c>
      <c r="L967" s="2020">
        <v>0.354014418329054</v>
      </c>
      <c r="M967" s="2021">
        <v>405.04</v>
      </c>
      <c r="N967" s="2078">
        <v>143.38999999999999</v>
      </c>
    </row>
    <row r="968" spans="1:14">
      <c r="A968" s="2249" t="s">
        <v>3560</v>
      </c>
      <c r="B968" s="2077" t="s">
        <v>3195</v>
      </c>
      <c r="C968" s="2020" t="s">
        <v>3269</v>
      </c>
      <c r="D968" s="2021" t="s">
        <v>3269</v>
      </c>
      <c r="E968" s="2078" t="s">
        <v>3269</v>
      </c>
      <c r="F968" s="2020">
        <v>0.34446992598769932</v>
      </c>
      <c r="G968" s="2021">
        <v>191.86</v>
      </c>
      <c r="H968" s="2078">
        <v>66.089999999999989</v>
      </c>
      <c r="I968" s="2020">
        <v>0.42878165832442872</v>
      </c>
      <c r="J968" s="2021">
        <v>533.43000000000006</v>
      </c>
      <c r="K968" s="2078">
        <v>228.72499999999999</v>
      </c>
      <c r="L968" s="2020">
        <v>0.31122661555768499</v>
      </c>
      <c r="M968" s="2021">
        <v>960.04</v>
      </c>
      <c r="N968" s="2078">
        <v>298.79000000000002</v>
      </c>
    </row>
    <row r="969" spans="1:14">
      <c r="A969" s="2249" t="s">
        <v>3560</v>
      </c>
      <c r="B969" s="2077" t="s">
        <v>3209</v>
      </c>
      <c r="C969" s="2020" t="s">
        <v>3269</v>
      </c>
      <c r="D969" s="2021" t="s">
        <v>3269</v>
      </c>
      <c r="E969" s="2078" t="s">
        <v>3269</v>
      </c>
      <c r="F969" s="2020" t="s">
        <v>3269</v>
      </c>
      <c r="G969" s="2021" t="s">
        <v>3269</v>
      </c>
      <c r="H969" s="2078" t="s">
        <v>3269</v>
      </c>
      <c r="I969" s="2020" t="s">
        <v>3269</v>
      </c>
      <c r="J969" s="2021" t="s">
        <v>3269</v>
      </c>
      <c r="K969" s="2078" t="s">
        <v>3269</v>
      </c>
      <c r="L969" s="2020">
        <v>0.23341949527243039</v>
      </c>
      <c r="M969" s="2021">
        <v>294.02</v>
      </c>
      <c r="N969" s="2078">
        <v>68.63</v>
      </c>
    </row>
    <row r="970" spans="1:14">
      <c r="A970" s="2249" t="s">
        <v>3560</v>
      </c>
      <c r="B970" s="2077" t="s">
        <v>3204</v>
      </c>
      <c r="C970" s="2020">
        <v>0.18643074295126641</v>
      </c>
      <c r="D970" s="2021">
        <v>4917.5499999999993</v>
      </c>
      <c r="E970" s="2078">
        <v>916.7824999999998</v>
      </c>
      <c r="F970" s="2020">
        <v>0.29193077363215492</v>
      </c>
      <c r="G970" s="2021">
        <v>1345.73</v>
      </c>
      <c r="H970" s="2078">
        <v>392.8599999999999</v>
      </c>
      <c r="I970" s="2020">
        <v>0.26948831145743818</v>
      </c>
      <c r="J970" s="2021">
        <v>1350.04</v>
      </c>
      <c r="K970" s="2078">
        <v>363.81999999999988</v>
      </c>
      <c r="L970" s="2020">
        <v>0.27800593577811061</v>
      </c>
      <c r="M970" s="2021">
        <v>4087.08</v>
      </c>
      <c r="N970" s="2078">
        <v>1136.2325000000001</v>
      </c>
    </row>
    <row r="971" spans="1:14">
      <c r="A971" s="2248" t="s">
        <v>3571</v>
      </c>
      <c r="B971" s="2073" t="s">
        <v>5191</v>
      </c>
      <c r="C971" s="2074" t="s">
        <v>3269</v>
      </c>
      <c r="D971" s="2075" t="s">
        <v>3269</v>
      </c>
      <c r="E971" s="2076" t="s">
        <v>3269</v>
      </c>
      <c r="F971" s="2074">
        <v>0.34508687046404218</v>
      </c>
      <c r="G971" s="2075">
        <v>13641</v>
      </c>
      <c r="H971" s="2076">
        <v>4707.33</v>
      </c>
      <c r="I971" s="2074">
        <v>0.33457406645857629</v>
      </c>
      <c r="J971" s="2075">
        <v>5933.32</v>
      </c>
      <c r="K971" s="2076">
        <v>1985.135</v>
      </c>
      <c r="L971" s="2074">
        <v>0.32179694568387962</v>
      </c>
      <c r="M971" s="2075">
        <v>13915.39</v>
      </c>
      <c r="N971" s="2076">
        <v>4477.93</v>
      </c>
    </row>
    <row r="972" spans="1:14">
      <c r="A972" s="2249" t="s">
        <v>3571</v>
      </c>
      <c r="B972" s="2077" t="s">
        <v>3193</v>
      </c>
      <c r="C972" s="2020" t="s">
        <v>3269</v>
      </c>
      <c r="D972" s="2021" t="s">
        <v>3269</v>
      </c>
      <c r="E972" s="2078" t="s">
        <v>3269</v>
      </c>
      <c r="F972" s="2020">
        <v>0.35509956684357602</v>
      </c>
      <c r="G972" s="2021">
        <v>6087.8699999999972</v>
      </c>
      <c r="H972" s="2078">
        <v>2161.8000000000002</v>
      </c>
      <c r="I972" s="2020">
        <v>0.39615158878607221</v>
      </c>
      <c r="J972" s="2021">
        <v>1823.09</v>
      </c>
      <c r="K972" s="2078">
        <v>722.22000000000037</v>
      </c>
      <c r="L972" s="2020">
        <v>0.3728992294406801</v>
      </c>
      <c r="M972" s="2021">
        <v>1806.48</v>
      </c>
      <c r="N972" s="2078">
        <v>673.63499999999999</v>
      </c>
    </row>
    <row r="973" spans="1:14">
      <c r="A973" s="2249" t="s">
        <v>3571</v>
      </c>
      <c r="B973" s="2077" t="s">
        <v>3194</v>
      </c>
      <c r="C973" s="2020" t="s">
        <v>3269</v>
      </c>
      <c r="D973" s="2021" t="s">
        <v>3269</v>
      </c>
      <c r="E973" s="2078" t="s">
        <v>3269</v>
      </c>
      <c r="F973" s="2020">
        <v>0.35753218438538209</v>
      </c>
      <c r="G973" s="2021">
        <v>2119.04</v>
      </c>
      <c r="H973" s="2078">
        <v>757.625</v>
      </c>
      <c r="I973" s="2020">
        <v>0.3146705103373722</v>
      </c>
      <c r="J973" s="2021">
        <v>1332.06</v>
      </c>
      <c r="K973" s="2078">
        <v>419.16</v>
      </c>
      <c r="L973" s="2020">
        <v>0.39432295075655488</v>
      </c>
      <c r="M973" s="2021">
        <v>519.46</v>
      </c>
      <c r="N973" s="2078">
        <v>204.83500000000001</v>
      </c>
    </row>
    <row r="974" spans="1:14">
      <c r="A974" s="2249" t="s">
        <v>3571</v>
      </c>
      <c r="B974" s="2077" t="s">
        <v>3195</v>
      </c>
      <c r="C974" s="2020" t="s">
        <v>3269</v>
      </c>
      <c r="D974" s="2021" t="s">
        <v>3269</v>
      </c>
      <c r="E974" s="2078" t="s">
        <v>3269</v>
      </c>
      <c r="F974" s="2020">
        <v>0.36524331255182579</v>
      </c>
      <c r="G974" s="2021">
        <v>2604.88</v>
      </c>
      <c r="H974" s="2078">
        <v>951.41500000000008</v>
      </c>
      <c r="I974" s="2020">
        <v>0.31363106557879877</v>
      </c>
      <c r="J974" s="2021">
        <v>2119.13</v>
      </c>
      <c r="K974" s="2078">
        <v>664.62499999999989</v>
      </c>
      <c r="L974" s="2020">
        <v>0.31974370100035071</v>
      </c>
      <c r="M974" s="2021">
        <v>1682.41</v>
      </c>
      <c r="N974" s="2078">
        <v>537.93999999999994</v>
      </c>
    </row>
    <row r="975" spans="1:14">
      <c r="A975" s="2249" t="s">
        <v>3571</v>
      </c>
      <c r="B975" s="2077" t="s">
        <v>3204</v>
      </c>
      <c r="C975" s="2020" t="s">
        <v>3269</v>
      </c>
      <c r="D975" s="2021" t="s">
        <v>3269</v>
      </c>
      <c r="E975" s="2078" t="s">
        <v>3269</v>
      </c>
      <c r="F975" s="2020">
        <v>0.29566203993340889</v>
      </c>
      <c r="G975" s="2021">
        <v>2829.21</v>
      </c>
      <c r="H975" s="2078">
        <v>836.4899999999999</v>
      </c>
      <c r="I975" s="2020">
        <v>0.27180444282592853</v>
      </c>
      <c r="J975" s="2021">
        <v>659.04</v>
      </c>
      <c r="K975" s="2078">
        <v>179.12999999999991</v>
      </c>
      <c r="L975" s="2020">
        <v>0.30902469355125251</v>
      </c>
      <c r="M975" s="2021">
        <v>9907.0399999999991</v>
      </c>
      <c r="N975" s="2078">
        <v>3061.52</v>
      </c>
    </row>
    <row r="976" spans="1:14">
      <c r="A976" s="2248" t="s">
        <v>3563</v>
      </c>
      <c r="B976" s="2073" t="s">
        <v>5191</v>
      </c>
      <c r="C976" s="2074">
        <v>0.33606700991386129</v>
      </c>
      <c r="D976" s="2075">
        <v>22030.77</v>
      </c>
      <c r="E976" s="2076">
        <v>7403.8149999999978</v>
      </c>
      <c r="F976" s="2074">
        <v>0.35348268231145558</v>
      </c>
      <c r="G976" s="2075">
        <v>45861.490000000013</v>
      </c>
      <c r="H976" s="2076">
        <v>16211.2425</v>
      </c>
      <c r="I976" s="2074">
        <v>0.29675316085609238</v>
      </c>
      <c r="J976" s="2075">
        <v>30389.709999999988</v>
      </c>
      <c r="K976" s="2076">
        <v>9018.2424999999985</v>
      </c>
      <c r="L976" s="2074">
        <v>0.37519517307617439</v>
      </c>
      <c r="M976" s="2075">
        <v>15409.4</v>
      </c>
      <c r="N976" s="2076">
        <v>5781.5325000000012</v>
      </c>
    </row>
    <row r="977" spans="1:14">
      <c r="A977" s="2249" t="s">
        <v>3563</v>
      </c>
      <c r="B977" s="2077" t="s">
        <v>3193</v>
      </c>
      <c r="C977" s="2020">
        <v>0.34972562113304739</v>
      </c>
      <c r="D977" s="2021">
        <v>9191.6700000000019</v>
      </c>
      <c r="E977" s="2078">
        <v>3214.5624999999982</v>
      </c>
      <c r="F977" s="2020">
        <v>0.32822768281549441</v>
      </c>
      <c r="G977" s="2021">
        <v>21206.080000000009</v>
      </c>
      <c r="H977" s="2078">
        <v>6960.4224999999997</v>
      </c>
      <c r="I977" s="2020">
        <v>0.27621263459938789</v>
      </c>
      <c r="J977" s="2021">
        <v>13103.7</v>
      </c>
      <c r="K977" s="2078">
        <v>3619.4074999999989</v>
      </c>
      <c r="L977" s="2020">
        <v>0.30192780085089149</v>
      </c>
      <c r="M977" s="2021">
        <v>7897.6</v>
      </c>
      <c r="N977" s="2078">
        <v>2384.505000000001</v>
      </c>
    </row>
    <row r="978" spans="1:14">
      <c r="A978" s="2249" t="s">
        <v>3563</v>
      </c>
      <c r="B978" s="2077" t="s">
        <v>3194</v>
      </c>
      <c r="C978" s="2020">
        <v>0.39366727419713499</v>
      </c>
      <c r="D978" s="2021">
        <v>4811.83</v>
      </c>
      <c r="E978" s="2078">
        <v>1894.26</v>
      </c>
      <c r="F978" s="2020">
        <v>0.40642515096594728</v>
      </c>
      <c r="G978" s="2021">
        <v>8944.07</v>
      </c>
      <c r="H978" s="2078">
        <v>3635.0950000000012</v>
      </c>
      <c r="I978" s="2020">
        <v>0.334922989571107</v>
      </c>
      <c r="J978" s="2021">
        <v>8911.7799999999988</v>
      </c>
      <c r="K978" s="2078">
        <v>2984.7599999999989</v>
      </c>
      <c r="L978" s="2020">
        <v>0.48394016658167599</v>
      </c>
      <c r="M978" s="2021">
        <v>4412.25</v>
      </c>
      <c r="N978" s="2078">
        <v>2135.2649999999999</v>
      </c>
    </row>
    <row r="979" spans="1:14">
      <c r="A979" s="2249" t="s">
        <v>3563</v>
      </c>
      <c r="B979" s="2077" t="s">
        <v>3195</v>
      </c>
      <c r="C979" s="2020">
        <v>0.33299499891106932</v>
      </c>
      <c r="D979" s="2021">
        <v>5004.91</v>
      </c>
      <c r="E979" s="2078">
        <v>1666.61</v>
      </c>
      <c r="F979" s="2020">
        <v>0.40212080858544202</v>
      </c>
      <c r="G979" s="2021">
        <v>9431.7799999999988</v>
      </c>
      <c r="H979" s="2078">
        <v>3792.7150000000001</v>
      </c>
      <c r="I979" s="2020">
        <v>0.28827426521602578</v>
      </c>
      <c r="J979" s="2021">
        <v>8374.23</v>
      </c>
      <c r="K979" s="2078">
        <v>2414.0749999999998</v>
      </c>
      <c r="L979" s="2020">
        <v>0.40707925344001561</v>
      </c>
      <c r="M979" s="2021">
        <v>3099.55</v>
      </c>
      <c r="N979" s="2078">
        <v>1261.762500000001</v>
      </c>
    </row>
    <row r="980" spans="1:14">
      <c r="A980" s="2249" t="s">
        <v>3563</v>
      </c>
      <c r="B980" s="2077" t="s">
        <v>3209</v>
      </c>
      <c r="C980" s="2020">
        <v>0.24249229018832899</v>
      </c>
      <c r="D980" s="2021">
        <v>667.98</v>
      </c>
      <c r="E980" s="2078">
        <v>161.97999999999999</v>
      </c>
      <c r="F980" s="2020">
        <v>0.22103326063249731</v>
      </c>
      <c r="G980" s="2021">
        <v>880.32</v>
      </c>
      <c r="H980" s="2078">
        <v>194.58</v>
      </c>
      <c r="I980" s="2020" t="s">
        <v>3269</v>
      </c>
      <c r="J980" s="2021" t="s">
        <v>3269</v>
      </c>
      <c r="K980" s="2078" t="s">
        <v>3269</v>
      </c>
      <c r="L980" s="2020" t="s">
        <v>3269</v>
      </c>
      <c r="M980" s="2021" t="s">
        <v>3269</v>
      </c>
      <c r="N980" s="2078" t="s">
        <v>3269</v>
      </c>
    </row>
    <row r="981" spans="1:14">
      <c r="A981" s="2249" t="s">
        <v>3563</v>
      </c>
      <c r="B981" s="2077" t="s">
        <v>3204</v>
      </c>
      <c r="C981" s="2020">
        <v>0.19809992439623181</v>
      </c>
      <c r="D981" s="2021">
        <v>2354.3799999999992</v>
      </c>
      <c r="E981" s="2078">
        <v>466.40249999999997</v>
      </c>
      <c r="F981" s="2020">
        <v>0.30160355901941749</v>
      </c>
      <c r="G981" s="2021">
        <v>5399.24</v>
      </c>
      <c r="H981" s="2078">
        <v>1628.43</v>
      </c>
      <c r="I981" s="2020" t="s">
        <v>3269</v>
      </c>
      <c r="J981" s="2021" t="s">
        <v>3269</v>
      </c>
      <c r="K981" s="2078" t="s">
        <v>3269</v>
      </c>
      <c r="L981" s="2020" t="s">
        <v>3269</v>
      </c>
      <c r="M981" s="2021" t="s">
        <v>3269</v>
      </c>
      <c r="N981" s="2078" t="s">
        <v>3269</v>
      </c>
    </row>
    <row r="982" spans="1:14">
      <c r="A982" s="2248" t="s">
        <v>3549</v>
      </c>
      <c r="B982" s="2073" t="s">
        <v>5191</v>
      </c>
      <c r="C982" s="2074">
        <v>0.37374625370208481</v>
      </c>
      <c r="D982" s="2075">
        <v>65591.420000000013</v>
      </c>
      <c r="E982" s="2076">
        <v>24514.547500000001</v>
      </c>
      <c r="F982" s="2074">
        <v>0.38934809277302218</v>
      </c>
      <c r="G982" s="2075">
        <v>41352.969999999987</v>
      </c>
      <c r="H982" s="2076">
        <v>16100.7</v>
      </c>
      <c r="I982" s="2074">
        <v>0.32522238471657838</v>
      </c>
      <c r="J982" s="2075">
        <v>24773.509999999991</v>
      </c>
      <c r="K982" s="2076">
        <v>8056.9</v>
      </c>
      <c r="L982" s="2074">
        <v>0.3477935462303115</v>
      </c>
      <c r="M982" s="2075">
        <v>72150.389999999985</v>
      </c>
      <c r="N982" s="2076">
        <v>25093.439999999999</v>
      </c>
    </row>
    <row r="983" spans="1:14">
      <c r="A983" s="2249" t="s">
        <v>3549</v>
      </c>
      <c r="B983" s="2077" t="s">
        <v>3193</v>
      </c>
      <c r="C983" s="2020">
        <v>0.33426179004910589</v>
      </c>
      <c r="D983" s="2021">
        <v>2158.6</v>
      </c>
      <c r="E983" s="2078">
        <v>721.53749999999991</v>
      </c>
      <c r="F983" s="2020">
        <v>0.30545978893400427</v>
      </c>
      <c r="G983" s="2021">
        <v>4275.4400000000014</v>
      </c>
      <c r="H983" s="2078">
        <v>1305.9749999999999</v>
      </c>
      <c r="I983" s="2020">
        <v>0.28347986856922791</v>
      </c>
      <c r="J983" s="2021">
        <v>4102.54</v>
      </c>
      <c r="K983" s="2078">
        <v>1162.9875</v>
      </c>
      <c r="L983" s="2020">
        <v>0.27510018557865579</v>
      </c>
      <c r="M983" s="2021">
        <v>2230.86</v>
      </c>
      <c r="N983" s="2078">
        <v>613.71000000000015</v>
      </c>
    </row>
    <row r="984" spans="1:14">
      <c r="A984" s="2249" t="s">
        <v>3549</v>
      </c>
      <c r="B984" s="2077" t="s">
        <v>3194</v>
      </c>
      <c r="C984" s="2020">
        <v>0.35311635816640929</v>
      </c>
      <c r="D984" s="2021">
        <v>19252.28</v>
      </c>
      <c r="E984" s="2078">
        <v>6798.2950000000001</v>
      </c>
      <c r="F984" s="2020">
        <v>0.38009873148784612</v>
      </c>
      <c r="G984" s="2021">
        <v>8001.4999999999991</v>
      </c>
      <c r="H984" s="2078">
        <v>3041.36</v>
      </c>
      <c r="I984" s="2020">
        <v>0.32198838035325827</v>
      </c>
      <c r="J984" s="2021">
        <v>9938.3399999999965</v>
      </c>
      <c r="K984" s="2078">
        <v>3200.03</v>
      </c>
      <c r="L984" s="2020">
        <v>0.38262888100075948</v>
      </c>
      <c r="M984" s="2021">
        <v>14995.81</v>
      </c>
      <c r="N984" s="2078">
        <v>5737.829999999999</v>
      </c>
    </row>
    <row r="985" spans="1:14">
      <c r="A985" s="2249" t="s">
        <v>3549</v>
      </c>
      <c r="B985" s="2077" t="s">
        <v>3195</v>
      </c>
      <c r="C985" s="2020">
        <v>0.38466517158912039</v>
      </c>
      <c r="D985" s="2021">
        <v>44180.540000000008</v>
      </c>
      <c r="E985" s="2078">
        <v>16994.715</v>
      </c>
      <c r="F985" s="2020">
        <v>0.3987886213463987</v>
      </c>
      <c r="G985" s="2021">
        <v>28101.040000000001</v>
      </c>
      <c r="H985" s="2078">
        <v>11206.375</v>
      </c>
      <c r="I985" s="2020">
        <v>0.34417309643582239</v>
      </c>
      <c r="J985" s="2021">
        <v>10732.63</v>
      </c>
      <c r="K985" s="2078">
        <v>3693.8825000000011</v>
      </c>
      <c r="L985" s="2020">
        <v>0.34729799196043198</v>
      </c>
      <c r="M985" s="2021">
        <v>51823.679999999993</v>
      </c>
      <c r="N985" s="2078">
        <v>17998.259999999998</v>
      </c>
    </row>
    <row r="986" spans="1:14">
      <c r="A986" s="2249" t="s">
        <v>3549</v>
      </c>
      <c r="B986" s="2077" t="s">
        <v>3209</v>
      </c>
      <c r="C986" s="2020" t="s">
        <v>3269</v>
      </c>
      <c r="D986" s="2021" t="s">
        <v>3269</v>
      </c>
      <c r="E986" s="2078" t="s">
        <v>3269</v>
      </c>
      <c r="F986" s="2020" t="s">
        <v>3269</v>
      </c>
      <c r="G986" s="2021" t="s">
        <v>3269</v>
      </c>
      <c r="H986" s="2078" t="s">
        <v>3269</v>
      </c>
      <c r="I986" s="2020" t="s">
        <v>3269</v>
      </c>
      <c r="J986" s="2021" t="s">
        <v>3269</v>
      </c>
      <c r="K986" s="2078" t="s">
        <v>3269</v>
      </c>
      <c r="L986" s="2020">
        <v>0.2136446588835279</v>
      </c>
      <c r="M986" s="2021">
        <v>1600.04</v>
      </c>
      <c r="N986" s="2078">
        <v>341.83999999999992</v>
      </c>
    </row>
    <row r="987" spans="1:14">
      <c r="A987" s="2249" t="s">
        <v>3549</v>
      </c>
      <c r="B987" s="2077" t="s">
        <v>3218</v>
      </c>
      <c r="C987" s="2020" t="s">
        <v>3269</v>
      </c>
      <c r="D987" s="2021" t="s">
        <v>3269</v>
      </c>
      <c r="E987" s="2078" t="s">
        <v>3269</v>
      </c>
      <c r="F987" s="2020">
        <v>0.56102113867834547</v>
      </c>
      <c r="G987" s="2021">
        <v>974.99</v>
      </c>
      <c r="H987" s="2078">
        <v>546.99</v>
      </c>
      <c r="I987" s="2020" t="s">
        <v>3269</v>
      </c>
      <c r="J987" s="2021" t="s">
        <v>3269</v>
      </c>
      <c r="K987" s="2078" t="s">
        <v>3269</v>
      </c>
      <c r="L987" s="2020" t="s">
        <v>3269</v>
      </c>
      <c r="M987" s="2021" t="s">
        <v>3269</v>
      </c>
      <c r="N987" s="2078" t="s">
        <v>3269</v>
      </c>
    </row>
    <row r="988" spans="1:14">
      <c r="A988" s="2249" t="s">
        <v>3549</v>
      </c>
      <c r="B988" s="2077" t="s">
        <v>3204</v>
      </c>
      <c r="C988" s="2020" t="s">
        <v>3269</v>
      </c>
      <c r="D988" s="2021" t="s">
        <v>3269</v>
      </c>
      <c r="E988" s="2078" t="s">
        <v>3269</v>
      </c>
      <c r="F988" s="2020" t="s">
        <v>3269</v>
      </c>
      <c r="G988" s="2021" t="s">
        <v>3269</v>
      </c>
      <c r="H988" s="2078" t="s">
        <v>3269</v>
      </c>
      <c r="I988" s="2020" t="s">
        <v>3269</v>
      </c>
      <c r="J988" s="2021" t="s">
        <v>3269</v>
      </c>
      <c r="K988" s="2078" t="s">
        <v>3269</v>
      </c>
      <c r="L988" s="2020">
        <v>0.26786666666666659</v>
      </c>
      <c r="M988" s="2021">
        <v>1500</v>
      </c>
      <c r="N988" s="2078">
        <v>401.8</v>
      </c>
    </row>
    <row r="989" spans="1:14">
      <c r="A989" s="2248" t="s">
        <v>3586</v>
      </c>
      <c r="B989" s="2073" t="s">
        <v>5191</v>
      </c>
      <c r="C989" s="2074">
        <v>0.26219756387586501</v>
      </c>
      <c r="D989" s="2075">
        <v>1623.07</v>
      </c>
      <c r="E989" s="2076">
        <v>425.56500000000028</v>
      </c>
      <c r="F989" s="2074">
        <v>0.35476052685885551</v>
      </c>
      <c r="G989" s="2075">
        <v>4458.12</v>
      </c>
      <c r="H989" s="2076">
        <v>1581.5650000000001</v>
      </c>
      <c r="I989" s="2074">
        <v>0.2160344685574431</v>
      </c>
      <c r="J989" s="2075">
        <v>2549.5700000000002</v>
      </c>
      <c r="K989" s="2076">
        <v>550.79500000000007</v>
      </c>
      <c r="L989" s="2074">
        <v>0.33189544837829449</v>
      </c>
      <c r="M989" s="2075">
        <v>9883.73</v>
      </c>
      <c r="N989" s="2076">
        <v>3280.3649999999998</v>
      </c>
    </row>
    <row r="990" spans="1:14">
      <c r="A990" s="2249" t="s">
        <v>3586</v>
      </c>
      <c r="B990" s="2077" t="s">
        <v>3193</v>
      </c>
      <c r="C990" s="2020" t="s">
        <v>3269</v>
      </c>
      <c r="D990" s="2021" t="s">
        <v>3269</v>
      </c>
      <c r="E990" s="2078" t="s">
        <v>3269</v>
      </c>
      <c r="F990" s="2020" t="s">
        <v>3269</v>
      </c>
      <c r="G990" s="2021" t="s">
        <v>3269</v>
      </c>
      <c r="H990" s="2078" t="s">
        <v>3269</v>
      </c>
      <c r="I990" s="2020">
        <v>0.46254981529670808</v>
      </c>
      <c r="J990" s="2021">
        <v>549.53</v>
      </c>
      <c r="K990" s="2078">
        <v>254.185</v>
      </c>
      <c r="L990" s="2020">
        <v>0.44399138560703599</v>
      </c>
      <c r="M990" s="2021">
        <v>1328.01</v>
      </c>
      <c r="N990" s="2078">
        <v>589.62499999999989</v>
      </c>
    </row>
    <row r="991" spans="1:14">
      <c r="A991" s="2249" t="s">
        <v>3586</v>
      </c>
      <c r="B991" s="2077" t="s">
        <v>3194</v>
      </c>
      <c r="C991" s="2020" t="s">
        <v>3269</v>
      </c>
      <c r="D991" s="2021" t="s">
        <v>3269</v>
      </c>
      <c r="E991" s="2078" t="s">
        <v>3269</v>
      </c>
      <c r="F991" s="2020">
        <v>0.3731852146489758</v>
      </c>
      <c r="G991" s="2021">
        <v>1407.88</v>
      </c>
      <c r="H991" s="2078">
        <v>525.40000000000009</v>
      </c>
      <c r="I991" s="2020">
        <v>0.31946812137742908</v>
      </c>
      <c r="J991" s="2021">
        <v>263.97000000000003</v>
      </c>
      <c r="K991" s="2078">
        <v>84.329999999999984</v>
      </c>
      <c r="L991" s="2020">
        <v>0.39985676558793248</v>
      </c>
      <c r="M991" s="2021">
        <v>2234.1</v>
      </c>
      <c r="N991" s="2078">
        <v>893.32</v>
      </c>
    </row>
    <row r="992" spans="1:14">
      <c r="A992" s="2249" t="s">
        <v>3586</v>
      </c>
      <c r="B992" s="2077" t="s">
        <v>3195</v>
      </c>
      <c r="C992" s="2020" t="s">
        <v>3269</v>
      </c>
      <c r="D992" s="2021" t="s">
        <v>3269</v>
      </c>
      <c r="E992" s="2078" t="s">
        <v>3269</v>
      </c>
      <c r="F992" s="2020">
        <v>0.3550677951210941</v>
      </c>
      <c r="G992" s="2021">
        <v>1024.4100000000001</v>
      </c>
      <c r="H992" s="2078">
        <v>363.73500000000001</v>
      </c>
      <c r="I992" s="2020">
        <v>0.26485342940628182</v>
      </c>
      <c r="J992" s="2021">
        <v>954.82999999999993</v>
      </c>
      <c r="K992" s="2078">
        <v>252.89</v>
      </c>
      <c r="L992" s="2020">
        <v>0.29895110939023301</v>
      </c>
      <c r="M992" s="2021">
        <v>2892.58</v>
      </c>
      <c r="N992" s="2078">
        <v>864.74000000000024</v>
      </c>
    </row>
    <row r="993" spans="1:14">
      <c r="A993" s="2249" t="s">
        <v>3586</v>
      </c>
      <c r="B993" s="2077" t="s">
        <v>3204</v>
      </c>
      <c r="C993" s="2020">
        <v>0.18698394303734001</v>
      </c>
      <c r="D993" s="2021">
        <v>897.43</v>
      </c>
      <c r="E993" s="2078">
        <v>167.80500000000009</v>
      </c>
      <c r="F993" s="2020">
        <v>0.30109699769053122</v>
      </c>
      <c r="G993" s="2021">
        <v>969.92000000000007</v>
      </c>
      <c r="H993" s="2078">
        <v>292.04000000000008</v>
      </c>
      <c r="I993" s="2020">
        <v>0.26935625827902882</v>
      </c>
      <c r="J993" s="2021">
        <v>1124.83</v>
      </c>
      <c r="K993" s="2078">
        <v>302.98</v>
      </c>
      <c r="L993" s="2020">
        <v>0.27199449408580828</v>
      </c>
      <c r="M993" s="2021">
        <v>3429.04</v>
      </c>
      <c r="N993" s="2078">
        <v>932.68</v>
      </c>
    </row>
    <row r="994" spans="1:14">
      <c r="A994" s="2249" t="s">
        <v>3586</v>
      </c>
      <c r="B994" s="2077" t="s">
        <v>3211</v>
      </c>
      <c r="C994" s="2020">
        <v>0.35521746320489522</v>
      </c>
      <c r="D994" s="2021">
        <v>725.64000000000033</v>
      </c>
      <c r="E994" s="2078">
        <v>257.76000000000028</v>
      </c>
      <c r="F994" s="2020">
        <v>0.37918951425784397</v>
      </c>
      <c r="G994" s="2021">
        <v>1055.9100000000001</v>
      </c>
      <c r="H994" s="2078">
        <v>400.3900000000001</v>
      </c>
      <c r="I994" s="2020">
        <v>1</v>
      </c>
      <c r="J994" s="2021">
        <v>-343.58999999999992</v>
      </c>
      <c r="K994" s="2078">
        <v>-343.58999999999992</v>
      </c>
      <c r="L994" s="2020" t="s">
        <v>3269</v>
      </c>
      <c r="M994" s="2021" t="s">
        <v>3269</v>
      </c>
      <c r="N994" s="2078" t="s">
        <v>3269</v>
      </c>
    </row>
    <row r="995" spans="1:14">
      <c r="A995" s="2248" t="s">
        <v>3577</v>
      </c>
      <c r="B995" s="2073" t="s">
        <v>5191</v>
      </c>
      <c r="C995" s="2074">
        <v>0.42177303330637728</v>
      </c>
      <c r="D995" s="2075">
        <v>4253.84</v>
      </c>
      <c r="E995" s="2076">
        <v>1794.155</v>
      </c>
      <c r="F995" s="2074">
        <v>0.35462110598283958</v>
      </c>
      <c r="G995" s="2075">
        <v>11834.18</v>
      </c>
      <c r="H995" s="2076">
        <v>4196.6500000000005</v>
      </c>
      <c r="I995" s="2074">
        <v>0.33210361528300969</v>
      </c>
      <c r="J995" s="2075">
        <v>5110.25</v>
      </c>
      <c r="K995" s="2076">
        <v>1697.1324999999999</v>
      </c>
      <c r="L995" s="2074">
        <v>0.30662598380060302</v>
      </c>
      <c r="M995" s="2075">
        <v>9943.5800000000017</v>
      </c>
      <c r="N995" s="2076">
        <v>3048.96</v>
      </c>
    </row>
    <row r="996" spans="1:14">
      <c r="A996" s="2249" t="s">
        <v>3577</v>
      </c>
      <c r="B996" s="2077" t="s">
        <v>3193</v>
      </c>
      <c r="C996" s="2020">
        <v>0.36427423081679527</v>
      </c>
      <c r="D996" s="2021">
        <v>1536.37</v>
      </c>
      <c r="E996" s="2078">
        <v>559.65999999999985</v>
      </c>
      <c r="F996" s="2020">
        <v>0.2975618484975549</v>
      </c>
      <c r="G996" s="2021">
        <v>3744.23</v>
      </c>
      <c r="H996" s="2078">
        <v>1114.1400000000001</v>
      </c>
      <c r="I996" s="2020">
        <v>0.27688012159661651</v>
      </c>
      <c r="J996" s="2021">
        <v>2875.08</v>
      </c>
      <c r="K996" s="2078">
        <v>796.05250000000001</v>
      </c>
      <c r="L996" s="2020">
        <v>0.30724763591405752</v>
      </c>
      <c r="M996" s="2021">
        <v>4788.3200000000006</v>
      </c>
      <c r="N996" s="2078">
        <v>1471.2</v>
      </c>
    </row>
    <row r="997" spans="1:14">
      <c r="A997" s="2249" t="s">
        <v>3577</v>
      </c>
      <c r="B997" s="2077" t="s">
        <v>3194</v>
      </c>
      <c r="C997" s="2020">
        <v>0.45428100402212351</v>
      </c>
      <c r="D997" s="2021">
        <v>2717.47</v>
      </c>
      <c r="E997" s="2078">
        <v>1234.4949999999999</v>
      </c>
      <c r="F997" s="2020">
        <v>0.35467077710563061</v>
      </c>
      <c r="G997" s="2021">
        <v>1375.36</v>
      </c>
      <c r="H997" s="2078">
        <v>487.80000000000013</v>
      </c>
      <c r="I997" s="2020">
        <v>0.38323598961092659</v>
      </c>
      <c r="J997" s="2021">
        <v>1547.78</v>
      </c>
      <c r="K997" s="2078">
        <v>593.16499999999996</v>
      </c>
      <c r="L997" s="2020">
        <v>0.38019422500020211</v>
      </c>
      <c r="M997" s="2021">
        <v>1236.71</v>
      </c>
      <c r="N997" s="2078">
        <v>470.19</v>
      </c>
    </row>
    <row r="998" spans="1:14">
      <c r="A998" s="2249" t="s">
        <v>3577</v>
      </c>
      <c r="B998" s="2077" t="s">
        <v>3195</v>
      </c>
      <c r="C998" s="2020" t="s">
        <v>3269</v>
      </c>
      <c r="D998" s="2021" t="s">
        <v>3269</v>
      </c>
      <c r="E998" s="2078" t="s">
        <v>3269</v>
      </c>
      <c r="F998" s="2020">
        <v>0.38642865759487921</v>
      </c>
      <c r="G998" s="2021">
        <v>6714.59</v>
      </c>
      <c r="H998" s="2078">
        <v>2594.71</v>
      </c>
      <c r="I998" s="2020">
        <v>0.4479480353220151</v>
      </c>
      <c r="J998" s="2021">
        <v>687.39</v>
      </c>
      <c r="K998" s="2078">
        <v>307.91500000000002</v>
      </c>
      <c r="L998" s="2020">
        <v>0.46596611155552331</v>
      </c>
      <c r="M998" s="2021">
        <v>275.02</v>
      </c>
      <c r="N998" s="2078">
        <v>128.15</v>
      </c>
    </row>
    <row r="999" spans="1:14">
      <c r="A999" s="2249" t="s">
        <v>3577</v>
      </c>
      <c r="B999" s="2077" t="s">
        <v>3204</v>
      </c>
      <c r="C999" s="2020" t="s">
        <v>3269</v>
      </c>
      <c r="D999" s="2021" t="s">
        <v>3269</v>
      </c>
      <c r="E999" s="2078" t="s">
        <v>3269</v>
      </c>
      <c r="F999" s="2020" t="s">
        <v>3269</v>
      </c>
      <c r="G999" s="2021" t="s">
        <v>3269</v>
      </c>
      <c r="H999" s="2078" t="s">
        <v>3269</v>
      </c>
      <c r="I999" s="2020" t="s">
        <v>3269</v>
      </c>
      <c r="J999" s="2021" t="s">
        <v>3269</v>
      </c>
      <c r="K999" s="2078" t="s">
        <v>3269</v>
      </c>
      <c r="L999" s="2020">
        <v>0.26881074123171761</v>
      </c>
      <c r="M999" s="2021">
        <v>3643.53</v>
      </c>
      <c r="N999" s="2078">
        <v>979.42</v>
      </c>
    </row>
    <row r="1000" spans="1:14">
      <c r="A1000" s="2248" t="s">
        <v>3545</v>
      </c>
      <c r="B1000" s="2073" t="s">
        <v>5191</v>
      </c>
      <c r="C1000" s="2074">
        <v>0.32865397894532811</v>
      </c>
      <c r="D1000" s="2075">
        <v>12382.05</v>
      </c>
      <c r="E1000" s="2076">
        <v>4069.4100000000012</v>
      </c>
      <c r="F1000" s="2074">
        <v>0.3727989164025507</v>
      </c>
      <c r="G1000" s="2075">
        <v>23783.74</v>
      </c>
      <c r="H1000" s="2076">
        <v>8866.5525000000016</v>
      </c>
      <c r="I1000" s="2074">
        <v>0.34082286176773458</v>
      </c>
      <c r="J1000" s="2075">
        <v>42107.679999999993</v>
      </c>
      <c r="K1000" s="2076">
        <v>14351.26</v>
      </c>
      <c r="L1000" s="2074">
        <v>0.33127754894147249</v>
      </c>
      <c r="M1000" s="2075">
        <v>17591.419999999998</v>
      </c>
      <c r="N1000" s="2076">
        <v>5827.6424999999999</v>
      </c>
    </row>
    <row r="1001" spans="1:14">
      <c r="A1001" s="2249" t="s">
        <v>3545</v>
      </c>
      <c r="B1001" s="2077" t="s">
        <v>3193</v>
      </c>
      <c r="C1001" s="2020">
        <v>0.45491915824873141</v>
      </c>
      <c r="D1001" s="2021">
        <v>2366.9699999999998</v>
      </c>
      <c r="E1001" s="2078">
        <v>1076.78</v>
      </c>
      <c r="F1001" s="2020">
        <v>0.39538584850790981</v>
      </c>
      <c r="G1001" s="2021">
        <v>3455.8900000000008</v>
      </c>
      <c r="H1001" s="2078">
        <v>1366.41</v>
      </c>
      <c r="I1001" s="2020">
        <v>0.40097761706425011</v>
      </c>
      <c r="J1001" s="2021">
        <v>7486.0599999999986</v>
      </c>
      <c r="K1001" s="2078">
        <v>3001.7424999999989</v>
      </c>
      <c r="L1001" s="2020">
        <v>0.34676445839034897</v>
      </c>
      <c r="M1001" s="2021">
        <v>2543.1599999999989</v>
      </c>
      <c r="N1001" s="2078">
        <v>881.87750000000005</v>
      </c>
    </row>
    <row r="1002" spans="1:14">
      <c r="A1002" s="2249" t="s">
        <v>3545</v>
      </c>
      <c r="B1002" s="2077" t="s">
        <v>3194</v>
      </c>
      <c r="C1002" s="2020">
        <v>0.38160370917855468</v>
      </c>
      <c r="D1002" s="2021">
        <v>3368.940000000001</v>
      </c>
      <c r="E1002" s="2078">
        <v>1285.5999999999999</v>
      </c>
      <c r="F1002" s="2020">
        <v>0.36959716470093001</v>
      </c>
      <c r="G1002" s="2021">
        <v>3967.13</v>
      </c>
      <c r="H1002" s="2078">
        <v>1466.24</v>
      </c>
      <c r="I1002" s="2020">
        <v>0.36378142373367461</v>
      </c>
      <c r="J1002" s="2021">
        <v>14504.96</v>
      </c>
      <c r="K1002" s="2078">
        <v>5276.6350000000002</v>
      </c>
      <c r="L1002" s="2020">
        <v>0.39393681739796899</v>
      </c>
      <c r="M1002" s="2021">
        <v>4175.2000000000007</v>
      </c>
      <c r="N1002" s="2078">
        <v>1644.7650000000001</v>
      </c>
    </row>
    <row r="1003" spans="1:14">
      <c r="A1003" s="2249" t="s">
        <v>3545</v>
      </c>
      <c r="B1003" s="2077" t="s">
        <v>3195</v>
      </c>
      <c r="C1003" s="2020">
        <v>0.33885322391712641</v>
      </c>
      <c r="D1003" s="2021">
        <v>3056.22</v>
      </c>
      <c r="E1003" s="2078">
        <v>1035.6099999999999</v>
      </c>
      <c r="F1003" s="2020">
        <v>0.40883624143521652</v>
      </c>
      <c r="G1003" s="2021">
        <v>10171.01</v>
      </c>
      <c r="H1003" s="2078">
        <v>4158.2775000000001</v>
      </c>
      <c r="I1003" s="2020">
        <v>0.32190956234742868</v>
      </c>
      <c r="J1003" s="2021">
        <v>11695.35</v>
      </c>
      <c r="K1003" s="2078">
        <v>3764.8449999999998</v>
      </c>
      <c r="L1003" s="2020">
        <v>0.3242556190970371</v>
      </c>
      <c r="M1003" s="2021">
        <v>6398.27</v>
      </c>
      <c r="N1003" s="2078">
        <v>2074.6750000000002</v>
      </c>
    </row>
    <row r="1004" spans="1:14">
      <c r="A1004" s="2249" t="s">
        <v>3545</v>
      </c>
      <c r="B1004" s="2077" t="s">
        <v>3204</v>
      </c>
      <c r="C1004" s="2020">
        <v>0.18702923742033251</v>
      </c>
      <c r="D1004" s="2021">
        <v>3589.92</v>
      </c>
      <c r="E1004" s="2078">
        <v>671.42000000000007</v>
      </c>
      <c r="F1004" s="2020">
        <v>0.30302308185682358</v>
      </c>
      <c r="G1004" s="2021">
        <v>6189.71</v>
      </c>
      <c r="H1004" s="2078">
        <v>1875.625</v>
      </c>
      <c r="I1004" s="2020">
        <v>0.27407107682771448</v>
      </c>
      <c r="J1004" s="2021">
        <v>8421.3099999999977</v>
      </c>
      <c r="K1004" s="2078">
        <v>2308.037499999999</v>
      </c>
      <c r="L1004" s="2020">
        <v>0.27405196668447013</v>
      </c>
      <c r="M1004" s="2021">
        <v>4474.7900000000009</v>
      </c>
      <c r="N1004" s="2078">
        <v>1226.325</v>
      </c>
    </row>
    <row r="1005" spans="1:14">
      <c r="A1005" s="2248" t="s">
        <v>3564</v>
      </c>
      <c r="B1005" s="2073" t="s">
        <v>5191</v>
      </c>
      <c r="C1005" s="2074">
        <v>0.36158224445247372</v>
      </c>
      <c r="D1005" s="2075">
        <v>25406.82</v>
      </c>
      <c r="E1005" s="2076">
        <v>9186.6549999999988</v>
      </c>
      <c r="F1005" s="2074">
        <v>0.36881873784994312</v>
      </c>
      <c r="G1005" s="2075">
        <v>29192.249999999989</v>
      </c>
      <c r="H1005" s="2076">
        <v>10766.648800000001</v>
      </c>
      <c r="I1005" s="2074">
        <v>0.32394678368432528</v>
      </c>
      <c r="J1005" s="2075">
        <v>32236.729999999989</v>
      </c>
      <c r="K1005" s="2076">
        <v>10442.985000000001</v>
      </c>
      <c r="L1005" s="2074">
        <v>0.33220336133104061</v>
      </c>
      <c r="M1005" s="2075">
        <v>19923.060000000001</v>
      </c>
      <c r="N1005" s="2076">
        <v>6618.5075000000024</v>
      </c>
    </row>
    <row r="1006" spans="1:14">
      <c r="A1006" s="2249" t="s">
        <v>3564</v>
      </c>
      <c r="B1006" s="2077" t="s">
        <v>3197</v>
      </c>
      <c r="C1006" s="2020">
        <v>0.55628571428571427</v>
      </c>
      <c r="D1006" s="2021">
        <v>70</v>
      </c>
      <c r="E1006" s="2078">
        <v>38.94</v>
      </c>
      <c r="F1006" s="2020" t="s">
        <v>3269</v>
      </c>
      <c r="G1006" s="2021" t="s">
        <v>3269</v>
      </c>
      <c r="H1006" s="2078" t="s">
        <v>3269</v>
      </c>
      <c r="I1006" s="2020" t="s">
        <v>3269</v>
      </c>
      <c r="J1006" s="2021" t="s">
        <v>3269</v>
      </c>
      <c r="K1006" s="2078" t="s">
        <v>3269</v>
      </c>
      <c r="L1006" s="2020" t="s">
        <v>3269</v>
      </c>
      <c r="M1006" s="2021" t="s">
        <v>3269</v>
      </c>
      <c r="N1006" s="2078" t="s">
        <v>3269</v>
      </c>
    </row>
    <row r="1007" spans="1:14">
      <c r="A1007" s="2249" t="s">
        <v>3564</v>
      </c>
      <c r="B1007" s="2077" t="s">
        <v>3193</v>
      </c>
      <c r="C1007" s="2020">
        <v>0.31731671513875442</v>
      </c>
      <c r="D1007" s="2021">
        <v>9441.8599999999988</v>
      </c>
      <c r="E1007" s="2078">
        <v>2996.059999999999</v>
      </c>
      <c r="F1007" s="2020">
        <v>0.32210860108125888</v>
      </c>
      <c r="G1007" s="2021">
        <v>13635.95999999999</v>
      </c>
      <c r="H1007" s="2078">
        <v>4392.26</v>
      </c>
      <c r="I1007" s="2020">
        <v>0.26329026248537107</v>
      </c>
      <c r="J1007" s="2021">
        <v>12560.7</v>
      </c>
      <c r="K1007" s="2078">
        <v>3307.110000000001</v>
      </c>
      <c r="L1007" s="2020">
        <v>0.27160591817942398</v>
      </c>
      <c r="M1007" s="2021">
        <v>9795.5799999999981</v>
      </c>
      <c r="N1007" s="2078">
        <v>2660.5375000000008</v>
      </c>
    </row>
    <row r="1008" spans="1:14">
      <c r="A1008" s="2249" t="s">
        <v>3564</v>
      </c>
      <c r="B1008" s="2077" t="s">
        <v>3194</v>
      </c>
      <c r="C1008" s="2020">
        <v>0.40801272918270381</v>
      </c>
      <c r="D1008" s="2021">
        <v>9405.16</v>
      </c>
      <c r="E1008" s="2078">
        <v>3837.4249999999979</v>
      </c>
      <c r="F1008" s="2020">
        <v>0.42516665031312229</v>
      </c>
      <c r="G1008" s="2021">
        <v>8662.75</v>
      </c>
      <c r="H1008" s="2078">
        <v>3683.1124</v>
      </c>
      <c r="I1008" s="2020">
        <v>0.35452648173867352</v>
      </c>
      <c r="J1008" s="2021">
        <v>13320.5</v>
      </c>
      <c r="K1008" s="2078">
        <v>4722.4699999999993</v>
      </c>
      <c r="L1008" s="2020">
        <v>0.401689271695575</v>
      </c>
      <c r="M1008" s="2021">
        <v>7329.49</v>
      </c>
      <c r="N1008" s="2078">
        <v>2944.1774999999998</v>
      </c>
    </row>
    <row r="1009" spans="1:14">
      <c r="A1009" s="2249" t="s">
        <v>3564</v>
      </c>
      <c r="B1009" s="2077" t="s">
        <v>3195</v>
      </c>
      <c r="C1009" s="2020">
        <v>0.35785744385310508</v>
      </c>
      <c r="D1009" s="2021">
        <v>6407.2999999999984</v>
      </c>
      <c r="E1009" s="2078">
        <v>2292.9</v>
      </c>
      <c r="F1009" s="2020">
        <v>0.39040556811159421</v>
      </c>
      <c r="G1009" s="2021">
        <v>6893.5400000000009</v>
      </c>
      <c r="H1009" s="2078">
        <v>2691.2764000000002</v>
      </c>
      <c r="I1009" s="2020">
        <v>0.37973308284281571</v>
      </c>
      <c r="J1009" s="2021">
        <v>6355.53</v>
      </c>
      <c r="K1009" s="2078">
        <v>2413.4050000000002</v>
      </c>
      <c r="L1009" s="2020">
        <v>0.36232885035328938</v>
      </c>
      <c r="M1009" s="2021">
        <v>2797.99</v>
      </c>
      <c r="N1009" s="2078">
        <v>1013.7925</v>
      </c>
    </row>
    <row r="1010" spans="1:14">
      <c r="A1010" s="2249" t="s">
        <v>3564</v>
      </c>
      <c r="B1010" s="2077" t="s">
        <v>3204</v>
      </c>
      <c r="C1010" s="2020">
        <v>0.25854545454545452</v>
      </c>
      <c r="D1010" s="2021">
        <v>82.5</v>
      </c>
      <c r="E1010" s="2078">
        <v>21.33</v>
      </c>
      <c r="F1010" s="2020" t="s">
        <v>3269</v>
      </c>
      <c r="G1010" s="2021" t="s">
        <v>3269</v>
      </c>
      <c r="H1010" s="2078" t="s">
        <v>3269</v>
      </c>
      <c r="I1010" s="2020" t="s">
        <v>3269</v>
      </c>
      <c r="J1010" s="2021">
        <v>0</v>
      </c>
      <c r="K1010" s="2078">
        <v>0</v>
      </c>
      <c r="L1010" s="2020" t="s">
        <v>3269</v>
      </c>
      <c r="M1010" s="2021" t="s">
        <v>3269</v>
      </c>
      <c r="N1010" s="2078" t="s">
        <v>3269</v>
      </c>
    </row>
    <row r="1011" spans="1:14">
      <c r="A1011" s="2248" t="s">
        <v>3596</v>
      </c>
      <c r="B1011" s="2073" t="s">
        <v>5191</v>
      </c>
      <c r="C1011" s="2074">
        <v>0.36315244149998471</v>
      </c>
      <c r="D1011" s="2075">
        <v>8522.2200000000012</v>
      </c>
      <c r="E1011" s="2076">
        <v>3094.8649999999998</v>
      </c>
      <c r="F1011" s="2074">
        <v>0.36246675377564352</v>
      </c>
      <c r="G1011" s="2075">
        <v>1507.69</v>
      </c>
      <c r="H1011" s="2076">
        <v>546.48749999999995</v>
      </c>
      <c r="I1011" s="2074">
        <v>0.30385969312349409</v>
      </c>
      <c r="J1011" s="2075">
        <v>5582.0499999999993</v>
      </c>
      <c r="K1011" s="2076">
        <v>1696.16</v>
      </c>
      <c r="L1011" s="2074">
        <v>0.32152279110834342</v>
      </c>
      <c r="M1011" s="2075">
        <v>4688.8899999999994</v>
      </c>
      <c r="N1011" s="2076">
        <v>1507.585</v>
      </c>
    </row>
    <row r="1012" spans="1:14">
      <c r="A1012" s="2249" t="s">
        <v>3596</v>
      </c>
      <c r="B1012" s="2077" t="s">
        <v>3193</v>
      </c>
      <c r="C1012" s="2020">
        <v>0.38193744569939192</v>
      </c>
      <c r="D1012" s="2021">
        <v>1151</v>
      </c>
      <c r="E1012" s="2078">
        <v>439.61</v>
      </c>
      <c r="F1012" s="2020">
        <v>0.39142579755071449</v>
      </c>
      <c r="G1012" s="2021">
        <v>587.11</v>
      </c>
      <c r="H1012" s="2078">
        <v>229.81</v>
      </c>
      <c r="I1012" s="2020">
        <v>0.33036919412465271</v>
      </c>
      <c r="J1012" s="2021">
        <v>251.9</v>
      </c>
      <c r="K1012" s="2078">
        <v>83.22</v>
      </c>
      <c r="L1012" s="2020">
        <v>0.25571233753583272</v>
      </c>
      <c r="M1012" s="2021">
        <v>1077.93</v>
      </c>
      <c r="N1012" s="2078">
        <v>275.6400000000001</v>
      </c>
    </row>
    <row r="1013" spans="1:14">
      <c r="A1013" s="2249" t="s">
        <v>3596</v>
      </c>
      <c r="B1013" s="2077" t="s">
        <v>3194</v>
      </c>
      <c r="C1013" s="2020">
        <v>0.31494763813535459</v>
      </c>
      <c r="D1013" s="2021">
        <v>1030.33</v>
      </c>
      <c r="E1013" s="2078">
        <v>324.49999999999989</v>
      </c>
      <c r="F1013" s="2020">
        <v>0.31456371269715189</v>
      </c>
      <c r="G1013" s="2021">
        <v>705.04</v>
      </c>
      <c r="H1013" s="2078">
        <v>221.78</v>
      </c>
      <c r="I1013" s="2020">
        <v>0.1823856348867037</v>
      </c>
      <c r="J1013" s="2021">
        <v>116.95</v>
      </c>
      <c r="K1013" s="2078">
        <v>21.33</v>
      </c>
      <c r="L1013" s="2020">
        <v>0.33981863785452432</v>
      </c>
      <c r="M1013" s="2021">
        <v>1295.75</v>
      </c>
      <c r="N1013" s="2078">
        <v>440.31999999999988</v>
      </c>
    </row>
    <row r="1014" spans="1:14">
      <c r="A1014" s="2249" t="s">
        <v>3596</v>
      </c>
      <c r="B1014" s="2077" t="s">
        <v>3195</v>
      </c>
      <c r="C1014" s="2020">
        <v>0.36757537191151402</v>
      </c>
      <c r="D1014" s="2021">
        <v>6340.89</v>
      </c>
      <c r="E1014" s="2078">
        <v>2330.7550000000001</v>
      </c>
      <c r="F1014" s="2020">
        <v>0.44027790665305738</v>
      </c>
      <c r="G1014" s="2021">
        <v>215.54</v>
      </c>
      <c r="H1014" s="2078">
        <v>94.897500000000008</v>
      </c>
      <c r="I1014" s="2020">
        <v>0.30530384408808409</v>
      </c>
      <c r="J1014" s="2021">
        <v>5213.2</v>
      </c>
      <c r="K1014" s="2078">
        <v>1591.61</v>
      </c>
      <c r="L1014" s="2020">
        <v>0.34192362679843291</v>
      </c>
      <c r="M1014" s="2021">
        <v>2315.21</v>
      </c>
      <c r="N1014" s="2078">
        <v>791.62499999999977</v>
      </c>
    </row>
    <row r="1015" spans="1:14">
      <c r="A1015" s="2248" t="s">
        <v>3565</v>
      </c>
      <c r="B1015" s="2073" t="s">
        <v>5191</v>
      </c>
      <c r="C1015" s="2074" t="s">
        <v>3269</v>
      </c>
      <c r="D1015" s="2075" t="s">
        <v>3269</v>
      </c>
      <c r="E1015" s="2076" t="s">
        <v>3269</v>
      </c>
      <c r="F1015" s="2074" t="s">
        <v>3269</v>
      </c>
      <c r="G1015" s="2075" t="s">
        <v>3269</v>
      </c>
      <c r="H1015" s="2076" t="s">
        <v>3269</v>
      </c>
      <c r="I1015" s="2074">
        <v>0.3188451507152722</v>
      </c>
      <c r="J1015" s="2075">
        <v>22249.57</v>
      </c>
      <c r="K1015" s="2076">
        <v>7094.1674999999996</v>
      </c>
      <c r="L1015" s="2074">
        <v>0.33702409687968138</v>
      </c>
      <c r="M1015" s="2075">
        <v>56566.66</v>
      </c>
      <c r="N1015" s="2076">
        <v>19064.327499999999</v>
      </c>
    </row>
    <row r="1016" spans="1:14">
      <c r="A1016" s="2249" t="s">
        <v>3565</v>
      </c>
      <c r="B1016" s="2077" t="s">
        <v>3193</v>
      </c>
      <c r="C1016" s="2020" t="s">
        <v>3269</v>
      </c>
      <c r="D1016" s="2021" t="s">
        <v>3269</v>
      </c>
      <c r="E1016" s="2078" t="s">
        <v>3269</v>
      </c>
      <c r="F1016" s="2020" t="s">
        <v>3269</v>
      </c>
      <c r="G1016" s="2021" t="s">
        <v>3269</v>
      </c>
      <c r="H1016" s="2078" t="s">
        <v>3269</v>
      </c>
      <c r="I1016" s="2020">
        <v>0.35493065207460622</v>
      </c>
      <c r="J1016" s="2021">
        <v>1028.8699999999999</v>
      </c>
      <c r="K1016" s="2078">
        <v>365.17750000000001</v>
      </c>
      <c r="L1016" s="2020">
        <v>0.46490048150963997</v>
      </c>
      <c r="M1016" s="2021">
        <v>1025.94</v>
      </c>
      <c r="N1016" s="2078">
        <v>476.96</v>
      </c>
    </row>
    <row r="1017" spans="1:14">
      <c r="A1017" s="2249" t="s">
        <v>3565</v>
      </c>
      <c r="B1017" s="2077" t="s">
        <v>3194</v>
      </c>
      <c r="C1017" s="2020" t="s">
        <v>3269</v>
      </c>
      <c r="D1017" s="2021" t="s">
        <v>3269</v>
      </c>
      <c r="E1017" s="2078" t="s">
        <v>3269</v>
      </c>
      <c r="F1017" s="2020" t="s">
        <v>3269</v>
      </c>
      <c r="G1017" s="2021" t="s">
        <v>3269</v>
      </c>
      <c r="H1017" s="2078" t="s">
        <v>3269</v>
      </c>
      <c r="I1017" s="2020">
        <v>0.3966532246545863</v>
      </c>
      <c r="J1017" s="2021">
        <v>4200.7600000000011</v>
      </c>
      <c r="K1017" s="2078">
        <v>1666.2449999999999</v>
      </c>
      <c r="L1017" s="2020">
        <v>0.40222558078653431</v>
      </c>
      <c r="M1017" s="2021">
        <v>8250.8799999999992</v>
      </c>
      <c r="N1017" s="2078">
        <v>3318.7150000000001</v>
      </c>
    </row>
    <row r="1018" spans="1:14">
      <c r="A1018" s="2249" t="s">
        <v>3565</v>
      </c>
      <c r="B1018" s="2077" t="s">
        <v>3195</v>
      </c>
      <c r="C1018" s="2020" t="s">
        <v>3269</v>
      </c>
      <c r="D1018" s="2021" t="s">
        <v>3269</v>
      </c>
      <c r="E1018" s="2078" t="s">
        <v>3269</v>
      </c>
      <c r="F1018" s="2020" t="s">
        <v>3269</v>
      </c>
      <c r="G1018" s="2021" t="s">
        <v>3269</v>
      </c>
      <c r="H1018" s="2078" t="s">
        <v>3269</v>
      </c>
      <c r="I1018" s="2020">
        <v>0.30496706703415422</v>
      </c>
      <c r="J1018" s="2021">
        <v>13199.54</v>
      </c>
      <c r="K1018" s="2078">
        <v>4025.4249999999988</v>
      </c>
      <c r="L1018" s="2020">
        <v>0.32446296938984959</v>
      </c>
      <c r="M1018" s="2021">
        <v>45843.29</v>
      </c>
      <c r="N1018" s="2078">
        <v>14874.45</v>
      </c>
    </row>
    <row r="1019" spans="1:14">
      <c r="A1019" s="2249" t="s">
        <v>3565</v>
      </c>
      <c r="B1019" s="2077" t="s">
        <v>3204</v>
      </c>
      <c r="C1019" s="2020" t="s">
        <v>3269</v>
      </c>
      <c r="D1019" s="2021" t="s">
        <v>3269</v>
      </c>
      <c r="E1019" s="2078" t="s">
        <v>3269</v>
      </c>
      <c r="F1019" s="2020" t="s">
        <v>3269</v>
      </c>
      <c r="G1019" s="2021" t="s">
        <v>3269</v>
      </c>
      <c r="H1019" s="2078" t="s">
        <v>3269</v>
      </c>
      <c r="I1019" s="2020">
        <v>0.27152130666945862</v>
      </c>
      <c r="J1019" s="2021">
        <v>3820.4</v>
      </c>
      <c r="K1019" s="2078">
        <v>1037.32</v>
      </c>
      <c r="L1019" s="2020">
        <v>0.27251218416231721</v>
      </c>
      <c r="M1019" s="2021">
        <v>1446.55</v>
      </c>
      <c r="N1019" s="2078">
        <v>394.20249999999987</v>
      </c>
    </row>
    <row r="1020" spans="1:14">
      <c r="A1020" s="2248" t="s">
        <v>2081</v>
      </c>
      <c r="B1020" s="2073" t="s">
        <v>5191</v>
      </c>
      <c r="C1020" s="2074" t="s">
        <v>3269</v>
      </c>
      <c r="D1020" s="2075" t="s">
        <v>3269</v>
      </c>
      <c r="E1020" s="2076" t="s">
        <v>3269</v>
      </c>
      <c r="F1020" s="2074">
        <v>0.1401016425856893</v>
      </c>
      <c r="G1020" s="2075">
        <v>27563.25</v>
      </c>
      <c r="H1020" s="2076">
        <v>3861.6566000000012</v>
      </c>
      <c r="I1020" s="2074">
        <v>0.10810282662089089</v>
      </c>
      <c r="J1020" s="2075">
        <v>5219.66</v>
      </c>
      <c r="K1020" s="2076">
        <v>564.25999999999931</v>
      </c>
      <c r="L1020" s="2074">
        <v>0.51847536195072386</v>
      </c>
      <c r="M1020" s="2075">
        <v>629.91999999999996</v>
      </c>
      <c r="N1020" s="2076">
        <v>326.59800000000001</v>
      </c>
    </row>
    <row r="1021" spans="1:14">
      <c r="A1021" s="2249" t="s">
        <v>2081</v>
      </c>
      <c r="B1021" s="2077" t="s">
        <v>3480</v>
      </c>
      <c r="C1021" s="2020" t="s">
        <v>3269</v>
      </c>
      <c r="D1021" s="2021" t="s">
        <v>3269</v>
      </c>
      <c r="E1021" s="2078" t="s">
        <v>3269</v>
      </c>
      <c r="F1021" s="2020">
        <v>0.31192390509327311</v>
      </c>
      <c r="G1021" s="2021">
        <v>1462.91</v>
      </c>
      <c r="H1021" s="2078">
        <v>456.31660000000011</v>
      </c>
      <c r="I1021" s="2020" t="s">
        <v>3269</v>
      </c>
      <c r="J1021" s="2021" t="s">
        <v>3269</v>
      </c>
      <c r="K1021" s="2078" t="s">
        <v>3269</v>
      </c>
      <c r="L1021" s="2020">
        <v>0.51847536195072386</v>
      </c>
      <c r="M1021" s="2021">
        <v>629.91999999999996</v>
      </c>
      <c r="N1021" s="2078">
        <v>326.59800000000001</v>
      </c>
    </row>
    <row r="1022" spans="1:14">
      <c r="A1022" s="2249" t="s">
        <v>2081</v>
      </c>
      <c r="B1022" s="2077" t="s">
        <v>3209</v>
      </c>
      <c r="C1022" s="2020" t="s">
        <v>3269</v>
      </c>
      <c r="D1022" s="2021" t="s">
        <v>3269</v>
      </c>
      <c r="E1022" s="2078" t="s">
        <v>3269</v>
      </c>
      <c r="F1022" s="2020">
        <v>0.1304710973113761</v>
      </c>
      <c r="G1022" s="2021">
        <v>26100.34</v>
      </c>
      <c r="H1022" s="2078">
        <v>3405.3400000000011</v>
      </c>
      <c r="I1022" s="2020">
        <v>0.10810282662089089</v>
      </c>
      <c r="J1022" s="2021">
        <v>5219.66</v>
      </c>
      <c r="K1022" s="2078">
        <v>564.25999999999931</v>
      </c>
      <c r="L1022" s="2020" t="s">
        <v>3269</v>
      </c>
      <c r="M1022" s="2021" t="s">
        <v>3269</v>
      </c>
      <c r="N1022" s="2078" t="s">
        <v>3269</v>
      </c>
    </row>
    <row r="1023" spans="1:14">
      <c r="A1023" s="2248" t="s">
        <v>2797</v>
      </c>
      <c r="B1023" s="2073" t="s">
        <v>5191</v>
      </c>
      <c r="C1023" s="2074">
        <v>0.12686833001531109</v>
      </c>
      <c r="D1023" s="2075">
        <v>29279.49</v>
      </c>
      <c r="E1023" s="2076">
        <v>3714.64</v>
      </c>
      <c r="F1023" s="2074" t="s">
        <v>3269</v>
      </c>
      <c r="G1023" s="2075" t="s">
        <v>3269</v>
      </c>
      <c r="H1023" s="2076" t="s">
        <v>3269</v>
      </c>
      <c r="I1023" s="2074" t="s">
        <v>3269</v>
      </c>
      <c r="J1023" s="2075" t="s">
        <v>3269</v>
      </c>
      <c r="K1023" s="2076" t="s">
        <v>3269</v>
      </c>
      <c r="L1023" s="2074" t="s">
        <v>3269</v>
      </c>
      <c r="M1023" s="2075" t="s">
        <v>3269</v>
      </c>
      <c r="N1023" s="2076" t="s">
        <v>3269</v>
      </c>
    </row>
    <row r="1024" spans="1:14">
      <c r="A1024" s="2249" t="s">
        <v>2797</v>
      </c>
      <c r="B1024" s="2077" t="s">
        <v>3480</v>
      </c>
      <c r="C1024" s="2020">
        <v>0.37799073753351548</v>
      </c>
      <c r="D1024" s="2021">
        <v>779.49</v>
      </c>
      <c r="E1024" s="2078">
        <v>294.64</v>
      </c>
      <c r="F1024" s="2020" t="s">
        <v>3269</v>
      </c>
      <c r="G1024" s="2021" t="s">
        <v>3269</v>
      </c>
      <c r="H1024" s="2078" t="s">
        <v>3269</v>
      </c>
      <c r="I1024" s="2020" t="s">
        <v>3269</v>
      </c>
      <c r="J1024" s="2021" t="s">
        <v>3269</v>
      </c>
      <c r="K1024" s="2078" t="s">
        <v>3269</v>
      </c>
      <c r="L1024" s="2020" t="s">
        <v>3269</v>
      </c>
      <c r="M1024" s="2021" t="s">
        <v>3269</v>
      </c>
      <c r="N1024" s="2078" t="s">
        <v>3269</v>
      </c>
    </row>
    <row r="1025" spans="1:14">
      <c r="A1025" s="2249" t="s">
        <v>2797</v>
      </c>
      <c r="B1025" s="2077" t="s">
        <v>3209</v>
      </c>
      <c r="C1025" s="2020">
        <v>0.12</v>
      </c>
      <c r="D1025" s="2021">
        <v>28500</v>
      </c>
      <c r="E1025" s="2078">
        <v>3420</v>
      </c>
      <c r="F1025" s="2020" t="s">
        <v>3269</v>
      </c>
      <c r="G1025" s="2021" t="s">
        <v>3269</v>
      </c>
      <c r="H1025" s="2078" t="s">
        <v>3269</v>
      </c>
      <c r="I1025" s="2020" t="s">
        <v>3269</v>
      </c>
      <c r="J1025" s="2021" t="s">
        <v>3269</v>
      </c>
      <c r="K1025" s="2078" t="s">
        <v>3269</v>
      </c>
      <c r="L1025" s="2020" t="s">
        <v>3269</v>
      </c>
      <c r="M1025" s="2021" t="s">
        <v>3269</v>
      </c>
      <c r="N1025" s="2078" t="s">
        <v>3269</v>
      </c>
    </row>
    <row r="1026" spans="1:14">
      <c r="A1026" s="2248" t="s">
        <v>2799</v>
      </c>
      <c r="B1026" s="2073" t="s">
        <v>5191</v>
      </c>
      <c r="C1026" s="2074" t="s">
        <v>3269</v>
      </c>
      <c r="D1026" s="2075" t="s">
        <v>3269</v>
      </c>
      <c r="E1026" s="2076" t="s">
        <v>3269</v>
      </c>
      <c r="F1026" s="2074" t="s">
        <v>3269</v>
      </c>
      <c r="G1026" s="2075" t="s">
        <v>3269</v>
      </c>
      <c r="H1026" s="2076" t="s">
        <v>3269</v>
      </c>
      <c r="I1026" s="2074">
        <v>0.21708966193042631</v>
      </c>
      <c r="J1026" s="2075">
        <v>510.25</v>
      </c>
      <c r="K1026" s="2076">
        <v>110.77</v>
      </c>
      <c r="L1026" s="2074" t="s">
        <v>3269</v>
      </c>
      <c r="M1026" s="2075" t="s">
        <v>3269</v>
      </c>
      <c r="N1026" s="2076" t="s">
        <v>3269</v>
      </c>
    </row>
    <row r="1027" spans="1:14">
      <c r="A1027" s="2249" t="s">
        <v>2799</v>
      </c>
      <c r="B1027" s="2077" t="s">
        <v>3207</v>
      </c>
      <c r="C1027" s="2020" t="s">
        <v>3269</v>
      </c>
      <c r="D1027" s="2021" t="s">
        <v>3269</v>
      </c>
      <c r="E1027" s="2078" t="s">
        <v>3269</v>
      </c>
      <c r="F1027" s="2020" t="s">
        <v>3269</v>
      </c>
      <c r="G1027" s="2021" t="s">
        <v>3269</v>
      </c>
      <c r="H1027" s="2078" t="s">
        <v>3269</v>
      </c>
      <c r="I1027" s="2020">
        <v>0.21708966193042631</v>
      </c>
      <c r="J1027" s="2021">
        <v>510.25</v>
      </c>
      <c r="K1027" s="2078">
        <v>110.77</v>
      </c>
      <c r="L1027" s="2020" t="s">
        <v>3269</v>
      </c>
      <c r="M1027" s="2021" t="s">
        <v>3269</v>
      </c>
      <c r="N1027" s="2078" t="s">
        <v>3269</v>
      </c>
    </row>
    <row r="1028" spans="1:14">
      <c r="A1028" s="2248" t="s">
        <v>2801</v>
      </c>
      <c r="B1028" s="2073" t="s">
        <v>5191</v>
      </c>
      <c r="C1028" s="2074">
        <v>0.52315004852264058</v>
      </c>
      <c r="D1028" s="2075">
        <v>6780.3399999999983</v>
      </c>
      <c r="E1028" s="2076">
        <v>3547.1352000000002</v>
      </c>
      <c r="F1028" s="2074">
        <v>0.12292561965529911</v>
      </c>
      <c r="G1028" s="2075">
        <v>28559.83</v>
      </c>
      <c r="H1028" s="2076">
        <v>3510.7348000000011</v>
      </c>
      <c r="I1028" s="2074">
        <v>0.60400041128656934</v>
      </c>
      <c r="J1028" s="2075">
        <v>1847.86</v>
      </c>
      <c r="K1028" s="2076">
        <v>1116.1081999999999</v>
      </c>
      <c r="L1028" s="2074" t="s">
        <v>3269</v>
      </c>
      <c r="M1028" s="2075" t="s">
        <v>3269</v>
      </c>
      <c r="N1028" s="2076" t="s">
        <v>3269</v>
      </c>
    </row>
    <row r="1029" spans="1:14">
      <c r="A1029" s="2249" t="s">
        <v>2801</v>
      </c>
      <c r="B1029" s="2077" t="s">
        <v>3480</v>
      </c>
      <c r="C1029" s="2020">
        <v>0.22658929062660721</v>
      </c>
      <c r="D1029" s="2021">
        <v>4180.4499999999989</v>
      </c>
      <c r="E1029" s="2078">
        <v>947.24519999999995</v>
      </c>
      <c r="F1029" s="2020" t="s">
        <v>3269</v>
      </c>
      <c r="G1029" s="2021" t="s">
        <v>3269</v>
      </c>
      <c r="H1029" s="2078" t="s">
        <v>3269</v>
      </c>
      <c r="I1029" s="2020">
        <v>0.60400041128656934</v>
      </c>
      <c r="J1029" s="2021">
        <v>1847.86</v>
      </c>
      <c r="K1029" s="2078">
        <v>1116.1081999999999</v>
      </c>
      <c r="L1029" s="2020" t="s">
        <v>3269</v>
      </c>
      <c r="M1029" s="2021" t="s">
        <v>3269</v>
      </c>
      <c r="N1029" s="2078" t="s">
        <v>3269</v>
      </c>
    </row>
    <row r="1030" spans="1:14">
      <c r="A1030" s="2249" t="s">
        <v>2801</v>
      </c>
      <c r="B1030" s="2077" t="s">
        <v>3481</v>
      </c>
      <c r="C1030" s="2020" t="s">
        <v>3269</v>
      </c>
      <c r="D1030" s="2021" t="s">
        <v>3269</v>
      </c>
      <c r="E1030" s="2078" t="s">
        <v>3269</v>
      </c>
      <c r="F1030" s="2020">
        <v>3.6432477702985737E-2</v>
      </c>
      <c r="G1030" s="2021">
        <v>4799.97</v>
      </c>
      <c r="H1030" s="2078">
        <v>174.8748000000005</v>
      </c>
      <c r="I1030" s="2020" t="s">
        <v>3269</v>
      </c>
      <c r="J1030" s="2021" t="s">
        <v>3269</v>
      </c>
      <c r="K1030" s="2078" t="s">
        <v>3269</v>
      </c>
      <c r="L1030" s="2020" t="s">
        <v>3269</v>
      </c>
      <c r="M1030" s="2021" t="s">
        <v>3269</v>
      </c>
      <c r="N1030" s="2078" t="s">
        <v>3269</v>
      </c>
    </row>
    <row r="1031" spans="1:14">
      <c r="A1031" s="2249" t="s">
        <v>2801</v>
      </c>
      <c r="B1031" s="2077" t="s">
        <v>3499</v>
      </c>
      <c r="C1031" s="2020">
        <v>1</v>
      </c>
      <c r="D1031" s="2021">
        <v>2599.89</v>
      </c>
      <c r="E1031" s="2078">
        <v>2599.89</v>
      </c>
      <c r="F1031" s="2020" t="s">
        <v>3269</v>
      </c>
      <c r="G1031" s="2021" t="s">
        <v>3269</v>
      </c>
      <c r="H1031" s="2078" t="s">
        <v>3269</v>
      </c>
      <c r="I1031" s="2020" t="s">
        <v>3269</v>
      </c>
      <c r="J1031" s="2021" t="s">
        <v>3269</v>
      </c>
      <c r="K1031" s="2078" t="s">
        <v>3269</v>
      </c>
      <c r="L1031" s="2020" t="s">
        <v>3269</v>
      </c>
      <c r="M1031" s="2021" t="s">
        <v>3269</v>
      </c>
      <c r="N1031" s="2078" t="s">
        <v>3269</v>
      </c>
    </row>
    <row r="1032" spans="1:14">
      <c r="A1032" s="2249" t="s">
        <v>2801</v>
      </c>
      <c r="B1032" s="2077" t="s">
        <v>3209</v>
      </c>
      <c r="C1032" s="2020" t="s">
        <v>3269</v>
      </c>
      <c r="D1032" s="2021" t="s">
        <v>3269</v>
      </c>
      <c r="E1032" s="2078" t="s">
        <v>3269</v>
      </c>
      <c r="F1032" s="2020">
        <v>0.14039897541483831</v>
      </c>
      <c r="G1032" s="2021">
        <v>23759.86</v>
      </c>
      <c r="H1032" s="2078">
        <v>3335.860000000001</v>
      </c>
      <c r="I1032" s="2020" t="s">
        <v>3269</v>
      </c>
      <c r="J1032" s="2021" t="s">
        <v>3269</v>
      </c>
      <c r="K1032" s="2078" t="s">
        <v>3269</v>
      </c>
      <c r="L1032" s="2020" t="s">
        <v>3269</v>
      </c>
      <c r="M1032" s="2021" t="s">
        <v>3269</v>
      </c>
      <c r="N1032" s="2078" t="s">
        <v>3269</v>
      </c>
    </row>
    <row r="1033" spans="1:14">
      <c r="A1033" s="2248" t="s">
        <v>2361</v>
      </c>
      <c r="B1033" s="2073" t="s">
        <v>5191</v>
      </c>
      <c r="C1033" s="2074">
        <v>0.28692156108134281</v>
      </c>
      <c r="D1033" s="2075">
        <v>7769.23</v>
      </c>
      <c r="E1033" s="2076">
        <v>2229.1596</v>
      </c>
      <c r="F1033" s="2074">
        <v>0.29434481926308731</v>
      </c>
      <c r="G1033" s="2075">
        <v>4640.17</v>
      </c>
      <c r="H1033" s="2076">
        <v>1365.809999999999</v>
      </c>
      <c r="I1033" s="2074" t="s">
        <v>3269</v>
      </c>
      <c r="J1033" s="2075" t="s">
        <v>3269</v>
      </c>
      <c r="K1033" s="2076" t="s">
        <v>3269</v>
      </c>
      <c r="L1033" s="2074" t="s">
        <v>3269</v>
      </c>
      <c r="M1033" s="2075">
        <v>0</v>
      </c>
      <c r="N1033" s="2076">
        <v>0</v>
      </c>
    </row>
    <row r="1034" spans="1:14">
      <c r="A1034" s="2249" t="s">
        <v>2361</v>
      </c>
      <c r="B1034" s="2077" t="s">
        <v>3480</v>
      </c>
      <c r="C1034" s="2020">
        <v>0.26707981863290281</v>
      </c>
      <c r="D1034" s="2021">
        <v>1168.9000000000001</v>
      </c>
      <c r="E1034" s="2078">
        <v>312.18959999999998</v>
      </c>
      <c r="F1034" s="2020" t="s">
        <v>3269</v>
      </c>
      <c r="G1034" s="2021" t="s">
        <v>3269</v>
      </c>
      <c r="H1034" s="2078" t="s">
        <v>3269</v>
      </c>
      <c r="I1034" s="2020" t="s">
        <v>3269</v>
      </c>
      <c r="J1034" s="2021" t="s">
        <v>3269</v>
      </c>
      <c r="K1034" s="2078" t="s">
        <v>3269</v>
      </c>
      <c r="L1034" s="2020" t="s">
        <v>3269</v>
      </c>
      <c r="M1034" s="2021" t="s">
        <v>3269</v>
      </c>
      <c r="N1034" s="2078" t="s">
        <v>3269</v>
      </c>
    </row>
    <row r="1035" spans="1:14">
      <c r="A1035" s="2249" t="s">
        <v>2361</v>
      </c>
      <c r="B1035" s="2077" t="s">
        <v>3193</v>
      </c>
      <c r="C1035" s="2020" t="s">
        <v>3269</v>
      </c>
      <c r="D1035" s="2021" t="s">
        <v>3269</v>
      </c>
      <c r="E1035" s="2078" t="s">
        <v>3269</v>
      </c>
      <c r="F1035" s="2020">
        <v>0.4203271194914649</v>
      </c>
      <c r="G1035" s="2021">
        <v>140.01</v>
      </c>
      <c r="H1035" s="2078">
        <v>58.85</v>
      </c>
      <c r="I1035" s="2020" t="s">
        <v>3269</v>
      </c>
      <c r="J1035" s="2021" t="s">
        <v>3269</v>
      </c>
      <c r="K1035" s="2078" t="s">
        <v>3269</v>
      </c>
      <c r="L1035" s="2020" t="s">
        <v>3269</v>
      </c>
      <c r="M1035" s="2021" t="s">
        <v>3269</v>
      </c>
      <c r="N1035" s="2078" t="s">
        <v>3269</v>
      </c>
    </row>
    <row r="1036" spans="1:14">
      <c r="A1036" s="2249" t="s">
        <v>2361</v>
      </c>
      <c r="B1036" s="2077" t="s">
        <v>3207</v>
      </c>
      <c r="C1036" s="2020">
        <v>0.29043547822608867</v>
      </c>
      <c r="D1036" s="2021">
        <v>6600.33</v>
      </c>
      <c r="E1036" s="2078">
        <v>1916.97</v>
      </c>
      <c r="F1036" s="2020">
        <v>0.29042522932517939</v>
      </c>
      <c r="G1036" s="2021">
        <v>4500.16</v>
      </c>
      <c r="H1036" s="2078">
        <v>1306.96</v>
      </c>
      <c r="I1036" s="2020" t="s">
        <v>3269</v>
      </c>
      <c r="J1036" s="2021" t="s">
        <v>3269</v>
      </c>
      <c r="K1036" s="2078" t="s">
        <v>3269</v>
      </c>
      <c r="L1036" s="2020" t="s">
        <v>3269</v>
      </c>
      <c r="M1036" s="2021">
        <v>0</v>
      </c>
      <c r="N1036" s="2078">
        <v>0</v>
      </c>
    </row>
    <row r="1037" spans="1:14">
      <c r="A1037" s="2248" t="s">
        <v>1711</v>
      </c>
      <c r="B1037" s="2073" t="s">
        <v>5191</v>
      </c>
      <c r="C1037" s="2074">
        <v>0.1142995956045213</v>
      </c>
      <c r="D1037" s="2075">
        <v>6298.2900000000009</v>
      </c>
      <c r="E1037" s="2076">
        <v>719.89200000000028</v>
      </c>
      <c r="F1037" s="2074">
        <v>0.3464123816557263</v>
      </c>
      <c r="G1037" s="2075">
        <v>9464.9700000000012</v>
      </c>
      <c r="H1037" s="2076">
        <v>3278.7828</v>
      </c>
      <c r="I1037" s="2074">
        <v>0.38816917380111682</v>
      </c>
      <c r="J1037" s="2075">
        <v>3721.38</v>
      </c>
      <c r="K1037" s="2076">
        <v>1444.5250000000001</v>
      </c>
      <c r="L1037" s="2074">
        <v>0.49747806246300869</v>
      </c>
      <c r="M1037" s="2075">
        <v>1165.81</v>
      </c>
      <c r="N1037" s="2076">
        <v>579.96490000000017</v>
      </c>
    </row>
    <row r="1038" spans="1:14">
      <c r="A1038" s="2249" t="s">
        <v>1711</v>
      </c>
      <c r="B1038" s="2077" t="s">
        <v>3480</v>
      </c>
      <c r="C1038" s="2020">
        <v>7.7410451790964174E-2</v>
      </c>
      <c r="D1038" s="2021">
        <v>166.67</v>
      </c>
      <c r="E1038" s="2078">
        <v>12.901999999999999</v>
      </c>
      <c r="F1038" s="2020">
        <v>0.3235223381907803</v>
      </c>
      <c r="G1038" s="2021">
        <v>7254.8399999999983</v>
      </c>
      <c r="H1038" s="2078">
        <v>2347.1028000000001</v>
      </c>
      <c r="I1038" s="2020">
        <v>0.38816917380111682</v>
      </c>
      <c r="J1038" s="2021">
        <v>3721.38</v>
      </c>
      <c r="K1038" s="2078">
        <v>1444.5250000000001</v>
      </c>
      <c r="L1038" s="2020">
        <v>0.5175011757789536</v>
      </c>
      <c r="M1038" s="2021">
        <v>1020.6</v>
      </c>
      <c r="N1038" s="2078">
        <v>528.16170000000011</v>
      </c>
    </row>
    <row r="1039" spans="1:14">
      <c r="A1039" s="2249" t="s">
        <v>1711</v>
      </c>
      <c r="B1039" s="2077" t="s">
        <v>3481</v>
      </c>
      <c r="C1039" s="2020">
        <v>1</v>
      </c>
      <c r="D1039" s="2021">
        <v>-7.999999999992724E-2</v>
      </c>
      <c r="E1039" s="2078">
        <v>-7.999999999992724E-2</v>
      </c>
      <c r="F1039" s="2020" t="s">
        <v>3269</v>
      </c>
      <c r="G1039" s="2021" t="s">
        <v>3269</v>
      </c>
      <c r="H1039" s="2078" t="s">
        <v>3269</v>
      </c>
      <c r="I1039" s="2020" t="s">
        <v>3269</v>
      </c>
      <c r="J1039" s="2021" t="s">
        <v>3269</v>
      </c>
      <c r="K1039" s="2078" t="s">
        <v>3269</v>
      </c>
      <c r="L1039" s="2020" t="s">
        <v>3269</v>
      </c>
      <c r="M1039" s="2021" t="s">
        <v>3269</v>
      </c>
      <c r="N1039" s="2078" t="s">
        <v>3269</v>
      </c>
    </row>
    <row r="1040" spans="1:14">
      <c r="A1040" s="2249" t="s">
        <v>1711</v>
      </c>
      <c r="B1040" s="2077" t="s">
        <v>3193</v>
      </c>
      <c r="C1040" s="2020" t="s">
        <v>3269</v>
      </c>
      <c r="D1040" s="2021" t="s">
        <v>3269</v>
      </c>
      <c r="E1040" s="2078" t="s">
        <v>3269</v>
      </c>
      <c r="F1040" s="2020">
        <v>0.52166112561327138</v>
      </c>
      <c r="G1040" s="2021">
        <v>1176.07</v>
      </c>
      <c r="H1040" s="2078">
        <v>613.51</v>
      </c>
      <c r="I1040" s="2020" t="s">
        <v>3269</v>
      </c>
      <c r="J1040" s="2021" t="s">
        <v>3269</v>
      </c>
      <c r="K1040" s="2078" t="s">
        <v>3269</v>
      </c>
      <c r="L1040" s="2020" t="s">
        <v>3269</v>
      </c>
      <c r="M1040" s="2021" t="s">
        <v>3269</v>
      </c>
      <c r="N1040" s="2078" t="s">
        <v>3269</v>
      </c>
    </row>
    <row r="1041" spans="1:14">
      <c r="A1041" s="2249" t="s">
        <v>1711</v>
      </c>
      <c r="B1041" s="2077" t="s">
        <v>3195</v>
      </c>
      <c r="C1041" s="2020" t="s">
        <v>3269</v>
      </c>
      <c r="D1041" s="2021" t="s">
        <v>3269</v>
      </c>
      <c r="E1041" s="2078" t="s">
        <v>3269</v>
      </c>
      <c r="F1041" s="2020">
        <v>0.37314868969680959</v>
      </c>
      <c r="G1041" s="2021">
        <v>530.03</v>
      </c>
      <c r="H1041" s="2078">
        <v>197.78</v>
      </c>
      <c r="I1041" s="2020" t="s">
        <v>3269</v>
      </c>
      <c r="J1041" s="2021" t="s">
        <v>3269</v>
      </c>
      <c r="K1041" s="2078" t="s">
        <v>3269</v>
      </c>
      <c r="L1041" s="2020">
        <v>0.35674678052475722</v>
      </c>
      <c r="M1041" s="2021">
        <v>145.21</v>
      </c>
      <c r="N1041" s="2078">
        <v>51.803199999999997</v>
      </c>
    </row>
    <row r="1042" spans="1:14">
      <c r="A1042" s="2249" t="s">
        <v>1711</v>
      </c>
      <c r="B1042" s="2077" t="s">
        <v>3207</v>
      </c>
      <c r="C1042" s="2020">
        <v>0.1153138607563971</v>
      </c>
      <c r="D1042" s="2021">
        <v>6131.7000000000016</v>
      </c>
      <c r="E1042" s="2078">
        <v>707.07000000000016</v>
      </c>
      <c r="F1042" s="2020">
        <v>0.2388548300696387</v>
      </c>
      <c r="G1042" s="2021">
        <v>504.03</v>
      </c>
      <c r="H1042" s="2078">
        <v>120.39</v>
      </c>
      <c r="I1042" s="2020" t="s">
        <v>3269</v>
      </c>
      <c r="J1042" s="2021" t="s">
        <v>3269</v>
      </c>
      <c r="K1042" s="2078" t="s">
        <v>3269</v>
      </c>
      <c r="L1042" s="2020" t="s">
        <v>3269</v>
      </c>
      <c r="M1042" s="2021" t="s">
        <v>3269</v>
      </c>
      <c r="N1042" s="2078" t="s">
        <v>3269</v>
      </c>
    </row>
    <row r="1043" spans="1:14">
      <c r="A1043" s="2248" t="s">
        <v>1187</v>
      </c>
      <c r="B1043" s="2073" t="s">
        <v>5191</v>
      </c>
      <c r="C1043" s="2074">
        <v>0.36547421489263993</v>
      </c>
      <c r="D1043" s="2075">
        <v>55737.600000000013</v>
      </c>
      <c r="E1043" s="2076">
        <v>20370.655600000009</v>
      </c>
      <c r="F1043" s="2074">
        <v>0.46304655796426208</v>
      </c>
      <c r="G1043" s="2075">
        <v>21194.87</v>
      </c>
      <c r="H1043" s="2076">
        <v>9814.2116000000005</v>
      </c>
      <c r="I1043" s="2074">
        <v>0.34842929575877613</v>
      </c>
      <c r="J1043" s="2075">
        <v>40464.97</v>
      </c>
      <c r="K1043" s="2076">
        <v>14099.181</v>
      </c>
      <c r="L1043" s="2074">
        <v>0.34442272767813797</v>
      </c>
      <c r="M1043" s="2075">
        <v>70971.790000000008</v>
      </c>
      <c r="N1043" s="2076">
        <v>24444.297500000001</v>
      </c>
    </row>
    <row r="1044" spans="1:14">
      <c r="A1044" s="2249" t="s">
        <v>1187</v>
      </c>
      <c r="B1044" s="2077" t="s">
        <v>3480</v>
      </c>
      <c r="C1044" s="2020">
        <v>0.23061080432951561</v>
      </c>
      <c r="D1044" s="2021">
        <v>20966.78000000001</v>
      </c>
      <c r="E1044" s="2078">
        <v>4835.166000000002</v>
      </c>
      <c r="F1044" s="2020">
        <v>0.33525777774253152</v>
      </c>
      <c r="G1044" s="2021">
        <v>-3782.91</v>
      </c>
      <c r="H1044" s="2078">
        <v>-1268.25</v>
      </c>
      <c r="I1044" s="2020">
        <v>0.2471696131995289</v>
      </c>
      <c r="J1044" s="2021">
        <v>18189.740000000002</v>
      </c>
      <c r="K1044" s="2078">
        <v>4495.9509999999991</v>
      </c>
      <c r="L1044" s="2020">
        <v>0.21560978448827189</v>
      </c>
      <c r="M1044" s="2021">
        <v>22594.13</v>
      </c>
      <c r="N1044" s="2078">
        <v>4871.5154999999986</v>
      </c>
    </row>
    <row r="1045" spans="1:14">
      <c r="A1045" s="2249" t="s">
        <v>1187</v>
      </c>
      <c r="B1045" s="2077" t="s">
        <v>3201</v>
      </c>
      <c r="C1045" s="2020" t="s">
        <v>3269</v>
      </c>
      <c r="D1045" s="2021" t="s">
        <v>3269</v>
      </c>
      <c r="E1045" s="2078" t="s">
        <v>3269</v>
      </c>
      <c r="F1045" s="2020" t="s">
        <v>3269</v>
      </c>
      <c r="G1045" s="2021" t="s">
        <v>3269</v>
      </c>
      <c r="H1045" s="2078" t="s">
        <v>3269</v>
      </c>
      <c r="I1045" s="2020" t="s">
        <v>3269</v>
      </c>
      <c r="J1045" s="2021" t="s">
        <v>3269</v>
      </c>
      <c r="K1045" s="2078" t="s">
        <v>3269</v>
      </c>
      <c r="L1045" s="2020">
        <v>0.29736705181734041</v>
      </c>
      <c r="M1045" s="2021">
        <v>10955.02</v>
      </c>
      <c r="N1045" s="2078">
        <v>3257.6619999999998</v>
      </c>
    </row>
    <row r="1046" spans="1:14">
      <c r="A1046" s="2249" t="s">
        <v>1187</v>
      </c>
      <c r="B1046" s="2077" t="s">
        <v>3193</v>
      </c>
      <c r="C1046" s="2020">
        <v>0.44685404200750078</v>
      </c>
      <c r="D1046" s="2021">
        <v>34748.080000000002</v>
      </c>
      <c r="E1046" s="2078">
        <v>15527.32</v>
      </c>
      <c r="F1046" s="2020">
        <v>0.44354382929873598</v>
      </c>
      <c r="G1046" s="2021">
        <v>24948.38</v>
      </c>
      <c r="H1046" s="2078">
        <v>11065.7</v>
      </c>
      <c r="I1046" s="2020">
        <v>0.43111698509959268</v>
      </c>
      <c r="J1046" s="2021">
        <v>22275.23</v>
      </c>
      <c r="K1046" s="2078">
        <v>9603.2300000000014</v>
      </c>
      <c r="L1046" s="2020">
        <v>0.43596924214860311</v>
      </c>
      <c r="M1046" s="2021">
        <v>37422.640000000007</v>
      </c>
      <c r="N1046" s="2078">
        <v>16315.12</v>
      </c>
    </row>
    <row r="1047" spans="1:14">
      <c r="A1047" s="2249" t="s">
        <v>1187</v>
      </c>
      <c r="B1047" s="2077" t="s">
        <v>3194</v>
      </c>
      <c r="C1047" s="2020">
        <v>0.36437837837837839</v>
      </c>
      <c r="D1047" s="2021">
        <v>11.1</v>
      </c>
      <c r="E1047" s="2078">
        <v>4.0446</v>
      </c>
      <c r="F1047" s="2020" t="s">
        <v>3269</v>
      </c>
      <c r="G1047" s="2021" t="s">
        <v>3269</v>
      </c>
      <c r="H1047" s="2078" t="s">
        <v>3269</v>
      </c>
      <c r="I1047" s="2020" t="s">
        <v>3269</v>
      </c>
      <c r="J1047" s="2021" t="s">
        <v>3269</v>
      </c>
      <c r="K1047" s="2078" t="s">
        <v>3269</v>
      </c>
      <c r="L1047" s="2020" t="s">
        <v>3269</v>
      </c>
      <c r="M1047" s="2021" t="s">
        <v>3269</v>
      </c>
      <c r="N1047" s="2078" t="s">
        <v>3269</v>
      </c>
    </row>
    <row r="1048" spans="1:14">
      <c r="A1048" s="2249" t="s">
        <v>1187</v>
      </c>
      <c r="B1048" s="2077" t="s">
        <v>3195</v>
      </c>
      <c r="C1048" s="2020">
        <v>0.35438144329896909</v>
      </c>
      <c r="D1048" s="2021">
        <v>11.64</v>
      </c>
      <c r="E1048" s="2078">
        <v>4.125</v>
      </c>
      <c r="F1048" s="2020">
        <v>0.57012244897959186</v>
      </c>
      <c r="G1048" s="2021">
        <v>29.4</v>
      </c>
      <c r="H1048" s="2078">
        <v>16.761600000000001</v>
      </c>
      <c r="I1048" s="2020" t="s">
        <v>3269</v>
      </c>
      <c r="J1048" s="2021" t="s">
        <v>3269</v>
      </c>
      <c r="K1048" s="2078" t="s">
        <v>3269</v>
      </c>
      <c r="L1048" s="2020" t="s">
        <v>3269</v>
      </c>
      <c r="M1048" s="2021" t="s">
        <v>3269</v>
      </c>
      <c r="N1048" s="2078" t="s">
        <v>3269</v>
      </c>
    </row>
    <row r="1049" spans="1:14">
      <c r="A1049" s="2248" t="s">
        <v>1949</v>
      </c>
      <c r="B1049" s="2073" t="s">
        <v>5191</v>
      </c>
      <c r="C1049" s="2074">
        <v>0.32866353015329902</v>
      </c>
      <c r="D1049" s="2075">
        <v>1776.92</v>
      </c>
      <c r="E1049" s="2076">
        <v>584.00880000000018</v>
      </c>
      <c r="F1049" s="2074">
        <v>0.34260920309958859</v>
      </c>
      <c r="G1049" s="2075">
        <v>1045.3</v>
      </c>
      <c r="H1049" s="2076">
        <v>358.12939999999992</v>
      </c>
      <c r="I1049" s="2074" t="s">
        <v>3269</v>
      </c>
      <c r="J1049" s="2075" t="s">
        <v>3269</v>
      </c>
      <c r="K1049" s="2076" t="s">
        <v>3269</v>
      </c>
      <c r="L1049" s="2074">
        <v>0.33306552341490581</v>
      </c>
      <c r="M1049" s="2075">
        <v>1670.09</v>
      </c>
      <c r="N1049" s="2076">
        <v>556.24939999999981</v>
      </c>
    </row>
    <row r="1050" spans="1:14">
      <c r="A1050" s="2249" t="s">
        <v>1949</v>
      </c>
      <c r="B1050" s="2077" t="s">
        <v>3480</v>
      </c>
      <c r="C1050" s="2020" t="s">
        <v>3269</v>
      </c>
      <c r="D1050" s="2021" t="s">
        <v>3269</v>
      </c>
      <c r="E1050" s="2078" t="s">
        <v>3269</v>
      </c>
      <c r="F1050" s="2020" t="s">
        <v>3269</v>
      </c>
      <c r="G1050" s="2021" t="s">
        <v>3269</v>
      </c>
      <c r="H1050" s="2078" t="s">
        <v>3269</v>
      </c>
      <c r="I1050" s="2020" t="s">
        <v>3269</v>
      </c>
      <c r="J1050" s="2021" t="s">
        <v>3269</v>
      </c>
      <c r="K1050" s="2078" t="s">
        <v>3269</v>
      </c>
      <c r="L1050" s="2020">
        <v>0.19022515799167961</v>
      </c>
      <c r="M1050" s="2021">
        <v>314.89</v>
      </c>
      <c r="N1050" s="2078">
        <v>59.899999999999977</v>
      </c>
    </row>
    <row r="1051" spans="1:14">
      <c r="A1051" s="2249" t="s">
        <v>1949</v>
      </c>
      <c r="B1051" s="2077" t="s">
        <v>3481</v>
      </c>
      <c r="C1051" s="2020" t="s">
        <v>3269</v>
      </c>
      <c r="D1051" s="2021">
        <v>0</v>
      </c>
      <c r="E1051" s="2078">
        <v>-352.94119999999998</v>
      </c>
      <c r="F1051" s="2020" t="s">
        <v>3269</v>
      </c>
      <c r="G1051" s="2021">
        <v>0</v>
      </c>
      <c r="H1051" s="2078">
        <v>-176.47059999999999</v>
      </c>
      <c r="I1051" s="2020" t="s">
        <v>3269</v>
      </c>
      <c r="J1051" s="2021" t="s">
        <v>3269</v>
      </c>
      <c r="K1051" s="2078" t="s">
        <v>3269</v>
      </c>
      <c r="L1051" s="2020" t="s">
        <v>3269</v>
      </c>
      <c r="M1051" s="2021">
        <v>0</v>
      </c>
      <c r="N1051" s="2078">
        <v>-176.47059999999999</v>
      </c>
    </row>
    <row r="1052" spans="1:14">
      <c r="A1052" s="2249" t="s">
        <v>1949</v>
      </c>
      <c r="B1052" s="2077" t="s">
        <v>3502</v>
      </c>
      <c r="C1052" s="2020">
        <v>0.52728879184206379</v>
      </c>
      <c r="D1052" s="2021">
        <v>1776.92</v>
      </c>
      <c r="E1052" s="2078">
        <v>936.95</v>
      </c>
      <c r="F1052" s="2020">
        <v>0.51143212474887589</v>
      </c>
      <c r="G1052" s="2021">
        <v>1045.3</v>
      </c>
      <c r="H1052" s="2078">
        <v>534.59999999999991</v>
      </c>
      <c r="I1052" s="2020" t="s">
        <v>3269</v>
      </c>
      <c r="J1052" s="2021" t="s">
        <v>3269</v>
      </c>
      <c r="K1052" s="2078" t="s">
        <v>3269</v>
      </c>
      <c r="L1052" s="2020">
        <v>0.49647284533648162</v>
      </c>
      <c r="M1052" s="2021">
        <v>1355.2</v>
      </c>
      <c r="N1052" s="2078">
        <v>672.81999999999982</v>
      </c>
    </row>
    <row r="1053" spans="1:14">
      <c r="A1053" s="2248" t="s">
        <v>2805</v>
      </c>
      <c r="B1053" s="2073" t="s">
        <v>5191</v>
      </c>
      <c r="C1053" s="2074">
        <v>0.13043478260869559</v>
      </c>
      <c r="D1053" s="2075">
        <v>6900</v>
      </c>
      <c r="E1053" s="2076">
        <v>900</v>
      </c>
      <c r="F1053" s="2074" t="s">
        <v>3269</v>
      </c>
      <c r="G1053" s="2075" t="s">
        <v>3269</v>
      </c>
      <c r="H1053" s="2076" t="s">
        <v>3269</v>
      </c>
      <c r="I1053" s="2074" t="s">
        <v>3269</v>
      </c>
      <c r="J1053" s="2075" t="s">
        <v>3269</v>
      </c>
      <c r="K1053" s="2076" t="s">
        <v>3269</v>
      </c>
      <c r="L1053" s="2074" t="s">
        <v>3269</v>
      </c>
      <c r="M1053" s="2075" t="s">
        <v>3269</v>
      </c>
      <c r="N1053" s="2076" t="s">
        <v>3269</v>
      </c>
    </row>
    <row r="1054" spans="1:14">
      <c r="A1054" s="2249" t="s">
        <v>2805</v>
      </c>
      <c r="B1054" s="2077" t="s">
        <v>3480</v>
      </c>
      <c r="C1054" s="2020">
        <v>0.13043478260869559</v>
      </c>
      <c r="D1054" s="2021">
        <v>6900</v>
      </c>
      <c r="E1054" s="2078">
        <v>900</v>
      </c>
      <c r="F1054" s="2020" t="s">
        <v>3269</v>
      </c>
      <c r="G1054" s="2021" t="s">
        <v>3269</v>
      </c>
      <c r="H1054" s="2078" t="s">
        <v>3269</v>
      </c>
      <c r="I1054" s="2020" t="s">
        <v>3269</v>
      </c>
      <c r="J1054" s="2021" t="s">
        <v>3269</v>
      </c>
      <c r="K1054" s="2078" t="s">
        <v>3269</v>
      </c>
      <c r="L1054" s="2020" t="s">
        <v>3269</v>
      </c>
      <c r="M1054" s="2021" t="s">
        <v>3269</v>
      </c>
      <c r="N1054" s="2078" t="s">
        <v>3269</v>
      </c>
    </row>
    <row r="1055" spans="1:14">
      <c r="A1055" s="2248" t="s">
        <v>1527</v>
      </c>
      <c r="B1055" s="2073" t="s">
        <v>5191</v>
      </c>
      <c r="C1055" s="2074" t="s">
        <v>3269</v>
      </c>
      <c r="D1055" s="2075" t="s">
        <v>3269</v>
      </c>
      <c r="E1055" s="2076" t="s">
        <v>3269</v>
      </c>
      <c r="F1055" s="2074">
        <v>0.31330000000000008</v>
      </c>
      <c r="G1055" s="2075">
        <v>2000</v>
      </c>
      <c r="H1055" s="2076">
        <v>626.60000000000014</v>
      </c>
      <c r="I1055" s="2074">
        <v>0.38300000000000001</v>
      </c>
      <c r="J1055" s="2075">
        <v>700</v>
      </c>
      <c r="K1055" s="2076">
        <v>268.10000000000002</v>
      </c>
      <c r="L1055" s="2074">
        <v>0.32807676787626688</v>
      </c>
      <c r="M1055" s="2075">
        <v>23493.16</v>
      </c>
      <c r="N1055" s="2076">
        <v>7707.56</v>
      </c>
    </row>
    <row r="1056" spans="1:14">
      <c r="A1056" s="2249" t="s">
        <v>1527</v>
      </c>
      <c r="B1056" s="2077" t="s">
        <v>3480</v>
      </c>
      <c r="C1056" s="2020" t="s">
        <v>3269</v>
      </c>
      <c r="D1056" s="2021" t="s">
        <v>3269</v>
      </c>
      <c r="E1056" s="2078" t="s">
        <v>3269</v>
      </c>
      <c r="F1056" s="2020" t="s">
        <v>3269</v>
      </c>
      <c r="G1056" s="2021" t="s">
        <v>3269</v>
      </c>
      <c r="H1056" s="2078" t="s">
        <v>3269</v>
      </c>
      <c r="I1056" s="2020" t="s">
        <v>3269</v>
      </c>
      <c r="J1056" s="2021" t="s">
        <v>3269</v>
      </c>
      <c r="K1056" s="2078" t="s">
        <v>3269</v>
      </c>
      <c r="L1056" s="2020">
        <v>0.17222618045210181</v>
      </c>
      <c r="M1056" s="2021">
        <v>6793.16</v>
      </c>
      <c r="N1056" s="2078">
        <v>1169.96</v>
      </c>
    </row>
    <row r="1057" spans="1:14">
      <c r="A1057" s="2249" t="s">
        <v>1527</v>
      </c>
      <c r="B1057" s="2077" t="s">
        <v>3193</v>
      </c>
      <c r="C1057" s="2020" t="s">
        <v>3269</v>
      </c>
      <c r="D1057" s="2021" t="s">
        <v>3269</v>
      </c>
      <c r="E1057" s="2078" t="s">
        <v>3269</v>
      </c>
      <c r="F1057" s="2020" t="s">
        <v>3269</v>
      </c>
      <c r="G1057" s="2021" t="s">
        <v>3269</v>
      </c>
      <c r="H1057" s="2078" t="s">
        <v>3269</v>
      </c>
      <c r="I1057" s="2020">
        <v>0.38300000000000001</v>
      </c>
      <c r="J1057" s="2021">
        <v>700</v>
      </c>
      <c r="K1057" s="2078">
        <v>268.10000000000002</v>
      </c>
      <c r="L1057" s="2020">
        <v>0.3914285714285714</v>
      </c>
      <c r="M1057" s="2021">
        <v>700</v>
      </c>
      <c r="N1057" s="2078">
        <v>274</v>
      </c>
    </row>
    <row r="1058" spans="1:14">
      <c r="A1058" s="2249" t="s">
        <v>1527</v>
      </c>
      <c r="B1058" s="2077" t="s">
        <v>3194</v>
      </c>
      <c r="C1058" s="2020" t="s">
        <v>3269</v>
      </c>
      <c r="D1058" s="2021" t="s">
        <v>3269</v>
      </c>
      <c r="E1058" s="2078" t="s">
        <v>3269</v>
      </c>
      <c r="F1058" s="2020">
        <v>0.31330000000000008</v>
      </c>
      <c r="G1058" s="2021">
        <v>2000</v>
      </c>
      <c r="H1058" s="2078">
        <v>626.60000000000014</v>
      </c>
      <c r="I1058" s="2020" t="s">
        <v>3269</v>
      </c>
      <c r="J1058" s="2021" t="s">
        <v>3269</v>
      </c>
      <c r="K1058" s="2078" t="s">
        <v>3269</v>
      </c>
      <c r="L1058" s="2020">
        <v>0.31320000000000009</v>
      </c>
      <c r="M1058" s="2021">
        <v>4000</v>
      </c>
      <c r="N1058" s="2078">
        <v>1252.8</v>
      </c>
    </row>
    <row r="1059" spans="1:14">
      <c r="A1059" s="2249" t="s">
        <v>1527</v>
      </c>
      <c r="B1059" s="2077" t="s">
        <v>3195</v>
      </c>
      <c r="C1059" s="2020" t="s">
        <v>3269</v>
      </c>
      <c r="D1059" s="2021" t="s">
        <v>3269</v>
      </c>
      <c r="E1059" s="2078" t="s">
        <v>3269</v>
      </c>
      <c r="F1059" s="2020" t="s">
        <v>3269</v>
      </c>
      <c r="G1059" s="2021" t="s">
        <v>3269</v>
      </c>
      <c r="H1059" s="2078" t="s">
        <v>3269</v>
      </c>
      <c r="I1059" s="2020" t="s">
        <v>3269</v>
      </c>
      <c r="J1059" s="2021" t="s">
        <v>3269</v>
      </c>
      <c r="K1059" s="2078" t="s">
        <v>3269</v>
      </c>
      <c r="L1059" s="2020">
        <v>0.41756666666666659</v>
      </c>
      <c r="M1059" s="2021">
        <v>12000</v>
      </c>
      <c r="N1059" s="2078">
        <v>5010.7999999999993</v>
      </c>
    </row>
    <row r="1060" spans="1:14">
      <c r="A1060" s="2248" t="s">
        <v>1799</v>
      </c>
      <c r="B1060" s="2073" t="s">
        <v>5191</v>
      </c>
      <c r="C1060" s="2074">
        <v>0.38618824915951072</v>
      </c>
      <c r="D1060" s="2075">
        <v>23486.32</v>
      </c>
      <c r="E1060" s="2076">
        <v>9070.140800000001</v>
      </c>
      <c r="F1060" s="2074">
        <v>0.2424097967559071</v>
      </c>
      <c r="G1060" s="2075">
        <v>12748.71</v>
      </c>
      <c r="H1060" s="2076">
        <v>3090.4122000000011</v>
      </c>
      <c r="I1060" s="2074">
        <v>0.84307265713827884</v>
      </c>
      <c r="J1060" s="2075">
        <v>5241.8799999999992</v>
      </c>
      <c r="K1060" s="2076">
        <v>4419.2857000000004</v>
      </c>
      <c r="L1060" s="2074">
        <v>-2.03171012159715</v>
      </c>
      <c r="M1060" s="2075">
        <v>695.73999999999933</v>
      </c>
      <c r="N1060" s="2076">
        <v>-1413.5419999999999</v>
      </c>
    </row>
    <row r="1061" spans="1:14">
      <c r="A1061" s="2249" t="s">
        <v>1799</v>
      </c>
      <c r="B1061" s="2077" t="s">
        <v>3480</v>
      </c>
      <c r="C1061" s="2020">
        <v>0.4053770491803278</v>
      </c>
      <c r="D1061" s="2021">
        <v>6411.1</v>
      </c>
      <c r="E1061" s="2078">
        <v>2598.9128000000001</v>
      </c>
      <c r="F1061" s="2020">
        <v>0.2407483638740866</v>
      </c>
      <c r="G1061" s="2021">
        <v>12635.03</v>
      </c>
      <c r="H1061" s="2078">
        <v>3041.8628000000008</v>
      </c>
      <c r="I1061" s="2020">
        <v>0.51637257699404593</v>
      </c>
      <c r="J1061" s="2021">
        <v>1577.07</v>
      </c>
      <c r="K1061" s="2078">
        <v>814.35569999999996</v>
      </c>
      <c r="L1061" s="2020">
        <v>0.43818193031144009</v>
      </c>
      <c r="M1061" s="2021">
        <v>3405.1499999999992</v>
      </c>
      <c r="N1061" s="2078">
        <v>1492.0752</v>
      </c>
    </row>
    <row r="1062" spans="1:14">
      <c r="A1062" s="2249" t="s">
        <v>1799</v>
      </c>
      <c r="B1062" s="2077" t="s">
        <v>3499</v>
      </c>
      <c r="C1062" s="2020" t="s">
        <v>3269</v>
      </c>
      <c r="D1062" s="2021" t="s">
        <v>3269</v>
      </c>
      <c r="E1062" s="2078" t="s">
        <v>3269</v>
      </c>
      <c r="F1062" s="2020" t="s">
        <v>3269</v>
      </c>
      <c r="G1062" s="2021" t="s">
        <v>3269</v>
      </c>
      <c r="H1062" s="2078" t="s">
        <v>3269</v>
      </c>
      <c r="I1062" s="2020">
        <v>1</v>
      </c>
      <c r="J1062" s="2021">
        <v>3559.83</v>
      </c>
      <c r="K1062" s="2078">
        <v>3559.83</v>
      </c>
      <c r="L1062" s="2020">
        <v>1</v>
      </c>
      <c r="M1062" s="2021">
        <v>-3025.64</v>
      </c>
      <c r="N1062" s="2078">
        <v>-3025.64</v>
      </c>
    </row>
    <row r="1063" spans="1:14">
      <c r="A1063" s="2249" t="s">
        <v>1799</v>
      </c>
      <c r="B1063" s="2077" t="s">
        <v>3194</v>
      </c>
      <c r="C1063" s="2020" t="s">
        <v>3269</v>
      </c>
      <c r="D1063" s="2021" t="s">
        <v>3269</v>
      </c>
      <c r="E1063" s="2078" t="s">
        <v>3269</v>
      </c>
      <c r="F1063" s="2020" t="s">
        <v>3269</v>
      </c>
      <c r="G1063" s="2021" t="s">
        <v>3269</v>
      </c>
      <c r="H1063" s="2078" t="s">
        <v>3269</v>
      </c>
      <c r="I1063" s="2020">
        <v>0.42960563916936562</v>
      </c>
      <c r="J1063" s="2021">
        <v>104.98</v>
      </c>
      <c r="K1063" s="2078">
        <v>45.1</v>
      </c>
      <c r="L1063" s="2020" t="s">
        <v>3269</v>
      </c>
      <c r="M1063" s="2021" t="s">
        <v>3269</v>
      </c>
      <c r="N1063" s="2078" t="s">
        <v>3269</v>
      </c>
    </row>
    <row r="1064" spans="1:14">
      <c r="A1064" s="2249" t="s">
        <v>1799</v>
      </c>
      <c r="B1064" s="2077" t="s">
        <v>3195</v>
      </c>
      <c r="C1064" s="2020">
        <v>0.37945187828852728</v>
      </c>
      <c r="D1064" s="2021">
        <v>16996.59</v>
      </c>
      <c r="E1064" s="2078">
        <v>6449.3880000000008</v>
      </c>
      <c r="F1064" s="2020">
        <v>0.42707072484166081</v>
      </c>
      <c r="G1064" s="2021">
        <v>113.68</v>
      </c>
      <c r="H1064" s="2078">
        <v>48.549400000000013</v>
      </c>
      <c r="I1064" s="2020" t="s">
        <v>3269</v>
      </c>
      <c r="J1064" s="2021" t="s">
        <v>3269</v>
      </c>
      <c r="K1064" s="2078" t="s">
        <v>3269</v>
      </c>
      <c r="L1064" s="2020">
        <v>0.37954273788065651</v>
      </c>
      <c r="M1064" s="2021">
        <v>316.23</v>
      </c>
      <c r="N1064" s="2078">
        <v>120.0228</v>
      </c>
    </row>
    <row r="1065" spans="1:14">
      <c r="A1065" s="2249" t="s">
        <v>1799</v>
      </c>
      <c r="B1065" s="2077" t="s">
        <v>3204</v>
      </c>
      <c r="C1065" s="2020">
        <v>0.27775658145745902</v>
      </c>
      <c r="D1065" s="2021">
        <v>78.63</v>
      </c>
      <c r="E1065" s="2078">
        <v>21.84</v>
      </c>
      <c r="F1065" s="2020" t="s">
        <v>3269</v>
      </c>
      <c r="G1065" s="2021" t="s">
        <v>3269</v>
      </c>
      <c r="H1065" s="2078" t="s">
        <v>3269</v>
      </c>
      <c r="I1065" s="2020" t="s">
        <v>3269</v>
      </c>
      <c r="J1065" s="2021" t="s">
        <v>3269</v>
      </c>
      <c r="K1065" s="2078" t="s">
        <v>3269</v>
      </c>
      <c r="L1065" s="2020" t="s">
        <v>3269</v>
      </c>
      <c r="M1065" s="2021" t="s">
        <v>3269</v>
      </c>
      <c r="N1065" s="2078" t="s">
        <v>3269</v>
      </c>
    </row>
    <row r="1066" spans="1:14">
      <c r="A1066" s="2248" t="s">
        <v>2809</v>
      </c>
      <c r="B1066" s="2073" t="s">
        <v>5191</v>
      </c>
      <c r="C1066" s="2074">
        <v>0.25440015822302042</v>
      </c>
      <c r="D1066" s="2075">
        <v>9176.9200000000019</v>
      </c>
      <c r="E1066" s="2076">
        <v>2334.6098999999999</v>
      </c>
      <c r="F1066" s="2074">
        <v>0.15892758089368261</v>
      </c>
      <c r="G1066" s="2075">
        <v>973.5</v>
      </c>
      <c r="H1066" s="2076">
        <v>154.71600000000001</v>
      </c>
      <c r="I1066" s="2074" t="s">
        <v>3269</v>
      </c>
      <c r="J1066" s="2075" t="s">
        <v>3269</v>
      </c>
      <c r="K1066" s="2076" t="s">
        <v>3269</v>
      </c>
      <c r="L1066" s="2074" t="s">
        <v>3269</v>
      </c>
      <c r="M1066" s="2075" t="s">
        <v>3269</v>
      </c>
      <c r="N1066" s="2076" t="s">
        <v>3269</v>
      </c>
    </row>
    <row r="1067" spans="1:14">
      <c r="A1067" s="2249" t="s">
        <v>2809</v>
      </c>
      <c r="B1067" s="2077" t="s">
        <v>3480</v>
      </c>
      <c r="C1067" s="2020">
        <v>8.7116807455607376E-2</v>
      </c>
      <c r="D1067" s="2021">
        <v>4081.7600000000011</v>
      </c>
      <c r="E1067" s="2078">
        <v>355.5899</v>
      </c>
      <c r="F1067" s="2020">
        <v>0.15892758089368261</v>
      </c>
      <c r="G1067" s="2021">
        <v>973.5</v>
      </c>
      <c r="H1067" s="2078">
        <v>154.71600000000001</v>
      </c>
      <c r="I1067" s="2020" t="s">
        <v>3269</v>
      </c>
      <c r="J1067" s="2021" t="s">
        <v>3269</v>
      </c>
      <c r="K1067" s="2078" t="s">
        <v>3269</v>
      </c>
      <c r="L1067" s="2020" t="s">
        <v>3269</v>
      </c>
      <c r="M1067" s="2021" t="s">
        <v>3269</v>
      </c>
      <c r="N1067" s="2078" t="s">
        <v>3269</v>
      </c>
    </row>
    <row r="1068" spans="1:14">
      <c r="A1068" s="2249" t="s">
        <v>2809</v>
      </c>
      <c r="B1068" s="2077" t="s">
        <v>3193</v>
      </c>
      <c r="C1068" s="2020">
        <v>0.37009557477164717</v>
      </c>
      <c r="D1068" s="2021">
        <v>944.81</v>
      </c>
      <c r="E1068" s="2078">
        <v>349.67</v>
      </c>
      <c r="F1068" s="2020" t="s">
        <v>3269</v>
      </c>
      <c r="G1068" s="2021" t="s">
        <v>3269</v>
      </c>
      <c r="H1068" s="2078" t="s">
        <v>3269</v>
      </c>
      <c r="I1068" s="2020" t="s">
        <v>3269</v>
      </c>
      <c r="J1068" s="2021" t="s">
        <v>3269</v>
      </c>
      <c r="K1068" s="2078" t="s">
        <v>3269</v>
      </c>
      <c r="L1068" s="2020" t="s">
        <v>3269</v>
      </c>
      <c r="M1068" s="2021" t="s">
        <v>3269</v>
      </c>
      <c r="N1068" s="2078" t="s">
        <v>3269</v>
      </c>
    </row>
    <row r="1069" spans="1:14">
      <c r="A1069" s="2249" t="s">
        <v>2809</v>
      </c>
      <c r="B1069" s="2077" t="s">
        <v>3195</v>
      </c>
      <c r="C1069" s="2020">
        <v>0.41972033030322392</v>
      </c>
      <c r="D1069" s="2021">
        <v>3290.309999999999</v>
      </c>
      <c r="E1069" s="2078">
        <v>1381.01</v>
      </c>
      <c r="F1069" s="2020" t="s">
        <v>3269</v>
      </c>
      <c r="G1069" s="2021" t="s">
        <v>3269</v>
      </c>
      <c r="H1069" s="2078" t="s">
        <v>3269</v>
      </c>
      <c r="I1069" s="2020" t="s">
        <v>3269</v>
      </c>
      <c r="J1069" s="2021" t="s">
        <v>3269</v>
      </c>
      <c r="K1069" s="2078" t="s">
        <v>3269</v>
      </c>
      <c r="L1069" s="2020" t="s">
        <v>3269</v>
      </c>
      <c r="M1069" s="2021" t="s">
        <v>3269</v>
      </c>
      <c r="N1069" s="2078" t="s">
        <v>3269</v>
      </c>
    </row>
    <row r="1070" spans="1:14">
      <c r="A1070" s="2249" t="s">
        <v>2809</v>
      </c>
      <c r="B1070" s="2077" t="s">
        <v>3204</v>
      </c>
      <c r="C1070" s="2020">
        <v>0.28875401144132817</v>
      </c>
      <c r="D1070" s="2021">
        <v>860.04</v>
      </c>
      <c r="E1070" s="2078">
        <v>248.33999999999989</v>
      </c>
      <c r="F1070" s="2020" t="s">
        <v>3269</v>
      </c>
      <c r="G1070" s="2021" t="s">
        <v>3269</v>
      </c>
      <c r="H1070" s="2078" t="s">
        <v>3269</v>
      </c>
      <c r="I1070" s="2020" t="s">
        <v>3269</v>
      </c>
      <c r="J1070" s="2021" t="s">
        <v>3269</v>
      </c>
      <c r="K1070" s="2078" t="s">
        <v>3269</v>
      </c>
      <c r="L1070" s="2020" t="s">
        <v>3269</v>
      </c>
      <c r="M1070" s="2021" t="s">
        <v>3269</v>
      </c>
      <c r="N1070" s="2078" t="s">
        <v>3269</v>
      </c>
    </row>
    <row r="1071" spans="1:14">
      <c r="A1071" s="2248" t="s">
        <v>1131</v>
      </c>
      <c r="B1071" s="2073" t="s">
        <v>5191</v>
      </c>
      <c r="C1071" s="2074">
        <v>0.32423525569550687</v>
      </c>
      <c r="D1071" s="2075">
        <v>55972.63</v>
      </c>
      <c r="E1071" s="2076">
        <v>18148.3</v>
      </c>
      <c r="F1071" s="2074">
        <v>0.37917354634510519</v>
      </c>
      <c r="G1071" s="2075">
        <v>42141.01999999999</v>
      </c>
      <c r="H1071" s="2076">
        <v>15978.76</v>
      </c>
      <c r="I1071" s="2074">
        <v>0.3053887526074332</v>
      </c>
      <c r="J1071" s="2075">
        <v>46415.38</v>
      </c>
      <c r="K1071" s="2076">
        <v>14174.735000000001</v>
      </c>
      <c r="L1071" s="2074">
        <v>0.32686694747671158</v>
      </c>
      <c r="M1071" s="2075">
        <v>37482.039999999994</v>
      </c>
      <c r="N1071" s="2076">
        <v>12251.64</v>
      </c>
    </row>
    <row r="1072" spans="1:14">
      <c r="A1072" s="2249" t="s">
        <v>1131</v>
      </c>
      <c r="B1072" s="2077" t="s">
        <v>3193</v>
      </c>
      <c r="C1072" s="2020">
        <v>0.36278455441304092</v>
      </c>
      <c r="D1072" s="2021">
        <v>13355.53</v>
      </c>
      <c r="E1072" s="2078">
        <v>4845.18</v>
      </c>
      <c r="F1072" s="2020">
        <v>0.4168915575774127</v>
      </c>
      <c r="G1072" s="2021">
        <v>19665.09</v>
      </c>
      <c r="H1072" s="2078">
        <v>8198.2100000000009</v>
      </c>
      <c r="I1072" s="2020">
        <v>0.4004019946898314</v>
      </c>
      <c r="J1072" s="2021">
        <v>14067.35</v>
      </c>
      <c r="K1072" s="2078">
        <v>5632.5950000000003</v>
      </c>
      <c r="L1072" s="2020">
        <v>0.40206438804110872</v>
      </c>
      <c r="M1072" s="2021">
        <v>12844</v>
      </c>
      <c r="N1072" s="2078">
        <v>5164.1149999999998</v>
      </c>
    </row>
    <row r="1073" spans="1:14">
      <c r="A1073" s="2249" t="s">
        <v>1131</v>
      </c>
      <c r="B1073" s="2077" t="s">
        <v>3194</v>
      </c>
      <c r="C1073" s="2020">
        <v>0.40869367204437612</v>
      </c>
      <c r="D1073" s="2021">
        <v>4764.7299999999996</v>
      </c>
      <c r="E1073" s="2078">
        <v>1947.3150000000001</v>
      </c>
      <c r="F1073" s="2020">
        <v>0.36395922950082921</v>
      </c>
      <c r="G1073" s="2021">
        <v>6385.99</v>
      </c>
      <c r="H1073" s="2078">
        <v>2324.2399999999998</v>
      </c>
      <c r="I1073" s="2020">
        <v>0.36365503342007249</v>
      </c>
      <c r="J1073" s="2021">
        <v>3919.8</v>
      </c>
      <c r="K1073" s="2078">
        <v>1425.4549999999999</v>
      </c>
      <c r="L1073" s="2020">
        <v>0.31583410031379761</v>
      </c>
      <c r="M1073" s="2021">
        <v>1379.87</v>
      </c>
      <c r="N1073" s="2078">
        <v>435.80999999999989</v>
      </c>
    </row>
    <row r="1074" spans="1:14">
      <c r="A1074" s="2249" t="s">
        <v>1131</v>
      </c>
      <c r="B1074" s="2077" t="s">
        <v>3195</v>
      </c>
      <c r="C1074" s="2020">
        <v>0.3363877945042496</v>
      </c>
      <c r="D1074" s="2021">
        <v>21054.45</v>
      </c>
      <c r="E1074" s="2078">
        <v>7082.4599999999991</v>
      </c>
      <c r="F1074" s="2020">
        <v>0.32819318489243332</v>
      </c>
      <c r="G1074" s="2021">
        <v>11052.21</v>
      </c>
      <c r="H1074" s="2078">
        <v>3627.26</v>
      </c>
      <c r="I1074" s="2020">
        <v>0.2472269792125614</v>
      </c>
      <c r="J1074" s="2021">
        <v>25080.05</v>
      </c>
      <c r="K1074" s="2078">
        <v>6200.4650000000011</v>
      </c>
      <c r="L1074" s="2020">
        <v>0.27350586773737467</v>
      </c>
      <c r="M1074" s="2021">
        <v>16968.21</v>
      </c>
      <c r="N1074" s="2078">
        <v>4640.9049999999988</v>
      </c>
    </row>
    <row r="1075" spans="1:14">
      <c r="A1075" s="2249" t="s">
        <v>1131</v>
      </c>
      <c r="B1075" s="2077" t="s">
        <v>3209</v>
      </c>
      <c r="C1075" s="2020">
        <v>0.17436831184857651</v>
      </c>
      <c r="D1075" s="2021">
        <v>1653.11</v>
      </c>
      <c r="E1075" s="2078">
        <v>288.2500000000004</v>
      </c>
      <c r="F1075" s="2020">
        <v>0.21084611879082499</v>
      </c>
      <c r="G1075" s="2021">
        <v>789.96</v>
      </c>
      <c r="H1075" s="2078">
        <v>166.56000000000009</v>
      </c>
      <c r="I1075" s="2020">
        <v>6.8372093023255767E-2</v>
      </c>
      <c r="J1075" s="2021">
        <v>258</v>
      </c>
      <c r="K1075" s="2078">
        <v>17.63999999999999</v>
      </c>
      <c r="L1075" s="2020">
        <v>0.19320015454194209</v>
      </c>
      <c r="M1075" s="2021">
        <v>880.02</v>
      </c>
      <c r="N1075" s="2078">
        <v>170.0199999999999</v>
      </c>
    </row>
    <row r="1076" spans="1:14">
      <c r="A1076" s="2249" t="s">
        <v>1131</v>
      </c>
      <c r="B1076" s="2077" t="s">
        <v>3207</v>
      </c>
      <c r="C1076" s="2020" t="s">
        <v>3269</v>
      </c>
      <c r="D1076" s="2021" t="s">
        <v>3269</v>
      </c>
      <c r="E1076" s="2078" t="s">
        <v>3269</v>
      </c>
      <c r="F1076" s="2020">
        <v>0.31989576131468378</v>
      </c>
      <c r="G1076" s="2021">
        <v>188.03</v>
      </c>
      <c r="H1076" s="2078">
        <v>60.15</v>
      </c>
      <c r="I1076" s="2020" t="s">
        <v>3269</v>
      </c>
      <c r="J1076" s="2021" t="s">
        <v>3269</v>
      </c>
      <c r="K1076" s="2078" t="s">
        <v>3269</v>
      </c>
      <c r="L1076" s="2020" t="s">
        <v>3269</v>
      </c>
      <c r="M1076" s="2021" t="s">
        <v>3269</v>
      </c>
      <c r="N1076" s="2078" t="s">
        <v>3269</v>
      </c>
    </row>
    <row r="1077" spans="1:14">
      <c r="A1077" s="2249" t="s">
        <v>1131</v>
      </c>
      <c r="B1077" s="2077" t="s">
        <v>3204</v>
      </c>
      <c r="C1077" s="2020">
        <v>0.26313271675247168</v>
      </c>
      <c r="D1077" s="2021">
        <v>15144.81</v>
      </c>
      <c r="E1077" s="2078">
        <v>3985.0949999999998</v>
      </c>
      <c r="F1077" s="2020">
        <v>0.39469030036406277</v>
      </c>
      <c r="G1077" s="2021">
        <v>4059.74</v>
      </c>
      <c r="H1077" s="2078">
        <v>1602.34</v>
      </c>
      <c r="I1077" s="2020">
        <v>0.29078565002685908</v>
      </c>
      <c r="J1077" s="2021">
        <v>3090.18</v>
      </c>
      <c r="K1077" s="2078">
        <v>898.5799999999997</v>
      </c>
      <c r="L1077" s="2020">
        <v>0.34026070529432861</v>
      </c>
      <c r="M1077" s="2021">
        <v>5409.9400000000014</v>
      </c>
      <c r="N1077" s="2078">
        <v>1840.79</v>
      </c>
    </row>
    <row r="1078" spans="1:14">
      <c r="A1078" s="2248" t="s">
        <v>1393</v>
      </c>
      <c r="B1078" s="2073" t="s">
        <v>5191</v>
      </c>
      <c r="C1078" s="2074">
        <v>0.36245764337318592</v>
      </c>
      <c r="D1078" s="2075">
        <v>2346.15</v>
      </c>
      <c r="E1078" s="2076">
        <v>850.38000000000011</v>
      </c>
      <c r="F1078" s="2074">
        <v>0.39997294992997789</v>
      </c>
      <c r="G1078" s="2075">
        <v>5841.02</v>
      </c>
      <c r="H1078" s="2076">
        <v>2336.25</v>
      </c>
      <c r="I1078" s="2074">
        <v>0.33600311839824909</v>
      </c>
      <c r="J1078" s="2075">
        <v>23294.01</v>
      </c>
      <c r="K1078" s="2076">
        <v>7826.86</v>
      </c>
      <c r="L1078" s="2074">
        <v>0.34613461716507737</v>
      </c>
      <c r="M1078" s="2075">
        <v>3780.35</v>
      </c>
      <c r="N1078" s="2076">
        <v>1308.51</v>
      </c>
    </row>
    <row r="1079" spans="1:14">
      <c r="A1079" s="2249" t="s">
        <v>1393</v>
      </c>
      <c r="B1079" s="2077" t="s">
        <v>3502</v>
      </c>
      <c r="C1079" s="2020" t="s">
        <v>3269</v>
      </c>
      <c r="D1079" s="2021" t="s">
        <v>3269</v>
      </c>
      <c r="E1079" s="2078" t="s">
        <v>3269</v>
      </c>
      <c r="F1079" s="2020" t="s">
        <v>3269</v>
      </c>
      <c r="G1079" s="2021" t="s">
        <v>3269</v>
      </c>
      <c r="H1079" s="2078" t="s">
        <v>3269</v>
      </c>
      <c r="I1079" s="2020">
        <v>0.28738507966286669</v>
      </c>
      <c r="J1079" s="2021">
        <v>12910.03</v>
      </c>
      <c r="K1079" s="2078">
        <v>3710.15</v>
      </c>
      <c r="L1079" s="2020" t="s">
        <v>3269</v>
      </c>
      <c r="M1079" s="2021" t="s">
        <v>3269</v>
      </c>
      <c r="N1079" s="2078" t="s">
        <v>3269</v>
      </c>
    </row>
    <row r="1080" spans="1:14">
      <c r="A1080" s="2249" t="s">
        <v>1393</v>
      </c>
      <c r="B1080" s="2077" t="s">
        <v>3193</v>
      </c>
      <c r="C1080" s="2020" t="s">
        <v>3269</v>
      </c>
      <c r="D1080" s="2021" t="s">
        <v>3269</v>
      </c>
      <c r="E1080" s="2078" t="s">
        <v>3269</v>
      </c>
      <c r="F1080" s="2020">
        <v>0.65706293706293706</v>
      </c>
      <c r="G1080" s="2021">
        <v>357.5</v>
      </c>
      <c r="H1080" s="2078">
        <v>234.9</v>
      </c>
      <c r="I1080" s="2020">
        <v>0.63930069930069922</v>
      </c>
      <c r="J1080" s="2021">
        <v>1251.25</v>
      </c>
      <c r="K1080" s="2078">
        <v>799.92499999999995</v>
      </c>
      <c r="L1080" s="2020" t="s">
        <v>3269</v>
      </c>
      <c r="M1080" s="2021" t="s">
        <v>3269</v>
      </c>
      <c r="N1080" s="2078" t="s">
        <v>3269</v>
      </c>
    </row>
    <row r="1081" spans="1:14">
      <c r="A1081" s="2249" t="s">
        <v>1393</v>
      </c>
      <c r="B1081" s="2077" t="s">
        <v>3194</v>
      </c>
      <c r="C1081" s="2020" t="s">
        <v>3269</v>
      </c>
      <c r="D1081" s="2021" t="s">
        <v>3269</v>
      </c>
      <c r="E1081" s="2078" t="s">
        <v>3269</v>
      </c>
      <c r="F1081" s="2020">
        <v>0.38831803945271731</v>
      </c>
      <c r="G1081" s="2021">
        <v>181.99</v>
      </c>
      <c r="H1081" s="2078">
        <v>70.670000000000016</v>
      </c>
      <c r="I1081" s="2020">
        <v>0.33389696949798081</v>
      </c>
      <c r="J1081" s="2021">
        <v>1827.42</v>
      </c>
      <c r="K1081" s="2078">
        <v>610.17000000000007</v>
      </c>
      <c r="L1081" s="2020" t="s">
        <v>3269</v>
      </c>
      <c r="M1081" s="2021" t="s">
        <v>3269</v>
      </c>
      <c r="N1081" s="2078" t="s">
        <v>3269</v>
      </c>
    </row>
    <row r="1082" spans="1:14">
      <c r="A1082" s="2249" t="s">
        <v>1393</v>
      </c>
      <c r="B1082" s="2077" t="s">
        <v>3195</v>
      </c>
      <c r="C1082" s="2020">
        <v>0.36245764337318592</v>
      </c>
      <c r="D1082" s="2021">
        <v>2346.15</v>
      </c>
      <c r="E1082" s="2078">
        <v>850.38000000000011</v>
      </c>
      <c r="F1082" s="2020">
        <v>0.38100432615313451</v>
      </c>
      <c r="G1082" s="2021">
        <v>5101.5300000000007</v>
      </c>
      <c r="H1082" s="2078">
        <v>1943.7049999999999</v>
      </c>
      <c r="I1082" s="2020">
        <v>0.36939837952179422</v>
      </c>
      <c r="J1082" s="2021">
        <v>7105.3100000000013</v>
      </c>
      <c r="K1082" s="2078">
        <v>2624.69</v>
      </c>
      <c r="L1082" s="2020">
        <v>0.34613461716507737</v>
      </c>
      <c r="M1082" s="2021">
        <v>3780.35</v>
      </c>
      <c r="N1082" s="2078">
        <v>1308.51</v>
      </c>
    </row>
    <row r="1083" spans="1:14">
      <c r="A1083" s="2249" t="s">
        <v>1393</v>
      </c>
      <c r="B1083" s="2077" t="s">
        <v>3206</v>
      </c>
      <c r="C1083" s="2020" t="s">
        <v>3269</v>
      </c>
      <c r="D1083" s="2021" t="s">
        <v>3269</v>
      </c>
      <c r="E1083" s="2078" t="s">
        <v>3269</v>
      </c>
      <c r="F1083" s="2020">
        <v>0.43487500000000001</v>
      </c>
      <c r="G1083" s="2021">
        <v>200</v>
      </c>
      <c r="H1083" s="2078">
        <v>86.974999999999994</v>
      </c>
      <c r="I1083" s="2020">
        <v>0.40962500000000002</v>
      </c>
      <c r="J1083" s="2021">
        <v>200</v>
      </c>
      <c r="K1083" s="2078">
        <v>81.924999999999997</v>
      </c>
      <c r="L1083" s="2020" t="s">
        <v>3269</v>
      </c>
      <c r="M1083" s="2021" t="s">
        <v>3269</v>
      </c>
      <c r="N1083" s="2078" t="s">
        <v>3269</v>
      </c>
    </row>
    <row r="1084" spans="1:14">
      <c r="A1084" s="2248" t="s">
        <v>3570</v>
      </c>
      <c r="B1084" s="2073" t="s">
        <v>5191</v>
      </c>
      <c r="C1084" s="2074">
        <v>0.40221291198554632</v>
      </c>
      <c r="D1084" s="2075">
        <v>5501.7100000000009</v>
      </c>
      <c r="E1084" s="2076">
        <v>2212.8588</v>
      </c>
      <c r="F1084" s="2074">
        <v>0.3658632360654831</v>
      </c>
      <c r="G1084" s="2075">
        <v>28978.400000000009</v>
      </c>
      <c r="H1084" s="2076">
        <v>10602.1312</v>
      </c>
      <c r="I1084" s="2074">
        <v>0.31284115669196921</v>
      </c>
      <c r="J1084" s="2075">
        <v>16696.580000000002</v>
      </c>
      <c r="K1084" s="2076">
        <v>5223.3774000000003</v>
      </c>
      <c r="L1084" s="2074">
        <v>0.30438219261190907</v>
      </c>
      <c r="M1084" s="2075">
        <v>22103.41</v>
      </c>
      <c r="N1084" s="2076">
        <v>6727.884399999999</v>
      </c>
    </row>
    <row r="1085" spans="1:14">
      <c r="A1085" s="2249" t="s">
        <v>3570</v>
      </c>
      <c r="B1085" s="2077" t="s">
        <v>3197</v>
      </c>
      <c r="C1085" s="2020" t="s">
        <v>3269</v>
      </c>
      <c r="D1085" s="2021" t="s">
        <v>3269</v>
      </c>
      <c r="E1085" s="2078" t="s">
        <v>3269</v>
      </c>
      <c r="F1085" s="2020">
        <v>0.45889088150089657</v>
      </c>
      <c r="G1085" s="2021">
        <v>289.95999999999998</v>
      </c>
      <c r="H1085" s="2078">
        <v>133.06</v>
      </c>
      <c r="I1085" s="2020" t="s">
        <v>3269</v>
      </c>
      <c r="J1085" s="2021" t="s">
        <v>3269</v>
      </c>
      <c r="K1085" s="2078" t="s">
        <v>3269</v>
      </c>
      <c r="L1085" s="2020" t="s">
        <v>3269</v>
      </c>
      <c r="M1085" s="2021" t="s">
        <v>3269</v>
      </c>
      <c r="N1085" s="2078" t="s">
        <v>3269</v>
      </c>
    </row>
    <row r="1086" spans="1:14">
      <c r="A1086" s="2249" t="s">
        <v>3570</v>
      </c>
      <c r="B1086" s="2077" t="s">
        <v>3193</v>
      </c>
      <c r="C1086" s="2020">
        <v>0.38170104331939031</v>
      </c>
      <c r="D1086" s="2021">
        <v>3119.8500000000008</v>
      </c>
      <c r="E1086" s="2078">
        <v>1190.8499999999999</v>
      </c>
      <c r="F1086" s="2020">
        <v>0.36938422786838709</v>
      </c>
      <c r="G1086" s="2021">
        <v>5566.02</v>
      </c>
      <c r="H1086" s="2078">
        <v>2056</v>
      </c>
      <c r="I1086" s="2020">
        <v>0.32782039165695959</v>
      </c>
      <c r="J1086" s="2021">
        <v>2729.94</v>
      </c>
      <c r="K1086" s="2078">
        <v>894.93</v>
      </c>
      <c r="L1086" s="2020">
        <v>0.33604707813020851</v>
      </c>
      <c r="M1086" s="2021">
        <v>3119.92</v>
      </c>
      <c r="N1086" s="2078">
        <v>1048.44</v>
      </c>
    </row>
    <row r="1087" spans="1:14">
      <c r="A1087" s="2249" t="s">
        <v>3570</v>
      </c>
      <c r="B1087" s="2077" t="s">
        <v>3194</v>
      </c>
      <c r="C1087" s="2020">
        <v>0.51416756813344033</v>
      </c>
      <c r="D1087" s="2021">
        <v>1146.28</v>
      </c>
      <c r="E1087" s="2078">
        <v>589.38000000000011</v>
      </c>
      <c r="F1087" s="2020">
        <v>0.4581453439210007</v>
      </c>
      <c r="G1087" s="2021">
        <v>5144.3500000000004</v>
      </c>
      <c r="H1087" s="2078">
        <v>2356.86</v>
      </c>
      <c r="I1087" s="2020">
        <v>0.31044329912959528</v>
      </c>
      <c r="J1087" s="2021">
        <v>3211.15</v>
      </c>
      <c r="K1087" s="2078">
        <v>996.87999999999988</v>
      </c>
      <c r="L1087" s="2020">
        <v>0.42470764119601329</v>
      </c>
      <c r="M1087" s="2021">
        <v>1204</v>
      </c>
      <c r="N1087" s="2078">
        <v>511.34800000000013</v>
      </c>
    </row>
    <row r="1088" spans="1:14">
      <c r="A1088" s="2249" t="s">
        <v>3570</v>
      </c>
      <c r="B1088" s="2077" t="s">
        <v>3195</v>
      </c>
      <c r="C1088" s="2020">
        <v>0.37665118356409122</v>
      </c>
      <c r="D1088" s="2021">
        <v>895.6</v>
      </c>
      <c r="E1088" s="2078">
        <v>337.3288</v>
      </c>
      <c r="F1088" s="2020">
        <v>0.32850812126561402</v>
      </c>
      <c r="G1088" s="2021">
        <v>14502.05</v>
      </c>
      <c r="H1088" s="2078">
        <v>4764.0411999999988</v>
      </c>
      <c r="I1088" s="2020">
        <v>0.30454057491680031</v>
      </c>
      <c r="J1088" s="2021">
        <v>9717.5800000000017</v>
      </c>
      <c r="K1088" s="2078">
        <v>2959.3973999999998</v>
      </c>
      <c r="L1088" s="2020">
        <v>0.29966456057902358</v>
      </c>
      <c r="M1088" s="2021">
        <v>16290.87</v>
      </c>
      <c r="N1088" s="2078">
        <v>4881.7963999999993</v>
      </c>
    </row>
    <row r="1089" spans="1:14">
      <c r="A1089" s="2249" t="s">
        <v>3570</v>
      </c>
      <c r="B1089" s="2077" t="s">
        <v>3209</v>
      </c>
      <c r="C1089" s="2020" t="s">
        <v>3269</v>
      </c>
      <c r="D1089" s="2021" t="s">
        <v>3269</v>
      </c>
      <c r="E1089" s="2078" t="s">
        <v>3269</v>
      </c>
      <c r="F1089" s="2020">
        <v>0.1403246273603668</v>
      </c>
      <c r="G1089" s="2021">
        <v>1055.98</v>
      </c>
      <c r="H1089" s="2078">
        <v>148.18000000000009</v>
      </c>
      <c r="I1089" s="2020" t="s">
        <v>3269</v>
      </c>
      <c r="J1089" s="2021" t="s">
        <v>3269</v>
      </c>
      <c r="K1089" s="2078" t="s">
        <v>3269</v>
      </c>
      <c r="L1089" s="2020">
        <v>-2.353494202444379E-2</v>
      </c>
      <c r="M1089" s="2021">
        <v>638.19999999999982</v>
      </c>
      <c r="N1089" s="2078">
        <v>-15.02000000000003</v>
      </c>
    </row>
    <row r="1090" spans="1:14">
      <c r="A1090" s="2249" t="s">
        <v>3570</v>
      </c>
      <c r="B1090" s="2077" t="s">
        <v>3204</v>
      </c>
      <c r="C1090" s="2020">
        <v>0.2803106065062651</v>
      </c>
      <c r="D1090" s="2021">
        <v>339.98</v>
      </c>
      <c r="E1090" s="2078">
        <v>95.300000000000011</v>
      </c>
      <c r="F1090" s="2020">
        <v>0.47271532701938812</v>
      </c>
      <c r="G1090" s="2021">
        <v>2420.04</v>
      </c>
      <c r="H1090" s="2078">
        <v>1143.99</v>
      </c>
      <c r="I1090" s="2020">
        <v>0.35857636982011909</v>
      </c>
      <c r="J1090" s="2021">
        <v>1037.9100000000001</v>
      </c>
      <c r="K1090" s="2078">
        <v>372.16999999999979</v>
      </c>
      <c r="L1090" s="2020">
        <v>0.3543190423555419</v>
      </c>
      <c r="M1090" s="2021">
        <v>850.42</v>
      </c>
      <c r="N1090" s="2078">
        <v>301.31999999999988</v>
      </c>
    </row>
    <row r="1091" spans="1:14">
      <c r="A1091" s="2248" t="s">
        <v>3538</v>
      </c>
      <c r="B1091" s="2073" t="s">
        <v>5191</v>
      </c>
      <c r="C1091" s="2074">
        <v>0.3067563280416814</v>
      </c>
      <c r="D1091" s="2075">
        <v>72012.800000000003</v>
      </c>
      <c r="E1091" s="2076">
        <v>22090.382099999999</v>
      </c>
      <c r="F1091" s="2074">
        <v>0.33127219113932932</v>
      </c>
      <c r="G1091" s="2075">
        <v>91225.599999999991</v>
      </c>
      <c r="H1091" s="2076">
        <v>30220.504400000002</v>
      </c>
      <c r="I1091" s="2074">
        <v>0.28495507933968178</v>
      </c>
      <c r="J1091" s="2075">
        <v>69060.650000000009</v>
      </c>
      <c r="K1091" s="2076">
        <v>19679.183000000001</v>
      </c>
      <c r="L1091" s="2074">
        <v>0.26851534879633338</v>
      </c>
      <c r="M1091" s="2075">
        <v>126076.01</v>
      </c>
      <c r="N1091" s="2076">
        <v>33853.34380000001</v>
      </c>
    </row>
    <row r="1092" spans="1:14">
      <c r="A1092" s="2249" t="s">
        <v>3538</v>
      </c>
      <c r="B1092" s="2077" t="s">
        <v>3480</v>
      </c>
      <c r="C1092" s="2020">
        <v>2.5462962962962989E-2</v>
      </c>
      <c r="D1092" s="2021">
        <v>43.2</v>
      </c>
      <c r="E1092" s="2078">
        <v>1.100000000000001</v>
      </c>
      <c r="F1092" s="2020">
        <v>1</v>
      </c>
      <c r="G1092" s="2021">
        <v>374.98</v>
      </c>
      <c r="H1092" s="2078">
        <v>374.98</v>
      </c>
      <c r="I1092" s="2020" t="s">
        <v>3269</v>
      </c>
      <c r="J1092" s="2021" t="s">
        <v>3269</v>
      </c>
      <c r="K1092" s="2078" t="s">
        <v>3269</v>
      </c>
      <c r="L1092" s="2020" t="s">
        <v>3269</v>
      </c>
      <c r="M1092" s="2021" t="s">
        <v>3269</v>
      </c>
      <c r="N1092" s="2078" t="s">
        <v>3269</v>
      </c>
    </row>
    <row r="1093" spans="1:14">
      <c r="A1093" s="2249" t="s">
        <v>3538</v>
      </c>
      <c r="B1093" s="2077" t="s">
        <v>3481</v>
      </c>
      <c r="C1093" s="2020">
        <v>0.81616074999999999</v>
      </c>
      <c r="D1093" s="2021">
        <v>-1200</v>
      </c>
      <c r="E1093" s="2078">
        <v>-979.39290000000005</v>
      </c>
      <c r="F1093" s="2020" t="s">
        <v>3269</v>
      </c>
      <c r="G1093" s="2021">
        <v>0</v>
      </c>
      <c r="H1093" s="2078">
        <v>-176.47059999999999</v>
      </c>
      <c r="I1093" s="2020" t="s">
        <v>3269</v>
      </c>
      <c r="J1093" s="2021" t="s">
        <v>3269</v>
      </c>
      <c r="K1093" s="2078" t="s">
        <v>3269</v>
      </c>
      <c r="L1093" s="2020">
        <v>0.72752311435523132</v>
      </c>
      <c r="M1093" s="2021">
        <v>1500.15</v>
      </c>
      <c r="N1093" s="2078">
        <v>1091.3938000000001</v>
      </c>
    </row>
    <row r="1094" spans="1:14">
      <c r="A1094" s="2249" t="s">
        <v>3538</v>
      </c>
      <c r="B1094" s="2077" t="s">
        <v>3482</v>
      </c>
      <c r="C1094" s="2020" t="s">
        <v>3269</v>
      </c>
      <c r="D1094" s="2021" t="s">
        <v>3269</v>
      </c>
      <c r="E1094" s="2078" t="s">
        <v>3269</v>
      </c>
      <c r="F1094" s="2020" t="s">
        <v>3269</v>
      </c>
      <c r="G1094" s="2021" t="s">
        <v>3269</v>
      </c>
      <c r="H1094" s="2078" t="s">
        <v>3269</v>
      </c>
      <c r="I1094" s="2020" t="s">
        <v>3269</v>
      </c>
      <c r="J1094" s="2021" t="s">
        <v>3269</v>
      </c>
      <c r="K1094" s="2078" t="s">
        <v>3269</v>
      </c>
      <c r="L1094" s="2020" t="s">
        <v>3269</v>
      </c>
      <c r="M1094" s="2021">
        <v>0</v>
      </c>
      <c r="N1094" s="2078">
        <v>0</v>
      </c>
    </row>
    <row r="1095" spans="1:14">
      <c r="A1095" s="2249" t="s">
        <v>3538</v>
      </c>
      <c r="B1095" s="2077" t="s">
        <v>3193</v>
      </c>
      <c r="C1095" s="2020">
        <v>0.35425082330991792</v>
      </c>
      <c r="D1095" s="2021">
        <v>7075.1</v>
      </c>
      <c r="E1095" s="2078">
        <v>2506.36</v>
      </c>
      <c r="F1095" s="2020">
        <v>0.46014377833411269</v>
      </c>
      <c r="G1095" s="2021">
        <v>13556.98</v>
      </c>
      <c r="H1095" s="2078">
        <v>6238.16</v>
      </c>
      <c r="I1095" s="2020">
        <v>0.31167839402523589</v>
      </c>
      <c r="J1095" s="2021">
        <v>8564.0199999999986</v>
      </c>
      <c r="K1095" s="2078">
        <v>2669.22</v>
      </c>
      <c r="L1095" s="2020">
        <v>0.30812325220738279</v>
      </c>
      <c r="M1095" s="2021">
        <v>4816.7900000000009</v>
      </c>
      <c r="N1095" s="2078">
        <v>1484.165</v>
      </c>
    </row>
    <row r="1096" spans="1:14">
      <c r="A1096" s="2249" t="s">
        <v>3538</v>
      </c>
      <c r="B1096" s="2077" t="s">
        <v>3194</v>
      </c>
      <c r="C1096" s="2020">
        <v>0.54591512721340962</v>
      </c>
      <c r="D1096" s="2021">
        <v>12738.83</v>
      </c>
      <c r="E1096" s="2078">
        <v>6954.3199999999988</v>
      </c>
      <c r="F1096" s="2020">
        <v>0.43836582412858283</v>
      </c>
      <c r="G1096" s="2021">
        <v>9118.4800000000014</v>
      </c>
      <c r="H1096" s="2078">
        <v>3997.23</v>
      </c>
      <c r="I1096" s="2020">
        <v>0.39595600246850837</v>
      </c>
      <c r="J1096" s="2021">
        <v>2754.7</v>
      </c>
      <c r="K1096" s="2078">
        <v>1090.74</v>
      </c>
      <c r="L1096" s="2020">
        <v>0.23518482104907781</v>
      </c>
      <c r="M1096" s="2021">
        <v>38091.169999999991</v>
      </c>
      <c r="N1096" s="2078">
        <v>8958.4649999999983</v>
      </c>
    </row>
    <row r="1097" spans="1:14">
      <c r="A1097" s="2249" t="s">
        <v>3538</v>
      </c>
      <c r="B1097" s="2077" t="s">
        <v>3195</v>
      </c>
      <c r="C1097" s="2020">
        <v>0.27534363444391552</v>
      </c>
      <c r="D1097" s="2021">
        <v>27873.37</v>
      </c>
      <c r="E1097" s="2078">
        <v>7674.7549999999983</v>
      </c>
      <c r="F1097" s="2020">
        <v>0.29427876979210471</v>
      </c>
      <c r="G1097" s="2021">
        <v>40759.94</v>
      </c>
      <c r="H1097" s="2078">
        <v>11994.785</v>
      </c>
      <c r="I1097" s="2020">
        <v>0.27632136058497309</v>
      </c>
      <c r="J1097" s="2021">
        <v>50608.820000000007</v>
      </c>
      <c r="K1097" s="2078">
        <v>13984.298000000001</v>
      </c>
      <c r="L1097" s="2020">
        <v>0.26568764021430918</v>
      </c>
      <c r="M1097" s="2021">
        <v>68907.910000000018</v>
      </c>
      <c r="N1097" s="2078">
        <v>18307.98000000001</v>
      </c>
    </row>
    <row r="1098" spans="1:14">
      <c r="A1098" s="2249" t="s">
        <v>3538</v>
      </c>
      <c r="B1098" s="2077" t="s">
        <v>3206</v>
      </c>
      <c r="C1098" s="2020" t="s">
        <v>3269</v>
      </c>
      <c r="D1098" s="2021" t="s">
        <v>3269</v>
      </c>
      <c r="E1098" s="2078" t="s">
        <v>3269</v>
      </c>
      <c r="F1098" s="2020">
        <v>0.17266666666666669</v>
      </c>
      <c r="G1098" s="2021">
        <v>3000</v>
      </c>
      <c r="H1098" s="2078">
        <v>518</v>
      </c>
      <c r="I1098" s="2020" t="s">
        <v>3269</v>
      </c>
      <c r="J1098" s="2021" t="s">
        <v>3269</v>
      </c>
      <c r="K1098" s="2078" t="s">
        <v>3269</v>
      </c>
      <c r="L1098" s="2020" t="s">
        <v>3269</v>
      </c>
      <c r="M1098" s="2021" t="s">
        <v>3269</v>
      </c>
      <c r="N1098" s="2078" t="s">
        <v>3269</v>
      </c>
    </row>
    <row r="1099" spans="1:14">
      <c r="A1099" s="2249" t="s">
        <v>3538</v>
      </c>
      <c r="B1099" s="2077" t="s">
        <v>3204</v>
      </c>
      <c r="C1099" s="2020">
        <v>0.159636927472604</v>
      </c>
      <c r="D1099" s="2021">
        <v>2869.95</v>
      </c>
      <c r="E1099" s="2078">
        <v>458.14999999999992</v>
      </c>
      <c r="F1099" s="2020">
        <v>0.29792154238216978</v>
      </c>
      <c r="G1099" s="2021">
        <v>24415.22</v>
      </c>
      <c r="H1099" s="2078">
        <v>7273.82</v>
      </c>
      <c r="I1099" s="2020">
        <v>0.27125966093330961</v>
      </c>
      <c r="J1099" s="2021">
        <v>7133.11</v>
      </c>
      <c r="K1099" s="2078">
        <v>1934.925</v>
      </c>
      <c r="L1099" s="2020">
        <v>0.31436858492835812</v>
      </c>
      <c r="M1099" s="2021">
        <v>12759.99</v>
      </c>
      <c r="N1099" s="2078">
        <v>4011.3399999999988</v>
      </c>
    </row>
    <row r="1100" spans="1:14">
      <c r="A1100" s="2249" t="s">
        <v>3538</v>
      </c>
      <c r="B1100" s="2077" t="s">
        <v>3211</v>
      </c>
      <c r="C1100" s="2020">
        <v>0.24212830599207941</v>
      </c>
      <c r="D1100" s="2021">
        <v>22612.35</v>
      </c>
      <c r="E1100" s="2078">
        <v>5475.0899999999974</v>
      </c>
      <c r="F1100" s="2020" t="s">
        <v>3269</v>
      </c>
      <c r="G1100" s="2021" t="s">
        <v>3269</v>
      </c>
      <c r="H1100" s="2078" t="s">
        <v>3269</v>
      </c>
      <c r="I1100" s="2020" t="s">
        <v>3269</v>
      </c>
      <c r="J1100" s="2021" t="s">
        <v>3269</v>
      </c>
      <c r="K1100" s="2078" t="s">
        <v>3269</v>
      </c>
      <c r="L1100" s="2020" t="s">
        <v>3269</v>
      </c>
      <c r="M1100" s="2021" t="s">
        <v>3269</v>
      </c>
      <c r="N1100" s="2078" t="s">
        <v>3269</v>
      </c>
    </row>
    <row r="1101" spans="1:14">
      <c r="A1101" s="2248" t="s">
        <v>3539</v>
      </c>
      <c r="B1101" s="2073" t="s">
        <v>5191</v>
      </c>
      <c r="C1101" s="2074">
        <v>0.3592228404944402</v>
      </c>
      <c r="D1101" s="2075">
        <v>47276.91</v>
      </c>
      <c r="E1101" s="2076">
        <v>16982.945899999999</v>
      </c>
      <c r="F1101" s="2074">
        <v>0.38024885402606268</v>
      </c>
      <c r="G1101" s="2075">
        <v>53170.93</v>
      </c>
      <c r="H1101" s="2076">
        <v>20218.1852</v>
      </c>
      <c r="I1101" s="2074">
        <v>0.34254468104555219</v>
      </c>
      <c r="J1101" s="2075">
        <v>48572.61</v>
      </c>
      <c r="K1101" s="2076">
        <v>16638.289199999999</v>
      </c>
      <c r="L1101" s="2074">
        <v>0.34834183468866808</v>
      </c>
      <c r="M1101" s="2075">
        <v>45882.879999999997</v>
      </c>
      <c r="N1101" s="2076">
        <v>15982.926600000001</v>
      </c>
    </row>
    <row r="1102" spans="1:14">
      <c r="A1102" s="2249" t="s">
        <v>3539</v>
      </c>
      <c r="B1102" s="2077" t="s">
        <v>3481</v>
      </c>
      <c r="C1102" s="2020">
        <v>-0.4844067141295364</v>
      </c>
      <c r="D1102" s="2021">
        <v>750.06</v>
      </c>
      <c r="E1102" s="2078">
        <v>-363.33410000000009</v>
      </c>
      <c r="F1102" s="2020" t="s">
        <v>3269</v>
      </c>
      <c r="G1102" s="2021" t="s">
        <v>3269</v>
      </c>
      <c r="H1102" s="2078" t="s">
        <v>3269</v>
      </c>
      <c r="I1102" s="2020" t="s">
        <v>3269</v>
      </c>
      <c r="J1102" s="2021" t="s">
        <v>3269</v>
      </c>
      <c r="K1102" s="2078" t="s">
        <v>3269</v>
      </c>
      <c r="L1102" s="2020" t="s">
        <v>3269</v>
      </c>
      <c r="M1102" s="2021" t="s">
        <v>3269</v>
      </c>
      <c r="N1102" s="2078" t="s">
        <v>3269</v>
      </c>
    </row>
    <row r="1103" spans="1:14">
      <c r="A1103" s="2249" t="s">
        <v>3539</v>
      </c>
      <c r="B1103" s="2077" t="s">
        <v>3197</v>
      </c>
      <c r="C1103" s="2020" t="s">
        <v>3269</v>
      </c>
      <c r="D1103" s="2021" t="s">
        <v>3269</v>
      </c>
      <c r="E1103" s="2078" t="s">
        <v>3269</v>
      </c>
      <c r="F1103" s="2020">
        <v>0.46224658667769958</v>
      </c>
      <c r="G1103" s="2021">
        <v>580.08000000000004</v>
      </c>
      <c r="H1103" s="2078">
        <v>268.14</v>
      </c>
      <c r="I1103" s="2020" t="s">
        <v>3269</v>
      </c>
      <c r="J1103" s="2021" t="s">
        <v>3269</v>
      </c>
      <c r="K1103" s="2078" t="s">
        <v>3269</v>
      </c>
      <c r="L1103" s="2020">
        <v>0.45897588168809028</v>
      </c>
      <c r="M1103" s="2021">
        <v>522.01</v>
      </c>
      <c r="N1103" s="2078">
        <v>239.59</v>
      </c>
    </row>
    <row r="1104" spans="1:14">
      <c r="A1104" s="2249" t="s">
        <v>3539</v>
      </c>
      <c r="B1104" s="2077" t="s">
        <v>3502</v>
      </c>
      <c r="C1104" s="2020">
        <v>0.22168030528743141</v>
      </c>
      <c r="D1104" s="2021">
        <v>490.03</v>
      </c>
      <c r="E1104" s="2078">
        <v>108.63</v>
      </c>
      <c r="F1104" s="2020">
        <v>0.223682599289767</v>
      </c>
      <c r="G1104" s="2021">
        <v>489.98</v>
      </c>
      <c r="H1104" s="2078">
        <v>109.6</v>
      </c>
      <c r="I1104" s="2020">
        <v>0.24522396995591361</v>
      </c>
      <c r="J1104" s="2021">
        <v>1469.84</v>
      </c>
      <c r="K1104" s="2078">
        <v>360.44</v>
      </c>
      <c r="L1104" s="2020">
        <v>0.13288097546043559</v>
      </c>
      <c r="M1104" s="2021">
        <v>980.05</v>
      </c>
      <c r="N1104" s="2078">
        <v>130.2299999999999</v>
      </c>
    </row>
    <row r="1105" spans="1:14">
      <c r="A1105" s="2249" t="s">
        <v>3539</v>
      </c>
      <c r="B1105" s="2077" t="s">
        <v>3193</v>
      </c>
      <c r="C1105" s="2020">
        <v>0.43348740553481618</v>
      </c>
      <c r="D1105" s="2021">
        <v>7468.3599999999988</v>
      </c>
      <c r="E1105" s="2078">
        <v>3237.4399999999991</v>
      </c>
      <c r="F1105" s="2020">
        <v>0.39794219852841201</v>
      </c>
      <c r="G1105" s="2021">
        <v>10074.83</v>
      </c>
      <c r="H1105" s="2078">
        <v>4009.2</v>
      </c>
      <c r="I1105" s="2020">
        <v>0.36568356047700168</v>
      </c>
      <c r="J1105" s="2021">
        <v>5823.0399999999991</v>
      </c>
      <c r="K1105" s="2078">
        <v>2129.39</v>
      </c>
      <c r="L1105" s="2020">
        <v>0.33273806687987673</v>
      </c>
      <c r="M1105" s="2021">
        <v>6506.89</v>
      </c>
      <c r="N1105" s="2078">
        <v>2165.0900000000011</v>
      </c>
    </row>
    <row r="1106" spans="1:14">
      <c r="A1106" s="2249" t="s">
        <v>3539</v>
      </c>
      <c r="B1106" s="2077" t="s">
        <v>3194</v>
      </c>
      <c r="C1106" s="2020">
        <v>0.49705917427910418</v>
      </c>
      <c r="D1106" s="2021">
        <v>8385.4</v>
      </c>
      <c r="E1106" s="2078">
        <v>4168.0400000000009</v>
      </c>
      <c r="F1106" s="2020">
        <v>0.44412981444662131</v>
      </c>
      <c r="G1106" s="2021">
        <v>10285.450000000001</v>
      </c>
      <c r="H1106" s="2078">
        <v>4568.0750000000007</v>
      </c>
      <c r="I1106" s="2020">
        <v>0.37273940215737922</v>
      </c>
      <c r="J1106" s="2021">
        <v>11504.7</v>
      </c>
      <c r="K1106" s="2078">
        <v>4288.2550000000001</v>
      </c>
      <c r="L1106" s="2020">
        <v>0.47399309094606429</v>
      </c>
      <c r="M1106" s="2021">
        <v>4032.389999999999</v>
      </c>
      <c r="N1106" s="2078">
        <v>1911.325</v>
      </c>
    </row>
    <row r="1107" spans="1:14">
      <c r="A1107" s="2249" t="s">
        <v>3539</v>
      </c>
      <c r="B1107" s="2077" t="s">
        <v>3195</v>
      </c>
      <c r="C1107" s="2020">
        <v>0.3394591468075136</v>
      </c>
      <c r="D1107" s="2021">
        <v>27593.07</v>
      </c>
      <c r="E1107" s="2078">
        <v>9366.7199999999993</v>
      </c>
      <c r="F1107" s="2020">
        <v>0.34909621846205208</v>
      </c>
      <c r="G1107" s="2021">
        <v>30008.69</v>
      </c>
      <c r="H1107" s="2078">
        <v>10475.9202</v>
      </c>
      <c r="I1107" s="2020">
        <v>0.33201890472397938</v>
      </c>
      <c r="J1107" s="2021">
        <v>28615.07</v>
      </c>
      <c r="K1107" s="2078">
        <v>9500.7441999999992</v>
      </c>
      <c r="L1107" s="2020">
        <v>0.34004507483594948</v>
      </c>
      <c r="M1107" s="2021">
        <v>31223.63</v>
      </c>
      <c r="N1107" s="2078">
        <v>10617.4416</v>
      </c>
    </row>
    <row r="1108" spans="1:14">
      <c r="A1108" s="2249" t="s">
        <v>3539</v>
      </c>
      <c r="B1108" s="2077" t="s">
        <v>3206</v>
      </c>
      <c r="C1108" s="2020" t="s">
        <v>3269</v>
      </c>
      <c r="D1108" s="2021" t="s">
        <v>3269</v>
      </c>
      <c r="E1108" s="2078" t="s">
        <v>3269</v>
      </c>
      <c r="F1108" s="2020">
        <v>0.46638082009783188</v>
      </c>
      <c r="G1108" s="2021">
        <v>1655.9</v>
      </c>
      <c r="H1108" s="2078">
        <v>772.27999999999986</v>
      </c>
      <c r="I1108" s="2020">
        <v>0.45273045465909489</v>
      </c>
      <c r="J1108" s="2021">
        <v>559.98</v>
      </c>
      <c r="K1108" s="2078">
        <v>253.52</v>
      </c>
      <c r="L1108" s="2020">
        <v>0.41272650906036251</v>
      </c>
      <c r="M1108" s="2021">
        <v>1999.92</v>
      </c>
      <c r="N1108" s="2078">
        <v>825.42000000000007</v>
      </c>
    </row>
    <row r="1109" spans="1:14">
      <c r="A1109" s="2249" t="s">
        <v>3539</v>
      </c>
      <c r="B1109" s="2077" t="s">
        <v>3209</v>
      </c>
      <c r="C1109" s="2020" t="s">
        <v>3269</v>
      </c>
      <c r="D1109" s="2021" t="s">
        <v>3269</v>
      </c>
      <c r="E1109" s="2078" t="s">
        <v>3269</v>
      </c>
      <c r="F1109" s="2020">
        <v>0.19697368421052641</v>
      </c>
      <c r="G1109" s="2021">
        <v>76</v>
      </c>
      <c r="H1109" s="2078">
        <v>14.97000000000001</v>
      </c>
      <c r="I1109" s="2020">
        <v>0.17657255241841399</v>
      </c>
      <c r="J1109" s="2021">
        <v>599.98</v>
      </c>
      <c r="K1109" s="2078">
        <v>105.94</v>
      </c>
      <c r="L1109" s="2020">
        <v>0.1518309357756597</v>
      </c>
      <c r="M1109" s="2021">
        <v>617.99</v>
      </c>
      <c r="N1109" s="2078">
        <v>93.829999999999927</v>
      </c>
    </row>
    <row r="1110" spans="1:14">
      <c r="A1110" s="2249" t="s">
        <v>3539</v>
      </c>
      <c r="B1110" s="2077" t="s">
        <v>3204</v>
      </c>
      <c r="C1110" s="2020">
        <v>0.17971111857574729</v>
      </c>
      <c r="D1110" s="2021">
        <v>2589.9899999999998</v>
      </c>
      <c r="E1110" s="2078">
        <v>465.44999999999982</v>
      </c>
      <c r="F1110" s="2020" t="s">
        <v>3269</v>
      </c>
      <c r="G1110" s="2021" t="s">
        <v>3269</v>
      </c>
      <c r="H1110" s="2078" t="s">
        <v>3269</v>
      </c>
      <c r="I1110" s="2020" t="s">
        <v>3269</v>
      </c>
      <c r="J1110" s="2021" t="s">
        <v>3269</v>
      </c>
      <c r="K1110" s="2078" t="s">
        <v>3269</v>
      </c>
      <c r="L1110" s="2020" t="s">
        <v>3269</v>
      </c>
      <c r="M1110" s="2021" t="s">
        <v>3269</v>
      </c>
      <c r="N1110" s="2078" t="s">
        <v>3269</v>
      </c>
    </row>
    <row r="1111" spans="1:14">
      <c r="A1111" s="2249" t="s">
        <v>3539</v>
      </c>
      <c r="B1111" s="2077" t="s">
        <v>3203</v>
      </c>
      <c r="C1111" s="2020" t="s">
        <v>3269</v>
      </c>
      <c r="D1111" s="2021" t="s">
        <v>3269</v>
      </c>
      <c r="E1111" s="2078" t="s">
        <v>3269</v>
      </c>
      <c r="F1111" s="2020" t="s">
        <v>3269</v>
      </c>
      <c r="G1111" s="2021">
        <v>0</v>
      </c>
      <c r="H1111" s="2078">
        <v>0</v>
      </c>
      <c r="I1111" s="2020" t="s">
        <v>3269</v>
      </c>
      <c r="J1111" s="2021" t="s">
        <v>3269</v>
      </c>
      <c r="K1111" s="2078" t="s">
        <v>3269</v>
      </c>
      <c r="L1111" s="2020" t="s">
        <v>3269</v>
      </c>
      <c r="M1111" s="2021" t="s">
        <v>3269</v>
      </c>
      <c r="N1111" s="2078" t="s">
        <v>3269</v>
      </c>
    </row>
    <row r="1112" spans="1:14">
      <c r="A1112" s="2248" t="s">
        <v>3540</v>
      </c>
      <c r="B1112" s="2073" t="s">
        <v>5191</v>
      </c>
      <c r="C1112" s="2074">
        <v>0.2160368098337172</v>
      </c>
      <c r="D1112" s="2075">
        <v>151939.29</v>
      </c>
      <c r="E1112" s="2076">
        <v>32824.479500000009</v>
      </c>
      <c r="F1112" s="2074">
        <v>0.29740593893192718</v>
      </c>
      <c r="G1112" s="2075">
        <v>149396.56</v>
      </c>
      <c r="H1112" s="2076">
        <v>44431.424200000009</v>
      </c>
      <c r="I1112" s="2074">
        <v>0.2417387849558772</v>
      </c>
      <c r="J1112" s="2075">
        <v>136609.35999999999</v>
      </c>
      <c r="K1112" s="2076">
        <v>33023.78070000001</v>
      </c>
      <c r="L1112" s="2074">
        <v>0.16326715893802479</v>
      </c>
      <c r="M1112" s="2075">
        <v>115588.01</v>
      </c>
      <c r="N1112" s="2076">
        <v>18871.725999999999</v>
      </c>
    </row>
    <row r="1113" spans="1:14">
      <c r="A1113" s="2249" t="s">
        <v>3540</v>
      </c>
      <c r="B1113" s="2077" t="s">
        <v>3480</v>
      </c>
      <c r="C1113" s="2020">
        <v>0.44410546123288441</v>
      </c>
      <c r="D1113" s="2021">
        <v>2343.61</v>
      </c>
      <c r="E1113" s="2078">
        <v>1040.81</v>
      </c>
      <c r="F1113" s="2020">
        <v>0.52552784316130863</v>
      </c>
      <c r="G1113" s="2021">
        <v>1304.27</v>
      </c>
      <c r="H1113" s="2078">
        <v>685.43020000000001</v>
      </c>
      <c r="I1113" s="2020" t="s">
        <v>3269</v>
      </c>
      <c r="J1113" s="2021" t="s">
        <v>3269</v>
      </c>
      <c r="K1113" s="2078" t="s">
        <v>3269</v>
      </c>
      <c r="L1113" s="2020" t="s">
        <v>3269</v>
      </c>
      <c r="M1113" s="2021" t="s">
        <v>3269</v>
      </c>
      <c r="N1113" s="2078" t="s">
        <v>3269</v>
      </c>
    </row>
    <row r="1114" spans="1:14">
      <c r="A1114" s="2249" t="s">
        <v>3540</v>
      </c>
      <c r="B1114" s="2077" t="s">
        <v>3481</v>
      </c>
      <c r="C1114" s="2020">
        <v>-0.48452546666666663</v>
      </c>
      <c r="D1114" s="2021">
        <v>3750</v>
      </c>
      <c r="E1114" s="2078">
        <v>-1816.9704999999999</v>
      </c>
      <c r="F1114" s="2020">
        <v>-0.50170826666666657</v>
      </c>
      <c r="G1114" s="2021">
        <v>3750</v>
      </c>
      <c r="H1114" s="2078">
        <v>-1881.405999999999</v>
      </c>
      <c r="I1114" s="2020">
        <v>-0.59679800853485043</v>
      </c>
      <c r="J1114" s="2021">
        <v>2249.6</v>
      </c>
      <c r="K1114" s="2078">
        <v>-1342.5568000000001</v>
      </c>
      <c r="L1114" s="2020">
        <v>-0.64230684082355538</v>
      </c>
      <c r="M1114" s="2021">
        <v>3749.110000000001</v>
      </c>
      <c r="N1114" s="2078">
        <v>-2408.0790000000002</v>
      </c>
    </row>
    <row r="1115" spans="1:14">
      <c r="A1115" s="2249" t="s">
        <v>3540</v>
      </c>
      <c r="B1115" s="2077" t="s">
        <v>3197</v>
      </c>
      <c r="C1115" s="2020" t="s">
        <v>3269</v>
      </c>
      <c r="D1115" s="2021" t="s">
        <v>3269</v>
      </c>
      <c r="E1115" s="2078" t="s">
        <v>3269</v>
      </c>
      <c r="F1115" s="2020">
        <v>0.46008258774948368</v>
      </c>
      <c r="G1115" s="2021">
        <v>116.24</v>
      </c>
      <c r="H1115" s="2078">
        <v>53.47999999999999</v>
      </c>
      <c r="I1115" s="2020" t="s">
        <v>3269</v>
      </c>
      <c r="J1115" s="2021" t="s">
        <v>3269</v>
      </c>
      <c r="K1115" s="2078" t="s">
        <v>3269</v>
      </c>
      <c r="L1115" s="2020" t="s">
        <v>3269</v>
      </c>
      <c r="M1115" s="2021" t="s">
        <v>3269</v>
      </c>
      <c r="N1115" s="2078" t="s">
        <v>3269</v>
      </c>
    </row>
    <row r="1116" spans="1:14">
      <c r="A1116" s="2249" t="s">
        <v>3540</v>
      </c>
      <c r="B1116" s="2077" t="s">
        <v>3502</v>
      </c>
      <c r="C1116" s="2020">
        <v>0.22728979591836729</v>
      </c>
      <c r="D1116" s="2021">
        <v>36750</v>
      </c>
      <c r="E1116" s="2078">
        <v>8352.9</v>
      </c>
      <c r="F1116" s="2020">
        <v>0.36769595571137759</v>
      </c>
      <c r="G1116" s="2021">
        <v>43091.88</v>
      </c>
      <c r="H1116" s="2078">
        <v>15844.71</v>
      </c>
      <c r="I1116" s="2020">
        <v>0.28626399087039162</v>
      </c>
      <c r="J1116" s="2021">
        <v>28680.31</v>
      </c>
      <c r="K1116" s="2078">
        <v>8210.1400000000012</v>
      </c>
      <c r="L1116" s="2020">
        <v>0.1092703968357618</v>
      </c>
      <c r="M1116" s="2021">
        <v>66998.75</v>
      </c>
      <c r="N1116" s="2078">
        <v>7320.9799999999977</v>
      </c>
    </row>
    <row r="1117" spans="1:14">
      <c r="A1117" s="2249" t="s">
        <v>3540</v>
      </c>
      <c r="B1117" s="2077" t="s">
        <v>3193</v>
      </c>
      <c r="C1117" s="2020">
        <v>0.26672069582343721</v>
      </c>
      <c r="D1117" s="2021">
        <v>14054.14</v>
      </c>
      <c r="E1117" s="2078">
        <v>3748.5300000000011</v>
      </c>
      <c r="F1117" s="2020">
        <v>0.25204179782298192</v>
      </c>
      <c r="G1117" s="2021">
        <v>15563.49</v>
      </c>
      <c r="H1117" s="2078">
        <v>3922.650000000001</v>
      </c>
      <c r="I1117" s="2020">
        <v>0.1810612898840917</v>
      </c>
      <c r="J1117" s="2021">
        <v>26189.64</v>
      </c>
      <c r="K1117" s="2078">
        <v>4741.9300000000039</v>
      </c>
      <c r="L1117" s="2020">
        <v>0.29897699391819799</v>
      </c>
      <c r="M1117" s="2021">
        <v>15577.62</v>
      </c>
      <c r="N1117" s="2078">
        <v>4657.3500000000004</v>
      </c>
    </row>
    <row r="1118" spans="1:14">
      <c r="A1118" s="2249" t="s">
        <v>3540</v>
      </c>
      <c r="B1118" s="2077" t="s">
        <v>3194</v>
      </c>
      <c r="C1118" s="2020">
        <v>0.31187234251371859</v>
      </c>
      <c r="D1118" s="2021">
        <v>10392.81</v>
      </c>
      <c r="E1118" s="2078">
        <v>3241.23</v>
      </c>
      <c r="F1118" s="2020">
        <v>0.28665559437974669</v>
      </c>
      <c r="G1118" s="2021">
        <v>10145.450000000001</v>
      </c>
      <c r="H1118" s="2078">
        <v>2908.2500000000032</v>
      </c>
      <c r="I1118" s="2020">
        <v>0.25335811534369967</v>
      </c>
      <c r="J1118" s="2021">
        <v>34000.47</v>
      </c>
      <c r="K1118" s="2078">
        <v>8614.2950000000001</v>
      </c>
      <c r="L1118" s="2020">
        <v>0.2626495465736588</v>
      </c>
      <c r="M1118" s="2021">
        <v>7964.91</v>
      </c>
      <c r="N1118" s="2078">
        <v>2091.98</v>
      </c>
    </row>
    <row r="1119" spans="1:14">
      <c r="A1119" s="2249" t="s">
        <v>3540</v>
      </c>
      <c r="B1119" s="2077" t="s">
        <v>3195</v>
      </c>
      <c r="C1119" s="2020">
        <v>0.28633723310578008</v>
      </c>
      <c r="D1119" s="2021">
        <v>15876.14</v>
      </c>
      <c r="E1119" s="2078">
        <v>4545.93</v>
      </c>
      <c r="F1119" s="2020">
        <v>0.33390812197667458</v>
      </c>
      <c r="G1119" s="2021">
        <v>66621.590000000011</v>
      </c>
      <c r="H1119" s="2078">
        <v>22245.490000000009</v>
      </c>
      <c r="I1119" s="2020">
        <v>0.29645549962156609</v>
      </c>
      <c r="J1119" s="2021">
        <v>34391.730000000003</v>
      </c>
      <c r="K1119" s="2078">
        <v>10195.6175</v>
      </c>
      <c r="L1119" s="2020">
        <v>0.33778275735039631</v>
      </c>
      <c r="M1119" s="2021">
        <v>20657.73</v>
      </c>
      <c r="N1119" s="2078">
        <v>6977.8250000000016</v>
      </c>
    </row>
    <row r="1120" spans="1:14">
      <c r="A1120" s="2249" t="s">
        <v>3540</v>
      </c>
      <c r="B1120" s="2077" t="s">
        <v>3206</v>
      </c>
      <c r="C1120" s="2020" t="s">
        <v>3269</v>
      </c>
      <c r="D1120" s="2021" t="s">
        <v>3269</v>
      </c>
      <c r="E1120" s="2078" t="s">
        <v>3269</v>
      </c>
      <c r="F1120" s="2020" t="s">
        <v>3269</v>
      </c>
      <c r="G1120" s="2021" t="s">
        <v>3269</v>
      </c>
      <c r="H1120" s="2078" t="s">
        <v>3269</v>
      </c>
      <c r="I1120" s="2020" t="s">
        <v>3269</v>
      </c>
      <c r="J1120" s="2021" t="s">
        <v>3269</v>
      </c>
      <c r="K1120" s="2078" t="s">
        <v>3269</v>
      </c>
      <c r="L1120" s="2020">
        <v>0.41282339707536558</v>
      </c>
      <c r="M1120" s="2021">
        <v>480.05999999999989</v>
      </c>
      <c r="N1120" s="2078">
        <v>198.18</v>
      </c>
    </row>
    <row r="1121" spans="1:14">
      <c r="A1121" s="2249" t="s">
        <v>3540</v>
      </c>
      <c r="B1121" s="2077" t="s">
        <v>3209</v>
      </c>
      <c r="C1121" s="2020">
        <v>0.190489977912527</v>
      </c>
      <c r="D1121" s="2021">
        <v>1208.83</v>
      </c>
      <c r="E1121" s="2078">
        <v>230.27</v>
      </c>
      <c r="F1121" s="2020">
        <v>0.22342613551493151</v>
      </c>
      <c r="G1121" s="2021">
        <v>870.31</v>
      </c>
      <c r="H1121" s="2078">
        <v>194.45</v>
      </c>
      <c r="I1121" s="2020" t="s">
        <v>3269</v>
      </c>
      <c r="J1121" s="2021" t="s">
        <v>3269</v>
      </c>
      <c r="K1121" s="2078" t="s">
        <v>3269</v>
      </c>
      <c r="L1121" s="2020" t="s">
        <v>3269</v>
      </c>
      <c r="M1121" s="2021" t="s">
        <v>3269</v>
      </c>
      <c r="N1121" s="2078" t="s">
        <v>3269</v>
      </c>
    </row>
    <row r="1122" spans="1:14">
      <c r="A1122" s="2249" t="s">
        <v>3540</v>
      </c>
      <c r="B1122" s="2077" t="s">
        <v>3207</v>
      </c>
      <c r="C1122" s="2020">
        <v>0.1945774913919843</v>
      </c>
      <c r="D1122" s="2021">
        <v>62340.15</v>
      </c>
      <c r="E1122" s="2078">
        <v>12129.990000000011</v>
      </c>
      <c r="F1122" s="2020">
        <v>0</v>
      </c>
      <c r="G1122" s="2021">
        <v>6800</v>
      </c>
      <c r="H1122" s="2078">
        <v>0</v>
      </c>
      <c r="I1122" s="2020">
        <v>0.18149512128300771</v>
      </c>
      <c r="J1122" s="2021">
        <v>7592.16</v>
      </c>
      <c r="K1122" s="2078">
        <v>1377.94</v>
      </c>
      <c r="L1122" s="2020" t="s">
        <v>3269</v>
      </c>
      <c r="M1122" s="2021" t="s">
        <v>3269</v>
      </c>
      <c r="N1122" s="2078" t="s">
        <v>3269</v>
      </c>
    </row>
    <row r="1123" spans="1:14">
      <c r="A1123" s="2249" t="s">
        <v>3540</v>
      </c>
      <c r="B1123" s="2077" t="s">
        <v>3204</v>
      </c>
      <c r="C1123" s="2020">
        <v>0.25878463361544979</v>
      </c>
      <c r="D1123" s="2021">
        <v>5223.6100000000006</v>
      </c>
      <c r="E1123" s="2078">
        <v>1351.79</v>
      </c>
      <c r="F1123" s="2020">
        <v>0.40444530719207999</v>
      </c>
      <c r="G1123" s="2021">
        <v>1133.33</v>
      </c>
      <c r="H1123" s="2078">
        <v>458.37000000000012</v>
      </c>
      <c r="I1123" s="2020">
        <v>0.34985950448587211</v>
      </c>
      <c r="J1123" s="2021">
        <v>3505.45</v>
      </c>
      <c r="K1123" s="2078">
        <v>1226.415</v>
      </c>
      <c r="L1123" s="2020">
        <v>0.2095351310767691</v>
      </c>
      <c r="M1123" s="2021">
        <v>159.83000000000001</v>
      </c>
      <c r="N1123" s="2078">
        <v>33.490000000000009</v>
      </c>
    </row>
    <row r="1124" spans="1:14">
      <c r="A1124" s="2248" t="s">
        <v>3521</v>
      </c>
      <c r="B1124" s="2073" t="s">
        <v>5191</v>
      </c>
      <c r="C1124" s="2074">
        <v>7.2581292646469758E-2</v>
      </c>
      <c r="D1124" s="2075">
        <v>289053.82000000012</v>
      </c>
      <c r="E1124" s="2076">
        <v>20979.8999</v>
      </c>
      <c r="F1124" s="2074">
        <v>-2.253423351992688E-2</v>
      </c>
      <c r="G1124" s="2075">
        <v>1249468.3600000001</v>
      </c>
      <c r="H1124" s="2076">
        <v>-28155.811800000069</v>
      </c>
      <c r="I1124" s="2074">
        <v>7.0647686022191014E-2</v>
      </c>
      <c r="J1124" s="2075">
        <v>186859.83</v>
      </c>
      <c r="K1124" s="2076">
        <v>13201.21459999999</v>
      </c>
      <c r="L1124" s="2074">
        <v>0.16470944815853389</v>
      </c>
      <c r="M1124" s="2075">
        <v>605798.25999999989</v>
      </c>
      <c r="N1124" s="2076">
        <v>99780.697100000005</v>
      </c>
    </row>
    <row r="1125" spans="1:14">
      <c r="A1125" s="2249" t="s">
        <v>3521</v>
      </c>
      <c r="B1125" s="2077" t="s">
        <v>3481</v>
      </c>
      <c r="C1125" s="2020">
        <v>0.47387628804485599</v>
      </c>
      <c r="D1125" s="2021">
        <v>11400.03</v>
      </c>
      <c r="E1125" s="2078">
        <v>5402.2039000000004</v>
      </c>
      <c r="F1125" s="2020">
        <v>8.9493298091317381</v>
      </c>
      <c r="G1125" s="2021">
        <v>-8550.4</v>
      </c>
      <c r="H1125" s="2078">
        <v>-76520.349600000016</v>
      </c>
      <c r="I1125" s="2020" t="s">
        <v>3269</v>
      </c>
      <c r="J1125" s="2021" t="s">
        <v>3269</v>
      </c>
      <c r="K1125" s="2078" t="s">
        <v>3269</v>
      </c>
      <c r="L1125" s="2020">
        <v>0.37918537112710088</v>
      </c>
      <c r="M1125" s="2021">
        <v>26400.12</v>
      </c>
      <c r="N1125" s="2078">
        <v>10010.5393</v>
      </c>
    </row>
    <row r="1126" spans="1:14">
      <c r="A1126" s="2249" t="s">
        <v>3521</v>
      </c>
      <c r="B1126" s="2077" t="s">
        <v>3482</v>
      </c>
      <c r="C1126" s="2020" t="s">
        <v>3269</v>
      </c>
      <c r="D1126" s="2021">
        <v>0</v>
      </c>
      <c r="E1126" s="2078">
        <v>0</v>
      </c>
      <c r="F1126" s="2020" t="s">
        <v>3269</v>
      </c>
      <c r="G1126" s="2021" t="s">
        <v>3269</v>
      </c>
      <c r="H1126" s="2078" t="s">
        <v>3269</v>
      </c>
      <c r="I1126" s="2020" t="s">
        <v>3269</v>
      </c>
      <c r="J1126" s="2021" t="s">
        <v>3269</v>
      </c>
      <c r="K1126" s="2078" t="s">
        <v>3269</v>
      </c>
      <c r="L1126" s="2020" t="s">
        <v>3269</v>
      </c>
      <c r="M1126" s="2021" t="s">
        <v>3269</v>
      </c>
      <c r="N1126" s="2078" t="s">
        <v>3269</v>
      </c>
    </row>
    <row r="1127" spans="1:14">
      <c r="A1127" s="2249" t="s">
        <v>3521</v>
      </c>
      <c r="B1127" s="2077" t="s">
        <v>3499</v>
      </c>
      <c r="C1127" s="2020" t="s">
        <v>3269</v>
      </c>
      <c r="D1127" s="2021" t="s">
        <v>3269</v>
      </c>
      <c r="E1127" s="2078" t="s">
        <v>3269</v>
      </c>
      <c r="F1127" s="2020" t="s">
        <v>3269</v>
      </c>
      <c r="G1127" s="2021" t="s">
        <v>3269</v>
      </c>
      <c r="H1127" s="2078" t="s">
        <v>3269</v>
      </c>
      <c r="I1127" s="2020" t="s">
        <v>3269</v>
      </c>
      <c r="J1127" s="2021">
        <v>0</v>
      </c>
      <c r="K1127" s="2078">
        <v>0</v>
      </c>
      <c r="L1127" s="2020" t="s">
        <v>3269</v>
      </c>
      <c r="M1127" s="2021" t="s">
        <v>3269</v>
      </c>
      <c r="N1127" s="2078" t="s">
        <v>3269</v>
      </c>
    </row>
    <row r="1128" spans="1:14">
      <c r="A1128" s="2249" t="s">
        <v>3521</v>
      </c>
      <c r="B1128" s="2077" t="s">
        <v>3197</v>
      </c>
      <c r="C1128" s="2020" t="s">
        <v>3269</v>
      </c>
      <c r="D1128" s="2021" t="s">
        <v>3269</v>
      </c>
      <c r="E1128" s="2078" t="s">
        <v>3269</v>
      </c>
      <c r="F1128" s="2020" t="s">
        <v>3269</v>
      </c>
      <c r="G1128" s="2021" t="s">
        <v>3269</v>
      </c>
      <c r="H1128" s="2078" t="s">
        <v>3269</v>
      </c>
      <c r="I1128" s="2020" t="s">
        <v>3269</v>
      </c>
      <c r="J1128" s="2021" t="s">
        <v>3269</v>
      </c>
      <c r="K1128" s="2078" t="s">
        <v>3269</v>
      </c>
      <c r="L1128" s="2020">
        <v>0.4523492798607347</v>
      </c>
      <c r="M1128" s="2021">
        <v>1217.82</v>
      </c>
      <c r="N1128" s="2078">
        <v>550.87999999999988</v>
      </c>
    </row>
    <row r="1129" spans="1:14">
      <c r="A1129" s="2249" t="s">
        <v>3521</v>
      </c>
      <c r="B1129" s="2077" t="s">
        <v>3193</v>
      </c>
      <c r="C1129" s="2020">
        <v>4.0333600814095316E-3</v>
      </c>
      <c r="D1129" s="2021">
        <v>140907.32999999999</v>
      </c>
      <c r="E1129" s="2078">
        <v>568.32999999999993</v>
      </c>
      <c r="F1129" s="2020">
        <v>0.51245385055379333</v>
      </c>
      <c r="G1129" s="2021">
        <v>192.31</v>
      </c>
      <c r="H1129" s="2078">
        <v>98.55</v>
      </c>
      <c r="I1129" s="2020">
        <v>0.42377199457129933</v>
      </c>
      <c r="J1129" s="2021">
        <v>839.98</v>
      </c>
      <c r="K1129" s="2078">
        <v>355.96</v>
      </c>
      <c r="L1129" s="2020">
        <v>0.21038464507432819</v>
      </c>
      <c r="M1129" s="2021">
        <v>26945.360000000001</v>
      </c>
      <c r="N1129" s="2078">
        <v>5668.8900000000012</v>
      </c>
    </row>
    <row r="1130" spans="1:14">
      <c r="A1130" s="2249" t="s">
        <v>3521</v>
      </c>
      <c r="B1130" s="2077" t="s">
        <v>3194</v>
      </c>
      <c r="C1130" s="2020">
        <v>0.21216678236347661</v>
      </c>
      <c r="D1130" s="2021">
        <v>13858.06</v>
      </c>
      <c r="E1130" s="2078">
        <v>2940.2200000000012</v>
      </c>
      <c r="F1130" s="2020">
        <v>0.42196222110848031</v>
      </c>
      <c r="G1130" s="2021">
        <v>578.63</v>
      </c>
      <c r="H1130" s="2078">
        <v>244.16</v>
      </c>
      <c r="I1130" s="2020">
        <v>0.1214542679459288</v>
      </c>
      <c r="J1130" s="2021">
        <v>90912.82</v>
      </c>
      <c r="K1130" s="2078">
        <v>11041.749999999991</v>
      </c>
      <c r="L1130" s="2020">
        <v>0.18144049304073731</v>
      </c>
      <c r="M1130" s="2021">
        <v>436965.10999999993</v>
      </c>
      <c r="N1130" s="2078">
        <v>79283.164999999994</v>
      </c>
    </row>
    <row r="1131" spans="1:14">
      <c r="A1131" s="2249" t="s">
        <v>3521</v>
      </c>
      <c r="B1131" s="2077" t="s">
        <v>3195</v>
      </c>
      <c r="C1131" s="2020">
        <v>9.8212247860660518E-2</v>
      </c>
      <c r="D1131" s="2021">
        <v>122888.4</v>
      </c>
      <c r="E1131" s="2078">
        <v>12069.146000000001</v>
      </c>
      <c r="F1131" s="2020">
        <v>0.32617056639386283</v>
      </c>
      <c r="G1131" s="2021">
        <v>8561.7100000000009</v>
      </c>
      <c r="H1131" s="2078">
        <v>2792.5778</v>
      </c>
      <c r="I1131" s="2020">
        <v>1.7873879386133669E-2</v>
      </c>
      <c r="J1131" s="2021">
        <v>93942.930000000008</v>
      </c>
      <c r="K1131" s="2078">
        <v>1679.124599999999</v>
      </c>
      <c r="L1131" s="2020">
        <v>0.26923563853374471</v>
      </c>
      <c r="M1131" s="2021">
        <v>45598.06</v>
      </c>
      <c r="N1131" s="2078">
        <v>12276.622799999999</v>
      </c>
    </row>
    <row r="1132" spans="1:14">
      <c r="A1132" s="2249" t="s">
        <v>3521</v>
      </c>
      <c r="B1132" s="2077" t="s">
        <v>3209</v>
      </c>
      <c r="C1132" s="2020" t="s">
        <v>3269</v>
      </c>
      <c r="D1132" s="2021" t="s">
        <v>3269</v>
      </c>
      <c r="E1132" s="2078" t="s">
        <v>3269</v>
      </c>
      <c r="F1132" s="2020">
        <v>0.12049713564423729</v>
      </c>
      <c r="G1132" s="2021">
        <v>205.98</v>
      </c>
      <c r="H1132" s="2078">
        <v>24.81999999999999</v>
      </c>
      <c r="I1132" s="2020">
        <v>0.10684649085130141</v>
      </c>
      <c r="J1132" s="2021">
        <v>1164.0999999999999</v>
      </c>
      <c r="K1132" s="2078">
        <v>124.3799999999999</v>
      </c>
      <c r="L1132" s="2020">
        <v>-0.1166330453887978</v>
      </c>
      <c r="M1132" s="2021">
        <v>68671.790000000008</v>
      </c>
      <c r="N1132" s="2078">
        <v>-8009.3999999999924</v>
      </c>
    </row>
    <row r="1133" spans="1:14">
      <c r="A1133" s="2249" t="s">
        <v>3521</v>
      </c>
      <c r="B1133" s="2077" t="s">
        <v>3207</v>
      </c>
      <c r="C1133" s="2020" t="s">
        <v>3269</v>
      </c>
      <c r="D1133" s="2021" t="s">
        <v>3269</v>
      </c>
      <c r="E1133" s="2078" t="s">
        <v>3269</v>
      </c>
      <c r="F1133" s="2020">
        <v>3.6207568637876483E-2</v>
      </c>
      <c r="G1133" s="2021">
        <v>1248480.1299999999</v>
      </c>
      <c r="H1133" s="2078">
        <v>45204.429999999949</v>
      </c>
      <c r="I1133" s="2020" t="s">
        <v>3269</v>
      </c>
      <c r="J1133" s="2021" t="s">
        <v>3269</v>
      </c>
      <c r="K1133" s="2078" t="s">
        <v>3269</v>
      </c>
      <c r="L1133" s="2020" t="s">
        <v>3269</v>
      </c>
      <c r="M1133" s="2021" t="s">
        <v>3269</v>
      </c>
      <c r="N1133" s="2078" t="s">
        <v>3269</v>
      </c>
    </row>
    <row r="1134" spans="1:14">
      <c r="A1134" s="2248" t="s">
        <v>3561</v>
      </c>
      <c r="B1134" s="2073" t="s">
        <v>5191</v>
      </c>
      <c r="C1134" s="2074">
        <v>0.35503435481005141</v>
      </c>
      <c r="D1134" s="2075">
        <v>21161.52</v>
      </c>
      <c r="E1134" s="2076">
        <v>7513.0665999999983</v>
      </c>
      <c r="F1134" s="2074">
        <v>0.36889149493241269</v>
      </c>
      <c r="G1134" s="2075">
        <v>30169.19000000001</v>
      </c>
      <c r="H1134" s="2076">
        <v>11129.1576</v>
      </c>
      <c r="I1134" s="2074">
        <v>0.33737087481881661</v>
      </c>
      <c r="J1134" s="2075">
        <v>21290.58</v>
      </c>
      <c r="K1134" s="2076">
        <v>7182.8216000000011</v>
      </c>
      <c r="L1134" s="2074">
        <v>0.36495172812098092</v>
      </c>
      <c r="M1134" s="2075">
        <v>29296.560000000001</v>
      </c>
      <c r="N1134" s="2076">
        <v>10691.8302</v>
      </c>
    </row>
    <row r="1135" spans="1:14">
      <c r="A1135" s="2249" t="s">
        <v>3561</v>
      </c>
      <c r="B1135" s="2077" t="s">
        <v>3197</v>
      </c>
      <c r="C1135" s="2020">
        <v>0.46457507326323061</v>
      </c>
      <c r="D1135" s="2021">
        <v>58.01</v>
      </c>
      <c r="E1135" s="2078">
        <v>26.95</v>
      </c>
      <c r="F1135" s="2020">
        <v>0.46008258774948368</v>
      </c>
      <c r="G1135" s="2021">
        <v>58.12</v>
      </c>
      <c r="H1135" s="2078">
        <v>26.739999999999991</v>
      </c>
      <c r="I1135" s="2020" t="s">
        <v>3269</v>
      </c>
      <c r="J1135" s="2021" t="s">
        <v>3269</v>
      </c>
      <c r="K1135" s="2078" t="s">
        <v>3269</v>
      </c>
      <c r="L1135" s="2020" t="s">
        <v>3269</v>
      </c>
      <c r="M1135" s="2021" t="s">
        <v>3269</v>
      </c>
      <c r="N1135" s="2078" t="s">
        <v>3269</v>
      </c>
    </row>
    <row r="1136" spans="1:14">
      <c r="A1136" s="2249" t="s">
        <v>3561</v>
      </c>
      <c r="B1136" s="2077" t="s">
        <v>3502</v>
      </c>
      <c r="C1136" s="2020">
        <v>0.51189305233627269</v>
      </c>
      <c r="D1136" s="2021">
        <v>1169.17</v>
      </c>
      <c r="E1136" s="2078">
        <v>598.49</v>
      </c>
      <c r="F1136" s="2020" t="s">
        <v>3269</v>
      </c>
      <c r="G1136" s="2021" t="s">
        <v>3269</v>
      </c>
      <c r="H1136" s="2078" t="s">
        <v>3269</v>
      </c>
      <c r="I1136" s="2020" t="s">
        <v>3269</v>
      </c>
      <c r="J1136" s="2021" t="s">
        <v>3269</v>
      </c>
      <c r="K1136" s="2078" t="s">
        <v>3269</v>
      </c>
      <c r="L1136" s="2020">
        <v>0.3679177153796519</v>
      </c>
      <c r="M1136" s="2021">
        <v>2340.17</v>
      </c>
      <c r="N1136" s="2078">
        <v>860.99</v>
      </c>
    </row>
    <row r="1137" spans="1:14">
      <c r="A1137" s="2249" t="s">
        <v>3561</v>
      </c>
      <c r="B1137" s="2077" t="s">
        <v>3193</v>
      </c>
      <c r="C1137" s="2020">
        <v>0.52190612590326146</v>
      </c>
      <c r="D1137" s="2021">
        <v>1536.1</v>
      </c>
      <c r="E1137" s="2078">
        <v>801.69999999999982</v>
      </c>
      <c r="F1137" s="2020">
        <v>0.39239006352987882</v>
      </c>
      <c r="G1137" s="2021">
        <v>4835.5200000000013</v>
      </c>
      <c r="H1137" s="2078">
        <v>1897.41</v>
      </c>
      <c r="I1137" s="2020">
        <v>0.44681851137299239</v>
      </c>
      <c r="J1137" s="2021">
        <v>4882.6200000000008</v>
      </c>
      <c r="K1137" s="2078">
        <v>2181.645</v>
      </c>
      <c r="L1137" s="2020">
        <v>0.36565788241733721</v>
      </c>
      <c r="M1137" s="2021">
        <v>2776.94</v>
      </c>
      <c r="N1137" s="2078">
        <v>1015.41</v>
      </c>
    </row>
    <row r="1138" spans="1:14">
      <c r="A1138" s="2249" t="s">
        <v>3561</v>
      </c>
      <c r="B1138" s="2077" t="s">
        <v>3194</v>
      </c>
      <c r="C1138" s="2020">
        <v>0.30251341614067978</v>
      </c>
      <c r="D1138" s="2021">
        <v>10069.959999999999</v>
      </c>
      <c r="E1138" s="2078">
        <v>3046.2979999999998</v>
      </c>
      <c r="F1138" s="2020">
        <v>0.37789943885096122</v>
      </c>
      <c r="G1138" s="2021">
        <v>2961.7800000000011</v>
      </c>
      <c r="H1138" s="2078">
        <v>1119.2550000000001</v>
      </c>
      <c r="I1138" s="2020">
        <v>0.35211396483387353</v>
      </c>
      <c r="J1138" s="2021">
        <v>2076.4299999999998</v>
      </c>
      <c r="K1138" s="2078">
        <v>731.1400000000001</v>
      </c>
      <c r="L1138" s="2020">
        <v>0.41646751484061167</v>
      </c>
      <c r="M1138" s="2021">
        <v>2740.79</v>
      </c>
      <c r="N1138" s="2078">
        <v>1141.45</v>
      </c>
    </row>
    <row r="1139" spans="1:14">
      <c r="A1139" s="2249" t="s">
        <v>3561</v>
      </c>
      <c r="B1139" s="2077" t="s">
        <v>3195</v>
      </c>
      <c r="C1139" s="2020">
        <v>0.36497675390356721</v>
      </c>
      <c r="D1139" s="2021">
        <v>8328.2799999999988</v>
      </c>
      <c r="E1139" s="2078">
        <v>3039.6286</v>
      </c>
      <c r="F1139" s="2020">
        <v>0.36596523422570543</v>
      </c>
      <c r="G1139" s="2021">
        <v>21612.06</v>
      </c>
      <c r="H1139" s="2078">
        <v>7909.2626</v>
      </c>
      <c r="I1139" s="2020">
        <v>0.29794701612458691</v>
      </c>
      <c r="J1139" s="2021">
        <v>14331.53</v>
      </c>
      <c r="K1139" s="2078">
        <v>4270.0366000000004</v>
      </c>
      <c r="L1139" s="2020">
        <v>0.3579505528797044</v>
      </c>
      <c r="M1139" s="2021">
        <v>21438.66</v>
      </c>
      <c r="N1139" s="2078">
        <v>7673.9802000000036</v>
      </c>
    </row>
    <row r="1140" spans="1:14">
      <c r="A1140" s="2249" t="s">
        <v>3561</v>
      </c>
      <c r="B1140" s="2077" t="s">
        <v>3209</v>
      </c>
      <c r="C1140" s="2020" t="s">
        <v>3269</v>
      </c>
      <c r="D1140" s="2021" t="s">
        <v>3269</v>
      </c>
      <c r="E1140" s="2078" t="s">
        <v>3269</v>
      </c>
      <c r="F1140" s="2020">
        <v>0.2318543582900445</v>
      </c>
      <c r="G1140" s="2021">
        <v>419.66</v>
      </c>
      <c r="H1140" s="2078">
        <v>97.300000000000068</v>
      </c>
      <c r="I1140" s="2020" t="s">
        <v>3269</v>
      </c>
      <c r="J1140" s="2021" t="s">
        <v>3269</v>
      </c>
      <c r="K1140" s="2078" t="s">
        <v>3269</v>
      </c>
      <c r="L1140" s="2020" t="s">
        <v>3269</v>
      </c>
      <c r="M1140" s="2021" t="s">
        <v>3269</v>
      </c>
      <c r="N1140" s="2078" t="s">
        <v>3269</v>
      </c>
    </row>
    <row r="1141" spans="1:14">
      <c r="A1141" s="2249" t="s">
        <v>3561</v>
      </c>
      <c r="B1141" s="2077" t="s">
        <v>3207</v>
      </c>
      <c r="C1141" s="2020" t="s">
        <v>3269</v>
      </c>
      <c r="D1141" s="2021" t="s">
        <v>3269</v>
      </c>
      <c r="E1141" s="2078" t="s">
        <v>3269</v>
      </c>
      <c r="F1141" s="2020">
        <v>0.28076582166282571</v>
      </c>
      <c r="G1141" s="2021">
        <v>282.05</v>
      </c>
      <c r="H1141" s="2078">
        <v>79.19</v>
      </c>
      <c r="I1141" s="2020" t="s">
        <v>3269</v>
      </c>
      <c r="J1141" s="2021" t="s">
        <v>3269</v>
      </c>
      <c r="K1141" s="2078" t="s">
        <v>3269</v>
      </c>
      <c r="L1141" s="2020" t="s">
        <v>3269</v>
      </c>
      <c r="M1141" s="2021" t="s">
        <v>3269</v>
      </c>
      <c r="N1141" s="2078" t="s">
        <v>3269</v>
      </c>
    </row>
    <row r="1142" spans="1:14">
      <c r="A1142" s="2248" t="s">
        <v>3542</v>
      </c>
      <c r="B1142" s="2073" t="s">
        <v>5191</v>
      </c>
      <c r="C1142" s="2074">
        <v>0.34822959050595609</v>
      </c>
      <c r="D1142" s="2075">
        <v>15220.49</v>
      </c>
      <c r="E1142" s="2076">
        <v>5300.2249999999995</v>
      </c>
      <c r="F1142" s="2074">
        <v>0.30429886296985181</v>
      </c>
      <c r="G1142" s="2075">
        <v>59144.430000000008</v>
      </c>
      <c r="H1142" s="2076">
        <v>17997.5828</v>
      </c>
      <c r="I1142" s="2074">
        <v>0.23861453897924539</v>
      </c>
      <c r="J1142" s="2075">
        <v>31453.79</v>
      </c>
      <c r="K1142" s="2076">
        <v>7505.3316000000013</v>
      </c>
      <c r="L1142" s="2074">
        <v>0.28321291067018572</v>
      </c>
      <c r="M1142" s="2075">
        <v>31944.43</v>
      </c>
      <c r="N1142" s="2076">
        <v>9047.0749999999989</v>
      </c>
    </row>
    <row r="1143" spans="1:14">
      <c r="A1143" s="2249" t="s">
        <v>3542</v>
      </c>
      <c r="B1143" s="2077" t="s">
        <v>3480</v>
      </c>
      <c r="C1143" s="2020" t="s">
        <v>3269</v>
      </c>
      <c r="D1143" s="2021" t="s">
        <v>3269</v>
      </c>
      <c r="E1143" s="2078" t="s">
        <v>3269</v>
      </c>
      <c r="F1143" s="2020">
        <v>0.22605027925754889</v>
      </c>
      <c r="G1143" s="2021">
        <v>1550.54</v>
      </c>
      <c r="H1143" s="2078">
        <v>350.49999999999989</v>
      </c>
      <c r="I1143" s="2020">
        <v>0.2010159701824106</v>
      </c>
      <c r="J1143" s="2021">
        <v>405.13</v>
      </c>
      <c r="K1143" s="2078">
        <v>81.437600000000003</v>
      </c>
      <c r="L1143" s="2020" t="s">
        <v>3269</v>
      </c>
      <c r="M1143" s="2021" t="s">
        <v>3269</v>
      </c>
      <c r="N1143" s="2078" t="s">
        <v>3269</v>
      </c>
    </row>
    <row r="1144" spans="1:14">
      <c r="A1144" s="2249" t="s">
        <v>3542</v>
      </c>
      <c r="B1144" s="2077" t="s">
        <v>3481</v>
      </c>
      <c r="C1144" s="2020" t="s">
        <v>3269</v>
      </c>
      <c r="D1144" s="2021" t="s">
        <v>3269</v>
      </c>
      <c r="E1144" s="2078" t="s">
        <v>3269</v>
      </c>
      <c r="F1144" s="2020">
        <v>0.17007687172972161</v>
      </c>
      <c r="G1144" s="2021">
        <v>928.82</v>
      </c>
      <c r="H1144" s="2078">
        <v>157.97080000000011</v>
      </c>
      <c r="I1144" s="2020" t="s">
        <v>3269</v>
      </c>
      <c r="J1144" s="2021" t="s">
        <v>3269</v>
      </c>
      <c r="K1144" s="2078" t="s">
        <v>3269</v>
      </c>
      <c r="L1144" s="2020" t="s">
        <v>3269</v>
      </c>
      <c r="M1144" s="2021" t="s">
        <v>3269</v>
      </c>
      <c r="N1144" s="2078" t="s">
        <v>3269</v>
      </c>
    </row>
    <row r="1145" spans="1:14">
      <c r="A1145" s="2249" t="s">
        <v>3542</v>
      </c>
      <c r="B1145" s="2077" t="s">
        <v>3197</v>
      </c>
      <c r="C1145" s="2020">
        <v>0.46558843771507219</v>
      </c>
      <c r="D1145" s="2021">
        <v>116.24</v>
      </c>
      <c r="E1145" s="2078">
        <v>54.12</v>
      </c>
      <c r="F1145" s="2020" t="s">
        <v>3269</v>
      </c>
      <c r="G1145" s="2021" t="s">
        <v>3269</v>
      </c>
      <c r="H1145" s="2078" t="s">
        <v>3269</v>
      </c>
      <c r="I1145" s="2020" t="s">
        <v>3269</v>
      </c>
      <c r="J1145" s="2021" t="s">
        <v>3269</v>
      </c>
      <c r="K1145" s="2078" t="s">
        <v>3269</v>
      </c>
      <c r="L1145" s="2020">
        <v>0.39936293798013861</v>
      </c>
      <c r="M1145" s="2021">
        <v>1334.25</v>
      </c>
      <c r="N1145" s="2078">
        <v>532.84999999999991</v>
      </c>
    </row>
    <row r="1146" spans="1:14">
      <c r="A1146" s="2249" t="s">
        <v>3542</v>
      </c>
      <c r="B1146" s="2077" t="s">
        <v>3193</v>
      </c>
      <c r="C1146" s="2020">
        <v>0.38993122940463942</v>
      </c>
      <c r="D1146" s="2021">
        <v>3071.08</v>
      </c>
      <c r="E1146" s="2078">
        <v>1197.51</v>
      </c>
      <c r="F1146" s="2020">
        <v>0.38128371511218828</v>
      </c>
      <c r="G1146" s="2021">
        <v>2174.4699999999998</v>
      </c>
      <c r="H1146" s="2078">
        <v>829.08999999999992</v>
      </c>
      <c r="I1146" s="2020">
        <v>0.31041071880307902</v>
      </c>
      <c r="J1146" s="2021">
        <v>1106.8399999999999</v>
      </c>
      <c r="K1146" s="2078">
        <v>343.57499999999999</v>
      </c>
      <c r="L1146" s="2020">
        <v>0.30701280701280698</v>
      </c>
      <c r="M1146" s="2021">
        <v>1111.1099999999999</v>
      </c>
      <c r="N1146" s="2078">
        <v>341.125</v>
      </c>
    </row>
    <row r="1147" spans="1:14">
      <c r="A1147" s="2249" t="s">
        <v>3542</v>
      </c>
      <c r="B1147" s="2077" t="s">
        <v>3194</v>
      </c>
      <c r="C1147" s="2020">
        <v>0.36230040299900079</v>
      </c>
      <c r="D1147" s="2021">
        <v>3022.34</v>
      </c>
      <c r="E1147" s="2078">
        <v>1094.9949999999999</v>
      </c>
      <c r="F1147" s="2020">
        <v>0.3640639103748482</v>
      </c>
      <c r="G1147" s="2021">
        <v>19598.07</v>
      </c>
      <c r="H1147" s="2078">
        <v>7134.9500000000016</v>
      </c>
      <c r="I1147" s="2020">
        <v>0.27817141272388501</v>
      </c>
      <c r="J1147" s="2021">
        <v>14855.84</v>
      </c>
      <c r="K1147" s="2078">
        <v>4132.47</v>
      </c>
      <c r="L1147" s="2020">
        <v>0.21872553655658031</v>
      </c>
      <c r="M1147" s="2021">
        <v>15099.06</v>
      </c>
      <c r="N1147" s="2078">
        <v>3302.5499999999988</v>
      </c>
    </row>
    <row r="1148" spans="1:14">
      <c r="A1148" s="2249" t="s">
        <v>3542</v>
      </c>
      <c r="B1148" s="2077" t="s">
        <v>3195</v>
      </c>
      <c r="C1148" s="2020">
        <v>0.33068234852632239</v>
      </c>
      <c r="D1148" s="2021">
        <v>8420.77</v>
      </c>
      <c r="E1148" s="2078">
        <v>2784.6</v>
      </c>
      <c r="F1148" s="2020">
        <v>0.33637122299140648</v>
      </c>
      <c r="G1148" s="2021">
        <v>22887.16</v>
      </c>
      <c r="H1148" s="2078">
        <v>7698.5820000000003</v>
      </c>
      <c r="I1148" s="2020">
        <v>0.19929866056401599</v>
      </c>
      <c r="J1148" s="2021">
        <v>14468.03</v>
      </c>
      <c r="K1148" s="2078">
        <v>2883.4589999999998</v>
      </c>
      <c r="L1148" s="2020">
        <v>0.34638084122760648</v>
      </c>
      <c r="M1148" s="2021">
        <v>13871.87</v>
      </c>
      <c r="N1148" s="2078">
        <v>4804.9499999999989</v>
      </c>
    </row>
    <row r="1149" spans="1:14">
      <c r="A1149" s="2249" t="s">
        <v>3542</v>
      </c>
      <c r="B1149" s="2077" t="s">
        <v>3209</v>
      </c>
      <c r="C1149" s="2020" t="s">
        <v>3269</v>
      </c>
      <c r="D1149" s="2021" t="s">
        <v>3269</v>
      </c>
      <c r="E1149" s="2078" t="s">
        <v>3269</v>
      </c>
      <c r="F1149" s="2020" t="s">
        <v>3269</v>
      </c>
      <c r="G1149" s="2021" t="s">
        <v>3269</v>
      </c>
      <c r="H1149" s="2078" t="s">
        <v>3269</v>
      </c>
      <c r="I1149" s="2020">
        <v>0.1041993688809776</v>
      </c>
      <c r="J1149" s="2021">
        <v>617.95000000000005</v>
      </c>
      <c r="K1149" s="2078">
        <v>64.3900000000001</v>
      </c>
      <c r="L1149" s="2020">
        <v>0.12420948990797891</v>
      </c>
      <c r="M1149" s="2021">
        <v>528.14</v>
      </c>
      <c r="N1149" s="2078">
        <v>65.599999999999966</v>
      </c>
    </row>
    <row r="1150" spans="1:14">
      <c r="A1150" s="2249" t="s">
        <v>3542</v>
      </c>
      <c r="B1150" s="2077" t="s">
        <v>3207</v>
      </c>
      <c r="C1150" s="2020" t="s">
        <v>3269</v>
      </c>
      <c r="D1150" s="2021" t="s">
        <v>3269</v>
      </c>
      <c r="E1150" s="2078" t="s">
        <v>3269</v>
      </c>
      <c r="F1150" s="2020">
        <v>0.15213941761061919</v>
      </c>
      <c r="G1150" s="2021">
        <v>12005.37</v>
      </c>
      <c r="H1150" s="2078">
        <v>1826.49</v>
      </c>
      <c r="I1150" s="2020" t="s">
        <v>3269</v>
      </c>
      <c r="J1150" s="2021" t="s">
        <v>3269</v>
      </c>
      <c r="K1150" s="2078" t="s">
        <v>3269</v>
      </c>
      <c r="L1150" s="2020" t="s">
        <v>3269</v>
      </c>
      <c r="M1150" s="2021" t="s">
        <v>3269</v>
      </c>
      <c r="N1150" s="2078" t="s">
        <v>3269</v>
      </c>
    </row>
    <row r="1151" spans="1:14">
      <c r="A1151" s="2249" t="s">
        <v>3542</v>
      </c>
      <c r="B1151" s="2077" t="s">
        <v>3204</v>
      </c>
      <c r="C1151" s="2020">
        <v>0.2864115513676575</v>
      </c>
      <c r="D1151" s="2021">
        <v>590.05999999999995</v>
      </c>
      <c r="E1151" s="2078">
        <v>169</v>
      </c>
      <c r="F1151" s="2020" t="s">
        <v>3269</v>
      </c>
      <c r="G1151" s="2021" t="s">
        <v>3269</v>
      </c>
      <c r="H1151" s="2078" t="s">
        <v>3269</v>
      </c>
      <c r="I1151" s="2020" t="s">
        <v>3269</v>
      </c>
      <c r="J1151" s="2021" t="s">
        <v>3269</v>
      </c>
      <c r="K1151" s="2078" t="s">
        <v>3269</v>
      </c>
      <c r="L1151" s="2020" t="s">
        <v>3269</v>
      </c>
      <c r="M1151" s="2021" t="s">
        <v>3269</v>
      </c>
      <c r="N1151" s="2078" t="s">
        <v>3269</v>
      </c>
    </row>
    <row r="1152" spans="1:14">
      <c r="A1152" s="2248" t="s">
        <v>3590</v>
      </c>
      <c r="B1152" s="2073" t="s">
        <v>5191</v>
      </c>
      <c r="C1152" s="2074">
        <v>0.46630853232015701</v>
      </c>
      <c r="D1152" s="2075">
        <v>397.43</v>
      </c>
      <c r="E1152" s="2076">
        <v>185.32499999999999</v>
      </c>
      <c r="F1152" s="2074">
        <v>0.37908584908194731</v>
      </c>
      <c r="G1152" s="2075">
        <v>7817.0900000000011</v>
      </c>
      <c r="H1152" s="2076">
        <v>2963.3481999999999</v>
      </c>
      <c r="I1152" s="2074">
        <v>0.2365997835317625</v>
      </c>
      <c r="J1152" s="2075">
        <v>8407.7000000000007</v>
      </c>
      <c r="K1152" s="2076">
        <v>1989.26</v>
      </c>
      <c r="L1152" s="2074">
        <v>0.32750048630897199</v>
      </c>
      <c r="M1152" s="2075">
        <v>3495.72</v>
      </c>
      <c r="N1152" s="2076">
        <v>1144.8499999999999</v>
      </c>
    </row>
    <row r="1153" spans="1:14">
      <c r="A1153" s="2249" t="s">
        <v>3590</v>
      </c>
      <c r="B1153" s="2077" t="s">
        <v>3193</v>
      </c>
      <c r="C1153" s="2020" t="s">
        <v>3269</v>
      </c>
      <c r="D1153" s="2021" t="s">
        <v>3269</v>
      </c>
      <c r="E1153" s="2078" t="s">
        <v>3269</v>
      </c>
      <c r="F1153" s="2020">
        <v>0.35908787917980761</v>
      </c>
      <c r="G1153" s="2021">
        <v>2010.26</v>
      </c>
      <c r="H1153" s="2078">
        <v>721.8599999999999</v>
      </c>
      <c r="I1153" s="2020">
        <v>0.30401546632297061</v>
      </c>
      <c r="J1153" s="2021">
        <v>900.02</v>
      </c>
      <c r="K1153" s="2078">
        <v>273.62</v>
      </c>
      <c r="L1153" s="2020">
        <v>0.31032260851410021</v>
      </c>
      <c r="M1153" s="2021">
        <v>1388.99</v>
      </c>
      <c r="N1153" s="2078">
        <v>431.03500000000003</v>
      </c>
    </row>
    <row r="1154" spans="1:14">
      <c r="A1154" s="2249" t="s">
        <v>3590</v>
      </c>
      <c r="B1154" s="2077" t="s">
        <v>3194</v>
      </c>
      <c r="C1154" s="2020">
        <v>0.34402844028440283</v>
      </c>
      <c r="D1154" s="2021">
        <v>111.11</v>
      </c>
      <c r="E1154" s="2078">
        <v>38.224999999999987</v>
      </c>
      <c r="F1154" s="2020">
        <v>0.37071187865172173</v>
      </c>
      <c r="G1154" s="2021">
        <v>1237.43</v>
      </c>
      <c r="H1154" s="2078">
        <v>458.73</v>
      </c>
      <c r="I1154" s="2020">
        <v>0.31579676582942412</v>
      </c>
      <c r="J1154" s="2021">
        <v>505.23</v>
      </c>
      <c r="K1154" s="2078">
        <v>159.55000000000001</v>
      </c>
      <c r="L1154" s="2020">
        <v>0.38663433680515891</v>
      </c>
      <c r="M1154" s="2021">
        <v>962.99</v>
      </c>
      <c r="N1154" s="2078">
        <v>372.32499999999987</v>
      </c>
    </row>
    <row r="1155" spans="1:14">
      <c r="A1155" s="2249" t="s">
        <v>3590</v>
      </c>
      <c r="B1155" s="2077" t="s">
        <v>3195</v>
      </c>
      <c r="C1155" s="2020">
        <v>0.51376082704666104</v>
      </c>
      <c r="D1155" s="2021">
        <v>286.32</v>
      </c>
      <c r="E1155" s="2078">
        <v>147.1</v>
      </c>
      <c r="F1155" s="2020">
        <v>0.39015148597189991</v>
      </c>
      <c r="G1155" s="2021">
        <v>4569.4000000000005</v>
      </c>
      <c r="H1155" s="2078">
        <v>1782.7582</v>
      </c>
      <c r="I1155" s="2020">
        <v>0.22222079415061871</v>
      </c>
      <c r="J1155" s="2021">
        <v>7002.4500000000016</v>
      </c>
      <c r="K1155" s="2078">
        <v>1556.09</v>
      </c>
      <c r="L1155" s="2020">
        <v>0.29857310227848988</v>
      </c>
      <c r="M1155" s="2021">
        <v>1143.74</v>
      </c>
      <c r="N1155" s="2078">
        <v>341.49000000000012</v>
      </c>
    </row>
    <row r="1156" spans="1:14">
      <c r="A1156" s="2248" t="s">
        <v>3557</v>
      </c>
      <c r="B1156" s="2073" t="s">
        <v>5191</v>
      </c>
      <c r="C1156" s="2074">
        <v>0.23988936861496829</v>
      </c>
      <c r="D1156" s="2075">
        <v>16078.62</v>
      </c>
      <c r="E1156" s="2076">
        <v>3857.0900000000011</v>
      </c>
      <c r="F1156" s="2074">
        <v>0.19198405132708099</v>
      </c>
      <c r="G1156" s="2075">
        <v>94683.74</v>
      </c>
      <c r="H1156" s="2076">
        <v>18177.768</v>
      </c>
      <c r="I1156" s="2074">
        <v>-3.7257635581338178E-3</v>
      </c>
      <c r="J1156" s="2075">
        <v>25291.46</v>
      </c>
      <c r="K1156" s="2076">
        <v>-94.229999999999109</v>
      </c>
      <c r="L1156" s="2074">
        <v>0.19243351518851379</v>
      </c>
      <c r="M1156" s="2075">
        <v>61050.41</v>
      </c>
      <c r="N1156" s="2076">
        <v>11748.145</v>
      </c>
    </row>
    <row r="1157" spans="1:14">
      <c r="A1157" s="2249" t="s">
        <v>3557</v>
      </c>
      <c r="B1157" s="2077" t="s">
        <v>3481</v>
      </c>
      <c r="C1157" s="2020">
        <v>1</v>
      </c>
      <c r="D1157" s="2021">
        <v>-0.44999999999993179</v>
      </c>
      <c r="E1157" s="2078">
        <v>-0.44999999999993179</v>
      </c>
      <c r="F1157" s="2020">
        <v>0.2566752707795576</v>
      </c>
      <c r="G1157" s="2021">
        <v>-1600.01</v>
      </c>
      <c r="H1157" s="2078">
        <v>-410.68299999999999</v>
      </c>
      <c r="I1157" s="2020" t="s">
        <v>3269</v>
      </c>
      <c r="J1157" s="2021" t="s">
        <v>3269</v>
      </c>
      <c r="K1157" s="2078" t="s">
        <v>3269</v>
      </c>
      <c r="L1157" s="2020" t="s">
        <v>3269</v>
      </c>
      <c r="M1157" s="2021" t="s">
        <v>3269</v>
      </c>
      <c r="N1157" s="2078" t="s">
        <v>3269</v>
      </c>
    </row>
    <row r="1158" spans="1:14">
      <c r="A1158" s="2249" t="s">
        <v>3557</v>
      </c>
      <c r="B1158" s="2077" t="s">
        <v>3193</v>
      </c>
      <c r="C1158" s="2020">
        <v>0.600029067654967</v>
      </c>
      <c r="D1158" s="2021">
        <v>137.61000000000001</v>
      </c>
      <c r="E1158" s="2078">
        <v>82.570000000000022</v>
      </c>
      <c r="F1158" s="2020">
        <v>0.35275643397379092</v>
      </c>
      <c r="G1158" s="2021">
        <v>2324.38</v>
      </c>
      <c r="H1158" s="2078">
        <v>819.94</v>
      </c>
      <c r="I1158" s="2020" t="s">
        <v>3269</v>
      </c>
      <c r="J1158" s="2021" t="s">
        <v>3269</v>
      </c>
      <c r="K1158" s="2078" t="s">
        <v>3269</v>
      </c>
      <c r="L1158" s="2020">
        <v>0.3478787878787879</v>
      </c>
      <c r="M1158" s="2021">
        <v>379.5</v>
      </c>
      <c r="N1158" s="2078">
        <v>132.02000000000001</v>
      </c>
    </row>
    <row r="1159" spans="1:14">
      <c r="A1159" s="2249" t="s">
        <v>3557</v>
      </c>
      <c r="B1159" s="2077" t="s">
        <v>3194</v>
      </c>
      <c r="C1159" s="2020">
        <v>0.35979129015332589</v>
      </c>
      <c r="D1159" s="2021">
        <v>343.06</v>
      </c>
      <c r="E1159" s="2078">
        <v>123.43</v>
      </c>
      <c r="F1159" s="2020">
        <v>0.18297431605318171</v>
      </c>
      <c r="G1159" s="2021">
        <v>70636.34</v>
      </c>
      <c r="H1159" s="2078">
        <v>12924.636</v>
      </c>
      <c r="I1159" s="2020">
        <v>0.15355130426799179</v>
      </c>
      <c r="J1159" s="2021">
        <v>1742.74</v>
      </c>
      <c r="K1159" s="2078">
        <v>267.60000000000002</v>
      </c>
      <c r="L1159" s="2020">
        <v>0.1819996972957541</v>
      </c>
      <c r="M1159" s="2021">
        <v>56887.210000000006</v>
      </c>
      <c r="N1159" s="2078">
        <v>10353.455</v>
      </c>
    </row>
    <row r="1160" spans="1:14">
      <c r="A1160" s="2249" t="s">
        <v>3557</v>
      </c>
      <c r="B1160" s="2077" t="s">
        <v>3195</v>
      </c>
      <c r="C1160" s="2020">
        <v>0.25926703519806771</v>
      </c>
      <c r="D1160" s="2021">
        <v>9240.2799999999988</v>
      </c>
      <c r="E1160" s="2078">
        <v>2395.7000000000012</v>
      </c>
      <c r="F1160" s="2020">
        <v>0.38166795558027178</v>
      </c>
      <c r="G1160" s="2021">
        <v>4603.3599999999997</v>
      </c>
      <c r="H1160" s="2078">
        <v>1756.9549999999999</v>
      </c>
      <c r="I1160" s="2020">
        <v>5.1935079420207593E-2</v>
      </c>
      <c r="J1160" s="2021">
        <v>16613.53</v>
      </c>
      <c r="K1160" s="2078">
        <v>862.82500000000141</v>
      </c>
      <c r="L1160" s="2020">
        <v>0.34185162393162388</v>
      </c>
      <c r="M1160" s="2021">
        <v>3656.25</v>
      </c>
      <c r="N1160" s="2078">
        <v>1249.895</v>
      </c>
    </row>
    <row r="1161" spans="1:14">
      <c r="A1161" s="2249" t="s">
        <v>3557</v>
      </c>
      <c r="B1161" s="2077" t="s">
        <v>3506</v>
      </c>
      <c r="C1161" s="2020" t="s">
        <v>3269</v>
      </c>
      <c r="D1161" s="2021" t="s">
        <v>3269</v>
      </c>
      <c r="E1161" s="2078" t="s">
        <v>3269</v>
      </c>
      <c r="F1161" s="2020" t="s">
        <v>3269</v>
      </c>
      <c r="G1161" s="2021" t="s">
        <v>3269</v>
      </c>
      <c r="H1161" s="2078" t="s">
        <v>3269</v>
      </c>
      <c r="I1161" s="2020">
        <v>0.53892499999999999</v>
      </c>
      <c r="J1161" s="2021">
        <v>1400</v>
      </c>
      <c r="K1161" s="2078">
        <v>754.495</v>
      </c>
      <c r="L1161" s="2020" t="s">
        <v>3269</v>
      </c>
      <c r="M1161" s="2021" t="s">
        <v>3269</v>
      </c>
      <c r="N1161" s="2078" t="s">
        <v>3269</v>
      </c>
    </row>
    <row r="1162" spans="1:14">
      <c r="A1162" s="2249" t="s">
        <v>3557</v>
      </c>
      <c r="B1162" s="2077" t="s">
        <v>3209</v>
      </c>
      <c r="C1162" s="2020">
        <v>0.119773572760576</v>
      </c>
      <c r="D1162" s="2021">
        <v>1056.4100000000001</v>
      </c>
      <c r="E1162" s="2078">
        <v>126.5300000000001</v>
      </c>
      <c r="F1162" s="2020">
        <v>0.1153300717822673</v>
      </c>
      <c r="G1162" s="2021">
        <v>6395.73</v>
      </c>
      <c r="H1162" s="2078">
        <v>737.62000000000046</v>
      </c>
      <c r="I1162" s="2020">
        <v>-0.8473320811618742</v>
      </c>
      <c r="J1162" s="2021">
        <v>3024.08</v>
      </c>
      <c r="K1162" s="2078">
        <v>-2562.400000000001</v>
      </c>
      <c r="L1162" s="2020">
        <v>0.1002353864260494</v>
      </c>
      <c r="M1162" s="2021">
        <v>127.45</v>
      </c>
      <c r="N1162" s="2078">
        <v>12.775</v>
      </c>
    </row>
    <row r="1163" spans="1:14">
      <c r="A1163" s="2249" t="s">
        <v>3557</v>
      </c>
      <c r="B1163" s="2077" t="s">
        <v>3207</v>
      </c>
      <c r="C1163" s="2020">
        <v>0.2130086330636719</v>
      </c>
      <c r="D1163" s="2021">
        <v>5301.71</v>
      </c>
      <c r="E1163" s="2078">
        <v>1129.31</v>
      </c>
      <c r="F1163" s="2020">
        <v>0.19062897092975151</v>
      </c>
      <c r="G1163" s="2021">
        <v>12323.94</v>
      </c>
      <c r="H1163" s="2078">
        <v>2349.3000000000011</v>
      </c>
      <c r="I1163" s="2020">
        <v>0.2322678018884079</v>
      </c>
      <c r="J1163" s="2021">
        <v>2511.11</v>
      </c>
      <c r="K1163" s="2078">
        <v>583.25</v>
      </c>
      <c r="L1163" s="2020" t="s">
        <v>3269</v>
      </c>
      <c r="M1163" s="2021" t="s">
        <v>3269</v>
      </c>
      <c r="N1163" s="2078" t="s">
        <v>3269</v>
      </c>
    </row>
    <row r="1164" spans="1:14">
      <c r="A1164" s="2248" t="s">
        <v>3598</v>
      </c>
      <c r="B1164" s="2073" t="s">
        <v>5191</v>
      </c>
      <c r="C1164" s="2074">
        <v>0.20540802142540049</v>
      </c>
      <c r="D1164" s="2075">
        <v>4122.21</v>
      </c>
      <c r="E1164" s="2076">
        <v>846.73500000000013</v>
      </c>
      <c r="F1164" s="2074">
        <v>0.41331293637718669</v>
      </c>
      <c r="G1164" s="2075">
        <v>892.29</v>
      </c>
      <c r="H1164" s="2076">
        <v>368.79500000000002</v>
      </c>
      <c r="I1164" s="2074">
        <v>0.2348717413913573</v>
      </c>
      <c r="J1164" s="2075">
        <v>10547.83</v>
      </c>
      <c r="K1164" s="2076">
        <v>2477.387200000001</v>
      </c>
      <c r="L1164" s="2074">
        <v>0.15244225862939781</v>
      </c>
      <c r="M1164" s="2075">
        <v>28570.07</v>
      </c>
      <c r="N1164" s="2076">
        <v>4355.2860000000001</v>
      </c>
    </row>
    <row r="1165" spans="1:14">
      <c r="A1165" s="2249" t="s">
        <v>3598</v>
      </c>
      <c r="B1165" s="2077" t="s">
        <v>3481</v>
      </c>
      <c r="C1165" s="2020" t="s">
        <v>3269</v>
      </c>
      <c r="D1165" s="2021" t="s">
        <v>3269</v>
      </c>
      <c r="E1165" s="2078" t="s">
        <v>3269</v>
      </c>
      <c r="F1165" s="2020" t="s">
        <v>3269</v>
      </c>
      <c r="G1165" s="2021" t="s">
        <v>3269</v>
      </c>
      <c r="H1165" s="2078" t="s">
        <v>3269</v>
      </c>
      <c r="I1165" s="2020" t="s">
        <v>3269</v>
      </c>
      <c r="J1165" s="2021" t="s">
        <v>3269</v>
      </c>
      <c r="K1165" s="2078" t="s">
        <v>3269</v>
      </c>
      <c r="L1165" s="2020">
        <v>0.56221231471161159</v>
      </c>
      <c r="M1165" s="2021">
        <v>4799.95</v>
      </c>
      <c r="N1165" s="2078">
        <v>2698.5909999999999</v>
      </c>
    </row>
    <row r="1166" spans="1:14">
      <c r="A1166" s="2249" t="s">
        <v>3598</v>
      </c>
      <c r="B1166" s="2077" t="s">
        <v>3193</v>
      </c>
      <c r="C1166" s="2020">
        <v>0.34510377489901112</v>
      </c>
      <c r="D1166" s="2021">
        <v>71.790000000000006</v>
      </c>
      <c r="E1166" s="2078">
        <v>24.775000000000009</v>
      </c>
      <c r="F1166" s="2020">
        <v>0.34641587677725111</v>
      </c>
      <c r="G1166" s="2021">
        <v>135.04</v>
      </c>
      <c r="H1166" s="2078">
        <v>46.779999999999987</v>
      </c>
      <c r="I1166" s="2020">
        <v>0.190995795812857</v>
      </c>
      <c r="J1166" s="2021">
        <v>5632.48</v>
      </c>
      <c r="K1166" s="2078">
        <v>1075.7800000000011</v>
      </c>
      <c r="L1166" s="2020">
        <v>0.36306692133391871</v>
      </c>
      <c r="M1166" s="2021">
        <v>842.93</v>
      </c>
      <c r="N1166" s="2078">
        <v>306.04000000000002</v>
      </c>
    </row>
    <row r="1167" spans="1:14">
      <c r="A1167" s="2249" t="s">
        <v>3598</v>
      </c>
      <c r="B1167" s="2077" t="s">
        <v>3194</v>
      </c>
      <c r="C1167" s="2020" t="s">
        <v>3269</v>
      </c>
      <c r="D1167" s="2021" t="s">
        <v>3269</v>
      </c>
      <c r="E1167" s="2078" t="s">
        <v>3269</v>
      </c>
      <c r="F1167" s="2020">
        <v>0.51675132697905368</v>
      </c>
      <c r="G1167" s="2021">
        <v>350.42</v>
      </c>
      <c r="H1167" s="2078">
        <v>181.08</v>
      </c>
      <c r="I1167" s="2020">
        <v>0.34886257035647278</v>
      </c>
      <c r="J1167" s="2021">
        <v>852.8</v>
      </c>
      <c r="K1167" s="2078">
        <v>297.51</v>
      </c>
      <c r="L1167" s="2020">
        <v>0.3387766198459447</v>
      </c>
      <c r="M1167" s="2021">
        <v>551.75</v>
      </c>
      <c r="N1167" s="2078">
        <v>186.92</v>
      </c>
    </row>
    <row r="1168" spans="1:14">
      <c r="A1168" s="2249" t="s">
        <v>3598</v>
      </c>
      <c r="B1168" s="2077" t="s">
        <v>3195</v>
      </c>
      <c r="C1168" s="2020">
        <v>0.28272852996747122</v>
      </c>
      <c r="D1168" s="2021">
        <v>1540.17</v>
      </c>
      <c r="E1168" s="2078">
        <v>435.45</v>
      </c>
      <c r="F1168" s="2020">
        <v>0.34642233856893551</v>
      </c>
      <c r="G1168" s="2021">
        <v>406.83</v>
      </c>
      <c r="H1168" s="2078">
        <v>140.935</v>
      </c>
      <c r="I1168" s="2020">
        <v>0.26452565587521881</v>
      </c>
      <c r="J1168" s="2021">
        <v>3850.58</v>
      </c>
      <c r="K1168" s="2078">
        <v>1018.5771999999999</v>
      </c>
      <c r="L1168" s="2020">
        <v>0.30545162769371847</v>
      </c>
      <c r="M1168" s="2021">
        <v>1090.5</v>
      </c>
      <c r="N1168" s="2078">
        <v>333.09500000000003</v>
      </c>
    </row>
    <row r="1169" spans="1:14">
      <c r="A1169" s="2249" t="s">
        <v>3598</v>
      </c>
      <c r="B1169" s="2077" t="s">
        <v>3207</v>
      </c>
      <c r="C1169" s="2020">
        <v>0.14824005827376319</v>
      </c>
      <c r="D1169" s="2021">
        <v>2429.91</v>
      </c>
      <c r="E1169" s="2078">
        <v>360.21</v>
      </c>
      <c r="F1169" s="2020" t="s">
        <v>3269</v>
      </c>
      <c r="G1169" s="2021" t="s">
        <v>3269</v>
      </c>
      <c r="H1169" s="2078" t="s">
        <v>3269</v>
      </c>
      <c r="I1169" s="2020" t="s">
        <v>3269</v>
      </c>
      <c r="J1169" s="2021" t="s">
        <v>3269</v>
      </c>
      <c r="K1169" s="2078" t="s">
        <v>3269</v>
      </c>
      <c r="L1169" s="2020">
        <v>3.1029173454854529E-2</v>
      </c>
      <c r="M1169" s="2021">
        <v>20789.79</v>
      </c>
      <c r="N1169" s="2078">
        <v>645.09000000000015</v>
      </c>
    </row>
    <row r="1170" spans="1:14">
      <c r="A1170" s="2249" t="s">
        <v>3598</v>
      </c>
      <c r="B1170" s="2077" t="s">
        <v>3204</v>
      </c>
      <c r="C1170" s="2020">
        <v>0.32735872541697791</v>
      </c>
      <c r="D1170" s="2021">
        <v>80.34</v>
      </c>
      <c r="E1170" s="2078">
        <v>26.3</v>
      </c>
      <c r="F1170" s="2020" t="s">
        <v>3269</v>
      </c>
      <c r="G1170" s="2021" t="s">
        <v>3269</v>
      </c>
      <c r="H1170" s="2078" t="s">
        <v>3269</v>
      </c>
      <c r="I1170" s="2020">
        <v>0.40345331886587721</v>
      </c>
      <c r="J1170" s="2021">
        <v>211.97</v>
      </c>
      <c r="K1170" s="2078">
        <v>85.519999999999982</v>
      </c>
      <c r="L1170" s="2020">
        <v>0.37473492880945158</v>
      </c>
      <c r="M1170" s="2021">
        <v>495.15</v>
      </c>
      <c r="N1170" s="2078">
        <v>185.55</v>
      </c>
    </row>
    <row r="1171" spans="1:14">
      <c r="A1171" s="2248" t="s">
        <v>3530</v>
      </c>
      <c r="B1171" s="2073" t="s">
        <v>5191</v>
      </c>
      <c r="C1171" s="2074">
        <v>0.46135746606334849</v>
      </c>
      <c r="D1171" s="2075">
        <v>2320.5</v>
      </c>
      <c r="E1171" s="2076">
        <v>1070.58</v>
      </c>
      <c r="F1171" s="2074">
        <v>0.44316255161875828</v>
      </c>
      <c r="G1171" s="2075">
        <v>13376.92</v>
      </c>
      <c r="H1171" s="2076">
        <v>5928.15</v>
      </c>
      <c r="I1171" s="2074">
        <v>0.20517597977690949</v>
      </c>
      <c r="J1171" s="2075">
        <v>7919.66</v>
      </c>
      <c r="K1171" s="2076">
        <v>1624.924</v>
      </c>
      <c r="L1171" s="2074">
        <v>0.51361151044757092</v>
      </c>
      <c r="M1171" s="2075">
        <v>-5022.22</v>
      </c>
      <c r="N1171" s="2076">
        <v>-2579.4699999999998</v>
      </c>
    </row>
    <row r="1172" spans="1:14">
      <c r="A1172" s="2249" t="s">
        <v>3530</v>
      </c>
      <c r="B1172" s="2077" t="s">
        <v>3197</v>
      </c>
      <c r="C1172" s="2020">
        <v>0.46135746606334849</v>
      </c>
      <c r="D1172" s="2021">
        <v>2320.5</v>
      </c>
      <c r="E1172" s="2078">
        <v>1070.58</v>
      </c>
      <c r="F1172" s="2020">
        <v>0.45958046448574807</v>
      </c>
      <c r="G1172" s="2021">
        <v>3363.7199999999989</v>
      </c>
      <c r="H1172" s="2078">
        <v>1545.9</v>
      </c>
      <c r="I1172" s="2020">
        <v>0.44142388683399009</v>
      </c>
      <c r="J1172" s="2021">
        <v>3479.4899999999989</v>
      </c>
      <c r="K1172" s="2078">
        <v>1535.93</v>
      </c>
      <c r="L1172" s="2020">
        <v>0.44549926443545418</v>
      </c>
      <c r="M1172" s="2021">
        <v>870.08</v>
      </c>
      <c r="N1172" s="2078">
        <v>387.62</v>
      </c>
    </row>
    <row r="1173" spans="1:14">
      <c r="A1173" s="2249" t="s">
        <v>3530</v>
      </c>
      <c r="B1173" s="2077" t="s">
        <v>3193</v>
      </c>
      <c r="C1173" s="2020" t="s">
        <v>3269</v>
      </c>
      <c r="D1173" s="2021" t="s">
        <v>3269</v>
      </c>
      <c r="E1173" s="2078" t="s">
        <v>3269</v>
      </c>
      <c r="F1173" s="2020" t="s">
        <v>3269</v>
      </c>
      <c r="G1173" s="2021" t="s">
        <v>3269</v>
      </c>
      <c r="H1173" s="2078" t="s">
        <v>3269</v>
      </c>
      <c r="I1173" s="2020" t="s">
        <v>3269</v>
      </c>
      <c r="J1173" s="2021" t="s">
        <v>3269</v>
      </c>
      <c r="K1173" s="2078" t="s">
        <v>3269</v>
      </c>
      <c r="L1173" s="2020">
        <v>0.29037896797650692</v>
      </c>
      <c r="M1173" s="2021">
        <v>858.12000000000012</v>
      </c>
      <c r="N1173" s="2078">
        <v>249.18000000000009</v>
      </c>
    </row>
    <row r="1174" spans="1:14">
      <c r="A1174" s="2249" t="s">
        <v>3530</v>
      </c>
      <c r="B1174" s="2077" t="s">
        <v>3195</v>
      </c>
      <c r="C1174" s="2020" t="s">
        <v>3269</v>
      </c>
      <c r="D1174" s="2021" t="s">
        <v>3269</v>
      </c>
      <c r="E1174" s="2078" t="s">
        <v>3269</v>
      </c>
      <c r="F1174" s="2020">
        <v>0.35458412764574992</v>
      </c>
      <c r="G1174" s="2021">
        <v>3262.78</v>
      </c>
      <c r="H1174" s="2078">
        <v>1156.93</v>
      </c>
      <c r="I1174" s="2020">
        <v>2.0042926284353928E-2</v>
      </c>
      <c r="J1174" s="2021">
        <v>4440.17</v>
      </c>
      <c r="K1174" s="2078">
        <v>88.993999999999801</v>
      </c>
      <c r="L1174" s="2020" t="s">
        <v>3269</v>
      </c>
      <c r="M1174" s="2021" t="s">
        <v>3269</v>
      </c>
      <c r="N1174" s="2078" t="s">
        <v>3269</v>
      </c>
    </row>
    <row r="1175" spans="1:14">
      <c r="A1175" s="2249" t="s">
        <v>3530</v>
      </c>
      <c r="B1175" s="2077" t="s">
        <v>3506</v>
      </c>
      <c r="C1175" s="2020" t="s">
        <v>3269</v>
      </c>
      <c r="D1175" s="2021" t="s">
        <v>3269</v>
      </c>
      <c r="E1175" s="2078" t="s">
        <v>3269</v>
      </c>
      <c r="F1175" s="2020">
        <v>0.47779545569016452</v>
      </c>
      <c r="G1175" s="2021">
        <v>6750.42</v>
      </c>
      <c r="H1175" s="2078">
        <v>3225.32</v>
      </c>
      <c r="I1175" s="2020" t="s">
        <v>3269</v>
      </c>
      <c r="J1175" s="2021" t="s">
        <v>3269</v>
      </c>
      <c r="K1175" s="2078" t="s">
        <v>3269</v>
      </c>
      <c r="L1175" s="2020">
        <v>0.47645479836810151</v>
      </c>
      <c r="M1175" s="2021">
        <v>-6750.42</v>
      </c>
      <c r="N1175" s="2078">
        <v>-3216.27</v>
      </c>
    </row>
    <row r="1176" spans="1:14">
      <c r="A1176" s="2248" t="s">
        <v>3612</v>
      </c>
      <c r="B1176" s="2073" t="s">
        <v>5191</v>
      </c>
      <c r="C1176" s="2074" t="s">
        <v>3269</v>
      </c>
      <c r="D1176" s="2075" t="s">
        <v>3269</v>
      </c>
      <c r="E1176" s="2076" t="s">
        <v>3269</v>
      </c>
      <c r="F1176" s="2074" t="s">
        <v>3269</v>
      </c>
      <c r="G1176" s="2075" t="s">
        <v>3269</v>
      </c>
      <c r="H1176" s="2076" t="s">
        <v>3269</v>
      </c>
      <c r="I1176" s="2074">
        <v>0.1178710384615385</v>
      </c>
      <c r="J1176" s="2075">
        <v>5200</v>
      </c>
      <c r="K1176" s="2076">
        <v>612.92940000000033</v>
      </c>
      <c r="L1176" s="2074" t="s">
        <v>3269</v>
      </c>
      <c r="M1176" s="2075" t="s">
        <v>3269</v>
      </c>
      <c r="N1176" s="2076" t="s">
        <v>3269</v>
      </c>
    </row>
    <row r="1177" spans="1:14">
      <c r="A1177" s="2249" t="s">
        <v>3612</v>
      </c>
      <c r="B1177" s="2077" t="s">
        <v>3481</v>
      </c>
      <c r="C1177" s="2020" t="s">
        <v>3269</v>
      </c>
      <c r="D1177" s="2021" t="s">
        <v>3269</v>
      </c>
      <c r="E1177" s="2078" t="s">
        <v>3269</v>
      </c>
      <c r="F1177" s="2020" t="s">
        <v>3269</v>
      </c>
      <c r="G1177" s="2021" t="s">
        <v>3269</v>
      </c>
      <c r="H1177" s="2078" t="s">
        <v>3269</v>
      </c>
      <c r="I1177" s="2020" t="s">
        <v>3269</v>
      </c>
      <c r="J1177" s="2021">
        <v>0</v>
      </c>
      <c r="K1177" s="2078">
        <v>-176.47059999999999</v>
      </c>
      <c r="L1177" s="2020" t="s">
        <v>3269</v>
      </c>
      <c r="M1177" s="2021" t="s">
        <v>3269</v>
      </c>
      <c r="N1177" s="2078" t="s">
        <v>3269</v>
      </c>
    </row>
    <row r="1178" spans="1:14">
      <c r="A1178" s="2249" t="s">
        <v>3612</v>
      </c>
      <c r="B1178" s="2077" t="s">
        <v>3195</v>
      </c>
      <c r="C1178" s="2020" t="s">
        <v>3269</v>
      </c>
      <c r="D1178" s="2021" t="s">
        <v>3269</v>
      </c>
      <c r="E1178" s="2078" t="s">
        <v>3269</v>
      </c>
      <c r="F1178" s="2020" t="s">
        <v>3269</v>
      </c>
      <c r="G1178" s="2021" t="s">
        <v>3269</v>
      </c>
      <c r="H1178" s="2078" t="s">
        <v>3269</v>
      </c>
      <c r="I1178" s="2020">
        <v>0.15180769230769239</v>
      </c>
      <c r="J1178" s="2021">
        <v>5200</v>
      </c>
      <c r="K1178" s="2078">
        <v>789.4000000000002</v>
      </c>
      <c r="L1178" s="2020" t="s">
        <v>3269</v>
      </c>
      <c r="M1178" s="2021" t="s">
        <v>3269</v>
      </c>
      <c r="N1178" s="2078" t="s">
        <v>3269</v>
      </c>
    </row>
    <row r="1179" spans="1:14">
      <c r="A1179" s="2248" t="s">
        <v>3592</v>
      </c>
      <c r="B1179" s="2073" t="s">
        <v>5191</v>
      </c>
      <c r="C1179" s="2074">
        <v>0.34522346625021799</v>
      </c>
      <c r="D1179" s="2075">
        <v>5558.1100000000006</v>
      </c>
      <c r="E1179" s="2076">
        <v>1918.79</v>
      </c>
      <c r="F1179" s="2074">
        <v>0.3441586367252979</v>
      </c>
      <c r="G1179" s="2075">
        <v>6472.65</v>
      </c>
      <c r="H1179" s="2076">
        <v>2227.6183999999998</v>
      </c>
      <c r="I1179" s="2074">
        <v>0.2630924564378635</v>
      </c>
      <c r="J1179" s="2075">
        <v>7029.0400000000009</v>
      </c>
      <c r="K1179" s="2076">
        <v>1849.2873999999999</v>
      </c>
      <c r="L1179" s="2074">
        <v>0.34011078474530532</v>
      </c>
      <c r="M1179" s="2075">
        <v>9154.69</v>
      </c>
      <c r="N1179" s="2076">
        <v>3113.6088</v>
      </c>
    </row>
    <row r="1180" spans="1:14">
      <c r="A1180" s="2249" t="s">
        <v>3592</v>
      </c>
      <c r="B1180" s="2077" t="s">
        <v>3193</v>
      </c>
      <c r="C1180" s="2020">
        <v>0.35986627585313891</v>
      </c>
      <c r="D1180" s="2021">
        <v>1699.02</v>
      </c>
      <c r="E1180" s="2078">
        <v>611.41999999999996</v>
      </c>
      <c r="F1180" s="2020">
        <v>0.35549471687647061</v>
      </c>
      <c r="G1180" s="2021">
        <v>2235.42</v>
      </c>
      <c r="H1180" s="2078">
        <v>794.67999999999984</v>
      </c>
      <c r="I1180" s="2020">
        <v>0.29746151944520349</v>
      </c>
      <c r="J1180" s="2021">
        <v>1537.14</v>
      </c>
      <c r="K1180" s="2078">
        <v>457.24000000000012</v>
      </c>
      <c r="L1180" s="2020">
        <v>0.32057572077542379</v>
      </c>
      <c r="M1180" s="2021">
        <v>5558.25</v>
      </c>
      <c r="N1180" s="2078">
        <v>1781.84</v>
      </c>
    </row>
    <row r="1181" spans="1:14">
      <c r="A1181" s="2249" t="s">
        <v>3592</v>
      </c>
      <c r="B1181" s="2077" t="s">
        <v>3194</v>
      </c>
      <c r="C1181" s="2020">
        <v>0.3289415808263178</v>
      </c>
      <c r="D1181" s="2021">
        <v>977.58999999999992</v>
      </c>
      <c r="E1181" s="2078">
        <v>321.57</v>
      </c>
      <c r="F1181" s="2020">
        <v>0.35094488327912438</v>
      </c>
      <c r="G1181" s="2021">
        <v>1700.21</v>
      </c>
      <c r="H1181" s="2078">
        <v>596.67999999999995</v>
      </c>
      <c r="I1181" s="2020">
        <v>0.26893596405728221</v>
      </c>
      <c r="J1181" s="2021">
        <v>1733.87</v>
      </c>
      <c r="K1181" s="2078">
        <v>466.3</v>
      </c>
      <c r="L1181" s="2020">
        <v>0.39068016150561158</v>
      </c>
      <c r="M1181" s="2021">
        <v>2404.87</v>
      </c>
      <c r="N1181" s="2078">
        <v>939.53500000000008</v>
      </c>
    </row>
    <row r="1182" spans="1:14">
      <c r="A1182" s="2249" t="s">
        <v>3592</v>
      </c>
      <c r="B1182" s="2077" t="s">
        <v>3195</v>
      </c>
      <c r="C1182" s="2020">
        <v>0.34211348256116603</v>
      </c>
      <c r="D1182" s="2021">
        <v>2881.5</v>
      </c>
      <c r="E1182" s="2078">
        <v>985.79999999999973</v>
      </c>
      <c r="F1182" s="2020">
        <v>0.32962231279217352</v>
      </c>
      <c r="G1182" s="2021">
        <v>2537.02</v>
      </c>
      <c r="H1182" s="2078">
        <v>836.25840000000005</v>
      </c>
      <c r="I1182" s="2020">
        <v>0.24633848053368379</v>
      </c>
      <c r="J1182" s="2021">
        <v>3758.03</v>
      </c>
      <c r="K1182" s="2078">
        <v>925.74739999999997</v>
      </c>
      <c r="L1182" s="2020">
        <v>0.32917394697751712</v>
      </c>
      <c r="M1182" s="2021">
        <v>1191.57</v>
      </c>
      <c r="N1182" s="2078">
        <v>392.23379999999997</v>
      </c>
    </row>
    <row r="1183" spans="1:14">
      <c r="A1183" s="2248" t="s">
        <v>3558</v>
      </c>
      <c r="B1183" s="2073" t="s">
        <v>5191</v>
      </c>
      <c r="C1183" s="2074">
        <v>0.31841638647247439</v>
      </c>
      <c r="D1183" s="2075">
        <v>57439.330000000024</v>
      </c>
      <c r="E1183" s="2076">
        <v>18289.623899999999</v>
      </c>
      <c r="F1183" s="2074">
        <v>0.34140216189076877</v>
      </c>
      <c r="G1183" s="2075">
        <v>48677.760000000009</v>
      </c>
      <c r="H1183" s="2076">
        <v>16618.69249999999</v>
      </c>
      <c r="I1183" s="2074">
        <v>0.31838226405343789</v>
      </c>
      <c r="J1183" s="2075">
        <v>34908.54</v>
      </c>
      <c r="K1183" s="2076">
        <v>11114.26</v>
      </c>
      <c r="L1183" s="2074">
        <v>0.34136376517777339</v>
      </c>
      <c r="M1183" s="2075">
        <v>16055.55</v>
      </c>
      <c r="N1183" s="2076">
        <v>5480.7829999999994</v>
      </c>
    </row>
    <row r="1184" spans="1:14">
      <c r="A1184" s="2249" t="s">
        <v>3558</v>
      </c>
      <c r="B1184" s="2077" t="s">
        <v>3480</v>
      </c>
      <c r="C1184" s="2020">
        <v>0.34730682911610627</v>
      </c>
      <c r="D1184" s="2021">
        <v>15225.25</v>
      </c>
      <c r="E1184" s="2078">
        <v>5287.8332999999984</v>
      </c>
      <c r="F1184" s="2020" t="s">
        <v>3269</v>
      </c>
      <c r="G1184" s="2021">
        <v>0</v>
      </c>
      <c r="H1184" s="2078">
        <v>-1323.0315000000001</v>
      </c>
      <c r="I1184" s="2020" t="s">
        <v>3269</v>
      </c>
      <c r="J1184" s="2021" t="s">
        <v>3269</v>
      </c>
      <c r="K1184" s="2078" t="s">
        <v>3269</v>
      </c>
      <c r="L1184" s="2020">
        <v>0.64708673372556458</v>
      </c>
      <c r="M1184" s="2021">
        <v>421.52</v>
      </c>
      <c r="N1184" s="2078">
        <v>272.76</v>
      </c>
    </row>
    <row r="1185" spans="1:14">
      <c r="A1185" s="2249" t="s">
        <v>3558</v>
      </c>
      <c r="B1185" s="2077" t="s">
        <v>3197</v>
      </c>
      <c r="C1185" s="2020" t="s">
        <v>3269</v>
      </c>
      <c r="D1185" s="2021" t="s">
        <v>3269</v>
      </c>
      <c r="E1185" s="2078" t="s">
        <v>3269</v>
      </c>
      <c r="F1185" s="2020" t="s">
        <v>3269</v>
      </c>
      <c r="G1185" s="2021" t="s">
        <v>3269</v>
      </c>
      <c r="H1185" s="2078" t="s">
        <v>3269</v>
      </c>
      <c r="I1185" s="2020">
        <v>0.43855615587998609</v>
      </c>
      <c r="J1185" s="2021">
        <v>173.98</v>
      </c>
      <c r="K1185" s="2078">
        <v>76.299999999999983</v>
      </c>
      <c r="L1185" s="2020" t="s">
        <v>3269</v>
      </c>
      <c r="M1185" s="2021" t="s">
        <v>3269</v>
      </c>
      <c r="N1185" s="2078" t="s">
        <v>3269</v>
      </c>
    </row>
    <row r="1186" spans="1:14">
      <c r="A1186" s="2249" t="s">
        <v>3558</v>
      </c>
      <c r="B1186" s="2077" t="s">
        <v>3193</v>
      </c>
      <c r="C1186" s="2020">
        <v>0.38248752684139209</v>
      </c>
      <c r="D1186" s="2021">
        <v>7572.26</v>
      </c>
      <c r="E1186" s="2078">
        <v>2896.2950000000001</v>
      </c>
      <c r="F1186" s="2020">
        <v>0.38342698180412499</v>
      </c>
      <c r="G1186" s="2021">
        <v>14486.8</v>
      </c>
      <c r="H1186" s="2078">
        <v>5554.6299999999983</v>
      </c>
      <c r="I1186" s="2020">
        <v>0.33140300521888222</v>
      </c>
      <c r="J1186" s="2021">
        <v>11291.69</v>
      </c>
      <c r="K1186" s="2078">
        <v>3742.099999999999</v>
      </c>
      <c r="L1186" s="2020">
        <v>0.35920072066169839</v>
      </c>
      <c r="M1186" s="2021">
        <v>4884.3999999999996</v>
      </c>
      <c r="N1186" s="2078">
        <v>1754.48</v>
      </c>
    </row>
    <row r="1187" spans="1:14">
      <c r="A1187" s="2249" t="s">
        <v>3558</v>
      </c>
      <c r="B1187" s="2077" t="s">
        <v>3194</v>
      </c>
      <c r="C1187" s="2020">
        <v>0.42246574314862972</v>
      </c>
      <c r="D1187" s="2021">
        <v>1599.68</v>
      </c>
      <c r="E1187" s="2078">
        <v>675.81</v>
      </c>
      <c r="F1187" s="2020">
        <v>0.43769740264972817</v>
      </c>
      <c r="G1187" s="2021">
        <v>5708.51</v>
      </c>
      <c r="H1187" s="2078">
        <v>2498.6</v>
      </c>
      <c r="I1187" s="2020">
        <v>0.35217796509123828</v>
      </c>
      <c r="J1187" s="2021">
        <v>8219.14</v>
      </c>
      <c r="K1187" s="2078">
        <v>2894.6</v>
      </c>
      <c r="L1187" s="2020">
        <v>0.45825670249967621</v>
      </c>
      <c r="M1187" s="2021">
        <v>386.05</v>
      </c>
      <c r="N1187" s="2078">
        <v>176.91</v>
      </c>
    </row>
    <row r="1188" spans="1:14">
      <c r="A1188" s="2249" t="s">
        <v>3558</v>
      </c>
      <c r="B1188" s="2077" t="s">
        <v>3195</v>
      </c>
      <c r="C1188" s="2020">
        <v>0.33454385440852002</v>
      </c>
      <c r="D1188" s="2021">
        <v>27384.020000000011</v>
      </c>
      <c r="E1188" s="2078">
        <v>9161.1556000000019</v>
      </c>
      <c r="F1188" s="2020">
        <v>0.35808551853091242</v>
      </c>
      <c r="G1188" s="2021">
        <v>23189.360000000001</v>
      </c>
      <c r="H1188" s="2078">
        <v>8303.7739999999994</v>
      </c>
      <c r="I1188" s="2020">
        <v>0.30009451270361931</v>
      </c>
      <c r="J1188" s="2021">
        <v>12590.9</v>
      </c>
      <c r="K1188" s="2078">
        <v>3778.46</v>
      </c>
      <c r="L1188" s="2020">
        <v>0.34197012175691999</v>
      </c>
      <c r="M1188" s="2021">
        <v>7468.98</v>
      </c>
      <c r="N1188" s="2078">
        <v>2554.1680000000001</v>
      </c>
    </row>
    <row r="1189" spans="1:14">
      <c r="A1189" s="2249" t="s">
        <v>3558</v>
      </c>
      <c r="B1189" s="2077" t="s">
        <v>3209</v>
      </c>
      <c r="C1189" s="2020" t="s">
        <v>3269</v>
      </c>
      <c r="D1189" s="2021" t="s">
        <v>3269</v>
      </c>
      <c r="E1189" s="2078" t="s">
        <v>3269</v>
      </c>
      <c r="F1189" s="2020">
        <v>8.4888059701492546E-2</v>
      </c>
      <c r="G1189" s="2021">
        <v>1683.04</v>
      </c>
      <c r="H1189" s="2078">
        <v>142.87</v>
      </c>
      <c r="I1189" s="2020" t="s">
        <v>3269</v>
      </c>
      <c r="J1189" s="2021" t="s">
        <v>3269</v>
      </c>
      <c r="K1189" s="2078" t="s">
        <v>3269</v>
      </c>
      <c r="L1189" s="2020">
        <v>-9.578626117684845E-2</v>
      </c>
      <c r="M1189" s="2021">
        <v>747.08</v>
      </c>
      <c r="N1189" s="2078">
        <v>-71.559999999999945</v>
      </c>
    </row>
    <row r="1190" spans="1:14">
      <c r="A1190" s="2249" t="s">
        <v>3558</v>
      </c>
      <c r="B1190" s="2077" t="s">
        <v>3207</v>
      </c>
      <c r="C1190" s="2020">
        <v>4.7459226739623717E-2</v>
      </c>
      <c r="D1190" s="2021">
        <v>5658.12</v>
      </c>
      <c r="E1190" s="2078">
        <v>268.52999999999969</v>
      </c>
      <c r="F1190" s="2020" t="s">
        <v>3269</v>
      </c>
      <c r="G1190" s="2021" t="s">
        <v>3269</v>
      </c>
      <c r="H1190" s="2078" t="s">
        <v>3269</v>
      </c>
      <c r="I1190" s="2020">
        <v>0.21366778088793481</v>
      </c>
      <c r="J1190" s="2021">
        <v>2207.8200000000002</v>
      </c>
      <c r="K1190" s="2078">
        <v>471.74000000000012</v>
      </c>
      <c r="L1190" s="2020" t="s">
        <v>3269</v>
      </c>
      <c r="M1190" s="2021" t="s">
        <v>3269</v>
      </c>
      <c r="N1190" s="2078" t="s">
        <v>3269</v>
      </c>
    </row>
    <row r="1191" spans="1:14">
      <c r="A1191" s="2249" t="s">
        <v>3558</v>
      </c>
      <c r="B1191" s="2077" t="s">
        <v>3204</v>
      </c>
      <c r="C1191" s="2020" t="s">
        <v>3269</v>
      </c>
      <c r="D1191" s="2021" t="s">
        <v>3269</v>
      </c>
      <c r="E1191" s="2078" t="s">
        <v>3269</v>
      </c>
      <c r="F1191" s="2020">
        <v>0.39939890029223968</v>
      </c>
      <c r="G1191" s="2021">
        <v>3610.05</v>
      </c>
      <c r="H1191" s="2078">
        <v>1441.85</v>
      </c>
      <c r="I1191" s="2020">
        <v>0.35542693113103208</v>
      </c>
      <c r="J1191" s="2021">
        <v>425.01</v>
      </c>
      <c r="K1191" s="2078">
        <v>151.05999999999989</v>
      </c>
      <c r="L1191" s="2020">
        <v>0.36974044479213231</v>
      </c>
      <c r="M1191" s="2021">
        <v>2147.52</v>
      </c>
      <c r="N1191" s="2078">
        <v>794.02499999999998</v>
      </c>
    </row>
    <row r="1192" spans="1:14">
      <c r="A1192" s="2248" t="s">
        <v>3555</v>
      </c>
      <c r="B1192" s="2073" t="s">
        <v>5191</v>
      </c>
      <c r="C1192" s="2074">
        <v>0.44878277296534391</v>
      </c>
      <c r="D1192" s="2075">
        <v>9168.380000000001</v>
      </c>
      <c r="E1192" s="2076">
        <v>4114.6109999999999</v>
      </c>
      <c r="F1192" s="2074">
        <v>0.39082251162996079</v>
      </c>
      <c r="G1192" s="2075">
        <v>52541.02</v>
      </c>
      <c r="H1192" s="2076">
        <v>20534.213400000001</v>
      </c>
      <c r="I1192" s="2074">
        <v>0.30130695324149498</v>
      </c>
      <c r="J1192" s="2075">
        <v>42645.290000000008</v>
      </c>
      <c r="K1192" s="2076">
        <v>12849.322399999999</v>
      </c>
      <c r="L1192" s="2074">
        <v>0.30877780611424832</v>
      </c>
      <c r="M1192" s="2075">
        <v>23330.75</v>
      </c>
      <c r="N1192" s="2076">
        <v>7204.0177999999996</v>
      </c>
    </row>
    <row r="1193" spans="1:14">
      <c r="A1193" s="2249" t="s">
        <v>3555</v>
      </c>
      <c r="B1193" s="2077" t="s">
        <v>3481</v>
      </c>
      <c r="C1193" s="2020" t="s">
        <v>3269</v>
      </c>
      <c r="D1193" s="2021" t="s">
        <v>3269</v>
      </c>
      <c r="E1193" s="2078" t="s">
        <v>3269</v>
      </c>
      <c r="F1193" s="2020" t="s">
        <v>3269</v>
      </c>
      <c r="G1193" s="2021" t="s">
        <v>3269</v>
      </c>
      <c r="H1193" s="2078" t="s">
        <v>3269</v>
      </c>
      <c r="I1193" s="2020">
        <v>-0.59651413333333347</v>
      </c>
      <c r="J1193" s="2021">
        <v>750</v>
      </c>
      <c r="K1193" s="2078">
        <v>-447.38560000000012</v>
      </c>
      <c r="L1193" s="2020">
        <v>-0.64097624028890099</v>
      </c>
      <c r="M1193" s="2021">
        <v>-750.43</v>
      </c>
      <c r="N1193" s="2078">
        <v>481.00779999999997</v>
      </c>
    </row>
    <row r="1194" spans="1:14">
      <c r="A1194" s="2249" t="s">
        <v>3555</v>
      </c>
      <c r="B1194" s="2077" t="s">
        <v>3197</v>
      </c>
      <c r="C1194" s="2020" t="s">
        <v>3269</v>
      </c>
      <c r="D1194" s="2021" t="s">
        <v>3269</v>
      </c>
      <c r="E1194" s="2078" t="s">
        <v>3269</v>
      </c>
      <c r="F1194" s="2020" t="s">
        <v>3269</v>
      </c>
      <c r="G1194" s="2021" t="s">
        <v>3269</v>
      </c>
      <c r="H1194" s="2078" t="s">
        <v>3269</v>
      </c>
      <c r="I1194" s="2020" t="s">
        <v>3269</v>
      </c>
      <c r="J1194" s="2021" t="s">
        <v>3269</v>
      </c>
      <c r="K1194" s="2078" t="s">
        <v>3269</v>
      </c>
      <c r="L1194" s="2020">
        <v>0.45004311088118648</v>
      </c>
      <c r="M1194" s="2021">
        <v>289.95</v>
      </c>
      <c r="N1194" s="2078">
        <v>130.49</v>
      </c>
    </row>
    <row r="1195" spans="1:14">
      <c r="A1195" s="2249" t="s">
        <v>3555</v>
      </c>
      <c r="B1195" s="2077" t="s">
        <v>3502</v>
      </c>
      <c r="C1195" s="2020" t="s">
        <v>3269</v>
      </c>
      <c r="D1195" s="2021" t="s">
        <v>3269</v>
      </c>
      <c r="E1195" s="2078" t="s">
        <v>3269</v>
      </c>
      <c r="F1195" s="2020" t="s">
        <v>3269</v>
      </c>
      <c r="G1195" s="2021" t="s">
        <v>3269</v>
      </c>
      <c r="H1195" s="2078" t="s">
        <v>3269</v>
      </c>
      <c r="I1195" s="2020">
        <v>0.24530612244897959</v>
      </c>
      <c r="J1195" s="2021">
        <v>7350</v>
      </c>
      <c r="K1195" s="2078">
        <v>1803</v>
      </c>
      <c r="L1195" s="2020" t="s">
        <v>3269</v>
      </c>
      <c r="M1195" s="2021" t="s">
        <v>3269</v>
      </c>
      <c r="N1195" s="2078" t="s">
        <v>3269</v>
      </c>
    </row>
    <row r="1196" spans="1:14">
      <c r="A1196" s="2249" t="s">
        <v>3555</v>
      </c>
      <c r="B1196" s="2077" t="s">
        <v>3193</v>
      </c>
      <c r="C1196" s="2020">
        <v>0.37476059934657702</v>
      </c>
      <c r="D1196" s="2021">
        <v>1331.45</v>
      </c>
      <c r="E1196" s="2078">
        <v>498.97499999999991</v>
      </c>
      <c r="F1196" s="2020">
        <v>0.41503132820813771</v>
      </c>
      <c r="G1196" s="2021">
        <v>12234.98</v>
      </c>
      <c r="H1196" s="2078">
        <v>5077.8999999999996</v>
      </c>
      <c r="I1196" s="2020">
        <v>0.31677011085041551</v>
      </c>
      <c r="J1196" s="2021">
        <v>6994.11</v>
      </c>
      <c r="K1196" s="2078">
        <v>2215.5250000000001</v>
      </c>
      <c r="L1196" s="2020">
        <v>0.38452175427437801</v>
      </c>
      <c r="M1196" s="2021">
        <v>5282.6399999999994</v>
      </c>
      <c r="N1196" s="2078">
        <v>2031.29</v>
      </c>
    </row>
    <row r="1197" spans="1:14">
      <c r="A1197" s="2249" t="s">
        <v>3555</v>
      </c>
      <c r="B1197" s="2077" t="s">
        <v>3194</v>
      </c>
      <c r="C1197" s="2020">
        <v>0.53316949497123856</v>
      </c>
      <c r="D1197" s="2021">
        <v>5017.1400000000003</v>
      </c>
      <c r="E1197" s="2078">
        <v>2674.9859999999999</v>
      </c>
      <c r="F1197" s="2020">
        <v>0.42010996857779309</v>
      </c>
      <c r="G1197" s="2021">
        <v>16399.23</v>
      </c>
      <c r="H1197" s="2078">
        <v>6889.4800000000014</v>
      </c>
      <c r="I1197" s="2020">
        <v>0.38248147334589638</v>
      </c>
      <c r="J1197" s="2021">
        <v>5189.82</v>
      </c>
      <c r="K1197" s="2078">
        <v>1985.01</v>
      </c>
      <c r="L1197" s="2020">
        <v>0.50294629814556524</v>
      </c>
      <c r="M1197" s="2021">
        <v>2423.38</v>
      </c>
      <c r="N1197" s="2078">
        <v>1218.83</v>
      </c>
    </row>
    <row r="1198" spans="1:14">
      <c r="A1198" s="2249" t="s">
        <v>3555</v>
      </c>
      <c r="B1198" s="2077" t="s">
        <v>3195</v>
      </c>
      <c r="C1198" s="2020">
        <v>0.35044564612846379</v>
      </c>
      <c r="D1198" s="2021">
        <v>2139.59</v>
      </c>
      <c r="E1198" s="2078">
        <v>749.81</v>
      </c>
      <c r="F1198" s="2020">
        <v>0.37682048962822912</v>
      </c>
      <c r="G1198" s="2021">
        <v>18352.7</v>
      </c>
      <c r="H1198" s="2078">
        <v>6915.6733999999997</v>
      </c>
      <c r="I1198" s="2020">
        <v>0.32353450828094249</v>
      </c>
      <c r="J1198" s="2021">
        <v>20671.560000000001</v>
      </c>
      <c r="K1198" s="2078">
        <v>6687.9629999999997</v>
      </c>
      <c r="L1198" s="2020">
        <v>0.21884988677981401</v>
      </c>
      <c r="M1198" s="2021">
        <v>10987.44</v>
      </c>
      <c r="N1198" s="2078">
        <v>2404.599999999999</v>
      </c>
    </row>
    <row r="1199" spans="1:14">
      <c r="A1199" s="2249" t="s">
        <v>3555</v>
      </c>
      <c r="B1199" s="2077" t="s">
        <v>3209</v>
      </c>
      <c r="C1199" s="2020" t="s">
        <v>3269</v>
      </c>
      <c r="D1199" s="2021" t="s">
        <v>3269</v>
      </c>
      <c r="E1199" s="2078" t="s">
        <v>3269</v>
      </c>
      <c r="F1199" s="2020">
        <v>6.615650628094466E-2</v>
      </c>
      <c r="G1199" s="2021">
        <v>1440.07</v>
      </c>
      <c r="H1199" s="2078">
        <v>95.269999999999982</v>
      </c>
      <c r="I1199" s="2020" t="s">
        <v>3269</v>
      </c>
      <c r="J1199" s="2021" t="s">
        <v>3269</v>
      </c>
      <c r="K1199" s="2078" t="s">
        <v>3269</v>
      </c>
      <c r="L1199" s="2020">
        <v>1.6893000578206221E-2</v>
      </c>
      <c r="M1199" s="2021">
        <v>2559.64</v>
      </c>
      <c r="N1199" s="2078">
        <v>43.239999999999782</v>
      </c>
    </row>
    <row r="1200" spans="1:14">
      <c r="A1200" s="2249" t="s">
        <v>3555</v>
      </c>
      <c r="B1200" s="2077" t="s">
        <v>3204</v>
      </c>
      <c r="C1200" s="2020">
        <v>0.28056453984122309</v>
      </c>
      <c r="D1200" s="2021">
        <v>680.2</v>
      </c>
      <c r="E1200" s="2078">
        <v>190.84</v>
      </c>
      <c r="F1200" s="2020">
        <v>0.37819029469815563</v>
      </c>
      <c r="G1200" s="2021">
        <v>4114.04</v>
      </c>
      <c r="H1200" s="2078">
        <v>1555.89</v>
      </c>
      <c r="I1200" s="2020">
        <v>0.35815481122026271</v>
      </c>
      <c r="J1200" s="2021">
        <v>1689.8</v>
      </c>
      <c r="K1200" s="2078">
        <v>605.20999999999992</v>
      </c>
      <c r="L1200" s="2020">
        <v>0.35244845614684828</v>
      </c>
      <c r="M1200" s="2021">
        <v>2538.13</v>
      </c>
      <c r="N1200" s="2078">
        <v>894.56</v>
      </c>
    </row>
    <row r="1201" spans="1:14">
      <c r="A1201" s="2248" t="s">
        <v>3613</v>
      </c>
      <c r="B1201" s="2073" t="s">
        <v>5191</v>
      </c>
      <c r="C1201" s="2074" t="s">
        <v>3269</v>
      </c>
      <c r="D1201" s="2075" t="s">
        <v>3269</v>
      </c>
      <c r="E1201" s="2076" t="s">
        <v>3269</v>
      </c>
      <c r="F1201" s="2074">
        <v>0.45928248957507672</v>
      </c>
      <c r="G1201" s="2075">
        <v>580.34</v>
      </c>
      <c r="H1201" s="2076">
        <v>266.54000000000002</v>
      </c>
      <c r="I1201" s="2074" t="s">
        <v>3269</v>
      </c>
      <c r="J1201" s="2075" t="s">
        <v>3269</v>
      </c>
      <c r="K1201" s="2076" t="s">
        <v>3269</v>
      </c>
      <c r="L1201" s="2074" t="s">
        <v>3269</v>
      </c>
      <c r="M1201" s="2075" t="s">
        <v>3269</v>
      </c>
      <c r="N1201" s="2076" t="s">
        <v>3269</v>
      </c>
    </row>
    <row r="1202" spans="1:14">
      <c r="A1202" s="2249" t="s">
        <v>3613</v>
      </c>
      <c r="B1202" s="2077" t="s">
        <v>3197</v>
      </c>
      <c r="C1202" s="2020" t="s">
        <v>3269</v>
      </c>
      <c r="D1202" s="2021" t="s">
        <v>3269</v>
      </c>
      <c r="E1202" s="2078" t="s">
        <v>3269</v>
      </c>
      <c r="F1202" s="2020">
        <v>0.45928248957507672</v>
      </c>
      <c r="G1202" s="2021">
        <v>580.34</v>
      </c>
      <c r="H1202" s="2078">
        <v>266.54000000000002</v>
      </c>
      <c r="I1202" s="2020" t="s">
        <v>3269</v>
      </c>
      <c r="J1202" s="2021" t="s">
        <v>3269</v>
      </c>
      <c r="K1202" s="2078" t="s">
        <v>3269</v>
      </c>
      <c r="L1202" s="2020" t="s">
        <v>3269</v>
      </c>
      <c r="M1202" s="2021" t="s">
        <v>3269</v>
      </c>
      <c r="N1202" s="2078" t="s">
        <v>3269</v>
      </c>
    </row>
    <row r="1203" spans="1:14">
      <c r="A1203" s="2248" t="s">
        <v>3614</v>
      </c>
      <c r="B1203" s="2073" t="s">
        <v>5191</v>
      </c>
      <c r="C1203" s="2074">
        <v>0.95498717616885109</v>
      </c>
      <c r="D1203" s="2075">
        <v>8924.7899999999991</v>
      </c>
      <c r="E1203" s="2076">
        <v>8523.06</v>
      </c>
      <c r="F1203" s="2074">
        <v>1</v>
      </c>
      <c r="G1203" s="2075">
        <v>-8415.3799999999992</v>
      </c>
      <c r="H1203" s="2076">
        <v>-8415.3799999999992</v>
      </c>
      <c r="I1203" s="2074" t="s">
        <v>3269</v>
      </c>
      <c r="J1203" s="2075" t="s">
        <v>3269</v>
      </c>
      <c r="K1203" s="2076" t="s">
        <v>3269</v>
      </c>
      <c r="L1203" s="2074" t="s">
        <v>3269</v>
      </c>
      <c r="M1203" s="2075" t="s">
        <v>3269</v>
      </c>
      <c r="N1203" s="2076" t="s">
        <v>3269</v>
      </c>
    </row>
    <row r="1204" spans="1:14">
      <c r="A1204" s="2249" t="s">
        <v>3614</v>
      </c>
      <c r="B1204" s="2077" t="s">
        <v>3209</v>
      </c>
      <c r="C1204" s="2020">
        <v>0.14172981037258059</v>
      </c>
      <c r="D1204" s="2021">
        <v>254.71</v>
      </c>
      <c r="E1204" s="2078">
        <v>36.099999999999987</v>
      </c>
      <c r="F1204" s="2020" t="s">
        <v>3269</v>
      </c>
      <c r="G1204" s="2021" t="s">
        <v>3269</v>
      </c>
      <c r="H1204" s="2078" t="s">
        <v>3269</v>
      </c>
      <c r="I1204" s="2020" t="s">
        <v>3269</v>
      </c>
      <c r="J1204" s="2021" t="s">
        <v>3269</v>
      </c>
      <c r="K1204" s="2078" t="s">
        <v>3269</v>
      </c>
      <c r="L1204" s="2020" t="s">
        <v>3269</v>
      </c>
      <c r="M1204" s="2021" t="s">
        <v>3269</v>
      </c>
      <c r="N1204" s="2078" t="s">
        <v>3269</v>
      </c>
    </row>
    <row r="1205" spans="1:14">
      <c r="A1205" s="2249" t="s">
        <v>3614</v>
      </c>
      <c r="B1205" s="2077" t="s">
        <v>3204</v>
      </c>
      <c r="C1205" s="2020">
        <v>0.97887908762087539</v>
      </c>
      <c r="D1205" s="2021">
        <v>8670.08</v>
      </c>
      <c r="E1205" s="2078">
        <v>8486.9599999999991</v>
      </c>
      <c r="F1205" s="2020">
        <v>1</v>
      </c>
      <c r="G1205" s="2021">
        <v>-8415.3799999999992</v>
      </c>
      <c r="H1205" s="2078">
        <v>-8415.3799999999992</v>
      </c>
      <c r="I1205" s="2020" t="s">
        <v>3269</v>
      </c>
      <c r="J1205" s="2021" t="s">
        <v>3269</v>
      </c>
      <c r="K1205" s="2078" t="s">
        <v>3269</v>
      </c>
      <c r="L1205" s="2020" t="s">
        <v>3269</v>
      </c>
      <c r="M1205" s="2021" t="s">
        <v>3269</v>
      </c>
      <c r="N1205" s="2078" t="s">
        <v>3269</v>
      </c>
    </row>
    <row r="1206" spans="1:14">
      <c r="A1206" s="2248" t="s">
        <v>3551</v>
      </c>
      <c r="B1206" s="2073" t="s">
        <v>5191</v>
      </c>
      <c r="C1206" s="2074">
        <v>0.3369391622117951</v>
      </c>
      <c r="D1206" s="2075">
        <v>27047.17</v>
      </c>
      <c r="E1206" s="2076">
        <v>9113.250799999998</v>
      </c>
      <c r="F1206" s="2074">
        <v>0.32528408283096649</v>
      </c>
      <c r="G1206" s="2075">
        <v>88341.840000000011</v>
      </c>
      <c r="H1206" s="2076">
        <v>28736.1944</v>
      </c>
      <c r="I1206" s="2074">
        <v>0.30832223574484929</v>
      </c>
      <c r="J1206" s="2075">
        <v>30870.07</v>
      </c>
      <c r="K1206" s="2076">
        <v>9517.9290000000001</v>
      </c>
      <c r="L1206" s="2074">
        <v>0.3226486168023186</v>
      </c>
      <c r="M1206" s="2075">
        <v>41618.78</v>
      </c>
      <c r="N1206" s="2076">
        <v>13428.2418</v>
      </c>
    </row>
    <row r="1207" spans="1:14">
      <c r="A1207" s="2249" t="s">
        <v>3551</v>
      </c>
      <c r="B1207" s="2077" t="s">
        <v>3480</v>
      </c>
      <c r="C1207" s="2020" t="s">
        <v>3269</v>
      </c>
      <c r="D1207" s="2021" t="s">
        <v>3269</v>
      </c>
      <c r="E1207" s="2078" t="s">
        <v>3269</v>
      </c>
      <c r="F1207" s="2020" t="s">
        <v>3269</v>
      </c>
      <c r="G1207" s="2021" t="s">
        <v>3269</v>
      </c>
      <c r="H1207" s="2078" t="s">
        <v>3269</v>
      </c>
      <c r="I1207" s="2020" t="s">
        <v>3269</v>
      </c>
      <c r="J1207" s="2021" t="s">
        <v>3269</v>
      </c>
      <c r="K1207" s="2078" t="s">
        <v>3269</v>
      </c>
      <c r="L1207" s="2020">
        <v>0.68444645795083336</v>
      </c>
      <c r="M1207" s="2021">
        <v>838.78</v>
      </c>
      <c r="N1207" s="2078">
        <v>574.1</v>
      </c>
    </row>
    <row r="1208" spans="1:14">
      <c r="A1208" s="2249" t="s">
        <v>3551</v>
      </c>
      <c r="B1208" s="2077" t="s">
        <v>3193</v>
      </c>
      <c r="C1208" s="2020">
        <v>0.34878518188824931</v>
      </c>
      <c r="D1208" s="2021">
        <v>15322.87</v>
      </c>
      <c r="E1208" s="2078">
        <v>5344.3899999999994</v>
      </c>
      <c r="F1208" s="2020">
        <v>0.33453776857571932</v>
      </c>
      <c r="G1208" s="2021">
        <v>37981.839999999997</v>
      </c>
      <c r="H1208" s="2078">
        <v>12706.36</v>
      </c>
      <c r="I1208" s="2020">
        <v>0.35332193545015422</v>
      </c>
      <c r="J1208" s="2021">
        <v>12054.87</v>
      </c>
      <c r="K1208" s="2078">
        <v>4259.25</v>
      </c>
      <c r="L1208" s="2020">
        <v>0.35791275943024192</v>
      </c>
      <c r="M1208" s="2021">
        <v>14137.23</v>
      </c>
      <c r="N1208" s="2078">
        <v>5059.8950000000004</v>
      </c>
    </row>
    <row r="1209" spans="1:14">
      <c r="A1209" s="2249" t="s">
        <v>3551</v>
      </c>
      <c r="B1209" s="2077" t="s">
        <v>3194</v>
      </c>
      <c r="C1209" s="2020">
        <v>0.45700776855076342</v>
      </c>
      <c r="D1209" s="2021">
        <v>3733</v>
      </c>
      <c r="E1209" s="2078">
        <v>1706.01</v>
      </c>
      <c r="F1209" s="2020">
        <v>0.45577215712441022</v>
      </c>
      <c r="G1209" s="2021">
        <v>4166.38</v>
      </c>
      <c r="H1209" s="2078">
        <v>1898.920000000001</v>
      </c>
      <c r="I1209" s="2020">
        <v>0.43916157211686607</v>
      </c>
      <c r="J1209" s="2021">
        <v>5419.1900000000014</v>
      </c>
      <c r="K1209" s="2078">
        <v>2379.9</v>
      </c>
      <c r="L1209" s="2020">
        <v>0.43350173511054441</v>
      </c>
      <c r="M1209" s="2021">
        <v>2446.5300000000002</v>
      </c>
      <c r="N1209" s="2078">
        <v>1060.575</v>
      </c>
    </row>
    <row r="1210" spans="1:14">
      <c r="A1210" s="2249" t="s">
        <v>3551</v>
      </c>
      <c r="B1210" s="2077" t="s">
        <v>3195</v>
      </c>
      <c r="C1210" s="2020">
        <v>0.308683954788745</v>
      </c>
      <c r="D1210" s="2021">
        <v>5350.88</v>
      </c>
      <c r="E1210" s="2078">
        <v>1651.7308</v>
      </c>
      <c r="F1210" s="2020">
        <v>0.36897035600745293</v>
      </c>
      <c r="G1210" s="2021">
        <v>26400.29</v>
      </c>
      <c r="H1210" s="2078">
        <v>9740.9243999999999</v>
      </c>
      <c r="I1210" s="2020">
        <v>0.3135653174575796</v>
      </c>
      <c r="J1210" s="2021">
        <v>8116.36</v>
      </c>
      <c r="K1210" s="2078">
        <v>2545.009</v>
      </c>
      <c r="L1210" s="2020">
        <v>0.29784452754569551</v>
      </c>
      <c r="M1210" s="2021">
        <v>17445.919999999998</v>
      </c>
      <c r="N1210" s="2078">
        <v>5196.1718000000001</v>
      </c>
    </row>
    <row r="1211" spans="1:14">
      <c r="A1211" s="2249" t="s">
        <v>3551</v>
      </c>
      <c r="B1211" s="2077" t="s">
        <v>3209</v>
      </c>
      <c r="C1211" s="2020" t="s">
        <v>3269</v>
      </c>
      <c r="D1211" s="2021" t="s">
        <v>3269</v>
      </c>
      <c r="E1211" s="2078" t="s">
        <v>3269</v>
      </c>
      <c r="F1211" s="2020" t="s">
        <v>3269</v>
      </c>
      <c r="G1211" s="2021" t="s">
        <v>3269</v>
      </c>
      <c r="H1211" s="2078" t="s">
        <v>3269</v>
      </c>
      <c r="I1211" s="2020">
        <v>6.3218205752275172E-2</v>
      </c>
      <c r="J1211" s="2021">
        <v>5279.65</v>
      </c>
      <c r="K1211" s="2078">
        <v>333.76999999999953</v>
      </c>
      <c r="L1211" s="2020" t="s">
        <v>3269</v>
      </c>
      <c r="M1211" s="2021" t="s">
        <v>3269</v>
      </c>
      <c r="N1211" s="2078" t="s">
        <v>3269</v>
      </c>
    </row>
    <row r="1212" spans="1:14">
      <c r="A1212" s="2249" t="s">
        <v>3551</v>
      </c>
      <c r="B1212" s="2077" t="s">
        <v>3207</v>
      </c>
      <c r="C1212" s="2020">
        <v>0.1557025018747018</v>
      </c>
      <c r="D1212" s="2021">
        <v>2640.42</v>
      </c>
      <c r="E1212" s="2078">
        <v>411.12000000000018</v>
      </c>
      <c r="F1212" s="2020">
        <v>0.28281173664396358</v>
      </c>
      <c r="G1212" s="2021">
        <v>347.97</v>
      </c>
      <c r="H1212" s="2078">
        <v>98.410000000000025</v>
      </c>
      <c r="I1212" s="2020" t="s">
        <v>3269</v>
      </c>
      <c r="J1212" s="2021" t="s">
        <v>3269</v>
      </c>
      <c r="K1212" s="2078" t="s">
        <v>3269</v>
      </c>
      <c r="L1212" s="2020">
        <v>0.21827335552953139</v>
      </c>
      <c r="M1212" s="2021">
        <v>6310.39</v>
      </c>
      <c r="N1212" s="2078">
        <v>1377.389999999999</v>
      </c>
    </row>
    <row r="1213" spans="1:14">
      <c r="A1213" s="2249" t="s">
        <v>3551</v>
      </c>
      <c r="B1213" s="2077" t="s">
        <v>3204</v>
      </c>
      <c r="C1213" s="2020" t="s">
        <v>3269</v>
      </c>
      <c r="D1213" s="2021" t="s">
        <v>3269</v>
      </c>
      <c r="E1213" s="2078" t="s">
        <v>3269</v>
      </c>
      <c r="F1213" s="2020" t="s">
        <v>3269</v>
      </c>
      <c r="G1213" s="2021" t="s">
        <v>3269</v>
      </c>
      <c r="H1213" s="2078" t="s">
        <v>3269</v>
      </c>
      <c r="I1213" s="2020" t="s">
        <v>3269</v>
      </c>
      <c r="J1213" s="2021" t="s">
        <v>3269</v>
      </c>
      <c r="K1213" s="2078" t="s">
        <v>3269</v>
      </c>
      <c r="L1213" s="2020">
        <v>0.3639442638601596</v>
      </c>
      <c r="M1213" s="2021">
        <v>439.93</v>
      </c>
      <c r="N1213" s="2078">
        <v>160.11000000000001</v>
      </c>
    </row>
    <row r="1214" spans="1:14">
      <c r="A1214" s="2249" t="s">
        <v>3551</v>
      </c>
      <c r="B1214" s="2077" t="s">
        <v>3203</v>
      </c>
      <c r="C1214" s="2020" t="s">
        <v>3269</v>
      </c>
      <c r="D1214" s="2021" t="s">
        <v>3269</v>
      </c>
      <c r="E1214" s="2078" t="s">
        <v>3269</v>
      </c>
      <c r="F1214" s="2020">
        <v>0.22069943678080539</v>
      </c>
      <c r="G1214" s="2021">
        <v>19445.36</v>
      </c>
      <c r="H1214" s="2078">
        <v>4291.5800000000017</v>
      </c>
      <c r="I1214" s="2020" t="s">
        <v>3269</v>
      </c>
      <c r="J1214" s="2021" t="s">
        <v>3269</v>
      </c>
      <c r="K1214" s="2078" t="s">
        <v>3269</v>
      </c>
      <c r="L1214" s="2020" t="s">
        <v>3269</v>
      </c>
      <c r="M1214" s="2021" t="s">
        <v>3269</v>
      </c>
      <c r="N1214" s="2078" t="s">
        <v>3269</v>
      </c>
    </row>
    <row r="1215" spans="1:14">
      <c r="A1215" s="2248" t="s">
        <v>3615</v>
      </c>
      <c r="B1215" s="2073" t="s">
        <v>5191</v>
      </c>
      <c r="C1215" s="2074" t="s">
        <v>3269</v>
      </c>
      <c r="D1215" s="2075" t="s">
        <v>3269</v>
      </c>
      <c r="E1215" s="2076" t="s">
        <v>3269</v>
      </c>
      <c r="F1215" s="2074" t="s">
        <v>3269</v>
      </c>
      <c r="G1215" s="2075" t="s">
        <v>3269</v>
      </c>
      <c r="H1215" s="2076" t="s">
        <v>3269</v>
      </c>
      <c r="I1215" s="2074" t="s">
        <v>3269</v>
      </c>
      <c r="J1215" s="2075" t="s">
        <v>3269</v>
      </c>
      <c r="K1215" s="2076" t="s">
        <v>3269</v>
      </c>
      <c r="L1215" s="2074">
        <v>0.28438945345820438</v>
      </c>
      <c r="M1215" s="2075">
        <v>3388.03</v>
      </c>
      <c r="N1215" s="2076">
        <v>963.52000000000044</v>
      </c>
    </row>
    <row r="1216" spans="1:14">
      <c r="A1216" s="2249" t="s">
        <v>3615</v>
      </c>
      <c r="B1216" s="2077" t="s">
        <v>3195</v>
      </c>
      <c r="C1216" s="2020" t="s">
        <v>3269</v>
      </c>
      <c r="D1216" s="2021" t="s">
        <v>3269</v>
      </c>
      <c r="E1216" s="2078" t="s">
        <v>3269</v>
      </c>
      <c r="F1216" s="2020" t="s">
        <v>3269</v>
      </c>
      <c r="G1216" s="2021" t="s">
        <v>3269</v>
      </c>
      <c r="H1216" s="2078" t="s">
        <v>3269</v>
      </c>
      <c r="I1216" s="2020" t="s">
        <v>3269</v>
      </c>
      <c r="J1216" s="2021" t="s">
        <v>3269</v>
      </c>
      <c r="K1216" s="2078" t="s">
        <v>3269</v>
      </c>
      <c r="L1216" s="2020">
        <v>0.28438945345820438</v>
      </c>
      <c r="M1216" s="2021">
        <v>3388.03</v>
      </c>
      <c r="N1216" s="2078">
        <v>963.52000000000044</v>
      </c>
    </row>
    <row r="1217" spans="1:14">
      <c r="A1217" s="2248" t="s">
        <v>3552</v>
      </c>
      <c r="B1217" s="2073" t="s">
        <v>5191</v>
      </c>
      <c r="C1217" s="2074">
        <v>0.41109535754535209</v>
      </c>
      <c r="D1217" s="2075">
        <v>1650.42</v>
      </c>
      <c r="E1217" s="2076">
        <v>678.48</v>
      </c>
      <c r="F1217" s="2074">
        <v>0.31480203390967171</v>
      </c>
      <c r="G1217" s="2075">
        <v>4175.21</v>
      </c>
      <c r="H1217" s="2076">
        <v>1314.3646000000001</v>
      </c>
      <c r="I1217" s="2074">
        <v>0.30400623983280561</v>
      </c>
      <c r="J1217" s="2075">
        <v>16019.66</v>
      </c>
      <c r="K1217" s="2076">
        <v>4870.0766000000003</v>
      </c>
      <c r="L1217" s="2074">
        <v>0.35579865569400748</v>
      </c>
      <c r="M1217" s="2075">
        <v>9018.7799999999988</v>
      </c>
      <c r="N1217" s="2076">
        <v>3208.8698000000009</v>
      </c>
    </row>
    <row r="1218" spans="1:14">
      <c r="A1218" s="2249" t="s">
        <v>3552</v>
      </c>
      <c r="B1218" s="2077" t="s">
        <v>3193</v>
      </c>
      <c r="C1218" s="2020" t="s">
        <v>3269</v>
      </c>
      <c r="D1218" s="2021" t="s">
        <v>3269</v>
      </c>
      <c r="E1218" s="2078" t="s">
        <v>3269</v>
      </c>
      <c r="F1218" s="2020">
        <v>0.38499310428443689</v>
      </c>
      <c r="G1218" s="2021">
        <v>659.83</v>
      </c>
      <c r="H1218" s="2078">
        <v>254.03</v>
      </c>
      <c r="I1218" s="2020">
        <v>0.31760584561490418</v>
      </c>
      <c r="J1218" s="2021">
        <v>2826.05</v>
      </c>
      <c r="K1218" s="2078">
        <v>897.57000000000016</v>
      </c>
      <c r="L1218" s="2020">
        <v>0.31351847676557759</v>
      </c>
      <c r="M1218" s="2021">
        <v>3060.33</v>
      </c>
      <c r="N1218" s="2078">
        <v>959.47</v>
      </c>
    </row>
    <row r="1219" spans="1:14">
      <c r="A1219" s="2249" t="s">
        <v>3552</v>
      </c>
      <c r="B1219" s="2077" t="s">
        <v>3194</v>
      </c>
      <c r="C1219" s="2020" t="s">
        <v>3269</v>
      </c>
      <c r="D1219" s="2021" t="s">
        <v>3269</v>
      </c>
      <c r="E1219" s="2078" t="s">
        <v>3269</v>
      </c>
      <c r="F1219" s="2020" t="s">
        <v>3269</v>
      </c>
      <c r="G1219" s="2021" t="s">
        <v>3269</v>
      </c>
      <c r="H1219" s="2078" t="s">
        <v>3269</v>
      </c>
      <c r="I1219" s="2020">
        <v>0.35744143516502652</v>
      </c>
      <c r="J1219" s="2021">
        <v>1263.1300000000001</v>
      </c>
      <c r="K1219" s="2078">
        <v>451.495</v>
      </c>
      <c r="L1219" s="2020">
        <v>0.42222530048589207</v>
      </c>
      <c r="M1219" s="2021">
        <v>938.48</v>
      </c>
      <c r="N1219" s="2078">
        <v>396.25</v>
      </c>
    </row>
    <row r="1220" spans="1:14">
      <c r="A1220" s="2249" t="s">
        <v>3552</v>
      </c>
      <c r="B1220" s="2077" t="s">
        <v>3195</v>
      </c>
      <c r="C1220" s="2020">
        <v>0.41109535754535209</v>
      </c>
      <c r="D1220" s="2021">
        <v>1650.42</v>
      </c>
      <c r="E1220" s="2078">
        <v>678.48</v>
      </c>
      <c r="F1220" s="2020">
        <v>0.30162730629405637</v>
      </c>
      <c r="G1220" s="2021">
        <v>3515.38</v>
      </c>
      <c r="H1220" s="2078">
        <v>1060.3345999999999</v>
      </c>
      <c r="I1220" s="2020">
        <v>0.29512740476493832</v>
      </c>
      <c r="J1220" s="2021">
        <v>11930.48</v>
      </c>
      <c r="K1220" s="2078">
        <v>3521.0115999999998</v>
      </c>
      <c r="L1220" s="2020">
        <v>0.36915555272242673</v>
      </c>
      <c r="M1220" s="2021">
        <v>5019.9699999999993</v>
      </c>
      <c r="N1220" s="2078">
        <v>1853.1497999999999</v>
      </c>
    </row>
    <row r="1221" spans="1:14">
      <c r="A1221" s="2248" t="s">
        <v>3599</v>
      </c>
      <c r="B1221" s="2073" t="s">
        <v>5191</v>
      </c>
      <c r="C1221" s="2074" t="s">
        <v>3269</v>
      </c>
      <c r="D1221" s="2075" t="s">
        <v>3269</v>
      </c>
      <c r="E1221" s="2076" t="s">
        <v>3269</v>
      </c>
      <c r="F1221" s="2074" t="s">
        <v>3269</v>
      </c>
      <c r="G1221" s="2075" t="s">
        <v>3269</v>
      </c>
      <c r="H1221" s="2076" t="s">
        <v>3269</v>
      </c>
      <c r="I1221" s="2074">
        <v>0.48603387547097349</v>
      </c>
      <c r="J1221" s="2075">
        <v>3176.93</v>
      </c>
      <c r="K1221" s="2076">
        <v>1544.0956000000001</v>
      </c>
      <c r="L1221" s="2074" t="s">
        <v>3269</v>
      </c>
      <c r="M1221" s="2075" t="s">
        <v>3269</v>
      </c>
      <c r="N1221" s="2076" t="s">
        <v>3269</v>
      </c>
    </row>
    <row r="1222" spans="1:14">
      <c r="A1222" s="2249" t="s">
        <v>3599</v>
      </c>
      <c r="B1222" s="2077" t="s">
        <v>3193</v>
      </c>
      <c r="C1222" s="2020" t="s">
        <v>3269</v>
      </c>
      <c r="D1222" s="2021" t="s">
        <v>3269</v>
      </c>
      <c r="E1222" s="2078" t="s">
        <v>3269</v>
      </c>
      <c r="F1222" s="2020" t="s">
        <v>3269</v>
      </c>
      <c r="G1222" s="2021" t="s">
        <v>3269</v>
      </c>
      <c r="H1222" s="2078" t="s">
        <v>3269</v>
      </c>
      <c r="I1222" s="2020">
        <v>0.48624713481975412</v>
      </c>
      <c r="J1222" s="2021">
        <v>3071.36</v>
      </c>
      <c r="K1222" s="2078">
        <v>1493.44</v>
      </c>
      <c r="L1222" s="2020" t="s">
        <v>3269</v>
      </c>
      <c r="M1222" s="2021" t="s">
        <v>3269</v>
      </c>
      <c r="N1222" s="2078" t="s">
        <v>3269</v>
      </c>
    </row>
    <row r="1223" spans="1:14">
      <c r="A1223" s="2249" t="s">
        <v>3599</v>
      </c>
      <c r="B1223" s="2077" t="s">
        <v>3195</v>
      </c>
      <c r="C1223" s="2020" t="s">
        <v>3269</v>
      </c>
      <c r="D1223" s="2021" t="s">
        <v>3269</v>
      </c>
      <c r="E1223" s="2078" t="s">
        <v>3269</v>
      </c>
      <c r="F1223" s="2020" t="s">
        <v>3269</v>
      </c>
      <c r="G1223" s="2021" t="s">
        <v>3269</v>
      </c>
      <c r="H1223" s="2078" t="s">
        <v>3269</v>
      </c>
      <c r="I1223" s="2020">
        <v>0.47982949701619781</v>
      </c>
      <c r="J1223" s="2021">
        <v>105.57</v>
      </c>
      <c r="K1223" s="2078">
        <v>50.655599999999993</v>
      </c>
      <c r="L1223" s="2020" t="s">
        <v>3269</v>
      </c>
      <c r="M1223" s="2021" t="s">
        <v>3269</v>
      </c>
      <c r="N1223" s="2078" t="s">
        <v>3269</v>
      </c>
    </row>
    <row r="1224" spans="1:14">
      <c r="A1224" s="2248" t="s">
        <v>2147</v>
      </c>
      <c r="B1224" s="2073" t="s">
        <v>5191</v>
      </c>
      <c r="C1224" s="2074">
        <v>0.38482627327660618</v>
      </c>
      <c r="D1224" s="2075">
        <v>648.71999999999991</v>
      </c>
      <c r="E1224" s="2076">
        <v>249.64449999999991</v>
      </c>
      <c r="F1224" s="2074">
        <v>0.308505610052283</v>
      </c>
      <c r="G1224" s="2075">
        <v>2750.42</v>
      </c>
      <c r="H1224" s="2076">
        <v>848.52000000000021</v>
      </c>
      <c r="I1224" s="2074">
        <v>0.25243495086858292</v>
      </c>
      <c r="J1224" s="2075">
        <v>5550.42</v>
      </c>
      <c r="K1224" s="2076">
        <v>1401.12</v>
      </c>
      <c r="L1224" s="2074">
        <v>0.13379166666666659</v>
      </c>
      <c r="M1224" s="2075">
        <v>3600</v>
      </c>
      <c r="N1224" s="2076">
        <v>481.64999999999969</v>
      </c>
    </row>
    <row r="1225" spans="1:14">
      <c r="A1225" s="2249" t="s">
        <v>2147</v>
      </c>
      <c r="B1225" s="2077" t="s">
        <v>3480</v>
      </c>
      <c r="C1225" s="2020">
        <v>0.38482627327660618</v>
      </c>
      <c r="D1225" s="2021">
        <v>648.71999999999991</v>
      </c>
      <c r="E1225" s="2078">
        <v>249.64449999999991</v>
      </c>
      <c r="F1225" s="2020" t="s">
        <v>3269</v>
      </c>
      <c r="G1225" s="2021" t="s">
        <v>3269</v>
      </c>
      <c r="H1225" s="2078" t="s">
        <v>3269</v>
      </c>
      <c r="I1225" s="2020" t="s">
        <v>3269</v>
      </c>
      <c r="J1225" s="2021" t="s">
        <v>3269</v>
      </c>
      <c r="K1225" s="2078" t="s">
        <v>3269</v>
      </c>
      <c r="L1225" s="2020" t="s">
        <v>3269</v>
      </c>
      <c r="M1225" s="2021" t="s">
        <v>3269</v>
      </c>
      <c r="N1225" s="2078" t="s">
        <v>3269</v>
      </c>
    </row>
    <row r="1226" spans="1:14">
      <c r="A1226" s="2249" t="s">
        <v>2147</v>
      </c>
      <c r="B1226" s="2077" t="s">
        <v>3483</v>
      </c>
      <c r="C1226" s="2020" t="s">
        <v>3269</v>
      </c>
      <c r="D1226" s="2021" t="s">
        <v>3269</v>
      </c>
      <c r="E1226" s="2078" t="s">
        <v>3269</v>
      </c>
      <c r="F1226" s="2020" t="s">
        <v>3269</v>
      </c>
      <c r="G1226" s="2021" t="s">
        <v>3269</v>
      </c>
      <c r="H1226" s="2078" t="s">
        <v>3269</v>
      </c>
      <c r="I1226" s="2020">
        <v>9.8329364285844184E-2</v>
      </c>
      <c r="J1226" s="2021">
        <v>550.09</v>
      </c>
      <c r="K1226" s="2078">
        <v>54.090000000000032</v>
      </c>
      <c r="L1226" s="2020">
        <v>9.654545454545449E-2</v>
      </c>
      <c r="M1226" s="2021">
        <v>1100</v>
      </c>
      <c r="N1226" s="2078">
        <v>106.1999999999999</v>
      </c>
    </row>
    <row r="1227" spans="1:14">
      <c r="A1227" s="2249" t="s">
        <v>2147</v>
      </c>
      <c r="B1227" s="2077" t="s">
        <v>3502</v>
      </c>
      <c r="C1227" s="2020" t="s">
        <v>3269</v>
      </c>
      <c r="D1227" s="2021" t="s">
        <v>3269</v>
      </c>
      <c r="E1227" s="2078" t="s">
        <v>3269</v>
      </c>
      <c r="F1227" s="2020">
        <v>0.308505610052283</v>
      </c>
      <c r="G1227" s="2021">
        <v>2750.42</v>
      </c>
      <c r="H1227" s="2078">
        <v>848.52000000000021</v>
      </c>
      <c r="I1227" s="2020">
        <v>0.26938822037745502</v>
      </c>
      <c r="J1227" s="2021">
        <v>5000.33</v>
      </c>
      <c r="K1227" s="2078">
        <v>1347.03</v>
      </c>
      <c r="L1227" s="2020">
        <v>0.1501799999999999</v>
      </c>
      <c r="M1227" s="2021">
        <v>2500</v>
      </c>
      <c r="N1227" s="2078">
        <v>375.44999999999982</v>
      </c>
    </row>
    <row r="1228" spans="1:14">
      <c r="A1228" s="2248" t="s">
        <v>2183</v>
      </c>
      <c r="B1228" s="2073" t="s">
        <v>5191</v>
      </c>
      <c r="C1228" s="2074" t="s">
        <v>3269</v>
      </c>
      <c r="D1228" s="2075" t="s">
        <v>3269</v>
      </c>
      <c r="E1228" s="2076" t="s">
        <v>3269</v>
      </c>
      <c r="F1228" s="2074">
        <v>0.62106257938131004</v>
      </c>
      <c r="G1228" s="2075">
        <v>929.06</v>
      </c>
      <c r="H1228" s="2076">
        <v>577.00439999999992</v>
      </c>
      <c r="I1228" s="2074" t="s">
        <v>3269</v>
      </c>
      <c r="J1228" s="2075" t="s">
        <v>3269</v>
      </c>
      <c r="K1228" s="2076" t="s">
        <v>3269</v>
      </c>
      <c r="L1228" s="2074" t="s">
        <v>3269</v>
      </c>
      <c r="M1228" s="2075" t="s">
        <v>3269</v>
      </c>
      <c r="N1228" s="2076" t="s">
        <v>3269</v>
      </c>
    </row>
    <row r="1229" spans="1:14">
      <c r="A1229" s="2249" t="s">
        <v>2183</v>
      </c>
      <c r="B1229" s="2077" t="s">
        <v>3480</v>
      </c>
      <c r="C1229" s="2020" t="s">
        <v>3269</v>
      </c>
      <c r="D1229" s="2021" t="s">
        <v>3269</v>
      </c>
      <c r="E1229" s="2078" t="s">
        <v>3269</v>
      </c>
      <c r="F1229" s="2020">
        <v>0.64229011373578315</v>
      </c>
      <c r="G1229" s="2021">
        <v>285.74999999999989</v>
      </c>
      <c r="H1229" s="2078">
        <v>183.53440000000001</v>
      </c>
      <c r="I1229" s="2020" t="s">
        <v>3269</v>
      </c>
      <c r="J1229" s="2021" t="s">
        <v>3269</v>
      </c>
      <c r="K1229" s="2078" t="s">
        <v>3269</v>
      </c>
      <c r="L1229" s="2020" t="s">
        <v>3269</v>
      </c>
      <c r="M1229" s="2021" t="s">
        <v>3269</v>
      </c>
      <c r="N1229" s="2078" t="s">
        <v>3269</v>
      </c>
    </row>
    <row r="1230" spans="1:14">
      <c r="A1230" s="2249" t="s">
        <v>2183</v>
      </c>
      <c r="B1230" s="2077" t="s">
        <v>3194</v>
      </c>
      <c r="C1230" s="2020" t="s">
        <v>3269</v>
      </c>
      <c r="D1230" s="2021" t="s">
        <v>3269</v>
      </c>
      <c r="E1230" s="2078" t="s">
        <v>3269</v>
      </c>
      <c r="F1230" s="2020">
        <v>0.61163358256517064</v>
      </c>
      <c r="G1230" s="2021">
        <v>643.30999999999995</v>
      </c>
      <c r="H1230" s="2078">
        <v>393.46999999999991</v>
      </c>
      <c r="I1230" s="2020" t="s">
        <v>3269</v>
      </c>
      <c r="J1230" s="2021" t="s">
        <v>3269</v>
      </c>
      <c r="K1230" s="2078" t="s">
        <v>3269</v>
      </c>
      <c r="L1230" s="2020" t="s">
        <v>3269</v>
      </c>
      <c r="M1230" s="2021" t="s">
        <v>3269</v>
      </c>
      <c r="N1230" s="2078" t="s">
        <v>3269</v>
      </c>
    </row>
    <row r="1231" spans="1:14">
      <c r="A1231" s="2248" t="s">
        <v>2811</v>
      </c>
      <c r="B1231" s="2073" t="s">
        <v>5191</v>
      </c>
      <c r="C1231" s="2074">
        <v>0.16415221924845011</v>
      </c>
      <c r="D1231" s="2075">
        <v>3519.66</v>
      </c>
      <c r="E1231" s="2076">
        <v>577.76</v>
      </c>
      <c r="F1231" s="2074" t="s">
        <v>3269</v>
      </c>
      <c r="G1231" s="2075" t="s">
        <v>3269</v>
      </c>
      <c r="H1231" s="2076" t="s">
        <v>3269</v>
      </c>
      <c r="I1231" s="2074">
        <v>0.20251575185641801</v>
      </c>
      <c r="J1231" s="2075">
        <v>5280.33</v>
      </c>
      <c r="K1231" s="2076">
        <v>1069.349999999999</v>
      </c>
      <c r="L1231" s="2074" t="s">
        <v>3269</v>
      </c>
      <c r="M1231" s="2075" t="s">
        <v>3269</v>
      </c>
      <c r="N1231" s="2076" t="s">
        <v>3269</v>
      </c>
    </row>
    <row r="1232" spans="1:14">
      <c r="A1232" s="2249" t="s">
        <v>2811</v>
      </c>
      <c r="B1232" s="2077" t="s">
        <v>3480</v>
      </c>
      <c r="C1232" s="2020">
        <v>0.16415221924845011</v>
      </c>
      <c r="D1232" s="2021">
        <v>3519.66</v>
      </c>
      <c r="E1232" s="2078">
        <v>577.76</v>
      </c>
      <c r="F1232" s="2020" t="s">
        <v>3269</v>
      </c>
      <c r="G1232" s="2021" t="s">
        <v>3269</v>
      </c>
      <c r="H1232" s="2078" t="s">
        <v>3269</v>
      </c>
      <c r="I1232" s="2020">
        <v>0.14869559643612579</v>
      </c>
      <c r="J1232" s="2021">
        <v>2340.15</v>
      </c>
      <c r="K1232" s="2078">
        <v>347.9699999999998</v>
      </c>
      <c r="L1232" s="2020" t="s">
        <v>3269</v>
      </c>
      <c r="M1232" s="2021" t="s">
        <v>3269</v>
      </c>
      <c r="N1232" s="2078" t="s">
        <v>3269</v>
      </c>
    </row>
    <row r="1233" spans="1:14">
      <c r="A1233" s="2249" t="s">
        <v>2811</v>
      </c>
      <c r="B1233" s="2077" t="s">
        <v>3502</v>
      </c>
      <c r="C1233" s="2020" t="s">
        <v>3269</v>
      </c>
      <c r="D1233" s="2021" t="s">
        <v>3269</v>
      </c>
      <c r="E1233" s="2078" t="s">
        <v>3269</v>
      </c>
      <c r="F1233" s="2020" t="s">
        <v>3269</v>
      </c>
      <c r="G1233" s="2021" t="s">
        <v>3269</v>
      </c>
      <c r="H1233" s="2078" t="s">
        <v>3269</v>
      </c>
      <c r="I1233" s="2020">
        <v>0.2453523253678345</v>
      </c>
      <c r="J1233" s="2021">
        <v>2940.18</v>
      </c>
      <c r="K1233" s="2078">
        <v>721.37999999999965</v>
      </c>
      <c r="L1233" s="2020" t="s">
        <v>3269</v>
      </c>
      <c r="M1233" s="2021" t="s">
        <v>3269</v>
      </c>
      <c r="N1233" s="2078" t="s">
        <v>3269</v>
      </c>
    </row>
    <row r="1234" spans="1:14">
      <c r="A1234" s="2248" t="s">
        <v>2813</v>
      </c>
      <c r="B1234" s="2073" t="s">
        <v>5191</v>
      </c>
      <c r="C1234" s="2074" t="s">
        <v>3269</v>
      </c>
      <c r="D1234" s="2075" t="s">
        <v>3269</v>
      </c>
      <c r="E1234" s="2076" t="s">
        <v>3269</v>
      </c>
      <c r="F1234" s="2074" t="s">
        <v>3269</v>
      </c>
      <c r="G1234" s="2075" t="s">
        <v>3269</v>
      </c>
      <c r="H1234" s="2076" t="s">
        <v>3269</v>
      </c>
      <c r="I1234" s="2074" t="s">
        <v>3269</v>
      </c>
      <c r="J1234" s="2075" t="s">
        <v>3269</v>
      </c>
      <c r="K1234" s="2076" t="s">
        <v>3269</v>
      </c>
      <c r="L1234" s="2074">
        <v>0.32352105131049808</v>
      </c>
      <c r="M1234" s="2075">
        <v>18405.98</v>
      </c>
      <c r="N1234" s="2076">
        <v>5954.7219999999998</v>
      </c>
    </row>
    <row r="1235" spans="1:14">
      <c r="A1235" s="2249" t="s">
        <v>2813</v>
      </c>
      <c r="B1235" s="2077" t="s">
        <v>3480</v>
      </c>
      <c r="C1235" s="2020" t="s">
        <v>3269</v>
      </c>
      <c r="D1235" s="2021" t="s">
        <v>3269</v>
      </c>
      <c r="E1235" s="2078" t="s">
        <v>3269</v>
      </c>
      <c r="F1235" s="2020" t="s">
        <v>3269</v>
      </c>
      <c r="G1235" s="2021" t="s">
        <v>3269</v>
      </c>
      <c r="H1235" s="2078" t="s">
        <v>3269</v>
      </c>
      <c r="I1235" s="2020" t="s">
        <v>3269</v>
      </c>
      <c r="J1235" s="2021" t="s">
        <v>3269</v>
      </c>
      <c r="K1235" s="2078" t="s">
        <v>3269</v>
      </c>
      <c r="L1235" s="2020">
        <v>0.57689042250130407</v>
      </c>
      <c r="M1235" s="2021">
        <v>1246.1500000000001</v>
      </c>
      <c r="N1235" s="2078">
        <v>718.89200000000005</v>
      </c>
    </row>
    <row r="1236" spans="1:14">
      <c r="A1236" s="2249" t="s">
        <v>2813</v>
      </c>
      <c r="B1236" s="2077" t="s">
        <v>3193</v>
      </c>
      <c r="C1236" s="2020" t="s">
        <v>3269</v>
      </c>
      <c r="D1236" s="2021" t="s">
        <v>3269</v>
      </c>
      <c r="E1236" s="2078" t="s">
        <v>3269</v>
      </c>
      <c r="F1236" s="2020" t="s">
        <v>3269</v>
      </c>
      <c r="G1236" s="2021" t="s">
        <v>3269</v>
      </c>
      <c r="H1236" s="2078" t="s">
        <v>3269</v>
      </c>
      <c r="I1236" s="2020" t="s">
        <v>3269</v>
      </c>
      <c r="J1236" s="2021" t="s">
        <v>3269</v>
      </c>
      <c r="K1236" s="2078" t="s">
        <v>3269</v>
      </c>
      <c r="L1236" s="2020">
        <v>0.27507812500000001</v>
      </c>
      <c r="M1236" s="2021">
        <v>12800</v>
      </c>
      <c r="N1236" s="2078">
        <v>3521</v>
      </c>
    </row>
    <row r="1237" spans="1:14">
      <c r="A1237" s="2249" t="s">
        <v>2813</v>
      </c>
      <c r="B1237" s="2077" t="s">
        <v>3195</v>
      </c>
      <c r="C1237" s="2020" t="s">
        <v>3269</v>
      </c>
      <c r="D1237" s="2021" t="s">
        <v>3269</v>
      </c>
      <c r="E1237" s="2078" t="s">
        <v>3269</v>
      </c>
      <c r="F1237" s="2020" t="s">
        <v>3269</v>
      </c>
      <c r="G1237" s="2021" t="s">
        <v>3269</v>
      </c>
      <c r="H1237" s="2078" t="s">
        <v>3269</v>
      </c>
      <c r="I1237" s="2020" t="s">
        <v>3269</v>
      </c>
      <c r="J1237" s="2021" t="s">
        <v>3269</v>
      </c>
      <c r="K1237" s="2078" t="s">
        <v>3269</v>
      </c>
      <c r="L1237" s="2020">
        <v>0.3933249690928316</v>
      </c>
      <c r="M1237" s="2021">
        <v>4359.83</v>
      </c>
      <c r="N1237" s="2078">
        <v>1714.83</v>
      </c>
    </row>
    <row r="1238" spans="1:14">
      <c r="A1238" s="2248" t="s">
        <v>2815</v>
      </c>
      <c r="B1238" s="2073" t="s">
        <v>5191</v>
      </c>
      <c r="C1238" s="2074">
        <v>0.38551279707495428</v>
      </c>
      <c r="D1238" s="2075">
        <v>109.4</v>
      </c>
      <c r="E1238" s="2076">
        <v>42.175099999999993</v>
      </c>
      <c r="F1238" s="2074" t="s">
        <v>3269</v>
      </c>
      <c r="G1238" s="2075" t="s">
        <v>3269</v>
      </c>
      <c r="H1238" s="2076" t="s">
        <v>3269</v>
      </c>
      <c r="I1238" s="2074" t="s">
        <v>3269</v>
      </c>
      <c r="J1238" s="2075" t="s">
        <v>3269</v>
      </c>
      <c r="K1238" s="2076" t="s">
        <v>3269</v>
      </c>
      <c r="L1238" s="2074" t="s">
        <v>3269</v>
      </c>
      <c r="M1238" s="2075" t="s">
        <v>3269</v>
      </c>
      <c r="N1238" s="2076" t="s">
        <v>3269</v>
      </c>
    </row>
    <row r="1239" spans="1:14">
      <c r="A1239" s="2249" t="s">
        <v>2815</v>
      </c>
      <c r="B1239" s="2077" t="s">
        <v>3480</v>
      </c>
      <c r="C1239" s="2020">
        <v>0.1033333333333333</v>
      </c>
      <c r="D1239" s="2021">
        <v>5.13</v>
      </c>
      <c r="E1239" s="2078">
        <v>0.53010000000000002</v>
      </c>
      <c r="F1239" s="2020" t="s">
        <v>3269</v>
      </c>
      <c r="G1239" s="2021" t="s">
        <v>3269</v>
      </c>
      <c r="H1239" s="2078" t="s">
        <v>3269</v>
      </c>
      <c r="I1239" s="2020" t="s">
        <v>3269</v>
      </c>
      <c r="J1239" s="2021" t="s">
        <v>3269</v>
      </c>
      <c r="K1239" s="2078" t="s">
        <v>3269</v>
      </c>
      <c r="L1239" s="2020" t="s">
        <v>3269</v>
      </c>
      <c r="M1239" s="2021" t="s">
        <v>3269</v>
      </c>
      <c r="N1239" s="2078" t="s">
        <v>3269</v>
      </c>
    </row>
    <row r="1240" spans="1:14">
      <c r="A1240" s="2249" t="s">
        <v>2815</v>
      </c>
      <c r="B1240" s="2077" t="s">
        <v>3195</v>
      </c>
      <c r="C1240" s="2020">
        <v>0.3993957993670279</v>
      </c>
      <c r="D1240" s="2021">
        <v>104.27</v>
      </c>
      <c r="E1240" s="2078">
        <v>41.645000000000003</v>
      </c>
      <c r="F1240" s="2020" t="s">
        <v>3269</v>
      </c>
      <c r="G1240" s="2021" t="s">
        <v>3269</v>
      </c>
      <c r="H1240" s="2078" t="s">
        <v>3269</v>
      </c>
      <c r="I1240" s="2020" t="s">
        <v>3269</v>
      </c>
      <c r="J1240" s="2021" t="s">
        <v>3269</v>
      </c>
      <c r="K1240" s="2078" t="s">
        <v>3269</v>
      </c>
      <c r="L1240" s="2020" t="s">
        <v>3269</v>
      </c>
      <c r="M1240" s="2021" t="s">
        <v>3269</v>
      </c>
      <c r="N1240" s="2078" t="s">
        <v>3269</v>
      </c>
    </row>
    <row r="1241" spans="1:14">
      <c r="A1241" s="2248" t="s">
        <v>2817</v>
      </c>
      <c r="B1241" s="2073" t="s">
        <v>5191</v>
      </c>
      <c r="C1241" s="2074" t="s">
        <v>3269</v>
      </c>
      <c r="D1241" s="2075" t="s">
        <v>3269</v>
      </c>
      <c r="E1241" s="2076" t="s">
        <v>3269</v>
      </c>
      <c r="F1241" s="2074" t="s">
        <v>3269</v>
      </c>
      <c r="G1241" s="2075">
        <v>0</v>
      </c>
      <c r="H1241" s="2076">
        <v>0</v>
      </c>
      <c r="I1241" s="2074" t="s">
        <v>3269</v>
      </c>
      <c r="J1241" s="2075" t="s">
        <v>3269</v>
      </c>
      <c r="K1241" s="2076" t="s">
        <v>3269</v>
      </c>
      <c r="L1241" s="2074" t="s">
        <v>3269</v>
      </c>
      <c r="M1241" s="2075" t="s">
        <v>3269</v>
      </c>
      <c r="N1241" s="2076" t="s">
        <v>3269</v>
      </c>
    </row>
    <row r="1242" spans="1:14">
      <c r="A1242" s="2249" t="s">
        <v>2817</v>
      </c>
      <c r="B1242" s="2077" t="s">
        <v>3195</v>
      </c>
      <c r="C1242" s="2020" t="s">
        <v>3269</v>
      </c>
      <c r="D1242" s="2021" t="s">
        <v>3269</v>
      </c>
      <c r="E1242" s="2078" t="s">
        <v>3269</v>
      </c>
      <c r="F1242" s="2020" t="s">
        <v>3269</v>
      </c>
      <c r="G1242" s="2021">
        <v>0</v>
      </c>
      <c r="H1242" s="2078">
        <v>0</v>
      </c>
      <c r="I1242" s="2020" t="s">
        <v>3269</v>
      </c>
      <c r="J1242" s="2021" t="s">
        <v>3269</v>
      </c>
      <c r="K1242" s="2078" t="s">
        <v>3269</v>
      </c>
      <c r="L1242" s="2020" t="s">
        <v>3269</v>
      </c>
      <c r="M1242" s="2021" t="s">
        <v>3269</v>
      </c>
      <c r="N1242" s="2078" t="s">
        <v>3269</v>
      </c>
    </row>
    <row r="1243" spans="1:14">
      <c r="A1243" s="2248" t="s">
        <v>1433</v>
      </c>
      <c r="B1243" s="2073" t="s">
        <v>5191</v>
      </c>
      <c r="C1243" s="2074">
        <v>0.28878351956163312</v>
      </c>
      <c r="D1243" s="2075">
        <v>24472.650000000009</v>
      </c>
      <c r="E1243" s="2076">
        <v>7067.2980000000016</v>
      </c>
      <c r="F1243" s="2074">
        <v>0.32696969696969702</v>
      </c>
      <c r="G1243" s="2075">
        <v>19800</v>
      </c>
      <c r="H1243" s="2076">
        <v>6474</v>
      </c>
      <c r="I1243" s="2074">
        <v>0.28490182098934702</v>
      </c>
      <c r="J1243" s="2075">
        <v>14040.17</v>
      </c>
      <c r="K1243" s="2076">
        <v>4000.07</v>
      </c>
      <c r="L1243" s="2074">
        <v>0.31754646032784239</v>
      </c>
      <c r="M1243" s="2075">
        <v>7919.66</v>
      </c>
      <c r="N1243" s="2076">
        <v>2514.86</v>
      </c>
    </row>
    <row r="1244" spans="1:14">
      <c r="A1244" s="2249" t="s">
        <v>1433</v>
      </c>
      <c r="B1244" s="2077" t="s">
        <v>3194</v>
      </c>
      <c r="C1244" s="2020">
        <v>0.28878351956163312</v>
      </c>
      <c r="D1244" s="2021">
        <v>24472.650000000009</v>
      </c>
      <c r="E1244" s="2078">
        <v>7067.2980000000016</v>
      </c>
      <c r="F1244" s="2020">
        <v>0.32696969696969702</v>
      </c>
      <c r="G1244" s="2021">
        <v>19800</v>
      </c>
      <c r="H1244" s="2078">
        <v>6474</v>
      </c>
      <c r="I1244" s="2020">
        <v>0.28490182098934702</v>
      </c>
      <c r="J1244" s="2021">
        <v>14040.17</v>
      </c>
      <c r="K1244" s="2078">
        <v>4000.07</v>
      </c>
      <c r="L1244" s="2020">
        <v>0.31754646032784239</v>
      </c>
      <c r="M1244" s="2021">
        <v>7919.66</v>
      </c>
      <c r="N1244" s="2078">
        <v>2514.86</v>
      </c>
    </row>
    <row r="1245" spans="1:14">
      <c r="A1245" s="2248" t="s">
        <v>2323</v>
      </c>
      <c r="B1245" s="2073" t="s">
        <v>5191</v>
      </c>
      <c r="C1245" s="2074">
        <v>0.91094571308591199</v>
      </c>
      <c r="D1245" s="2075">
        <v>5524.7199999999993</v>
      </c>
      <c r="E1245" s="2076">
        <v>5032.7199999999993</v>
      </c>
      <c r="F1245" s="2074">
        <v>0.98462394582240753</v>
      </c>
      <c r="G1245" s="2075">
        <v>9739.82</v>
      </c>
      <c r="H1245" s="2076">
        <v>9590.0600000000013</v>
      </c>
      <c r="I1245" s="2074">
        <v>0.98223087054021663</v>
      </c>
      <c r="J1245" s="2075">
        <v>6742.48</v>
      </c>
      <c r="K1245" s="2076">
        <v>6622.6719999999996</v>
      </c>
      <c r="L1245" s="2074" t="s">
        <v>3269</v>
      </c>
      <c r="M1245" s="2075" t="s">
        <v>3269</v>
      </c>
      <c r="N1245" s="2076" t="s">
        <v>3269</v>
      </c>
    </row>
    <row r="1246" spans="1:14">
      <c r="A1246" s="2249" t="s">
        <v>2323</v>
      </c>
      <c r="B1246" s="2077" t="s">
        <v>3481</v>
      </c>
      <c r="C1246" s="2020">
        <v>1</v>
      </c>
      <c r="D1246" s="2021">
        <v>5023.8599999999997</v>
      </c>
      <c r="E1246" s="2078">
        <v>5023.8599999999997</v>
      </c>
      <c r="F1246" s="2020">
        <v>0.98462394582240753</v>
      </c>
      <c r="G1246" s="2021">
        <v>9739.82</v>
      </c>
      <c r="H1246" s="2078">
        <v>9590.0600000000013</v>
      </c>
      <c r="I1246" s="2020">
        <v>0.98223087054021663</v>
      </c>
      <c r="J1246" s="2021">
        <v>6742.48</v>
      </c>
      <c r="K1246" s="2078">
        <v>6622.6719999999996</v>
      </c>
      <c r="L1246" s="2020" t="s">
        <v>3269</v>
      </c>
      <c r="M1246" s="2021" t="s">
        <v>3269</v>
      </c>
      <c r="N1246" s="2078" t="s">
        <v>3269</v>
      </c>
    </row>
    <row r="1247" spans="1:14">
      <c r="A1247" s="2249" t="s">
        <v>2323</v>
      </c>
      <c r="B1247" s="2077" t="s">
        <v>3483</v>
      </c>
      <c r="C1247" s="2020">
        <v>1.7689573932835548E-2</v>
      </c>
      <c r="D1247" s="2021">
        <v>500.86</v>
      </c>
      <c r="E1247" s="2078">
        <v>8.8600000000000136</v>
      </c>
      <c r="F1247" s="2020" t="s">
        <v>3269</v>
      </c>
      <c r="G1247" s="2021" t="s">
        <v>3269</v>
      </c>
      <c r="H1247" s="2078" t="s">
        <v>3269</v>
      </c>
      <c r="I1247" s="2020" t="s">
        <v>3269</v>
      </c>
      <c r="J1247" s="2021" t="s">
        <v>3269</v>
      </c>
      <c r="K1247" s="2078" t="s">
        <v>3269</v>
      </c>
      <c r="L1247" s="2020" t="s">
        <v>3269</v>
      </c>
      <c r="M1247" s="2021" t="s">
        <v>3269</v>
      </c>
      <c r="N1247" s="2078" t="s">
        <v>3269</v>
      </c>
    </row>
    <row r="1248" spans="1:14">
      <c r="A1248" s="2248" t="s">
        <v>1005</v>
      </c>
      <c r="B1248" s="2073" t="s">
        <v>5191</v>
      </c>
      <c r="C1248" s="2074">
        <v>0.26174271413269218</v>
      </c>
      <c r="D1248" s="2075">
        <v>103019.65</v>
      </c>
      <c r="E1248" s="2076">
        <v>26964.642800000001</v>
      </c>
      <c r="F1248" s="2074">
        <v>0.15218160742593309</v>
      </c>
      <c r="G1248" s="2075">
        <v>355999.98</v>
      </c>
      <c r="H1248" s="2076">
        <v>54176.649200000007</v>
      </c>
      <c r="I1248" s="2074">
        <v>0.22017396337435269</v>
      </c>
      <c r="J1248" s="2075">
        <v>371593.16000000009</v>
      </c>
      <c r="K1248" s="2076">
        <v>81815.138800000001</v>
      </c>
      <c r="L1248" s="2074">
        <v>0.17624571506551889</v>
      </c>
      <c r="M1248" s="2075">
        <v>80972.649999999994</v>
      </c>
      <c r="N1248" s="2076">
        <v>14271.082599999991</v>
      </c>
    </row>
    <row r="1249" spans="1:14">
      <c r="A1249" s="2249" t="s">
        <v>1005</v>
      </c>
      <c r="B1249" s="2077" t="s">
        <v>3481</v>
      </c>
      <c r="C1249" s="2020">
        <v>-0.48431271517749119</v>
      </c>
      <c r="D1249" s="2021">
        <v>-6000.86</v>
      </c>
      <c r="E1249" s="2078">
        <v>2906.2928000000002</v>
      </c>
      <c r="F1249" s="2020">
        <v>-0.50175714738950294</v>
      </c>
      <c r="G1249" s="2021">
        <v>25499.17</v>
      </c>
      <c r="H1249" s="2078">
        <v>-12794.39079999999</v>
      </c>
      <c r="I1249" s="2020">
        <v>-0.59877373354340679</v>
      </c>
      <c r="J1249" s="2021">
        <v>1497.879999999999</v>
      </c>
      <c r="K1249" s="2078">
        <v>-896.89119999999741</v>
      </c>
      <c r="L1249" s="2020">
        <v>-0.64175096009893884</v>
      </c>
      <c r="M1249" s="2021">
        <v>-12751.29</v>
      </c>
      <c r="N1249" s="2078">
        <v>8183.1525999999994</v>
      </c>
    </row>
    <row r="1250" spans="1:14">
      <c r="A1250" s="2249" t="s">
        <v>1005</v>
      </c>
      <c r="B1250" s="2077" t="s">
        <v>3201</v>
      </c>
      <c r="C1250" s="2020" t="s">
        <v>3269</v>
      </c>
      <c r="D1250" s="2021" t="s">
        <v>3269</v>
      </c>
      <c r="E1250" s="2078" t="s">
        <v>3269</v>
      </c>
      <c r="F1250" s="2020" t="s">
        <v>3269</v>
      </c>
      <c r="G1250" s="2021" t="s">
        <v>3269</v>
      </c>
      <c r="H1250" s="2078" t="s">
        <v>3269</v>
      </c>
      <c r="I1250" s="2020" t="s">
        <v>3269</v>
      </c>
      <c r="J1250" s="2021" t="s">
        <v>3269</v>
      </c>
      <c r="K1250" s="2078" t="s">
        <v>3269</v>
      </c>
      <c r="L1250" s="2020">
        <v>0.28895206768211879</v>
      </c>
      <c r="M1250" s="2021">
        <v>3629.91</v>
      </c>
      <c r="N1250" s="2078">
        <v>1048.8699999999999</v>
      </c>
    </row>
    <row r="1251" spans="1:14">
      <c r="A1251" s="2249" t="s">
        <v>1005</v>
      </c>
      <c r="B1251" s="2077" t="s">
        <v>3502</v>
      </c>
      <c r="C1251" s="2020">
        <v>0.2206772835680185</v>
      </c>
      <c r="D1251" s="2021">
        <v>109020.51</v>
      </c>
      <c r="E1251" s="2078">
        <v>24058.35</v>
      </c>
      <c r="F1251" s="2020">
        <v>0.20263502531204089</v>
      </c>
      <c r="G1251" s="2021">
        <v>330500.81</v>
      </c>
      <c r="H1251" s="2078">
        <v>66971.040000000008</v>
      </c>
      <c r="I1251" s="2020">
        <v>0.22348847572441341</v>
      </c>
      <c r="J1251" s="2021">
        <v>370095.28</v>
      </c>
      <c r="K1251" s="2078">
        <v>82712.03</v>
      </c>
      <c r="L1251" s="2020">
        <v>5.5931119964330533E-2</v>
      </c>
      <c r="M1251" s="2021">
        <v>90094.03</v>
      </c>
      <c r="N1251" s="2078">
        <v>5039.059999999994</v>
      </c>
    </row>
    <row r="1252" spans="1:14">
      <c r="A1252" s="2248" t="s">
        <v>1937</v>
      </c>
      <c r="B1252" s="2073" t="s">
        <v>5191</v>
      </c>
      <c r="C1252" s="2074">
        <v>0.47651519545739007</v>
      </c>
      <c r="D1252" s="2075">
        <v>1310.26</v>
      </c>
      <c r="E1252" s="2076">
        <v>624.35879999999997</v>
      </c>
      <c r="F1252" s="2074">
        <v>0.31718144195164449</v>
      </c>
      <c r="G1252" s="2075">
        <v>321.37</v>
      </c>
      <c r="H1252" s="2076">
        <v>101.93259999999999</v>
      </c>
      <c r="I1252" s="2074">
        <v>0.29390054553084349</v>
      </c>
      <c r="J1252" s="2075">
        <v>1000.86</v>
      </c>
      <c r="K1252" s="2076">
        <v>294.1533</v>
      </c>
      <c r="L1252" s="2074" t="s">
        <v>3269</v>
      </c>
      <c r="M1252" s="2075" t="s">
        <v>3269</v>
      </c>
      <c r="N1252" s="2076" t="s">
        <v>3269</v>
      </c>
    </row>
    <row r="1253" spans="1:14">
      <c r="A1253" s="2249" t="s">
        <v>1937</v>
      </c>
      <c r="B1253" s="2077" t="s">
        <v>3480</v>
      </c>
      <c r="C1253" s="2020">
        <v>0.47641061317223948</v>
      </c>
      <c r="D1253" s="2021">
        <v>1135.57</v>
      </c>
      <c r="E1253" s="2078">
        <v>540.99760000000003</v>
      </c>
      <c r="F1253" s="2020">
        <v>0.31718144195164449</v>
      </c>
      <c r="G1253" s="2021">
        <v>321.37</v>
      </c>
      <c r="H1253" s="2078">
        <v>101.93259999999999</v>
      </c>
      <c r="I1253" s="2020">
        <v>0.29390054553084349</v>
      </c>
      <c r="J1253" s="2021">
        <v>1000.86</v>
      </c>
      <c r="K1253" s="2078">
        <v>294.1533</v>
      </c>
      <c r="L1253" s="2020" t="s">
        <v>3269</v>
      </c>
      <c r="M1253" s="2021" t="s">
        <v>3269</v>
      </c>
      <c r="N1253" s="2078" t="s">
        <v>3269</v>
      </c>
    </row>
    <row r="1254" spans="1:14">
      <c r="A1254" s="2249" t="s">
        <v>1937</v>
      </c>
      <c r="B1254" s="2077" t="s">
        <v>3193</v>
      </c>
      <c r="C1254" s="2020">
        <v>0.42622622622622619</v>
      </c>
      <c r="D1254" s="2021">
        <v>49.95</v>
      </c>
      <c r="E1254" s="2078">
        <v>21.29</v>
      </c>
      <c r="F1254" s="2020" t="s">
        <v>3269</v>
      </c>
      <c r="G1254" s="2021" t="s">
        <v>3269</v>
      </c>
      <c r="H1254" s="2078" t="s">
        <v>3269</v>
      </c>
      <c r="I1254" s="2020" t="s">
        <v>3269</v>
      </c>
      <c r="J1254" s="2021" t="s">
        <v>3269</v>
      </c>
      <c r="K1254" s="2078" t="s">
        <v>3269</v>
      </c>
      <c r="L1254" s="2020" t="s">
        <v>3269</v>
      </c>
      <c r="M1254" s="2021" t="s">
        <v>3269</v>
      </c>
      <c r="N1254" s="2078" t="s">
        <v>3269</v>
      </c>
    </row>
    <row r="1255" spans="1:14">
      <c r="A1255" s="2249" t="s">
        <v>1937</v>
      </c>
      <c r="B1255" s="2077" t="s">
        <v>3195</v>
      </c>
      <c r="C1255" s="2020">
        <v>0.49760461760461749</v>
      </c>
      <c r="D1255" s="2021">
        <v>124.74</v>
      </c>
      <c r="E1255" s="2078">
        <v>62.07119999999999</v>
      </c>
      <c r="F1255" s="2020" t="s">
        <v>3269</v>
      </c>
      <c r="G1255" s="2021" t="s">
        <v>3269</v>
      </c>
      <c r="H1255" s="2078" t="s">
        <v>3269</v>
      </c>
      <c r="I1255" s="2020" t="s">
        <v>3269</v>
      </c>
      <c r="J1255" s="2021" t="s">
        <v>3269</v>
      </c>
      <c r="K1255" s="2078" t="s">
        <v>3269</v>
      </c>
      <c r="L1255" s="2020" t="s">
        <v>3269</v>
      </c>
      <c r="M1255" s="2021" t="s">
        <v>3269</v>
      </c>
      <c r="N1255" s="2078" t="s">
        <v>3269</v>
      </c>
    </row>
    <row r="1256" spans="1:14">
      <c r="A1256" s="2248" t="s">
        <v>2819</v>
      </c>
      <c r="B1256" s="2073" t="s">
        <v>5191</v>
      </c>
      <c r="C1256" s="2074" t="s">
        <v>3269</v>
      </c>
      <c r="D1256" s="2075" t="s">
        <v>3269</v>
      </c>
      <c r="E1256" s="2076" t="s">
        <v>3269</v>
      </c>
      <c r="F1256" s="2074">
        <v>0.39166945504026413</v>
      </c>
      <c r="G1256" s="2075">
        <v>896.58</v>
      </c>
      <c r="H1256" s="2076">
        <v>351.16300000000001</v>
      </c>
      <c r="I1256" s="2074" t="s">
        <v>3269</v>
      </c>
      <c r="J1256" s="2075" t="s">
        <v>3269</v>
      </c>
      <c r="K1256" s="2076" t="s">
        <v>3269</v>
      </c>
      <c r="L1256" s="2074">
        <v>0.40456104232053958</v>
      </c>
      <c r="M1256" s="2075">
        <v>1685.47</v>
      </c>
      <c r="N1256" s="2076">
        <v>681.87549999999999</v>
      </c>
    </row>
    <row r="1257" spans="1:14">
      <c r="A1257" s="2249" t="s">
        <v>2819</v>
      </c>
      <c r="B1257" s="2077" t="s">
        <v>3480</v>
      </c>
      <c r="C1257" s="2020" t="s">
        <v>3269</v>
      </c>
      <c r="D1257" s="2021" t="s">
        <v>3269</v>
      </c>
      <c r="E1257" s="2078" t="s">
        <v>3269</v>
      </c>
      <c r="F1257" s="2020">
        <v>0.33165623603039768</v>
      </c>
      <c r="G1257" s="2021">
        <v>447.40000000000009</v>
      </c>
      <c r="H1257" s="2078">
        <v>148.38300000000001</v>
      </c>
      <c r="I1257" s="2020" t="s">
        <v>3269</v>
      </c>
      <c r="J1257" s="2021" t="s">
        <v>3269</v>
      </c>
      <c r="K1257" s="2078" t="s">
        <v>3269</v>
      </c>
      <c r="L1257" s="2020">
        <v>0.52652010072373157</v>
      </c>
      <c r="M1257" s="2021">
        <v>567.8900000000001</v>
      </c>
      <c r="N1257" s="2078">
        <v>299.00549999999998</v>
      </c>
    </row>
    <row r="1258" spans="1:14">
      <c r="A1258" s="2249" t="s">
        <v>2819</v>
      </c>
      <c r="B1258" s="2077" t="s">
        <v>3193</v>
      </c>
      <c r="C1258" s="2020" t="s">
        <v>3269</v>
      </c>
      <c r="D1258" s="2021" t="s">
        <v>3269</v>
      </c>
      <c r="E1258" s="2078" t="s">
        <v>3269</v>
      </c>
      <c r="F1258" s="2020">
        <v>0.49799765138056662</v>
      </c>
      <c r="G1258" s="2021">
        <v>332.11</v>
      </c>
      <c r="H1258" s="2078">
        <v>165.39</v>
      </c>
      <c r="I1258" s="2020" t="s">
        <v>3269</v>
      </c>
      <c r="J1258" s="2021" t="s">
        <v>3269</v>
      </c>
      <c r="K1258" s="2078" t="s">
        <v>3269</v>
      </c>
      <c r="L1258" s="2020">
        <v>0.34511712634844732</v>
      </c>
      <c r="M1258" s="2021">
        <v>702.66000000000008</v>
      </c>
      <c r="N1258" s="2078">
        <v>242.5</v>
      </c>
    </row>
    <row r="1259" spans="1:14">
      <c r="A1259" s="2249" t="s">
        <v>2819</v>
      </c>
      <c r="B1259" s="2077" t="s">
        <v>3204</v>
      </c>
      <c r="C1259" s="2020" t="s">
        <v>3269</v>
      </c>
      <c r="D1259" s="2021" t="s">
        <v>3269</v>
      </c>
      <c r="E1259" s="2078" t="s">
        <v>3269</v>
      </c>
      <c r="F1259" s="2020">
        <v>0.319381566584095</v>
      </c>
      <c r="G1259" s="2021">
        <v>117.07</v>
      </c>
      <c r="H1259" s="2078">
        <v>37.39</v>
      </c>
      <c r="I1259" s="2020" t="s">
        <v>3269</v>
      </c>
      <c r="J1259" s="2021" t="s">
        <v>3269</v>
      </c>
      <c r="K1259" s="2078" t="s">
        <v>3269</v>
      </c>
      <c r="L1259" s="2020">
        <v>0.33830617950448277</v>
      </c>
      <c r="M1259" s="2021">
        <v>414.92</v>
      </c>
      <c r="N1259" s="2078">
        <v>140.37</v>
      </c>
    </row>
    <row r="1260" spans="1:14">
      <c r="A1260" s="2248" t="s">
        <v>2821</v>
      </c>
      <c r="B1260" s="2073" t="s">
        <v>5191</v>
      </c>
      <c r="C1260" s="2074">
        <v>0.34572080438339747</v>
      </c>
      <c r="D1260" s="2075">
        <v>2805.13</v>
      </c>
      <c r="E1260" s="2076">
        <v>969.79179999999997</v>
      </c>
      <c r="F1260" s="2074">
        <v>0.46600000000000003</v>
      </c>
      <c r="G1260" s="2075">
        <v>6400</v>
      </c>
      <c r="H1260" s="2076">
        <v>2982.3999999999992</v>
      </c>
      <c r="I1260" s="2074" t="s">
        <v>3269</v>
      </c>
      <c r="J1260" s="2075" t="s">
        <v>3269</v>
      </c>
      <c r="K1260" s="2076" t="s">
        <v>3269</v>
      </c>
      <c r="L1260" s="2074" t="s">
        <v>3269</v>
      </c>
      <c r="M1260" s="2075" t="s">
        <v>3269</v>
      </c>
      <c r="N1260" s="2076" t="s">
        <v>3269</v>
      </c>
    </row>
    <row r="1261" spans="1:14">
      <c r="A1261" s="2249" t="s">
        <v>2821</v>
      </c>
      <c r="B1261" s="2077" t="s">
        <v>3480</v>
      </c>
      <c r="C1261" s="2020">
        <v>0.36422161855577778</v>
      </c>
      <c r="D1261" s="2021">
        <v>1004.97</v>
      </c>
      <c r="E1261" s="2078">
        <v>366.03180000000009</v>
      </c>
      <c r="F1261" s="2020" t="s">
        <v>3269</v>
      </c>
      <c r="G1261" s="2021" t="s">
        <v>3269</v>
      </c>
      <c r="H1261" s="2078" t="s">
        <v>3269</v>
      </c>
      <c r="I1261" s="2020" t="s">
        <v>3269</v>
      </c>
      <c r="J1261" s="2021" t="s">
        <v>3269</v>
      </c>
      <c r="K1261" s="2078" t="s">
        <v>3269</v>
      </c>
      <c r="L1261" s="2020" t="s">
        <v>3269</v>
      </c>
      <c r="M1261" s="2021" t="s">
        <v>3269</v>
      </c>
      <c r="N1261" s="2078" t="s">
        <v>3269</v>
      </c>
    </row>
    <row r="1262" spans="1:14">
      <c r="A1262" s="2249" t="s">
        <v>2821</v>
      </c>
      <c r="B1262" s="2077" t="s">
        <v>3194</v>
      </c>
      <c r="C1262" s="2020">
        <v>0.37253949661457592</v>
      </c>
      <c r="D1262" s="2021">
        <v>700.06</v>
      </c>
      <c r="E1262" s="2078">
        <v>260.8</v>
      </c>
      <c r="F1262" s="2020" t="s">
        <v>3269</v>
      </c>
      <c r="G1262" s="2021" t="s">
        <v>3269</v>
      </c>
      <c r="H1262" s="2078" t="s">
        <v>3269</v>
      </c>
      <c r="I1262" s="2020" t="s">
        <v>3269</v>
      </c>
      <c r="J1262" s="2021" t="s">
        <v>3269</v>
      </c>
      <c r="K1262" s="2078" t="s">
        <v>3269</v>
      </c>
      <c r="L1262" s="2020" t="s">
        <v>3269</v>
      </c>
      <c r="M1262" s="2021" t="s">
        <v>3269</v>
      </c>
      <c r="N1262" s="2078" t="s">
        <v>3269</v>
      </c>
    </row>
    <row r="1263" spans="1:14">
      <c r="A1263" s="2249" t="s">
        <v>2821</v>
      </c>
      <c r="B1263" s="2077" t="s">
        <v>3195</v>
      </c>
      <c r="C1263" s="2020">
        <v>0.31175347695664019</v>
      </c>
      <c r="D1263" s="2021">
        <v>1100.0999999999999</v>
      </c>
      <c r="E1263" s="2078">
        <v>342.95999999999992</v>
      </c>
      <c r="F1263" s="2020" t="s">
        <v>3269</v>
      </c>
      <c r="G1263" s="2021" t="s">
        <v>3269</v>
      </c>
      <c r="H1263" s="2078" t="s">
        <v>3269</v>
      </c>
      <c r="I1263" s="2020" t="s">
        <v>3269</v>
      </c>
      <c r="J1263" s="2021" t="s">
        <v>3269</v>
      </c>
      <c r="K1263" s="2078" t="s">
        <v>3269</v>
      </c>
      <c r="L1263" s="2020" t="s">
        <v>3269</v>
      </c>
      <c r="M1263" s="2021" t="s">
        <v>3269</v>
      </c>
      <c r="N1263" s="2078" t="s">
        <v>3269</v>
      </c>
    </row>
    <row r="1264" spans="1:14">
      <c r="A1264" s="2249" t="s">
        <v>2821</v>
      </c>
      <c r="B1264" s="2077" t="s">
        <v>3208</v>
      </c>
      <c r="C1264" s="2020" t="s">
        <v>3269</v>
      </c>
      <c r="D1264" s="2021" t="s">
        <v>3269</v>
      </c>
      <c r="E1264" s="2078" t="s">
        <v>3269</v>
      </c>
      <c r="F1264" s="2020">
        <v>0.46600000000000003</v>
      </c>
      <c r="G1264" s="2021">
        <v>6400</v>
      </c>
      <c r="H1264" s="2078">
        <v>2982.3999999999992</v>
      </c>
      <c r="I1264" s="2020" t="s">
        <v>3269</v>
      </c>
      <c r="J1264" s="2021" t="s">
        <v>3269</v>
      </c>
      <c r="K1264" s="2078" t="s">
        <v>3269</v>
      </c>
      <c r="L1264" s="2020" t="s">
        <v>3269</v>
      </c>
      <c r="M1264" s="2021" t="s">
        <v>3269</v>
      </c>
      <c r="N1264" s="2078" t="s">
        <v>3269</v>
      </c>
    </row>
    <row r="1265" spans="1:14">
      <c r="A1265" s="2248" t="s">
        <v>2823</v>
      </c>
      <c r="B1265" s="2073" t="s">
        <v>5191</v>
      </c>
      <c r="C1265" s="2074">
        <v>0.32527451504505878</v>
      </c>
      <c r="D1265" s="2075">
        <v>5237.5999999999995</v>
      </c>
      <c r="E1265" s="2076">
        <v>1703.657799999999</v>
      </c>
      <c r="F1265" s="2074" t="s">
        <v>3269</v>
      </c>
      <c r="G1265" s="2075" t="s">
        <v>3269</v>
      </c>
      <c r="H1265" s="2076" t="s">
        <v>3269</v>
      </c>
      <c r="I1265" s="2074" t="s">
        <v>3269</v>
      </c>
      <c r="J1265" s="2075" t="s">
        <v>3269</v>
      </c>
      <c r="K1265" s="2076" t="s">
        <v>3269</v>
      </c>
      <c r="L1265" s="2074" t="s">
        <v>3269</v>
      </c>
      <c r="M1265" s="2075" t="s">
        <v>3269</v>
      </c>
      <c r="N1265" s="2076" t="s">
        <v>3269</v>
      </c>
    </row>
    <row r="1266" spans="1:14">
      <c r="A1266" s="2249" t="s">
        <v>2823</v>
      </c>
      <c r="B1266" s="2077" t="s">
        <v>3480</v>
      </c>
      <c r="C1266" s="2020">
        <v>0.54602171614267658</v>
      </c>
      <c r="D1266" s="2021">
        <v>775.45999999999992</v>
      </c>
      <c r="E1266" s="2078">
        <v>423.41799999999989</v>
      </c>
      <c r="F1266" s="2020" t="s">
        <v>3269</v>
      </c>
      <c r="G1266" s="2021" t="s">
        <v>3269</v>
      </c>
      <c r="H1266" s="2078" t="s">
        <v>3269</v>
      </c>
      <c r="I1266" s="2020" t="s">
        <v>3269</v>
      </c>
      <c r="J1266" s="2021" t="s">
        <v>3269</v>
      </c>
      <c r="K1266" s="2078" t="s">
        <v>3269</v>
      </c>
      <c r="L1266" s="2020" t="s">
        <v>3269</v>
      </c>
      <c r="M1266" s="2021" t="s">
        <v>3269</v>
      </c>
      <c r="N1266" s="2078" t="s">
        <v>3269</v>
      </c>
    </row>
    <row r="1267" spans="1:14">
      <c r="A1267" s="2249" t="s">
        <v>2823</v>
      </c>
      <c r="B1267" s="2077" t="s">
        <v>3195</v>
      </c>
      <c r="C1267" s="2020">
        <v>0.28691161639930612</v>
      </c>
      <c r="D1267" s="2021">
        <v>4462.1399999999994</v>
      </c>
      <c r="E1267" s="2078">
        <v>1280.2398000000001</v>
      </c>
      <c r="F1267" s="2020" t="s">
        <v>3269</v>
      </c>
      <c r="G1267" s="2021" t="s">
        <v>3269</v>
      </c>
      <c r="H1267" s="2078" t="s">
        <v>3269</v>
      </c>
      <c r="I1267" s="2020" t="s">
        <v>3269</v>
      </c>
      <c r="J1267" s="2021" t="s">
        <v>3269</v>
      </c>
      <c r="K1267" s="2078" t="s">
        <v>3269</v>
      </c>
      <c r="L1267" s="2020" t="s">
        <v>3269</v>
      </c>
      <c r="M1267" s="2021" t="s">
        <v>3269</v>
      </c>
      <c r="N1267" s="2078" t="s">
        <v>3269</v>
      </c>
    </row>
    <row r="1268" spans="1:14">
      <c r="A1268" s="2248" t="s">
        <v>1741</v>
      </c>
      <c r="B1268" s="2073" t="s">
        <v>5191</v>
      </c>
      <c r="C1268" s="2074">
        <v>0.30480715828448007</v>
      </c>
      <c r="D1268" s="2075">
        <v>810.25</v>
      </c>
      <c r="E1268" s="2076">
        <v>246.97</v>
      </c>
      <c r="F1268" s="2074">
        <v>0.34212897253933983</v>
      </c>
      <c r="G1268" s="2075">
        <v>1620.5</v>
      </c>
      <c r="H1268" s="2076">
        <v>554.42000000000007</v>
      </c>
      <c r="I1268" s="2074">
        <v>0.29163024313632507</v>
      </c>
      <c r="J1268" s="2075">
        <v>2024.79</v>
      </c>
      <c r="K1268" s="2076">
        <v>590.48999999999978</v>
      </c>
      <c r="L1268" s="2074">
        <v>0.33267153630746887</v>
      </c>
      <c r="M1268" s="2075">
        <v>2024.79</v>
      </c>
      <c r="N1268" s="2076">
        <v>673.58999999999992</v>
      </c>
    </row>
    <row r="1269" spans="1:14">
      <c r="A1269" s="2249" t="s">
        <v>1741</v>
      </c>
      <c r="B1269" s="2077" t="s">
        <v>3194</v>
      </c>
      <c r="C1269" s="2020">
        <v>0.30480715828448007</v>
      </c>
      <c r="D1269" s="2021">
        <v>810.25</v>
      </c>
      <c r="E1269" s="2078">
        <v>246.97</v>
      </c>
      <c r="F1269" s="2020">
        <v>0.34212897253933983</v>
      </c>
      <c r="G1269" s="2021">
        <v>1620.5</v>
      </c>
      <c r="H1269" s="2078">
        <v>554.42000000000007</v>
      </c>
      <c r="I1269" s="2020">
        <v>0.29163024313632507</v>
      </c>
      <c r="J1269" s="2021">
        <v>2024.79</v>
      </c>
      <c r="K1269" s="2078">
        <v>590.48999999999978</v>
      </c>
      <c r="L1269" s="2020">
        <v>0.33267153630746887</v>
      </c>
      <c r="M1269" s="2021">
        <v>2024.79</v>
      </c>
      <c r="N1269" s="2078">
        <v>673.58999999999992</v>
      </c>
    </row>
    <row r="1270" spans="1:14">
      <c r="A1270" s="2248" t="s">
        <v>2825</v>
      </c>
      <c r="B1270" s="2073" t="s">
        <v>5191</v>
      </c>
      <c r="C1270" s="2074">
        <v>0.2041896551724138</v>
      </c>
      <c r="D1270" s="2075">
        <v>2900</v>
      </c>
      <c r="E1270" s="2076">
        <v>592.15000000000009</v>
      </c>
      <c r="F1270" s="2074" t="s">
        <v>3269</v>
      </c>
      <c r="G1270" s="2075" t="s">
        <v>3269</v>
      </c>
      <c r="H1270" s="2076" t="s">
        <v>3269</v>
      </c>
      <c r="I1270" s="2074" t="s">
        <v>3269</v>
      </c>
      <c r="J1270" s="2075" t="s">
        <v>3269</v>
      </c>
      <c r="K1270" s="2076" t="s">
        <v>3269</v>
      </c>
      <c r="L1270" s="2074" t="s">
        <v>3269</v>
      </c>
      <c r="M1270" s="2075" t="s">
        <v>3269</v>
      </c>
      <c r="N1270" s="2076" t="s">
        <v>3269</v>
      </c>
    </row>
    <row r="1271" spans="1:14">
      <c r="A1271" s="2249" t="s">
        <v>2825</v>
      </c>
      <c r="B1271" s="2077" t="s">
        <v>3195</v>
      </c>
      <c r="C1271" s="2020">
        <v>0.2041896551724138</v>
      </c>
      <c r="D1271" s="2021">
        <v>2900</v>
      </c>
      <c r="E1271" s="2078">
        <v>592.15000000000009</v>
      </c>
      <c r="F1271" s="2020" t="s">
        <v>3269</v>
      </c>
      <c r="G1271" s="2021" t="s">
        <v>3269</v>
      </c>
      <c r="H1271" s="2078" t="s">
        <v>3269</v>
      </c>
      <c r="I1271" s="2020" t="s">
        <v>3269</v>
      </c>
      <c r="J1271" s="2021" t="s">
        <v>3269</v>
      </c>
      <c r="K1271" s="2078" t="s">
        <v>3269</v>
      </c>
      <c r="L1271" s="2020" t="s">
        <v>3269</v>
      </c>
      <c r="M1271" s="2021" t="s">
        <v>3269</v>
      </c>
      <c r="N1271" s="2078" t="s">
        <v>3269</v>
      </c>
    </row>
    <row r="1272" spans="1:14">
      <c r="A1272" s="2248" t="s">
        <v>2829</v>
      </c>
      <c r="B1272" s="2073" t="s">
        <v>5191</v>
      </c>
      <c r="C1272" s="2074" t="s">
        <v>3269</v>
      </c>
      <c r="D1272" s="2075" t="s">
        <v>3269</v>
      </c>
      <c r="E1272" s="2076" t="s">
        <v>3269</v>
      </c>
      <c r="F1272" s="2074" t="s">
        <v>3269</v>
      </c>
      <c r="G1272" s="2075" t="s">
        <v>3269</v>
      </c>
      <c r="H1272" s="2076" t="s">
        <v>3269</v>
      </c>
      <c r="I1272" s="2074">
        <v>0.28736087494203122</v>
      </c>
      <c r="J1272" s="2075">
        <v>2070.08</v>
      </c>
      <c r="K1272" s="2076">
        <v>594.8599999999999</v>
      </c>
      <c r="L1272" s="2074" t="s">
        <v>3269</v>
      </c>
      <c r="M1272" s="2075" t="s">
        <v>3269</v>
      </c>
      <c r="N1272" s="2076" t="s">
        <v>3269</v>
      </c>
    </row>
    <row r="1273" spans="1:14">
      <c r="A1273" s="2249" t="s">
        <v>2829</v>
      </c>
      <c r="B1273" s="2077" t="s">
        <v>3502</v>
      </c>
      <c r="C1273" s="2020" t="s">
        <v>3269</v>
      </c>
      <c r="D1273" s="2021" t="s">
        <v>3269</v>
      </c>
      <c r="E1273" s="2078" t="s">
        <v>3269</v>
      </c>
      <c r="F1273" s="2020" t="s">
        <v>3269</v>
      </c>
      <c r="G1273" s="2021" t="s">
        <v>3269</v>
      </c>
      <c r="H1273" s="2078" t="s">
        <v>3269</v>
      </c>
      <c r="I1273" s="2020">
        <v>0.28736087494203122</v>
      </c>
      <c r="J1273" s="2021">
        <v>2070.08</v>
      </c>
      <c r="K1273" s="2078">
        <v>594.8599999999999</v>
      </c>
      <c r="L1273" s="2020" t="s">
        <v>3269</v>
      </c>
      <c r="M1273" s="2021" t="s">
        <v>3269</v>
      </c>
      <c r="N1273" s="2078" t="s">
        <v>3269</v>
      </c>
    </row>
    <row r="1274" spans="1:14">
      <c r="A1274" s="2248" t="s">
        <v>1179</v>
      </c>
      <c r="B1274" s="2073" t="s">
        <v>5191</v>
      </c>
      <c r="C1274" s="2074">
        <v>0.1922279337371269</v>
      </c>
      <c r="D1274" s="2075">
        <v>19115.38</v>
      </c>
      <c r="E1274" s="2076">
        <v>3674.5100000000011</v>
      </c>
      <c r="F1274" s="2074">
        <v>0.33335575807120038</v>
      </c>
      <c r="G1274" s="2075">
        <v>19352.14</v>
      </c>
      <c r="H1274" s="2076">
        <v>6451.1472999999996</v>
      </c>
      <c r="I1274" s="2074">
        <v>0.149443652102107</v>
      </c>
      <c r="J1274" s="2075">
        <v>72829.069999999992</v>
      </c>
      <c r="K1274" s="2076">
        <v>10883.842199999999</v>
      </c>
      <c r="L1274" s="2074">
        <v>0.23029924850458719</v>
      </c>
      <c r="M1274" s="2075">
        <v>27117.93</v>
      </c>
      <c r="N1274" s="2076">
        <v>6245.2389000000003</v>
      </c>
    </row>
    <row r="1275" spans="1:14">
      <c r="A1275" s="2249" t="s">
        <v>1179</v>
      </c>
      <c r="B1275" s="2077" t="s">
        <v>3480</v>
      </c>
      <c r="C1275" s="2020" t="s">
        <v>3269</v>
      </c>
      <c r="D1275" s="2021" t="s">
        <v>3269</v>
      </c>
      <c r="E1275" s="2078" t="s">
        <v>3269</v>
      </c>
      <c r="F1275" s="2020" t="s">
        <v>3269</v>
      </c>
      <c r="G1275" s="2021" t="s">
        <v>3269</v>
      </c>
      <c r="H1275" s="2078" t="s">
        <v>3269</v>
      </c>
      <c r="I1275" s="2020">
        <v>0.23648545888443959</v>
      </c>
      <c r="J1275" s="2021">
        <v>247.23</v>
      </c>
      <c r="K1275" s="2078">
        <v>58.466299999999997</v>
      </c>
      <c r="L1275" s="2020">
        <v>0.58967554897606711</v>
      </c>
      <c r="M1275" s="2021">
        <v>324.24</v>
      </c>
      <c r="N1275" s="2078">
        <v>191.19640000000001</v>
      </c>
    </row>
    <row r="1276" spans="1:14">
      <c r="A1276" s="2249" t="s">
        <v>1179</v>
      </c>
      <c r="B1276" s="2077" t="s">
        <v>3196</v>
      </c>
      <c r="C1276" s="2020" t="s">
        <v>3269</v>
      </c>
      <c r="D1276" s="2021" t="s">
        <v>3269</v>
      </c>
      <c r="E1276" s="2078" t="s">
        <v>3269</v>
      </c>
      <c r="F1276" s="2020">
        <v>0.62500419278840402</v>
      </c>
      <c r="G1276" s="2021">
        <v>250.43</v>
      </c>
      <c r="H1276" s="2078">
        <v>156.5198</v>
      </c>
      <c r="I1276" s="2020" t="s">
        <v>3269</v>
      </c>
      <c r="J1276" s="2021" t="s">
        <v>3269</v>
      </c>
      <c r="K1276" s="2078" t="s">
        <v>3269</v>
      </c>
      <c r="L1276" s="2020" t="s">
        <v>3269</v>
      </c>
      <c r="M1276" s="2021" t="s">
        <v>3269</v>
      </c>
      <c r="N1276" s="2078" t="s">
        <v>3269</v>
      </c>
    </row>
    <row r="1277" spans="1:14">
      <c r="A1277" s="2249" t="s">
        <v>1179</v>
      </c>
      <c r="B1277" s="2077" t="s">
        <v>3193</v>
      </c>
      <c r="C1277" s="2020" t="s">
        <v>3269</v>
      </c>
      <c r="D1277" s="2021" t="s">
        <v>3269</v>
      </c>
      <c r="E1277" s="2078" t="s">
        <v>3269</v>
      </c>
      <c r="F1277" s="2020">
        <v>0.2981369392037036</v>
      </c>
      <c r="G1277" s="2021">
        <v>7201.5900000000011</v>
      </c>
      <c r="H1277" s="2078">
        <v>2147.06</v>
      </c>
      <c r="I1277" s="2020">
        <v>0.26490335903615791</v>
      </c>
      <c r="J1277" s="2021">
        <v>3622.170000000001</v>
      </c>
      <c r="K1277" s="2078">
        <v>959.5250000000002</v>
      </c>
      <c r="L1277" s="2020">
        <v>0.32752277767787569</v>
      </c>
      <c r="M1277" s="2021">
        <v>3336.6</v>
      </c>
      <c r="N1277" s="2078">
        <v>1092.8125</v>
      </c>
    </row>
    <row r="1278" spans="1:14">
      <c r="A1278" s="2249" t="s">
        <v>1179</v>
      </c>
      <c r="B1278" s="2077" t="s">
        <v>3194</v>
      </c>
      <c r="C1278" s="2020" t="s">
        <v>3269</v>
      </c>
      <c r="D1278" s="2021" t="s">
        <v>3269</v>
      </c>
      <c r="E1278" s="2078" t="s">
        <v>3269</v>
      </c>
      <c r="F1278" s="2020">
        <v>0.39454128426649437</v>
      </c>
      <c r="G1278" s="2021">
        <v>3344.01</v>
      </c>
      <c r="H1278" s="2078">
        <v>1319.35</v>
      </c>
      <c r="I1278" s="2020">
        <v>0.29795033131829812</v>
      </c>
      <c r="J1278" s="2021">
        <v>4128.96</v>
      </c>
      <c r="K1278" s="2078">
        <v>1230.2249999999999</v>
      </c>
      <c r="L1278" s="2020">
        <v>0.321966704919743</v>
      </c>
      <c r="M1278" s="2021">
        <v>670.97</v>
      </c>
      <c r="N1278" s="2078">
        <v>216.03</v>
      </c>
    </row>
    <row r="1279" spans="1:14">
      <c r="A1279" s="2249" t="s">
        <v>1179</v>
      </c>
      <c r="B1279" s="2077" t="s">
        <v>3195</v>
      </c>
      <c r="C1279" s="2020">
        <v>0.1922279337371269</v>
      </c>
      <c r="D1279" s="2021">
        <v>19115.38</v>
      </c>
      <c r="E1279" s="2078">
        <v>3674.5100000000011</v>
      </c>
      <c r="F1279" s="2020">
        <v>0.35647767494360272</v>
      </c>
      <c r="G1279" s="2021">
        <v>6263.5899999999983</v>
      </c>
      <c r="H1279" s="2078">
        <v>2232.83</v>
      </c>
      <c r="I1279" s="2020">
        <v>0.1518199742543789</v>
      </c>
      <c r="J1279" s="2021">
        <v>41218.660000000003</v>
      </c>
      <c r="K1279" s="2078">
        <v>6257.8158999999987</v>
      </c>
      <c r="L1279" s="2020">
        <v>0.27464480874316949</v>
      </c>
      <c r="M1279" s="2021">
        <v>10156.5</v>
      </c>
      <c r="N1279" s="2078">
        <v>2789.4300000000012</v>
      </c>
    </row>
    <row r="1280" spans="1:14">
      <c r="A1280" s="2249" t="s">
        <v>1179</v>
      </c>
      <c r="B1280" s="2077" t="s">
        <v>3206</v>
      </c>
      <c r="C1280" s="2020" t="s">
        <v>3269</v>
      </c>
      <c r="D1280" s="2021" t="s">
        <v>3269</v>
      </c>
      <c r="E1280" s="2078" t="s">
        <v>3269</v>
      </c>
      <c r="F1280" s="2020">
        <v>0.27659711551553101</v>
      </c>
      <c r="G1280" s="2021">
        <v>2056.52</v>
      </c>
      <c r="H1280" s="2078">
        <v>568.82749999999987</v>
      </c>
      <c r="I1280" s="2020">
        <v>0.1095055425013851</v>
      </c>
      <c r="J1280" s="2021">
        <v>21785.29</v>
      </c>
      <c r="K1280" s="2078">
        <v>2385.6099999999992</v>
      </c>
      <c r="L1280" s="2020">
        <v>0.1548558072214366</v>
      </c>
      <c r="M1280" s="2021">
        <v>12629.62</v>
      </c>
      <c r="N1280" s="2078">
        <v>1955.77</v>
      </c>
    </row>
    <row r="1281" spans="1:14">
      <c r="A1281" s="2249" t="s">
        <v>1179</v>
      </c>
      <c r="B1281" s="2077" t="s">
        <v>3209</v>
      </c>
      <c r="C1281" s="2020" t="s">
        <v>3269</v>
      </c>
      <c r="D1281" s="2021" t="s">
        <v>3269</v>
      </c>
      <c r="E1281" s="2078" t="s">
        <v>3269</v>
      </c>
      <c r="F1281" s="2020">
        <v>0.1125423728813561</v>
      </c>
      <c r="G1281" s="2021">
        <v>236</v>
      </c>
      <c r="H1281" s="2078">
        <v>26.560000000000031</v>
      </c>
      <c r="I1281" s="2020">
        <v>-4.2698548249360518E-3</v>
      </c>
      <c r="J1281" s="2021">
        <v>1826.76</v>
      </c>
      <c r="K1281" s="2078">
        <v>-7.8000000000001819</v>
      </c>
      <c r="L1281" s="2020" t="s">
        <v>3269</v>
      </c>
      <c r="M1281" s="2021" t="s">
        <v>3269</v>
      </c>
      <c r="N1281" s="2078" t="s">
        <v>3269</v>
      </c>
    </row>
    <row r="1282" spans="1:14">
      <c r="A1282" s="2248" t="s">
        <v>1247</v>
      </c>
      <c r="B1282" s="2073" t="s">
        <v>5191</v>
      </c>
      <c r="C1282" s="2074">
        <v>0.3231945494509697</v>
      </c>
      <c r="D1282" s="2075">
        <v>12552.13</v>
      </c>
      <c r="E1282" s="2076">
        <v>4056.7800000000011</v>
      </c>
      <c r="F1282" s="2074">
        <v>0.36347928992349099</v>
      </c>
      <c r="G1282" s="2075">
        <v>75085.430000000008</v>
      </c>
      <c r="H1282" s="2076">
        <v>27291.998780000002</v>
      </c>
      <c r="I1282" s="2074">
        <v>0.29617970704591973</v>
      </c>
      <c r="J1282" s="2075">
        <v>49235.02</v>
      </c>
      <c r="K1282" s="2076">
        <v>14582.4138</v>
      </c>
      <c r="L1282" s="2074">
        <v>0.23850889075601431</v>
      </c>
      <c r="M1282" s="2075">
        <v>8747.85</v>
      </c>
      <c r="N1282" s="2076">
        <v>2086.44</v>
      </c>
    </row>
    <row r="1283" spans="1:14">
      <c r="A1283" s="2249" t="s">
        <v>1247</v>
      </c>
      <c r="B1283" s="2077" t="s">
        <v>3480</v>
      </c>
      <c r="C1283" s="2020" t="s">
        <v>3269</v>
      </c>
      <c r="D1283" s="2021" t="s">
        <v>3269</v>
      </c>
      <c r="E1283" s="2078" t="s">
        <v>3269</v>
      </c>
      <c r="F1283" s="2020">
        <v>0.3744899242428823</v>
      </c>
      <c r="G1283" s="2021">
        <v>1653.97</v>
      </c>
      <c r="H1283" s="2078">
        <v>619.39510000000018</v>
      </c>
      <c r="I1283" s="2020">
        <v>0.1404130722657814</v>
      </c>
      <c r="J1283" s="2021">
        <v>8117.9500000000016</v>
      </c>
      <c r="K1283" s="2078">
        <v>1139.8662999999999</v>
      </c>
      <c r="L1283" s="2020" t="s">
        <v>3269</v>
      </c>
      <c r="M1283" s="2021" t="s">
        <v>3269</v>
      </c>
      <c r="N1283" s="2078" t="s">
        <v>3269</v>
      </c>
    </row>
    <row r="1284" spans="1:14">
      <c r="A1284" s="2249" t="s">
        <v>1247</v>
      </c>
      <c r="B1284" s="2077" t="s">
        <v>3196</v>
      </c>
      <c r="C1284" s="2020" t="s">
        <v>3269</v>
      </c>
      <c r="D1284" s="2021" t="s">
        <v>3269</v>
      </c>
      <c r="E1284" s="2078" t="s">
        <v>3269</v>
      </c>
      <c r="F1284" s="2020">
        <v>0.63158462550898697</v>
      </c>
      <c r="G1284" s="2021">
        <v>972.52</v>
      </c>
      <c r="H1284" s="2078">
        <v>614.22868000000005</v>
      </c>
      <c r="I1284" s="2020" t="s">
        <v>3269</v>
      </c>
      <c r="J1284" s="2021" t="s">
        <v>3269</v>
      </c>
      <c r="K1284" s="2078" t="s">
        <v>3269</v>
      </c>
      <c r="L1284" s="2020" t="s">
        <v>3269</v>
      </c>
      <c r="M1284" s="2021" t="s">
        <v>3269</v>
      </c>
      <c r="N1284" s="2078" t="s">
        <v>3269</v>
      </c>
    </row>
    <row r="1285" spans="1:14">
      <c r="A1285" s="2249" t="s">
        <v>1247</v>
      </c>
      <c r="B1285" s="2077" t="s">
        <v>3193</v>
      </c>
      <c r="C1285" s="2020">
        <v>0.37856930082131163</v>
      </c>
      <c r="D1285" s="2021">
        <v>2584.89</v>
      </c>
      <c r="E1285" s="2078">
        <v>978.56000000000017</v>
      </c>
      <c r="F1285" s="2020">
        <v>0.39865653727191369</v>
      </c>
      <c r="G1285" s="2021">
        <v>26860.44</v>
      </c>
      <c r="H1285" s="2078">
        <v>10708.09</v>
      </c>
      <c r="I1285" s="2020">
        <v>0.37774555412605981</v>
      </c>
      <c r="J1285" s="2021">
        <v>14814.86</v>
      </c>
      <c r="K1285" s="2078">
        <v>5596.2474999999977</v>
      </c>
      <c r="L1285" s="2020" t="s">
        <v>3269</v>
      </c>
      <c r="M1285" s="2021" t="s">
        <v>3269</v>
      </c>
      <c r="N1285" s="2078" t="s">
        <v>3269</v>
      </c>
    </row>
    <row r="1286" spans="1:14">
      <c r="A1286" s="2249" t="s">
        <v>1247</v>
      </c>
      <c r="B1286" s="2077" t="s">
        <v>3194</v>
      </c>
      <c r="C1286" s="2020">
        <v>0.36941114165953037</v>
      </c>
      <c r="D1286" s="2021">
        <v>887.48</v>
      </c>
      <c r="E1286" s="2078">
        <v>327.84500000000003</v>
      </c>
      <c r="F1286" s="2020">
        <v>0.38966848818790212</v>
      </c>
      <c r="G1286" s="2021">
        <v>5277.6399999999994</v>
      </c>
      <c r="H1286" s="2078">
        <v>2056.5300000000002</v>
      </c>
      <c r="I1286" s="2020">
        <v>0.36219288965019231</v>
      </c>
      <c r="J1286" s="2021">
        <v>2977.3500000000008</v>
      </c>
      <c r="K1286" s="2078">
        <v>1078.375</v>
      </c>
      <c r="L1286" s="2020">
        <v>0.46375733955539589</v>
      </c>
      <c r="M1286" s="2021">
        <v>390.01</v>
      </c>
      <c r="N1286" s="2078">
        <v>180.87</v>
      </c>
    </row>
    <row r="1287" spans="1:14">
      <c r="A1287" s="2249" t="s">
        <v>1247</v>
      </c>
      <c r="B1287" s="2077" t="s">
        <v>3195</v>
      </c>
      <c r="C1287" s="2020">
        <v>0.32512530143269192</v>
      </c>
      <c r="D1287" s="2021">
        <v>4229.8</v>
      </c>
      <c r="E1287" s="2078">
        <v>1375.2149999999999</v>
      </c>
      <c r="F1287" s="2020">
        <v>0.32657600034523893</v>
      </c>
      <c r="G1287" s="2021">
        <v>16220.65</v>
      </c>
      <c r="H1287" s="2078">
        <v>5297.2749999999987</v>
      </c>
      <c r="I1287" s="2020">
        <v>0.30962315424545872</v>
      </c>
      <c r="J1287" s="2021">
        <v>15120.51</v>
      </c>
      <c r="K1287" s="2078">
        <v>4681.66</v>
      </c>
      <c r="L1287" s="2020">
        <v>0.25496371106405308</v>
      </c>
      <c r="M1287" s="2021">
        <v>4972.59</v>
      </c>
      <c r="N1287" s="2078">
        <v>1267.83</v>
      </c>
    </row>
    <row r="1288" spans="1:14">
      <c r="A1288" s="2249" t="s">
        <v>1247</v>
      </c>
      <c r="B1288" s="2077" t="s">
        <v>3206</v>
      </c>
      <c r="C1288" s="2020">
        <v>0.28354048280810568</v>
      </c>
      <c r="D1288" s="2021">
        <v>4849.96</v>
      </c>
      <c r="E1288" s="2078">
        <v>1375.16</v>
      </c>
      <c r="F1288" s="2020">
        <v>0.3118471217582286</v>
      </c>
      <c r="G1288" s="2021">
        <v>20170.3</v>
      </c>
      <c r="H1288" s="2078">
        <v>6290.0499999999984</v>
      </c>
      <c r="I1288" s="2020">
        <v>0.27121310475465649</v>
      </c>
      <c r="J1288" s="2021">
        <v>7147.94</v>
      </c>
      <c r="K1288" s="2078">
        <v>1938.615</v>
      </c>
      <c r="L1288" s="2020">
        <v>0.2882069825814238</v>
      </c>
      <c r="M1288" s="2021">
        <v>1980.07</v>
      </c>
      <c r="N1288" s="2078">
        <v>570.66999999999985</v>
      </c>
    </row>
    <row r="1289" spans="1:14">
      <c r="A1289" s="2249" t="s">
        <v>1247</v>
      </c>
      <c r="B1289" s="2077" t="s">
        <v>3209</v>
      </c>
      <c r="C1289" s="2020" t="s">
        <v>3269</v>
      </c>
      <c r="D1289" s="2021" t="s">
        <v>3269</v>
      </c>
      <c r="E1289" s="2078" t="s">
        <v>3269</v>
      </c>
      <c r="F1289" s="2020">
        <v>0.13721007763013759</v>
      </c>
      <c r="G1289" s="2021">
        <v>629.91</v>
      </c>
      <c r="H1289" s="2078">
        <v>86.42999999999995</v>
      </c>
      <c r="I1289" s="2020">
        <v>0.1397658106227696</v>
      </c>
      <c r="J1289" s="2021">
        <v>1056.4100000000001</v>
      </c>
      <c r="K1289" s="2078">
        <v>147.65000000000009</v>
      </c>
      <c r="L1289" s="2020">
        <v>4.7730539859662073E-2</v>
      </c>
      <c r="M1289" s="2021">
        <v>1405.18</v>
      </c>
      <c r="N1289" s="2078">
        <v>67.069999999999936</v>
      </c>
    </row>
    <row r="1290" spans="1:14">
      <c r="A1290" s="2249" t="s">
        <v>1247</v>
      </c>
      <c r="B1290" s="2077" t="s">
        <v>3208</v>
      </c>
      <c r="C1290" s="2020" t="s">
        <v>3269</v>
      </c>
      <c r="D1290" s="2021" t="s">
        <v>3269</v>
      </c>
      <c r="E1290" s="2078" t="s">
        <v>3269</v>
      </c>
      <c r="F1290" s="2020">
        <v>0.49090909090909091</v>
      </c>
      <c r="G1290" s="2021">
        <v>3300</v>
      </c>
      <c r="H1290" s="2078">
        <v>1620</v>
      </c>
      <c r="I1290" s="2020" t="s">
        <v>3269</v>
      </c>
      <c r="J1290" s="2021" t="s">
        <v>3269</v>
      </c>
      <c r="K1290" s="2078" t="s">
        <v>3269</v>
      </c>
      <c r="L1290" s="2020" t="s">
        <v>3269</v>
      </c>
      <c r="M1290" s="2021" t="s">
        <v>3269</v>
      </c>
      <c r="N1290" s="2078" t="s">
        <v>3269</v>
      </c>
    </row>
    <row r="1291" spans="1:14">
      <c r="A1291" s="2248" t="s">
        <v>1601</v>
      </c>
      <c r="B1291" s="2073" t="s">
        <v>5191</v>
      </c>
      <c r="C1291" s="2074" t="s">
        <v>3269</v>
      </c>
      <c r="D1291" s="2075" t="s">
        <v>3269</v>
      </c>
      <c r="E1291" s="2076" t="s">
        <v>3269</v>
      </c>
      <c r="F1291" s="2074">
        <v>0.57535458013690144</v>
      </c>
      <c r="G1291" s="2075">
        <v>1452.14</v>
      </c>
      <c r="H1291" s="2076">
        <v>835.49540000000013</v>
      </c>
      <c r="I1291" s="2074" t="s">
        <v>3269</v>
      </c>
      <c r="J1291" s="2075" t="s">
        <v>3269</v>
      </c>
      <c r="K1291" s="2076" t="s">
        <v>3269</v>
      </c>
      <c r="L1291" s="2074" t="s">
        <v>3269</v>
      </c>
      <c r="M1291" s="2075" t="s">
        <v>3269</v>
      </c>
      <c r="N1291" s="2076" t="s">
        <v>3269</v>
      </c>
    </row>
    <row r="1292" spans="1:14">
      <c r="A1292" s="2249" t="s">
        <v>1601</v>
      </c>
      <c r="B1292" s="2077" t="s">
        <v>3480</v>
      </c>
      <c r="C1292" s="2020" t="s">
        <v>3269</v>
      </c>
      <c r="D1292" s="2021" t="s">
        <v>3269</v>
      </c>
      <c r="E1292" s="2078" t="s">
        <v>3269</v>
      </c>
      <c r="F1292" s="2020">
        <v>0.57535458013690144</v>
      </c>
      <c r="G1292" s="2021">
        <v>1452.14</v>
      </c>
      <c r="H1292" s="2078">
        <v>835.49540000000013</v>
      </c>
      <c r="I1292" s="2020" t="s">
        <v>3269</v>
      </c>
      <c r="J1292" s="2021" t="s">
        <v>3269</v>
      </c>
      <c r="K1292" s="2078" t="s">
        <v>3269</v>
      </c>
      <c r="L1292" s="2020" t="s">
        <v>3269</v>
      </c>
      <c r="M1292" s="2021" t="s">
        <v>3269</v>
      </c>
      <c r="N1292" s="2078" t="s">
        <v>3269</v>
      </c>
    </row>
    <row r="1293" spans="1:14">
      <c r="A1293" s="2248" t="s">
        <v>3517</v>
      </c>
      <c r="B1293" s="2073" t="s">
        <v>5191</v>
      </c>
      <c r="C1293" s="2074">
        <v>0.29394764445440941</v>
      </c>
      <c r="D1293" s="2075">
        <v>166093.57999999999</v>
      </c>
      <c r="E1293" s="2076">
        <v>48822.816600000013</v>
      </c>
      <c r="F1293" s="2074">
        <v>0.23319843304389501</v>
      </c>
      <c r="G1293" s="2075">
        <v>205287.18</v>
      </c>
      <c r="H1293" s="2076">
        <v>47872.648700000012</v>
      </c>
      <c r="I1293" s="2074">
        <v>0.21940574898650339</v>
      </c>
      <c r="J1293" s="2075">
        <v>524483.75</v>
      </c>
      <c r="K1293" s="2076">
        <v>115074.75</v>
      </c>
      <c r="L1293" s="2074">
        <v>0.20408252581052461</v>
      </c>
      <c r="M1293" s="2075">
        <v>596747.85</v>
      </c>
      <c r="N1293" s="2076">
        <v>121785.8085</v>
      </c>
    </row>
    <row r="1294" spans="1:14">
      <c r="A1294" s="2249" t="s">
        <v>3517</v>
      </c>
      <c r="B1294" s="2077" t="s">
        <v>3480</v>
      </c>
      <c r="C1294" s="2020">
        <v>0.53613754036750783</v>
      </c>
      <c r="D1294" s="2021">
        <v>10779.09</v>
      </c>
      <c r="E1294" s="2078">
        <v>5779.0748000000003</v>
      </c>
      <c r="F1294" s="2020">
        <v>0.54914871634314333</v>
      </c>
      <c r="G1294" s="2021">
        <v>1597</v>
      </c>
      <c r="H1294" s="2078">
        <v>876.99049999999988</v>
      </c>
      <c r="I1294" s="2020">
        <v>0.51797731234058675</v>
      </c>
      <c r="J1294" s="2021">
        <v>9707.48</v>
      </c>
      <c r="K1294" s="2078">
        <v>5028.2543999999989</v>
      </c>
      <c r="L1294" s="2020">
        <v>0.48718351490825679</v>
      </c>
      <c r="M1294" s="2021">
        <v>10464</v>
      </c>
      <c r="N1294" s="2078">
        <v>5097.8882999999996</v>
      </c>
    </row>
    <row r="1295" spans="1:14">
      <c r="A1295" s="2249" t="s">
        <v>3517</v>
      </c>
      <c r="B1295" s="2077" t="s">
        <v>3481</v>
      </c>
      <c r="C1295" s="2020">
        <v>-0.48495115266376337</v>
      </c>
      <c r="D1295" s="2021">
        <v>1499.57</v>
      </c>
      <c r="E1295" s="2078">
        <v>-727.2181999999998</v>
      </c>
      <c r="F1295" s="2020">
        <v>-0.50176547678006767</v>
      </c>
      <c r="G1295" s="2021">
        <v>10499.6</v>
      </c>
      <c r="H1295" s="2078">
        <v>-5268.3367999999982</v>
      </c>
      <c r="I1295" s="2020">
        <v>-0.62599835126521919</v>
      </c>
      <c r="J1295" s="2021">
        <v>12749.170000000009</v>
      </c>
      <c r="K1295" s="2078">
        <v>-7980.959399999997</v>
      </c>
      <c r="L1295" s="2020">
        <v>-0.25500901069269799</v>
      </c>
      <c r="M1295" s="2021">
        <v>749.10999999999922</v>
      </c>
      <c r="N1295" s="2078">
        <v>-191.02980000000679</v>
      </c>
    </row>
    <row r="1296" spans="1:14">
      <c r="A1296" s="2249" t="s">
        <v>3517</v>
      </c>
      <c r="B1296" s="2077" t="s">
        <v>3201</v>
      </c>
      <c r="C1296" s="2020">
        <v>0.32063039147699418</v>
      </c>
      <c r="D1296" s="2021">
        <v>45279.8</v>
      </c>
      <c r="E1296" s="2078">
        <v>14518.08</v>
      </c>
      <c r="F1296" s="2020">
        <v>0.1950202380460529</v>
      </c>
      <c r="G1296" s="2021">
        <v>38000.209999999992</v>
      </c>
      <c r="H1296" s="2078">
        <v>7410.8099999999986</v>
      </c>
      <c r="I1296" s="2020" t="s">
        <v>3269</v>
      </c>
      <c r="J1296" s="2021" t="s">
        <v>3269</v>
      </c>
      <c r="K1296" s="2078" t="s">
        <v>3269</v>
      </c>
      <c r="L1296" s="2020">
        <v>7.4952631578947299E-2</v>
      </c>
      <c r="M1296" s="2021">
        <v>5700</v>
      </c>
      <c r="N1296" s="2078">
        <v>427.22999999999962</v>
      </c>
    </row>
    <row r="1297" spans="1:14">
      <c r="A1297" s="2249" t="s">
        <v>3517</v>
      </c>
      <c r="B1297" s="2077" t="s">
        <v>3502</v>
      </c>
      <c r="C1297" s="2020">
        <v>0.26272481203473608</v>
      </c>
      <c r="D1297" s="2021">
        <v>103245.14</v>
      </c>
      <c r="E1297" s="2078">
        <v>27125.06</v>
      </c>
      <c r="F1297" s="2020">
        <v>0.28267846192780738</v>
      </c>
      <c r="G1297" s="2021">
        <v>150390.34</v>
      </c>
      <c r="H1297" s="2078">
        <v>42512.110000000022</v>
      </c>
      <c r="I1297" s="2020">
        <v>0.23179880293834679</v>
      </c>
      <c r="J1297" s="2021">
        <v>490210.34</v>
      </c>
      <c r="K1297" s="2078">
        <v>113630.17</v>
      </c>
      <c r="L1297" s="2020">
        <v>0.20083605201026761</v>
      </c>
      <c r="M1297" s="2021">
        <v>579834.74</v>
      </c>
      <c r="N1297" s="2078">
        <v>116451.72</v>
      </c>
    </row>
    <row r="1298" spans="1:14">
      <c r="A1298" s="2249" t="s">
        <v>3517</v>
      </c>
      <c r="B1298" s="2077" t="s">
        <v>3195</v>
      </c>
      <c r="C1298" s="2020">
        <v>0.40223592527760033</v>
      </c>
      <c r="D1298" s="2021">
        <v>5289.98</v>
      </c>
      <c r="E1298" s="2078">
        <v>2127.8200000000002</v>
      </c>
      <c r="F1298" s="2020">
        <v>0.48772091007764551</v>
      </c>
      <c r="G1298" s="2021">
        <v>4800.03</v>
      </c>
      <c r="H1298" s="2078">
        <v>2341.0749999999998</v>
      </c>
      <c r="I1298" s="2020">
        <v>0.37212273076545521</v>
      </c>
      <c r="J1298" s="2021">
        <v>11816.76</v>
      </c>
      <c r="K1298" s="2078">
        <v>4397.2849999999999</v>
      </c>
      <c r="L1298" s="2020" t="s">
        <v>3269</v>
      </c>
      <c r="M1298" s="2021" t="s">
        <v>3269</v>
      </c>
      <c r="N1298" s="2078" t="s">
        <v>3269</v>
      </c>
    </row>
    <row r="1299" spans="1:14">
      <c r="A1299" s="2248" t="s">
        <v>1493</v>
      </c>
      <c r="B1299" s="2073" t="s">
        <v>5191</v>
      </c>
      <c r="C1299" s="2074" t="s">
        <v>3269</v>
      </c>
      <c r="D1299" s="2075" t="s">
        <v>3269</v>
      </c>
      <c r="E1299" s="2076" t="s">
        <v>3269</v>
      </c>
      <c r="F1299" s="2074">
        <v>0.42360259542581319</v>
      </c>
      <c r="G1299" s="2075">
        <v>16122.21</v>
      </c>
      <c r="H1299" s="2076">
        <v>6829.41</v>
      </c>
      <c r="I1299" s="2074">
        <v>0.38703679775637911</v>
      </c>
      <c r="J1299" s="2075">
        <v>9441.880000000001</v>
      </c>
      <c r="K1299" s="2076">
        <v>3654.355</v>
      </c>
      <c r="L1299" s="2074" t="s">
        <v>3269</v>
      </c>
      <c r="M1299" s="2075" t="s">
        <v>3269</v>
      </c>
      <c r="N1299" s="2076" t="s">
        <v>3269</v>
      </c>
    </row>
    <row r="1300" spans="1:14">
      <c r="A1300" s="2249" t="s">
        <v>1493</v>
      </c>
      <c r="B1300" s="2077" t="s">
        <v>3193</v>
      </c>
      <c r="C1300" s="2020" t="s">
        <v>3269</v>
      </c>
      <c r="D1300" s="2021" t="s">
        <v>3269</v>
      </c>
      <c r="E1300" s="2078" t="s">
        <v>3269</v>
      </c>
      <c r="F1300" s="2020">
        <v>0.65759837430378609</v>
      </c>
      <c r="G1300" s="2021">
        <v>3759.62</v>
      </c>
      <c r="H1300" s="2078">
        <v>2472.3200000000002</v>
      </c>
      <c r="I1300" s="2020" t="s">
        <v>3269</v>
      </c>
      <c r="J1300" s="2021" t="s">
        <v>3269</v>
      </c>
      <c r="K1300" s="2078" t="s">
        <v>3269</v>
      </c>
      <c r="L1300" s="2020" t="s">
        <v>3269</v>
      </c>
      <c r="M1300" s="2021" t="s">
        <v>3269</v>
      </c>
      <c r="N1300" s="2078" t="s">
        <v>3269</v>
      </c>
    </row>
    <row r="1301" spans="1:14">
      <c r="A1301" s="2249" t="s">
        <v>1493</v>
      </c>
      <c r="B1301" s="2077" t="s">
        <v>3195</v>
      </c>
      <c r="C1301" s="2020" t="s">
        <v>3269</v>
      </c>
      <c r="D1301" s="2021" t="s">
        <v>3269</v>
      </c>
      <c r="E1301" s="2078" t="s">
        <v>3269</v>
      </c>
      <c r="F1301" s="2020">
        <v>0.35244151913150878</v>
      </c>
      <c r="G1301" s="2021">
        <v>12362.59</v>
      </c>
      <c r="H1301" s="2078">
        <v>4357.09</v>
      </c>
      <c r="I1301" s="2020">
        <v>0.36353263964782129</v>
      </c>
      <c r="J1301" s="2021">
        <v>5197.3599999999997</v>
      </c>
      <c r="K1301" s="2078">
        <v>1889.41</v>
      </c>
      <c r="L1301" s="2020" t="s">
        <v>3269</v>
      </c>
      <c r="M1301" s="2021" t="s">
        <v>3269</v>
      </c>
      <c r="N1301" s="2078" t="s">
        <v>3269</v>
      </c>
    </row>
    <row r="1302" spans="1:14">
      <c r="A1302" s="2249" t="s">
        <v>1493</v>
      </c>
      <c r="B1302" s="2077" t="s">
        <v>3206</v>
      </c>
      <c r="C1302" s="2020" t="s">
        <v>3269</v>
      </c>
      <c r="D1302" s="2021" t="s">
        <v>3269</v>
      </c>
      <c r="E1302" s="2078" t="s">
        <v>3269</v>
      </c>
      <c r="F1302" s="2020" t="s">
        <v>3269</v>
      </c>
      <c r="G1302" s="2021" t="s">
        <v>3269</v>
      </c>
      <c r="H1302" s="2078" t="s">
        <v>3269</v>
      </c>
      <c r="I1302" s="2020">
        <v>0.41581733623589939</v>
      </c>
      <c r="J1302" s="2021">
        <v>4244.5200000000004</v>
      </c>
      <c r="K1302" s="2078">
        <v>1764.9449999999999</v>
      </c>
      <c r="L1302" s="2020" t="s">
        <v>3269</v>
      </c>
      <c r="M1302" s="2021" t="s">
        <v>3269</v>
      </c>
      <c r="N1302" s="2078" t="s">
        <v>3269</v>
      </c>
    </row>
    <row r="1303" spans="1:14">
      <c r="A1303" s="2248" t="s">
        <v>2831</v>
      </c>
      <c r="B1303" s="2073" t="s">
        <v>5191</v>
      </c>
      <c r="C1303" s="2074">
        <v>0.23071666666666671</v>
      </c>
      <c r="D1303" s="2075">
        <v>4500</v>
      </c>
      <c r="E1303" s="2076">
        <v>1038.2249999999999</v>
      </c>
      <c r="F1303" s="2074" t="s">
        <v>3269</v>
      </c>
      <c r="G1303" s="2075" t="s">
        <v>3269</v>
      </c>
      <c r="H1303" s="2076" t="s">
        <v>3269</v>
      </c>
      <c r="I1303" s="2074">
        <v>0.22427272727272729</v>
      </c>
      <c r="J1303" s="2075">
        <v>2200</v>
      </c>
      <c r="K1303" s="2076">
        <v>493.40000000000009</v>
      </c>
      <c r="L1303" s="2074" t="s">
        <v>3269</v>
      </c>
      <c r="M1303" s="2075" t="s">
        <v>3269</v>
      </c>
      <c r="N1303" s="2076" t="s">
        <v>3269</v>
      </c>
    </row>
    <row r="1304" spans="1:14">
      <c r="A1304" s="2249" t="s">
        <v>2831</v>
      </c>
      <c r="B1304" s="2077" t="s">
        <v>3195</v>
      </c>
      <c r="C1304" s="2020">
        <v>0.23071666666666671</v>
      </c>
      <c r="D1304" s="2021">
        <v>4500</v>
      </c>
      <c r="E1304" s="2078">
        <v>1038.2249999999999</v>
      </c>
      <c r="F1304" s="2020" t="s">
        <v>3269</v>
      </c>
      <c r="G1304" s="2021" t="s">
        <v>3269</v>
      </c>
      <c r="H1304" s="2078" t="s">
        <v>3269</v>
      </c>
      <c r="I1304" s="2020">
        <v>0.22427272727272729</v>
      </c>
      <c r="J1304" s="2021">
        <v>2200</v>
      </c>
      <c r="K1304" s="2078">
        <v>493.40000000000009</v>
      </c>
      <c r="L1304" s="2020" t="s">
        <v>3269</v>
      </c>
      <c r="M1304" s="2021" t="s">
        <v>3269</v>
      </c>
      <c r="N1304" s="2078" t="s">
        <v>3269</v>
      </c>
    </row>
    <row r="1305" spans="1:14">
      <c r="A1305" s="2248" t="s">
        <v>1733</v>
      </c>
      <c r="B1305" s="2073" t="s">
        <v>5191</v>
      </c>
      <c r="C1305" s="2074">
        <v>0.28524304695998548</v>
      </c>
      <c r="D1305" s="2075">
        <v>7069.2100000000009</v>
      </c>
      <c r="E1305" s="2076">
        <v>2016.443</v>
      </c>
      <c r="F1305" s="2074">
        <v>0.32508105163678369</v>
      </c>
      <c r="G1305" s="2075">
        <v>6094.88</v>
      </c>
      <c r="H1305" s="2076">
        <v>1981.33</v>
      </c>
      <c r="I1305" s="2074">
        <v>0.26178032983263971</v>
      </c>
      <c r="J1305" s="2075">
        <v>6628.21</v>
      </c>
      <c r="K1305" s="2076">
        <v>1735.135</v>
      </c>
      <c r="L1305" s="2074">
        <v>0.2885813190597305</v>
      </c>
      <c r="M1305" s="2075">
        <v>4965.8099999999986</v>
      </c>
      <c r="N1305" s="2076">
        <v>1433.04</v>
      </c>
    </row>
    <row r="1306" spans="1:14">
      <c r="A1306" s="2249" t="s">
        <v>1733</v>
      </c>
      <c r="B1306" s="2077" t="s">
        <v>3195</v>
      </c>
      <c r="C1306" s="2020">
        <v>0.28524304695998548</v>
      </c>
      <c r="D1306" s="2021">
        <v>7069.2100000000009</v>
      </c>
      <c r="E1306" s="2078">
        <v>2016.443</v>
      </c>
      <c r="F1306" s="2020">
        <v>0.32508105163678369</v>
      </c>
      <c r="G1306" s="2021">
        <v>6094.88</v>
      </c>
      <c r="H1306" s="2078">
        <v>1981.33</v>
      </c>
      <c r="I1306" s="2020">
        <v>0.26178032983263971</v>
      </c>
      <c r="J1306" s="2021">
        <v>6628.21</v>
      </c>
      <c r="K1306" s="2078">
        <v>1735.135</v>
      </c>
      <c r="L1306" s="2020">
        <v>0.2885813190597305</v>
      </c>
      <c r="M1306" s="2021">
        <v>4965.8099999999986</v>
      </c>
      <c r="N1306" s="2078">
        <v>1433.04</v>
      </c>
    </row>
    <row r="1307" spans="1:14">
      <c r="A1307" s="2248" t="s">
        <v>1719</v>
      </c>
      <c r="B1307" s="2073" t="s">
        <v>5191</v>
      </c>
      <c r="C1307" s="2074" t="s">
        <v>3269</v>
      </c>
      <c r="D1307" s="2075" t="s">
        <v>3269</v>
      </c>
      <c r="E1307" s="2076" t="s">
        <v>3269</v>
      </c>
      <c r="F1307" s="2074">
        <v>0.20754166666666671</v>
      </c>
      <c r="G1307" s="2075">
        <v>14400</v>
      </c>
      <c r="H1307" s="2076">
        <v>2988.6000000000008</v>
      </c>
      <c r="I1307" s="2074">
        <v>0.2537132709073297</v>
      </c>
      <c r="J1307" s="2075">
        <v>14370.08</v>
      </c>
      <c r="K1307" s="2076">
        <v>3645.88</v>
      </c>
      <c r="L1307" s="2074">
        <v>0.14162023700339779</v>
      </c>
      <c r="M1307" s="2075">
        <v>14850.42</v>
      </c>
      <c r="N1307" s="2076">
        <v>2103.119999999999</v>
      </c>
    </row>
    <row r="1308" spans="1:14">
      <c r="A1308" s="2249" t="s">
        <v>1719</v>
      </c>
      <c r="B1308" s="2077" t="s">
        <v>3502</v>
      </c>
      <c r="C1308" s="2020" t="s">
        <v>3269</v>
      </c>
      <c r="D1308" s="2021" t="s">
        <v>3269</v>
      </c>
      <c r="E1308" s="2078" t="s">
        <v>3269</v>
      </c>
      <c r="F1308" s="2020">
        <v>0.20754166666666671</v>
      </c>
      <c r="G1308" s="2021">
        <v>14400</v>
      </c>
      <c r="H1308" s="2078">
        <v>2988.6000000000008</v>
      </c>
      <c r="I1308" s="2020">
        <v>0.2537132709073297</v>
      </c>
      <c r="J1308" s="2021">
        <v>14370.08</v>
      </c>
      <c r="K1308" s="2078">
        <v>3645.88</v>
      </c>
      <c r="L1308" s="2020">
        <v>0.14162023700339779</v>
      </c>
      <c r="M1308" s="2021">
        <v>14850.42</v>
      </c>
      <c r="N1308" s="2078">
        <v>2103.119999999999</v>
      </c>
    </row>
    <row r="1309" spans="1:14">
      <c r="A1309" s="2248" t="s">
        <v>1321</v>
      </c>
      <c r="B1309" s="2073" t="s">
        <v>5191</v>
      </c>
      <c r="C1309" s="2074">
        <v>0.22206262743440491</v>
      </c>
      <c r="D1309" s="2075">
        <v>16395.689999999999</v>
      </c>
      <c r="E1309" s="2076">
        <v>3640.869999999999</v>
      </c>
      <c r="F1309" s="2074">
        <v>0.2020960245053407</v>
      </c>
      <c r="G1309" s="2075">
        <v>36387.17</v>
      </c>
      <c r="H1309" s="2076">
        <v>7353.7023999999983</v>
      </c>
      <c r="I1309" s="2074">
        <v>0.20222615918562939</v>
      </c>
      <c r="J1309" s="2075">
        <v>6886.3</v>
      </c>
      <c r="K1309" s="2076">
        <v>1392.59</v>
      </c>
      <c r="L1309" s="2074">
        <v>0.11259117647058819</v>
      </c>
      <c r="M1309" s="2075">
        <v>3400</v>
      </c>
      <c r="N1309" s="2076">
        <v>382.80999999999989</v>
      </c>
    </row>
    <row r="1310" spans="1:14">
      <c r="A1310" s="2249" t="s">
        <v>1321</v>
      </c>
      <c r="B1310" s="2077" t="s">
        <v>3480</v>
      </c>
      <c r="C1310" s="2020" t="s">
        <v>3269</v>
      </c>
      <c r="D1310" s="2021" t="s">
        <v>3269</v>
      </c>
      <c r="E1310" s="2078" t="s">
        <v>3269</v>
      </c>
      <c r="F1310" s="2020" t="s">
        <v>3269</v>
      </c>
      <c r="G1310" s="2021" t="s">
        <v>3269</v>
      </c>
      <c r="H1310" s="2078" t="s">
        <v>3269</v>
      </c>
      <c r="I1310" s="2020">
        <v>0.12213290564433529</v>
      </c>
      <c r="J1310" s="2021">
        <v>517.51</v>
      </c>
      <c r="K1310" s="2078">
        <v>63.204999999999977</v>
      </c>
      <c r="L1310" s="2020" t="s">
        <v>3269</v>
      </c>
      <c r="M1310" s="2021" t="s">
        <v>3269</v>
      </c>
      <c r="N1310" s="2078" t="s">
        <v>3269</v>
      </c>
    </row>
    <row r="1311" spans="1:14">
      <c r="A1311" s="2249" t="s">
        <v>1321</v>
      </c>
      <c r="B1311" s="2077" t="s">
        <v>3481</v>
      </c>
      <c r="C1311" s="2020" t="s">
        <v>3269</v>
      </c>
      <c r="D1311" s="2021" t="s">
        <v>3269</v>
      </c>
      <c r="E1311" s="2078" t="s">
        <v>3269</v>
      </c>
      <c r="F1311" s="2020">
        <v>-0.50202202237800764</v>
      </c>
      <c r="G1311" s="2021">
        <v>2249.5300000000002</v>
      </c>
      <c r="H1311" s="2078">
        <v>-1129.313599999999</v>
      </c>
      <c r="I1311" s="2020" t="s">
        <v>3269</v>
      </c>
      <c r="J1311" s="2021" t="s">
        <v>3269</v>
      </c>
      <c r="K1311" s="2078" t="s">
        <v>3269</v>
      </c>
      <c r="L1311" s="2020" t="s">
        <v>3269</v>
      </c>
      <c r="M1311" s="2021" t="s">
        <v>3269</v>
      </c>
      <c r="N1311" s="2078" t="s">
        <v>3269</v>
      </c>
    </row>
    <row r="1312" spans="1:14">
      <c r="A1312" s="2249" t="s">
        <v>1321</v>
      </c>
      <c r="B1312" s="2077" t="s">
        <v>3502</v>
      </c>
      <c r="C1312" s="2020">
        <v>0.22206262743440491</v>
      </c>
      <c r="D1312" s="2021">
        <v>16395.689999999999</v>
      </c>
      <c r="E1312" s="2078">
        <v>3640.869999999999</v>
      </c>
      <c r="F1312" s="2020">
        <v>0.23159842679158249</v>
      </c>
      <c r="G1312" s="2021">
        <v>30612.6</v>
      </c>
      <c r="H1312" s="2078">
        <v>7089.829999999999</v>
      </c>
      <c r="I1312" s="2020">
        <v>0.24377037391537479</v>
      </c>
      <c r="J1312" s="2021">
        <v>3991.01</v>
      </c>
      <c r="K1312" s="2078">
        <v>972.88999999999987</v>
      </c>
      <c r="L1312" s="2020">
        <v>0.11259117647058819</v>
      </c>
      <c r="M1312" s="2021">
        <v>3400</v>
      </c>
      <c r="N1312" s="2078">
        <v>382.80999999999989</v>
      </c>
    </row>
    <row r="1313" spans="1:14">
      <c r="A1313" s="2249" t="s">
        <v>1321</v>
      </c>
      <c r="B1313" s="2077" t="s">
        <v>3195</v>
      </c>
      <c r="C1313" s="2020" t="s">
        <v>3269</v>
      </c>
      <c r="D1313" s="2021" t="s">
        <v>3269</v>
      </c>
      <c r="E1313" s="2078" t="s">
        <v>3269</v>
      </c>
      <c r="F1313" s="2020">
        <v>0.39522558609264008</v>
      </c>
      <c r="G1313" s="2021">
        <v>3525.04</v>
      </c>
      <c r="H1313" s="2078">
        <v>1393.1859999999999</v>
      </c>
      <c r="I1313" s="2020">
        <v>0.14992766361900589</v>
      </c>
      <c r="J1313" s="2021">
        <v>2377.7800000000002</v>
      </c>
      <c r="K1313" s="2078">
        <v>356.49499999999989</v>
      </c>
      <c r="L1313" s="2020" t="s">
        <v>3269</v>
      </c>
      <c r="M1313" s="2021" t="s">
        <v>3269</v>
      </c>
      <c r="N1313" s="2078" t="s">
        <v>3269</v>
      </c>
    </row>
    <row r="1314" spans="1:14">
      <c r="A1314" s="2248" t="s">
        <v>2839</v>
      </c>
      <c r="B1314" s="2073" t="s">
        <v>5191</v>
      </c>
      <c r="C1314" s="2074" t="s">
        <v>3269</v>
      </c>
      <c r="D1314" s="2075" t="s">
        <v>3269</v>
      </c>
      <c r="E1314" s="2076" t="s">
        <v>3269</v>
      </c>
      <c r="F1314" s="2074" t="s">
        <v>3269</v>
      </c>
      <c r="G1314" s="2075" t="s">
        <v>3269</v>
      </c>
      <c r="H1314" s="2076" t="s">
        <v>3269</v>
      </c>
      <c r="I1314" s="2074" t="s">
        <v>3269</v>
      </c>
      <c r="J1314" s="2075">
        <v>0</v>
      </c>
      <c r="K1314" s="2076">
        <v>-4324.8370000000004</v>
      </c>
      <c r="L1314" s="2074" t="s">
        <v>3269</v>
      </c>
      <c r="M1314" s="2075" t="s">
        <v>3269</v>
      </c>
      <c r="N1314" s="2076" t="s">
        <v>3269</v>
      </c>
    </row>
    <row r="1315" spans="1:14">
      <c r="A1315" s="2249" t="s">
        <v>2839</v>
      </c>
      <c r="B1315" s="2077" t="s">
        <v>3480</v>
      </c>
      <c r="C1315" s="2020" t="s">
        <v>3269</v>
      </c>
      <c r="D1315" s="2021" t="s">
        <v>3269</v>
      </c>
      <c r="E1315" s="2078" t="s">
        <v>3269</v>
      </c>
      <c r="F1315" s="2020" t="s">
        <v>3269</v>
      </c>
      <c r="G1315" s="2021" t="s">
        <v>3269</v>
      </c>
      <c r="H1315" s="2078" t="s">
        <v>3269</v>
      </c>
      <c r="I1315" s="2020" t="s">
        <v>3269</v>
      </c>
      <c r="J1315" s="2021">
        <v>0</v>
      </c>
      <c r="K1315" s="2078">
        <v>-183.637</v>
      </c>
      <c r="L1315" s="2020" t="s">
        <v>3269</v>
      </c>
      <c r="M1315" s="2021" t="s">
        <v>3269</v>
      </c>
      <c r="N1315" s="2078" t="s">
        <v>3269</v>
      </c>
    </row>
    <row r="1316" spans="1:14">
      <c r="A1316" s="2249" t="s">
        <v>2839</v>
      </c>
      <c r="B1316" s="2077" t="s">
        <v>3207</v>
      </c>
      <c r="C1316" s="2020" t="s">
        <v>3269</v>
      </c>
      <c r="D1316" s="2021" t="s">
        <v>3269</v>
      </c>
      <c r="E1316" s="2078" t="s">
        <v>3269</v>
      </c>
      <c r="F1316" s="2020" t="s">
        <v>3269</v>
      </c>
      <c r="G1316" s="2021" t="s">
        <v>3269</v>
      </c>
      <c r="H1316" s="2078" t="s">
        <v>3269</v>
      </c>
      <c r="I1316" s="2020" t="s">
        <v>3269</v>
      </c>
      <c r="J1316" s="2021">
        <v>0</v>
      </c>
      <c r="K1316" s="2078">
        <v>-4141.2</v>
      </c>
      <c r="L1316" s="2020" t="s">
        <v>3269</v>
      </c>
      <c r="M1316" s="2021" t="s">
        <v>3269</v>
      </c>
      <c r="N1316" s="2078" t="s">
        <v>3269</v>
      </c>
    </row>
    <row r="1317" spans="1:14">
      <c r="A1317" s="2248" t="s">
        <v>2181</v>
      </c>
      <c r="B1317" s="2073" t="s">
        <v>5191</v>
      </c>
      <c r="C1317" s="2074">
        <v>9.4081923744000432E-3</v>
      </c>
      <c r="D1317" s="2075">
        <v>48887.169999999991</v>
      </c>
      <c r="E1317" s="2076">
        <v>459.93989999999849</v>
      </c>
      <c r="F1317" s="2074" t="s">
        <v>3269</v>
      </c>
      <c r="G1317" s="2075" t="s">
        <v>3269</v>
      </c>
      <c r="H1317" s="2076" t="s">
        <v>3269</v>
      </c>
      <c r="I1317" s="2074" t="s">
        <v>3269</v>
      </c>
      <c r="J1317" s="2075" t="s">
        <v>3269</v>
      </c>
      <c r="K1317" s="2076" t="s">
        <v>3269</v>
      </c>
      <c r="L1317" s="2074">
        <v>0</v>
      </c>
      <c r="M1317" s="2075">
        <v>3400</v>
      </c>
      <c r="N1317" s="2076">
        <v>0</v>
      </c>
    </row>
    <row r="1318" spans="1:14">
      <c r="A1318" s="2249" t="s">
        <v>2181</v>
      </c>
      <c r="B1318" s="2077" t="s">
        <v>3480</v>
      </c>
      <c r="C1318" s="2020">
        <v>0.37819589381734592</v>
      </c>
      <c r="D1318" s="2021">
        <v>941.01999999999941</v>
      </c>
      <c r="E1318" s="2078">
        <v>355.88989999999848</v>
      </c>
      <c r="F1318" s="2020" t="s">
        <v>3269</v>
      </c>
      <c r="G1318" s="2021" t="s">
        <v>3269</v>
      </c>
      <c r="H1318" s="2078" t="s">
        <v>3269</v>
      </c>
      <c r="I1318" s="2020" t="s">
        <v>3269</v>
      </c>
      <c r="J1318" s="2021" t="s">
        <v>3269</v>
      </c>
      <c r="K1318" s="2078" t="s">
        <v>3269</v>
      </c>
      <c r="L1318" s="2020">
        <v>0</v>
      </c>
      <c r="M1318" s="2021">
        <v>3400</v>
      </c>
      <c r="N1318" s="2078">
        <v>0</v>
      </c>
    </row>
    <row r="1319" spans="1:14">
      <c r="A1319" s="2249" t="s">
        <v>2181</v>
      </c>
      <c r="B1319" s="2077" t="s">
        <v>3212</v>
      </c>
      <c r="C1319" s="2020">
        <v>0</v>
      </c>
      <c r="D1319" s="2021">
        <v>47586.319999999992</v>
      </c>
      <c r="E1319" s="2078">
        <v>0</v>
      </c>
      <c r="F1319" s="2020" t="s">
        <v>3269</v>
      </c>
      <c r="G1319" s="2021" t="s">
        <v>3269</v>
      </c>
      <c r="H1319" s="2078" t="s">
        <v>3269</v>
      </c>
      <c r="I1319" s="2020" t="s">
        <v>3269</v>
      </c>
      <c r="J1319" s="2021" t="s">
        <v>3269</v>
      </c>
      <c r="K1319" s="2078" t="s">
        <v>3269</v>
      </c>
      <c r="L1319" s="2020" t="s">
        <v>3269</v>
      </c>
      <c r="M1319" s="2021" t="s">
        <v>3269</v>
      </c>
      <c r="N1319" s="2078" t="s">
        <v>3269</v>
      </c>
    </row>
    <row r="1320" spans="1:14">
      <c r="A1320" s="2249" t="s">
        <v>2181</v>
      </c>
      <c r="B1320" s="2077" t="s">
        <v>3211</v>
      </c>
      <c r="C1320" s="2020">
        <v>0.28916432759914401</v>
      </c>
      <c r="D1320" s="2021">
        <v>359.83</v>
      </c>
      <c r="E1320" s="2078">
        <v>104.05</v>
      </c>
      <c r="F1320" s="2020" t="s">
        <v>3269</v>
      </c>
      <c r="G1320" s="2021" t="s">
        <v>3269</v>
      </c>
      <c r="H1320" s="2078" t="s">
        <v>3269</v>
      </c>
      <c r="I1320" s="2020" t="s">
        <v>3269</v>
      </c>
      <c r="J1320" s="2021" t="s">
        <v>3269</v>
      </c>
      <c r="K1320" s="2078" t="s">
        <v>3269</v>
      </c>
      <c r="L1320" s="2020" t="s">
        <v>3269</v>
      </c>
      <c r="M1320" s="2021" t="s">
        <v>3269</v>
      </c>
      <c r="N1320" s="2078" t="s">
        <v>3269</v>
      </c>
    </row>
    <row r="1321" spans="1:14">
      <c r="A1321" s="2248" t="s">
        <v>1933</v>
      </c>
      <c r="B1321" s="2073" t="s">
        <v>5191</v>
      </c>
      <c r="C1321" s="2074" t="s">
        <v>3269</v>
      </c>
      <c r="D1321" s="2075" t="s">
        <v>3269</v>
      </c>
      <c r="E1321" s="2076" t="s">
        <v>3269</v>
      </c>
      <c r="F1321" s="2074">
        <v>6.3108303996686391E-2</v>
      </c>
      <c r="G1321" s="2075">
        <v>96.579999999999984</v>
      </c>
      <c r="H1321" s="2076">
        <v>6.0949999999999704</v>
      </c>
      <c r="I1321" s="2074">
        <v>0.24009250374008351</v>
      </c>
      <c r="J1321" s="2075">
        <v>1677.77</v>
      </c>
      <c r="K1321" s="2076">
        <v>402.81999999999988</v>
      </c>
      <c r="L1321" s="2074">
        <v>0.349476735431411</v>
      </c>
      <c r="M1321" s="2075">
        <v>1992.3</v>
      </c>
      <c r="N1321" s="2076">
        <v>696.26250000000016</v>
      </c>
    </row>
    <row r="1322" spans="1:14">
      <c r="A1322" s="2249" t="s">
        <v>1933</v>
      </c>
      <c r="B1322" s="2077" t="s">
        <v>3480</v>
      </c>
      <c r="C1322" s="2020" t="s">
        <v>3269</v>
      </c>
      <c r="D1322" s="2021" t="s">
        <v>3269</v>
      </c>
      <c r="E1322" s="2078" t="s">
        <v>3269</v>
      </c>
      <c r="F1322" s="2020">
        <v>6.3108303996686391E-2</v>
      </c>
      <c r="G1322" s="2021">
        <v>96.579999999999984</v>
      </c>
      <c r="H1322" s="2078">
        <v>6.0949999999999704</v>
      </c>
      <c r="I1322" s="2020">
        <v>0.24009250374008351</v>
      </c>
      <c r="J1322" s="2021">
        <v>1677.77</v>
      </c>
      <c r="K1322" s="2078">
        <v>402.81999999999988</v>
      </c>
      <c r="L1322" s="2020" t="s">
        <v>3269</v>
      </c>
      <c r="M1322" s="2021" t="s">
        <v>3269</v>
      </c>
      <c r="N1322" s="2078" t="s">
        <v>3269</v>
      </c>
    </row>
    <row r="1323" spans="1:14">
      <c r="A1323" s="2249" t="s">
        <v>1933</v>
      </c>
      <c r="B1323" s="2077" t="s">
        <v>3195</v>
      </c>
      <c r="C1323" s="2020" t="s">
        <v>3269</v>
      </c>
      <c r="D1323" s="2021" t="s">
        <v>3269</v>
      </c>
      <c r="E1323" s="2078" t="s">
        <v>3269</v>
      </c>
      <c r="F1323" s="2020" t="s">
        <v>3269</v>
      </c>
      <c r="G1323" s="2021" t="s">
        <v>3269</v>
      </c>
      <c r="H1323" s="2078" t="s">
        <v>3269</v>
      </c>
      <c r="I1323" s="2020" t="s">
        <v>3269</v>
      </c>
      <c r="J1323" s="2021" t="s">
        <v>3269</v>
      </c>
      <c r="K1323" s="2078" t="s">
        <v>3269</v>
      </c>
      <c r="L1323" s="2020">
        <v>0.349476735431411</v>
      </c>
      <c r="M1323" s="2021">
        <v>1992.3</v>
      </c>
      <c r="N1323" s="2078">
        <v>696.26250000000016</v>
      </c>
    </row>
    <row r="1324" spans="1:14">
      <c r="A1324" s="2248" t="s">
        <v>1407</v>
      </c>
      <c r="B1324" s="2073" t="s">
        <v>5191</v>
      </c>
      <c r="C1324" s="2074" t="s">
        <v>3269</v>
      </c>
      <c r="D1324" s="2075" t="s">
        <v>3269</v>
      </c>
      <c r="E1324" s="2076" t="s">
        <v>3269</v>
      </c>
      <c r="F1324" s="2074" t="s">
        <v>3269</v>
      </c>
      <c r="G1324" s="2075" t="s">
        <v>3269</v>
      </c>
      <c r="H1324" s="2076" t="s">
        <v>3269</v>
      </c>
      <c r="I1324" s="2074">
        <v>0.22694484713998839</v>
      </c>
      <c r="J1324" s="2075">
        <v>9670.94</v>
      </c>
      <c r="K1324" s="2076">
        <v>2194.77</v>
      </c>
      <c r="L1324" s="2074">
        <v>0.26927399128564788</v>
      </c>
      <c r="M1324" s="2075">
        <v>3915.38</v>
      </c>
      <c r="N1324" s="2076">
        <v>1054.31</v>
      </c>
    </row>
    <row r="1325" spans="1:14">
      <c r="A1325" s="2249" t="s">
        <v>1407</v>
      </c>
      <c r="B1325" s="2077" t="s">
        <v>3195</v>
      </c>
      <c r="C1325" s="2020" t="s">
        <v>3269</v>
      </c>
      <c r="D1325" s="2021" t="s">
        <v>3269</v>
      </c>
      <c r="E1325" s="2078" t="s">
        <v>3269</v>
      </c>
      <c r="F1325" s="2020" t="s">
        <v>3269</v>
      </c>
      <c r="G1325" s="2021" t="s">
        <v>3269</v>
      </c>
      <c r="H1325" s="2078" t="s">
        <v>3269</v>
      </c>
      <c r="I1325" s="2020">
        <v>0.22694484713998839</v>
      </c>
      <c r="J1325" s="2021">
        <v>9670.94</v>
      </c>
      <c r="K1325" s="2078">
        <v>2194.77</v>
      </c>
      <c r="L1325" s="2020">
        <v>0.26927399128564788</v>
      </c>
      <c r="M1325" s="2021">
        <v>3915.38</v>
      </c>
      <c r="N1325" s="2078">
        <v>1054.31</v>
      </c>
    </row>
    <row r="1326" spans="1:14">
      <c r="A1326" s="2248" t="s">
        <v>1501</v>
      </c>
      <c r="B1326" s="2073" t="s">
        <v>5191</v>
      </c>
      <c r="C1326" s="2074">
        <v>0.40940680857140588</v>
      </c>
      <c r="D1326" s="2075">
        <v>5041.880000000001</v>
      </c>
      <c r="E1326" s="2076">
        <v>2064.1799999999998</v>
      </c>
      <c r="F1326" s="2074">
        <v>0.44766885561030972</v>
      </c>
      <c r="G1326" s="2075">
        <v>11788.03</v>
      </c>
      <c r="H1326" s="2076">
        <v>5277.1338999999998</v>
      </c>
      <c r="I1326" s="2074">
        <v>0.39207263043932689</v>
      </c>
      <c r="J1326" s="2075">
        <v>6410.2600000000011</v>
      </c>
      <c r="K1326" s="2076">
        <v>2513.2874999999999</v>
      </c>
      <c r="L1326" s="2074">
        <v>0.39223096058058432</v>
      </c>
      <c r="M1326" s="2075">
        <v>6817.96</v>
      </c>
      <c r="N1326" s="2076">
        <v>2674.2150000000001</v>
      </c>
    </row>
    <row r="1327" spans="1:14">
      <c r="A1327" s="2249" t="s">
        <v>1501</v>
      </c>
      <c r="B1327" s="2077" t="s">
        <v>3480</v>
      </c>
      <c r="C1327" s="2020" t="s">
        <v>3269</v>
      </c>
      <c r="D1327" s="2021" t="s">
        <v>3269</v>
      </c>
      <c r="E1327" s="2078" t="s">
        <v>3269</v>
      </c>
      <c r="F1327" s="2020" t="s">
        <v>3269</v>
      </c>
      <c r="G1327" s="2021" t="s">
        <v>3269</v>
      </c>
      <c r="H1327" s="2078" t="s">
        <v>3269</v>
      </c>
      <c r="I1327" s="2020">
        <v>0.53119981647166792</v>
      </c>
      <c r="J1327" s="2021">
        <v>87.18</v>
      </c>
      <c r="K1327" s="2078">
        <v>46.310000000000009</v>
      </c>
      <c r="L1327" s="2020" t="s">
        <v>3269</v>
      </c>
      <c r="M1327" s="2021" t="s">
        <v>3269</v>
      </c>
      <c r="N1327" s="2078" t="s">
        <v>3269</v>
      </c>
    </row>
    <row r="1328" spans="1:14">
      <c r="A1328" s="2249" t="s">
        <v>1501</v>
      </c>
      <c r="B1328" s="2077" t="s">
        <v>3197</v>
      </c>
      <c r="C1328" s="2020" t="s">
        <v>3269</v>
      </c>
      <c r="D1328" s="2021" t="s">
        <v>3269</v>
      </c>
      <c r="E1328" s="2078" t="s">
        <v>3269</v>
      </c>
      <c r="F1328" s="2020">
        <v>0.68293422249166413</v>
      </c>
      <c r="G1328" s="2021">
        <v>98.97</v>
      </c>
      <c r="H1328" s="2078">
        <v>67.59</v>
      </c>
      <c r="I1328" s="2020" t="s">
        <v>3269</v>
      </c>
      <c r="J1328" s="2021" t="s">
        <v>3269</v>
      </c>
      <c r="K1328" s="2078" t="s">
        <v>3269</v>
      </c>
      <c r="L1328" s="2020" t="s">
        <v>3269</v>
      </c>
      <c r="M1328" s="2021" t="s">
        <v>3269</v>
      </c>
      <c r="N1328" s="2078" t="s">
        <v>3269</v>
      </c>
    </row>
    <row r="1329" spans="1:14">
      <c r="A1329" s="2249" t="s">
        <v>1501</v>
      </c>
      <c r="B1329" s="2077" t="s">
        <v>3193</v>
      </c>
      <c r="C1329" s="2020">
        <v>0.44368847614453899</v>
      </c>
      <c r="D1329" s="2021">
        <v>1471.99</v>
      </c>
      <c r="E1329" s="2078">
        <v>653.10500000000002</v>
      </c>
      <c r="F1329" s="2020">
        <v>0.44492213817932791</v>
      </c>
      <c r="G1329" s="2021">
        <v>8118.8700000000017</v>
      </c>
      <c r="H1329" s="2078">
        <v>3612.2649999999999</v>
      </c>
      <c r="I1329" s="2020">
        <v>0.4089734438407952</v>
      </c>
      <c r="J1329" s="2021">
        <v>3026.04</v>
      </c>
      <c r="K1329" s="2078">
        <v>1237.57</v>
      </c>
      <c r="L1329" s="2020">
        <v>0.41512723763737858</v>
      </c>
      <c r="M1329" s="2021">
        <v>3461.24</v>
      </c>
      <c r="N1329" s="2078">
        <v>1436.855</v>
      </c>
    </row>
    <row r="1330" spans="1:14">
      <c r="A1330" s="2249" t="s">
        <v>1501</v>
      </c>
      <c r="B1330" s="2077" t="s">
        <v>3194</v>
      </c>
      <c r="C1330" s="2020">
        <v>0.43120205678999007</v>
      </c>
      <c r="D1330" s="2021">
        <v>1664.73</v>
      </c>
      <c r="E1330" s="2078">
        <v>717.83500000000015</v>
      </c>
      <c r="F1330" s="2020">
        <v>0.53741699555888944</v>
      </c>
      <c r="G1330" s="2021">
        <v>1173.1300000000001</v>
      </c>
      <c r="H1330" s="2078">
        <v>630.46</v>
      </c>
      <c r="I1330" s="2020">
        <v>0.48505303760848612</v>
      </c>
      <c r="J1330" s="2021">
        <v>217.77</v>
      </c>
      <c r="K1330" s="2078">
        <v>105.63</v>
      </c>
      <c r="L1330" s="2020" t="s">
        <v>3269</v>
      </c>
      <c r="M1330" s="2021" t="s">
        <v>3269</v>
      </c>
      <c r="N1330" s="2078" t="s">
        <v>3269</v>
      </c>
    </row>
    <row r="1331" spans="1:14">
      <c r="A1331" s="2249" t="s">
        <v>1501</v>
      </c>
      <c r="B1331" s="2077" t="s">
        <v>3195</v>
      </c>
      <c r="C1331" s="2020" t="s">
        <v>3269</v>
      </c>
      <c r="D1331" s="2021" t="s">
        <v>3269</v>
      </c>
      <c r="E1331" s="2078" t="s">
        <v>3269</v>
      </c>
      <c r="F1331" s="2020">
        <v>0.54943315508021395</v>
      </c>
      <c r="G1331" s="2021">
        <v>112.2</v>
      </c>
      <c r="H1331" s="2078">
        <v>61.646400000000007</v>
      </c>
      <c r="I1331" s="2020" t="s">
        <v>3269</v>
      </c>
      <c r="J1331" s="2021" t="s">
        <v>3269</v>
      </c>
      <c r="K1331" s="2078" t="s">
        <v>3269</v>
      </c>
      <c r="L1331" s="2020" t="s">
        <v>3269</v>
      </c>
      <c r="M1331" s="2021" t="s">
        <v>3269</v>
      </c>
      <c r="N1331" s="2078" t="s">
        <v>3269</v>
      </c>
    </row>
    <row r="1332" spans="1:14">
      <c r="A1332" s="2249" t="s">
        <v>1501</v>
      </c>
      <c r="B1332" s="2077" t="s">
        <v>3206</v>
      </c>
      <c r="C1332" s="2020">
        <v>0.3638749501354217</v>
      </c>
      <c r="D1332" s="2021">
        <v>1905.16</v>
      </c>
      <c r="E1332" s="2078">
        <v>693.24</v>
      </c>
      <c r="F1332" s="2020">
        <v>0.3961610339364337</v>
      </c>
      <c r="G1332" s="2021">
        <v>2284.86</v>
      </c>
      <c r="H1332" s="2078">
        <v>905.17250000000013</v>
      </c>
      <c r="I1332" s="2020">
        <v>0.37820608764218849</v>
      </c>
      <c r="J1332" s="2021">
        <v>2739.32</v>
      </c>
      <c r="K1332" s="2078">
        <v>1036.0274999999999</v>
      </c>
      <c r="L1332" s="2020">
        <v>0.38122814286898138</v>
      </c>
      <c r="M1332" s="2021">
        <v>3016.75</v>
      </c>
      <c r="N1332" s="2078">
        <v>1150.07</v>
      </c>
    </row>
    <row r="1333" spans="1:14">
      <c r="A1333" s="2249" t="s">
        <v>1501</v>
      </c>
      <c r="B1333" s="2077" t="s">
        <v>3204</v>
      </c>
      <c r="C1333" s="2020" t="s">
        <v>3269</v>
      </c>
      <c r="D1333" s="2021" t="s">
        <v>3269</v>
      </c>
      <c r="E1333" s="2078" t="s">
        <v>3269</v>
      </c>
      <c r="F1333" s="2020" t="s">
        <v>3269</v>
      </c>
      <c r="G1333" s="2021" t="s">
        <v>3269</v>
      </c>
      <c r="H1333" s="2078" t="s">
        <v>3269</v>
      </c>
      <c r="I1333" s="2020">
        <v>0.25812619502868073</v>
      </c>
      <c r="J1333" s="2021">
        <v>339.95</v>
      </c>
      <c r="K1333" s="2078">
        <v>87.75</v>
      </c>
      <c r="L1333" s="2020">
        <v>0.25675794923081452</v>
      </c>
      <c r="M1333" s="2021">
        <v>339.97</v>
      </c>
      <c r="N1333" s="2078">
        <v>87.29000000000002</v>
      </c>
    </row>
    <row r="1334" spans="1:14">
      <c r="A1334" s="2248" t="s">
        <v>1583</v>
      </c>
      <c r="B1334" s="2073" t="s">
        <v>5191</v>
      </c>
      <c r="C1334" s="2074" t="s">
        <v>3269</v>
      </c>
      <c r="D1334" s="2075" t="s">
        <v>3269</v>
      </c>
      <c r="E1334" s="2076" t="s">
        <v>3269</v>
      </c>
      <c r="F1334" s="2074" t="s">
        <v>3269</v>
      </c>
      <c r="G1334" s="2075" t="s">
        <v>3269</v>
      </c>
      <c r="H1334" s="2076" t="s">
        <v>3269</v>
      </c>
      <c r="I1334" s="2074">
        <v>0.360583136932624</v>
      </c>
      <c r="J1334" s="2075">
        <v>9758.9599999999991</v>
      </c>
      <c r="K1334" s="2076">
        <v>3518.9164099999998</v>
      </c>
      <c r="L1334" s="2074">
        <v>0.41395331066200219</v>
      </c>
      <c r="M1334" s="2075">
        <v>9212.81</v>
      </c>
      <c r="N1334" s="2076">
        <v>3813.6732000000002</v>
      </c>
    </row>
    <row r="1335" spans="1:14">
      <c r="A1335" s="2249" t="s">
        <v>1583</v>
      </c>
      <c r="B1335" s="2077" t="s">
        <v>3480</v>
      </c>
      <c r="C1335" s="2020" t="s">
        <v>3269</v>
      </c>
      <c r="D1335" s="2021" t="s">
        <v>3269</v>
      </c>
      <c r="E1335" s="2078" t="s">
        <v>3269</v>
      </c>
      <c r="F1335" s="2020" t="s">
        <v>3269</v>
      </c>
      <c r="G1335" s="2021" t="s">
        <v>3269</v>
      </c>
      <c r="H1335" s="2078" t="s">
        <v>3269</v>
      </c>
      <c r="I1335" s="2020">
        <v>0.72126135283124027</v>
      </c>
      <c r="J1335" s="2021">
        <v>304.99</v>
      </c>
      <c r="K1335" s="2078">
        <v>219.97749999999999</v>
      </c>
      <c r="L1335" s="2020" t="s">
        <v>3269</v>
      </c>
      <c r="M1335" s="2021" t="s">
        <v>3269</v>
      </c>
      <c r="N1335" s="2078" t="s">
        <v>3269</v>
      </c>
    </row>
    <row r="1336" spans="1:14">
      <c r="A1336" s="2249" t="s">
        <v>1583</v>
      </c>
      <c r="B1336" s="2077" t="s">
        <v>3196</v>
      </c>
      <c r="C1336" s="2020" t="s">
        <v>3269</v>
      </c>
      <c r="D1336" s="2021" t="s">
        <v>3269</v>
      </c>
      <c r="E1336" s="2078" t="s">
        <v>3269</v>
      </c>
      <c r="F1336" s="2020" t="s">
        <v>3269</v>
      </c>
      <c r="G1336" s="2021" t="s">
        <v>3269</v>
      </c>
      <c r="H1336" s="2078" t="s">
        <v>3269</v>
      </c>
      <c r="I1336" s="2020">
        <v>0.79507286909563657</v>
      </c>
      <c r="J1336" s="2021">
        <v>299.99</v>
      </c>
      <c r="K1336" s="2078">
        <v>238.51391000000001</v>
      </c>
      <c r="L1336" s="2020">
        <v>0.76720864697348334</v>
      </c>
      <c r="M1336" s="2021">
        <v>1316.5300000000011</v>
      </c>
      <c r="N1336" s="2078">
        <v>1010.053200000001</v>
      </c>
    </row>
    <row r="1337" spans="1:14">
      <c r="A1337" s="2249" t="s">
        <v>1583</v>
      </c>
      <c r="B1337" s="2077" t="s">
        <v>3193</v>
      </c>
      <c r="C1337" s="2020" t="s">
        <v>3269</v>
      </c>
      <c r="D1337" s="2021" t="s">
        <v>3269</v>
      </c>
      <c r="E1337" s="2078" t="s">
        <v>3269</v>
      </c>
      <c r="F1337" s="2020" t="s">
        <v>3269</v>
      </c>
      <c r="G1337" s="2021" t="s">
        <v>3269</v>
      </c>
      <c r="H1337" s="2078" t="s">
        <v>3269</v>
      </c>
      <c r="I1337" s="2020">
        <v>0.36387163561076602</v>
      </c>
      <c r="J1337" s="2021">
        <v>1429.68</v>
      </c>
      <c r="K1337" s="2078">
        <v>520.21999999999991</v>
      </c>
      <c r="L1337" s="2020">
        <v>0.43815872443923981</v>
      </c>
      <c r="M1337" s="2021">
        <v>444.04</v>
      </c>
      <c r="N1337" s="2078">
        <v>194.56</v>
      </c>
    </row>
    <row r="1338" spans="1:14">
      <c r="A1338" s="2249" t="s">
        <v>1583</v>
      </c>
      <c r="B1338" s="2077" t="s">
        <v>3194</v>
      </c>
      <c r="C1338" s="2020" t="s">
        <v>3269</v>
      </c>
      <c r="D1338" s="2021" t="s">
        <v>3269</v>
      </c>
      <c r="E1338" s="2078" t="s">
        <v>3269</v>
      </c>
      <c r="F1338" s="2020" t="s">
        <v>3269</v>
      </c>
      <c r="G1338" s="2021" t="s">
        <v>3269</v>
      </c>
      <c r="H1338" s="2078" t="s">
        <v>3269</v>
      </c>
      <c r="I1338" s="2020">
        <v>0.32593693764181197</v>
      </c>
      <c r="J1338" s="2021">
        <v>639.04999999999995</v>
      </c>
      <c r="K1338" s="2078">
        <v>208.28999999999991</v>
      </c>
      <c r="L1338" s="2020">
        <v>0.37388677646774038</v>
      </c>
      <c r="M1338" s="2021">
        <v>991.49</v>
      </c>
      <c r="N1338" s="2078">
        <v>370.70499999999993</v>
      </c>
    </row>
    <row r="1339" spans="1:14">
      <c r="A1339" s="2249" t="s">
        <v>1583</v>
      </c>
      <c r="B1339" s="2077" t="s">
        <v>3195</v>
      </c>
      <c r="C1339" s="2020" t="s">
        <v>3269</v>
      </c>
      <c r="D1339" s="2021" t="s">
        <v>3269</v>
      </c>
      <c r="E1339" s="2078" t="s">
        <v>3269</v>
      </c>
      <c r="F1339" s="2020" t="s">
        <v>3269</v>
      </c>
      <c r="G1339" s="2021" t="s">
        <v>3269</v>
      </c>
      <c r="H1339" s="2078" t="s">
        <v>3269</v>
      </c>
      <c r="I1339" s="2020">
        <v>0.32125584407898627</v>
      </c>
      <c r="J1339" s="2021">
        <v>6083.08</v>
      </c>
      <c r="K1339" s="2078">
        <v>1954.2249999999999</v>
      </c>
      <c r="L1339" s="2020">
        <v>0.34645435901404631</v>
      </c>
      <c r="M1339" s="2021">
        <v>6460.7499999999991</v>
      </c>
      <c r="N1339" s="2078">
        <v>2238.355</v>
      </c>
    </row>
    <row r="1340" spans="1:14">
      <c r="A1340" s="2249" t="s">
        <v>1583</v>
      </c>
      <c r="B1340" s="2077" t="s">
        <v>3204</v>
      </c>
      <c r="C1340" s="2020" t="s">
        <v>3269</v>
      </c>
      <c r="D1340" s="2021" t="s">
        <v>3269</v>
      </c>
      <c r="E1340" s="2078" t="s">
        <v>3269</v>
      </c>
      <c r="F1340" s="2020" t="s">
        <v>3269</v>
      </c>
      <c r="G1340" s="2021" t="s">
        <v>3269</v>
      </c>
      <c r="H1340" s="2078" t="s">
        <v>3269</v>
      </c>
      <c r="I1340" s="2020">
        <v>0.37687218735344302</v>
      </c>
      <c r="J1340" s="2021">
        <v>1002.17</v>
      </c>
      <c r="K1340" s="2078">
        <v>377.68999999999988</v>
      </c>
      <c r="L1340" s="2020" t="s">
        <v>3269</v>
      </c>
      <c r="M1340" s="2021" t="s">
        <v>3269</v>
      </c>
      <c r="N1340" s="2078" t="s">
        <v>3269</v>
      </c>
    </row>
    <row r="1341" spans="1:14">
      <c r="A1341" s="2248" t="s">
        <v>1121</v>
      </c>
      <c r="B1341" s="2073" t="s">
        <v>5191</v>
      </c>
      <c r="C1341" s="2074">
        <v>0.15916896496289029</v>
      </c>
      <c r="D1341" s="2075">
        <v>158370.94</v>
      </c>
      <c r="E1341" s="2076">
        <v>25207.738600000012</v>
      </c>
      <c r="F1341" s="2074">
        <v>0.77069180471624388</v>
      </c>
      <c r="G1341" s="2075">
        <v>2098.2800000000002</v>
      </c>
      <c r="H1341" s="2076">
        <v>1617.1271999999999</v>
      </c>
      <c r="I1341" s="2074">
        <v>0.41849805401580392</v>
      </c>
      <c r="J1341" s="2075">
        <v>15770.94</v>
      </c>
      <c r="K1341" s="2076">
        <v>6600.1076999999996</v>
      </c>
      <c r="L1341" s="2074">
        <v>0.1235138997036563</v>
      </c>
      <c r="M1341" s="2075">
        <v>94764.97</v>
      </c>
      <c r="N1341" s="2076">
        <v>11704.790999999999</v>
      </c>
    </row>
    <row r="1342" spans="1:14">
      <c r="A1342" s="2249" t="s">
        <v>1121</v>
      </c>
      <c r="B1342" s="2077" t="s">
        <v>3480</v>
      </c>
      <c r="C1342" s="2020" t="s">
        <v>3269</v>
      </c>
      <c r="D1342" s="2021" t="s">
        <v>3269</v>
      </c>
      <c r="E1342" s="2078" t="s">
        <v>3269</v>
      </c>
      <c r="F1342" s="2020" t="s">
        <v>3269</v>
      </c>
      <c r="G1342" s="2021" t="s">
        <v>3269</v>
      </c>
      <c r="H1342" s="2078" t="s">
        <v>3269</v>
      </c>
      <c r="I1342" s="2020">
        <v>0.28980739537855399</v>
      </c>
      <c r="J1342" s="2021">
        <v>751.28</v>
      </c>
      <c r="K1342" s="2078">
        <v>217.72649999999999</v>
      </c>
      <c r="L1342" s="2020" t="s">
        <v>3269</v>
      </c>
      <c r="M1342" s="2021" t="s">
        <v>3269</v>
      </c>
      <c r="N1342" s="2078" t="s">
        <v>3269</v>
      </c>
    </row>
    <row r="1343" spans="1:14">
      <c r="A1343" s="2249" t="s">
        <v>1121</v>
      </c>
      <c r="B1343" s="2077" t="s">
        <v>3481</v>
      </c>
      <c r="C1343" s="2020">
        <v>-0.64778283275021153</v>
      </c>
      <c r="D1343" s="2021">
        <v>10649.58</v>
      </c>
      <c r="E1343" s="2078">
        <v>-6898.6150999999991</v>
      </c>
      <c r="F1343" s="2020">
        <v>-0.24397501908096381</v>
      </c>
      <c r="G1343" s="2021">
        <v>-3301.72</v>
      </c>
      <c r="H1343" s="2078">
        <v>805.53719999999976</v>
      </c>
      <c r="I1343" s="2020">
        <v>-2.3634001986626929</v>
      </c>
      <c r="J1343" s="2021">
        <v>-1500.03</v>
      </c>
      <c r="K1343" s="2078">
        <v>3545.1712000000002</v>
      </c>
      <c r="L1343" s="2020">
        <v>-0.53179445796165836</v>
      </c>
      <c r="M1343" s="2021">
        <v>5749.869999999999</v>
      </c>
      <c r="N1343" s="2078">
        <v>-3057.7489999999998</v>
      </c>
    </row>
    <row r="1344" spans="1:14">
      <c r="A1344" s="2249" t="s">
        <v>1121</v>
      </c>
      <c r="B1344" s="2077" t="s">
        <v>3201</v>
      </c>
      <c r="C1344" s="2020">
        <v>0.1383277777777778</v>
      </c>
      <c r="D1344" s="2021">
        <v>10800</v>
      </c>
      <c r="E1344" s="2078">
        <v>1493.940000000001</v>
      </c>
      <c r="F1344" s="2020">
        <v>0.15029444444444451</v>
      </c>
      <c r="G1344" s="2021">
        <v>5400</v>
      </c>
      <c r="H1344" s="2078">
        <v>811.59000000000015</v>
      </c>
      <c r="I1344" s="2020" t="s">
        <v>3269</v>
      </c>
      <c r="J1344" s="2021" t="s">
        <v>3269</v>
      </c>
      <c r="K1344" s="2078" t="s">
        <v>3269</v>
      </c>
      <c r="L1344" s="2020">
        <v>1.054181308073727E-2</v>
      </c>
      <c r="M1344" s="2021">
        <v>10799.85</v>
      </c>
      <c r="N1344" s="2078">
        <v>113.85000000000041</v>
      </c>
    </row>
    <row r="1345" spans="1:14">
      <c r="A1345" s="2249" t="s">
        <v>1121</v>
      </c>
      <c r="B1345" s="2077" t="s">
        <v>3502</v>
      </c>
      <c r="C1345" s="2020">
        <v>0.22357661142132981</v>
      </c>
      <c r="D1345" s="2021">
        <v>136921.35999999999</v>
      </c>
      <c r="E1345" s="2078">
        <v>30612.413700000001</v>
      </c>
      <c r="F1345" s="2020" t="s">
        <v>3269</v>
      </c>
      <c r="G1345" s="2021" t="s">
        <v>3269</v>
      </c>
      <c r="H1345" s="2078" t="s">
        <v>3269</v>
      </c>
      <c r="I1345" s="2020">
        <v>0.17174716958974409</v>
      </c>
      <c r="J1345" s="2021">
        <v>16519.689999999999</v>
      </c>
      <c r="K1345" s="2078">
        <v>2837.21</v>
      </c>
      <c r="L1345" s="2020">
        <v>0.18728687819830531</v>
      </c>
      <c r="M1345" s="2021">
        <v>78215.25</v>
      </c>
      <c r="N1345" s="2078">
        <v>14648.69</v>
      </c>
    </row>
    <row r="1346" spans="1:14">
      <c r="A1346" s="2248" t="s">
        <v>2163</v>
      </c>
      <c r="B1346" s="2073" t="s">
        <v>5191</v>
      </c>
      <c r="C1346" s="2074" t="s">
        <v>3269</v>
      </c>
      <c r="D1346" s="2075" t="s">
        <v>3269</v>
      </c>
      <c r="E1346" s="2076" t="s">
        <v>3269</v>
      </c>
      <c r="F1346" s="2074" t="s">
        <v>3269</v>
      </c>
      <c r="G1346" s="2075" t="s">
        <v>3269</v>
      </c>
      <c r="H1346" s="2076" t="s">
        <v>3269</v>
      </c>
      <c r="I1346" s="2074">
        <v>0.49403333333333338</v>
      </c>
      <c r="J1346" s="2075">
        <v>300</v>
      </c>
      <c r="K1346" s="2076">
        <v>148.21</v>
      </c>
      <c r="L1346" s="2074" t="s">
        <v>3269</v>
      </c>
      <c r="M1346" s="2075" t="s">
        <v>3269</v>
      </c>
      <c r="N1346" s="2076" t="s">
        <v>3269</v>
      </c>
    </row>
    <row r="1347" spans="1:14">
      <c r="A1347" s="2249" t="s">
        <v>2163</v>
      </c>
      <c r="B1347" s="2077" t="s">
        <v>3195</v>
      </c>
      <c r="C1347" s="2020" t="s">
        <v>3269</v>
      </c>
      <c r="D1347" s="2021" t="s">
        <v>3269</v>
      </c>
      <c r="E1347" s="2078" t="s">
        <v>3269</v>
      </c>
      <c r="F1347" s="2020" t="s">
        <v>3269</v>
      </c>
      <c r="G1347" s="2021" t="s">
        <v>3269</v>
      </c>
      <c r="H1347" s="2078" t="s">
        <v>3269</v>
      </c>
      <c r="I1347" s="2020">
        <v>0.49403333333333338</v>
      </c>
      <c r="J1347" s="2021">
        <v>300</v>
      </c>
      <c r="K1347" s="2078">
        <v>148.21</v>
      </c>
      <c r="L1347" s="2020" t="s">
        <v>3269</v>
      </c>
      <c r="M1347" s="2021" t="s">
        <v>3269</v>
      </c>
      <c r="N1347" s="2078" t="s">
        <v>3269</v>
      </c>
    </row>
    <row r="1348" spans="1:14">
      <c r="A1348" s="2248" t="s">
        <v>1105</v>
      </c>
      <c r="B1348" s="2073" t="s">
        <v>5191</v>
      </c>
      <c r="C1348" s="2074">
        <v>0.48760422078850651</v>
      </c>
      <c r="D1348" s="2075">
        <v>67132.479999999996</v>
      </c>
      <c r="E1348" s="2076">
        <v>32734.080600000001</v>
      </c>
      <c r="F1348" s="2074">
        <v>0.47052527891511381</v>
      </c>
      <c r="G1348" s="2075">
        <v>45694.01</v>
      </c>
      <c r="H1348" s="2076">
        <v>21500.186799999999</v>
      </c>
      <c r="I1348" s="2074">
        <v>0.53178562864707135</v>
      </c>
      <c r="J1348" s="2075">
        <v>85450.410000000018</v>
      </c>
      <c r="K1348" s="2076">
        <v>45441.3</v>
      </c>
      <c r="L1348" s="2074">
        <v>0.42379644763565072</v>
      </c>
      <c r="M1348" s="2075">
        <v>197336.74</v>
      </c>
      <c r="N1348" s="2076">
        <v>83630.609400000001</v>
      </c>
    </row>
    <row r="1349" spans="1:14">
      <c r="A1349" s="2249" t="s">
        <v>1105</v>
      </c>
      <c r="B1349" s="2077" t="s">
        <v>3480</v>
      </c>
      <c r="C1349" s="2020" t="s">
        <v>3269</v>
      </c>
      <c r="D1349" s="2021" t="s">
        <v>3269</v>
      </c>
      <c r="E1349" s="2078" t="s">
        <v>3269</v>
      </c>
      <c r="F1349" s="2020">
        <v>0.21100340641503401</v>
      </c>
      <c r="G1349" s="2021">
        <v>3061.87</v>
      </c>
      <c r="H1349" s="2078">
        <v>646.06500000000005</v>
      </c>
      <c r="I1349" s="2020">
        <v>0.20212609130071579</v>
      </c>
      <c r="J1349" s="2021">
        <v>1221.02</v>
      </c>
      <c r="K1349" s="2078">
        <v>246.8</v>
      </c>
      <c r="L1349" s="2020">
        <v>0.19908789740613461</v>
      </c>
      <c r="M1349" s="2021">
        <v>6788.7099999999991</v>
      </c>
      <c r="N1349" s="2078">
        <v>1351.55</v>
      </c>
    </row>
    <row r="1350" spans="1:14">
      <c r="A1350" s="2249" t="s">
        <v>1105</v>
      </c>
      <c r="B1350" s="2077" t="s">
        <v>3481</v>
      </c>
      <c r="C1350" s="2020" t="s">
        <v>3269</v>
      </c>
      <c r="D1350" s="2021" t="s">
        <v>3269</v>
      </c>
      <c r="E1350" s="2078" t="s">
        <v>3269</v>
      </c>
      <c r="F1350" s="2020" t="s">
        <v>3269</v>
      </c>
      <c r="G1350" s="2021" t="s">
        <v>3269</v>
      </c>
      <c r="H1350" s="2078" t="s">
        <v>3269</v>
      </c>
      <c r="I1350" s="2020" t="s">
        <v>3269</v>
      </c>
      <c r="J1350" s="2021" t="s">
        <v>3269</v>
      </c>
      <c r="K1350" s="2078" t="s">
        <v>3269</v>
      </c>
      <c r="L1350" s="2020">
        <v>-1.5830936</v>
      </c>
      <c r="M1350" s="2021">
        <v>750</v>
      </c>
      <c r="N1350" s="2078">
        <v>-1187.3202000000001</v>
      </c>
    </row>
    <row r="1351" spans="1:14">
      <c r="A1351" s="2249" t="s">
        <v>1105</v>
      </c>
      <c r="B1351" s="2077" t="s">
        <v>3201</v>
      </c>
      <c r="C1351" s="2020">
        <v>0.1383229906832816</v>
      </c>
      <c r="D1351" s="2021">
        <v>1799.99</v>
      </c>
      <c r="E1351" s="2078">
        <v>248.98</v>
      </c>
      <c r="F1351" s="2020" t="s">
        <v>3269</v>
      </c>
      <c r="G1351" s="2021" t="s">
        <v>3269</v>
      </c>
      <c r="H1351" s="2078" t="s">
        <v>3269</v>
      </c>
      <c r="I1351" s="2020" t="s">
        <v>3269</v>
      </c>
      <c r="J1351" s="2021" t="s">
        <v>3269</v>
      </c>
      <c r="K1351" s="2078" t="s">
        <v>3269</v>
      </c>
      <c r="L1351" s="2020" t="s">
        <v>3269</v>
      </c>
      <c r="M1351" s="2021" t="s">
        <v>3269</v>
      </c>
      <c r="N1351" s="2078" t="s">
        <v>3269</v>
      </c>
    </row>
    <row r="1352" spans="1:14">
      <c r="A1352" s="2249" t="s">
        <v>1105</v>
      </c>
      <c r="B1352" s="2077" t="s">
        <v>3193</v>
      </c>
      <c r="C1352" s="2020">
        <v>0.53275503122831369</v>
      </c>
      <c r="D1352" s="2021">
        <v>288.2</v>
      </c>
      <c r="E1352" s="2078">
        <v>153.54</v>
      </c>
      <c r="F1352" s="2020">
        <v>0.43717917148106761</v>
      </c>
      <c r="G1352" s="2021">
        <v>1055.8599999999999</v>
      </c>
      <c r="H1352" s="2078">
        <v>461.59999999999991</v>
      </c>
      <c r="I1352" s="2020">
        <v>0.53507679906855932</v>
      </c>
      <c r="J1352" s="2021">
        <v>1116.55</v>
      </c>
      <c r="K1352" s="2078">
        <v>597.44000000000005</v>
      </c>
      <c r="L1352" s="2020">
        <v>0.50557687053820655</v>
      </c>
      <c r="M1352" s="2021">
        <v>2525.61</v>
      </c>
      <c r="N1352" s="2078">
        <v>1276.8900000000001</v>
      </c>
    </row>
    <row r="1353" spans="1:14">
      <c r="A1353" s="2249" t="s">
        <v>1105</v>
      </c>
      <c r="B1353" s="2077" t="s">
        <v>3194</v>
      </c>
      <c r="C1353" s="2020">
        <v>0.55485501018130223</v>
      </c>
      <c r="D1353" s="2021">
        <v>1733.57</v>
      </c>
      <c r="E1353" s="2078">
        <v>961.88000000000011</v>
      </c>
      <c r="F1353" s="2020">
        <v>0.54208224696160789</v>
      </c>
      <c r="G1353" s="2021">
        <v>2174.67</v>
      </c>
      <c r="H1353" s="2078">
        <v>1178.8499999999999</v>
      </c>
      <c r="I1353" s="2020">
        <v>0.55275346414374615</v>
      </c>
      <c r="J1353" s="2021">
        <v>4173.4699999999993</v>
      </c>
      <c r="K1353" s="2078">
        <v>2306.9</v>
      </c>
      <c r="L1353" s="2020">
        <v>0.57879943167377057</v>
      </c>
      <c r="M1353" s="2021">
        <v>12000.15</v>
      </c>
      <c r="N1353" s="2078">
        <v>6945.68</v>
      </c>
    </row>
    <row r="1354" spans="1:14">
      <c r="A1354" s="2249" t="s">
        <v>1105</v>
      </c>
      <c r="B1354" s="2077" t="s">
        <v>3195</v>
      </c>
      <c r="C1354" s="2020">
        <v>0.34987947784107148</v>
      </c>
      <c r="D1354" s="2021">
        <v>3533.79</v>
      </c>
      <c r="E1354" s="2078">
        <v>1236.4005999999999</v>
      </c>
      <c r="F1354" s="2020">
        <v>0.44535430326009617</v>
      </c>
      <c r="G1354" s="2021">
        <v>4188.22</v>
      </c>
      <c r="H1354" s="2078">
        <v>1865.2418</v>
      </c>
      <c r="I1354" s="2020">
        <v>0.73479141005494708</v>
      </c>
      <c r="J1354" s="2021">
        <v>18193.830000000002</v>
      </c>
      <c r="K1354" s="2078">
        <v>13368.67</v>
      </c>
      <c r="L1354" s="2020">
        <v>0.30673800097815662</v>
      </c>
      <c r="M1354" s="2021">
        <v>49685.3</v>
      </c>
      <c r="N1354" s="2078">
        <v>15240.3696</v>
      </c>
    </row>
    <row r="1355" spans="1:14">
      <c r="A1355" s="2249" t="s">
        <v>1105</v>
      </c>
      <c r="B1355" s="2077" t="s">
        <v>3209</v>
      </c>
      <c r="C1355" s="2020" t="s">
        <v>3269</v>
      </c>
      <c r="D1355" s="2021" t="s">
        <v>3269</v>
      </c>
      <c r="E1355" s="2078" t="s">
        <v>3269</v>
      </c>
      <c r="F1355" s="2020" t="s">
        <v>3269</v>
      </c>
      <c r="G1355" s="2021" t="s">
        <v>3269</v>
      </c>
      <c r="H1355" s="2078" t="s">
        <v>3269</v>
      </c>
      <c r="I1355" s="2020" t="s">
        <v>3269</v>
      </c>
      <c r="J1355" s="2021" t="s">
        <v>3269</v>
      </c>
      <c r="K1355" s="2078" t="s">
        <v>3269</v>
      </c>
      <c r="L1355" s="2020">
        <v>0.21152269616499991</v>
      </c>
      <c r="M1355" s="2021">
        <v>2768.97</v>
      </c>
      <c r="N1355" s="2078">
        <v>585.69999999999982</v>
      </c>
    </row>
    <row r="1356" spans="1:14">
      <c r="A1356" s="2249" t="s">
        <v>1105</v>
      </c>
      <c r="B1356" s="2077" t="s">
        <v>3218</v>
      </c>
      <c r="C1356" s="2020">
        <v>0.53866811752563426</v>
      </c>
      <c r="D1356" s="2021">
        <v>52823.88</v>
      </c>
      <c r="E1356" s="2078">
        <v>28454.54</v>
      </c>
      <c r="F1356" s="2020">
        <v>0.53924032550475864</v>
      </c>
      <c r="G1356" s="2021">
        <v>28561.18</v>
      </c>
      <c r="H1356" s="2078">
        <v>15401.34</v>
      </c>
      <c r="I1356" s="2020">
        <v>0.49964053072374143</v>
      </c>
      <c r="J1356" s="2021">
        <v>53300.800000000017</v>
      </c>
      <c r="K1356" s="2078">
        <v>26631.24</v>
      </c>
      <c r="L1356" s="2020">
        <v>0.50274856890771591</v>
      </c>
      <c r="M1356" s="2021">
        <v>109667.98</v>
      </c>
      <c r="N1356" s="2078">
        <v>55135.420000000013</v>
      </c>
    </row>
    <row r="1357" spans="1:14">
      <c r="A1357" s="2249" t="s">
        <v>1105</v>
      </c>
      <c r="B1357" s="2077" t="s">
        <v>3204</v>
      </c>
      <c r="C1357" s="2020">
        <v>0.24143936833475951</v>
      </c>
      <c r="D1357" s="2021">
        <v>6953.05</v>
      </c>
      <c r="E1357" s="2078">
        <v>1678.74</v>
      </c>
      <c r="F1357" s="2020">
        <v>0.29269821608157293</v>
      </c>
      <c r="G1357" s="2021">
        <v>6652.2099999999991</v>
      </c>
      <c r="H1357" s="2078">
        <v>1947.09</v>
      </c>
      <c r="I1357" s="2020">
        <v>0.30763330888654272</v>
      </c>
      <c r="J1357" s="2021">
        <v>7444.74</v>
      </c>
      <c r="K1357" s="2078">
        <v>2290.25</v>
      </c>
      <c r="L1357" s="2020">
        <v>0.32565121573959571</v>
      </c>
      <c r="M1357" s="2021">
        <v>13150.02</v>
      </c>
      <c r="N1357" s="2078">
        <v>4282.3199999999988</v>
      </c>
    </row>
    <row r="1358" spans="1:14">
      <c r="A1358" s="2248" t="s">
        <v>1637</v>
      </c>
      <c r="B1358" s="2073" t="s">
        <v>5191</v>
      </c>
      <c r="C1358" s="2074">
        <v>0.32450781894428388</v>
      </c>
      <c r="D1358" s="2075">
        <v>5200.83</v>
      </c>
      <c r="E1358" s="2076">
        <v>1687.71</v>
      </c>
      <c r="F1358" s="2074">
        <v>0.34585000240998692</v>
      </c>
      <c r="G1358" s="2075">
        <v>10373.5</v>
      </c>
      <c r="H1358" s="2076">
        <v>3587.6749999999988</v>
      </c>
      <c r="I1358" s="2074">
        <v>0.26153774122210649</v>
      </c>
      <c r="J1358" s="2075">
        <v>7795.72</v>
      </c>
      <c r="K1358" s="2076">
        <v>2038.875</v>
      </c>
      <c r="L1358" s="2074">
        <v>0.27202122069820273</v>
      </c>
      <c r="M1358" s="2075">
        <v>7479.49</v>
      </c>
      <c r="N1358" s="2076">
        <v>2034.58</v>
      </c>
    </row>
    <row r="1359" spans="1:14">
      <c r="A1359" s="2249" t="s">
        <v>1637</v>
      </c>
      <c r="B1359" s="2077" t="s">
        <v>3193</v>
      </c>
      <c r="C1359" s="2020" t="s">
        <v>3269</v>
      </c>
      <c r="D1359" s="2021" t="s">
        <v>3269</v>
      </c>
      <c r="E1359" s="2078" t="s">
        <v>3269</v>
      </c>
      <c r="F1359" s="2020">
        <v>0.55966623380211644</v>
      </c>
      <c r="G1359" s="2021">
        <v>723.86</v>
      </c>
      <c r="H1359" s="2078">
        <v>405.12</v>
      </c>
      <c r="I1359" s="2020" t="s">
        <v>3269</v>
      </c>
      <c r="J1359" s="2021" t="s">
        <v>3269</v>
      </c>
      <c r="K1359" s="2078" t="s">
        <v>3269</v>
      </c>
      <c r="L1359" s="2020">
        <v>0.39298320676008131</v>
      </c>
      <c r="M1359" s="2021">
        <v>93.49</v>
      </c>
      <c r="N1359" s="2078">
        <v>36.739999999999988</v>
      </c>
    </row>
    <row r="1360" spans="1:14">
      <c r="A1360" s="2249" t="s">
        <v>1637</v>
      </c>
      <c r="B1360" s="2077" t="s">
        <v>3194</v>
      </c>
      <c r="C1360" s="2020" t="s">
        <v>3269</v>
      </c>
      <c r="D1360" s="2021" t="s">
        <v>3269</v>
      </c>
      <c r="E1360" s="2078" t="s">
        <v>3269</v>
      </c>
      <c r="F1360" s="2020">
        <v>0.45955996281375888</v>
      </c>
      <c r="G1360" s="2021">
        <v>96.81</v>
      </c>
      <c r="H1360" s="2078">
        <v>44.49</v>
      </c>
      <c r="I1360" s="2020">
        <v>0.42001136422335872</v>
      </c>
      <c r="J1360" s="2021">
        <v>193.59</v>
      </c>
      <c r="K1360" s="2078">
        <v>81.31</v>
      </c>
      <c r="L1360" s="2020" t="s">
        <v>3269</v>
      </c>
      <c r="M1360" s="2021" t="s">
        <v>3269</v>
      </c>
      <c r="N1360" s="2078" t="s">
        <v>3269</v>
      </c>
    </row>
    <row r="1361" spans="1:14">
      <c r="A1361" s="2249" t="s">
        <v>1637</v>
      </c>
      <c r="B1361" s="2077" t="s">
        <v>3195</v>
      </c>
      <c r="C1361" s="2020">
        <v>0.32450781894428388</v>
      </c>
      <c r="D1361" s="2021">
        <v>5200.83</v>
      </c>
      <c r="E1361" s="2078">
        <v>1687.71</v>
      </c>
      <c r="F1361" s="2020">
        <v>0.32849584887410321</v>
      </c>
      <c r="G1361" s="2021">
        <v>9552.8300000000017</v>
      </c>
      <c r="H1361" s="2078">
        <v>3138.0649999999991</v>
      </c>
      <c r="I1361" s="2020">
        <v>0.25750217373288797</v>
      </c>
      <c r="J1361" s="2021">
        <v>7602.13</v>
      </c>
      <c r="K1361" s="2078">
        <v>1957.5650000000001</v>
      </c>
      <c r="L1361" s="2020">
        <v>0.2704901164365015</v>
      </c>
      <c r="M1361" s="2021">
        <v>7386</v>
      </c>
      <c r="N1361" s="2078">
        <v>1997.84</v>
      </c>
    </row>
    <row r="1362" spans="1:14">
      <c r="A1362" s="2248" t="s">
        <v>1545</v>
      </c>
      <c r="B1362" s="2073" t="s">
        <v>5191</v>
      </c>
      <c r="C1362" s="2074">
        <v>0.55765750945879267</v>
      </c>
      <c r="D1362" s="2075">
        <v>486.32</v>
      </c>
      <c r="E1362" s="2076">
        <v>271.2</v>
      </c>
      <c r="F1362" s="2074">
        <v>0.36236543129344317</v>
      </c>
      <c r="G1362" s="2075">
        <v>21155.549999999988</v>
      </c>
      <c r="H1362" s="2076">
        <v>7666.04</v>
      </c>
      <c r="I1362" s="2074">
        <v>0.26636707835226092</v>
      </c>
      <c r="J1362" s="2075">
        <v>9899.14</v>
      </c>
      <c r="K1362" s="2076">
        <v>2636.8049999999998</v>
      </c>
      <c r="L1362" s="2074">
        <v>0.28399986287806189</v>
      </c>
      <c r="M1362" s="2075">
        <v>12543.58</v>
      </c>
      <c r="N1362" s="2076">
        <v>3562.375</v>
      </c>
    </row>
    <row r="1363" spans="1:14">
      <c r="A1363" s="2249" t="s">
        <v>1545</v>
      </c>
      <c r="B1363" s="2077" t="s">
        <v>3193</v>
      </c>
      <c r="C1363" s="2020" t="s">
        <v>3269</v>
      </c>
      <c r="D1363" s="2021" t="s">
        <v>3269</v>
      </c>
      <c r="E1363" s="2078" t="s">
        <v>3269</v>
      </c>
      <c r="F1363" s="2020">
        <v>0.42832563251452738</v>
      </c>
      <c r="G1363" s="2021">
        <v>3612.1699999999992</v>
      </c>
      <c r="H1363" s="2078">
        <v>1547.1849999999999</v>
      </c>
      <c r="I1363" s="2020">
        <v>0.38755050041318512</v>
      </c>
      <c r="J1363" s="2021">
        <v>1742.56</v>
      </c>
      <c r="K1363" s="2078">
        <v>675.32999999999993</v>
      </c>
      <c r="L1363" s="2020">
        <v>0.42360941128709678</v>
      </c>
      <c r="M1363" s="2021">
        <v>1675.01</v>
      </c>
      <c r="N1363" s="2078">
        <v>709.55</v>
      </c>
    </row>
    <row r="1364" spans="1:14">
      <c r="A1364" s="2249" t="s">
        <v>1545</v>
      </c>
      <c r="B1364" s="2077" t="s">
        <v>3194</v>
      </c>
      <c r="C1364" s="2020">
        <v>0.55765750945879267</v>
      </c>
      <c r="D1364" s="2021">
        <v>486.32</v>
      </c>
      <c r="E1364" s="2078">
        <v>271.2</v>
      </c>
      <c r="F1364" s="2020">
        <v>0.4342738558942742</v>
      </c>
      <c r="G1364" s="2021">
        <v>6580.029999999997</v>
      </c>
      <c r="H1364" s="2078">
        <v>2857.5349999999999</v>
      </c>
      <c r="I1364" s="2020">
        <v>0.30621341873563102</v>
      </c>
      <c r="J1364" s="2021">
        <v>996.07</v>
      </c>
      <c r="K1364" s="2078">
        <v>305.00999999999988</v>
      </c>
      <c r="L1364" s="2020">
        <v>0.3827049670855775</v>
      </c>
      <c r="M1364" s="2021">
        <v>2189.0100000000002</v>
      </c>
      <c r="N1364" s="2078">
        <v>837.745</v>
      </c>
    </row>
    <row r="1365" spans="1:14">
      <c r="A1365" s="2249" t="s">
        <v>1545</v>
      </c>
      <c r="B1365" s="2077" t="s">
        <v>3195</v>
      </c>
      <c r="C1365" s="2020" t="s">
        <v>3269</v>
      </c>
      <c r="D1365" s="2021" t="s">
        <v>3269</v>
      </c>
      <c r="E1365" s="2078" t="s">
        <v>3269</v>
      </c>
      <c r="F1365" s="2020">
        <v>0.29720172860718169</v>
      </c>
      <c r="G1365" s="2021">
        <v>10732.34</v>
      </c>
      <c r="H1365" s="2078">
        <v>3189.67</v>
      </c>
      <c r="I1365" s="2020">
        <v>0.22749754708188369</v>
      </c>
      <c r="J1365" s="2021">
        <v>6716.49</v>
      </c>
      <c r="K1365" s="2078">
        <v>1527.985000000001</v>
      </c>
      <c r="L1365" s="2020">
        <v>0.232163842406758</v>
      </c>
      <c r="M1365" s="2021">
        <v>8679.56</v>
      </c>
      <c r="N1365" s="2078">
        <v>2015.08</v>
      </c>
    </row>
    <row r="1366" spans="1:14">
      <c r="A1366" s="2249" t="s">
        <v>1545</v>
      </c>
      <c r="B1366" s="2077" t="s">
        <v>3204</v>
      </c>
      <c r="C1366" s="2020" t="s">
        <v>3269</v>
      </c>
      <c r="D1366" s="2021" t="s">
        <v>3269</v>
      </c>
      <c r="E1366" s="2078" t="s">
        <v>3269</v>
      </c>
      <c r="F1366" s="2020">
        <v>0.31015973334487668</v>
      </c>
      <c r="G1366" s="2021">
        <v>231.01</v>
      </c>
      <c r="H1366" s="2078">
        <v>71.649999999999977</v>
      </c>
      <c r="I1366" s="2020">
        <v>0.28935633530021171</v>
      </c>
      <c r="J1366" s="2021">
        <v>444.02</v>
      </c>
      <c r="K1366" s="2078">
        <v>128.47999999999999</v>
      </c>
      <c r="L1366" s="2020" t="s">
        <v>3269</v>
      </c>
      <c r="M1366" s="2021" t="s">
        <v>3269</v>
      </c>
      <c r="N1366" s="2078" t="s">
        <v>3269</v>
      </c>
    </row>
    <row r="1367" spans="1:14">
      <c r="A1367" s="2248" t="s">
        <v>1973</v>
      </c>
      <c r="B1367" s="2073" t="s">
        <v>5191</v>
      </c>
      <c r="C1367" s="2074">
        <v>0</v>
      </c>
      <c r="D1367" s="2075">
        <v>2025.64</v>
      </c>
      <c r="E1367" s="2076">
        <v>0</v>
      </c>
      <c r="F1367" s="2074">
        <v>0.21357707816164401</v>
      </c>
      <c r="G1367" s="2075">
        <v>112982.91</v>
      </c>
      <c r="H1367" s="2076">
        <v>24130.559799999992</v>
      </c>
      <c r="I1367" s="2074">
        <v>0.26987410390920641</v>
      </c>
      <c r="J1367" s="2075">
        <v>119220.62</v>
      </c>
      <c r="K1367" s="2076">
        <v>32174.557990000008</v>
      </c>
      <c r="L1367" s="2074">
        <v>0.23940989010989011</v>
      </c>
      <c r="M1367" s="2075">
        <v>9100</v>
      </c>
      <c r="N1367" s="2076">
        <v>2178.63</v>
      </c>
    </row>
    <row r="1368" spans="1:14">
      <c r="A1368" s="2249" t="s">
        <v>1973</v>
      </c>
      <c r="B1368" s="2077" t="s">
        <v>3480</v>
      </c>
      <c r="C1368" s="2020">
        <v>0</v>
      </c>
      <c r="D1368" s="2021">
        <v>2025.64</v>
      </c>
      <c r="E1368" s="2078">
        <v>0</v>
      </c>
      <c r="F1368" s="2020">
        <v>0.32980197331851019</v>
      </c>
      <c r="G1368" s="2021">
        <v>287.83999999999997</v>
      </c>
      <c r="H1368" s="2078">
        <v>94.930199999999957</v>
      </c>
      <c r="I1368" s="2020">
        <v>0.23350176632617731</v>
      </c>
      <c r="J1368" s="2021">
        <v>112034.8</v>
      </c>
      <c r="K1368" s="2078">
        <v>26160.323690000008</v>
      </c>
      <c r="L1368" s="2020">
        <v>0.23940989010989011</v>
      </c>
      <c r="M1368" s="2021">
        <v>9100</v>
      </c>
      <c r="N1368" s="2078">
        <v>2178.63</v>
      </c>
    </row>
    <row r="1369" spans="1:14">
      <c r="A1369" s="2249" t="s">
        <v>1973</v>
      </c>
      <c r="B1369" s="2077" t="s">
        <v>3481</v>
      </c>
      <c r="C1369" s="2020" t="s">
        <v>3269</v>
      </c>
      <c r="D1369" s="2021" t="s">
        <v>3269</v>
      </c>
      <c r="E1369" s="2078" t="s">
        <v>3269</v>
      </c>
      <c r="F1369" s="2020">
        <v>3.6438500000000047E-2</v>
      </c>
      <c r="G1369" s="2021">
        <v>9600</v>
      </c>
      <c r="H1369" s="2078">
        <v>349.8096000000005</v>
      </c>
      <c r="I1369" s="2020">
        <v>-1.449341862688915</v>
      </c>
      <c r="J1369" s="2021">
        <v>-5950.43</v>
      </c>
      <c r="K1369" s="2078">
        <v>8624.2073</v>
      </c>
      <c r="L1369" s="2020" t="s">
        <v>3269</v>
      </c>
      <c r="M1369" s="2021" t="s">
        <v>3269</v>
      </c>
      <c r="N1369" s="2078" t="s">
        <v>3269</v>
      </c>
    </row>
    <row r="1370" spans="1:14">
      <c r="A1370" s="2249" t="s">
        <v>1973</v>
      </c>
      <c r="B1370" s="2077" t="s">
        <v>3193</v>
      </c>
      <c r="C1370" s="2020" t="s">
        <v>3269</v>
      </c>
      <c r="D1370" s="2021" t="s">
        <v>3269</v>
      </c>
      <c r="E1370" s="2078" t="s">
        <v>3269</v>
      </c>
      <c r="F1370" s="2020" t="s">
        <v>3269</v>
      </c>
      <c r="G1370" s="2021" t="s">
        <v>3269</v>
      </c>
      <c r="H1370" s="2078" t="s">
        <v>3269</v>
      </c>
      <c r="I1370" s="2020">
        <v>0.2219349180427026</v>
      </c>
      <c r="J1370" s="2021">
        <v>330.66</v>
      </c>
      <c r="K1370" s="2078">
        <v>73.385000000000048</v>
      </c>
      <c r="L1370" s="2020" t="s">
        <v>3269</v>
      </c>
      <c r="M1370" s="2021" t="s">
        <v>3269</v>
      </c>
      <c r="N1370" s="2078" t="s">
        <v>3269</v>
      </c>
    </row>
    <row r="1371" spans="1:14">
      <c r="A1371" s="2249" t="s">
        <v>1973</v>
      </c>
      <c r="B1371" s="2077" t="s">
        <v>3195</v>
      </c>
      <c r="C1371" s="2020" t="s">
        <v>3269</v>
      </c>
      <c r="D1371" s="2021" t="s">
        <v>3269</v>
      </c>
      <c r="E1371" s="2078" t="s">
        <v>3269</v>
      </c>
      <c r="F1371" s="2020" t="s">
        <v>3269</v>
      </c>
      <c r="G1371" s="2021" t="s">
        <v>3269</v>
      </c>
      <c r="H1371" s="2078" t="s">
        <v>3269</v>
      </c>
      <c r="I1371" s="2020">
        <v>0.13502048341010711</v>
      </c>
      <c r="J1371" s="2021">
        <v>12280.67</v>
      </c>
      <c r="K1371" s="2078">
        <v>1658.1420000000001</v>
      </c>
      <c r="L1371" s="2020" t="s">
        <v>3269</v>
      </c>
      <c r="M1371" s="2021" t="s">
        <v>3269</v>
      </c>
      <c r="N1371" s="2078" t="s">
        <v>3269</v>
      </c>
    </row>
    <row r="1372" spans="1:14">
      <c r="A1372" s="2249" t="s">
        <v>1973</v>
      </c>
      <c r="B1372" s="2077" t="s">
        <v>3207</v>
      </c>
      <c r="C1372" s="2020" t="s">
        <v>3269</v>
      </c>
      <c r="D1372" s="2021" t="s">
        <v>3269</v>
      </c>
      <c r="E1372" s="2078" t="s">
        <v>3269</v>
      </c>
      <c r="F1372" s="2020">
        <v>0.22974735843333721</v>
      </c>
      <c r="G1372" s="2021">
        <v>103095.07</v>
      </c>
      <c r="H1372" s="2078">
        <v>23685.819999999989</v>
      </c>
      <c r="I1372" s="2020">
        <v>-8.2707841194848388</v>
      </c>
      <c r="J1372" s="2021">
        <v>524.92000000000189</v>
      </c>
      <c r="K1372" s="2078">
        <v>-4341.4999999999973</v>
      </c>
      <c r="L1372" s="2020" t="s">
        <v>3269</v>
      </c>
      <c r="M1372" s="2021" t="s">
        <v>3269</v>
      </c>
      <c r="N1372" s="2078" t="s">
        <v>3269</v>
      </c>
    </row>
    <row r="1373" spans="1:14">
      <c r="A1373" s="2248" t="s">
        <v>1349</v>
      </c>
      <c r="B1373" s="2073" t="s">
        <v>5191</v>
      </c>
      <c r="C1373" s="2074" t="s">
        <v>3269</v>
      </c>
      <c r="D1373" s="2075" t="s">
        <v>3269</v>
      </c>
      <c r="E1373" s="2076" t="s">
        <v>3269</v>
      </c>
      <c r="F1373" s="2074">
        <v>0.41217456819175019</v>
      </c>
      <c r="G1373" s="2075">
        <v>37183.75</v>
      </c>
      <c r="H1373" s="2076">
        <v>15326.196099999999</v>
      </c>
      <c r="I1373" s="2074">
        <v>0.29191490929008113</v>
      </c>
      <c r="J1373" s="2075">
        <v>16833.330000000002</v>
      </c>
      <c r="K1373" s="2076">
        <v>4913.9000000000005</v>
      </c>
      <c r="L1373" s="2074">
        <v>0.30461642080316809</v>
      </c>
      <c r="M1373" s="2075">
        <v>7156.41</v>
      </c>
      <c r="N1373" s="2076">
        <v>2179.96</v>
      </c>
    </row>
    <row r="1374" spans="1:14">
      <c r="A1374" s="2249" t="s">
        <v>1349</v>
      </c>
      <c r="B1374" s="2077" t="s">
        <v>3480</v>
      </c>
      <c r="C1374" s="2020" t="s">
        <v>3269</v>
      </c>
      <c r="D1374" s="2021" t="s">
        <v>3269</v>
      </c>
      <c r="E1374" s="2078" t="s">
        <v>3269</v>
      </c>
      <c r="F1374" s="2020">
        <v>0.25364550498355187</v>
      </c>
      <c r="G1374" s="2021">
        <v>1018.35</v>
      </c>
      <c r="H1374" s="2078">
        <v>258.29990000000009</v>
      </c>
      <c r="I1374" s="2020">
        <v>0.32537386916117922</v>
      </c>
      <c r="J1374" s="2021">
        <v>974.94</v>
      </c>
      <c r="K1374" s="2078">
        <v>317.22000000000003</v>
      </c>
      <c r="L1374" s="2020">
        <v>0.26870284519589138</v>
      </c>
      <c r="M1374" s="2021">
        <v>110.01</v>
      </c>
      <c r="N1374" s="2078">
        <v>29.56000000000002</v>
      </c>
    </row>
    <row r="1375" spans="1:14">
      <c r="A1375" s="2249" t="s">
        <v>1349</v>
      </c>
      <c r="B1375" s="2077" t="s">
        <v>3481</v>
      </c>
      <c r="C1375" s="2020" t="s">
        <v>3269</v>
      </c>
      <c r="D1375" s="2021" t="s">
        <v>3269</v>
      </c>
      <c r="E1375" s="2078" t="s">
        <v>3269</v>
      </c>
      <c r="F1375" s="2020">
        <v>3.6438499999999957E-2</v>
      </c>
      <c r="G1375" s="2021">
        <v>-8800</v>
      </c>
      <c r="H1375" s="2078">
        <v>-320.6587999999997</v>
      </c>
      <c r="I1375" s="2020" t="s">
        <v>3269</v>
      </c>
      <c r="J1375" s="2021" t="s">
        <v>3269</v>
      </c>
      <c r="K1375" s="2078" t="s">
        <v>3269</v>
      </c>
      <c r="L1375" s="2020" t="s">
        <v>3269</v>
      </c>
      <c r="M1375" s="2021" t="s">
        <v>3269</v>
      </c>
      <c r="N1375" s="2078" t="s">
        <v>3269</v>
      </c>
    </row>
    <row r="1376" spans="1:14">
      <c r="A1376" s="2249" t="s">
        <v>1349</v>
      </c>
      <c r="B1376" s="2077" t="s">
        <v>3193</v>
      </c>
      <c r="C1376" s="2020" t="s">
        <v>3269</v>
      </c>
      <c r="D1376" s="2021" t="s">
        <v>3269</v>
      </c>
      <c r="E1376" s="2078" t="s">
        <v>3269</v>
      </c>
      <c r="F1376" s="2020">
        <v>0.37753998133565142</v>
      </c>
      <c r="G1376" s="2021">
        <v>12515.84</v>
      </c>
      <c r="H1376" s="2078">
        <v>4725.2299999999996</v>
      </c>
      <c r="I1376" s="2020">
        <v>0.35253556616540138</v>
      </c>
      <c r="J1376" s="2021">
        <v>8675.380000000001</v>
      </c>
      <c r="K1376" s="2078">
        <v>3058.38</v>
      </c>
      <c r="L1376" s="2020">
        <v>0.39858826208231352</v>
      </c>
      <c r="M1376" s="2021">
        <v>1054.02</v>
      </c>
      <c r="N1376" s="2078">
        <v>420.12</v>
      </c>
    </row>
    <row r="1377" spans="1:14">
      <c r="A1377" s="2249" t="s">
        <v>1349</v>
      </c>
      <c r="B1377" s="2077" t="s">
        <v>3194</v>
      </c>
      <c r="C1377" s="2020" t="s">
        <v>3269</v>
      </c>
      <c r="D1377" s="2021" t="s">
        <v>3269</v>
      </c>
      <c r="E1377" s="2078" t="s">
        <v>3269</v>
      </c>
      <c r="F1377" s="2020">
        <v>0.59076167076167074</v>
      </c>
      <c r="G1377" s="2021">
        <v>508.75</v>
      </c>
      <c r="H1377" s="2078">
        <v>300.55</v>
      </c>
      <c r="I1377" s="2020" t="s">
        <v>3269</v>
      </c>
      <c r="J1377" s="2021" t="s">
        <v>3269</v>
      </c>
      <c r="K1377" s="2078" t="s">
        <v>3269</v>
      </c>
      <c r="L1377" s="2020" t="s">
        <v>3269</v>
      </c>
      <c r="M1377" s="2021" t="s">
        <v>3269</v>
      </c>
      <c r="N1377" s="2078" t="s">
        <v>3269</v>
      </c>
    </row>
    <row r="1378" spans="1:14">
      <c r="A1378" s="2249" t="s">
        <v>1349</v>
      </c>
      <c r="B1378" s="2077" t="s">
        <v>3195</v>
      </c>
      <c r="C1378" s="2020" t="s">
        <v>3269</v>
      </c>
      <c r="D1378" s="2021" t="s">
        <v>3269</v>
      </c>
      <c r="E1378" s="2078" t="s">
        <v>3269</v>
      </c>
      <c r="F1378" s="2020">
        <v>0.31073476970546648</v>
      </c>
      <c r="G1378" s="2021">
        <v>18252.93</v>
      </c>
      <c r="H1378" s="2078">
        <v>5671.8200000000006</v>
      </c>
      <c r="I1378" s="2020">
        <v>0.26607481961614088</v>
      </c>
      <c r="J1378" s="2021">
        <v>5071.1299999999992</v>
      </c>
      <c r="K1378" s="2078">
        <v>1349.3</v>
      </c>
      <c r="L1378" s="2020">
        <v>0.26819063713888419</v>
      </c>
      <c r="M1378" s="2021">
        <v>4875.8600000000006</v>
      </c>
      <c r="N1378" s="2078">
        <v>1307.6600000000001</v>
      </c>
    </row>
    <row r="1379" spans="1:14">
      <c r="A1379" s="2249" t="s">
        <v>1349</v>
      </c>
      <c r="B1379" s="2077" t="s">
        <v>3206</v>
      </c>
      <c r="C1379" s="2020" t="s">
        <v>3269</v>
      </c>
      <c r="D1379" s="2021" t="s">
        <v>3269</v>
      </c>
      <c r="E1379" s="2078" t="s">
        <v>3269</v>
      </c>
      <c r="F1379" s="2020">
        <v>0.39635739038982082</v>
      </c>
      <c r="G1379" s="2021">
        <v>6960.12</v>
      </c>
      <c r="H1379" s="2078">
        <v>2758.6950000000002</v>
      </c>
      <c r="I1379" s="2020" t="s">
        <v>3269</v>
      </c>
      <c r="J1379" s="2021" t="s">
        <v>3269</v>
      </c>
      <c r="K1379" s="2078" t="s">
        <v>3269</v>
      </c>
      <c r="L1379" s="2020">
        <v>0.37851538709561849</v>
      </c>
      <c r="M1379" s="2021">
        <v>1116.52</v>
      </c>
      <c r="N1379" s="2078">
        <v>422.62</v>
      </c>
    </row>
    <row r="1380" spans="1:14">
      <c r="A1380" s="2249" t="s">
        <v>1349</v>
      </c>
      <c r="B1380" s="2077" t="s">
        <v>3209</v>
      </c>
      <c r="C1380" s="2020" t="s">
        <v>3269</v>
      </c>
      <c r="D1380" s="2021" t="s">
        <v>3269</v>
      </c>
      <c r="E1380" s="2078" t="s">
        <v>3269</v>
      </c>
      <c r="F1380" s="2020" t="s">
        <v>3269</v>
      </c>
      <c r="G1380" s="2021" t="s">
        <v>3269</v>
      </c>
      <c r="H1380" s="2078" t="s">
        <v>3269</v>
      </c>
      <c r="I1380" s="2020">
        <v>8.9493721234161022E-2</v>
      </c>
      <c r="J1380" s="2021">
        <v>2111.88</v>
      </c>
      <c r="K1380" s="2078">
        <v>189</v>
      </c>
      <c r="L1380" s="2020" t="s">
        <v>3269</v>
      </c>
      <c r="M1380" s="2021" t="s">
        <v>3269</v>
      </c>
      <c r="N1380" s="2078" t="s">
        <v>3269</v>
      </c>
    </row>
    <row r="1381" spans="1:14">
      <c r="A1381" s="2249" t="s">
        <v>1349</v>
      </c>
      <c r="B1381" s="2077" t="s">
        <v>3207</v>
      </c>
      <c r="C1381" s="2020" t="s">
        <v>3269</v>
      </c>
      <c r="D1381" s="2021" t="s">
        <v>3269</v>
      </c>
      <c r="E1381" s="2078" t="s">
        <v>3269</v>
      </c>
      <c r="F1381" s="2020">
        <v>0.28720703473370041</v>
      </c>
      <c r="G1381" s="2021">
        <v>6727.76</v>
      </c>
      <c r="H1381" s="2078">
        <v>1932.26</v>
      </c>
      <c r="I1381" s="2020" t="s">
        <v>3269</v>
      </c>
      <c r="J1381" s="2021" t="s">
        <v>3269</v>
      </c>
      <c r="K1381" s="2078" t="s">
        <v>3269</v>
      </c>
      <c r="L1381" s="2020" t="s">
        <v>3269</v>
      </c>
      <c r="M1381" s="2021" t="s">
        <v>3269</v>
      </c>
      <c r="N1381" s="2078" t="s">
        <v>3269</v>
      </c>
    </row>
    <row r="1382" spans="1:14">
      <c r="A1382" s="2248" t="s">
        <v>1911</v>
      </c>
      <c r="B1382" s="2073" t="s">
        <v>5191</v>
      </c>
      <c r="C1382" s="2074">
        <v>-7.3438323235792131</v>
      </c>
      <c r="D1382" s="2075">
        <v>407.68999999999869</v>
      </c>
      <c r="E1382" s="2076">
        <v>-2994.0069999999992</v>
      </c>
      <c r="F1382" s="2074">
        <v>0.25685727568572758</v>
      </c>
      <c r="G1382" s="2075">
        <v>258.12</v>
      </c>
      <c r="H1382" s="2076">
        <v>66.300000000000011</v>
      </c>
      <c r="I1382" s="2074" t="s">
        <v>3269</v>
      </c>
      <c r="J1382" s="2075" t="s">
        <v>3269</v>
      </c>
      <c r="K1382" s="2076" t="s">
        <v>3269</v>
      </c>
      <c r="L1382" s="2074">
        <v>0.44548947368421049</v>
      </c>
      <c r="M1382" s="2075">
        <v>3800</v>
      </c>
      <c r="N1382" s="2076">
        <v>1692.86</v>
      </c>
    </row>
    <row r="1383" spans="1:14">
      <c r="A1383" s="2249" t="s">
        <v>1911</v>
      </c>
      <c r="B1383" s="2077" t="s">
        <v>3480</v>
      </c>
      <c r="C1383" s="2020">
        <v>0.34071317048775479</v>
      </c>
      <c r="D1383" s="2021">
        <v>-11637.61</v>
      </c>
      <c r="E1383" s="2078">
        <v>-3965.087</v>
      </c>
      <c r="F1383" s="2020" t="s">
        <v>3269</v>
      </c>
      <c r="G1383" s="2021" t="s">
        <v>3269</v>
      </c>
      <c r="H1383" s="2078" t="s">
        <v>3269</v>
      </c>
      <c r="I1383" s="2020" t="s">
        <v>3269</v>
      </c>
      <c r="J1383" s="2021" t="s">
        <v>3269</v>
      </c>
      <c r="K1383" s="2078" t="s">
        <v>3269</v>
      </c>
      <c r="L1383" s="2020">
        <v>0.44548947368421049</v>
      </c>
      <c r="M1383" s="2021">
        <v>3800</v>
      </c>
      <c r="N1383" s="2078">
        <v>1692.86</v>
      </c>
    </row>
    <row r="1384" spans="1:14">
      <c r="A1384" s="2249" t="s">
        <v>1911</v>
      </c>
      <c r="B1384" s="2077" t="s">
        <v>3207</v>
      </c>
      <c r="C1384" s="2020">
        <v>8.0618996621088748E-2</v>
      </c>
      <c r="D1384" s="2021">
        <v>12045.3</v>
      </c>
      <c r="E1384" s="2078">
        <v>971.08000000000027</v>
      </c>
      <c r="F1384" s="2020">
        <v>0.25685727568572758</v>
      </c>
      <c r="G1384" s="2021">
        <v>258.12</v>
      </c>
      <c r="H1384" s="2078">
        <v>66.300000000000011</v>
      </c>
      <c r="I1384" s="2020" t="s">
        <v>3269</v>
      </c>
      <c r="J1384" s="2021" t="s">
        <v>3269</v>
      </c>
      <c r="K1384" s="2078" t="s">
        <v>3269</v>
      </c>
      <c r="L1384" s="2020" t="s">
        <v>3269</v>
      </c>
      <c r="M1384" s="2021" t="s">
        <v>3269</v>
      </c>
      <c r="N1384" s="2078" t="s">
        <v>3269</v>
      </c>
    </row>
    <row r="1385" spans="1:14">
      <c r="A1385" s="2248" t="s">
        <v>1903</v>
      </c>
      <c r="B1385" s="2073" t="s">
        <v>5191</v>
      </c>
      <c r="C1385" s="2074">
        <v>0.34826492805712977</v>
      </c>
      <c r="D1385" s="2075">
        <v>8480.34</v>
      </c>
      <c r="E1385" s="2076">
        <v>2953.4050000000002</v>
      </c>
      <c r="F1385" s="2074">
        <v>0.40962191190625352</v>
      </c>
      <c r="G1385" s="2075">
        <v>6545.2999999999984</v>
      </c>
      <c r="H1385" s="2076">
        <v>2681.0983000000001</v>
      </c>
      <c r="I1385" s="2074">
        <v>0.29562499580584772</v>
      </c>
      <c r="J1385" s="2075">
        <v>2980.34</v>
      </c>
      <c r="K1385" s="2076">
        <v>881.0630000000001</v>
      </c>
      <c r="L1385" s="2074" t="s">
        <v>3269</v>
      </c>
      <c r="M1385" s="2075" t="s">
        <v>3269</v>
      </c>
      <c r="N1385" s="2076" t="s">
        <v>3269</v>
      </c>
    </row>
    <row r="1386" spans="1:14">
      <c r="A1386" s="2249" t="s">
        <v>1903</v>
      </c>
      <c r="B1386" s="2077" t="s">
        <v>3480</v>
      </c>
      <c r="C1386" s="2020">
        <v>1</v>
      </c>
      <c r="D1386" s="2021">
        <v>135.01</v>
      </c>
      <c r="E1386" s="2078">
        <v>135.01</v>
      </c>
      <c r="F1386" s="2020">
        <v>0.40848381286586039</v>
      </c>
      <c r="G1386" s="2021">
        <v>6440.2999999999984</v>
      </c>
      <c r="H1386" s="2078">
        <v>2630.7583</v>
      </c>
      <c r="I1386" s="2020">
        <v>0.29562499580584772</v>
      </c>
      <c r="J1386" s="2021">
        <v>2980.34</v>
      </c>
      <c r="K1386" s="2078">
        <v>881.0630000000001</v>
      </c>
      <c r="L1386" s="2020" t="s">
        <v>3269</v>
      </c>
      <c r="M1386" s="2021" t="s">
        <v>3269</v>
      </c>
      <c r="N1386" s="2078" t="s">
        <v>3269</v>
      </c>
    </row>
    <row r="1387" spans="1:14">
      <c r="A1387" s="2249" t="s">
        <v>1903</v>
      </c>
      <c r="B1387" s="2077" t="s">
        <v>3197</v>
      </c>
      <c r="C1387" s="2020" t="s">
        <v>3269</v>
      </c>
      <c r="D1387" s="2021" t="s">
        <v>3269</v>
      </c>
      <c r="E1387" s="2078" t="s">
        <v>3269</v>
      </c>
      <c r="F1387" s="2020">
        <v>0.47942857142857143</v>
      </c>
      <c r="G1387" s="2021">
        <v>105</v>
      </c>
      <c r="H1387" s="2078">
        <v>50.34</v>
      </c>
      <c r="I1387" s="2020" t="s">
        <v>3269</v>
      </c>
      <c r="J1387" s="2021" t="s">
        <v>3269</v>
      </c>
      <c r="K1387" s="2078" t="s">
        <v>3269</v>
      </c>
      <c r="L1387" s="2020" t="s">
        <v>3269</v>
      </c>
      <c r="M1387" s="2021" t="s">
        <v>3269</v>
      </c>
      <c r="N1387" s="2078" t="s">
        <v>3269</v>
      </c>
    </row>
    <row r="1388" spans="1:14">
      <c r="A1388" s="2249" t="s">
        <v>1903</v>
      </c>
      <c r="B1388" s="2077" t="s">
        <v>3195</v>
      </c>
      <c r="C1388" s="2020">
        <v>0.33772121653667381</v>
      </c>
      <c r="D1388" s="2021">
        <v>8345.33</v>
      </c>
      <c r="E1388" s="2078">
        <v>2818.395</v>
      </c>
      <c r="F1388" s="2020" t="s">
        <v>3269</v>
      </c>
      <c r="G1388" s="2021" t="s">
        <v>3269</v>
      </c>
      <c r="H1388" s="2078" t="s">
        <v>3269</v>
      </c>
      <c r="I1388" s="2020" t="s">
        <v>3269</v>
      </c>
      <c r="J1388" s="2021" t="s">
        <v>3269</v>
      </c>
      <c r="K1388" s="2078" t="s">
        <v>3269</v>
      </c>
      <c r="L1388" s="2020" t="s">
        <v>3269</v>
      </c>
      <c r="M1388" s="2021" t="s">
        <v>3269</v>
      </c>
      <c r="N1388" s="2078" t="s">
        <v>3269</v>
      </c>
    </row>
    <row r="1389" spans="1:14">
      <c r="A1389" s="2248" t="s">
        <v>2845</v>
      </c>
      <c r="B1389" s="2073" t="s">
        <v>5191</v>
      </c>
      <c r="C1389" s="2074" t="s">
        <v>3269</v>
      </c>
      <c r="D1389" s="2075" t="s">
        <v>3269</v>
      </c>
      <c r="E1389" s="2076" t="s">
        <v>3269</v>
      </c>
      <c r="F1389" s="2074">
        <v>0.13547917567746071</v>
      </c>
      <c r="G1389" s="2075">
        <v>7722.22</v>
      </c>
      <c r="H1389" s="2076">
        <v>1046.200000000001</v>
      </c>
      <c r="I1389" s="2074" t="s">
        <v>3269</v>
      </c>
      <c r="J1389" s="2075" t="s">
        <v>3269</v>
      </c>
      <c r="K1389" s="2076" t="s">
        <v>3269</v>
      </c>
      <c r="L1389" s="2074" t="s">
        <v>3269</v>
      </c>
      <c r="M1389" s="2075" t="s">
        <v>3269</v>
      </c>
      <c r="N1389" s="2076" t="s">
        <v>3269</v>
      </c>
    </row>
    <row r="1390" spans="1:14">
      <c r="A1390" s="2249" t="s">
        <v>2845</v>
      </c>
      <c r="B1390" s="2077" t="s">
        <v>3209</v>
      </c>
      <c r="C1390" s="2020" t="s">
        <v>3269</v>
      </c>
      <c r="D1390" s="2021" t="s">
        <v>3269</v>
      </c>
      <c r="E1390" s="2078" t="s">
        <v>3269</v>
      </c>
      <c r="F1390" s="2020">
        <v>0.13547917567746071</v>
      </c>
      <c r="G1390" s="2021">
        <v>7722.22</v>
      </c>
      <c r="H1390" s="2078">
        <v>1046.200000000001</v>
      </c>
      <c r="I1390" s="2020" t="s">
        <v>3269</v>
      </c>
      <c r="J1390" s="2021" t="s">
        <v>3269</v>
      </c>
      <c r="K1390" s="2078" t="s">
        <v>3269</v>
      </c>
      <c r="L1390" s="2020" t="s">
        <v>3269</v>
      </c>
      <c r="M1390" s="2021" t="s">
        <v>3269</v>
      </c>
      <c r="N1390" s="2078" t="s">
        <v>3269</v>
      </c>
    </row>
    <row r="1391" spans="1:14">
      <c r="A1391" s="2248" t="s">
        <v>1325</v>
      </c>
      <c r="B1391" s="2073" t="s">
        <v>5191</v>
      </c>
      <c r="C1391" s="2074">
        <v>-6.975720347356054E-3</v>
      </c>
      <c r="D1391" s="2075">
        <v>9412.82</v>
      </c>
      <c r="E1391" s="2076">
        <v>-65.661200000000008</v>
      </c>
      <c r="F1391" s="2074">
        <v>-0.11715898197882629</v>
      </c>
      <c r="G1391" s="2075">
        <v>8022.23</v>
      </c>
      <c r="H1391" s="2076">
        <v>-939.87629999999956</v>
      </c>
      <c r="I1391" s="2074">
        <v>0.1123196484784894</v>
      </c>
      <c r="J1391" s="2075">
        <v>762.40000000000043</v>
      </c>
      <c r="K1391" s="2076">
        <v>85.632500000000377</v>
      </c>
      <c r="L1391" s="2074">
        <v>1.480920700466464E-2</v>
      </c>
      <c r="M1391" s="2075">
        <v>130.77000000000001</v>
      </c>
      <c r="N1391" s="2076">
        <v>1.936599999999995</v>
      </c>
    </row>
    <row r="1392" spans="1:14">
      <c r="A1392" s="2249" t="s">
        <v>1325</v>
      </c>
      <c r="B1392" s="2077" t="s">
        <v>3480</v>
      </c>
      <c r="C1392" s="2020">
        <v>-6.975720347356054E-3</v>
      </c>
      <c r="D1392" s="2021">
        <v>9412.82</v>
      </c>
      <c r="E1392" s="2078">
        <v>-65.661200000000008</v>
      </c>
      <c r="F1392" s="2020">
        <v>-0.2495401193604016</v>
      </c>
      <c r="G1392" s="2021">
        <v>2215.14</v>
      </c>
      <c r="H1392" s="2078">
        <v>-552.7663</v>
      </c>
      <c r="I1392" s="2020">
        <v>0.1123196484784894</v>
      </c>
      <c r="J1392" s="2021">
        <v>762.40000000000043</v>
      </c>
      <c r="K1392" s="2078">
        <v>85.632500000000377</v>
      </c>
      <c r="L1392" s="2020">
        <v>1.480920700466464E-2</v>
      </c>
      <c r="M1392" s="2021">
        <v>130.77000000000001</v>
      </c>
      <c r="N1392" s="2078">
        <v>1.936599999999995</v>
      </c>
    </row>
    <row r="1393" spans="1:14">
      <c r="A1393" s="2249" t="s">
        <v>1325</v>
      </c>
      <c r="B1393" s="2077" t="s">
        <v>3193</v>
      </c>
      <c r="C1393" s="2020" t="s">
        <v>3269</v>
      </c>
      <c r="D1393" s="2021" t="s">
        <v>3269</v>
      </c>
      <c r="E1393" s="2078" t="s">
        <v>3269</v>
      </c>
      <c r="F1393" s="2020">
        <v>0.18277777777777771</v>
      </c>
      <c r="G1393" s="2021">
        <v>72</v>
      </c>
      <c r="H1393" s="2078">
        <v>13.16</v>
      </c>
      <c r="I1393" s="2020" t="s">
        <v>3269</v>
      </c>
      <c r="J1393" s="2021" t="s">
        <v>3269</v>
      </c>
      <c r="K1393" s="2078" t="s">
        <v>3269</v>
      </c>
      <c r="L1393" s="2020" t="s">
        <v>3269</v>
      </c>
      <c r="M1393" s="2021" t="s">
        <v>3269</v>
      </c>
      <c r="N1393" s="2078" t="s">
        <v>3269</v>
      </c>
    </row>
    <row r="1394" spans="1:14">
      <c r="A1394" s="2249" t="s">
        <v>1325</v>
      </c>
      <c r="B1394" s="2077" t="s">
        <v>3209</v>
      </c>
      <c r="C1394" s="2020" t="s">
        <v>3269</v>
      </c>
      <c r="D1394" s="2021" t="s">
        <v>3269</v>
      </c>
      <c r="E1394" s="2078" t="s">
        <v>3269</v>
      </c>
      <c r="F1394" s="2020">
        <v>-6.9793150587000294E-2</v>
      </c>
      <c r="G1394" s="2021">
        <v>5735.09</v>
      </c>
      <c r="H1394" s="2078">
        <v>-400.26999999999953</v>
      </c>
      <c r="I1394" s="2020" t="s">
        <v>3269</v>
      </c>
      <c r="J1394" s="2021" t="s">
        <v>3269</v>
      </c>
      <c r="K1394" s="2078" t="s">
        <v>3269</v>
      </c>
      <c r="L1394" s="2020" t="s">
        <v>3269</v>
      </c>
      <c r="M1394" s="2021" t="s">
        <v>3269</v>
      </c>
      <c r="N1394" s="2078" t="s">
        <v>3269</v>
      </c>
    </row>
    <row r="1395" spans="1:14">
      <c r="A1395" s="2248" t="s">
        <v>2847</v>
      </c>
      <c r="B1395" s="2073" t="s">
        <v>5191</v>
      </c>
      <c r="C1395" s="2074" t="s">
        <v>3269</v>
      </c>
      <c r="D1395" s="2075" t="s">
        <v>3269</v>
      </c>
      <c r="E1395" s="2076" t="s">
        <v>3269</v>
      </c>
      <c r="F1395" s="2074">
        <v>0.26861955257313708</v>
      </c>
      <c r="G1395" s="2075">
        <v>1040.17</v>
      </c>
      <c r="H1395" s="2076">
        <v>279.41000000000008</v>
      </c>
      <c r="I1395" s="2074" t="s">
        <v>3269</v>
      </c>
      <c r="J1395" s="2075" t="s">
        <v>3269</v>
      </c>
      <c r="K1395" s="2076" t="s">
        <v>3269</v>
      </c>
      <c r="L1395" s="2074" t="s">
        <v>3269</v>
      </c>
      <c r="M1395" s="2075" t="s">
        <v>3269</v>
      </c>
      <c r="N1395" s="2076" t="s">
        <v>3269</v>
      </c>
    </row>
    <row r="1396" spans="1:14">
      <c r="A1396" s="2249" t="s">
        <v>2847</v>
      </c>
      <c r="B1396" s="2077" t="s">
        <v>3502</v>
      </c>
      <c r="C1396" s="2020" t="s">
        <v>3269</v>
      </c>
      <c r="D1396" s="2021" t="s">
        <v>3269</v>
      </c>
      <c r="E1396" s="2078" t="s">
        <v>3269</v>
      </c>
      <c r="F1396" s="2020">
        <v>0.26861955257313708</v>
      </c>
      <c r="G1396" s="2021">
        <v>1040.17</v>
      </c>
      <c r="H1396" s="2078">
        <v>279.41000000000008</v>
      </c>
      <c r="I1396" s="2020" t="s">
        <v>3269</v>
      </c>
      <c r="J1396" s="2021" t="s">
        <v>3269</v>
      </c>
      <c r="K1396" s="2078" t="s">
        <v>3269</v>
      </c>
      <c r="L1396" s="2020" t="s">
        <v>3269</v>
      </c>
      <c r="M1396" s="2021" t="s">
        <v>3269</v>
      </c>
      <c r="N1396" s="2078" t="s">
        <v>3269</v>
      </c>
    </row>
    <row r="1397" spans="1:14">
      <c r="A1397" s="2248" t="s">
        <v>1405</v>
      </c>
      <c r="B1397" s="2073" t="s">
        <v>5191</v>
      </c>
      <c r="C1397" s="2074">
        <v>0.21133333333333329</v>
      </c>
      <c r="D1397" s="2075">
        <v>16200</v>
      </c>
      <c r="E1397" s="2076">
        <v>3423.6000000000008</v>
      </c>
      <c r="F1397" s="2074">
        <v>0.2277131230576398</v>
      </c>
      <c r="G1397" s="2075">
        <v>29120.5</v>
      </c>
      <c r="H1397" s="2076">
        <v>6631.12</v>
      </c>
      <c r="I1397" s="2074">
        <v>0.26035409944977511</v>
      </c>
      <c r="J1397" s="2075">
        <v>20229.91</v>
      </c>
      <c r="K1397" s="2076">
        <v>5266.9400000000014</v>
      </c>
      <c r="L1397" s="2074">
        <v>0.1458156398104265</v>
      </c>
      <c r="M1397" s="2075">
        <v>21100</v>
      </c>
      <c r="N1397" s="2076">
        <v>3076.71</v>
      </c>
    </row>
    <row r="1398" spans="1:14">
      <c r="A1398" s="2249" t="s">
        <v>1405</v>
      </c>
      <c r="B1398" s="2077" t="s">
        <v>3502</v>
      </c>
      <c r="C1398" s="2020">
        <v>0.21133333333333329</v>
      </c>
      <c r="D1398" s="2021">
        <v>16200</v>
      </c>
      <c r="E1398" s="2078">
        <v>3423.6000000000008</v>
      </c>
      <c r="F1398" s="2020">
        <v>0.22695243079123131</v>
      </c>
      <c r="G1398" s="2021">
        <v>27020.42</v>
      </c>
      <c r="H1398" s="2078">
        <v>6132.35</v>
      </c>
      <c r="I1398" s="2020">
        <v>0.26035409944977511</v>
      </c>
      <c r="J1398" s="2021">
        <v>20229.91</v>
      </c>
      <c r="K1398" s="2078">
        <v>5266.9400000000014</v>
      </c>
      <c r="L1398" s="2020">
        <v>0.1458156398104265</v>
      </c>
      <c r="M1398" s="2021">
        <v>21100</v>
      </c>
      <c r="N1398" s="2078">
        <v>3076.71</v>
      </c>
    </row>
    <row r="1399" spans="1:14">
      <c r="A1399" s="2249" t="s">
        <v>1405</v>
      </c>
      <c r="B1399" s="2077" t="s">
        <v>3195</v>
      </c>
      <c r="C1399" s="2020" t="s">
        <v>3269</v>
      </c>
      <c r="D1399" s="2021" t="s">
        <v>3269</v>
      </c>
      <c r="E1399" s="2078" t="s">
        <v>3269</v>
      </c>
      <c r="F1399" s="2020">
        <v>0.23750047617233619</v>
      </c>
      <c r="G1399" s="2021">
        <v>2100.08</v>
      </c>
      <c r="H1399" s="2078">
        <v>498.76999999999981</v>
      </c>
      <c r="I1399" s="2020" t="s">
        <v>3269</v>
      </c>
      <c r="J1399" s="2021" t="s">
        <v>3269</v>
      </c>
      <c r="K1399" s="2078" t="s">
        <v>3269</v>
      </c>
      <c r="L1399" s="2020" t="s">
        <v>3269</v>
      </c>
      <c r="M1399" s="2021" t="s">
        <v>3269</v>
      </c>
      <c r="N1399" s="2078" t="s">
        <v>3269</v>
      </c>
    </row>
    <row r="1400" spans="1:14">
      <c r="A1400" s="2248" t="s">
        <v>1517</v>
      </c>
      <c r="B1400" s="2073" t="s">
        <v>5191</v>
      </c>
      <c r="C1400" s="2074">
        <v>0.22180508108990429</v>
      </c>
      <c r="D1400" s="2075">
        <v>3430.76</v>
      </c>
      <c r="E1400" s="2076">
        <v>760.96</v>
      </c>
      <c r="F1400" s="2074">
        <v>0.2096750861863399</v>
      </c>
      <c r="G1400" s="2075">
        <v>16690.580000000002</v>
      </c>
      <c r="H1400" s="2076">
        <v>3499.5988000000011</v>
      </c>
      <c r="I1400" s="2074">
        <v>0.41287950803412021</v>
      </c>
      <c r="J1400" s="2075">
        <v>5041</v>
      </c>
      <c r="K1400" s="2076">
        <v>2081.3256000000001</v>
      </c>
      <c r="L1400" s="2074" t="s">
        <v>3269</v>
      </c>
      <c r="M1400" s="2075" t="s">
        <v>3269</v>
      </c>
      <c r="N1400" s="2076" t="s">
        <v>3269</v>
      </c>
    </row>
    <row r="1401" spans="1:14">
      <c r="A1401" s="2249" t="s">
        <v>1517</v>
      </c>
      <c r="B1401" s="2077" t="s">
        <v>3481</v>
      </c>
      <c r="C1401" s="2020" t="s">
        <v>3269</v>
      </c>
      <c r="D1401" s="2021" t="s">
        <v>3269</v>
      </c>
      <c r="E1401" s="2078" t="s">
        <v>3269</v>
      </c>
      <c r="F1401" s="2020">
        <v>-0.50170826666666657</v>
      </c>
      <c r="G1401" s="2021">
        <v>750</v>
      </c>
      <c r="H1401" s="2078">
        <v>-376.2811999999999</v>
      </c>
      <c r="I1401" s="2020">
        <v>-0.59559932305478225</v>
      </c>
      <c r="J1401" s="2021">
        <v>-750.42999999999984</v>
      </c>
      <c r="K1401" s="2078">
        <v>446.95560000000012</v>
      </c>
      <c r="L1401" s="2020" t="s">
        <v>3269</v>
      </c>
      <c r="M1401" s="2021" t="s">
        <v>3269</v>
      </c>
      <c r="N1401" s="2078" t="s">
        <v>3269</v>
      </c>
    </row>
    <row r="1402" spans="1:14">
      <c r="A1402" s="2249" t="s">
        <v>1517</v>
      </c>
      <c r="B1402" s="2077" t="s">
        <v>3201</v>
      </c>
      <c r="C1402" s="2020" t="s">
        <v>3269</v>
      </c>
      <c r="D1402" s="2021" t="s">
        <v>3269</v>
      </c>
      <c r="E1402" s="2078" t="s">
        <v>3269</v>
      </c>
      <c r="F1402" s="2020" t="s">
        <v>3269</v>
      </c>
      <c r="G1402" s="2021" t="s">
        <v>3269</v>
      </c>
      <c r="H1402" s="2078" t="s">
        <v>3269</v>
      </c>
      <c r="I1402" s="2020">
        <v>0.51137604828109662</v>
      </c>
      <c r="J1402" s="2021">
        <v>540.16999999999996</v>
      </c>
      <c r="K1402" s="2078">
        <v>276.23</v>
      </c>
      <c r="L1402" s="2020" t="s">
        <v>3269</v>
      </c>
      <c r="M1402" s="2021" t="s">
        <v>3269</v>
      </c>
      <c r="N1402" s="2078" t="s">
        <v>3269</v>
      </c>
    </row>
    <row r="1403" spans="1:14">
      <c r="A1403" s="2249" t="s">
        <v>1517</v>
      </c>
      <c r="B1403" s="2077" t="s">
        <v>3502</v>
      </c>
      <c r="C1403" s="2020">
        <v>0.22180508108990429</v>
      </c>
      <c r="D1403" s="2021">
        <v>3430.76</v>
      </c>
      <c r="E1403" s="2078">
        <v>760.96</v>
      </c>
      <c r="F1403" s="2020">
        <v>0.24314548153203969</v>
      </c>
      <c r="G1403" s="2021">
        <v>15940.58</v>
      </c>
      <c r="H1403" s="2078">
        <v>3875.880000000001</v>
      </c>
      <c r="I1403" s="2020">
        <v>0.25863126183049401</v>
      </c>
      <c r="J1403" s="2021">
        <v>5251.26</v>
      </c>
      <c r="K1403" s="2078">
        <v>1358.14</v>
      </c>
      <c r="L1403" s="2020" t="s">
        <v>3269</v>
      </c>
      <c r="M1403" s="2021" t="s">
        <v>3269</v>
      </c>
      <c r="N1403" s="2078" t="s">
        <v>3269</v>
      </c>
    </row>
    <row r="1404" spans="1:14">
      <c r="A1404" s="2248" t="s">
        <v>1315</v>
      </c>
      <c r="B1404" s="2073" t="s">
        <v>5191</v>
      </c>
      <c r="C1404" s="2074">
        <v>0.23929184030521039</v>
      </c>
      <c r="D1404" s="2075">
        <v>21011.08</v>
      </c>
      <c r="E1404" s="2076">
        <v>5027.78</v>
      </c>
      <c r="F1404" s="2074">
        <v>0.2487348334273391</v>
      </c>
      <c r="G1404" s="2075">
        <v>23012.78</v>
      </c>
      <c r="H1404" s="2076">
        <v>5724.0800000000008</v>
      </c>
      <c r="I1404" s="2074">
        <v>0.2261442727876706</v>
      </c>
      <c r="J1404" s="2075">
        <v>61982.859999999993</v>
      </c>
      <c r="K1404" s="2076">
        <v>14017.068799999999</v>
      </c>
      <c r="L1404" s="2074">
        <v>0.16330545878085229</v>
      </c>
      <c r="M1404" s="2075">
        <v>27147.82</v>
      </c>
      <c r="N1404" s="2076">
        <v>4433.3871999999992</v>
      </c>
    </row>
    <row r="1405" spans="1:14">
      <c r="A1405" s="2249" t="s">
        <v>1315</v>
      </c>
      <c r="B1405" s="2077" t="s">
        <v>3481</v>
      </c>
      <c r="C1405" s="2020" t="s">
        <v>3269</v>
      </c>
      <c r="D1405" s="2021" t="s">
        <v>3269</v>
      </c>
      <c r="E1405" s="2078" t="s">
        <v>3269</v>
      </c>
      <c r="F1405" s="2020" t="s">
        <v>3269</v>
      </c>
      <c r="G1405" s="2021" t="s">
        <v>3269</v>
      </c>
      <c r="H1405" s="2078" t="s">
        <v>3269</v>
      </c>
      <c r="I1405" s="2020">
        <v>-0.59651413333333347</v>
      </c>
      <c r="J1405" s="2021">
        <v>1500</v>
      </c>
      <c r="K1405" s="2078">
        <v>-894.77120000000014</v>
      </c>
      <c r="L1405" s="2020">
        <v>-0.6414902791940762</v>
      </c>
      <c r="M1405" s="2021">
        <v>-1500.39</v>
      </c>
      <c r="N1405" s="2078">
        <v>962.48559999999986</v>
      </c>
    </row>
    <row r="1406" spans="1:14">
      <c r="A1406" s="2249" t="s">
        <v>1315</v>
      </c>
      <c r="B1406" s="2077" t="s">
        <v>3201</v>
      </c>
      <c r="C1406" s="2020" t="s">
        <v>3269</v>
      </c>
      <c r="D1406" s="2021" t="s">
        <v>3269</v>
      </c>
      <c r="E1406" s="2078" t="s">
        <v>3269</v>
      </c>
      <c r="F1406" s="2020" t="s">
        <v>3269</v>
      </c>
      <c r="G1406" s="2021" t="s">
        <v>3269</v>
      </c>
      <c r="H1406" s="2078" t="s">
        <v>3269</v>
      </c>
      <c r="I1406" s="2020" t="s">
        <v>3269</v>
      </c>
      <c r="J1406" s="2021" t="s">
        <v>3269</v>
      </c>
      <c r="K1406" s="2078" t="s">
        <v>3269</v>
      </c>
      <c r="L1406" s="2020">
        <v>0.64827368421052634</v>
      </c>
      <c r="M1406" s="2021">
        <v>57</v>
      </c>
      <c r="N1406" s="2078">
        <v>36.951599999999999</v>
      </c>
    </row>
    <row r="1407" spans="1:14">
      <c r="A1407" s="2249" t="s">
        <v>1315</v>
      </c>
      <c r="B1407" s="2077" t="s">
        <v>3502</v>
      </c>
      <c r="C1407" s="2020">
        <v>0.23929184030521039</v>
      </c>
      <c r="D1407" s="2021">
        <v>21011.08</v>
      </c>
      <c r="E1407" s="2078">
        <v>5027.78</v>
      </c>
      <c r="F1407" s="2020">
        <v>0.2487348334273391</v>
      </c>
      <c r="G1407" s="2021">
        <v>23012.78</v>
      </c>
      <c r="H1407" s="2078">
        <v>5724.0800000000008</v>
      </c>
      <c r="I1407" s="2020">
        <v>0.2465465422766053</v>
      </c>
      <c r="J1407" s="2021">
        <v>60482.859999999993</v>
      </c>
      <c r="K1407" s="2078">
        <v>14911.84</v>
      </c>
      <c r="L1407" s="2020">
        <v>0.1201050952373124</v>
      </c>
      <c r="M1407" s="2021">
        <v>28591.21</v>
      </c>
      <c r="N1407" s="2078">
        <v>3433.9499999999989</v>
      </c>
    </row>
    <row r="1408" spans="1:14">
      <c r="A1408" s="2248" t="s">
        <v>1475</v>
      </c>
      <c r="B1408" s="2073" t="s">
        <v>5191</v>
      </c>
      <c r="C1408" s="2074" t="s">
        <v>3269</v>
      </c>
      <c r="D1408" s="2075" t="s">
        <v>3269</v>
      </c>
      <c r="E1408" s="2076" t="s">
        <v>3269</v>
      </c>
      <c r="F1408" s="2074" t="s">
        <v>3269</v>
      </c>
      <c r="G1408" s="2075" t="s">
        <v>3269</v>
      </c>
      <c r="H1408" s="2076" t="s">
        <v>3269</v>
      </c>
      <c r="I1408" s="2074" t="s">
        <v>3269</v>
      </c>
      <c r="J1408" s="2075" t="s">
        <v>3269</v>
      </c>
      <c r="K1408" s="2076" t="s">
        <v>3269</v>
      </c>
      <c r="L1408" s="2074">
        <v>0.17270070512694249</v>
      </c>
      <c r="M1408" s="2075">
        <v>24370.080000000002</v>
      </c>
      <c r="N1408" s="2076">
        <v>4208.7299999999996</v>
      </c>
    </row>
    <row r="1409" spans="1:14">
      <c r="A1409" s="2249" t="s">
        <v>1475</v>
      </c>
      <c r="B1409" s="2077" t="s">
        <v>3502</v>
      </c>
      <c r="C1409" s="2020" t="s">
        <v>3269</v>
      </c>
      <c r="D1409" s="2021" t="s">
        <v>3269</v>
      </c>
      <c r="E1409" s="2078" t="s">
        <v>3269</v>
      </c>
      <c r="F1409" s="2020" t="s">
        <v>3269</v>
      </c>
      <c r="G1409" s="2021" t="s">
        <v>3269</v>
      </c>
      <c r="H1409" s="2078" t="s">
        <v>3269</v>
      </c>
      <c r="I1409" s="2020" t="s">
        <v>3269</v>
      </c>
      <c r="J1409" s="2021" t="s">
        <v>3269</v>
      </c>
      <c r="K1409" s="2078" t="s">
        <v>3269</v>
      </c>
      <c r="L1409" s="2020">
        <v>0.17270070512694249</v>
      </c>
      <c r="M1409" s="2021">
        <v>24370.080000000002</v>
      </c>
      <c r="N1409" s="2078">
        <v>4208.7299999999996</v>
      </c>
    </row>
    <row r="1410" spans="1:14">
      <c r="A1410" s="2248" t="s">
        <v>1387</v>
      </c>
      <c r="B1410" s="2073" t="s">
        <v>5191</v>
      </c>
      <c r="C1410" s="2074">
        <v>0.23371546701747781</v>
      </c>
      <c r="D1410" s="2075">
        <v>22880.3</v>
      </c>
      <c r="E1410" s="2076">
        <v>5347.4799999999987</v>
      </c>
      <c r="F1410" s="2074">
        <v>0.23553611114484541</v>
      </c>
      <c r="G1410" s="2075">
        <v>9881.16</v>
      </c>
      <c r="H1410" s="2076">
        <v>2327.37</v>
      </c>
      <c r="I1410" s="2074">
        <v>0.2520893444027843</v>
      </c>
      <c r="J1410" s="2075">
        <v>37982.01</v>
      </c>
      <c r="K1410" s="2076">
        <v>9574.8599999999988</v>
      </c>
      <c r="L1410" s="2074">
        <v>0.13475770415031929</v>
      </c>
      <c r="M1410" s="2075">
        <v>27550.41</v>
      </c>
      <c r="N1410" s="2076">
        <v>3712.6299999999969</v>
      </c>
    </row>
    <row r="1411" spans="1:14">
      <c r="A1411" s="2249" t="s">
        <v>1387</v>
      </c>
      <c r="B1411" s="2077" t="s">
        <v>3502</v>
      </c>
      <c r="C1411" s="2020">
        <v>0.23371546701747781</v>
      </c>
      <c r="D1411" s="2021">
        <v>22880.3</v>
      </c>
      <c r="E1411" s="2078">
        <v>5347.4799999999987</v>
      </c>
      <c r="F1411" s="2020">
        <v>0.23553611114484541</v>
      </c>
      <c r="G1411" s="2021">
        <v>9881.16</v>
      </c>
      <c r="H1411" s="2078">
        <v>2327.37</v>
      </c>
      <c r="I1411" s="2020">
        <v>0.2520893444027843</v>
      </c>
      <c r="J1411" s="2021">
        <v>37982.01</v>
      </c>
      <c r="K1411" s="2078">
        <v>9574.8599999999988</v>
      </c>
      <c r="L1411" s="2020">
        <v>0.13475770415031929</v>
      </c>
      <c r="M1411" s="2021">
        <v>27550.41</v>
      </c>
      <c r="N1411" s="2078">
        <v>3712.6299999999969</v>
      </c>
    </row>
    <row r="1412" spans="1:14">
      <c r="A1412" s="2248" t="s">
        <v>1453</v>
      </c>
      <c r="B1412" s="2073" t="s">
        <v>5191</v>
      </c>
      <c r="C1412" s="2074">
        <v>0.23493709150450781</v>
      </c>
      <c r="D1412" s="2075">
        <v>6589.73</v>
      </c>
      <c r="E1412" s="2076">
        <v>1548.172</v>
      </c>
      <c r="F1412" s="2074" t="s">
        <v>3269</v>
      </c>
      <c r="G1412" s="2075" t="s">
        <v>3269</v>
      </c>
      <c r="H1412" s="2076" t="s">
        <v>3269</v>
      </c>
      <c r="I1412" s="2074">
        <v>0.30032944810322071</v>
      </c>
      <c r="J1412" s="2075">
        <v>3159.83</v>
      </c>
      <c r="K1412" s="2076">
        <v>948.98999999999978</v>
      </c>
      <c r="L1412" s="2074">
        <v>0.14482041377261071</v>
      </c>
      <c r="M1412" s="2075">
        <v>3230.76</v>
      </c>
      <c r="N1412" s="2076">
        <v>467.87999999999988</v>
      </c>
    </row>
    <row r="1413" spans="1:14">
      <c r="A1413" s="2249" t="s">
        <v>1453</v>
      </c>
      <c r="B1413" s="2077" t="s">
        <v>3480</v>
      </c>
      <c r="C1413" s="2020">
        <v>0.62104832477155969</v>
      </c>
      <c r="D1413" s="2021">
        <v>219.97</v>
      </c>
      <c r="E1413" s="2078">
        <v>136.61199999999999</v>
      </c>
      <c r="F1413" s="2020" t="s">
        <v>3269</v>
      </c>
      <c r="G1413" s="2021" t="s">
        <v>3269</v>
      </c>
      <c r="H1413" s="2078" t="s">
        <v>3269</v>
      </c>
      <c r="I1413" s="2020" t="s">
        <v>3269</v>
      </c>
      <c r="J1413" s="2021" t="s">
        <v>3269</v>
      </c>
      <c r="K1413" s="2078" t="s">
        <v>3269</v>
      </c>
      <c r="L1413" s="2020" t="s">
        <v>3269</v>
      </c>
      <c r="M1413" s="2021" t="s">
        <v>3269</v>
      </c>
      <c r="N1413" s="2078" t="s">
        <v>3269</v>
      </c>
    </row>
    <row r="1414" spans="1:14">
      <c r="A1414" s="2249" t="s">
        <v>1453</v>
      </c>
      <c r="B1414" s="2077" t="s">
        <v>3502</v>
      </c>
      <c r="C1414" s="2020">
        <v>0.2216033257139986</v>
      </c>
      <c r="D1414" s="2021">
        <v>6369.76</v>
      </c>
      <c r="E1414" s="2078">
        <v>1411.56</v>
      </c>
      <c r="F1414" s="2020" t="s">
        <v>3269</v>
      </c>
      <c r="G1414" s="2021" t="s">
        <v>3269</v>
      </c>
      <c r="H1414" s="2078" t="s">
        <v>3269</v>
      </c>
      <c r="I1414" s="2020">
        <v>0.30032944810322071</v>
      </c>
      <c r="J1414" s="2021">
        <v>3159.83</v>
      </c>
      <c r="K1414" s="2078">
        <v>948.98999999999978</v>
      </c>
      <c r="L1414" s="2020">
        <v>0.14482041377261071</v>
      </c>
      <c r="M1414" s="2021">
        <v>3230.76</v>
      </c>
      <c r="N1414" s="2078">
        <v>467.87999999999988</v>
      </c>
    </row>
    <row r="1415" spans="1:14">
      <c r="A1415" s="2248" t="s">
        <v>2851</v>
      </c>
      <c r="B1415" s="2073" t="s">
        <v>5191</v>
      </c>
      <c r="C1415" s="2074">
        <v>0.17635506534822809</v>
      </c>
      <c r="D1415" s="2075">
        <v>2759.83</v>
      </c>
      <c r="E1415" s="2076">
        <v>486.71000000000032</v>
      </c>
      <c r="F1415" s="2074">
        <v>0.30390740983871462</v>
      </c>
      <c r="G1415" s="2075">
        <v>1980.34</v>
      </c>
      <c r="H1415" s="2076">
        <v>601.83999999999992</v>
      </c>
      <c r="I1415" s="2074" t="s">
        <v>3269</v>
      </c>
      <c r="J1415" s="2075" t="s">
        <v>3269</v>
      </c>
      <c r="K1415" s="2076" t="s">
        <v>3269</v>
      </c>
      <c r="L1415" s="2074" t="s">
        <v>3269</v>
      </c>
      <c r="M1415" s="2075" t="s">
        <v>3269</v>
      </c>
      <c r="N1415" s="2076" t="s">
        <v>3269</v>
      </c>
    </row>
    <row r="1416" spans="1:14">
      <c r="A1416" s="2249" t="s">
        <v>2851</v>
      </c>
      <c r="B1416" s="2077" t="s">
        <v>3502</v>
      </c>
      <c r="C1416" s="2020">
        <v>0.17635506534822809</v>
      </c>
      <c r="D1416" s="2021">
        <v>2759.83</v>
      </c>
      <c r="E1416" s="2078">
        <v>486.71000000000032</v>
      </c>
      <c r="F1416" s="2020">
        <v>0.30390740983871462</v>
      </c>
      <c r="G1416" s="2021">
        <v>1980.34</v>
      </c>
      <c r="H1416" s="2078">
        <v>601.83999999999992</v>
      </c>
      <c r="I1416" s="2020" t="s">
        <v>3269</v>
      </c>
      <c r="J1416" s="2021" t="s">
        <v>3269</v>
      </c>
      <c r="K1416" s="2078" t="s">
        <v>3269</v>
      </c>
      <c r="L1416" s="2020" t="s">
        <v>3269</v>
      </c>
      <c r="M1416" s="2021" t="s">
        <v>3269</v>
      </c>
      <c r="N1416" s="2078" t="s">
        <v>3269</v>
      </c>
    </row>
    <row r="1417" spans="1:14">
      <c r="A1417" s="2248" t="s">
        <v>1127</v>
      </c>
      <c r="B1417" s="2073" t="s">
        <v>5191</v>
      </c>
      <c r="C1417" s="2074">
        <v>0.1982146871999888</v>
      </c>
      <c r="D1417" s="2075">
        <v>67997.439999999973</v>
      </c>
      <c r="E1417" s="2076">
        <v>13478.0913</v>
      </c>
      <c r="F1417" s="2074">
        <v>0.19935622448045259</v>
      </c>
      <c r="G1417" s="2075">
        <v>52641.02</v>
      </c>
      <c r="H1417" s="2076">
        <v>10494.315000000001</v>
      </c>
      <c r="I1417" s="2074">
        <v>0.23717439351456451</v>
      </c>
      <c r="J1417" s="2075">
        <v>105304.26</v>
      </c>
      <c r="K1417" s="2076">
        <v>24975.473999999998</v>
      </c>
      <c r="L1417" s="2074">
        <v>8.6863249093126899E-2</v>
      </c>
      <c r="M1417" s="2075">
        <v>42530.760000000009</v>
      </c>
      <c r="N1417" s="2076">
        <v>3694.3599999999992</v>
      </c>
    </row>
    <row r="1418" spans="1:14">
      <c r="A1418" s="2249" t="s">
        <v>1127</v>
      </c>
      <c r="B1418" s="2077" t="s">
        <v>3481</v>
      </c>
      <c r="C1418" s="2020" t="s">
        <v>3269</v>
      </c>
      <c r="D1418" s="2021" t="s">
        <v>3269</v>
      </c>
      <c r="E1418" s="2078" t="s">
        <v>3269</v>
      </c>
      <c r="F1418" s="2020" t="s">
        <v>3269</v>
      </c>
      <c r="G1418" s="2021" t="s">
        <v>3269</v>
      </c>
      <c r="H1418" s="2078" t="s">
        <v>3269</v>
      </c>
      <c r="I1418" s="2020">
        <v>1</v>
      </c>
      <c r="J1418" s="2021">
        <v>-1.999999999998181E-2</v>
      </c>
      <c r="K1418" s="2078">
        <v>-1.999999999998181E-2</v>
      </c>
      <c r="L1418" s="2020" t="s">
        <v>3269</v>
      </c>
      <c r="M1418" s="2021" t="s">
        <v>3269</v>
      </c>
      <c r="N1418" s="2078" t="s">
        <v>3269</v>
      </c>
    </row>
    <row r="1419" spans="1:14">
      <c r="A1419" s="2249" t="s">
        <v>1127</v>
      </c>
      <c r="B1419" s="2077" t="s">
        <v>3201</v>
      </c>
      <c r="C1419" s="2020">
        <v>0.60714402547675983</v>
      </c>
      <c r="D1419" s="2021">
        <v>807.01</v>
      </c>
      <c r="E1419" s="2078">
        <v>489.97129999999999</v>
      </c>
      <c r="F1419" s="2020">
        <v>0.44170773236277139</v>
      </c>
      <c r="G1419" s="2021">
        <v>1110.01</v>
      </c>
      <c r="H1419" s="2078">
        <v>490.3</v>
      </c>
      <c r="I1419" s="2020">
        <v>0.42215666074742758</v>
      </c>
      <c r="J1419" s="2021">
        <v>2494.69</v>
      </c>
      <c r="K1419" s="2078">
        <v>1053.1500000000001</v>
      </c>
      <c r="L1419" s="2020" t="s">
        <v>3269</v>
      </c>
      <c r="M1419" s="2021" t="s">
        <v>3269</v>
      </c>
      <c r="N1419" s="2078" t="s">
        <v>3269</v>
      </c>
    </row>
    <row r="1420" spans="1:14">
      <c r="A1420" s="2249" t="s">
        <v>1127</v>
      </c>
      <c r="B1420" s="2077" t="s">
        <v>3502</v>
      </c>
      <c r="C1420" s="2020">
        <v>0.1933031236740114</v>
      </c>
      <c r="D1420" s="2021">
        <v>67190.429999999978</v>
      </c>
      <c r="E1420" s="2078">
        <v>12988.12</v>
      </c>
      <c r="F1420" s="2020">
        <v>0.1937585878048306</v>
      </c>
      <c r="G1420" s="2021">
        <v>51381</v>
      </c>
      <c r="H1420" s="2078">
        <v>9955.51</v>
      </c>
      <c r="I1420" s="2020">
        <v>0.2275159649607128</v>
      </c>
      <c r="J1420" s="2021">
        <v>94109.219999999972</v>
      </c>
      <c r="K1420" s="2078">
        <v>21411.35</v>
      </c>
      <c r="L1420" s="2020">
        <v>8.6863249093126899E-2</v>
      </c>
      <c r="M1420" s="2021">
        <v>42530.760000000009</v>
      </c>
      <c r="N1420" s="2078">
        <v>3694.3599999999992</v>
      </c>
    </row>
    <row r="1421" spans="1:14">
      <c r="A1421" s="2249" t="s">
        <v>1127</v>
      </c>
      <c r="B1421" s="2077" t="s">
        <v>3505</v>
      </c>
      <c r="C1421" s="2020" t="s">
        <v>3269</v>
      </c>
      <c r="D1421" s="2021" t="s">
        <v>3269</v>
      </c>
      <c r="E1421" s="2078" t="s">
        <v>3269</v>
      </c>
      <c r="F1421" s="2020" t="s">
        <v>3269</v>
      </c>
      <c r="G1421" s="2021" t="s">
        <v>3269</v>
      </c>
      <c r="H1421" s="2078" t="s">
        <v>3269</v>
      </c>
      <c r="I1421" s="2020">
        <v>0.39454222222222229</v>
      </c>
      <c r="J1421" s="2021">
        <v>2700</v>
      </c>
      <c r="K1421" s="2078">
        <v>1065.2639999999999</v>
      </c>
      <c r="L1421" s="2020" t="s">
        <v>3269</v>
      </c>
      <c r="M1421" s="2021" t="s">
        <v>3269</v>
      </c>
      <c r="N1421" s="2078" t="s">
        <v>3269</v>
      </c>
    </row>
    <row r="1422" spans="1:14">
      <c r="A1422" s="2249" t="s">
        <v>1127</v>
      </c>
      <c r="B1422" s="2077" t="s">
        <v>3195</v>
      </c>
      <c r="C1422" s="2020" t="s">
        <v>3269</v>
      </c>
      <c r="D1422" s="2021" t="s">
        <v>3269</v>
      </c>
      <c r="E1422" s="2078" t="s">
        <v>3269</v>
      </c>
      <c r="F1422" s="2020">
        <v>0.32334511032597818</v>
      </c>
      <c r="G1422" s="2021">
        <v>150.01</v>
      </c>
      <c r="H1422" s="2078">
        <v>48.505000000000003</v>
      </c>
      <c r="I1422" s="2020">
        <v>0.2409401420245752</v>
      </c>
      <c r="J1422" s="2021">
        <v>6000.37</v>
      </c>
      <c r="K1422" s="2078">
        <v>1445.73</v>
      </c>
      <c r="L1422" s="2020" t="s">
        <v>3269</v>
      </c>
      <c r="M1422" s="2021" t="s">
        <v>3269</v>
      </c>
      <c r="N1422" s="2078" t="s">
        <v>3269</v>
      </c>
    </row>
    <row r="1423" spans="1:14">
      <c r="A1423" s="2248" t="s">
        <v>1449</v>
      </c>
      <c r="B1423" s="2073" t="s">
        <v>5191</v>
      </c>
      <c r="C1423" s="2074">
        <v>0.17731901730718769</v>
      </c>
      <c r="D1423" s="2075">
        <v>26602.820000000011</v>
      </c>
      <c r="E1423" s="2076">
        <v>4717.1858999999986</v>
      </c>
      <c r="F1423" s="2074">
        <v>0.13534457945210521</v>
      </c>
      <c r="G1423" s="2075">
        <v>20650.68</v>
      </c>
      <c r="H1423" s="2076">
        <v>2794.9576000000002</v>
      </c>
      <c r="I1423" s="2074">
        <v>0.22559608799484471</v>
      </c>
      <c r="J1423" s="2075">
        <v>15828.2</v>
      </c>
      <c r="K1423" s="2076">
        <v>3570.78</v>
      </c>
      <c r="L1423" s="2074">
        <v>0.26313712882781509</v>
      </c>
      <c r="M1423" s="2075">
        <v>7278.63</v>
      </c>
      <c r="N1423" s="2076">
        <v>1915.2778000000001</v>
      </c>
    </row>
    <row r="1424" spans="1:14">
      <c r="A1424" s="2249" t="s">
        <v>1449</v>
      </c>
      <c r="B1424" s="2077" t="s">
        <v>3481</v>
      </c>
      <c r="C1424" s="2020">
        <v>-0.48458485006066898</v>
      </c>
      <c r="D1424" s="2021">
        <v>749.97</v>
      </c>
      <c r="E1424" s="2078">
        <v>-363.42410000000001</v>
      </c>
      <c r="F1424" s="2020">
        <v>-0.50170826666666657</v>
      </c>
      <c r="G1424" s="2021">
        <v>1500</v>
      </c>
      <c r="H1424" s="2078">
        <v>-752.5623999999998</v>
      </c>
      <c r="I1424" s="2020">
        <v>1</v>
      </c>
      <c r="J1424" s="2021">
        <v>-0.85999999999989996</v>
      </c>
      <c r="K1424" s="2078">
        <v>-0.85999999999989996</v>
      </c>
      <c r="L1424" s="2020">
        <v>-0.63999280843809947</v>
      </c>
      <c r="M1424" s="2021">
        <v>-750.87999999999988</v>
      </c>
      <c r="N1424" s="2078">
        <v>480.55779999999999</v>
      </c>
    </row>
    <row r="1425" spans="1:14">
      <c r="A1425" s="2249" t="s">
        <v>1449</v>
      </c>
      <c r="B1425" s="2077" t="s">
        <v>3201</v>
      </c>
      <c r="C1425" s="2020" t="s">
        <v>3269</v>
      </c>
      <c r="D1425" s="2021" t="s">
        <v>3269</v>
      </c>
      <c r="E1425" s="2078" t="s">
        <v>3269</v>
      </c>
      <c r="F1425" s="2020" t="s">
        <v>3269</v>
      </c>
      <c r="G1425" s="2021" t="s">
        <v>3269</v>
      </c>
      <c r="H1425" s="2078" t="s">
        <v>3269</v>
      </c>
      <c r="I1425" s="2020">
        <v>0.56336244250383305</v>
      </c>
      <c r="J1425" s="2021">
        <v>150.01</v>
      </c>
      <c r="K1425" s="2078">
        <v>84.509999999999991</v>
      </c>
      <c r="L1425" s="2020" t="s">
        <v>3269</v>
      </c>
      <c r="M1425" s="2021" t="s">
        <v>3269</v>
      </c>
      <c r="N1425" s="2078" t="s">
        <v>3269</v>
      </c>
    </row>
    <row r="1426" spans="1:14">
      <c r="A1426" s="2249" t="s">
        <v>1449</v>
      </c>
      <c r="B1426" s="2077" t="s">
        <v>3502</v>
      </c>
      <c r="C1426" s="2020">
        <v>0.1965203062718423</v>
      </c>
      <c r="D1426" s="2021">
        <v>25852.850000000009</v>
      </c>
      <c r="E1426" s="2078">
        <v>5080.6099999999997</v>
      </c>
      <c r="F1426" s="2020">
        <v>0.18524250836001649</v>
      </c>
      <c r="G1426" s="2021">
        <v>19150.68</v>
      </c>
      <c r="H1426" s="2078">
        <v>3547.52</v>
      </c>
      <c r="I1426" s="2020">
        <v>0.22240696981003311</v>
      </c>
      <c r="J1426" s="2021">
        <v>15679.05</v>
      </c>
      <c r="K1426" s="2078">
        <v>3487.1299999999992</v>
      </c>
      <c r="L1426" s="2020">
        <v>0.1786808908638261</v>
      </c>
      <c r="M1426" s="2021">
        <v>8029.51</v>
      </c>
      <c r="N1426" s="2078">
        <v>1434.72</v>
      </c>
    </row>
    <row r="1427" spans="1:14">
      <c r="A1427" s="2248" t="s">
        <v>1489</v>
      </c>
      <c r="B1427" s="2073" t="s">
        <v>5191</v>
      </c>
      <c r="C1427" s="2074">
        <v>0.23115178189283259</v>
      </c>
      <c r="D1427" s="2075">
        <v>7920.51</v>
      </c>
      <c r="E1427" s="2076">
        <v>1830.84</v>
      </c>
      <c r="F1427" s="2074">
        <v>0.2230689703540267</v>
      </c>
      <c r="G1427" s="2075">
        <v>33008.53</v>
      </c>
      <c r="H1427" s="2076">
        <v>7363.1788000000024</v>
      </c>
      <c r="I1427" s="2074">
        <v>0.2087894076490954</v>
      </c>
      <c r="J1427" s="2075">
        <v>24460.67</v>
      </c>
      <c r="K1427" s="2076">
        <v>5107.1288000000004</v>
      </c>
      <c r="L1427" s="2074">
        <v>0.13939629484717869</v>
      </c>
      <c r="M1427" s="2075">
        <v>18759.82</v>
      </c>
      <c r="N1427" s="2076">
        <v>2615.049399999999</v>
      </c>
    </row>
    <row r="1428" spans="1:14">
      <c r="A1428" s="2249" t="s">
        <v>1489</v>
      </c>
      <c r="B1428" s="2077" t="s">
        <v>3480</v>
      </c>
      <c r="C1428" s="2020" t="s">
        <v>3269</v>
      </c>
      <c r="D1428" s="2021" t="s">
        <v>3269</v>
      </c>
      <c r="E1428" s="2078" t="s">
        <v>3269</v>
      </c>
      <c r="F1428" s="2020">
        <v>0.2485085075419515</v>
      </c>
      <c r="G1428" s="2021">
        <v>1449.89</v>
      </c>
      <c r="H1428" s="2078">
        <v>360.31000000000012</v>
      </c>
      <c r="I1428" s="2020" t="s">
        <v>3269</v>
      </c>
      <c r="J1428" s="2021" t="s">
        <v>3269</v>
      </c>
      <c r="K1428" s="2078" t="s">
        <v>3269</v>
      </c>
      <c r="L1428" s="2020">
        <v>0.17149169587079069</v>
      </c>
      <c r="M1428" s="2021">
        <v>1050.08</v>
      </c>
      <c r="N1428" s="2078">
        <v>180.0799999999999</v>
      </c>
    </row>
    <row r="1429" spans="1:14">
      <c r="A1429" s="2249" t="s">
        <v>1489</v>
      </c>
      <c r="B1429" s="2077" t="s">
        <v>3481</v>
      </c>
      <c r="C1429" s="2020">
        <v>1</v>
      </c>
      <c r="D1429" s="2021">
        <v>-0.48999999999989541</v>
      </c>
      <c r="E1429" s="2078">
        <v>-0.48999999999989541</v>
      </c>
      <c r="F1429" s="2020">
        <v>-0.50347234087996551</v>
      </c>
      <c r="G1429" s="2021">
        <v>749.12000000000012</v>
      </c>
      <c r="H1429" s="2078">
        <v>-377.16119999999978</v>
      </c>
      <c r="I1429" s="2020">
        <v>-0.59691868606713716</v>
      </c>
      <c r="J1429" s="2021">
        <v>1499.62</v>
      </c>
      <c r="K1429" s="2078">
        <v>-895.15120000000013</v>
      </c>
      <c r="L1429" s="2020">
        <v>1</v>
      </c>
      <c r="M1429" s="2021">
        <v>-0.39999999999997732</v>
      </c>
      <c r="N1429" s="2078">
        <v>-0.39999999999997732</v>
      </c>
    </row>
    <row r="1430" spans="1:14">
      <c r="A1430" s="2249" t="s">
        <v>1489</v>
      </c>
      <c r="B1430" s="2077" t="s">
        <v>3201</v>
      </c>
      <c r="C1430" s="2020">
        <v>0.18367894736842111</v>
      </c>
      <c r="D1430" s="2021">
        <v>1900</v>
      </c>
      <c r="E1430" s="2078">
        <v>348.99</v>
      </c>
      <c r="F1430" s="2020" t="s">
        <v>3269</v>
      </c>
      <c r="G1430" s="2021" t="s">
        <v>3269</v>
      </c>
      <c r="H1430" s="2078" t="s">
        <v>3269</v>
      </c>
      <c r="I1430" s="2020" t="s">
        <v>3269</v>
      </c>
      <c r="J1430" s="2021" t="s">
        <v>3269</v>
      </c>
      <c r="K1430" s="2078" t="s">
        <v>3269</v>
      </c>
      <c r="L1430" s="2020">
        <v>0.54897989949748738</v>
      </c>
      <c r="M1430" s="2021">
        <v>39.799999999999997</v>
      </c>
      <c r="N1430" s="2078">
        <v>21.849399999999999</v>
      </c>
    </row>
    <row r="1431" spans="1:14">
      <c r="A1431" s="2249" t="s">
        <v>1489</v>
      </c>
      <c r="B1431" s="2077" t="s">
        <v>3502</v>
      </c>
      <c r="C1431" s="2020">
        <v>0.24619498422189001</v>
      </c>
      <c r="D1431" s="2021">
        <v>6021</v>
      </c>
      <c r="E1431" s="2078">
        <v>1482.34</v>
      </c>
      <c r="F1431" s="2020">
        <v>0.23953732482687171</v>
      </c>
      <c r="G1431" s="2021">
        <v>30809.52</v>
      </c>
      <c r="H1431" s="2078">
        <v>7380.0300000000016</v>
      </c>
      <c r="I1431" s="2020">
        <v>0.26141139015855108</v>
      </c>
      <c r="J1431" s="2021">
        <v>22961.05</v>
      </c>
      <c r="K1431" s="2078">
        <v>6002.28</v>
      </c>
      <c r="L1431" s="2020">
        <v>0.1365859400554828</v>
      </c>
      <c r="M1431" s="2021">
        <v>17670.34</v>
      </c>
      <c r="N1431" s="2078">
        <v>2413.52</v>
      </c>
    </row>
    <row r="1432" spans="1:14">
      <c r="A1432" s="2248" t="s">
        <v>2853</v>
      </c>
      <c r="B1432" s="2073" t="s">
        <v>5191</v>
      </c>
      <c r="C1432" s="2074" t="s">
        <v>3269</v>
      </c>
      <c r="D1432" s="2075" t="s">
        <v>3269</v>
      </c>
      <c r="E1432" s="2076" t="s">
        <v>3269</v>
      </c>
      <c r="F1432" s="2074" t="s">
        <v>3269</v>
      </c>
      <c r="G1432" s="2075" t="s">
        <v>3269</v>
      </c>
      <c r="H1432" s="2076" t="s">
        <v>3269</v>
      </c>
      <c r="I1432" s="2074" t="s">
        <v>3269</v>
      </c>
      <c r="J1432" s="2075" t="s">
        <v>3269</v>
      </c>
      <c r="K1432" s="2076" t="s">
        <v>3269</v>
      </c>
      <c r="L1432" s="2074">
        <v>0.15018000000000001</v>
      </c>
      <c r="M1432" s="2075">
        <v>500</v>
      </c>
      <c r="N1432" s="2076">
        <v>75.089999999999975</v>
      </c>
    </row>
    <row r="1433" spans="1:14">
      <c r="A1433" s="2249" t="s">
        <v>2853</v>
      </c>
      <c r="B1433" s="2077" t="s">
        <v>3502</v>
      </c>
      <c r="C1433" s="2020" t="s">
        <v>3269</v>
      </c>
      <c r="D1433" s="2021" t="s">
        <v>3269</v>
      </c>
      <c r="E1433" s="2078" t="s">
        <v>3269</v>
      </c>
      <c r="F1433" s="2020" t="s">
        <v>3269</v>
      </c>
      <c r="G1433" s="2021" t="s">
        <v>3269</v>
      </c>
      <c r="H1433" s="2078" t="s">
        <v>3269</v>
      </c>
      <c r="I1433" s="2020" t="s">
        <v>3269</v>
      </c>
      <c r="J1433" s="2021" t="s">
        <v>3269</v>
      </c>
      <c r="K1433" s="2078" t="s">
        <v>3269</v>
      </c>
      <c r="L1433" s="2020">
        <v>0.15018000000000001</v>
      </c>
      <c r="M1433" s="2021">
        <v>500</v>
      </c>
      <c r="N1433" s="2078">
        <v>75.089999999999975</v>
      </c>
    </row>
    <row r="1434" spans="1:14">
      <c r="A1434" s="2248" t="s">
        <v>1013</v>
      </c>
      <c r="B1434" s="2073" t="s">
        <v>5191</v>
      </c>
      <c r="C1434" s="2074">
        <v>0.34614983132587812</v>
      </c>
      <c r="D1434" s="2075">
        <v>130334.1599999999</v>
      </c>
      <c r="E1434" s="2076">
        <v>45115.147499999977</v>
      </c>
      <c r="F1434" s="2074">
        <v>0.36076207462434651</v>
      </c>
      <c r="G1434" s="2075">
        <v>257833.27999999991</v>
      </c>
      <c r="H1434" s="2076">
        <v>93016.468999999997</v>
      </c>
      <c r="I1434" s="2074">
        <v>0.30356363734227038</v>
      </c>
      <c r="J1434" s="2075">
        <v>250441.87</v>
      </c>
      <c r="K1434" s="2076">
        <v>76025.045000000013</v>
      </c>
      <c r="L1434" s="2074">
        <v>0.32684726487127191</v>
      </c>
      <c r="M1434" s="2075">
        <v>157327.32999999999</v>
      </c>
      <c r="N1434" s="2076">
        <v>51422.007499999992</v>
      </c>
    </row>
    <row r="1435" spans="1:14">
      <c r="A1435" s="2249" t="s">
        <v>1013</v>
      </c>
      <c r="B1435" s="2077" t="s">
        <v>3193</v>
      </c>
      <c r="C1435" s="2020">
        <v>0.40704942665436672</v>
      </c>
      <c r="D1435" s="2021">
        <v>24737.26</v>
      </c>
      <c r="E1435" s="2078">
        <v>10069.2875</v>
      </c>
      <c r="F1435" s="2020">
        <v>0.43028384166859701</v>
      </c>
      <c r="G1435" s="2021">
        <v>56419.13</v>
      </c>
      <c r="H1435" s="2078">
        <v>24276.239999999991</v>
      </c>
      <c r="I1435" s="2020">
        <v>0.3712746447684549</v>
      </c>
      <c r="J1435" s="2021">
        <v>31250.039999999979</v>
      </c>
      <c r="K1435" s="2078">
        <v>11602.3475</v>
      </c>
      <c r="L1435" s="2020">
        <v>0.41705874074739352</v>
      </c>
      <c r="M1435" s="2021">
        <v>14140.61</v>
      </c>
      <c r="N1435" s="2078">
        <v>5897.4650000000001</v>
      </c>
    </row>
    <row r="1436" spans="1:14">
      <c r="A1436" s="2249" t="s">
        <v>1013</v>
      </c>
      <c r="B1436" s="2077" t="s">
        <v>3194</v>
      </c>
      <c r="C1436" s="2020">
        <v>0.32496599716373681</v>
      </c>
      <c r="D1436" s="2021">
        <v>12065.17</v>
      </c>
      <c r="E1436" s="2078">
        <v>3920.7700000000009</v>
      </c>
      <c r="F1436" s="2020">
        <v>0.36229124239885868</v>
      </c>
      <c r="G1436" s="2021">
        <v>25224.83</v>
      </c>
      <c r="H1436" s="2078">
        <v>9138.7350000000024</v>
      </c>
      <c r="I1436" s="2020">
        <v>0.34373822240475238</v>
      </c>
      <c r="J1436" s="2021">
        <v>20112.34</v>
      </c>
      <c r="K1436" s="2078">
        <v>6913.3799999999983</v>
      </c>
      <c r="L1436" s="2020">
        <v>0.34499797651687519</v>
      </c>
      <c r="M1436" s="2021">
        <v>18655.95</v>
      </c>
      <c r="N1436" s="2078">
        <v>6436.2649999999994</v>
      </c>
    </row>
    <row r="1437" spans="1:14">
      <c r="A1437" s="2249" t="s">
        <v>1013</v>
      </c>
      <c r="B1437" s="2077" t="s">
        <v>3195</v>
      </c>
      <c r="C1437" s="2020">
        <v>0.33434023226415371</v>
      </c>
      <c r="D1437" s="2021">
        <v>81881.769999999946</v>
      </c>
      <c r="E1437" s="2078">
        <v>27376.369999999992</v>
      </c>
      <c r="F1437" s="2020">
        <v>0.32681409270026818</v>
      </c>
      <c r="G1437" s="2021">
        <v>139710.05999999991</v>
      </c>
      <c r="H1437" s="2078">
        <v>45659.21650000001</v>
      </c>
      <c r="I1437" s="2020">
        <v>0.27703362800359599</v>
      </c>
      <c r="J1437" s="2021">
        <v>170142.72</v>
      </c>
      <c r="K1437" s="2078">
        <v>47135.254999999997</v>
      </c>
      <c r="L1437" s="2020">
        <v>0.30199396117062721</v>
      </c>
      <c r="M1437" s="2021">
        <v>103967.17</v>
      </c>
      <c r="N1437" s="2078">
        <v>31397.45749999999</v>
      </c>
    </row>
    <row r="1438" spans="1:14">
      <c r="A1438" s="2249" t="s">
        <v>1013</v>
      </c>
      <c r="B1438" s="2077" t="s">
        <v>3206</v>
      </c>
      <c r="C1438" s="2020">
        <v>0.35879194302090461</v>
      </c>
      <c r="D1438" s="2021">
        <v>7348.66</v>
      </c>
      <c r="E1438" s="2078">
        <v>2636.64</v>
      </c>
      <c r="F1438" s="2020">
        <v>0.3866932725505034</v>
      </c>
      <c r="G1438" s="2021">
        <v>33592.819999999992</v>
      </c>
      <c r="H1438" s="2078">
        <v>12990.1175</v>
      </c>
      <c r="I1438" s="2020">
        <v>0.36737871924054999</v>
      </c>
      <c r="J1438" s="2021">
        <v>24487.189999999991</v>
      </c>
      <c r="K1438" s="2078">
        <v>8996.0725000000002</v>
      </c>
      <c r="L1438" s="2020">
        <v>0.38111772339305938</v>
      </c>
      <c r="M1438" s="2021">
        <v>17939.68</v>
      </c>
      <c r="N1438" s="2078">
        <v>6837.130000000001</v>
      </c>
    </row>
    <row r="1439" spans="1:14">
      <c r="A1439" s="2249" t="s">
        <v>1013</v>
      </c>
      <c r="B1439" s="2077" t="s">
        <v>3209</v>
      </c>
      <c r="C1439" s="2020">
        <v>0.25604133103716459</v>
      </c>
      <c r="D1439" s="2021">
        <v>180.01</v>
      </c>
      <c r="E1439" s="2078">
        <v>46.09</v>
      </c>
      <c r="F1439" s="2020" t="s">
        <v>3269</v>
      </c>
      <c r="G1439" s="2021" t="s">
        <v>3269</v>
      </c>
      <c r="H1439" s="2078" t="s">
        <v>3269</v>
      </c>
      <c r="I1439" s="2020" t="s">
        <v>3269</v>
      </c>
      <c r="J1439" s="2021" t="s">
        <v>3269</v>
      </c>
      <c r="K1439" s="2078" t="s">
        <v>3269</v>
      </c>
      <c r="L1439" s="2020" t="s">
        <v>3269</v>
      </c>
      <c r="M1439" s="2021" t="s">
        <v>3269</v>
      </c>
      <c r="N1439" s="2078" t="s">
        <v>3269</v>
      </c>
    </row>
    <row r="1440" spans="1:14">
      <c r="A1440" s="2249" t="s">
        <v>1013</v>
      </c>
      <c r="B1440" s="2077" t="s">
        <v>3204</v>
      </c>
      <c r="C1440" s="2020">
        <v>0.25865445042692953</v>
      </c>
      <c r="D1440" s="2021">
        <v>4121.29</v>
      </c>
      <c r="E1440" s="2078">
        <v>1065.99</v>
      </c>
      <c r="F1440" s="2020">
        <v>0.32987347736311862</v>
      </c>
      <c r="G1440" s="2021">
        <v>2886.44</v>
      </c>
      <c r="H1440" s="2078">
        <v>952.16000000000008</v>
      </c>
      <c r="I1440" s="2020">
        <v>0.30968990331671742</v>
      </c>
      <c r="J1440" s="2021">
        <v>4449.5800000000008</v>
      </c>
      <c r="K1440" s="2078">
        <v>1377.99</v>
      </c>
      <c r="L1440" s="2020">
        <v>0.32534909600902467</v>
      </c>
      <c r="M1440" s="2021">
        <v>2623.92</v>
      </c>
      <c r="N1440" s="2078">
        <v>853.69</v>
      </c>
    </row>
    <row r="1441" spans="1:14">
      <c r="A1441" s="2248" t="s">
        <v>1607</v>
      </c>
      <c r="B1441" s="2073" t="s">
        <v>5191</v>
      </c>
      <c r="C1441" s="2074">
        <v>0.22301000665078691</v>
      </c>
      <c r="D1441" s="2075">
        <v>45720.364359999992</v>
      </c>
      <c r="E1441" s="2076">
        <v>10196.098760000001</v>
      </c>
      <c r="F1441" s="2074">
        <v>0.22039153287698379</v>
      </c>
      <c r="G1441" s="2075">
        <v>71587.970889999982</v>
      </c>
      <c r="H1441" s="2076">
        <v>15777.382639999991</v>
      </c>
      <c r="I1441" s="2074">
        <v>6.7153294621588186E-2</v>
      </c>
      <c r="J1441" s="2075">
        <v>409241.01870000007</v>
      </c>
      <c r="K1441" s="2076">
        <v>27481.882699999991</v>
      </c>
      <c r="L1441" s="2074">
        <v>0.34051829146396212</v>
      </c>
      <c r="M1441" s="2075">
        <v>25588.9879</v>
      </c>
      <c r="N1441" s="2076">
        <v>8713.518439999998</v>
      </c>
    </row>
    <row r="1442" spans="1:14">
      <c r="A1442" s="2249" t="s">
        <v>1607</v>
      </c>
      <c r="B1442" s="2077" t="s">
        <v>3480</v>
      </c>
      <c r="C1442" s="2020">
        <v>0.22301000665078691</v>
      </c>
      <c r="D1442" s="2021">
        <v>45720.364359999992</v>
      </c>
      <c r="E1442" s="2078">
        <v>10196.098760000001</v>
      </c>
      <c r="F1442" s="2020">
        <v>0.32290069157605239</v>
      </c>
      <c r="G1442" s="2021">
        <v>36843.263889999987</v>
      </c>
      <c r="H1442" s="2078">
        <v>11896.715389999999</v>
      </c>
      <c r="I1442" s="2020">
        <v>6.3300458844567545E-2</v>
      </c>
      <c r="J1442" s="2021">
        <v>399122.97527000011</v>
      </c>
      <c r="K1442" s="2078">
        <v>25264.667469999989</v>
      </c>
      <c r="L1442" s="2020">
        <v>0.33413649045631683</v>
      </c>
      <c r="M1442" s="2021">
        <v>24279.392049999999</v>
      </c>
      <c r="N1442" s="2078">
        <v>8112.6308499999977</v>
      </c>
    </row>
    <row r="1443" spans="1:14">
      <c r="A1443" s="2249" t="s">
        <v>1607</v>
      </c>
      <c r="B1443" s="2077" t="s">
        <v>3196</v>
      </c>
      <c r="C1443" s="2020" t="s">
        <v>3269</v>
      </c>
      <c r="D1443" s="2021" t="s">
        <v>3269</v>
      </c>
      <c r="E1443" s="2078" t="s">
        <v>3269</v>
      </c>
      <c r="F1443" s="2020" t="s">
        <v>3269</v>
      </c>
      <c r="G1443" s="2021" t="s">
        <v>3269</v>
      </c>
      <c r="H1443" s="2078" t="s">
        <v>3269</v>
      </c>
      <c r="I1443" s="2020">
        <v>0.4595471333165278</v>
      </c>
      <c r="J1443" s="2021">
        <v>2050.1658299999999</v>
      </c>
      <c r="K1443" s="2078">
        <v>942.14782999999989</v>
      </c>
      <c r="L1443" s="2020">
        <v>0.46399343359969097</v>
      </c>
      <c r="M1443" s="2021">
        <v>887.28066000000001</v>
      </c>
      <c r="N1443" s="2078">
        <v>411.69240000000002</v>
      </c>
    </row>
    <row r="1444" spans="1:14">
      <c r="A1444" s="2249" t="s">
        <v>1607</v>
      </c>
      <c r="B1444" s="2077" t="s">
        <v>3499</v>
      </c>
      <c r="C1444" s="2020" t="s">
        <v>3269</v>
      </c>
      <c r="D1444" s="2021" t="s">
        <v>3269</v>
      </c>
      <c r="E1444" s="2078" t="s">
        <v>3269</v>
      </c>
      <c r="F1444" s="2020">
        <v>0</v>
      </c>
      <c r="G1444" s="2021">
        <v>26764.55975</v>
      </c>
      <c r="H1444" s="2078">
        <v>0</v>
      </c>
      <c r="I1444" s="2020" t="s">
        <v>3269</v>
      </c>
      <c r="J1444" s="2021" t="s">
        <v>3269</v>
      </c>
      <c r="K1444" s="2078" t="s">
        <v>3269</v>
      </c>
      <c r="L1444" s="2020" t="s">
        <v>3269</v>
      </c>
      <c r="M1444" s="2021" t="s">
        <v>3269</v>
      </c>
      <c r="N1444" s="2078" t="s">
        <v>3269</v>
      </c>
    </row>
    <row r="1445" spans="1:14">
      <c r="A1445" s="2249" t="s">
        <v>1607</v>
      </c>
      <c r="B1445" s="2077" t="s">
        <v>3197</v>
      </c>
      <c r="C1445" s="2020" t="s">
        <v>3269</v>
      </c>
      <c r="D1445" s="2021" t="s">
        <v>3269</v>
      </c>
      <c r="E1445" s="2078" t="s">
        <v>3269</v>
      </c>
      <c r="F1445" s="2020">
        <v>0.59098018769551608</v>
      </c>
      <c r="G1445" s="2021">
        <v>76.719999999999985</v>
      </c>
      <c r="H1445" s="2078">
        <v>45.339999999999982</v>
      </c>
      <c r="I1445" s="2020">
        <v>0.57134431478282843</v>
      </c>
      <c r="J1445" s="2021">
        <v>75.958399999999997</v>
      </c>
      <c r="K1445" s="2078">
        <v>43.398400000000002</v>
      </c>
      <c r="L1445" s="2020" t="s">
        <v>3269</v>
      </c>
      <c r="M1445" s="2021" t="s">
        <v>3269</v>
      </c>
      <c r="N1445" s="2078" t="s">
        <v>3269</v>
      </c>
    </row>
    <row r="1446" spans="1:14">
      <c r="A1446" s="2249" t="s">
        <v>1607</v>
      </c>
      <c r="B1446" s="2077" t="s">
        <v>3193</v>
      </c>
      <c r="C1446" s="2020" t="s">
        <v>3269</v>
      </c>
      <c r="D1446" s="2021" t="s">
        <v>3269</v>
      </c>
      <c r="E1446" s="2078" t="s">
        <v>3269</v>
      </c>
      <c r="F1446" s="2020">
        <v>0.30344108446298218</v>
      </c>
      <c r="G1446" s="2021">
        <v>345.24</v>
      </c>
      <c r="H1446" s="2078">
        <v>104.76</v>
      </c>
      <c r="I1446" s="2020">
        <v>0.17579999208488351</v>
      </c>
      <c r="J1446" s="2021">
        <v>6059.0390100000004</v>
      </c>
      <c r="K1446" s="2078">
        <v>1065.1790100000001</v>
      </c>
      <c r="L1446" s="2020">
        <v>0.44799522839801242</v>
      </c>
      <c r="M1446" s="2021">
        <v>422.31518999999997</v>
      </c>
      <c r="N1446" s="2078">
        <v>189.19519</v>
      </c>
    </row>
    <row r="1447" spans="1:14">
      <c r="A1447" s="2249" t="s">
        <v>1607</v>
      </c>
      <c r="B1447" s="2077" t="s">
        <v>3194</v>
      </c>
      <c r="C1447" s="2020" t="s">
        <v>3269</v>
      </c>
      <c r="D1447" s="2021" t="s">
        <v>3269</v>
      </c>
      <c r="E1447" s="2078" t="s">
        <v>3269</v>
      </c>
      <c r="F1447" s="2020">
        <v>0.1186973610331275</v>
      </c>
      <c r="G1447" s="2021">
        <v>77.918750000000003</v>
      </c>
      <c r="H1447" s="2078">
        <v>9.2487500000000011</v>
      </c>
      <c r="I1447" s="2020">
        <v>4.491851410164599E-2</v>
      </c>
      <c r="J1447" s="2021">
        <v>848.59775000000002</v>
      </c>
      <c r="K1447" s="2078">
        <v>38.117750000000058</v>
      </c>
      <c r="L1447" s="2020" t="s">
        <v>3269</v>
      </c>
      <c r="M1447" s="2021" t="s">
        <v>3269</v>
      </c>
      <c r="N1447" s="2078" t="s">
        <v>3269</v>
      </c>
    </row>
    <row r="1448" spans="1:14">
      <c r="A1448" s="2249" t="s">
        <v>1607</v>
      </c>
      <c r="B1448" s="2077" t="s">
        <v>3195</v>
      </c>
      <c r="C1448" s="2020" t="s">
        <v>3269</v>
      </c>
      <c r="D1448" s="2021" t="s">
        <v>3269</v>
      </c>
      <c r="E1448" s="2078" t="s">
        <v>3269</v>
      </c>
      <c r="F1448" s="2020" t="s">
        <v>3269</v>
      </c>
      <c r="G1448" s="2021" t="s">
        <v>3269</v>
      </c>
      <c r="H1448" s="2078" t="s">
        <v>3269</v>
      </c>
      <c r="I1448" s="2020">
        <v>0.118393727744959</v>
      </c>
      <c r="J1448" s="2021">
        <v>1084.28244</v>
      </c>
      <c r="K1448" s="2078">
        <v>128.37223999999981</v>
      </c>
      <c r="L1448" s="2020" t="s">
        <v>3269</v>
      </c>
      <c r="M1448" s="2021" t="s">
        <v>3269</v>
      </c>
      <c r="N1448" s="2078" t="s">
        <v>3269</v>
      </c>
    </row>
    <row r="1449" spans="1:14">
      <c r="A1449" s="2249" t="s">
        <v>1607</v>
      </c>
      <c r="B1449" s="2077" t="s">
        <v>3203</v>
      </c>
      <c r="C1449" s="2020" t="s">
        <v>3269</v>
      </c>
      <c r="D1449" s="2021" t="s">
        <v>3269</v>
      </c>
      <c r="E1449" s="2078" t="s">
        <v>3269</v>
      </c>
      <c r="F1449" s="2020">
        <v>0.49748461569260499</v>
      </c>
      <c r="G1449" s="2021">
        <v>7480.2684999999983</v>
      </c>
      <c r="H1449" s="2078">
        <v>3721.318499999998</v>
      </c>
      <c r="I1449" s="2020" t="s">
        <v>3269</v>
      </c>
      <c r="J1449" s="2021" t="s">
        <v>3269</v>
      </c>
      <c r="K1449" s="2078" t="s">
        <v>3269</v>
      </c>
      <c r="L1449" s="2020" t="s">
        <v>3269</v>
      </c>
      <c r="M1449" s="2021" t="s">
        <v>3269</v>
      </c>
      <c r="N1449" s="2078" t="s">
        <v>3269</v>
      </c>
    </row>
    <row r="1450" spans="1:14">
      <c r="A1450" s="2248" t="s">
        <v>1505</v>
      </c>
      <c r="B1450" s="2073" t="s">
        <v>5191</v>
      </c>
      <c r="C1450" s="2074">
        <v>0.31591381070719909</v>
      </c>
      <c r="D1450" s="2075">
        <v>3114.54</v>
      </c>
      <c r="E1450" s="2076">
        <v>983.92619999999999</v>
      </c>
      <c r="F1450" s="2074">
        <v>0.39804730379725672</v>
      </c>
      <c r="G1450" s="2075">
        <v>8970.9499999999989</v>
      </c>
      <c r="H1450" s="2076">
        <v>3570.8624599999998</v>
      </c>
      <c r="I1450" s="2074">
        <v>0.35288744291916652</v>
      </c>
      <c r="J1450" s="2075">
        <v>7117.1</v>
      </c>
      <c r="K1450" s="2076">
        <v>2511.5352200000002</v>
      </c>
      <c r="L1450" s="2074">
        <v>0.42457535109589412</v>
      </c>
      <c r="M1450" s="2075">
        <v>10444.44</v>
      </c>
      <c r="N1450" s="2076">
        <v>4434.4517799999994</v>
      </c>
    </row>
    <row r="1451" spans="1:14">
      <c r="A1451" s="2249" t="s">
        <v>1505</v>
      </c>
      <c r="B1451" s="2077" t="s">
        <v>3480</v>
      </c>
      <c r="C1451" s="2020">
        <v>-0.25407369168226163</v>
      </c>
      <c r="D1451" s="2021">
        <v>154.97</v>
      </c>
      <c r="E1451" s="2078">
        <v>-39.373800000000067</v>
      </c>
      <c r="F1451" s="2020">
        <v>0.3974226642699219</v>
      </c>
      <c r="G1451" s="2021">
        <v>4789.83</v>
      </c>
      <c r="H1451" s="2078">
        <v>1903.587</v>
      </c>
      <c r="I1451" s="2020">
        <v>0.36621585259807371</v>
      </c>
      <c r="J1451" s="2021">
        <v>1828.4700000000009</v>
      </c>
      <c r="K1451" s="2078">
        <v>669.61470000000008</v>
      </c>
      <c r="L1451" s="2020">
        <v>0.43388597505575283</v>
      </c>
      <c r="M1451" s="2021">
        <v>3874.24</v>
      </c>
      <c r="N1451" s="2078">
        <v>1680.9784</v>
      </c>
    </row>
    <row r="1452" spans="1:14">
      <c r="A1452" s="2249" t="s">
        <v>1505</v>
      </c>
      <c r="B1452" s="2077" t="s">
        <v>3196</v>
      </c>
      <c r="C1452" s="2020" t="s">
        <v>3269</v>
      </c>
      <c r="D1452" s="2021" t="s">
        <v>3269</v>
      </c>
      <c r="E1452" s="2078" t="s">
        <v>3269</v>
      </c>
      <c r="F1452" s="2020">
        <v>0.71538051219881793</v>
      </c>
      <c r="G1452" s="2021">
        <v>65.989999999999995</v>
      </c>
      <c r="H1452" s="2078">
        <v>47.207959999999993</v>
      </c>
      <c r="I1452" s="2020">
        <v>0.71418683233578295</v>
      </c>
      <c r="J1452" s="2021">
        <v>131.99</v>
      </c>
      <c r="K1452" s="2078">
        <v>94.265519999999995</v>
      </c>
      <c r="L1452" s="2020">
        <v>0.65427844630616905</v>
      </c>
      <c r="M1452" s="2021">
        <v>65.649999999999977</v>
      </c>
      <c r="N1452" s="2078">
        <v>42.953379999999981</v>
      </c>
    </row>
    <row r="1453" spans="1:14">
      <c r="A1453" s="2249" t="s">
        <v>1505</v>
      </c>
      <c r="B1453" s="2077" t="s">
        <v>3193</v>
      </c>
      <c r="C1453" s="2020">
        <v>0.4351141976752736</v>
      </c>
      <c r="D1453" s="2021">
        <v>1496.09</v>
      </c>
      <c r="E1453" s="2078">
        <v>650.97</v>
      </c>
      <c r="F1453" s="2020">
        <v>0.36467538215906042</v>
      </c>
      <c r="G1453" s="2021">
        <v>1265.18</v>
      </c>
      <c r="H1453" s="2078">
        <v>461.38</v>
      </c>
      <c r="I1453" s="2020">
        <v>0.33470499946396021</v>
      </c>
      <c r="J1453" s="2021">
        <v>2798.3</v>
      </c>
      <c r="K1453" s="2078">
        <v>936.6049999999999</v>
      </c>
      <c r="L1453" s="2020">
        <v>0.35629264196494181</v>
      </c>
      <c r="M1453" s="2021">
        <v>1429.05</v>
      </c>
      <c r="N1453" s="2078">
        <v>509.16</v>
      </c>
    </row>
    <row r="1454" spans="1:14">
      <c r="A1454" s="2249" t="s">
        <v>1505</v>
      </c>
      <c r="B1454" s="2077" t="s">
        <v>3194</v>
      </c>
      <c r="C1454" s="2020" t="s">
        <v>3269</v>
      </c>
      <c r="D1454" s="2021" t="s">
        <v>3269</v>
      </c>
      <c r="E1454" s="2078" t="s">
        <v>3269</v>
      </c>
      <c r="F1454" s="2020">
        <v>0.56739909615084927</v>
      </c>
      <c r="G1454" s="2021">
        <v>385.02</v>
      </c>
      <c r="H1454" s="2078">
        <v>218.46</v>
      </c>
      <c r="I1454" s="2020">
        <v>0.41176129578313952</v>
      </c>
      <c r="J1454" s="2021">
        <v>862.49</v>
      </c>
      <c r="K1454" s="2078">
        <v>355.14</v>
      </c>
      <c r="L1454" s="2020">
        <v>0.47450467782725397</v>
      </c>
      <c r="M1454" s="2021">
        <v>2578.12</v>
      </c>
      <c r="N1454" s="2078">
        <v>1223.33</v>
      </c>
    </row>
    <row r="1455" spans="1:14">
      <c r="A1455" s="2249" t="s">
        <v>1505</v>
      </c>
      <c r="B1455" s="2077" t="s">
        <v>3195</v>
      </c>
      <c r="C1455" s="2020" t="s">
        <v>3269</v>
      </c>
      <c r="D1455" s="2021" t="s">
        <v>3269</v>
      </c>
      <c r="E1455" s="2078" t="s">
        <v>3269</v>
      </c>
      <c r="F1455" s="2020">
        <v>0.45912289118093857</v>
      </c>
      <c r="G1455" s="2021">
        <v>375.21</v>
      </c>
      <c r="H1455" s="2078">
        <v>172.26750000000001</v>
      </c>
      <c r="I1455" s="2020" t="s">
        <v>3269</v>
      </c>
      <c r="J1455" s="2021" t="s">
        <v>3269</v>
      </c>
      <c r="K1455" s="2078" t="s">
        <v>3269</v>
      </c>
      <c r="L1455" s="2020">
        <v>0.48319332626501532</v>
      </c>
      <c r="M1455" s="2021">
        <v>858.29</v>
      </c>
      <c r="N1455" s="2078">
        <v>414.72</v>
      </c>
    </row>
    <row r="1456" spans="1:14">
      <c r="A1456" s="2249" t="s">
        <v>1505</v>
      </c>
      <c r="B1456" s="2077" t="s">
        <v>3206</v>
      </c>
      <c r="C1456" s="2020" t="s">
        <v>3269</v>
      </c>
      <c r="D1456" s="2021" t="s">
        <v>3269</v>
      </c>
      <c r="E1456" s="2078" t="s">
        <v>3269</v>
      </c>
      <c r="F1456" s="2020">
        <v>0.41291579262810912</v>
      </c>
      <c r="G1456" s="2021">
        <v>1001.1</v>
      </c>
      <c r="H1456" s="2078">
        <v>413.37</v>
      </c>
      <c r="I1456" s="2020" t="s">
        <v>3269</v>
      </c>
      <c r="J1456" s="2021" t="s">
        <v>3269</v>
      </c>
      <c r="K1456" s="2078" t="s">
        <v>3269</v>
      </c>
      <c r="L1456" s="2020">
        <v>0.38648940401113568</v>
      </c>
      <c r="M1456" s="2021">
        <v>880.05</v>
      </c>
      <c r="N1456" s="2078">
        <v>340.12999999999988</v>
      </c>
    </row>
    <row r="1457" spans="1:14">
      <c r="A1457" s="2249" t="s">
        <v>1505</v>
      </c>
      <c r="B1457" s="2077" t="s">
        <v>3204</v>
      </c>
      <c r="C1457" s="2020">
        <v>0.25441413616858438</v>
      </c>
      <c r="D1457" s="2021">
        <v>1463.48</v>
      </c>
      <c r="E1457" s="2078">
        <v>372.33</v>
      </c>
      <c r="F1457" s="2020">
        <v>0.32572431151365949</v>
      </c>
      <c r="G1457" s="2021">
        <v>1088.6199999999999</v>
      </c>
      <c r="H1457" s="2078">
        <v>354.59</v>
      </c>
      <c r="I1457" s="2020">
        <v>0.30478323361299592</v>
      </c>
      <c r="J1457" s="2021">
        <v>1495.85</v>
      </c>
      <c r="K1457" s="2078">
        <v>455.90999999999991</v>
      </c>
      <c r="L1457" s="2020">
        <v>0.29402930016863399</v>
      </c>
      <c r="M1457" s="2021">
        <v>759.04</v>
      </c>
      <c r="N1457" s="2078">
        <v>223.17999999999989</v>
      </c>
    </row>
    <row r="1458" spans="1:14">
      <c r="A1458" s="2248" t="s">
        <v>1757</v>
      </c>
      <c r="B1458" s="2073" t="s">
        <v>5191</v>
      </c>
      <c r="C1458" s="2074">
        <v>0.40076230793628409</v>
      </c>
      <c r="D1458" s="2075">
        <v>2270.08</v>
      </c>
      <c r="E1458" s="2076">
        <v>909.76249999999982</v>
      </c>
      <c r="F1458" s="2074">
        <v>0.40072164656320541</v>
      </c>
      <c r="G1458" s="2075">
        <v>3176.0700000000011</v>
      </c>
      <c r="H1458" s="2076">
        <v>1272.72</v>
      </c>
      <c r="I1458" s="2074">
        <v>0.37431529676369502</v>
      </c>
      <c r="J1458" s="2075">
        <v>5370.94</v>
      </c>
      <c r="K1458" s="2076">
        <v>2010.425</v>
      </c>
      <c r="L1458" s="2074">
        <v>0.40765897836851711</v>
      </c>
      <c r="M1458" s="2075">
        <v>2148.7199999999998</v>
      </c>
      <c r="N1458" s="2076">
        <v>875.94500000000005</v>
      </c>
    </row>
    <row r="1459" spans="1:14">
      <c r="A1459" s="2249" t="s">
        <v>1757</v>
      </c>
      <c r="B1459" s="2077" t="s">
        <v>3193</v>
      </c>
      <c r="C1459" s="2020">
        <v>0.3793045797003301</v>
      </c>
      <c r="D1459" s="2021">
        <v>1181.3</v>
      </c>
      <c r="E1459" s="2078">
        <v>448.07249999999988</v>
      </c>
      <c r="F1459" s="2020">
        <v>0.42014122394082037</v>
      </c>
      <c r="G1459" s="2021">
        <v>594.79999999999995</v>
      </c>
      <c r="H1459" s="2078">
        <v>249.9</v>
      </c>
      <c r="I1459" s="2020">
        <v>0.35092280371082568</v>
      </c>
      <c r="J1459" s="2021">
        <v>1835.71</v>
      </c>
      <c r="K1459" s="2078">
        <v>644.19249999999988</v>
      </c>
      <c r="L1459" s="2020">
        <v>0.38014542013086788</v>
      </c>
      <c r="M1459" s="2021">
        <v>982.67</v>
      </c>
      <c r="N1459" s="2078">
        <v>373.55749999999989</v>
      </c>
    </row>
    <row r="1460" spans="1:14">
      <c r="A1460" s="2249" t="s">
        <v>1757</v>
      </c>
      <c r="B1460" s="2077" t="s">
        <v>3194</v>
      </c>
      <c r="C1460" s="2020">
        <v>0.48268564832627942</v>
      </c>
      <c r="D1460" s="2021">
        <v>155.94</v>
      </c>
      <c r="E1460" s="2078">
        <v>75.27000000000001</v>
      </c>
      <c r="F1460" s="2020" t="s">
        <v>3269</v>
      </c>
      <c r="G1460" s="2021" t="s">
        <v>3269</v>
      </c>
      <c r="H1460" s="2078" t="s">
        <v>3269</v>
      </c>
      <c r="I1460" s="2020">
        <v>0.4605195638229635</v>
      </c>
      <c r="J1460" s="2021">
        <v>155.9</v>
      </c>
      <c r="K1460" s="2078">
        <v>71.795000000000016</v>
      </c>
      <c r="L1460" s="2020" t="s">
        <v>3269</v>
      </c>
      <c r="M1460" s="2021" t="s">
        <v>3269</v>
      </c>
      <c r="N1460" s="2078" t="s">
        <v>3269</v>
      </c>
    </row>
    <row r="1461" spans="1:14">
      <c r="A1461" s="2249" t="s">
        <v>1757</v>
      </c>
      <c r="B1461" s="2077" t="s">
        <v>3195</v>
      </c>
      <c r="C1461" s="2020">
        <v>0.38734016120235132</v>
      </c>
      <c r="D1461" s="2021">
        <v>165.01</v>
      </c>
      <c r="E1461" s="2078">
        <v>63.914999999999978</v>
      </c>
      <c r="F1461" s="2020">
        <v>0.42785526471417779</v>
      </c>
      <c r="G1461" s="2021">
        <v>1099.1099999999999</v>
      </c>
      <c r="H1461" s="2078">
        <v>470.26</v>
      </c>
      <c r="I1461" s="2020">
        <v>0.36120290404456612</v>
      </c>
      <c r="J1461" s="2021">
        <v>1213.48</v>
      </c>
      <c r="K1461" s="2078">
        <v>438.31250000000011</v>
      </c>
      <c r="L1461" s="2020">
        <v>0.41241025094192069</v>
      </c>
      <c r="M1461" s="2021">
        <v>281.33999999999997</v>
      </c>
      <c r="N1461" s="2078">
        <v>116.0275</v>
      </c>
    </row>
    <row r="1462" spans="1:14">
      <c r="A1462" s="2249" t="s">
        <v>1757</v>
      </c>
      <c r="B1462" s="2077" t="s">
        <v>3206</v>
      </c>
      <c r="C1462" s="2020">
        <v>0.420021358894547</v>
      </c>
      <c r="D1462" s="2021">
        <v>767.82999999999993</v>
      </c>
      <c r="E1462" s="2078">
        <v>322.505</v>
      </c>
      <c r="F1462" s="2020" t="s">
        <v>3269</v>
      </c>
      <c r="G1462" s="2021" t="s">
        <v>3269</v>
      </c>
      <c r="H1462" s="2078" t="s">
        <v>3269</v>
      </c>
      <c r="I1462" s="2020">
        <v>0.42466105436883361</v>
      </c>
      <c r="J1462" s="2021">
        <v>1381.49</v>
      </c>
      <c r="K1462" s="2078">
        <v>586.66500000000008</v>
      </c>
      <c r="L1462" s="2020">
        <v>0.43670807383210319</v>
      </c>
      <c r="M1462" s="2021">
        <v>884.70999999999992</v>
      </c>
      <c r="N1462" s="2078">
        <v>386.36</v>
      </c>
    </row>
    <row r="1463" spans="1:14">
      <c r="A1463" s="2249" t="s">
        <v>1757</v>
      </c>
      <c r="B1463" s="2077" t="s">
        <v>3204</v>
      </c>
      <c r="C1463" s="2020" t="s">
        <v>3269</v>
      </c>
      <c r="D1463" s="2021" t="s">
        <v>3269</v>
      </c>
      <c r="E1463" s="2078" t="s">
        <v>3269</v>
      </c>
      <c r="F1463" s="2020">
        <v>0.37280725427754091</v>
      </c>
      <c r="G1463" s="2021">
        <v>1482.16</v>
      </c>
      <c r="H1463" s="2078">
        <v>552.56000000000006</v>
      </c>
      <c r="I1463" s="2020">
        <v>0.343541231067367</v>
      </c>
      <c r="J1463" s="2021">
        <v>784.36</v>
      </c>
      <c r="K1463" s="2078">
        <v>269.45999999999998</v>
      </c>
      <c r="L1463" s="2020" t="s">
        <v>3269</v>
      </c>
      <c r="M1463" s="2021" t="s">
        <v>3269</v>
      </c>
      <c r="N1463" s="2078" t="s">
        <v>3269</v>
      </c>
    </row>
    <row r="1464" spans="1:14">
      <c r="A1464" s="2248" t="s">
        <v>1303</v>
      </c>
      <c r="B1464" s="2073" t="s">
        <v>5191</v>
      </c>
      <c r="C1464" s="2074">
        <v>0.38813451425781542</v>
      </c>
      <c r="D1464" s="2075">
        <v>14829.06</v>
      </c>
      <c r="E1464" s="2076">
        <v>5755.67</v>
      </c>
      <c r="F1464" s="2074">
        <v>0.37577190772696889</v>
      </c>
      <c r="G1464" s="2075">
        <v>32312.799999999999</v>
      </c>
      <c r="H1464" s="2076">
        <v>12142.2425</v>
      </c>
      <c r="I1464" s="2074">
        <v>0.31410364400993862</v>
      </c>
      <c r="J1464" s="2075">
        <v>45362.39</v>
      </c>
      <c r="K1464" s="2076">
        <v>14248.492</v>
      </c>
      <c r="L1464" s="2074">
        <v>0.35391977314106282</v>
      </c>
      <c r="M1464" s="2075">
        <v>12127.36</v>
      </c>
      <c r="N1464" s="2076">
        <v>4292.1125000000002</v>
      </c>
    </row>
    <row r="1465" spans="1:14">
      <c r="A1465" s="2249" t="s">
        <v>1303</v>
      </c>
      <c r="B1465" s="2077" t="s">
        <v>3480</v>
      </c>
      <c r="C1465" s="2020">
        <v>0.430815360915493</v>
      </c>
      <c r="D1465" s="2021">
        <v>363.52</v>
      </c>
      <c r="E1465" s="2078">
        <v>156.61000000000001</v>
      </c>
      <c r="F1465" s="2020">
        <v>0.1065685386166032</v>
      </c>
      <c r="G1465" s="2021">
        <v>3928.8799999999992</v>
      </c>
      <c r="H1465" s="2078">
        <v>418.69500000000011</v>
      </c>
      <c r="I1465" s="2020">
        <v>0.1440742315366989</v>
      </c>
      <c r="J1465" s="2021">
        <v>7903.11</v>
      </c>
      <c r="K1465" s="2078">
        <v>1138.634500000001</v>
      </c>
      <c r="L1465" s="2020">
        <v>5.6453549357362257E-2</v>
      </c>
      <c r="M1465" s="2021">
        <v>1582.54</v>
      </c>
      <c r="N1465" s="2078">
        <v>89.34000000000006</v>
      </c>
    </row>
    <row r="1466" spans="1:14">
      <c r="A1466" s="2249" t="s">
        <v>1303</v>
      </c>
      <c r="B1466" s="2077" t="s">
        <v>3193</v>
      </c>
      <c r="C1466" s="2020">
        <v>0.40821137590209139</v>
      </c>
      <c r="D1466" s="2021">
        <v>7198.5499999999984</v>
      </c>
      <c r="E1466" s="2078">
        <v>2938.53</v>
      </c>
      <c r="F1466" s="2020">
        <v>0.39781651326294831</v>
      </c>
      <c r="G1466" s="2021">
        <v>8097.37</v>
      </c>
      <c r="H1466" s="2078">
        <v>3221.2674999999999</v>
      </c>
      <c r="I1466" s="2020">
        <v>0.36897345702701012</v>
      </c>
      <c r="J1466" s="2021">
        <v>9719.7099999999991</v>
      </c>
      <c r="K1466" s="2078">
        <v>3586.3150000000001</v>
      </c>
      <c r="L1466" s="2020">
        <v>0.40435856727626152</v>
      </c>
      <c r="M1466" s="2021">
        <v>3313.1299999999992</v>
      </c>
      <c r="N1466" s="2078">
        <v>1339.6925000000001</v>
      </c>
    </row>
    <row r="1467" spans="1:14">
      <c r="A1467" s="2249" t="s">
        <v>1303</v>
      </c>
      <c r="B1467" s="2077" t="s">
        <v>3194</v>
      </c>
      <c r="C1467" s="2020">
        <v>0.49908432121617902</v>
      </c>
      <c r="D1467" s="2021">
        <v>761.73</v>
      </c>
      <c r="E1467" s="2078">
        <v>380.16750000000002</v>
      </c>
      <c r="F1467" s="2020">
        <v>0.40368737962873369</v>
      </c>
      <c r="G1467" s="2021">
        <v>6407.26</v>
      </c>
      <c r="H1467" s="2078">
        <v>2586.5300000000002</v>
      </c>
      <c r="I1467" s="2020">
        <v>0.37712754624697781</v>
      </c>
      <c r="J1467" s="2021">
        <v>5397.6500000000005</v>
      </c>
      <c r="K1467" s="2078">
        <v>2035.6025</v>
      </c>
      <c r="L1467" s="2020">
        <v>0.52120153215509712</v>
      </c>
      <c r="M1467" s="2021">
        <v>1339.29</v>
      </c>
      <c r="N1467" s="2078">
        <v>698.04</v>
      </c>
    </row>
    <row r="1468" spans="1:14">
      <c r="A1468" s="2249" t="s">
        <v>1303</v>
      </c>
      <c r="B1468" s="2077" t="s">
        <v>3195</v>
      </c>
      <c r="C1468" s="2020">
        <v>0.25510198647281251</v>
      </c>
      <c r="D1468" s="2021">
        <v>938.85</v>
      </c>
      <c r="E1468" s="2078">
        <v>239.5025</v>
      </c>
      <c r="F1468" s="2020">
        <v>0.50631578947368416</v>
      </c>
      <c r="G1468" s="2021">
        <v>3643.25</v>
      </c>
      <c r="H1468" s="2078">
        <v>1844.635</v>
      </c>
      <c r="I1468" s="2020">
        <v>0.29641006885107979</v>
      </c>
      <c r="J1468" s="2021">
        <v>11100.77</v>
      </c>
      <c r="K1468" s="2078">
        <v>3290.380000000001</v>
      </c>
      <c r="L1468" s="2020">
        <v>0.32472079347529997</v>
      </c>
      <c r="M1468" s="2021">
        <v>624.09</v>
      </c>
      <c r="N1468" s="2078">
        <v>202.655</v>
      </c>
    </row>
    <row r="1469" spans="1:14">
      <c r="A1469" s="2249" t="s">
        <v>1303</v>
      </c>
      <c r="B1469" s="2077" t="s">
        <v>3206</v>
      </c>
      <c r="C1469" s="2020">
        <v>0.36866098298764488</v>
      </c>
      <c r="D1469" s="2021">
        <v>5170.3600000000006</v>
      </c>
      <c r="E1469" s="2078">
        <v>1906.11</v>
      </c>
      <c r="F1469" s="2020">
        <v>0.39772363140433209</v>
      </c>
      <c r="G1469" s="2021">
        <v>10236.040000000001</v>
      </c>
      <c r="H1469" s="2078">
        <v>4071.1149999999998</v>
      </c>
      <c r="I1469" s="2020">
        <v>0.36856445011109079</v>
      </c>
      <c r="J1469" s="2021">
        <v>7160.81</v>
      </c>
      <c r="K1469" s="2078">
        <v>2639.22</v>
      </c>
      <c r="L1469" s="2020">
        <v>0.37248852098680602</v>
      </c>
      <c r="M1469" s="2021">
        <v>5268.31</v>
      </c>
      <c r="N1469" s="2078">
        <v>1962.385</v>
      </c>
    </row>
    <row r="1470" spans="1:14">
      <c r="A1470" s="2249" t="s">
        <v>1303</v>
      </c>
      <c r="B1470" s="2077" t="s">
        <v>3204</v>
      </c>
      <c r="C1470" s="2020">
        <v>0.34023481883600559</v>
      </c>
      <c r="D1470" s="2021">
        <v>396.05</v>
      </c>
      <c r="E1470" s="2078">
        <v>134.75</v>
      </c>
      <c r="F1470" s="2020" t="s">
        <v>3269</v>
      </c>
      <c r="G1470" s="2021" t="s">
        <v>3269</v>
      </c>
      <c r="H1470" s="2078" t="s">
        <v>3269</v>
      </c>
      <c r="I1470" s="2020">
        <v>0.38191425224368558</v>
      </c>
      <c r="J1470" s="2021">
        <v>4080.34</v>
      </c>
      <c r="K1470" s="2078">
        <v>1558.34</v>
      </c>
      <c r="L1470" s="2020" t="s">
        <v>3269</v>
      </c>
      <c r="M1470" s="2021" t="s">
        <v>3269</v>
      </c>
      <c r="N1470" s="2078" t="s">
        <v>3269</v>
      </c>
    </row>
    <row r="1471" spans="1:14">
      <c r="A1471" s="2248" t="s">
        <v>1147</v>
      </c>
      <c r="B1471" s="2073" t="s">
        <v>5191</v>
      </c>
      <c r="C1471" s="2074">
        <v>0.39357978571659141</v>
      </c>
      <c r="D1471" s="2075">
        <v>22924.78</v>
      </c>
      <c r="E1471" s="2076">
        <v>9022.7300000000014</v>
      </c>
      <c r="F1471" s="2074">
        <v>0.40443888594851202</v>
      </c>
      <c r="G1471" s="2075">
        <v>24411.08</v>
      </c>
      <c r="H1471" s="2076">
        <v>9872.7900000000009</v>
      </c>
      <c r="I1471" s="2074">
        <v>0.39428140025745062</v>
      </c>
      <c r="J1471" s="2075">
        <v>26498.27</v>
      </c>
      <c r="K1471" s="2076">
        <v>10447.775</v>
      </c>
      <c r="L1471" s="2074">
        <v>0.37988716256649341</v>
      </c>
      <c r="M1471" s="2075">
        <v>61596.579999999973</v>
      </c>
      <c r="N1471" s="2076">
        <v>23399.75</v>
      </c>
    </row>
    <row r="1472" spans="1:14">
      <c r="A1472" s="2249" t="s">
        <v>1147</v>
      </c>
      <c r="B1472" s="2077" t="s">
        <v>3193</v>
      </c>
      <c r="C1472" s="2020">
        <v>0.4336981056601617</v>
      </c>
      <c r="D1472" s="2021">
        <v>349.99</v>
      </c>
      <c r="E1472" s="2078">
        <v>151.79</v>
      </c>
      <c r="F1472" s="2020">
        <v>0.42032711949146501</v>
      </c>
      <c r="G1472" s="2021">
        <v>420.03</v>
      </c>
      <c r="H1472" s="2078">
        <v>176.55</v>
      </c>
      <c r="I1472" s="2020">
        <v>0.38971719976070301</v>
      </c>
      <c r="J1472" s="2021">
        <v>1721.71</v>
      </c>
      <c r="K1472" s="2078">
        <v>670.98</v>
      </c>
      <c r="L1472" s="2020">
        <v>0.39142509385767921</v>
      </c>
      <c r="M1472" s="2021">
        <v>1749.99</v>
      </c>
      <c r="N1472" s="2078">
        <v>684.99</v>
      </c>
    </row>
    <row r="1473" spans="1:14">
      <c r="A1473" s="2249" t="s">
        <v>1147</v>
      </c>
      <c r="B1473" s="2077" t="s">
        <v>3194</v>
      </c>
      <c r="C1473" s="2020">
        <v>0.52870072397882772</v>
      </c>
      <c r="D1473" s="2021">
        <v>5301.26</v>
      </c>
      <c r="E1473" s="2078">
        <v>2802.7800000000011</v>
      </c>
      <c r="F1473" s="2020">
        <v>0.53551978861126581</v>
      </c>
      <c r="G1473" s="2021">
        <v>6017.35</v>
      </c>
      <c r="H1473" s="2078">
        <v>3222.41</v>
      </c>
      <c r="I1473" s="2020">
        <v>0.4715837892226909</v>
      </c>
      <c r="J1473" s="2021">
        <v>5913.3500000000013</v>
      </c>
      <c r="K1473" s="2078">
        <v>2788.64</v>
      </c>
      <c r="L1473" s="2020">
        <v>0.50705751610478611</v>
      </c>
      <c r="M1473" s="2021">
        <v>10843.05</v>
      </c>
      <c r="N1473" s="2078">
        <v>5498.05</v>
      </c>
    </row>
    <row r="1474" spans="1:14">
      <c r="A1474" s="2249" t="s">
        <v>1147</v>
      </c>
      <c r="B1474" s="2077" t="s">
        <v>3195</v>
      </c>
      <c r="C1474" s="2020">
        <v>0.36678069651675649</v>
      </c>
      <c r="D1474" s="2021">
        <v>15156.85</v>
      </c>
      <c r="E1474" s="2078">
        <v>5559.24</v>
      </c>
      <c r="F1474" s="2020">
        <v>0.36097280072563231</v>
      </c>
      <c r="G1474" s="2021">
        <v>16757.8</v>
      </c>
      <c r="H1474" s="2078">
        <v>6049.11</v>
      </c>
      <c r="I1474" s="2020">
        <v>0.3766917472048229</v>
      </c>
      <c r="J1474" s="2021">
        <v>16819.150000000001</v>
      </c>
      <c r="K1474" s="2078">
        <v>6335.6349999999966</v>
      </c>
      <c r="L1474" s="2020">
        <v>0.3538847302629155</v>
      </c>
      <c r="M1474" s="2021">
        <v>45288.729999999981</v>
      </c>
      <c r="N1474" s="2078">
        <v>16026.99</v>
      </c>
    </row>
    <row r="1475" spans="1:14">
      <c r="A1475" s="2249" t="s">
        <v>1147</v>
      </c>
      <c r="B1475" s="2077" t="s">
        <v>3204</v>
      </c>
      <c r="C1475" s="2020">
        <v>0.2404331311298826</v>
      </c>
      <c r="D1475" s="2021">
        <v>2116.6799999999998</v>
      </c>
      <c r="E1475" s="2078">
        <v>508.92</v>
      </c>
      <c r="F1475" s="2020">
        <v>0.34930504153302078</v>
      </c>
      <c r="G1475" s="2021">
        <v>1215.9000000000001</v>
      </c>
      <c r="H1475" s="2078">
        <v>424.72</v>
      </c>
      <c r="I1475" s="2020">
        <v>0.31922741993874931</v>
      </c>
      <c r="J1475" s="2021">
        <v>2044.06</v>
      </c>
      <c r="K1475" s="2078">
        <v>652.51999999999987</v>
      </c>
      <c r="L1475" s="2020">
        <v>0.32026402427042028</v>
      </c>
      <c r="M1475" s="2021">
        <v>3714.81</v>
      </c>
      <c r="N1475" s="2078">
        <v>1189.72</v>
      </c>
    </row>
    <row r="1476" spans="1:14">
      <c r="A1476" s="2248" t="s">
        <v>1471</v>
      </c>
      <c r="B1476" s="2073" t="s">
        <v>5191</v>
      </c>
      <c r="C1476" s="2074" t="s">
        <v>3269</v>
      </c>
      <c r="D1476" s="2075" t="s">
        <v>3269</v>
      </c>
      <c r="E1476" s="2076" t="s">
        <v>3269</v>
      </c>
      <c r="F1476" s="2074" t="s">
        <v>3269</v>
      </c>
      <c r="G1476" s="2075" t="s">
        <v>3269</v>
      </c>
      <c r="H1476" s="2076" t="s">
        <v>3269</v>
      </c>
      <c r="I1476" s="2074">
        <v>0.2603575534508229</v>
      </c>
      <c r="J1476" s="2075">
        <v>3540.17</v>
      </c>
      <c r="K1476" s="2076">
        <v>921.70999999999992</v>
      </c>
      <c r="L1476" s="2074">
        <v>0.14578750340481561</v>
      </c>
      <c r="M1476" s="2075">
        <v>12739.31</v>
      </c>
      <c r="N1476" s="2076">
        <v>1857.2322000000011</v>
      </c>
    </row>
    <row r="1477" spans="1:14">
      <c r="A1477" s="2249" t="s">
        <v>1471</v>
      </c>
      <c r="B1477" s="2077" t="s">
        <v>3480</v>
      </c>
      <c r="C1477" s="2020" t="s">
        <v>3269</v>
      </c>
      <c r="D1477" s="2021" t="s">
        <v>3269</v>
      </c>
      <c r="E1477" s="2078" t="s">
        <v>3269</v>
      </c>
      <c r="F1477" s="2020" t="s">
        <v>3269</v>
      </c>
      <c r="G1477" s="2021" t="s">
        <v>3269</v>
      </c>
      <c r="H1477" s="2078" t="s">
        <v>3269</v>
      </c>
      <c r="I1477" s="2020" t="s">
        <v>3269</v>
      </c>
      <c r="J1477" s="2021" t="s">
        <v>3269</v>
      </c>
      <c r="K1477" s="2078" t="s">
        <v>3269</v>
      </c>
      <c r="L1477" s="2020" t="s">
        <v>3269</v>
      </c>
      <c r="M1477" s="2021">
        <v>0</v>
      </c>
      <c r="N1477" s="2078">
        <v>0</v>
      </c>
    </row>
    <row r="1478" spans="1:14">
      <c r="A1478" s="2249" t="s">
        <v>1471</v>
      </c>
      <c r="B1478" s="2077" t="s">
        <v>3481</v>
      </c>
      <c r="C1478" s="2020" t="s">
        <v>3269</v>
      </c>
      <c r="D1478" s="2021" t="s">
        <v>3269</v>
      </c>
      <c r="E1478" s="2078" t="s">
        <v>3269</v>
      </c>
      <c r="F1478" s="2020" t="s">
        <v>3269</v>
      </c>
      <c r="G1478" s="2021" t="s">
        <v>3269</v>
      </c>
      <c r="H1478" s="2078" t="s">
        <v>3269</v>
      </c>
      <c r="I1478" s="2020" t="s">
        <v>3269</v>
      </c>
      <c r="J1478" s="2021" t="s">
        <v>3269</v>
      </c>
      <c r="K1478" s="2078" t="s">
        <v>3269</v>
      </c>
      <c r="L1478" s="2020">
        <v>-0.64198274597650562</v>
      </c>
      <c r="M1478" s="2021">
        <v>749.97</v>
      </c>
      <c r="N1478" s="2078">
        <v>-481.4677999999999</v>
      </c>
    </row>
    <row r="1479" spans="1:14">
      <c r="A1479" s="2249" t="s">
        <v>1471</v>
      </c>
      <c r="B1479" s="2077" t="s">
        <v>3502</v>
      </c>
      <c r="C1479" s="2020" t="s">
        <v>3269</v>
      </c>
      <c r="D1479" s="2021" t="s">
        <v>3269</v>
      </c>
      <c r="E1479" s="2078" t="s">
        <v>3269</v>
      </c>
      <c r="F1479" s="2020" t="s">
        <v>3269</v>
      </c>
      <c r="G1479" s="2021" t="s">
        <v>3269</v>
      </c>
      <c r="H1479" s="2078" t="s">
        <v>3269</v>
      </c>
      <c r="I1479" s="2020">
        <v>0.2603575534508229</v>
      </c>
      <c r="J1479" s="2021">
        <v>3540.17</v>
      </c>
      <c r="K1479" s="2078">
        <v>921.70999999999992</v>
      </c>
      <c r="L1479" s="2020">
        <v>0.1950649493633512</v>
      </c>
      <c r="M1479" s="2021">
        <v>11989.34</v>
      </c>
      <c r="N1479" s="2078">
        <v>2338.7000000000012</v>
      </c>
    </row>
    <row r="1480" spans="1:14">
      <c r="A1480" s="2248" t="s">
        <v>2177</v>
      </c>
      <c r="B1480" s="2073" t="s">
        <v>5191</v>
      </c>
      <c r="C1480" s="2074" t="s">
        <v>3269</v>
      </c>
      <c r="D1480" s="2075" t="s">
        <v>3269</v>
      </c>
      <c r="E1480" s="2076" t="s">
        <v>3269</v>
      </c>
      <c r="F1480" s="2074">
        <v>0.35124767439630211</v>
      </c>
      <c r="G1480" s="2075">
        <v>521.37</v>
      </c>
      <c r="H1480" s="2076">
        <v>183.13</v>
      </c>
      <c r="I1480" s="2074" t="s">
        <v>3269</v>
      </c>
      <c r="J1480" s="2075" t="s">
        <v>3269</v>
      </c>
      <c r="K1480" s="2076" t="s">
        <v>3269</v>
      </c>
      <c r="L1480" s="2074" t="s">
        <v>3269</v>
      </c>
      <c r="M1480" s="2075" t="s">
        <v>3269</v>
      </c>
      <c r="N1480" s="2076" t="s">
        <v>3269</v>
      </c>
    </row>
    <row r="1481" spans="1:14">
      <c r="A1481" s="2249" t="s">
        <v>2177</v>
      </c>
      <c r="B1481" s="2077" t="s">
        <v>3480</v>
      </c>
      <c r="C1481" s="2020" t="s">
        <v>3269</v>
      </c>
      <c r="D1481" s="2021" t="s">
        <v>3269</v>
      </c>
      <c r="E1481" s="2078" t="s">
        <v>3269</v>
      </c>
      <c r="F1481" s="2020">
        <v>0.42268511479397902</v>
      </c>
      <c r="G1481" s="2021">
        <v>131.54</v>
      </c>
      <c r="H1481" s="2078">
        <v>55.599999999999987</v>
      </c>
      <c r="I1481" s="2020" t="s">
        <v>3269</v>
      </c>
      <c r="J1481" s="2021" t="s">
        <v>3269</v>
      </c>
      <c r="K1481" s="2078" t="s">
        <v>3269</v>
      </c>
      <c r="L1481" s="2020" t="s">
        <v>3269</v>
      </c>
      <c r="M1481" s="2021" t="s">
        <v>3269</v>
      </c>
      <c r="N1481" s="2078" t="s">
        <v>3269</v>
      </c>
    </row>
    <row r="1482" spans="1:14">
      <c r="A1482" s="2249" t="s">
        <v>2177</v>
      </c>
      <c r="B1482" s="2077" t="s">
        <v>3209</v>
      </c>
      <c r="C1482" s="2020" t="s">
        <v>3269</v>
      </c>
      <c r="D1482" s="2021" t="s">
        <v>3269</v>
      </c>
      <c r="E1482" s="2078" t="s">
        <v>3269</v>
      </c>
      <c r="F1482" s="2020">
        <v>0.32714260062078349</v>
      </c>
      <c r="G1482" s="2021">
        <v>389.83</v>
      </c>
      <c r="H1482" s="2078">
        <v>127.53</v>
      </c>
      <c r="I1482" s="2020" t="s">
        <v>3269</v>
      </c>
      <c r="J1482" s="2021" t="s">
        <v>3269</v>
      </c>
      <c r="K1482" s="2078" t="s">
        <v>3269</v>
      </c>
      <c r="L1482" s="2020" t="s">
        <v>3269</v>
      </c>
      <c r="M1482" s="2021" t="s">
        <v>3269</v>
      </c>
      <c r="N1482" s="2078" t="s">
        <v>3269</v>
      </c>
    </row>
    <row r="1483" spans="1:14">
      <c r="A1483" s="2248" t="s">
        <v>1515</v>
      </c>
      <c r="B1483" s="2073" t="s">
        <v>5191</v>
      </c>
      <c r="C1483" s="2074">
        <v>0.44757527941187158</v>
      </c>
      <c r="D1483" s="2075">
        <v>1375.21</v>
      </c>
      <c r="E1483" s="2076">
        <v>615.51</v>
      </c>
      <c r="F1483" s="2074">
        <v>0.45140543417105022</v>
      </c>
      <c r="G1483" s="2075">
        <v>38070.94</v>
      </c>
      <c r="H1483" s="2076">
        <v>17185.429199999999</v>
      </c>
      <c r="I1483" s="2074">
        <v>0.46055511521876658</v>
      </c>
      <c r="J1483" s="2075">
        <v>1375.21</v>
      </c>
      <c r="K1483" s="2076">
        <v>633.36</v>
      </c>
      <c r="L1483" s="2074" t="s">
        <v>3269</v>
      </c>
      <c r="M1483" s="2075" t="s">
        <v>3269</v>
      </c>
      <c r="N1483" s="2076" t="s">
        <v>3269</v>
      </c>
    </row>
    <row r="1484" spans="1:14">
      <c r="A1484" s="2249" t="s">
        <v>1515</v>
      </c>
      <c r="B1484" s="2077" t="s">
        <v>3502</v>
      </c>
      <c r="C1484" s="2020">
        <v>0.44757527941187158</v>
      </c>
      <c r="D1484" s="2021">
        <v>1375.21</v>
      </c>
      <c r="E1484" s="2078">
        <v>615.51</v>
      </c>
      <c r="F1484" s="2020">
        <v>0.45140543417105022</v>
      </c>
      <c r="G1484" s="2021">
        <v>38070.94</v>
      </c>
      <c r="H1484" s="2078">
        <v>17185.429199999999</v>
      </c>
      <c r="I1484" s="2020">
        <v>0.46055511521876658</v>
      </c>
      <c r="J1484" s="2021">
        <v>1375.21</v>
      </c>
      <c r="K1484" s="2078">
        <v>633.36</v>
      </c>
      <c r="L1484" s="2020" t="s">
        <v>3269</v>
      </c>
      <c r="M1484" s="2021" t="s">
        <v>3269</v>
      </c>
      <c r="N1484" s="2078" t="s">
        <v>3269</v>
      </c>
    </row>
    <row r="1485" spans="1:14">
      <c r="A1485" s="2248" t="s">
        <v>2003</v>
      </c>
      <c r="B1485" s="2073" t="s">
        <v>5191</v>
      </c>
      <c r="C1485" s="2074" t="s">
        <v>3269</v>
      </c>
      <c r="D1485" s="2075" t="s">
        <v>3269</v>
      </c>
      <c r="E1485" s="2076" t="s">
        <v>3269</v>
      </c>
      <c r="F1485" s="2074">
        <v>0.42209267286340141</v>
      </c>
      <c r="G1485" s="2075">
        <v>1725.64</v>
      </c>
      <c r="H1485" s="2076">
        <v>728.38</v>
      </c>
      <c r="I1485" s="2074" t="s">
        <v>3269</v>
      </c>
      <c r="J1485" s="2075" t="s">
        <v>3269</v>
      </c>
      <c r="K1485" s="2076" t="s">
        <v>3269</v>
      </c>
      <c r="L1485" s="2074" t="s">
        <v>3269</v>
      </c>
      <c r="M1485" s="2075" t="s">
        <v>3269</v>
      </c>
      <c r="N1485" s="2076" t="s">
        <v>3269</v>
      </c>
    </row>
    <row r="1486" spans="1:14">
      <c r="A1486" s="2249" t="s">
        <v>2003</v>
      </c>
      <c r="B1486" s="2077" t="s">
        <v>3480</v>
      </c>
      <c r="C1486" s="2020" t="s">
        <v>3269</v>
      </c>
      <c r="D1486" s="2021" t="s">
        <v>3269</v>
      </c>
      <c r="E1486" s="2078" t="s">
        <v>3269</v>
      </c>
      <c r="F1486" s="2020">
        <v>0.59677649815677425</v>
      </c>
      <c r="G1486" s="2021">
        <v>349.93</v>
      </c>
      <c r="H1486" s="2078">
        <v>208.83</v>
      </c>
      <c r="I1486" s="2020" t="s">
        <v>3269</v>
      </c>
      <c r="J1486" s="2021" t="s">
        <v>3269</v>
      </c>
      <c r="K1486" s="2078" t="s">
        <v>3269</v>
      </c>
      <c r="L1486" s="2020" t="s">
        <v>3269</v>
      </c>
      <c r="M1486" s="2021" t="s">
        <v>3269</v>
      </c>
      <c r="N1486" s="2078" t="s">
        <v>3269</v>
      </c>
    </row>
    <row r="1487" spans="1:14">
      <c r="A1487" s="2249" t="s">
        <v>2003</v>
      </c>
      <c r="B1487" s="2077" t="s">
        <v>3206</v>
      </c>
      <c r="C1487" s="2020" t="s">
        <v>3269</v>
      </c>
      <c r="D1487" s="2021" t="s">
        <v>3269</v>
      </c>
      <c r="E1487" s="2078" t="s">
        <v>3269</v>
      </c>
      <c r="F1487" s="2020">
        <v>0.37765953580333061</v>
      </c>
      <c r="G1487" s="2021">
        <v>1375.71</v>
      </c>
      <c r="H1487" s="2078">
        <v>519.54999999999995</v>
      </c>
      <c r="I1487" s="2020" t="s">
        <v>3269</v>
      </c>
      <c r="J1487" s="2021" t="s">
        <v>3269</v>
      </c>
      <c r="K1487" s="2078" t="s">
        <v>3269</v>
      </c>
      <c r="L1487" s="2020" t="s">
        <v>3269</v>
      </c>
      <c r="M1487" s="2021" t="s">
        <v>3269</v>
      </c>
      <c r="N1487" s="2078" t="s">
        <v>3269</v>
      </c>
    </row>
    <row r="1488" spans="1:14">
      <c r="A1488" s="2248" t="s">
        <v>2197</v>
      </c>
      <c r="B1488" s="2073" t="s">
        <v>5191</v>
      </c>
      <c r="C1488" s="2074">
        <v>0.42611620795107041</v>
      </c>
      <c r="D1488" s="2075">
        <v>7194</v>
      </c>
      <c r="E1488" s="2076">
        <v>3065.48</v>
      </c>
      <c r="F1488" s="2074">
        <v>0.41373620226730312</v>
      </c>
      <c r="G1488" s="2075">
        <v>1072.6400000000001</v>
      </c>
      <c r="H1488" s="2076">
        <v>443.79000000000008</v>
      </c>
      <c r="I1488" s="2074">
        <v>0.50353292822423024</v>
      </c>
      <c r="J1488" s="2075">
        <v>3750.43</v>
      </c>
      <c r="K1488" s="2076">
        <v>1888.4649999999999</v>
      </c>
      <c r="L1488" s="2074" t="s">
        <v>3269</v>
      </c>
      <c r="M1488" s="2075" t="s">
        <v>3269</v>
      </c>
      <c r="N1488" s="2076" t="s">
        <v>3269</v>
      </c>
    </row>
    <row r="1489" spans="1:14">
      <c r="A1489" s="2249" t="s">
        <v>2197</v>
      </c>
      <c r="B1489" s="2077" t="s">
        <v>3480</v>
      </c>
      <c r="C1489" s="2020">
        <v>0.54346902966838384</v>
      </c>
      <c r="D1489" s="2021">
        <v>2496.2600000000002</v>
      </c>
      <c r="E1489" s="2078">
        <v>1356.64</v>
      </c>
      <c r="F1489" s="2020" t="s">
        <v>3269</v>
      </c>
      <c r="G1489" s="2021" t="s">
        <v>3269</v>
      </c>
      <c r="H1489" s="2078" t="s">
        <v>3269</v>
      </c>
      <c r="I1489" s="2020">
        <v>0.55997229089333866</v>
      </c>
      <c r="J1489" s="2021">
        <v>2677.82</v>
      </c>
      <c r="K1489" s="2078">
        <v>1499.5050000000001</v>
      </c>
      <c r="L1489" s="2020" t="s">
        <v>3269</v>
      </c>
      <c r="M1489" s="2021" t="s">
        <v>3269</v>
      </c>
      <c r="N1489" s="2078" t="s">
        <v>3269</v>
      </c>
    </row>
    <row r="1490" spans="1:14">
      <c r="A1490" s="2249" t="s">
        <v>2197</v>
      </c>
      <c r="B1490" s="2077" t="s">
        <v>3195</v>
      </c>
      <c r="C1490" s="2020">
        <v>0.36375789209279358</v>
      </c>
      <c r="D1490" s="2021">
        <v>4697.74</v>
      </c>
      <c r="E1490" s="2078">
        <v>1708.84</v>
      </c>
      <c r="F1490" s="2020">
        <v>0.41373620226730312</v>
      </c>
      <c r="G1490" s="2021">
        <v>1072.6400000000001</v>
      </c>
      <c r="H1490" s="2078">
        <v>443.79000000000008</v>
      </c>
      <c r="I1490" s="2020">
        <v>0.36262947390011269</v>
      </c>
      <c r="J1490" s="2021">
        <v>1072.6099999999999</v>
      </c>
      <c r="K1490" s="2078">
        <v>388.95999999999992</v>
      </c>
      <c r="L1490" s="2020" t="s">
        <v>3269</v>
      </c>
      <c r="M1490" s="2021" t="s">
        <v>3269</v>
      </c>
      <c r="N1490" s="2078" t="s">
        <v>3269</v>
      </c>
    </row>
    <row r="1491" spans="1:14">
      <c r="A1491" s="2248" t="s">
        <v>2861</v>
      </c>
      <c r="B1491" s="2073" t="s">
        <v>5191</v>
      </c>
      <c r="C1491" s="2074" t="s">
        <v>3269</v>
      </c>
      <c r="D1491" s="2075" t="s">
        <v>3269</v>
      </c>
      <c r="E1491" s="2076" t="s">
        <v>3269</v>
      </c>
      <c r="F1491" s="2074" t="s">
        <v>3269</v>
      </c>
      <c r="G1491" s="2075" t="s">
        <v>3269</v>
      </c>
      <c r="H1491" s="2076" t="s">
        <v>3269</v>
      </c>
      <c r="I1491" s="2074" t="s">
        <v>3269</v>
      </c>
      <c r="J1491" s="2075" t="s">
        <v>3269</v>
      </c>
      <c r="K1491" s="2076" t="s">
        <v>3269</v>
      </c>
      <c r="L1491" s="2074">
        <v>0.2078817608695652</v>
      </c>
      <c r="M1491" s="2075">
        <v>9200</v>
      </c>
      <c r="N1491" s="2076">
        <v>1912.5121999999999</v>
      </c>
    </row>
    <row r="1492" spans="1:14">
      <c r="A1492" s="2249" t="s">
        <v>2861</v>
      </c>
      <c r="B1492" s="2077" t="s">
        <v>3481</v>
      </c>
      <c r="C1492" s="2020" t="s">
        <v>3269</v>
      </c>
      <c r="D1492" s="2021" t="s">
        <v>3269</v>
      </c>
      <c r="E1492" s="2078" t="s">
        <v>3269</v>
      </c>
      <c r="F1492" s="2020" t="s">
        <v>3269</v>
      </c>
      <c r="G1492" s="2021" t="s">
        <v>3269</v>
      </c>
      <c r="H1492" s="2078" t="s">
        <v>3269</v>
      </c>
      <c r="I1492" s="2020" t="s">
        <v>3269</v>
      </c>
      <c r="J1492" s="2021" t="s">
        <v>3269</v>
      </c>
      <c r="K1492" s="2078" t="s">
        <v>3269</v>
      </c>
      <c r="L1492" s="2020">
        <v>-0.64191706666666659</v>
      </c>
      <c r="M1492" s="2021">
        <v>750</v>
      </c>
      <c r="N1492" s="2078">
        <v>-481.43779999999992</v>
      </c>
    </row>
    <row r="1493" spans="1:14">
      <c r="A1493" s="2249" t="s">
        <v>2861</v>
      </c>
      <c r="B1493" s="2077" t="s">
        <v>3502</v>
      </c>
      <c r="C1493" s="2020" t="s">
        <v>3269</v>
      </c>
      <c r="D1493" s="2021" t="s">
        <v>3269</v>
      </c>
      <c r="E1493" s="2078" t="s">
        <v>3269</v>
      </c>
      <c r="F1493" s="2020" t="s">
        <v>3269</v>
      </c>
      <c r="G1493" s="2021" t="s">
        <v>3269</v>
      </c>
      <c r="H1493" s="2078" t="s">
        <v>3269</v>
      </c>
      <c r="I1493" s="2020" t="s">
        <v>3269</v>
      </c>
      <c r="J1493" s="2021" t="s">
        <v>3269</v>
      </c>
      <c r="K1493" s="2078" t="s">
        <v>3269</v>
      </c>
      <c r="L1493" s="2020">
        <v>0.28330769230769232</v>
      </c>
      <c r="M1493" s="2021">
        <v>8450</v>
      </c>
      <c r="N1493" s="2078">
        <v>2393.9499999999998</v>
      </c>
    </row>
    <row r="1494" spans="1:14">
      <c r="A1494" s="2248" t="s">
        <v>1585</v>
      </c>
      <c r="B1494" s="2073" t="s">
        <v>5191</v>
      </c>
      <c r="C1494" s="2074">
        <v>0.43100047971856509</v>
      </c>
      <c r="D1494" s="2075">
        <v>375.22</v>
      </c>
      <c r="E1494" s="2076">
        <v>161.72</v>
      </c>
      <c r="F1494" s="2074">
        <v>0.32302746033355378</v>
      </c>
      <c r="G1494" s="2075">
        <v>6213.69</v>
      </c>
      <c r="H1494" s="2076">
        <v>2007.1925000000001</v>
      </c>
      <c r="I1494" s="2074">
        <v>0.33624865477657789</v>
      </c>
      <c r="J1494" s="2075">
        <v>8697.44</v>
      </c>
      <c r="K1494" s="2076">
        <v>2924.5025000000001</v>
      </c>
      <c r="L1494" s="2074">
        <v>0.2208960209630593</v>
      </c>
      <c r="M1494" s="2075">
        <v>6541.03</v>
      </c>
      <c r="N1494" s="2076">
        <v>1444.8875</v>
      </c>
    </row>
    <row r="1495" spans="1:14">
      <c r="A1495" s="2249" t="s">
        <v>1585</v>
      </c>
      <c r="B1495" s="2077" t="s">
        <v>3480</v>
      </c>
      <c r="C1495" s="2020" t="s">
        <v>3269</v>
      </c>
      <c r="D1495" s="2021" t="s">
        <v>3269</v>
      </c>
      <c r="E1495" s="2078" t="s">
        <v>3269</v>
      </c>
      <c r="F1495" s="2020">
        <v>4.8622257891920762E-2</v>
      </c>
      <c r="G1495" s="2021">
        <v>1644.72</v>
      </c>
      <c r="H1495" s="2078">
        <v>79.969999999999914</v>
      </c>
      <c r="I1495" s="2020">
        <v>9.3108559280164011E-2</v>
      </c>
      <c r="J1495" s="2021">
        <v>667.93</v>
      </c>
      <c r="K1495" s="2078">
        <v>62.189999999999927</v>
      </c>
      <c r="L1495" s="2020">
        <v>0.12321203709003491</v>
      </c>
      <c r="M1495" s="2021">
        <v>3494.2</v>
      </c>
      <c r="N1495" s="2078">
        <v>430.52749999999992</v>
      </c>
    </row>
    <row r="1496" spans="1:14">
      <c r="A1496" s="2249" t="s">
        <v>1585</v>
      </c>
      <c r="B1496" s="2077" t="s">
        <v>3193</v>
      </c>
      <c r="C1496" s="2020" t="s">
        <v>3269</v>
      </c>
      <c r="D1496" s="2021" t="s">
        <v>3269</v>
      </c>
      <c r="E1496" s="2078" t="s">
        <v>3269</v>
      </c>
      <c r="F1496" s="2020">
        <v>0.592879631872124</v>
      </c>
      <c r="G1496" s="2021">
        <v>1238.7</v>
      </c>
      <c r="H1496" s="2078">
        <v>734.40000000000009</v>
      </c>
      <c r="I1496" s="2020">
        <v>0.4756117455138662</v>
      </c>
      <c r="J1496" s="2021">
        <v>2360.0500000000002</v>
      </c>
      <c r="K1496" s="2078">
        <v>1122.4675</v>
      </c>
      <c r="L1496" s="2020">
        <v>0.63312517740562024</v>
      </c>
      <c r="M1496" s="2021">
        <v>176.15</v>
      </c>
      <c r="N1496" s="2078">
        <v>111.52500000000001</v>
      </c>
    </row>
    <row r="1497" spans="1:14">
      <c r="A1497" s="2249" t="s">
        <v>1585</v>
      </c>
      <c r="B1497" s="2077" t="s">
        <v>3195</v>
      </c>
      <c r="C1497" s="2020">
        <v>0.43100047971856509</v>
      </c>
      <c r="D1497" s="2021">
        <v>375.22</v>
      </c>
      <c r="E1497" s="2078">
        <v>161.72</v>
      </c>
      <c r="F1497" s="2020">
        <v>0.35969095323830141</v>
      </c>
      <c r="G1497" s="2021">
        <v>3027.05</v>
      </c>
      <c r="H1497" s="2078">
        <v>1088.8025</v>
      </c>
      <c r="I1497" s="2020">
        <v>0.30468624044755432</v>
      </c>
      <c r="J1497" s="2021">
        <v>4962.08</v>
      </c>
      <c r="K1497" s="2078">
        <v>1511.8775000000001</v>
      </c>
      <c r="L1497" s="2020">
        <v>0.31280307379764172</v>
      </c>
      <c r="M1497" s="2021">
        <v>2264.3000000000002</v>
      </c>
      <c r="N1497" s="2078">
        <v>708.28000000000009</v>
      </c>
    </row>
    <row r="1498" spans="1:14">
      <c r="A1498" s="2249" t="s">
        <v>1585</v>
      </c>
      <c r="B1498" s="2077" t="s">
        <v>3204</v>
      </c>
      <c r="C1498" s="2020" t="s">
        <v>3269</v>
      </c>
      <c r="D1498" s="2021" t="s">
        <v>3269</v>
      </c>
      <c r="E1498" s="2078" t="s">
        <v>3269</v>
      </c>
      <c r="F1498" s="2020">
        <v>0.3430512499175517</v>
      </c>
      <c r="G1498" s="2021">
        <v>303.22000000000003</v>
      </c>
      <c r="H1498" s="2078">
        <v>104.02</v>
      </c>
      <c r="I1498" s="2020">
        <v>0.32227020837456533</v>
      </c>
      <c r="J1498" s="2021">
        <v>707.38</v>
      </c>
      <c r="K1498" s="2078">
        <v>227.9675</v>
      </c>
      <c r="L1498" s="2020">
        <v>0.320846663808173</v>
      </c>
      <c r="M1498" s="2021">
        <v>606.38</v>
      </c>
      <c r="N1498" s="2078">
        <v>194.55499999999989</v>
      </c>
    </row>
    <row r="1499" spans="1:14">
      <c r="A1499" s="2248" t="s">
        <v>1819</v>
      </c>
      <c r="B1499" s="2073" t="s">
        <v>5191</v>
      </c>
      <c r="C1499" s="2074">
        <v>0.50585711342696194</v>
      </c>
      <c r="D1499" s="2075">
        <v>2815.38</v>
      </c>
      <c r="E1499" s="2076">
        <v>1424.18</v>
      </c>
      <c r="F1499" s="2074">
        <v>0.50017404400116505</v>
      </c>
      <c r="G1499" s="2075">
        <v>1407.69</v>
      </c>
      <c r="H1499" s="2076">
        <v>704.09</v>
      </c>
      <c r="I1499" s="2074">
        <v>0.48085160795345572</v>
      </c>
      <c r="J1499" s="2075">
        <v>2815.38</v>
      </c>
      <c r="K1499" s="2076">
        <v>1353.78</v>
      </c>
      <c r="L1499" s="2074">
        <v>0.48771652105086921</v>
      </c>
      <c r="M1499" s="2075">
        <v>4927.3499999999995</v>
      </c>
      <c r="N1499" s="2076">
        <v>2403.15</v>
      </c>
    </row>
    <row r="1500" spans="1:14">
      <c r="A1500" s="2249" t="s">
        <v>1819</v>
      </c>
      <c r="B1500" s="2077" t="s">
        <v>3197</v>
      </c>
      <c r="C1500" s="2020">
        <v>0.50585711342696194</v>
      </c>
      <c r="D1500" s="2021">
        <v>2815.38</v>
      </c>
      <c r="E1500" s="2078">
        <v>1424.18</v>
      </c>
      <c r="F1500" s="2020">
        <v>0.50017404400116505</v>
      </c>
      <c r="G1500" s="2021">
        <v>1407.69</v>
      </c>
      <c r="H1500" s="2078">
        <v>704.09</v>
      </c>
      <c r="I1500" s="2020">
        <v>0.48085160795345572</v>
      </c>
      <c r="J1500" s="2021">
        <v>2815.38</v>
      </c>
      <c r="K1500" s="2078">
        <v>1353.78</v>
      </c>
      <c r="L1500" s="2020">
        <v>0.48771652105086921</v>
      </c>
      <c r="M1500" s="2021">
        <v>4927.3499999999995</v>
      </c>
      <c r="N1500" s="2078">
        <v>2403.15</v>
      </c>
    </row>
    <row r="1501" spans="1:14">
      <c r="A1501" s="2248" t="s">
        <v>2309</v>
      </c>
      <c r="B1501" s="2073" t="s">
        <v>5191</v>
      </c>
      <c r="C1501" s="2074">
        <v>0.42570784689157359</v>
      </c>
      <c r="D1501" s="2075">
        <v>1180.3399999999999</v>
      </c>
      <c r="E1501" s="2076">
        <v>502.48</v>
      </c>
      <c r="F1501" s="2074">
        <v>0.41535100084578508</v>
      </c>
      <c r="G1501" s="2075">
        <v>1418.8</v>
      </c>
      <c r="H1501" s="2076">
        <v>589.29999999999995</v>
      </c>
      <c r="I1501" s="2074">
        <v>0.26490000000000008</v>
      </c>
      <c r="J1501" s="2075">
        <v>1500</v>
      </c>
      <c r="K1501" s="2076">
        <v>397.35000000000008</v>
      </c>
      <c r="L1501" s="2074">
        <v>0.32809534475238428</v>
      </c>
      <c r="M1501" s="2075">
        <v>1696.58</v>
      </c>
      <c r="N1501" s="2076">
        <v>556.6400000000001</v>
      </c>
    </row>
    <row r="1502" spans="1:14">
      <c r="A1502" s="2249" t="s">
        <v>2309</v>
      </c>
      <c r="B1502" s="2077" t="s">
        <v>3194</v>
      </c>
      <c r="C1502" s="2020">
        <v>0.42570784689157359</v>
      </c>
      <c r="D1502" s="2021">
        <v>1180.3399999999999</v>
      </c>
      <c r="E1502" s="2078">
        <v>502.48</v>
      </c>
      <c r="F1502" s="2020" t="s">
        <v>3269</v>
      </c>
      <c r="G1502" s="2021" t="s">
        <v>3269</v>
      </c>
      <c r="H1502" s="2078" t="s">
        <v>3269</v>
      </c>
      <c r="I1502" s="2020" t="s">
        <v>3269</v>
      </c>
      <c r="J1502" s="2021" t="s">
        <v>3269</v>
      </c>
      <c r="K1502" s="2078" t="s">
        <v>3269</v>
      </c>
      <c r="L1502" s="2020">
        <v>0.45476918191561161</v>
      </c>
      <c r="M1502" s="2021">
        <v>503.86</v>
      </c>
      <c r="N1502" s="2078">
        <v>229.14</v>
      </c>
    </row>
    <row r="1503" spans="1:14">
      <c r="A1503" s="2249" t="s">
        <v>2309</v>
      </c>
      <c r="B1503" s="2077" t="s">
        <v>3195</v>
      </c>
      <c r="C1503" s="2020" t="s">
        <v>3269</v>
      </c>
      <c r="D1503" s="2021" t="s">
        <v>3269</v>
      </c>
      <c r="E1503" s="2078" t="s">
        <v>3269</v>
      </c>
      <c r="F1503" s="2020">
        <v>0.41535100084578508</v>
      </c>
      <c r="G1503" s="2021">
        <v>1418.8</v>
      </c>
      <c r="H1503" s="2078">
        <v>589.29999999999995</v>
      </c>
      <c r="I1503" s="2020">
        <v>0.26490000000000008</v>
      </c>
      <c r="J1503" s="2021">
        <v>1500</v>
      </c>
      <c r="K1503" s="2078">
        <v>397.35000000000008</v>
      </c>
      <c r="L1503" s="2020">
        <v>0.27458246696626198</v>
      </c>
      <c r="M1503" s="2021">
        <v>1192.72</v>
      </c>
      <c r="N1503" s="2078">
        <v>327.5</v>
      </c>
    </row>
    <row r="1504" spans="1:14">
      <c r="A1504" s="2248" t="s">
        <v>1875</v>
      </c>
      <c r="B1504" s="2073" t="s">
        <v>5191</v>
      </c>
      <c r="C1504" s="2074" t="s">
        <v>3269</v>
      </c>
      <c r="D1504" s="2075" t="s">
        <v>3269</v>
      </c>
      <c r="E1504" s="2076" t="s">
        <v>3269</v>
      </c>
      <c r="F1504" s="2074" t="s">
        <v>3269</v>
      </c>
      <c r="G1504" s="2075" t="s">
        <v>3269</v>
      </c>
      <c r="H1504" s="2076" t="s">
        <v>3269</v>
      </c>
      <c r="I1504" s="2074" t="s">
        <v>3269</v>
      </c>
      <c r="J1504" s="2075" t="s">
        <v>3269</v>
      </c>
      <c r="K1504" s="2076" t="s">
        <v>3269</v>
      </c>
      <c r="L1504" s="2074">
        <v>0.14811295534648669</v>
      </c>
      <c r="M1504" s="2075">
        <v>17880.34</v>
      </c>
      <c r="N1504" s="2076">
        <v>2648.309999999999</v>
      </c>
    </row>
    <row r="1505" spans="1:14">
      <c r="A1505" s="2249" t="s">
        <v>1875</v>
      </c>
      <c r="B1505" s="2077" t="s">
        <v>3195</v>
      </c>
      <c r="C1505" s="2020" t="s">
        <v>3269</v>
      </c>
      <c r="D1505" s="2021" t="s">
        <v>3269</v>
      </c>
      <c r="E1505" s="2078" t="s">
        <v>3269</v>
      </c>
      <c r="F1505" s="2020" t="s">
        <v>3269</v>
      </c>
      <c r="G1505" s="2021" t="s">
        <v>3269</v>
      </c>
      <c r="H1505" s="2078" t="s">
        <v>3269</v>
      </c>
      <c r="I1505" s="2020" t="s">
        <v>3269</v>
      </c>
      <c r="J1505" s="2021" t="s">
        <v>3269</v>
      </c>
      <c r="K1505" s="2078" t="s">
        <v>3269</v>
      </c>
      <c r="L1505" s="2020">
        <v>0.14811295534648669</v>
      </c>
      <c r="M1505" s="2021">
        <v>17880.34</v>
      </c>
      <c r="N1505" s="2078">
        <v>2648.309999999999</v>
      </c>
    </row>
    <row r="1506" spans="1:14">
      <c r="A1506" s="2248" t="s">
        <v>1713</v>
      </c>
      <c r="B1506" s="2073" t="s">
        <v>5191</v>
      </c>
      <c r="C1506" s="2074">
        <v>0.33469476456188119</v>
      </c>
      <c r="D1506" s="2075">
        <v>3129.059999999999</v>
      </c>
      <c r="E1506" s="2076">
        <v>1047.28</v>
      </c>
      <c r="F1506" s="2074">
        <v>0.27917424220561221</v>
      </c>
      <c r="G1506" s="2075">
        <v>4158.12</v>
      </c>
      <c r="H1506" s="2076">
        <v>1160.8399999999999</v>
      </c>
      <c r="I1506" s="2074">
        <v>0.27673810713069141</v>
      </c>
      <c r="J1506" s="2075">
        <v>5665.7900000000009</v>
      </c>
      <c r="K1506" s="2076">
        <v>1567.94</v>
      </c>
      <c r="L1506" s="2074">
        <v>0.30228818529573948</v>
      </c>
      <c r="M1506" s="2075">
        <v>5711.9500000000007</v>
      </c>
      <c r="N1506" s="2076">
        <v>1726.655</v>
      </c>
    </row>
    <row r="1507" spans="1:14">
      <c r="A1507" s="2249" t="s">
        <v>1713</v>
      </c>
      <c r="B1507" s="2077" t="s">
        <v>3195</v>
      </c>
      <c r="C1507" s="2020">
        <v>0.33469476456188119</v>
      </c>
      <c r="D1507" s="2021">
        <v>3129.059999999999</v>
      </c>
      <c r="E1507" s="2078">
        <v>1047.28</v>
      </c>
      <c r="F1507" s="2020">
        <v>0.27917424220561221</v>
      </c>
      <c r="G1507" s="2021">
        <v>4158.12</v>
      </c>
      <c r="H1507" s="2078">
        <v>1160.8399999999999</v>
      </c>
      <c r="I1507" s="2020">
        <v>0.27673810713069141</v>
      </c>
      <c r="J1507" s="2021">
        <v>5665.7900000000009</v>
      </c>
      <c r="K1507" s="2078">
        <v>1567.94</v>
      </c>
      <c r="L1507" s="2020">
        <v>0.30228818529573948</v>
      </c>
      <c r="M1507" s="2021">
        <v>5711.9500000000007</v>
      </c>
      <c r="N1507" s="2078">
        <v>1726.655</v>
      </c>
    </row>
    <row r="1508" spans="1:14">
      <c r="A1508" s="2248" t="s">
        <v>1279</v>
      </c>
      <c r="B1508" s="2073" t="s">
        <v>5191</v>
      </c>
      <c r="C1508" s="2074">
        <v>0.2397708345301163</v>
      </c>
      <c r="D1508" s="2075">
        <v>25937.59</v>
      </c>
      <c r="E1508" s="2076">
        <v>6219.0775999999996</v>
      </c>
      <c r="F1508" s="2074">
        <v>0.2490516330407718</v>
      </c>
      <c r="G1508" s="2075">
        <v>25787.170000000009</v>
      </c>
      <c r="H1508" s="2076">
        <v>6422.3368</v>
      </c>
      <c r="I1508" s="2074">
        <v>0.1531786912491446</v>
      </c>
      <c r="J1508" s="2075">
        <v>53514.54</v>
      </c>
      <c r="K1508" s="2076">
        <v>8197.287199999997</v>
      </c>
      <c r="L1508" s="2074">
        <v>0.19387994845411929</v>
      </c>
      <c r="M1508" s="2075">
        <v>46389.74</v>
      </c>
      <c r="N1508" s="2076">
        <v>8994.040399999998</v>
      </c>
    </row>
    <row r="1509" spans="1:14">
      <c r="A1509" s="2249" t="s">
        <v>1279</v>
      </c>
      <c r="B1509" s="2077" t="s">
        <v>3480</v>
      </c>
      <c r="C1509" s="2020" t="s">
        <v>3269</v>
      </c>
      <c r="D1509" s="2021" t="s">
        <v>3269</v>
      </c>
      <c r="E1509" s="2078" t="s">
        <v>3269</v>
      </c>
      <c r="F1509" s="2020" t="s">
        <v>3269</v>
      </c>
      <c r="G1509" s="2021" t="s">
        <v>3269</v>
      </c>
      <c r="H1509" s="2078" t="s">
        <v>3269</v>
      </c>
      <c r="I1509" s="2020">
        <v>0.51761000000000001</v>
      </c>
      <c r="J1509" s="2021">
        <v>160</v>
      </c>
      <c r="K1509" s="2078">
        <v>82.817599999999999</v>
      </c>
      <c r="L1509" s="2020" t="s">
        <v>3269</v>
      </c>
      <c r="M1509" s="2021" t="s">
        <v>3269</v>
      </c>
      <c r="N1509" s="2078" t="s">
        <v>3269</v>
      </c>
    </row>
    <row r="1510" spans="1:14">
      <c r="A1510" s="2249" t="s">
        <v>1279</v>
      </c>
      <c r="B1510" s="2077" t="s">
        <v>3193</v>
      </c>
      <c r="C1510" s="2020" t="s">
        <v>3269</v>
      </c>
      <c r="D1510" s="2021" t="s">
        <v>3269</v>
      </c>
      <c r="E1510" s="2078" t="s">
        <v>3269</v>
      </c>
      <c r="F1510" s="2020">
        <v>0.45800794629401281</v>
      </c>
      <c r="G1510" s="2021">
        <v>145.97999999999999</v>
      </c>
      <c r="H1510" s="2078">
        <v>66.859999999999985</v>
      </c>
      <c r="I1510" s="2020" t="s">
        <v>3269</v>
      </c>
      <c r="J1510" s="2021" t="s">
        <v>3269</v>
      </c>
      <c r="K1510" s="2078" t="s">
        <v>3269</v>
      </c>
      <c r="L1510" s="2020">
        <v>0.66428571428571426</v>
      </c>
      <c r="M1510" s="2021">
        <v>154</v>
      </c>
      <c r="N1510" s="2078">
        <v>102.3</v>
      </c>
    </row>
    <row r="1511" spans="1:14">
      <c r="A1511" s="2249" t="s">
        <v>1279</v>
      </c>
      <c r="B1511" s="2077" t="s">
        <v>3195</v>
      </c>
      <c r="C1511" s="2020">
        <v>0.2397708345301163</v>
      </c>
      <c r="D1511" s="2021">
        <v>25937.59</v>
      </c>
      <c r="E1511" s="2078">
        <v>6219.0775999999996</v>
      </c>
      <c r="F1511" s="2020">
        <v>0.2478620064045389</v>
      </c>
      <c r="G1511" s="2021">
        <v>25641.19000000001</v>
      </c>
      <c r="H1511" s="2078">
        <v>6355.4768000000004</v>
      </c>
      <c r="I1511" s="2020">
        <v>0.1520858318711022</v>
      </c>
      <c r="J1511" s="2021">
        <v>53354.54</v>
      </c>
      <c r="K1511" s="2078">
        <v>8114.4695999999958</v>
      </c>
      <c r="L1511" s="2020">
        <v>0.19231314130583829</v>
      </c>
      <c r="M1511" s="2021">
        <v>46235.74</v>
      </c>
      <c r="N1511" s="2078">
        <v>8891.7403999999988</v>
      </c>
    </row>
    <row r="1512" spans="1:14">
      <c r="A1512" s="2249" t="s">
        <v>1279</v>
      </c>
      <c r="B1512" s="2077" t="s">
        <v>3207</v>
      </c>
      <c r="C1512" s="2020" t="s">
        <v>3269</v>
      </c>
      <c r="D1512" s="2021" t="s">
        <v>3269</v>
      </c>
      <c r="E1512" s="2078" t="s">
        <v>3269</v>
      </c>
      <c r="F1512" s="2020" t="s">
        <v>3269</v>
      </c>
      <c r="G1512" s="2021" t="s">
        <v>3269</v>
      </c>
      <c r="H1512" s="2078" t="s">
        <v>3269</v>
      </c>
      <c r="I1512" s="2020" t="s">
        <v>3269</v>
      </c>
      <c r="J1512" s="2021">
        <v>0</v>
      </c>
      <c r="K1512" s="2078">
        <v>0</v>
      </c>
      <c r="L1512" s="2020" t="s">
        <v>3269</v>
      </c>
      <c r="M1512" s="2021" t="s">
        <v>3269</v>
      </c>
      <c r="N1512" s="2078" t="s">
        <v>3269</v>
      </c>
    </row>
    <row r="1513" spans="1:14">
      <c r="A1513" s="2248" t="s">
        <v>1219</v>
      </c>
      <c r="B1513" s="2073" t="s">
        <v>5191</v>
      </c>
      <c r="C1513" s="2074">
        <v>0.14751930584192441</v>
      </c>
      <c r="D1513" s="2075">
        <v>29100</v>
      </c>
      <c r="E1513" s="2076">
        <v>4292.8117999999986</v>
      </c>
      <c r="F1513" s="2074">
        <v>0.24467619047619041</v>
      </c>
      <c r="G1513" s="2075">
        <v>2100</v>
      </c>
      <c r="H1513" s="2076">
        <v>513.81999999999994</v>
      </c>
      <c r="I1513" s="2074">
        <v>0.26718095238095241</v>
      </c>
      <c r="J1513" s="2075">
        <v>4200</v>
      </c>
      <c r="K1513" s="2076">
        <v>1122.1600000000001</v>
      </c>
      <c r="L1513" s="2074">
        <v>7.3023815941638398E-2</v>
      </c>
      <c r="M1513" s="2075">
        <v>13800.84</v>
      </c>
      <c r="N1513" s="2076">
        <v>1007.790000000001</v>
      </c>
    </row>
    <row r="1514" spans="1:14">
      <c r="A1514" s="2249" t="s">
        <v>1219</v>
      </c>
      <c r="B1514" s="2077" t="s">
        <v>3481</v>
      </c>
      <c r="C1514" s="2020">
        <v>-0.48452546666666663</v>
      </c>
      <c r="D1514" s="2021">
        <v>1500</v>
      </c>
      <c r="E1514" s="2078">
        <v>-726.78819999999996</v>
      </c>
      <c r="F1514" s="2020" t="s">
        <v>3269</v>
      </c>
      <c r="G1514" s="2021" t="s">
        <v>3269</v>
      </c>
      <c r="H1514" s="2078" t="s">
        <v>3269</v>
      </c>
      <c r="I1514" s="2020" t="s">
        <v>3269</v>
      </c>
      <c r="J1514" s="2021" t="s">
        <v>3269</v>
      </c>
      <c r="K1514" s="2078" t="s">
        <v>3269</v>
      </c>
      <c r="L1514" s="2020">
        <v>1</v>
      </c>
      <c r="M1514" s="2021">
        <v>7.999999999992724E-2</v>
      </c>
      <c r="N1514" s="2078">
        <v>7.999999999992724E-2</v>
      </c>
    </row>
    <row r="1515" spans="1:14">
      <c r="A1515" s="2249" t="s">
        <v>1219</v>
      </c>
      <c r="B1515" s="2077" t="s">
        <v>3502</v>
      </c>
      <c r="C1515" s="2020">
        <v>0.18186956521739131</v>
      </c>
      <c r="D1515" s="2021">
        <v>27600</v>
      </c>
      <c r="E1515" s="2078">
        <v>5019.5999999999995</v>
      </c>
      <c r="F1515" s="2020">
        <v>0.24467619047619041</v>
      </c>
      <c r="G1515" s="2021">
        <v>2100</v>
      </c>
      <c r="H1515" s="2078">
        <v>513.81999999999994</v>
      </c>
      <c r="I1515" s="2020">
        <v>0.26718095238095241</v>
      </c>
      <c r="J1515" s="2021">
        <v>4200</v>
      </c>
      <c r="K1515" s="2078">
        <v>1122.1600000000001</v>
      </c>
      <c r="L1515" s="2020">
        <v>7.3018442462589081E-2</v>
      </c>
      <c r="M1515" s="2021">
        <v>13800.76</v>
      </c>
      <c r="N1515" s="2078">
        <v>1007.7100000000009</v>
      </c>
    </row>
    <row r="1516" spans="1:14">
      <c r="A1516" s="2248" t="s">
        <v>2315</v>
      </c>
      <c r="B1516" s="2073" t="s">
        <v>5191</v>
      </c>
      <c r="C1516" s="2074">
        <v>0.13414741152383741</v>
      </c>
      <c r="D1516" s="2075">
        <v>68.38</v>
      </c>
      <c r="E1516" s="2076">
        <v>9.173</v>
      </c>
      <c r="F1516" s="2074">
        <v>-1.1709601873536471E-2</v>
      </c>
      <c r="G1516" s="2075">
        <v>4.2699999999999996</v>
      </c>
      <c r="H1516" s="2076">
        <v>-5.0000000000000711E-2</v>
      </c>
      <c r="I1516" s="2074" t="s">
        <v>3269</v>
      </c>
      <c r="J1516" s="2075" t="s">
        <v>3269</v>
      </c>
      <c r="K1516" s="2076" t="s">
        <v>3269</v>
      </c>
      <c r="L1516" s="2074" t="s">
        <v>3269</v>
      </c>
      <c r="M1516" s="2075" t="s">
        <v>3269</v>
      </c>
      <c r="N1516" s="2076" t="s">
        <v>3269</v>
      </c>
    </row>
    <row r="1517" spans="1:14">
      <c r="A1517" s="2249" t="s">
        <v>2315</v>
      </c>
      <c r="B1517" s="2077" t="s">
        <v>3480</v>
      </c>
      <c r="C1517" s="2020">
        <v>0.13414741152383741</v>
      </c>
      <c r="D1517" s="2021">
        <v>68.38</v>
      </c>
      <c r="E1517" s="2078">
        <v>9.173</v>
      </c>
      <c r="F1517" s="2020">
        <v>-1.1709601873536471E-2</v>
      </c>
      <c r="G1517" s="2021">
        <v>4.2699999999999996</v>
      </c>
      <c r="H1517" s="2078">
        <v>-5.0000000000000711E-2</v>
      </c>
      <c r="I1517" s="2020" t="s">
        <v>3269</v>
      </c>
      <c r="J1517" s="2021" t="s">
        <v>3269</v>
      </c>
      <c r="K1517" s="2078" t="s">
        <v>3269</v>
      </c>
      <c r="L1517" s="2020" t="s">
        <v>3269</v>
      </c>
      <c r="M1517" s="2021" t="s">
        <v>3269</v>
      </c>
      <c r="N1517" s="2078" t="s">
        <v>3269</v>
      </c>
    </row>
    <row r="1518" spans="1:14">
      <c r="A1518" s="2248" t="s">
        <v>2867</v>
      </c>
      <c r="B1518" s="2073" t="s">
        <v>5191</v>
      </c>
      <c r="C1518" s="2074" t="s">
        <v>3269</v>
      </c>
      <c r="D1518" s="2075" t="s">
        <v>3269</v>
      </c>
      <c r="E1518" s="2076" t="s">
        <v>3269</v>
      </c>
      <c r="F1518" s="2074">
        <v>0.25138155755567387</v>
      </c>
      <c r="G1518" s="2075">
        <v>28909.4</v>
      </c>
      <c r="H1518" s="2076">
        <v>7267.29</v>
      </c>
      <c r="I1518" s="2074">
        <v>0.2738590872601625</v>
      </c>
      <c r="J1518" s="2075">
        <v>41469.209999999992</v>
      </c>
      <c r="K1518" s="2076">
        <v>11356.72</v>
      </c>
      <c r="L1518" s="2074">
        <v>0.65279084078248473</v>
      </c>
      <c r="M1518" s="2075">
        <v>2470.08</v>
      </c>
      <c r="N1518" s="2076">
        <v>1612.4456</v>
      </c>
    </row>
    <row r="1519" spans="1:14">
      <c r="A1519" s="2249" t="s">
        <v>2867</v>
      </c>
      <c r="B1519" s="2077" t="s">
        <v>3481</v>
      </c>
      <c r="C1519" s="2020" t="s">
        <v>3269</v>
      </c>
      <c r="D1519" s="2021" t="s">
        <v>3269</v>
      </c>
      <c r="E1519" s="2078" t="s">
        <v>3269</v>
      </c>
      <c r="F1519" s="2020">
        <v>1</v>
      </c>
      <c r="G1519" s="2021">
        <v>-6.0000000000172797E-2</v>
      </c>
      <c r="H1519" s="2078">
        <v>-6.0000000000172797E-2</v>
      </c>
      <c r="I1519" s="2020">
        <v>0.99999999999973566</v>
      </c>
      <c r="J1519" s="2021">
        <v>-1.2899999999995091</v>
      </c>
      <c r="K1519" s="2078">
        <v>-1.289999999999168</v>
      </c>
      <c r="L1519" s="2020">
        <v>-0.64191706666666659</v>
      </c>
      <c r="M1519" s="2021">
        <v>-1500</v>
      </c>
      <c r="N1519" s="2078">
        <v>962.87559999999985</v>
      </c>
    </row>
    <row r="1520" spans="1:14">
      <c r="A1520" s="2249" t="s">
        <v>2867</v>
      </c>
      <c r="B1520" s="2077" t="s">
        <v>3502</v>
      </c>
      <c r="C1520" s="2020" t="s">
        <v>3269</v>
      </c>
      <c r="D1520" s="2021" t="s">
        <v>3269</v>
      </c>
      <c r="E1520" s="2078" t="s">
        <v>3269</v>
      </c>
      <c r="F1520" s="2020">
        <v>0.25138311127222718</v>
      </c>
      <c r="G1520" s="2021">
        <v>28909.46</v>
      </c>
      <c r="H1520" s="2078">
        <v>7267.35</v>
      </c>
      <c r="I1520" s="2020">
        <v>0.27388167492554949</v>
      </c>
      <c r="J1520" s="2021">
        <v>41470.499999999993</v>
      </c>
      <c r="K1520" s="2078">
        <v>11358.01</v>
      </c>
      <c r="L1520" s="2020">
        <v>0.16361635030024579</v>
      </c>
      <c r="M1520" s="2021">
        <v>3970.08</v>
      </c>
      <c r="N1520" s="2078">
        <v>649.57000000000005</v>
      </c>
    </row>
    <row r="1521" spans="1:14">
      <c r="A1521" s="2248" t="s">
        <v>1643</v>
      </c>
      <c r="B1521" s="2073" t="s">
        <v>5191</v>
      </c>
      <c r="C1521" s="2074">
        <v>0.28953727736507662</v>
      </c>
      <c r="D1521" s="2075">
        <v>3240.17</v>
      </c>
      <c r="E1521" s="2076">
        <v>938.15000000000009</v>
      </c>
      <c r="F1521" s="2074" t="s">
        <v>3269</v>
      </c>
      <c r="G1521" s="2075" t="s">
        <v>3269</v>
      </c>
      <c r="H1521" s="2076" t="s">
        <v>3269</v>
      </c>
      <c r="I1521" s="2074" t="s">
        <v>3269</v>
      </c>
      <c r="J1521" s="2075" t="s">
        <v>3269</v>
      </c>
      <c r="K1521" s="2076" t="s">
        <v>3269</v>
      </c>
      <c r="L1521" s="2074" t="s">
        <v>3269</v>
      </c>
      <c r="M1521" s="2075" t="s">
        <v>3269</v>
      </c>
      <c r="N1521" s="2076" t="s">
        <v>3269</v>
      </c>
    </row>
    <row r="1522" spans="1:14">
      <c r="A1522" s="2249" t="s">
        <v>1643</v>
      </c>
      <c r="B1522" s="2077" t="s">
        <v>3211</v>
      </c>
      <c r="C1522" s="2020">
        <v>0.28953727736507662</v>
      </c>
      <c r="D1522" s="2021">
        <v>3240.17</v>
      </c>
      <c r="E1522" s="2078">
        <v>938.15000000000009</v>
      </c>
      <c r="F1522" s="2020" t="s">
        <v>3269</v>
      </c>
      <c r="G1522" s="2021" t="s">
        <v>3269</v>
      </c>
      <c r="H1522" s="2078" t="s">
        <v>3269</v>
      </c>
      <c r="I1522" s="2020" t="s">
        <v>3269</v>
      </c>
      <c r="J1522" s="2021" t="s">
        <v>3269</v>
      </c>
      <c r="K1522" s="2078" t="s">
        <v>3269</v>
      </c>
      <c r="L1522" s="2020" t="s">
        <v>3269</v>
      </c>
      <c r="M1522" s="2021" t="s">
        <v>3269</v>
      </c>
      <c r="N1522" s="2078" t="s">
        <v>3269</v>
      </c>
    </row>
    <row r="1523" spans="1:14">
      <c r="A1523" s="2248" t="s">
        <v>1897</v>
      </c>
      <c r="B1523" s="2073" t="s">
        <v>5191</v>
      </c>
      <c r="C1523" s="2074" t="s">
        <v>3269</v>
      </c>
      <c r="D1523" s="2075" t="s">
        <v>3269</v>
      </c>
      <c r="E1523" s="2076" t="s">
        <v>3269</v>
      </c>
      <c r="F1523" s="2074">
        <v>0.32385693577760261</v>
      </c>
      <c r="G1523" s="2075">
        <v>475538.46</v>
      </c>
      <c r="H1523" s="2076">
        <v>154006.42850000001</v>
      </c>
      <c r="I1523" s="2074">
        <v>-0.32008971019539101</v>
      </c>
      <c r="J1523" s="2075">
        <v>5973.68</v>
      </c>
      <c r="K1523" s="2076">
        <v>-1912.1135000000029</v>
      </c>
      <c r="L1523" s="2074" t="s">
        <v>3269</v>
      </c>
      <c r="M1523" s="2075">
        <v>0</v>
      </c>
      <c r="N1523" s="2076">
        <v>-74.942599999999999</v>
      </c>
    </row>
    <row r="1524" spans="1:14">
      <c r="A1524" s="2249" t="s">
        <v>1897</v>
      </c>
      <c r="B1524" s="2077" t="s">
        <v>3480</v>
      </c>
      <c r="C1524" s="2020" t="s">
        <v>3269</v>
      </c>
      <c r="D1524" s="2021" t="s">
        <v>3269</v>
      </c>
      <c r="E1524" s="2078" t="s">
        <v>3269</v>
      </c>
      <c r="F1524" s="2020">
        <v>0.34106302311377118</v>
      </c>
      <c r="G1524" s="2021">
        <v>139099.76</v>
      </c>
      <c r="H1524" s="2078">
        <v>47441.784660000019</v>
      </c>
      <c r="I1524" s="2020">
        <v>0.20888534491303989</v>
      </c>
      <c r="J1524" s="2021">
        <v>42773.68</v>
      </c>
      <c r="K1524" s="2078">
        <v>8934.7948999999971</v>
      </c>
      <c r="L1524" s="2020" t="s">
        <v>3269</v>
      </c>
      <c r="M1524" s="2021">
        <v>0</v>
      </c>
      <c r="N1524" s="2078">
        <v>-74.942599999999999</v>
      </c>
    </row>
    <row r="1525" spans="1:14">
      <c r="A1525" s="2249" t="s">
        <v>1897</v>
      </c>
      <c r="B1525" s="2077" t="s">
        <v>3481</v>
      </c>
      <c r="C1525" s="2020" t="s">
        <v>3269</v>
      </c>
      <c r="D1525" s="2021" t="s">
        <v>3269</v>
      </c>
      <c r="E1525" s="2078" t="s">
        <v>3269</v>
      </c>
      <c r="F1525" s="2020">
        <v>-1.6864926091417161E-2</v>
      </c>
      <c r="G1525" s="2021">
        <v>41600.04</v>
      </c>
      <c r="H1525" s="2078">
        <v>-701.58159999999771</v>
      </c>
      <c r="I1525" s="2020">
        <v>0.29475294565217391</v>
      </c>
      <c r="J1525" s="2021">
        <v>-36800</v>
      </c>
      <c r="K1525" s="2078">
        <v>-10846.9084</v>
      </c>
      <c r="L1525" s="2020" t="s">
        <v>3269</v>
      </c>
      <c r="M1525" s="2021" t="s">
        <v>3269</v>
      </c>
      <c r="N1525" s="2078" t="s">
        <v>3269</v>
      </c>
    </row>
    <row r="1526" spans="1:14">
      <c r="A1526" s="2249" t="s">
        <v>1897</v>
      </c>
      <c r="B1526" s="2077" t="s">
        <v>3499</v>
      </c>
      <c r="C1526" s="2020" t="s">
        <v>3269</v>
      </c>
      <c r="D1526" s="2021" t="s">
        <v>3269</v>
      </c>
      <c r="E1526" s="2078" t="s">
        <v>3269</v>
      </c>
      <c r="F1526" s="2020">
        <v>1</v>
      </c>
      <c r="G1526" s="2021">
        <v>76100</v>
      </c>
      <c r="H1526" s="2078">
        <v>76100</v>
      </c>
      <c r="I1526" s="2020" t="s">
        <v>3269</v>
      </c>
      <c r="J1526" s="2021" t="s">
        <v>3269</v>
      </c>
      <c r="K1526" s="2078" t="s">
        <v>3269</v>
      </c>
      <c r="L1526" s="2020" t="s">
        <v>3269</v>
      </c>
      <c r="M1526" s="2021" t="s">
        <v>3269</v>
      </c>
      <c r="N1526" s="2078" t="s">
        <v>3269</v>
      </c>
    </row>
    <row r="1527" spans="1:14">
      <c r="A1527" s="2249" t="s">
        <v>1897</v>
      </c>
      <c r="B1527" s="2077" t="s">
        <v>3195</v>
      </c>
      <c r="C1527" s="2020" t="s">
        <v>3269</v>
      </c>
      <c r="D1527" s="2021" t="s">
        <v>3269</v>
      </c>
      <c r="E1527" s="2078" t="s">
        <v>3269</v>
      </c>
      <c r="F1527" s="2020">
        <v>0.1856023419967234</v>
      </c>
      <c r="G1527" s="2021">
        <v>60734.5</v>
      </c>
      <c r="H1527" s="2078">
        <v>11272.46544</v>
      </c>
      <c r="I1527" s="2020" t="s">
        <v>3269</v>
      </c>
      <c r="J1527" s="2021" t="s">
        <v>3269</v>
      </c>
      <c r="K1527" s="2078" t="s">
        <v>3269</v>
      </c>
      <c r="L1527" s="2020" t="s">
        <v>3269</v>
      </c>
      <c r="M1527" s="2021" t="s">
        <v>3269</v>
      </c>
      <c r="N1527" s="2078" t="s">
        <v>3269</v>
      </c>
    </row>
    <row r="1528" spans="1:14">
      <c r="A1528" s="2249" t="s">
        <v>1897</v>
      </c>
      <c r="B1528" s="2077" t="s">
        <v>3207</v>
      </c>
      <c r="C1528" s="2020" t="s">
        <v>3269</v>
      </c>
      <c r="D1528" s="2021" t="s">
        <v>3269</v>
      </c>
      <c r="E1528" s="2078" t="s">
        <v>3269</v>
      </c>
      <c r="F1528" s="2020">
        <v>0.12590655840960141</v>
      </c>
      <c r="G1528" s="2021">
        <v>158004.16</v>
      </c>
      <c r="H1528" s="2078">
        <v>19893.760000000009</v>
      </c>
      <c r="I1528" s="2020" t="s">
        <v>3269</v>
      </c>
      <c r="J1528" s="2021" t="s">
        <v>3269</v>
      </c>
      <c r="K1528" s="2078" t="s">
        <v>3269</v>
      </c>
      <c r="L1528" s="2020" t="s">
        <v>3269</v>
      </c>
      <c r="M1528" s="2021" t="s">
        <v>3269</v>
      </c>
      <c r="N1528" s="2078" t="s">
        <v>3269</v>
      </c>
    </row>
    <row r="1529" spans="1:14">
      <c r="A1529" s="2248" t="s">
        <v>1829</v>
      </c>
      <c r="B1529" s="2073" t="s">
        <v>5191</v>
      </c>
      <c r="C1529" s="2074" t="s">
        <v>3269</v>
      </c>
      <c r="D1529" s="2075" t="s">
        <v>3269</v>
      </c>
      <c r="E1529" s="2076" t="s">
        <v>3269</v>
      </c>
      <c r="F1529" s="2074" t="s">
        <v>3269</v>
      </c>
      <c r="G1529" s="2075" t="s">
        <v>3269</v>
      </c>
      <c r="H1529" s="2076" t="s">
        <v>3269</v>
      </c>
      <c r="I1529" s="2074">
        <v>0.20364670397302939</v>
      </c>
      <c r="J1529" s="2075">
        <v>7124.79</v>
      </c>
      <c r="K1529" s="2076">
        <v>1450.94</v>
      </c>
      <c r="L1529" s="2074">
        <v>0.38439429593961238</v>
      </c>
      <c r="M1529" s="2075">
        <v>5605.13</v>
      </c>
      <c r="N1529" s="2076">
        <v>2154.58</v>
      </c>
    </row>
    <row r="1530" spans="1:14">
      <c r="A1530" s="2249" t="s">
        <v>1829</v>
      </c>
      <c r="B1530" s="2077" t="s">
        <v>3480</v>
      </c>
      <c r="C1530" s="2020" t="s">
        <v>3269</v>
      </c>
      <c r="D1530" s="2021" t="s">
        <v>3269</v>
      </c>
      <c r="E1530" s="2078" t="s">
        <v>3269</v>
      </c>
      <c r="F1530" s="2020" t="s">
        <v>3269</v>
      </c>
      <c r="G1530" s="2021" t="s">
        <v>3269</v>
      </c>
      <c r="H1530" s="2078" t="s">
        <v>3269</v>
      </c>
      <c r="I1530" s="2020">
        <v>0.177435692303722</v>
      </c>
      <c r="J1530" s="2021">
        <v>4649.91</v>
      </c>
      <c r="K1530" s="2078">
        <v>825.06</v>
      </c>
      <c r="L1530" s="2020" t="s">
        <v>3269</v>
      </c>
      <c r="M1530" s="2021" t="s">
        <v>3269</v>
      </c>
      <c r="N1530" s="2078" t="s">
        <v>3269</v>
      </c>
    </row>
    <row r="1531" spans="1:14">
      <c r="A1531" s="2249" t="s">
        <v>1829</v>
      </c>
      <c r="B1531" s="2077" t="s">
        <v>3502</v>
      </c>
      <c r="C1531" s="2020" t="s">
        <v>3269</v>
      </c>
      <c r="D1531" s="2021" t="s">
        <v>3269</v>
      </c>
      <c r="E1531" s="2078" t="s">
        <v>3269</v>
      </c>
      <c r="F1531" s="2020" t="s">
        <v>3269</v>
      </c>
      <c r="G1531" s="2021" t="s">
        <v>3269</v>
      </c>
      <c r="H1531" s="2078" t="s">
        <v>3269</v>
      </c>
      <c r="I1531" s="2020">
        <v>0.25289306956296881</v>
      </c>
      <c r="J1531" s="2021">
        <v>2474.88</v>
      </c>
      <c r="K1531" s="2078">
        <v>625.88000000000011</v>
      </c>
      <c r="L1531" s="2020" t="s">
        <v>3269</v>
      </c>
      <c r="M1531" s="2021" t="s">
        <v>3269</v>
      </c>
      <c r="N1531" s="2078" t="s">
        <v>3269</v>
      </c>
    </row>
    <row r="1532" spans="1:14">
      <c r="A1532" s="2249" t="s">
        <v>1829</v>
      </c>
      <c r="B1532" s="2077" t="s">
        <v>3194</v>
      </c>
      <c r="C1532" s="2020" t="s">
        <v>3269</v>
      </c>
      <c r="D1532" s="2021" t="s">
        <v>3269</v>
      </c>
      <c r="E1532" s="2078" t="s">
        <v>3269</v>
      </c>
      <c r="F1532" s="2020" t="s">
        <v>3269</v>
      </c>
      <c r="G1532" s="2021" t="s">
        <v>3269</v>
      </c>
      <c r="H1532" s="2078" t="s">
        <v>3269</v>
      </c>
      <c r="I1532" s="2020" t="s">
        <v>3269</v>
      </c>
      <c r="J1532" s="2021" t="s">
        <v>3269</v>
      </c>
      <c r="K1532" s="2078" t="s">
        <v>3269</v>
      </c>
      <c r="L1532" s="2020">
        <v>0.40033179079717113</v>
      </c>
      <c r="M1532" s="2021">
        <v>1145.3</v>
      </c>
      <c r="N1532" s="2078">
        <v>458.5</v>
      </c>
    </row>
    <row r="1533" spans="1:14">
      <c r="A1533" s="2249" t="s">
        <v>1829</v>
      </c>
      <c r="B1533" s="2077" t="s">
        <v>3195</v>
      </c>
      <c r="C1533" s="2020" t="s">
        <v>3269</v>
      </c>
      <c r="D1533" s="2021" t="s">
        <v>3269</v>
      </c>
      <c r="E1533" s="2078" t="s">
        <v>3269</v>
      </c>
      <c r="F1533" s="2020" t="s">
        <v>3269</v>
      </c>
      <c r="G1533" s="2021" t="s">
        <v>3269</v>
      </c>
      <c r="H1533" s="2078" t="s">
        <v>3269</v>
      </c>
      <c r="I1533" s="2020" t="s">
        <v>3269</v>
      </c>
      <c r="J1533" s="2021" t="s">
        <v>3269</v>
      </c>
      <c r="K1533" s="2078" t="s">
        <v>3269</v>
      </c>
      <c r="L1533" s="2020">
        <v>0.38030149131244922</v>
      </c>
      <c r="M1533" s="2021">
        <v>4459.83</v>
      </c>
      <c r="N1533" s="2078">
        <v>1696.08</v>
      </c>
    </row>
    <row r="1534" spans="1:14">
      <c r="A1534" s="2248" t="s">
        <v>1589</v>
      </c>
      <c r="B1534" s="2073" t="s">
        <v>5191</v>
      </c>
      <c r="C1534" s="2074">
        <v>0.2951011505575038</v>
      </c>
      <c r="D1534" s="2075">
        <v>5400.86</v>
      </c>
      <c r="E1534" s="2076">
        <v>1593.8</v>
      </c>
      <c r="F1534" s="2074">
        <v>0.32275010785009528</v>
      </c>
      <c r="G1534" s="2075">
        <v>5748.72</v>
      </c>
      <c r="H1534" s="2076">
        <v>1855.4</v>
      </c>
      <c r="I1534" s="2074">
        <v>0.30274340348560108</v>
      </c>
      <c r="J1534" s="2075">
        <v>2786.32</v>
      </c>
      <c r="K1534" s="2076">
        <v>843.54</v>
      </c>
      <c r="L1534" s="2074">
        <v>0.27891679685935178</v>
      </c>
      <c r="M1534" s="2075">
        <v>3744.45</v>
      </c>
      <c r="N1534" s="2076">
        <v>1044.3900000000001</v>
      </c>
    </row>
    <row r="1535" spans="1:14">
      <c r="A1535" s="2249" t="s">
        <v>1589</v>
      </c>
      <c r="B1535" s="2077" t="s">
        <v>3480</v>
      </c>
      <c r="C1535" s="2020">
        <v>0.31191862992262898</v>
      </c>
      <c r="D1535" s="2021">
        <v>115.03</v>
      </c>
      <c r="E1535" s="2078">
        <v>35.88000000000001</v>
      </c>
      <c r="F1535" s="2020" t="s">
        <v>3269</v>
      </c>
      <c r="G1535" s="2021" t="s">
        <v>3269</v>
      </c>
      <c r="H1535" s="2078" t="s">
        <v>3269</v>
      </c>
      <c r="I1535" s="2020" t="s">
        <v>3269</v>
      </c>
      <c r="J1535" s="2021" t="s">
        <v>3269</v>
      </c>
      <c r="K1535" s="2078" t="s">
        <v>3269</v>
      </c>
      <c r="L1535" s="2020" t="s">
        <v>3269</v>
      </c>
      <c r="M1535" s="2021" t="s">
        <v>3269</v>
      </c>
      <c r="N1535" s="2078" t="s">
        <v>3269</v>
      </c>
    </row>
    <row r="1536" spans="1:14">
      <c r="A1536" s="2249" t="s">
        <v>1589</v>
      </c>
      <c r="B1536" s="2077" t="s">
        <v>3193</v>
      </c>
      <c r="C1536" s="2020">
        <v>0.43384298735665983</v>
      </c>
      <c r="D1536" s="2021">
        <v>136.04</v>
      </c>
      <c r="E1536" s="2078">
        <v>59.02</v>
      </c>
      <c r="F1536" s="2020">
        <v>0.41796424805669302</v>
      </c>
      <c r="G1536" s="2021">
        <v>407.81</v>
      </c>
      <c r="H1536" s="2078">
        <v>170.45</v>
      </c>
      <c r="I1536" s="2020">
        <v>0.37990765520689362</v>
      </c>
      <c r="J1536" s="2021">
        <v>340.03</v>
      </c>
      <c r="K1536" s="2078">
        <v>129.18</v>
      </c>
      <c r="L1536" s="2020">
        <v>0.38831352241967759</v>
      </c>
      <c r="M1536" s="2021">
        <v>339.88</v>
      </c>
      <c r="N1536" s="2078">
        <v>131.97999999999999</v>
      </c>
    </row>
    <row r="1537" spans="1:14">
      <c r="A1537" s="2249" t="s">
        <v>1589</v>
      </c>
      <c r="B1537" s="2077" t="s">
        <v>3194</v>
      </c>
      <c r="C1537" s="2020">
        <v>0.33642004358560379</v>
      </c>
      <c r="D1537" s="2021">
        <v>1381.19</v>
      </c>
      <c r="E1537" s="2078">
        <v>464.66000000000008</v>
      </c>
      <c r="F1537" s="2020">
        <v>1</v>
      </c>
      <c r="G1537" s="2021">
        <v>-7.6899999999999977</v>
      </c>
      <c r="H1537" s="2078">
        <v>-7.6899999999999977</v>
      </c>
      <c r="I1537" s="2020">
        <v>0.30118641021031811</v>
      </c>
      <c r="J1537" s="2021">
        <v>222.52</v>
      </c>
      <c r="K1537" s="2078">
        <v>67.019999999999982</v>
      </c>
      <c r="L1537" s="2020">
        <v>0.3890993721584759</v>
      </c>
      <c r="M1537" s="2021">
        <v>369.52</v>
      </c>
      <c r="N1537" s="2078">
        <v>143.78</v>
      </c>
    </row>
    <row r="1538" spans="1:14">
      <c r="A1538" s="2249" t="s">
        <v>1589</v>
      </c>
      <c r="B1538" s="2077" t="s">
        <v>3195</v>
      </c>
      <c r="C1538" s="2020">
        <v>0.26857047844702159</v>
      </c>
      <c r="D1538" s="2021">
        <v>3608.55</v>
      </c>
      <c r="E1538" s="2078">
        <v>969.14999999999986</v>
      </c>
      <c r="F1538" s="2020">
        <v>0.30482271921591009</v>
      </c>
      <c r="G1538" s="2021">
        <v>4868.83</v>
      </c>
      <c r="H1538" s="2078">
        <v>1484.13</v>
      </c>
      <c r="I1538" s="2020">
        <v>0.28190777997441557</v>
      </c>
      <c r="J1538" s="2021">
        <v>2063.7600000000002</v>
      </c>
      <c r="K1538" s="2078">
        <v>581.79000000000008</v>
      </c>
      <c r="L1538" s="2020">
        <v>0.23959101023905441</v>
      </c>
      <c r="M1538" s="2021">
        <v>2795.18</v>
      </c>
      <c r="N1538" s="2078">
        <v>669.70000000000016</v>
      </c>
    </row>
    <row r="1539" spans="1:14">
      <c r="A1539" s="2249" t="s">
        <v>1589</v>
      </c>
      <c r="B1539" s="2077" t="s">
        <v>3206</v>
      </c>
      <c r="C1539" s="2020">
        <v>0.40668541080912218</v>
      </c>
      <c r="D1539" s="2021">
        <v>160.05000000000001</v>
      </c>
      <c r="E1539" s="2078">
        <v>65.090000000000018</v>
      </c>
      <c r="F1539" s="2020">
        <v>0.43460408112220439</v>
      </c>
      <c r="G1539" s="2021">
        <v>479.77</v>
      </c>
      <c r="H1539" s="2078">
        <v>208.51</v>
      </c>
      <c r="I1539" s="2020">
        <v>0.40966189613149179</v>
      </c>
      <c r="J1539" s="2021">
        <v>160.01</v>
      </c>
      <c r="K1539" s="2078">
        <v>65.55</v>
      </c>
      <c r="L1539" s="2020">
        <v>0.41243173385583859</v>
      </c>
      <c r="M1539" s="2021">
        <v>239.87</v>
      </c>
      <c r="N1539" s="2078">
        <v>98.93</v>
      </c>
    </row>
    <row r="1540" spans="1:14">
      <c r="A1540" s="2248" t="s">
        <v>2869</v>
      </c>
      <c r="B1540" s="2073" t="s">
        <v>5191</v>
      </c>
      <c r="C1540" s="2074" t="s">
        <v>3269</v>
      </c>
      <c r="D1540" s="2075" t="s">
        <v>3269</v>
      </c>
      <c r="E1540" s="2076" t="s">
        <v>3269</v>
      </c>
      <c r="F1540" s="2074">
        <v>0.13521212737816671</v>
      </c>
      <c r="G1540" s="2075">
        <v>98.29</v>
      </c>
      <c r="H1540" s="2076">
        <v>13.29000000000001</v>
      </c>
      <c r="I1540" s="2074" t="s">
        <v>3269</v>
      </c>
      <c r="J1540" s="2075" t="s">
        <v>3269</v>
      </c>
      <c r="K1540" s="2076" t="s">
        <v>3269</v>
      </c>
      <c r="L1540" s="2074" t="s">
        <v>3269</v>
      </c>
      <c r="M1540" s="2075" t="s">
        <v>3269</v>
      </c>
      <c r="N1540" s="2076" t="s">
        <v>3269</v>
      </c>
    </row>
    <row r="1541" spans="1:14">
      <c r="A1541" s="2249" t="s">
        <v>2869</v>
      </c>
      <c r="B1541" s="2077" t="s">
        <v>3480</v>
      </c>
      <c r="C1541" s="2020" t="s">
        <v>3269</v>
      </c>
      <c r="D1541" s="2021" t="s">
        <v>3269</v>
      </c>
      <c r="E1541" s="2078" t="s">
        <v>3269</v>
      </c>
      <c r="F1541" s="2020">
        <v>0.13521212737816671</v>
      </c>
      <c r="G1541" s="2021">
        <v>98.29</v>
      </c>
      <c r="H1541" s="2078">
        <v>13.29000000000001</v>
      </c>
      <c r="I1541" s="2020" t="s">
        <v>3269</v>
      </c>
      <c r="J1541" s="2021" t="s">
        <v>3269</v>
      </c>
      <c r="K1541" s="2078" t="s">
        <v>3269</v>
      </c>
      <c r="L1541" s="2020" t="s">
        <v>3269</v>
      </c>
      <c r="M1541" s="2021" t="s">
        <v>3269</v>
      </c>
      <c r="N1541" s="2078" t="s">
        <v>3269</v>
      </c>
    </row>
    <row r="1542" spans="1:14">
      <c r="A1542" s="2248" t="s">
        <v>3522</v>
      </c>
      <c r="B1542" s="2073" t="s">
        <v>5191</v>
      </c>
      <c r="C1542" s="2074">
        <v>0.30140514059878831</v>
      </c>
      <c r="D1542" s="2075">
        <v>389479.53</v>
      </c>
      <c r="E1542" s="2076">
        <v>117391.13250000001</v>
      </c>
      <c r="F1542" s="2074">
        <v>0.31423518173017301</v>
      </c>
      <c r="G1542" s="2075">
        <v>438943.62000000011</v>
      </c>
      <c r="H1542" s="2076">
        <v>137931.5282</v>
      </c>
      <c r="I1542" s="2074">
        <v>0.29928953440314349</v>
      </c>
      <c r="J1542" s="2075">
        <v>526498.4</v>
      </c>
      <c r="K1542" s="2076">
        <v>157575.46100000001</v>
      </c>
      <c r="L1542" s="2074">
        <v>0.30332778509195479</v>
      </c>
      <c r="M1542" s="2075">
        <v>510978.73</v>
      </c>
      <c r="N1542" s="2076">
        <v>154994.04639999999</v>
      </c>
    </row>
    <row r="1543" spans="1:14">
      <c r="A1543" s="2249" t="s">
        <v>3522</v>
      </c>
      <c r="B1543" s="2077" t="s">
        <v>3480</v>
      </c>
      <c r="C1543" s="2020">
        <v>0.2309977542508822</v>
      </c>
      <c r="D1543" s="2021">
        <v>3117</v>
      </c>
      <c r="E1543" s="2078">
        <v>720.01999999999987</v>
      </c>
      <c r="F1543" s="2020">
        <v>0.22964543361473519</v>
      </c>
      <c r="G1543" s="2021">
        <v>3257.5</v>
      </c>
      <c r="H1543" s="2078">
        <v>748.06999999999982</v>
      </c>
      <c r="I1543" s="2020">
        <v>0.22030932030932029</v>
      </c>
      <c r="J1543" s="2021">
        <v>2457</v>
      </c>
      <c r="K1543" s="2078">
        <v>541.29999999999995</v>
      </c>
      <c r="L1543" s="2020">
        <v>0.20528223410576349</v>
      </c>
      <c r="M1543" s="2021">
        <v>3366</v>
      </c>
      <c r="N1543" s="2078">
        <v>690.98</v>
      </c>
    </row>
    <row r="1544" spans="1:14">
      <c r="A1544" s="2249" t="s">
        <v>3522</v>
      </c>
      <c r="B1544" s="2077" t="s">
        <v>3197</v>
      </c>
      <c r="C1544" s="2020">
        <v>0.62094215279472775</v>
      </c>
      <c r="D1544" s="2021">
        <v>81.94</v>
      </c>
      <c r="E1544" s="2078">
        <v>50.88</v>
      </c>
      <c r="F1544" s="2020">
        <v>0.6173170731707317</v>
      </c>
      <c r="G1544" s="2021">
        <v>82</v>
      </c>
      <c r="H1544" s="2078">
        <v>50.62</v>
      </c>
      <c r="I1544" s="2020">
        <v>0.60292682926829266</v>
      </c>
      <c r="J1544" s="2021">
        <v>82</v>
      </c>
      <c r="K1544" s="2078">
        <v>49.44</v>
      </c>
      <c r="L1544" s="2020">
        <v>0.61276422764227645</v>
      </c>
      <c r="M1544" s="2021">
        <v>246</v>
      </c>
      <c r="N1544" s="2078">
        <v>150.74</v>
      </c>
    </row>
    <row r="1545" spans="1:14">
      <c r="A1545" s="2249" t="s">
        <v>3522</v>
      </c>
      <c r="B1545" s="2077" t="s">
        <v>3201</v>
      </c>
      <c r="C1545" s="2020" t="s">
        <v>3269</v>
      </c>
      <c r="D1545" s="2021" t="s">
        <v>3269</v>
      </c>
      <c r="E1545" s="2078" t="s">
        <v>3269</v>
      </c>
      <c r="F1545" s="2020">
        <v>0.70994878361075553</v>
      </c>
      <c r="G1545" s="2021">
        <v>1171.5</v>
      </c>
      <c r="H1545" s="2078">
        <v>831.70500000000004</v>
      </c>
      <c r="I1545" s="2020" t="s">
        <v>3269</v>
      </c>
      <c r="J1545" s="2021" t="s">
        <v>3269</v>
      </c>
      <c r="K1545" s="2078" t="s">
        <v>3269</v>
      </c>
      <c r="L1545" s="2020" t="s">
        <v>3269</v>
      </c>
      <c r="M1545" s="2021" t="s">
        <v>3269</v>
      </c>
      <c r="N1545" s="2078" t="s">
        <v>3269</v>
      </c>
    </row>
    <row r="1546" spans="1:14">
      <c r="A1546" s="2249" t="s">
        <v>3522</v>
      </c>
      <c r="B1546" s="2077" t="s">
        <v>3502</v>
      </c>
      <c r="C1546" s="2020" t="s">
        <v>3269</v>
      </c>
      <c r="D1546" s="2021" t="s">
        <v>3269</v>
      </c>
      <c r="E1546" s="2078" t="s">
        <v>3269</v>
      </c>
      <c r="F1546" s="2020" t="s">
        <v>3269</v>
      </c>
      <c r="G1546" s="2021" t="s">
        <v>3269</v>
      </c>
      <c r="H1546" s="2078" t="s">
        <v>3269</v>
      </c>
      <c r="I1546" s="2020">
        <v>0.29515701147495182</v>
      </c>
      <c r="J1546" s="2021">
        <v>7979.99</v>
      </c>
      <c r="K1546" s="2078">
        <v>2355.35</v>
      </c>
      <c r="L1546" s="2020" t="s">
        <v>3269</v>
      </c>
      <c r="M1546" s="2021" t="s">
        <v>3269</v>
      </c>
      <c r="N1546" s="2078" t="s">
        <v>3269</v>
      </c>
    </row>
    <row r="1547" spans="1:14">
      <c r="A1547" s="2249" t="s">
        <v>3522</v>
      </c>
      <c r="B1547" s="2077" t="s">
        <v>3193</v>
      </c>
      <c r="C1547" s="2020">
        <v>0.3876560290650507</v>
      </c>
      <c r="D1547" s="2021">
        <v>39420.54</v>
      </c>
      <c r="E1547" s="2078">
        <v>15281.60999999999</v>
      </c>
      <c r="F1547" s="2020">
        <v>0.37104363675089341</v>
      </c>
      <c r="G1547" s="2021">
        <v>58969.56</v>
      </c>
      <c r="H1547" s="2078">
        <v>21880.28000000001</v>
      </c>
      <c r="I1547" s="2020">
        <v>0.33665633135785022</v>
      </c>
      <c r="J1547" s="2021">
        <v>64971.44999999999</v>
      </c>
      <c r="K1547" s="2078">
        <v>21873.05</v>
      </c>
      <c r="L1547" s="2020">
        <v>0.3579346915433238</v>
      </c>
      <c r="M1547" s="2021">
        <v>44939.05</v>
      </c>
      <c r="N1547" s="2078">
        <v>16085.245000000001</v>
      </c>
    </row>
    <row r="1548" spans="1:14">
      <c r="A1548" s="2249" t="s">
        <v>3522</v>
      </c>
      <c r="B1548" s="2077" t="s">
        <v>3194</v>
      </c>
      <c r="C1548" s="2020">
        <v>0.41487256850754839</v>
      </c>
      <c r="D1548" s="2021">
        <v>74877.880000000019</v>
      </c>
      <c r="E1548" s="2078">
        <v>31064.778399999988</v>
      </c>
      <c r="F1548" s="2020">
        <v>0.39478988814025762</v>
      </c>
      <c r="G1548" s="2021">
        <v>73264.070000000007</v>
      </c>
      <c r="H1548" s="2078">
        <v>28923.914000000001</v>
      </c>
      <c r="I1548" s="2020">
        <v>0.38069283316047942</v>
      </c>
      <c r="J1548" s="2021">
        <v>124633.18</v>
      </c>
      <c r="K1548" s="2078">
        <v>47446.95840000001</v>
      </c>
      <c r="L1548" s="2020">
        <v>0.40165497531549038</v>
      </c>
      <c r="M1548" s="2021">
        <v>112382.22</v>
      </c>
      <c r="N1548" s="2078">
        <v>45138.877800000009</v>
      </c>
    </row>
    <row r="1549" spans="1:14">
      <c r="A1549" s="2249" t="s">
        <v>3522</v>
      </c>
      <c r="B1549" s="2077" t="s">
        <v>3195</v>
      </c>
      <c r="C1549" s="2020">
        <v>0.31615860385525141</v>
      </c>
      <c r="D1549" s="2021">
        <v>120365.17</v>
      </c>
      <c r="E1549" s="2078">
        <v>38054.484099999987</v>
      </c>
      <c r="F1549" s="2020">
        <v>0.34398235619809642</v>
      </c>
      <c r="G1549" s="2021">
        <v>145175.06</v>
      </c>
      <c r="H1549" s="2078">
        <v>49937.659200000009</v>
      </c>
      <c r="I1549" s="2020">
        <v>0.3012632896029418</v>
      </c>
      <c r="J1549" s="2021">
        <v>146464.12</v>
      </c>
      <c r="K1549" s="2078">
        <v>44124.262600000016</v>
      </c>
      <c r="L1549" s="2020">
        <v>0.32738509815392569</v>
      </c>
      <c r="M1549" s="2021">
        <v>160267.66</v>
      </c>
      <c r="N1549" s="2078">
        <v>52469.243600000002</v>
      </c>
    </row>
    <row r="1550" spans="1:14">
      <c r="A1550" s="2249" t="s">
        <v>3522</v>
      </c>
      <c r="B1550" s="2077" t="s">
        <v>3209</v>
      </c>
      <c r="C1550" s="2020">
        <v>0.11434325921187739</v>
      </c>
      <c r="D1550" s="2021">
        <v>59406.999999999993</v>
      </c>
      <c r="E1550" s="2078">
        <v>6792.7899999999991</v>
      </c>
      <c r="F1550" s="2020">
        <v>9.3942884245636057E-2</v>
      </c>
      <c r="G1550" s="2021">
        <v>63925.97</v>
      </c>
      <c r="H1550" s="2078">
        <v>6005.3900000000021</v>
      </c>
      <c r="I1550" s="2020">
        <v>8.3120929011967534E-2</v>
      </c>
      <c r="J1550" s="2021">
        <v>58606.78</v>
      </c>
      <c r="K1550" s="2078">
        <v>4871.4499999999989</v>
      </c>
      <c r="L1550" s="2020">
        <v>0.1227753663090926</v>
      </c>
      <c r="M1550" s="2021">
        <v>90564.91</v>
      </c>
      <c r="N1550" s="2078">
        <v>11119.14</v>
      </c>
    </row>
    <row r="1551" spans="1:14">
      <c r="A1551" s="2249" t="s">
        <v>3522</v>
      </c>
      <c r="B1551" s="2077" t="s">
        <v>3218</v>
      </c>
      <c r="C1551" s="2020">
        <v>0.59265528608129803</v>
      </c>
      <c r="D1551" s="2021">
        <v>5500.01</v>
      </c>
      <c r="E1551" s="2078">
        <v>3259.61</v>
      </c>
      <c r="F1551" s="2020">
        <v>0.59265454545454543</v>
      </c>
      <c r="G1551" s="2021">
        <v>2750</v>
      </c>
      <c r="H1551" s="2078">
        <v>1629.8</v>
      </c>
      <c r="I1551" s="2020" t="s">
        <v>3269</v>
      </c>
      <c r="J1551" s="2021" t="s">
        <v>3269</v>
      </c>
      <c r="K1551" s="2078" t="s">
        <v>3269</v>
      </c>
      <c r="L1551" s="2020" t="s">
        <v>3269</v>
      </c>
      <c r="M1551" s="2021" t="s">
        <v>3269</v>
      </c>
      <c r="N1551" s="2078" t="s">
        <v>3269</v>
      </c>
    </row>
    <row r="1552" spans="1:14">
      <c r="A1552" s="2249" t="s">
        <v>3522</v>
      </c>
      <c r="B1552" s="2077" t="s">
        <v>3204</v>
      </c>
      <c r="C1552" s="2020">
        <v>0.25181023804466268</v>
      </c>
      <c r="D1552" s="2021">
        <v>84597.99</v>
      </c>
      <c r="E1552" s="2078">
        <v>21302.639999999999</v>
      </c>
      <c r="F1552" s="2020">
        <v>0.30808753913187281</v>
      </c>
      <c r="G1552" s="2021">
        <v>88763.96</v>
      </c>
      <c r="H1552" s="2078">
        <v>27347.07</v>
      </c>
      <c r="I1552" s="2020">
        <v>0.2993609932345116</v>
      </c>
      <c r="J1552" s="2021">
        <v>121303.88</v>
      </c>
      <c r="K1552" s="2078">
        <v>36313.650000000023</v>
      </c>
      <c r="L1552" s="2020">
        <v>0.29572588803733058</v>
      </c>
      <c r="M1552" s="2021">
        <v>99212.89</v>
      </c>
      <c r="N1552" s="2078">
        <v>29339.819999999989</v>
      </c>
    </row>
    <row r="1553" spans="1:14">
      <c r="A1553" s="2249" t="s">
        <v>3522</v>
      </c>
      <c r="B1553" s="2077" t="s">
        <v>3211</v>
      </c>
      <c r="C1553" s="2020">
        <v>0.40924242424242419</v>
      </c>
      <c r="D1553" s="2021">
        <v>2112</v>
      </c>
      <c r="E1553" s="2078">
        <v>864.32</v>
      </c>
      <c r="F1553" s="2020">
        <v>0.36428030303030312</v>
      </c>
      <c r="G1553" s="2021">
        <v>1584</v>
      </c>
      <c r="H1553" s="2078">
        <v>577.02</v>
      </c>
      <c r="I1553" s="2020" t="s">
        <v>3269</v>
      </c>
      <c r="J1553" s="2021" t="s">
        <v>3269</v>
      </c>
      <c r="K1553" s="2078" t="s">
        <v>3269</v>
      </c>
      <c r="L1553" s="2020" t="s">
        <v>3269</v>
      </c>
      <c r="M1553" s="2021" t="s">
        <v>3269</v>
      </c>
      <c r="N1553" s="2078" t="s">
        <v>3269</v>
      </c>
    </row>
    <row r="1554" spans="1:14">
      <c r="A1554" s="2248" t="s">
        <v>2085</v>
      </c>
      <c r="B1554" s="2073" t="s">
        <v>5191</v>
      </c>
      <c r="C1554" s="2074" t="s">
        <v>3269</v>
      </c>
      <c r="D1554" s="2075" t="s">
        <v>3269</v>
      </c>
      <c r="E1554" s="2076" t="s">
        <v>3269</v>
      </c>
      <c r="F1554" s="2074">
        <v>0.26554620468820572</v>
      </c>
      <c r="G1554" s="2075">
        <v>1461.54</v>
      </c>
      <c r="H1554" s="2076">
        <v>388.10640000000012</v>
      </c>
      <c r="I1554" s="2074" t="s">
        <v>3269</v>
      </c>
      <c r="J1554" s="2075" t="s">
        <v>3269</v>
      </c>
      <c r="K1554" s="2076" t="s">
        <v>3269</v>
      </c>
      <c r="L1554" s="2074" t="s">
        <v>3269</v>
      </c>
      <c r="M1554" s="2075" t="s">
        <v>3269</v>
      </c>
      <c r="N1554" s="2076" t="s">
        <v>3269</v>
      </c>
    </row>
    <row r="1555" spans="1:14">
      <c r="A1555" s="2249" t="s">
        <v>2085</v>
      </c>
      <c r="B1555" s="2077" t="s">
        <v>3195</v>
      </c>
      <c r="C1555" s="2020" t="s">
        <v>3269</v>
      </c>
      <c r="D1555" s="2021" t="s">
        <v>3269</v>
      </c>
      <c r="E1555" s="2078" t="s">
        <v>3269</v>
      </c>
      <c r="F1555" s="2020">
        <v>0.26554620468820572</v>
      </c>
      <c r="G1555" s="2021">
        <v>1461.54</v>
      </c>
      <c r="H1555" s="2078">
        <v>388.10640000000012</v>
      </c>
      <c r="I1555" s="2020" t="s">
        <v>3269</v>
      </c>
      <c r="J1555" s="2021" t="s">
        <v>3269</v>
      </c>
      <c r="K1555" s="2078" t="s">
        <v>3269</v>
      </c>
      <c r="L1555" s="2020" t="s">
        <v>3269</v>
      </c>
      <c r="M1555" s="2021" t="s">
        <v>3269</v>
      </c>
      <c r="N1555" s="2078" t="s">
        <v>3269</v>
      </c>
    </row>
    <row r="1556" spans="1:14">
      <c r="A1556" s="2248" t="s">
        <v>1415</v>
      </c>
      <c r="B1556" s="2073" t="s">
        <v>5191</v>
      </c>
      <c r="C1556" s="2074">
        <v>0.23339431764345661</v>
      </c>
      <c r="D1556" s="2075">
        <v>13129.06</v>
      </c>
      <c r="E1556" s="2076">
        <v>3064.2479999999991</v>
      </c>
      <c r="F1556" s="2074">
        <v>0.33919792758108142</v>
      </c>
      <c r="G1556" s="2075">
        <v>13132.48</v>
      </c>
      <c r="H1556" s="2076">
        <v>4454.51</v>
      </c>
      <c r="I1556" s="2074">
        <v>0.2171151936835013</v>
      </c>
      <c r="J1556" s="2075">
        <v>59817.95</v>
      </c>
      <c r="K1556" s="2076">
        <v>12987.3858</v>
      </c>
      <c r="L1556" s="2074">
        <v>0.37243168580005043</v>
      </c>
      <c r="M1556" s="2075">
        <v>10910.25</v>
      </c>
      <c r="N1556" s="2076">
        <v>4063.322799999999</v>
      </c>
    </row>
    <row r="1557" spans="1:14">
      <c r="A1557" s="2249" t="s">
        <v>1415</v>
      </c>
      <c r="B1557" s="2077" t="s">
        <v>3480</v>
      </c>
      <c r="C1557" s="2020">
        <v>0.21363108289426311</v>
      </c>
      <c r="D1557" s="2021">
        <v>4889.12</v>
      </c>
      <c r="E1557" s="2078">
        <v>1044.4680000000001</v>
      </c>
      <c r="F1557" s="2020">
        <v>0.1273895596111074</v>
      </c>
      <c r="G1557" s="2021">
        <v>4662.4699999999993</v>
      </c>
      <c r="H1557" s="2078">
        <v>593.94999999999982</v>
      </c>
      <c r="I1557" s="2020">
        <v>0.1039282834932211</v>
      </c>
      <c r="J1557" s="2021">
        <v>1351.99</v>
      </c>
      <c r="K1557" s="2078">
        <v>140.51</v>
      </c>
      <c r="L1557" s="2020">
        <v>0.39861762728778438</v>
      </c>
      <c r="M1557" s="2021">
        <v>5771.9599999999991</v>
      </c>
      <c r="N1557" s="2078">
        <v>2300.8049999999998</v>
      </c>
    </row>
    <row r="1558" spans="1:14">
      <c r="A1558" s="2249" t="s">
        <v>1415</v>
      </c>
      <c r="B1558" s="2077" t="s">
        <v>3481</v>
      </c>
      <c r="C1558" s="2020" t="s">
        <v>3269</v>
      </c>
      <c r="D1558" s="2021" t="s">
        <v>3269</v>
      </c>
      <c r="E1558" s="2078" t="s">
        <v>3269</v>
      </c>
      <c r="F1558" s="2020" t="s">
        <v>3269</v>
      </c>
      <c r="G1558" s="2021" t="s">
        <v>3269</v>
      </c>
      <c r="H1558" s="2078" t="s">
        <v>3269</v>
      </c>
      <c r="I1558" s="2020">
        <v>-0.59651413333333347</v>
      </c>
      <c r="J1558" s="2021">
        <v>5250</v>
      </c>
      <c r="K1558" s="2078">
        <v>-3131.6992</v>
      </c>
      <c r="L1558" s="2020">
        <v>-0.64097624028890099</v>
      </c>
      <c r="M1558" s="2021">
        <v>-750.43</v>
      </c>
      <c r="N1558" s="2078">
        <v>481.00779999999997</v>
      </c>
    </row>
    <row r="1559" spans="1:14">
      <c r="A1559" s="2249" t="s">
        <v>1415</v>
      </c>
      <c r="B1559" s="2077" t="s">
        <v>3483</v>
      </c>
      <c r="C1559" s="2020">
        <v>0.1055114674520712</v>
      </c>
      <c r="D1559" s="2021">
        <v>1100.07</v>
      </c>
      <c r="E1559" s="2078">
        <v>116.06999999999989</v>
      </c>
      <c r="F1559" s="2020">
        <v>0.34097619151504582</v>
      </c>
      <c r="G1559" s="2021">
        <v>1375.14</v>
      </c>
      <c r="H1559" s="2078">
        <v>468.89</v>
      </c>
      <c r="I1559" s="2020" t="s">
        <v>3269</v>
      </c>
      <c r="J1559" s="2021" t="s">
        <v>3269</v>
      </c>
      <c r="K1559" s="2078" t="s">
        <v>3269</v>
      </c>
      <c r="L1559" s="2020">
        <v>9.657830624340924E-2</v>
      </c>
      <c r="M1559" s="2021">
        <v>550.02</v>
      </c>
      <c r="N1559" s="2078">
        <v>53.119999999999948</v>
      </c>
    </row>
    <row r="1560" spans="1:14">
      <c r="A1560" s="2249" t="s">
        <v>1415</v>
      </c>
      <c r="B1560" s="2077" t="s">
        <v>3502</v>
      </c>
      <c r="C1560" s="2020">
        <v>0.25585656523620109</v>
      </c>
      <c r="D1560" s="2021">
        <v>6680.11</v>
      </c>
      <c r="E1560" s="2078">
        <v>1709.15</v>
      </c>
      <c r="F1560" s="2020" t="s">
        <v>3269</v>
      </c>
      <c r="G1560" s="2021" t="s">
        <v>3269</v>
      </c>
      <c r="H1560" s="2078" t="s">
        <v>3269</v>
      </c>
      <c r="I1560" s="2020">
        <v>0.28609433144402169</v>
      </c>
      <c r="J1560" s="2021">
        <v>49900.01</v>
      </c>
      <c r="K1560" s="2078">
        <v>14276.11</v>
      </c>
      <c r="L1560" s="2020">
        <v>0.14994667904869291</v>
      </c>
      <c r="M1560" s="2021">
        <v>3919.66</v>
      </c>
      <c r="N1560" s="2078">
        <v>587.73999999999978</v>
      </c>
    </row>
    <row r="1561" spans="1:14">
      <c r="A1561" s="2249" t="s">
        <v>1415</v>
      </c>
      <c r="B1561" s="2077" t="s">
        <v>3194</v>
      </c>
      <c r="C1561" s="2020">
        <v>0.42317730990081781</v>
      </c>
      <c r="D1561" s="2021">
        <v>459.76</v>
      </c>
      <c r="E1561" s="2078">
        <v>194.56</v>
      </c>
      <c r="F1561" s="2020" t="s">
        <v>3269</v>
      </c>
      <c r="G1561" s="2021" t="s">
        <v>3269</v>
      </c>
      <c r="H1561" s="2078" t="s">
        <v>3269</v>
      </c>
      <c r="I1561" s="2020">
        <v>0.47394976661480331</v>
      </c>
      <c r="J1561" s="2021">
        <v>1349.7</v>
      </c>
      <c r="K1561" s="2078">
        <v>639.69000000000005</v>
      </c>
      <c r="L1561" s="2020" t="s">
        <v>3269</v>
      </c>
      <c r="M1561" s="2021" t="s">
        <v>3269</v>
      </c>
      <c r="N1561" s="2078" t="s">
        <v>3269</v>
      </c>
    </row>
    <row r="1562" spans="1:14">
      <c r="A1562" s="2249" t="s">
        <v>1415</v>
      </c>
      <c r="B1562" s="2077" t="s">
        <v>3195</v>
      </c>
      <c r="C1562" s="2020" t="s">
        <v>3269</v>
      </c>
      <c r="D1562" s="2021" t="s">
        <v>3269</v>
      </c>
      <c r="E1562" s="2078" t="s">
        <v>3269</v>
      </c>
      <c r="F1562" s="2020">
        <v>0.47804540463743522</v>
      </c>
      <c r="G1562" s="2021">
        <v>7094.87</v>
      </c>
      <c r="H1562" s="2078">
        <v>3391.67</v>
      </c>
      <c r="I1562" s="2020">
        <v>0.54050858232676424</v>
      </c>
      <c r="J1562" s="2021">
        <v>1966.25</v>
      </c>
      <c r="K1562" s="2078">
        <v>1062.7750000000001</v>
      </c>
      <c r="L1562" s="2020">
        <v>0.45146718908557898</v>
      </c>
      <c r="M1562" s="2021">
        <v>1419.04</v>
      </c>
      <c r="N1562" s="2078">
        <v>640.65</v>
      </c>
    </row>
    <row r="1563" spans="1:14">
      <c r="A1563" s="2248" t="s">
        <v>2871</v>
      </c>
      <c r="B1563" s="2073" t="s">
        <v>5191</v>
      </c>
      <c r="C1563" s="2074">
        <v>0.37769923610678607</v>
      </c>
      <c r="D1563" s="2075">
        <v>4656.41</v>
      </c>
      <c r="E1563" s="2076">
        <v>1758.7225000000001</v>
      </c>
      <c r="F1563" s="2074">
        <v>0.60567205407774327</v>
      </c>
      <c r="G1563" s="2075">
        <v>752.99</v>
      </c>
      <c r="H1563" s="2076">
        <v>456.06499999999988</v>
      </c>
      <c r="I1563" s="2074" t="s">
        <v>3269</v>
      </c>
      <c r="J1563" s="2075" t="s">
        <v>3269</v>
      </c>
      <c r="K1563" s="2076" t="s">
        <v>3269</v>
      </c>
      <c r="L1563" s="2074" t="s">
        <v>3269</v>
      </c>
      <c r="M1563" s="2075" t="s">
        <v>3269</v>
      </c>
      <c r="N1563" s="2076" t="s">
        <v>3269</v>
      </c>
    </row>
    <row r="1564" spans="1:14">
      <c r="A1564" s="2249" t="s">
        <v>2871</v>
      </c>
      <c r="B1564" s="2077" t="s">
        <v>3193</v>
      </c>
      <c r="C1564" s="2020">
        <v>0.40454924067766362</v>
      </c>
      <c r="D1564" s="2021">
        <v>1344.62</v>
      </c>
      <c r="E1564" s="2078">
        <v>543.96499999999992</v>
      </c>
      <c r="F1564" s="2020">
        <v>0.66264308776049308</v>
      </c>
      <c r="G1564" s="2021">
        <v>545.12</v>
      </c>
      <c r="H1564" s="2078">
        <v>361.22</v>
      </c>
      <c r="I1564" s="2020" t="s">
        <v>3269</v>
      </c>
      <c r="J1564" s="2021" t="s">
        <v>3269</v>
      </c>
      <c r="K1564" s="2078" t="s">
        <v>3269</v>
      </c>
      <c r="L1564" s="2020" t="s">
        <v>3269</v>
      </c>
      <c r="M1564" s="2021" t="s">
        <v>3269</v>
      </c>
      <c r="N1564" s="2078" t="s">
        <v>3269</v>
      </c>
    </row>
    <row r="1565" spans="1:14">
      <c r="A1565" s="2249" t="s">
        <v>2871</v>
      </c>
      <c r="B1565" s="2077" t="s">
        <v>3194</v>
      </c>
      <c r="C1565" s="2020">
        <v>0.48785829920959922</v>
      </c>
      <c r="D1565" s="2021">
        <v>210.02</v>
      </c>
      <c r="E1565" s="2078">
        <v>102.46</v>
      </c>
      <c r="F1565" s="2020" t="s">
        <v>3269</v>
      </c>
      <c r="G1565" s="2021" t="s">
        <v>3269</v>
      </c>
      <c r="H1565" s="2078" t="s">
        <v>3269</v>
      </c>
      <c r="I1565" s="2020" t="s">
        <v>3269</v>
      </c>
      <c r="J1565" s="2021" t="s">
        <v>3269</v>
      </c>
      <c r="K1565" s="2078" t="s">
        <v>3269</v>
      </c>
      <c r="L1565" s="2020" t="s">
        <v>3269</v>
      </c>
      <c r="M1565" s="2021" t="s">
        <v>3269</v>
      </c>
      <c r="N1565" s="2078" t="s">
        <v>3269</v>
      </c>
    </row>
    <row r="1566" spans="1:14">
      <c r="A1566" s="2249" t="s">
        <v>2871</v>
      </c>
      <c r="B1566" s="2077" t="s">
        <v>3195</v>
      </c>
      <c r="C1566" s="2020">
        <v>0.34946084564425828</v>
      </c>
      <c r="D1566" s="2021">
        <v>2493.7199999999998</v>
      </c>
      <c r="E1566" s="2078">
        <v>871.45749999999987</v>
      </c>
      <c r="F1566" s="2020" t="s">
        <v>3269</v>
      </c>
      <c r="G1566" s="2021" t="s">
        <v>3269</v>
      </c>
      <c r="H1566" s="2078" t="s">
        <v>3269</v>
      </c>
      <c r="I1566" s="2020" t="s">
        <v>3269</v>
      </c>
      <c r="J1566" s="2021" t="s">
        <v>3269</v>
      </c>
      <c r="K1566" s="2078" t="s">
        <v>3269</v>
      </c>
      <c r="L1566" s="2020" t="s">
        <v>3269</v>
      </c>
      <c r="M1566" s="2021" t="s">
        <v>3269</v>
      </c>
      <c r="N1566" s="2078" t="s">
        <v>3269</v>
      </c>
    </row>
    <row r="1567" spans="1:14">
      <c r="A1567" s="2249" t="s">
        <v>2871</v>
      </c>
      <c r="B1567" s="2077" t="s">
        <v>3206</v>
      </c>
      <c r="C1567" s="2020">
        <v>0.39608584820327281</v>
      </c>
      <c r="D1567" s="2021">
        <v>608.04999999999995</v>
      </c>
      <c r="E1567" s="2078">
        <v>240.84</v>
      </c>
      <c r="F1567" s="2020">
        <v>0.45627074613941399</v>
      </c>
      <c r="G1567" s="2021">
        <v>207.87</v>
      </c>
      <c r="H1567" s="2078">
        <v>94.844999999999999</v>
      </c>
      <c r="I1567" s="2020" t="s">
        <v>3269</v>
      </c>
      <c r="J1567" s="2021" t="s">
        <v>3269</v>
      </c>
      <c r="K1567" s="2078" t="s">
        <v>3269</v>
      </c>
      <c r="L1567" s="2020" t="s">
        <v>3269</v>
      </c>
      <c r="M1567" s="2021" t="s">
        <v>3269</v>
      </c>
      <c r="N1567" s="2078" t="s">
        <v>3269</v>
      </c>
    </row>
    <row r="1568" spans="1:14">
      <c r="A1568" s="2248" t="s">
        <v>2299</v>
      </c>
      <c r="B1568" s="2073" t="s">
        <v>5191</v>
      </c>
      <c r="C1568" s="2074" t="s">
        <v>3269</v>
      </c>
      <c r="D1568" s="2075" t="s">
        <v>3269</v>
      </c>
      <c r="E1568" s="2076" t="s">
        <v>3269</v>
      </c>
      <c r="F1568" s="2074">
        <v>0.60775000000000001</v>
      </c>
      <c r="G1568" s="2075">
        <v>800</v>
      </c>
      <c r="H1568" s="2076">
        <v>486.2</v>
      </c>
      <c r="I1568" s="2074" t="s">
        <v>3269</v>
      </c>
      <c r="J1568" s="2075" t="s">
        <v>3269</v>
      </c>
      <c r="K1568" s="2076" t="s">
        <v>3269</v>
      </c>
      <c r="L1568" s="2074" t="s">
        <v>3269</v>
      </c>
      <c r="M1568" s="2075" t="s">
        <v>3269</v>
      </c>
      <c r="N1568" s="2076" t="s">
        <v>3269</v>
      </c>
    </row>
    <row r="1569" spans="1:14">
      <c r="A1569" s="2249" t="s">
        <v>2299</v>
      </c>
      <c r="B1569" s="2077" t="s">
        <v>3197</v>
      </c>
      <c r="C1569" s="2020" t="s">
        <v>3269</v>
      </c>
      <c r="D1569" s="2021" t="s">
        <v>3269</v>
      </c>
      <c r="E1569" s="2078" t="s">
        <v>3269</v>
      </c>
      <c r="F1569" s="2020">
        <v>0.60775000000000001</v>
      </c>
      <c r="G1569" s="2021">
        <v>800</v>
      </c>
      <c r="H1569" s="2078">
        <v>486.2</v>
      </c>
      <c r="I1569" s="2020" t="s">
        <v>3269</v>
      </c>
      <c r="J1569" s="2021" t="s">
        <v>3269</v>
      </c>
      <c r="K1569" s="2078" t="s">
        <v>3269</v>
      </c>
      <c r="L1569" s="2020" t="s">
        <v>3269</v>
      </c>
      <c r="M1569" s="2021" t="s">
        <v>3269</v>
      </c>
      <c r="N1569" s="2078" t="s">
        <v>3269</v>
      </c>
    </row>
    <row r="1570" spans="1:14">
      <c r="A1570" s="2248" t="s">
        <v>2285</v>
      </c>
      <c r="B1570" s="2073" t="s">
        <v>5191</v>
      </c>
      <c r="C1570" s="2074" t="s">
        <v>3269</v>
      </c>
      <c r="D1570" s="2075" t="s">
        <v>3269</v>
      </c>
      <c r="E1570" s="2076" t="s">
        <v>3269</v>
      </c>
      <c r="F1570" s="2074" t="s">
        <v>3269</v>
      </c>
      <c r="G1570" s="2075" t="s">
        <v>3269</v>
      </c>
      <c r="H1570" s="2076" t="s">
        <v>3269</v>
      </c>
      <c r="I1570" s="2074">
        <v>0.12214986860411189</v>
      </c>
      <c r="J1570" s="2075">
        <v>1035.04</v>
      </c>
      <c r="K1570" s="2076">
        <v>126.42999999999989</v>
      </c>
      <c r="L1570" s="2074" t="s">
        <v>3269</v>
      </c>
      <c r="M1570" s="2075" t="s">
        <v>3269</v>
      </c>
      <c r="N1570" s="2076" t="s">
        <v>3269</v>
      </c>
    </row>
    <row r="1571" spans="1:14">
      <c r="A1571" s="2249" t="s">
        <v>2285</v>
      </c>
      <c r="B1571" s="2077" t="s">
        <v>3480</v>
      </c>
      <c r="C1571" s="2020" t="s">
        <v>3269</v>
      </c>
      <c r="D1571" s="2021" t="s">
        <v>3269</v>
      </c>
      <c r="E1571" s="2078" t="s">
        <v>3269</v>
      </c>
      <c r="F1571" s="2020" t="s">
        <v>3269</v>
      </c>
      <c r="G1571" s="2021" t="s">
        <v>3269</v>
      </c>
      <c r="H1571" s="2078" t="s">
        <v>3269</v>
      </c>
      <c r="I1571" s="2020">
        <v>0.12214986860411189</v>
      </c>
      <c r="J1571" s="2021">
        <v>1035.04</v>
      </c>
      <c r="K1571" s="2078">
        <v>126.42999999999989</v>
      </c>
      <c r="L1571" s="2020" t="s">
        <v>3269</v>
      </c>
      <c r="M1571" s="2021" t="s">
        <v>3269</v>
      </c>
      <c r="N1571" s="2078" t="s">
        <v>3269</v>
      </c>
    </row>
    <row r="1572" spans="1:14">
      <c r="A1572" s="2248" t="s">
        <v>1795</v>
      </c>
      <c r="B1572" s="2073" t="s">
        <v>5191</v>
      </c>
      <c r="C1572" s="2074" t="s">
        <v>3269</v>
      </c>
      <c r="D1572" s="2075" t="s">
        <v>3269</v>
      </c>
      <c r="E1572" s="2076" t="s">
        <v>3269</v>
      </c>
      <c r="F1572" s="2074">
        <v>0.575270734417618</v>
      </c>
      <c r="G1572" s="2075">
        <v>8711.1200000000008</v>
      </c>
      <c r="H1572" s="2076">
        <v>5011.2524000000012</v>
      </c>
      <c r="I1572" s="2074">
        <v>0.56141933528639265</v>
      </c>
      <c r="J1572" s="2075">
        <v>2177.7800000000002</v>
      </c>
      <c r="K1572" s="2076">
        <v>1222.6478</v>
      </c>
      <c r="L1572" s="2074">
        <v>0.5528048287705829</v>
      </c>
      <c r="M1572" s="2075">
        <v>2177.7800000000002</v>
      </c>
      <c r="N1572" s="2076">
        <v>1203.8873000000001</v>
      </c>
    </row>
    <row r="1573" spans="1:14">
      <c r="A1573" s="2249" t="s">
        <v>1795</v>
      </c>
      <c r="B1573" s="2077" t="s">
        <v>3480</v>
      </c>
      <c r="C1573" s="2020" t="s">
        <v>3269</v>
      </c>
      <c r="D1573" s="2021" t="s">
        <v>3269</v>
      </c>
      <c r="E1573" s="2078" t="s">
        <v>3269</v>
      </c>
      <c r="F1573" s="2020">
        <v>0.575270734417618</v>
      </c>
      <c r="G1573" s="2021">
        <v>8711.1200000000008</v>
      </c>
      <c r="H1573" s="2078">
        <v>5011.2524000000012</v>
      </c>
      <c r="I1573" s="2020">
        <v>0.56141933528639265</v>
      </c>
      <c r="J1573" s="2021">
        <v>2177.7800000000002</v>
      </c>
      <c r="K1573" s="2078">
        <v>1222.6478</v>
      </c>
      <c r="L1573" s="2020">
        <v>0.5528048287705829</v>
      </c>
      <c r="M1573" s="2021">
        <v>2177.7800000000002</v>
      </c>
      <c r="N1573" s="2078">
        <v>1203.8873000000001</v>
      </c>
    </row>
    <row r="1574" spans="1:14">
      <c r="A1574" s="2248" t="s">
        <v>2261</v>
      </c>
      <c r="B1574" s="2073" t="s">
        <v>5191</v>
      </c>
      <c r="C1574" s="2074" t="s">
        <v>3269</v>
      </c>
      <c r="D1574" s="2075" t="s">
        <v>3269</v>
      </c>
      <c r="E1574" s="2076" t="s">
        <v>3269</v>
      </c>
      <c r="F1574" s="2074">
        <v>0.29468250923233202</v>
      </c>
      <c r="G1574" s="2075">
        <v>4919.9758199999997</v>
      </c>
      <c r="H1574" s="2076">
        <v>1449.8308199999999</v>
      </c>
      <c r="I1574" s="2074">
        <v>-1.5859011797032131E-2</v>
      </c>
      <c r="J1574" s="2075">
        <v>12605.060299999999</v>
      </c>
      <c r="K1574" s="2076">
        <v>-199.90380000000141</v>
      </c>
      <c r="L1574" s="2074" t="s">
        <v>3269</v>
      </c>
      <c r="M1574" s="2075" t="s">
        <v>3269</v>
      </c>
      <c r="N1574" s="2076" t="s">
        <v>3269</v>
      </c>
    </row>
    <row r="1575" spans="1:14">
      <c r="A1575" s="2249" t="s">
        <v>2261</v>
      </c>
      <c r="B1575" s="2077" t="s">
        <v>3197</v>
      </c>
      <c r="C1575" s="2020" t="s">
        <v>3269</v>
      </c>
      <c r="D1575" s="2021" t="s">
        <v>3269</v>
      </c>
      <c r="E1575" s="2078" t="s">
        <v>3269</v>
      </c>
      <c r="F1575" s="2020">
        <v>0.52608757882683777</v>
      </c>
      <c r="G1575" s="2021">
        <v>296.9325</v>
      </c>
      <c r="H1575" s="2078">
        <v>156.21250000000001</v>
      </c>
      <c r="I1575" s="2020" t="s">
        <v>3269</v>
      </c>
      <c r="J1575" s="2021" t="s">
        <v>3269</v>
      </c>
      <c r="K1575" s="2078" t="s">
        <v>3269</v>
      </c>
      <c r="L1575" s="2020" t="s">
        <v>3269</v>
      </c>
      <c r="M1575" s="2021" t="s">
        <v>3269</v>
      </c>
      <c r="N1575" s="2078" t="s">
        <v>3269</v>
      </c>
    </row>
    <row r="1576" spans="1:14">
      <c r="A1576" s="2249" t="s">
        <v>2261</v>
      </c>
      <c r="B1576" s="2077" t="s">
        <v>3193</v>
      </c>
      <c r="C1576" s="2020" t="s">
        <v>3269</v>
      </c>
      <c r="D1576" s="2021" t="s">
        <v>3269</v>
      </c>
      <c r="E1576" s="2078" t="s">
        <v>3269</v>
      </c>
      <c r="F1576" s="2020">
        <v>0.1883423191276124</v>
      </c>
      <c r="G1576" s="2021">
        <v>1539.0663199999999</v>
      </c>
      <c r="H1576" s="2078">
        <v>289.87132000000003</v>
      </c>
      <c r="I1576" s="2020" t="s">
        <v>3269</v>
      </c>
      <c r="J1576" s="2021" t="s">
        <v>3269</v>
      </c>
      <c r="K1576" s="2078" t="s">
        <v>3269</v>
      </c>
      <c r="L1576" s="2020" t="s">
        <v>3269</v>
      </c>
      <c r="M1576" s="2021" t="s">
        <v>3269</v>
      </c>
      <c r="N1576" s="2078" t="s">
        <v>3269</v>
      </c>
    </row>
    <row r="1577" spans="1:14">
      <c r="A1577" s="2249" t="s">
        <v>2261</v>
      </c>
      <c r="B1577" s="2077" t="s">
        <v>3194</v>
      </c>
      <c r="C1577" s="2020" t="s">
        <v>3269</v>
      </c>
      <c r="D1577" s="2021" t="s">
        <v>3269</v>
      </c>
      <c r="E1577" s="2078" t="s">
        <v>3269</v>
      </c>
      <c r="F1577" s="2020" t="s">
        <v>3269</v>
      </c>
      <c r="G1577" s="2021" t="s">
        <v>3269</v>
      </c>
      <c r="H1577" s="2078" t="s">
        <v>3269</v>
      </c>
      <c r="I1577" s="2020">
        <v>2.60922167158414E-3</v>
      </c>
      <c r="J1577" s="2021">
        <v>3473.07402</v>
      </c>
      <c r="K1577" s="2078">
        <v>9.0620199999998476</v>
      </c>
      <c r="L1577" s="2020" t="s">
        <v>3269</v>
      </c>
      <c r="M1577" s="2021" t="s">
        <v>3269</v>
      </c>
      <c r="N1577" s="2078" t="s">
        <v>3269</v>
      </c>
    </row>
    <row r="1578" spans="1:14">
      <c r="A1578" s="2249" t="s">
        <v>2261</v>
      </c>
      <c r="B1578" s="2077" t="s">
        <v>3195</v>
      </c>
      <c r="C1578" s="2020" t="s">
        <v>3269</v>
      </c>
      <c r="D1578" s="2021" t="s">
        <v>3269</v>
      </c>
      <c r="E1578" s="2078" t="s">
        <v>3269</v>
      </c>
      <c r="F1578" s="2020">
        <v>0.32547162316709888</v>
      </c>
      <c r="G1578" s="2021">
        <v>3083.9769999999999</v>
      </c>
      <c r="H1578" s="2078">
        <v>1003.747</v>
      </c>
      <c r="I1578" s="2020">
        <v>-2.2882844278649232E-2</v>
      </c>
      <c r="J1578" s="2021">
        <v>9131.9862799999992</v>
      </c>
      <c r="K1578" s="2078">
        <v>-208.96582000000129</v>
      </c>
      <c r="L1578" s="2020" t="s">
        <v>3269</v>
      </c>
      <c r="M1578" s="2021" t="s">
        <v>3269</v>
      </c>
      <c r="N1578" s="2078" t="s">
        <v>3269</v>
      </c>
    </row>
    <row r="1579" spans="1:14">
      <c r="A1579" s="2248" t="s">
        <v>2875</v>
      </c>
      <c r="B1579" s="2073" t="s">
        <v>5191</v>
      </c>
      <c r="C1579" s="2074">
        <v>0.40507118436060502</v>
      </c>
      <c r="D1579" s="2075">
        <v>14080.34</v>
      </c>
      <c r="E1579" s="2076">
        <v>5703.5400000000009</v>
      </c>
      <c r="F1579" s="2074">
        <v>0.42764000000000008</v>
      </c>
      <c r="G1579" s="2075">
        <v>40000</v>
      </c>
      <c r="H1579" s="2076">
        <v>17105.599999999999</v>
      </c>
      <c r="I1579" s="2074" t="s">
        <v>3269</v>
      </c>
      <c r="J1579" s="2075" t="s">
        <v>3269</v>
      </c>
      <c r="K1579" s="2076" t="s">
        <v>3269</v>
      </c>
      <c r="L1579" s="2074" t="s">
        <v>3269</v>
      </c>
      <c r="M1579" s="2075" t="s">
        <v>3269</v>
      </c>
      <c r="N1579" s="2076" t="s">
        <v>3269</v>
      </c>
    </row>
    <row r="1580" spans="1:14">
      <c r="A1580" s="2249" t="s">
        <v>2875</v>
      </c>
      <c r="B1580" s="2077" t="s">
        <v>3201</v>
      </c>
      <c r="C1580" s="2020">
        <v>0.40507090267749352</v>
      </c>
      <c r="D1580" s="2021">
        <v>8448.2000000000007</v>
      </c>
      <c r="E1580" s="2078">
        <v>3422.1200000000008</v>
      </c>
      <c r="F1580" s="2020">
        <v>0.40505301525364867</v>
      </c>
      <c r="G1580" s="2021">
        <v>14079.91</v>
      </c>
      <c r="H1580" s="2078">
        <v>5703.1100000000006</v>
      </c>
      <c r="I1580" s="2020" t="s">
        <v>3269</v>
      </c>
      <c r="J1580" s="2021" t="s">
        <v>3269</v>
      </c>
      <c r="K1580" s="2078" t="s">
        <v>3269</v>
      </c>
      <c r="L1580" s="2020" t="s">
        <v>3269</v>
      </c>
      <c r="M1580" s="2021" t="s">
        <v>3269</v>
      </c>
      <c r="N1580" s="2078" t="s">
        <v>3269</v>
      </c>
    </row>
    <row r="1581" spans="1:14">
      <c r="A1581" s="2249" t="s">
        <v>2875</v>
      </c>
      <c r="B1581" s="2077" t="s">
        <v>3505</v>
      </c>
      <c r="C1581" s="2020">
        <v>0.40507160688477212</v>
      </c>
      <c r="D1581" s="2021">
        <v>5632.14</v>
      </c>
      <c r="E1581" s="2078">
        <v>2281.420000000001</v>
      </c>
      <c r="F1581" s="2020">
        <v>0.43990935216660132</v>
      </c>
      <c r="G1581" s="2021">
        <v>25920.09</v>
      </c>
      <c r="H1581" s="2078">
        <v>11402.49</v>
      </c>
      <c r="I1581" s="2020" t="s">
        <v>3269</v>
      </c>
      <c r="J1581" s="2021" t="s">
        <v>3269</v>
      </c>
      <c r="K1581" s="2078" t="s">
        <v>3269</v>
      </c>
      <c r="L1581" s="2020" t="s">
        <v>3269</v>
      </c>
      <c r="M1581" s="2021" t="s">
        <v>3269</v>
      </c>
      <c r="N1581" s="2078" t="s">
        <v>3269</v>
      </c>
    </row>
    <row r="1582" spans="1:14">
      <c r="A1582" s="2248" t="s">
        <v>2215</v>
      </c>
      <c r="B1582" s="2073" t="s">
        <v>5191</v>
      </c>
      <c r="C1582" s="2074" t="s">
        <v>3269</v>
      </c>
      <c r="D1582" s="2075" t="s">
        <v>3269</v>
      </c>
      <c r="E1582" s="2076" t="s">
        <v>3269</v>
      </c>
      <c r="F1582" s="2074" t="s">
        <v>3269</v>
      </c>
      <c r="G1582" s="2075" t="s">
        <v>3269</v>
      </c>
      <c r="H1582" s="2076" t="s">
        <v>3269</v>
      </c>
      <c r="I1582" s="2074" t="s">
        <v>3269</v>
      </c>
      <c r="J1582" s="2075" t="s">
        <v>3269</v>
      </c>
      <c r="K1582" s="2076" t="s">
        <v>3269</v>
      </c>
      <c r="L1582" s="2074">
        <v>0.29766586142352058</v>
      </c>
      <c r="M1582" s="2075">
        <v>3750.42</v>
      </c>
      <c r="N1582" s="2076">
        <v>1116.3720000000001</v>
      </c>
    </row>
    <row r="1583" spans="1:14">
      <c r="A1583" s="2249" t="s">
        <v>2215</v>
      </c>
      <c r="B1583" s="2077" t="s">
        <v>3195</v>
      </c>
      <c r="C1583" s="2020" t="s">
        <v>3269</v>
      </c>
      <c r="D1583" s="2021" t="s">
        <v>3269</v>
      </c>
      <c r="E1583" s="2078" t="s">
        <v>3269</v>
      </c>
      <c r="F1583" s="2020" t="s">
        <v>3269</v>
      </c>
      <c r="G1583" s="2021" t="s">
        <v>3269</v>
      </c>
      <c r="H1583" s="2078" t="s">
        <v>3269</v>
      </c>
      <c r="I1583" s="2020" t="s">
        <v>3269</v>
      </c>
      <c r="J1583" s="2021" t="s">
        <v>3269</v>
      </c>
      <c r="K1583" s="2078" t="s">
        <v>3269</v>
      </c>
      <c r="L1583" s="2020">
        <v>0.29766586142352058</v>
      </c>
      <c r="M1583" s="2021">
        <v>3750.42</v>
      </c>
      <c r="N1583" s="2078">
        <v>1116.3720000000001</v>
      </c>
    </row>
    <row r="1584" spans="1:14">
      <c r="A1584" s="2248" t="s">
        <v>1987</v>
      </c>
      <c r="B1584" s="2073" t="s">
        <v>5191</v>
      </c>
      <c r="C1584" s="2074">
        <v>0.47203327770019421</v>
      </c>
      <c r="D1584" s="2075">
        <v>1174.3599999999999</v>
      </c>
      <c r="E1584" s="2076">
        <v>554.33699999999999</v>
      </c>
      <c r="F1584" s="2074">
        <v>1</v>
      </c>
      <c r="G1584" s="2075">
        <v>-764.96</v>
      </c>
      <c r="H1584" s="2076">
        <v>-764.96</v>
      </c>
      <c r="I1584" s="2074">
        <v>0.36636424425602487</v>
      </c>
      <c r="J1584" s="2075">
        <v>2617.09</v>
      </c>
      <c r="K1584" s="2076">
        <v>958.80820000000017</v>
      </c>
      <c r="L1584" s="2074">
        <v>0.36360066666666668</v>
      </c>
      <c r="M1584" s="2075">
        <v>1500</v>
      </c>
      <c r="N1584" s="2076">
        <v>545.40100000000007</v>
      </c>
    </row>
    <row r="1585" spans="1:14">
      <c r="A1585" s="2249" t="s">
        <v>1987</v>
      </c>
      <c r="B1585" s="2077" t="s">
        <v>3480</v>
      </c>
      <c r="C1585" s="2020">
        <v>0.62103109656301148</v>
      </c>
      <c r="D1585" s="2021">
        <v>439.92</v>
      </c>
      <c r="E1585" s="2078">
        <v>273.20400000000001</v>
      </c>
      <c r="F1585" s="2020" t="s">
        <v>3269</v>
      </c>
      <c r="G1585" s="2021" t="s">
        <v>3269</v>
      </c>
      <c r="H1585" s="2078" t="s">
        <v>3269</v>
      </c>
      <c r="I1585" s="2020">
        <v>0.66635901257568708</v>
      </c>
      <c r="J1585" s="2021">
        <v>536.75</v>
      </c>
      <c r="K1585" s="2078">
        <v>357.66820000000001</v>
      </c>
      <c r="L1585" s="2020">
        <v>0.51052414928649825</v>
      </c>
      <c r="M1585" s="2021">
        <v>145.76</v>
      </c>
      <c r="N1585" s="2078">
        <v>74.413999999999987</v>
      </c>
    </row>
    <row r="1586" spans="1:14">
      <c r="A1586" s="2249" t="s">
        <v>1987</v>
      </c>
      <c r="B1586" s="2077" t="s">
        <v>3201</v>
      </c>
      <c r="C1586" s="2020">
        <v>0.6292033748193725</v>
      </c>
      <c r="D1586" s="2021">
        <v>214.53</v>
      </c>
      <c r="E1586" s="2078">
        <v>134.983</v>
      </c>
      <c r="F1586" s="2020" t="s">
        <v>3269</v>
      </c>
      <c r="G1586" s="2021" t="s">
        <v>3269</v>
      </c>
      <c r="H1586" s="2078" t="s">
        <v>3269</v>
      </c>
      <c r="I1586" s="2020" t="s">
        <v>3269</v>
      </c>
      <c r="J1586" s="2021" t="s">
        <v>3269</v>
      </c>
      <c r="K1586" s="2078" t="s">
        <v>3269</v>
      </c>
      <c r="L1586" s="2020">
        <v>0.58162960891250637</v>
      </c>
      <c r="M1586" s="2021">
        <v>214.53</v>
      </c>
      <c r="N1586" s="2078">
        <v>124.777</v>
      </c>
    </row>
    <row r="1587" spans="1:14">
      <c r="A1587" s="2249" t="s">
        <v>1987</v>
      </c>
      <c r="B1587" s="2077" t="s">
        <v>3502</v>
      </c>
      <c r="C1587" s="2020">
        <v>0.2811063453289992</v>
      </c>
      <c r="D1587" s="2021">
        <v>519.91</v>
      </c>
      <c r="E1587" s="2078">
        <v>146.15</v>
      </c>
      <c r="F1587" s="2020">
        <v>1</v>
      </c>
      <c r="G1587" s="2021">
        <v>-764.96</v>
      </c>
      <c r="H1587" s="2078">
        <v>-764.96</v>
      </c>
      <c r="I1587" s="2020">
        <v>0.28896238114923523</v>
      </c>
      <c r="J1587" s="2021">
        <v>2080.34</v>
      </c>
      <c r="K1587" s="2078">
        <v>601.1400000000001</v>
      </c>
      <c r="L1587" s="2020" t="s">
        <v>3269</v>
      </c>
      <c r="M1587" s="2021" t="s">
        <v>3269</v>
      </c>
      <c r="N1587" s="2078" t="s">
        <v>3269</v>
      </c>
    </row>
    <row r="1588" spans="1:14">
      <c r="A1588" s="2249" t="s">
        <v>1987</v>
      </c>
      <c r="B1588" s="2077" t="s">
        <v>3195</v>
      </c>
      <c r="C1588" s="2020" t="s">
        <v>3269</v>
      </c>
      <c r="D1588" s="2021" t="s">
        <v>3269</v>
      </c>
      <c r="E1588" s="2078" t="s">
        <v>3269</v>
      </c>
      <c r="F1588" s="2020" t="s">
        <v>3269</v>
      </c>
      <c r="G1588" s="2021" t="s">
        <v>3269</v>
      </c>
      <c r="H1588" s="2078" t="s">
        <v>3269</v>
      </c>
      <c r="I1588" s="2020" t="s">
        <v>3269</v>
      </c>
      <c r="J1588" s="2021" t="s">
        <v>3269</v>
      </c>
      <c r="K1588" s="2078" t="s">
        <v>3269</v>
      </c>
      <c r="L1588" s="2020">
        <v>0.30377025734616703</v>
      </c>
      <c r="M1588" s="2021">
        <v>1139.71</v>
      </c>
      <c r="N1588" s="2078">
        <v>346.21</v>
      </c>
    </row>
    <row r="1589" spans="1:14">
      <c r="A1589" s="2248" t="s">
        <v>2883</v>
      </c>
      <c r="B1589" s="2073" t="s">
        <v>5191</v>
      </c>
      <c r="C1589" s="2074" t="s">
        <v>3269</v>
      </c>
      <c r="D1589" s="2075" t="s">
        <v>3269</v>
      </c>
      <c r="E1589" s="2076" t="s">
        <v>3269</v>
      </c>
      <c r="F1589" s="2074">
        <v>0.33549519286458929</v>
      </c>
      <c r="G1589" s="2075">
        <v>86.330000000000013</v>
      </c>
      <c r="H1589" s="2076">
        <v>28.963300000000011</v>
      </c>
      <c r="I1589" s="2074" t="s">
        <v>3269</v>
      </c>
      <c r="J1589" s="2075" t="s">
        <v>3269</v>
      </c>
      <c r="K1589" s="2076" t="s">
        <v>3269</v>
      </c>
      <c r="L1589" s="2074" t="s">
        <v>3269</v>
      </c>
      <c r="M1589" s="2075" t="s">
        <v>3269</v>
      </c>
      <c r="N1589" s="2076" t="s">
        <v>3269</v>
      </c>
    </row>
    <row r="1590" spans="1:14">
      <c r="A1590" s="2249" t="s">
        <v>2883</v>
      </c>
      <c r="B1590" s="2077" t="s">
        <v>3480</v>
      </c>
      <c r="C1590" s="2020" t="s">
        <v>3269</v>
      </c>
      <c r="D1590" s="2021" t="s">
        <v>3269</v>
      </c>
      <c r="E1590" s="2078" t="s">
        <v>3269</v>
      </c>
      <c r="F1590" s="2020">
        <v>0.27462365591397853</v>
      </c>
      <c r="G1590" s="2021">
        <v>9.3000000000000007</v>
      </c>
      <c r="H1590" s="2078">
        <v>2.5539999999999998</v>
      </c>
      <c r="I1590" s="2020" t="s">
        <v>3269</v>
      </c>
      <c r="J1590" s="2021" t="s">
        <v>3269</v>
      </c>
      <c r="K1590" s="2078" t="s">
        <v>3269</v>
      </c>
      <c r="L1590" s="2020" t="s">
        <v>3269</v>
      </c>
      <c r="M1590" s="2021" t="s">
        <v>3269</v>
      </c>
      <c r="N1590" s="2078" t="s">
        <v>3269</v>
      </c>
    </row>
    <row r="1591" spans="1:14">
      <c r="A1591" s="2249" t="s">
        <v>2883</v>
      </c>
      <c r="B1591" s="2077" t="s">
        <v>3196</v>
      </c>
      <c r="C1591" s="2020" t="s">
        <v>3269</v>
      </c>
      <c r="D1591" s="2021" t="s">
        <v>3269</v>
      </c>
      <c r="E1591" s="2078" t="s">
        <v>3269</v>
      </c>
      <c r="F1591" s="2020">
        <v>0.49746933212176292</v>
      </c>
      <c r="G1591" s="2021">
        <v>22.01</v>
      </c>
      <c r="H1591" s="2078">
        <v>10.949299999999999</v>
      </c>
      <c r="I1591" s="2020" t="s">
        <v>3269</v>
      </c>
      <c r="J1591" s="2021" t="s">
        <v>3269</v>
      </c>
      <c r="K1591" s="2078" t="s">
        <v>3269</v>
      </c>
      <c r="L1591" s="2020" t="s">
        <v>3269</v>
      </c>
      <c r="M1591" s="2021" t="s">
        <v>3269</v>
      </c>
      <c r="N1591" s="2078" t="s">
        <v>3269</v>
      </c>
    </row>
    <row r="1592" spans="1:14">
      <c r="A1592" s="2249" t="s">
        <v>2883</v>
      </c>
      <c r="B1592" s="2077" t="s">
        <v>3193</v>
      </c>
      <c r="C1592" s="2020" t="s">
        <v>3269</v>
      </c>
      <c r="D1592" s="2021" t="s">
        <v>3269</v>
      </c>
      <c r="E1592" s="2078" t="s">
        <v>3269</v>
      </c>
      <c r="F1592" s="2020">
        <v>0.28098873137041069</v>
      </c>
      <c r="G1592" s="2021">
        <v>55.02</v>
      </c>
      <c r="H1592" s="2078">
        <v>15.46</v>
      </c>
      <c r="I1592" s="2020" t="s">
        <v>3269</v>
      </c>
      <c r="J1592" s="2021" t="s">
        <v>3269</v>
      </c>
      <c r="K1592" s="2078" t="s">
        <v>3269</v>
      </c>
      <c r="L1592" s="2020" t="s">
        <v>3269</v>
      </c>
      <c r="M1592" s="2021" t="s">
        <v>3269</v>
      </c>
      <c r="N1592" s="2078" t="s">
        <v>3269</v>
      </c>
    </row>
    <row r="1593" spans="1:14">
      <c r="A1593" s="2248" t="s">
        <v>2267</v>
      </c>
      <c r="B1593" s="2073" t="s">
        <v>5191</v>
      </c>
      <c r="C1593" s="2074">
        <v>2.23648788569062E-2</v>
      </c>
      <c r="D1593" s="2075">
        <v>193.16</v>
      </c>
      <c r="E1593" s="2076">
        <v>4.32</v>
      </c>
      <c r="F1593" s="2074" t="s">
        <v>3269</v>
      </c>
      <c r="G1593" s="2075" t="s">
        <v>3269</v>
      </c>
      <c r="H1593" s="2076" t="s">
        <v>3269</v>
      </c>
      <c r="I1593" s="2074">
        <v>0.120458123668694</v>
      </c>
      <c r="J1593" s="2075">
        <v>323.93</v>
      </c>
      <c r="K1593" s="2076">
        <v>39.020000000000039</v>
      </c>
      <c r="L1593" s="2074" t="s">
        <v>3269</v>
      </c>
      <c r="M1593" s="2075" t="s">
        <v>3269</v>
      </c>
      <c r="N1593" s="2076" t="s">
        <v>3269</v>
      </c>
    </row>
    <row r="1594" spans="1:14">
      <c r="A1594" s="2249" t="s">
        <v>2267</v>
      </c>
      <c r="B1594" s="2077" t="s">
        <v>3480</v>
      </c>
      <c r="C1594" s="2020">
        <v>-0.33886907794192572</v>
      </c>
      <c r="D1594" s="2021">
        <v>98.149999999999977</v>
      </c>
      <c r="E1594" s="2078">
        <v>-33.26</v>
      </c>
      <c r="F1594" s="2020" t="s">
        <v>3269</v>
      </c>
      <c r="G1594" s="2021" t="s">
        <v>3269</v>
      </c>
      <c r="H1594" s="2078" t="s">
        <v>3269</v>
      </c>
      <c r="I1594" s="2020" t="s">
        <v>3269</v>
      </c>
      <c r="J1594" s="2021" t="s">
        <v>3269</v>
      </c>
      <c r="K1594" s="2078" t="s">
        <v>3269</v>
      </c>
      <c r="L1594" s="2020" t="s">
        <v>3269</v>
      </c>
      <c r="M1594" s="2021" t="s">
        <v>3269</v>
      </c>
      <c r="N1594" s="2078" t="s">
        <v>3269</v>
      </c>
    </row>
    <row r="1595" spans="1:14">
      <c r="A1595" s="2249" t="s">
        <v>2267</v>
      </c>
      <c r="B1595" s="2077" t="s">
        <v>3193</v>
      </c>
      <c r="C1595" s="2020">
        <v>0.39553731186190921</v>
      </c>
      <c r="D1595" s="2021">
        <v>95.01</v>
      </c>
      <c r="E1595" s="2078">
        <v>37.58</v>
      </c>
      <c r="F1595" s="2020" t="s">
        <v>3269</v>
      </c>
      <c r="G1595" s="2021" t="s">
        <v>3269</v>
      </c>
      <c r="H1595" s="2078" t="s">
        <v>3269</v>
      </c>
      <c r="I1595" s="2020" t="s">
        <v>3269</v>
      </c>
      <c r="J1595" s="2021" t="s">
        <v>3269</v>
      </c>
      <c r="K1595" s="2078" t="s">
        <v>3269</v>
      </c>
      <c r="L1595" s="2020" t="s">
        <v>3269</v>
      </c>
      <c r="M1595" s="2021" t="s">
        <v>3269</v>
      </c>
      <c r="N1595" s="2078" t="s">
        <v>3269</v>
      </c>
    </row>
    <row r="1596" spans="1:14">
      <c r="A1596" s="2249" t="s">
        <v>2267</v>
      </c>
      <c r="B1596" s="2077" t="s">
        <v>3209</v>
      </c>
      <c r="C1596" s="2020" t="s">
        <v>3269</v>
      </c>
      <c r="D1596" s="2021" t="s">
        <v>3269</v>
      </c>
      <c r="E1596" s="2078" t="s">
        <v>3269</v>
      </c>
      <c r="F1596" s="2020" t="s">
        <v>3269</v>
      </c>
      <c r="G1596" s="2021" t="s">
        <v>3269</v>
      </c>
      <c r="H1596" s="2078" t="s">
        <v>3269</v>
      </c>
      <c r="I1596" s="2020">
        <v>0.120458123668694</v>
      </c>
      <c r="J1596" s="2021">
        <v>323.93</v>
      </c>
      <c r="K1596" s="2078">
        <v>39.020000000000039</v>
      </c>
      <c r="L1596" s="2020" t="s">
        <v>3269</v>
      </c>
      <c r="M1596" s="2021" t="s">
        <v>3269</v>
      </c>
      <c r="N1596" s="2078" t="s">
        <v>3269</v>
      </c>
    </row>
    <row r="1597" spans="1:14">
      <c r="A1597" s="2248" t="s">
        <v>1873</v>
      </c>
      <c r="B1597" s="2073" t="s">
        <v>5191</v>
      </c>
      <c r="C1597" s="2074" t="s">
        <v>3269</v>
      </c>
      <c r="D1597" s="2075" t="s">
        <v>3269</v>
      </c>
      <c r="E1597" s="2076" t="s">
        <v>3269</v>
      </c>
      <c r="F1597" s="2074" t="s">
        <v>3269</v>
      </c>
      <c r="G1597" s="2075" t="s">
        <v>3269</v>
      </c>
      <c r="H1597" s="2076" t="s">
        <v>3269</v>
      </c>
      <c r="I1597" s="2074">
        <v>0.28013043117055753</v>
      </c>
      <c r="J1597" s="2075">
        <v>2888.88</v>
      </c>
      <c r="K1597" s="2076">
        <v>809.2632000000001</v>
      </c>
      <c r="L1597" s="2074">
        <v>5.5119592875317931E-2</v>
      </c>
      <c r="M1597" s="2075">
        <v>19.649999999999999</v>
      </c>
      <c r="N1597" s="2076">
        <v>1.0830999999999971</v>
      </c>
    </row>
    <row r="1598" spans="1:14">
      <c r="A1598" s="2249" t="s">
        <v>1873</v>
      </c>
      <c r="B1598" s="2077" t="s">
        <v>3480</v>
      </c>
      <c r="C1598" s="2020" t="s">
        <v>3269</v>
      </c>
      <c r="D1598" s="2021" t="s">
        <v>3269</v>
      </c>
      <c r="E1598" s="2078" t="s">
        <v>3269</v>
      </c>
      <c r="F1598" s="2020" t="s">
        <v>3269</v>
      </c>
      <c r="G1598" s="2021" t="s">
        <v>3269</v>
      </c>
      <c r="H1598" s="2078" t="s">
        <v>3269</v>
      </c>
      <c r="I1598" s="2020">
        <v>0.40771027867601639</v>
      </c>
      <c r="J1598" s="2021">
        <v>550.46</v>
      </c>
      <c r="K1598" s="2078">
        <v>224.4282</v>
      </c>
      <c r="L1598" s="2020">
        <v>5.5119592875317931E-2</v>
      </c>
      <c r="M1598" s="2021">
        <v>19.649999999999999</v>
      </c>
      <c r="N1598" s="2078">
        <v>1.0830999999999971</v>
      </c>
    </row>
    <row r="1599" spans="1:14">
      <c r="A1599" s="2249" t="s">
        <v>1873</v>
      </c>
      <c r="B1599" s="2077" t="s">
        <v>3195</v>
      </c>
      <c r="C1599" s="2020" t="s">
        <v>3269</v>
      </c>
      <c r="D1599" s="2021" t="s">
        <v>3269</v>
      </c>
      <c r="E1599" s="2078" t="s">
        <v>3269</v>
      </c>
      <c r="F1599" s="2020" t="s">
        <v>3269</v>
      </c>
      <c r="G1599" s="2021" t="s">
        <v>3269</v>
      </c>
      <c r="H1599" s="2078" t="s">
        <v>3269</v>
      </c>
      <c r="I1599" s="2020">
        <v>0.43889140442230778</v>
      </c>
      <c r="J1599" s="2021">
        <v>265.02</v>
      </c>
      <c r="K1599" s="2078">
        <v>116.315</v>
      </c>
      <c r="L1599" s="2020" t="s">
        <v>3269</v>
      </c>
      <c r="M1599" s="2021" t="s">
        <v>3269</v>
      </c>
      <c r="N1599" s="2078" t="s">
        <v>3269</v>
      </c>
    </row>
    <row r="1600" spans="1:14">
      <c r="A1600" s="2249" t="s">
        <v>1873</v>
      </c>
      <c r="B1600" s="2077" t="s">
        <v>3209</v>
      </c>
      <c r="C1600" s="2020" t="s">
        <v>3269</v>
      </c>
      <c r="D1600" s="2021" t="s">
        <v>3269</v>
      </c>
      <c r="E1600" s="2078" t="s">
        <v>3269</v>
      </c>
      <c r="F1600" s="2020" t="s">
        <v>3269</v>
      </c>
      <c r="G1600" s="2021" t="s">
        <v>3269</v>
      </c>
      <c r="H1600" s="2078" t="s">
        <v>3269</v>
      </c>
      <c r="I1600" s="2020">
        <v>0.2259670107070513</v>
      </c>
      <c r="J1600" s="2021">
        <v>2073.4</v>
      </c>
      <c r="K1600" s="2078">
        <v>468.52000000000021</v>
      </c>
      <c r="L1600" s="2020" t="s">
        <v>3269</v>
      </c>
      <c r="M1600" s="2021" t="s">
        <v>3269</v>
      </c>
      <c r="N1600" s="2078" t="s">
        <v>3269</v>
      </c>
    </row>
    <row r="1601" spans="1:14">
      <c r="A1601" s="2248" t="s">
        <v>1193</v>
      </c>
      <c r="B1601" s="2073" t="s">
        <v>5191</v>
      </c>
      <c r="C1601" s="2074">
        <v>0.39669177010020817</v>
      </c>
      <c r="D1601" s="2075">
        <v>24339.3</v>
      </c>
      <c r="E1601" s="2076">
        <v>9655.2000000000007</v>
      </c>
      <c r="F1601" s="2074">
        <v>0.32542038535196061</v>
      </c>
      <c r="G1601" s="2075">
        <v>13033.28</v>
      </c>
      <c r="H1601" s="2076">
        <v>4241.295000000001</v>
      </c>
      <c r="I1601" s="2074">
        <v>0.36663899028457742</v>
      </c>
      <c r="J1601" s="2075">
        <v>29628.15</v>
      </c>
      <c r="K1601" s="2076">
        <v>10862.834999999999</v>
      </c>
      <c r="L1601" s="2074">
        <v>0.3323334721824765</v>
      </c>
      <c r="M1601" s="2075">
        <v>45252.950000000012</v>
      </c>
      <c r="N1601" s="2076">
        <v>15039.07</v>
      </c>
    </row>
    <row r="1602" spans="1:14">
      <c r="A1602" s="2249" t="s">
        <v>1193</v>
      </c>
      <c r="B1602" s="2077" t="s">
        <v>3480</v>
      </c>
      <c r="C1602" s="2020" t="s">
        <v>3269</v>
      </c>
      <c r="D1602" s="2021" t="s">
        <v>3269</v>
      </c>
      <c r="E1602" s="2078" t="s">
        <v>3269</v>
      </c>
      <c r="F1602" s="2020" t="s">
        <v>3269</v>
      </c>
      <c r="G1602" s="2021" t="s">
        <v>3269</v>
      </c>
      <c r="H1602" s="2078" t="s">
        <v>3269</v>
      </c>
      <c r="I1602" s="2020" t="s">
        <v>3269</v>
      </c>
      <c r="J1602" s="2021" t="s">
        <v>3269</v>
      </c>
      <c r="K1602" s="2078" t="s">
        <v>3269</v>
      </c>
      <c r="L1602" s="2020">
        <v>0.1499319122919156</v>
      </c>
      <c r="M1602" s="2021">
        <v>359.83</v>
      </c>
      <c r="N1602" s="2078">
        <v>53.949999999999989</v>
      </c>
    </row>
    <row r="1603" spans="1:14">
      <c r="A1603" s="2249" t="s">
        <v>1193</v>
      </c>
      <c r="B1603" s="2077" t="s">
        <v>3193</v>
      </c>
      <c r="C1603" s="2020">
        <v>0.44071984810544551</v>
      </c>
      <c r="D1603" s="2021">
        <v>9085.25</v>
      </c>
      <c r="E1603" s="2078">
        <v>4004.05</v>
      </c>
      <c r="F1603" s="2020">
        <v>0.48628713899854581</v>
      </c>
      <c r="G1603" s="2021">
        <v>770.07999999999993</v>
      </c>
      <c r="H1603" s="2078">
        <v>374.48</v>
      </c>
      <c r="I1603" s="2020">
        <v>0.42727133072355222</v>
      </c>
      <c r="J1603" s="2021">
        <v>1887.77</v>
      </c>
      <c r="K1603" s="2078">
        <v>806.59000000000015</v>
      </c>
      <c r="L1603" s="2020">
        <v>0.3617749316942428</v>
      </c>
      <c r="M1603" s="2021">
        <v>13457.87</v>
      </c>
      <c r="N1603" s="2078">
        <v>4868.72</v>
      </c>
    </row>
    <row r="1604" spans="1:14">
      <c r="A1604" s="2249" t="s">
        <v>1193</v>
      </c>
      <c r="B1604" s="2077" t="s">
        <v>3194</v>
      </c>
      <c r="C1604" s="2020">
        <v>0.43065223839773792</v>
      </c>
      <c r="D1604" s="2021">
        <v>5191.6600000000008</v>
      </c>
      <c r="E1604" s="2078">
        <v>2235.8000000000002</v>
      </c>
      <c r="F1604" s="2020">
        <v>0.32230190103494172</v>
      </c>
      <c r="G1604" s="2021">
        <v>503.41</v>
      </c>
      <c r="H1604" s="2078">
        <v>162.25</v>
      </c>
      <c r="I1604" s="2020">
        <v>0.41138494764755729</v>
      </c>
      <c r="J1604" s="2021">
        <v>14631.6</v>
      </c>
      <c r="K1604" s="2078">
        <v>6019.2199999999984</v>
      </c>
      <c r="L1604" s="2020">
        <v>0.3455474890761015</v>
      </c>
      <c r="M1604" s="2021">
        <v>5563.4900000000007</v>
      </c>
      <c r="N1604" s="2078">
        <v>1922.45</v>
      </c>
    </row>
    <row r="1605" spans="1:14">
      <c r="A1605" s="2249" t="s">
        <v>1193</v>
      </c>
      <c r="B1605" s="2077" t="s">
        <v>3195</v>
      </c>
      <c r="C1605" s="2020">
        <v>0.33941737499739139</v>
      </c>
      <c r="D1605" s="2021">
        <v>10062.39</v>
      </c>
      <c r="E1605" s="2078">
        <v>3415.3500000000008</v>
      </c>
      <c r="F1605" s="2020">
        <v>0.3210912656080141</v>
      </c>
      <c r="G1605" s="2021">
        <v>9842.7000000000007</v>
      </c>
      <c r="H1605" s="2078">
        <v>3160.4050000000011</v>
      </c>
      <c r="I1605" s="2020">
        <v>0.3079634412965967</v>
      </c>
      <c r="J1605" s="2021">
        <v>13108.78</v>
      </c>
      <c r="K1605" s="2078">
        <v>4037.025000000001</v>
      </c>
      <c r="L1605" s="2020">
        <v>0.31860462726837457</v>
      </c>
      <c r="M1605" s="2021">
        <v>24331.85</v>
      </c>
      <c r="N1605" s="2078">
        <v>7752.2400000000016</v>
      </c>
    </row>
    <row r="1606" spans="1:14">
      <c r="A1606" s="2249" t="s">
        <v>1193</v>
      </c>
      <c r="B1606" s="2077" t="s">
        <v>3204</v>
      </c>
      <c r="C1606" s="2020" t="s">
        <v>3269</v>
      </c>
      <c r="D1606" s="2021" t="s">
        <v>3269</v>
      </c>
      <c r="E1606" s="2078" t="s">
        <v>3269</v>
      </c>
      <c r="F1606" s="2020">
        <v>0.28384687208216619</v>
      </c>
      <c r="G1606" s="2021">
        <v>1917.09</v>
      </c>
      <c r="H1606" s="2078">
        <v>544.16000000000008</v>
      </c>
      <c r="I1606" s="2020" t="s">
        <v>3269</v>
      </c>
      <c r="J1606" s="2021" t="s">
        <v>3269</v>
      </c>
      <c r="K1606" s="2078" t="s">
        <v>3269</v>
      </c>
      <c r="L1606" s="2020">
        <v>0.2868414387853836</v>
      </c>
      <c r="M1606" s="2021">
        <v>1539.91</v>
      </c>
      <c r="N1606" s="2078">
        <v>441.71</v>
      </c>
    </row>
    <row r="1607" spans="1:14">
      <c r="A1607" s="2248" t="s">
        <v>1753</v>
      </c>
      <c r="B1607" s="2073" t="s">
        <v>5191</v>
      </c>
      <c r="C1607" s="2074">
        <v>0.49495121687890298</v>
      </c>
      <c r="D1607" s="2075">
        <v>7039.32</v>
      </c>
      <c r="E1607" s="2076">
        <v>3484.119999999999</v>
      </c>
      <c r="F1607" s="2074">
        <v>0.50039606017517557</v>
      </c>
      <c r="G1607" s="2075">
        <v>3080.34</v>
      </c>
      <c r="H1607" s="2076">
        <v>1541.39</v>
      </c>
      <c r="I1607" s="2074">
        <v>0.44070284365268281</v>
      </c>
      <c r="J1607" s="2075">
        <v>3079.49</v>
      </c>
      <c r="K1607" s="2076">
        <v>1357.14</v>
      </c>
      <c r="L1607" s="2074">
        <v>0.42946855694898439</v>
      </c>
      <c r="M1607" s="2075">
        <v>5280.34</v>
      </c>
      <c r="N1607" s="2076">
        <v>2267.7399999999998</v>
      </c>
    </row>
    <row r="1608" spans="1:14">
      <c r="A1608" s="2249" t="s">
        <v>1753</v>
      </c>
      <c r="B1608" s="2077" t="s">
        <v>3201</v>
      </c>
      <c r="C1608" s="2020">
        <v>0.49495121687890298</v>
      </c>
      <c r="D1608" s="2021">
        <v>7039.32</v>
      </c>
      <c r="E1608" s="2078">
        <v>3484.119999999999</v>
      </c>
      <c r="F1608" s="2020">
        <v>0.50039606017517557</v>
      </c>
      <c r="G1608" s="2021">
        <v>3080.34</v>
      </c>
      <c r="H1608" s="2078">
        <v>1541.39</v>
      </c>
      <c r="I1608" s="2020">
        <v>0.44070284365268281</v>
      </c>
      <c r="J1608" s="2021">
        <v>3079.49</v>
      </c>
      <c r="K1608" s="2078">
        <v>1357.14</v>
      </c>
      <c r="L1608" s="2020">
        <v>0.42946855694898439</v>
      </c>
      <c r="M1608" s="2021">
        <v>5280.34</v>
      </c>
      <c r="N1608" s="2078">
        <v>2267.7399999999998</v>
      </c>
    </row>
    <row r="1609" spans="1:14">
      <c r="A1609" s="2248" t="s">
        <v>1381</v>
      </c>
      <c r="B1609" s="2073" t="s">
        <v>5191</v>
      </c>
      <c r="C1609" s="2074" t="s">
        <v>3269</v>
      </c>
      <c r="D1609" s="2075" t="s">
        <v>3269</v>
      </c>
      <c r="E1609" s="2076" t="s">
        <v>3269</v>
      </c>
      <c r="F1609" s="2074">
        <v>0.35007876570817431</v>
      </c>
      <c r="G1609" s="2075">
        <v>16456.400000000001</v>
      </c>
      <c r="H1609" s="2076">
        <v>5761.0361999999996</v>
      </c>
      <c r="I1609" s="2074">
        <v>8.6768367522661719E-4</v>
      </c>
      <c r="J1609" s="2075">
        <v>43784.62</v>
      </c>
      <c r="K1609" s="2076">
        <v>37.991200000000838</v>
      </c>
      <c r="L1609" s="2074">
        <v>0.29601698903497792</v>
      </c>
      <c r="M1609" s="2075">
        <v>98900.849999999977</v>
      </c>
      <c r="N1609" s="2076">
        <v>29276.331829999981</v>
      </c>
    </row>
    <row r="1610" spans="1:14">
      <c r="A1610" s="2249" t="s">
        <v>1381</v>
      </c>
      <c r="B1610" s="2077" t="s">
        <v>3480</v>
      </c>
      <c r="C1610" s="2020" t="s">
        <v>3269</v>
      </c>
      <c r="D1610" s="2021" t="s">
        <v>3269</v>
      </c>
      <c r="E1610" s="2078" t="s">
        <v>3269</v>
      </c>
      <c r="F1610" s="2020">
        <v>0.36080004183971109</v>
      </c>
      <c r="G1610" s="2021">
        <v>4206.53</v>
      </c>
      <c r="H1610" s="2078">
        <v>1517.7162000000001</v>
      </c>
      <c r="I1610" s="2020" t="s">
        <v>3269</v>
      </c>
      <c r="J1610" s="2021" t="s">
        <v>3269</v>
      </c>
      <c r="K1610" s="2078" t="s">
        <v>3269</v>
      </c>
      <c r="L1610" s="2020">
        <v>0.24508142852320181</v>
      </c>
      <c r="M1610" s="2021">
        <v>103084.64</v>
      </c>
      <c r="N1610" s="2078">
        <v>25264.13082999998</v>
      </c>
    </row>
    <row r="1611" spans="1:14">
      <c r="A1611" s="2249" t="s">
        <v>1381</v>
      </c>
      <c r="B1611" s="2077" t="s">
        <v>3481</v>
      </c>
      <c r="C1611" s="2020" t="s">
        <v>3269</v>
      </c>
      <c r="D1611" s="2021" t="s">
        <v>3269</v>
      </c>
      <c r="E1611" s="2078" t="s">
        <v>3269</v>
      </c>
      <c r="F1611" s="2020" t="s">
        <v>3269</v>
      </c>
      <c r="G1611" s="2021" t="s">
        <v>3269</v>
      </c>
      <c r="H1611" s="2078" t="s">
        <v>3269</v>
      </c>
      <c r="I1611" s="2020">
        <v>-0.51413125997408315</v>
      </c>
      <c r="J1611" s="2021">
        <v>7199.91</v>
      </c>
      <c r="K1611" s="2078">
        <v>-3701.698800000001</v>
      </c>
      <c r="L1611" s="2020">
        <v>-0.62369306038546268</v>
      </c>
      <c r="M1611" s="2021">
        <v>-5759.83</v>
      </c>
      <c r="N1611" s="2078">
        <v>3592.366</v>
      </c>
    </row>
    <row r="1612" spans="1:14">
      <c r="A1612" s="2249" t="s">
        <v>1381</v>
      </c>
      <c r="B1612" s="2077" t="s">
        <v>3193</v>
      </c>
      <c r="C1612" s="2020" t="s">
        <v>3269</v>
      </c>
      <c r="D1612" s="2021" t="s">
        <v>3269</v>
      </c>
      <c r="E1612" s="2078" t="s">
        <v>3269</v>
      </c>
      <c r="F1612" s="2020" t="s">
        <v>3269</v>
      </c>
      <c r="G1612" s="2021" t="s">
        <v>3269</v>
      </c>
      <c r="H1612" s="2078" t="s">
        <v>3269</v>
      </c>
      <c r="I1612" s="2020">
        <v>0</v>
      </c>
      <c r="J1612" s="2021">
        <v>15524.88</v>
      </c>
      <c r="K1612" s="2078">
        <v>0</v>
      </c>
      <c r="L1612" s="2020" t="s">
        <v>3269</v>
      </c>
      <c r="M1612" s="2021" t="s">
        <v>3269</v>
      </c>
      <c r="N1612" s="2078" t="s">
        <v>3269</v>
      </c>
    </row>
    <row r="1613" spans="1:14">
      <c r="A1613" s="2249" t="s">
        <v>1381</v>
      </c>
      <c r="B1613" s="2077" t="s">
        <v>3195</v>
      </c>
      <c r="C1613" s="2020" t="s">
        <v>3269</v>
      </c>
      <c r="D1613" s="2021" t="s">
        <v>3269</v>
      </c>
      <c r="E1613" s="2078" t="s">
        <v>3269</v>
      </c>
      <c r="F1613" s="2020">
        <v>0.34639714543909439</v>
      </c>
      <c r="G1613" s="2021">
        <v>12249.87</v>
      </c>
      <c r="H1613" s="2078">
        <v>4243.32</v>
      </c>
      <c r="I1613" s="2020">
        <v>0.17757455781931769</v>
      </c>
      <c r="J1613" s="2021">
        <v>21059.83</v>
      </c>
      <c r="K1613" s="2078">
        <v>3739.690000000001</v>
      </c>
      <c r="L1613" s="2020">
        <v>0.26638600543133423</v>
      </c>
      <c r="M1613" s="2021">
        <v>1576.04</v>
      </c>
      <c r="N1613" s="2078">
        <v>419.83499999999992</v>
      </c>
    </row>
    <row r="1614" spans="1:14">
      <c r="A1614" s="2248" t="s">
        <v>2889</v>
      </c>
      <c r="B1614" s="2073" t="s">
        <v>5191</v>
      </c>
      <c r="C1614" s="2074" t="s">
        <v>3269</v>
      </c>
      <c r="D1614" s="2075" t="s">
        <v>3269</v>
      </c>
      <c r="E1614" s="2076" t="s">
        <v>3269</v>
      </c>
      <c r="F1614" s="2074">
        <v>0.69114771986723855</v>
      </c>
      <c r="G1614" s="2075">
        <v>659.83</v>
      </c>
      <c r="H1614" s="2076">
        <v>456.04000000000008</v>
      </c>
      <c r="I1614" s="2074" t="s">
        <v>3269</v>
      </c>
      <c r="J1614" s="2075" t="s">
        <v>3269</v>
      </c>
      <c r="K1614" s="2076" t="s">
        <v>3269</v>
      </c>
      <c r="L1614" s="2074" t="s">
        <v>3269</v>
      </c>
      <c r="M1614" s="2075" t="s">
        <v>3269</v>
      </c>
      <c r="N1614" s="2076" t="s">
        <v>3269</v>
      </c>
    </row>
    <row r="1615" spans="1:14">
      <c r="A1615" s="2249" t="s">
        <v>2889</v>
      </c>
      <c r="B1615" s="2077" t="s">
        <v>3193</v>
      </c>
      <c r="C1615" s="2020" t="s">
        <v>3269</v>
      </c>
      <c r="D1615" s="2021" t="s">
        <v>3269</v>
      </c>
      <c r="E1615" s="2078" t="s">
        <v>3269</v>
      </c>
      <c r="F1615" s="2020">
        <v>0.69114771986723855</v>
      </c>
      <c r="G1615" s="2021">
        <v>659.83</v>
      </c>
      <c r="H1615" s="2078">
        <v>456.04000000000008</v>
      </c>
      <c r="I1615" s="2020" t="s">
        <v>3269</v>
      </c>
      <c r="J1615" s="2021" t="s">
        <v>3269</v>
      </c>
      <c r="K1615" s="2078" t="s">
        <v>3269</v>
      </c>
      <c r="L1615" s="2020" t="s">
        <v>3269</v>
      </c>
      <c r="M1615" s="2021" t="s">
        <v>3269</v>
      </c>
      <c r="N1615" s="2078" t="s">
        <v>3269</v>
      </c>
    </row>
    <row r="1616" spans="1:14">
      <c r="A1616" s="2248" t="s">
        <v>1563</v>
      </c>
      <c r="B1616" s="2073" t="s">
        <v>5191</v>
      </c>
      <c r="C1616" s="2074">
        <v>0.3847180335016897</v>
      </c>
      <c r="D1616" s="2075">
        <v>550.41999999999996</v>
      </c>
      <c r="E1616" s="2076">
        <v>211.75649999999999</v>
      </c>
      <c r="F1616" s="2074">
        <v>0.1983224170629703</v>
      </c>
      <c r="G1616" s="2075">
        <v>7323.93</v>
      </c>
      <c r="H1616" s="2076">
        <v>1452.4994999999999</v>
      </c>
      <c r="I1616" s="2074">
        <v>0.46770242691790498</v>
      </c>
      <c r="J1616" s="2075">
        <v>4625.6200000000008</v>
      </c>
      <c r="K1616" s="2076">
        <v>2163.4137000000001</v>
      </c>
      <c r="L1616" s="2074" t="s">
        <v>3269</v>
      </c>
      <c r="M1616" s="2075" t="s">
        <v>3269</v>
      </c>
      <c r="N1616" s="2076" t="s">
        <v>3269</v>
      </c>
    </row>
    <row r="1617" spans="1:14">
      <c r="A1617" s="2249" t="s">
        <v>1563</v>
      </c>
      <c r="B1617" s="2077" t="s">
        <v>3480</v>
      </c>
      <c r="C1617" s="2020">
        <v>0.3847180335016897</v>
      </c>
      <c r="D1617" s="2021">
        <v>550.41999999999996</v>
      </c>
      <c r="E1617" s="2078">
        <v>211.75649999999999</v>
      </c>
      <c r="F1617" s="2020">
        <v>0.48918247855219488</v>
      </c>
      <c r="G1617" s="2021">
        <v>1596.9</v>
      </c>
      <c r="H1617" s="2078">
        <v>781.17550000000006</v>
      </c>
      <c r="I1617" s="2020">
        <v>0.40174630466023398</v>
      </c>
      <c r="J1617" s="2021">
        <v>2727.7600000000011</v>
      </c>
      <c r="K1617" s="2078">
        <v>1095.8675000000001</v>
      </c>
      <c r="L1617" s="2020" t="s">
        <v>3269</v>
      </c>
      <c r="M1617" s="2021" t="s">
        <v>3269</v>
      </c>
      <c r="N1617" s="2078" t="s">
        <v>3269</v>
      </c>
    </row>
    <row r="1618" spans="1:14">
      <c r="A1618" s="2249" t="s">
        <v>1563</v>
      </c>
      <c r="B1618" s="2077" t="s">
        <v>3499</v>
      </c>
      <c r="C1618" s="2020" t="s">
        <v>3269</v>
      </c>
      <c r="D1618" s="2021" t="s">
        <v>3269</v>
      </c>
      <c r="E1618" s="2078" t="s">
        <v>3269</v>
      </c>
      <c r="F1618" s="2020" t="s">
        <v>3269</v>
      </c>
      <c r="G1618" s="2021" t="s">
        <v>3269</v>
      </c>
      <c r="H1618" s="2078" t="s">
        <v>3269</v>
      </c>
      <c r="I1618" s="2020">
        <v>1</v>
      </c>
      <c r="J1618" s="2021">
        <v>731.61</v>
      </c>
      <c r="K1618" s="2078">
        <v>731.61</v>
      </c>
      <c r="L1618" s="2020" t="s">
        <v>3269</v>
      </c>
      <c r="M1618" s="2021" t="s">
        <v>3269</v>
      </c>
      <c r="N1618" s="2078" t="s">
        <v>3269</v>
      </c>
    </row>
    <row r="1619" spans="1:14">
      <c r="A1619" s="2249" t="s">
        <v>1563</v>
      </c>
      <c r="B1619" s="2077" t="s">
        <v>3193</v>
      </c>
      <c r="C1619" s="2020" t="s">
        <v>3269</v>
      </c>
      <c r="D1619" s="2021" t="s">
        <v>3269</v>
      </c>
      <c r="E1619" s="2078" t="s">
        <v>3269</v>
      </c>
      <c r="F1619" s="2020">
        <v>0.46535723939093598</v>
      </c>
      <c r="G1619" s="2021">
        <v>110.99</v>
      </c>
      <c r="H1619" s="2078">
        <v>51.649999999999991</v>
      </c>
      <c r="I1619" s="2020">
        <v>0.35301904155163882</v>
      </c>
      <c r="J1619" s="2021">
        <v>706.34999999999991</v>
      </c>
      <c r="K1619" s="2078">
        <v>249.35499999999999</v>
      </c>
      <c r="L1619" s="2020" t="s">
        <v>3269</v>
      </c>
      <c r="M1619" s="2021" t="s">
        <v>3269</v>
      </c>
      <c r="N1619" s="2078" t="s">
        <v>3269</v>
      </c>
    </row>
    <row r="1620" spans="1:14">
      <c r="A1620" s="2249" t="s">
        <v>1563</v>
      </c>
      <c r="B1620" s="2077" t="s">
        <v>3195</v>
      </c>
      <c r="C1620" s="2020" t="s">
        <v>3269</v>
      </c>
      <c r="D1620" s="2021" t="s">
        <v>3269</v>
      </c>
      <c r="E1620" s="2078" t="s">
        <v>3269</v>
      </c>
      <c r="F1620" s="2020">
        <v>0.42553889892254543</v>
      </c>
      <c r="G1620" s="2021">
        <v>1456.21</v>
      </c>
      <c r="H1620" s="2078">
        <v>619.67399999999986</v>
      </c>
      <c r="I1620" s="2020">
        <v>0.27418140486474202</v>
      </c>
      <c r="J1620" s="2021">
        <v>219.95</v>
      </c>
      <c r="K1620" s="2078">
        <v>60.30619999999999</v>
      </c>
      <c r="L1620" s="2020" t="s">
        <v>3269</v>
      </c>
      <c r="M1620" s="2021" t="s">
        <v>3269</v>
      </c>
      <c r="N1620" s="2078" t="s">
        <v>3269</v>
      </c>
    </row>
    <row r="1621" spans="1:14">
      <c r="A1621" s="2249" t="s">
        <v>1563</v>
      </c>
      <c r="B1621" s="2077" t="s">
        <v>3209</v>
      </c>
      <c r="C1621" s="2020" t="s">
        <v>3269</v>
      </c>
      <c r="D1621" s="2021" t="s">
        <v>3269</v>
      </c>
      <c r="E1621" s="2078" t="s">
        <v>3269</v>
      </c>
      <c r="F1621" s="2020" t="s">
        <v>3269</v>
      </c>
      <c r="G1621" s="2021" t="s">
        <v>3269</v>
      </c>
      <c r="H1621" s="2078" t="s">
        <v>3269</v>
      </c>
      <c r="I1621" s="2020">
        <v>0.10950197957907901</v>
      </c>
      <c r="J1621" s="2021">
        <v>239.95</v>
      </c>
      <c r="K1621" s="2078">
        <v>26.275000000000009</v>
      </c>
      <c r="L1621" s="2020" t="s">
        <v>3269</v>
      </c>
      <c r="M1621" s="2021" t="s">
        <v>3269</v>
      </c>
      <c r="N1621" s="2078" t="s">
        <v>3269</v>
      </c>
    </row>
    <row r="1622" spans="1:14">
      <c r="A1622" s="2249" t="s">
        <v>1563</v>
      </c>
      <c r="B1622" s="2077" t="s">
        <v>3207</v>
      </c>
      <c r="C1622" s="2020" t="s">
        <v>3269</v>
      </c>
      <c r="D1622" s="2021" t="s">
        <v>3269</v>
      </c>
      <c r="E1622" s="2078" t="s">
        <v>3269</v>
      </c>
      <c r="F1622" s="2020">
        <v>0</v>
      </c>
      <c r="G1622" s="2021">
        <v>4159.83</v>
      </c>
      <c r="H1622" s="2078">
        <v>0</v>
      </c>
      <c r="I1622" s="2020" t="s">
        <v>3269</v>
      </c>
      <c r="J1622" s="2021" t="s">
        <v>3269</v>
      </c>
      <c r="K1622" s="2078" t="s">
        <v>3269</v>
      </c>
      <c r="L1622" s="2020" t="s">
        <v>3269</v>
      </c>
      <c r="M1622" s="2021" t="s">
        <v>3269</v>
      </c>
      <c r="N1622" s="2078" t="s">
        <v>3269</v>
      </c>
    </row>
    <row r="1623" spans="1:14">
      <c r="A1623" s="2248" t="s">
        <v>1603</v>
      </c>
      <c r="B1623" s="2073" t="s">
        <v>5191</v>
      </c>
      <c r="C1623" s="2074">
        <v>0.244702473780294</v>
      </c>
      <c r="D1623" s="2075">
        <v>2705.98</v>
      </c>
      <c r="E1623" s="2076">
        <v>662.15999999999985</v>
      </c>
      <c r="F1623" s="2074">
        <v>0.25724527057559138</v>
      </c>
      <c r="G1623" s="2075">
        <v>818.81</v>
      </c>
      <c r="H1623" s="2076">
        <v>210.63499999999999</v>
      </c>
      <c r="I1623" s="2074" t="s">
        <v>3269</v>
      </c>
      <c r="J1623" s="2075" t="s">
        <v>3269</v>
      </c>
      <c r="K1623" s="2076" t="s">
        <v>3269</v>
      </c>
      <c r="L1623" s="2074" t="s">
        <v>3269</v>
      </c>
      <c r="M1623" s="2075" t="s">
        <v>3269</v>
      </c>
      <c r="N1623" s="2076" t="s">
        <v>3269</v>
      </c>
    </row>
    <row r="1624" spans="1:14">
      <c r="A1624" s="2249" t="s">
        <v>1603</v>
      </c>
      <c r="B1624" s="2077" t="s">
        <v>3480</v>
      </c>
      <c r="C1624" s="2020">
        <v>0.48333333333333328</v>
      </c>
      <c r="D1624" s="2021">
        <v>150</v>
      </c>
      <c r="E1624" s="2078">
        <v>72.5</v>
      </c>
      <c r="F1624" s="2020">
        <v>0.25724527057559138</v>
      </c>
      <c r="G1624" s="2021">
        <v>818.81</v>
      </c>
      <c r="H1624" s="2078">
        <v>210.63499999999999</v>
      </c>
      <c r="I1624" s="2020" t="s">
        <v>3269</v>
      </c>
      <c r="J1624" s="2021" t="s">
        <v>3269</v>
      </c>
      <c r="K1624" s="2078" t="s">
        <v>3269</v>
      </c>
      <c r="L1624" s="2020" t="s">
        <v>3269</v>
      </c>
      <c r="M1624" s="2021" t="s">
        <v>3269</v>
      </c>
      <c r="N1624" s="2078" t="s">
        <v>3269</v>
      </c>
    </row>
    <row r="1625" spans="1:14">
      <c r="A1625" s="2249" t="s">
        <v>1603</v>
      </c>
      <c r="B1625" s="2077" t="s">
        <v>3209</v>
      </c>
      <c r="C1625" s="2020">
        <v>0.23069820577625799</v>
      </c>
      <c r="D1625" s="2021">
        <v>2555.98</v>
      </c>
      <c r="E1625" s="2078">
        <v>589.65999999999985</v>
      </c>
      <c r="F1625" s="2020" t="s">
        <v>3269</v>
      </c>
      <c r="G1625" s="2021" t="s">
        <v>3269</v>
      </c>
      <c r="H1625" s="2078" t="s">
        <v>3269</v>
      </c>
      <c r="I1625" s="2020" t="s">
        <v>3269</v>
      </c>
      <c r="J1625" s="2021" t="s">
        <v>3269</v>
      </c>
      <c r="K1625" s="2078" t="s">
        <v>3269</v>
      </c>
      <c r="L1625" s="2020" t="s">
        <v>3269</v>
      </c>
      <c r="M1625" s="2021" t="s">
        <v>3269</v>
      </c>
      <c r="N1625" s="2078" t="s">
        <v>3269</v>
      </c>
    </row>
    <row r="1626" spans="1:14">
      <c r="A1626" s="2248" t="s">
        <v>2351</v>
      </c>
      <c r="B1626" s="2073" t="s">
        <v>5191</v>
      </c>
      <c r="C1626" s="2074" t="s">
        <v>3269</v>
      </c>
      <c r="D1626" s="2075" t="s">
        <v>3269</v>
      </c>
      <c r="E1626" s="2076" t="s">
        <v>3269</v>
      </c>
      <c r="F1626" s="2074" t="s">
        <v>3269</v>
      </c>
      <c r="G1626" s="2075" t="s">
        <v>3269</v>
      </c>
      <c r="H1626" s="2076" t="s">
        <v>3269</v>
      </c>
      <c r="I1626" s="2074">
        <v>0.31483510638297868</v>
      </c>
      <c r="J1626" s="2075">
        <v>18.8</v>
      </c>
      <c r="K1626" s="2076">
        <v>5.9189000000000016</v>
      </c>
      <c r="L1626" s="2074" t="s">
        <v>3269</v>
      </c>
      <c r="M1626" s="2075" t="s">
        <v>3269</v>
      </c>
      <c r="N1626" s="2076" t="s">
        <v>3269</v>
      </c>
    </row>
    <row r="1627" spans="1:14">
      <c r="A1627" s="2249" t="s">
        <v>2351</v>
      </c>
      <c r="B1627" s="2077" t="s">
        <v>3480</v>
      </c>
      <c r="C1627" s="2020" t="s">
        <v>3269</v>
      </c>
      <c r="D1627" s="2021" t="s">
        <v>3269</v>
      </c>
      <c r="E1627" s="2078" t="s">
        <v>3269</v>
      </c>
      <c r="F1627" s="2020" t="s">
        <v>3269</v>
      </c>
      <c r="G1627" s="2021" t="s">
        <v>3269</v>
      </c>
      <c r="H1627" s="2078" t="s">
        <v>3269</v>
      </c>
      <c r="I1627" s="2020">
        <v>0.31483510638297868</v>
      </c>
      <c r="J1627" s="2021">
        <v>18.8</v>
      </c>
      <c r="K1627" s="2078">
        <v>5.9189000000000016</v>
      </c>
      <c r="L1627" s="2020" t="s">
        <v>3269</v>
      </c>
      <c r="M1627" s="2021" t="s">
        <v>3269</v>
      </c>
      <c r="N1627" s="2078" t="s">
        <v>3269</v>
      </c>
    </row>
    <row r="1628" spans="1:14">
      <c r="A1628" s="2248" t="s">
        <v>2895</v>
      </c>
      <c r="B1628" s="2073" t="s">
        <v>5191</v>
      </c>
      <c r="C1628" s="2074" t="s">
        <v>3269</v>
      </c>
      <c r="D1628" s="2075" t="s">
        <v>3269</v>
      </c>
      <c r="E1628" s="2076" t="s">
        <v>3269</v>
      </c>
      <c r="F1628" s="2074">
        <v>0.27219514290944752</v>
      </c>
      <c r="G1628" s="2075">
        <v>8029.9099999999989</v>
      </c>
      <c r="H1628" s="2076">
        <v>2185.7025000000008</v>
      </c>
      <c r="I1628" s="2074" t="s">
        <v>3269</v>
      </c>
      <c r="J1628" s="2075" t="s">
        <v>3269</v>
      </c>
      <c r="K1628" s="2076" t="s">
        <v>3269</v>
      </c>
      <c r="L1628" s="2074" t="s">
        <v>3269</v>
      </c>
      <c r="M1628" s="2075" t="s">
        <v>3269</v>
      </c>
      <c r="N1628" s="2076" t="s">
        <v>3269</v>
      </c>
    </row>
    <row r="1629" spans="1:14">
      <c r="A1629" s="2249" t="s">
        <v>2895</v>
      </c>
      <c r="B1629" s="2077" t="s">
        <v>3480</v>
      </c>
      <c r="C1629" s="2020" t="s">
        <v>3269</v>
      </c>
      <c r="D1629" s="2021" t="s">
        <v>3269</v>
      </c>
      <c r="E1629" s="2078" t="s">
        <v>3269</v>
      </c>
      <c r="F1629" s="2020">
        <v>0.26955441874258612</v>
      </c>
      <c r="G1629" s="2021">
        <v>7957.9199999999992</v>
      </c>
      <c r="H1629" s="2078">
        <v>2145.0925000000011</v>
      </c>
      <c r="I1629" s="2020" t="s">
        <v>3269</v>
      </c>
      <c r="J1629" s="2021" t="s">
        <v>3269</v>
      </c>
      <c r="K1629" s="2078" t="s">
        <v>3269</v>
      </c>
      <c r="L1629" s="2020" t="s">
        <v>3269</v>
      </c>
      <c r="M1629" s="2021" t="s">
        <v>3269</v>
      </c>
      <c r="N1629" s="2078" t="s">
        <v>3269</v>
      </c>
    </row>
    <row r="1630" spans="1:14">
      <c r="A1630" s="2249" t="s">
        <v>2895</v>
      </c>
      <c r="B1630" s="2077" t="s">
        <v>3197</v>
      </c>
      <c r="C1630" s="2020" t="s">
        <v>3269</v>
      </c>
      <c r="D1630" s="2021" t="s">
        <v>3269</v>
      </c>
      <c r="E1630" s="2078" t="s">
        <v>3269</v>
      </c>
      <c r="F1630" s="2020">
        <v>0.56410612585081255</v>
      </c>
      <c r="G1630" s="2021">
        <v>71.989999999999995</v>
      </c>
      <c r="H1630" s="2078">
        <v>40.609999999999992</v>
      </c>
      <c r="I1630" s="2020" t="s">
        <v>3269</v>
      </c>
      <c r="J1630" s="2021" t="s">
        <v>3269</v>
      </c>
      <c r="K1630" s="2078" t="s">
        <v>3269</v>
      </c>
      <c r="L1630" s="2020" t="s">
        <v>3269</v>
      </c>
      <c r="M1630" s="2021" t="s">
        <v>3269</v>
      </c>
      <c r="N1630" s="2078" t="s">
        <v>3269</v>
      </c>
    </row>
    <row r="1631" spans="1:14">
      <c r="A1631" s="2248" t="s">
        <v>2897</v>
      </c>
      <c r="B1631" s="2073" t="s">
        <v>5191</v>
      </c>
      <c r="C1631" s="2074" t="s">
        <v>3269</v>
      </c>
      <c r="D1631" s="2075" t="s">
        <v>3269</v>
      </c>
      <c r="E1631" s="2076" t="s">
        <v>3269</v>
      </c>
      <c r="F1631" s="2074">
        <v>0.53639881547154045</v>
      </c>
      <c r="G1631" s="2075">
        <v>550.42999999999995</v>
      </c>
      <c r="H1631" s="2076">
        <v>295.25</v>
      </c>
      <c r="I1631" s="2074" t="s">
        <v>3269</v>
      </c>
      <c r="J1631" s="2075" t="s">
        <v>3269</v>
      </c>
      <c r="K1631" s="2076" t="s">
        <v>3269</v>
      </c>
      <c r="L1631" s="2074" t="s">
        <v>3269</v>
      </c>
      <c r="M1631" s="2075" t="s">
        <v>3269</v>
      </c>
      <c r="N1631" s="2076" t="s">
        <v>3269</v>
      </c>
    </row>
    <row r="1632" spans="1:14">
      <c r="A1632" s="2249" t="s">
        <v>2897</v>
      </c>
      <c r="B1632" s="2077" t="s">
        <v>3197</v>
      </c>
      <c r="C1632" s="2020" t="s">
        <v>3269</v>
      </c>
      <c r="D1632" s="2021" t="s">
        <v>3269</v>
      </c>
      <c r="E1632" s="2078" t="s">
        <v>3269</v>
      </c>
      <c r="F1632" s="2020">
        <v>0.55203426124196997</v>
      </c>
      <c r="G1632" s="2021">
        <v>70.05</v>
      </c>
      <c r="H1632" s="2078">
        <v>38.669999999999987</v>
      </c>
      <c r="I1632" s="2020" t="s">
        <v>3269</v>
      </c>
      <c r="J1632" s="2021" t="s">
        <v>3269</v>
      </c>
      <c r="K1632" s="2078" t="s">
        <v>3269</v>
      </c>
      <c r="L1632" s="2020" t="s">
        <v>3269</v>
      </c>
      <c r="M1632" s="2021" t="s">
        <v>3269</v>
      </c>
      <c r="N1632" s="2078" t="s">
        <v>3269</v>
      </c>
    </row>
    <row r="1633" spans="1:14">
      <c r="A1633" s="2249" t="s">
        <v>2897</v>
      </c>
      <c r="B1633" s="2077" t="s">
        <v>3193</v>
      </c>
      <c r="C1633" s="2020" t="s">
        <v>3269</v>
      </c>
      <c r="D1633" s="2021" t="s">
        <v>3269</v>
      </c>
      <c r="E1633" s="2078" t="s">
        <v>3269</v>
      </c>
      <c r="F1633" s="2020">
        <v>0.53411882259877597</v>
      </c>
      <c r="G1633" s="2021">
        <v>480.38</v>
      </c>
      <c r="H1633" s="2078">
        <v>256.58</v>
      </c>
      <c r="I1633" s="2020" t="s">
        <v>3269</v>
      </c>
      <c r="J1633" s="2021" t="s">
        <v>3269</v>
      </c>
      <c r="K1633" s="2078" t="s">
        <v>3269</v>
      </c>
      <c r="L1633" s="2020" t="s">
        <v>3269</v>
      </c>
      <c r="M1633" s="2021" t="s">
        <v>3269</v>
      </c>
      <c r="N1633" s="2078" t="s">
        <v>3269</v>
      </c>
    </row>
    <row r="1634" spans="1:14">
      <c r="A1634" s="2248" t="s">
        <v>1693</v>
      </c>
      <c r="B1634" s="2073" t="s">
        <v>5191</v>
      </c>
      <c r="C1634" s="2074">
        <v>-0.48424181156490098</v>
      </c>
      <c r="D1634" s="2075">
        <v>-4500.8599999999997</v>
      </c>
      <c r="E1634" s="2076">
        <v>2179.5046000000002</v>
      </c>
      <c r="F1634" s="2074">
        <v>0.28731657534246569</v>
      </c>
      <c r="G1634" s="2075">
        <v>14600</v>
      </c>
      <c r="H1634" s="2076">
        <v>4194.8220000000001</v>
      </c>
      <c r="I1634" s="2074">
        <v>0.25098124901316887</v>
      </c>
      <c r="J1634" s="2075">
        <v>6270.07</v>
      </c>
      <c r="K1634" s="2076">
        <v>1573.67</v>
      </c>
      <c r="L1634" s="2074">
        <v>0.14137046092913291</v>
      </c>
      <c r="M1634" s="2075">
        <v>989.74</v>
      </c>
      <c r="N1634" s="2076">
        <v>139.91999999999999</v>
      </c>
    </row>
    <row r="1635" spans="1:14">
      <c r="A1635" s="2249" t="s">
        <v>1693</v>
      </c>
      <c r="B1635" s="2077" t="s">
        <v>3480</v>
      </c>
      <c r="C1635" s="2020" t="s">
        <v>3269</v>
      </c>
      <c r="D1635" s="2021" t="s">
        <v>3269</v>
      </c>
      <c r="E1635" s="2078" t="s">
        <v>3269</v>
      </c>
      <c r="F1635" s="2020">
        <v>0.15685912827770451</v>
      </c>
      <c r="G1635" s="2021">
        <v>5030.96</v>
      </c>
      <c r="H1635" s="2078">
        <v>789.15200000000004</v>
      </c>
      <c r="I1635" s="2020" t="s">
        <v>3269</v>
      </c>
      <c r="J1635" s="2021" t="s">
        <v>3269</v>
      </c>
      <c r="K1635" s="2078" t="s">
        <v>3269</v>
      </c>
      <c r="L1635" s="2020" t="s">
        <v>3269</v>
      </c>
      <c r="M1635" s="2021" t="s">
        <v>3269</v>
      </c>
      <c r="N1635" s="2078" t="s">
        <v>3269</v>
      </c>
    </row>
    <row r="1636" spans="1:14">
      <c r="A1636" s="2249" t="s">
        <v>1693</v>
      </c>
      <c r="B1636" s="2077" t="s">
        <v>3481</v>
      </c>
      <c r="C1636" s="2020">
        <v>-0.48424181156490098</v>
      </c>
      <c r="D1636" s="2021">
        <v>-4500.8599999999997</v>
      </c>
      <c r="E1636" s="2078">
        <v>2179.5046000000002</v>
      </c>
      <c r="F1636" s="2020" t="s">
        <v>3269</v>
      </c>
      <c r="G1636" s="2021" t="s">
        <v>3269</v>
      </c>
      <c r="H1636" s="2078" t="s">
        <v>3269</v>
      </c>
      <c r="I1636" s="2020" t="s">
        <v>3269</v>
      </c>
      <c r="J1636" s="2021" t="s">
        <v>3269</v>
      </c>
      <c r="K1636" s="2078" t="s">
        <v>3269</v>
      </c>
      <c r="L1636" s="2020" t="s">
        <v>3269</v>
      </c>
      <c r="M1636" s="2021" t="s">
        <v>3269</v>
      </c>
      <c r="N1636" s="2078" t="s">
        <v>3269</v>
      </c>
    </row>
    <row r="1637" spans="1:14">
      <c r="A1637" s="2249" t="s">
        <v>1693</v>
      </c>
      <c r="B1637" s="2077" t="s">
        <v>3502</v>
      </c>
      <c r="C1637" s="2020" t="s">
        <v>3269</v>
      </c>
      <c r="D1637" s="2021" t="s">
        <v>3269</v>
      </c>
      <c r="E1637" s="2078" t="s">
        <v>3269</v>
      </c>
      <c r="F1637" s="2020">
        <v>0.27972461622182571</v>
      </c>
      <c r="G1637" s="2021">
        <v>1580.34</v>
      </c>
      <c r="H1637" s="2078">
        <v>442.05999999999989</v>
      </c>
      <c r="I1637" s="2020">
        <v>0.25294941550395939</v>
      </c>
      <c r="J1637" s="2021">
        <v>5940.16</v>
      </c>
      <c r="K1637" s="2078">
        <v>1502.559999999999</v>
      </c>
      <c r="L1637" s="2020">
        <v>0.14137046092913291</v>
      </c>
      <c r="M1637" s="2021">
        <v>989.74</v>
      </c>
      <c r="N1637" s="2078">
        <v>139.91999999999999</v>
      </c>
    </row>
    <row r="1638" spans="1:14">
      <c r="A1638" s="2249" t="s">
        <v>1693</v>
      </c>
      <c r="B1638" s="2077" t="s">
        <v>3194</v>
      </c>
      <c r="C1638" s="2020" t="s">
        <v>3269</v>
      </c>
      <c r="D1638" s="2021" t="s">
        <v>3269</v>
      </c>
      <c r="E1638" s="2078" t="s">
        <v>3269</v>
      </c>
      <c r="F1638" s="2020">
        <v>0.3757232189819415</v>
      </c>
      <c r="G1638" s="2021">
        <v>7699.95</v>
      </c>
      <c r="H1638" s="2078">
        <v>2893.05</v>
      </c>
      <c r="I1638" s="2020" t="s">
        <v>3269</v>
      </c>
      <c r="J1638" s="2021" t="s">
        <v>3269</v>
      </c>
      <c r="K1638" s="2078" t="s">
        <v>3269</v>
      </c>
      <c r="L1638" s="2020" t="s">
        <v>3269</v>
      </c>
      <c r="M1638" s="2021" t="s">
        <v>3269</v>
      </c>
      <c r="N1638" s="2078" t="s">
        <v>3269</v>
      </c>
    </row>
    <row r="1639" spans="1:14">
      <c r="A1639" s="2249" t="s">
        <v>1693</v>
      </c>
      <c r="B1639" s="2077" t="s">
        <v>3209</v>
      </c>
      <c r="C1639" s="2020" t="s">
        <v>3269</v>
      </c>
      <c r="D1639" s="2021" t="s">
        <v>3269</v>
      </c>
      <c r="E1639" s="2078" t="s">
        <v>3269</v>
      </c>
      <c r="F1639" s="2020">
        <v>0.24436363636363639</v>
      </c>
      <c r="G1639" s="2021">
        <v>288.75</v>
      </c>
      <c r="H1639" s="2078">
        <v>70.560000000000016</v>
      </c>
      <c r="I1639" s="2020">
        <v>0.2155436331120609</v>
      </c>
      <c r="J1639" s="2021">
        <v>329.91</v>
      </c>
      <c r="K1639" s="2078">
        <v>71.110000000000014</v>
      </c>
      <c r="L1639" s="2020" t="s">
        <v>3269</v>
      </c>
      <c r="M1639" s="2021" t="s">
        <v>3269</v>
      </c>
      <c r="N1639" s="2078" t="s">
        <v>3269</v>
      </c>
    </row>
    <row r="1640" spans="1:14">
      <c r="A1640" s="2248" t="s">
        <v>2899</v>
      </c>
      <c r="B1640" s="2073" t="s">
        <v>5191</v>
      </c>
      <c r="C1640" s="2074" t="s">
        <v>3269</v>
      </c>
      <c r="D1640" s="2075" t="s">
        <v>3269</v>
      </c>
      <c r="E1640" s="2076" t="s">
        <v>3269</v>
      </c>
      <c r="F1640" s="2074">
        <v>0.2453904348151755</v>
      </c>
      <c r="G1640" s="2075">
        <v>1335.05</v>
      </c>
      <c r="H1640" s="2076">
        <v>327.60849999999999</v>
      </c>
      <c r="I1640" s="2074" t="s">
        <v>3269</v>
      </c>
      <c r="J1640" s="2075" t="s">
        <v>3269</v>
      </c>
      <c r="K1640" s="2076" t="s">
        <v>3269</v>
      </c>
      <c r="L1640" s="2074" t="s">
        <v>3269</v>
      </c>
      <c r="M1640" s="2075" t="s">
        <v>3269</v>
      </c>
      <c r="N1640" s="2076" t="s">
        <v>3269</v>
      </c>
    </row>
    <row r="1641" spans="1:14">
      <c r="A1641" s="2249" t="s">
        <v>2899</v>
      </c>
      <c r="B1641" s="2077" t="s">
        <v>3480</v>
      </c>
      <c r="C1641" s="2020" t="s">
        <v>3269</v>
      </c>
      <c r="D1641" s="2021" t="s">
        <v>3269</v>
      </c>
      <c r="E1641" s="2078" t="s">
        <v>3269</v>
      </c>
      <c r="F1641" s="2020">
        <v>0.35518874216353208</v>
      </c>
      <c r="G1641" s="2021">
        <v>74.97</v>
      </c>
      <c r="H1641" s="2078">
        <v>26.628499999999999</v>
      </c>
      <c r="I1641" s="2020" t="s">
        <v>3269</v>
      </c>
      <c r="J1641" s="2021" t="s">
        <v>3269</v>
      </c>
      <c r="K1641" s="2078" t="s">
        <v>3269</v>
      </c>
      <c r="L1641" s="2020" t="s">
        <v>3269</v>
      </c>
      <c r="M1641" s="2021" t="s">
        <v>3269</v>
      </c>
      <c r="N1641" s="2078" t="s">
        <v>3269</v>
      </c>
    </row>
    <row r="1642" spans="1:14">
      <c r="A1642" s="2249" t="s">
        <v>2899</v>
      </c>
      <c r="B1642" s="2077" t="s">
        <v>3207</v>
      </c>
      <c r="C1642" s="2020" t="s">
        <v>3269</v>
      </c>
      <c r="D1642" s="2021" t="s">
        <v>3269</v>
      </c>
      <c r="E1642" s="2078" t="s">
        <v>3269</v>
      </c>
      <c r="F1642" s="2020">
        <v>0.23885785029521939</v>
      </c>
      <c r="G1642" s="2021">
        <v>1260.08</v>
      </c>
      <c r="H1642" s="2078">
        <v>300.98</v>
      </c>
      <c r="I1642" s="2020" t="s">
        <v>3269</v>
      </c>
      <c r="J1642" s="2021" t="s">
        <v>3269</v>
      </c>
      <c r="K1642" s="2078" t="s">
        <v>3269</v>
      </c>
      <c r="L1642" s="2020" t="s">
        <v>3269</v>
      </c>
      <c r="M1642" s="2021" t="s">
        <v>3269</v>
      </c>
      <c r="N1642" s="2078" t="s">
        <v>3269</v>
      </c>
    </row>
    <row r="1643" spans="1:14">
      <c r="A1643" s="2248" t="s">
        <v>2225</v>
      </c>
      <c r="B1643" s="2073" t="s">
        <v>5191</v>
      </c>
      <c r="C1643" s="2074" t="s">
        <v>3269</v>
      </c>
      <c r="D1643" s="2075" t="s">
        <v>3269</v>
      </c>
      <c r="E1643" s="2076" t="s">
        <v>3269</v>
      </c>
      <c r="F1643" s="2074" t="s">
        <v>3269</v>
      </c>
      <c r="G1643" s="2075" t="s">
        <v>3269</v>
      </c>
      <c r="H1643" s="2076" t="s">
        <v>3269</v>
      </c>
      <c r="I1643" s="2074">
        <v>0.31982937193479449</v>
      </c>
      <c r="J1643" s="2075">
        <v>1221.3699999999999</v>
      </c>
      <c r="K1643" s="2076">
        <v>390.63</v>
      </c>
      <c r="L1643" s="2074">
        <v>0.2322026200684483</v>
      </c>
      <c r="M1643" s="2075">
        <v>3699.1400000000008</v>
      </c>
      <c r="N1643" s="2076">
        <v>858.95</v>
      </c>
    </row>
    <row r="1644" spans="1:14">
      <c r="A1644" s="2249" t="s">
        <v>2225</v>
      </c>
      <c r="B1644" s="2077" t="s">
        <v>3195</v>
      </c>
      <c r="C1644" s="2020" t="s">
        <v>3269</v>
      </c>
      <c r="D1644" s="2021" t="s">
        <v>3269</v>
      </c>
      <c r="E1644" s="2078" t="s">
        <v>3269</v>
      </c>
      <c r="F1644" s="2020" t="s">
        <v>3269</v>
      </c>
      <c r="G1644" s="2021" t="s">
        <v>3269</v>
      </c>
      <c r="H1644" s="2078" t="s">
        <v>3269</v>
      </c>
      <c r="I1644" s="2020">
        <v>0.31982937193479449</v>
      </c>
      <c r="J1644" s="2021">
        <v>1221.3699999999999</v>
      </c>
      <c r="K1644" s="2078">
        <v>390.63</v>
      </c>
      <c r="L1644" s="2020">
        <v>0.2322026200684483</v>
      </c>
      <c r="M1644" s="2021">
        <v>3699.1400000000008</v>
      </c>
      <c r="N1644" s="2078">
        <v>858.95</v>
      </c>
    </row>
    <row r="1645" spans="1:14">
      <c r="A1645" s="2248" t="s">
        <v>2089</v>
      </c>
      <c r="B1645" s="2073" t="s">
        <v>5191</v>
      </c>
      <c r="C1645" s="2074" t="s">
        <v>3269</v>
      </c>
      <c r="D1645" s="2075" t="s">
        <v>3269</v>
      </c>
      <c r="E1645" s="2076" t="s">
        <v>3269</v>
      </c>
      <c r="F1645" s="2074" t="s">
        <v>3269</v>
      </c>
      <c r="G1645" s="2075" t="s">
        <v>3269</v>
      </c>
      <c r="H1645" s="2076" t="s">
        <v>3269</v>
      </c>
      <c r="I1645" s="2074">
        <v>0.22531623011514479</v>
      </c>
      <c r="J1645" s="2075">
        <v>2749.58</v>
      </c>
      <c r="K1645" s="2076">
        <v>619.52499999999975</v>
      </c>
      <c r="L1645" s="2074" t="s">
        <v>3269</v>
      </c>
      <c r="M1645" s="2075" t="s">
        <v>3269</v>
      </c>
      <c r="N1645" s="2076" t="s">
        <v>3269</v>
      </c>
    </row>
    <row r="1646" spans="1:14">
      <c r="A1646" s="2249" t="s">
        <v>2089</v>
      </c>
      <c r="B1646" s="2077" t="s">
        <v>3195</v>
      </c>
      <c r="C1646" s="2020" t="s">
        <v>3269</v>
      </c>
      <c r="D1646" s="2021" t="s">
        <v>3269</v>
      </c>
      <c r="E1646" s="2078" t="s">
        <v>3269</v>
      </c>
      <c r="F1646" s="2020" t="s">
        <v>3269</v>
      </c>
      <c r="G1646" s="2021" t="s">
        <v>3269</v>
      </c>
      <c r="H1646" s="2078" t="s">
        <v>3269</v>
      </c>
      <c r="I1646" s="2020">
        <v>0.22531623011514479</v>
      </c>
      <c r="J1646" s="2021">
        <v>2749.58</v>
      </c>
      <c r="K1646" s="2078">
        <v>619.52499999999975</v>
      </c>
      <c r="L1646" s="2020" t="s">
        <v>3269</v>
      </c>
      <c r="M1646" s="2021" t="s">
        <v>3269</v>
      </c>
      <c r="N1646" s="2078" t="s">
        <v>3269</v>
      </c>
    </row>
    <row r="1647" spans="1:14">
      <c r="A1647" s="2248" t="s">
        <v>1863</v>
      </c>
      <c r="B1647" s="2073" t="s">
        <v>5191</v>
      </c>
      <c r="C1647" s="2074" t="s">
        <v>3269</v>
      </c>
      <c r="D1647" s="2075" t="s">
        <v>3269</v>
      </c>
      <c r="E1647" s="2076" t="s">
        <v>3269</v>
      </c>
      <c r="F1647" s="2074" t="s">
        <v>3269</v>
      </c>
      <c r="G1647" s="2075" t="s">
        <v>3269</v>
      </c>
      <c r="H1647" s="2076" t="s">
        <v>3269</v>
      </c>
      <c r="I1647" s="2074" t="s">
        <v>3269</v>
      </c>
      <c r="J1647" s="2075" t="s">
        <v>3269</v>
      </c>
      <c r="K1647" s="2076" t="s">
        <v>3269</v>
      </c>
      <c r="L1647" s="2074">
        <v>0.38226420082508972</v>
      </c>
      <c r="M1647" s="2075">
        <v>1626.49</v>
      </c>
      <c r="N1647" s="2076">
        <v>621.74890000000005</v>
      </c>
    </row>
    <row r="1648" spans="1:14">
      <c r="A1648" s="2249" t="s">
        <v>1863</v>
      </c>
      <c r="B1648" s="2077" t="s">
        <v>3480</v>
      </c>
      <c r="C1648" s="2020" t="s">
        <v>3269</v>
      </c>
      <c r="D1648" s="2021" t="s">
        <v>3269</v>
      </c>
      <c r="E1648" s="2078" t="s">
        <v>3269</v>
      </c>
      <c r="F1648" s="2020" t="s">
        <v>3269</v>
      </c>
      <c r="G1648" s="2021" t="s">
        <v>3269</v>
      </c>
      <c r="H1648" s="2078" t="s">
        <v>3269</v>
      </c>
      <c r="I1648" s="2020" t="s">
        <v>3269</v>
      </c>
      <c r="J1648" s="2021" t="s">
        <v>3269</v>
      </c>
      <c r="K1648" s="2078" t="s">
        <v>3269</v>
      </c>
      <c r="L1648" s="2020">
        <v>0.38226420082508972</v>
      </c>
      <c r="M1648" s="2021">
        <v>1626.49</v>
      </c>
      <c r="N1648" s="2078">
        <v>621.74890000000005</v>
      </c>
    </row>
    <row r="1649" spans="1:14">
      <c r="A1649" s="2248" t="s">
        <v>2295</v>
      </c>
      <c r="B1649" s="2073" t="s">
        <v>5191</v>
      </c>
      <c r="C1649" s="2074">
        <v>3.427671830834729E-2</v>
      </c>
      <c r="D1649" s="2075">
        <v>-279.49</v>
      </c>
      <c r="E1649" s="2076">
        <v>-9.5799999999999841</v>
      </c>
      <c r="F1649" s="2074">
        <v>0.82392366238782233</v>
      </c>
      <c r="G1649" s="2075">
        <v>88.03</v>
      </c>
      <c r="H1649" s="2076">
        <v>72.53</v>
      </c>
      <c r="I1649" s="2074" t="s">
        <v>3269</v>
      </c>
      <c r="J1649" s="2075" t="s">
        <v>3269</v>
      </c>
      <c r="K1649" s="2076" t="s">
        <v>3269</v>
      </c>
      <c r="L1649" s="2074" t="s">
        <v>3269</v>
      </c>
      <c r="M1649" s="2075" t="s">
        <v>3269</v>
      </c>
      <c r="N1649" s="2076" t="s">
        <v>3269</v>
      </c>
    </row>
    <row r="1650" spans="1:14">
      <c r="A1650" s="2249" t="s">
        <v>2295</v>
      </c>
      <c r="B1650" s="2077" t="s">
        <v>3480</v>
      </c>
      <c r="C1650" s="2020" t="s">
        <v>3269</v>
      </c>
      <c r="D1650" s="2021" t="s">
        <v>3269</v>
      </c>
      <c r="E1650" s="2078" t="s">
        <v>3269</v>
      </c>
      <c r="F1650" s="2020">
        <v>0.82392366238782233</v>
      </c>
      <c r="G1650" s="2021">
        <v>88.03</v>
      </c>
      <c r="H1650" s="2078">
        <v>72.53</v>
      </c>
      <c r="I1650" s="2020" t="s">
        <v>3269</v>
      </c>
      <c r="J1650" s="2021" t="s">
        <v>3269</v>
      </c>
      <c r="K1650" s="2078" t="s">
        <v>3269</v>
      </c>
      <c r="L1650" s="2020" t="s">
        <v>3269</v>
      </c>
      <c r="M1650" s="2021" t="s">
        <v>3269</v>
      </c>
      <c r="N1650" s="2078" t="s">
        <v>3269</v>
      </c>
    </row>
    <row r="1651" spans="1:14">
      <c r="A1651" s="2249" t="s">
        <v>2295</v>
      </c>
      <c r="B1651" s="2077" t="s">
        <v>3209</v>
      </c>
      <c r="C1651" s="2020">
        <v>3.427671830834729E-2</v>
      </c>
      <c r="D1651" s="2021">
        <v>-279.49</v>
      </c>
      <c r="E1651" s="2078">
        <v>-9.5799999999999841</v>
      </c>
      <c r="F1651" s="2020" t="s">
        <v>3269</v>
      </c>
      <c r="G1651" s="2021" t="s">
        <v>3269</v>
      </c>
      <c r="H1651" s="2078" t="s">
        <v>3269</v>
      </c>
      <c r="I1651" s="2020" t="s">
        <v>3269</v>
      </c>
      <c r="J1651" s="2021" t="s">
        <v>3269</v>
      </c>
      <c r="K1651" s="2078" t="s">
        <v>3269</v>
      </c>
      <c r="L1651" s="2020" t="s">
        <v>3269</v>
      </c>
      <c r="M1651" s="2021" t="s">
        <v>3269</v>
      </c>
      <c r="N1651" s="2078" t="s">
        <v>3269</v>
      </c>
    </row>
    <row r="1652" spans="1:14">
      <c r="A1652" s="2248" t="s">
        <v>2903</v>
      </c>
      <c r="B1652" s="2073" t="s">
        <v>5191</v>
      </c>
      <c r="C1652" s="2074" t="s">
        <v>3269</v>
      </c>
      <c r="D1652" s="2075" t="s">
        <v>3269</v>
      </c>
      <c r="E1652" s="2076" t="s">
        <v>3269</v>
      </c>
      <c r="F1652" s="2074" t="s">
        <v>3269</v>
      </c>
      <c r="G1652" s="2075" t="s">
        <v>3269</v>
      </c>
      <c r="H1652" s="2076" t="s">
        <v>3269</v>
      </c>
      <c r="I1652" s="2074" t="s">
        <v>3269</v>
      </c>
      <c r="J1652" s="2075" t="s">
        <v>3269</v>
      </c>
      <c r="K1652" s="2076" t="s">
        <v>3269</v>
      </c>
      <c r="L1652" s="2074">
        <v>0.31814867218110582</v>
      </c>
      <c r="M1652" s="2075">
        <v>551.28</v>
      </c>
      <c r="N1652" s="2076">
        <v>175.38900000000001</v>
      </c>
    </row>
    <row r="1653" spans="1:14">
      <c r="A1653" s="2249" t="s">
        <v>2903</v>
      </c>
      <c r="B1653" s="2077" t="s">
        <v>3480</v>
      </c>
      <c r="C1653" s="2020" t="s">
        <v>3269</v>
      </c>
      <c r="D1653" s="2021" t="s">
        <v>3269</v>
      </c>
      <c r="E1653" s="2078" t="s">
        <v>3269</v>
      </c>
      <c r="F1653" s="2020" t="s">
        <v>3269</v>
      </c>
      <c r="G1653" s="2021" t="s">
        <v>3269</v>
      </c>
      <c r="H1653" s="2078" t="s">
        <v>3269</v>
      </c>
      <c r="I1653" s="2020" t="s">
        <v>3269</v>
      </c>
      <c r="J1653" s="2021" t="s">
        <v>3269</v>
      </c>
      <c r="K1653" s="2078" t="s">
        <v>3269</v>
      </c>
      <c r="L1653" s="2020">
        <v>0.37793339357170519</v>
      </c>
      <c r="M1653" s="2021">
        <v>309.88</v>
      </c>
      <c r="N1653" s="2078">
        <v>117.114</v>
      </c>
    </row>
    <row r="1654" spans="1:14">
      <c r="A1654" s="2249" t="s">
        <v>2903</v>
      </c>
      <c r="B1654" s="2077" t="s">
        <v>3195</v>
      </c>
      <c r="C1654" s="2020" t="s">
        <v>3269</v>
      </c>
      <c r="D1654" s="2021" t="s">
        <v>3269</v>
      </c>
      <c r="E1654" s="2078" t="s">
        <v>3269</v>
      </c>
      <c r="F1654" s="2020" t="s">
        <v>3269</v>
      </c>
      <c r="G1654" s="2021" t="s">
        <v>3269</v>
      </c>
      <c r="H1654" s="2078" t="s">
        <v>3269</v>
      </c>
      <c r="I1654" s="2020" t="s">
        <v>3269</v>
      </c>
      <c r="J1654" s="2021" t="s">
        <v>3269</v>
      </c>
      <c r="K1654" s="2078" t="s">
        <v>3269</v>
      </c>
      <c r="L1654" s="2020">
        <v>0.2389301430143014</v>
      </c>
      <c r="M1654" s="2021">
        <v>145.44</v>
      </c>
      <c r="N1654" s="2078">
        <v>34.75</v>
      </c>
    </row>
    <row r="1655" spans="1:14">
      <c r="A1655" s="2249" t="s">
        <v>2903</v>
      </c>
      <c r="B1655" s="2077" t="s">
        <v>3204</v>
      </c>
      <c r="C1655" s="2020" t="s">
        <v>3269</v>
      </c>
      <c r="D1655" s="2021" t="s">
        <v>3269</v>
      </c>
      <c r="E1655" s="2078" t="s">
        <v>3269</v>
      </c>
      <c r="F1655" s="2020" t="s">
        <v>3269</v>
      </c>
      <c r="G1655" s="2021" t="s">
        <v>3269</v>
      </c>
      <c r="H1655" s="2078" t="s">
        <v>3269</v>
      </c>
      <c r="I1655" s="2020" t="s">
        <v>3269</v>
      </c>
      <c r="J1655" s="2021" t="s">
        <v>3269</v>
      </c>
      <c r="K1655" s="2078" t="s">
        <v>3269</v>
      </c>
      <c r="L1655" s="2020">
        <v>0.24515423092955391</v>
      </c>
      <c r="M1655" s="2021">
        <v>95.96</v>
      </c>
      <c r="N1655" s="2078">
        <v>23.524999999999991</v>
      </c>
    </row>
    <row r="1656" spans="1:14">
      <c r="A1656" s="2248" t="s">
        <v>1487</v>
      </c>
      <c r="B1656" s="2073" t="s">
        <v>5191</v>
      </c>
      <c r="C1656" s="2074" t="s">
        <v>3269</v>
      </c>
      <c r="D1656" s="2075" t="s">
        <v>3269</v>
      </c>
      <c r="E1656" s="2076" t="s">
        <v>3269</v>
      </c>
      <c r="F1656" s="2074">
        <v>0.35508102709426981</v>
      </c>
      <c r="G1656" s="2075">
        <v>9541.8700000000008</v>
      </c>
      <c r="H1656" s="2076">
        <v>3388.1370000000002</v>
      </c>
      <c r="I1656" s="2074">
        <v>0.31461954719538821</v>
      </c>
      <c r="J1656" s="2075">
        <v>10976.92</v>
      </c>
      <c r="K1656" s="2076">
        <v>3453.5536000000011</v>
      </c>
      <c r="L1656" s="2074">
        <v>0.35889294802283928</v>
      </c>
      <c r="M1656" s="2075">
        <v>7847.87</v>
      </c>
      <c r="N1656" s="2076">
        <v>2816.5452</v>
      </c>
    </row>
    <row r="1657" spans="1:14">
      <c r="A1657" s="2249" t="s">
        <v>1487</v>
      </c>
      <c r="B1657" s="2077" t="s">
        <v>3201</v>
      </c>
      <c r="C1657" s="2020" t="s">
        <v>3269</v>
      </c>
      <c r="D1657" s="2021" t="s">
        <v>3269</v>
      </c>
      <c r="E1657" s="2078" t="s">
        <v>3269</v>
      </c>
      <c r="F1657" s="2020">
        <v>0.35508102709426981</v>
      </c>
      <c r="G1657" s="2021">
        <v>9541.8700000000008</v>
      </c>
      <c r="H1657" s="2078">
        <v>3388.1370000000002</v>
      </c>
      <c r="I1657" s="2020">
        <v>0.31461954719538821</v>
      </c>
      <c r="J1657" s="2021">
        <v>10976.92</v>
      </c>
      <c r="K1657" s="2078">
        <v>3453.5536000000011</v>
      </c>
      <c r="L1657" s="2020">
        <v>0.35889294802283928</v>
      </c>
      <c r="M1657" s="2021">
        <v>7847.87</v>
      </c>
      <c r="N1657" s="2078">
        <v>2816.5452</v>
      </c>
    </row>
    <row r="1658" spans="1:14">
      <c r="A1658" s="2248" t="s">
        <v>2907</v>
      </c>
      <c r="B1658" s="2073" t="s">
        <v>5191</v>
      </c>
      <c r="C1658" s="2074" t="s">
        <v>3269</v>
      </c>
      <c r="D1658" s="2075" t="s">
        <v>3269</v>
      </c>
      <c r="E1658" s="2076" t="s">
        <v>3269</v>
      </c>
      <c r="F1658" s="2074" t="s">
        <v>3269</v>
      </c>
      <c r="G1658" s="2075" t="s">
        <v>3269</v>
      </c>
      <c r="H1658" s="2076" t="s">
        <v>3269</v>
      </c>
      <c r="I1658" s="2074" t="s">
        <v>3269</v>
      </c>
      <c r="J1658" s="2075" t="s">
        <v>3269</v>
      </c>
      <c r="K1658" s="2076" t="s">
        <v>3269</v>
      </c>
      <c r="L1658" s="2074">
        <v>0.7266779766779764</v>
      </c>
      <c r="M1658" s="2075">
        <v>1025.6400000000001</v>
      </c>
      <c r="N1658" s="2076">
        <v>745.31</v>
      </c>
    </row>
    <row r="1659" spans="1:14">
      <c r="A1659" s="2249" t="s">
        <v>2907</v>
      </c>
      <c r="B1659" s="2077" t="s">
        <v>3480</v>
      </c>
      <c r="C1659" s="2020" t="s">
        <v>3269</v>
      </c>
      <c r="D1659" s="2021" t="s">
        <v>3269</v>
      </c>
      <c r="E1659" s="2078" t="s">
        <v>3269</v>
      </c>
      <c r="F1659" s="2020" t="s">
        <v>3269</v>
      </c>
      <c r="G1659" s="2021" t="s">
        <v>3269</v>
      </c>
      <c r="H1659" s="2078" t="s">
        <v>3269</v>
      </c>
      <c r="I1659" s="2020" t="s">
        <v>3269</v>
      </c>
      <c r="J1659" s="2021" t="s">
        <v>3269</v>
      </c>
      <c r="K1659" s="2078" t="s">
        <v>3269</v>
      </c>
      <c r="L1659" s="2020">
        <v>0.7266779766779764</v>
      </c>
      <c r="M1659" s="2021">
        <v>1025.6400000000001</v>
      </c>
      <c r="N1659" s="2078">
        <v>745.31</v>
      </c>
    </row>
    <row r="1660" spans="1:14">
      <c r="A1660" s="2248" t="s">
        <v>1161</v>
      </c>
      <c r="B1660" s="2073" t="s">
        <v>5191</v>
      </c>
      <c r="C1660" s="2074">
        <v>0.42108836819750112</v>
      </c>
      <c r="D1660" s="2075">
        <v>189651.26</v>
      </c>
      <c r="E1660" s="2076">
        <v>79859.939600000012</v>
      </c>
      <c r="F1660" s="2074">
        <v>0.4239649105098855</v>
      </c>
      <c r="G1660" s="2075">
        <v>192200</v>
      </c>
      <c r="H1660" s="2076">
        <v>81486.055799999987</v>
      </c>
      <c r="I1660" s="2074">
        <v>0.35949363819298208</v>
      </c>
      <c r="J1660" s="2075">
        <v>129629.05</v>
      </c>
      <c r="K1660" s="2076">
        <v>46600.818799999986</v>
      </c>
      <c r="L1660" s="2074">
        <v>0.6021152757924163</v>
      </c>
      <c r="M1660" s="2075">
        <v>251325.62</v>
      </c>
      <c r="N1660" s="2076">
        <v>151326.995</v>
      </c>
    </row>
    <row r="1661" spans="1:14">
      <c r="A1661" s="2249" t="s">
        <v>1161</v>
      </c>
      <c r="B1661" s="2077" t="s">
        <v>3481</v>
      </c>
      <c r="C1661" s="2020">
        <v>0.15912107745815809</v>
      </c>
      <c r="D1661" s="2021">
        <v>4100.0200000000041</v>
      </c>
      <c r="E1661" s="2078">
        <v>652.39959999999803</v>
      </c>
      <c r="F1661" s="2020">
        <v>3.6462588435288733E-2</v>
      </c>
      <c r="G1661" s="2021">
        <v>1600.0400000000011</v>
      </c>
      <c r="H1661" s="2078">
        <v>58.341599999999403</v>
      </c>
      <c r="I1661" s="2020">
        <v>0.38535025000000001</v>
      </c>
      <c r="J1661" s="2021">
        <v>-4800</v>
      </c>
      <c r="K1661" s="2078">
        <v>-1849.6812</v>
      </c>
      <c r="L1661" s="2020">
        <v>0.56221687500000006</v>
      </c>
      <c r="M1661" s="2021">
        <v>4800</v>
      </c>
      <c r="N1661" s="2078">
        <v>2698.641000000001</v>
      </c>
    </row>
    <row r="1662" spans="1:14">
      <c r="A1662" s="2249" t="s">
        <v>1161</v>
      </c>
      <c r="B1662" s="2077" t="s">
        <v>3201</v>
      </c>
      <c r="C1662" s="2020">
        <v>0.49500450085115111</v>
      </c>
      <c r="D1662" s="2021">
        <v>44880.4</v>
      </c>
      <c r="E1662" s="2078">
        <v>22216</v>
      </c>
      <c r="F1662" s="2020">
        <v>0.49948144693606561</v>
      </c>
      <c r="G1662" s="2021">
        <v>36516.61</v>
      </c>
      <c r="H1662" s="2078">
        <v>18239.369200000001</v>
      </c>
      <c r="I1662" s="2020">
        <v>0.44079481908502172</v>
      </c>
      <c r="J1662" s="2021">
        <v>26399.97</v>
      </c>
      <c r="K1662" s="2078">
        <v>11636.97</v>
      </c>
      <c r="L1662" s="2020">
        <v>0.4294324538408491</v>
      </c>
      <c r="M1662" s="2021">
        <v>44880.05</v>
      </c>
      <c r="N1662" s="2078">
        <v>19272.95</v>
      </c>
    </row>
    <row r="1663" spans="1:14">
      <c r="A1663" s="2249" t="s">
        <v>1161</v>
      </c>
      <c r="B1663" s="2077" t="s">
        <v>3501</v>
      </c>
      <c r="C1663" s="2020">
        <v>0.4844229211104279</v>
      </c>
      <c r="D1663" s="2021">
        <v>96750.81</v>
      </c>
      <c r="E1663" s="2078">
        <v>46868.31</v>
      </c>
      <c r="F1663" s="2020">
        <v>0.46646641613940693</v>
      </c>
      <c r="G1663" s="2021">
        <v>90300.22</v>
      </c>
      <c r="H1663" s="2078">
        <v>42122.01999999999</v>
      </c>
      <c r="I1663" s="2020">
        <v>0.42776779673314941</v>
      </c>
      <c r="J1663" s="2021">
        <v>64500.040000000023</v>
      </c>
      <c r="K1663" s="2078">
        <v>27591.040000000001</v>
      </c>
      <c r="L1663" s="2020">
        <v>0.83790710239759503</v>
      </c>
      <c r="M1663" s="2021">
        <v>129000.1</v>
      </c>
      <c r="N1663" s="2078">
        <v>108090.1</v>
      </c>
    </row>
    <row r="1664" spans="1:14">
      <c r="A1664" s="2249" t="s">
        <v>1161</v>
      </c>
      <c r="B1664" s="2077" t="s">
        <v>3217</v>
      </c>
      <c r="C1664" s="2020" t="s">
        <v>3269</v>
      </c>
      <c r="D1664" s="2021" t="s">
        <v>3269</v>
      </c>
      <c r="E1664" s="2078" t="s">
        <v>3269</v>
      </c>
      <c r="F1664" s="2020">
        <v>0.41731894042915701</v>
      </c>
      <c r="G1664" s="2021">
        <v>12243.07</v>
      </c>
      <c r="H1664" s="2078">
        <v>5109.2649999999994</v>
      </c>
      <c r="I1664" s="2020">
        <v>0.18148895939493001</v>
      </c>
      <c r="J1664" s="2021">
        <v>22154.13</v>
      </c>
      <c r="K1664" s="2078">
        <v>4020.73</v>
      </c>
      <c r="L1664" s="2020">
        <v>0.34418018982670262</v>
      </c>
      <c r="M1664" s="2021">
        <v>23086.32</v>
      </c>
      <c r="N1664" s="2078">
        <v>7945.8539999999985</v>
      </c>
    </row>
    <row r="1665" spans="1:14">
      <c r="A1665" s="2249" t="s">
        <v>1161</v>
      </c>
      <c r="B1665" s="2077" t="s">
        <v>3193</v>
      </c>
      <c r="C1665" s="2020" t="s">
        <v>3269</v>
      </c>
      <c r="D1665" s="2021" t="s">
        <v>3269</v>
      </c>
      <c r="E1665" s="2078" t="s">
        <v>3269</v>
      </c>
      <c r="F1665" s="2020" t="s">
        <v>3269</v>
      </c>
      <c r="G1665" s="2021" t="s">
        <v>3269</v>
      </c>
      <c r="H1665" s="2078" t="s">
        <v>3269</v>
      </c>
      <c r="I1665" s="2020">
        <v>0.42226017700731577</v>
      </c>
      <c r="J1665" s="2021">
        <v>1094.8699999999999</v>
      </c>
      <c r="K1665" s="2078">
        <v>462.31999999999982</v>
      </c>
      <c r="L1665" s="2020">
        <v>0.44000444561197888</v>
      </c>
      <c r="M1665" s="2021">
        <v>1979.48</v>
      </c>
      <c r="N1665" s="2078">
        <v>870.9799999999999</v>
      </c>
    </row>
    <row r="1666" spans="1:14">
      <c r="A1666" s="2249" t="s">
        <v>1161</v>
      </c>
      <c r="B1666" s="2077" t="s">
        <v>3194</v>
      </c>
      <c r="C1666" s="2020">
        <v>0.23049232889868251</v>
      </c>
      <c r="D1666" s="2021">
        <v>43920.030000000013</v>
      </c>
      <c r="E1666" s="2078">
        <v>10123.23</v>
      </c>
      <c r="F1666" s="2020">
        <v>0.30371906455278119</v>
      </c>
      <c r="G1666" s="2021">
        <v>37440.06</v>
      </c>
      <c r="H1666" s="2078">
        <v>11371.26</v>
      </c>
      <c r="I1666" s="2020">
        <v>0.23369973629243321</v>
      </c>
      <c r="J1666" s="2021">
        <v>20280.04</v>
      </c>
      <c r="K1666" s="2078">
        <v>4739.4399999999969</v>
      </c>
      <c r="L1666" s="2020">
        <v>0.26163422318818103</v>
      </c>
      <c r="M1666" s="2021">
        <v>47579.67</v>
      </c>
      <c r="N1666" s="2078">
        <v>12448.47</v>
      </c>
    </row>
    <row r="1667" spans="1:14">
      <c r="A1667" s="2249" t="s">
        <v>1161</v>
      </c>
      <c r="B1667" s="2077" t="s">
        <v>3195</v>
      </c>
      <c r="C1667" s="2020" t="s">
        <v>3269</v>
      </c>
      <c r="D1667" s="2021" t="s">
        <v>3269</v>
      </c>
      <c r="E1667" s="2078" t="s">
        <v>3269</v>
      </c>
      <c r="F1667" s="2020">
        <v>0.32523404255319138</v>
      </c>
      <c r="G1667" s="2021">
        <v>14100</v>
      </c>
      <c r="H1667" s="2078">
        <v>4585.7999999999993</v>
      </c>
      <c r="I1667" s="2020" t="s">
        <v>3269</v>
      </c>
      <c r="J1667" s="2021" t="s">
        <v>3269</v>
      </c>
      <c r="K1667" s="2078" t="s">
        <v>3269</v>
      </c>
      <c r="L1667" s="2020" t="s">
        <v>3269</v>
      </c>
      <c r="M1667" s="2021" t="s">
        <v>3269</v>
      </c>
      <c r="N1667" s="2078" t="s">
        <v>3269</v>
      </c>
    </row>
    <row r="1668" spans="1:14">
      <c r="A1668" s="2248" t="s">
        <v>1361</v>
      </c>
      <c r="B1668" s="2073" t="s">
        <v>5191</v>
      </c>
      <c r="C1668" s="2074">
        <v>0.30516380838044382</v>
      </c>
      <c r="D1668" s="2075">
        <v>27904.25</v>
      </c>
      <c r="E1668" s="2076">
        <v>8515.3671999999988</v>
      </c>
      <c r="F1668" s="2074">
        <v>0.24401605505044369</v>
      </c>
      <c r="G1668" s="2075">
        <v>30098.94000000001</v>
      </c>
      <c r="H1668" s="2076">
        <v>7344.624600000001</v>
      </c>
      <c r="I1668" s="2074">
        <v>0.26081036715320638</v>
      </c>
      <c r="J1668" s="2075">
        <v>27152.97</v>
      </c>
      <c r="K1668" s="2076">
        <v>7081.7760749999998</v>
      </c>
      <c r="L1668" s="2074">
        <v>0.30472983991840802</v>
      </c>
      <c r="M1668" s="2075">
        <v>22884.58</v>
      </c>
      <c r="N1668" s="2076">
        <v>6973.6144000000004</v>
      </c>
    </row>
    <row r="1669" spans="1:14">
      <c r="A1669" s="2249" t="s">
        <v>1361</v>
      </c>
      <c r="B1669" s="2077" t="s">
        <v>3480</v>
      </c>
      <c r="C1669" s="2020">
        <v>0.2696122134479465</v>
      </c>
      <c r="D1669" s="2021">
        <v>10856.23</v>
      </c>
      <c r="E1669" s="2078">
        <v>2926.9721999999988</v>
      </c>
      <c r="F1669" s="2020">
        <v>0.22452899128431189</v>
      </c>
      <c r="G1669" s="2021">
        <v>8905.7800000000043</v>
      </c>
      <c r="H1669" s="2078">
        <v>1999.605800000001</v>
      </c>
      <c r="I1669" s="2020">
        <v>0.29473995822622112</v>
      </c>
      <c r="J1669" s="2021">
        <v>3734.4</v>
      </c>
      <c r="K1669" s="2078">
        <v>1100.6768999999999</v>
      </c>
      <c r="L1669" s="2020">
        <v>0.43066944375619431</v>
      </c>
      <c r="M1669" s="2021">
        <v>2583.04</v>
      </c>
      <c r="N1669" s="2078">
        <v>1112.4364</v>
      </c>
    </row>
    <row r="1670" spans="1:14">
      <c r="A1670" s="2249" t="s">
        <v>1361</v>
      </c>
      <c r="B1670" s="2077" t="s">
        <v>3481</v>
      </c>
      <c r="C1670" s="2020" t="s">
        <v>3269</v>
      </c>
      <c r="D1670" s="2021" t="s">
        <v>3269</v>
      </c>
      <c r="E1670" s="2078" t="s">
        <v>3269</v>
      </c>
      <c r="F1670" s="2020" t="s">
        <v>3269</v>
      </c>
      <c r="G1670" s="2021" t="s">
        <v>3269</v>
      </c>
      <c r="H1670" s="2078" t="s">
        <v>3269</v>
      </c>
      <c r="I1670" s="2020" t="s">
        <v>3269</v>
      </c>
      <c r="J1670" s="2021">
        <v>0</v>
      </c>
      <c r="K1670" s="2078">
        <v>-176.47059999999999</v>
      </c>
      <c r="L1670" s="2020" t="s">
        <v>3269</v>
      </c>
      <c r="M1670" s="2021" t="s">
        <v>3269</v>
      </c>
      <c r="N1670" s="2078" t="s">
        <v>3269</v>
      </c>
    </row>
    <row r="1671" spans="1:14">
      <c r="A1671" s="2249" t="s">
        <v>1361</v>
      </c>
      <c r="B1671" s="2077" t="s">
        <v>3196</v>
      </c>
      <c r="C1671" s="2020" t="s">
        <v>3269</v>
      </c>
      <c r="D1671" s="2021" t="s">
        <v>3269</v>
      </c>
      <c r="E1671" s="2078" t="s">
        <v>3269</v>
      </c>
      <c r="F1671" s="2020" t="s">
        <v>3269</v>
      </c>
      <c r="G1671" s="2021" t="s">
        <v>3269</v>
      </c>
      <c r="H1671" s="2078" t="s">
        <v>3269</v>
      </c>
      <c r="I1671" s="2020">
        <v>0.72284517258629322</v>
      </c>
      <c r="J1671" s="2021">
        <v>19.989999999999998</v>
      </c>
      <c r="K1671" s="2078">
        <v>14.449674999999999</v>
      </c>
      <c r="L1671" s="2020" t="s">
        <v>3269</v>
      </c>
      <c r="M1671" s="2021" t="s">
        <v>3269</v>
      </c>
      <c r="N1671" s="2078" t="s">
        <v>3269</v>
      </c>
    </row>
    <row r="1672" spans="1:14">
      <c r="A1672" s="2249" t="s">
        <v>1361</v>
      </c>
      <c r="B1672" s="2077" t="s">
        <v>3201</v>
      </c>
      <c r="C1672" s="2020">
        <v>0.5073639862408561</v>
      </c>
      <c r="D1672" s="2021">
        <v>3375.21</v>
      </c>
      <c r="E1672" s="2078">
        <v>1712.46</v>
      </c>
      <c r="F1672" s="2020">
        <v>0.26240712801967192</v>
      </c>
      <c r="G1672" s="2021">
        <v>4924.79</v>
      </c>
      <c r="H1672" s="2078">
        <v>1292.3</v>
      </c>
      <c r="I1672" s="2020">
        <v>0.458176746917205</v>
      </c>
      <c r="J1672" s="2021">
        <v>681.2</v>
      </c>
      <c r="K1672" s="2078">
        <v>312.11000000000013</v>
      </c>
      <c r="L1672" s="2020" t="s">
        <v>3269</v>
      </c>
      <c r="M1672" s="2021" t="s">
        <v>3269</v>
      </c>
      <c r="N1672" s="2078" t="s">
        <v>3269</v>
      </c>
    </row>
    <row r="1673" spans="1:14">
      <c r="A1673" s="2249" t="s">
        <v>1361</v>
      </c>
      <c r="B1673" s="2077" t="s">
        <v>3502</v>
      </c>
      <c r="C1673" s="2020">
        <v>0.29452723710757422</v>
      </c>
      <c r="D1673" s="2021">
        <v>5129.95</v>
      </c>
      <c r="E1673" s="2078">
        <v>1510.91</v>
      </c>
      <c r="F1673" s="2020" t="s">
        <v>3269</v>
      </c>
      <c r="G1673" s="2021" t="s">
        <v>3269</v>
      </c>
      <c r="H1673" s="2078" t="s">
        <v>3269</v>
      </c>
      <c r="I1673" s="2020">
        <v>0.33709025255146158</v>
      </c>
      <c r="J1673" s="2021">
        <v>1849.92</v>
      </c>
      <c r="K1673" s="2078">
        <v>623.58999999999992</v>
      </c>
      <c r="L1673" s="2020">
        <v>0.15809391717852181</v>
      </c>
      <c r="M1673" s="2021">
        <v>1009.4</v>
      </c>
      <c r="N1673" s="2078">
        <v>159.5799999999999</v>
      </c>
    </row>
    <row r="1674" spans="1:14">
      <c r="A1674" s="2249" t="s">
        <v>1361</v>
      </c>
      <c r="B1674" s="2077" t="s">
        <v>3193</v>
      </c>
      <c r="C1674" s="2020">
        <v>0.44172396100564382</v>
      </c>
      <c r="D1674" s="2021">
        <v>487.25</v>
      </c>
      <c r="E1674" s="2078">
        <v>215.23</v>
      </c>
      <c r="F1674" s="2020">
        <v>0.465766266783189</v>
      </c>
      <c r="G1674" s="2021">
        <v>629.34999999999991</v>
      </c>
      <c r="H1674" s="2078">
        <v>293.12999999999988</v>
      </c>
      <c r="I1674" s="2020">
        <v>0.37961370941666522</v>
      </c>
      <c r="J1674" s="2021">
        <v>2628.85</v>
      </c>
      <c r="K1674" s="2078">
        <v>997.94750000000022</v>
      </c>
      <c r="L1674" s="2020">
        <v>0.44886860250558408</v>
      </c>
      <c r="M1674" s="2021">
        <v>102.97</v>
      </c>
      <c r="N1674" s="2078">
        <v>46.22</v>
      </c>
    </row>
    <row r="1675" spans="1:14">
      <c r="A1675" s="2249" t="s">
        <v>1361</v>
      </c>
      <c r="B1675" s="2077" t="s">
        <v>3194</v>
      </c>
      <c r="C1675" s="2020">
        <v>0.40238861595798753</v>
      </c>
      <c r="D1675" s="2021">
        <v>295.14999999999998</v>
      </c>
      <c r="E1675" s="2078">
        <v>118.765</v>
      </c>
      <c r="F1675" s="2020">
        <v>0.34584424863062629</v>
      </c>
      <c r="G1675" s="2021">
        <v>209.95</v>
      </c>
      <c r="H1675" s="2078">
        <v>72.609999999999985</v>
      </c>
      <c r="I1675" s="2020">
        <v>0.42222744360902248</v>
      </c>
      <c r="J1675" s="2021">
        <v>829.92000000000007</v>
      </c>
      <c r="K1675" s="2078">
        <v>350.41500000000002</v>
      </c>
      <c r="L1675" s="2020" t="s">
        <v>3269</v>
      </c>
      <c r="M1675" s="2021" t="s">
        <v>3269</v>
      </c>
      <c r="N1675" s="2078" t="s">
        <v>3269</v>
      </c>
    </row>
    <row r="1676" spans="1:14">
      <c r="A1676" s="2249" t="s">
        <v>1361</v>
      </c>
      <c r="B1676" s="2077" t="s">
        <v>3195</v>
      </c>
      <c r="C1676" s="2020">
        <v>0.28480518983066189</v>
      </c>
      <c r="D1676" s="2021">
        <v>5743.54</v>
      </c>
      <c r="E1676" s="2078">
        <v>1635.79</v>
      </c>
      <c r="F1676" s="2020">
        <v>0.34965902342078109</v>
      </c>
      <c r="G1676" s="2021">
        <v>3013.99</v>
      </c>
      <c r="H1676" s="2078">
        <v>1053.8688</v>
      </c>
      <c r="I1676" s="2020">
        <v>0.21404848172051441</v>
      </c>
      <c r="J1676" s="2021">
        <v>16314.19</v>
      </c>
      <c r="K1676" s="2078">
        <v>3492.027599999999</v>
      </c>
      <c r="L1676" s="2020">
        <v>0.2957717488374958</v>
      </c>
      <c r="M1676" s="2021">
        <v>16236.5</v>
      </c>
      <c r="N1676" s="2078">
        <v>4802.2980000000007</v>
      </c>
    </row>
    <row r="1677" spans="1:14">
      <c r="A1677" s="2249" t="s">
        <v>1361</v>
      </c>
      <c r="B1677" s="2077" t="s">
        <v>3209</v>
      </c>
      <c r="C1677" s="2020" t="s">
        <v>3269</v>
      </c>
      <c r="D1677" s="2021" t="s">
        <v>3269</v>
      </c>
      <c r="E1677" s="2078" t="s">
        <v>3269</v>
      </c>
      <c r="F1677" s="2020">
        <v>0.15782889301847189</v>
      </c>
      <c r="G1677" s="2021">
        <v>5483.4700000000012</v>
      </c>
      <c r="H1677" s="2078">
        <v>865.4500000000005</v>
      </c>
      <c r="I1677" s="2020" t="s">
        <v>3269</v>
      </c>
      <c r="J1677" s="2021" t="s">
        <v>3269</v>
      </c>
      <c r="K1677" s="2078" t="s">
        <v>3269</v>
      </c>
      <c r="L1677" s="2020" t="s">
        <v>3269</v>
      </c>
      <c r="M1677" s="2021" t="s">
        <v>3269</v>
      </c>
      <c r="N1677" s="2078" t="s">
        <v>3269</v>
      </c>
    </row>
    <row r="1678" spans="1:14">
      <c r="A1678" s="2249" t="s">
        <v>1361</v>
      </c>
      <c r="B1678" s="2077" t="s">
        <v>3207</v>
      </c>
      <c r="C1678" s="2020">
        <v>0.1921948037830199</v>
      </c>
      <c r="D1678" s="2021">
        <v>1931.79</v>
      </c>
      <c r="E1678" s="2078">
        <v>371.28</v>
      </c>
      <c r="F1678" s="2020">
        <v>0.24846318336958881</v>
      </c>
      <c r="G1678" s="2021">
        <v>6495.57</v>
      </c>
      <c r="H1678" s="2078">
        <v>1613.91</v>
      </c>
      <c r="I1678" s="2020">
        <v>0.33339212746567898</v>
      </c>
      <c r="J1678" s="2021">
        <v>680.34</v>
      </c>
      <c r="K1678" s="2078">
        <v>226.82000000000011</v>
      </c>
      <c r="L1678" s="2020">
        <v>0.28819372901693191</v>
      </c>
      <c r="M1678" s="2021">
        <v>2475.21</v>
      </c>
      <c r="N1678" s="2078">
        <v>713.33999999999992</v>
      </c>
    </row>
    <row r="1679" spans="1:14">
      <c r="A1679" s="2249" t="s">
        <v>1361</v>
      </c>
      <c r="B1679" s="2077" t="s">
        <v>3204</v>
      </c>
      <c r="C1679" s="2020">
        <v>0.28145189709855511</v>
      </c>
      <c r="D1679" s="2021">
        <v>85.13</v>
      </c>
      <c r="E1679" s="2078">
        <v>23.95999999999999</v>
      </c>
      <c r="F1679" s="2020">
        <v>0.35260526557196592</v>
      </c>
      <c r="G1679" s="2021">
        <v>436.04</v>
      </c>
      <c r="H1679" s="2078">
        <v>153.75</v>
      </c>
      <c r="I1679" s="2020">
        <v>0.33854066061425542</v>
      </c>
      <c r="J1679" s="2021">
        <v>414.16</v>
      </c>
      <c r="K1679" s="2078">
        <v>140.21</v>
      </c>
      <c r="L1679" s="2020">
        <v>0.29267373183093859</v>
      </c>
      <c r="M1679" s="2021">
        <v>477.46</v>
      </c>
      <c r="N1679" s="2078">
        <v>139.74</v>
      </c>
    </row>
    <row r="1680" spans="1:14">
      <c r="A1680" s="2248" t="s">
        <v>1115</v>
      </c>
      <c r="B1680" s="2073" t="s">
        <v>5191</v>
      </c>
      <c r="C1680" s="2074">
        <v>0.22710444643159669</v>
      </c>
      <c r="D1680" s="2075">
        <v>24613.670000000009</v>
      </c>
      <c r="E1680" s="2076">
        <v>5589.8739000000014</v>
      </c>
      <c r="F1680" s="2074">
        <v>0.1874969465383591</v>
      </c>
      <c r="G1680" s="2075">
        <v>31079.48</v>
      </c>
      <c r="H1680" s="2076">
        <v>5827.3076000000001</v>
      </c>
      <c r="I1680" s="2074">
        <v>0.2476240651642739</v>
      </c>
      <c r="J1680" s="2075">
        <v>87546.12999999999</v>
      </c>
      <c r="K1680" s="2076">
        <v>21678.528599999991</v>
      </c>
      <c r="L1680" s="2074">
        <v>0.1701734387801232</v>
      </c>
      <c r="M1680" s="2075">
        <v>20859.810000000001</v>
      </c>
      <c r="N1680" s="2076">
        <v>3549.7856000000011</v>
      </c>
    </row>
    <row r="1681" spans="1:14">
      <c r="A1681" s="2249" t="s">
        <v>1115</v>
      </c>
      <c r="B1681" s="2077" t="s">
        <v>3480</v>
      </c>
      <c r="C1681" s="2020" t="s">
        <v>3269</v>
      </c>
      <c r="D1681" s="2021" t="s">
        <v>3269</v>
      </c>
      <c r="E1681" s="2078" t="s">
        <v>3269</v>
      </c>
      <c r="F1681" s="2020" t="s">
        <v>3269</v>
      </c>
      <c r="G1681" s="2021" t="s">
        <v>3269</v>
      </c>
      <c r="H1681" s="2078" t="s">
        <v>3269</v>
      </c>
      <c r="I1681" s="2020">
        <v>0.21409045224129089</v>
      </c>
      <c r="J1681" s="2021">
        <v>30127.279999999999</v>
      </c>
      <c r="K1681" s="2078">
        <v>6449.962999999997</v>
      </c>
      <c r="L1681" s="2020">
        <v>1</v>
      </c>
      <c r="M1681" s="2021">
        <v>-740.17000000000007</v>
      </c>
      <c r="N1681" s="2078">
        <v>-740.17000000000007</v>
      </c>
    </row>
    <row r="1682" spans="1:14">
      <c r="A1682" s="2249" t="s">
        <v>1115</v>
      </c>
      <c r="B1682" s="2077" t="s">
        <v>3481</v>
      </c>
      <c r="C1682" s="2020">
        <v>-0.48535726673603852</v>
      </c>
      <c r="D1682" s="2021">
        <v>749.58000000000015</v>
      </c>
      <c r="E1682" s="2078">
        <v>-363.81409999999983</v>
      </c>
      <c r="F1682" s="2020">
        <v>-0.50214889700978949</v>
      </c>
      <c r="G1682" s="2021">
        <v>1499.56</v>
      </c>
      <c r="H1682" s="2078">
        <v>-753.00239999999985</v>
      </c>
      <c r="I1682" s="2020">
        <v>-0.5929247429126373</v>
      </c>
      <c r="J1682" s="2021">
        <v>-751.68999999999983</v>
      </c>
      <c r="K1682" s="2078">
        <v>445.69560000000018</v>
      </c>
      <c r="L1682" s="2020">
        <v>-0.64149027919407642</v>
      </c>
      <c r="M1682" s="2021">
        <v>-1500.39</v>
      </c>
      <c r="N1682" s="2078">
        <v>962.4856000000002</v>
      </c>
    </row>
    <row r="1683" spans="1:14">
      <c r="A1683" s="2249" t="s">
        <v>1115</v>
      </c>
      <c r="B1683" s="2077" t="s">
        <v>3502</v>
      </c>
      <c r="C1683" s="2020">
        <v>0.249483135539633</v>
      </c>
      <c r="D1683" s="2021">
        <v>23864.09</v>
      </c>
      <c r="E1683" s="2078">
        <v>5953.6880000000001</v>
      </c>
      <c r="F1683" s="2020">
        <v>0.2224586814298348</v>
      </c>
      <c r="G1683" s="2021">
        <v>29579.919999999998</v>
      </c>
      <c r="H1683" s="2078">
        <v>6580.31</v>
      </c>
      <c r="I1683" s="2020">
        <v>0.25412983960609609</v>
      </c>
      <c r="J1683" s="2021">
        <v>58170.539999999994</v>
      </c>
      <c r="K1683" s="2078">
        <v>14782.87</v>
      </c>
      <c r="L1683" s="2020">
        <v>0.1440440131478414</v>
      </c>
      <c r="M1683" s="2021">
        <v>23100.37</v>
      </c>
      <c r="N1683" s="2078">
        <v>3327.4700000000012</v>
      </c>
    </row>
    <row r="1684" spans="1:14">
      <c r="A1684" s="2248" t="s">
        <v>1727</v>
      </c>
      <c r="B1684" s="2073" t="s">
        <v>5191</v>
      </c>
      <c r="C1684" s="2074">
        <v>0.33735400591505688</v>
      </c>
      <c r="D1684" s="2075">
        <v>8300.85</v>
      </c>
      <c r="E1684" s="2076">
        <v>2800.3249999999998</v>
      </c>
      <c r="F1684" s="2074">
        <v>0.35493562878907109</v>
      </c>
      <c r="G1684" s="2075">
        <v>10611.11</v>
      </c>
      <c r="H1684" s="2076">
        <v>3766.261</v>
      </c>
      <c r="I1684" s="2074">
        <v>0.31382877478201882</v>
      </c>
      <c r="J1684" s="2075">
        <v>6367.52</v>
      </c>
      <c r="K1684" s="2076">
        <v>1998.3109999999999</v>
      </c>
      <c r="L1684" s="2074">
        <v>0.30986542073875251</v>
      </c>
      <c r="M1684" s="2075">
        <v>10290.59</v>
      </c>
      <c r="N1684" s="2076">
        <v>3188.697999999999</v>
      </c>
    </row>
    <row r="1685" spans="1:14">
      <c r="A1685" s="2249" t="s">
        <v>1727</v>
      </c>
      <c r="B1685" s="2077" t="s">
        <v>3195</v>
      </c>
      <c r="C1685" s="2020">
        <v>0.33735400591505688</v>
      </c>
      <c r="D1685" s="2021">
        <v>8300.85</v>
      </c>
      <c r="E1685" s="2078">
        <v>2800.3249999999998</v>
      </c>
      <c r="F1685" s="2020">
        <v>0.35493562878907109</v>
      </c>
      <c r="G1685" s="2021">
        <v>10611.11</v>
      </c>
      <c r="H1685" s="2078">
        <v>3766.261</v>
      </c>
      <c r="I1685" s="2020">
        <v>0.31382877478201882</v>
      </c>
      <c r="J1685" s="2021">
        <v>6367.52</v>
      </c>
      <c r="K1685" s="2078">
        <v>1998.3109999999999</v>
      </c>
      <c r="L1685" s="2020">
        <v>0.30986542073875251</v>
      </c>
      <c r="M1685" s="2021">
        <v>10290.59</v>
      </c>
      <c r="N1685" s="2078">
        <v>3188.697999999999</v>
      </c>
    </row>
    <row r="1686" spans="1:14">
      <c r="A1686" s="2248" t="s">
        <v>2911</v>
      </c>
      <c r="B1686" s="2073" t="s">
        <v>5191</v>
      </c>
      <c r="C1686" s="2074">
        <v>0.65882136757002951</v>
      </c>
      <c r="D1686" s="2075">
        <v>702.56</v>
      </c>
      <c r="E1686" s="2076">
        <v>462.86153999999999</v>
      </c>
      <c r="F1686" s="2074" t="s">
        <v>3269</v>
      </c>
      <c r="G1686" s="2075" t="s">
        <v>3269</v>
      </c>
      <c r="H1686" s="2076" t="s">
        <v>3269</v>
      </c>
      <c r="I1686" s="2074" t="s">
        <v>3269</v>
      </c>
      <c r="J1686" s="2075" t="s">
        <v>3269</v>
      </c>
      <c r="K1686" s="2076" t="s">
        <v>3269</v>
      </c>
      <c r="L1686" s="2074" t="s">
        <v>3269</v>
      </c>
      <c r="M1686" s="2075" t="s">
        <v>3269</v>
      </c>
      <c r="N1686" s="2076" t="s">
        <v>3269</v>
      </c>
    </row>
    <row r="1687" spans="1:14">
      <c r="A1687" s="2249" t="s">
        <v>2911</v>
      </c>
      <c r="B1687" s="2077" t="s">
        <v>3480</v>
      </c>
      <c r="C1687" s="2020">
        <v>0.2773571920165176</v>
      </c>
      <c r="D1687" s="2021">
        <v>72.650000000000006</v>
      </c>
      <c r="E1687" s="2078">
        <v>20.150000000000009</v>
      </c>
      <c r="F1687" s="2020" t="s">
        <v>3269</v>
      </c>
      <c r="G1687" s="2021" t="s">
        <v>3269</v>
      </c>
      <c r="H1687" s="2078" t="s">
        <v>3269</v>
      </c>
      <c r="I1687" s="2020" t="s">
        <v>3269</v>
      </c>
      <c r="J1687" s="2021" t="s">
        <v>3269</v>
      </c>
      <c r="K1687" s="2078" t="s">
        <v>3269</v>
      </c>
      <c r="L1687" s="2020" t="s">
        <v>3269</v>
      </c>
      <c r="M1687" s="2021" t="s">
        <v>3269</v>
      </c>
      <c r="N1687" s="2078" t="s">
        <v>3269</v>
      </c>
    </row>
    <row r="1688" spans="1:14">
      <c r="A1688" s="2249" t="s">
        <v>2911</v>
      </c>
      <c r="B1688" s="2077" t="s">
        <v>3196</v>
      </c>
      <c r="C1688" s="2020">
        <v>0.76533920213951423</v>
      </c>
      <c r="D1688" s="2021">
        <v>89.74</v>
      </c>
      <c r="E1688" s="2078">
        <v>68.681539999999998</v>
      </c>
      <c r="F1688" s="2020" t="s">
        <v>3269</v>
      </c>
      <c r="G1688" s="2021" t="s">
        <v>3269</v>
      </c>
      <c r="H1688" s="2078" t="s">
        <v>3269</v>
      </c>
      <c r="I1688" s="2020" t="s">
        <v>3269</v>
      </c>
      <c r="J1688" s="2021" t="s">
        <v>3269</v>
      </c>
      <c r="K1688" s="2078" t="s">
        <v>3269</v>
      </c>
      <c r="L1688" s="2020" t="s">
        <v>3269</v>
      </c>
      <c r="M1688" s="2021" t="s">
        <v>3269</v>
      </c>
      <c r="N1688" s="2078" t="s">
        <v>3269</v>
      </c>
    </row>
    <row r="1689" spans="1:14">
      <c r="A1689" s="2249" t="s">
        <v>2911</v>
      </c>
      <c r="B1689" s="2077" t="s">
        <v>3193</v>
      </c>
      <c r="C1689" s="2020">
        <v>0.69243016087527998</v>
      </c>
      <c r="D1689" s="2021">
        <v>540.16999999999996</v>
      </c>
      <c r="E1689" s="2078">
        <v>374.03</v>
      </c>
      <c r="F1689" s="2020" t="s">
        <v>3269</v>
      </c>
      <c r="G1689" s="2021" t="s">
        <v>3269</v>
      </c>
      <c r="H1689" s="2078" t="s">
        <v>3269</v>
      </c>
      <c r="I1689" s="2020" t="s">
        <v>3269</v>
      </c>
      <c r="J1689" s="2021" t="s">
        <v>3269</v>
      </c>
      <c r="K1689" s="2078" t="s">
        <v>3269</v>
      </c>
      <c r="L1689" s="2020" t="s">
        <v>3269</v>
      </c>
      <c r="M1689" s="2021" t="s">
        <v>3269</v>
      </c>
      <c r="N1689" s="2078" t="s">
        <v>3269</v>
      </c>
    </row>
    <row r="1690" spans="1:14">
      <c r="A1690" s="2248" t="s">
        <v>2913</v>
      </c>
      <c r="B1690" s="2073" t="s">
        <v>5191</v>
      </c>
      <c r="C1690" s="2074" t="s">
        <v>3269</v>
      </c>
      <c r="D1690" s="2075" t="s">
        <v>3269</v>
      </c>
      <c r="E1690" s="2076" t="s">
        <v>3269</v>
      </c>
      <c r="F1690" s="2074" t="s">
        <v>3269</v>
      </c>
      <c r="G1690" s="2075" t="s">
        <v>3269</v>
      </c>
      <c r="H1690" s="2076" t="s">
        <v>3269</v>
      </c>
      <c r="I1690" s="2074">
        <v>0.19003190418606611</v>
      </c>
      <c r="J1690" s="2075">
        <v>346122.16017999972</v>
      </c>
      <c r="K1690" s="2076">
        <v>65774.253179999927</v>
      </c>
      <c r="L1690" s="2074">
        <v>0.20614853349516221</v>
      </c>
      <c r="M1690" s="2075">
        <v>18578.963599999999</v>
      </c>
      <c r="N1690" s="2076">
        <v>3830.0261</v>
      </c>
    </row>
    <row r="1691" spans="1:14">
      <c r="A1691" s="2249" t="s">
        <v>2913</v>
      </c>
      <c r="B1691" s="2077" t="s">
        <v>3480</v>
      </c>
      <c r="C1691" s="2020" t="s">
        <v>3269</v>
      </c>
      <c r="D1691" s="2021" t="s">
        <v>3269</v>
      </c>
      <c r="E1691" s="2078" t="s">
        <v>3269</v>
      </c>
      <c r="F1691" s="2020" t="s">
        <v>3269</v>
      </c>
      <c r="G1691" s="2021" t="s">
        <v>3269</v>
      </c>
      <c r="H1691" s="2078" t="s">
        <v>3269</v>
      </c>
      <c r="I1691" s="2020">
        <v>3.6794044623565662E-2</v>
      </c>
      <c r="J1691" s="2021">
        <v>66538.840049999999</v>
      </c>
      <c r="K1691" s="2078">
        <v>2448.233049999998</v>
      </c>
      <c r="L1691" s="2020">
        <v>0.20614853349516221</v>
      </c>
      <c r="M1691" s="2021">
        <v>18578.963599999999</v>
      </c>
      <c r="N1691" s="2078">
        <v>3830.0261</v>
      </c>
    </row>
    <row r="1692" spans="1:14">
      <c r="A1692" s="2249" t="s">
        <v>2913</v>
      </c>
      <c r="B1692" s="2077" t="s">
        <v>3193</v>
      </c>
      <c r="C1692" s="2020" t="s">
        <v>3269</v>
      </c>
      <c r="D1692" s="2021" t="s">
        <v>3269</v>
      </c>
      <c r="E1692" s="2078" t="s">
        <v>3269</v>
      </c>
      <c r="F1692" s="2020" t="s">
        <v>3269</v>
      </c>
      <c r="G1692" s="2021" t="s">
        <v>3269</v>
      </c>
      <c r="H1692" s="2078" t="s">
        <v>3269</v>
      </c>
      <c r="I1692" s="2020">
        <v>0.11649790324230321</v>
      </c>
      <c r="J1692" s="2021">
        <v>9288.15</v>
      </c>
      <c r="K1692" s="2078">
        <v>1082.049999999999</v>
      </c>
      <c r="L1692" s="2020" t="s">
        <v>3269</v>
      </c>
      <c r="M1692" s="2021" t="s">
        <v>3269</v>
      </c>
      <c r="N1692" s="2078" t="s">
        <v>3269</v>
      </c>
    </row>
    <row r="1693" spans="1:14">
      <c r="A1693" s="2249" t="s">
        <v>2913</v>
      </c>
      <c r="B1693" s="2077" t="s">
        <v>3203</v>
      </c>
      <c r="C1693" s="2020" t="s">
        <v>3269</v>
      </c>
      <c r="D1693" s="2021" t="s">
        <v>3269</v>
      </c>
      <c r="E1693" s="2078" t="s">
        <v>3269</v>
      </c>
      <c r="F1693" s="2020" t="s">
        <v>3269</v>
      </c>
      <c r="G1693" s="2021" t="s">
        <v>3269</v>
      </c>
      <c r="H1693" s="2078" t="s">
        <v>3269</v>
      </c>
      <c r="I1693" s="2020">
        <v>0.23028147376833771</v>
      </c>
      <c r="J1693" s="2021">
        <v>270295.17012999981</v>
      </c>
      <c r="K1693" s="2078">
        <v>62243.970129999921</v>
      </c>
      <c r="L1693" s="2020" t="s">
        <v>3269</v>
      </c>
      <c r="M1693" s="2021" t="s">
        <v>3269</v>
      </c>
      <c r="N1693" s="2078" t="s">
        <v>3269</v>
      </c>
    </row>
    <row r="1694" spans="1:14">
      <c r="A1694" s="2248" t="s">
        <v>1241</v>
      </c>
      <c r="B1694" s="2073" t="s">
        <v>5191</v>
      </c>
      <c r="C1694" s="2074">
        <v>0.56887454170757201</v>
      </c>
      <c r="D1694" s="2075">
        <v>11398.29</v>
      </c>
      <c r="E1694" s="2076">
        <v>6484.197000000001</v>
      </c>
      <c r="F1694" s="2074">
        <v>0.31681682380129778</v>
      </c>
      <c r="G1694" s="2075">
        <v>9458.98</v>
      </c>
      <c r="H1694" s="2076">
        <v>2996.7640000000001</v>
      </c>
      <c r="I1694" s="2074">
        <v>0.47610013324509021</v>
      </c>
      <c r="J1694" s="2075">
        <v>26124.79</v>
      </c>
      <c r="K1694" s="2076">
        <v>12438.016</v>
      </c>
      <c r="L1694" s="2074">
        <v>0.14928453051152171</v>
      </c>
      <c r="M1694" s="2075">
        <v>121095.73</v>
      </c>
      <c r="N1694" s="2076">
        <v>18077.7192</v>
      </c>
    </row>
    <row r="1695" spans="1:14">
      <c r="A1695" s="2249" t="s">
        <v>1241</v>
      </c>
      <c r="B1695" s="2077" t="s">
        <v>3480</v>
      </c>
      <c r="C1695" s="2020">
        <v>0.56887454170757201</v>
      </c>
      <c r="D1695" s="2021">
        <v>11398.29</v>
      </c>
      <c r="E1695" s="2078">
        <v>6484.197000000001</v>
      </c>
      <c r="F1695" s="2020">
        <v>0.31681682380129778</v>
      </c>
      <c r="G1695" s="2021">
        <v>9458.98</v>
      </c>
      <c r="H1695" s="2078">
        <v>2996.7640000000001</v>
      </c>
      <c r="I1695" s="2020">
        <v>0.47610013324509021</v>
      </c>
      <c r="J1695" s="2021">
        <v>26124.79</v>
      </c>
      <c r="K1695" s="2078">
        <v>12438.016</v>
      </c>
      <c r="L1695" s="2020">
        <v>0.44099542029781952</v>
      </c>
      <c r="M1695" s="2021">
        <v>14776.07</v>
      </c>
      <c r="N1695" s="2078">
        <v>6516.1791999999996</v>
      </c>
    </row>
    <row r="1696" spans="1:14">
      <c r="A1696" s="2249" t="s">
        <v>1241</v>
      </c>
      <c r="B1696" s="2077" t="s">
        <v>3481</v>
      </c>
      <c r="C1696" s="2020" t="s">
        <v>3269</v>
      </c>
      <c r="D1696" s="2021" t="s">
        <v>3269</v>
      </c>
      <c r="E1696" s="2078" t="s">
        <v>3269</v>
      </c>
      <c r="F1696" s="2020" t="s">
        <v>3269</v>
      </c>
      <c r="G1696" s="2021" t="s">
        <v>3269</v>
      </c>
      <c r="H1696" s="2078" t="s">
        <v>3269</v>
      </c>
      <c r="I1696" s="2020" t="s">
        <v>3269</v>
      </c>
      <c r="J1696" s="2021" t="s">
        <v>3269</v>
      </c>
      <c r="K1696" s="2078" t="s">
        <v>3269</v>
      </c>
      <c r="L1696" s="2020">
        <v>-0.65652392663727055</v>
      </c>
      <c r="M1696" s="2021">
        <v>19199.939999999999</v>
      </c>
      <c r="N1696" s="2078">
        <v>-12605.22</v>
      </c>
    </row>
    <row r="1697" spans="1:14">
      <c r="A1697" s="2249" t="s">
        <v>1241</v>
      </c>
      <c r="B1697" s="2077" t="s">
        <v>3201</v>
      </c>
      <c r="C1697" s="2020" t="s">
        <v>3269</v>
      </c>
      <c r="D1697" s="2021" t="s">
        <v>3269</v>
      </c>
      <c r="E1697" s="2078" t="s">
        <v>3269</v>
      </c>
      <c r="F1697" s="2020" t="s">
        <v>3269</v>
      </c>
      <c r="G1697" s="2021" t="s">
        <v>3269</v>
      </c>
      <c r="H1697" s="2078" t="s">
        <v>3269</v>
      </c>
      <c r="I1697" s="2020" t="s">
        <v>3269</v>
      </c>
      <c r="J1697" s="2021" t="s">
        <v>3269</v>
      </c>
      <c r="K1697" s="2078" t="s">
        <v>3269</v>
      </c>
      <c r="L1697" s="2020">
        <v>0.26404717921770071</v>
      </c>
      <c r="M1697" s="2021">
        <v>58079.81</v>
      </c>
      <c r="N1697" s="2078">
        <v>15335.81</v>
      </c>
    </row>
    <row r="1698" spans="1:14">
      <c r="A1698" s="2249" t="s">
        <v>1241</v>
      </c>
      <c r="B1698" s="2077" t="s">
        <v>3195</v>
      </c>
      <c r="C1698" s="2020" t="s">
        <v>3269</v>
      </c>
      <c r="D1698" s="2021" t="s">
        <v>3269</v>
      </c>
      <c r="E1698" s="2078" t="s">
        <v>3269</v>
      </c>
      <c r="F1698" s="2020" t="s">
        <v>3269</v>
      </c>
      <c r="G1698" s="2021" t="s">
        <v>3269</v>
      </c>
      <c r="H1698" s="2078" t="s">
        <v>3269</v>
      </c>
      <c r="I1698" s="2020" t="s">
        <v>3269</v>
      </c>
      <c r="J1698" s="2021" t="s">
        <v>3269</v>
      </c>
      <c r="K1698" s="2078" t="s">
        <v>3269</v>
      </c>
      <c r="L1698" s="2020">
        <v>0.3040970168295975</v>
      </c>
      <c r="M1698" s="2021">
        <v>29039.91</v>
      </c>
      <c r="N1698" s="2078">
        <v>8830.9499999999971</v>
      </c>
    </row>
    <row r="1699" spans="1:14">
      <c r="A1699" s="2248" t="s">
        <v>2915</v>
      </c>
      <c r="B1699" s="2073" t="s">
        <v>5191</v>
      </c>
      <c r="C1699" s="2074" t="s">
        <v>3269</v>
      </c>
      <c r="D1699" s="2075" t="s">
        <v>3269</v>
      </c>
      <c r="E1699" s="2076" t="s">
        <v>3269</v>
      </c>
      <c r="F1699" s="2074" t="s">
        <v>3269</v>
      </c>
      <c r="G1699" s="2075" t="s">
        <v>3269</v>
      </c>
      <c r="H1699" s="2076" t="s">
        <v>3269</v>
      </c>
      <c r="I1699" s="2074">
        <v>0.26601870444015591</v>
      </c>
      <c r="J1699" s="2075">
        <v>2559.8200000000002</v>
      </c>
      <c r="K1699" s="2076">
        <v>680.95999999999992</v>
      </c>
      <c r="L1699" s="2074" t="s">
        <v>3269</v>
      </c>
      <c r="M1699" s="2075" t="s">
        <v>3269</v>
      </c>
      <c r="N1699" s="2076" t="s">
        <v>3269</v>
      </c>
    </row>
    <row r="1700" spans="1:14">
      <c r="A1700" s="2249" t="s">
        <v>2915</v>
      </c>
      <c r="B1700" s="2077" t="s">
        <v>3502</v>
      </c>
      <c r="C1700" s="2020" t="s">
        <v>3269</v>
      </c>
      <c r="D1700" s="2021" t="s">
        <v>3269</v>
      </c>
      <c r="E1700" s="2078" t="s">
        <v>3269</v>
      </c>
      <c r="F1700" s="2020" t="s">
        <v>3269</v>
      </c>
      <c r="G1700" s="2021" t="s">
        <v>3269</v>
      </c>
      <c r="H1700" s="2078" t="s">
        <v>3269</v>
      </c>
      <c r="I1700" s="2020">
        <v>0.26601870444015591</v>
      </c>
      <c r="J1700" s="2021">
        <v>2559.8200000000002</v>
      </c>
      <c r="K1700" s="2078">
        <v>680.95999999999992</v>
      </c>
      <c r="L1700" s="2020" t="s">
        <v>3269</v>
      </c>
      <c r="M1700" s="2021" t="s">
        <v>3269</v>
      </c>
      <c r="N1700" s="2078" t="s">
        <v>3269</v>
      </c>
    </row>
    <row r="1701" spans="1:14">
      <c r="A1701" s="2248" t="s">
        <v>2917</v>
      </c>
      <c r="B1701" s="2073" t="s">
        <v>5191</v>
      </c>
      <c r="C1701" s="2074" t="s">
        <v>3269</v>
      </c>
      <c r="D1701" s="2075" t="s">
        <v>3269</v>
      </c>
      <c r="E1701" s="2076" t="s">
        <v>3269</v>
      </c>
      <c r="F1701" s="2074">
        <v>4.3134614317030667E-2</v>
      </c>
      <c r="G1701" s="2075">
        <v>14770.94</v>
      </c>
      <c r="H1701" s="2076">
        <v>637.13880000000097</v>
      </c>
      <c r="I1701" s="2074">
        <v>0.1105289225331338</v>
      </c>
      <c r="J1701" s="2075">
        <v>3694.87</v>
      </c>
      <c r="K1701" s="2076">
        <v>408.3900000000001</v>
      </c>
      <c r="L1701" s="2074" t="s">
        <v>3269</v>
      </c>
      <c r="M1701" s="2075" t="s">
        <v>3269</v>
      </c>
      <c r="N1701" s="2076" t="s">
        <v>3269</v>
      </c>
    </row>
    <row r="1702" spans="1:14">
      <c r="A1702" s="2249" t="s">
        <v>2917</v>
      </c>
      <c r="B1702" s="2077" t="s">
        <v>3480</v>
      </c>
      <c r="C1702" s="2020" t="s">
        <v>3269</v>
      </c>
      <c r="D1702" s="2021" t="s">
        <v>3269</v>
      </c>
      <c r="E1702" s="2078" t="s">
        <v>3269</v>
      </c>
      <c r="F1702" s="2020">
        <v>0.51377261218388703</v>
      </c>
      <c r="G1702" s="2021">
        <v>327.81000000000012</v>
      </c>
      <c r="H1702" s="2078">
        <v>168.41980000000001</v>
      </c>
      <c r="I1702" s="2020">
        <v>0.25874203999553119</v>
      </c>
      <c r="J1702" s="2021">
        <v>89.509999999999991</v>
      </c>
      <c r="K1702" s="2078">
        <v>23.16</v>
      </c>
      <c r="L1702" s="2020" t="s">
        <v>3269</v>
      </c>
      <c r="M1702" s="2021" t="s">
        <v>3269</v>
      </c>
      <c r="N1702" s="2078" t="s">
        <v>3269</v>
      </c>
    </row>
    <row r="1703" spans="1:14">
      <c r="A1703" s="2249" t="s">
        <v>2917</v>
      </c>
      <c r="B1703" s="2077" t="s">
        <v>3195</v>
      </c>
      <c r="C1703" s="2020" t="s">
        <v>3269</v>
      </c>
      <c r="D1703" s="2021" t="s">
        <v>3269</v>
      </c>
      <c r="E1703" s="2078" t="s">
        <v>3269</v>
      </c>
      <c r="F1703" s="2020">
        <v>0.36992937888001459</v>
      </c>
      <c r="G1703" s="2021">
        <v>2833.43</v>
      </c>
      <c r="H1703" s="2078">
        <v>1048.1690000000001</v>
      </c>
      <c r="I1703" s="2020">
        <v>0.29631996701370988</v>
      </c>
      <c r="J1703" s="2021">
        <v>1455.15</v>
      </c>
      <c r="K1703" s="2078">
        <v>431.19000000000011</v>
      </c>
      <c r="L1703" s="2020" t="s">
        <v>3269</v>
      </c>
      <c r="M1703" s="2021" t="s">
        <v>3269</v>
      </c>
      <c r="N1703" s="2078" t="s">
        <v>3269</v>
      </c>
    </row>
    <row r="1704" spans="1:14">
      <c r="A1704" s="2249" t="s">
        <v>2917</v>
      </c>
      <c r="B1704" s="2077" t="s">
        <v>3209</v>
      </c>
      <c r="C1704" s="2020" t="s">
        <v>3269</v>
      </c>
      <c r="D1704" s="2021" t="s">
        <v>3269</v>
      </c>
      <c r="E1704" s="2078" t="s">
        <v>3269</v>
      </c>
      <c r="F1704" s="2020">
        <v>-4.991085040957121E-2</v>
      </c>
      <c r="G1704" s="2021">
        <v>11609.7</v>
      </c>
      <c r="H1704" s="2078">
        <v>-579.44999999999879</v>
      </c>
      <c r="I1704" s="2020">
        <v>-7.3962727967312181E-2</v>
      </c>
      <c r="J1704" s="2021">
        <v>1806.18</v>
      </c>
      <c r="K1704" s="2078">
        <v>-133.58999999999989</v>
      </c>
      <c r="L1704" s="2020" t="s">
        <v>3269</v>
      </c>
      <c r="M1704" s="2021" t="s">
        <v>3269</v>
      </c>
      <c r="N1704" s="2078" t="s">
        <v>3269</v>
      </c>
    </row>
    <row r="1705" spans="1:14">
      <c r="A1705" s="2249" t="s">
        <v>2917</v>
      </c>
      <c r="B1705" s="2077" t="s">
        <v>3207</v>
      </c>
      <c r="C1705" s="2020" t="s">
        <v>3269</v>
      </c>
      <c r="D1705" s="2021" t="s">
        <v>3269</v>
      </c>
      <c r="E1705" s="2078" t="s">
        <v>3269</v>
      </c>
      <c r="F1705" s="2020" t="s">
        <v>3269</v>
      </c>
      <c r="G1705" s="2021" t="s">
        <v>3269</v>
      </c>
      <c r="H1705" s="2078" t="s">
        <v>3269</v>
      </c>
      <c r="I1705" s="2020">
        <v>0.25471615847455159</v>
      </c>
      <c r="J1705" s="2021">
        <v>344.03</v>
      </c>
      <c r="K1705" s="2078">
        <v>87.63</v>
      </c>
      <c r="L1705" s="2020" t="s">
        <v>3269</v>
      </c>
      <c r="M1705" s="2021" t="s">
        <v>3269</v>
      </c>
      <c r="N1705" s="2078" t="s">
        <v>3269</v>
      </c>
    </row>
    <row r="1706" spans="1:14">
      <c r="A1706" s="2248" t="s">
        <v>1191</v>
      </c>
      <c r="B1706" s="2073" t="s">
        <v>5191</v>
      </c>
      <c r="C1706" s="2074">
        <v>0.33392198084559688</v>
      </c>
      <c r="D1706" s="2075">
        <v>2440.17</v>
      </c>
      <c r="E1706" s="2076">
        <v>814.82640000000015</v>
      </c>
      <c r="F1706" s="2074">
        <v>0.27652273965547419</v>
      </c>
      <c r="G1706" s="2075">
        <v>60733.33</v>
      </c>
      <c r="H1706" s="2076">
        <v>16794.14680000001</v>
      </c>
      <c r="I1706" s="2074">
        <v>0.18142722822537369</v>
      </c>
      <c r="J1706" s="2075">
        <v>15464.1</v>
      </c>
      <c r="K1706" s="2076">
        <v>2805.6088000000009</v>
      </c>
      <c r="L1706" s="2074">
        <v>0.1089212713337432</v>
      </c>
      <c r="M1706" s="2075">
        <v>47348.7</v>
      </c>
      <c r="N1706" s="2076">
        <v>5157.2806000000037</v>
      </c>
    </row>
    <row r="1707" spans="1:14">
      <c r="A1707" s="2249" t="s">
        <v>1191</v>
      </c>
      <c r="B1707" s="2077" t="s">
        <v>3480</v>
      </c>
      <c r="C1707" s="2020">
        <v>0.59208663971652442</v>
      </c>
      <c r="D1707" s="2021">
        <v>200.37</v>
      </c>
      <c r="E1707" s="2078">
        <v>118.63639999999999</v>
      </c>
      <c r="F1707" s="2020">
        <v>0.79001517664913701</v>
      </c>
      <c r="G1707" s="2021">
        <v>849.99</v>
      </c>
      <c r="H1707" s="2078">
        <v>671.505</v>
      </c>
      <c r="I1707" s="2020" t="s">
        <v>3269</v>
      </c>
      <c r="J1707" s="2021" t="s">
        <v>3269</v>
      </c>
      <c r="K1707" s="2078" t="s">
        <v>3269</v>
      </c>
      <c r="L1707" s="2020" t="s">
        <v>3269</v>
      </c>
      <c r="M1707" s="2021" t="s">
        <v>3269</v>
      </c>
      <c r="N1707" s="2078" t="s">
        <v>3269</v>
      </c>
    </row>
    <row r="1708" spans="1:14">
      <c r="A1708" s="2249" t="s">
        <v>1191</v>
      </c>
      <c r="B1708" s="2077" t="s">
        <v>3481</v>
      </c>
      <c r="C1708" s="2020" t="s">
        <v>3269</v>
      </c>
      <c r="D1708" s="2021" t="s">
        <v>3269</v>
      </c>
      <c r="E1708" s="2078" t="s">
        <v>3269</v>
      </c>
      <c r="F1708" s="2020">
        <v>3.0333641954720711</v>
      </c>
      <c r="G1708" s="2021">
        <v>749.56999999999971</v>
      </c>
      <c r="H1708" s="2078">
        <v>2273.7188000000001</v>
      </c>
      <c r="I1708" s="2020">
        <v>-0.59657799645319154</v>
      </c>
      <c r="J1708" s="2021">
        <v>1499.94</v>
      </c>
      <c r="K1708" s="2078">
        <v>-894.83120000000008</v>
      </c>
      <c r="L1708" s="2020">
        <v>-0.64193895918612198</v>
      </c>
      <c r="M1708" s="2021">
        <v>2249.9700000000012</v>
      </c>
      <c r="N1708" s="2078">
        <v>-1444.3433999999991</v>
      </c>
    </row>
    <row r="1709" spans="1:14">
      <c r="A1709" s="2249" t="s">
        <v>1191</v>
      </c>
      <c r="B1709" s="2077" t="s">
        <v>3201</v>
      </c>
      <c r="C1709" s="2020" t="s">
        <v>3269</v>
      </c>
      <c r="D1709" s="2021" t="s">
        <v>3269</v>
      </c>
      <c r="E1709" s="2078" t="s">
        <v>3269</v>
      </c>
      <c r="F1709" s="2020">
        <v>0.63302097902097909</v>
      </c>
      <c r="G1709" s="2021">
        <v>214.5</v>
      </c>
      <c r="H1709" s="2078">
        <v>135.78299999999999</v>
      </c>
      <c r="I1709" s="2020" t="s">
        <v>3269</v>
      </c>
      <c r="J1709" s="2021" t="s">
        <v>3269</v>
      </c>
      <c r="K1709" s="2078" t="s">
        <v>3269</v>
      </c>
      <c r="L1709" s="2020">
        <v>0.58162960891250637</v>
      </c>
      <c r="M1709" s="2021">
        <v>429.06</v>
      </c>
      <c r="N1709" s="2078">
        <v>249.554</v>
      </c>
    </row>
    <row r="1710" spans="1:14">
      <c r="A1710" s="2249" t="s">
        <v>1191</v>
      </c>
      <c r="B1710" s="2077" t="s">
        <v>3502</v>
      </c>
      <c r="C1710" s="2020" t="s">
        <v>3269</v>
      </c>
      <c r="D1710" s="2021" t="s">
        <v>3269</v>
      </c>
      <c r="E1710" s="2078" t="s">
        <v>3269</v>
      </c>
      <c r="F1710" s="2020">
        <v>0.23274456726975751</v>
      </c>
      <c r="G1710" s="2021">
        <v>58919.27</v>
      </c>
      <c r="H1710" s="2078">
        <v>13713.14</v>
      </c>
      <c r="I1710" s="2020">
        <v>0.26499553141757187</v>
      </c>
      <c r="J1710" s="2021">
        <v>13964.16</v>
      </c>
      <c r="K1710" s="2078">
        <v>3700.440000000001</v>
      </c>
      <c r="L1710" s="2020">
        <v>0.14220096096523671</v>
      </c>
      <c r="M1710" s="2021">
        <v>44669.67</v>
      </c>
      <c r="N1710" s="2078">
        <v>6352.0700000000043</v>
      </c>
    </row>
    <row r="1711" spans="1:14">
      <c r="A1711" s="2249" t="s">
        <v>1191</v>
      </c>
      <c r="B1711" s="2077" t="s">
        <v>3194</v>
      </c>
      <c r="C1711" s="2020">
        <v>0.42911933197397811</v>
      </c>
      <c r="D1711" s="2021">
        <v>102.99</v>
      </c>
      <c r="E1711" s="2078">
        <v>44.195</v>
      </c>
      <c r="F1711" s="2020" t="s">
        <v>3269</v>
      </c>
      <c r="G1711" s="2021" t="s">
        <v>3269</v>
      </c>
      <c r="H1711" s="2078" t="s">
        <v>3269</v>
      </c>
      <c r="I1711" s="2020" t="s">
        <v>3269</v>
      </c>
      <c r="J1711" s="2021" t="s">
        <v>3269</v>
      </c>
      <c r="K1711" s="2078" t="s">
        <v>3269</v>
      </c>
      <c r="L1711" s="2020" t="s">
        <v>3269</v>
      </c>
      <c r="M1711" s="2021" t="s">
        <v>3269</v>
      </c>
      <c r="N1711" s="2078" t="s">
        <v>3269</v>
      </c>
    </row>
    <row r="1712" spans="1:14">
      <c r="A1712" s="2249" t="s">
        <v>1191</v>
      </c>
      <c r="B1712" s="2077" t="s">
        <v>3195</v>
      </c>
      <c r="C1712" s="2020">
        <v>0.30512539720424381</v>
      </c>
      <c r="D1712" s="2021">
        <v>2136.81</v>
      </c>
      <c r="E1712" s="2078">
        <v>651.99500000000012</v>
      </c>
      <c r="F1712" s="2020" t="s">
        <v>3269</v>
      </c>
      <c r="G1712" s="2021" t="s">
        <v>3269</v>
      </c>
      <c r="H1712" s="2078" t="s">
        <v>3269</v>
      </c>
      <c r="I1712" s="2020" t="s">
        <v>3269</v>
      </c>
      <c r="J1712" s="2021" t="s">
        <v>3269</v>
      </c>
      <c r="K1712" s="2078" t="s">
        <v>3269</v>
      </c>
      <c r="L1712" s="2020" t="s">
        <v>3269</v>
      </c>
      <c r="M1712" s="2021" t="s">
        <v>3269</v>
      </c>
      <c r="N1712" s="2078" t="s">
        <v>3269</v>
      </c>
    </row>
    <row r="1713" spans="1:14">
      <c r="A1713" s="2248" t="s">
        <v>2133</v>
      </c>
      <c r="B1713" s="2073" t="s">
        <v>5191</v>
      </c>
      <c r="C1713" s="2074" t="s">
        <v>3269</v>
      </c>
      <c r="D1713" s="2075" t="s">
        <v>3269</v>
      </c>
      <c r="E1713" s="2076" t="s">
        <v>3269</v>
      </c>
      <c r="F1713" s="2074" t="s">
        <v>3269</v>
      </c>
      <c r="G1713" s="2075" t="s">
        <v>3269</v>
      </c>
      <c r="H1713" s="2076" t="s">
        <v>3269</v>
      </c>
      <c r="I1713" s="2074">
        <v>0.39730342523841672</v>
      </c>
      <c r="J1713" s="2075">
        <v>577.77</v>
      </c>
      <c r="K1713" s="2076">
        <v>229.55</v>
      </c>
      <c r="L1713" s="2074" t="s">
        <v>3269</v>
      </c>
      <c r="M1713" s="2075" t="s">
        <v>3269</v>
      </c>
      <c r="N1713" s="2076" t="s">
        <v>3269</v>
      </c>
    </row>
    <row r="1714" spans="1:14">
      <c r="A1714" s="2249" t="s">
        <v>2133</v>
      </c>
      <c r="B1714" s="2077" t="s">
        <v>3195</v>
      </c>
      <c r="C1714" s="2020" t="s">
        <v>3269</v>
      </c>
      <c r="D1714" s="2021" t="s">
        <v>3269</v>
      </c>
      <c r="E1714" s="2078" t="s">
        <v>3269</v>
      </c>
      <c r="F1714" s="2020" t="s">
        <v>3269</v>
      </c>
      <c r="G1714" s="2021" t="s">
        <v>3269</v>
      </c>
      <c r="H1714" s="2078" t="s">
        <v>3269</v>
      </c>
      <c r="I1714" s="2020">
        <v>0.39730342523841672</v>
      </c>
      <c r="J1714" s="2021">
        <v>577.77</v>
      </c>
      <c r="K1714" s="2078">
        <v>229.55</v>
      </c>
      <c r="L1714" s="2020" t="s">
        <v>3269</v>
      </c>
      <c r="M1714" s="2021" t="s">
        <v>3269</v>
      </c>
      <c r="N1714" s="2078" t="s">
        <v>3269</v>
      </c>
    </row>
    <row r="1715" spans="1:14">
      <c r="A1715" s="2248" t="s">
        <v>2921</v>
      </c>
      <c r="B1715" s="2073" t="s">
        <v>5191</v>
      </c>
      <c r="C1715" s="2074" t="s">
        <v>3269</v>
      </c>
      <c r="D1715" s="2075" t="s">
        <v>3269</v>
      </c>
      <c r="E1715" s="2076" t="s">
        <v>3269</v>
      </c>
      <c r="F1715" s="2074" t="s">
        <v>3269</v>
      </c>
      <c r="G1715" s="2075" t="s">
        <v>3269</v>
      </c>
      <c r="H1715" s="2076" t="s">
        <v>3269</v>
      </c>
      <c r="I1715" s="2074">
        <v>0.58720295349003848</v>
      </c>
      <c r="J1715" s="2075">
        <v>11723.08</v>
      </c>
      <c r="K1715" s="2076">
        <v>6883.8271999999997</v>
      </c>
      <c r="L1715" s="2074" t="s">
        <v>3269</v>
      </c>
      <c r="M1715" s="2075" t="s">
        <v>3269</v>
      </c>
      <c r="N1715" s="2076" t="s">
        <v>3269</v>
      </c>
    </row>
    <row r="1716" spans="1:14">
      <c r="A1716" s="2249" t="s">
        <v>2921</v>
      </c>
      <c r="B1716" s="2077" t="s">
        <v>3480</v>
      </c>
      <c r="C1716" s="2020" t="s">
        <v>3269</v>
      </c>
      <c r="D1716" s="2021" t="s">
        <v>3269</v>
      </c>
      <c r="E1716" s="2078" t="s">
        <v>3269</v>
      </c>
      <c r="F1716" s="2020" t="s">
        <v>3269</v>
      </c>
      <c r="G1716" s="2021" t="s">
        <v>3269</v>
      </c>
      <c r="H1716" s="2078" t="s">
        <v>3269</v>
      </c>
      <c r="I1716" s="2020">
        <v>0.31276048579771698</v>
      </c>
      <c r="J1716" s="2021">
        <v>602.72</v>
      </c>
      <c r="K1716" s="2078">
        <v>188.50700000000001</v>
      </c>
      <c r="L1716" s="2020" t="s">
        <v>3269</v>
      </c>
      <c r="M1716" s="2021" t="s">
        <v>3269</v>
      </c>
      <c r="N1716" s="2078" t="s">
        <v>3269</v>
      </c>
    </row>
    <row r="1717" spans="1:14">
      <c r="A1717" s="2249" t="s">
        <v>2921</v>
      </c>
      <c r="B1717" s="2077" t="s">
        <v>3481</v>
      </c>
      <c r="C1717" s="2020" t="s">
        <v>3269</v>
      </c>
      <c r="D1717" s="2021" t="s">
        <v>3269</v>
      </c>
      <c r="E1717" s="2078" t="s">
        <v>3269</v>
      </c>
      <c r="F1717" s="2020" t="s">
        <v>3269</v>
      </c>
      <c r="G1717" s="2021" t="s">
        <v>3269</v>
      </c>
      <c r="H1717" s="2078" t="s">
        <v>3269</v>
      </c>
      <c r="I1717" s="2020">
        <v>0.38537329850130608</v>
      </c>
      <c r="J1717" s="2021">
        <v>800.03</v>
      </c>
      <c r="K1717" s="2078">
        <v>308.31020000000001</v>
      </c>
      <c r="L1717" s="2020" t="s">
        <v>3269</v>
      </c>
      <c r="M1717" s="2021" t="s">
        <v>3269</v>
      </c>
      <c r="N1717" s="2078" t="s">
        <v>3269</v>
      </c>
    </row>
    <row r="1718" spans="1:14">
      <c r="A1718" s="2249" t="s">
        <v>2921</v>
      </c>
      <c r="B1718" s="2077" t="s">
        <v>3502</v>
      </c>
      <c r="C1718" s="2020" t="s">
        <v>3269</v>
      </c>
      <c r="D1718" s="2021" t="s">
        <v>3269</v>
      </c>
      <c r="E1718" s="2078" t="s">
        <v>3269</v>
      </c>
      <c r="F1718" s="2020" t="s">
        <v>3269</v>
      </c>
      <c r="G1718" s="2021" t="s">
        <v>3269</v>
      </c>
      <c r="H1718" s="2078" t="s">
        <v>3269</v>
      </c>
      <c r="I1718" s="2020">
        <v>0.67275287145659413</v>
      </c>
      <c r="J1718" s="2021">
        <v>6520.21</v>
      </c>
      <c r="K1718" s="2078">
        <v>4386.49</v>
      </c>
      <c r="L1718" s="2020" t="s">
        <v>3269</v>
      </c>
      <c r="M1718" s="2021" t="s">
        <v>3269</v>
      </c>
      <c r="N1718" s="2078" t="s">
        <v>3269</v>
      </c>
    </row>
    <row r="1719" spans="1:14">
      <c r="A1719" s="2249" t="s">
        <v>2921</v>
      </c>
      <c r="B1719" s="2077" t="s">
        <v>3194</v>
      </c>
      <c r="C1719" s="2020" t="s">
        <v>3269</v>
      </c>
      <c r="D1719" s="2021" t="s">
        <v>3269</v>
      </c>
      <c r="E1719" s="2078" t="s">
        <v>3269</v>
      </c>
      <c r="F1719" s="2020" t="s">
        <v>3269</v>
      </c>
      <c r="G1719" s="2021" t="s">
        <v>3269</v>
      </c>
      <c r="H1719" s="2078" t="s">
        <v>3269</v>
      </c>
      <c r="I1719" s="2020">
        <v>0.52643600728398054</v>
      </c>
      <c r="J1719" s="2021">
        <v>3800.12</v>
      </c>
      <c r="K1719" s="2078">
        <v>2000.52</v>
      </c>
      <c r="L1719" s="2020" t="s">
        <v>3269</v>
      </c>
      <c r="M1719" s="2021" t="s">
        <v>3269</v>
      </c>
      <c r="N1719" s="2078" t="s">
        <v>3269</v>
      </c>
    </row>
    <row r="1720" spans="1:14">
      <c r="A1720" s="2248" t="s">
        <v>1351</v>
      </c>
      <c r="B1720" s="2073" t="s">
        <v>5191</v>
      </c>
      <c r="C1720" s="2074" t="s">
        <v>3269</v>
      </c>
      <c r="D1720" s="2075" t="s">
        <v>3269</v>
      </c>
      <c r="E1720" s="2076" t="s">
        <v>3269</v>
      </c>
      <c r="F1720" s="2074">
        <v>0.2456071326449222</v>
      </c>
      <c r="G1720" s="2075">
        <v>10465.4025</v>
      </c>
      <c r="H1720" s="2076">
        <v>2570.377500000001</v>
      </c>
      <c r="I1720" s="2074" t="s">
        <v>3269</v>
      </c>
      <c r="J1720" s="2075" t="s">
        <v>3269</v>
      </c>
      <c r="K1720" s="2076" t="s">
        <v>3269</v>
      </c>
      <c r="L1720" s="2074">
        <v>0.34124485273458971</v>
      </c>
      <c r="M1720" s="2075">
        <v>1765.3524299999999</v>
      </c>
      <c r="N1720" s="2076">
        <v>602.41742999999997</v>
      </c>
    </row>
    <row r="1721" spans="1:14">
      <c r="A1721" s="2249" t="s">
        <v>1351</v>
      </c>
      <c r="B1721" s="2077" t="s">
        <v>3480</v>
      </c>
      <c r="C1721" s="2020" t="s">
        <v>3269</v>
      </c>
      <c r="D1721" s="2021" t="s">
        <v>3269</v>
      </c>
      <c r="E1721" s="2078" t="s">
        <v>3269</v>
      </c>
      <c r="F1721" s="2020">
        <v>0.2456071326449222</v>
      </c>
      <c r="G1721" s="2021">
        <v>10465.4025</v>
      </c>
      <c r="H1721" s="2078">
        <v>2570.377500000001</v>
      </c>
      <c r="I1721" s="2020" t="s">
        <v>3269</v>
      </c>
      <c r="J1721" s="2021" t="s">
        <v>3269</v>
      </c>
      <c r="K1721" s="2078" t="s">
        <v>3269</v>
      </c>
      <c r="L1721" s="2020">
        <v>0.34124485273458971</v>
      </c>
      <c r="M1721" s="2021">
        <v>1765.3524299999999</v>
      </c>
      <c r="N1721" s="2078">
        <v>602.41742999999997</v>
      </c>
    </row>
    <row r="1722" spans="1:14">
      <c r="A1722" s="2248" t="s">
        <v>1353</v>
      </c>
      <c r="B1722" s="2073" t="s">
        <v>5191</v>
      </c>
      <c r="C1722" s="2074">
        <v>0.28257569718468922</v>
      </c>
      <c r="D1722" s="2075">
        <v>6021.36</v>
      </c>
      <c r="E1722" s="2076">
        <v>1701.49</v>
      </c>
      <c r="F1722" s="2074">
        <v>0.30607000768217052</v>
      </c>
      <c r="G1722" s="2075">
        <v>32022.2</v>
      </c>
      <c r="H1722" s="2076">
        <v>9801.0349999999999</v>
      </c>
      <c r="I1722" s="2074">
        <v>0.1778822328776731</v>
      </c>
      <c r="J1722" s="2075">
        <v>17676.919999999998</v>
      </c>
      <c r="K1722" s="2076">
        <v>3144.409999999998</v>
      </c>
      <c r="L1722" s="2074">
        <v>0.2519786390872028</v>
      </c>
      <c r="M1722" s="2075">
        <v>15791.46</v>
      </c>
      <c r="N1722" s="2076">
        <v>3979.1106</v>
      </c>
    </row>
    <row r="1723" spans="1:14">
      <c r="A1723" s="2249" t="s">
        <v>1353</v>
      </c>
      <c r="B1723" s="2077" t="s">
        <v>3193</v>
      </c>
      <c r="C1723" s="2020">
        <v>0.39918152882332147</v>
      </c>
      <c r="D1723" s="2021">
        <v>395.86</v>
      </c>
      <c r="E1723" s="2078">
        <v>158.02000000000001</v>
      </c>
      <c r="F1723" s="2020">
        <v>0.26365228024344828</v>
      </c>
      <c r="G1723" s="2021">
        <v>359.83</v>
      </c>
      <c r="H1723" s="2078">
        <v>94.87</v>
      </c>
      <c r="I1723" s="2020">
        <v>0.36128641389407778</v>
      </c>
      <c r="J1723" s="2021">
        <v>198.07</v>
      </c>
      <c r="K1723" s="2078">
        <v>71.559999999999988</v>
      </c>
      <c r="L1723" s="2020">
        <v>0.31693900924297908</v>
      </c>
      <c r="M1723" s="2021">
        <v>1859.79</v>
      </c>
      <c r="N1723" s="2078">
        <v>589.44000000000005</v>
      </c>
    </row>
    <row r="1724" spans="1:14">
      <c r="A1724" s="2249" t="s">
        <v>1353</v>
      </c>
      <c r="B1724" s="2077" t="s">
        <v>3194</v>
      </c>
      <c r="C1724" s="2020">
        <v>0.33164715243833132</v>
      </c>
      <c r="D1724" s="2021">
        <v>175.94</v>
      </c>
      <c r="E1724" s="2078">
        <v>58.350000000000023</v>
      </c>
      <c r="F1724" s="2020" t="s">
        <v>3269</v>
      </c>
      <c r="G1724" s="2021" t="s">
        <v>3269</v>
      </c>
      <c r="H1724" s="2078" t="s">
        <v>3269</v>
      </c>
      <c r="I1724" s="2020">
        <v>0.42141605688962169</v>
      </c>
      <c r="J1724" s="2021">
        <v>194.06</v>
      </c>
      <c r="K1724" s="2078">
        <v>81.78</v>
      </c>
      <c r="L1724" s="2020" t="s">
        <v>3269</v>
      </c>
      <c r="M1724" s="2021" t="s">
        <v>3269</v>
      </c>
      <c r="N1724" s="2078" t="s">
        <v>3269</v>
      </c>
    </row>
    <row r="1725" spans="1:14">
      <c r="A1725" s="2249" t="s">
        <v>1353</v>
      </c>
      <c r="B1725" s="2077" t="s">
        <v>3195</v>
      </c>
      <c r="C1725" s="2020">
        <v>0.27252108427102378</v>
      </c>
      <c r="D1725" s="2021">
        <v>5449.5599999999986</v>
      </c>
      <c r="E1725" s="2078">
        <v>1485.12</v>
      </c>
      <c r="F1725" s="2020">
        <v>0.30655206795953682</v>
      </c>
      <c r="G1725" s="2021">
        <v>31662.37</v>
      </c>
      <c r="H1725" s="2078">
        <v>9706.1649999999991</v>
      </c>
      <c r="I1725" s="2020">
        <v>0.17199298374497829</v>
      </c>
      <c r="J1725" s="2021">
        <v>17205.759999999998</v>
      </c>
      <c r="K1725" s="2078">
        <v>2959.2699999999968</v>
      </c>
      <c r="L1725" s="2020">
        <v>0.24330683973995931</v>
      </c>
      <c r="M1725" s="2021">
        <v>13931.67</v>
      </c>
      <c r="N1725" s="2078">
        <v>3389.6705999999999</v>
      </c>
    </row>
    <row r="1726" spans="1:14">
      <c r="A1726" s="2249" t="s">
        <v>1353</v>
      </c>
      <c r="B1726" s="2077" t="s">
        <v>3206</v>
      </c>
      <c r="C1726" s="2020" t="s">
        <v>3269</v>
      </c>
      <c r="D1726" s="2021" t="s">
        <v>3269</v>
      </c>
      <c r="E1726" s="2078" t="s">
        <v>3269</v>
      </c>
      <c r="F1726" s="2020" t="s">
        <v>3269</v>
      </c>
      <c r="G1726" s="2021" t="s">
        <v>3269</v>
      </c>
      <c r="H1726" s="2078" t="s">
        <v>3269</v>
      </c>
      <c r="I1726" s="2020">
        <v>0.40237884347716057</v>
      </c>
      <c r="J1726" s="2021">
        <v>79.03</v>
      </c>
      <c r="K1726" s="2078">
        <v>31.800000000000011</v>
      </c>
      <c r="L1726" s="2020" t="s">
        <v>3269</v>
      </c>
      <c r="M1726" s="2021" t="s">
        <v>3269</v>
      </c>
      <c r="N1726" s="2078" t="s">
        <v>3269</v>
      </c>
    </row>
    <row r="1727" spans="1:14">
      <c r="A1727" s="2248" t="s">
        <v>2063</v>
      </c>
      <c r="B1727" s="2073" t="s">
        <v>5191</v>
      </c>
      <c r="C1727" s="2074" t="s">
        <v>3269</v>
      </c>
      <c r="D1727" s="2075" t="s">
        <v>3269</v>
      </c>
      <c r="E1727" s="2076" t="s">
        <v>3269</v>
      </c>
      <c r="F1727" s="2074">
        <v>0.39928539526574358</v>
      </c>
      <c r="G1727" s="2075">
        <v>1253.8399999999999</v>
      </c>
      <c r="H1727" s="2076">
        <v>500.64</v>
      </c>
      <c r="I1727" s="2074" t="s">
        <v>3269</v>
      </c>
      <c r="J1727" s="2075" t="s">
        <v>3269</v>
      </c>
      <c r="K1727" s="2076" t="s">
        <v>3269</v>
      </c>
      <c r="L1727" s="2074" t="s">
        <v>3269</v>
      </c>
      <c r="M1727" s="2075" t="s">
        <v>3269</v>
      </c>
      <c r="N1727" s="2076" t="s">
        <v>3269</v>
      </c>
    </row>
    <row r="1728" spans="1:14">
      <c r="A1728" s="2249" t="s">
        <v>2063</v>
      </c>
      <c r="B1728" s="2077" t="s">
        <v>3194</v>
      </c>
      <c r="C1728" s="2020" t="s">
        <v>3269</v>
      </c>
      <c r="D1728" s="2021" t="s">
        <v>3269</v>
      </c>
      <c r="E1728" s="2078" t="s">
        <v>3269</v>
      </c>
      <c r="F1728" s="2020">
        <v>0.39928539526574358</v>
      </c>
      <c r="G1728" s="2021">
        <v>1253.8399999999999</v>
      </c>
      <c r="H1728" s="2078">
        <v>500.64</v>
      </c>
      <c r="I1728" s="2020" t="s">
        <v>3269</v>
      </c>
      <c r="J1728" s="2021" t="s">
        <v>3269</v>
      </c>
      <c r="K1728" s="2078" t="s">
        <v>3269</v>
      </c>
      <c r="L1728" s="2020" t="s">
        <v>3269</v>
      </c>
      <c r="M1728" s="2021" t="s">
        <v>3269</v>
      </c>
      <c r="N1728" s="2078" t="s">
        <v>3269</v>
      </c>
    </row>
    <row r="1729" spans="1:14">
      <c r="A1729" s="2248" t="s">
        <v>2345</v>
      </c>
      <c r="B1729" s="2073" t="s">
        <v>5191</v>
      </c>
      <c r="C1729" s="2074">
        <v>0.35287890424987189</v>
      </c>
      <c r="D1729" s="2075">
        <v>781.2</v>
      </c>
      <c r="E1729" s="2076">
        <v>275.66899999999998</v>
      </c>
      <c r="F1729" s="2074">
        <v>0.38511727912431593</v>
      </c>
      <c r="G1729" s="2075">
        <v>358.12</v>
      </c>
      <c r="H1729" s="2076">
        <v>137.91820000000001</v>
      </c>
      <c r="I1729" s="2074" t="s">
        <v>3269</v>
      </c>
      <c r="J1729" s="2075" t="s">
        <v>3269</v>
      </c>
      <c r="K1729" s="2076" t="s">
        <v>3269</v>
      </c>
      <c r="L1729" s="2074">
        <v>0.24844490521327009</v>
      </c>
      <c r="M1729" s="2075">
        <v>202.56</v>
      </c>
      <c r="N1729" s="2076">
        <v>50.325000000000003</v>
      </c>
    </row>
    <row r="1730" spans="1:14">
      <c r="A1730" s="2249" t="s">
        <v>2345</v>
      </c>
      <c r="B1730" s="2077" t="s">
        <v>3480</v>
      </c>
      <c r="C1730" s="2020">
        <v>0.29061621621621619</v>
      </c>
      <c r="D1730" s="2021">
        <v>46.25</v>
      </c>
      <c r="E1730" s="2078">
        <v>13.441000000000001</v>
      </c>
      <c r="F1730" s="2020" t="s">
        <v>3269</v>
      </c>
      <c r="G1730" s="2021" t="s">
        <v>3269</v>
      </c>
      <c r="H1730" s="2078" t="s">
        <v>3269</v>
      </c>
      <c r="I1730" s="2020" t="s">
        <v>3269</v>
      </c>
      <c r="J1730" s="2021" t="s">
        <v>3269</v>
      </c>
      <c r="K1730" s="2078" t="s">
        <v>3269</v>
      </c>
      <c r="L1730" s="2020" t="s">
        <v>3269</v>
      </c>
      <c r="M1730" s="2021" t="s">
        <v>3269</v>
      </c>
      <c r="N1730" s="2078" t="s">
        <v>3269</v>
      </c>
    </row>
    <row r="1731" spans="1:14">
      <c r="A1731" s="2249" t="s">
        <v>2345</v>
      </c>
      <c r="B1731" s="2077" t="s">
        <v>3193</v>
      </c>
      <c r="C1731" s="2020" t="s">
        <v>3269</v>
      </c>
      <c r="D1731" s="2021" t="s">
        <v>3269</v>
      </c>
      <c r="E1731" s="2078" t="s">
        <v>3269</v>
      </c>
      <c r="F1731" s="2020" t="s">
        <v>3269</v>
      </c>
      <c r="G1731" s="2021" t="s">
        <v>3269</v>
      </c>
      <c r="H1731" s="2078" t="s">
        <v>3269</v>
      </c>
      <c r="I1731" s="2020" t="s">
        <v>3269</v>
      </c>
      <c r="J1731" s="2021" t="s">
        <v>3269</v>
      </c>
      <c r="K1731" s="2078" t="s">
        <v>3269</v>
      </c>
      <c r="L1731" s="2020">
        <v>0.24844490521327009</v>
      </c>
      <c r="M1731" s="2021">
        <v>202.56</v>
      </c>
      <c r="N1731" s="2078">
        <v>50.325000000000003</v>
      </c>
    </row>
    <row r="1732" spans="1:14">
      <c r="A1732" s="2249" t="s">
        <v>2345</v>
      </c>
      <c r="B1732" s="2077" t="s">
        <v>3195</v>
      </c>
      <c r="C1732" s="2020">
        <v>0.35679706102455949</v>
      </c>
      <c r="D1732" s="2021">
        <v>734.95</v>
      </c>
      <c r="E1732" s="2078">
        <v>262.22800000000001</v>
      </c>
      <c r="F1732" s="2020">
        <v>0.38511727912431593</v>
      </c>
      <c r="G1732" s="2021">
        <v>358.12</v>
      </c>
      <c r="H1732" s="2078">
        <v>137.91820000000001</v>
      </c>
      <c r="I1732" s="2020" t="s">
        <v>3269</v>
      </c>
      <c r="J1732" s="2021" t="s">
        <v>3269</v>
      </c>
      <c r="K1732" s="2078" t="s">
        <v>3269</v>
      </c>
      <c r="L1732" s="2020" t="s">
        <v>3269</v>
      </c>
      <c r="M1732" s="2021" t="s">
        <v>3269</v>
      </c>
      <c r="N1732" s="2078" t="s">
        <v>3269</v>
      </c>
    </row>
    <row r="1733" spans="1:14">
      <c r="A1733" s="2248" t="s">
        <v>2923</v>
      </c>
      <c r="B1733" s="2073" t="s">
        <v>5191</v>
      </c>
      <c r="C1733" s="2074" t="s">
        <v>3269</v>
      </c>
      <c r="D1733" s="2075" t="s">
        <v>3269</v>
      </c>
      <c r="E1733" s="2076" t="s">
        <v>3269</v>
      </c>
      <c r="F1733" s="2074">
        <v>0.28083500262912031</v>
      </c>
      <c r="G1733" s="2075">
        <v>30257.27</v>
      </c>
      <c r="H1733" s="2076">
        <v>8497.3005000000012</v>
      </c>
      <c r="I1733" s="2074" t="s">
        <v>3269</v>
      </c>
      <c r="J1733" s="2075" t="s">
        <v>3269</v>
      </c>
      <c r="K1733" s="2076" t="s">
        <v>3269</v>
      </c>
      <c r="L1733" s="2074" t="s">
        <v>3269</v>
      </c>
      <c r="M1733" s="2075" t="s">
        <v>3269</v>
      </c>
      <c r="N1733" s="2076" t="s">
        <v>3269</v>
      </c>
    </row>
    <row r="1734" spans="1:14">
      <c r="A1734" s="2249" t="s">
        <v>2923</v>
      </c>
      <c r="B1734" s="2077" t="s">
        <v>3480</v>
      </c>
      <c r="C1734" s="2020" t="s">
        <v>3269</v>
      </c>
      <c r="D1734" s="2021" t="s">
        <v>3269</v>
      </c>
      <c r="E1734" s="2078" t="s">
        <v>3269</v>
      </c>
      <c r="F1734" s="2020">
        <v>0.1417463458984414</v>
      </c>
      <c r="G1734" s="2021">
        <v>16542.37</v>
      </c>
      <c r="H1734" s="2078">
        <v>2344.8204999999998</v>
      </c>
      <c r="I1734" s="2020" t="s">
        <v>3269</v>
      </c>
      <c r="J1734" s="2021" t="s">
        <v>3269</v>
      </c>
      <c r="K1734" s="2078" t="s">
        <v>3269</v>
      </c>
      <c r="L1734" s="2020" t="s">
        <v>3269</v>
      </c>
      <c r="M1734" s="2021" t="s">
        <v>3269</v>
      </c>
      <c r="N1734" s="2078" t="s">
        <v>3269</v>
      </c>
    </row>
    <row r="1735" spans="1:14">
      <c r="A1735" s="2249" t="s">
        <v>2923</v>
      </c>
      <c r="B1735" s="2077" t="s">
        <v>3194</v>
      </c>
      <c r="C1735" s="2020" t="s">
        <v>3269</v>
      </c>
      <c r="D1735" s="2021" t="s">
        <v>3269</v>
      </c>
      <c r="E1735" s="2078" t="s">
        <v>3269</v>
      </c>
      <c r="F1735" s="2020">
        <v>0.47097059142159531</v>
      </c>
      <c r="G1735" s="2021">
        <v>2399.98</v>
      </c>
      <c r="H1735" s="2078">
        <v>1130.32</v>
      </c>
      <c r="I1735" s="2020" t="s">
        <v>3269</v>
      </c>
      <c r="J1735" s="2021" t="s">
        <v>3269</v>
      </c>
      <c r="K1735" s="2078" t="s">
        <v>3269</v>
      </c>
      <c r="L1735" s="2020" t="s">
        <v>3269</v>
      </c>
      <c r="M1735" s="2021" t="s">
        <v>3269</v>
      </c>
      <c r="N1735" s="2078" t="s">
        <v>3269</v>
      </c>
    </row>
    <row r="1736" spans="1:14">
      <c r="A1736" s="2249" t="s">
        <v>2923</v>
      </c>
      <c r="B1736" s="2077" t="s">
        <v>3195</v>
      </c>
      <c r="C1736" s="2020" t="s">
        <v>3269</v>
      </c>
      <c r="D1736" s="2021" t="s">
        <v>3269</v>
      </c>
      <c r="E1736" s="2078" t="s">
        <v>3269</v>
      </c>
      <c r="F1736" s="2020">
        <v>0.45369350571017841</v>
      </c>
      <c r="G1736" s="2021">
        <v>9814.93</v>
      </c>
      <c r="H1736" s="2078">
        <v>4452.9700000000012</v>
      </c>
      <c r="I1736" s="2020" t="s">
        <v>3269</v>
      </c>
      <c r="J1736" s="2021" t="s">
        <v>3269</v>
      </c>
      <c r="K1736" s="2078" t="s">
        <v>3269</v>
      </c>
      <c r="L1736" s="2020" t="s">
        <v>3269</v>
      </c>
      <c r="M1736" s="2021" t="s">
        <v>3269</v>
      </c>
      <c r="N1736" s="2078" t="s">
        <v>3269</v>
      </c>
    </row>
    <row r="1737" spans="1:14">
      <c r="A1737" s="2249" t="s">
        <v>2923</v>
      </c>
      <c r="B1737" s="2077" t="s">
        <v>3204</v>
      </c>
      <c r="C1737" s="2020" t="s">
        <v>3269</v>
      </c>
      <c r="D1737" s="2021" t="s">
        <v>3269</v>
      </c>
      <c r="E1737" s="2078" t="s">
        <v>3269</v>
      </c>
      <c r="F1737" s="2020">
        <v>0.3794625297501984</v>
      </c>
      <c r="G1737" s="2021">
        <v>1499.99</v>
      </c>
      <c r="H1737" s="2078">
        <v>569.19000000000005</v>
      </c>
      <c r="I1737" s="2020" t="s">
        <v>3269</v>
      </c>
      <c r="J1737" s="2021" t="s">
        <v>3269</v>
      </c>
      <c r="K1737" s="2078" t="s">
        <v>3269</v>
      </c>
      <c r="L1737" s="2020" t="s">
        <v>3269</v>
      </c>
      <c r="M1737" s="2021" t="s">
        <v>3269</v>
      </c>
      <c r="N1737" s="2078" t="s">
        <v>3269</v>
      </c>
    </row>
    <row r="1738" spans="1:14">
      <c r="A1738" s="2248" t="s">
        <v>1977</v>
      </c>
      <c r="B1738" s="2073" t="s">
        <v>5191</v>
      </c>
      <c r="C1738" s="2074">
        <v>0.57619370949187732</v>
      </c>
      <c r="D1738" s="2075">
        <v>2494.87</v>
      </c>
      <c r="E1738" s="2076">
        <v>1437.5283999999999</v>
      </c>
      <c r="F1738" s="2074" t="s">
        <v>3269</v>
      </c>
      <c r="G1738" s="2075" t="s">
        <v>3269</v>
      </c>
      <c r="H1738" s="2076" t="s">
        <v>3269</v>
      </c>
      <c r="I1738" s="2074">
        <v>0.53777054515866551</v>
      </c>
      <c r="J1738" s="2075">
        <v>2494.87</v>
      </c>
      <c r="K1738" s="2076">
        <v>1341.6676</v>
      </c>
      <c r="L1738" s="2074" t="s">
        <v>3269</v>
      </c>
      <c r="M1738" s="2075" t="s">
        <v>3269</v>
      </c>
      <c r="N1738" s="2076" t="s">
        <v>3269</v>
      </c>
    </row>
    <row r="1739" spans="1:14">
      <c r="A1739" s="2249" t="s">
        <v>1977</v>
      </c>
      <c r="B1739" s="2077" t="s">
        <v>3195</v>
      </c>
      <c r="C1739" s="2020">
        <v>0.57619370949187732</v>
      </c>
      <c r="D1739" s="2021">
        <v>2494.87</v>
      </c>
      <c r="E1739" s="2078">
        <v>1437.5283999999999</v>
      </c>
      <c r="F1739" s="2020" t="s">
        <v>3269</v>
      </c>
      <c r="G1739" s="2021" t="s">
        <v>3269</v>
      </c>
      <c r="H1739" s="2078" t="s">
        <v>3269</v>
      </c>
      <c r="I1739" s="2020">
        <v>0.53777054515866551</v>
      </c>
      <c r="J1739" s="2021">
        <v>2494.87</v>
      </c>
      <c r="K1739" s="2078">
        <v>1341.6676</v>
      </c>
      <c r="L1739" s="2020" t="s">
        <v>3269</v>
      </c>
      <c r="M1739" s="2021" t="s">
        <v>3269</v>
      </c>
      <c r="N1739" s="2078" t="s">
        <v>3269</v>
      </c>
    </row>
    <row r="1740" spans="1:14">
      <c r="A1740" s="2248" t="s">
        <v>1559</v>
      </c>
      <c r="B1740" s="2073" t="s">
        <v>5191</v>
      </c>
      <c r="C1740" s="2074" t="s">
        <v>3269</v>
      </c>
      <c r="D1740" s="2075" t="s">
        <v>3269</v>
      </c>
      <c r="E1740" s="2076" t="s">
        <v>3269</v>
      </c>
      <c r="F1740" s="2074">
        <v>0.34682891285541911</v>
      </c>
      <c r="G1740" s="2075">
        <v>14403.42</v>
      </c>
      <c r="H1740" s="2076">
        <v>4995.5225</v>
      </c>
      <c r="I1740" s="2074">
        <v>0.3282677027156396</v>
      </c>
      <c r="J1740" s="2075">
        <v>8774.36</v>
      </c>
      <c r="K1740" s="2076">
        <v>2880.338999999999</v>
      </c>
      <c r="L1740" s="2074">
        <v>0.34769413482453959</v>
      </c>
      <c r="M1740" s="2075">
        <v>11396.59</v>
      </c>
      <c r="N1740" s="2076">
        <v>3962.5275000000001</v>
      </c>
    </row>
    <row r="1741" spans="1:14">
      <c r="A1741" s="2249" t="s">
        <v>1559</v>
      </c>
      <c r="B1741" s="2077" t="s">
        <v>3480</v>
      </c>
      <c r="C1741" s="2020" t="s">
        <v>3269</v>
      </c>
      <c r="D1741" s="2021" t="s">
        <v>3269</v>
      </c>
      <c r="E1741" s="2078" t="s">
        <v>3269</v>
      </c>
      <c r="F1741" s="2020">
        <v>0.21837749915282961</v>
      </c>
      <c r="G1741" s="2021">
        <v>3688.75</v>
      </c>
      <c r="H1741" s="2078">
        <v>805.54000000000008</v>
      </c>
      <c r="I1741" s="2020">
        <v>0.15078986496737981</v>
      </c>
      <c r="J1741" s="2021">
        <v>1647.75</v>
      </c>
      <c r="K1741" s="2078">
        <v>248.464</v>
      </c>
      <c r="L1741" s="2020">
        <v>0.1646454767726161</v>
      </c>
      <c r="M1741" s="2021">
        <v>2045</v>
      </c>
      <c r="N1741" s="2078">
        <v>336.7</v>
      </c>
    </row>
    <row r="1742" spans="1:14">
      <c r="A1742" s="2249" t="s">
        <v>1559</v>
      </c>
      <c r="B1742" s="2077" t="s">
        <v>3193</v>
      </c>
      <c r="C1742" s="2020" t="s">
        <v>3269</v>
      </c>
      <c r="D1742" s="2021" t="s">
        <v>3269</v>
      </c>
      <c r="E1742" s="2078" t="s">
        <v>3269</v>
      </c>
      <c r="F1742" s="2020">
        <v>0.45932854550745811</v>
      </c>
      <c r="G1742" s="2021">
        <v>5119.93</v>
      </c>
      <c r="H1742" s="2078">
        <v>2351.73</v>
      </c>
      <c r="I1742" s="2020">
        <v>0.46642062725163952</v>
      </c>
      <c r="J1742" s="2021">
        <v>3694.53</v>
      </c>
      <c r="K1742" s="2078">
        <v>1723.2049999999999</v>
      </c>
      <c r="L1742" s="2020">
        <v>0.47136928272940642</v>
      </c>
      <c r="M1742" s="2021">
        <v>4367.25</v>
      </c>
      <c r="N1742" s="2078">
        <v>2058.5875000000001</v>
      </c>
    </row>
    <row r="1743" spans="1:14">
      <c r="A1743" s="2249" t="s">
        <v>1559</v>
      </c>
      <c r="B1743" s="2077" t="s">
        <v>3195</v>
      </c>
      <c r="C1743" s="2020" t="s">
        <v>3269</v>
      </c>
      <c r="D1743" s="2021" t="s">
        <v>3269</v>
      </c>
      <c r="E1743" s="2078" t="s">
        <v>3269</v>
      </c>
      <c r="F1743" s="2020">
        <v>0.3692794630934027</v>
      </c>
      <c r="G1743" s="2021">
        <v>1744.81</v>
      </c>
      <c r="H1743" s="2078">
        <v>644.32249999999999</v>
      </c>
      <c r="I1743" s="2020">
        <v>0.17808442219237189</v>
      </c>
      <c r="J1743" s="2021">
        <v>737.01</v>
      </c>
      <c r="K1743" s="2078">
        <v>131.25</v>
      </c>
      <c r="L1743" s="2020">
        <v>0.34686986756123978</v>
      </c>
      <c r="M1743" s="2021">
        <v>2289.36</v>
      </c>
      <c r="N1743" s="2078">
        <v>794.11</v>
      </c>
    </row>
    <row r="1744" spans="1:14">
      <c r="A1744" s="2249" t="s">
        <v>1559</v>
      </c>
      <c r="B1744" s="2077" t="s">
        <v>3204</v>
      </c>
      <c r="C1744" s="2020" t="s">
        <v>3269</v>
      </c>
      <c r="D1744" s="2021" t="s">
        <v>3269</v>
      </c>
      <c r="E1744" s="2078" t="s">
        <v>3269</v>
      </c>
      <c r="F1744" s="2020">
        <v>0.31011732680853932</v>
      </c>
      <c r="G1744" s="2021">
        <v>3849.93</v>
      </c>
      <c r="H1744" s="2078">
        <v>1193.93</v>
      </c>
      <c r="I1744" s="2020">
        <v>0.28846003999896103</v>
      </c>
      <c r="J1744" s="2021">
        <v>2695.07</v>
      </c>
      <c r="K1744" s="2078">
        <v>777.41999999999962</v>
      </c>
      <c r="L1744" s="2020">
        <v>0.28687782469628709</v>
      </c>
      <c r="M1744" s="2021">
        <v>2694.98</v>
      </c>
      <c r="N1744" s="2078">
        <v>773.13</v>
      </c>
    </row>
    <row r="1745" spans="1:14">
      <c r="A1745" s="2248" t="s">
        <v>2925</v>
      </c>
      <c r="B1745" s="2073" t="s">
        <v>5191</v>
      </c>
      <c r="C1745" s="2074" t="s">
        <v>3269</v>
      </c>
      <c r="D1745" s="2075" t="s">
        <v>3269</v>
      </c>
      <c r="E1745" s="2076" t="s">
        <v>3269</v>
      </c>
      <c r="F1745" s="2074" t="s">
        <v>3269</v>
      </c>
      <c r="G1745" s="2075" t="s">
        <v>3269</v>
      </c>
      <c r="H1745" s="2076" t="s">
        <v>3269</v>
      </c>
      <c r="I1745" s="2074">
        <v>0.2346719484505301</v>
      </c>
      <c r="J1745" s="2075">
        <v>2880.34</v>
      </c>
      <c r="K1745" s="2076">
        <v>675.93499999999995</v>
      </c>
      <c r="L1745" s="2074" t="s">
        <v>3269</v>
      </c>
      <c r="M1745" s="2075" t="s">
        <v>3269</v>
      </c>
      <c r="N1745" s="2076" t="s">
        <v>3269</v>
      </c>
    </row>
    <row r="1746" spans="1:14">
      <c r="A1746" s="2249" t="s">
        <v>2925</v>
      </c>
      <c r="B1746" s="2077" t="s">
        <v>3195</v>
      </c>
      <c r="C1746" s="2020" t="s">
        <v>3269</v>
      </c>
      <c r="D1746" s="2021" t="s">
        <v>3269</v>
      </c>
      <c r="E1746" s="2078" t="s">
        <v>3269</v>
      </c>
      <c r="F1746" s="2020" t="s">
        <v>3269</v>
      </c>
      <c r="G1746" s="2021" t="s">
        <v>3269</v>
      </c>
      <c r="H1746" s="2078" t="s">
        <v>3269</v>
      </c>
      <c r="I1746" s="2020">
        <v>0.2346719484505301</v>
      </c>
      <c r="J1746" s="2021">
        <v>2880.34</v>
      </c>
      <c r="K1746" s="2078">
        <v>675.93499999999995</v>
      </c>
      <c r="L1746" s="2020" t="s">
        <v>3269</v>
      </c>
      <c r="M1746" s="2021" t="s">
        <v>3269</v>
      </c>
      <c r="N1746" s="2078" t="s">
        <v>3269</v>
      </c>
    </row>
    <row r="1747" spans="1:14">
      <c r="A1747" s="2248" t="s">
        <v>2927</v>
      </c>
      <c r="B1747" s="2073" t="s">
        <v>5191</v>
      </c>
      <c r="C1747" s="2074">
        <v>-0.42903567857417568</v>
      </c>
      <c r="D1747" s="2075">
        <v>1820.14</v>
      </c>
      <c r="E1747" s="2076">
        <v>-780.90500000000009</v>
      </c>
      <c r="F1747" s="2074" t="s">
        <v>3269</v>
      </c>
      <c r="G1747" s="2075" t="s">
        <v>3269</v>
      </c>
      <c r="H1747" s="2076" t="s">
        <v>3269</v>
      </c>
      <c r="I1747" s="2074" t="s">
        <v>3269</v>
      </c>
      <c r="J1747" s="2075" t="s">
        <v>3269</v>
      </c>
      <c r="K1747" s="2076" t="s">
        <v>3269</v>
      </c>
      <c r="L1747" s="2074" t="s">
        <v>3269</v>
      </c>
      <c r="M1747" s="2075">
        <v>0</v>
      </c>
      <c r="N1747" s="2076">
        <v>-25.85</v>
      </c>
    </row>
    <row r="1748" spans="1:14">
      <c r="A1748" s="2249" t="s">
        <v>2927</v>
      </c>
      <c r="B1748" s="2077" t="s">
        <v>3483</v>
      </c>
      <c r="C1748" s="2020">
        <v>-0.55684378401640389</v>
      </c>
      <c r="D1748" s="2021">
        <v>1580.12</v>
      </c>
      <c r="E1748" s="2078">
        <v>-879.88000000000011</v>
      </c>
      <c r="F1748" s="2020" t="s">
        <v>3269</v>
      </c>
      <c r="G1748" s="2021" t="s">
        <v>3269</v>
      </c>
      <c r="H1748" s="2078" t="s">
        <v>3269</v>
      </c>
      <c r="I1748" s="2020" t="s">
        <v>3269</v>
      </c>
      <c r="J1748" s="2021" t="s">
        <v>3269</v>
      </c>
      <c r="K1748" s="2078" t="s">
        <v>3269</v>
      </c>
      <c r="L1748" s="2020" t="s">
        <v>3269</v>
      </c>
      <c r="M1748" s="2021" t="s">
        <v>3269</v>
      </c>
      <c r="N1748" s="2078" t="s">
        <v>3269</v>
      </c>
    </row>
    <row r="1749" spans="1:14">
      <c r="A1749" s="2249" t="s">
        <v>2927</v>
      </c>
      <c r="B1749" s="2077" t="s">
        <v>3193</v>
      </c>
      <c r="C1749" s="2020">
        <v>0.41236146987751021</v>
      </c>
      <c r="D1749" s="2021">
        <v>240.02</v>
      </c>
      <c r="E1749" s="2078">
        <v>98.974999999999994</v>
      </c>
      <c r="F1749" s="2020" t="s">
        <v>3269</v>
      </c>
      <c r="G1749" s="2021" t="s">
        <v>3269</v>
      </c>
      <c r="H1749" s="2078" t="s">
        <v>3269</v>
      </c>
      <c r="I1749" s="2020" t="s">
        <v>3269</v>
      </c>
      <c r="J1749" s="2021" t="s">
        <v>3269</v>
      </c>
      <c r="K1749" s="2078" t="s">
        <v>3269</v>
      </c>
      <c r="L1749" s="2020" t="s">
        <v>3269</v>
      </c>
      <c r="M1749" s="2021">
        <v>0</v>
      </c>
      <c r="N1749" s="2078">
        <v>-25.85</v>
      </c>
    </row>
    <row r="1750" spans="1:14">
      <c r="A1750" s="2248" t="s">
        <v>2011</v>
      </c>
      <c r="B1750" s="2073" t="s">
        <v>5191</v>
      </c>
      <c r="C1750" s="2074" t="s">
        <v>3269</v>
      </c>
      <c r="D1750" s="2075" t="s">
        <v>3269</v>
      </c>
      <c r="E1750" s="2076" t="s">
        <v>3269</v>
      </c>
      <c r="F1750" s="2074">
        <v>0.73238904420323747</v>
      </c>
      <c r="G1750" s="2075">
        <v>2010.26</v>
      </c>
      <c r="H1750" s="2076">
        <v>1472.2924</v>
      </c>
      <c r="I1750" s="2074">
        <v>0.60913003590399928</v>
      </c>
      <c r="J1750" s="2075">
        <v>882.91</v>
      </c>
      <c r="K1750" s="2076">
        <v>537.80700000000002</v>
      </c>
      <c r="L1750" s="2074">
        <v>0.65999580096577792</v>
      </c>
      <c r="M1750" s="2075">
        <v>523.92999999999995</v>
      </c>
      <c r="N1750" s="2076">
        <v>345.79160000000002</v>
      </c>
    </row>
    <row r="1751" spans="1:14">
      <c r="A1751" s="2249" t="s">
        <v>2011</v>
      </c>
      <c r="B1751" s="2077" t="s">
        <v>3480</v>
      </c>
      <c r="C1751" s="2020" t="s">
        <v>3269</v>
      </c>
      <c r="D1751" s="2021" t="s">
        <v>3269</v>
      </c>
      <c r="E1751" s="2078" t="s">
        <v>3269</v>
      </c>
      <c r="F1751" s="2020">
        <v>0.73238904420323747</v>
      </c>
      <c r="G1751" s="2021">
        <v>2010.26</v>
      </c>
      <c r="H1751" s="2078">
        <v>1472.2924</v>
      </c>
      <c r="I1751" s="2020">
        <v>0.60913003590399928</v>
      </c>
      <c r="J1751" s="2021">
        <v>882.91</v>
      </c>
      <c r="K1751" s="2078">
        <v>537.80700000000002</v>
      </c>
      <c r="L1751" s="2020">
        <v>0.65999580096577792</v>
      </c>
      <c r="M1751" s="2021">
        <v>523.92999999999995</v>
      </c>
      <c r="N1751" s="2078">
        <v>345.79160000000002</v>
      </c>
    </row>
    <row r="1752" spans="1:14">
      <c r="A1752" s="2248" t="s">
        <v>2929</v>
      </c>
      <c r="B1752" s="2073" t="s">
        <v>5191</v>
      </c>
      <c r="C1752" s="2074" t="s">
        <v>3269</v>
      </c>
      <c r="D1752" s="2075" t="s">
        <v>3269</v>
      </c>
      <c r="E1752" s="2076" t="s">
        <v>3269</v>
      </c>
      <c r="F1752" s="2074">
        <v>0.46593467163876962</v>
      </c>
      <c r="G1752" s="2075">
        <v>4100.21</v>
      </c>
      <c r="H1752" s="2076">
        <v>1910.43</v>
      </c>
      <c r="I1752" s="2074">
        <v>8.6975223675154853E-2</v>
      </c>
      <c r="J1752" s="2075">
        <v>464.96</v>
      </c>
      <c r="K1752" s="2076">
        <v>40.44</v>
      </c>
      <c r="L1752" s="2074">
        <v>0.33179730243812439</v>
      </c>
      <c r="M1752" s="2075">
        <v>6124.7900000000009</v>
      </c>
      <c r="N1752" s="2076">
        <v>2032.1887999999999</v>
      </c>
    </row>
    <row r="1753" spans="1:14">
      <c r="A1753" s="2249" t="s">
        <v>2929</v>
      </c>
      <c r="B1753" s="2077" t="s">
        <v>3480</v>
      </c>
      <c r="C1753" s="2020" t="s">
        <v>3269</v>
      </c>
      <c r="D1753" s="2021" t="s">
        <v>3269</v>
      </c>
      <c r="E1753" s="2078" t="s">
        <v>3269</v>
      </c>
      <c r="F1753" s="2020">
        <v>0.19979241462626121</v>
      </c>
      <c r="G1753" s="2021">
        <v>1175.42</v>
      </c>
      <c r="H1753" s="2078">
        <v>234.84</v>
      </c>
      <c r="I1753" s="2020">
        <v>8.6975223675154853E-2</v>
      </c>
      <c r="J1753" s="2021">
        <v>464.96</v>
      </c>
      <c r="K1753" s="2078">
        <v>40.44</v>
      </c>
      <c r="L1753" s="2020">
        <v>0.19054589071523759</v>
      </c>
      <c r="M1753" s="2021">
        <v>2251</v>
      </c>
      <c r="N1753" s="2078">
        <v>428.91879999999992</v>
      </c>
    </row>
    <row r="1754" spans="1:14">
      <c r="A1754" s="2249" t="s">
        <v>2929</v>
      </c>
      <c r="B1754" s="2077" t="s">
        <v>3193</v>
      </c>
      <c r="C1754" s="2020" t="s">
        <v>3269</v>
      </c>
      <c r="D1754" s="2021" t="s">
        <v>3269</v>
      </c>
      <c r="E1754" s="2078" t="s">
        <v>3269</v>
      </c>
      <c r="F1754" s="2020" t="s">
        <v>3269</v>
      </c>
      <c r="G1754" s="2021" t="s">
        <v>3269</v>
      </c>
      <c r="H1754" s="2078" t="s">
        <v>3269</v>
      </c>
      <c r="I1754" s="2020" t="s">
        <v>3269</v>
      </c>
      <c r="J1754" s="2021" t="s">
        <v>3269</v>
      </c>
      <c r="K1754" s="2078" t="s">
        <v>3269</v>
      </c>
      <c r="L1754" s="2020">
        <v>0.32432432432432429</v>
      </c>
      <c r="M1754" s="2021">
        <v>83.99</v>
      </c>
      <c r="N1754" s="2078">
        <v>27.239999999999991</v>
      </c>
    </row>
    <row r="1755" spans="1:14">
      <c r="A1755" s="2249" t="s">
        <v>2929</v>
      </c>
      <c r="B1755" s="2077" t="s">
        <v>3194</v>
      </c>
      <c r="C1755" s="2020" t="s">
        <v>3269</v>
      </c>
      <c r="D1755" s="2021" t="s">
        <v>3269</v>
      </c>
      <c r="E1755" s="2078" t="s">
        <v>3269</v>
      </c>
      <c r="F1755" s="2020">
        <v>0.57289241278861036</v>
      </c>
      <c r="G1755" s="2021">
        <v>2924.79</v>
      </c>
      <c r="H1755" s="2078">
        <v>1675.59</v>
      </c>
      <c r="I1755" s="2020" t="s">
        <v>3269</v>
      </c>
      <c r="J1755" s="2021" t="s">
        <v>3269</v>
      </c>
      <c r="K1755" s="2078" t="s">
        <v>3269</v>
      </c>
      <c r="L1755" s="2020">
        <v>0.44178206258144409</v>
      </c>
      <c r="M1755" s="2021">
        <v>1849.43</v>
      </c>
      <c r="N1755" s="2078">
        <v>817.04500000000007</v>
      </c>
    </row>
    <row r="1756" spans="1:14">
      <c r="A1756" s="2249" t="s">
        <v>2929</v>
      </c>
      <c r="B1756" s="2077" t="s">
        <v>3195</v>
      </c>
      <c r="C1756" s="2020" t="s">
        <v>3269</v>
      </c>
      <c r="D1756" s="2021" t="s">
        <v>3269</v>
      </c>
      <c r="E1756" s="2078" t="s">
        <v>3269</v>
      </c>
      <c r="F1756" s="2020" t="s">
        <v>3269</v>
      </c>
      <c r="G1756" s="2021" t="s">
        <v>3269</v>
      </c>
      <c r="H1756" s="2078" t="s">
        <v>3269</v>
      </c>
      <c r="I1756" s="2020" t="s">
        <v>3269</v>
      </c>
      <c r="J1756" s="2021" t="s">
        <v>3269</v>
      </c>
      <c r="K1756" s="2078" t="s">
        <v>3269</v>
      </c>
      <c r="L1756" s="2020">
        <v>0.40976082196395502</v>
      </c>
      <c r="M1756" s="2021">
        <v>1424.88</v>
      </c>
      <c r="N1756" s="2078">
        <v>583.86000000000013</v>
      </c>
    </row>
    <row r="1757" spans="1:14">
      <c r="A1757" s="2249" t="s">
        <v>2929</v>
      </c>
      <c r="B1757" s="2077" t="s">
        <v>3204</v>
      </c>
      <c r="C1757" s="2020" t="s">
        <v>3269</v>
      </c>
      <c r="D1757" s="2021" t="s">
        <v>3269</v>
      </c>
      <c r="E1757" s="2078" t="s">
        <v>3269</v>
      </c>
      <c r="F1757" s="2020" t="s">
        <v>3269</v>
      </c>
      <c r="G1757" s="2021" t="s">
        <v>3269</v>
      </c>
      <c r="H1757" s="2078" t="s">
        <v>3269</v>
      </c>
      <c r="I1757" s="2020" t="s">
        <v>3269</v>
      </c>
      <c r="J1757" s="2021" t="s">
        <v>3269</v>
      </c>
      <c r="K1757" s="2078" t="s">
        <v>3269</v>
      </c>
      <c r="L1757" s="2020">
        <v>0.33972530989931898</v>
      </c>
      <c r="M1757" s="2021">
        <v>515.49</v>
      </c>
      <c r="N1757" s="2078">
        <v>175.125</v>
      </c>
    </row>
    <row r="1758" spans="1:14">
      <c r="A1758" s="2248" t="s">
        <v>2073</v>
      </c>
      <c r="B1758" s="2073" t="s">
        <v>5191</v>
      </c>
      <c r="C1758" s="2074" t="s">
        <v>3269</v>
      </c>
      <c r="D1758" s="2075" t="s">
        <v>3269</v>
      </c>
      <c r="E1758" s="2076" t="s">
        <v>3269</v>
      </c>
      <c r="F1758" s="2074">
        <v>0.2467655542787458</v>
      </c>
      <c r="G1758" s="2075">
        <v>4264.1000000000004</v>
      </c>
      <c r="H1758" s="2076">
        <v>1052.2329999999999</v>
      </c>
      <c r="I1758" s="2074" t="s">
        <v>3269</v>
      </c>
      <c r="J1758" s="2075" t="s">
        <v>3269</v>
      </c>
      <c r="K1758" s="2076" t="s">
        <v>3269</v>
      </c>
      <c r="L1758" s="2074" t="s">
        <v>3269</v>
      </c>
      <c r="M1758" s="2075" t="s">
        <v>3269</v>
      </c>
      <c r="N1758" s="2076" t="s">
        <v>3269</v>
      </c>
    </row>
    <row r="1759" spans="1:14">
      <c r="A1759" s="2249" t="s">
        <v>2073</v>
      </c>
      <c r="B1759" s="2077" t="s">
        <v>3480</v>
      </c>
      <c r="C1759" s="2020" t="s">
        <v>3269</v>
      </c>
      <c r="D1759" s="2021" t="s">
        <v>3269</v>
      </c>
      <c r="E1759" s="2078" t="s">
        <v>3269</v>
      </c>
      <c r="F1759" s="2020">
        <v>0.23271382604574589</v>
      </c>
      <c r="G1759" s="2021">
        <v>4009.1</v>
      </c>
      <c r="H1759" s="2078">
        <v>932.97300000000018</v>
      </c>
      <c r="I1759" s="2020" t="s">
        <v>3269</v>
      </c>
      <c r="J1759" s="2021" t="s">
        <v>3269</v>
      </c>
      <c r="K1759" s="2078" t="s">
        <v>3269</v>
      </c>
      <c r="L1759" s="2020" t="s">
        <v>3269</v>
      </c>
      <c r="M1759" s="2021" t="s">
        <v>3269</v>
      </c>
      <c r="N1759" s="2078" t="s">
        <v>3269</v>
      </c>
    </row>
    <row r="1760" spans="1:14">
      <c r="A1760" s="2249" t="s">
        <v>2073</v>
      </c>
      <c r="B1760" s="2077" t="s">
        <v>3194</v>
      </c>
      <c r="C1760" s="2020" t="s">
        <v>3269</v>
      </c>
      <c r="D1760" s="2021" t="s">
        <v>3269</v>
      </c>
      <c r="E1760" s="2078" t="s">
        <v>3269</v>
      </c>
      <c r="F1760" s="2020">
        <v>0.46308571428571432</v>
      </c>
      <c r="G1760" s="2021">
        <v>175</v>
      </c>
      <c r="H1760" s="2078">
        <v>81.039999999999992</v>
      </c>
      <c r="I1760" s="2020" t="s">
        <v>3269</v>
      </c>
      <c r="J1760" s="2021" t="s">
        <v>3269</v>
      </c>
      <c r="K1760" s="2078" t="s">
        <v>3269</v>
      </c>
      <c r="L1760" s="2020" t="s">
        <v>3269</v>
      </c>
      <c r="M1760" s="2021" t="s">
        <v>3269</v>
      </c>
      <c r="N1760" s="2078" t="s">
        <v>3269</v>
      </c>
    </row>
    <row r="1761" spans="1:14">
      <c r="A1761" s="2249" t="s">
        <v>2073</v>
      </c>
      <c r="B1761" s="2077" t="s">
        <v>3206</v>
      </c>
      <c r="C1761" s="2020" t="s">
        <v>3269</v>
      </c>
      <c r="D1761" s="2021" t="s">
        <v>3269</v>
      </c>
      <c r="E1761" s="2078" t="s">
        <v>3269</v>
      </c>
      <c r="F1761" s="2020">
        <v>0.47775000000000001</v>
      </c>
      <c r="G1761" s="2021">
        <v>80</v>
      </c>
      <c r="H1761" s="2078">
        <v>38.22</v>
      </c>
      <c r="I1761" s="2020" t="s">
        <v>3269</v>
      </c>
      <c r="J1761" s="2021" t="s">
        <v>3269</v>
      </c>
      <c r="K1761" s="2078" t="s">
        <v>3269</v>
      </c>
      <c r="L1761" s="2020" t="s">
        <v>3269</v>
      </c>
      <c r="M1761" s="2021" t="s">
        <v>3269</v>
      </c>
      <c r="N1761" s="2078" t="s">
        <v>3269</v>
      </c>
    </row>
    <row r="1762" spans="1:14">
      <c r="A1762" s="2248" t="s">
        <v>1123</v>
      </c>
      <c r="B1762" s="2073" t="s">
        <v>5191</v>
      </c>
      <c r="C1762" s="2074">
        <v>0.366203414996288</v>
      </c>
      <c r="D1762" s="2075">
        <v>1683.75</v>
      </c>
      <c r="E1762" s="2076">
        <v>616.59499999999991</v>
      </c>
      <c r="F1762" s="2074">
        <v>0.1293964239144027</v>
      </c>
      <c r="G1762" s="2075">
        <v>1119.6600000000001</v>
      </c>
      <c r="H1762" s="2076">
        <v>144.88000000000011</v>
      </c>
      <c r="I1762" s="2074">
        <v>0.17362985619132729</v>
      </c>
      <c r="J1762" s="2075">
        <v>1085.47</v>
      </c>
      <c r="K1762" s="2076">
        <v>188.47</v>
      </c>
      <c r="L1762" s="2074">
        <v>0.21079398604896751</v>
      </c>
      <c r="M1762" s="2075">
        <v>-359.83</v>
      </c>
      <c r="N1762" s="2076">
        <v>-75.849999999999966</v>
      </c>
    </row>
    <row r="1763" spans="1:14">
      <c r="A1763" s="2249" t="s">
        <v>1123</v>
      </c>
      <c r="B1763" s="2077" t="s">
        <v>3480</v>
      </c>
      <c r="C1763" s="2020">
        <v>0.366203414996288</v>
      </c>
      <c r="D1763" s="2021">
        <v>1683.75</v>
      </c>
      <c r="E1763" s="2078">
        <v>616.59499999999991</v>
      </c>
      <c r="F1763" s="2020">
        <v>0.1293964239144027</v>
      </c>
      <c r="G1763" s="2021">
        <v>1119.6600000000001</v>
      </c>
      <c r="H1763" s="2078">
        <v>144.88000000000011</v>
      </c>
      <c r="I1763" s="2020">
        <v>0.15201752935339841</v>
      </c>
      <c r="J1763" s="2021">
        <v>725.64</v>
      </c>
      <c r="K1763" s="2078">
        <v>110.31</v>
      </c>
      <c r="L1763" s="2020" t="s">
        <v>3269</v>
      </c>
      <c r="M1763" s="2021" t="s">
        <v>3269</v>
      </c>
      <c r="N1763" s="2078" t="s">
        <v>3269</v>
      </c>
    </row>
    <row r="1764" spans="1:14">
      <c r="A1764" s="2249" t="s">
        <v>1123</v>
      </c>
      <c r="B1764" s="2077" t="s">
        <v>3211</v>
      </c>
      <c r="C1764" s="2020" t="s">
        <v>3269</v>
      </c>
      <c r="D1764" s="2021" t="s">
        <v>3269</v>
      </c>
      <c r="E1764" s="2078" t="s">
        <v>3269</v>
      </c>
      <c r="F1764" s="2020" t="s">
        <v>3269</v>
      </c>
      <c r="G1764" s="2021" t="s">
        <v>3269</v>
      </c>
      <c r="H1764" s="2078" t="s">
        <v>3269</v>
      </c>
      <c r="I1764" s="2020">
        <v>0.21721368423977999</v>
      </c>
      <c r="J1764" s="2021">
        <v>359.83</v>
      </c>
      <c r="K1764" s="2078">
        <v>78.160000000000025</v>
      </c>
      <c r="L1764" s="2020">
        <v>0.21079398604896751</v>
      </c>
      <c r="M1764" s="2021">
        <v>-359.83</v>
      </c>
      <c r="N1764" s="2078">
        <v>-75.849999999999966</v>
      </c>
    </row>
    <row r="1765" spans="1:14">
      <c r="A1765" s="2248" t="s">
        <v>2931</v>
      </c>
      <c r="B1765" s="2073" t="s">
        <v>5191</v>
      </c>
      <c r="C1765" s="2074" t="s">
        <v>3269</v>
      </c>
      <c r="D1765" s="2075" t="s">
        <v>3269</v>
      </c>
      <c r="E1765" s="2076" t="s">
        <v>3269</v>
      </c>
      <c r="F1765" s="2074">
        <v>0.33193724238798028</v>
      </c>
      <c r="G1765" s="2075">
        <v>75.209999999999994</v>
      </c>
      <c r="H1765" s="2076">
        <v>24.965</v>
      </c>
      <c r="I1765" s="2074" t="s">
        <v>3269</v>
      </c>
      <c r="J1765" s="2075" t="s">
        <v>3269</v>
      </c>
      <c r="K1765" s="2076" t="s">
        <v>3269</v>
      </c>
      <c r="L1765" s="2074" t="s">
        <v>3269</v>
      </c>
      <c r="M1765" s="2075" t="s">
        <v>3269</v>
      </c>
      <c r="N1765" s="2076" t="s">
        <v>3269</v>
      </c>
    </row>
    <row r="1766" spans="1:14">
      <c r="A1766" s="2249" t="s">
        <v>2931</v>
      </c>
      <c r="B1766" s="2077" t="s">
        <v>3480</v>
      </c>
      <c r="C1766" s="2020" t="s">
        <v>3269</v>
      </c>
      <c r="D1766" s="2021" t="s">
        <v>3269</v>
      </c>
      <c r="E1766" s="2078" t="s">
        <v>3269</v>
      </c>
      <c r="F1766" s="2020">
        <v>0.33193724238798028</v>
      </c>
      <c r="G1766" s="2021">
        <v>75.209999999999994</v>
      </c>
      <c r="H1766" s="2078">
        <v>24.965</v>
      </c>
      <c r="I1766" s="2020" t="s">
        <v>3269</v>
      </c>
      <c r="J1766" s="2021" t="s">
        <v>3269</v>
      </c>
      <c r="K1766" s="2078" t="s">
        <v>3269</v>
      </c>
      <c r="L1766" s="2020" t="s">
        <v>3269</v>
      </c>
      <c r="M1766" s="2021" t="s">
        <v>3269</v>
      </c>
      <c r="N1766" s="2078" t="s">
        <v>3269</v>
      </c>
    </row>
    <row r="1767" spans="1:14">
      <c r="A1767" s="2248" t="s">
        <v>2937</v>
      </c>
      <c r="B1767" s="2073" t="s">
        <v>5191</v>
      </c>
      <c r="C1767" s="2074">
        <v>0.386554597788411</v>
      </c>
      <c r="D1767" s="2075">
        <v>2305.13</v>
      </c>
      <c r="E1767" s="2076">
        <v>891.05859999999996</v>
      </c>
      <c r="F1767" s="2074">
        <v>0.30388441604414951</v>
      </c>
      <c r="G1767" s="2075">
        <v>2203.42</v>
      </c>
      <c r="H1767" s="2076">
        <v>669.58499999999992</v>
      </c>
      <c r="I1767" s="2074">
        <v>0.37231537606708093</v>
      </c>
      <c r="J1767" s="2075">
        <v>3167.52</v>
      </c>
      <c r="K1767" s="2076">
        <v>1179.3163999999999</v>
      </c>
      <c r="L1767" s="2074">
        <v>0.37727636923372437</v>
      </c>
      <c r="M1767" s="2075">
        <v>-3956.41</v>
      </c>
      <c r="N1767" s="2076">
        <v>-1492.66</v>
      </c>
    </row>
    <row r="1768" spans="1:14">
      <c r="A1768" s="2249" t="s">
        <v>2937</v>
      </c>
      <c r="B1768" s="2077" t="s">
        <v>3480</v>
      </c>
      <c r="C1768" s="2020">
        <v>0.41190451937115902</v>
      </c>
      <c r="D1768" s="2021">
        <v>294.51</v>
      </c>
      <c r="E1768" s="2078">
        <v>121.31</v>
      </c>
      <c r="F1768" s="2020" t="s">
        <v>3269</v>
      </c>
      <c r="G1768" s="2021" t="s">
        <v>3269</v>
      </c>
      <c r="H1768" s="2078" t="s">
        <v>3269</v>
      </c>
      <c r="I1768" s="2020">
        <v>0.39242908509788249</v>
      </c>
      <c r="J1768" s="2021">
        <v>300.36</v>
      </c>
      <c r="K1768" s="2078">
        <v>117.87</v>
      </c>
      <c r="L1768" s="2020" t="s">
        <v>3269</v>
      </c>
      <c r="M1768" s="2021" t="s">
        <v>3269</v>
      </c>
      <c r="N1768" s="2078" t="s">
        <v>3269</v>
      </c>
    </row>
    <row r="1769" spans="1:14">
      <c r="A1769" s="2249" t="s">
        <v>2937</v>
      </c>
      <c r="B1769" s="2077" t="s">
        <v>3193</v>
      </c>
      <c r="C1769" s="2020">
        <v>0.44443786842167549</v>
      </c>
      <c r="D1769" s="2021">
        <v>1267.23</v>
      </c>
      <c r="E1769" s="2078">
        <v>563.20499999999993</v>
      </c>
      <c r="F1769" s="2020" t="s">
        <v>3269</v>
      </c>
      <c r="G1769" s="2021" t="s">
        <v>3269</v>
      </c>
      <c r="H1769" s="2078" t="s">
        <v>3269</v>
      </c>
      <c r="I1769" s="2020">
        <v>0.37672347051506228</v>
      </c>
      <c r="J1769" s="2021">
        <v>2299.14</v>
      </c>
      <c r="K1769" s="2078">
        <v>866.14000000000021</v>
      </c>
      <c r="L1769" s="2020">
        <v>0.41186858748842209</v>
      </c>
      <c r="M1769" s="2021">
        <v>-2515.59</v>
      </c>
      <c r="N1769" s="2078">
        <v>-1036.0925</v>
      </c>
    </row>
    <row r="1770" spans="1:14">
      <c r="A1770" s="2249" t="s">
        <v>2937</v>
      </c>
      <c r="B1770" s="2077" t="s">
        <v>3194</v>
      </c>
      <c r="C1770" s="2020" t="s">
        <v>3269</v>
      </c>
      <c r="D1770" s="2021" t="s">
        <v>3269</v>
      </c>
      <c r="E1770" s="2078" t="s">
        <v>3269</v>
      </c>
      <c r="F1770" s="2020">
        <v>0.45849720554750573</v>
      </c>
      <c r="G1770" s="2021">
        <v>48.31</v>
      </c>
      <c r="H1770" s="2078">
        <v>22.15</v>
      </c>
      <c r="I1770" s="2020">
        <v>0.38724780837140388</v>
      </c>
      <c r="J1770" s="2021">
        <v>161.97999999999999</v>
      </c>
      <c r="K1770" s="2078">
        <v>62.726399999999998</v>
      </c>
      <c r="L1770" s="2020">
        <v>0.41397777300547622</v>
      </c>
      <c r="M1770" s="2021">
        <v>-372.52</v>
      </c>
      <c r="N1770" s="2078">
        <v>-154.215</v>
      </c>
    </row>
    <row r="1771" spans="1:14">
      <c r="A1771" s="2249" t="s">
        <v>2937</v>
      </c>
      <c r="B1771" s="2077" t="s">
        <v>3195</v>
      </c>
      <c r="C1771" s="2020">
        <v>0.27784016465112532</v>
      </c>
      <c r="D1771" s="2021">
        <v>743.39</v>
      </c>
      <c r="E1771" s="2078">
        <v>206.5436</v>
      </c>
      <c r="F1771" s="2020">
        <v>0.25550353986008129</v>
      </c>
      <c r="G1771" s="2021">
        <v>954.83999999999992</v>
      </c>
      <c r="H1771" s="2078">
        <v>243.965</v>
      </c>
      <c r="I1771" s="2020">
        <v>0.32651955472367272</v>
      </c>
      <c r="J1771" s="2021">
        <v>406.04</v>
      </c>
      <c r="K1771" s="2078">
        <v>132.58000000000001</v>
      </c>
      <c r="L1771" s="2020">
        <v>0.27762333615915619</v>
      </c>
      <c r="M1771" s="2021">
        <v>-908.29</v>
      </c>
      <c r="N1771" s="2078">
        <v>-252.16249999999999</v>
      </c>
    </row>
    <row r="1772" spans="1:14">
      <c r="A1772" s="2249" t="s">
        <v>2937</v>
      </c>
      <c r="B1772" s="2077" t="s">
        <v>3204</v>
      </c>
      <c r="C1772" s="2020" t="s">
        <v>3269</v>
      </c>
      <c r="D1772" s="2021" t="s">
        <v>3269</v>
      </c>
      <c r="E1772" s="2078" t="s">
        <v>3269</v>
      </c>
      <c r="F1772" s="2020">
        <v>0.33614936639256149</v>
      </c>
      <c r="G1772" s="2021">
        <v>1200.27</v>
      </c>
      <c r="H1772" s="2078">
        <v>403.46999999999991</v>
      </c>
      <c r="I1772" s="2020" t="s">
        <v>3269</v>
      </c>
      <c r="J1772" s="2021" t="s">
        <v>3269</v>
      </c>
      <c r="K1772" s="2078" t="s">
        <v>3269</v>
      </c>
      <c r="L1772" s="2020">
        <v>0.31366789575651521</v>
      </c>
      <c r="M1772" s="2021">
        <v>-160.01</v>
      </c>
      <c r="N1772" s="2078">
        <v>-50.189999999999984</v>
      </c>
    </row>
    <row r="1773" spans="1:14">
      <c r="A1773" s="2248" t="s">
        <v>2271</v>
      </c>
      <c r="B1773" s="2073" t="s">
        <v>5191</v>
      </c>
      <c r="C1773" s="2074" t="s">
        <v>3269</v>
      </c>
      <c r="D1773" s="2075" t="s">
        <v>3269</v>
      </c>
      <c r="E1773" s="2076" t="s">
        <v>3269</v>
      </c>
      <c r="F1773" s="2074">
        <v>0.1752538702498847</v>
      </c>
      <c r="G1773" s="2075">
        <v>5181.1900000000014</v>
      </c>
      <c r="H1773" s="2076">
        <v>908.02360000000022</v>
      </c>
      <c r="I1773" s="2074">
        <v>0.2449054600400212</v>
      </c>
      <c r="J1773" s="2075">
        <v>489.74</v>
      </c>
      <c r="K1773" s="2076">
        <v>119.94</v>
      </c>
      <c r="L1773" s="2074" t="s">
        <v>3269</v>
      </c>
      <c r="M1773" s="2075" t="s">
        <v>3269</v>
      </c>
      <c r="N1773" s="2076" t="s">
        <v>3269</v>
      </c>
    </row>
    <row r="1774" spans="1:14">
      <c r="A1774" s="2249" t="s">
        <v>2271</v>
      </c>
      <c r="B1774" s="2077" t="s">
        <v>3481</v>
      </c>
      <c r="C1774" s="2020" t="s">
        <v>3269</v>
      </c>
      <c r="D1774" s="2021" t="s">
        <v>3269</v>
      </c>
      <c r="E1774" s="2078" t="s">
        <v>3269</v>
      </c>
      <c r="F1774" s="2020">
        <v>1</v>
      </c>
      <c r="G1774" s="2021">
        <v>3.999999999996362E-2</v>
      </c>
      <c r="H1774" s="2078">
        <v>3.999999999996362E-2</v>
      </c>
      <c r="I1774" s="2020" t="s">
        <v>3269</v>
      </c>
      <c r="J1774" s="2021" t="s">
        <v>3269</v>
      </c>
      <c r="K1774" s="2078" t="s">
        <v>3269</v>
      </c>
      <c r="L1774" s="2020" t="s">
        <v>3269</v>
      </c>
      <c r="M1774" s="2021" t="s">
        <v>3269</v>
      </c>
      <c r="N1774" s="2078" t="s">
        <v>3269</v>
      </c>
    </row>
    <row r="1775" spans="1:14">
      <c r="A1775" s="2249" t="s">
        <v>2271</v>
      </c>
      <c r="B1775" s="2077" t="s">
        <v>3502</v>
      </c>
      <c r="C1775" s="2020" t="s">
        <v>3269</v>
      </c>
      <c r="D1775" s="2021" t="s">
        <v>3269</v>
      </c>
      <c r="E1775" s="2078" t="s">
        <v>3269</v>
      </c>
      <c r="F1775" s="2020">
        <v>0.17524750296748789</v>
      </c>
      <c r="G1775" s="2021">
        <v>5181.1500000000005</v>
      </c>
      <c r="H1775" s="2078">
        <v>907.98360000000025</v>
      </c>
      <c r="I1775" s="2020">
        <v>0.2449054600400212</v>
      </c>
      <c r="J1775" s="2021">
        <v>489.74</v>
      </c>
      <c r="K1775" s="2078">
        <v>119.94</v>
      </c>
      <c r="L1775" s="2020" t="s">
        <v>3269</v>
      </c>
      <c r="M1775" s="2021" t="s">
        <v>3269</v>
      </c>
      <c r="N1775" s="2078" t="s">
        <v>3269</v>
      </c>
    </row>
    <row r="1776" spans="1:14">
      <c r="A1776" s="2248" t="s">
        <v>1421</v>
      </c>
      <c r="B1776" s="2073" t="s">
        <v>5191</v>
      </c>
      <c r="C1776" s="2074" t="s">
        <v>3269</v>
      </c>
      <c r="D1776" s="2075" t="s">
        <v>3269</v>
      </c>
      <c r="E1776" s="2076" t="s">
        <v>3269</v>
      </c>
      <c r="F1776" s="2074" t="s">
        <v>3269</v>
      </c>
      <c r="G1776" s="2075" t="s">
        <v>3269</v>
      </c>
      <c r="H1776" s="2076" t="s">
        <v>3269</v>
      </c>
      <c r="I1776" s="2074" t="s">
        <v>3269</v>
      </c>
      <c r="J1776" s="2075" t="s">
        <v>3269</v>
      </c>
      <c r="K1776" s="2076" t="s">
        <v>3269</v>
      </c>
      <c r="L1776" s="2074">
        <v>0.1924887901167682</v>
      </c>
      <c r="M1776" s="2075">
        <v>5611.12</v>
      </c>
      <c r="N1776" s="2076">
        <v>1080.0777</v>
      </c>
    </row>
    <row r="1777" spans="1:14">
      <c r="A1777" s="2249" t="s">
        <v>1421</v>
      </c>
      <c r="B1777" s="2077" t="s">
        <v>3480</v>
      </c>
      <c r="C1777" s="2020" t="s">
        <v>3269</v>
      </c>
      <c r="D1777" s="2021" t="s">
        <v>3269</v>
      </c>
      <c r="E1777" s="2078" t="s">
        <v>3269</v>
      </c>
      <c r="F1777" s="2020" t="s">
        <v>3269</v>
      </c>
      <c r="G1777" s="2021" t="s">
        <v>3269</v>
      </c>
      <c r="H1777" s="2078" t="s">
        <v>3269</v>
      </c>
      <c r="I1777" s="2020" t="s">
        <v>3269</v>
      </c>
      <c r="J1777" s="2021" t="s">
        <v>3269</v>
      </c>
      <c r="K1777" s="2078" t="s">
        <v>3269</v>
      </c>
      <c r="L1777" s="2020">
        <v>0.1924887901167682</v>
      </c>
      <c r="M1777" s="2021">
        <v>5611.12</v>
      </c>
      <c r="N1777" s="2078">
        <v>1080.0777</v>
      </c>
    </row>
    <row r="1778" spans="1:14">
      <c r="A1778" s="2248" t="s">
        <v>1167</v>
      </c>
      <c r="B1778" s="2073" t="s">
        <v>5191</v>
      </c>
      <c r="C1778" s="2074" t="s">
        <v>3269</v>
      </c>
      <c r="D1778" s="2075" t="s">
        <v>3269</v>
      </c>
      <c r="E1778" s="2076" t="s">
        <v>3269</v>
      </c>
      <c r="F1778" s="2074" t="s">
        <v>3269</v>
      </c>
      <c r="G1778" s="2075" t="s">
        <v>3269</v>
      </c>
      <c r="H1778" s="2076" t="s">
        <v>3269</v>
      </c>
      <c r="I1778" s="2074">
        <v>0.137923571510777</v>
      </c>
      <c r="J1778" s="2075">
        <v>39274.36</v>
      </c>
      <c r="K1778" s="2076">
        <v>5416.8600000000006</v>
      </c>
      <c r="L1778" s="2074">
        <v>0.38042146122594711</v>
      </c>
      <c r="M1778" s="2075">
        <v>15797.42</v>
      </c>
      <c r="N1778" s="2076">
        <v>6009.6776000000009</v>
      </c>
    </row>
    <row r="1779" spans="1:14">
      <c r="A1779" s="2249" t="s">
        <v>1167</v>
      </c>
      <c r="B1779" s="2077" t="s">
        <v>3480</v>
      </c>
      <c r="C1779" s="2020" t="s">
        <v>3269</v>
      </c>
      <c r="D1779" s="2021" t="s">
        <v>3269</v>
      </c>
      <c r="E1779" s="2078" t="s">
        <v>3269</v>
      </c>
      <c r="F1779" s="2020" t="s">
        <v>3269</v>
      </c>
      <c r="G1779" s="2021" t="s">
        <v>3269</v>
      </c>
      <c r="H1779" s="2078" t="s">
        <v>3269</v>
      </c>
      <c r="I1779" s="2020">
        <v>0.137923571510777</v>
      </c>
      <c r="J1779" s="2021">
        <v>39274.36</v>
      </c>
      <c r="K1779" s="2078">
        <v>5416.8600000000006</v>
      </c>
      <c r="L1779" s="2020">
        <v>0.45026742170436151</v>
      </c>
      <c r="M1779" s="2021">
        <v>10205.23</v>
      </c>
      <c r="N1779" s="2078">
        <v>4595.0826000000006</v>
      </c>
    </row>
    <row r="1780" spans="1:14">
      <c r="A1780" s="2249" t="s">
        <v>1167</v>
      </c>
      <c r="B1780" s="2077" t="s">
        <v>3193</v>
      </c>
      <c r="C1780" s="2020" t="s">
        <v>3269</v>
      </c>
      <c r="D1780" s="2021" t="s">
        <v>3269</v>
      </c>
      <c r="E1780" s="2078" t="s">
        <v>3269</v>
      </c>
      <c r="F1780" s="2020" t="s">
        <v>3269</v>
      </c>
      <c r="G1780" s="2021" t="s">
        <v>3269</v>
      </c>
      <c r="H1780" s="2078" t="s">
        <v>3269</v>
      </c>
      <c r="I1780" s="2020" t="s">
        <v>3269</v>
      </c>
      <c r="J1780" s="2021" t="s">
        <v>3269</v>
      </c>
      <c r="K1780" s="2078" t="s">
        <v>3269</v>
      </c>
      <c r="L1780" s="2020">
        <v>0.3571147334435783</v>
      </c>
      <c r="M1780" s="2021">
        <v>126.99</v>
      </c>
      <c r="N1780" s="2078">
        <v>45.350000000000009</v>
      </c>
    </row>
    <row r="1781" spans="1:14">
      <c r="A1781" s="2249" t="s">
        <v>1167</v>
      </c>
      <c r="B1781" s="2077" t="s">
        <v>3195</v>
      </c>
      <c r="C1781" s="2020" t="s">
        <v>3269</v>
      </c>
      <c r="D1781" s="2021" t="s">
        <v>3269</v>
      </c>
      <c r="E1781" s="2078" t="s">
        <v>3269</v>
      </c>
      <c r="F1781" s="2020" t="s">
        <v>3269</v>
      </c>
      <c r="G1781" s="2021" t="s">
        <v>3269</v>
      </c>
      <c r="H1781" s="2078" t="s">
        <v>3269</v>
      </c>
      <c r="I1781" s="2020" t="s">
        <v>3269</v>
      </c>
      <c r="J1781" s="2021" t="s">
        <v>3269</v>
      </c>
      <c r="K1781" s="2078" t="s">
        <v>3269</v>
      </c>
      <c r="L1781" s="2020">
        <v>0.25053886408548631</v>
      </c>
      <c r="M1781" s="2021">
        <v>5465.2</v>
      </c>
      <c r="N1781" s="2078">
        <v>1369.2449999999999</v>
      </c>
    </row>
    <row r="1782" spans="1:14">
      <c r="A1782" s="2248" t="s">
        <v>1397</v>
      </c>
      <c r="B1782" s="2073" t="s">
        <v>5191</v>
      </c>
      <c r="C1782" s="2074">
        <v>0.1139687868496599</v>
      </c>
      <c r="D1782" s="2075">
        <v>124712.82</v>
      </c>
      <c r="E1782" s="2076">
        <v>14213.368799999989</v>
      </c>
      <c r="F1782" s="2074">
        <v>26.374634646962239</v>
      </c>
      <c r="G1782" s="2075">
        <v>194.87999999999991</v>
      </c>
      <c r="H1782" s="2076">
        <v>5139.8887999999997</v>
      </c>
      <c r="I1782" s="2074">
        <v>0.45323120639152981</v>
      </c>
      <c r="J1782" s="2075">
        <v>-10276.1</v>
      </c>
      <c r="K1782" s="2076">
        <v>-4657.4491999999991</v>
      </c>
      <c r="L1782" s="2074">
        <v>0.46412325010824079</v>
      </c>
      <c r="M1782" s="2075">
        <v>6998.2899999999991</v>
      </c>
      <c r="N1782" s="2076">
        <v>3248.0691000000002</v>
      </c>
    </row>
    <row r="1783" spans="1:14">
      <c r="A1783" s="2249" t="s">
        <v>1397</v>
      </c>
      <c r="B1783" s="2077" t="s">
        <v>3480</v>
      </c>
      <c r="C1783" s="2020">
        <v>-0.17528442542520731</v>
      </c>
      <c r="D1783" s="2021">
        <v>-1467.52</v>
      </c>
      <c r="E1783" s="2078">
        <v>257.23340000000019</v>
      </c>
      <c r="F1783" s="2020">
        <v>26.374634646962239</v>
      </c>
      <c r="G1783" s="2021">
        <v>194.87999999999991</v>
      </c>
      <c r="H1783" s="2078">
        <v>5139.8887999999997</v>
      </c>
      <c r="I1783" s="2020">
        <v>0.24305445441268531</v>
      </c>
      <c r="J1783" s="2021">
        <v>575.15999999999985</v>
      </c>
      <c r="K1783" s="2078">
        <v>139.79519999999999</v>
      </c>
      <c r="L1783" s="2020">
        <v>0.2440174086652476</v>
      </c>
      <c r="M1783" s="2021">
        <v>1893.31</v>
      </c>
      <c r="N1783" s="2078">
        <v>462.00060000000002</v>
      </c>
    </row>
    <row r="1784" spans="1:14">
      <c r="A1784" s="2249" t="s">
        <v>1397</v>
      </c>
      <c r="B1784" s="2077" t="s">
        <v>3481</v>
      </c>
      <c r="C1784" s="2020">
        <v>9.9300592880414429E-2</v>
      </c>
      <c r="D1784" s="2021">
        <v>24300.01</v>
      </c>
      <c r="E1784" s="2078">
        <v>2413.0054</v>
      </c>
      <c r="F1784" s="2020" t="s">
        <v>3269</v>
      </c>
      <c r="G1784" s="2021">
        <v>0</v>
      </c>
      <c r="H1784" s="2078">
        <v>0</v>
      </c>
      <c r="I1784" s="2020">
        <v>0.45364466666666659</v>
      </c>
      <c r="J1784" s="2021">
        <v>-19800</v>
      </c>
      <c r="K1784" s="2078">
        <v>-8982.1643999999997</v>
      </c>
      <c r="L1784" s="2020">
        <v>0.56221687500000006</v>
      </c>
      <c r="M1784" s="2021">
        <v>800</v>
      </c>
      <c r="N1784" s="2078">
        <v>449.77350000000001</v>
      </c>
    </row>
    <row r="1785" spans="1:14">
      <c r="A1785" s="2249" t="s">
        <v>1397</v>
      </c>
      <c r="B1785" s="2077" t="s">
        <v>3193</v>
      </c>
      <c r="C1785" s="2020">
        <v>0.58288842947043196</v>
      </c>
      <c r="D1785" s="2021">
        <v>880.34</v>
      </c>
      <c r="E1785" s="2078">
        <v>513.1400000000001</v>
      </c>
      <c r="F1785" s="2020" t="s">
        <v>3269</v>
      </c>
      <c r="G1785" s="2021">
        <v>0</v>
      </c>
      <c r="H1785" s="2078">
        <v>0</v>
      </c>
      <c r="I1785" s="2020">
        <v>0.53759685642939148</v>
      </c>
      <c r="J1785" s="2021">
        <v>6611.59</v>
      </c>
      <c r="K1785" s="2078">
        <v>3554.3700000000008</v>
      </c>
      <c r="L1785" s="2020">
        <v>0.54371428571428571</v>
      </c>
      <c r="M1785" s="2021">
        <v>4200</v>
      </c>
      <c r="N1785" s="2078">
        <v>2283.6</v>
      </c>
    </row>
    <row r="1786" spans="1:14">
      <c r="A1786" s="2249" t="s">
        <v>1397</v>
      </c>
      <c r="B1786" s="2077" t="s">
        <v>3194</v>
      </c>
      <c r="C1786" s="2020" t="s">
        <v>3269</v>
      </c>
      <c r="D1786" s="2021" t="s">
        <v>3269</v>
      </c>
      <c r="E1786" s="2078" t="s">
        <v>3269</v>
      </c>
      <c r="F1786" s="2020" t="s">
        <v>3269</v>
      </c>
      <c r="G1786" s="2021" t="s">
        <v>3269</v>
      </c>
      <c r="H1786" s="2078" t="s">
        <v>3269</v>
      </c>
      <c r="I1786" s="2020" t="s">
        <v>3269</v>
      </c>
      <c r="J1786" s="2021" t="s">
        <v>3269</v>
      </c>
      <c r="K1786" s="2078" t="s">
        <v>3269</v>
      </c>
      <c r="L1786" s="2020">
        <v>0.50195275290531527</v>
      </c>
      <c r="M1786" s="2021">
        <v>104.98</v>
      </c>
      <c r="N1786" s="2078">
        <v>52.695</v>
      </c>
    </row>
    <row r="1787" spans="1:14">
      <c r="A1787" s="2249" t="s">
        <v>1397</v>
      </c>
      <c r="B1787" s="2077" t="s">
        <v>3195</v>
      </c>
      <c r="C1787" s="2020" t="s">
        <v>3269</v>
      </c>
      <c r="D1787" s="2021" t="s">
        <v>3269</v>
      </c>
      <c r="E1787" s="2078" t="s">
        <v>3269</v>
      </c>
      <c r="F1787" s="2020" t="s">
        <v>3269</v>
      </c>
      <c r="G1787" s="2021" t="s">
        <v>3269</v>
      </c>
      <c r="H1787" s="2078" t="s">
        <v>3269</v>
      </c>
      <c r="I1787" s="2020">
        <v>0.26979440771880281</v>
      </c>
      <c r="J1787" s="2021">
        <v>2337.15</v>
      </c>
      <c r="K1787" s="2078">
        <v>630.55000000000018</v>
      </c>
      <c r="L1787" s="2020" t="s">
        <v>3269</v>
      </c>
      <c r="M1787" s="2021" t="s">
        <v>3269</v>
      </c>
      <c r="N1787" s="2078" t="s">
        <v>3269</v>
      </c>
    </row>
    <row r="1788" spans="1:14">
      <c r="A1788" s="2249" t="s">
        <v>1397</v>
      </c>
      <c r="B1788" s="2077" t="s">
        <v>3209</v>
      </c>
      <c r="C1788" s="2020">
        <v>0.10920783259483489</v>
      </c>
      <c r="D1788" s="2021">
        <v>100999.99</v>
      </c>
      <c r="E1788" s="2078">
        <v>11029.989999999991</v>
      </c>
      <c r="F1788" s="2020" t="s">
        <v>3269</v>
      </c>
      <c r="G1788" s="2021">
        <v>0</v>
      </c>
      <c r="H1788" s="2078">
        <v>0</v>
      </c>
      <c r="I1788" s="2020" t="s">
        <v>3269</v>
      </c>
      <c r="J1788" s="2021" t="s">
        <v>3269</v>
      </c>
      <c r="K1788" s="2078" t="s">
        <v>3269</v>
      </c>
      <c r="L1788" s="2020" t="s">
        <v>3269</v>
      </c>
      <c r="M1788" s="2021" t="s">
        <v>3269</v>
      </c>
      <c r="N1788" s="2078" t="s">
        <v>3269</v>
      </c>
    </row>
    <row r="1789" spans="1:14">
      <c r="A1789" s="2248" t="s">
        <v>1841</v>
      </c>
      <c r="B1789" s="2073" t="s">
        <v>5191</v>
      </c>
      <c r="C1789" s="2074">
        <v>0.52746414653168305</v>
      </c>
      <c r="D1789" s="2075">
        <v>33478.629999999997</v>
      </c>
      <c r="E1789" s="2076">
        <v>17658.776999999998</v>
      </c>
      <c r="F1789" s="2074">
        <v>0.14795812835532371</v>
      </c>
      <c r="G1789" s="2075">
        <v>102350.41</v>
      </c>
      <c r="H1789" s="2076">
        <v>15143.5751</v>
      </c>
      <c r="I1789" s="2074">
        <v>0.40181248092906813</v>
      </c>
      <c r="J1789" s="2075">
        <v>53779.489999999991</v>
      </c>
      <c r="K1789" s="2076">
        <v>21609.2703</v>
      </c>
      <c r="L1789" s="2074">
        <v>0.63398053157690026</v>
      </c>
      <c r="M1789" s="2075">
        <v>285262.96000000002</v>
      </c>
      <c r="N1789" s="2076">
        <v>180851.16302000001</v>
      </c>
    </row>
    <row r="1790" spans="1:14">
      <c r="A1790" s="2249" t="s">
        <v>1841</v>
      </c>
      <c r="B1790" s="2077" t="s">
        <v>3480</v>
      </c>
      <c r="C1790" s="2020">
        <v>0.22749494107030549</v>
      </c>
      <c r="D1790" s="2021">
        <v>20478.64</v>
      </c>
      <c r="E1790" s="2078">
        <v>4658.7870000000012</v>
      </c>
      <c r="F1790" s="2020">
        <v>0.23745109301275161</v>
      </c>
      <c r="G1790" s="2021">
        <v>12796.74</v>
      </c>
      <c r="H1790" s="2078">
        <v>3038.5999000000002</v>
      </c>
      <c r="I1790" s="2020">
        <v>0.40554875168385729</v>
      </c>
      <c r="J1790" s="2021">
        <v>51949.179999999993</v>
      </c>
      <c r="K1790" s="2078">
        <v>21067.9251</v>
      </c>
      <c r="L1790" s="2020">
        <v>0.28993988539273002</v>
      </c>
      <c r="M1790" s="2021">
        <v>53035.029999999992</v>
      </c>
      <c r="N1790" s="2078">
        <v>15376.970520000001</v>
      </c>
    </row>
    <row r="1791" spans="1:14">
      <c r="A1791" s="2249" t="s">
        <v>1841</v>
      </c>
      <c r="B1791" s="2077" t="s">
        <v>3481</v>
      </c>
      <c r="C1791" s="2020" t="s">
        <v>3269</v>
      </c>
      <c r="D1791" s="2021" t="s">
        <v>3269</v>
      </c>
      <c r="E1791" s="2078" t="s">
        <v>3269</v>
      </c>
      <c r="F1791" s="2020">
        <v>3.6442750987863218E-2</v>
      </c>
      <c r="G1791" s="2021">
        <v>13600.06</v>
      </c>
      <c r="H1791" s="2078">
        <v>495.62359999999899</v>
      </c>
      <c r="I1791" s="2020" t="s">
        <v>3269</v>
      </c>
      <c r="J1791" s="2021" t="s">
        <v>3269</v>
      </c>
      <c r="K1791" s="2078" t="s">
        <v>3269</v>
      </c>
      <c r="L1791" s="2020">
        <v>0.56221687500000006</v>
      </c>
      <c r="M1791" s="2021">
        <v>-13600</v>
      </c>
      <c r="N1791" s="2078">
        <v>-7646.1495000000004</v>
      </c>
    </row>
    <row r="1792" spans="1:14">
      <c r="A1792" s="2249" t="s">
        <v>1841</v>
      </c>
      <c r="B1792" s="2077" t="s">
        <v>3499</v>
      </c>
      <c r="C1792" s="2020">
        <v>1</v>
      </c>
      <c r="D1792" s="2021">
        <v>12999.99</v>
      </c>
      <c r="E1792" s="2078">
        <v>12999.99</v>
      </c>
      <c r="F1792" s="2020">
        <v>1</v>
      </c>
      <c r="G1792" s="2021">
        <v>5000.04</v>
      </c>
      <c r="H1792" s="2078">
        <v>5000.04</v>
      </c>
      <c r="I1792" s="2020" t="s">
        <v>3269</v>
      </c>
      <c r="J1792" s="2021" t="s">
        <v>3269</v>
      </c>
      <c r="K1792" s="2078" t="s">
        <v>3269</v>
      </c>
      <c r="L1792" s="2020">
        <v>1</v>
      </c>
      <c r="M1792" s="2021">
        <v>154891.01999999999</v>
      </c>
      <c r="N1792" s="2078">
        <v>154891.01999999999</v>
      </c>
    </row>
    <row r="1793" spans="1:14">
      <c r="A1793" s="2249" t="s">
        <v>1841</v>
      </c>
      <c r="B1793" s="2077" t="s">
        <v>3193</v>
      </c>
      <c r="C1793" s="2020" t="s">
        <v>3269</v>
      </c>
      <c r="D1793" s="2021" t="s">
        <v>3269</v>
      </c>
      <c r="E1793" s="2078" t="s">
        <v>3269</v>
      </c>
      <c r="F1793" s="2020">
        <v>0.53366742027233993</v>
      </c>
      <c r="G1793" s="2021">
        <v>1919.66</v>
      </c>
      <c r="H1793" s="2078">
        <v>1024.46</v>
      </c>
      <c r="I1793" s="2020">
        <v>0.33597883597883588</v>
      </c>
      <c r="J1793" s="2021">
        <v>309.95999999999998</v>
      </c>
      <c r="K1793" s="2078">
        <v>104.14</v>
      </c>
      <c r="L1793" s="2020" t="s">
        <v>3269</v>
      </c>
      <c r="M1793" s="2021" t="s">
        <v>3269</v>
      </c>
      <c r="N1793" s="2078" t="s">
        <v>3269</v>
      </c>
    </row>
    <row r="1794" spans="1:14">
      <c r="A1794" s="2249" t="s">
        <v>1841</v>
      </c>
      <c r="B1794" s="2077" t="s">
        <v>3194</v>
      </c>
      <c r="C1794" s="2020" t="s">
        <v>3269</v>
      </c>
      <c r="D1794" s="2021" t="s">
        <v>3269</v>
      </c>
      <c r="E1794" s="2078" t="s">
        <v>3269</v>
      </c>
      <c r="F1794" s="2020" t="s">
        <v>3269</v>
      </c>
      <c r="G1794" s="2021" t="s">
        <v>3269</v>
      </c>
      <c r="H1794" s="2078" t="s">
        <v>3269</v>
      </c>
      <c r="I1794" s="2020" t="s">
        <v>3269</v>
      </c>
      <c r="J1794" s="2021" t="s">
        <v>3269</v>
      </c>
      <c r="K1794" s="2078" t="s">
        <v>3269</v>
      </c>
      <c r="L1794" s="2020">
        <v>0.19963254457357871</v>
      </c>
      <c r="M1794" s="2021">
        <v>88508.15</v>
      </c>
      <c r="N1794" s="2078">
        <v>17669.107199999991</v>
      </c>
    </row>
    <row r="1795" spans="1:14">
      <c r="A1795" s="2249" t="s">
        <v>1841</v>
      </c>
      <c r="B1795" s="2077" t="s">
        <v>3195</v>
      </c>
      <c r="C1795" s="2020" t="s">
        <v>3269</v>
      </c>
      <c r="D1795" s="2021" t="s">
        <v>3269</v>
      </c>
      <c r="E1795" s="2078" t="s">
        <v>3269</v>
      </c>
      <c r="F1795" s="2020">
        <v>0.40748800000000002</v>
      </c>
      <c r="G1795" s="2021">
        <v>75</v>
      </c>
      <c r="H1795" s="2078">
        <v>30.561599999999999</v>
      </c>
      <c r="I1795" s="2020">
        <v>0.2875687835037985</v>
      </c>
      <c r="J1795" s="2021">
        <v>1520.35</v>
      </c>
      <c r="K1795" s="2078">
        <v>437.20519999999999</v>
      </c>
      <c r="L1795" s="2020">
        <v>6.3906057640708391E-2</v>
      </c>
      <c r="M1795" s="2021">
        <v>316.79000000000002</v>
      </c>
      <c r="N1795" s="2078">
        <v>20.244800000000009</v>
      </c>
    </row>
    <row r="1796" spans="1:14">
      <c r="A1796" s="2249" t="s">
        <v>1841</v>
      </c>
      <c r="B1796" s="2077" t="s">
        <v>3209</v>
      </c>
      <c r="C1796" s="2020" t="s">
        <v>3269</v>
      </c>
      <c r="D1796" s="2021" t="s">
        <v>3269</v>
      </c>
      <c r="E1796" s="2078" t="s">
        <v>3269</v>
      </c>
      <c r="F1796" s="2020">
        <v>7.9607712723361104E-2</v>
      </c>
      <c r="G1796" s="2021">
        <v>68680.28</v>
      </c>
      <c r="H1796" s="2078">
        <v>5467.4800000000032</v>
      </c>
      <c r="I1796" s="2020" t="s">
        <v>3269</v>
      </c>
      <c r="J1796" s="2021" t="s">
        <v>3269</v>
      </c>
      <c r="K1796" s="2078" t="s">
        <v>3269</v>
      </c>
      <c r="L1796" s="2020" t="s">
        <v>3269</v>
      </c>
      <c r="M1796" s="2021" t="s">
        <v>3269</v>
      </c>
      <c r="N1796" s="2078" t="s">
        <v>3269</v>
      </c>
    </row>
    <row r="1797" spans="1:14">
      <c r="A1797" s="2249" t="s">
        <v>1841</v>
      </c>
      <c r="B1797" s="2077" t="s">
        <v>3207</v>
      </c>
      <c r="C1797" s="2020" t="s">
        <v>3269</v>
      </c>
      <c r="D1797" s="2021">
        <v>0</v>
      </c>
      <c r="E1797" s="2078">
        <v>0</v>
      </c>
      <c r="F1797" s="2020">
        <v>0.31156013351039008</v>
      </c>
      <c r="G1797" s="2021">
        <v>278.63</v>
      </c>
      <c r="H1797" s="2078">
        <v>86.81</v>
      </c>
      <c r="I1797" s="2020" t="s">
        <v>3269</v>
      </c>
      <c r="J1797" s="2021" t="s">
        <v>3269</v>
      </c>
      <c r="K1797" s="2078" t="s">
        <v>3269</v>
      </c>
      <c r="L1797" s="2020">
        <v>0.25567124533018931</v>
      </c>
      <c r="M1797" s="2021">
        <v>2111.9699999999998</v>
      </c>
      <c r="N1797" s="2078">
        <v>539.97</v>
      </c>
    </row>
    <row r="1798" spans="1:14">
      <c r="A1798" s="2248" t="s">
        <v>1347</v>
      </c>
      <c r="B1798" s="2073" t="s">
        <v>5191</v>
      </c>
      <c r="C1798" s="2074">
        <v>0.33441075050757768</v>
      </c>
      <c r="D1798" s="2075">
        <v>84794.880000000019</v>
      </c>
      <c r="E1798" s="2076">
        <v>28356.319459999999</v>
      </c>
      <c r="F1798" s="2074">
        <v>0.36062048825565468</v>
      </c>
      <c r="G1798" s="2075">
        <v>84450.430000000008</v>
      </c>
      <c r="H1798" s="2076">
        <v>30454.555299999989</v>
      </c>
      <c r="I1798" s="2074" t="s">
        <v>3269</v>
      </c>
      <c r="J1798" s="2075" t="s">
        <v>3269</v>
      </c>
      <c r="K1798" s="2076" t="s">
        <v>3269</v>
      </c>
      <c r="L1798" s="2074">
        <v>0.64483346606080483</v>
      </c>
      <c r="M1798" s="2075">
        <v>10673.5</v>
      </c>
      <c r="N1798" s="2076">
        <v>6882.63</v>
      </c>
    </row>
    <row r="1799" spans="1:14">
      <c r="A1799" s="2249" t="s">
        <v>1347</v>
      </c>
      <c r="B1799" s="2077" t="s">
        <v>3480</v>
      </c>
      <c r="C1799" s="2020">
        <v>0.12896439281065539</v>
      </c>
      <c r="D1799" s="2021">
        <v>64794.780000000028</v>
      </c>
      <c r="E1799" s="2078">
        <v>8356.2194600000003</v>
      </c>
      <c r="F1799" s="2020">
        <v>0.16221027211782571</v>
      </c>
      <c r="G1799" s="2021">
        <v>64450.390000000007</v>
      </c>
      <c r="H1799" s="2078">
        <v>10454.515299999999</v>
      </c>
      <c r="I1799" s="2020" t="s">
        <v>3269</v>
      </c>
      <c r="J1799" s="2021" t="s">
        <v>3269</v>
      </c>
      <c r="K1799" s="2078" t="s">
        <v>3269</v>
      </c>
      <c r="L1799" s="2020">
        <v>0.50363456515355254</v>
      </c>
      <c r="M1799" s="2021">
        <v>6470.1</v>
      </c>
      <c r="N1799" s="2078">
        <v>3258.5659999999998</v>
      </c>
    </row>
    <row r="1800" spans="1:14">
      <c r="A1800" s="2249" t="s">
        <v>1347</v>
      </c>
      <c r="B1800" s="2077" t="s">
        <v>3196</v>
      </c>
      <c r="C1800" s="2020" t="s">
        <v>3269</v>
      </c>
      <c r="D1800" s="2021" t="s">
        <v>3269</v>
      </c>
      <c r="E1800" s="2078" t="s">
        <v>3269</v>
      </c>
      <c r="F1800" s="2020" t="s">
        <v>3269</v>
      </c>
      <c r="G1800" s="2021" t="s">
        <v>3269</v>
      </c>
      <c r="H1800" s="2078" t="s">
        <v>3269</v>
      </c>
      <c r="I1800" s="2020" t="s">
        <v>3269</v>
      </c>
      <c r="J1800" s="2021" t="s">
        <v>3269</v>
      </c>
      <c r="K1800" s="2078" t="s">
        <v>3269</v>
      </c>
      <c r="L1800" s="2020">
        <v>0.7586079883999034</v>
      </c>
      <c r="M1800" s="2021">
        <v>2399.98</v>
      </c>
      <c r="N1800" s="2078">
        <v>1820.644</v>
      </c>
    </row>
    <row r="1801" spans="1:14">
      <c r="A1801" s="2249" t="s">
        <v>1347</v>
      </c>
      <c r="B1801" s="2077" t="s">
        <v>3499</v>
      </c>
      <c r="C1801" s="2020">
        <v>1</v>
      </c>
      <c r="D1801" s="2021">
        <v>20000.099999999999</v>
      </c>
      <c r="E1801" s="2078">
        <v>20000.099999999999</v>
      </c>
      <c r="F1801" s="2020">
        <v>1</v>
      </c>
      <c r="G1801" s="2021">
        <v>20000.04</v>
      </c>
      <c r="H1801" s="2078">
        <v>20000.04</v>
      </c>
      <c r="I1801" s="2020" t="s">
        <v>3269</v>
      </c>
      <c r="J1801" s="2021" t="s">
        <v>3269</v>
      </c>
      <c r="K1801" s="2078" t="s">
        <v>3269</v>
      </c>
      <c r="L1801" s="2020">
        <v>1</v>
      </c>
      <c r="M1801" s="2021">
        <v>1803.42</v>
      </c>
      <c r="N1801" s="2078">
        <v>1803.42</v>
      </c>
    </row>
    <row r="1802" spans="1:14">
      <c r="A1802" s="2248" t="s">
        <v>1975</v>
      </c>
      <c r="B1802" s="2073" t="s">
        <v>5191</v>
      </c>
      <c r="C1802" s="2074">
        <v>0.26962374700846359</v>
      </c>
      <c r="D1802" s="2075">
        <v>4922.2200000000012</v>
      </c>
      <c r="E1802" s="2076">
        <v>1327.1474000000001</v>
      </c>
      <c r="F1802" s="2074">
        <v>0.106873939449942</v>
      </c>
      <c r="G1802" s="2075">
        <v>28570.080000000002</v>
      </c>
      <c r="H1802" s="2076">
        <v>3053.3969999999999</v>
      </c>
      <c r="I1802" s="2074">
        <v>0.1118596393763059</v>
      </c>
      <c r="J1802" s="2075">
        <v>40068.36</v>
      </c>
      <c r="K1802" s="2076">
        <v>4482.0322999999999</v>
      </c>
      <c r="L1802" s="2074">
        <v>0.67661734533982398</v>
      </c>
      <c r="M1802" s="2075">
        <v>1914.52</v>
      </c>
      <c r="N1802" s="2076">
        <v>1295.39744</v>
      </c>
    </row>
    <row r="1803" spans="1:14">
      <c r="A1803" s="2249" t="s">
        <v>1975</v>
      </c>
      <c r="B1803" s="2077" t="s">
        <v>3480</v>
      </c>
      <c r="C1803" s="2020">
        <v>0.3620961729493245</v>
      </c>
      <c r="D1803" s="2021">
        <v>2889.170000000001</v>
      </c>
      <c r="E1803" s="2078">
        <v>1046.1574000000001</v>
      </c>
      <c r="F1803" s="2020">
        <v>0.19173798290278871</v>
      </c>
      <c r="G1803" s="2021">
        <v>856.28</v>
      </c>
      <c r="H1803" s="2078">
        <v>164.18139999999991</v>
      </c>
      <c r="I1803" s="2020">
        <v>0.33608988767026599</v>
      </c>
      <c r="J1803" s="2021">
        <v>7536.74</v>
      </c>
      <c r="K1803" s="2078">
        <v>2533.022100000001</v>
      </c>
      <c r="L1803" s="2020">
        <v>0.6352588560353003</v>
      </c>
      <c r="M1803" s="2021">
        <v>1697.43</v>
      </c>
      <c r="N1803" s="2078">
        <v>1078.30744</v>
      </c>
    </row>
    <row r="1804" spans="1:14">
      <c r="A1804" s="2249" t="s">
        <v>1975</v>
      </c>
      <c r="B1804" s="2077" t="s">
        <v>3481</v>
      </c>
      <c r="C1804" s="2020" t="s">
        <v>3269</v>
      </c>
      <c r="D1804" s="2021" t="s">
        <v>3269</v>
      </c>
      <c r="E1804" s="2078" t="s">
        <v>3269</v>
      </c>
      <c r="F1804" s="2020">
        <v>3.6505600502822123E-2</v>
      </c>
      <c r="G1804" s="2021">
        <v>5600.39</v>
      </c>
      <c r="H1804" s="2078">
        <v>204.44560000000001</v>
      </c>
      <c r="I1804" s="2020">
        <v>0.38537329850130608</v>
      </c>
      <c r="J1804" s="2021">
        <v>800.0300000000002</v>
      </c>
      <c r="K1804" s="2078">
        <v>308.31020000000001</v>
      </c>
      <c r="L1804" s="2020" t="s">
        <v>3269</v>
      </c>
      <c r="M1804" s="2021" t="s">
        <v>3269</v>
      </c>
      <c r="N1804" s="2078" t="s">
        <v>3269</v>
      </c>
    </row>
    <row r="1805" spans="1:14">
      <c r="A1805" s="2249" t="s">
        <v>1975</v>
      </c>
      <c r="B1805" s="2077" t="s">
        <v>3499</v>
      </c>
      <c r="C1805" s="2020" t="s">
        <v>3269</v>
      </c>
      <c r="D1805" s="2021" t="s">
        <v>3269</v>
      </c>
      <c r="E1805" s="2078" t="s">
        <v>3269</v>
      </c>
      <c r="F1805" s="2020">
        <v>1</v>
      </c>
      <c r="G1805" s="2021">
        <v>1004.27</v>
      </c>
      <c r="H1805" s="2078">
        <v>1004.27</v>
      </c>
      <c r="I1805" s="2020" t="s">
        <v>3269</v>
      </c>
      <c r="J1805" s="2021" t="s">
        <v>3269</v>
      </c>
      <c r="K1805" s="2078" t="s">
        <v>3269</v>
      </c>
      <c r="L1805" s="2020">
        <v>1</v>
      </c>
      <c r="M1805" s="2021">
        <v>217.09</v>
      </c>
      <c r="N1805" s="2078">
        <v>217.09</v>
      </c>
    </row>
    <row r="1806" spans="1:14">
      <c r="A1806" s="2249" t="s">
        <v>1975</v>
      </c>
      <c r="B1806" s="2077" t="s">
        <v>3193</v>
      </c>
      <c r="C1806" s="2020" t="s">
        <v>3269</v>
      </c>
      <c r="D1806" s="2021" t="s">
        <v>3269</v>
      </c>
      <c r="E1806" s="2078" t="s">
        <v>3269</v>
      </c>
      <c r="F1806" s="2020" t="s">
        <v>3269</v>
      </c>
      <c r="G1806" s="2021" t="s">
        <v>3269</v>
      </c>
      <c r="H1806" s="2078" t="s">
        <v>3269</v>
      </c>
      <c r="I1806" s="2020">
        <v>0.55103341527815719</v>
      </c>
      <c r="J1806" s="2021">
        <v>219.66</v>
      </c>
      <c r="K1806" s="2078">
        <v>121.04</v>
      </c>
      <c r="L1806" s="2020" t="s">
        <v>3269</v>
      </c>
      <c r="M1806" s="2021" t="s">
        <v>3269</v>
      </c>
      <c r="N1806" s="2078" t="s">
        <v>3269</v>
      </c>
    </row>
    <row r="1807" spans="1:14">
      <c r="A1807" s="2249" t="s">
        <v>1975</v>
      </c>
      <c r="B1807" s="2077" t="s">
        <v>3194</v>
      </c>
      <c r="C1807" s="2020">
        <v>0.38354253835425378</v>
      </c>
      <c r="D1807" s="2021">
        <v>215.1</v>
      </c>
      <c r="E1807" s="2078">
        <v>82.5</v>
      </c>
      <c r="F1807" s="2020" t="s">
        <v>3269</v>
      </c>
      <c r="G1807" s="2021" t="s">
        <v>3269</v>
      </c>
      <c r="H1807" s="2078" t="s">
        <v>3269</v>
      </c>
      <c r="I1807" s="2020" t="s">
        <v>3269</v>
      </c>
      <c r="J1807" s="2021" t="s">
        <v>3269</v>
      </c>
      <c r="K1807" s="2078" t="s">
        <v>3269</v>
      </c>
      <c r="L1807" s="2020" t="s">
        <v>3269</v>
      </c>
      <c r="M1807" s="2021" t="s">
        <v>3269</v>
      </c>
      <c r="N1807" s="2078" t="s">
        <v>3269</v>
      </c>
    </row>
    <row r="1808" spans="1:14">
      <c r="A1808" s="2249" t="s">
        <v>1975</v>
      </c>
      <c r="B1808" s="2077" t="s">
        <v>3209</v>
      </c>
      <c r="C1808" s="2020">
        <v>0.10918342088616299</v>
      </c>
      <c r="D1808" s="2021">
        <v>1817.95</v>
      </c>
      <c r="E1808" s="2078">
        <v>198.49</v>
      </c>
      <c r="F1808" s="2020">
        <v>7.9610064644983172E-2</v>
      </c>
      <c r="G1808" s="2021">
        <v>21109.14</v>
      </c>
      <c r="H1808" s="2078">
        <v>1680.5</v>
      </c>
      <c r="I1808" s="2020">
        <v>4.8224910375213419E-2</v>
      </c>
      <c r="J1808" s="2021">
        <v>31511.93</v>
      </c>
      <c r="K1808" s="2078">
        <v>1519.6599999999989</v>
      </c>
      <c r="L1808" s="2020" t="s">
        <v>3269</v>
      </c>
      <c r="M1808" s="2021" t="s">
        <v>3269</v>
      </c>
      <c r="N1808" s="2078" t="s">
        <v>3269</v>
      </c>
    </row>
    <row r="1809" spans="1:14">
      <c r="A1809" s="2248" t="s">
        <v>1327</v>
      </c>
      <c r="B1809" s="2073" t="s">
        <v>5191</v>
      </c>
      <c r="C1809" s="2074">
        <v>0.3083333333333334</v>
      </c>
      <c r="D1809" s="2075">
        <v>600</v>
      </c>
      <c r="E1809" s="2076">
        <v>185</v>
      </c>
      <c r="F1809" s="2074">
        <v>0.37757889110322163</v>
      </c>
      <c r="G1809" s="2075">
        <v>1515.38</v>
      </c>
      <c r="H1809" s="2076">
        <v>572.17550000000006</v>
      </c>
      <c r="I1809" s="2074">
        <v>4.8078744273594973E-2</v>
      </c>
      <c r="J1809" s="2075">
        <v>39483.760000000002</v>
      </c>
      <c r="K1809" s="2076">
        <v>1898.329599999998</v>
      </c>
      <c r="L1809" s="2074">
        <v>0.17674209727567591</v>
      </c>
      <c r="M1809" s="2075">
        <v>73700.850000000006</v>
      </c>
      <c r="N1809" s="2076">
        <v>13026.042799999999</v>
      </c>
    </row>
    <row r="1810" spans="1:14">
      <c r="A1810" s="2249" t="s">
        <v>1327</v>
      </c>
      <c r="B1810" s="2077" t="s">
        <v>3480</v>
      </c>
      <c r="C1810" s="2020">
        <v>0.3083333333333334</v>
      </c>
      <c r="D1810" s="2021">
        <v>600</v>
      </c>
      <c r="E1810" s="2078">
        <v>185</v>
      </c>
      <c r="F1810" s="2020">
        <v>0.40891751817645899</v>
      </c>
      <c r="G1810" s="2021">
        <v>1221.3599999999999</v>
      </c>
      <c r="H1810" s="2078">
        <v>499.43549999999999</v>
      </c>
      <c r="I1810" s="2020">
        <v>9.8666666666666708E-2</v>
      </c>
      <c r="J1810" s="2021">
        <v>390</v>
      </c>
      <c r="K1810" s="2078">
        <v>38.480000000000018</v>
      </c>
      <c r="L1810" s="2020">
        <v>0.2320391515646999</v>
      </c>
      <c r="M1810" s="2021">
        <v>1100.8499999999999</v>
      </c>
      <c r="N1810" s="2078">
        <v>255.44029999999989</v>
      </c>
    </row>
    <row r="1811" spans="1:14">
      <c r="A1811" s="2249" t="s">
        <v>1327</v>
      </c>
      <c r="B1811" s="2077" t="s">
        <v>3481</v>
      </c>
      <c r="C1811" s="2020" t="s">
        <v>3269</v>
      </c>
      <c r="D1811" s="2021" t="s">
        <v>3269</v>
      </c>
      <c r="E1811" s="2078" t="s">
        <v>3269</v>
      </c>
      <c r="F1811" s="2020" t="s">
        <v>3269</v>
      </c>
      <c r="G1811" s="2021" t="s">
        <v>3269</v>
      </c>
      <c r="H1811" s="2078" t="s">
        <v>3269</v>
      </c>
      <c r="I1811" s="2020">
        <v>0.38536561585960372</v>
      </c>
      <c r="J1811" s="2021">
        <v>-1600.04</v>
      </c>
      <c r="K1811" s="2078">
        <v>-616.60040000000026</v>
      </c>
      <c r="L1811" s="2020">
        <v>0.56221687500000006</v>
      </c>
      <c r="M1811" s="2021">
        <v>12000</v>
      </c>
      <c r="N1811" s="2078">
        <v>6746.6025000000009</v>
      </c>
    </row>
    <row r="1812" spans="1:14">
      <c r="A1812" s="2249" t="s">
        <v>1327</v>
      </c>
      <c r="B1812" s="2077" t="s">
        <v>3209</v>
      </c>
      <c r="C1812" s="2020" t="s">
        <v>3269</v>
      </c>
      <c r="D1812" s="2021" t="s">
        <v>3269</v>
      </c>
      <c r="E1812" s="2078" t="s">
        <v>3269</v>
      </c>
      <c r="F1812" s="2020" t="s">
        <v>3269</v>
      </c>
      <c r="G1812" s="2021" t="s">
        <v>3269</v>
      </c>
      <c r="H1812" s="2078" t="s">
        <v>3269</v>
      </c>
      <c r="I1812" s="2020">
        <v>5.9697849839776308E-2</v>
      </c>
      <c r="J1812" s="2021">
        <v>40399.780000000013</v>
      </c>
      <c r="K1812" s="2078">
        <v>2411.7799999999979</v>
      </c>
      <c r="L1812" s="2020">
        <v>9.9405940594059411E-2</v>
      </c>
      <c r="M1812" s="2021">
        <v>60600</v>
      </c>
      <c r="N1812" s="2078">
        <v>6024</v>
      </c>
    </row>
    <row r="1813" spans="1:14">
      <c r="A1813" s="2249" t="s">
        <v>1327</v>
      </c>
      <c r="B1813" s="2077" t="s">
        <v>3207</v>
      </c>
      <c r="C1813" s="2020" t="s">
        <v>3269</v>
      </c>
      <c r="D1813" s="2021" t="s">
        <v>3269</v>
      </c>
      <c r="E1813" s="2078" t="s">
        <v>3269</v>
      </c>
      <c r="F1813" s="2020">
        <v>0.24739813618121209</v>
      </c>
      <c r="G1813" s="2021">
        <v>294.02</v>
      </c>
      <c r="H1813" s="2078">
        <v>72.739999999999981</v>
      </c>
      <c r="I1813" s="2020">
        <v>0.2199510237398816</v>
      </c>
      <c r="J1813" s="2021">
        <v>294.02</v>
      </c>
      <c r="K1813" s="2078">
        <v>64.669999999999987</v>
      </c>
      <c r="L1813" s="2020" t="s">
        <v>3269</v>
      </c>
      <c r="M1813" s="2021" t="s">
        <v>3269</v>
      </c>
      <c r="N1813" s="2078" t="s">
        <v>3269</v>
      </c>
    </row>
    <row r="1814" spans="1:14">
      <c r="A1814" s="2248" t="s">
        <v>2059</v>
      </c>
      <c r="B1814" s="2073" t="s">
        <v>5191</v>
      </c>
      <c r="C1814" s="2074">
        <v>0.19363179826904589</v>
      </c>
      <c r="D1814" s="2075">
        <v>935.90000000000009</v>
      </c>
      <c r="E1814" s="2076">
        <v>181.22000000000011</v>
      </c>
      <c r="F1814" s="2074">
        <v>0.22435604996732009</v>
      </c>
      <c r="G1814" s="2075">
        <v>11429.07</v>
      </c>
      <c r="H1814" s="2076">
        <v>2564.1809999999991</v>
      </c>
      <c r="I1814" s="2074">
        <v>0.45215962817533462</v>
      </c>
      <c r="J1814" s="2075">
        <v>124.79</v>
      </c>
      <c r="K1814" s="2076">
        <v>56.425000000000011</v>
      </c>
      <c r="L1814" s="2074">
        <v>0.32894938205948421</v>
      </c>
      <c r="M1814" s="2075">
        <v>1259.83</v>
      </c>
      <c r="N1814" s="2076">
        <v>414.42029999999988</v>
      </c>
    </row>
    <row r="1815" spans="1:14">
      <c r="A1815" s="2249" t="s">
        <v>2059</v>
      </c>
      <c r="B1815" s="2077" t="s">
        <v>3480</v>
      </c>
      <c r="C1815" s="2020">
        <v>0.19757750861206799</v>
      </c>
      <c r="D1815" s="2021">
        <v>359.96</v>
      </c>
      <c r="E1815" s="2078">
        <v>71.12</v>
      </c>
      <c r="F1815" s="2020">
        <v>0.50062006764374301</v>
      </c>
      <c r="G1815" s="2021">
        <v>195.14</v>
      </c>
      <c r="H1815" s="2078">
        <v>97.691000000000003</v>
      </c>
      <c r="I1815" s="2020" t="s">
        <v>3269</v>
      </c>
      <c r="J1815" s="2021" t="s">
        <v>3269</v>
      </c>
      <c r="K1815" s="2078" t="s">
        <v>3269</v>
      </c>
      <c r="L1815" s="2020">
        <v>0.32894938205948421</v>
      </c>
      <c r="M1815" s="2021">
        <v>1259.83</v>
      </c>
      <c r="N1815" s="2078">
        <v>414.42029999999988</v>
      </c>
    </row>
    <row r="1816" spans="1:14">
      <c r="A1816" s="2249" t="s">
        <v>2059</v>
      </c>
      <c r="B1816" s="2077" t="s">
        <v>3193</v>
      </c>
      <c r="C1816" s="2020" t="s">
        <v>3269</v>
      </c>
      <c r="D1816" s="2021" t="s">
        <v>3269</v>
      </c>
      <c r="E1816" s="2078" t="s">
        <v>3269</v>
      </c>
      <c r="F1816" s="2020">
        <v>0.43226949793509389</v>
      </c>
      <c r="G1816" s="2021">
        <v>631.99</v>
      </c>
      <c r="H1816" s="2078">
        <v>273.19</v>
      </c>
      <c r="I1816" s="2020" t="s">
        <v>3269</v>
      </c>
      <c r="J1816" s="2021" t="s">
        <v>3269</v>
      </c>
      <c r="K1816" s="2078" t="s">
        <v>3269</v>
      </c>
      <c r="L1816" s="2020" t="s">
        <v>3269</v>
      </c>
      <c r="M1816" s="2021" t="s">
        <v>3269</v>
      </c>
      <c r="N1816" s="2078" t="s">
        <v>3269</v>
      </c>
    </row>
    <row r="1817" spans="1:14">
      <c r="A1817" s="2249" t="s">
        <v>2059</v>
      </c>
      <c r="B1817" s="2077" t="s">
        <v>3195</v>
      </c>
      <c r="C1817" s="2020" t="s">
        <v>3269</v>
      </c>
      <c r="D1817" s="2021" t="s">
        <v>3269</v>
      </c>
      <c r="E1817" s="2078" t="s">
        <v>3269</v>
      </c>
      <c r="F1817" s="2020" t="s">
        <v>3269</v>
      </c>
      <c r="G1817" s="2021" t="s">
        <v>3269</v>
      </c>
      <c r="H1817" s="2078" t="s">
        <v>3269</v>
      </c>
      <c r="I1817" s="2020">
        <v>0.45215962817533462</v>
      </c>
      <c r="J1817" s="2021">
        <v>124.79</v>
      </c>
      <c r="K1817" s="2078">
        <v>56.425000000000011</v>
      </c>
      <c r="L1817" s="2020" t="s">
        <v>3269</v>
      </c>
      <c r="M1817" s="2021" t="s">
        <v>3269</v>
      </c>
      <c r="N1817" s="2078" t="s">
        <v>3269</v>
      </c>
    </row>
    <row r="1818" spans="1:14">
      <c r="A1818" s="2249" t="s">
        <v>2059</v>
      </c>
      <c r="B1818" s="2077" t="s">
        <v>3209</v>
      </c>
      <c r="C1818" s="2020">
        <v>0.19116574643192011</v>
      </c>
      <c r="D1818" s="2021">
        <v>575.94000000000005</v>
      </c>
      <c r="E1818" s="2078">
        <v>110.10000000000009</v>
      </c>
      <c r="F1818" s="2020" t="s">
        <v>3269</v>
      </c>
      <c r="G1818" s="2021" t="s">
        <v>3269</v>
      </c>
      <c r="H1818" s="2078" t="s">
        <v>3269</v>
      </c>
      <c r="I1818" s="2020" t="s">
        <v>3269</v>
      </c>
      <c r="J1818" s="2021" t="s">
        <v>3269</v>
      </c>
      <c r="K1818" s="2078" t="s">
        <v>3269</v>
      </c>
      <c r="L1818" s="2020" t="s">
        <v>3269</v>
      </c>
      <c r="M1818" s="2021" t="s">
        <v>3269</v>
      </c>
      <c r="N1818" s="2078" t="s">
        <v>3269</v>
      </c>
    </row>
    <row r="1819" spans="1:14">
      <c r="A1819" s="2249" t="s">
        <v>2059</v>
      </c>
      <c r="B1819" s="2077" t="s">
        <v>3207</v>
      </c>
      <c r="C1819" s="2020" t="s">
        <v>3269</v>
      </c>
      <c r="D1819" s="2021" t="s">
        <v>3269</v>
      </c>
      <c r="E1819" s="2078" t="s">
        <v>3269</v>
      </c>
      <c r="F1819" s="2020">
        <v>0.2068772319028403</v>
      </c>
      <c r="G1819" s="2021">
        <v>10601.94</v>
      </c>
      <c r="H1819" s="2078">
        <v>2193.2999999999988</v>
      </c>
      <c r="I1819" s="2020" t="s">
        <v>3269</v>
      </c>
      <c r="J1819" s="2021" t="s">
        <v>3269</v>
      </c>
      <c r="K1819" s="2078" t="s">
        <v>3269</v>
      </c>
      <c r="L1819" s="2020" t="s">
        <v>3269</v>
      </c>
      <c r="M1819" s="2021" t="s">
        <v>3269</v>
      </c>
      <c r="N1819" s="2078" t="s">
        <v>3269</v>
      </c>
    </row>
    <row r="1820" spans="1:14">
      <c r="A1820" s="2248" t="s">
        <v>1259</v>
      </c>
      <c r="B1820" s="2073" t="s">
        <v>5191</v>
      </c>
      <c r="C1820" s="2074" t="s">
        <v>3269</v>
      </c>
      <c r="D1820" s="2075" t="s">
        <v>3269</v>
      </c>
      <c r="E1820" s="2076" t="s">
        <v>3269</v>
      </c>
      <c r="F1820" s="2074">
        <v>8.2886396289768474E-2</v>
      </c>
      <c r="G1820" s="2075">
        <v>140532.47</v>
      </c>
      <c r="H1820" s="2076">
        <v>11648.23</v>
      </c>
      <c r="I1820" s="2074">
        <v>6.5206678609058211E-2</v>
      </c>
      <c r="J1820" s="2075">
        <v>48337.61</v>
      </c>
      <c r="K1820" s="2076">
        <v>3151.934999999999</v>
      </c>
      <c r="L1820" s="2074" t="s">
        <v>3269</v>
      </c>
      <c r="M1820" s="2075" t="s">
        <v>3269</v>
      </c>
      <c r="N1820" s="2076" t="s">
        <v>3269</v>
      </c>
    </row>
    <row r="1821" spans="1:14">
      <c r="A1821" s="2249" t="s">
        <v>1259</v>
      </c>
      <c r="B1821" s="2077" t="s">
        <v>3480</v>
      </c>
      <c r="C1821" s="2020" t="s">
        <v>3269</v>
      </c>
      <c r="D1821" s="2021" t="s">
        <v>3269</v>
      </c>
      <c r="E1821" s="2078" t="s">
        <v>3269</v>
      </c>
      <c r="F1821" s="2020">
        <v>8.0117090745327649E-2</v>
      </c>
      <c r="G1821" s="2021">
        <v>888.2</v>
      </c>
      <c r="H1821" s="2078">
        <v>71.160000000000025</v>
      </c>
      <c r="I1821" s="2020">
        <v>0.27302718451564539</v>
      </c>
      <c r="J1821" s="2021">
        <v>7042.98</v>
      </c>
      <c r="K1821" s="2078">
        <v>1922.925</v>
      </c>
      <c r="L1821" s="2020" t="s">
        <v>3269</v>
      </c>
      <c r="M1821" s="2021" t="s">
        <v>3269</v>
      </c>
      <c r="N1821" s="2078" t="s">
        <v>3269</v>
      </c>
    </row>
    <row r="1822" spans="1:14">
      <c r="A1822" s="2249" t="s">
        <v>1259</v>
      </c>
      <c r="B1822" s="2077" t="s">
        <v>3193</v>
      </c>
      <c r="C1822" s="2020" t="s">
        <v>3269</v>
      </c>
      <c r="D1822" s="2021" t="s">
        <v>3269</v>
      </c>
      <c r="E1822" s="2078" t="s">
        <v>3269</v>
      </c>
      <c r="F1822" s="2020">
        <v>0.33868321082563441</v>
      </c>
      <c r="G1822" s="2021">
        <v>1779.48</v>
      </c>
      <c r="H1822" s="2078">
        <v>602.67999999999984</v>
      </c>
      <c r="I1822" s="2020" t="s">
        <v>3269</v>
      </c>
      <c r="J1822" s="2021" t="s">
        <v>3269</v>
      </c>
      <c r="K1822" s="2078" t="s">
        <v>3269</v>
      </c>
      <c r="L1822" s="2020" t="s">
        <v>3269</v>
      </c>
      <c r="M1822" s="2021" t="s">
        <v>3269</v>
      </c>
      <c r="N1822" s="2078" t="s">
        <v>3269</v>
      </c>
    </row>
    <row r="1823" spans="1:14">
      <c r="A1823" s="2249" t="s">
        <v>1259</v>
      </c>
      <c r="B1823" s="2077" t="s">
        <v>3209</v>
      </c>
      <c r="C1823" s="2020" t="s">
        <v>3269</v>
      </c>
      <c r="D1823" s="2021" t="s">
        <v>3269</v>
      </c>
      <c r="E1823" s="2078" t="s">
        <v>3269</v>
      </c>
      <c r="F1823" s="2020">
        <v>7.960255841973865E-2</v>
      </c>
      <c r="G1823" s="2021">
        <v>137864.79</v>
      </c>
      <c r="H1823" s="2078">
        <v>10974.39</v>
      </c>
      <c r="I1823" s="2020">
        <v>2.9761981158324909E-2</v>
      </c>
      <c r="J1823" s="2021">
        <v>41294.629999999997</v>
      </c>
      <c r="K1823" s="2078">
        <v>1229.0099999999979</v>
      </c>
      <c r="L1823" s="2020" t="s">
        <v>3269</v>
      </c>
      <c r="M1823" s="2021" t="s">
        <v>3269</v>
      </c>
      <c r="N1823" s="2078" t="s">
        <v>3269</v>
      </c>
    </row>
    <row r="1824" spans="1:14">
      <c r="A1824" s="2248" t="s">
        <v>1437</v>
      </c>
      <c r="B1824" s="2073" t="s">
        <v>5191</v>
      </c>
      <c r="C1824" s="2074">
        <v>0.51692511800955609</v>
      </c>
      <c r="D1824" s="2075">
        <v>1040.17</v>
      </c>
      <c r="E1824" s="2076">
        <v>537.69000000000005</v>
      </c>
      <c r="F1824" s="2074" t="s">
        <v>3269</v>
      </c>
      <c r="G1824" s="2075" t="s">
        <v>3269</v>
      </c>
      <c r="H1824" s="2076" t="s">
        <v>3269</v>
      </c>
      <c r="I1824" s="2074">
        <v>0.52667017667017657</v>
      </c>
      <c r="J1824" s="2075">
        <v>854.69999999999982</v>
      </c>
      <c r="K1824" s="2076">
        <v>450.14499999999992</v>
      </c>
      <c r="L1824" s="2074" t="s">
        <v>3269</v>
      </c>
      <c r="M1824" s="2075" t="s">
        <v>3269</v>
      </c>
      <c r="N1824" s="2076" t="s">
        <v>3269</v>
      </c>
    </row>
    <row r="1825" spans="1:14">
      <c r="A1825" s="2249" t="s">
        <v>1437</v>
      </c>
      <c r="B1825" s="2077" t="s">
        <v>3193</v>
      </c>
      <c r="C1825" s="2020">
        <v>0.51692511800955609</v>
      </c>
      <c r="D1825" s="2021">
        <v>1040.17</v>
      </c>
      <c r="E1825" s="2078">
        <v>537.69000000000005</v>
      </c>
      <c r="F1825" s="2020" t="s">
        <v>3269</v>
      </c>
      <c r="G1825" s="2021" t="s">
        <v>3269</v>
      </c>
      <c r="H1825" s="2078" t="s">
        <v>3269</v>
      </c>
      <c r="I1825" s="2020">
        <v>0.52667017667017657</v>
      </c>
      <c r="J1825" s="2021">
        <v>854.69999999999982</v>
      </c>
      <c r="K1825" s="2078">
        <v>450.14499999999992</v>
      </c>
      <c r="L1825" s="2020" t="s">
        <v>3269</v>
      </c>
      <c r="M1825" s="2021" t="s">
        <v>3269</v>
      </c>
      <c r="N1825" s="2078" t="s">
        <v>3269</v>
      </c>
    </row>
    <row r="1826" spans="1:14">
      <c r="A1826" s="2248" t="s">
        <v>1707</v>
      </c>
      <c r="B1826" s="2073" t="s">
        <v>5191</v>
      </c>
      <c r="C1826" s="2074" t="s">
        <v>3269</v>
      </c>
      <c r="D1826" s="2075" t="s">
        <v>3269</v>
      </c>
      <c r="E1826" s="2076" t="s">
        <v>3269</v>
      </c>
      <c r="F1826" s="2074" t="s">
        <v>3269</v>
      </c>
      <c r="G1826" s="2075" t="s">
        <v>3269</v>
      </c>
      <c r="H1826" s="2076" t="s">
        <v>3269</v>
      </c>
      <c r="I1826" s="2074">
        <v>0.17813373468071389</v>
      </c>
      <c r="J1826" s="2075">
        <v>558.12</v>
      </c>
      <c r="K1826" s="2076">
        <v>99.420000000000016</v>
      </c>
      <c r="L1826" s="2074" t="s">
        <v>3269</v>
      </c>
      <c r="M1826" s="2075" t="s">
        <v>3269</v>
      </c>
      <c r="N1826" s="2076" t="s">
        <v>3269</v>
      </c>
    </row>
    <row r="1827" spans="1:14">
      <c r="A1827" s="2249" t="s">
        <v>1707</v>
      </c>
      <c r="B1827" s="2077" t="s">
        <v>3207</v>
      </c>
      <c r="C1827" s="2020" t="s">
        <v>3269</v>
      </c>
      <c r="D1827" s="2021" t="s">
        <v>3269</v>
      </c>
      <c r="E1827" s="2078" t="s">
        <v>3269</v>
      </c>
      <c r="F1827" s="2020" t="s">
        <v>3269</v>
      </c>
      <c r="G1827" s="2021" t="s">
        <v>3269</v>
      </c>
      <c r="H1827" s="2078" t="s">
        <v>3269</v>
      </c>
      <c r="I1827" s="2020">
        <v>0.17813373468071389</v>
      </c>
      <c r="J1827" s="2021">
        <v>558.12</v>
      </c>
      <c r="K1827" s="2078">
        <v>99.420000000000016</v>
      </c>
      <c r="L1827" s="2020" t="s">
        <v>3269</v>
      </c>
      <c r="M1827" s="2021" t="s">
        <v>3269</v>
      </c>
      <c r="N1827" s="2078" t="s">
        <v>3269</v>
      </c>
    </row>
    <row r="1828" spans="1:14">
      <c r="A1828" s="2248" t="s">
        <v>1283</v>
      </c>
      <c r="B1828" s="2073" t="s">
        <v>5191</v>
      </c>
      <c r="C1828" s="2074" t="s">
        <v>3269</v>
      </c>
      <c r="D1828" s="2075" t="s">
        <v>3269</v>
      </c>
      <c r="E1828" s="2076" t="s">
        <v>3269</v>
      </c>
      <c r="F1828" s="2074" t="s">
        <v>3269</v>
      </c>
      <c r="G1828" s="2075" t="s">
        <v>3269</v>
      </c>
      <c r="H1828" s="2076" t="s">
        <v>3269</v>
      </c>
      <c r="I1828" s="2074" t="s">
        <v>3269</v>
      </c>
      <c r="J1828" s="2075" t="s">
        <v>3269</v>
      </c>
      <c r="K1828" s="2076" t="s">
        <v>3269</v>
      </c>
      <c r="L1828" s="2074">
        <v>0.26405038831761629</v>
      </c>
      <c r="M1828" s="2075">
        <v>298582.90000000002</v>
      </c>
      <c r="N1828" s="2076">
        <v>78840.930689999994</v>
      </c>
    </row>
    <row r="1829" spans="1:14">
      <c r="A1829" s="2249" t="s">
        <v>1283</v>
      </c>
      <c r="B1829" s="2077" t="s">
        <v>3480</v>
      </c>
      <c r="C1829" s="2020" t="s">
        <v>3269</v>
      </c>
      <c r="D1829" s="2021" t="s">
        <v>3269</v>
      </c>
      <c r="E1829" s="2078" t="s">
        <v>3269</v>
      </c>
      <c r="F1829" s="2020" t="s">
        <v>3269</v>
      </c>
      <c r="G1829" s="2021" t="s">
        <v>3269</v>
      </c>
      <c r="H1829" s="2078" t="s">
        <v>3269</v>
      </c>
      <c r="I1829" s="2020" t="s">
        <v>3269</v>
      </c>
      <c r="J1829" s="2021" t="s">
        <v>3269</v>
      </c>
      <c r="K1829" s="2078" t="s">
        <v>3269</v>
      </c>
      <c r="L1829" s="2020">
        <v>0.30542128076335101</v>
      </c>
      <c r="M1829" s="2021">
        <v>218105.71</v>
      </c>
      <c r="N1829" s="2078">
        <v>66614.125289999996</v>
      </c>
    </row>
    <row r="1830" spans="1:14">
      <c r="A1830" s="2249" t="s">
        <v>1283</v>
      </c>
      <c r="B1830" s="2077" t="s">
        <v>3481</v>
      </c>
      <c r="C1830" s="2020" t="s">
        <v>3269</v>
      </c>
      <c r="D1830" s="2021" t="s">
        <v>3269</v>
      </c>
      <c r="E1830" s="2078" t="s">
        <v>3269</v>
      </c>
      <c r="F1830" s="2020" t="s">
        <v>3269</v>
      </c>
      <c r="G1830" s="2021" t="s">
        <v>3269</v>
      </c>
      <c r="H1830" s="2078" t="s">
        <v>3269</v>
      </c>
      <c r="I1830" s="2020" t="s">
        <v>3269</v>
      </c>
      <c r="J1830" s="2021" t="s">
        <v>3269</v>
      </c>
      <c r="K1830" s="2078" t="s">
        <v>3269</v>
      </c>
      <c r="L1830" s="2020">
        <v>-0.46826454214087032</v>
      </c>
      <c r="M1830" s="2021">
        <v>8480.01</v>
      </c>
      <c r="N1830" s="2078">
        <v>-3970.8880000000022</v>
      </c>
    </row>
    <row r="1831" spans="1:14">
      <c r="A1831" s="2249" t="s">
        <v>1283</v>
      </c>
      <c r="B1831" s="2077" t="s">
        <v>3194</v>
      </c>
      <c r="C1831" s="2020" t="s">
        <v>3269</v>
      </c>
      <c r="D1831" s="2021" t="s">
        <v>3269</v>
      </c>
      <c r="E1831" s="2078" t="s">
        <v>3269</v>
      </c>
      <c r="F1831" s="2020" t="s">
        <v>3269</v>
      </c>
      <c r="G1831" s="2021" t="s">
        <v>3269</v>
      </c>
      <c r="H1831" s="2078" t="s">
        <v>3269</v>
      </c>
      <c r="I1831" s="2020" t="s">
        <v>3269</v>
      </c>
      <c r="J1831" s="2021" t="s">
        <v>3269</v>
      </c>
      <c r="K1831" s="2078" t="s">
        <v>3269</v>
      </c>
      <c r="L1831" s="2020">
        <v>0.40899280575539571</v>
      </c>
      <c r="M1831" s="2021">
        <v>347.5</v>
      </c>
      <c r="N1831" s="2078">
        <v>142.125</v>
      </c>
    </row>
    <row r="1832" spans="1:14">
      <c r="A1832" s="2249" t="s">
        <v>1283</v>
      </c>
      <c r="B1832" s="2077" t="s">
        <v>3195</v>
      </c>
      <c r="C1832" s="2020" t="s">
        <v>3269</v>
      </c>
      <c r="D1832" s="2021" t="s">
        <v>3269</v>
      </c>
      <c r="E1832" s="2078" t="s">
        <v>3269</v>
      </c>
      <c r="F1832" s="2020" t="s">
        <v>3269</v>
      </c>
      <c r="G1832" s="2021" t="s">
        <v>3269</v>
      </c>
      <c r="H1832" s="2078" t="s">
        <v>3269</v>
      </c>
      <c r="I1832" s="2020" t="s">
        <v>3269</v>
      </c>
      <c r="J1832" s="2021" t="s">
        <v>3269</v>
      </c>
      <c r="K1832" s="2078" t="s">
        <v>3269</v>
      </c>
      <c r="L1832" s="2020">
        <v>0.22408430016714659</v>
      </c>
      <c r="M1832" s="2021">
        <v>71649.680000000008</v>
      </c>
      <c r="N1832" s="2078">
        <v>16055.5684</v>
      </c>
    </row>
    <row r="1833" spans="1:14">
      <c r="A1833" s="2248" t="s">
        <v>1921</v>
      </c>
      <c r="B1833" s="2073" t="s">
        <v>5191</v>
      </c>
      <c r="C1833" s="2074" t="s">
        <v>3269</v>
      </c>
      <c r="D1833" s="2075" t="s">
        <v>3269</v>
      </c>
      <c r="E1833" s="2076" t="s">
        <v>3269</v>
      </c>
      <c r="F1833" s="2074" t="s">
        <v>3269</v>
      </c>
      <c r="G1833" s="2075" t="s">
        <v>3269</v>
      </c>
      <c r="H1833" s="2076" t="s">
        <v>3269</v>
      </c>
      <c r="I1833" s="2074" t="s">
        <v>3269</v>
      </c>
      <c r="J1833" s="2075" t="s">
        <v>3269</v>
      </c>
      <c r="K1833" s="2076" t="s">
        <v>3269</v>
      </c>
      <c r="L1833" s="2074">
        <v>0.35614689031545532</v>
      </c>
      <c r="M1833" s="2075">
        <v>289.74</v>
      </c>
      <c r="N1833" s="2076">
        <v>103.19</v>
      </c>
    </row>
    <row r="1834" spans="1:14">
      <c r="A1834" s="2249" t="s">
        <v>1921</v>
      </c>
      <c r="B1834" s="2077" t="s">
        <v>3195</v>
      </c>
      <c r="C1834" s="2020" t="s">
        <v>3269</v>
      </c>
      <c r="D1834" s="2021" t="s">
        <v>3269</v>
      </c>
      <c r="E1834" s="2078" t="s">
        <v>3269</v>
      </c>
      <c r="F1834" s="2020" t="s">
        <v>3269</v>
      </c>
      <c r="G1834" s="2021" t="s">
        <v>3269</v>
      </c>
      <c r="H1834" s="2078" t="s">
        <v>3269</v>
      </c>
      <c r="I1834" s="2020" t="s">
        <v>3269</v>
      </c>
      <c r="J1834" s="2021" t="s">
        <v>3269</v>
      </c>
      <c r="K1834" s="2078" t="s">
        <v>3269</v>
      </c>
      <c r="L1834" s="2020">
        <v>0.35614689031545532</v>
      </c>
      <c r="M1834" s="2021">
        <v>289.74</v>
      </c>
      <c r="N1834" s="2078">
        <v>103.19</v>
      </c>
    </row>
    <row r="1835" spans="1:14">
      <c r="A1835" s="2248" t="s">
        <v>2191</v>
      </c>
      <c r="B1835" s="2073" t="s">
        <v>5191</v>
      </c>
      <c r="C1835" s="2074" t="s">
        <v>3269</v>
      </c>
      <c r="D1835" s="2075" t="s">
        <v>3269</v>
      </c>
      <c r="E1835" s="2076" t="s">
        <v>3269</v>
      </c>
      <c r="F1835" s="2074" t="s">
        <v>3269</v>
      </c>
      <c r="G1835" s="2075" t="s">
        <v>3269</v>
      </c>
      <c r="H1835" s="2076" t="s">
        <v>3269</v>
      </c>
      <c r="I1835" s="2074">
        <v>0.56765574053804935</v>
      </c>
      <c r="J1835" s="2075">
        <v>1735.9</v>
      </c>
      <c r="K1835" s="2076">
        <v>985.39359999999999</v>
      </c>
      <c r="L1835" s="2074">
        <v>0.38123988030690292</v>
      </c>
      <c r="M1835" s="2075">
        <v>16635.88</v>
      </c>
      <c r="N1835" s="2076">
        <v>6342.2608999999984</v>
      </c>
    </row>
    <row r="1836" spans="1:14">
      <c r="A1836" s="2249" t="s">
        <v>2191</v>
      </c>
      <c r="B1836" s="2077" t="s">
        <v>3480</v>
      </c>
      <c r="C1836" s="2020" t="s">
        <v>3269</v>
      </c>
      <c r="D1836" s="2021" t="s">
        <v>3269</v>
      </c>
      <c r="E1836" s="2078" t="s">
        <v>3269</v>
      </c>
      <c r="F1836" s="2020" t="s">
        <v>3269</v>
      </c>
      <c r="G1836" s="2021" t="s">
        <v>3269</v>
      </c>
      <c r="H1836" s="2078" t="s">
        <v>3269</v>
      </c>
      <c r="I1836" s="2020">
        <v>0.56765574053804935</v>
      </c>
      <c r="J1836" s="2021">
        <v>1735.9</v>
      </c>
      <c r="K1836" s="2078">
        <v>985.39359999999999</v>
      </c>
      <c r="L1836" s="2020">
        <v>0.1153553405500917</v>
      </c>
      <c r="M1836" s="2021">
        <v>11635.88</v>
      </c>
      <c r="N1836" s="2078">
        <v>1342.2609000000009</v>
      </c>
    </row>
    <row r="1837" spans="1:14">
      <c r="A1837" s="2249" t="s">
        <v>2191</v>
      </c>
      <c r="B1837" s="2077" t="s">
        <v>3481</v>
      </c>
      <c r="C1837" s="2020" t="s">
        <v>3269</v>
      </c>
      <c r="D1837" s="2021" t="s">
        <v>3269</v>
      </c>
      <c r="E1837" s="2078" t="s">
        <v>3269</v>
      </c>
      <c r="F1837" s="2020" t="s">
        <v>3269</v>
      </c>
      <c r="G1837" s="2021" t="s">
        <v>3269</v>
      </c>
      <c r="H1837" s="2078" t="s">
        <v>3269</v>
      </c>
      <c r="I1837" s="2020" t="s">
        <v>3269</v>
      </c>
      <c r="J1837" s="2021">
        <v>0</v>
      </c>
      <c r="K1837" s="2078">
        <v>0</v>
      </c>
      <c r="L1837" s="2020" t="s">
        <v>3269</v>
      </c>
      <c r="M1837" s="2021" t="s">
        <v>3269</v>
      </c>
      <c r="N1837" s="2078" t="s">
        <v>3269</v>
      </c>
    </row>
    <row r="1838" spans="1:14">
      <c r="A1838" s="2249" t="s">
        <v>2191</v>
      </c>
      <c r="B1838" s="2077" t="s">
        <v>3499</v>
      </c>
      <c r="C1838" s="2020" t="s">
        <v>3269</v>
      </c>
      <c r="D1838" s="2021" t="s">
        <v>3269</v>
      </c>
      <c r="E1838" s="2078" t="s">
        <v>3269</v>
      </c>
      <c r="F1838" s="2020" t="s">
        <v>3269</v>
      </c>
      <c r="G1838" s="2021" t="s">
        <v>3269</v>
      </c>
      <c r="H1838" s="2078" t="s">
        <v>3269</v>
      </c>
      <c r="I1838" s="2020" t="s">
        <v>3269</v>
      </c>
      <c r="J1838" s="2021" t="s">
        <v>3269</v>
      </c>
      <c r="K1838" s="2078" t="s">
        <v>3269</v>
      </c>
      <c r="L1838" s="2020">
        <v>1</v>
      </c>
      <c r="M1838" s="2021">
        <v>4999.9999999999982</v>
      </c>
      <c r="N1838" s="2078">
        <v>4999.9999999999982</v>
      </c>
    </row>
    <row r="1839" spans="1:14">
      <c r="A1839" s="2249" t="s">
        <v>2191</v>
      </c>
      <c r="B1839" s="2077" t="s">
        <v>3195</v>
      </c>
      <c r="C1839" s="2020" t="s">
        <v>3269</v>
      </c>
      <c r="D1839" s="2021" t="s">
        <v>3269</v>
      </c>
      <c r="E1839" s="2078" t="s">
        <v>3269</v>
      </c>
      <c r="F1839" s="2020" t="s">
        <v>3269</v>
      </c>
      <c r="G1839" s="2021" t="s">
        <v>3269</v>
      </c>
      <c r="H1839" s="2078" t="s">
        <v>3269</v>
      </c>
      <c r="I1839" s="2020" t="s">
        <v>3269</v>
      </c>
      <c r="J1839" s="2021">
        <v>0</v>
      </c>
      <c r="K1839" s="2078">
        <v>0</v>
      </c>
      <c r="L1839" s="2020" t="s">
        <v>3269</v>
      </c>
      <c r="M1839" s="2021" t="s">
        <v>3269</v>
      </c>
      <c r="N1839" s="2078" t="s">
        <v>3269</v>
      </c>
    </row>
    <row r="1840" spans="1:14">
      <c r="A1840" s="2249" t="s">
        <v>2191</v>
      </c>
      <c r="B1840" s="2077" t="s">
        <v>3209</v>
      </c>
      <c r="C1840" s="2020" t="s">
        <v>3269</v>
      </c>
      <c r="D1840" s="2021" t="s">
        <v>3269</v>
      </c>
      <c r="E1840" s="2078" t="s">
        <v>3269</v>
      </c>
      <c r="F1840" s="2020" t="s">
        <v>3269</v>
      </c>
      <c r="G1840" s="2021" t="s">
        <v>3269</v>
      </c>
      <c r="H1840" s="2078" t="s">
        <v>3269</v>
      </c>
      <c r="I1840" s="2020" t="s">
        <v>3269</v>
      </c>
      <c r="J1840" s="2021">
        <v>0</v>
      </c>
      <c r="K1840" s="2078">
        <v>0</v>
      </c>
      <c r="L1840" s="2020" t="s">
        <v>3269</v>
      </c>
      <c r="M1840" s="2021" t="s">
        <v>3269</v>
      </c>
      <c r="N1840" s="2078" t="s">
        <v>3269</v>
      </c>
    </row>
    <row r="1841" spans="1:14">
      <c r="A1841" s="2248" t="s">
        <v>2075</v>
      </c>
      <c r="B1841" s="2073" t="s">
        <v>5191</v>
      </c>
      <c r="C1841" s="2074" t="s">
        <v>3269</v>
      </c>
      <c r="D1841" s="2075" t="s">
        <v>3269</v>
      </c>
      <c r="E1841" s="2076" t="s">
        <v>3269</v>
      </c>
      <c r="F1841" s="2074" t="s">
        <v>3269</v>
      </c>
      <c r="G1841" s="2075" t="s">
        <v>3269</v>
      </c>
      <c r="H1841" s="2076" t="s">
        <v>3269</v>
      </c>
      <c r="I1841" s="2074" t="s">
        <v>3269</v>
      </c>
      <c r="J1841" s="2075" t="s">
        <v>3269</v>
      </c>
      <c r="K1841" s="2076" t="s">
        <v>3269</v>
      </c>
      <c r="L1841" s="2074">
        <v>0.17611581770120471</v>
      </c>
      <c r="M1841" s="2075">
        <v>6276.07</v>
      </c>
      <c r="N1841" s="2076">
        <v>1105.3152</v>
      </c>
    </row>
    <row r="1842" spans="1:14">
      <c r="A1842" s="2249" t="s">
        <v>2075</v>
      </c>
      <c r="B1842" s="2077" t="s">
        <v>3195</v>
      </c>
      <c r="C1842" s="2020" t="s">
        <v>3269</v>
      </c>
      <c r="D1842" s="2021" t="s">
        <v>3269</v>
      </c>
      <c r="E1842" s="2078" t="s">
        <v>3269</v>
      </c>
      <c r="F1842" s="2020" t="s">
        <v>3269</v>
      </c>
      <c r="G1842" s="2021" t="s">
        <v>3269</v>
      </c>
      <c r="H1842" s="2078" t="s">
        <v>3269</v>
      </c>
      <c r="I1842" s="2020" t="s">
        <v>3269</v>
      </c>
      <c r="J1842" s="2021" t="s">
        <v>3269</v>
      </c>
      <c r="K1842" s="2078" t="s">
        <v>3269</v>
      </c>
      <c r="L1842" s="2020">
        <v>0.17611581770120471</v>
      </c>
      <c r="M1842" s="2021">
        <v>6276.07</v>
      </c>
      <c r="N1842" s="2078">
        <v>1105.3152</v>
      </c>
    </row>
    <row r="1843" spans="1:14">
      <c r="A1843" s="2248" t="s">
        <v>2253</v>
      </c>
      <c r="B1843" s="2073" t="s">
        <v>5191</v>
      </c>
      <c r="C1843" s="2074" t="s">
        <v>3269</v>
      </c>
      <c r="D1843" s="2075" t="s">
        <v>3269</v>
      </c>
      <c r="E1843" s="2076" t="s">
        <v>3269</v>
      </c>
      <c r="F1843" s="2074">
        <v>0.39508580343213739</v>
      </c>
      <c r="G1843" s="2075">
        <v>102.56</v>
      </c>
      <c r="H1843" s="2076">
        <v>40.52000000000001</v>
      </c>
      <c r="I1843" s="2074">
        <v>0.40622500524557098</v>
      </c>
      <c r="J1843" s="2075">
        <v>3193.17</v>
      </c>
      <c r="K1843" s="2076">
        <v>1297.1455000000001</v>
      </c>
      <c r="L1843" s="2074" t="s">
        <v>3269</v>
      </c>
      <c r="M1843" s="2075" t="s">
        <v>3269</v>
      </c>
      <c r="N1843" s="2076" t="s">
        <v>3269</v>
      </c>
    </row>
    <row r="1844" spans="1:14">
      <c r="A1844" s="2249" t="s">
        <v>2253</v>
      </c>
      <c r="B1844" s="2077" t="s">
        <v>3480</v>
      </c>
      <c r="C1844" s="2020" t="s">
        <v>3269</v>
      </c>
      <c r="D1844" s="2021" t="s">
        <v>3269</v>
      </c>
      <c r="E1844" s="2078" t="s">
        <v>3269</v>
      </c>
      <c r="F1844" s="2020">
        <v>0.413767019667171</v>
      </c>
      <c r="G1844" s="2021">
        <v>26.44</v>
      </c>
      <c r="H1844" s="2078">
        <v>10.94</v>
      </c>
      <c r="I1844" s="2020">
        <v>0.60016734134446814</v>
      </c>
      <c r="J1844" s="2021">
        <v>313.73</v>
      </c>
      <c r="K1844" s="2078">
        <v>188.29050000000001</v>
      </c>
      <c r="L1844" s="2020" t="s">
        <v>3269</v>
      </c>
      <c r="M1844" s="2021" t="s">
        <v>3269</v>
      </c>
      <c r="N1844" s="2078" t="s">
        <v>3269</v>
      </c>
    </row>
    <row r="1845" spans="1:14">
      <c r="A1845" s="2249" t="s">
        <v>2253</v>
      </c>
      <c r="B1845" s="2077" t="s">
        <v>3195</v>
      </c>
      <c r="C1845" s="2020" t="s">
        <v>3269</v>
      </c>
      <c r="D1845" s="2021" t="s">
        <v>3269</v>
      </c>
      <c r="E1845" s="2078" t="s">
        <v>3269</v>
      </c>
      <c r="F1845" s="2020" t="s">
        <v>3269</v>
      </c>
      <c r="G1845" s="2021" t="s">
        <v>3269</v>
      </c>
      <c r="H1845" s="2078" t="s">
        <v>3269</v>
      </c>
      <c r="I1845" s="2020">
        <v>0.38509397660656242</v>
      </c>
      <c r="J1845" s="2021">
        <v>2879.44</v>
      </c>
      <c r="K1845" s="2078">
        <v>1108.855</v>
      </c>
      <c r="L1845" s="2020" t="s">
        <v>3269</v>
      </c>
      <c r="M1845" s="2021" t="s">
        <v>3269</v>
      </c>
      <c r="N1845" s="2078" t="s">
        <v>3269</v>
      </c>
    </row>
    <row r="1846" spans="1:14">
      <c r="A1846" s="2249" t="s">
        <v>2253</v>
      </c>
      <c r="B1846" s="2077" t="s">
        <v>3204</v>
      </c>
      <c r="C1846" s="2020" t="s">
        <v>3269</v>
      </c>
      <c r="D1846" s="2021" t="s">
        <v>3269</v>
      </c>
      <c r="E1846" s="2078" t="s">
        <v>3269</v>
      </c>
      <c r="F1846" s="2020">
        <v>0.38859695218076717</v>
      </c>
      <c r="G1846" s="2021">
        <v>76.12</v>
      </c>
      <c r="H1846" s="2078">
        <v>29.580000000000009</v>
      </c>
      <c r="I1846" s="2020" t="s">
        <v>3269</v>
      </c>
      <c r="J1846" s="2021" t="s">
        <v>3269</v>
      </c>
      <c r="K1846" s="2078" t="s">
        <v>3269</v>
      </c>
      <c r="L1846" s="2020" t="s">
        <v>3269</v>
      </c>
      <c r="M1846" s="2021" t="s">
        <v>3269</v>
      </c>
      <c r="N1846" s="2078" t="s">
        <v>3269</v>
      </c>
    </row>
    <row r="1847" spans="1:14">
      <c r="A1847" s="2248" t="s">
        <v>2945</v>
      </c>
      <c r="B1847" s="2073" t="s">
        <v>5191</v>
      </c>
      <c r="C1847" s="2074">
        <v>0.38943708685204348</v>
      </c>
      <c r="D1847" s="2075">
        <v>8285.4699999999993</v>
      </c>
      <c r="E1847" s="2076">
        <v>3226.6693</v>
      </c>
      <c r="F1847" s="2074" t="s">
        <v>3269</v>
      </c>
      <c r="G1847" s="2075" t="s">
        <v>3269</v>
      </c>
      <c r="H1847" s="2076" t="s">
        <v>3269</v>
      </c>
      <c r="I1847" s="2074" t="s">
        <v>3269</v>
      </c>
      <c r="J1847" s="2075" t="s">
        <v>3269</v>
      </c>
      <c r="K1847" s="2076" t="s">
        <v>3269</v>
      </c>
      <c r="L1847" s="2074" t="s">
        <v>3269</v>
      </c>
      <c r="M1847" s="2075" t="s">
        <v>3269</v>
      </c>
      <c r="N1847" s="2076" t="s">
        <v>3269</v>
      </c>
    </row>
    <row r="1848" spans="1:14">
      <c r="A1848" s="2249" t="s">
        <v>2945</v>
      </c>
      <c r="B1848" s="2077" t="s">
        <v>3480</v>
      </c>
      <c r="C1848" s="2020">
        <v>0.47638387269648491</v>
      </c>
      <c r="D1848" s="2021">
        <v>5840.53</v>
      </c>
      <c r="E1848" s="2078">
        <v>2782.3343</v>
      </c>
      <c r="F1848" s="2020" t="s">
        <v>3269</v>
      </c>
      <c r="G1848" s="2021" t="s">
        <v>3269</v>
      </c>
      <c r="H1848" s="2078" t="s">
        <v>3269</v>
      </c>
      <c r="I1848" s="2020" t="s">
        <v>3269</v>
      </c>
      <c r="J1848" s="2021" t="s">
        <v>3269</v>
      </c>
      <c r="K1848" s="2078" t="s">
        <v>3269</v>
      </c>
      <c r="L1848" s="2020" t="s">
        <v>3269</v>
      </c>
      <c r="M1848" s="2021" t="s">
        <v>3269</v>
      </c>
      <c r="N1848" s="2078" t="s">
        <v>3269</v>
      </c>
    </row>
    <row r="1849" spans="1:14">
      <c r="A1849" s="2249" t="s">
        <v>2945</v>
      </c>
      <c r="B1849" s="2077" t="s">
        <v>3193</v>
      </c>
      <c r="C1849" s="2020">
        <v>0.35816666666666669</v>
      </c>
      <c r="D1849" s="2021">
        <v>30</v>
      </c>
      <c r="E1849" s="2078">
        <v>10.744999999999999</v>
      </c>
      <c r="F1849" s="2020" t="s">
        <v>3269</v>
      </c>
      <c r="G1849" s="2021" t="s">
        <v>3269</v>
      </c>
      <c r="H1849" s="2078" t="s">
        <v>3269</v>
      </c>
      <c r="I1849" s="2020" t="s">
        <v>3269</v>
      </c>
      <c r="J1849" s="2021" t="s">
        <v>3269</v>
      </c>
      <c r="K1849" s="2078" t="s">
        <v>3269</v>
      </c>
      <c r="L1849" s="2020" t="s">
        <v>3269</v>
      </c>
      <c r="M1849" s="2021" t="s">
        <v>3269</v>
      </c>
      <c r="N1849" s="2078" t="s">
        <v>3269</v>
      </c>
    </row>
    <row r="1850" spans="1:14">
      <c r="A1850" s="2249" t="s">
        <v>2945</v>
      </c>
      <c r="B1850" s="2077" t="s">
        <v>3204</v>
      </c>
      <c r="C1850" s="2020">
        <v>0.17954483341201019</v>
      </c>
      <c r="D1850" s="2021">
        <v>2414.94</v>
      </c>
      <c r="E1850" s="2078">
        <v>433.58999999999992</v>
      </c>
      <c r="F1850" s="2020" t="s">
        <v>3269</v>
      </c>
      <c r="G1850" s="2021" t="s">
        <v>3269</v>
      </c>
      <c r="H1850" s="2078" t="s">
        <v>3269</v>
      </c>
      <c r="I1850" s="2020" t="s">
        <v>3269</v>
      </c>
      <c r="J1850" s="2021" t="s">
        <v>3269</v>
      </c>
      <c r="K1850" s="2078" t="s">
        <v>3269</v>
      </c>
      <c r="L1850" s="2020" t="s">
        <v>3269</v>
      </c>
      <c r="M1850" s="2021" t="s">
        <v>3269</v>
      </c>
      <c r="N1850" s="2078" t="s">
        <v>3269</v>
      </c>
    </row>
    <row r="1851" spans="1:14">
      <c r="A1851" s="2248" t="s">
        <v>2947</v>
      </c>
      <c r="B1851" s="2073" t="s">
        <v>5191</v>
      </c>
      <c r="C1851" s="2074" t="s">
        <v>3269</v>
      </c>
      <c r="D1851" s="2075" t="s">
        <v>3269</v>
      </c>
      <c r="E1851" s="2076" t="s">
        <v>3269</v>
      </c>
      <c r="F1851" s="2074" t="s">
        <v>3269</v>
      </c>
      <c r="G1851" s="2075" t="s">
        <v>3269</v>
      </c>
      <c r="H1851" s="2076" t="s">
        <v>3269</v>
      </c>
      <c r="I1851" s="2074">
        <v>0.15393978873689171</v>
      </c>
      <c r="J1851" s="2075">
        <v>782.91</v>
      </c>
      <c r="K1851" s="2076">
        <v>120.5209999999999</v>
      </c>
      <c r="L1851" s="2074" t="s">
        <v>3269</v>
      </c>
      <c r="M1851" s="2075" t="s">
        <v>3269</v>
      </c>
      <c r="N1851" s="2076" t="s">
        <v>3269</v>
      </c>
    </row>
    <row r="1852" spans="1:14">
      <c r="A1852" s="2249" t="s">
        <v>2947</v>
      </c>
      <c r="B1852" s="2077" t="s">
        <v>3480</v>
      </c>
      <c r="C1852" s="2020" t="s">
        <v>3269</v>
      </c>
      <c r="D1852" s="2021" t="s">
        <v>3269</v>
      </c>
      <c r="E1852" s="2078" t="s">
        <v>3269</v>
      </c>
      <c r="F1852" s="2020" t="s">
        <v>3269</v>
      </c>
      <c r="G1852" s="2021" t="s">
        <v>3269</v>
      </c>
      <c r="H1852" s="2078" t="s">
        <v>3269</v>
      </c>
      <c r="I1852" s="2020">
        <v>0.40613228533293788</v>
      </c>
      <c r="J1852" s="2021">
        <v>134.86000000000001</v>
      </c>
      <c r="K1852" s="2078">
        <v>54.771000000000001</v>
      </c>
      <c r="L1852" s="2020" t="s">
        <v>3269</v>
      </c>
      <c r="M1852" s="2021" t="s">
        <v>3269</v>
      </c>
      <c r="N1852" s="2078" t="s">
        <v>3269</v>
      </c>
    </row>
    <row r="1853" spans="1:14">
      <c r="A1853" s="2249" t="s">
        <v>2947</v>
      </c>
      <c r="B1853" s="2077" t="s">
        <v>3209</v>
      </c>
      <c r="C1853" s="2020" t="s">
        <v>3269</v>
      </c>
      <c r="D1853" s="2021" t="s">
        <v>3269</v>
      </c>
      <c r="E1853" s="2078" t="s">
        <v>3269</v>
      </c>
      <c r="F1853" s="2020" t="s">
        <v>3269</v>
      </c>
      <c r="G1853" s="2021" t="s">
        <v>3269</v>
      </c>
      <c r="H1853" s="2078" t="s">
        <v>3269</v>
      </c>
      <c r="I1853" s="2020">
        <v>0.10145822081629489</v>
      </c>
      <c r="J1853" s="2021">
        <v>648.04999999999995</v>
      </c>
      <c r="K1853" s="2078">
        <v>65.749999999999886</v>
      </c>
      <c r="L1853" s="2020" t="s">
        <v>3269</v>
      </c>
      <c r="M1853" s="2021" t="s">
        <v>3269</v>
      </c>
      <c r="N1853" s="2078" t="s">
        <v>3269</v>
      </c>
    </row>
    <row r="1854" spans="1:14">
      <c r="A1854" s="2248" t="s">
        <v>2121</v>
      </c>
      <c r="B1854" s="2073" t="s">
        <v>5191</v>
      </c>
      <c r="C1854" s="2074">
        <v>0.2370310502730795</v>
      </c>
      <c r="D1854" s="2075">
        <v>162664.85216000001</v>
      </c>
      <c r="E1854" s="2076">
        <v>38556.620750000002</v>
      </c>
      <c r="F1854" s="2074" t="s">
        <v>3269</v>
      </c>
      <c r="G1854" s="2075" t="s">
        <v>3269</v>
      </c>
      <c r="H1854" s="2076" t="s">
        <v>3269</v>
      </c>
      <c r="I1854" s="2074">
        <v>0.3349000047159803</v>
      </c>
      <c r="J1854" s="2075">
        <v>65923.090919999988</v>
      </c>
      <c r="K1854" s="2076">
        <v>22077.643459999999</v>
      </c>
      <c r="L1854" s="2074" t="s">
        <v>3269</v>
      </c>
      <c r="M1854" s="2075" t="s">
        <v>3269</v>
      </c>
      <c r="N1854" s="2076" t="s">
        <v>3269</v>
      </c>
    </row>
    <row r="1855" spans="1:14">
      <c r="A1855" s="2249" t="s">
        <v>2121</v>
      </c>
      <c r="B1855" s="2077" t="s">
        <v>3480</v>
      </c>
      <c r="C1855" s="2020">
        <v>0.25126934805542689</v>
      </c>
      <c r="D1855" s="2021">
        <v>150326.99596</v>
      </c>
      <c r="E1855" s="2078">
        <v>37772.566270000003</v>
      </c>
      <c r="F1855" s="2020" t="s">
        <v>3269</v>
      </c>
      <c r="G1855" s="2021" t="s">
        <v>3269</v>
      </c>
      <c r="H1855" s="2078" t="s">
        <v>3269</v>
      </c>
      <c r="I1855" s="2020">
        <v>0.3349000047159803</v>
      </c>
      <c r="J1855" s="2021">
        <v>65923.090919999988</v>
      </c>
      <c r="K1855" s="2078">
        <v>22077.643459999999</v>
      </c>
      <c r="L1855" s="2020" t="s">
        <v>3269</v>
      </c>
      <c r="M1855" s="2021" t="s">
        <v>3269</v>
      </c>
      <c r="N1855" s="2078" t="s">
        <v>3269</v>
      </c>
    </row>
    <row r="1856" spans="1:14">
      <c r="A1856" s="2249" t="s">
        <v>2121</v>
      </c>
      <c r="B1856" s="2077" t="s">
        <v>3193</v>
      </c>
      <c r="C1856" s="2020">
        <v>2.7243169642092609E-2</v>
      </c>
      <c r="D1856" s="2021">
        <v>9847.4371199999987</v>
      </c>
      <c r="E1856" s="2078">
        <v>268.27539999999988</v>
      </c>
      <c r="F1856" s="2020" t="s">
        <v>3269</v>
      </c>
      <c r="G1856" s="2021" t="s">
        <v>3269</v>
      </c>
      <c r="H1856" s="2078" t="s">
        <v>3269</v>
      </c>
      <c r="I1856" s="2020" t="s">
        <v>3269</v>
      </c>
      <c r="J1856" s="2021" t="s">
        <v>3269</v>
      </c>
      <c r="K1856" s="2078" t="s">
        <v>3269</v>
      </c>
      <c r="L1856" s="2020" t="s">
        <v>3269</v>
      </c>
      <c r="M1856" s="2021" t="s">
        <v>3269</v>
      </c>
      <c r="N1856" s="2078" t="s">
        <v>3269</v>
      </c>
    </row>
    <row r="1857" spans="1:14">
      <c r="A1857" s="2249" t="s">
        <v>2121</v>
      </c>
      <c r="B1857" s="2077" t="s">
        <v>3506</v>
      </c>
      <c r="C1857" s="2020">
        <v>0.20710533586178589</v>
      </c>
      <c r="D1857" s="2021">
        <v>2490.4190800000001</v>
      </c>
      <c r="E1857" s="2078">
        <v>515.77908000000002</v>
      </c>
      <c r="F1857" s="2020" t="s">
        <v>3269</v>
      </c>
      <c r="G1857" s="2021" t="s">
        <v>3269</v>
      </c>
      <c r="H1857" s="2078" t="s">
        <v>3269</v>
      </c>
      <c r="I1857" s="2020" t="s">
        <v>3269</v>
      </c>
      <c r="J1857" s="2021" t="s">
        <v>3269</v>
      </c>
      <c r="K1857" s="2078" t="s">
        <v>3269</v>
      </c>
      <c r="L1857" s="2020" t="s">
        <v>3269</v>
      </c>
      <c r="M1857" s="2021" t="s">
        <v>3269</v>
      </c>
      <c r="N1857" s="2078" t="s">
        <v>3269</v>
      </c>
    </row>
    <row r="1858" spans="1:14">
      <c r="A1858" s="2248" t="s">
        <v>1951</v>
      </c>
      <c r="B1858" s="2073" t="s">
        <v>5191</v>
      </c>
      <c r="C1858" s="2074">
        <v>0.1959354674612114</v>
      </c>
      <c r="D1858" s="2075">
        <v>275.20999999999998</v>
      </c>
      <c r="E1858" s="2076">
        <v>53.923399999999987</v>
      </c>
      <c r="F1858" s="2074">
        <v>0.27490876271742698</v>
      </c>
      <c r="G1858" s="2075">
        <v>609.4</v>
      </c>
      <c r="H1858" s="2076">
        <v>167.52940000000001</v>
      </c>
      <c r="I1858" s="2074" t="s">
        <v>3269</v>
      </c>
      <c r="J1858" s="2075" t="s">
        <v>3269</v>
      </c>
      <c r="K1858" s="2076" t="s">
        <v>3269</v>
      </c>
      <c r="L1858" s="2074" t="s">
        <v>3269</v>
      </c>
      <c r="M1858" s="2075" t="s">
        <v>3269</v>
      </c>
      <c r="N1858" s="2076" t="s">
        <v>3269</v>
      </c>
    </row>
    <row r="1859" spans="1:14">
      <c r="A1859" s="2249" t="s">
        <v>1951</v>
      </c>
      <c r="B1859" s="2077" t="s">
        <v>3480</v>
      </c>
      <c r="C1859" s="2020">
        <v>0.1959354674612114</v>
      </c>
      <c r="D1859" s="2021">
        <v>275.20999999999998</v>
      </c>
      <c r="E1859" s="2078">
        <v>53.923399999999987</v>
      </c>
      <c r="F1859" s="2020" t="s">
        <v>3269</v>
      </c>
      <c r="G1859" s="2021" t="s">
        <v>3269</v>
      </c>
      <c r="H1859" s="2078" t="s">
        <v>3269</v>
      </c>
      <c r="I1859" s="2020" t="s">
        <v>3269</v>
      </c>
      <c r="J1859" s="2021" t="s">
        <v>3269</v>
      </c>
      <c r="K1859" s="2078" t="s">
        <v>3269</v>
      </c>
      <c r="L1859" s="2020" t="s">
        <v>3269</v>
      </c>
      <c r="M1859" s="2021" t="s">
        <v>3269</v>
      </c>
      <c r="N1859" s="2078" t="s">
        <v>3269</v>
      </c>
    </row>
    <row r="1860" spans="1:14">
      <c r="A1860" s="2249" t="s">
        <v>1951</v>
      </c>
      <c r="B1860" s="2077" t="s">
        <v>3195</v>
      </c>
      <c r="C1860" s="2020" t="s">
        <v>3269</v>
      </c>
      <c r="D1860" s="2021" t="s">
        <v>3269</v>
      </c>
      <c r="E1860" s="2078" t="s">
        <v>3269</v>
      </c>
      <c r="F1860" s="2020">
        <v>0.27490876271742698</v>
      </c>
      <c r="G1860" s="2021">
        <v>609.4</v>
      </c>
      <c r="H1860" s="2078">
        <v>167.52940000000001</v>
      </c>
      <c r="I1860" s="2020" t="s">
        <v>3269</v>
      </c>
      <c r="J1860" s="2021" t="s">
        <v>3269</v>
      </c>
      <c r="K1860" s="2078" t="s">
        <v>3269</v>
      </c>
      <c r="L1860" s="2020" t="s">
        <v>3269</v>
      </c>
      <c r="M1860" s="2021" t="s">
        <v>3269</v>
      </c>
      <c r="N1860" s="2078" t="s">
        <v>3269</v>
      </c>
    </row>
    <row r="1861" spans="1:14">
      <c r="A1861" s="2248" t="s">
        <v>1651</v>
      </c>
      <c r="B1861" s="2073" t="s">
        <v>5191</v>
      </c>
      <c r="C1861" s="2074" t="s">
        <v>3269</v>
      </c>
      <c r="D1861" s="2075" t="s">
        <v>3269</v>
      </c>
      <c r="E1861" s="2076" t="s">
        <v>3269</v>
      </c>
      <c r="F1861" s="2074" t="s">
        <v>3269</v>
      </c>
      <c r="G1861" s="2075" t="s">
        <v>3269</v>
      </c>
      <c r="H1861" s="2076" t="s">
        <v>3269</v>
      </c>
      <c r="I1861" s="2074">
        <v>0.31978790237874583</v>
      </c>
      <c r="J1861" s="2075">
        <v>32370</v>
      </c>
      <c r="K1861" s="2076">
        <v>10351.5344</v>
      </c>
      <c r="L1861" s="2074">
        <v>0.3027837837837839</v>
      </c>
      <c r="M1861" s="2075">
        <v>1480</v>
      </c>
      <c r="N1861" s="2076">
        <v>448.12000000000012</v>
      </c>
    </row>
    <row r="1862" spans="1:14">
      <c r="A1862" s="2249" t="s">
        <v>1651</v>
      </c>
      <c r="B1862" s="2077" t="s">
        <v>3481</v>
      </c>
      <c r="C1862" s="2020" t="s">
        <v>3269</v>
      </c>
      <c r="D1862" s="2021" t="s">
        <v>3269</v>
      </c>
      <c r="E1862" s="2078" t="s">
        <v>3269</v>
      </c>
      <c r="F1862" s="2020" t="s">
        <v>3269</v>
      </c>
      <c r="G1862" s="2021" t="s">
        <v>3269</v>
      </c>
      <c r="H1862" s="2078" t="s">
        <v>3269</v>
      </c>
      <c r="I1862" s="2020">
        <v>-0.59651413333333347</v>
      </c>
      <c r="J1862" s="2021">
        <v>750</v>
      </c>
      <c r="K1862" s="2078">
        <v>-447.38560000000012</v>
      </c>
      <c r="L1862" s="2020" t="s">
        <v>3269</v>
      </c>
      <c r="M1862" s="2021" t="s">
        <v>3269</v>
      </c>
      <c r="N1862" s="2078" t="s">
        <v>3269</v>
      </c>
    </row>
    <row r="1863" spans="1:14">
      <c r="A1863" s="2249" t="s">
        <v>1651</v>
      </c>
      <c r="B1863" s="2077" t="s">
        <v>3502</v>
      </c>
      <c r="C1863" s="2020" t="s">
        <v>3269</v>
      </c>
      <c r="D1863" s="2021" t="s">
        <v>3269</v>
      </c>
      <c r="E1863" s="2078" t="s">
        <v>3269</v>
      </c>
      <c r="F1863" s="2020" t="s">
        <v>3269</v>
      </c>
      <c r="G1863" s="2021" t="s">
        <v>3269</v>
      </c>
      <c r="H1863" s="2078" t="s">
        <v>3269</v>
      </c>
      <c r="I1863" s="2020">
        <v>0.34152182163187861</v>
      </c>
      <c r="J1863" s="2021">
        <v>31620</v>
      </c>
      <c r="K1863" s="2078">
        <v>10798.92</v>
      </c>
      <c r="L1863" s="2020">
        <v>0.3027837837837839</v>
      </c>
      <c r="M1863" s="2021">
        <v>1480</v>
      </c>
      <c r="N1863" s="2078">
        <v>448.12000000000012</v>
      </c>
    </row>
    <row r="1864" spans="1:14">
      <c r="A1864" s="2248" t="s">
        <v>1107</v>
      </c>
      <c r="B1864" s="2073" t="s">
        <v>5191</v>
      </c>
      <c r="C1864" s="2074">
        <v>0.26633581941185391</v>
      </c>
      <c r="D1864" s="2075">
        <v>117799.98</v>
      </c>
      <c r="E1864" s="2076">
        <v>31374.354199999991</v>
      </c>
      <c r="F1864" s="2074">
        <v>0.20682113874135641</v>
      </c>
      <c r="G1864" s="2075">
        <v>115974.36</v>
      </c>
      <c r="H1864" s="2076">
        <v>23985.94920000001</v>
      </c>
      <c r="I1864" s="2074">
        <v>0.21012182076769359</v>
      </c>
      <c r="J1864" s="2075">
        <v>78348.709999999992</v>
      </c>
      <c r="K1864" s="2076">
        <v>16462.7736</v>
      </c>
      <c r="L1864" s="2074">
        <v>0.12891333200086261</v>
      </c>
      <c r="M1864" s="2075">
        <v>151898.28</v>
      </c>
      <c r="N1864" s="2076">
        <v>19581.71339999999</v>
      </c>
    </row>
    <row r="1865" spans="1:14">
      <c r="A1865" s="2249" t="s">
        <v>1107</v>
      </c>
      <c r="B1865" s="2077" t="s">
        <v>3480</v>
      </c>
      <c r="C1865" s="2020" t="s">
        <v>3269</v>
      </c>
      <c r="D1865" s="2021" t="s">
        <v>3269</v>
      </c>
      <c r="E1865" s="2078" t="s">
        <v>3269</v>
      </c>
      <c r="F1865" s="2020" t="s">
        <v>3269</v>
      </c>
      <c r="G1865" s="2021" t="s">
        <v>3269</v>
      </c>
      <c r="H1865" s="2078" t="s">
        <v>3269</v>
      </c>
      <c r="I1865" s="2020">
        <v>0.60281723183999836</v>
      </c>
      <c r="J1865" s="2021">
        <v>1022.99</v>
      </c>
      <c r="K1865" s="2078">
        <v>616.67599999999982</v>
      </c>
      <c r="L1865" s="2020" t="s">
        <v>3269</v>
      </c>
      <c r="M1865" s="2021" t="s">
        <v>3269</v>
      </c>
      <c r="N1865" s="2078" t="s">
        <v>3269</v>
      </c>
    </row>
    <row r="1866" spans="1:14">
      <c r="A1866" s="2249" t="s">
        <v>1107</v>
      </c>
      <c r="B1866" s="2077" t="s">
        <v>3481</v>
      </c>
      <c r="C1866" s="2020">
        <v>-14.43365269460377</v>
      </c>
      <c r="D1866" s="2021">
        <v>-1.6700000000007551</v>
      </c>
      <c r="E1866" s="2078">
        <v>24.104199999999199</v>
      </c>
      <c r="F1866" s="2020">
        <v>-0.5018061621794605</v>
      </c>
      <c r="G1866" s="2021">
        <v>6749.56</v>
      </c>
      <c r="H1866" s="2078">
        <v>-3386.9707999999991</v>
      </c>
      <c r="I1866" s="2020">
        <v>-0.61505861391103478</v>
      </c>
      <c r="J1866" s="2021">
        <v>3749.1099999999992</v>
      </c>
      <c r="K1866" s="2078">
        <v>-2305.922399999999</v>
      </c>
      <c r="L1866" s="2020">
        <v>-0.63579676782157202</v>
      </c>
      <c r="M1866" s="2021">
        <v>5999.0499999999984</v>
      </c>
      <c r="N1866" s="2078">
        <v>-3814.1766000000011</v>
      </c>
    </row>
    <row r="1867" spans="1:14">
      <c r="A1867" s="2249" t="s">
        <v>1107</v>
      </c>
      <c r="B1867" s="2077" t="s">
        <v>3502</v>
      </c>
      <c r="C1867" s="2020">
        <v>0.26612742690785751</v>
      </c>
      <c r="D1867" s="2021">
        <v>117801.65</v>
      </c>
      <c r="E1867" s="2078">
        <v>31350.249999999989</v>
      </c>
      <c r="F1867" s="2020">
        <v>0.250610850283086</v>
      </c>
      <c r="G1867" s="2021">
        <v>109224.8</v>
      </c>
      <c r="H1867" s="2078">
        <v>27372.920000000009</v>
      </c>
      <c r="I1867" s="2020">
        <v>0.24670911040886501</v>
      </c>
      <c r="J1867" s="2021">
        <v>73576.609999999986</v>
      </c>
      <c r="K1867" s="2078">
        <v>18152.02</v>
      </c>
      <c r="L1867" s="2020">
        <v>0.16035650085336289</v>
      </c>
      <c r="M1867" s="2021">
        <v>145899.23000000001</v>
      </c>
      <c r="N1867" s="2078">
        <v>23395.889999999989</v>
      </c>
    </row>
    <row r="1868" spans="1:14">
      <c r="A1868" s="2248" t="s">
        <v>2263</v>
      </c>
      <c r="B1868" s="2073" t="s">
        <v>5191</v>
      </c>
      <c r="C1868" s="2074" t="s">
        <v>3269</v>
      </c>
      <c r="D1868" s="2075" t="s">
        <v>3269</v>
      </c>
      <c r="E1868" s="2076" t="s">
        <v>3269</v>
      </c>
      <c r="F1868" s="2074" t="s">
        <v>3269</v>
      </c>
      <c r="G1868" s="2075" t="s">
        <v>3269</v>
      </c>
      <c r="H1868" s="2076" t="s">
        <v>3269</v>
      </c>
      <c r="I1868" s="2074">
        <v>9.8886325236633099E-2</v>
      </c>
      <c r="J1868" s="2075">
        <v>550.42999999999995</v>
      </c>
      <c r="K1868" s="2076">
        <v>54.42999999999995</v>
      </c>
      <c r="L1868" s="2074">
        <v>0.19456368144613001</v>
      </c>
      <c r="M1868" s="2075">
        <v>2250.42</v>
      </c>
      <c r="N1868" s="2076">
        <v>437.84999999999991</v>
      </c>
    </row>
    <row r="1869" spans="1:14">
      <c r="A1869" s="2249" t="s">
        <v>2263</v>
      </c>
      <c r="B1869" s="2077" t="s">
        <v>3483</v>
      </c>
      <c r="C1869" s="2020" t="s">
        <v>3269</v>
      </c>
      <c r="D1869" s="2021" t="s">
        <v>3269</v>
      </c>
      <c r="E1869" s="2078" t="s">
        <v>3269</v>
      </c>
      <c r="F1869" s="2020" t="s">
        <v>3269</v>
      </c>
      <c r="G1869" s="2021" t="s">
        <v>3269</v>
      </c>
      <c r="H1869" s="2078" t="s">
        <v>3269</v>
      </c>
      <c r="I1869" s="2020">
        <v>9.8886325236633099E-2</v>
      </c>
      <c r="J1869" s="2021">
        <v>550.42999999999995</v>
      </c>
      <c r="K1869" s="2078">
        <v>54.42999999999995</v>
      </c>
      <c r="L1869" s="2020">
        <v>9.7251239939683376E-2</v>
      </c>
      <c r="M1869" s="2021">
        <v>550.42999999999995</v>
      </c>
      <c r="N1869" s="2078">
        <v>53.529999999999923</v>
      </c>
    </row>
    <row r="1870" spans="1:14">
      <c r="A1870" s="2249" t="s">
        <v>2263</v>
      </c>
      <c r="B1870" s="2077" t="s">
        <v>3502</v>
      </c>
      <c r="C1870" s="2020" t="s">
        <v>3269</v>
      </c>
      <c r="D1870" s="2021" t="s">
        <v>3269</v>
      </c>
      <c r="E1870" s="2078" t="s">
        <v>3269</v>
      </c>
      <c r="F1870" s="2020" t="s">
        <v>3269</v>
      </c>
      <c r="G1870" s="2021" t="s">
        <v>3269</v>
      </c>
      <c r="H1870" s="2078" t="s">
        <v>3269</v>
      </c>
      <c r="I1870" s="2020" t="s">
        <v>3269</v>
      </c>
      <c r="J1870" s="2021" t="s">
        <v>3269</v>
      </c>
      <c r="K1870" s="2078" t="s">
        <v>3269</v>
      </c>
      <c r="L1870" s="2020">
        <v>0.22607191807010629</v>
      </c>
      <c r="M1870" s="2021">
        <v>1699.99</v>
      </c>
      <c r="N1870" s="2078">
        <v>384.31999999999988</v>
      </c>
    </row>
    <row r="1871" spans="1:14">
      <c r="A1871" s="2248" t="s">
        <v>2415</v>
      </c>
      <c r="B1871" s="2073" t="s">
        <v>5191</v>
      </c>
      <c r="C1871" s="2074" t="s">
        <v>3269</v>
      </c>
      <c r="D1871" s="2075" t="s">
        <v>3269</v>
      </c>
      <c r="E1871" s="2076" t="s">
        <v>3269</v>
      </c>
      <c r="F1871" s="2074">
        <v>-0.11585225969259</v>
      </c>
      <c r="G1871" s="2075">
        <v>43.59</v>
      </c>
      <c r="H1871" s="2076">
        <v>-5.0499999999999972</v>
      </c>
      <c r="I1871" s="2074">
        <v>0.3226114262560778</v>
      </c>
      <c r="J1871" s="2075">
        <v>197.44</v>
      </c>
      <c r="K1871" s="2076">
        <v>63.696399999999997</v>
      </c>
      <c r="L1871" s="2074" t="s">
        <v>3269</v>
      </c>
      <c r="M1871" s="2075" t="s">
        <v>3269</v>
      </c>
      <c r="N1871" s="2076" t="s">
        <v>3269</v>
      </c>
    </row>
    <row r="1872" spans="1:14">
      <c r="A1872" s="2249" t="s">
        <v>2415</v>
      </c>
      <c r="B1872" s="2077" t="s">
        <v>3480</v>
      </c>
      <c r="C1872" s="2020" t="s">
        <v>3269</v>
      </c>
      <c r="D1872" s="2021" t="s">
        <v>3269</v>
      </c>
      <c r="E1872" s="2078" t="s">
        <v>3269</v>
      </c>
      <c r="F1872" s="2020">
        <v>-0.11585225969259</v>
      </c>
      <c r="G1872" s="2021">
        <v>43.59</v>
      </c>
      <c r="H1872" s="2078">
        <v>-5.0499999999999972</v>
      </c>
      <c r="I1872" s="2020">
        <v>0.30711752095108169</v>
      </c>
      <c r="J1872" s="2021">
        <v>102.62</v>
      </c>
      <c r="K1872" s="2078">
        <v>31.516400000000012</v>
      </c>
      <c r="L1872" s="2020" t="s">
        <v>3269</v>
      </c>
      <c r="M1872" s="2021" t="s">
        <v>3269</v>
      </c>
      <c r="N1872" s="2078" t="s">
        <v>3269</v>
      </c>
    </row>
    <row r="1873" spans="1:14">
      <c r="A1873" s="2249" t="s">
        <v>2415</v>
      </c>
      <c r="B1873" s="2077" t="s">
        <v>3193</v>
      </c>
      <c r="C1873" s="2020" t="s">
        <v>3269</v>
      </c>
      <c r="D1873" s="2021" t="s">
        <v>3269</v>
      </c>
      <c r="E1873" s="2078" t="s">
        <v>3269</v>
      </c>
      <c r="F1873" s="2020" t="s">
        <v>3269</v>
      </c>
      <c r="G1873" s="2021" t="s">
        <v>3269</v>
      </c>
      <c r="H1873" s="2078" t="s">
        <v>3269</v>
      </c>
      <c r="I1873" s="2020">
        <v>0.33937987766294031</v>
      </c>
      <c r="J1873" s="2021">
        <v>94.82</v>
      </c>
      <c r="K1873" s="2078">
        <v>32.18</v>
      </c>
      <c r="L1873" s="2020" t="s">
        <v>3269</v>
      </c>
      <c r="M1873" s="2021" t="s">
        <v>3269</v>
      </c>
      <c r="N1873" s="2078" t="s">
        <v>3269</v>
      </c>
    </row>
    <row r="1874" spans="1:14">
      <c r="A1874" s="2248" t="s">
        <v>3533</v>
      </c>
      <c r="B1874" s="2073" t="s">
        <v>5191</v>
      </c>
      <c r="C1874" s="2074">
        <v>0.29196607846299538</v>
      </c>
      <c r="D1874" s="2075">
        <v>118305.96</v>
      </c>
      <c r="E1874" s="2076">
        <v>34541.3272</v>
      </c>
      <c r="F1874" s="2074">
        <v>0.28490081590247079</v>
      </c>
      <c r="G1874" s="2075">
        <v>130122.17</v>
      </c>
      <c r="H1874" s="2076">
        <v>37071.912400000008</v>
      </c>
      <c r="I1874" s="2074">
        <v>0.2168539769103088</v>
      </c>
      <c r="J1874" s="2075">
        <v>334244.40000000002</v>
      </c>
      <c r="K1874" s="2076">
        <v>72482.227400000003</v>
      </c>
      <c r="L1874" s="2074">
        <v>0.24699970414352751</v>
      </c>
      <c r="M1874" s="2075">
        <v>312313.59999999998</v>
      </c>
      <c r="N1874" s="2076">
        <v>77141.366799999989</v>
      </c>
    </row>
    <row r="1875" spans="1:14">
      <c r="A1875" s="2249" t="s">
        <v>3533</v>
      </c>
      <c r="B1875" s="2077" t="s">
        <v>3480</v>
      </c>
      <c r="C1875" s="2020" t="s">
        <v>3269</v>
      </c>
      <c r="D1875" s="2021" t="s">
        <v>3269</v>
      </c>
      <c r="E1875" s="2078" t="s">
        <v>3269</v>
      </c>
      <c r="F1875" s="2020">
        <v>0.2497257769652651</v>
      </c>
      <c r="G1875" s="2021">
        <v>27.35</v>
      </c>
      <c r="H1875" s="2078">
        <v>6.830000000000001</v>
      </c>
      <c r="I1875" s="2020" t="s">
        <v>3269</v>
      </c>
      <c r="J1875" s="2021" t="s">
        <v>3269</v>
      </c>
      <c r="K1875" s="2078" t="s">
        <v>3269</v>
      </c>
      <c r="L1875" s="2020" t="s">
        <v>3269</v>
      </c>
      <c r="M1875" s="2021" t="s">
        <v>3269</v>
      </c>
      <c r="N1875" s="2078" t="s">
        <v>3269</v>
      </c>
    </row>
    <row r="1876" spans="1:14">
      <c r="A1876" s="2249" t="s">
        <v>3533</v>
      </c>
      <c r="B1876" s="2077" t="s">
        <v>3481</v>
      </c>
      <c r="C1876" s="2020" t="s">
        <v>3269</v>
      </c>
      <c r="D1876" s="2021" t="s">
        <v>3269</v>
      </c>
      <c r="E1876" s="2078" t="s">
        <v>3269</v>
      </c>
      <c r="F1876" s="2020" t="s">
        <v>3269</v>
      </c>
      <c r="G1876" s="2021">
        <v>0</v>
      </c>
      <c r="H1876" s="2078">
        <v>-1588.2354</v>
      </c>
      <c r="I1876" s="2020">
        <v>1.5256510512111421</v>
      </c>
      <c r="J1876" s="2021">
        <v>-1200.52</v>
      </c>
      <c r="K1876" s="2078">
        <v>-1831.5745999999999</v>
      </c>
      <c r="L1876" s="2020">
        <v>-1.2024478291032039</v>
      </c>
      <c r="M1876" s="2021">
        <v>1600.03</v>
      </c>
      <c r="N1876" s="2078">
        <v>-1923.9526000000001</v>
      </c>
    </row>
    <row r="1877" spans="1:14">
      <c r="A1877" s="2249" t="s">
        <v>3533</v>
      </c>
      <c r="B1877" s="2077" t="s">
        <v>3201</v>
      </c>
      <c r="C1877" s="2020" t="s">
        <v>3269</v>
      </c>
      <c r="D1877" s="2021" t="s">
        <v>3269</v>
      </c>
      <c r="E1877" s="2078" t="s">
        <v>3269</v>
      </c>
      <c r="F1877" s="2020" t="s">
        <v>3269</v>
      </c>
      <c r="G1877" s="2021" t="s">
        <v>3269</v>
      </c>
      <c r="H1877" s="2078" t="s">
        <v>3269</v>
      </c>
      <c r="I1877" s="2020">
        <v>0.69285718614534963</v>
      </c>
      <c r="J1877" s="2021">
        <v>11550.49</v>
      </c>
      <c r="K1877" s="2078">
        <v>8002.8399999999983</v>
      </c>
      <c r="L1877" s="2020">
        <v>0.69019004395618666</v>
      </c>
      <c r="M1877" s="2021">
        <v>1540.17</v>
      </c>
      <c r="N1877" s="2078">
        <v>1063.01</v>
      </c>
    </row>
    <row r="1878" spans="1:14">
      <c r="A1878" s="2249" t="s">
        <v>3533</v>
      </c>
      <c r="B1878" s="2077" t="s">
        <v>3502</v>
      </c>
      <c r="C1878" s="2020">
        <v>0.29238019258242282</v>
      </c>
      <c r="D1878" s="2021">
        <v>538.99</v>
      </c>
      <c r="E1878" s="2078">
        <v>157.59</v>
      </c>
      <c r="F1878" s="2020">
        <v>0.29904334328948912</v>
      </c>
      <c r="G1878" s="2021">
        <v>1617.09</v>
      </c>
      <c r="H1878" s="2078">
        <v>483.57999999999993</v>
      </c>
      <c r="I1878" s="2020">
        <v>0.31382554320598222</v>
      </c>
      <c r="J1878" s="2021">
        <v>538.92999999999995</v>
      </c>
      <c r="K1878" s="2078">
        <v>169.12999999999991</v>
      </c>
      <c r="L1878" s="2020" t="s">
        <v>3269</v>
      </c>
      <c r="M1878" s="2021" t="s">
        <v>3269</v>
      </c>
      <c r="N1878" s="2078" t="s">
        <v>3269</v>
      </c>
    </row>
    <row r="1879" spans="1:14">
      <c r="A1879" s="2249" t="s">
        <v>3533</v>
      </c>
      <c r="B1879" s="2077" t="s">
        <v>3217</v>
      </c>
      <c r="C1879" s="2020" t="s">
        <v>3269</v>
      </c>
      <c r="D1879" s="2021" t="s">
        <v>3269</v>
      </c>
      <c r="E1879" s="2078" t="s">
        <v>3269</v>
      </c>
      <c r="F1879" s="2020" t="s">
        <v>3269</v>
      </c>
      <c r="G1879" s="2021" t="s">
        <v>3269</v>
      </c>
      <c r="H1879" s="2078" t="s">
        <v>3269</v>
      </c>
      <c r="I1879" s="2020">
        <v>0.22355429502069349</v>
      </c>
      <c r="J1879" s="2021">
        <v>154854.9</v>
      </c>
      <c r="K1879" s="2078">
        <v>34618.477999999988</v>
      </c>
      <c r="L1879" s="2020">
        <v>0.2354128453103658</v>
      </c>
      <c r="M1879" s="2021">
        <v>129655.1</v>
      </c>
      <c r="N1879" s="2078">
        <v>30522.47600000001</v>
      </c>
    </row>
    <row r="1880" spans="1:14">
      <c r="A1880" s="2249" t="s">
        <v>3533</v>
      </c>
      <c r="B1880" s="2077" t="s">
        <v>3193</v>
      </c>
      <c r="C1880" s="2020" t="s">
        <v>3269</v>
      </c>
      <c r="D1880" s="2021" t="s">
        <v>3269</v>
      </c>
      <c r="E1880" s="2078" t="s">
        <v>3269</v>
      </c>
      <c r="F1880" s="2020">
        <v>0.36001549025501128</v>
      </c>
      <c r="G1880" s="2021">
        <v>1730.12</v>
      </c>
      <c r="H1880" s="2078">
        <v>622.87000000000012</v>
      </c>
      <c r="I1880" s="2020">
        <v>0.33879896561632028</v>
      </c>
      <c r="J1880" s="2021">
        <v>2610.25</v>
      </c>
      <c r="K1880" s="2078">
        <v>884.34999999999991</v>
      </c>
      <c r="L1880" s="2020">
        <v>0.3403416357103709</v>
      </c>
      <c r="M1880" s="2021">
        <v>1313.68</v>
      </c>
      <c r="N1880" s="2078">
        <v>447.1</v>
      </c>
    </row>
    <row r="1881" spans="1:14">
      <c r="A1881" s="2249" t="s">
        <v>3533</v>
      </c>
      <c r="B1881" s="2077" t="s">
        <v>3194</v>
      </c>
      <c r="C1881" s="2020">
        <v>0.30076316810741821</v>
      </c>
      <c r="D1881" s="2021">
        <v>16774.810000000001</v>
      </c>
      <c r="E1881" s="2078">
        <v>5045.2449999999999</v>
      </c>
      <c r="F1881" s="2020">
        <v>0.339708094348667</v>
      </c>
      <c r="G1881" s="2021">
        <v>7259.8799999999983</v>
      </c>
      <c r="H1881" s="2078">
        <v>2466.2399999999998</v>
      </c>
      <c r="I1881" s="2020">
        <v>0.2306090783727465</v>
      </c>
      <c r="J1881" s="2021">
        <v>11124.02</v>
      </c>
      <c r="K1881" s="2078">
        <v>2565.3000000000002</v>
      </c>
      <c r="L1881" s="2020">
        <v>0.319799618648404</v>
      </c>
      <c r="M1881" s="2021">
        <v>27654.27</v>
      </c>
      <c r="N1881" s="2078">
        <v>8843.8249999999989</v>
      </c>
    </row>
    <row r="1882" spans="1:14">
      <c r="A1882" s="2249" t="s">
        <v>3533</v>
      </c>
      <c r="B1882" s="2077" t="s">
        <v>3195</v>
      </c>
      <c r="C1882" s="2020">
        <v>0.29050267070235958</v>
      </c>
      <c r="D1882" s="2021">
        <v>100992.16</v>
      </c>
      <c r="E1882" s="2078">
        <v>29338.492200000001</v>
      </c>
      <c r="F1882" s="2020">
        <v>0.2911247763012943</v>
      </c>
      <c r="G1882" s="2021">
        <v>112187.73</v>
      </c>
      <c r="H1882" s="2078">
        <v>32660.627799999998</v>
      </c>
      <c r="I1882" s="2020">
        <v>0.17775952298410019</v>
      </c>
      <c r="J1882" s="2021">
        <v>148466.32999999999</v>
      </c>
      <c r="K1882" s="2078">
        <v>26391.304000000011</v>
      </c>
      <c r="L1882" s="2020">
        <v>0.25263306582050271</v>
      </c>
      <c r="M1882" s="2021">
        <v>147734.97</v>
      </c>
      <c r="N1882" s="2078">
        <v>37322.738399999987</v>
      </c>
    </row>
    <row r="1883" spans="1:14">
      <c r="A1883" s="2249" t="s">
        <v>3533</v>
      </c>
      <c r="B1883" s="2077" t="s">
        <v>3218</v>
      </c>
      <c r="C1883" s="2020" t="s">
        <v>3269</v>
      </c>
      <c r="D1883" s="2021" t="s">
        <v>3269</v>
      </c>
      <c r="E1883" s="2078" t="s">
        <v>3269</v>
      </c>
      <c r="F1883" s="2020">
        <v>0.309142857142857</v>
      </c>
      <c r="G1883" s="2021">
        <v>6300</v>
      </c>
      <c r="H1883" s="2078">
        <v>1947.599999999999</v>
      </c>
      <c r="I1883" s="2020">
        <v>0.26704761904761909</v>
      </c>
      <c r="J1883" s="2021">
        <v>6300</v>
      </c>
      <c r="K1883" s="2078">
        <v>1682.400000000001</v>
      </c>
      <c r="L1883" s="2020">
        <v>0.30765651528390492</v>
      </c>
      <c r="M1883" s="2021">
        <v>2815.38</v>
      </c>
      <c r="N1883" s="2078">
        <v>866.17000000000007</v>
      </c>
    </row>
    <row r="1884" spans="1:14">
      <c r="A1884" s="2249" t="s">
        <v>3533</v>
      </c>
      <c r="B1884" s="2077" t="s">
        <v>3204</v>
      </c>
      <c r="C1884" s="2020" t="s">
        <v>3269</v>
      </c>
      <c r="D1884" s="2021" t="s">
        <v>3269</v>
      </c>
      <c r="E1884" s="2078" t="s">
        <v>3269</v>
      </c>
      <c r="F1884" s="2020">
        <v>0.47240000000000021</v>
      </c>
      <c r="G1884" s="2021">
        <v>1000</v>
      </c>
      <c r="H1884" s="2078">
        <v>472.40000000000009</v>
      </c>
      <c r="I1884" s="2020" t="s">
        <v>3269</v>
      </c>
      <c r="J1884" s="2021" t="s">
        <v>3269</v>
      </c>
      <c r="K1884" s="2078" t="s">
        <v>3269</v>
      </c>
      <c r="L1884" s="2020" t="s">
        <v>3269</v>
      </c>
      <c r="M1884" s="2021" t="s">
        <v>3269</v>
      </c>
      <c r="N1884" s="2078" t="s">
        <v>3269</v>
      </c>
    </row>
    <row r="1885" spans="1:14">
      <c r="A1885" s="2248" t="s">
        <v>3541</v>
      </c>
      <c r="B1885" s="2073" t="s">
        <v>5191</v>
      </c>
      <c r="C1885" s="2074">
        <v>0.25655178390373229</v>
      </c>
      <c r="D1885" s="2075">
        <v>59196.58</v>
      </c>
      <c r="E1885" s="2076">
        <v>15186.9882</v>
      </c>
      <c r="F1885" s="2074">
        <v>0.26671668678890031</v>
      </c>
      <c r="G1885" s="2075">
        <v>71463.239999999991</v>
      </c>
      <c r="H1885" s="2076">
        <v>19060.438600000001</v>
      </c>
      <c r="I1885" s="2074">
        <v>0.18037636903722271</v>
      </c>
      <c r="J1885" s="2075">
        <v>156305.1</v>
      </c>
      <c r="K1885" s="2076">
        <v>28193.746399999989</v>
      </c>
      <c r="L1885" s="2074">
        <v>0.2216101119110791</v>
      </c>
      <c r="M1885" s="2075">
        <v>220399.09</v>
      </c>
      <c r="N1885" s="2076">
        <v>48842.667000000009</v>
      </c>
    </row>
    <row r="1886" spans="1:14">
      <c r="A1886" s="2249" t="s">
        <v>3541</v>
      </c>
      <c r="B1886" s="2077" t="s">
        <v>3217</v>
      </c>
      <c r="C1886" s="2020" t="s">
        <v>3269</v>
      </c>
      <c r="D1886" s="2021" t="s">
        <v>3269</v>
      </c>
      <c r="E1886" s="2078" t="s">
        <v>3269</v>
      </c>
      <c r="F1886" s="2020" t="s">
        <v>3269</v>
      </c>
      <c r="G1886" s="2021" t="s">
        <v>3269</v>
      </c>
      <c r="H1886" s="2078" t="s">
        <v>3269</v>
      </c>
      <c r="I1886" s="2020">
        <v>0.15896778481565099</v>
      </c>
      <c r="J1886" s="2021">
        <v>95088.700000000012</v>
      </c>
      <c r="K1886" s="2078">
        <v>15116.03999999999</v>
      </c>
      <c r="L1886" s="2020">
        <v>0.22884791095109219</v>
      </c>
      <c r="M1886" s="2021">
        <v>150498.87</v>
      </c>
      <c r="N1886" s="2078">
        <v>34441.352000000014</v>
      </c>
    </row>
    <row r="1887" spans="1:14">
      <c r="A1887" s="2249" t="s">
        <v>3541</v>
      </c>
      <c r="B1887" s="2077" t="s">
        <v>3193</v>
      </c>
      <c r="C1887" s="2020" t="s">
        <v>3269</v>
      </c>
      <c r="D1887" s="2021" t="s">
        <v>3269</v>
      </c>
      <c r="E1887" s="2078" t="s">
        <v>3269</v>
      </c>
      <c r="F1887" s="2020">
        <v>0.4096403521862409</v>
      </c>
      <c r="G1887" s="2021">
        <v>67.010000000000005</v>
      </c>
      <c r="H1887" s="2078">
        <v>27.45</v>
      </c>
      <c r="I1887" s="2020" t="s">
        <v>3269</v>
      </c>
      <c r="J1887" s="2021" t="s">
        <v>3269</v>
      </c>
      <c r="K1887" s="2078" t="s">
        <v>3269</v>
      </c>
      <c r="L1887" s="2020" t="s">
        <v>3269</v>
      </c>
      <c r="M1887" s="2021" t="s">
        <v>3269</v>
      </c>
      <c r="N1887" s="2078" t="s">
        <v>3269</v>
      </c>
    </row>
    <row r="1888" spans="1:14">
      <c r="A1888" s="2249" t="s">
        <v>3541</v>
      </c>
      <c r="B1888" s="2077" t="s">
        <v>3194</v>
      </c>
      <c r="C1888" s="2020">
        <v>0.37726529685185728</v>
      </c>
      <c r="D1888" s="2021">
        <v>3125.97</v>
      </c>
      <c r="E1888" s="2078">
        <v>1179.32</v>
      </c>
      <c r="F1888" s="2020">
        <v>0.37591313005507682</v>
      </c>
      <c r="G1888" s="2021">
        <v>2681.71</v>
      </c>
      <c r="H1888" s="2078">
        <v>1008.09</v>
      </c>
      <c r="I1888" s="2020">
        <v>0.323573709259594</v>
      </c>
      <c r="J1888" s="2021">
        <v>165.99</v>
      </c>
      <c r="K1888" s="2078">
        <v>53.710000000000008</v>
      </c>
      <c r="L1888" s="2020">
        <v>0.38744580494544761</v>
      </c>
      <c r="M1888" s="2021">
        <v>1049.45</v>
      </c>
      <c r="N1888" s="2078">
        <v>406.60500000000002</v>
      </c>
    </row>
    <row r="1889" spans="1:14">
      <c r="A1889" s="2249" t="s">
        <v>3541</v>
      </c>
      <c r="B1889" s="2077" t="s">
        <v>3195</v>
      </c>
      <c r="C1889" s="2020">
        <v>0.24982193345141071</v>
      </c>
      <c r="D1889" s="2021">
        <v>56070.609999999993</v>
      </c>
      <c r="E1889" s="2078">
        <v>14007.6682</v>
      </c>
      <c r="F1889" s="2020">
        <v>0.26231571726034042</v>
      </c>
      <c r="G1889" s="2021">
        <v>68714.51999999999</v>
      </c>
      <c r="H1889" s="2078">
        <v>18024.8986</v>
      </c>
      <c r="I1889" s="2020">
        <v>0.21333184166985941</v>
      </c>
      <c r="J1889" s="2021">
        <v>61050.409999999989</v>
      </c>
      <c r="K1889" s="2078">
        <v>13023.9964</v>
      </c>
      <c r="L1889" s="2020">
        <v>0.2032614885788496</v>
      </c>
      <c r="M1889" s="2021">
        <v>68850.76999999999</v>
      </c>
      <c r="N1889" s="2078">
        <v>13994.71</v>
      </c>
    </row>
    <row r="1890" spans="1:14">
      <c r="A1890" s="2248" t="s">
        <v>3562</v>
      </c>
      <c r="B1890" s="2073" t="s">
        <v>5191</v>
      </c>
      <c r="C1890" s="2074">
        <v>0.31475322137972728</v>
      </c>
      <c r="D1890" s="2075">
        <v>14188.02</v>
      </c>
      <c r="E1890" s="2076">
        <v>4465.7249999999995</v>
      </c>
      <c r="F1890" s="2074">
        <v>0.27671574775479202</v>
      </c>
      <c r="G1890" s="2075">
        <v>26805.98</v>
      </c>
      <c r="H1890" s="2076">
        <v>7417.6368000000011</v>
      </c>
      <c r="I1890" s="2074">
        <v>0.24444006370070179</v>
      </c>
      <c r="J1890" s="2075">
        <v>40388.879999999997</v>
      </c>
      <c r="K1890" s="2076">
        <v>9872.6603999999988</v>
      </c>
      <c r="L1890" s="2074">
        <v>0.25478978451100792</v>
      </c>
      <c r="M1890" s="2075">
        <v>35811.11</v>
      </c>
      <c r="N1890" s="2076">
        <v>9124.3050000000003</v>
      </c>
    </row>
    <row r="1891" spans="1:14">
      <c r="A1891" s="2249" t="s">
        <v>3562</v>
      </c>
      <c r="B1891" s="2077" t="s">
        <v>3502</v>
      </c>
      <c r="C1891" s="2020">
        <v>0.29241629446168249</v>
      </c>
      <c r="D1891" s="2021">
        <v>6468.21</v>
      </c>
      <c r="E1891" s="2078">
        <v>1891.41</v>
      </c>
      <c r="F1891" s="2020" t="s">
        <v>3269</v>
      </c>
      <c r="G1891" s="2021" t="s">
        <v>3269</v>
      </c>
      <c r="H1891" s="2078" t="s">
        <v>3269</v>
      </c>
      <c r="I1891" s="2020" t="s">
        <v>3269</v>
      </c>
      <c r="J1891" s="2021" t="s">
        <v>3269</v>
      </c>
      <c r="K1891" s="2078" t="s">
        <v>3269</v>
      </c>
      <c r="L1891" s="2020" t="s">
        <v>3269</v>
      </c>
      <c r="M1891" s="2021" t="s">
        <v>3269</v>
      </c>
      <c r="N1891" s="2078" t="s">
        <v>3269</v>
      </c>
    </row>
    <row r="1892" spans="1:14">
      <c r="A1892" s="2249" t="s">
        <v>3562</v>
      </c>
      <c r="B1892" s="2077" t="s">
        <v>3217</v>
      </c>
      <c r="C1892" s="2020" t="s">
        <v>3269</v>
      </c>
      <c r="D1892" s="2021" t="s">
        <v>3269</v>
      </c>
      <c r="E1892" s="2078" t="s">
        <v>3269</v>
      </c>
      <c r="F1892" s="2020">
        <v>3.2383965914253028E-2</v>
      </c>
      <c r="G1892" s="2021">
        <v>3191.95</v>
      </c>
      <c r="H1892" s="2078">
        <v>103.3679999999999</v>
      </c>
      <c r="I1892" s="2020">
        <v>0.23575245066438649</v>
      </c>
      <c r="J1892" s="2021">
        <v>25284.98</v>
      </c>
      <c r="K1892" s="2078">
        <v>5960.9959999999983</v>
      </c>
      <c r="L1892" s="2020">
        <v>0.23497881287221831</v>
      </c>
      <c r="M1892" s="2021">
        <v>25284.22</v>
      </c>
      <c r="N1892" s="2078">
        <v>5941.2560000000003</v>
      </c>
    </row>
    <row r="1893" spans="1:14">
      <c r="A1893" s="2249" t="s">
        <v>3562</v>
      </c>
      <c r="B1893" s="2077" t="s">
        <v>3193</v>
      </c>
      <c r="C1893" s="2020">
        <v>0.33314815580915669</v>
      </c>
      <c r="D1893" s="2021">
        <v>1692.07</v>
      </c>
      <c r="E1893" s="2078">
        <v>563.70999999999981</v>
      </c>
      <c r="F1893" s="2020" t="s">
        <v>3269</v>
      </c>
      <c r="G1893" s="2021" t="s">
        <v>3269</v>
      </c>
      <c r="H1893" s="2078" t="s">
        <v>3269</v>
      </c>
      <c r="I1893" s="2020" t="s">
        <v>3269</v>
      </c>
      <c r="J1893" s="2021" t="s">
        <v>3269</v>
      </c>
      <c r="K1893" s="2078" t="s">
        <v>3269</v>
      </c>
      <c r="L1893" s="2020" t="s">
        <v>3269</v>
      </c>
      <c r="M1893" s="2021" t="s">
        <v>3269</v>
      </c>
      <c r="N1893" s="2078" t="s">
        <v>3269</v>
      </c>
    </row>
    <row r="1894" spans="1:14">
      <c r="A1894" s="2249" t="s">
        <v>3562</v>
      </c>
      <c r="B1894" s="2077" t="s">
        <v>3194</v>
      </c>
      <c r="C1894" s="2020">
        <v>0.40231494446000182</v>
      </c>
      <c r="D1894" s="2021">
        <v>1499.82</v>
      </c>
      <c r="E1894" s="2078">
        <v>603.4</v>
      </c>
      <c r="F1894" s="2020">
        <v>0.35588215595087991</v>
      </c>
      <c r="G1894" s="2021">
        <v>3434.0300000000011</v>
      </c>
      <c r="H1894" s="2078">
        <v>1222.1099999999999</v>
      </c>
      <c r="I1894" s="2020">
        <v>0.26657226594658678</v>
      </c>
      <c r="J1894" s="2021">
        <v>3340.37</v>
      </c>
      <c r="K1894" s="2078">
        <v>890.45</v>
      </c>
      <c r="L1894" s="2020">
        <v>0.31944716305115611</v>
      </c>
      <c r="M1894" s="2021">
        <v>3525.09</v>
      </c>
      <c r="N1894" s="2078">
        <v>1126.08</v>
      </c>
    </row>
    <row r="1895" spans="1:14">
      <c r="A1895" s="2249" t="s">
        <v>3562</v>
      </c>
      <c r="B1895" s="2077" t="s">
        <v>3195</v>
      </c>
      <c r="C1895" s="2020">
        <v>0.31078398028233711</v>
      </c>
      <c r="D1895" s="2021">
        <v>4527.92</v>
      </c>
      <c r="E1895" s="2078">
        <v>1407.2049999999999</v>
      </c>
      <c r="F1895" s="2020">
        <v>0.30189092170465809</v>
      </c>
      <c r="G1895" s="2021">
        <v>20180</v>
      </c>
      <c r="H1895" s="2078">
        <v>6092.1588000000011</v>
      </c>
      <c r="I1895" s="2020">
        <v>0.25682889404796011</v>
      </c>
      <c r="J1895" s="2021">
        <v>11763.53</v>
      </c>
      <c r="K1895" s="2078">
        <v>3021.2143999999998</v>
      </c>
      <c r="L1895" s="2020">
        <v>0.29377717158444983</v>
      </c>
      <c r="M1895" s="2021">
        <v>7001.7999999999984</v>
      </c>
      <c r="N1895" s="2078">
        <v>2056.9690000000001</v>
      </c>
    </row>
    <row r="1896" spans="1:14">
      <c r="A1896" s="2248" t="s">
        <v>3536</v>
      </c>
      <c r="B1896" s="2073" t="s">
        <v>5191</v>
      </c>
      <c r="C1896" s="2074">
        <v>0.29559077344485218</v>
      </c>
      <c r="D1896" s="2075">
        <v>64596.589999999989</v>
      </c>
      <c r="E1896" s="2076">
        <v>19094.155999999999</v>
      </c>
      <c r="F1896" s="2074">
        <v>0.25455326689201713</v>
      </c>
      <c r="G1896" s="2075">
        <v>160387.15000000011</v>
      </c>
      <c r="H1896" s="2076">
        <v>40827.072999999989</v>
      </c>
      <c r="I1896" s="2074">
        <v>0.20450042057421791</v>
      </c>
      <c r="J1896" s="2075">
        <v>398276.90999999992</v>
      </c>
      <c r="K1896" s="2076">
        <v>81447.795599999939</v>
      </c>
      <c r="L1896" s="2074">
        <v>0.2470325276189792</v>
      </c>
      <c r="M1896" s="2075">
        <v>261722.2</v>
      </c>
      <c r="N1896" s="2076">
        <v>64653.896599999993</v>
      </c>
    </row>
    <row r="1897" spans="1:14">
      <c r="A1897" s="2249" t="s">
        <v>3536</v>
      </c>
      <c r="B1897" s="2077" t="s">
        <v>3502</v>
      </c>
      <c r="C1897" s="2020">
        <v>0.29236837662181048</v>
      </c>
      <c r="D1897" s="2021">
        <v>5389.81</v>
      </c>
      <c r="E1897" s="2078">
        <v>1575.81</v>
      </c>
      <c r="F1897" s="2020">
        <v>0.29429444286403389</v>
      </c>
      <c r="G1897" s="2021">
        <v>1617.02</v>
      </c>
      <c r="H1897" s="2078">
        <v>475.88000000000011</v>
      </c>
      <c r="I1897" s="2020" t="s">
        <v>3269</v>
      </c>
      <c r="J1897" s="2021" t="s">
        <v>3269</v>
      </c>
      <c r="K1897" s="2078" t="s">
        <v>3269</v>
      </c>
      <c r="L1897" s="2020">
        <v>0.21168804062985561</v>
      </c>
      <c r="M1897" s="2021">
        <v>2156.0500000000002</v>
      </c>
      <c r="N1897" s="2078">
        <v>456.41000000000008</v>
      </c>
    </row>
    <row r="1898" spans="1:14">
      <c r="A1898" s="2249" t="s">
        <v>3536</v>
      </c>
      <c r="B1898" s="2077" t="s">
        <v>3217</v>
      </c>
      <c r="C1898" s="2020" t="s">
        <v>3269</v>
      </c>
      <c r="D1898" s="2021" t="s">
        <v>3269</v>
      </c>
      <c r="E1898" s="2078" t="s">
        <v>3269</v>
      </c>
      <c r="F1898" s="2020">
        <v>0.11074884454678351</v>
      </c>
      <c r="G1898" s="2021">
        <v>53760.29</v>
      </c>
      <c r="H1898" s="2078">
        <v>5953.89</v>
      </c>
      <c r="I1898" s="2020">
        <v>0.2066132528340279</v>
      </c>
      <c r="J1898" s="2021">
        <v>275520.3899999999</v>
      </c>
      <c r="K1898" s="2078">
        <v>56926.163999999953</v>
      </c>
      <c r="L1898" s="2020">
        <v>0.23350760599570991</v>
      </c>
      <c r="M1898" s="2021">
        <v>148260.01</v>
      </c>
      <c r="N1898" s="2078">
        <v>34619.839999999997</v>
      </c>
    </row>
    <row r="1899" spans="1:14">
      <c r="A1899" s="2249" t="s">
        <v>3536</v>
      </c>
      <c r="B1899" s="2077" t="s">
        <v>3193</v>
      </c>
      <c r="C1899" s="2020" t="s">
        <v>3269</v>
      </c>
      <c r="D1899" s="2021" t="s">
        <v>3269</v>
      </c>
      <c r="E1899" s="2078" t="s">
        <v>3269</v>
      </c>
      <c r="F1899" s="2020">
        <v>0.34059805775455909</v>
      </c>
      <c r="G1899" s="2021">
        <v>624.02</v>
      </c>
      <c r="H1899" s="2078">
        <v>212.54</v>
      </c>
      <c r="I1899" s="2020">
        <v>0.27014184397163132</v>
      </c>
      <c r="J1899" s="2021">
        <v>705</v>
      </c>
      <c r="K1899" s="2078">
        <v>190.45</v>
      </c>
      <c r="L1899" s="2020">
        <v>0.28090176343409012</v>
      </c>
      <c r="M1899" s="2021">
        <v>2159.9899999999998</v>
      </c>
      <c r="N1899" s="2078">
        <v>606.74500000000023</v>
      </c>
    </row>
    <row r="1900" spans="1:14">
      <c r="A1900" s="2249" t="s">
        <v>3536</v>
      </c>
      <c r="B1900" s="2077" t="s">
        <v>3194</v>
      </c>
      <c r="C1900" s="2020">
        <v>0.3560925816811758</v>
      </c>
      <c r="D1900" s="2021">
        <v>6024.95</v>
      </c>
      <c r="E1900" s="2078">
        <v>2145.44</v>
      </c>
      <c r="F1900" s="2020">
        <v>0.38140260828961048</v>
      </c>
      <c r="G1900" s="2021">
        <v>10879.16</v>
      </c>
      <c r="H1900" s="2078">
        <v>4149.34</v>
      </c>
      <c r="I1900" s="2020">
        <v>0.30688101202953699</v>
      </c>
      <c r="J1900" s="2021">
        <v>8214.7800000000007</v>
      </c>
      <c r="K1900" s="2078">
        <v>2520.96</v>
      </c>
      <c r="L1900" s="2020">
        <v>0.3689520267202398</v>
      </c>
      <c r="M1900" s="2021">
        <v>14469.93</v>
      </c>
      <c r="N1900" s="2078">
        <v>5338.7099999999991</v>
      </c>
    </row>
    <row r="1901" spans="1:14">
      <c r="A1901" s="2249" t="s">
        <v>3536</v>
      </c>
      <c r="B1901" s="2077" t="s">
        <v>3195</v>
      </c>
      <c r="C1901" s="2020">
        <v>0.2890631255073397</v>
      </c>
      <c r="D1901" s="2021">
        <v>53181.829999999987</v>
      </c>
      <c r="E1901" s="2078">
        <v>15372.906000000001</v>
      </c>
      <c r="F1901" s="2020">
        <v>0.32127527076604823</v>
      </c>
      <c r="G1901" s="2021">
        <v>93377.660000000033</v>
      </c>
      <c r="H1901" s="2078">
        <v>29999.933000000001</v>
      </c>
      <c r="I1901" s="2020">
        <v>0.19159211340732349</v>
      </c>
      <c r="J1901" s="2021">
        <v>113836.74</v>
      </c>
      <c r="K1901" s="2078">
        <v>21810.22159999999</v>
      </c>
      <c r="L1901" s="2020">
        <v>0.2496106371800649</v>
      </c>
      <c r="M1901" s="2021">
        <v>94676.219999999987</v>
      </c>
      <c r="N1901" s="2078">
        <v>23632.191599999991</v>
      </c>
    </row>
    <row r="1902" spans="1:14">
      <c r="A1902" s="2249" t="s">
        <v>3536</v>
      </c>
      <c r="B1902" s="2077" t="s">
        <v>3209</v>
      </c>
      <c r="C1902" s="2020" t="s">
        <v>3269</v>
      </c>
      <c r="D1902" s="2021" t="s">
        <v>3269</v>
      </c>
      <c r="E1902" s="2078" t="s">
        <v>3269</v>
      </c>
      <c r="F1902" s="2020">
        <v>0.27511627906976749</v>
      </c>
      <c r="G1902" s="2021">
        <v>129</v>
      </c>
      <c r="H1902" s="2078">
        <v>35.490000000000009</v>
      </c>
      <c r="I1902" s="2020" t="s">
        <v>3269</v>
      </c>
      <c r="J1902" s="2021" t="s">
        <v>3269</v>
      </c>
      <c r="K1902" s="2078" t="s">
        <v>3269</v>
      </c>
      <c r="L1902" s="2020" t="s">
        <v>3269</v>
      </c>
      <c r="M1902" s="2021" t="s">
        <v>3269</v>
      </c>
      <c r="N1902" s="2078" t="s">
        <v>3269</v>
      </c>
    </row>
    <row r="1903" spans="1:14">
      <c r="A1903" s="2248" t="s">
        <v>3556</v>
      </c>
      <c r="B1903" s="2073" t="s">
        <v>5191</v>
      </c>
      <c r="C1903" s="2074">
        <v>0.27661201229780291</v>
      </c>
      <c r="D1903" s="2075">
        <v>35095.699999999997</v>
      </c>
      <c r="E1903" s="2076">
        <v>9707.8922000000002</v>
      </c>
      <c r="F1903" s="2074">
        <v>0.30001706323540911</v>
      </c>
      <c r="G1903" s="2075">
        <v>73936.739999999991</v>
      </c>
      <c r="H1903" s="2076">
        <v>22182.283599999999</v>
      </c>
      <c r="I1903" s="2074">
        <v>0.20709115432690409</v>
      </c>
      <c r="J1903" s="2075">
        <v>71018.790000000008</v>
      </c>
      <c r="K1903" s="2076">
        <v>14707.3632</v>
      </c>
      <c r="L1903" s="2074">
        <v>0.23741097380087131</v>
      </c>
      <c r="M1903" s="2075">
        <v>85998.28</v>
      </c>
      <c r="N1903" s="2076">
        <v>20416.935399999998</v>
      </c>
    </row>
    <row r="1904" spans="1:14">
      <c r="A1904" s="2249" t="s">
        <v>3556</v>
      </c>
      <c r="B1904" s="2077" t="s">
        <v>3502</v>
      </c>
      <c r="C1904" s="2020" t="s">
        <v>3269</v>
      </c>
      <c r="D1904" s="2021" t="s">
        <v>3269</v>
      </c>
      <c r="E1904" s="2078" t="s">
        <v>3269</v>
      </c>
      <c r="F1904" s="2020">
        <v>0.29428047703508009</v>
      </c>
      <c r="G1904" s="2021">
        <v>5389.96</v>
      </c>
      <c r="H1904" s="2078">
        <v>1586.16</v>
      </c>
      <c r="I1904" s="2020" t="s">
        <v>3269</v>
      </c>
      <c r="J1904" s="2021" t="s">
        <v>3269</v>
      </c>
      <c r="K1904" s="2078" t="s">
        <v>3269</v>
      </c>
      <c r="L1904" s="2020">
        <v>0.21166390845201069</v>
      </c>
      <c r="M1904" s="2021">
        <v>2694.98</v>
      </c>
      <c r="N1904" s="2078">
        <v>570.42999999999984</v>
      </c>
    </row>
    <row r="1905" spans="1:14">
      <c r="A1905" s="2249" t="s">
        <v>3556</v>
      </c>
      <c r="B1905" s="2077" t="s">
        <v>3217</v>
      </c>
      <c r="C1905" s="2020" t="s">
        <v>3269</v>
      </c>
      <c r="D1905" s="2021" t="s">
        <v>3269</v>
      </c>
      <c r="E1905" s="2078" t="s">
        <v>3269</v>
      </c>
      <c r="F1905" s="2020">
        <v>0.28264368475279478</v>
      </c>
      <c r="G1905" s="2021">
        <v>25283.65</v>
      </c>
      <c r="H1905" s="2078">
        <v>7146.2639999999983</v>
      </c>
      <c r="I1905" s="2020">
        <v>0.21098132689275481</v>
      </c>
      <c r="J1905" s="2021">
        <v>37926.199999999997</v>
      </c>
      <c r="K1905" s="2078">
        <v>8001.7199999999957</v>
      </c>
      <c r="L1905" s="2020">
        <v>0.23428150599783851</v>
      </c>
      <c r="M1905" s="2021">
        <v>34734.18</v>
      </c>
      <c r="N1905" s="2078">
        <v>8137.5760000000009</v>
      </c>
    </row>
    <row r="1906" spans="1:14">
      <c r="A1906" s="2249" t="s">
        <v>3556</v>
      </c>
      <c r="B1906" s="2077" t="s">
        <v>3193</v>
      </c>
      <c r="C1906" s="2020" t="s">
        <v>3269</v>
      </c>
      <c r="D1906" s="2021" t="s">
        <v>3269</v>
      </c>
      <c r="E1906" s="2078" t="s">
        <v>3269</v>
      </c>
      <c r="F1906" s="2020">
        <v>0.3787356321839081</v>
      </c>
      <c r="G1906" s="2021">
        <v>43.5</v>
      </c>
      <c r="H1906" s="2078">
        <v>16.475000000000001</v>
      </c>
      <c r="I1906" s="2020" t="s">
        <v>3269</v>
      </c>
      <c r="J1906" s="2021" t="s">
        <v>3269</v>
      </c>
      <c r="K1906" s="2078" t="s">
        <v>3269</v>
      </c>
      <c r="L1906" s="2020">
        <v>0.28777857320717132</v>
      </c>
      <c r="M1906" s="2021">
        <v>642.55999999999995</v>
      </c>
      <c r="N1906" s="2078">
        <v>184.91499999999999</v>
      </c>
    </row>
    <row r="1907" spans="1:14">
      <c r="A1907" s="2249" t="s">
        <v>3556</v>
      </c>
      <c r="B1907" s="2077" t="s">
        <v>3194</v>
      </c>
      <c r="C1907" s="2020">
        <v>0.36353882754346573</v>
      </c>
      <c r="D1907" s="2021">
        <v>1500.61</v>
      </c>
      <c r="E1907" s="2078">
        <v>545.53</v>
      </c>
      <c r="F1907" s="2020">
        <v>0.3961053712437187</v>
      </c>
      <c r="G1907" s="2021">
        <v>2200.98</v>
      </c>
      <c r="H1907" s="2078">
        <v>871.82</v>
      </c>
      <c r="I1907" s="2020">
        <v>0.36888704939053091</v>
      </c>
      <c r="J1907" s="2021">
        <v>3080.55</v>
      </c>
      <c r="K1907" s="2078">
        <v>1136.375</v>
      </c>
      <c r="L1907" s="2020">
        <v>0.37782669748120412</v>
      </c>
      <c r="M1907" s="2021">
        <v>2050.98</v>
      </c>
      <c r="N1907" s="2078">
        <v>774.91499999999996</v>
      </c>
    </row>
    <row r="1908" spans="1:14">
      <c r="A1908" s="2249" t="s">
        <v>3556</v>
      </c>
      <c r="B1908" s="2077" t="s">
        <v>3195</v>
      </c>
      <c r="C1908" s="2020">
        <v>0.27272920536899892</v>
      </c>
      <c r="D1908" s="2021">
        <v>33595.089999999997</v>
      </c>
      <c r="E1908" s="2078">
        <v>9162.3621999999996</v>
      </c>
      <c r="F1908" s="2020">
        <v>0.30624032238993742</v>
      </c>
      <c r="G1908" s="2021">
        <v>41018.649999999987</v>
      </c>
      <c r="H1908" s="2078">
        <v>12561.5646</v>
      </c>
      <c r="I1908" s="2020">
        <v>0.18556779879008559</v>
      </c>
      <c r="J1908" s="2021">
        <v>30012.040000000012</v>
      </c>
      <c r="K1908" s="2078">
        <v>5569.2682000000013</v>
      </c>
      <c r="L1908" s="2020">
        <v>0.2343098310691657</v>
      </c>
      <c r="M1908" s="2021">
        <v>45875.58</v>
      </c>
      <c r="N1908" s="2078">
        <v>10749.099399999999</v>
      </c>
    </row>
    <row r="1909" spans="1:14">
      <c r="A1909" s="2248" t="s">
        <v>3535</v>
      </c>
      <c r="B1909" s="2073" t="s">
        <v>5191</v>
      </c>
      <c r="C1909" s="2074">
        <v>0.25657923973747032</v>
      </c>
      <c r="D1909" s="2075">
        <v>97596.549999999988</v>
      </c>
      <c r="E1909" s="2076">
        <v>25041.248599999999</v>
      </c>
      <c r="F1909" s="2074">
        <v>0.24190414163923499</v>
      </c>
      <c r="G1909" s="2075">
        <v>202447.8599999999</v>
      </c>
      <c r="H1909" s="2076">
        <v>48972.9758</v>
      </c>
      <c r="I1909" s="2074">
        <v>0.23846785416846569</v>
      </c>
      <c r="J1909" s="2075">
        <v>161185.44</v>
      </c>
      <c r="K1909" s="2076">
        <v>38437.545999999988</v>
      </c>
      <c r="L1909" s="2074">
        <v>0.25058033008490282</v>
      </c>
      <c r="M1909" s="2075">
        <v>179376.88</v>
      </c>
      <c r="N1909" s="2076">
        <v>44948.317799999997</v>
      </c>
    </row>
    <row r="1910" spans="1:14">
      <c r="A1910" s="2249" t="s">
        <v>3535</v>
      </c>
      <c r="B1910" s="2077" t="s">
        <v>3481</v>
      </c>
      <c r="C1910" s="2020" t="s">
        <v>3269</v>
      </c>
      <c r="D1910" s="2021" t="s">
        <v>3269</v>
      </c>
      <c r="E1910" s="2078" t="s">
        <v>3269</v>
      </c>
      <c r="F1910" s="2020" t="s">
        <v>3269</v>
      </c>
      <c r="G1910" s="2021" t="s">
        <v>3269</v>
      </c>
      <c r="H1910" s="2078" t="s">
        <v>3269</v>
      </c>
      <c r="I1910" s="2020">
        <v>-0.59559932305478203</v>
      </c>
      <c r="J1910" s="2021">
        <v>-750.43</v>
      </c>
      <c r="K1910" s="2078">
        <v>446.95560000000012</v>
      </c>
      <c r="L1910" s="2020" t="s">
        <v>3269</v>
      </c>
      <c r="M1910" s="2021" t="s">
        <v>3269</v>
      </c>
      <c r="N1910" s="2078" t="s">
        <v>3269</v>
      </c>
    </row>
    <row r="1911" spans="1:14">
      <c r="A1911" s="2249" t="s">
        <v>3535</v>
      </c>
      <c r="B1911" s="2077" t="s">
        <v>3502</v>
      </c>
      <c r="C1911" s="2020">
        <v>0.29241082471676638</v>
      </c>
      <c r="D1911" s="2021">
        <v>1617.04</v>
      </c>
      <c r="E1911" s="2078">
        <v>472.83999999999992</v>
      </c>
      <c r="F1911" s="2020">
        <v>0.29439044297692368</v>
      </c>
      <c r="G1911" s="2021">
        <v>1078.1600000000001</v>
      </c>
      <c r="H1911" s="2078">
        <v>317.40000000000009</v>
      </c>
      <c r="I1911" s="2020">
        <v>0.31400056579185348</v>
      </c>
      <c r="J1911" s="2021">
        <v>2156.27</v>
      </c>
      <c r="K1911" s="2078">
        <v>677.07</v>
      </c>
      <c r="L1911" s="2020">
        <v>0.211678534190714</v>
      </c>
      <c r="M1911" s="2021">
        <v>2695.03</v>
      </c>
      <c r="N1911" s="2078">
        <v>570.4799999999999</v>
      </c>
    </row>
    <row r="1912" spans="1:14">
      <c r="A1912" s="2249" t="s">
        <v>3535</v>
      </c>
      <c r="B1912" s="2077" t="s">
        <v>3217</v>
      </c>
      <c r="C1912" s="2020">
        <v>0.16662627476455899</v>
      </c>
      <c r="D1912" s="2021">
        <v>25830.26</v>
      </c>
      <c r="E1912" s="2078">
        <v>4303.9999999999982</v>
      </c>
      <c r="F1912" s="2020">
        <v>0.12853337421406899</v>
      </c>
      <c r="G1912" s="2021">
        <v>44226.21</v>
      </c>
      <c r="H1912" s="2078">
        <v>5684.543999999999</v>
      </c>
      <c r="I1912" s="2020">
        <v>0.2101085527257886</v>
      </c>
      <c r="J1912" s="2021">
        <v>75768.710000000006</v>
      </c>
      <c r="K1912" s="2078">
        <v>15919.65399999999</v>
      </c>
      <c r="L1912" s="2020">
        <v>0.2339897747884857</v>
      </c>
      <c r="M1912" s="2021">
        <v>82067.739999999991</v>
      </c>
      <c r="N1912" s="2078">
        <v>19203.011999999999</v>
      </c>
    </row>
    <row r="1913" spans="1:14">
      <c r="A1913" s="2249" t="s">
        <v>3535</v>
      </c>
      <c r="B1913" s="2077" t="s">
        <v>3193</v>
      </c>
      <c r="C1913" s="2020">
        <v>0.39482758620689662</v>
      </c>
      <c r="D1913" s="2021">
        <v>130.5</v>
      </c>
      <c r="E1913" s="2078">
        <v>51.525000000000013</v>
      </c>
      <c r="F1913" s="2020">
        <v>0.34024634929775138</v>
      </c>
      <c r="G1913" s="2021">
        <v>1111.43</v>
      </c>
      <c r="H1913" s="2078">
        <v>378.15999999999991</v>
      </c>
      <c r="I1913" s="2020">
        <v>0.3262379462524429</v>
      </c>
      <c r="J1913" s="2021">
        <v>1089.9100000000001</v>
      </c>
      <c r="K1913" s="2078">
        <v>355.57</v>
      </c>
      <c r="L1913" s="2020">
        <v>0.28021276595744682</v>
      </c>
      <c r="M1913" s="2021">
        <v>282</v>
      </c>
      <c r="N1913" s="2078">
        <v>79.02000000000001</v>
      </c>
    </row>
    <row r="1914" spans="1:14">
      <c r="A1914" s="2249" t="s">
        <v>3535</v>
      </c>
      <c r="B1914" s="2077" t="s">
        <v>3194</v>
      </c>
      <c r="C1914" s="2020">
        <v>0.39338230343508879</v>
      </c>
      <c r="D1914" s="2021">
        <v>7426.2999999999984</v>
      </c>
      <c r="E1914" s="2078">
        <v>2921.375</v>
      </c>
      <c r="F1914" s="2020">
        <v>0.36934624187794662</v>
      </c>
      <c r="G1914" s="2021">
        <v>8838.59</v>
      </c>
      <c r="H1914" s="2078">
        <v>3264.5</v>
      </c>
      <c r="I1914" s="2020">
        <v>0.33354722866798697</v>
      </c>
      <c r="J1914" s="2021">
        <v>8649.09</v>
      </c>
      <c r="K1914" s="2078">
        <v>2884.88</v>
      </c>
      <c r="L1914" s="2020">
        <v>0.37835601646729461</v>
      </c>
      <c r="M1914" s="2021">
        <v>9687.0800000000017</v>
      </c>
      <c r="N1914" s="2078">
        <v>3665.165</v>
      </c>
    </row>
    <row r="1915" spans="1:14">
      <c r="A1915" s="2249" t="s">
        <v>3535</v>
      </c>
      <c r="B1915" s="2077" t="s">
        <v>3195</v>
      </c>
      <c r="C1915" s="2020">
        <v>0.27625550046371411</v>
      </c>
      <c r="D1915" s="2021">
        <v>62592.44999999999</v>
      </c>
      <c r="E1915" s="2078">
        <v>17291.508600000001</v>
      </c>
      <c r="F1915" s="2020">
        <v>0.2671882917088646</v>
      </c>
      <c r="G1915" s="2021">
        <v>147193.46999999991</v>
      </c>
      <c r="H1915" s="2078">
        <v>39328.371799999994</v>
      </c>
      <c r="I1915" s="2020">
        <v>0.2444183984007946</v>
      </c>
      <c r="J1915" s="2021">
        <v>74271.890000000014</v>
      </c>
      <c r="K1915" s="2078">
        <v>18153.416399999998</v>
      </c>
      <c r="L1915" s="2020">
        <v>0.25318250581280433</v>
      </c>
      <c r="M1915" s="2021">
        <v>84645.030000000013</v>
      </c>
      <c r="N1915" s="2078">
        <v>21430.640800000001</v>
      </c>
    </row>
    <row r="1916" spans="1:14">
      <c r="A1916" s="2248" t="s">
        <v>3534</v>
      </c>
      <c r="B1916" s="2073" t="s">
        <v>5191</v>
      </c>
      <c r="C1916" s="2074">
        <v>0.33020768803369122</v>
      </c>
      <c r="D1916" s="2075">
        <v>176991.42</v>
      </c>
      <c r="E1916" s="2076">
        <v>58443.927599999988</v>
      </c>
      <c r="F1916" s="2074">
        <v>0.28693891022544482</v>
      </c>
      <c r="G1916" s="2075">
        <v>188091.38</v>
      </c>
      <c r="H1916" s="2076">
        <v>53970.735600000007</v>
      </c>
      <c r="I1916" s="2074">
        <v>0.22717236956082509</v>
      </c>
      <c r="J1916" s="2075">
        <v>365562.34000000008</v>
      </c>
      <c r="K1916" s="2076">
        <v>83045.663</v>
      </c>
      <c r="L1916" s="2074">
        <v>0.24749470166564211</v>
      </c>
      <c r="M1916" s="2075">
        <v>227293.13</v>
      </c>
      <c r="N1916" s="2076">
        <v>56253.845400000013</v>
      </c>
    </row>
    <row r="1917" spans="1:14">
      <c r="A1917" s="2249" t="s">
        <v>3534</v>
      </c>
      <c r="B1917" s="2077" t="s">
        <v>3201</v>
      </c>
      <c r="C1917" s="2020">
        <v>0.472528986022895</v>
      </c>
      <c r="D1917" s="2021">
        <v>4356.41</v>
      </c>
      <c r="E1917" s="2078">
        <v>2058.5300000000002</v>
      </c>
      <c r="F1917" s="2020" t="s">
        <v>3269</v>
      </c>
      <c r="G1917" s="2021" t="s">
        <v>3269</v>
      </c>
      <c r="H1917" s="2078" t="s">
        <v>3269</v>
      </c>
      <c r="I1917" s="2020" t="s">
        <v>3269</v>
      </c>
      <c r="J1917" s="2021" t="s">
        <v>3269</v>
      </c>
      <c r="K1917" s="2078" t="s">
        <v>3269</v>
      </c>
      <c r="L1917" s="2020" t="s">
        <v>3269</v>
      </c>
      <c r="M1917" s="2021" t="s">
        <v>3269</v>
      </c>
      <c r="N1917" s="2078" t="s">
        <v>3269</v>
      </c>
    </row>
    <row r="1918" spans="1:14">
      <c r="A1918" s="2249" t="s">
        <v>3534</v>
      </c>
      <c r="B1918" s="2077" t="s">
        <v>3502</v>
      </c>
      <c r="C1918" s="2020">
        <v>0.29238769457483099</v>
      </c>
      <c r="D1918" s="2021">
        <v>3772.97</v>
      </c>
      <c r="E1918" s="2078">
        <v>1103.17</v>
      </c>
      <c r="F1918" s="2020">
        <v>0.294298807072225</v>
      </c>
      <c r="G1918" s="2021">
        <v>1078.02</v>
      </c>
      <c r="H1918" s="2078">
        <v>317.26</v>
      </c>
      <c r="I1918" s="2020" t="s">
        <v>3269</v>
      </c>
      <c r="J1918" s="2021" t="s">
        <v>3269</v>
      </c>
      <c r="K1918" s="2078" t="s">
        <v>3269</v>
      </c>
      <c r="L1918" s="2020">
        <v>0.2272769439136163</v>
      </c>
      <c r="M1918" s="2021">
        <v>538.98999999999978</v>
      </c>
      <c r="N1918" s="2078">
        <v>122.5</v>
      </c>
    </row>
    <row r="1919" spans="1:14">
      <c r="A1919" s="2249" t="s">
        <v>3534</v>
      </c>
      <c r="B1919" s="2077" t="s">
        <v>3217</v>
      </c>
      <c r="C1919" s="2020" t="s">
        <v>3269</v>
      </c>
      <c r="D1919" s="2021" t="s">
        <v>3269</v>
      </c>
      <c r="E1919" s="2078" t="s">
        <v>3269</v>
      </c>
      <c r="F1919" s="2020">
        <v>0.21299254526091579</v>
      </c>
      <c r="G1919" s="2021">
        <v>34818.120000000003</v>
      </c>
      <c r="H1919" s="2078">
        <v>7416</v>
      </c>
      <c r="I1919" s="2020">
        <v>0.21030289522371221</v>
      </c>
      <c r="J1919" s="2021">
        <v>174173.76</v>
      </c>
      <c r="K1919" s="2078">
        <v>36629.245999999992</v>
      </c>
      <c r="L1919" s="2020">
        <v>0.23392064909708049</v>
      </c>
      <c r="M1919" s="2021">
        <v>107309.68</v>
      </c>
      <c r="N1919" s="2078">
        <v>25101.95</v>
      </c>
    </row>
    <row r="1920" spans="1:14">
      <c r="A1920" s="2249" t="s">
        <v>3534</v>
      </c>
      <c r="B1920" s="2077" t="s">
        <v>3193</v>
      </c>
      <c r="C1920" s="2020">
        <v>0.36419917739380719</v>
      </c>
      <c r="D1920" s="2021">
        <v>6073.3799999999983</v>
      </c>
      <c r="E1920" s="2078">
        <v>2211.92</v>
      </c>
      <c r="F1920" s="2020" t="s">
        <v>3269</v>
      </c>
      <c r="G1920" s="2021" t="s">
        <v>3269</v>
      </c>
      <c r="H1920" s="2078" t="s">
        <v>3269</v>
      </c>
      <c r="I1920" s="2020">
        <v>0.35224524334257401</v>
      </c>
      <c r="J1920" s="2021">
        <v>1583.57</v>
      </c>
      <c r="K1920" s="2078">
        <v>557.80499999999995</v>
      </c>
      <c r="L1920" s="2020">
        <v>0.32485440219253181</v>
      </c>
      <c r="M1920" s="2021">
        <v>291.89999999999998</v>
      </c>
      <c r="N1920" s="2078">
        <v>94.825000000000017</v>
      </c>
    </row>
    <row r="1921" spans="1:14">
      <c r="A1921" s="2249" t="s">
        <v>3534</v>
      </c>
      <c r="B1921" s="2077" t="s">
        <v>3194</v>
      </c>
      <c r="C1921" s="2020">
        <v>0.37293660730412842</v>
      </c>
      <c r="D1921" s="2021">
        <v>38920.730000000003</v>
      </c>
      <c r="E1921" s="2078">
        <v>14514.965000000009</v>
      </c>
      <c r="F1921" s="2020">
        <v>0.38454226105233891</v>
      </c>
      <c r="G1921" s="2021">
        <v>22722.34</v>
      </c>
      <c r="H1921" s="2078">
        <v>8737.7000000000025</v>
      </c>
      <c r="I1921" s="2020">
        <v>0.34360185863945791</v>
      </c>
      <c r="J1921" s="2021">
        <v>22358.28999999999</v>
      </c>
      <c r="K1921" s="2078">
        <v>7682.3500000000022</v>
      </c>
      <c r="L1921" s="2020">
        <v>0.38270489330045482</v>
      </c>
      <c r="M1921" s="2021">
        <v>19222.19999999999</v>
      </c>
      <c r="N1921" s="2078">
        <v>7356.43</v>
      </c>
    </row>
    <row r="1922" spans="1:14">
      <c r="A1922" s="2249" t="s">
        <v>3534</v>
      </c>
      <c r="B1922" s="2077" t="s">
        <v>3195</v>
      </c>
      <c r="C1922" s="2020">
        <v>0.31126170107145562</v>
      </c>
      <c r="D1922" s="2021">
        <v>123867.93</v>
      </c>
      <c r="E1922" s="2078">
        <v>38555.342599999989</v>
      </c>
      <c r="F1922" s="2020">
        <v>0.28963416745898191</v>
      </c>
      <c r="G1922" s="2021">
        <v>129472.9</v>
      </c>
      <c r="H1922" s="2078">
        <v>37499.775600000008</v>
      </c>
      <c r="I1922" s="2020">
        <v>0.22799050348672101</v>
      </c>
      <c r="J1922" s="2021">
        <v>167446.72000000009</v>
      </c>
      <c r="K1922" s="2078">
        <v>38176.262000000002</v>
      </c>
      <c r="L1922" s="2020">
        <v>0.235866778213356</v>
      </c>
      <c r="M1922" s="2021">
        <v>99772.870000000024</v>
      </c>
      <c r="N1922" s="2078">
        <v>23533.1054</v>
      </c>
    </row>
    <row r="1923" spans="1:14">
      <c r="A1923" s="2249" t="s">
        <v>3534</v>
      </c>
      <c r="B1923" s="2077" t="s">
        <v>3209</v>
      </c>
      <c r="C1923" s="2020" t="s">
        <v>3269</v>
      </c>
      <c r="D1923" s="2021" t="s">
        <v>3269</v>
      </c>
      <c r="E1923" s="2078" t="s">
        <v>3269</v>
      </c>
      <c r="F1923" s="2020" t="s">
        <v>3269</v>
      </c>
      <c r="G1923" s="2021" t="s">
        <v>3269</v>
      </c>
      <c r="H1923" s="2078" t="s">
        <v>3269</v>
      </c>
      <c r="I1923" s="2020" t="s">
        <v>3269</v>
      </c>
      <c r="J1923" s="2021" t="s">
        <v>3269</v>
      </c>
      <c r="K1923" s="2078" t="s">
        <v>3269</v>
      </c>
      <c r="L1923" s="2020">
        <v>0.28595466378817708</v>
      </c>
      <c r="M1923" s="2021">
        <v>157.49</v>
      </c>
      <c r="N1923" s="2078">
        <v>45.035000000000011</v>
      </c>
    </row>
    <row r="1924" spans="1:14">
      <c r="A1924" s="2248" t="s">
        <v>3579</v>
      </c>
      <c r="B1924" s="2073" t="s">
        <v>5191</v>
      </c>
      <c r="C1924" s="2074">
        <v>0.35785528784888943</v>
      </c>
      <c r="D1924" s="2075">
        <v>7439.32</v>
      </c>
      <c r="E1924" s="2076">
        <v>2662.2</v>
      </c>
      <c r="F1924" s="2074">
        <v>0.25151221575261618</v>
      </c>
      <c r="G1924" s="2075">
        <v>16267.52</v>
      </c>
      <c r="H1924" s="2076">
        <v>4091.48</v>
      </c>
      <c r="I1924" s="2074">
        <v>0.21767206466996761</v>
      </c>
      <c r="J1924" s="2075">
        <v>37710.240000000013</v>
      </c>
      <c r="K1924" s="2076">
        <v>8208.4657999999999</v>
      </c>
      <c r="L1924" s="2074">
        <v>0.23591232483057101</v>
      </c>
      <c r="M1924" s="2075">
        <v>22994.880000000001</v>
      </c>
      <c r="N1924" s="2076">
        <v>5424.7755999999999</v>
      </c>
    </row>
    <row r="1925" spans="1:14">
      <c r="A1925" s="2249" t="s">
        <v>3579</v>
      </c>
      <c r="B1925" s="2077" t="s">
        <v>3217</v>
      </c>
      <c r="C1925" s="2020" t="s">
        <v>3269</v>
      </c>
      <c r="D1925" s="2021" t="s">
        <v>3269</v>
      </c>
      <c r="E1925" s="2078" t="s">
        <v>3269</v>
      </c>
      <c r="F1925" s="2020">
        <v>0.16860929317813489</v>
      </c>
      <c r="G1925" s="2021">
        <v>6299.89</v>
      </c>
      <c r="H1925" s="2078">
        <v>1062.22</v>
      </c>
      <c r="I1925" s="2020">
        <v>0.23317954307361821</v>
      </c>
      <c r="J1925" s="2021">
        <v>18900.2</v>
      </c>
      <c r="K1925" s="2078">
        <v>4407.1399999999994</v>
      </c>
      <c r="L1925" s="2020">
        <v>0.23580735051649571</v>
      </c>
      <c r="M1925" s="2021">
        <v>9491.85</v>
      </c>
      <c r="N1925" s="2078">
        <v>2238.248</v>
      </c>
    </row>
    <row r="1926" spans="1:14">
      <c r="A1926" s="2249" t="s">
        <v>3579</v>
      </c>
      <c r="B1926" s="2077" t="s">
        <v>3193</v>
      </c>
      <c r="C1926" s="2020">
        <v>0.33321514678768971</v>
      </c>
      <c r="D1926" s="2021">
        <v>141.02000000000001</v>
      </c>
      <c r="E1926" s="2078">
        <v>46.990000000000009</v>
      </c>
      <c r="F1926" s="2020">
        <v>0.41010984641383758</v>
      </c>
      <c r="G1926" s="2021">
        <v>201.19</v>
      </c>
      <c r="H1926" s="2078">
        <v>82.509999999999991</v>
      </c>
      <c r="I1926" s="2020" t="s">
        <v>3269</v>
      </c>
      <c r="J1926" s="2021" t="s">
        <v>3269</v>
      </c>
      <c r="K1926" s="2078" t="s">
        <v>3269</v>
      </c>
      <c r="L1926" s="2020">
        <v>0.37934122798288389</v>
      </c>
      <c r="M1926" s="2021">
        <v>200.98</v>
      </c>
      <c r="N1926" s="2078">
        <v>76.239999999999995</v>
      </c>
    </row>
    <row r="1927" spans="1:14">
      <c r="A1927" s="2249" t="s">
        <v>3579</v>
      </c>
      <c r="B1927" s="2077" t="s">
        <v>3194</v>
      </c>
      <c r="C1927" s="2020">
        <v>0.47282262412390341</v>
      </c>
      <c r="D1927" s="2021">
        <v>204.03</v>
      </c>
      <c r="E1927" s="2078">
        <v>96.470000000000013</v>
      </c>
      <c r="F1927" s="2020" t="s">
        <v>3269</v>
      </c>
      <c r="G1927" s="2021" t="s">
        <v>3269</v>
      </c>
      <c r="H1927" s="2078" t="s">
        <v>3269</v>
      </c>
      <c r="I1927" s="2020">
        <v>0.27052135694923279</v>
      </c>
      <c r="J1927" s="2021">
        <v>379.97</v>
      </c>
      <c r="K1927" s="2078">
        <v>102.79</v>
      </c>
      <c r="L1927" s="2020">
        <v>0.31751256429467378</v>
      </c>
      <c r="M1927" s="2021">
        <v>1187.8900000000001</v>
      </c>
      <c r="N1927" s="2078">
        <v>377.17</v>
      </c>
    </row>
    <row r="1928" spans="1:14">
      <c r="A1928" s="2249" t="s">
        <v>3579</v>
      </c>
      <c r="B1928" s="2077" t="s">
        <v>3195</v>
      </c>
      <c r="C1928" s="2020">
        <v>0.35503864386328687</v>
      </c>
      <c r="D1928" s="2021">
        <v>7094.27</v>
      </c>
      <c r="E1928" s="2078">
        <v>2518.7399999999998</v>
      </c>
      <c r="F1928" s="2020">
        <v>0.30172201948714172</v>
      </c>
      <c r="G1928" s="2021">
        <v>9766.4400000000023</v>
      </c>
      <c r="H1928" s="2078">
        <v>2946.75</v>
      </c>
      <c r="I1928" s="2020">
        <v>0.20067942227023561</v>
      </c>
      <c r="J1928" s="2021">
        <v>18430.07</v>
      </c>
      <c r="K1928" s="2078">
        <v>3698.535800000001</v>
      </c>
      <c r="L1928" s="2020">
        <v>0.2256134639133047</v>
      </c>
      <c r="M1928" s="2021">
        <v>12114.16</v>
      </c>
      <c r="N1928" s="2078">
        <v>2733.1176</v>
      </c>
    </row>
    <row r="1929" spans="1:14">
      <c r="A1929" s="2248" t="s">
        <v>3550</v>
      </c>
      <c r="B1929" s="2073" t="s">
        <v>5191</v>
      </c>
      <c r="C1929" s="2074">
        <v>0.28224949334331062</v>
      </c>
      <c r="D1929" s="2075">
        <v>17640.150000000001</v>
      </c>
      <c r="E1929" s="2076">
        <v>4978.9233999999997</v>
      </c>
      <c r="F1929" s="2074">
        <v>0.2261788771291833</v>
      </c>
      <c r="G1929" s="2075">
        <v>23318.799999999999</v>
      </c>
      <c r="H1929" s="2076">
        <v>5274.22</v>
      </c>
      <c r="I1929" s="2074">
        <v>0.2203614970105475</v>
      </c>
      <c r="J1929" s="2075">
        <v>74202.55</v>
      </c>
      <c r="K1929" s="2076">
        <v>16351.385</v>
      </c>
      <c r="L1929" s="2074">
        <v>0.21847044048131409</v>
      </c>
      <c r="M1929" s="2075">
        <v>88477.760000000009</v>
      </c>
      <c r="N1929" s="2076">
        <v>19329.7752</v>
      </c>
    </row>
    <row r="1930" spans="1:14">
      <c r="A1930" s="2249" t="s">
        <v>3550</v>
      </c>
      <c r="B1930" s="2077" t="s">
        <v>3502</v>
      </c>
      <c r="C1930" s="2020">
        <v>0.29243270318906178</v>
      </c>
      <c r="D1930" s="2021">
        <v>1617.09</v>
      </c>
      <c r="E1930" s="2078">
        <v>472.88999999999987</v>
      </c>
      <c r="F1930" s="2020" t="s">
        <v>3269</v>
      </c>
      <c r="G1930" s="2021" t="s">
        <v>3269</v>
      </c>
      <c r="H1930" s="2078" t="s">
        <v>3269</v>
      </c>
      <c r="I1930" s="2020" t="s">
        <v>3269</v>
      </c>
      <c r="J1930" s="2021" t="s">
        <v>3269</v>
      </c>
      <c r="K1930" s="2078" t="s">
        <v>3269</v>
      </c>
      <c r="L1930" s="2020">
        <v>0.21181964468723469</v>
      </c>
      <c r="M1930" s="2021">
        <v>2156.41</v>
      </c>
      <c r="N1930" s="2078">
        <v>456.76999999999981</v>
      </c>
    </row>
    <row r="1931" spans="1:14">
      <c r="A1931" s="2249" t="s">
        <v>3550</v>
      </c>
      <c r="B1931" s="2077" t="s">
        <v>3217</v>
      </c>
      <c r="C1931" s="2020" t="s">
        <v>3269</v>
      </c>
      <c r="D1931" s="2021" t="s">
        <v>3269</v>
      </c>
      <c r="E1931" s="2078" t="s">
        <v>3269</v>
      </c>
      <c r="F1931" s="2020">
        <v>0.16862446934565919</v>
      </c>
      <c r="G1931" s="2021">
        <v>12600.01</v>
      </c>
      <c r="H1931" s="2078">
        <v>2124.67</v>
      </c>
      <c r="I1931" s="2020">
        <v>0.2344530726136142</v>
      </c>
      <c r="J1931" s="2021">
        <v>54090.27</v>
      </c>
      <c r="K1931" s="2078">
        <v>12681.63</v>
      </c>
      <c r="L1931" s="2020">
        <v>0.23298213830417011</v>
      </c>
      <c r="M1931" s="2021">
        <v>59105.81</v>
      </c>
      <c r="N1931" s="2078">
        <v>13770.598</v>
      </c>
    </row>
    <row r="1932" spans="1:14">
      <c r="A1932" s="2249" t="s">
        <v>3550</v>
      </c>
      <c r="B1932" s="2077" t="s">
        <v>3195</v>
      </c>
      <c r="C1932" s="2020">
        <v>0.28122177661445452</v>
      </c>
      <c r="D1932" s="2021">
        <v>16023.06</v>
      </c>
      <c r="E1932" s="2078">
        <v>4506.0334000000003</v>
      </c>
      <c r="F1932" s="2020">
        <v>0.2938344719879763</v>
      </c>
      <c r="G1932" s="2021">
        <v>10718.79</v>
      </c>
      <c r="H1932" s="2078">
        <v>3149.55</v>
      </c>
      <c r="I1932" s="2020">
        <v>0.1824634004697627</v>
      </c>
      <c r="J1932" s="2021">
        <v>20112.28</v>
      </c>
      <c r="K1932" s="2078">
        <v>3669.7550000000001</v>
      </c>
      <c r="L1932" s="2020">
        <v>0.18748138747201051</v>
      </c>
      <c r="M1932" s="2021">
        <v>27215.54</v>
      </c>
      <c r="N1932" s="2078">
        <v>5102.4072000000006</v>
      </c>
    </row>
    <row r="1933" spans="1:14">
      <c r="A1933" s="2248" t="s">
        <v>1369</v>
      </c>
      <c r="B1933" s="2073" t="s">
        <v>5191</v>
      </c>
      <c r="C1933" s="2074" t="s">
        <v>3269</v>
      </c>
      <c r="D1933" s="2075" t="s">
        <v>3269</v>
      </c>
      <c r="E1933" s="2076" t="s">
        <v>3269</v>
      </c>
      <c r="F1933" s="2074" t="s">
        <v>3269</v>
      </c>
      <c r="G1933" s="2075" t="s">
        <v>3269</v>
      </c>
      <c r="H1933" s="2076" t="s">
        <v>3269</v>
      </c>
      <c r="I1933" s="2074" t="s">
        <v>3269</v>
      </c>
      <c r="J1933" s="2075" t="s">
        <v>3269</v>
      </c>
      <c r="K1933" s="2076" t="s">
        <v>3269</v>
      </c>
      <c r="L1933" s="2074">
        <v>4.343571786144626E-2</v>
      </c>
      <c r="M1933" s="2075">
        <v>7950.42</v>
      </c>
      <c r="N1933" s="2076">
        <v>345.3321999999996</v>
      </c>
    </row>
    <row r="1934" spans="1:14">
      <c r="A1934" s="2249" t="s">
        <v>1369</v>
      </c>
      <c r="B1934" s="2077" t="s">
        <v>3481</v>
      </c>
      <c r="C1934" s="2020" t="s">
        <v>3269</v>
      </c>
      <c r="D1934" s="2021" t="s">
        <v>3269</v>
      </c>
      <c r="E1934" s="2078" t="s">
        <v>3269</v>
      </c>
      <c r="F1934" s="2020" t="s">
        <v>3269</v>
      </c>
      <c r="G1934" s="2021" t="s">
        <v>3269</v>
      </c>
      <c r="H1934" s="2078" t="s">
        <v>3269</v>
      </c>
      <c r="I1934" s="2020" t="s">
        <v>3269</v>
      </c>
      <c r="J1934" s="2021" t="s">
        <v>3269</v>
      </c>
      <c r="K1934" s="2078" t="s">
        <v>3269</v>
      </c>
      <c r="L1934" s="2020">
        <v>-0.64182950242653725</v>
      </c>
      <c r="M1934" s="2021">
        <v>750.04</v>
      </c>
      <c r="N1934" s="2078">
        <v>-481.39780000000002</v>
      </c>
    </row>
    <row r="1935" spans="1:14">
      <c r="A1935" s="2249" t="s">
        <v>1369</v>
      </c>
      <c r="B1935" s="2077" t="s">
        <v>3502</v>
      </c>
      <c r="C1935" s="2020" t="s">
        <v>3269</v>
      </c>
      <c r="D1935" s="2021" t="s">
        <v>3269</v>
      </c>
      <c r="E1935" s="2078" t="s">
        <v>3269</v>
      </c>
      <c r="F1935" s="2020" t="s">
        <v>3269</v>
      </c>
      <c r="G1935" s="2021" t="s">
        <v>3269</v>
      </c>
      <c r="H1935" s="2078" t="s">
        <v>3269</v>
      </c>
      <c r="I1935" s="2020" t="s">
        <v>3269</v>
      </c>
      <c r="J1935" s="2021" t="s">
        <v>3269</v>
      </c>
      <c r="K1935" s="2078" t="s">
        <v>3269</v>
      </c>
      <c r="L1935" s="2020">
        <v>0.11481755129590381</v>
      </c>
      <c r="M1935" s="2021">
        <v>7200.38</v>
      </c>
      <c r="N1935" s="2078">
        <v>826.72999999999956</v>
      </c>
    </row>
    <row r="1936" spans="1:14">
      <c r="A1936" s="2248" t="s">
        <v>2287</v>
      </c>
      <c r="B1936" s="2073" t="s">
        <v>5191</v>
      </c>
      <c r="C1936" s="2074" t="s">
        <v>3269</v>
      </c>
      <c r="D1936" s="2075" t="s">
        <v>3269</v>
      </c>
      <c r="E1936" s="2076" t="s">
        <v>3269</v>
      </c>
      <c r="F1936" s="2074">
        <v>-1.3551090320714881E-5</v>
      </c>
      <c r="G1936" s="2075">
        <v>3689.74</v>
      </c>
      <c r="H1936" s="2076">
        <v>-4.9999999999954532E-2</v>
      </c>
      <c r="I1936" s="2074">
        <v>-1.7162704513178528E-2</v>
      </c>
      <c r="J1936" s="2075">
        <v>37890.589999999997</v>
      </c>
      <c r="K1936" s="2076">
        <v>-650.30499999999711</v>
      </c>
      <c r="L1936" s="2074">
        <v>1.0469195234807389E-2</v>
      </c>
      <c r="M1936" s="2075">
        <v>31458.12</v>
      </c>
      <c r="N1936" s="2076">
        <v>329.34119999999888</v>
      </c>
    </row>
    <row r="1937" spans="1:14">
      <c r="A1937" s="2249" t="s">
        <v>2287</v>
      </c>
      <c r="B1937" s="2077" t="s">
        <v>3481</v>
      </c>
      <c r="C1937" s="2020" t="s">
        <v>3269</v>
      </c>
      <c r="D1937" s="2021" t="s">
        <v>3269</v>
      </c>
      <c r="E1937" s="2078" t="s">
        <v>3269</v>
      </c>
      <c r="F1937" s="2020">
        <v>1</v>
      </c>
      <c r="G1937" s="2021">
        <v>-4.9999999999954532E-2</v>
      </c>
      <c r="H1937" s="2078">
        <v>-4.9999999999954532E-2</v>
      </c>
      <c r="I1937" s="2020" t="s">
        <v>3269</v>
      </c>
      <c r="J1937" s="2021" t="s">
        <v>3269</v>
      </c>
      <c r="K1937" s="2078" t="s">
        <v>3269</v>
      </c>
      <c r="L1937" s="2020" t="s">
        <v>3269</v>
      </c>
      <c r="M1937" s="2021" t="s">
        <v>3269</v>
      </c>
      <c r="N1937" s="2078" t="s">
        <v>3269</v>
      </c>
    </row>
    <row r="1938" spans="1:14">
      <c r="A1938" s="2249" t="s">
        <v>2287</v>
      </c>
      <c r="B1938" s="2077" t="s">
        <v>3195</v>
      </c>
      <c r="C1938" s="2020" t="s">
        <v>3269</v>
      </c>
      <c r="D1938" s="2021" t="s">
        <v>3269</v>
      </c>
      <c r="E1938" s="2078" t="s">
        <v>3269</v>
      </c>
      <c r="F1938" s="2020" t="s">
        <v>3269</v>
      </c>
      <c r="G1938" s="2021" t="s">
        <v>3269</v>
      </c>
      <c r="H1938" s="2078" t="s">
        <v>3269</v>
      </c>
      <c r="I1938" s="2020">
        <v>-2.2763296112566889E-2</v>
      </c>
      <c r="J1938" s="2021">
        <v>37450.42</v>
      </c>
      <c r="K1938" s="2078">
        <v>-852.49499999999716</v>
      </c>
      <c r="L1938" s="2020">
        <v>1.0469195234807389E-2</v>
      </c>
      <c r="M1938" s="2021">
        <v>31458.12</v>
      </c>
      <c r="N1938" s="2078">
        <v>329.34119999999888</v>
      </c>
    </row>
    <row r="1939" spans="1:14">
      <c r="A1939" s="2249" t="s">
        <v>2287</v>
      </c>
      <c r="B1939" s="2077" t="s">
        <v>3218</v>
      </c>
      <c r="C1939" s="2020" t="s">
        <v>3269</v>
      </c>
      <c r="D1939" s="2021" t="s">
        <v>3269</v>
      </c>
      <c r="E1939" s="2078" t="s">
        <v>3269</v>
      </c>
      <c r="F1939" s="2020" t="s">
        <v>3269</v>
      </c>
      <c r="G1939" s="2021" t="s">
        <v>3269</v>
      </c>
      <c r="H1939" s="2078" t="s">
        <v>3269</v>
      </c>
      <c r="I1939" s="2020">
        <v>0.45934525297044332</v>
      </c>
      <c r="J1939" s="2021">
        <v>440.17</v>
      </c>
      <c r="K1939" s="2078">
        <v>202.19</v>
      </c>
      <c r="L1939" s="2020" t="s">
        <v>3269</v>
      </c>
      <c r="M1939" s="2021" t="s">
        <v>3269</v>
      </c>
      <c r="N1939" s="2078" t="s">
        <v>3269</v>
      </c>
    </row>
    <row r="1940" spans="1:14">
      <c r="A1940" s="2249" t="s">
        <v>2287</v>
      </c>
      <c r="B1940" s="2077" t="s">
        <v>3207</v>
      </c>
      <c r="C1940" s="2020" t="s">
        <v>3269</v>
      </c>
      <c r="D1940" s="2021" t="s">
        <v>3269</v>
      </c>
      <c r="E1940" s="2078" t="s">
        <v>3269</v>
      </c>
      <c r="F1940" s="2020">
        <v>0</v>
      </c>
      <c r="G1940" s="2021">
        <v>3689.79</v>
      </c>
      <c r="H1940" s="2078">
        <v>0</v>
      </c>
      <c r="I1940" s="2020" t="s">
        <v>3269</v>
      </c>
      <c r="J1940" s="2021" t="s">
        <v>3269</v>
      </c>
      <c r="K1940" s="2078" t="s">
        <v>3269</v>
      </c>
      <c r="L1940" s="2020" t="s">
        <v>3269</v>
      </c>
      <c r="M1940" s="2021" t="s">
        <v>3269</v>
      </c>
      <c r="N1940" s="2078" t="s">
        <v>3269</v>
      </c>
    </row>
    <row r="1941" spans="1:14">
      <c r="A1941" s="2248" t="s">
        <v>2957</v>
      </c>
      <c r="B1941" s="2073" t="s">
        <v>5191</v>
      </c>
      <c r="C1941" s="2074" t="s">
        <v>3269</v>
      </c>
      <c r="D1941" s="2075">
        <v>0</v>
      </c>
      <c r="E1941" s="2076">
        <v>0</v>
      </c>
      <c r="F1941" s="2074" t="s">
        <v>3269</v>
      </c>
      <c r="G1941" s="2075" t="s">
        <v>3269</v>
      </c>
      <c r="H1941" s="2076" t="s">
        <v>3269</v>
      </c>
      <c r="I1941" s="2074" t="s">
        <v>3269</v>
      </c>
      <c r="J1941" s="2075" t="s">
        <v>3269</v>
      </c>
      <c r="K1941" s="2076" t="s">
        <v>3269</v>
      </c>
      <c r="L1941" s="2074" t="s">
        <v>3269</v>
      </c>
      <c r="M1941" s="2075" t="s">
        <v>3269</v>
      </c>
      <c r="N1941" s="2076" t="s">
        <v>3269</v>
      </c>
    </row>
    <row r="1942" spans="1:14">
      <c r="A1942" s="2249" t="s">
        <v>2957</v>
      </c>
      <c r="B1942" s="2077" t="s">
        <v>3195</v>
      </c>
      <c r="C1942" s="2020" t="s">
        <v>3269</v>
      </c>
      <c r="D1942" s="2021">
        <v>0</v>
      </c>
      <c r="E1942" s="2078">
        <v>0</v>
      </c>
      <c r="F1942" s="2020" t="s">
        <v>3269</v>
      </c>
      <c r="G1942" s="2021" t="s">
        <v>3269</v>
      </c>
      <c r="H1942" s="2078" t="s">
        <v>3269</v>
      </c>
      <c r="I1942" s="2020" t="s">
        <v>3269</v>
      </c>
      <c r="J1942" s="2021" t="s">
        <v>3269</v>
      </c>
      <c r="K1942" s="2078" t="s">
        <v>3269</v>
      </c>
      <c r="L1942" s="2020" t="s">
        <v>3269</v>
      </c>
      <c r="M1942" s="2021" t="s">
        <v>3269</v>
      </c>
      <c r="N1942" s="2078" t="s">
        <v>3269</v>
      </c>
    </row>
    <row r="1943" spans="1:14">
      <c r="A1943" s="2248" t="s">
        <v>1297</v>
      </c>
      <c r="B1943" s="2073" t="s">
        <v>5191</v>
      </c>
      <c r="C1943" s="2074">
        <v>-0.67129069168716771</v>
      </c>
      <c r="D1943" s="2075">
        <v>-349.58</v>
      </c>
      <c r="E1943" s="2076">
        <v>234.66980000000009</v>
      </c>
      <c r="F1943" s="2074">
        <v>0.26493540866329612</v>
      </c>
      <c r="G1943" s="2075">
        <v>5138.46</v>
      </c>
      <c r="H1943" s="2076">
        <v>1361.36</v>
      </c>
      <c r="I1943" s="2074">
        <v>0.2301295311356058</v>
      </c>
      <c r="J1943" s="2075">
        <v>71613.67</v>
      </c>
      <c r="K1943" s="2076">
        <v>16480.420300000002</v>
      </c>
      <c r="L1943" s="2074">
        <v>0.12558854250098131</v>
      </c>
      <c r="M1943" s="2075">
        <v>32024.790000000012</v>
      </c>
      <c r="N1943" s="2076">
        <v>4021.9467</v>
      </c>
    </row>
    <row r="1944" spans="1:14">
      <c r="A1944" s="2249" t="s">
        <v>1297</v>
      </c>
      <c r="B1944" s="2077" t="s">
        <v>3480</v>
      </c>
      <c r="C1944" s="2020">
        <v>0.49740242440388971</v>
      </c>
      <c r="D1944" s="2021">
        <v>450.42</v>
      </c>
      <c r="E1944" s="2078">
        <v>224.04</v>
      </c>
      <c r="F1944" s="2020">
        <v>0.25691799238180602</v>
      </c>
      <c r="G1944" s="2021">
        <v>4998.5600000000004</v>
      </c>
      <c r="H1944" s="2078">
        <v>1284.22</v>
      </c>
      <c r="I1944" s="2020" t="s">
        <v>3269</v>
      </c>
      <c r="J1944" s="2021">
        <v>0</v>
      </c>
      <c r="K1944" s="2078">
        <v>0</v>
      </c>
      <c r="L1944" s="2020">
        <v>0.12854623658454001</v>
      </c>
      <c r="M1944" s="2021">
        <v>25399.80000000001</v>
      </c>
      <c r="N1944" s="2078">
        <v>3265.0487000000012</v>
      </c>
    </row>
    <row r="1945" spans="1:14">
      <c r="A1945" s="2249" t="s">
        <v>1297</v>
      </c>
      <c r="B1945" s="2077" t="s">
        <v>3481</v>
      </c>
      <c r="C1945" s="2020">
        <v>-1.3287250000000059E-2</v>
      </c>
      <c r="D1945" s="2021">
        <v>-800</v>
      </c>
      <c r="E1945" s="2078">
        <v>10.629800000000049</v>
      </c>
      <c r="F1945" s="2020" t="s">
        <v>3269</v>
      </c>
      <c r="G1945" s="2021" t="s">
        <v>3269</v>
      </c>
      <c r="H1945" s="2078" t="s">
        <v>3269</v>
      </c>
      <c r="I1945" s="2020">
        <v>0.38534860361233109</v>
      </c>
      <c r="J1945" s="2021">
        <v>11199.97</v>
      </c>
      <c r="K1945" s="2078">
        <v>4315.8928000000014</v>
      </c>
      <c r="L1945" s="2020">
        <v>0.56221687500000006</v>
      </c>
      <c r="M1945" s="2021">
        <v>-9600</v>
      </c>
      <c r="N1945" s="2078">
        <v>-5397.2820000000002</v>
      </c>
    </row>
    <row r="1946" spans="1:14">
      <c r="A1946" s="2249" t="s">
        <v>1297</v>
      </c>
      <c r="B1946" s="2077" t="s">
        <v>3499</v>
      </c>
      <c r="C1946" s="2020" t="s">
        <v>3269</v>
      </c>
      <c r="D1946" s="2021" t="s">
        <v>3269</v>
      </c>
      <c r="E1946" s="2078" t="s">
        <v>3269</v>
      </c>
      <c r="F1946" s="2020" t="s">
        <v>3269</v>
      </c>
      <c r="G1946" s="2021">
        <v>0</v>
      </c>
      <c r="H1946" s="2078">
        <v>0</v>
      </c>
      <c r="I1946" s="2020">
        <v>1</v>
      </c>
      <c r="J1946" s="2021">
        <v>1823.93</v>
      </c>
      <c r="K1946" s="2078">
        <v>1823.93</v>
      </c>
      <c r="L1946" s="2020">
        <v>1</v>
      </c>
      <c r="M1946" s="2021">
        <v>509.4</v>
      </c>
      <c r="N1946" s="2078">
        <v>509.4</v>
      </c>
    </row>
    <row r="1947" spans="1:14">
      <c r="A1947" s="2249" t="s">
        <v>1297</v>
      </c>
      <c r="B1947" s="2077" t="s">
        <v>3197</v>
      </c>
      <c r="C1947" s="2020" t="s">
        <v>3269</v>
      </c>
      <c r="D1947" s="2021" t="s">
        <v>3269</v>
      </c>
      <c r="E1947" s="2078" t="s">
        <v>3269</v>
      </c>
      <c r="F1947" s="2020">
        <v>0.55139385275196562</v>
      </c>
      <c r="G1947" s="2021">
        <v>139.9</v>
      </c>
      <c r="H1947" s="2078">
        <v>77.14</v>
      </c>
      <c r="I1947" s="2020" t="s">
        <v>3269</v>
      </c>
      <c r="J1947" s="2021" t="s">
        <v>3269</v>
      </c>
      <c r="K1947" s="2078" t="s">
        <v>3269</v>
      </c>
      <c r="L1947" s="2020" t="s">
        <v>3269</v>
      </c>
      <c r="M1947" s="2021" t="s">
        <v>3269</v>
      </c>
      <c r="N1947" s="2078" t="s">
        <v>3269</v>
      </c>
    </row>
    <row r="1948" spans="1:14">
      <c r="A1948" s="2249" t="s">
        <v>1297</v>
      </c>
      <c r="B1948" s="2077" t="s">
        <v>3193</v>
      </c>
      <c r="C1948" s="2020" t="s">
        <v>3269</v>
      </c>
      <c r="D1948" s="2021" t="s">
        <v>3269</v>
      </c>
      <c r="E1948" s="2078" t="s">
        <v>3269</v>
      </c>
      <c r="F1948" s="2020" t="s">
        <v>3269</v>
      </c>
      <c r="G1948" s="2021" t="s">
        <v>3269</v>
      </c>
      <c r="H1948" s="2078" t="s">
        <v>3269</v>
      </c>
      <c r="I1948" s="2020" t="s">
        <v>3269</v>
      </c>
      <c r="J1948" s="2021" t="s">
        <v>3269</v>
      </c>
      <c r="K1948" s="2078" t="s">
        <v>3269</v>
      </c>
      <c r="L1948" s="2020">
        <v>0.31840237133255289</v>
      </c>
      <c r="M1948" s="2021">
        <v>529.66000000000008</v>
      </c>
      <c r="N1948" s="2078">
        <v>168.64500000000001</v>
      </c>
    </row>
    <row r="1949" spans="1:14">
      <c r="A1949" s="2249" t="s">
        <v>1297</v>
      </c>
      <c r="B1949" s="2077" t="s">
        <v>3194</v>
      </c>
      <c r="C1949" s="2020" t="s">
        <v>3269</v>
      </c>
      <c r="D1949" s="2021" t="s">
        <v>3269</v>
      </c>
      <c r="E1949" s="2078" t="s">
        <v>3269</v>
      </c>
      <c r="F1949" s="2020" t="s">
        <v>3269</v>
      </c>
      <c r="G1949" s="2021" t="s">
        <v>3269</v>
      </c>
      <c r="H1949" s="2078" t="s">
        <v>3269</v>
      </c>
      <c r="I1949" s="2020" t="s">
        <v>3269</v>
      </c>
      <c r="J1949" s="2021" t="s">
        <v>3269</v>
      </c>
      <c r="K1949" s="2078" t="s">
        <v>3269</v>
      </c>
      <c r="L1949" s="2020">
        <v>0.47445394875712399</v>
      </c>
      <c r="M1949" s="2021">
        <v>994.87</v>
      </c>
      <c r="N1949" s="2078">
        <v>472.02</v>
      </c>
    </row>
    <row r="1950" spans="1:14">
      <c r="A1950" s="2249" t="s">
        <v>1297</v>
      </c>
      <c r="B1950" s="2077" t="s">
        <v>3195</v>
      </c>
      <c r="C1950" s="2020" t="s">
        <v>3269</v>
      </c>
      <c r="D1950" s="2021" t="s">
        <v>3269</v>
      </c>
      <c r="E1950" s="2078" t="s">
        <v>3269</v>
      </c>
      <c r="F1950" s="2020" t="s">
        <v>3269</v>
      </c>
      <c r="G1950" s="2021" t="s">
        <v>3269</v>
      </c>
      <c r="H1950" s="2078" t="s">
        <v>3269</v>
      </c>
      <c r="I1950" s="2020" t="s">
        <v>3269</v>
      </c>
      <c r="J1950" s="2021">
        <v>0</v>
      </c>
      <c r="K1950" s="2078">
        <v>-34.182499999999997</v>
      </c>
      <c r="L1950" s="2020">
        <v>0.35278044327115632</v>
      </c>
      <c r="M1950" s="2021">
        <v>14152.06</v>
      </c>
      <c r="N1950" s="2078">
        <v>4992.57</v>
      </c>
    </row>
    <row r="1951" spans="1:14">
      <c r="A1951" s="2249" t="s">
        <v>1297</v>
      </c>
      <c r="B1951" s="2077" t="s">
        <v>3207</v>
      </c>
      <c r="C1951" s="2020" t="s">
        <v>3269</v>
      </c>
      <c r="D1951" s="2021" t="s">
        <v>3269</v>
      </c>
      <c r="E1951" s="2078" t="s">
        <v>3269</v>
      </c>
      <c r="F1951" s="2020" t="s">
        <v>3269</v>
      </c>
      <c r="G1951" s="2021" t="s">
        <v>3269</v>
      </c>
      <c r="H1951" s="2078" t="s">
        <v>3269</v>
      </c>
      <c r="I1951" s="2020">
        <v>0.17795376223528439</v>
      </c>
      <c r="J1951" s="2021">
        <v>58589.77</v>
      </c>
      <c r="K1951" s="2078">
        <v>10426.27</v>
      </c>
      <c r="L1951" s="2020" t="s">
        <v>3269</v>
      </c>
      <c r="M1951" s="2021" t="s">
        <v>3269</v>
      </c>
      <c r="N1951" s="2078" t="s">
        <v>3269</v>
      </c>
    </row>
    <row r="1952" spans="1:14">
      <c r="A1952" s="2249" t="s">
        <v>1297</v>
      </c>
      <c r="B1952" s="2077" t="s">
        <v>3204</v>
      </c>
      <c r="C1952" s="2020" t="s">
        <v>3269</v>
      </c>
      <c r="D1952" s="2021" t="s">
        <v>3269</v>
      </c>
      <c r="E1952" s="2078" t="s">
        <v>3269</v>
      </c>
      <c r="F1952" s="2020" t="s">
        <v>3269</v>
      </c>
      <c r="G1952" s="2021" t="s">
        <v>3269</v>
      </c>
      <c r="H1952" s="2078" t="s">
        <v>3269</v>
      </c>
      <c r="I1952" s="2020" t="s">
        <v>3269</v>
      </c>
      <c r="J1952" s="2021">
        <v>0</v>
      </c>
      <c r="K1952" s="2078">
        <v>-51.49</v>
      </c>
      <c r="L1952" s="2020">
        <v>0.29602564102564111</v>
      </c>
      <c r="M1952" s="2021">
        <v>39</v>
      </c>
      <c r="N1952" s="2078">
        <v>11.545</v>
      </c>
    </row>
    <row r="1953" spans="1:14">
      <c r="A1953" s="2248" t="s">
        <v>2397</v>
      </c>
      <c r="B1953" s="2073" t="s">
        <v>5191</v>
      </c>
      <c r="C1953" s="2074" t="s">
        <v>3269</v>
      </c>
      <c r="D1953" s="2075" t="s">
        <v>3269</v>
      </c>
      <c r="E1953" s="2076" t="s">
        <v>3269</v>
      </c>
      <c r="F1953" s="2074" t="s">
        <v>3269</v>
      </c>
      <c r="G1953" s="2075" t="s">
        <v>3269</v>
      </c>
      <c r="H1953" s="2076" t="s">
        <v>3269</v>
      </c>
      <c r="I1953" s="2074">
        <v>9.3606321839080409E-2</v>
      </c>
      <c r="J1953" s="2075">
        <v>48.72</v>
      </c>
      <c r="K1953" s="2076">
        <v>4.5604999999999984</v>
      </c>
      <c r="L1953" s="2074" t="s">
        <v>3269</v>
      </c>
      <c r="M1953" s="2075" t="s">
        <v>3269</v>
      </c>
      <c r="N1953" s="2076" t="s">
        <v>3269</v>
      </c>
    </row>
    <row r="1954" spans="1:14">
      <c r="A1954" s="2249" t="s">
        <v>2397</v>
      </c>
      <c r="B1954" s="2077" t="s">
        <v>3480</v>
      </c>
      <c r="C1954" s="2020" t="s">
        <v>3269</v>
      </c>
      <c r="D1954" s="2021" t="s">
        <v>3269</v>
      </c>
      <c r="E1954" s="2078" t="s">
        <v>3269</v>
      </c>
      <c r="F1954" s="2020" t="s">
        <v>3269</v>
      </c>
      <c r="G1954" s="2021" t="s">
        <v>3269</v>
      </c>
      <c r="H1954" s="2078" t="s">
        <v>3269</v>
      </c>
      <c r="I1954" s="2020">
        <v>9.3606321839080409E-2</v>
      </c>
      <c r="J1954" s="2021">
        <v>48.72</v>
      </c>
      <c r="K1954" s="2078">
        <v>4.5604999999999984</v>
      </c>
      <c r="L1954" s="2020" t="s">
        <v>3269</v>
      </c>
      <c r="M1954" s="2021" t="s">
        <v>3269</v>
      </c>
      <c r="N1954" s="2078" t="s">
        <v>3269</v>
      </c>
    </row>
    <row r="1955" spans="1:14">
      <c r="A1955" s="2248" t="s">
        <v>2441</v>
      </c>
      <c r="B1955" s="2073" t="s">
        <v>5191</v>
      </c>
      <c r="C1955" s="2074">
        <v>0.14747883564244091</v>
      </c>
      <c r="D1955" s="2075">
        <v>65430.76</v>
      </c>
      <c r="E1955" s="2076">
        <v>9649.6522999999979</v>
      </c>
      <c r="F1955" s="2074">
        <v>0.27004532841512802</v>
      </c>
      <c r="G1955" s="2075">
        <v>88937.59</v>
      </c>
      <c r="H1955" s="2076">
        <v>24017.180700000001</v>
      </c>
      <c r="I1955" s="2074">
        <v>0.14729327583631691</v>
      </c>
      <c r="J1955" s="2075">
        <v>11448.71</v>
      </c>
      <c r="K1955" s="2076">
        <v>1686.318</v>
      </c>
      <c r="L1955" s="2074">
        <v>-0.83986103091738173</v>
      </c>
      <c r="M1955" s="2075">
        <v>-3550.43</v>
      </c>
      <c r="N1955" s="2076">
        <v>2981.8678</v>
      </c>
    </row>
    <row r="1956" spans="1:14">
      <c r="A1956" s="2249" t="s">
        <v>2441</v>
      </c>
      <c r="B1956" s="2077" t="s">
        <v>3481</v>
      </c>
      <c r="C1956" s="2020">
        <v>-1.365022336655195</v>
      </c>
      <c r="D1956" s="2021">
        <v>1949.71</v>
      </c>
      <c r="E1956" s="2078">
        <v>-2661.3976999999991</v>
      </c>
      <c r="F1956" s="2020">
        <v>-61.487348576013233</v>
      </c>
      <c r="G1956" s="2021">
        <v>-49.859999999999673</v>
      </c>
      <c r="H1956" s="2078">
        <v>3065.7592</v>
      </c>
      <c r="I1956" s="2020">
        <v>-0.24447749823142259</v>
      </c>
      <c r="J1956" s="2021">
        <v>-551.28999999999974</v>
      </c>
      <c r="K1956" s="2078">
        <v>134.7780000000009</v>
      </c>
      <c r="L1956" s="2020">
        <v>-0.83986103091738173</v>
      </c>
      <c r="M1956" s="2021">
        <v>-3550.43</v>
      </c>
      <c r="N1956" s="2078">
        <v>2981.8678</v>
      </c>
    </row>
    <row r="1957" spans="1:14">
      <c r="A1957" s="2249" t="s">
        <v>2441</v>
      </c>
      <c r="B1957" s="2077" t="s">
        <v>3201</v>
      </c>
      <c r="C1957" s="2020" t="s">
        <v>3269</v>
      </c>
      <c r="D1957" s="2021" t="s">
        <v>3269</v>
      </c>
      <c r="E1957" s="2078" t="s">
        <v>3269</v>
      </c>
      <c r="F1957" s="2020">
        <v>0.68140780986983551</v>
      </c>
      <c r="G1957" s="2021">
        <v>600.01</v>
      </c>
      <c r="H1957" s="2078">
        <v>408.85149999999999</v>
      </c>
      <c r="I1957" s="2020" t="s">
        <v>3269</v>
      </c>
      <c r="J1957" s="2021" t="s">
        <v>3269</v>
      </c>
      <c r="K1957" s="2078" t="s">
        <v>3269</v>
      </c>
      <c r="L1957" s="2020" t="s">
        <v>3269</v>
      </c>
      <c r="M1957" s="2021" t="s">
        <v>3269</v>
      </c>
      <c r="N1957" s="2078" t="s">
        <v>3269</v>
      </c>
    </row>
    <row r="1958" spans="1:14">
      <c r="A1958" s="2249" t="s">
        <v>2441</v>
      </c>
      <c r="B1958" s="2077" t="s">
        <v>3502</v>
      </c>
      <c r="C1958" s="2020">
        <v>0.1825380565842539</v>
      </c>
      <c r="D1958" s="2021">
        <v>27480.79</v>
      </c>
      <c r="E1958" s="2078">
        <v>5016.2899999999991</v>
      </c>
      <c r="F1958" s="2020">
        <v>0.24473909573980679</v>
      </c>
      <c r="G1958" s="2021">
        <v>64387.22</v>
      </c>
      <c r="H1958" s="2078">
        <v>15758.07</v>
      </c>
      <c r="I1958" s="2020" t="s">
        <v>3269</v>
      </c>
      <c r="J1958" s="2021" t="s">
        <v>3269</v>
      </c>
      <c r="K1958" s="2078" t="s">
        <v>3269</v>
      </c>
      <c r="L1958" s="2020" t="s">
        <v>3269</v>
      </c>
      <c r="M1958" s="2021" t="s">
        <v>3269</v>
      </c>
      <c r="N1958" s="2078" t="s">
        <v>3269</v>
      </c>
    </row>
    <row r="1959" spans="1:14">
      <c r="A1959" s="2249" t="s">
        <v>2441</v>
      </c>
      <c r="B1959" s="2077" t="s">
        <v>3195</v>
      </c>
      <c r="C1959" s="2020">
        <v>0.20263075877785319</v>
      </c>
      <c r="D1959" s="2021">
        <v>36000.259999999987</v>
      </c>
      <c r="E1959" s="2078">
        <v>7294.7599999999984</v>
      </c>
      <c r="F1959" s="2020">
        <v>0.19935233927022331</v>
      </c>
      <c r="G1959" s="2021">
        <v>24000.22</v>
      </c>
      <c r="H1959" s="2078">
        <v>4784.4999999999982</v>
      </c>
      <c r="I1959" s="2020">
        <v>0.12929499999999991</v>
      </c>
      <c r="J1959" s="2021">
        <v>12000</v>
      </c>
      <c r="K1959" s="2078">
        <v>1551.5399999999991</v>
      </c>
      <c r="L1959" s="2020" t="s">
        <v>3269</v>
      </c>
      <c r="M1959" s="2021" t="s">
        <v>3269</v>
      </c>
      <c r="N1959" s="2078" t="s">
        <v>3269</v>
      </c>
    </row>
    <row r="1960" spans="1:14">
      <c r="A1960" s="2248" t="s">
        <v>1669</v>
      </c>
      <c r="B1960" s="2073" t="s">
        <v>5191</v>
      </c>
      <c r="C1960" s="2074">
        <v>0.22377948842682369</v>
      </c>
      <c r="D1960" s="2075">
        <v>7605.95</v>
      </c>
      <c r="E1960" s="2076">
        <v>1702.0555999999999</v>
      </c>
      <c r="F1960" s="2074">
        <v>0.3118398969708977</v>
      </c>
      <c r="G1960" s="2075">
        <v>6864.08</v>
      </c>
      <c r="H1960" s="2076">
        <v>2140.4940000000001</v>
      </c>
      <c r="I1960" s="2074">
        <v>0.18668794303289871</v>
      </c>
      <c r="J1960" s="2075">
        <v>14214.52</v>
      </c>
      <c r="K1960" s="2076">
        <v>2653.6795000000002</v>
      </c>
      <c r="L1960" s="2074">
        <v>0.1726013905511955</v>
      </c>
      <c r="M1960" s="2075">
        <v>10945.3</v>
      </c>
      <c r="N1960" s="2076">
        <v>1889.174</v>
      </c>
    </row>
    <row r="1961" spans="1:14">
      <c r="A1961" s="2249" t="s">
        <v>1669</v>
      </c>
      <c r="B1961" s="2077" t="s">
        <v>3480</v>
      </c>
      <c r="C1961" s="2020">
        <v>0.1704526056407189</v>
      </c>
      <c r="D1961" s="2021">
        <v>4480.28</v>
      </c>
      <c r="E1961" s="2078">
        <v>763.67539999999985</v>
      </c>
      <c r="F1961" s="2020">
        <v>0.40003405543467979</v>
      </c>
      <c r="G1961" s="2021">
        <v>1585.65</v>
      </c>
      <c r="H1961" s="2078">
        <v>634.31400000000008</v>
      </c>
      <c r="I1961" s="2020">
        <v>0.1936952710717276</v>
      </c>
      <c r="J1961" s="2021">
        <v>6879.36</v>
      </c>
      <c r="K1961" s="2078">
        <v>1332.4994999999999</v>
      </c>
      <c r="L1961" s="2020">
        <v>0.1164878008664804</v>
      </c>
      <c r="M1961" s="2021">
        <v>5350.3799999999992</v>
      </c>
      <c r="N1961" s="2078">
        <v>623.25399999999956</v>
      </c>
    </row>
    <row r="1962" spans="1:14">
      <c r="A1962" s="2249" t="s">
        <v>1669</v>
      </c>
      <c r="B1962" s="2077" t="s">
        <v>3197</v>
      </c>
      <c r="C1962" s="2020" t="s">
        <v>3269</v>
      </c>
      <c r="D1962" s="2021" t="s">
        <v>3269</v>
      </c>
      <c r="E1962" s="2078" t="s">
        <v>3269</v>
      </c>
      <c r="F1962" s="2020" t="s">
        <v>3269</v>
      </c>
      <c r="G1962" s="2021" t="s">
        <v>3269</v>
      </c>
      <c r="H1962" s="2078" t="s">
        <v>3269</v>
      </c>
      <c r="I1962" s="2020">
        <v>0.54651810584958216</v>
      </c>
      <c r="J1962" s="2021">
        <v>71.8</v>
      </c>
      <c r="K1962" s="2078">
        <v>39.239999999999988</v>
      </c>
      <c r="L1962" s="2020" t="s">
        <v>3269</v>
      </c>
      <c r="M1962" s="2021" t="s">
        <v>3269</v>
      </c>
      <c r="N1962" s="2078" t="s">
        <v>3269</v>
      </c>
    </row>
    <row r="1963" spans="1:14">
      <c r="A1963" s="2249" t="s">
        <v>1669</v>
      </c>
      <c r="B1963" s="2077" t="s">
        <v>3195</v>
      </c>
      <c r="C1963" s="2020">
        <v>0.30021729741143488</v>
      </c>
      <c r="D1963" s="2021">
        <v>3125.67</v>
      </c>
      <c r="E1963" s="2078">
        <v>938.38019999999983</v>
      </c>
      <c r="F1963" s="2020">
        <v>0.28534621089983198</v>
      </c>
      <c r="G1963" s="2021">
        <v>5278.4299999999994</v>
      </c>
      <c r="H1963" s="2078">
        <v>1506.18</v>
      </c>
      <c r="I1963" s="2020">
        <v>0.17649407436778569</v>
      </c>
      <c r="J1963" s="2021">
        <v>7263.36</v>
      </c>
      <c r="K1963" s="2078">
        <v>1281.94</v>
      </c>
      <c r="L1963" s="2020">
        <v>0.22626239517276389</v>
      </c>
      <c r="M1963" s="2021">
        <v>5594.92</v>
      </c>
      <c r="N1963" s="2078">
        <v>1265.92</v>
      </c>
    </row>
    <row r="1964" spans="1:14">
      <c r="A1964" s="2248" t="s">
        <v>1833</v>
      </c>
      <c r="B1964" s="2073" t="s">
        <v>5191</v>
      </c>
      <c r="C1964" s="2074">
        <v>0.2296272357271984</v>
      </c>
      <c r="D1964" s="2075">
        <v>1980.34</v>
      </c>
      <c r="E1964" s="2076">
        <v>454.74</v>
      </c>
      <c r="F1964" s="2074">
        <v>0.2449781991965119</v>
      </c>
      <c r="G1964" s="2075">
        <v>1050.42</v>
      </c>
      <c r="H1964" s="2076">
        <v>257.33</v>
      </c>
      <c r="I1964" s="2074">
        <v>0.18572234408118621</v>
      </c>
      <c r="J1964" s="2075">
        <v>21659.83</v>
      </c>
      <c r="K1964" s="2076">
        <v>4022.7143999999998</v>
      </c>
      <c r="L1964" s="2074">
        <v>7.6320537562467164E-2</v>
      </c>
      <c r="M1964" s="2075">
        <v>4140.17</v>
      </c>
      <c r="N1964" s="2076">
        <v>315.97999999999968</v>
      </c>
    </row>
    <row r="1965" spans="1:14">
      <c r="A1965" s="2249" t="s">
        <v>1833</v>
      </c>
      <c r="B1965" s="2077" t="s">
        <v>3481</v>
      </c>
      <c r="C1965" s="2020" t="s">
        <v>3269</v>
      </c>
      <c r="D1965" s="2021" t="s">
        <v>3269</v>
      </c>
      <c r="E1965" s="2078" t="s">
        <v>3269</v>
      </c>
      <c r="F1965" s="2020" t="s">
        <v>3269</v>
      </c>
      <c r="G1965" s="2021" t="s">
        <v>3269</v>
      </c>
      <c r="H1965" s="2078" t="s">
        <v>3269</v>
      </c>
      <c r="I1965" s="2020">
        <v>-0.59647156075837993</v>
      </c>
      <c r="J1965" s="2021">
        <v>750.02</v>
      </c>
      <c r="K1965" s="2078">
        <v>-447.36560000000009</v>
      </c>
      <c r="L1965" s="2020" t="s">
        <v>3269</v>
      </c>
      <c r="M1965" s="2021" t="s">
        <v>3269</v>
      </c>
      <c r="N1965" s="2078" t="s">
        <v>3269</v>
      </c>
    </row>
    <row r="1966" spans="1:14">
      <c r="A1966" s="2249" t="s">
        <v>1833</v>
      </c>
      <c r="B1966" s="2077" t="s">
        <v>3502</v>
      </c>
      <c r="C1966" s="2020">
        <v>0.2296272357271984</v>
      </c>
      <c r="D1966" s="2021">
        <v>1980.34</v>
      </c>
      <c r="E1966" s="2078">
        <v>454.74</v>
      </c>
      <c r="F1966" s="2020">
        <v>0.2449781991965119</v>
      </c>
      <c r="G1966" s="2021">
        <v>1050.42</v>
      </c>
      <c r="H1966" s="2078">
        <v>257.33</v>
      </c>
      <c r="I1966" s="2020">
        <v>0.21377908264111439</v>
      </c>
      <c r="J1966" s="2021">
        <v>20909.810000000001</v>
      </c>
      <c r="K1966" s="2078">
        <v>4470.08</v>
      </c>
      <c r="L1966" s="2020">
        <v>7.6320537562467164E-2</v>
      </c>
      <c r="M1966" s="2021">
        <v>4140.17</v>
      </c>
      <c r="N1966" s="2078">
        <v>315.97999999999968</v>
      </c>
    </row>
    <row r="1967" spans="1:14">
      <c r="A1967" s="2248" t="s">
        <v>2961</v>
      </c>
      <c r="B1967" s="2073" t="s">
        <v>5191</v>
      </c>
      <c r="C1967" s="2074" t="s">
        <v>3269</v>
      </c>
      <c r="D1967" s="2075" t="s">
        <v>3269</v>
      </c>
      <c r="E1967" s="2076" t="s">
        <v>3269</v>
      </c>
      <c r="F1967" s="2074">
        <v>0.27108870233734211</v>
      </c>
      <c r="G1967" s="2075">
        <v>15052.14</v>
      </c>
      <c r="H1967" s="2076">
        <v>4080.4650999999999</v>
      </c>
      <c r="I1967" s="2074">
        <v>0.42183308728837521</v>
      </c>
      <c r="J1967" s="2075">
        <v>-636.74</v>
      </c>
      <c r="K1967" s="2076">
        <v>-268.59800000000001</v>
      </c>
      <c r="L1967" s="2074">
        <v>0.26455041852063821</v>
      </c>
      <c r="M1967" s="2075">
        <v>14205.99</v>
      </c>
      <c r="N1967" s="2076">
        <v>3758.2006000000001</v>
      </c>
    </row>
    <row r="1968" spans="1:14">
      <c r="A1968" s="2249" t="s">
        <v>2961</v>
      </c>
      <c r="B1968" s="2077" t="s">
        <v>3480</v>
      </c>
      <c r="C1968" s="2020" t="s">
        <v>3269</v>
      </c>
      <c r="D1968" s="2021" t="s">
        <v>3269</v>
      </c>
      <c r="E1968" s="2078" t="s">
        <v>3269</v>
      </c>
      <c r="F1968" s="2020">
        <v>0.28609192942592432</v>
      </c>
      <c r="G1968" s="2021">
        <v>7710.4799999999977</v>
      </c>
      <c r="H1968" s="2078">
        <v>2205.9061000000002</v>
      </c>
      <c r="I1968" s="2020">
        <v>0.42183308728837521</v>
      </c>
      <c r="J1968" s="2021">
        <v>-636.74</v>
      </c>
      <c r="K1968" s="2078">
        <v>-268.59800000000001</v>
      </c>
      <c r="L1968" s="2020">
        <v>0.40540335397187482</v>
      </c>
      <c r="M1968" s="2021">
        <v>3989.3</v>
      </c>
      <c r="N1968" s="2078">
        <v>1617.2755999999999</v>
      </c>
    </row>
    <row r="1969" spans="1:14">
      <c r="A1969" s="2249" t="s">
        <v>2961</v>
      </c>
      <c r="B1969" s="2077" t="s">
        <v>3193</v>
      </c>
      <c r="C1969" s="2020" t="s">
        <v>3269</v>
      </c>
      <c r="D1969" s="2021" t="s">
        <v>3269</v>
      </c>
      <c r="E1969" s="2078" t="s">
        <v>3269</v>
      </c>
      <c r="F1969" s="2020">
        <v>0.36731182795698919</v>
      </c>
      <c r="G1969" s="2021">
        <v>46.5</v>
      </c>
      <c r="H1969" s="2078">
        <v>17.079999999999998</v>
      </c>
      <c r="I1969" s="2020" t="s">
        <v>3269</v>
      </c>
      <c r="J1969" s="2021" t="s">
        <v>3269</v>
      </c>
      <c r="K1969" s="2078" t="s">
        <v>3269</v>
      </c>
      <c r="L1969" s="2020">
        <v>0.34957894736842099</v>
      </c>
      <c r="M1969" s="2021">
        <v>95</v>
      </c>
      <c r="N1969" s="2078">
        <v>33.21</v>
      </c>
    </row>
    <row r="1970" spans="1:14">
      <c r="A1970" s="2249" t="s">
        <v>2961</v>
      </c>
      <c r="B1970" s="2077" t="s">
        <v>3194</v>
      </c>
      <c r="C1970" s="2020" t="s">
        <v>3269</v>
      </c>
      <c r="D1970" s="2021" t="s">
        <v>3269</v>
      </c>
      <c r="E1970" s="2078" t="s">
        <v>3269</v>
      </c>
      <c r="F1970" s="2020">
        <v>0.46056179574635259</v>
      </c>
      <c r="G1970" s="2021">
        <v>559.99</v>
      </c>
      <c r="H1970" s="2078">
        <v>257.91000000000003</v>
      </c>
      <c r="I1970" s="2020" t="s">
        <v>3269</v>
      </c>
      <c r="J1970" s="2021" t="s">
        <v>3269</v>
      </c>
      <c r="K1970" s="2078" t="s">
        <v>3269</v>
      </c>
      <c r="L1970" s="2020" t="s">
        <v>3269</v>
      </c>
      <c r="M1970" s="2021" t="s">
        <v>3269</v>
      </c>
      <c r="N1970" s="2078" t="s">
        <v>3269</v>
      </c>
    </row>
    <row r="1971" spans="1:14">
      <c r="A1971" s="2249" t="s">
        <v>2961</v>
      </c>
      <c r="B1971" s="2077" t="s">
        <v>3195</v>
      </c>
      <c r="C1971" s="2020" t="s">
        <v>3269</v>
      </c>
      <c r="D1971" s="2021" t="s">
        <v>3269</v>
      </c>
      <c r="E1971" s="2078" t="s">
        <v>3269</v>
      </c>
      <c r="F1971" s="2020">
        <v>0.35572106016855648</v>
      </c>
      <c r="G1971" s="2021">
        <v>2555.8200000000002</v>
      </c>
      <c r="H1971" s="2078">
        <v>909.15900000000011</v>
      </c>
      <c r="I1971" s="2020" t="s">
        <v>3269</v>
      </c>
      <c r="J1971" s="2021" t="s">
        <v>3269</v>
      </c>
      <c r="K1971" s="2078" t="s">
        <v>3269</v>
      </c>
      <c r="L1971" s="2020">
        <v>0.37608851920312181</v>
      </c>
      <c r="M1971" s="2021">
        <v>2921.4</v>
      </c>
      <c r="N1971" s="2078">
        <v>1098.7049999999999</v>
      </c>
    </row>
    <row r="1972" spans="1:14">
      <c r="A1972" s="2249" t="s">
        <v>2961</v>
      </c>
      <c r="B1972" s="2077" t="s">
        <v>3207</v>
      </c>
      <c r="C1972" s="2020" t="s">
        <v>3269</v>
      </c>
      <c r="D1972" s="2021" t="s">
        <v>3269</v>
      </c>
      <c r="E1972" s="2078" t="s">
        <v>3269</v>
      </c>
      <c r="F1972" s="2020">
        <v>0.16519554476174531</v>
      </c>
      <c r="G1972" s="2021">
        <v>4179.3500000000004</v>
      </c>
      <c r="H1972" s="2078">
        <v>690.41000000000031</v>
      </c>
      <c r="I1972" s="2020" t="s">
        <v>3269</v>
      </c>
      <c r="J1972" s="2021" t="s">
        <v>3269</v>
      </c>
      <c r="K1972" s="2078" t="s">
        <v>3269</v>
      </c>
      <c r="L1972" s="2020">
        <v>0.1401346334661521</v>
      </c>
      <c r="M1972" s="2021">
        <v>7200.29</v>
      </c>
      <c r="N1972" s="2078">
        <v>1009.01</v>
      </c>
    </row>
    <row r="1973" spans="1:14">
      <c r="A1973" s="2248" t="s">
        <v>2321</v>
      </c>
      <c r="B1973" s="2073" t="s">
        <v>5191</v>
      </c>
      <c r="C1973" s="2074">
        <v>0.50907595977484033</v>
      </c>
      <c r="D1973" s="2075">
        <v>158.11000000000001</v>
      </c>
      <c r="E1973" s="2076">
        <v>80.490000000000009</v>
      </c>
      <c r="F1973" s="2074" t="s">
        <v>3269</v>
      </c>
      <c r="G1973" s="2075" t="s">
        <v>3269</v>
      </c>
      <c r="H1973" s="2076" t="s">
        <v>3269</v>
      </c>
      <c r="I1973" s="2074" t="s">
        <v>3269</v>
      </c>
      <c r="J1973" s="2075" t="s">
        <v>3269</v>
      </c>
      <c r="K1973" s="2076" t="s">
        <v>3269</v>
      </c>
      <c r="L1973" s="2074" t="s">
        <v>3269</v>
      </c>
      <c r="M1973" s="2075">
        <v>0</v>
      </c>
      <c r="N1973" s="2076">
        <v>0</v>
      </c>
    </row>
    <row r="1974" spans="1:14">
      <c r="A1974" s="2249" t="s">
        <v>2321</v>
      </c>
      <c r="B1974" s="2077" t="s">
        <v>3480</v>
      </c>
      <c r="C1974" s="2020">
        <v>0.50907595977484033</v>
      </c>
      <c r="D1974" s="2021">
        <v>158.11000000000001</v>
      </c>
      <c r="E1974" s="2078">
        <v>80.490000000000009</v>
      </c>
      <c r="F1974" s="2020" t="s">
        <v>3269</v>
      </c>
      <c r="G1974" s="2021" t="s">
        <v>3269</v>
      </c>
      <c r="H1974" s="2078" t="s">
        <v>3269</v>
      </c>
      <c r="I1974" s="2020" t="s">
        <v>3269</v>
      </c>
      <c r="J1974" s="2021" t="s">
        <v>3269</v>
      </c>
      <c r="K1974" s="2078" t="s">
        <v>3269</v>
      </c>
      <c r="L1974" s="2020" t="s">
        <v>3269</v>
      </c>
      <c r="M1974" s="2021">
        <v>0</v>
      </c>
      <c r="N1974" s="2078">
        <v>0</v>
      </c>
    </row>
    <row r="1975" spans="1:14">
      <c r="A1975" s="2248" t="s">
        <v>1723</v>
      </c>
      <c r="B1975" s="2073" t="s">
        <v>5191</v>
      </c>
      <c r="C1975" s="2074">
        <v>0.1876530612244898</v>
      </c>
      <c r="D1975" s="2075">
        <v>29400</v>
      </c>
      <c r="E1975" s="2076">
        <v>5517</v>
      </c>
      <c r="F1975" s="2074" t="s">
        <v>3269</v>
      </c>
      <c r="G1975" s="2075" t="s">
        <v>3269</v>
      </c>
      <c r="H1975" s="2076" t="s">
        <v>3269</v>
      </c>
      <c r="I1975" s="2074" t="s">
        <v>3269</v>
      </c>
      <c r="J1975" s="2075" t="s">
        <v>3269</v>
      </c>
      <c r="K1975" s="2076" t="s">
        <v>3269</v>
      </c>
      <c r="L1975" s="2074" t="s">
        <v>3269</v>
      </c>
      <c r="M1975" s="2075" t="s">
        <v>3269</v>
      </c>
      <c r="N1975" s="2076" t="s">
        <v>3269</v>
      </c>
    </row>
    <row r="1976" spans="1:14">
      <c r="A1976" s="2249" t="s">
        <v>1723</v>
      </c>
      <c r="B1976" s="2077" t="s">
        <v>3481</v>
      </c>
      <c r="C1976" s="2020" t="s">
        <v>3269</v>
      </c>
      <c r="D1976" s="2021">
        <v>0</v>
      </c>
      <c r="E1976" s="2078">
        <v>0</v>
      </c>
      <c r="F1976" s="2020" t="s">
        <v>3269</v>
      </c>
      <c r="G1976" s="2021" t="s">
        <v>3269</v>
      </c>
      <c r="H1976" s="2078" t="s">
        <v>3269</v>
      </c>
      <c r="I1976" s="2020" t="s">
        <v>3269</v>
      </c>
      <c r="J1976" s="2021" t="s">
        <v>3269</v>
      </c>
      <c r="K1976" s="2078" t="s">
        <v>3269</v>
      </c>
      <c r="L1976" s="2020" t="s">
        <v>3269</v>
      </c>
      <c r="M1976" s="2021" t="s">
        <v>3269</v>
      </c>
      <c r="N1976" s="2078" t="s">
        <v>3269</v>
      </c>
    </row>
    <row r="1977" spans="1:14">
      <c r="A1977" s="2249" t="s">
        <v>1723</v>
      </c>
      <c r="B1977" s="2077" t="s">
        <v>3502</v>
      </c>
      <c r="C1977" s="2020">
        <v>0.1876530612244898</v>
      </c>
      <c r="D1977" s="2021">
        <v>29400</v>
      </c>
      <c r="E1977" s="2078">
        <v>5517</v>
      </c>
      <c r="F1977" s="2020" t="s">
        <v>3269</v>
      </c>
      <c r="G1977" s="2021" t="s">
        <v>3269</v>
      </c>
      <c r="H1977" s="2078" t="s">
        <v>3269</v>
      </c>
      <c r="I1977" s="2020" t="s">
        <v>3269</v>
      </c>
      <c r="J1977" s="2021" t="s">
        <v>3269</v>
      </c>
      <c r="K1977" s="2078" t="s">
        <v>3269</v>
      </c>
      <c r="L1977" s="2020" t="s">
        <v>3269</v>
      </c>
      <c r="M1977" s="2021" t="s">
        <v>3269</v>
      </c>
      <c r="N1977" s="2078" t="s">
        <v>3269</v>
      </c>
    </row>
    <row r="1978" spans="1:14">
      <c r="A1978" s="2248" t="s">
        <v>2963</v>
      </c>
      <c r="B1978" s="2073" t="s">
        <v>5191</v>
      </c>
      <c r="C1978" s="2074">
        <v>0.3712146043237235</v>
      </c>
      <c r="D1978" s="2075">
        <v>701.71</v>
      </c>
      <c r="E1978" s="2076">
        <v>260.48500000000001</v>
      </c>
      <c r="F1978" s="2074" t="s">
        <v>3269</v>
      </c>
      <c r="G1978" s="2075" t="s">
        <v>3269</v>
      </c>
      <c r="H1978" s="2076" t="s">
        <v>3269</v>
      </c>
      <c r="I1978" s="2074" t="s">
        <v>3269</v>
      </c>
      <c r="J1978" s="2075" t="s">
        <v>3269</v>
      </c>
      <c r="K1978" s="2076" t="s">
        <v>3269</v>
      </c>
      <c r="L1978" s="2074" t="s">
        <v>3269</v>
      </c>
      <c r="M1978" s="2075" t="s">
        <v>3269</v>
      </c>
      <c r="N1978" s="2076" t="s">
        <v>3269</v>
      </c>
    </row>
    <row r="1979" spans="1:14">
      <c r="A1979" s="2249" t="s">
        <v>2963</v>
      </c>
      <c r="B1979" s="2077" t="s">
        <v>3195</v>
      </c>
      <c r="C1979" s="2020">
        <v>0.3712146043237235</v>
      </c>
      <c r="D1979" s="2021">
        <v>701.71</v>
      </c>
      <c r="E1979" s="2078">
        <v>260.48500000000001</v>
      </c>
      <c r="F1979" s="2020" t="s">
        <v>3269</v>
      </c>
      <c r="G1979" s="2021" t="s">
        <v>3269</v>
      </c>
      <c r="H1979" s="2078" t="s">
        <v>3269</v>
      </c>
      <c r="I1979" s="2020" t="s">
        <v>3269</v>
      </c>
      <c r="J1979" s="2021" t="s">
        <v>3269</v>
      </c>
      <c r="K1979" s="2078" t="s">
        <v>3269</v>
      </c>
      <c r="L1979" s="2020" t="s">
        <v>3269</v>
      </c>
      <c r="M1979" s="2021" t="s">
        <v>3269</v>
      </c>
      <c r="N1979" s="2078" t="s">
        <v>3269</v>
      </c>
    </row>
    <row r="1980" spans="1:14">
      <c r="A1980" s="2248" t="s">
        <v>2301</v>
      </c>
      <c r="B1980" s="2073" t="s">
        <v>5191</v>
      </c>
      <c r="C1980" s="2074" t="s">
        <v>3269</v>
      </c>
      <c r="D1980" s="2075" t="s">
        <v>3269</v>
      </c>
      <c r="E1980" s="2076" t="s">
        <v>3269</v>
      </c>
      <c r="F1980" s="2074" t="s">
        <v>3269</v>
      </c>
      <c r="G1980" s="2075" t="s">
        <v>3269</v>
      </c>
      <c r="H1980" s="2076" t="s">
        <v>3269</v>
      </c>
      <c r="I1980" s="2074">
        <v>0.25540038973718432</v>
      </c>
      <c r="J1980" s="2075">
        <v>5059.82</v>
      </c>
      <c r="K1980" s="2076">
        <v>1292.28</v>
      </c>
      <c r="L1980" s="2074" t="s">
        <v>3269</v>
      </c>
      <c r="M1980" s="2075" t="s">
        <v>3269</v>
      </c>
      <c r="N1980" s="2076" t="s">
        <v>3269</v>
      </c>
    </row>
    <row r="1981" spans="1:14">
      <c r="A1981" s="2249" t="s">
        <v>2301</v>
      </c>
      <c r="B1981" s="2077" t="s">
        <v>3195</v>
      </c>
      <c r="C1981" s="2020" t="s">
        <v>3269</v>
      </c>
      <c r="D1981" s="2021" t="s">
        <v>3269</v>
      </c>
      <c r="E1981" s="2078" t="s">
        <v>3269</v>
      </c>
      <c r="F1981" s="2020" t="s">
        <v>3269</v>
      </c>
      <c r="G1981" s="2021" t="s">
        <v>3269</v>
      </c>
      <c r="H1981" s="2078" t="s">
        <v>3269</v>
      </c>
      <c r="I1981" s="2020">
        <v>0.25540038973718432</v>
      </c>
      <c r="J1981" s="2021">
        <v>5059.82</v>
      </c>
      <c r="K1981" s="2078">
        <v>1292.28</v>
      </c>
      <c r="L1981" s="2020" t="s">
        <v>3269</v>
      </c>
      <c r="M1981" s="2021" t="s">
        <v>3269</v>
      </c>
      <c r="N1981" s="2078" t="s">
        <v>3269</v>
      </c>
    </row>
    <row r="1982" spans="1:14">
      <c r="A1982" s="2248" t="s">
        <v>1619</v>
      </c>
      <c r="B1982" s="2073" t="s">
        <v>5191</v>
      </c>
      <c r="C1982" s="2074" t="s">
        <v>3269</v>
      </c>
      <c r="D1982" s="2075" t="s">
        <v>3269</v>
      </c>
      <c r="E1982" s="2076" t="s">
        <v>3269</v>
      </c>
      <c r="F1982" s="2074">
        <v>7.0629492549831004E-3</v>
      </c>
      <c r="G1982" s="2075">
        <v>17551.28</v>
      </c>
      <c r="H1982" s="2076">
        <v>123.96379999999979</v>
      </c>
      <c r="I1982" s="2074">
        <v>0.34422285553365262</v>
      </c>
      <c r="J1982" s="2075">
        <v>-13316.25</v>
      </c>
      <c r="K1982" s="2076">
        <v>-4583.7576000000008</v>
      </c>
      <c r="L1982" s="2074" t="s">
        <v>3269</v>
      </c>
      <c r="M1982" s="2075" t="s">
        <v>3269</v>
      </c>
      <c r="N1982" s="2076" t="s">
        <v>3269</v>
      </c>
    </row>
    <row r="1983" spans="1:14">
      <c r="A1983" s="2249" t="s">
        <v>1619</v>
      </c>
      <c r="B1983" s="2077" t="s">
        <v>3480</v>
      </c>
      <c r="C1983" s="2020" t="s">
        <v>3269</v>
      </c>
      <c r="D1983" s="2021" t="s">
        <v>3269</v>
      </c>
      <c r="E1983" s="2078" t="s">
        <v>3269</v>
      </c>
      <c r="F1983" s="2020">
        <v>-0.71721883359599614</v>
      </c>
      <c r="G1983" s="2021">
        <v>6605.43</v>
      </c>
      <c r="H1983" s="2078">
        <v>-4737.5388000000003</v>
      </c>
      <c r="I1983" s="2020">
        <v>0.1058281379021878</v>
      </c>
      <c r="J1983" s="2021">
        <v>-5546.54</v>
      </c>
      <c r="K1983" s="2078">
        <v>-586.98000000000059</v>
      </c>
      <c r="L1983" s="2020" t="s">
        <v>3269</v>
      </c>
      <c r="M1983" s="2021" t="s">
        <v>3269</v>
      </c>
      <c r="N1983" s="2078" t="s">
        <v>3269</v>
      </c>
    </row>
    <row r="1984" spans="1:14">
      <c r="A1984" s="2249" t="s">
        <v>1619</v>
      </c>
      <c r="B1984" s="2077" t="s">
        <v>3481</v>
      </c>
      <c r="C1984" s="2020" t="s">
        <v>3269</v>
      </c>
      <c r="D1984" s="2021" t="s">
        <v>3269</v>
      </c>
      <c r="E1984" s="2078" t="s">
        <v>3269</v>
      </c>
      <c r="F1984" s="2020">
        <v>3.6438500000000013E-2</v>
      </c>
      <c r="G1984" s="2021">
        <v>1600</v>
      </c>
      <c r="H1984" s="2078">
        <v>58.301600000000008</v>
      </c>
      <c r="I1984" s="2020">
        <v>0.38532719976999141</v>
      </c>
      <c r="J1984" s="2021">
        <v>-799.97</v>
      </c>
      <c r="K1984" s="2078">
        <v>-308.25020000000001</v>
      </c>
      <c r="L1984" s="2020" t="s">
        <v>3269</v>
      </c>
      <c r="M1984" s="2021" t="s">
        <v>3269</v>
      </c>
      <c r="N1984" s="2078" t="s">
        <v>3269</v>
      </c>
    </row>
    <row r="1985" spans="1:14">
      <c r="A1985" s="2249" t="s">
        <v>1619</v>
      </c>
      <c r="B1985" s="2077" t="s">
        <v>3196</v>
      </c>
      <c r="C1985" s="2020" t="s">
        <v>3269</v>
      </c>
      <c r="D1985" s="2021" t="s">
        <v>3269</v>
      </c>
      <c r="E1985" s="2078" t="s">
        <v>3269</v>
      </c>
      <c r="F1985" s="2020">
        <v>0.74277441860465121</v>
      </c>
      <c r="G1985" s="2021">
        <v>3010</v>
      </c>
      <c r="H1985" s="2078">
        <v>2235.7510000000002</v>
      </c>
      <c r="I1985" s="2020">
        <v>0.74231112203808791</v>
      </c>
      <c r="J1985" s="2021">
        <v>-3009.88</v>
      </c>
      <c r="K1985" s="2078">
        <v>-2234.2674000000002</v>
      </c>
      <c r="L1985" s="2020" t="s">
        <v>3269</v>
      </c>
      <c r="M1985" s="2021" t="s">
        <v>3269</v>
      </c>
      <c r="N1985" s="2078" t="s">
        <v>3269</v>
      </c>
    </row>
    <row r="1986" spans="1:14">
      <c r="A1986" s="2249" t="s">
        <v>1619</v>
      </c>
      <c r="B1986" s="2077" t="s">
        <v>3193</v>
      </c>
      <c r="C1986" s="2020" t="s">
        <v>3269</v>
      </c>
      <c r="D1986" s="2021" t="s">
        <v>3269</v>
      </c>
      <c r="E1986" s="2078" t="s">
        <v>3269</v>
      </c>
      <c r="F1986" s="2020">
        <v>0.40522581816173042</v>
      </c>
      <c r="G1986" s="2021">
        <v>6335.85</v>
      </c>
      <c r="H1986" s="2078">
        <v>2567.4499999999998</v>
      </c>
      <c r="I1986" s="2020">
        <v>0.36725035733586547</v>
      </c>
      <c r="J1986" s="2021">
        <v>-3959.86</v>
      </c>
      <c r="K1986" s="2078">
        <v>-1454.26</v>
      </c>
      <c r="L1986" s="2020" t="s">
        <v>3269</v>
      </c>
      <c r="M1986" s="2021" t="s">
        <v>3269</v>
      </c>
      <c r="N1986" s="2078" t="s">
        <v>3269</v>
      </c>
    </row>
    <row r="1987" spans="1:14">
      <c r="A1987" s="2248" t="s">
        <v>1373</v>
      </c>
      <c r="B1987" s="2073" t="s">
        <v>5191</v>
      </c>
      <c r="C1987" s="2074">
        <v>0.28630195315858009</v>
      </c>
      <c r="D1987" s="2075">
        <v>25126.48</v>
      </c>
      <c r="E1987" s="2076">
        <v>7193.7602999999999</v>
      </c>
      <c r="F1987" s="2074">
        <v>0.36486726827424099</v>
      </c>
      <c r="G1987" s="2075">
        <v>17642.73</v>
      </c>
      <c r="H1987" s="2076">
        <v>6437.2547000000004</v>
      </c>
      <c r="I1987" s="2074">
        <v>0.31552575349930562</v>
      </c>
      <c r="J1987" s="2075">
        <v>18130.740000000002</v>
      </c>
      <c r="K1987" s="2076">
        <v>5720.7154</v>
      </c>
      <c r="L1987" s="2074">
        <v>0.26906934857207021</v>
      </c>
      <c r="M1987" s="2075">
        <v>25650.42</v>
      </c>
      <c r="N1987" s="2076">
        <v>6901.7418000000016</v>
      </c>
    </row>
    <row r="1988" spans="1:14">
      <c r="A1988" s="2249" t="s">
        <v>1373</v>
      </c>
      <c r="B1988" s="2077" t="s">
        <v>3480</v>
      </c>
      <c r="C1988" s="2020">
        <v>0.48273291640544969</v>
      </c>
      <c r="D1988" s="2021">
        <v>653.99</v>
      </c>
      <c r="E1988" s="2078">
        <v>315.70249999999999</v>
      </c>
      <c r="F1988" s="2020">
        <v>0.45779614797047441</v>
      </c>
      <c r="G1988" s="2021">
        <v>700.41</v>
      </c>
      <c r="H1988" s="2078">
        <v>320.64499999999998</v>
      </c>
      <c r="I1988" s="2020">
        <v>0.3837602560673643</v>
      </c>
      <c r="J1988" s="2021">
        <v>1159.07</v>
      </c>
      <c r="K1988" s="2078">
        <v>444.80499999999989</v>
      </c>
      <c r="L1988" s="2020">
        <v>0.31947364808794998</v>
      </c>
      <c r="M1988" s="2021">
        <v>1602.73</v>
      </c>
      <c r="N1988" s="2078">
        <v>512.03</v>
      </c>
    </row>
    <row r="1989" spans="1:14">
      <c r="A1989" s="2249" t="s">
        <v>1373</v>
      </c>
      <c r="B1989" s="2077" t="s">
        <v>3197</v>
      </c>
      <c r="C1989" s="2020" t="s">
        <v>3269</v>
      </c>
      <c r="D1989" s="2021" t="s">
        <v>3269</v>
      </c>
      <c r="E1989" s="2078" t="s">
        <v>3269</v>
      </c>
      <c r="F1989" s="2020">
        <v>0.6173170731707317</v>
      </c>
      <c r="G1989" s="2021">
        <v>82</v>
      </c>
      <c r="H1989" s="2078">
        <v>50.62</v>
      </c>
      <c r="I1989" s="2020">
        <v>0.60297524692110716</v>
      </c>
      <c r="J1989" s="2021">
        <v>82.01</v>
      </c>
      <c r="K1989" s="2078">
        <v>49.45</v>
      </c>
      <c r="L1989" s="2020">
        <v>0.61650717703349278</v>
      </c>
      <c r="M1989" s="2021">
        <v>83.6</v>
      </c>
      <c r="N1989" s="2078">
        <v>51.539999999999992</v>
      </c>
    </row>
    <row r="1990" spans="1:14">
      <c r="A1990" s="2249" t="s">
        <v>1373</v>
      </c>
      <c r="B1990" s="2077" t="s">
        <v>3193</v>
      </c>
      <c r="C1990" s="2020">
        <v>0.51715596105265738</v>
      </c>
      <c r="D1990" s="2021">
        <v>1223.19</v>
      </c>
      <c r="E1990" s="2078">
        <v>632.58000000000004</v>
      </c>
      <c r="F1990" s="2020">
        <v>0.4923420397518472</v>
      </c>
      <c r="G1990" s="2021">
        <v>2530.6999999999998</v>
      </c>
      <c r="H1990" s="2078">
        <v>1245.97</v>
      </c>
      <c r="I1990" s="2020">
        <v>0.46454590926884431</v>
      </c>
      <c r="J1990" s="2021">
        <v>2758.920000000001</v>
      </c>
      <c r="K1990" s="2078">
        <v>1281.645</v>
      </c>
      <c r="L1990" s="2020">
        <v>0.45101795795335542</v>
      </c>
      <c r="M1990" s="2021">
        <v>1565.88</v>
      </c>
      <c r="N1990" s="2078">
        <v>706.24000000000012</v>
      </c>
    </row>
    <row r="1991" spans="1:14">
      <c r="A1991" s="2249" t="s">
        <v>1373</v>
      </c>
      <c r="B1991" s="2077" t="s">
        <v>3194</v>
      </c>
      <c r="C1991" s="2020">
        <v>0.1957447006544569</v>
      </c>
      <c r="D1991" s="2021">
        <v>7520.74</v>
      </c>
      <c r="E1991" s="2078">
        <v>1472.145</v>
      </c>
      <c r="F1991" s="2020">
        <v>0.38979216180715109</v>
      </c>
      <c r="G1991" s="2021">
        <v>2276.29</v>
      </c>
      <c r="H1991" s="2078">
        <v>887.28</v>
      </c>
      <c r="I1991" s="2020">
        <v>0.34674962498646861</v>
      </c>
      <c r="J1991" s="2021">
        <v>1939.93</v>
      </c>
      <c r="K1991" s="2078">
        <v>672.67</v>
      </c>
      <c r="L1991" s="2020">
        <v>0.35889908256880731</v>
      </c>
      <c r="M1991" s="2021">
        <v>763</v>
      </c>
      <c r="N1991" s="2078">
        <v>273.83999999999997</v>
      </c>
    </row>
    <row r="1992" spans="1:14">
      <c r="A1992" s="2249" t="s">
        <v>1373</v>
      </c>
      <c r="B1992" s="2077" t="s">
        <v>3195</v>
      </c>
      <c r="C1992" s="2020">
        <v>0.30777041511655162</v>
      </c>
      <c r="D1992" s="2021">
        <v>13523.19</v>
      </c>
      <c r="E1992" s="2078">
        <v>4162.0377999999992</v>
      </c>
      <c r="F1992" s="2020">
        <v>0.32049146853553268</v>
      </c>
      <c r="G1992" s="2021">
        <v>10323.549999999999</v>
      </c>
      <c r="H1992" s="2078">
        <v>3308.6097</v>
      </c>
      <c r="I1992" s="2020">
        <v>0.26202963070236368</v>
      </c>
      <c r="J1992" s="2021">
        <v>11186.37</v>
      </c>
      <c r="K1992" s="2078">
        <v>2931.1604000000002</v>
      </c>
      <c r="L1992" s="2020">
        <v>0.2429017020953804</v>
      </c>
      <c r="M1992" s="2021">
        <v>20565.240000000002</v>
      </c>
      <c r="N1992" s="2078">
        <v>4995.3318000000008</v>
      </c>
    </row>
    <row r="1993" spans="1:14">
      <c r="A1993" s="2249" t="s">
        <v>1373</v>
      </c>
      <c r="B1993" s="2077" t="s">
        <v>3204</v>
      </c>
      <c r="C1993" s="2020">
        <v>0.27718478078508357</v>
      </c>
      <c r="D1993" s="2021">
        <v>2205.37</v>
      </c>
      <c r="E1993" s="2078">
        <v>611.29499999999985</v>
      </c>
      <c r="F1993" s="2020">
        <v>0.36081467007365092</v>
      </c>
      <c r="G1993" s="2021">
        <v>1729.78</v>
      </c>
      <c r="H1993" s="2078">
        <v>624.12999999999988</v>
      </c>
      <c r="I1993" s="2020">
        <v>0.33947771892795991</v>
      </c>
      <c r="J1993" s="2021">
        <v>1004.44</v>
      </c>
      <c r="K1993" s="2078">
        <v>340.98500000000001</v>
      </c>
      <c r="L1993" s="2020">
        <v>0.33903754310868522</v>
      </c>
      <c r="M1993" s="2021">
        <v>1069.97</v>
      </c>
      <c r="N1993" s="2078">
        <v>362.75999999999988</v>
      </c>
    </row>
    <row r="1994" spans="1:14">
      <c r="A1994" s="2248" t="s">
        <v>2429</v>
      </c>
      <c r="B1994" s="2073" t="s">
        <v>5191</v>
      </c>
      <c r="C1994" s="2074">
        <v>0.41237445621145241</v>
      </c>
      <c r="D1994" s="2075">
        <v>12435.9</v>
      </c>
      <c r="E1994" s="2076">
        <v>5128.2475000000004</v>
      </c>
      <c r="F1994" s="2074">
        <v>0.54855569510989477</v>
      </c>
      <c r="G1994" s="2075">
        <v>12117.94</v>
      </c>
      <c r="H1994" s="2076">
        <v>6647.3649999999989</v>
      </c>
      <c r="I1994" s="2074">
        <v>0.55103341527815719</v>
      </c>
      <c r="J1994" s="2075">
        <v>219.66</v>
      </c>
      <c r="K1994" s="2076">
        <v>121.04</v>
      </c>
      <c r="L1994" s="2074" t="s">
        <v>3269</v>
      </c>
      <c r="M1994" s="2075" t="s">
        <v>3269</v>
      </c>
      <c r="N1994" s="2076" t="s">
        <v>3269</v>
      </c>
    </row>
    <row r="1995" spans="1:14">
      <c r="A1995" s="2249" t="s">
        <v>2429</v>
      </c>
      <c r="B1995" s="2077" t="s">
        <v>3480</v>
      </c>
      <c r="C1995" s="2020">
        <v>0.60747912642022195</v>
      </c>
      <c r="D1995" s="2021">
        <v>610.82000000000005</v>
      </c>
      <c r="E1995" s="2078">
        <v>371.06040000000002</v>
      </c>
      <c r="F1995" s="2020">
        <v>0.62450378603846468</v>
      </c>
      <c r="G1995" s="2021">
        <v>8438.9</v>
      </c>
      <c r="H1995" s="2078">
        <v>5270.1249999999991</v>
      </c>
      <c r="I1995" s="2020" t="s">
        <v>3269</v>
      </c>
      <c r="J1995" s="2021" t="s">
        <v>3269</v>
      </c>
      <c r="K1995" s="2078" t="s">
        <v>3269</v>
      </c>
      <c r="L1995" s="2020" t="s">
        <v>3269</v>
      </c>
      <c r="M1995" s="2021" t="s">
        <v>3269</v>
      </c>
      <c r="N1995" s="2078" t="s">
        <v>3269</v>
      </c>
    </row>
    <row r="1996" spans="1:14">
      <c r="A1996" s="2249" t="s">
        <v>2429</v>
      </c>
      <c r="B1996" s="2077" t="s">
        <v>3481</v>
      </c>
      <c r="C1996" s="2020">
        <v>22061.70999951848</v>
      </c>
      <c r="D1996" s="2021">
        <v>1.000000000021828E-2</v>
      </c>
      <c r="E1996" s="2078">
        <v>220.61710000000039</v>
      </c>
      <c r="F1996" s="2020" t="s">
        <v>3269</v>
      </c>
      <c r="G1996" s="2021" t="s">
        <v>3269</v>
      </c>
      <c r="H1996" s="2078" t="s">
        <v>3269</v>
      </c>
      <c r="I1996" s="2020" t="s">
        <v>3269</v>
      </c>
      <c r="J1996" s="2021" t="s">
        <v>3269</v>
      </c>
      <c r="K1996" s="2078" t="s">
        <v>3269</v>
      </c>
      <c r="L1996" s="2020" t="s">
        <v>3269</v>
      </c>
      <c r="M1996" s="2021" t="s">
        <v>3269</v>
      </c>
      <c r="N1996" s="2078" t="s">
        <v>3269</v>
      </c>
    </row>
    <row r="1997" spans="1:14">
      <c r="A1997" s="2249" t="s">
        <v>2429</v>
      </c>
      <c r="B1997" s="2077" t="s">
        <v>3482</v>
      </c>
      <c r="C1997" s="2020" t="s">
        <v>3269</v>
      </c>
      <c r="D1997" s="2021">
        <v>0</v>
      </c>
      <c r="E1997" s="2078">
        <v>0</v>
      </c>
      <c r="F1997" s="2020" t="s">
        <v>3269</v>
      </c>
      <c r="G1997" s="2021" t="s">
        <v>3269</v>
      </c>
      <c r="H1997" s="2078" t="s">
        <v>3269</v>
      </c>
      <c r="I1997" s="2020" t="s">
        <v>3269</v>
      </c>
      <c r="J1997" s="2021" t="s">
        <v>3269</v>
      </c>
      <c r="K1997" s="2078" t="s">
        <v>3269</v>
      </c>
      <c r="L1997" s="2020" t="s">
        <v>3269</v>
      </c>
      <c r="M1997" s="2021" t="s">
        <v>3269</v>
      </c>
      <c r="N1997" s="2078" t="s">
        <v>3269</v>
      </c>
    </row>
    <row r="1998" spans="1:14">
      <c r="A1998" s="2249" t="s">
        <v>2429</v>
      </c>
      <c r="B1998" s="2077" t="s">
        <v>3193</v>
      </c>
      <c r="C1998" s="2020" t="s">
        <v>3269</v>
      </c>
      <c r="D1998" s="2021" t="s">
        <v>3269</v>
      </c>
      <c r="E1998" s="2078" t="s">
        <v>3269</v>
      </c>
      <c r="F1998" s="2020">
        <v>0.54353447289535706</v>
      </c>
      <c r="G1998" s="2021">
        <v>874.02</v>
      </c>
      <c r="H1998" s="2078">
        <v>475.06</v>
      </c>
      <c r="I1998" s="2020">
        <v>0.55103341527815719</v>
      </c>
      <c r="J1998" s="2021">
        <v>219.66</v>
      </c>
      <c r="K1998" s="2078">
        <v>121.04</v>
      </c>
      <c r="L1998" s="2020" t="s">
        <v>3269</v>
      </c>
      <c r="M1998" s="2021" t="s">
        <v>3269</v>
      </c>
      <c r="N1998" s="2078" t="s">
        <v>3269</v>
      </c>
    </row>
    <row r="1999" spans="1:14">
      <c r="A1999" s="2249" t="s">
        <v>2429</v>
      </c>
      <c r="B1999" s="2077" t="s">
        <v>3194</v>
      </c>
      <c r="C1999" s="2020">
        <v>0.38364001227899708</v>
      </c>
      <c r="D1999" s="2021">
        <v>11825.07</v>
      </c>
      <c r="E1999" s="2078">
        <v>4536.57</v>
      </c>
      <c r="F1999" s="2020" t="s">
        <v>3269</v>
      </c>
      <c r="G1999" s="2021" t="s">
        <v>3269</v>
      </c>
      <c r="H1999" s="2078" t="s">
        <v>3269</v>
      </c>
      <c r="I1999" s="2020" t="s">
        <v>3269</v>
      </c>
      <c r="J1999" s="2021" t="s">
        <v>3269</v>
      </c>
      <c r="K1999" s="2078" t="s">
        <v>3269</v>
      </c>
      <c r="L1999" s="2020" t="s">
        <v>3269</v>
      </c>
      <c r="M1999" s="2021" t="s">
        <v>3269</v>
      </c>
      <c r="N1999" s="2078" t="s">
        <v>3269</v>
      </c>
    </row>
    <row r="2000" spans="1:14">
      <c r="A2000" s="2249" t="s">
        <v>2429</v>
      </c>
      <c r="B2000" s="2077" t="s">
        <v>3195</v>
      </c>
      <c r="C2000" s="2020" t="s">
        <v>3269</v>
      </c>
      <c r="D2000" s="2021" t="s">
        <v>3269</v>
      </c>
      <c r="E2000" s="2078" t="s">
        <v>3269</v>
      </c>
      <c r="F2000" s="2020">
        <v>0.32163050530833998</v>
      </c>
      <c r="G2000" s="2021">
        <v>2805.02</v>
      </c>
      <c r="H2000" s="2078">
        <v>902.17999999999972</v>
      </c>
      <c r="I2000" s="2020" t="s">
        <v>3269</v>
      </c>
      <c r="J2000" s="2021" t="s">
        <v>3269</v>
      </c>
      <c r="K2000" s="2078" t="s">
        <v>3269</v>
      </c>
      <c r="L2000" s="2020" t="s">
        <v>3269</v>
      </c>
      <c r="M2000" s="2021" t="s">
        <v>3269</v>
      </c>
      <c r="N2000" s="2078" t="s">
        <v>3269</v>
      </c>
    </row>
    <row r="2001" spans="1:14">
      <c r="A2001" s="2248" t="s">
        <v>2083</v>
      </c>
      <c r="B2001" s="2073" t="s">
        <v>5191</v>
      </c>
      <c r="C2001" s="2074" t="s">
        <v>3269</v>
      </c>
      <c r="D2001" s="2075" t="s">
        <v>3269</v>
      </c>
      <c r="E2001" s="2076" t="s">
        <v>3269</v>
      </c>
      <c r="F2001" s="2074">
        <v>0.30891769693004673</v>
      </c>
      <c r="G2001" s="2075">
        <v>2231.63</v>
      </c>
      <c r="H2001" s="2076">
        <v>689.3900000000001</v>
      </c>
      <c r="I2001" s="2074" t="s">
        <v>3269</v>
      </c>
      <c r="J2001" s="2075" t="s">
        <v>3269</v>
      </c>
      <c r="K2001" s="2076" t="s">
        <v>3269</v>
      </c>
      <c r="L2001" s="2074" t="s">
        <v>3269</v>
      </c>
      <c r="M2001" s="2075" t="s">
        <v>3269</v>
      </c>
      <c r="N2001" s="2076" t="s">
        <v>3269</v>
      </c>
    </row>
    <row r="2002" spans="1:14">
      <c r="A2002" s="2249" t="s">
        <v>2083</v>
      </c>
      <c r="B2002" s="2077" t="s">
        <v>3204</v>
      </c>
      <c r="C2002" s="2020" t="s">
        <v>3269</v>
      </c>
      <c r="D2002" s="2021" t="s">
        <v>3269</v>
      </c>
      <c r="E2002" s="2078" t="s">
        <v>3269</v>
      </c>
      <c r="F2002" s="2020">
        <v>0.30891769693004673</v>
      </c>
      <c r="G2002" s="2021">
        <v>2231.63</v>
      </c>
      <c r="H2002" s="2078">
        <v>689.3900000000001</v>
      </c>
      <c r="I2002" s="2020" t="s">
        <v>3269</v>
      </c>
      <c r="J2002" s="2021" t="s">
        <v>3269</v>
      </c>
      <c r="K2002" s="2078" t="s">
        <v>3269</v>
      </c>
      <c r="L2002" s="2020" t="s">
        <v>3269</v>
      </c>
      <c r="M2002" s="2021" t="s">
        <v>3269</v>
      </c>
      <c r="N2002" s="2078" t="s">
        <v>3269</v>
      </c>
    </row>
    <row r="2003" spans="1:14">
      <c r="A2003" s="2248" t="s">
        <v>2369</v>
      </c>
      <c r="B2003" s="2073" t="s">
        <v>5191</v>
      </c>
      <c r="C2003" s="2074">
        <v>0.5913741195765182</v>
      </c>
      <c r="D2003" s="2075">
        <v>682.91000000000008</v>
      </c>
      <c r="E2003" s="2076">
        <v>403.85530000000011</v>
      </c>
      <c r="F2003" s="2074" t="s">
        <v>3269</v>
      </c>
      <c r="G2003" s="2075" t="s">
        <v>3269</v>
      </c>
      <c r="H2003" s="2076" t="s">
        <v>3269</v>
      </c>
      <c r="I2003" s="2074">
        <v>0.38381112457096722</v>
      </c>
      <c r="J2003" s="2075">
        <v>1981.2</v>
      </c>
      <c r="K2003" s="2076">
        <v>760.40660000000003</v>
      </c>
      <c r="L2003" s="2074">
        <v>0.51319111054589384</v>
      </c>
      <c r="M2003" s="2075">
        <v>1572.65</v>
      </c>
      <c r="N2003" s="2076">
        <v>807.07</v>
      </c>
    </row>
    <row r="2004" spans="1:14">
      <c r="A2004" s="2249" t="s">
        <v>2369</v>
      </c>
      <c r="B2004" s="2077" t="s">
        <v>3480</v>
      </c>
      <c r="C2004" s="2020">
        <v>0.46623810628916218</v>
      </c>
      <c r="D2004" s="2021">
        <v>86.18</v>
      </c>
      <c r="E2004" s="2078">
        <v>40.180400000000013</v>
      </c>
      <c r="F2004" s="2020" t="s">
        <v>3269</v>
      </c>
      <c r="G2004" s="2021" t="s">
        <v>3269</v>
      </c>
      <c r="H2004" s="2078" t="s">
        <v>3269</v>
      </c>
      <c r="I2004" s="2020">
        <v>0.37085962592102772</v>
      </c>
      <c r="J2004" s="2021">
        <v>1111.53</v>
      </c>
      <c r="K2004" s="2078">
        <v>412.22159999999991</v>
      </c>
      <c r="L2004" s="2020">
        <v>0.55591101074729221</v>
      </c>
      <c r="M2004" s="2021">
        <v>956.52</v>
      </c>
      <c r="N2004" s="2078">
        <v>531.7399999999999</v>
      </c>
    </row>
    <row r="2005" spans="1:14">
      <c r="A2005" s="2249" t="s">
        <v>2369</v>
      </c>
      <c r="B2005" s="2077" t="s">
        <v>3196</v>
      </c>
      <c r="C2005" s="2020">
        <v>0.7660063732029051</v>
      </c>
      <c r="D2005" s="2021">
        <v>134.94</v>
      </c>
      <c r="E2005" s="2078">
        <v>103.36490000000001</v>
      </c>
      <c r="F2005" s="2020" t="s">
        <v>3269</v>
      </c>
      <c r="G2005" s="2021" t="s">
        <v>3269</v>
      </c>
      <c r="H2005" s="2078" t="s">
        <v>3269</v>
      </c>
      <c r="I2005" s="2020" t="s">
        <v>3269</v>
      </c>
      <c r="J2005" s="2021" t="s">
        <v>3269</v>
      </c>
      <c r="K2005" s="2078" t="s">
        <v>3269</v>
      </c>
      <c r="L2005" s="2020" t="s">
        <v>3269</v>
      </c>
      <c r="M2005" s="2021" t="s">
        <v>3269</v>
      </c>
      <c r="N2005" s="2078" t="s">
        <v>3269</v>
      </c>
    </row>
    <row r="2006" spans="1:14">
      <c r="A2006" s="2249" t="s">
        <v>2369</v>
      </c>
      <c r="B2006" s="2077" t="s">
        <v>3197</v>
      </c>
      <c r="C2006" s="2020" t="s">
        <v>3269</v>
      </c>
      <c r="D2006" s="2021" t="s">
        <v>3269</v>
      </c>
      <c r="E2006" s="2078" t="s">
        <v>3269</v>
      </c>
      <c r="F2006" s="2020" t="s">
        <v>3269</v>
      </c>
      <c r="G2006" s="2021" t="s">
        <v>3269</v>
      </c>
      <c r="H2006" s="2078" t="s">
        <v>3269</v>
      </c>
      <c r="I2006" s="2020">
        <v>0.53492358234537918</v>
      </c>
      <c r="J2006" s="2021">
        <v>70.010000000000005</v>
      </c>
      <c r="K2006" s="2078">
        <v>37.450000000000003</v>
      </c>
      <c r="L2006" s="2020" t="s">
        <v>3269</v>
      </c>
      <c r="M2006" s="2021" t="s">
        <v>3269</v>
      </c>
      <c r="N2006" s="2078" t="s">
        <v>3269</v>
      </c>
    </row>
    <row r="2007" spans="1:14">
      <c r="A2007" s="2249" t="s">
        <v>2369</v>
      </c>
      <c r="B2007" s="2077" t="s">
        <v>3193</v>
      </c>
      <c r="C2007" s="2020">
        <v>0.56369778470733456</v>
      </c>
      <c r="D2007" s="2021">
        <v>461.79</v>
      </c>
      <c r="E2007" s="2078">
        <v>260.31</v>
      </c>
      <c r="F2007" s="2020" t="s">
        <v>3269</v>
      </c>
      <c r="G2007" s="2021" t="s">
        <v>3269</v>
      </c>
      <c r="H2007" s="2078" t="s">
        <v>3269</v>
      </c>
      <c r="I2007" s="2020">
        <v>0.43956400441186011</v>
      </c>
      <c r="J2007" s="2021">
        <v>462.39</v>
      </c>
      <c r="K2007" s="2078">
        <v>203.25</v>
      </c>
      <c r="L2007" s="2020">
        <v>0.44686997873825329</v>
      </c>
      <c r="M2007" s="2021">
        <v>616.13</v>
      </c>
      <c r="N2007" s="2078">
        <v>275.33</v>
      </c>
    </row>
    <row r="2008" spans="1:14">
      <c r="A2008" s="2249" t="s">
        <v>2369</v>
      </c>
      <c r="B2008" s="2077" t="s">
        <v>3194</v>
      </c>
      <c r="C2008" s="2020" t="s">
        <v>3269</v>
      </c>
      <c r="D2008" s="2021" t="s">
        <v>3269</v>
      </c>
      <c r="E2008" s="2078" t="s">
        <v>3269</v>
      </c>
      <c r="F2008" s="2020" t="s">
        <v>3269</v>
      </c>
      <c r="G2008" s="2021" t="s">
        <v>3269</v>
      </c>
      <c r="H2008" s="2078" t="s">
        <v>3269</v>
      </c>
      <c r="I2008" s="2020">
        <v>0.29446571528019488</v>
      </c>
      <c r="J2008" s="2021">
        <v>114.92</v>
      </c>
      <c r="K2008" s="2078">
        <v>33.840000000000003</v>
      </c>
      <c r="L2008" s="2020" t="s">
        <v>3269</v>
      </c>
      <c r="M2008" s="2021" t="s">
        <v>3269</v>
      </c>
      <c r="N2008" s="2078" t="s">
        <v>3269</v>
      </c>
    </row>
    <row r="2009" spans="1:14">
      <c r="A2009" s="2249" t="s">
        <v>2369</v>
      </c>
      <c r="B2009" s="2077" t="s">
        <v>3195</v>
      </c>
      <c r="C2009" s="2020" t="s">
        <v>3269</v>
      </c>
      <c r="D2009" s="2021" t="s">
        <v>3269</v>
      </c>
      <c r="E2009" s="2078" t="s">
        <v>3269</v>
      </c>
      <c r="F2009" s="2020" t="s">
        <v>3269</v>
      </c>
      <c r="G2009" s="2021" t="s">
        <v>3269</v>
      </c>
      <c r="H2009" s="2078" t="s">
        <v>3269</v>
      </c>
      <c r="I2009" s="2020">
        <v>0.33121205306948509</v>
      </c>
      <c r="J2009" s="2021">
        <v>222.35</v>
      </c>
      <c r="K2009" s="2078">
        <v>73.64500000000001</v>
      </c>
      <c r="L2009" s="2020" t="s">
        <v>3269</v>
      </c>
      <c r="M2009" s="2021" t="s">
        <v>3269</v>
      </c>
      <c r="N2009" s="2078" t="s">
        <v>3269</v>
      </c>
    </row>
    <row r="2010" spans="1:14">
      <c r="A2010" s="2248" t="s">
        <v>1969</v>
      </c>
      <c r="B2010" s="2073" t="s">
        <v>5191</v>
      </c>
      <c r="C2010" s="2074" t="s">
        <v>3269</v>
      </c>
      <c r="D2010" s="2075" t="s">
        <v>3269</v>
      </c>
      <c r="E2010" s="2076" t="s">
        <v>3269</v>
      </c>
      <c r="F2010" s="2074">
        <v>0.38922851690081472</v>
      </c>
      <c r="G2010" s="2075">
        <v>7424.7900000000009</v>
      </c>
      <c r="H2010" s="2076">
        <v>2889.940000000001</v>
      </c>
      <c r="I2010" s="2074">
        <v>0.33653096417800837</v>
      </c>
      <c r="J2010" s="2075">
        <v>4847.8599999999997</v>
      </c>
      <c r="K2010" s="2076">
        <v>1631.4549999999999</v>
      </c>
      <c r="L2010" s="2074" t="s">
        <v>3269</v>
      </c>
      <c r="M2010" s="2075" t="s">
        <v>3269</v>
      </c>
      <c r="N2010" s="2076" t="s">
        <v>3269</v>
      </c>
    </row>
    <row r="2011" spans="1:14">
      <c r="A2011" s="2249" t="s">
        <v>1969</v>
      </c>
      <c r="B2011" s="2077" t="s">
        <v>3480</v>
      </c>
      <c r="C2011" s="2020" t="s">
        <v>3269</v>
      </c>
      <c r="D2011" s="2021" t="s">
        <v>3269</v>
      </c>
      <c r="E2011" s="2078" t="s">
        <v>3269</v>
      </c>
      <c r="F2011" s="2020" t="s">
        <v>3269</v>
      </c>
      <c r="G2011" s="2021" t="s">
        <v>3269</v>
      </c>
      <c r="H2011" s="2078" t="s">
        <v>3269</v>
      </c>
      <c r="I2011" s="2020">
        <v>0.74929849175727836</v>
      </c>
      <c r="J2011" s="2021">
        <v>228.08</v>
      </c>
      <c r="K2011" s="2078">
        <v>170.9</v>
      </c>
      <c r="L2011" s="2020" t="s">
        <v>3269</v>
      </c>
      <c r="M2011" s="2021" t="s">
        <v>3269</v>
      </c>
      <c r="N2011" s="2078" t="s">
        <v>3269</v>
      </c>
    </row>
    <row r="2012" spans="1:14">
      <c r="A2012" s="2249" t="s">
        <v>1969</v>
      </c>
      <c r="B2012" s="2077" t="s">
        <v>3193</v>
      </c>
      <c r="C2012" s="2020" t="s">
        <v>3269</v>
      </c>
      <c r="D2012" s="2021" t="s">
        <v>3269</v>
      </c>
      <c r="E2012" s="2078" t="s">
        <v>3269</v>
      </c>
      <c r="F2012" s="2020">
        <v>0.41537767791543412</v>
      </c>
      <c r="G2012" s="2021">
        <v>2572.4299999999998</v>
      </c>
      <c r="H2012" s="2078">
        <v>1068.53</v>
      </c>
      <c r="I2012" s="2020">
        <v>0.41107743026830801</v>
      </c>
      <c r="J2012" s="2021">
        <v>1619.78</v>
      </c>
      <c r="K2012" s="2078">
        <v>665.85499999999979</v>
      </c>
      <c r="L2012" s="2020" t="s">
        <v>3269</v>
      </c>
      <c r="M2012" s="2021" t="s">
        <v>3269</v>
      </c>
      <c r="N2012" s="2078" t="s">
        <v>3269</v>
      </c>
    </row>
    <row r="2013" spans="1:14">
      <c r="A2013" s="2249" t="s">
        <v>1969</v>
      </c>
      <c r="B2013" s="2077" t="s">
        <v>3195</v>
      </c>
      <c r="C2013" s="2020" t="s">
        <v>3269</v>
      </c>
      <c r="D2013" s="2021" t="s">
        <v>3269</v>
      </c>
      <c r="E2013" s="2078" t="s">
        <v>3269</v>
      </c>
      <c r="F2013" s="2020" t="s">
        <v>3269</v>
      </c>
      <c r="G2013" s="2021" t="s">
        <v>3269</v>
      </c>
      <c r="H2013" s="2078" t="s">
        <v>3269</v>
      </c>
      <c r="I2013" s="2020">
        <v>0.26490000000000008</v>
      </c>
      <c r="J2013" s="2021">
        <v>3000</v>
      </c>
      <c r="K2013" s="2078">
        <v>794.70000000000027</v>
      </c>
      <c r="L2013" s="2020" t="s">
        <v>3269</v>
      </c>
      <c r="M2013" s="2021" t="s">
        <v>3269</v>
      </c>
      <c r="N2013" s="2078" t="s">
        <v>3269</v>
      </c>
    </row>
    <row r="2014" spans="1:14">
      <c r="A2014" s="2249" t="s">
        <v>1969</v>
      </c>
      <c r="B2014" s="2077" t="s">
        <v>3204</v>
      </c>
      <c r="C2014" s="2020" t="s">
        <v>3269</v>
      </c>
      <c r="D2014" s="2021" t="s">
        <v>3269</v>
      </c>
      <c r="E2014" s="2078" t="s">
        <v>3269</v>
      </c>
      <c r="F2014" s="2020">
        <v>0.37536580138324438</v>
      </c>
      <c r="G2014" s="2021">
        <v>4852.3600000000006</v>
      </c>
      <c r="H2014" s="2078">
        <v>1821.41</v>
      </c>
      <c r="I2014" s="2020" t="s">
        <v>3269</v>
      </c>
      <c r="J2014" s="2021" t="s">
        <v>3269</v>
      </c>
      <c r="K2014" s="2078" t="s">
        <v>3269</v>
      </c>
      <c r="L2014" s="2020" t="s">
        <v>3269</v>
      </c>
      <c r="M2014" s="2021" t="s">
        <v>3269</v>
      </c>
      <c r="N2014" s="2078" t="s">
        <v>3269</v>
      </c>
    </row>
    <row r="2015" spans="1:14">
      <c r="A2015" s="2248" t="s">
        <v>1877</v>
      </c>
      <c r="B2015" s="2073" t="s">
        <v>5191</v>
      </c>
      <c r="C2015" s="2074" t="s">
        <v>3269</v>
      </c>
      <c r="D2015" s="2075" t="s">
        <v>3269</v>
      </c>
      <c r="E2015" s="2076" t="s">
        <v>3269</v>
      </c>
      <c r="F2015" s="2074">
        <v>0.425328145168202</v>
      </c>
      <c r="G2015" s="2075">
        <v>7700.86</v>
      </c>
      <c r="H2015" s="2076">
        <v>3275.3924999999999</v>
      </c>
      <c r="I2015" s="2074" t="s">
        <v>3269</v>
      </c>
      <c r="J2015" s="2075" t="s">
        <v>3269</v>
      </c>
      <c r="K2015" s="2076" t="s">
        <v>3269</v>
      </c>
      <c r="L2015" s="2074">
        <v>0.40332542310769082</v>
      </c>
      <c r="M2015" s="2075">
        <v>2237.61</v>
      </c>
      <c r="N2015" s="2076">
        <v>902.48500000000013</v>
      </c>
    </row>
    <row r="2016" spans="1:14">
      <c r="A2016" s="2249" t="s">
        <v>1877</v>
      </c>
      <c r="B2016" s="2077" t="s">
        <v>3193</v>
      </c>
      <c r="C2016" s="2020" t="s">
        <v>3269</v>
      </c>
      <c r="D2016" s="2021" t="s">
        <v>3269</v>
      </c>
      <c r="E2016" s="2078" t="s">
        <v>3269</v>
      </c>
      <c r="F2016" s="2020">
        <v>0.44728635670987282</v>
      </c>
      <c r="G2016" s="2021">
        <v>2684.03</v>
      </c>
      <c r="H2016" s="2078">
        <v>1200.53</v>
      </c>
      <c r="I2016" s="2020" t="s">
        <v>3269</v>
      </c>
      <c r="J2016" s="2021" t="s">
        <v>3269</v>
      </c>
      <c r="K2016" s="2078" t="s">
        <v>3269</v>
      </c>
      <c r="L2016" s="2020">
        <v>0.42966387992723643</v>
      </c>
      <c r="M2016" s="2021">
        <v>1577.71</v>
      </c>
      <c r="N2016" s="2078">
        <v>677.8850000000001</v>
      </c>
    </row>
    <row r="2017" spans="1:14">
      <c r="A2017" s="2249" t="s">
        <v>1877</v>
      </c>
      <c r="B2017" s="2077" t="s">
        <v>3194</v>
      </c>
      <c r="C2017" s="2020" t="s">
        <v>3269</v>
      </c>
      <c r="D2017" s="2021" t="s">
        <v>3269</v>
      </c>
      <c r="E2017" s="2078" t="s">
        <v>3269</v>
      </c>
      <c r="F2017" s="2020">
        <v>0.45437613344878858</v>
      </c>
      <c r="G2017" s="2021">
        <v>612.07000000000005</v>
      </c>
      <c r="H2017" s="2078">
        <v>278.11000000000013</v>
      </c>
      <c r="I2017" s="2020" t="s">
        <v>3269</v>
      </c>
      <c r="J2017" s="2021" t="s">
        <v>3269</v>
      </c>
      <c r="K2017" s="2078" t="s">
        <v>3269</v>
      </c>
      <c r="L2017" s="2020" t="s">
        <v>3269</v>
      </c>
      <c r="M2017" s="2021" t="s">
        <v>3269</v>
      </c>
      <c r="N2017" s="2078" t="s">
        <v>3269</v>
      </c>
    </row>
    <row r="2018" spans="1:14">
      <c r="A2018" s="2249" t="s">
        <v>1877</v>
      </c>
      <c r="B2018" s="2077" t="s">
        <v>3206</v>
      </c>
      <c r="C2018" s="2020" t="s">
        <v>3269</v>
      </c>
      <c r="D2018" s="2021" t="s">
        <v>3269</v>
      </c>
      <c r="E2018" s="2078" t="s">
        <v>3269</v>
      </c>
      <c r="F2018" s="2020">
        <v>0.40791155477256419</v>
      </c>
      <c r="G2018" s="2021">
        <v>4404.76</v>
      </c>
      <c r="H2018" s="2078">
        <v>1796.7525000000001</v>
      </c>
      <c r="I2018" s="2020" t="s">
        <v>3269</v>
      </c>
      <c r="J2018" s="2021" t="s">
        <v>3269</v>
      </c>
      <c r="K2018" s="2078" t="s">
        <v>3269</v>
      </c>
      <c r="L2018" s="2020">
        <v>0.34035459918169408</v>
      </c>
      <c r="M2018" s="2021">
        <v>659.9</v>
      </c>
      <c r="N2018" s="2078">
        <v>224.6</v>
      </c>
    </row>
    <row r="2019" spans="1:14">
      <c r="A2019" s="2248" t="s">
        <v>2967</v>
      </c>
      <c r="B2019" s="2073" t="s">
        <v>5191</v>
      </c>
      <c r="C2019" s="2074" t="s">
        <v>3269</v>
      </c>
      <c r="D2019" s="2075" t="s">
        <v>3269</v>
      </c>
      <c r="E2019" s="2076" t="s">
        <v>3269</v>
      </c>
      <c r="F2019" s="2074">
        <v>0.38318007728731568</v>
      </c>
      <c r="G2019" s="2075">
        <v>59305.98</v>
      </c>
      <c r="H2019" s="2076">
        <v>22724.87</v>
      </c>
      <c r="I2019" s="2074">
        <v>0.29919082798263957</v>
      </c>
      <c r="J2019" s="2075">
        <v>23789.75</v>
      </c>
      <c r="K2019" s="2076">
        <v>7117.6750000000011</v>
      </c>
      <c r="L2019" s="2074" t="s">
        <v>3269</v>
      </c>
      <c r="M2019" s="2075" t="s">
        <v>3269</v>
      </c>
      <c r="N2019" s="2076" t="s">
        <v>3269</v>
      </c>
    </row>
    <row r="2020" spans="1:14">
      <c r="A2020" s="2249" t="s">
        <v>2967</v>
      </c>
      <c r="B2020" s="2077" t="s">
        <v>3193</v>
      </c>
      <c r="C2020" s="2020" t="s">
        <v>3269</v>
      </c>
      <c r="D2020" s="2021" t="s">
        <v>3269</v>
      </c>
      <c r="E2020" s="2078" t="s">
        <v>3269</v>
      </c>
      <c r="F2020" s="2020">
        <v>0.47315970453387668</v>
      </c>
      <c r="G2020" s="2021">
        <v>18844.8</v>
      </c>
      <c r="H2020" s="2078">
        <v>8916.6</v>
      </c>
      <c r="I2020" s="2020">
        <v>0.30585941523565691</v>
      </c>
      <c r="J2020" s="2021">
        <v>16989.75</v>
      </c>
      <c r="K2020" s="2078">
        <v>5196.4750000000013</v>
      </c>
      <c r="L2020" s="2020" t="s">
        <v>3269</v>
      </c>
      <c r="M2020" s="2021" t="s">
        <v>3269</v>
      </c>
      <c r="N2020" s="2078" t="s">
        <v>3269</v>
      </c>
    </row>
    <row r="2021" spans="1:14">
      <c r="A2021" s="2249" t="s">
        <v>2967</v>
      </c>
      <c r="B2021" s="2077" t="s">
        <v>3194</v>
      </c>
      <c r="C2021" s="2020" t="s">
        <v>3269</v>
      </c>
      <c r="D2021" s="2021" t="s">
        <v>3269</v>
      </c>
      <c r="E2021" s="2078" t="s">
        <v>3269</v>
      </c>
      <c r="F2021" s="2020" t="s">
        <v>3269</v>
      </c>
      <c r="G2021" s="2021" t="s">
        <v>3269</v>
      </c>
      <c r="H2021" s="2078" t="s">
        <v>3269</v>
      </c>
      <c r="I2021" s="2020">
        <v>0.28252941176470592</v>
      </c>
      <c r="J2021" s="2021">
        <v>6800</v>
      </c>
      <c r="K2021" s="2078">
        <v>1921.2</v>
      </c>
      <c r="L2021" s="2020" t="s">
        <v>3269</v>
      </c>
      <c r="M2021" s="2021" t="s">
        <v>3269</v>
      </c>
      <c r="N2021" s="2078" t="s">
        <v>3269</v>
      </c>
    </row>
    <row r="2022" spans="1:14">
      <c r="A2022" s="2249" t="s">
        <v>2967</v>
      </c>
      <c r="B2022" s="2077" t="s">
        <v>3195</v>
      </c>
      <c r="C2022" s="2020" t="s">
        <v>3269</v>
      </c>
      <c r="D2022" s="2021" t="s">
        <v>3269</v>
      </c>
      <c r="E2022" s="2078" t="s">
        <v>3269</v>
      </c>
      <c r="F2022" s="2020">
        <v>0.31602243882169079</v>
      </c>
      <c r="G2022" s="2021">
        <v>25461.23</v>
      </c>
      <c r="H2022" s="2078">
        <v>8046.32</v>
      </c>
      <c r="I2022" s="2020" t="s">
        <v>3269</v>
      </c>
      <c r="J2022" s="2021" t="s">
        <v>3269</v>
      </c>
      <c r="K2022" s="2078" t="s">
        <v>3269</v>
      </c>
      <c r="L2022" s="2020" t="s">
        <v>3269</v>
      </c>
      <c r="M2022" s="2021" t="s">
        <v>3269</v>
      </c>
      <c r="N2022" s="2078" t="s">
        <v>3269</v>
      </c>
    </row>
    <row r="2023" spans="1:14">
      <c r="A2023" s="2249" t="s">
        <v>2967</v>
      </c>
      <c r="B2023" s="2077" t="s">
        <v>3206</v>
      </c>
      <c r="C2023" s="2020" t="s">
        <v>3269</v>
      </c>
      <c r="D2023" s="2021" t="s">
        <v>3269</v>
      </c>
      <c r="E2023" s="2078" t="s">
        <v>3269</v>
      </c>
      <c r="F2023" s="2020">
        <v>0.38413128043760147</v>
      </c>
      <c r="G2023" s="2021">
        <v>14999.95</v>
      </c>
      <c r="H2023" s="2078">
        <v>5761.9500000000007</v>
      </c>
      <c r="I2023" s="2020" t="s">
        <v>3269</v>
      </c>
      <c r="J2023" s="2021" t="s">
        <v>3269</v>
      </c>
      <c r="K2023" s="2078" t="s">
        <v>3269</v>
      </c>
      <c r="L2023" s="2020" t="s">
        <v>3269</v>
      </c>
      <c r="M2023" s="2021" t="s">
        <v>3269</v>
      </c>
      <c r="N2023" s="2078" t="s">
        <v>3269</v>
      </c>
    </row>
    <row r="2024" spans="1:14">
      <c r="A2024" s="2248" t="s">
        <v>1395</v>
      </c>
      <c r="B2024" s="2073" t="s">
        <v>5191</v>
      </c>
      <c r="C2024" s="2074">
        <v>0.48493988238570279</v>
      </c>
      <c r="D2024" s="2075">
        <v>14651.28</v>
      </c>
      <c r="E2024" s="2076">
        <v>7104.99</v>
      </c>
      <c r="F2024" s="2074">
        <v>0.37527804135504889</v>
      </c>
      <c r="G2024" s="2075">
        <v>25935.89</v>
      </c>
      <c r="H2024" s="2076">
        <v>9733.1699999999983</v>
      </c>
      <c r="I2024" s="2074">
        <v>0.41047352003480903</v>
      </c>
      <c r="J2024" s="2075">
        <v>21212.83</v>
      </c>
      <c r="K2024" s="2076">
        <v>8707.3049999999985</v>
      </c>
      <c r="L2024" s="2074">
        <v>0.39634136763816569</v>
      </c>
      <c r="M2024" s="2075">
        <v>15279.48</v>
      </c>
      <c r="N2024" s="2076">
        <v>6055.89</v>
      </c>
    </row>
    <row r="2025" spans="1:14">
      <c r="A2025" s="2249" t="s">
        <v>1395</v>
      </c>
      <c r="B2025" s="2077" t="s">
        <v>3201</v>
      </c>
      <c r="C2025" s="2020" t="s">
        <v>3269</v>
      </c>
      <c r="D2025" s="2021" t="s">
        <v>3269</v>
      </c>
      <c r="E2025" s="2078" t="s">
        <v>3269</v>
      </c>
      <c r="F2025" s="2020">
        <v>0.19504544569410601</v>
      </c>
      <c r="G2025" s="2021">
        <v>1900.07</v>
      </c>
      <c r="H2025" s="2078">
        <v>370.59999999999991</v>
      </c>
      <c r="I2025" s="2020" t="s">
        <v>3269</v>
      </c>
      <c r="J2025" s="2021" t="s">
        <v>3269</v>
      </c>
      <c r="K2025" s="2078" t="s">
        <v>3269</v>
      </c>
      <c r="L2025" s="2020" t="s">
        <v>3269</v>
      </c>
      <c r="M2025" s="2021" t="s">
        <v>3269</v>
      </c>
      <c r="N2025" s="2078" t="s">
        <v>3269</v>
      </c>
    </row>
    <row r="2026" spans="1:14">
      <c r="A2026" s="2249" t="s">
        <v>1395</v>
      </c>
      <c r="B2026" s="2077" t="s">
        <v>3502</v>
      </c>
      <c r="C2026" s="2020" t="s">
        <v>3269</v>
      </c>
      <c r="D2026" s="2021" t="s">
        <v>3269</v>
      </c>
      <c r="E2026" s="2078" t="s">
        <v>3269</v>
      </c>
      <c r="F2026" s="2020">
        <v>0.26568460427391571</v>
      </c>
      <c r="G2026" s="2021">
        <v>4320.16</v>
      </c>
      <c r="H2026" s="2078">
        <v>1147.8</v>
      </c>
      <c r="I2026" s="2020" t="s">
        <v>3269</v>
      </c>
      <c r="J2026" s="2021" t="s">
        <v>3269</v>
      </c>
      <c r="K2026" s="2078" t="s">
        <v>3269</v>
      </c>
      <c r="L2026" s="2020" t="s">
        <v>3269</v>
      </c>
      <c r="M2026" s="2021" t="s">
        <v>3269</v>
      </c>
      <c r="N2026" s="2078" t="s">
        <v>3269</v>
      </c>
    </row>
    <row r="2027" spans="1:14">
      <c r="A2027" s="2249" t="s">
        <v>1395</v>
      </c>
      <c r="B2027" s="2077" t="s">
        <v>3193</v>
      </c>
      <c r="C2027" s="2020">
        <v>0.39794598609314769</v>
      </c>
      <c r="D2027" s="2021">
        <v>1561.82</v>
      </c>
      <c r="E2027" s="2078">
        <v>621.51999999999987</v>
      </c>
      <c r="F2027" s="2020">
        <v>0.42746320024184348</v>
      </c>
      <c r="G2027" s="2021">
        <v>10750.75</v>
      </c>
      <c r="H2027" s="2078">
        <v>4595.5499999999993</v>
      </c>
      <c r="I2027" s="2020">
        <v>0.38426106279401812</v>
      </c>
      <c r="J2027" s="2021">
        <v>10498.93</v>
      </c>
      <c r="K2027" s="2078">
        <v>4034.33</v>
      </c>
      <c r="L2027" s="2020">
        <v>0.39486057644501898</v>
      </c>
      <c r="M2027" s="2021">
        <v>703.97</v>
      </c>
      <c r="N2027" s="2078">
        <v>277.97000000000003</v>
      </c>
    </row>
    <row r="2028" spans="1:14">
      <c r="A2028" s="2249" t="s">
        <v>1395</v>
      </c>
      <c r="B2028" s="2077" t="s">
        <v>3194</v>
      </c>
      <c r="C2028" s="2020">
        <v>0.60471996697399188</v>
      </c>
      <c r="D2028" s="2021">
        <v>2034.76</v>
      </c>
      <c r="E2028" s="2078">
        <v>1230.46</v>
      </c>
      <c r="F2028" s="2020" t="s">
        <v>3269</v>
      </c>
      <c r="G2028" s="2021" t="s">
        <v>3269</v>
      </c>
      <c r="H2028" s="2078" t="s">
        <v>3269</v>
      </c>
      <c r="I2028" s="2020">
        <v>0.49327687316577518</v>
      </c>
      <c r="J2028" s="2021">
        <v>1938.83</v>
      </c>
      <c r="K2028" s="2078">
        <v>956.37999999999988</v>
      </c>
      <c r="L2028" s="2020">
        <v>0.55248327701092026</v>
      </c>
      <c r="M2028" s="2021">
        <v>6187.59</v>
      </c>
      <c r="N2028" s="2078">
        <v>3418.54</v>
      </c>
    </row>
    <row r="2029" spans="1:14">
      <c r="A2029" s="2249" t="s">
        <v>1395</v>
      </c>
      <c r="B2029" s="2077" t="s">
        <v>3195</v>
      </c>
      <c r="C2029" s="2020">
        <v>0.475183406153039</v>
      </c>
      <c r="D2029" s="2021">
        <v>11054.7</v>
      </c>
      <c r="E2029" s="2078">
        <v>5253.01</v>
      </c>
      <c r="F2029" s="2020">
        <v>0.40370957432924598</v>
      </c>
      <c r="G2029" s="2021">
        <v>8964.91</v>
      </c>
      <c r="H2029" s="2078">
        <v>3619.22</v>
      </c>
      <c r="I2029" s="2020">
        <v>0.39476646032639268</v>
      </c>
      <c r="J2029" s="2021">
        <v>2310.1</v>
      </c>
      <c r="K2029" s="2078">
        <v>911.94999999999982</v>
      </c>
      <c r="L2029" s="2020">
        <v>0.21804611800567539</v>
      </c>
      <c r="M2029" s="2021">
        <v>5983.7800000000016</v>
      </c>
      <c r="N2029" s="2078">
        <v>1304.74</v>
      </c>
    </row>
    <row r="2030" spans="1:14">
      <c r="A2030" s="2249" t="s">
        <v>1395</v>
      </c>
      <c r="B2030" s="2077" t="s">
        <v>3206</v>
      </c>
      <c r="C2030" s="2020" t="s">
        <v>3269</v>
      </c>
      <c r="D2030" s="2021" t="s">
        <v>3269</v>
      </c>
      <c r="E2030" s="2078" t="s">
        <v>3269</v>
      </c>
      <c r="F2030" s="2020" t="s">
        <v>3269</v>
      </c>
      <c r="G2030" s="2021" t="s">
        <v>3269</v>
      </c>
      <c r="H2030" s="2078" t="s">
        <v>3269</v>
      </c>
      <c r="I2030" s="2020">
        <v>0.43382181201150211</v>
      </c>
      <c r="J2030" s="2021">
        <v>6464.9699999999984</v>
      </c>
      <c r="K2030" s="2078">
        <v>2804.645</v>
      </c>
      <c r="L2030" s="2020" t="s">
        <v>3269</v>
      </c>
      <c r="M2030" s="2021" t="s">
        <v>3269</v>
      </c>
      <c r="N2030" s="2078" t="s">
        <v>3269</v>
      </c>
    </row>
    <row r="2031" spans="1:14">
      <c r="A2031" s="2249" t="s">
        <v>1395</v>
      </c>
      <c r="B2031" s="2077" t="s">
        <v>3204</v>
      </c>
      <c r="C2031" s="2020" t="s">
        <v>3269</v>
      </c>
      <c r="D2031" s="2021" t="s">
        <v>3269</v>
      </c>
      <c r="E2031" s="2078" t="s">
        <v>3269</v>
      </c>
      <c r="F2031" s="2020" t="s">
        <v>3269</v>
      </c>
      <c r="G2031" s="2021" t="s">
        <v>3269</v>
      </c>
      <c r="H2031" s="2078" t="s">
        <v>3269</v>
      </c>
      <c r="I2031" s="2020" t="s">
        <v>3269</v>
      </c>
      <c r="J2031" s="2021" t="s">
        <v>3269</v>
      </c>
      <c r="K2031" s="2078" t="s">
        <v>3269</v>
      </c>
      <c r="L2031" s="2020">
        <v>0.43867661617043929</v>
      </c>
      <c r="M2031" s="2021">
        <v>2404.14</v>
      </c>
      <c r="N2031" s="2078">
        <v>1054.6400000000001</v>
      </c>
    </row>
    <row r="2032" spans="1:14">
      <c r="A2032" s="2248" t="s">
        <v>2973</v>
      </c>
      <c r="B2032" s="2073" t="s">
        <v>5191</v>
      </c>
      <c r="C2032" s="2074" t="s">
        <v>3269</v>
      </c>
      <c r="D2032" s="2075" t="s">
        <v>3269</v>
      </c>
      <c r="E2032" s="2076" t="s">
        <v>3269</v>
      </c>
      <c r="F2032" s="2074">
        <v>0.46027936517228002</v>
      </c>
      <c r="G2032" s="2075">
        <v>1366.67</v>
      </c>
      <c r="H2032" s="2076">
        <v>629.04999999999995</v>
      </c>
      <c r="I2032" s="2074" t="s">
        <v>3269</v>
      </c>
      <c r="J2032" s="2075" t="s">
        <v>3269</v>
      </c>
      <c r="K2032" s="2076" t="s">
        <v>3269</v>
      </c>
      <c r="L2032" s="2074" t="s">
        <v>3269</v>
      </c>
      <c r="M2032" s="2075" t="s">
        <v>3269</v>
      </c>
      <c r="N2032" s="2076" t="s">
        <v>3269</v>
      </c>
    </row>
    <row r="2033" spans="1:14">
      <c r="A2033" s="2249" t="s">
        <v>2973</v>
      </c>
      <c r="B2033" s="2077" t="s">
        <v>3480</v>
      </c>
      <c r="C2033" s="2020" t="s">
        <v>3269</v>
      </c>
      <c r="D2033" s="2021" t="s">
        <v>3269</v>
      </c>
      <c r="E2033" s="2078" t="s">
        <v>3269</v>
      </c>
      <c r="F2033" s="2020">
        <v>0.79493049133605209</v>
      </c>
      <c r="G2033" s="2021">
        <v>659.63</v>
      </c>
      <c r="H2033" s="2078">
        <v>524.36</v>
      </c>
      <c r="I2033" s="2020" t="s">
        <v>3269</v>
      </c>
      <c r="J2033" s="2021" t="s">
        <v>3269</v>
      </c>
      <c r="K2033" s="2078" t="s">
        <v>3269</v>
      </c>
      <c r="L2033" s="2020" t="s">
        <v>3269</v>
      </c>
      <c r="M2033" s="2021" t="s">
        <v>3269</v>
      </c>
      <c r="N2033" s="2078" t="s">
        <v>3269</v>
      </c>
    </row>
    <row r="2034" spans="1:14">
      <c r="A2034" s="2249" t="s">
        <v>2973</v>
      </c>
      <c r="B2034" s="2077" t="s">
        <v>3209</v>
      </c>
      <c r="C2034" s="2020" t="s">
        <v>3269</v>
      </c>
      <c r="D2034" s="2021" t="s">
        <v>3269</v>
      </c>
      <c r="E2034" s="2078" t="s">
        <v>3269</v>
      </c>
      <c r="F2034" s="2020">
        <v>0.14806800181036431</v>
      </c>
      <c r="G2034" s="2021">
        <v>707.04</v>
      </c>
      <c r="H2034" s="2078">
        <v>104.6899999999999</v>
      </c>
      <c r="I2034" s="2020" t="s">
        <v>3269</v>
      </c>
      <c r="J2034" s="2021" t="s">
        <v>3269</v>
      </c>
      <c r="K2034" s="2078" t="s">
        <v>3269</v>
      </c>
      <c r="L2034" s="2020" t="s">
        <v>3269</v>
      </c>
      <c r="M2034" s="2021" t="s">
        <v>3269</v>
      </c>
      <c r="N2034" s="2078" t="s">
        <v>3269</v>
      </c>
    </row>
    <row r="2035" spans="1:14">
      <c r="A2035" s="2248" t="s">
        <v>1195</v>
      </c>
      <c r="B2035" s="2073" t="s">
        <v>5191</v>
      </c>
      <c r="C2035" s="2074">
        <v>0.15270804638556901</v>
      </c>
      <c r="D2035" s="2075">
        <v>1350.42</v>
      </c>
      <c r="E2035" s="2076">
        <v>206.22</v>
      </c>
      <c r="F2035" s="2074">
        <v>0.2411466666666667</v>
      </c>
      <c r="G2035" s="2075">
        <v>1500</v>
      </c>
      <c r="H2035" s="2076">
        <v>361.72</v>
      </c>
      <c r="I2035" s="2074">
        <v>0.19671277243744861</v>
      </c>
      <c r="J2035" s="2075">
        <v>51451.259999999987</v>
      </c>
      <c r="K2035" s="2076">
        <v>10121.120000000001</v>
      </c>
      <c r="L2035" s="2074">
        <v>8.8481795772576796E-2</v>
      </c>
      <c r="M2035" s="2075">
        <v>18701.7</v>
      </c>
      <c r="N2035" s="2076">
        <v>1654.76</v>
      </c>
    </row>
    <row r="2036" spans="1:14">
      <c r="A2036" s="2249" t="s">
        <v>1195</v>
      </c>
      <c r="B2036" s="2077" t="s">
        <v>3502</v>
      </c>
      <c r="C2036" s="2020">
        <v>0.15270804638556901</v>
      </c>
      <c r="D2036" s="2021">
        <v>1350.42</v>
      </c>
      <c r="E2036" s="2078">
        <v>206.22</v>
      </c>
      <c r="F2036" s="2020">
        <v>0.2411466666666667</v>
      </c>
      <c r="G2036" s="2021">
        <v>1500</v>
      </c>
      <c r="H2036" s="2078">
        <v>361.72</v>
      </c>
      <c r="I2036" s="2020">
        <v>0.19671277243744861</v>
      </c>
      <c r="J2036" s="2021">
        <v>51451.259999999987</v>
      </c>
      <c r="K2036" s="2078">
        <v>10121.120000000001</v>
      </c>
      <c r="L2036" s="2020">
        <v>8.8481795772576796E-2</v>
      </c>
      <c r="M2036" s="2021">
        <v>18701.7</v>
      </c>
      <c r="N2036" s="2078">
        <v>1654.76</v>
      </c>
    </row>
    <row r="2037" spans="1:14">
      <c r="A2037" s="2248" t="s">
        <v>1087</v>
      </c>
      <c r="B2037" s="2073" t="s">
        <v>5191</v>
      </c>
      <c r="C2037" s="2074">
        <v>0.1308713670896455</v>
      </c>
      <c r="D2037" s="2075">
        <v>190253.8</v>
      </c>
      <c r="E2037" s="2076">
        <v>24898.7749</v>
      </c>
      <c r="F2037" s="2074">
        <v>8.2958055785027282E-2</v>
      </c>
      <c r="G2037" s="2075">
        <v>93366.630000000019</v>
      </c>
      <c r="H2037" s="2076">
        <v>7745.514100000004</v>
      </c>
      <c r="I2037" s="2074">
        <v>0.14712995343575649</v>
      </c>
      <c r="J2037" s="2075">
        <v>178052.93</v>
      </c>
      <c r="K2037" s="2076">
        <v>26196.919300000001</v>
      </c>
      <c r="L2037" s="2074">
        <v>0.13645406705653351</v>
      </c>
      <c r="M2037" s="2075">
        <v>80051.259999999995</v>
      </c>
      <c r="N2037" s="2076">
        <v>10923.32</v>
      </c>
    </row>
    <row r="2038" spans="1:14">
      <c r="A2038" s="2249" t="s">
        <v>1087</v>
      </c>
      <c r="B2038" s="2077" t="s">
        <v>3480</v>
      </c>
      <c r="C2038" s="2020">
        <v>0.66316494523458203</v>
      </c>
      <c r="D2038" s="2021">
        <v>1633.33</v>
      </c>
      <c r="E2038" s="2078">
        <v>1083.1672000000001</v>
      </c>
      <c r="F2038" s="2020">
        <v>0.62249638807943775</v>
      </c>
      <c r="G2038" s="2021">
        <v>816.74</v>
      </c>
      <c r="H2038" s="2078">
        <v>508.41770000000002</v>
      </c>
      <c r="I2038" s="2020">
        <v>0.61018751262633986</v>
      </c>
      <c r="J2038" s="2021">
        <v>1633.49</v>
      </c>
      <c r="K2038" s="2078">
        <v>996.73519999999996</v>
      </c>
      <c r="L2038" s="2020" t="s">
        <v>3269</v>
      </c>
      <c r="M2038" s="2021" t="s">
        <v>3269</v>
      </c>
      <c r="N2038" s="2078" t="s">
        <v>3269</v>
      </c>
    </row>
    <row r="2039" spans="1:14">
      <c r="A2039" s="2249" t="s">
        <v>1087</v>
      </c>
      <c r="B2039" s="2077" t="s">
        <v>3481</v>
      </c>
      <c r="C2039" s="2020">
        <v>-0.59171509854752002</v>
      </c>
      <c r="D2039" s="2021">
        <v>2098.48</v>
      </c>
      <c r="E2039" s="2078">
        <v>-1241.7022999999999</v>
      </c>
      <c r="F2039" s="2020">
        <v>-0.50247619894612772</v>
      </c>
      <c r="G2039" s="2021">
        <v>2248.85</v>
      </c>
      <c r="H2039" s="2078">
        <v>-1129.9935999999991</v>
      </c>
      <c r="I2039" s="2020">
        <v>-0.58966796330470173</v>
      </c>
      <c r="J2039" s="2021">
        <v>-753.22999999999934</v>
      </c>
      <c r="K2039" s="2078">
        <v>444.15559999999999</v>
      </c>
      <c r="L2039" s="2020">
        <v>0.99999999999772626</v>
      </c>
      <c r="M2039" s="2021">
        <v>0.1000000000001364</v>
      </c>
      <c r="N2039" s="2078">
        <v>9.9999999999909051E-2</v>
      </c>
    </row>
    <row r="2040" spans="1:14">
      <c r="A2040" s="2249" t="s">
        <v>1087</v>
      </c>
      <c r="B2040" s="2077" t="s">
        <v>3502</v>
      </c>
      <c r="C2040" s="2020">
        <v>0.13433970975754661</v>
      </c>
      <c r="D2040" s="2021">
        <v>186521.99</v>
      </c>
      <c r="E2040" s="2078">
        <v>25057.31</v>
      </c>
      <c r="F2040" s="2020">
        <v>9.2657736832266857E-2</v>
      </c>
      <c r="G2040" s="2021">
        <v>90301.040000000008</v>
      </c>
      <c r="H2040" s="2078">
        <v>8367.0900000000038</v>
      </c>
      <c r="I2040" s="2020">
        <v>0.1399152794051555</v>
      </c>
      <c r="J2040" s="2021">
        <v>175802.59</v>
      </c>
      <c r="K2040" s="2078">
        <v>24597.468499999999</v>
      </c>
      <c r="L2040" s="2020">
        <v>7.7484807944639064E-2</v>
      </c>
      <c r="M2040" s="2021">
        <v>56801.07</v>
      </c>
      <c r="N2040" s="2078">
        <v>4401.2199999999993</v>
      </c>
    </row>
    <row r="2041" spans="1:14">
      <c r="A2041" s="2249" t="s">
        <v>1087</v>
      </c>
      <c r="B2041" s="2077" t="s">
        <v>3195</v>
      </c>
      <c r="C2041" s="2020" t="s">
        <v>3269</v>
      </c>
      <c r="D2041" s="2021" t="s">
        <v>3269</v>
      </c>
      <c r="E2041" s="2078" t="s">
        <v>3269</v>
      </c>
      <c r="F2041" s="2020" t="s">
        <v>3269</v>
      </c>
      <c r="G2041" s="2021" t="s">
        <v>3269</v>
      </c>
      <c r="H2041" s="2078" t="s">
        <v>3269</v>
      </c>
      <c r="I2041" s="2020">
        <v>0.11573046829382221</v>
      </c>
      <c r="J2041" s="2021">
        <v>1370.08</v>
      </c>
      <c r="K2041" s="2078">
        <v>158.55999999999989</v>
      </c>
      <c r="L2041" s="2020">
        <v>0.28051504316757481</v>
      </c>
      <c r="M2041" s="2021">
        <v>23250.09</v>
      </c>
      <c r="N2041" s="2078">
        <v>6522</v>
      </c>
    </row>
    <row r="2042" spans="1:14">
      <c r="A2042" s="2248" t="s">
        <v>2979</v>
      </c>
      <c r="B2042" s="2073" t="s">
        <v>5191</v>
      </c>
      <c r="C2042" s="2074">
        <v>0.33539934248694642</v>
      </c>
      <c r="D2042" s="2075">
        <v>103.42</v>
      </c>
      <c r="E2042" s="2076">
        <v>34.686999999999998</v>
      </c>
      <c r="F2042" s="2074" t="s">
        <v>3269</v>
      </c>
      <c r="G2042" s="2075" t="s">
        <v>3269</v>
      </c>
      <c r="H2042" s="2076" t="s">
        <v>3269</v>
      </c>
      <c r="I2042" s="2074" t="s">
        <v>3269</v>
      </c>
      <c r="J2042" s="2075" t="s">
        <v>3269</v>
      </c>
      <c r="K2042" s="2076" t="s">
        <v>3269</v>
      </c>
      <c r="L2042" s="2074">
        <v>0.29493213993214001</v>
      </c>
      <c r="M2042" s="2075">
        <v>170.94</v>
      </c>
      <c r="N2042" s="2076">
        <v>50.415700000000008</v>
      </c>
    </row>
    <row r="2043" spans="1:14">
      <c r="A2043" s="2249" t="s">
        <v>2979</v>
      </c>
      <c r="B2043" s="2077" t="s">
        <v>3480</v>
      </c>
      <c r="C2043" s="2020">
        <v>0.33539934248694642</v>
      </c>
      <c r="D2043" s="2021">
        <v>103.42</v>
      </c>
      <c r="E2043" s="2078">
        <v>34.686999999999998</v>
      </c>
      <c r="F2043" s="2020" t="s">
        <v>3269</v>
      </c>
      <c r="G2043" s="2021" t="s">
        <v>3269</v>
      </c>
      <c r="H2043" s="2078" t="s">
        <v>3269</v>
      </c>
      <c r="I2043" s="2020" t="s">
        <v>3269</v>
      </c>
      <c r="J2043" s="2021" t="s">
        <v>3269</v>
      </c>
      <c r="K2043" s="2078" t="s">
        <v>3269</v>
      </c>
      <c r="L2043" s="2020">
        <v>0.29493213993214001</v>
      </c>
      <c r="M2043" s="2021">
        <v>170.94</v>
      </c>
      <c r="N2043" s="2078">
        <v>50.415700000000008</v>
      </c>
    </row>
    <row r="2044" spans="1:14">
      <c r="A2044" s="2248" t="s">
        <v>2983</v>
      </c>
      <c r="B2044" s="2073" t="s">
        <v>5191</v>
      </c>
      <c r="C2044" s="2074" t="s">
        <v>3269</v>
      </c>
      <c r="D2044" s="2075" t="s">
        <v>3269</v>
      </c>
      <c r="E2044" s="2076" t="s">
        <v>3269</v>
      </c>
      <c r="F2044" s="2074">
        <v>0.35420024210085388</v>
      </c>
      <c r="G2044" s="2075">
        <v>8665.81</v>
      </c>
      <c r="H2044" s="2076">
        <v>3069.4320000000012</v>
      </c>
      <c r="I2044" s="2074">
        <v>0.2302435044558806</v>
      </c>
      <c r="J2044" s="2075">
        <v>1115.3800000000001</v>
      </c>
      <c r="K2044" s="2076">
        <v>256.80900000000008</v>
      </c>
      <c r="L2044" s="2074" t="s">
        <v>3269</v>
      </c>
      <c r="M2044" s="2075" t="s">
        <v>3269</v>
      </c>
      <c r="N2044" s="2076" t="s">
        <v>3269</v>
      </c>
    </row>
    <row r="2045" spans="1:14">
      <c r="A2045" s="2249" t="s">
        <v>2983</v>
      </c>
      <c r="B2045" s="2077" t="s">
        <v>3480</v>
      </c>
      <c r="C2045" s="2020" t="s">
        <v>3269</v>
      </c>
      <c r="D2045" s="2021" t="s">
        <v>3269</v>
      </c>
      <c r="E2045" s="2078" t="s">
        <v>3269</v>
      </c>
      <c r="F2045" s="2020">
        <v>0.15166769795804311</v>
      </c>
      <c r="G2045" s="2021">
        <v>1502.97</v>
      </c>
      <c r="H2045" s="2078">
        <v>227.952</v>
      </c>
      <c r="I2045" s="2020">
        <v>0.2302435044558806</v>
      </c>
      <c r="J2045" s="2021">
        <v>1115.3800000000001</v>
      </c>
      <c r="K2045" s="2078">
        <v>256.80900000000008</v>
      </c>
      <c r="L2045" s="2020" t="s">
        <v>3269</v>
      </c>
      <c r="M2045" s="2021" t="s">
        <v>3269</v>
      </c>
      <c r="N2045" s="2078" t="s">
        <v>3269</v>
      </c>
    </row>
    <row r="2046" spans="1:14">
      <c r="A2046" s="2249" t="s">
        <v>2983</v>
      </c>
      <c r="B2046" s="2077" t="s">
        <v>3194</v>
      </c>
      <c r="C2046" s="2020" t="s">
        <v>3269</v>
      </c>
      <c r="D2046" s="2021" t="s">
        <v>3269</v>
      </c>
      <c r="E2046" s="2078" t="s">
        <v>3269</v>
      </c>
      <c r="F2046" s="2020">
        <v>0.39669739935556292</v>
      </c>
      <c r="G2046" s="2021">
        <v>7162.84</v>
      </c>
      <c r="H2046" s="2078">
        <v>2841.48</v>
      </c>
      <c r="I2046" s="2020" t="s">
        <v>3269</v>
      </c>
      <c r="J2046" s="2021" t="s">
        <v>3269</v>
      </c>
      <c r="K2046" s="2078" t="s">
        <v>3269</v>
      </c>
      <c r="L2046" s="2020" t="s">
        <v>3269</v>
      </c>
      <c r="M2046" s="2021" t="s">
        <v>3269</v>
      </c>
      <c r="N2046" s="2078" t="s">
        <v>3269</v>
      </c>
    </row>
    <row r="2047" spans="1:14">
      <c r="A2047" s="2248" t="s">
        <v>2985</v>
      </c>
      <c r="B2047" s="2073" t="s">
        <v>5191</v>
      </c>
      <c r="C2047" s="2074">
        <v>0.12630263344913181</v>
      </c>
      <c r="D2047" s="2075">
        <v>28212.81</v>
      </c>
      <c r="E2047" s="2076">
        <v>3563.3521999999998</v>
      </c>
      <c r="F2047" s="2074">
        <v>0.24211545337229731</v>
      </c>
      <c r="G2047" s="2075">
        <v>18543.59</v>
      </c>
      <c r="H2047" s="2076">
        <v>4489.689699999999</v>
      </c>
      <c r="I2047" s="2074">
        <v>0.2124562300161042</v>
      </c>
      <c r="J2047" s="2075">
        <v>14517.94</v>
      </c>
      <c r="K2047" s="2076">
        <v>3084.4268000000002</v>
      </c>
      <c r="L2047" s="2074" t="s">
        <v>3269</v>
      </c>
      <c r="M2047" s="2075" t="s">
        <v>3269</v>
      </c>
      <c r="N2047" s="2076" t="s">
        <v>3269</v>
      </c>
    </row>
    <row r="2048" spans="1:14">
      <c r="A2048" s="2249" t="s">
        <v>2985</v>
      </c>
      <c r="B2048" s="2077" t="s">
        <v>3480</v>
      </c>
      <c r="C2048" s="2020">
        <v>6.1331881252016822E-2</v>
      </c>
      <c r="D2048" s="2021">
        <v>3718.8</v>
      </c>
      <c r="E2048" s="2078">
        <v>228.0810000000001</v>
      </c>
      <c r="F2048" s="2020">
        <v>0.53782330900997455</v>
      </c>
      <c r="G2048" s="2021">
        <v>7678.49</v>
      </c>
      <c r="H2048" s="2078">
        <v>4129.6708999999992</v>
      </c>
      <c r="I2048" s="2020">
        <v>0.22696801520553811</v>
      </c>
      <c r="J2048" s="2021">
        <v>8012.869999999999</v>
      </c>
      <c r="K2048" s="2078">
        <v>1818.6651999999999</v>
      </c>
      <c r="L2048" s="2020" t="s">
        <v>3269</v>
      </c>
      <c r="M2048" s="2021" t="s">
        <v>3269</v>
      </c>
      <c r="N2048" s="2078" t="s">
        <v>3269</v>
      </c>
    </row>
    <row r="2049" spans="1:14">
      <c r="A2049" s="2249" t="s">
        <v>2985</v>
      </c>
      <c r="B2049" s="2077" t="s">
        <v>3481</v>
      </c>
      <c r="C2049" s="2020" t="s">
        <v>3269</v>
      </c>
      <c r="D2049" s="2021" t="s">
        <v>3269</v>
      </c>
      <c r="E2049" s="2078" t="s">
        <v>3269</v>
      </c>
      <c r="F2049" s="2020">
        <v>-0.53235537414965972</v>
      </c>
      <c r="G2049" s="2021">
        <v>735</v>
      </c>
      <c r="H2049" s="2078">
        <v>-391.2811999999999</v>
      </c>
      <c r="I2049" s="2020">
        <v>0.99999999999999223</v>
      </c>
      <c r="J2049" s="2021">
        <v>14.60000000000014</v>
      </c>
      <c r="K2049" s="2078">
        <v>14.600000000000019</v>
      </c>
      <c r="L2049" s="2020" t="s">
        <v>3269</v>
      </c>
      <c r="M2049" s="2021" t="s">
        <v>3269</v>
      </c>
      <c r="N2049" s="2078" t="s">
        <v>3269</v>
      </c>
    </row>
    <row r="2050" spans="1:14">
      <c r="A2050" s="2249" t="s">
        <v>2985</v>
      </c>
      <c r="B2050" s="2077" t="s">
        <v>3197</v>
      </c>
      <c r="C2050" s="2020">
        <v>0.52040816326530615</v>
      </c>
      <c r="D2050" s="2021">
        <v>725.2</v>
      </c>
      <c r="E2050" s="2078">
        <v>377.40000000000009</v>
      </c>
      <c r="F2050" s="2020" t="s">
        <v>3269</v>
      </c>
      <c r="G2050" s="2021" t="s">
        <v>3269</v>
      </c>
      <c r="H2050" s="2078" t="s">
        <v>3269</v>
      </c>
      <c r="I2050" s="2020" t="s">
        <v>3269</v>
      </c>
      <c r="J2050" s="2021" t="s">
        <v>3269</v>
      </c>
      <c r="K2050" s="2078" t="s">
        <v>3269</v>
      </c>
      <c r="L2050" s="2020" t="s">
        <v>3269</v>
      </c>
      <c r="M2050" s="2021" t="s">
        <v>3269</v>
      </c>
      <c r="N2050" s="2078" t="s">
        <v>3269</v>
      </c>
    </row>
    <row r="2051" spans="1:14">
      <c r="A2051" s="2249" t="s">
        <v>2985</v>
      </c>
      <c r="B2051" s="2077" t="s">
        <v>3193</v>
      </c>
      <c r="C2051" s="2020">
        <v>0.37592308448159878</v>
      </c>
      <c r="D2051" s="2021">
        <v>1323.01</v>
      </c>
      <c r="E2051" s="2078">
        <v>497.35</v>
      </c>
      <c r="F2051" s="2020" t="s">
        <v>3269</v>
      </c>
      <c r="G2051" s="2021" t="s">
        <v>3269</v>
      </c>
      <c r="H2051" s="2078" t="s">
        <v>3269</v>
      </c>
      <c r="I2051" s="2020" t="s">
        <v>3269</v>
      </c>
      <c r="J2051" s="2021" t="s">
        <v>3269</v>
      </c>
      <c r="K2051" s="2078" t="s">
        <v>3269</v>
      </c>
      <c r="L2051" s="2020" t="s">
        <v>3269</v>
      </c>
      <c r="M2051" s="2021" t="s">
        <v>3269</v>
      </c>
      <c r="N2051" s="2078" t="s">
        <v>3269</v>
      </c>
    </row>
    <row r="2052" spans="1:14">
      <c r="A2052" s="2249" t="s">
        <v>2985</v>
      </c>
      <c r="B2052" s="2077" t="s">
        <v>3195</v>
      </c>
      <c r="C2052" s="2020">
        <v>0.37054423827874983</v>
      </c>
      <c r="D2052" s="2021">
        <v>6640.2900000000009</v>
      </c>
      <c r="E2052" s="2078">
        <v>2460.5212000000001</v>
      </c>
      <c r="F2052" s="2020">
        <v>7.4165111894255731E-2</v>
      </c>
      <c r="G2052" s="2021">
        <v>10130.1</v>
      </c>
      <c r="H2052" s="2078">
        <v>751.3</v>
      </c>
      <c r="I2052" s="2020">
        <v>0.33539044167833759</v>
      </c>
      <c r="J2052" s="2021">
        <v>6490.47</v>
      </c>
      <c r="K2052" s="2078">
        <v>2176.8416000000002</v>
      </c>
      <c r="L2052" s="2020" t="s">
        <v>3269</v>
      </c>
      <c r="M2052" s="2021" t="s">
        <v>3269</v>
      </c>
      <c r="N2052" s="2078" t="s">
        <v>3269</v>
      </c>
    </row>
    <row r="2053" spans="1:14">
      <c r="A2053" s="2249" t="s">
        <v>2985</v>
      </c>
      <c r="B2053" s="2077" t="s">
        <v>3207</v>
      </c>
      <c r="C2053" s="2020">
        <v>0</v>
      </c>
      <c r="D2053" s="2021">
        <v>15805.51</v>
      </c>
      <c r="E2053" s="2078">
        <v>0</v>
      </c>
      <c r="F2053" s="2020" t="s">
        <v>3269</v>
      </c>
      <c r="G2053" s="2021" t="s">
        <v>3269</v>
      </c>
      <c r="H2053" s="2078" t="s">
        <v>3269</v>
      </c>
      <c r="I2053" s="2020" t="s">
        <v>3269</v>
      </c>
      <c r="J2053" s="2021">
        <v>0</v>
      </c>
      <c r="K2053" s="2078">
        <v>-925.68</v>
      </c>
      <c r="L2053" s="2020" t="s">
        <v>3269</v>
      </c>
      <c r="M2053" s="2021" t="s">
        <v>3269</v>
      </c>
      <c r="N2053" s="2078" t="s">
        <v>3269</v>
      </c>
    </row>
    <row r="2054" spans="1:14">
      <c r="A2054" s="2248" t="s">
        <v>1089</v>
      </c>
      <c r="B2054" s="2073" t="s">
        <v>5191</v>
      </c>
      <c r="C2054" s="2074">
        <v>0.2062142430393597</v>
      </c>
      <c r="D2054" s="2075">
        <v>77797.440000000017</v>
      </c>
      <c r="E2054" s="2076">
        <v>16042.94020000001</v>
      </c>
      <c r="F2054" s="2074">
        <v>0.29559609829713163</v>
      </c>
      <c r="G2054" s="2075">
        <v>76335.89999999998</v>
      </c>
      <c r="H2054" s="2076">
        <v>22564.5942</v>
      </c>
      <c r="I2054" s="2074">
        <v>0.2018358084993554</v>
      </c>
      <c r="J2054" s="2075">
        <v>76937.599999999977</v>
      </c>
      <c r="K2054" s="2076">
        <v>15528.762699999999</v>
      </c>
      <c r="L2054" s="2074">
        <v>0.20155133810982781</v>
      </c>
      <c r="M2054" s="2075">
        <v>99943.59</v>
      </c>
      <c r="N2054" s="2076">
        <v>20143.764299999999</v>
      </c>
    </row>
    <row r="2055" spans="1:14">
      <c r="A2055" s="2249" t="s">
        <v>1089</v>
      </c>
      <c r="B2055" s="2077" t="s">
        <v>3480</v>
      </c>
      <c r="C2055" s="2020">
        <v>0.1893472347612</v>
      </c>
      <c r="D2055" s="2021">
        <v>8562.19</v>
      </c>
      <c r="E2055" s="2078">
        <v>1621.226999999999</v>
      </c>
      <c r="F2055" s="2020">
        <v>0.1964085834359573</v>
      </c>
      <c r="G2055" s="2021">
        <v>11847.47</v>
      </c>
      <c r="H2055" s="2078">
        <v>2326.9448000000011</v>
      </c>
      <c r="I2055" s="2020">
        <v>0.115889573379934</v>
      </c>
      <c r="J2055" s="2021">
        <v>14969.76</v>
      </c>
      <c r="K2055" s="2078">
        <v>1734.8390999999999</v>
      </c>
      <c r="L2055" s="2020">
        <v>2.6402854905071819E-2</v>
      </c>
      <c r="M2055" s="2021">
        <v>11899.52</v>
      </c>
      <c r="N2055" s="2078">
        <v>314.18130000000031</v>
      </c>
    </row>
    <row r="2056" spans="1:14">
      <c r="A2056" s="2249" t="s">
        <v>1089</v>
      </c>
      <c r="B2056" s="2077" t="s">
        <v>3481</v>
      </c>
      <c r="C2056" s="2020">
        <v>-1.2087100725839379</v>
      </c>
      <c r="D2056" s="2021">
        <v>2399.98</v>
      </c>
      <c r="E2056" s="2078">
        <v>-2900.8799999999992</v>
      </c>
      <c r="F2056" s="2020">
        <v>-1.2086916666666661</v>
      </c>
      <c r="G2056" s="2021">
        <v>-2400</v>
      </c>
      <c r="H2056" s="2078">
        <v>2900.8599999999992</v>
      </c>
      <c r="I2056" s="2020" t="s">
        <v>3269</v>
      </c>
      <c r="J2056" s="2021" t="s">
        <v>3269</v>
      </c>
      <c r="K2056" s="2078" t="s">
        <v>3269</v>
      </c>
      <c r="L2056" s="2020" t="s">
        <v>3269</v>
      </c>
      <c r="M2056" s="2021" t="s">
        <v>3269</v>
      </c>
      <c r="N2056" s="2078" t="s">
        <v>3269</v>
      </c>
    </row>
    <row r="2057" spans="1:14">
      <c r="A2057" s="2249" t="s">
        <v>1089</v>
      </c>
      <c r="B2057" s="2077" t="s">
        <v>3197</v>
      </c>
      <c r="C2057" s="2020" t="s">
        <v>3269</v>
      </c>
      <c r="D2057" s="2021" t="s">
        <v>3269</v>
      </c>
      <c r="E2057" s="2078" t="s">
        <v>3269</v>
      </c>
      <c r="F2057" s="2020" t="s">
        <v>3269</v>
      </c>
      <c r="G2057" s="2021" t="s">
        <v>3269</v>
      </c>
      <c r="H2057" s="2078" t="s">
        <v>3269</v>
      </c>
      <c r="I2057" s="2020">
        <v>0.53971555219428158</v>
      </c>
      <c r="J2057" s="2021">
        <v>476.01</v>
      </c>
      <c r="K2057" s="2078">
        <v>256.91000000000003</v>
      </c>
      <c r="L2057" s="2020" t="s">
        <v>3269</v>
      </c>
      <c r="M2057" s="2021" t="s">
        <v>3269</v>
      </c>
      <c r="N2057" s="2078" t="s">
        <v>3269</v>
      </c>
    </row>
    <row r="2058" spans="1:14">
      <c r="A2058" s="2249" t="s">
        <v>1089</v>
      </c>
      <c r="B2058" s="2077" t="s">
        <v>3201</v>
      </c>
      <c r="C2058" s="2020">
        <v>0.42332532396283279</v>
      </c>
      <c r="D2058" s="2021">
        <v>719.99</v>
      </c>
      <c r="E2058" s="2078">
        <v>304.79000000000002</v>
      </c>
      <c r="F2058" s="2020" t="s">
        <v>3269</v>
      </c>
      <c r="G2058" s="2021" t="s">
        <v>3269</v>
      </c>
      <c r="H2058" s="2078" t="s">
        <v>3269</v>
      </c>
      <c r="I2058" s="2020" t="s">
        <v>3269</v>
      </c>
      <c r="J2058" s="2021" t="s">
        <v>3269</v>
      </c>
      <c r="K2058" s="2078" t="s">
        <v>3269</v>
      </c>
      <c r="L2058" s="2020" t="s">
        <v>3269</v>
      </c>
      <c r="M2058" s="2021" t="s">
        <v>3269</v>
      </c>
      <c r="N2058" s="2078" t="s">
        <v>3269</v>
      </c>
    </row>
    <row r="2059" spans="1:14">
      <c r="A2059" s="2249" t="s">
        <v>1089</v>
      </c>
      <c r="B2059" s="2077" t="s">
        <v>3502</v>
      </c>
      <c r="C2059" s="2020" t="s">
        <v>3269</v>
      </c>
      <c r="D2059" s="2021" t="s">
        <v>3269</v>
      </c>
      <c r="E2059" s="2078" t="s">
        <v>3269</v>
      </c>
      <c r="F2059" s="2020" t="s">
        <v>3269</v>
      </c>
      <c r="G2059" s="2021" t="s">
        <v>3269</v>
      </c>
      <c r="H2059" s="2078" t="s">
        <v>3269</v>
      </c>
      <c r="I2059" s="2020">
        <v>0.24530612244897959</v>
      </c>
      <c r="J2059" s="2021">
        <v>980</v>
      </c>
      <c r="K2059" s="2078">
        <v>240.4</v>
      </c>
      <c r="L2059" s="2020">
        <v>0.18907800233417141</v>
      </c>
      <c r="M2059" s="2021">
        <v>7900.02</v>
      </c>
      <c r="N2059" s="2078">
        <v>1493.7200000000009</v>
      </c>
    </row>
    <row r="2060" spans="1:14">
      <c r="A2060" s="2249" t="s">
        <v>1089</v>
      </c>
      <c r="B2060" s="2077" t="s">
        <v>3193</v>
      </c>
      <c r="C2060" s="2020">
        <v>0.348409090909091</v>
      </c>
      <c r="D2060" s="2021">
        <v>132</v>
      </c>
      <c r="E2060" s="2078">
        <v>45.990000000000009</v>
      </c>
      <c r="F2060" s="2020">
        <v>0.33123966942148753</v>
      </c>
      <c r="G2060" s="2021">
        <v>968</v>
      </c>
      <c r="H2060" s="2078">
        <v>320.64</v>
      </c>
      <c r="I2060" s="2020">
        <v>0.2749745096696713</v>
      </c>
      <c r="J2060" s="2021">
        <v>5404.01</v>
      </c>
      <c r="K2060" s="2078">
        <v>1485.9649999999999</v>
      </c>
      <c r="L2060" s="2020">
        <v>0.37353141454151367</v>
      </c>
      <c r="M2060" s="2021">
        <v>3128.01</v>
      </c>
      <c r="N2060" s="2078">
        <v>1168.4100000000001</v>
      </c>
    </row>
    <row r="2061" spans="1:14">
      <c r="A2061" s="2249" t="s">
        <v>1089</v>
      </c>
      <c r="B2061" s="2077" t="s">
        <v>3194</v>
      </c>
      <c r="C2061" s="2020">
        <v>0.33327133085323413</v>
      </c>
      <c r="D2061" s="2021">
        <v>5833.1</v>
      </c>
      <c r="E2061" s="2078">
        <v>1944.0050000000001</v>
      </c>
      <c r="F2061" s="2020">
        <v>0.35732759881021048</v>
      </c>
      <c r="G2061" s="2021">
        <v>7524.02</v>
      </c>
      <c r="H2061" s="2078">
        <v>2688.54</v>
      </c>
      <c r="I2061" s="2020">
        <v>0.27392044803248888</v>
      </c>
      <c r="J2061" s="2021">
        <v>3664.02</v>
      </c>
      <c r="K2061" s="2078">
        <v>1003.65</v>
      </c>
      <c r="L2061" s="2020">
        <v>0.35424260807638541</v>
      </c>
      <c r="M2061" s="2021">
        <v>5686.95</v>
      </c>
      <c r="N2061" s="2078">
        <v>2014.56</v>
      </c>
    </row>
    <row r="2062" spans="1:14">
      <c r="A2062" s="2249" t="s">
        <v>1089</v>
      </c>
      <c r="B2062" s="2077" t="s">
        <v>3195</v>
      </c>
      <c r="C2062" s="2020">
        <v>0.24983812517269269</v>
      </c>
      <c r="D2062" s="2021">
        <v>60150.180000000008</v>
      </c>
      <c r="E2062" s="2078">
        <v>15027.808199999999</v>
      </c>
      <c r="F2062" s="2020">
        <v>0.2468193947950427</v>
      </c>
      <c r="G2062" s="2021">
        <v>57514.399999999987</v>
      </c>
      <c r="H2062" s="2078">
        <v>14195.669400000001</v>
      </c>
      <c r="I2062" s="2020">
        <v>0.209897534108864</v>
      </c>
      <c r="J2062" s="2021">
        <v>51328.299999999967</v>
      </c>
      <c r="K2062" s="2078">
        <v>10773.6836</v>
      </c>
      <c r="L2062" s="2020">
        <v>0.2124363706308324</v>
      </c>
      <c r="M2062" s="2021">
        <v>71329.09</v>
      </c>
      <c r="N2062" s="2078">
        <v>15152.893</v>
      </c>
    </row>
    <row r="2063" spans="1:14">
      <c r="A2063" s="2249" t="s">
        <v>1089</v>
      </c>
      <c r="B2063" s="2077" t="s">
        <v>3209</v>
      </c>
      <c r="C2063" s="2020" t="s">
        <v>3269</v>
      </c>
      <c r="D2063" s="2021" t="s">
        <v>3269</v>
      </c>
      <c r="E2063" s="2078" t="s">
        <v>3269</v>
      </c>
      <c r="F2063" s="2020">
        <v>0.13145516722015779</v>
      </c>
      <c r="G2063" s="2021">
        <v>810.01</v>
      </c>
      <c r="H2063" s="2078">
        <v>106.48</v>
      </c>
      <c r="I2063" s="2020" t="s">
        <v>3269</v>
      </c>
      <c r="J2063" s="2021" t="s">
        <v>3269</v>
      </c>
      <c r="K2063" s="2078" t="s">
        <v>3269</v>
      </c>
      <c r="L2063" s="2020" t="s">
        <v>3269</v>
      </c>
      <c r="M2063" s="2021" t="s">
        <v>3269</v>
      </c>
      <c r="N2063" s="2078" t="s">
        <v>3269</v>
      </c>
    </row>
    <row r="2064" spans="1:14">
      <c r="A2064" s="2249" t="s">
        <v>1089</v>
      </c>
      <c r="B2064" s="2077" t="s">
        <v>3204</v>
      </c>
      <c r="C2064" s="2020" t="s">
        <v>3269</v>
      </c>
      <c r="D2064" s="2021" t="s">
        <v>3269</v>
      </c>
      <c r="E2064" s="2078" t="s">
        <v>3269</v>
      </c>
      <c r="F2064" s="2020">
        <v>0.3536111111111111</v>
      </c>
      <c r="G2064" s="2021">
        <v>72</v>
      </c>
      <c r="H2064" s="2078">
        <v>25.46</v>
      </c>
      <c r="I2064" s="2020">
        <v>0.28844155844155839</v>
      </c>
      <c r="J2064" s="2021">
        <v>115.5</v>
      </c>
      <c r="K2064" s="2078">
        <v>33.314999999999991</v>
      </c>
      <c r="L2064" s="2020" t="s">
        <v>3269</v>
      </c>
      <c r="M2064" s="2021" t="s">
        <v>3269</v>
      </c>
      <c r="N2064" s="2078" t="s">
        <v>3269</v>
      </c>
    </row>
    <row r="2065" spans="1:14">
      <c r="A2065" s="2248" t="s">
        <v>2109</v>
      </c>
      <c r="B2065" s="2073" t="s">
        <v>5191</v>
      </c>
      <c r="C2065" s="2074" t="s">
        <v>3269</v>
      </c>
      <c r="D2065" s="2075" t="s">
        <v>3269</v>
      </c>
      <c r="E2065" s="2076" t="s">
        <v>3269</v>
      </c>
      <c r="F2065" s="2074" t="s">
        <v>3269</v>
      </c>
      <c r="G2065" s="2075" t="s">
        <v>3269</v>
      </c>
      <c r="H2065" s="2076" t="s">
        <v>3269</v>
      </c>
      <c r="I2065" s="2074" t="s">
        <v>3269</v>
      </c>
      <c r="J2065" s="2075">
        <v>0</v>
      </c>
      <c r="K2065" s="2076">
        <v>0</v>
      </c>
      <c r="L2065" s="2074" t="s">
        <v>3269</v>
      </c>
      <c r="M2065" s="2075" t="s">
        <v>3269</v>
      </c>
      <c r="N2065" s="2076" t="s">
        <v>3269</v>
      </c>
    </row>
    <row r="2066" spans="1:14">
      <c r="A2066" s="2249" t="s">
        <v>2109</v>
      </c>
      <c r="B2066" s="2077" t="s">
        <v>3209</v>
      </c>
      <c r="C2066" s="2020" t="s">
        <v>3269</v>
      </c>
      <c r="D2066" s="2021" t="s">
        <v>3269</v>
      </c>
      <c r="E2066" s="2078" t="s">
        <v>3269</v>
      </c>
      <c r="F2066" s="2020" t="s">
        <v>3269</v>
      </c>
      <c r="G2066" s="2021" t="s">
        <v>3269</v>
      </c>
      <c r="H2066" s="2078" t="s">
        <v>3269</v>
      </c>
      <c r="I2066" s="2020" t="s">
        <v>3269</v>
      </c>
      <c r="J2066" s="2021">
        <v>0</v>
      </c>
      <c r="K2066" s="2078">
        <v>0</v>
      </c>
      <c r="L2066" s="2020" t="s">
        <v>3269</v>
      </c>
      <c r="M2066" s="2021" t="s">
        <v>3269</v>
      </c>
      <c r="N2066" s="2078" t="s">
        <v>3269</v>
      </c>
    </row>
    <row r="2067" spans="1:14">
      <c r="A2067" s="2249" t="s">
        <v>2109</v>
      </c>
      <c r="B2067" s="2077" t="s">
        <v>3218</v>
      </c>
      <c r="C2067" s="2020" t="s">
        <v>3269</v>
      </c>
      <c r="D2067" s="2021" t="s">
        <v>3269</v>
      </c>
      <c r="E2067" s="2078" t="s">
        <v>3269</v>
      </c>
      <c r="F2067" s="2020" t="s">
        <v>3269</v>
      </c>
      <c r="G2067" s="2021" t="s">
        <v>3269</v>
      </c>
      <c r="H2067" s="2078" t="s">
        <v>3269</v>
      </c>
      <c r="I2067" s="2020" t="s">
        <v>3269</v>
      </c>
      <c r="J2067" s="2021">
        <v>0</v>
      </c>
      <c r="K2067" s="2078">
        <v>0</v>
      </c>
      <c r="L2067" s="2020" t="s">
        <v>3269</v>
      </c>
      <c r="M2067" s="2021" t="s">
        <v>3269</v>
      </c>
      <c r="N2067" s="2078" t="s">
        <v>3269</v>
      </c>
    </row>
    <row r="2068" spans="1:14">
      <c r="A2068" s="2248" t="s">
        <v>2987</v>
      </c>
      <c r="B2068" s="2073" t="s">
        <v>5191</v>
      </c>
      <c r="C2068" s="2074" t="s">
        <v>3269</v>
      </c>
      <c r="D2068" s="2075" t="s">
        <v>3269</v>
      </c>
      <c r="E2068" s="2076" t="s">
        <v>3269</v>
      </c>
      <c r="F2068" s="2074" t="s">
        <v>3269</v>
      </c>
      <c r="G2068" s="2075" t="s">
        <v>3269</v>
      </c>
      <c r="H2068" s="2076" t="s">
        <v>3269</v>
      </c>
      <c r="I2068" s="2074">
        <v>0.23376279904769279</v>
      </c>
      <c r="J2068" s="2075">
        <v>16532.48</v>
      </c>
      <c r="K2068" s="2076">
        <v>3864.678800000001</v>
      </c>
      <c r="L2068" s="2074" t="s">
        <v>3269</v>
      </c>
      <c r="M2068" s="2075" t="s">
        <v>3269</v>
      </c>
      <c r="N2068" s="2076" t="s">
        <v>3269</v>
      </c>
    </row>
    <row r="2069" spans="1:14">
      <c r="A2069" s="2249" t="s">
        <v>2987</v>
      </c>
      <c r="B2069" s="2077" t="s">
        <v>3481</v>
      </c>
      <c r="C2069" s="2020" t="s">
        <v>3269</v>
      </c>
      <c r="D2069" s="2021" t="s">
        <v>3269</v>
      </c>
      <c r="E2069" s="2078" t="s">
        <v>3269</v>
      </c>
      <c r="F2069" s="2020" t="s">
        <v>3269</v>
      </c>
      <c r="G2069" s="2021" t="s">
        <v>3269</v>
      </c>
      <c r="H2069" s="2078" t="s">
        <v>3269</v>
      </c>
      <c r="I2069" s="2020" t="s">
        <v>3269</v>
      </c>
      <c r="J2069" s="2021">
        <v>0</v>
      </c>
      <c r="K2069" s="2078">
        <v>0</v>
      </c>
      <c r="L2069" s="2020" t="s">
        <v>3269</v>
      </c>
      <c r="M2069" s="2021" t="s">
        <v>3269</v>
      </c>
      <c r="N2069" s="2078" t="s">
        <v>3269</v>
      </c>
    </row>
    <row r="2070" spans="1:14">
      <c r="A2070" s="2249" t="s">
        <v>2987</v>
      </c>
      <c r="B2070" s="2077" t="s">
        <v>3195</v>
      </c>
      <c r="C2070" s="2020" t="s">
        <v>3269</v>
      </c>
      <c r="D2070" s="2021" t="s">
        <v>3269</v>
      </c>
      <c r="E2070" s="2078" t="s">
        <v>3269</v>
      </c>
      <c r="F2070" s="2020" t="s">
        <v>3269</v>
      </c>
      <c r="G2070" s="2021" t="s">
        <v>3269</v>
      </c>
      <c r="H2070" s="2078" t="s">
        <v>3269</v>
      </c>
      <c r="I2070" s="2020">
        <v>0.23376279904769279</v>
      </c>
      <c r="J2070" s="2021">
        <v>16532.48</v>
      </c>
      <c r="K2070" s="2078">
        <v>3864.678800000001</v>
      </c>
      <c r="L2070" s="2020" t="s">
        <v>3269</v>
      </c>
      <c r="M2070" s="2021" t="s">
        <v>3269</v>
      </c>
      <c r="N2070" s="2078" t="s">
        <v>3269</v>
      </c>
    </row>
    <row r="2071" spans="1:14">
      <c r="A2071" s="2248" t="s">
        <v>1815</v>
      </c>
      <c r="B2071" s="2073" t="s">
        <v>5191</v>
      </c>
      <c r="C2071" s="2074">
        <v>0.28732950751915548</v>
      </c>
      <c r="D2071" s="2075">
        <v>2516.2399999999998</v>
      </c>
      <c r="E2071" s="2076">
        <v>722.99</v>
      </c>
      <c r="F2071" s="2074">
        <v>0.28366143327786858</v>
      </c>
      <c r="G2071" s="2075">
        <v>2097.4299999999998</v>
      </c>
      <c r="H2071" s="2076">
        <v>594.96</v>
      </c>
      <c r="I2071" s="2074">
        <v>0.2171871697581497</v>
      </c>
      <c r="J2071" s="2075">
        <v>1987.18</v>
      </c>
      <c r="K2071" s="2076">
        <v>431.58999999999992</v>
      </c>
      <c r="L2071" s="2074">
        <v>0.2358763942344618</v>
      </c>
      <c r="M2071" s="2075">
        <v>4687.16</v>
      </c>
      <c r="N2071" s="2076">
        <v>1105.5904</v>
      </c>
    </row>
    <row r="2072" spans="1:14">
      <c r="A2072" s="2249" t="s">
        <v>1815</v>
      </c>
      <c r="B2072" s="2077" t="s">
        <v>3480</v>
      </c>
      <c r="C2072" s="2020" t="s">
        <v>3269</v>
      </c>
      <c r="D2072" s="2021" t="s">
        <v>3269</v>
      </c>
      <c r="E2072" s="2078" t="s">
        <v>3269</v>
      </c>
      <c r="F2072" s="2020" t="s">
        <v>3269</v>
      </c>
      <c r="G2072" s="2021" t="s">
        <v>3269</v>
      </c>
      <c r="H2072" s="2078" t="s">
        <v>3269</v>
      </c>
      <c r="I2072" s="2020" t="s">
        <v>3269</v>
      </c>
      <c r="J2072" s="2021" t="s">
        <v>3269</v>
      </c>
      <c r="K2072" s="2078" t="s">
        <v>3269</v>
      </c>
      <c r="L2072" s="2020">
        <v>0.14758589792190779</v>
      </c>
      <c r="M2072" s="2021">
        <v>580.34</v>
      </c>
      <c r="N2072" s="2078">
        <v>85.65</v>
      </c>
    </row>
    <row r="2073" spans="1:14">
      <c r="A2073" s="2249" t="s">
        <v>1815</v>
      </c>
      <c r="B2073" s="2077" t="s">
        <v>3195</v>
      </c>
      <c r="C2073" s="2020">
        <v>0.28732950751915548</v>
      </c>
      <c r="D2073" s="2021">
        <v>2516.2399999999998</v>
      </c>
      <c r="E2073" s="2078">
        <v>722.99</v>
      </c>
      <c r="F2073" s="2020">
        <v>0.28366143327786858</v>
      </c>
      <c r="G2073" s="2021">
        <v>2097.4299999999998</v>
      </c>
      <c r="H2073" s="2078">
        <v>594.96</v>
      </c>
      <c r="I2073" s="2020">
        <v>0.2171871697581497</v>
      </c>
      <c r="J2073" s="2021">
        <v>1987.18</v>
      </c>
      <c r="K2073" s="2078">
        <v>431.58999999999992</v>
      </c>
      <c r="L2073" s="2020">
        <v>0.24835283747522419</v>
      </c>
      <c r="M2073" s="2021">
        <v>4106.82</v>
      </c>
      <c r="N2073" s="2078">
        <v>1019.9404</v>
      </c>
    </row>
    <row r="2074" spans="1:14">
      <c r="A2074" s="2248" t="s">
        <v>2989</v>
      </c>
      <c r="B2074" s="2073" t="s">
        <v>5191</v>
      </c>
      <c r="C2074" s="2074" t="s">
        <v>3269</v>
      </c>
      <c r="D2074" s="2075" t="s">
        <v>3269</v>
      </c>
      <c r="E2074" s="2076" t="s">
        <v>3269</v>
      </c>
      <c r="F2074" s="2074" t="s">
        <v>3269</v>
      </c>
      <c r="G2074" s="2075" t="s">
        <v>3269</v>
      </c>
      <c r="H2074" s="2076" t="s">
        <v>3269</v>
      </c>
      <c r="I2074" s="2074">
        <v>0.37144380043469349</v>
      </c>
      <c r="J2074" s="2075">
        <v>622644.00924000004</v>
      </c>
      <c r="K2074" s="2076">
        <v>231277.25711000001</v>
      </c>
      <c r="L2074" s="2074" t="s">
        <v>3269</v>
      </c>
      <c r="M2074" s="2075" t="s">
        <v>3269</v>
      </c>
      <c r="N2074" s="2076" t="s">
        <v>3269</v>
      </c>
    </row>
    <row r="2075" spans="1:14">
      <c r="A2075" s="2249" t="s">
        <v>2989</v>
      </c>
      <c r="B2075" s="2077" t="s">
        <v>3480</v>
      </c>
      <c r="C2075" s="2020" t="s">
        <v>3269</v>
      </c>
      <c r="D2075" s="2021" t="s">
        <v>3269</v>
      </c>
      <c r="E2075" s="2078" t="s">
        <v>3269</v>
      </c>
      <c r="F2075" s="2020" t="s">
        <v>3269</v>
      </c>
      <c r="G2075" s="2021" t="s">
        <v>3269</v>
      </c>
      <c r="H2075" s="2078" t="s">
        <v>3269</v>
      </c>
      <c r="I2075" s="2020">
        <v>0.42011699536524783</v>
      </c>
      <c r="J2075" s="2021">
        <v>480284.95899000001</v>
      </c>
      <c r="K2075" s="2078">
        <v>201775.87388999999</v>
      </c>
      <c r="L2075" s="2020" t="s">
        <v>3269</v>
      </c>
      <c r="M2075" s="2021" t="s">
        <v>3269</v>
      </c>
      <c r="N2075" s="2078" t="s">
        <v>3269</v>
      </c>
    </row>
    <row r="2076" spans="1:14">
      <c r="A2076" s="2249" t="s">
        <v>2989</v>
      </c>
      <c r="B2076" s="2077" t="s">
        <v>3499</v>
      </c>
      <c r="C2076" s="2020" t="s">
        <v>3269</v>
      </c>
      <c r="D2076" s="2021" t="s">
        <v>3269</v>
      </c>
      <c r="E2076" s="2078" t="s">
        <v>3269</v>
      </c>
      <c r="F2076" s="2020" t="s">
        <v>3269</v>
      </c>
      <c r="G2076" s="2021" t="s">
        <v>3269</v>
      </c>
      <c r="H2076" s="2078" t="s">
        <v>3269</v>
      </c>
      <c r="I2076" s="2020">
        <v>0</v>
      </c>
      <c r="J2076" s="2021">
        <v>38816.067029999998</v>
      </c>
      <c r="K2076" s="2078">
        <v>0</v>
      </c>
      <c r="L2076" s="2020" t="s">
        <v>3269</v>
      </c>
      <c r="M2076" s="2021" t="s">
        <v>3269</v>
      </c>
      <c r="N2076" s="2078" t="s">
        <v>3269</v>
      </c>
    </row>
    <row r="2077" spans="1:14">
      <c r="A2077" s="2249" t="s">
        <v>2989</v>
      </c>
      <c r="B2077" s="2077" t="s">
        <v>3202</v>
      </c>
      <c r="C2077" s="2020" t="s">
        <v>3269</v>
      </c>
      <c r="D2077" s="2021" t="s">
        <v>3269</v>
      </c>
      <c r="E2077" s="2078" t="s">
        <v>3269</v>
      </c>
      <c r="F2077" s="2020" t="s">
        <v>3269</v>
      </c>
      <c r="G2077" s="2021" t="s">
        <v>3269</v>
      </c>
      <c r="H2077" s="2078" t="s">
        <v>3269</v>
      </c>
      <c r="I2077" s="2020">
        <v>0.28491919300140089</v>
      </c>
      <c r="J2077" s="2021">
        <v>103542.98321999999</v>
      </c>
      <c r="K2077" s="2078">
        <v>29501.383219999989</v>
      </c>
      <c r="L2077" s="2020" t="s">
        <v>3269</v>
      </c>
      <c r="M2077" s="2021" t="s">
        <v>3269</v>
      </c>
      <c r="N2077" s="2078" t="s">
        <v>3269</v>
      </c>
    </row>
    <row r="2078" spans="1:14">
      <c r="A2078" s="2248" t="s">
        <v>1731</v>
      </c>
      <c r="B2078" s="2073" t="s">
        <v>5191</v>
      </c>
      <c r="C2078" s="2074">
        <v>0.56991144763860357</v>
      </c>
      <c r="D2078" s="2075">
        <v>935.04</v>
      </c>
      <c r="E2078" s="2076">
        <v>532.88999999999987</v>
      </c>
      <c r="F2078" s="2074">
        <v>0.48919386904380169</v>
      </c>
      <c r="G2078" s="2075">
        <v>2494.88</v>
      </c>
      <c r="H2078" s="2076">
        <v>1220.48</v>
      </c>
      <c r="I2078" s="2074">
        <v>0.5224667761974664</v>
      </c>
      <c r="J2078" s="2075">
        <v>2057.2600000000002</v>
      </c>
      <c r="K2078" s="2076">
        <v>1074.8499999999999</v>
      </c>
      <c r="L2078" s="2074">
        <v>0.38237017642291632</v>
      </c>
      <c r="M2078" s="2075">
        <v>4010.25</v>
      </c>
      <c r="N2078" s="2076">
        <v>1533.4</v>
      </c>
    </row>
    <row r="2079" spans="1:14">
      <c r="A2079" s="2249" t="s">
        <v>1731</v>
      </c>
      <c r="B2079" s="2077" t="s">
        <v>3193</v>
      </c>
      <c r="C2079" s="2020" t="s">
        <v>3269</v>
      </c>
      <c r="D2079" s="2021" t="s">
        <v>3269</v>
      </c>
      <c r="E2079" s="2078" t="s">
        <v>3269</v>
      </c>
      <c r="F2079" s="2020">
        <v>0.29320251604539133</v>
      </c>
      <c r="G2079" s="2021">
        <v>624.79</v>
      </c>
      <c r="H2079" s="2078">
        <v>183.19</v>
      </c>
      <c r="I2079" s="2020" t="s">
        <v>3269</v>
      </c>
      <c r="J2079" s="2021" t="s">
        <v>3269</v>
      </c>
      <c r="K2079" s="2078" t="s">
        <v>3269</v>
      </c>
      <c r="L2079" s="2020" t="s">
        <v>3269</v>
      </c>
      <c r="M2079" s="2021" t="s">
        <v>3269</v>
      </c>
      <c r="N2079" s="2078" t="s">
        <v>3269</v>
      </c>
    </row>
    <row r="2080" spans="1:14">
      <c r="A2080" s="2249" t="s">
        <v>1731</v>
      </c>
      <c r="B2080" s="2077" t="s">
        <v>3194</v>
      </c>
      <c r="C2080" s="2020">
        <v>0.56991144763860357</v>
      </c>
      <c r="D2080" s="2021">
        <v>935.04</v>
      </c>
      <c r="E2080" s="2078">
        <v>532.88999999999987</v>
      </c>
      <c r="F2080" s="2020">
        <v>0.5546738392269891</v>
      </c>
      <c r="G2080" s="2021">
        <v>1870.09</v>
      </c>
      <c r="H2080" s="2078">
        <v>1037.29</v>
      </c>
      <c r="I2080" s="2020">
        <v>0.5224667761974664</v>
      </c>
      <c r="J2080" s="2021">
        <v>2057.2600000000002</v>
      </c>
      <c r="K2080" s="2078">
        <v>1074.8499999999999</v>
      </c>
      <c r="L2080" s="2020">
        <v>0.38237017642291632</v>
      </c>
      <c r="M2080" s="2021">
        <v>4010.25</v>
      </c>
      <c r="N2080" s="2078">
        <v>1533.4</v>
      </c>
    </row>
    <row r="2081" spans="1:14">
      <c r="A2081" s="2248" t="s">
        <v>2991</v>
      </c>
      <c r="B2081" s="2073" t="s">
        <v>5191</v>
      </c>
      <c r="C2081" s="2074">
        <v>0.30769782346970098</v>
      </c>
      <c r="D2081" s="2075">
        <v>3388.88</v>
      </c>
      <c r="E2081" s="2076">
        <v>1042.751</v>
      </c>
      <c r="F2081" s="2074">
        <v>0.58706186979394992</v>
      </c>
      <c r="G2081" s="2075">
        <v>364.96</v>
      </c>
      <c r="H2081" s="2076">
        <v>214.25409999999999</v>
      </c>
      <c r="I2081" s="2074" t="s">
        <v>3269</v>
      </c>
      <c r="J2081" s="2075" t="s">
        <v>3269</v>
      </c>
      <c r="K2081" s="2076" t="s">
        <v>3269</v>
      </c>
      <c r="L2081" s="2074" t="s">
        <v>3269</v>
      </c>
      <c r="M2081" s="2075" t="s">
        <v>3269</v>
      </c>
      <c r="N2081" s="2076" t="s">
        <v>3269</v>
      </c>
    </row>
    <row r="2082" spans="1:14">
      <c r="A2082" s="2249" t="s">
        <v>2991</v>
      </c>
      <c r="B2082" s="2077" t="s">
        <v>3480</v>
      </c>
      <c r="C2082" s="2020">
        <v>0.39094041751813119</v>
      </c>
      <c r="D2082" s="2021">
        <v>748.71</v>
      </c>
      <c r="E2082" s="2078">
        <v>292.70100000000002</v>
      </c>
      <c r="F2082" s="2020">
        <v>0.72937050000000003</v>
      </c>
      <c r="G2082" s="2021">
        <v>200</v>
      </c>
      <c r="H2082" s="2078">
        <v>145.8741</v>
      </c>
      <c r="I2082" s="2020" t="s">
        <v>3269</v>
      </c>
      <c r="J2082" s="2021" t="s">
        <v>3269</v>
      </c>
      <c r="K2082" s="2078" t="s">
        <v>3269</v>
      </c>
      <c r="L2082" s="2020" t="s">
        <v>3269</v>
      </c>
      <c r="M2082" s="2021" t="s">
        <v>3269</v>
      </c>
      <c r="N2082" s="2078" t="s">
        <v>3269</v>
      </c>
    </row>
    <row r="2083" spans="1:14">
      <c r="A2083" s="2249" t="s">
        <v>2991</v>
      </c>
      <c r="B2083" s="2077" t="s">
        <v>3193</v>
      </c>
      <c r="C2083" s="2020" t="s">
        <v>3269</v>
      </c>
      <c r="D2083" s="2021" t="s">
        <v>3269</v>
      </c>
      <c r="E2083" s="2078" t="s">
        <v>3269</v>
      </c>
      <c r="F2083" s="2020">
        <v>0.41452473326867117</v>
      </c>
      <c r="G2083" s="2021">
        <v>164.96</v>
      </c>
      <c r="H2083" s="2078">
        <v>68.38000000000001</v>
      </c>
      <c r="I2083" s="2020" t="s">
        <v>3269</v>
      </c>
      <c r="J2083" s="2021" t="s">
        <v>3269</v>
      </c>
      <c r="K2083" s="2078" t="s">
        <v>3269</v>
      </c>
      <c r="L2083" s="2020" t="s">
        <v>3269</v>
      </c>
      <c r="M2083" s="2021" t="s">
        <v>3269</v>
      </c>
      <c r="N2083" s="2078" t="s">
        <v>3269</v>
      </c>
    </row>
    <row r="2084" spans="1:14">
      <c r="A2084" s="2249" t="s">
        <v>2991</v>
      </c>
      <c r="B2084" s="2077" t="s">
        <v>3195</v>
      </c>
      <c r="C2084" s="2020">
        <v>0.28409155471049219</v>
      </c>
      <c r="D2084" s="2021">
        <v>2640.17</v>
      </c>
      <c r="E2084" s="2078">
        <v>750.05000000000018</v>
      </c>
      <c r="F2084" s="2020" t="s">
        <v>3269</v>
      </c>
      <c r="G2084" s="2021" t="s">
        <v>3269</v>
      </c>
      <c r="H2084" s="2078" t="s">
        <v>3269</v>
      </c>
      <c r="I2084" s="2020" t="s">
        <v>3269</v>
      </c>
      <c r="J2084" s="2021" t="s">
        <v>3269</v>
      </c>
      <c r="K2084" s="2078" t="s">
        <v>3269</v>
      </c>
      <c r="L2084" s="2020" t="s">
        <v>3269</v>
      </c>
      <c r="M2084" s="2021" t="s">
        <v>3269</v>
      </c>
      <c r="N2084" s="2078" t="s">
        <v>3269</v>
      </c>
    </row>
    <row r="2085" spans="1:14">
      <c r="A2085" s="2248" t="s">
        <v>1995</v>
      </c>
      <c r="B2085" s="2073" t="s">
        <v>5191</v>
      </c>
      <c r="C2085" s="2074">
        <v>0.70023077955185831</v>
      </c>
      <c r="D2085" s="2075">
        <v>372.65</v>
      </c>
      <c r="E2085" s="2076">
        <v>260.94099999999997</v>
      </c>
      <c r="F2085" s="2074">
        <v>0.33053541905125272</v>
      </c>
      <c r="G2085" s="2075">
        <v>157.26</v>
      </c>
      <c r="H2085" s="2076">
        <v>51.97999999999999</v>
      </c>
      <c r="I2085" s="2074">
        <v>0.19866303436714169</v>
      </c>
      <c r="J2085" s="2075">
        <v>286.32</v>
      </c>
      <c r="K2085" s="2076">
        <v>56.881200000000007</v>
      </c>
      <c r="L2085" s="2074" t="s">
        <v>3269</v>
      </c>
      <c r="M2085" s="2075" t="s">
        <v>3269</v>
      </c>
      <c r="N2085" s="2076" t="s">
        <v>3269</v>
      </c>
    </row>
    <row r="2086" spans="1:14">
      <c r="A2086" s="2249" t="s">
        <v>1995</v>
      </c>
      <c r="B2086" s="2077" t="s">
        <v>3480</v>
      </c>
      <c r="C2086" s="2020">
        <v>0.70023077955185831</v>
      </c>
      <c r="D2086" s="2021">
        <v>372.65</v>
      </c>
      <c r="E2086" s="2078">
        <v>260.94099999999997</v>
      </c>
      <c r="F2086" s="2020">
        <v>0.33053541905125272</v>
      </c>
      <c r="G2086" s="2021">
        <v>157.26</v>
      </c>
      <c r="H2086" s="2078">
        <v>51.97999999999999</v>
      </c>
      <c r="I2086" s="2020">
        <v>0.19866303436714169</v>
      </c>
      <c r="J2086" s="2021">
        <v>286.32</v>
      </c>
      <c r="K2086" s="2078">
        <v>56.881200000000007</v>
      </c>
      <c r="L2086" s="2020" t="s">
        <v>3269</v>
      </c>
      <c r="M2086" s="2021" t="s">
        <v>3269</v>
      </c>
      <c r="N2086" s="2078" t="s">
        <v>3269</v>
      </c>
    </row>
    <row r="2087" spans="1:14">
      <c r="A2087" s="2248" t="s">
        <v>2995</v>
      </c>
      <c r="B2087" s="2073" t="s">
        <v>5191</v>
      </c>
      <c r="C2087" s="2074">
        <v>-2.370622568093383</v>
      </c>
      <c r="D2087" s="2075">
        <v>-2.5699999999999932</v>
      </c>
      <c r="E2087" s="2076">
        <v>6.0924999999999798</v>
      </c>
      <c r="F2087" s="2074">
        <v>0.25755841658977169</v>
      </c>
      <c r="G2087" s="2075">
        <v>3890.59</v>
      </c>
      <c r="H2087" s="2076">
        <v>1002.0542</v>
      </c>
      <c r="I2087" s="2074">
        <v>0.71636536504065951</v>
      </c>
      <c r="J2087" s="2075">
        <v>894.01</v>
      </c>
      <c r="K2087" s="2076">
        <v>640.43780000000004</v>
      </c>
      <c r="L2087" s="2074">
        <v>-2.078609221466399E-3</v>
      </c>
      <c r="M2087" s="2075">
        <v>635.04</v>
      </c>
      <c r="N2087" s="2076">
        <v>-1.320000000000022</v>
      </c>
    </row>
    <row r="2088" spans="1:14">
      <c r="A2088" s="2249" t="s">
        <v>2995</v>
      </c>
      <c r="B2088" s="2077" t="s">
        <v>3480</v>
      </c>
      <c r="C2088" s="2020">
        <v>0.2403317728475477</v>
      </c>
      <c r="D2088" s="2021">
        <v>-49.13</v>
      </c>
      <c r="E2088" s="2078">
        <v>-11.807500000000021</v>
      </c>
      <c r="F2088" s="2020">
        <v>0.25755841658977169</v>
      </c>
      <c r="G2088" s="2021">
        <v>3890.59</v>
      </c>
      <c r="H2088" s="2078">
        <v>1002.0542</v>
      </c>
      <c r="I2088" s="2020">
        <v>0.71636536504065951</v>
      </c>
      <c r="J2088" s="2021">
        <v>894.01</v>
      </c>
      <c r="K2088" s="2078">
        <v>640.43780000000004</v>
      </c>
      <c r="L2088" s="2020">
        <v>-0.31067027195673652</v>
      </c>
      <c r="M2088" s="2021">
        <v>384.62</v>
      </c>
      <c r="N2088" s="2078">
        <v>-119.49</v>
      </c>
    </row>
    <row r="2089" spans="1:14">
      <c r="A2089" s="2249" t="s">
        <v>2995</v>
      </c>
      <c r="B2089" s="2077" t="s">
        <v>3193</v>
      </c>
      <c r="C2089" s="2020">
        <v>0.38445017182130581</v>
      </c>
      <c r="D2089" s="2021">
        <v>46.56</v>
      </c>
      <c r="E2089" s="2078">
        <v>17.899999999999999</v>
      </c>
      <c r="F2089" s="2020" t="s">
        <v>3269</v>
      </c>
      <c r="G2089" s="2021" t="s">
        <v>3269</v>
      </c>
      <c r="H2089" s="2078" t="s">
        <v>3269</v>
      </c>
      <c r="I2089" s="2020" t="s">
        <v>3269</v>
      </c>
      <c r="J2089" s="2021" t="s">
        <v>3269</v>
      </c>
      <c r="K2089" s="2078" t="s">
        <v>3269</v>
      </c>
      <c r="L2089" s="2020" t="s">
        <v>3269</v>
      </c>
      <c r="M2089" s="2021" t="s">
        <v>3269</v>
      </c>
      <c r="N2089" s="2078" t="s">
        <v>3269</v>
      </c>
    </row>
    <row r="2090" spans="1:14">
      <c r="A2090" s="2249" t="s">
        <v>2995</v>
      </c>
      <c r="B2090" s="2077" t="s">
        <v>3195</v>
      </c>
      <c r="C2090" s="2020" t="s">
        <v>3269</v>
      </c>
      <c r="D2090" s="2021" t="s">
        <v>3269</v>
      </c>
      <c r="E2090" s="2078" t="s">
        <v>3269</v>
      </c>
      <c r="F2090" s="2020" t="s">
        <v>3269</v>
      </c>
      <c r="G2090" s="2021" t="s">
        <v>3269</v>
      </c>
      <c r="H2090" s="2078" t="s">
        <v>3269</v>
      </c>
      <c r="I2090" s="2020" t="s">
        <v>3269</v>
      </c>
      <c r="J2090" s="2021" t="s">
        <v>3269</v>
      </c>
      <c r="K2090" s="2078" t="s">
        <v>3269</v>
      </c>
      <c r="L2090" s="2020">
        <v>0.47188722945451639</v>
      </c>
      <c r="M2090" s="2021">
        <v>250.42</v>
      </c>
      <c r="N2090" s="2078">
        <v>118.17</v>
      </c>
    </row>
    <row r="2091" spans="1:14">
      <c r="A2091" s="2248" t="s">
        <v>2997</v>
      </c>
      <c r="B2091" s="2073" t="s">
        <v>5191</v>
      </c>
      <c r="C2091" s="2074" t="s">
        <v>3269</v>
      </c>
      <c r="D2091" s="2075" t="s">
        <v>3269</v>
      </c>
      <c r="E2091" s="2076" t="s">
        <v>3269</v>
      </c>
      <c r="F2091" s="2074">
        <v>0.24288137780973981</v>
      </c>
      <c r="G2091" s="2075">
        <v>1084.6199999999999</v>
      </c>
      <c r="H2091" s="2076">
        <v>263.43400000000003</v>
      </c>
      <c r="I2091" s="2074">
        <v>0.31271343500085891</v>
      </c>
      <c r="J2091" s="2075">
        <v>1047.8599999999999</v>
      </c>
      <c r="K2091" s="2076">
        <v>327.67989999999998</v>
      </c>
      <c r="L2091" s="2074">
        <v>0.35327816677275631</v>
      </c>
      <c r="M2091" s="2075">
        <v>329.91</v>
      </c>
      <c r="N2091" s="2076">
        <v>116.55</v>
      </c>
    </row>
    <row r="2092" spans="1:14">
      <c r="A2092" s="2249" t="s">
        <v>2997</v>
      </c>
      <c r="B2092" s="2077" t="s">
        <v>3480</v>
      </c>
      <c r="C2092" s="2020" t="s">
        <v>3269</v>
      </c>
      <c r="D2092" s="2021" t="s">
        <v>3269</v>
      </c>
      <c r="E2092" s="2078" t="s">
        <v>3269</v>
      </c>
      <c r="F2092" s="2020">
        <v>-0.58814762555668265</v>
      </c>
      <c r="G2092" s="2021">
        <v>226.79</v>
      </c>
      <c r="H2092" s="2078">
        <v>-133.38600000000011</v>
      </c>
      <c r="I2092" s="2020">
        <v>0.28378182240895422</v>
      </c>
      <c r="J2092" s="2021">
        <v>602.16999999999996</v>
      </c>
      <c r="K2092" s="2078">
        <v>170.8848999999999</v>
      </c>
      <c r="L2092" s="2020" t="s">
        <v>3269</v>
      </c>
      <c r="M2092" s="2021" t="s">
        <v>3269</v>
      </c>
      <c r="N2092" s="2078" t="s">
        <v>3269</v>
      </c>
    </row>
    <row r="2093" spans="1:14">
      <c r="A2093" s="2249" t="s">
        <v>2997</v>
      </c>
      <c r="B2093" s="2077" t="s">
        <v>3195</v>
      </c>
      <c r="C2093" s="2020" t="s">
        <v>3269</v>
      </c>
      <c r="D2093" s="2021" t="s">
        <v>3269</v>
      </c>
      <c r="E2093" s="2078" t="s">
        <v>3269</v>
      </c>
      <c r="F2093" s="2020">
        <v>0.4625858270286653</v>
      </c>
      <c r="G2093" s="2021">
        <v>857.83</v>
      </c>
      <c r="H2093" s="2078">
        <v>396.82</v>
      </c>
      <c r="I2093" s="2020">
        <v>0.35180282258969248</v>
      </c>
      <c r="J2093" s="2021">
        <v>445.69000000000011</v>
      </c>
      <c r="K2093" s="2078">
        <v>156.7950000000001</v>
      </c>
      <c r="L2093" s="2020">
        <v>0.35327816677275631</v>
      </c>
      <c r="M2093" s="2021">
        <v>329.91</v>
      </c>
      <c r="N2093" s="2078">
        <v>116.55</v>
      </c>
    </row>
    <row r="2094" spans="1:14">
      <c r="A2094" s="2248" t="s">
        <v>1617</v>
      </c>
      <c r="B2094" s="2073" t="s">
        <v>5191</v>
      </c>
      <c r="C2094" s="2074" t="s">
        <v>3269</v>
      </c>
      <c r="D2094" s="2075" t="s">
        <v>3269</v>
      </c>
      <c r="E2094" s="2076" t="s">
        <v>3269</v>
      </c>
      <c r="F2094" s="2074" t="s">
        <v>3269</v>
      </c>
      <c r="G2094" s="2075" t="s">
        <v>3269</v>
      </c>
      <c r="H2094" s="2076" t="s">
        <v>3269</v>
      </c>
      <c r="I2094" s="2074">
        <v>0.27812239236614622</v>
      </c>
      <c r="J2094" s="2075">
        <v>13482.05</v>
      </c>
      <c r="K2094" s="2076">
        <v>3749.6600000000012</v>
      </c>
      <c r="L2094" s="2074" t="s">
        <v>3269</v>
      </c>
      <c r="M2094" s="2075" t="s">
        <v>3269</v>
      </c>
      <c r="N2094" s="2076" t="s">
        <v>3269</v>
      </c>
    </row>
    <row r="2095" spans="1:14">
      <c r="A2095" s="2249" t="s">
        <v>1617</v>
      </c>
      <c r="B2095" s="2077" t="s">
        <v>3480</v>
      </c>
      <c r="C2095" s="2020" t="s">
        <v>3269</v>
      </c>
      <c r="D2095" s="2021" t="s">
        <v>3269</v>
      </c>
      <c r="E2095" s="2078" t="s">
        <v>3269</v>
      </c>
      <c r="F2095" s="2020" t="s">
        <v>3269</v>
      </c>
      <c r="G2095" s="2021" t="s">
        <v>3269</v>
      </c>
      <c r="H2095" s="2078" t="s">
        <v>3269</v>
      </c>
      <c r="I2095" s="2020">
        <v>0.45017348503187288</v>
      </c>
      <c r="J2095" s="2021">
        <v>123.93</v>
      </c>
      <c r="K2095" s="2078">
        <v>55.790000000000013</v>
      </c>
      <c r="L2095" s="2020" t="s">
        <v>3269</v>
      </c>
      <c r="M2095" s="2021" t="s">
        <v>3269</v>
      </c>
      <c r="N2095" s="2078" t="s">
        <v>3269</v>
      </c>
    </row>
    <row r="2096" spans="1:14">
      <c r="A2096" s="2249" t="s">
        <v>1617</v>
      </c>
      <c r="B2096" s="2077" t="s">
        <v>3193</v>
      </c>
      <c r="C2096" s="2020" t="s">
        <v>3269</v>
      </c>
      <c r="D2096" s="2021" t="s">
        <v>3269</v>
      </c>
      <c r="E2096" s="2078" t="s">
        <v>3269</v>
      </c>
      <c r="F2096" s="2020" t="s">
        <v>3269</v>
      </c>
      <c r="G2096" s="2021" t="s">
        <v>3269</v>
      </c>
      <c r="H2096" s="2078" t="s">
        <v>3269</v>
      </c>
      <c r="I2096" s="2020">
        <v>0.24930852885334329</v>
      </c>
      <c r="J2096" s="2021">
        <v>4935.13</v>
      </c>
      <c r="K2096" s="2078">
        <v>1230.3699999999999</v>
      </c>
      <c r="L2096" s="2020" t="s">
        <v>3269</v>
      </c>
      <c r="M2096" s="2021" t="s">
        <v>3269</v>
      </c>
      <c r="N2096" s="2078" t="s">
        <v>3269</v>
      </c>
    </row>
    <row r="2097" spans="1:14">
      <c r="A2097" s="2249" t="s">
        <v>1617</v>
      </c>
      <c r="B2097" s="2077" t="s">
        <v>3194</v>
      </c>
      <c r="C2097" s="2020" t="s">
        <v>3269</v>
      </c>
      <c r="D2097" s="2021" t="s">
        <v>3269</v>
      </c>
      <c r="E2097" s="2078" t="s">
        <v>3269</v>
      </c>
      <c r="F2097" s="2020" t="s">
        <v>3269</v>
      </c>
      <c r="G2097" s="2021" t="s">
        <v>3269</v>
      </c>
      <c r="H2097" s="2078" t="s">
        <v>3269</v>
      </c>
      <c r="I2097" s="2020">
        <v>0.47318242459082183</v>
      </c>
      <c r="J2097" s="2021">
        <v>1843.94</v>
      </c>
      <c r="K2097" s="2078">
        <v>872.52</v>
      </c>
      <c r="L2097" s="2020" t="s">
        <v>3269</v>
      </c>
      <c r="M2097" s="2021" t="s">
        <v>3269</v>
      </c>
      <c r="N2097" s="2078" t="s">
        <v>3269</v>
      </c>
    </row>
    <row r="2098" spans="1:14">
      <c r="A2098" s="2249" t="s">
        <v>1617</v>
      </c>
      <c r="B2098" s="2077" t="s">
        <v>3195</v>
      </c>
      <c r="C2098" s="2020" t="s">
        <v>3269</v>
      </c>
      <c r="D2098" s="2021" t="s">
        <v>3269</v>
      </c>
      <c r="E2098" s="2078" t="s">
        <v>3269</v>
      </c>
      <c r="F2098" s="2020" t="s">
        <v>3269</v>
      </c>
      <c r="G2098" s="2021" t="s">
        <v>3269</v>
      </c>
      <c r="H2098" s="2078" t="s">
        <v>3269</v>
      </c>
      <c r="I2098" s="2020">
        <v>0.2418251875270746</v>
      </c>
      <c r="J2098" s="2021">
        <v>6579.05</v>
      </c>
      <c r="K2098" s="2078">
        <v>1590.98</v>
      </c>
      <c r="L2098" s="2020" t="s">
        <v>3269</v>
      </c>
      <c r="M2098" s="2021" t="s">
        <v>3269</v>
      </c>
      <c r="N2098" s="2078" t="s">
        <v>3269</v>
      </c>
    </row>
    <row r="2099" spans="1:14">
      <c r="A2099" s="2248" t="s">
        <v>2999</v>
      </c>
      <c r="B2099" s="2073" t="s">
        <v>5191</v>
      </c>
      <c r="C2099" s="2074">
        <v>0.31260126012601253</v>
      </c>
      <c r="D2099" s="2075">
        <v>11.11</v>
      </c>
      <c r="E2099" s="2076">
        <v>3.472999999999999</v>
      </c>
      <c r="F2099" s="2074" t="s">
        <v>3269</v>
      </c>
      <c r="G2099" s="2075" t="s">
        <v>3269</v>
      </c>
      <c r="H2099" s="2076" t="s">
        <v>3269</v>
      </c>
      <c r="I2099" s="2074" t="s">
        <v>3269</v>
      </c>
      <c r="J2099" s="2075" t="s">
        <v>3269</v>
      </c>
      <c r="K2099" s="2076" t="s">
        <v>3269</v>
      </c>
      <c r="L2099" s="2074" t="s">
        <v>3269</v>
      </c>
      <c r="M2099" s="2075" t="s">
        <v>3269</v>
      </c>
      <c r="N2099" s="2076" t="s">
        <v>3269</v>
      </c>
    </row>
    <row r="2100" spans="1:14">
      <c r="A2100" s="2249" t="s">
        <v>2999</v>
      </c>
      <c r="B2100" s="2077" t="s">
        <v>3480</v>
      </c>
      <c r="C2100" s="2020">
        <v>0.31260126012601253</v>
      </c>
      <c r="D2100" s="2021">
        <v>11.11</v>
      </c>
      <c r="E2100" s="2078">
        <v>3.472999999999999</v>
      </c>
      <c r="F2100" s="2020" t="s">
        <v>3269</v>
      </c>
      <c r="G2100" s="2021" t="s">
        <v>3269</v>
      </c>
      <c r="H2100" s="2078" t="s">
        <v>3269</v>
      </c>
      <c r="I2100" s="2020" t="s">
        <v>3269</v>
      </c>
      <c r="J2100" s="2021" t="s">
        <v>3269</v>
      </c>
      <c r="K2100" s="2078" t="s">
        <v>3269</v>
      </c>
      <c r="L2100" s="2020" t="s">
        <v>3269</v>
      </c>
      <c r="M2100" s="2021" t="s">
        <v>3269</v>
      </c>
      <c r="N2100" s="2078" t="s">
        <v>3269</v>
      </c>
    </row>
    <row r="2101" spans="1:14">
      <c r="A2101" s="2248" t="s">
        <v>1445</v>
      </c>
      <c r="B2101" s="2073" t="s">
        <v>5191</v>
      </c>
      <c r="C2101" s="2074" t="s">
        <v>3269</v>
      </c>
      <c r="D2101" s="2075" t="s">
        <v>3269</v>
      </c>
      <c r="E2101" s="2076" t="s">
        <v>3269</v>
      </c>
      <c r="F2101" s="2074">
        <v>5.148341762551157E-2</v>
      </c>
      <c r="G2101" s="2075">
        <v>2940.17</v>
      </c>
      <c r="H2101" s="2076">
        <v>151.37000000000029</v>
      </c>
      <c r="I2101" s="2074">
        <v>0.2467532000575291</v>
      </c>
      <c r="J2101" s="2075">
        <v>2781.2</v>
      </c>
      <c r="K2101" s="2076">
        <v>686.27</v>
      </c>
      <c r="L2101" s="2074" t="s">
        <v>3269</v>
      </c>
      <c r="M2101" s="2075" t="s">
        <v>3269</v>
      </c>
      <c r="N2101" s="2076" t="s">
        <v>3269</v>
      </c>
    </row>
    <row r="2102" spans="1:14">
      <c r="A2102" s="2249" t="s">
        <v>1445</v>
      </c>
      <c r="B2102" s="2077" t="s">
        <v>3209</v>
      </c>
      <c r="C2102" s="2020" t="s">
        <v>3269</v>
      </c>
      <c r="D2102" s="2021" t="s">
        <v>3269</v>
      </c>
      <c r="E2102" s="2078" t="s">
        <v>3269</v>
      </c>
      <c r="F2102" s="2020">
        <v>5.148341762551157E-2</v>
      </c>
      <c r="G2102" s="2021">
        <v>2940.17</v>
      </c>
      <c r="H2102" s="2078">
        <v>151.37000000000029</v>
      </c>
      <c r="I2102" s="2020">
        <v>0.2467532000575291</v>
      </c>
      <c r="J2102" s="2021">
        <v>2781.2</v>
      </c>
      <c r="K2102" s="2078">
        <v>686.27</v>
      </c>
      <c r="L2102" s="2020" t="s">
        <v>3269</v>
      </c>
      <c r="M2102" s="2021" t="s">
        <v>3269</v>
      </c>
      <c r="N2102" s="2078" t="s">
        <v>3269</v>
      </c>
    </row>
    <row r="2103" spans="1:14">
      <c r="A2103" s="2248" t="s">
        <v>3527</v>
      </c>
      <c r="B2103" s="2073" t="s">
        <v>5191</v>
      </c>
      <c r="C2103" s="2074">
        <v>0.2223975992509491</v>
      </c>
      <c r="D2103" s="2075">
        <v>252714.46</v>
      </c>
      <c r="E2103" s="2076">
        <v>56203.089200000002</v>
      </c>
      <c r="F2103" s="2074">
        <v>0.2194941945148069</v>
      </c>
      <c r="G2103" s="2075">
        <v>295623.87</v>
      </c>
      <c r="H2103" s="2076">
        <v>64887.723224999987</v>
      </c>
      <c r="I2103" s="2074">
        <v>0.14080363129983139</v>
      </c>
      <c r="J2103" s="2075">
        <v>498346.07</v>
      </c>
      <c r="K2103" s="2076">
        <v>70168.936300000001</v>
      </c>
      <c r="L2103" s="2074">
        <v>0.15654971819252189</v>
      </c>
      <c r="M2103" s="2075">
        <v>594338.38</v>
      </c>
      <c r="N2103" s="2076">
        <v>93043.505900000004</v>
      </c>
    </row>
    <row r="2104" spans="1:14">
      <c r="A2104" s="2249" t="s">
        <v>3527</v>
      </c>
      <c r="B2104" s="2077" t="s">
        <v>3481</v>
      </c>
      <c r="C2104" s="2020" t="s">
        <v>3269</v>
      </c>
      <c r="D2104" s="2021" t="s">
        <v>3269</v>
      </c>
      <c r="E2104" s="2078" t="s">
        <v>3269</v>
      </c>
      <c r="F2104" s="2020" t="s">
        <v>3269</v>
      </c>
      <c r="G2104" s="2021" t="s">
        <v>3269</v>
      </c>
      <c r="H2104" s="2078" t="s">
        <v>3269</v>
      </c>
      <c r="I2104" s="2020">
        <v>0.82176440196331701</v>
      </c>
      <c r="J2104" s="2021">
        <v>1200.01</v>
      </c>
      <c r="K2104" s="2078">
        <v>986.12549999999999</v>
      </c>
      <c r="L2104" s="2020">
        <v>-0.38339120300751872</v>
      </c>
      <c r="M2104" s="2021">
        <v>6650</v>
      </c>
      <c r="N2104" s="2078">
        <v>-2549.5515</v>
      </c>
    </row>
    <row r="2105" spans="1:14">
      <c r="A2105" s="2249" t="s">
        <v>3527</v>
      </c>
      <c r="B2105" s="2077" t="s">
        <v>3482</v>
      </c>
      <c r="C2105" s="2020" t="s">
        <v>3269</v>
      </c>
      <c r="D2105" s="2021" t="s">
        <v>3269</v>
      </c>
      <c r="E2105" s="2078" t="s">
        <v>3269</v>
      </c>
      <c r="F2105" s="2020" t="s">
        <v>3269</v>
      </c>
      <c r="G2105" s="2021" t="s">
        <v>3269</v>
      </c>
      <c r="H2105" s="2078" t="s">
        <v>3269</v>
      </c>
      <c r="I2105" s="2020" t="s">
        <v>3269</v>
      </c>
      <c r="J2105" s="2021" t="s">
        <v>3269</v>
      </c>
      <c r="K2105" s="2078" t="s">
        <v>3269</v>
      </c>
      <c r="L2105" s="2020" t="s">
        <v>3269</v>
      </c>
      <c r="M2105" s="2021">
        <v>0</v>
      </c>
      <c r="N2105" s="2078">
        <v>0</v>
      </c>
    </row>
    <row r="2106" spans="1:14">
      <c r="A2106" s="2249" t="s">
        <v>3527</v>
      </c>
      <c r="B2106" s="2077" t="s">
        <v>3193</v>
      </c>
      <c r="C2106" s="2020">
        <v>0.3968056043619711</v>
      </c>
      <c r="D2106" s="2021">
        <v>1764.34</v>
      </c>
      <c r="E2106" s="2078">
        <v>700.1</v>
      </c>
      <c r="F2106" s="2020">
        <v>0.33969322858211748</v>
      </c>
      <c r="G2106" s="2021">
        <v>962.28</v>
      </c>
      <c r="H2106" s="2078">
        <v>326.88</v>
      </c>
      <c r="I2106" s="2020">
        <v>0.28304328974203891</v>
      </c>
      <c r="J2106" s="2021">
        <v>9340.5499999999993</v>
      </c>
      <c r="K2106" s="2078">
        <v>2643.7800000000011</v>
      </c>
      <c r="L2106" s="2020" t="s">
        <v>3269</v>
      </c>
      <c r="M2106" s="2021" t="s">
        <v>3269</v>
      </c>
      <c r="N2106" s="2078" t="s">
        <v>3269</v>
      </c>
    </row>
    <row r="2107" spans="1:14">
      <c r="A2107" s="2249" t="s">
        <v>3527</v>
      </c>
      <c r="B2107" s="2077" t="s">
        <v>3194</v>
      </c>
      <c r="C2107" s="2020">
        <v>0.22537645643990589</v>
      </c>
      <c r="D2107" s="2021">
        <v>148493.94</v>
      </c>
      <c r="E2107" s="2078">
        <v>33467.038</v>
      </c>
      <c r="F2107" s="2020">
        <v>0.21754851577948969</v>
      </c>
      <c r="G2107" s="2021">
        <v>91156.94</v>
      </c>
      <c r="H2107" s="2078">
        <v>19831.057000000001</v>
      </c>
      <c r="I2107" s="2020">
        <v>0.14315109864520029</v>
      </c>
      <c r="J2107" s="2021">
        <v>397435.86</v>
      </c>
      <c r="K2107" s="2078">
        <v>56893.38</v>
      </c>
      <c r="L2107" s="2020">
        <v>0.17526847350988761</v>
      </c>
      <c r="M2107" s="2021">
        <v>371488.4200000001</v>
      </c>
      <c r="N2107" s="2078">
        <v>65110.208299999998</v>
      </c>
    </row>
    <row r="2108" spans="1:14">
      <c r="A2108" s="2249" t="s">
        <v>3527</v>
      </c>
      <c r="B2108" s="2077" t="s">
        <v>3195</v>
      </c>
      <c r="C2108" s="2020">
        <v>0.19366302954885159</v>
      </c>
      <c r="D2108" s="2021">
        <v>88653.53</v>
      </c>
      <c r="E2108" s="2078">
        <v>17168.911199999999</v>
      </c>
      <c r="F2108" s="2020">
        <v>0.21468009328263449</v>
      </c>
      <c r="G2108" s="2021">
        <v>196304.49</v>
      </c>
      <c r="H2108" s="2078">
        <v>42142.666224999994</v>
      </c>
      <c r="I2108" s="2020">
        <v>0.1067355113138095</v>
      </c>
      <c r="J2108" s="2021">
        <v>90369.650000000009</v>
      </c>
      <c r="K2108" s="2078">
        <v>9645.6508000000031</v>
      </c>
      <c r="L2108" s="2020">
        <v>0.1409937777046768</v>
      </c>
      <c r="M2108" s="2021">
        <v>216199.9599999999</v>
      </c>
      <c r="N2108" s="2078">
        <v>30482.849099999999</v>
      </c>
    </row>
    <row r="2109" spans="1:14">
      <c r="A2109" s="2249" t="s">
        <v>3527</v>
      </c>
      <c r="B2109" s="2077" t="s">
        <v>3218</v>
      </c>
      <c r="C2109" s="2020">
        <v>0.35261634541193182</v>
      </c>
      <c r="D2109" s="2021">
        <v>13802.65</v>
      </c>
      <c r="E2109" s="2078">
        <v>4867.04</v>
      </c>
      <c r="F2109" s="2020">
        <v>0.35931423746138991</v>
      </c>
      <c r="G2109" s="2021">
        <v>7200.16</v>
      </c>
      <c r="H2109" s="2078">
        <v>2587.1200000000008</v>
      </c>
      <c r="I2109" s="2020" t="s">
        <v>3269</v>
      </c>
      <c r="J2109" s="2021" t="s">
        <v>3269</v>
      </c>
      <c r="K2109" s="2078" t="s">
        <v>3269</v>
      </c>
      <c r="L2109" s="2020" t="s">
        <v>3269</v>
      </c>
      <c r="M2109" s="2021" t="s">
        <v>3269</v>
      </c>
      <c r="N2109" s="2078" t="s">
        <v>3269</v>
      </c>
    </row>
    <row r="2110" spans="1:14">
      <c r="A2110" s="2248" t="s">
        <v>1169</v>
      </c>
      <c r="B2110" s="2073" t="s">
        <v>5191</v>
      </c>
      <c r="C2110" s="2074">
        <v>0.39554087549744171</v>
      </c>
      <c r="D2110" s="2075">
        <v>879.5</v>
      </c>
      <c r="E2110" s="2076">
        <v>347.87819999999999</v>
      </c>
      <c r="F2110" s="2074">
        <v>0.43875610713367352</v>
      </c>
      <c r="G2110" s="2075">
        <v>1477.78</v>
      </c>
      <c r="H2110" s="2076">
        <v>648.38499999999999</v>
      </c>
      <c r="I2110" s="2074">
        <v>7.1103517438621311E-2</v>
      </c>
      <c r="J2110" s="2075">
        <v>807.69</v>
      </c>
      <c r="K2110" s="2076">
        <v>57.42960000000005</v>
      </c>
      <c r="L2110" s="2074" t="s">
        <v>3269</v>
      </c>
      <c r="M2110" s="2075" t="s">
        <v>3269</v>
      </c>
      <c r="N2110" s="2076" t="s">
        <v>3269</v>
      </c>
    </row>
    <row r="2111" spans="1:14">
      <c r="A2111" s="2249" t="s">
        <v>1169</v>
      </c>
      <c r="B2111" s="2077" t="s">
        <v>3480</v>
      </c>
      <c r="C2111" s="2020">
        <v>0.55966468361276367</v>
      </c>
      <c r="D2111" s="2021">
        <v>18.489999999999998</v>
      </c>
      <c r="E2111" s="2078">
        <v>10.3482</v>
      </c>
      <c r="F2111" s="2020">
        <v>0.43875610713367352</v>
      </c>
      <c r="G2111" s="2021">
        <v>1477.78</v>
      </c>
      <c r="H2111" s="2078">
        <v>648.38499999999999</v>
      </c>
      <c r="I2111" s="2020" t="s">
        <v>3269</v>
      </c>
      <c r="J2111" s="2021" t="s">
        <v>3269</v>
      </c>
      <c r="K2111" s="2078" t="s">
        <v>3269</v>
      </c>
      <c r="L2111" s="2020" t="s">
        <v>3269</v>
      </c>
      <c r="M2111" s="2021" t="s">
        <v>3269</v>
      </c>
      <c r="N2111" s="2078" t="s">
        <v>3269</v>
      </c>
    </row>
    <row r="2112" spans="1:14">
      <c r="A2112" s="2249" t="s">
        <v>1169</v>
      </c>
      <c r="B2112" s="2077" t="s">
        <v>3193</v>
      </c>
      <c r="C2112" s="2020">
        <v>0.40794583291845082</v>
      </c>
      <c r="D2112" s="2021">
        <v>200.86</v>
      </c>
      <c r="E2112" s="2078">
        <v>81.940000000000026</v>
      </c>
      <c r="F2112" s="2020" t="s">
        <v>3269</v>
      </c>
      <c r="G2112" s="2021" t="s">
        <v>3269</v>
      </c>
      <c r="H2112" s="2078" t="s">
        <v>3269</v>
      </c>
      <c r="I2112" s="2020" t="s">
        <v>3269</v>
      </c>
      <c r="J2112" s="2021" t="s">
        <v>3269</v>
      </c>
      <c r="K2112" s="2078" t="s">
        <v>3269</v>
      </c>
      <c r="L2112" s="2020" t="s">
        <v>3269</v>
      </c>
      <c r="M2112" s="2021" t="s">
        <v>3269</v>
      </c>
      <c r="N2112" s="2078" t="s">
        <v>3269</v>
      </c>
    </row>
    <row r="2113" spans="1:14">
      <c r="A2113" s="2249" t="s">
        <v>1169</v>
      </c>
      <c r="B2113" s="2077" t="s">
        <v>3195</v>
      </c>
      <c r="C2113" s="2020">
        <v>0.38716958267060508</v>
      </c>
      <c r="D2113" s="2021">
        <v>660.15</v>
      </c>
      <c r="E2113" s="2078">
        <v>255.58999999999989</v>
      </c>
      <c r="F2113" s="2020" t="s">
        <v>3269</v>
      </c>
      <c r="G2113" s="2021" t="s">
        <v>3269</v>
      </c>
      <c r="H2113" s="2078" t="s">
        <v>3269</v>
      </c>
      <c r="I2113" s="2020" t="s">
        <v>3269</v>
      </c>
      <c r="J2113" s="2021" t="s">
        <v>3269</v>
      </c>
      <c r="K2113" s="2078" t="s">
        <v>3269</v>
      </c>
      <c r="L2113" s="2020" t="s">
        <v>3269</v>
      </c>
      <c r="M2113" s="2021" t="s">
        <v>3269</v>
      </c>
      <c r="N2113" s="2078" t="s">
        <v>3269</v>
      </c>
    </row>
    <row r="2114" spans="1:14">
      <c r="A2114" s="2249" t="s">
        <v>1169</v>
      </c>
      <c r="B2114" s="2077" t="s">
        <v>3211</v>
      </c>
      <c r="C2114" s="2020" t="s">
        <v>3269</v>
      </c>
      <c r="D2114" s="2021" t="s">
        <v>3269</v>
      </c>
      <c r="E2114" s="2078" t="s">
        <v>3269</v>
      </c>
      <c r="F2114" s="2020" t="s">
        <v>3269</v>
      </c>
      <c r="G2114" s="2021" t="s">
        <v>3269</v>
      </c>
      <c r="H2114" s="2078" t="s">
        <v>3269</v>
      </c>
      <c r="I2114" s="2020">
        <v>7.1103517438621311E-2</v>
      </c>
      <c r="J2114" s="2021">
        <v>807.69</v>
      </c>
      <c r="K2114" s="2078">
        <v>57.42960000000005</v>
      </c>
      <c r="L2114" s="2020" t="s">
        <v>3269</v>
      </c>
      <c r="M2114" s="2021" t="s">
        <v>3269</v>
      </c>
      <c r="N2114" s="2078" t="s">
        <v>3269</v>
      </c>
    </row>
    <row r="2115" spans="1:14">
      <c r="A2115" s="2248" t="s">
        <v>2169</v>
      </c>
      <c r="B2115" s="2073" t="s">
        <v>5191</v>
      </c>
      <c r="C2115" s="2074" t="s">
        <v>3269</v>
      </c>
      <c r="D2115" s="2075" t="s">
        <v>3269</v>
      </c>
      <c r="E2115" s="2076" t="s">
        <v>3269</v>
      </c>
      <c r="F2115" s="2074">
        <v>0.31204422488826161</v>
      </c>
      <c r="G2115" s="2075">
        <v>1615.38</v>
      </c>
      <c r="H2115" s="2076">
        <v>504.07</v>
      </c>
      <c r="I2115" s="2074" t="s">
        <v>3269</v>
      </c>
      <c r="J2115" s="2075" t="s">
        <v>3269</v>
      </c>
      <c r="K2115" s="2076" t="s">
        <v>3269</v>
      </c>
      <c r="L2115" s="2074" t="s">
        <v>3269</v>
      </c>
      <c r="M2115" s="2075" t="s">
        <v>3269</v>
      </c>
      <c r="N2115" s="2076" t="s">
        <v>3269</v>
      </c>
    </row>
    <row r="2116" spans="1:14">
      <c r="A2116" s="2249" t="s">
        <v>2169</v>
      </c>
      <c r="B2116" s="2077" t="s">
        <v>3480</v>
      </c>
      <c r="C2116" s="2020" t="s">
        <v>3269</v>
      </c>
      <c r="D2116" s="2021" t="s">
        <v>3269</v>
      </c>
      <c r="E2116" s="2078" t="s">
        <v>3269</v>
      </c>
      <c r="F2116" s="2020">
        <v>0.3124428702010969</v>
      </c>
      <c r="G2116" s="2021">
        <v>175.04</v>
      </c>
      <c r="H2116" s="2078">
        <v>54.69</v>
      </c>
      <c r="I2116" s="2020" t="s">
        <v>3269</v>
      </c>
      <c r="J2116" s="2021" t="s">
        <v>3269</v>
      </c>
      <c r="K2116" s="2078" t="s">
        <v>3269</v>
      </c>
      <c r="L2116" s="2020" t="s">
        <v>3269</v>
      </c>
      <c r="M2116" s="2021" t="s">
        <v>3269</v>
      </c>
      <c r="N2116" s="2078" t="s">
        <v>3269</v>
      </c>
    </row>
    <row r="2117" spans="1:14">
      <c r="A2117" s="2249" t="s">
        <v>2169</v>
      </c>
      <c r="B2117" s="2077" t="s">
        <v>3211</v>
      </c>
      <c r="C2117" s="2020" t="s">
        <v>3269</v>
      </c>
      <c r="D2117" s="2021" t="s">
        <v>3269</v>
      </c>
      <c r="E2117" s="2078" t="s">
        <v>3269</v>
      </c>
      <c r="F2117" s="2020">
        <v>0.31199577877445611</v>
      </c>
      <c r="G2117" s="2021">
        <v>1440.34</v>
      </c>
      <c r="H2117" s="2078">
        <v>449.38</v>
      </c>
      <c r="I2117" s="2020" t="s">
        <v>3269</v>
      </c>
      <c r="J2117" s="2021" t="s">
        <v>3269</v>
      </c>
      <c r="K2117" s="2078" t="s">
        <v>3269</v>
      </c>
      <c r="L2117" s="2020" t="s">
        <v>3269</v>
      </c>
      <c r="M2117" s="2021" t="s">
        <v>3269</v>
      </c>
      <c r="N2117" s="2078" t="s">
        <v>3269</v>
      </c>
    </row>
    <row r="2118" spans="1:14">
      <c r="A2118" s="2248" t="s">
        <v>1485</v>
      </c>
      <c r="B2118" s="2073" t="s">
        <v>5191</v>
      </c>
      <c r="C2118" s="2074">
        <v>0.33552083333333332</v>
      </c>
      <c r="D2118" s="2075">
        <v>4800</v>
      </c>
      <c r="E2118" s="2076">
        <v>1610.5</v>
      </c>
      <c r="F2118" s="2074">
        <v>0.43789800667091122</v>
      </c>
      <c r="G2118" s="2075">
        <v>8685.4700000000012</v>
      </c>
      <c r="H2118" s="2076">
        <v>3803.35</v>
      </c>
      <c r="I2118" s="2074">
        <v>0.42863608374249118</v>
      </c>
      <c r="J2118" s="2075">
        <v>22784.61</v>
      </c>
      <c r="K2118" s="2076">
        <v>9766.3060000000005</v>
      </c>
      <c r="L2118" s="2074">
        <v>0.37286612013005388</v>
      </c>
      <c r="M2118" s="2075">
        <v>25617.07</v>
      </c>
      <c r="N2118" s="2076">
        <v>9551.7375000000011</v>
      </c>
    </row>
    <row r="2119" spans="1:14">
      <c r="A2119" s="2249" t="s">
        <v>1485</v>
      </c>
      <c r="B2119" s="2077" t="s">
        <v>3480</v>
      </c>
      <c r="C2119" s="2020" t="s">
        <v>3269</v>
      </c>
      <c r="D2119" s="2021" t="s">
        <v>3269</v>
      </c>
      <c r="E2119" s="2078" t="s">
        <v>3269</v>
      </c>
      <c r="F2119" s="2020">
        <v>0.42138114853404413</v>
      </c>
      <c r="G2119" s="2021">
        <v>1031.75</v>
      </c>
      <c r="H2119" s="2078">
        <v>434.76</v>
      </c>
      <c r="I2119" s="2020">
        <v>0.40502958401316552</v>
      </c>
      <c r="J2119" s="2021">
        <v>4970.59</v>
      </c>
      <c r="K2119" s="2078">
        <v>2013.2360000000001</v>
      </c>
      <c r="L2119" s="2020">
        <v>0.3766093223294199</v>
      </c>
      <c r="M2119" s="2021">
        <v>10753.75</v>
      </c>
      <c r="N2119" s="2078">
        <v>4049.9625000000001</v>
      </c>
    </row>
    <row r="2120" spans="1:14">
      <c r="A2120" s="2249" t="s">
        <v>1485</v>
      </c>
      <c r="B2120" s="2077" t="s">
        <v>3193</v>
      </c>
      <c r="C2120" s="2020" t="s">
        <v>3269</v>
      </c>
      <c r="D2120" s="2021" t="s">
        <v>3269</v>
      </c>
      <c r="E2120" s="2078" t="s">
        <v>3269</v>
      </c>
      <c r="F2120" s="2020">
        <v>0.67851054964203183</v>
      </c>
      <c r="G2120" s="2021">
        <v>263.99</v>
      </c>
      <c r="H2120" s="2078">
        <v>179.12</v>
      </c>
      <c r="I2120" s="2020">
        <v>0.66170454545454538</v>
      </c>
      <c r="J2120" s="2021">
        <v>352</v>
      </c>
      <c r="K2120" s="2078">
        <v>232.92</v>
      </c>
      <c r="L2120" s="2020">
        <v>0.29464009999264762</v>
      </c>
      <c r="M2120" s="2021">
        <v>680.05</v>
      </c>
      <c r="N2120" s="2078">
        <v>200.37</v>
      </c>
    </row>
    <row r="2121" spans="1:14">
      <c r="A2121" s="2249" t="s">
        <v>1485</v>
      </c>
      <c r="B2121" s="2077" t="s">
        <v>3195</v>
      </c>
      <c r="C2121" s="2020">
        <v>0.33552083333333332</v>
      </c>
      <c r="D2121" s="2021">
        <v>4800</v>
      </c>
      <c r="E2121" s="2078">
        <v>1610.5</v>
      </c>
      <c r="F2121" s="2020">
        <v>0.36571999999999988</v>
      </c>
      <c r="G2121" s="2021">
        <v>2000</v>
      </c>
      <c r="H2121" s="2078">
        <v>731.43999999999983</v>
      </c>
      <c r="I2121" s="2020" t="s">
        <v>3269</v>
      </c>
      <c r="J2121" s="2021" t="s">
        <v>3269</v>
      </c>
      <c r="K2121" s="2078" t="s">
        <v>3269</v>
      </c>
      <c r="L2121" s="2020">
        <v>0.2923771135050296</v>
      </c>
      <c r="M2121" s="2021">
        <v>280.33999999999997</v>
      </c>
      <c r="N2121" s="2078">
        <v>81.964999999999989</v>
      </c>
    </row>
    <row r="2122" spans="1:14">
      <c r="A2122" s="2249" t="s">
        <v>1485</v>
      </c>
      <c r="B2122" s="2077" t="s">
        <v>3209</v>
      </c>
      <c r="C2122" s="2020" t="s">
        <v>3269</v>
      </c>
      <c r="D2122" s="2021" t="s">
        <v>3269</v>
      </c>
      <c r="E2122" s="2078" t="s">
        <v>3269</v>
      </c>
      <c r="F2122" s="2020" t="s">
        <v>3269</v>
      </c>
      <c r="G2122" s="2021" t="s">
        <v>3269</v>
      </c>
      <c r="H2122" s="2078" t="s">
        <v>3269</v>
      </c>
      <c r="I2122" s="2020" t="s">
        <v>3269</v>
      </c>
      <c r="J2122" s="2021" t="s">
        <v>3269</v>
      </c>
      <c r="K2122" s="2078" t="s">
        <v>3269</v>
      </c>
      <c r="L2122" s="2020">
        <v>0.1906541961696476</v>
      </c>
      <c r="M2122" s="2021">
        <v>5941.49</v>
      </c>
      <c r="N2122" s="2078">
        <v>1132.77</v>
      </c>
    </row>
    <row r="2123" spans="1:14">
      <c r="A2123" s="2249" t="s">
        <v>1485</v>
      </c>
      <c r="B2123" s="2077" t="s">
        <v>3218</v>
      </c>
      <c r="C2123" s="2020" t="s">
        <v>3269</v>
      </c>
      <c r="D2123" s="2021" t="s">
        <v>3269</v>
      </c>
      <c r="E2123" s="2078" t="s">
        <v>3269</v>
      </c>
      <c r="F2123" s="2020">
        <v>0.45605809567455141</v>
      </c>
      <c r="G2123" s="2021">
        <v>5389.73</v>
      </c>
      <c r="H2123" s="2078">
        <v>2458.0300000000002</v>
      </c>
      <c r="I2123" s="2020">
        <v>0.43065750697800148</v>
      </c>
      <c r="J2123" s="2021">
        <v>17462.02</v>
      </c>
      <c r="K2123" s="2078">
        <v>7520.15</v>
      </c>
      <c r="L2123" s="2020">
        <v>0.51330789404931776</v>
      </c>
      <c r="M2123" s="2021">
        <v>7961.44</v>
      </c>
      <c r="N2123" s="2078">
        <v>4086.670000000001</v>
      </c>
    </row>
    <row r="2124" spans="1:14">
      <c r="A2124" s="2248" t="s">
        <v>3003</v>
      </c>
      <c r="B2124" s="2073" t="s">
        <v>5191</v>
      </c>
      <c r="C2124" s="2074">
        <v>0.30809058451076382</v>
      </c>
      <c r="D2124" s="2075">
        <v>30257.270000000011</v>
      </c>
      <c r="E2124" s="2076">
        <v>9321.98</v>
      </c>
      <c r="F2124" s="2074">
        <v>0.28083500262912031</v>
      </c>
      <c r="G2124" s="2075">
        <v>-30257.27</v>
      </c>
      <c r="H2124" s="2076">
        <v>-8497.3005000000012</v>
      </c>
      <c r="I2124" s="2074" t="s">
        <v>3269</v>
      </c>
      <c r="J2124" s="2075" t="s">
        <v>3269</v>
      </c>
      <c r="K2124" s="2076" t="s">
        <v>3269</v>
      </c>
      <c r="L2124" s="2074" t="s">
        <v>3269</v>
      </c>
      <c r="M2124" s="2075" t="s">
        <v>3269</v>
      </c>
      <c r="N2124" s="2076" t="s">
        <v>3269</v>
      </c>
    </row>
    <row r="2125" spans="1:14">
      <c r="A2125" s="2249" t="s">
        <v>3003</v>
      </c>
      <c r="B2125" s="2077" t="s">
        <v>3480</v>
      </c>
      <c r="C2125" s="2020">
        <v>0.20110389261030909</v>
      </c>
      <c r="D2125" s="2021">
        <v>16542.37</v>
      </c>
      <c r="E2125" s="2078">
        <v>3326.7350000000001</v>
      </c>
      <c r="F2125" s="2020">
        <v>0.1417463458984414</v>
      </c>
      <c r="G2125" s="2021">
        <v>-16542.37</v>
      </c>
      <c r="H2125" s="2078">
        <v>-2344.8204999999998</v>
      </c>
      <c r="I2125" s="2020" t="s">
        <v>3269</v>
      </c>
      <c r="J2125" s="2021" t="s">
        <v>3269</v>
      </c>
      <c r="K2125" s="2078" t="s">
        <v>3269</v>
      </c>
      <c r="L2125" s="2020" t="s">
        <v>3269</v>
      </c>
      <c r="M2125" s="2021" t="s">
        <v>3269</v>
      </c>
      <c r="N2125" s="2078" t="s">
        <v>3269</v>
      </c>
    </row>
    <row r="2126" spans="1:14">
      <c r="A2126" s="2249" t="s">
        <v>3003</v>
      </c>
      <c r="B2126" s="2077" t="s">
        <v>3194</v>
      </c>
      <c r="C2126" s="2020">
        <v>0.4891582429853582</v>
      </c>
      <c r="D2126" s="2021">
        <v>2399.98</v>
      </c>
      <c r="E2126" s="2078">
        <v>1173.97</v>
      </c>
      <c r="F2126" s="2020">
        <v>0.47097059142159531</v>
      </c>
      <c r="G2126" s="2021">
        <v>-2399.98</v>
      </c>
      <c r="H2126" s="2078">
        <v>-1130.32</v>
      </c>
      <c r="I2126" s="2020" t="s">
        <v>3269</v>
      </c>
      <c r="J2126" s="2021" t="s">
        <v>3269</v>
      </c>
      <c r="K2126" s="2078" t="s">
        <v>3269</v>
      </c>
      <c r="L2126" s="2020" t="s">
        <v>3269</v>
      </c>
      <c r="M2126" s="2021" t="s">
        <v>3269</v>
      </c>
      <c r="N2126" s="2078" t="s">
        <v>3269</v>
      </c>
    </row>
    <row r="2127" spans="1:14">
      <c r="A2127" s="2249" t="s">
        <v>3003</v>
      </c>
      <c r="B2127" s="2077" t="s">
        <v>3195</v>
      </c>
      <c r="C2127" s="2020">
        <v>0.44877395967164302</v>
      </c>
      <c r="D2127" s="2021">
        <v>9814.93</v>
      </c>
      <c r="E2127" s="2078">
        <v>4404.6849999999986</v>
      </c>
      <c r="F2127" s="2020">
        <v>0.45369350571017841</v>
      </c>
      <c r="G2127" s="2021">
        <v>-9814.93</v>
      </c>
      <c r="H2127" s="2078">
        <v>-4452.9700000000012</v>
      </c>
      <c r="I2127" s="2020" t="s">
        <v>3269</v>
      </c>
      <c r="J2127" s="2021" t="s">
        <v>3269</v>
      </c>
      <c r="K2127" s="2078" t="s">
        <v>3269</v>
      </c>
      <c r="L2127" s="2020" t="s">
        <v>3269</v>
      </c>
      <c r="M2127" s="2021" t="s">
        <v>3269</v>
      </c>
      <c r="N2127" s="2078" t="s">
        <v>3269</v>
      </c>
    </row>
    <row r="2128" spans="1:14">
      <c r="A2128" s="2249" t="s">
        <v>3003</v>
      </c>
      <c r="B2128" s="2077" t="s">
        <v>3204</v>
      </c>
      <c r="C2128" s="2020">
        <v>0.27772851819012129</v>
      </c>
      <c r="D2128" s="2021">
        <v>1499.99</v>
      </c>
      <c r="E2128" s="2078">
        <v>416.59000000000009</v>
      </c>
      <c r="F2128" s="2020">
        <v>0.3794625297501984</v>
      </c>
      <c r="G2128" s="2021">
        <v>-1499.99</v>
      </c>
      <c r="H2128" s="2078">
        <v>-569.19000000000005</v>
      </c>
      <c r="I2128" s="2020" t="s">
        <v>3269</v>
      </c>
      <c r="J2128" s="2021" t="s">
        <v>3269</v>
      </c>
      <c r="K2128" s="2078" t="s">
        <v>3269</v>
      </c>
      <c r="L2128" s="2020" t="s">
        <v>3269</v>
      </c>
      <c r="M2128" s="2021" t="s">
        <v>3269</v>
      </c>
      <c r="N2128" s="2078" t="s">
        <v>3269</v>
      </c>
    </row>
    <row r="2129" spans="1:14">
      <c r="A2129" s="2248" t="s">
        <v>1883</v>
      </c>
      <c r="B2129" s="2073" t="s">
        <v>5191</v>
      </c>
      <c r="C2129" s="2074">
        <v>0.23994694587425111</v>
      </c>
      <c r="D2129" s="2075">
        <v>1138.46</v>
      </c>
      <c r="E2129" s="2076">
        <v>273.17</v>
      </c>
      <c r="F2129" s="2074" t="s">
        <v>3269</v>
      </c>
      <c r="G2129" s="2075" t="s">
        <v>3269</v>
      </c>
      <c r="H2129" s="2076" t="s">
        <v>3269</v>
      </c>
      <c r="I2129" s="2074">
        <v>0.2485359573427699</v>
      </c>
      <c r="J2129" s="2075">
        <v>26156.41</v>
      </c>
      <c r="K2129" s="2076">
        <v>6500.808399999999</v>
      </c>
      <c r="L2129" s="2074">
        <v>8.5453095219344882E-2</v>
      </c>
      <c r="M2129" s="2075">
        <v>23237.61</v>
      </c>
      <c r="N2129" s="2076">
        <v>1985.7257</v>
      </c>
    </row>
    <row r="2130" spans="1:14">
      <c r="A2130" s="2249" t="s">
        <v>1883</v>
      </c>
      <c r="B2130" s="2077" t="s">
        <v>3480</v>
      </c>
      <c r="C2130" s="2020">
        <v>0.23994694587425111</v>
      </c>
      <c r="D2130" s="2021">
        <v>1138.46</v>
      </c>
      <c r="E2130" s="2078">
        <v>273.17</v>
      </c>
      <c r="F2130" s="2020" t="s">
        <v>3269</v>
      </c>
      <c r="G2130" s="2021" t="s">
        <v>3269</v>
      </c>
      <c r="H2130" s="2078" t="s">
        <v>3269</v>
      </c>
      <c r="I2130" s="2020">
        <v>0.13597855391223551</v>
      </c>
      <c r="J2130" s="2021">
        <v>656.53</v>
      </c>
      <c r="K2130" s="2078">
        <v>89.273999999999972</v>
      </c>
      <c r="L2130" s="2020">
        <v>0.45300791706549431</v>
      </c>
      <c r="M2130" s="2021">
        <v>1232.78</v>
      </c>
      <c r="N2130" s="2078">
        <v>558.45910000000003</v>
      </c>
    </row>
    <row r="2131" spans="1:14">
      <c r="A2131" s="2249" t="s">
        <v>1883</v>
      </c>
      <c r="B2131" s="2077" t="s">
        <v>3481</v>
      </c>
      <c r="C2131" s="2020" t="s">
        <v>3269</v>
      </c>
      <c r="D2131" s="2021" t="s">
        <v>3269</v>
      </c>
      <c r="E2131" s="2078" t="s">
        <v>3269</v>
      </c>
      <c r="F2131" s="2020" t="s">
        <v>3269</v>
      </c>
      <c r="G2131" s="2021" t="s">
        <v>3269</v>
      </c>
      <c r="H2131" s="2078" t="s">
        <v>3269</v>
      </c>
      <c r="I2131" s="2020">
        <v>-0.59734475260468778</v>
      </c>
      <c r="J2131" s="2021">
        <v>749.61</v>
      </c>
      <c r="K2131" s="2078">
        <v>-447.77560000000011</v>
      </c>
      <c r="L2131" s="2020">
        <v>-0.64193166161476989</v>
      </c>
      <c r="M2131" s="2021">
        <v>2249.98</v>
      </c>
      <c r="N2131" s="2078">
        <v>-1444.3334</v>
      </c>
    </row>
    <row r="2132" spans="1:14">
      <c r="A2132" s="2249" t="s">
        <v>1883</v>
      </c>
      <c r="B2132" s="2077" t="s">
        <v>3502</v>
      </c>
      <c r="C2132" s="2020" t="s">
        <v>3269</v>
      </c>
      <c r="D2132" s="2021" t="s">
        <v>3269</v>
      </c>
      <c r="E2132" s="2078" t="s">
        <v>3269</v>
      </c>
      <c r="F2132" s="2020" t="s">
        <v>3269</v>
      </c>
      <c r="G2132" s="2021" t="s">
        <v>3269</v>
      </c>
      <c r="H2132" s="2078" t="s">
        <v>3269</v>
      </c>
      <c r="I2132" s="2020">
        <v>0.27606911969214859</v>
      </c>
      <c r="J2132" s="2021">
        <v>24240.27</v>
      </c>
      <c r="K2132" s="2078">
        <v>6691.9899999999989</v>
      </c>
      <c r="L2132" s="2020">
        <v>0.14536177191930089</v>
      </c>
      <c r="M2132" s="2021">
        <v>19754.849999999999</v>
      </c>
      <c r="N2132" s="2078">
        <v>2871.6</v>
      </c>
    </row>
    <row r="2133" spans="1:14">
      <c r="A2133" s="2249" t="s">
        <v>1883</v>
      </c>
      <c r="B2133" s="2077" t="s">
        <v>3195</v>
      </c>
      <c r="C2133" s="2020" t="s">
        <v>3269</v>
      </c>
      <c r="D2133" s="2021" t="s">
        <v>3269</v>
      </c>
      <c r="E2133" s="2078" t="s">
        <v>3269</v>
      </c>
      <c r="F2133" s="2020" t="s">
        <v>3269</v>
      </c>
      <c r="G2133" s="2021" t="s">
        <v>3269</v>
      </c>
      <c r="H2133" s="2078" t="s">
        <v>3269</v>
      </c>
      <c r="I2133" s="2020">
        <v>0.33421428571428569</v>
      </c>
      <c r="J2133" s="2021">
        <v>420</v>
      </c>
      <c r="K2133" s="2078">
        <v>140.37</v>
      </c>
      <c r="L2133" s="2020" t="s">
        <v>3269</v>
      </c>
      <c r="M2133" s="2021" t="s">
        <v>3269</v>
      </c>
      <c r="N2133" s="2078" t="s">
        <v>3269</v>
      </c>
    </row>
    <row r="2134" spans="1:14">
      <c r="A2134" s="2249" t="s">
        <v>1883</v>
      </c>
      <c r="B2134" s="2077" t="s">
        <v>3204</v>
      </c>
      <c r="C2134" s="2020" t="s">
        <v>3269</v>
      </c>
      <c r="D2134" s="2021" t="s">
        <v>3269</v>
      </c>
      <c r="E2134" s="2078" t="s">
        <v>3269</v>
      </c>
      <c r="F2134" s="2020" t="s">
        <v>3269</v>
      </c>
      <c r="G2134" s="2021" t="s">
        <v>3269</v>
      </c>
      <c r="H2134" s="2078" t="s">
        <v>3269</v>
      </c>
      <c r="I2134" s="2020">
        <v>0.29944444444444451</v>
      </c>
      <c r="J2134" s="2021">
        <v>90</v>
      </c>
      <c r="K2134" s="2078">
        <v>26.95</v>
      </c>
      <c r="L2134" s="2020" t="s">
        <v>3269</v>
      </c>
      <c r="M2134" s="2021" t="s">
        <v>3269</v>
      </c>
      <c r="N2134" s="2078" t="s">
        <v>3269</v>
      </c>
    </row>
    <row r="2135" spans="1:14">
      <c r="A2135" s="2248" t="s">
        <v>1695</v>
      </c>
      <c r="B2135" s="2073" t="s">
        <v>5191</v>
      </c>
      <c r="C2135" s="2074" t="s">
        <v>3269</v>
      </c>
      <c r="D2135" s="2075" t="s">
        <v>3269</v>
      </c>
      <c r="E2135" s="2076" t="s">
        <v>3269</v>
      </c>
      <c r="F2135" s="2074">
        <v>0.28587690567144591</v>
      </c>
      <c r="G2135" s="2075">
        <v>4295.7299999999996</v>
      </c>
      <c r="H2135" s="2076">
        <v>1228.05</v>
      </c>
      <c r="I2135" s="2074" t="s">
        <v>3269</v>
      </c>
      <c r="J2135" s="2075" t="s">
        <v>3269</v>
      </c>
      <c r="K2135" s="2076" t="s">
        <v>3269</v>
      </c>
      <c r="L2135" s="2074" t="s">
        <v>3269</v>
      </c>
      <c r="M2135" s="2075" t="s">
        <v>3269</v>
      </c>
      <c r="N2135" s="2076" t="s">
        <v>3269</v>
      </c>
    </row>
    <row r="2136" spans="1:14">
      <c r="A2136" s="2249" t="s">
        <v>1695</v>
      </c>
      <c r="B2136" s="2077" t="s">
        <v>3480</v>
      </c>
      <c r="C2136" s="2020" t="s">
        <v>3269</v>
      </c>
      <c r="D2136" s="2021" t="s">
        <v>3269</v>
      </c>
      <c r="E2136" s="2078" t="s">
        <v>3269</v>
      </c>
      <c r="F2136" s="2020">
        <v>0.3629575305020335</v>
      </c>
      <c r="G2136" s="2021">
        <v>599.96</v>
      </c>
      <c r="H2136" s="2078">
        <v>217.76</v>
      </c>
      <c r="I2136" s="2020" t="s">
        <v>3269</v>
      </c>
      <c r="J2136" s="2021" t="s">
        <v>3269</v>
      </c>
      <c r="K2136" s="2078" t="s">
        <v>3269</v>
      </c>
      <c r="L2136" s="2020" t="s">
        <v>3269</v>
      </c>
      <c r="M2136" s="2021" t="s">
        <v>3269</v>
      </c>
      <c r="N2136" s="2078" t="s">
        <v>3269</v>
      </c>
    </row>
    <row r="2137" spans="1:14">
      <c r="A2137" s="2249" t="s">
        <v>1695</v>
      </c>
      <c r="B2137" s="2077" t="s">
        <v>3207</v>
      </c>
      <c r="C2137" s="2020" t="s">
        <v>3269</v>
      </c>
      <c r="D2137" s="2021" t="s">
        <v>3269</v>
      </c>
      <c r="E2137" s="2078" t="s">
        <v>3269</v>
      </c>
      <c r="F2137" s="2020">
        <v>0.27336387275182172</v>
      </c>
      <c r="G2137" s="2021">
        <v>3695.77</v>
      </c>
      <c r="H2137" s="2078">
        <v>1010.29</v>
      </c>
      <c r="I2137" s="2020" t="s">
        <v>3269</v>
      </c>
      <c r="J2137" s="2021" t="s">
        <v>3269</v>
      </c>
      <c r="K2137" s="2078" t="s">
        <v>3269</v>
      </c>
      <c r="L2137" s="2020" t="s">
        <v>3269</v>
      </c>
      <c r="M2137" s="2021" t="s">
        <v>3269</v>
      </c>
      <c r="N2137" s="2078" t="s">
        <v>3269</v>
      </c>
    </row>
    <row r="2138" spans="1:14">
      <c r="A2138" s="2248" t="s">
        <v>1495</v>
      </c>
      <c r="B2138" s="2073" t="s">
        <v>5191</v>
      </c>
      <c r="C2138" s="2074">
        <v>0.31572942601760962</v>
      </c>
      <c r="D2138" s="2075">
        <v>4193.16</v>
      </c>
      <c r="E2138" s="2076">
        <v>1323.904</v>
      </c>
      <c r="F2138" s="2074">
        <v>0.28892043057189509</v>
      </c>
      <c r="G2138" s="2075">
        <v>8058.1200000000017</v>
      </c>
      <c r="H2138" s="2076">
        <v>2328.1554999999998</v>
      </c>
      <c r="I2138" s="2074">
        <v>0.2290776369605487</v>
      </c>
      <c r="J2138" s="2075">
        <v>13630.75</v>
      </c>
      <c r="K2138" s="2076">
        <v>3122.5</v>
      </c>
      <c r="L2138" s="2074">
        <v>0.28634326984557562</v>
      </c>
      <c r="M2138" s="2075">
        <v>10322.200000000001</v>
      </c>
      <c r="N2138" s="2076">
        <v>2955.6925000000001</v>
      </c>
    </row>
    <row r="2139" spans="1:14">
      <c r="A2139" s="2249" t="s">
        <v>1495</v>
      </c>
      <c r="B2139" s="2077" t="s">
        <v>3480</v>
      </c>
      <c r="C2139" s="2020">
        <v>0.28558086659486748</v>
      </c>
      <c r="D2139" s="2021">
        <v>1838.46</v>
      </c>
      <c r="E2139" s="2078">
        <v>525.02900000000011</v>
      </c>
      <c r="F2139" s="2020">
        <v>0.26862861345220729</v>
      </c>
      <c r="G2139" s="2021">
        <v>3752.9900000000011</v>
      </c>
      <c r="H2139" s="2078">
        <v>1008.1605</v>
      </c>
      <c r="I2139" s="2020">
        <v>6.9086625861902007E-2</v>
      </c>
      <c r="J2139" s="2021">
        <v>2788.89</v>
      </c>
      <c r="K2139" s="2078">
        <v>192.6749999999999</v>
      </c>
      <c r="L2139" s="2020">
        <v>0.33297063049552411</v>
      </c>
      <c r="M2139" s="2021">
        <v>2387.17</v>
      </c>
      <c r="N2139" s="2078">
        <v>794.85750000000007</v>
      </c>
    </row>
    <row r="2140" spans="1:14">
      <c r="A2140" s="2249" t="s">
        <v>1495</v>
      </c>
      <c r="B2140" s="2077" t="s">
        <v>3201</v>
      </c>
      <c r="C2140" s="2020" t="s">
        <v>3269</v>
      </c>
      <c r="D2140" s="2021" t="s">
        <v>3269</v>
      </c>
      <c r="E2140" s="2078" t="s">
        <v>3269</v>
      </c>
      <c r="F2140" s="2020" t="s">
        <v>3269</v>
      </c>
      <c r="G2140" s="2021" t="s">
        <v>3269</v>
      </c>
      <c r="H2140" s="2078" t="s">
        <v>3269</v>
      </c>
      <c r="I2140" s="2020">
        <v>0.42499999999999999</v>
      </c>
      <c r="J2140" s="2021">
        <v>800</v>
      </c>
      <c r="K2140" s="2078">
        <v>340</v>
      </c>
      <c r="L2140" s="2020" t="s">
        <v>3269</v>
      </c>
      <c r="M2140" s="2021" t="s">
        <v>3269</v>
      </c>
      <c r="N2140" s="2078" t="s">
        <v>3269</v>
      </c>
    </row>
    <row r="2141" spans="1:14">
      <c r="A2141" s="2249" t="s">
        <v>1495</v>
      </c>
      <c r="B2141" s="2077" t="s">
        <v>3502</v>
      </c>
      <c r="C2141" s="2020" t="s">
        <v>3269</v>
      </c>
      <c r="D2141" s="2021" t="s">
        <v>3269</v>
      </c>
      <c r="E2141" s="2078" t="s">
        <v>3269</v>
      </c>
      <c r="F2141" s="2020" t="s">
        <v>3269</v>
      </c>
      <c r="G2141" s="2021" t="s">
        <v>3269</v>
      </c>
      <c r="H2141" s="2078" t="s">
        <v>3269</v>
      </c>
      <c r="I2141" s="2020">
        <v>0.29037146439588002</v>
      </c>
      <c r="J2141" s="2021">
        <v>1299.99</v>
      </c>
      <c r="K2141" s="2078">
        <v>377.48</v>
      </c>
      <c r="L2141" s="2020" t="s">
        <v>3269</v>
      </c>
      <c r="M2141" s="2021" t="s">
        <v>3269</v>
      </c>
      <c r="N2141" s="2078" t="s">
        <v>3269</v>
      </c>
    </row>
    <row r="2142" spans="1:14">
      <c r="A2142" s="2249" t="s">
        <v>1495</v>
      </c>
      <c r="B2142" s="2077" t="s">
        <v>3194</v>
      </c>
      <c r="C2142" s="2020">
        <v>0.42637038158691709</v>
      </c>
      <c r="D2142" s="2021">
        <v>132.08000000000001</v>
      </c>
      <c r="E2142" s="2078">
        <v>56.315000000000012</v>
      </c>
      <c r="F2142" s="2020" t="s">
        <v>3269</v>
      </c>
      <c r="G2142" s="2021" t="s">
        <v>3269</v>
      </c>
      <c r="H2142" s="2078" t="s">
        <v>3269</v>
      </c>
      <c r="I2142" s="2020">
        <v>0.36213770735637407</v>
      </c>
      <c r="J2142" s="2021">
        <v>484.07000000000011</v>
      </c>
      <c r="K2142" s="2078">
        <v>175.3</v>
      </c>
      <c r="L2142" s="2020">
        <v>0.40522262950018467</v>
      </c>
      <c r="M2142" s="2021">
        <v>351.93</v>
      </c>
      <c r="N2142" s="2078">
        <v>142.61000000000001</v>
      </c>
    </row>
    <row r="2143" spans="1:14">
      <c r="A2143" s="2249" t="s">
        <v>1495</v>
      </c>
      <c r="B2143" s="2077" t="s">
        <v>3195</v>
      </c>
      <c r="C2143" s="2020">
        <v>0.31822371453025211</v>
      </c>
      <c r="D2143" s="2021">
        <v>1822.68</v>
      </c>
      <c r="E2143" s="2078">
        <v>580.02</v>
      </c>
      <c r="F2143" s="2020">
        <v>0.3066097887868659</v>
      </c>
      <c r="G2143" s="2021">
        <v>4305.13</v>
      </c>
      <c r="H2143" s="2078">
        <v>1319.9949999999999</v>
      </c>
      <c r="I2143" s="2020">
        <v>0.24668131947976449</v>
      </c>
      <c r="J2143" s="2021">
        <v>8257.8000000000011</v>
      </c>
      <c r="K2143" s="2078">
        <v>2037.0450000000001</v>
      </c>
      <c r="L2143" s="2020">
        <v>0.26156258840939262</v>
      </c>
      <c r="M2143" s="2021">
        <v>7352.1600000000017</v>
      </c>
      <c r="N2143" s="2078">
        <v>1923.05</v>
      </c>
    </row>
    <row r="2144" spans="1:14">
      <c r="A2144" s="2249" t="s">
        <v>1495</v>
      </c>
      <c r="B2144" s="2077" t="s">
        <v>3206</v>
      </c>
      <c r="C2144" s="2020">
        <v>0.40641096164424662</v>
      </c>
      <c r="D2144" s="2021">
        <v>399.94</v>
      </c>
      <c r="E2144" s="2078">
        <v>162.54</v>
      </c>
      <c r="F2144" s="2020" t="s">
        <v>3269</v>
      </c>
      <c r="G2144" s="2021" t="s">
        <v>3269</v>
      </c>
      <c r="H2144" s="2078" t="s">
        <v>3269</v>
      </c>
      <c r="I2144" s="2020" t="s">
        <v>3269</v>
      </c>
      <c r="J2144" s="2021" t="s">
        <v>3269</v>
      </c>
      <c r="K2144" s="2078" t="s">
        <v>3269</v>
      </c>
      <c r="L2144" s="2020">
        <v>0.41212003117692908</v>
      </c>
      <c r="M2144" s="2021">
        <v>230.94</v>
      </c>
      <c r="N2144" s="2078">
        <v>95.174999999999997</v>
      </c>
    </row>
    <row r="2145" spans="1:14">
      <c r="A2145" s="2248" t="s">
        <v>1467</v>
      </c>
      <c r="B2145" s="2073" t="s">
        <v>5191</v>
      </c>
      <c r="C2145" s="2074" t="s">
        <v>3269</v>
      </c>
      <c r="D2145" s="2075" t="s">
        <v>3269</v>
      </c>
      <c r="E2145" s="2076" t="s">
        <v>3269</v>
      </c>
      <c r="F2145" s="2074" t="s">
        <v>3269</v>
      </c>
      <c r="G2145" s="2075" t="s">
        <v>3269</v>
      </c>
      <c r="H2145" s="2076" t="s">
        <v>3269</v>
      </c>
      <c r="I2145" s="2074" t="s">
        <v>3269</v>
      </c>
      <c r="J2145" s="2075" t="s">
        <v>3269</v>
      </c>
      <c r="K2145" s="2076" t="s">
        <v>3269</v>
      </c>
      <c r="L2145" s="2074">
        <v>0.25939670413541782</v>
      </c>
      <c r="M2145" s="2075">
        <v>13953.85</v>
      </c>
      <c r="N2145" s="2076">
        <v>3619.5826999999999</v>
      </c>
    </row>
    <row r="2146" spans="1:14">
      <c r="A2146" s="2249" t="s">
        <v>1467</v>
      </c>
      <c r="B2146" s="2077" t="s">
        <v>3480</v>
      </c>
      <c r="C2146" s="2020" t="s">
        <v>3269</v>
      </c>
      <c r="D2146" s="2021" t="s">
        <v>3269</v>
      </c>
      <c r="E2146" s="2078" t="s">
        <v>3269</v>
      </c>
      <c r="F2146" s="2020" t="s">
        <v>3269</v>
      </c>
      <c r="G2146" s="2021" t="s">
        <v>3269</v>
      </c>
      <c r="H2146" s="2078" t="s">
        <v>3269</v>
      </c>
      <c r="I2146" s="2020" t="s">
        <v>3269</v>
      </c>
      <c r="J2146" s="2021" t="s">
        <v>3269</v>
      </c>
      <c r="K2146" s="2078" t="s">
        <v>3269</v>
      </c>
      <c r="L2146" s="2020">
        <v>0.2203799244956266</v>
      </c>
      <c r="M2146" s="2021">
        <v>4203.7299999999996</v>
      </c>
      <c r="N2146" s="2078">
        <v>926.41770000000031</v>
      </c>
    </row>
    <row r="2147" spans="1:14">
      <c r="A2147" s="2249" t="s">
        <v>1467</v>
      </c>
      <c r="B2147" s="2077" t="s">
        <v>3193</v>
      </c>
      <c r="C2147" s="2020" t="s">
        <v>3269</v>
      </c>
      <c r="D2147" s="2021" t="s">
        <v>3269</v>
      </c>
      <c r="E2147" s="2078" t="s">
        <v>3269</v>
      </c>
      <c r="F2147" s="2020" t="s">
        <v>3269</v>
      </c>
      <c r="G2147" s="2021" t="s">
        <v>3269</v>
      </c>
      <c r="H2147" s="2078" t="s">
        <v>3269</v>
      </c>
      <c r="I2147" s="2020" t="s">
        <v>3269</v>
      </c>
      <c r="J2147" s="2021" t="s">
        <v>3269</v>
      </c>
      <c r="K2147" s="2078" t="s">
        <v>3269</v>
      </c>
      <c r="L2147" s="2020">
        <v>0.30574319849532439</v>
      </c>
      <c r="M2147" s="2021">
        <v>2264.94</v>
      </c>
      <c r="N2147" s="2078">
        <v>692.49000000000012</v>
      </c>
    </row>
    <row r="2148" spans="1:14">
      <c r="A2148" s="2249" t="s">
        <v>1467</v>
      </c>
      <c r="B2148" s="2077" t="s">
        <v>3194</v>
      </c>
      <c r="C2148" s="2020" t="s">
        <v>3269</v>
      </c>
      <c r="D2148" s="2021" t="s">
        <v>3269</v>
      </c>
      <c r="E2148" s="2078" t="s">
        <v>3269</v>
      </c>
      <c r="F2148" s="2020" t="s">
        <v>3269</v>
      </c>
      <c r="G2148" s="2021" t="s">
        <v>3269</v>
      </c>
      <c r="H2148" s="2078" t="s">
        <v>3269</v>
      </c>
      <c r="I2148" s="2020" t="s">
        <v>3269</v>
      </c>
      <c r="J2148" s="2021" t="s">
        <v>3269</v>
      </c>
      <c r="K2148" s="2078" t="s">
        <v>3269</v>
      </c>
      <c r="L2148" s="2020">
        <v>0.33018172345892682</v>
      </c>
      <c r="M2148" s="2021">
        <v>2264.98</v>
      </c>
      <c r="N2148" s="2078">
        <v>747.85500000000002</v>
      </c>
    </row>
    <row r="2149" spans="1:14">
      <c r="A2149" s="2249" t="s">
        <v>1467</v>
      </c>
      <c r="B2149" s="2077" t="s">
        <v>3195</v>
      </c>
      <c r="C2149" s="2020" t="s">
        <v>3269</v>
      </c>
      <c r="D2149" s="2021" t="s">
        <v>3269</v>
      </c>
      <c r="E2149" s="2078" t="s">
        <v>3269</v>
      </c>
      <c r="F2149" s="2020" t="s">
        <v>3269</v>
      </c>
      <c r="G2149" s="2021" t="s">
        <v>3269</v>
      </c>
      <c r="H2149" s="2078" t="s">
        <v>3269</v>
      </c>
      <c r="I2149" s="2020" t="s">
        <v>3269</v>
      </c>
      <c r="J2149" s="2021" t="s">
        <v>3269</v>
      </c>
      <c r="K2149" s="2078" t="s">
        <v>3269</v>
      </c>
      <c r="L2149" s="2020">
        <v>0.23010981772216499</v>
      </c>
      <c r="M2149" s="2021">
        <v>3370.1299999999992</v>
      </c>
      <c r="N2149" s="2078">
        <v>775.5</v>
      </c>
    </row>
    <row r="2150" spans="1:14">
      <c r="A2150" s="2249" t="s">
        <v>1467</v>
      </c>
      <c r="B2150" s="2077" t="s">
        <v>3204</v>
      </c>
      <c r="C2150" s="2020" t="s">
        <v>3269</v>
      </c>
      <c r="D2150" s="2021" t="s">
        <v>3269</v>
      </c>
      <c r="E2150" s="2078" t="s">
        <v>3269</v>
      </c>
      <c r="F2150" s="2020" t="s">
        <v>3269</v>
      </c>
      <c r="G2150" s="2021" t="s">
        <v>3269</v>
      </c>
      <c r="H2150" s="2078" t="s">
        <v>3269</v>
      </c>
      <c r="I2150" s="2020" t="s">
        <v>3269</v>
      </c>
      <c r="J2150" s="2021" t="s">
        <v>3269</v>
      </c>
      <c r="K2150" s="2078" t="s">
        <v>3269</v>
      </c>
      <c r="L2150" s="2020">
        <v>0.25800104860897161</v>
      </c>
      <c r="M2150" s="2021">
        <v>1850.07</v>
      </c>
      <c r="N2150" s="2078">
        <v>477.31999999999988</v>
      </c>
    </row>
    <row r="2151" spans="1:14">
      <c r="A2151" s="2248" t="s">
        <v>2245</v>
      </c>
      <c r="B2151" s="2073" t="s">
        <v>5191</v>
      </c>
      <c r="C2151" s="2074" t="s">
        <v>3269</v>
      </c>
      <c r="D2151" s="2075" t="s">
        <v>3269</v>
      </c>
      <c r="E2151" s="2076" t="s">
        <v>3269</v>
      </c>
      <c r="F2151" s="2074" t="s">
        <v>3269</v>
      </c>
      <c r="G2151" s="2075" t="s">
        <v>3269</v>
      </c>
      <c r="H2151" s="2076" t="s">
        <v>3269</v>
      </c>
      <c r="I2151" s="2074">
        <v>0.26011761342753292</v>
      </c>
      <c r="J2151" s="2075">
        <v>489.74</v>
      </c>
      <c r="K2151" s="2076">
        <v>127.39</v>
      </c>
      <c r="L2151" s="2074" t="s">
        <v>3269</v>
      </c>
      <c r="M2151" s="2075" t="s">
        <v>3269</v>
      </c>
      <c r="N2151" s="2076" t="s">
        <v>3269</v>
      </c>
    </row>
    <row r="2152" spans="1:14">
      <c r="A2152" s="2249" t="s">
        <v>2245</v>
      </c>
      <c r="B2152" s="2077" t="s">
        <v>3502</v>
      </c>
      <c r="C2152" s="2020" t="s">
        <v>3269</v>
      </c>
      <c r="D2152" s="2021" t="s">
        <v>3269</v>
      </c>
      <c r="E2152" s="2078" t="s">
        <v>3269</v>
      </c>
      <c r="F2152" s="2020" t="s">
        <v>3269</v>
      </c>
      <c r="G2152" s="2021" t="s">
        <v>3269</v>
      </c>
      <c r="H2152" s="2078" t="s">
        <v>3269</v>
      </c>
      <c r="I2152" s="2020">
        <v>0.26011761342753292</v>
      </c>
      <c r="J2152" s="2021">
        <v>489.74</v>
      </c>
      <c r="K2152" s="2078">
        <v>127.39</v>
      </c>
      <c r="L2152" s="2020" t="s">
        <v>3269</v>
      </c>
      <c r="M2152" s="2021" t="s">
        <v>3269</v>
      </c>
      <c r="N2152" s="2078" t="s">
        <v>3269</v>
      </c>
    </row>
    <row r="2153" spans="1:14">
      <c r="A2153" s="2248" t="s">
        <v>3005</v>
      </c>
      <c r="B2153" s="2073" t="s">
        <v>5191</v>
      </c>
      <c r="C2153" s="2074">
        <v>0.2670547246087942</v>
      </c>
      <c r="D2153" s="2075">
        <v>4976.92</v>
      </c>
      <c r="E2153" s="2076">
        <v>1329.11</v>
      </c>
      <c r="F2153" s="2074">
        <v>0.80755900467202169</v>
      </c>
      <c r="G2153" s="2075">
        <v>8272.65</v>
      </c>
      <c r="H2153" s="2076">
        <v>6680.6530000000002</v>
      </c>
      <c r="I2153" s="2074">
        <v>0.76234717305680677</v>
      </c>
      <c r="J2153" s="2075">
        <v>6720.5099999999984</v>
      </c>
      <c r="K2153" s="2076">
        <v>5123.3617999999997</v>
      </c>
      <c r="L2153" s="2074">
        <v>0.74096524897616389</v>
      </c>
      <c r="M2153" s="2075">
        <v>94993.23</v>
      </c>
      <c r="N2153" s="2076">
        <v>70386.682317999992</v>
      </c>
    </row>
    <row r="2154" spans="1:14">
      <c r="A2154" s="2249" t="s">
        <v>3005</v>
      </c>
      <c r="B2154" s="2077" t="s">
        <v>3480</v>
      </c>
      <c r="C2154" s="2020">
        <v>0.47945788587032978</v>
      </c>
      <c r="D2154" s="2021">
        <v>2772.11</v>
      </c>
      <c r="E2154" s="2078">
        <v>1329.11</v>
      </c>
      <c r="F2154" s="2020">
        <v>0.50226008567227154</v>
      </c>
      <c r="G2154" s="2021">
        <v>312.82</v>
      </c>
      <c r="H2154" s="2078">
        <v>157.11699999999999</v>
      </c>
      <c r="I2154" s="2020" t="s">
        <v>3269</v>
      </c>
      <c r="J2154" s="2021" t="s">
        <v>3269</v>
      </c>
      <c r="K2154" s="2078" t="s">
        <v>3269</v>
      </c>
      <c r="L2154" s="2020" t="s">
        <v>3269</v>
      </c>
      <c r="M2154" s="2021" t="s">
        <v>3269</v>
      </c>
      <c r="N2154" s="2078" t="s">
        <v>3269</v>
      </c>
    </row>
    <row r="2155" spans="1:14">
      <c r="A2155" s="2249" t="s">
        <v>3005</v>
      </c>
      <c r="B2155" s="2077" t="s">
        <v>3499</v>
      </c>
      <c r="C2155" s="2020" t="s">
        <v>3269</v>
      </c>
      <c r="D2155" s="2021" t="s">
        <v>3269</v>
      </c>
      <c r="E2155" s="2078" t="s">
        <v>3269</v>
      </c>
      <c r="F2155" s="2020">
        <v>1</v>
      </c>
      <c r="G2155" s="2021">
        <v>6000</v>
      </c>
      <c r="H2155" s="2078">
        <v>6000</v>
      </c>
      <c r="I2155" s="2020">
        <v>1</v>
      </c>
      <c r="J2155" s="2021">
        <v>4600.2299999999996</v>
      </c>
      <c r="K2155" s="2078">
        <v>4600.2299999999996</v>
      </c>
      <c r="L2155" s="2020">
        <v>1</v>
      </c>
      <c r="M2155" s="2021">
        <v>63499.93</v>
      </c>
      <c r="N2155" s="2078">
        <v>63499.93</v>
      </c>
    </row>
    <row r="2156" spans="1:14">
      <c r="A2156" s="2249" t="s">
        <v>3005</v>
      </c>
      <c r="B2156" s="2077" t="s">
        <v>3217</v>
      </c>
      <c r="C2156" s="2020">
        <v>0</v>
      </c>
      <c r="D2156" s="2021">
        <v>2204.81</v>
      </c>
      <c r="E2156" s="2078">
        <v>0</v>
      </c>
      <c r="F2156" s="2020">
        <v>0.26713337381303492</v>
      </c>
      <c r="G2156" s="2021">
        <v>1959.83</v>
      </c>
      <c r="H2156" s="2078">
        <v>523.53600000000006</v>
      </c>
      <c r="I2156" s="2020">
        <v>0.25131250777608699</v>
      </c>
      <c r="J2156" s="2021">
        <v>2089.7399999999998</v>
      </c>
      <c r="K2156" s="2078">
        <v>525.17779999999993</v>
      </c>
      <c r="L2156" s="2020">
        <v>0.21641579542608319</v>
      </c>
      <c r="M2156" s="2021">
        <v>31141.8</v>
      </c>
      <c r="N2156" s="2078">
        <v>6739.5774179999971</v>
      </c>
    </row>
    <row r="2157" spans="1:14">
      <c r="A2157" s="2249" t="s">
        <v>3005</v>
      </c>
      <c r="B2157" s="2077" t="s">
        <v>3194</v>
      </c>
      <c r="C2157" s="2020" t="s">
        <v>3269</v>
      </c>
      <c r="D2157" s="2021" t="s">
        <v>3269</v>
      </c>
      <c r="E2157" s="2078" t="s">
        <v>3269</v>
      </c>
      <c r="F2157" s="2020" t="s">
        <v>3269</v>
      </c>
      <c r="G2157" s="2021" t="s">
        <v>3269</v>
      </c>
      <c r="H2157" s="2078" t="s">
        <v>3269</v>
      </c>
      <c r="I2157" s="2020">
        <v>-0.1192523364485981</v>
      </c>
      <c r="J2157" s="2021">
        <v>12.84</v>
      </c>
      <c r="K2157" s="2078">
        <v>-1.5311999999999999</v>
      </c>
      <c r="L2157" s="2020" t="s">
        <v>3269</v>
      </c>
      <c r="M2157" s="2021" t="s">
        <v>3269</v>
      </c>
      <c r="N2157" s="2078" t="s">
        <v>3269</v>
      </c>
    </row>
    <row r="2158" spans="1:14">
      <c r="A2158" s="2249" t="s">
        <v>3005</v>
      </c>
      <c r="B2158" s="2077" t="s">
        <v>3195</v>
      </c>
      <c r="C2158" s="2020" t="s">
        <v>3269</v>
      </c>
      <c r="D2158" s="2021" t="s">
        <v>3269</v>
      </c>
      <c r="E2158" s="2078" t="s">
        <v>3269</v>
      </c>
      <c r="F2158" s="2020" t="s">
        <v>3269</v>
      </c>
      <c r="G2158" s="2021" t="s">
        <v>3269</v>
      </c>
      <c r="H2158" s="2078" t="s">
        <v>3269</v>
      </c>
      <c r="I2158" s="2020">
        <v>-2.908474576271192E-2</v>
      </c>
      <c r="J2158" s="2021">
        <v>17.7</v>
      </c>
      <c r="K2158" s="2078">
        <v>-0.51480000000000103</v>
      </c>
      <c r="L2158" s="2020">
        <v>0.41870526315789469</v>
      </c>
      <c r="M2158" s="2021">
        <v>351.5</v>
      </c>
      <c r="N2158" s="2078">
        <v>147.17490000000001</v>
      </c>
    </row>
    <row r="2159" spans="1:14">
      <c r="A2159" s="2248" t="s">
        <v>1137</v>
      </c>
      <c r="B2159" s="2073" t="s">
        <v>5191</v>
      </c>
      <c r="C2159" s="2074">
        <v>0.3628305567629726</v>
      </c>
      <c r="D2159" s="2075">
        <v>45436.75</v>
      </c>
      <c r="E2159" s="2076">
        <v>16485.8413</v>
      </c>
      <c r="F2159" s="2074">
        <v>0.33824078539189972</v>
      </c>
      <c r="G2159" s="2075">
        <v>106629.06</v>
      </c>
      <c r="H2159" s="2076">
        <v>36066.296999999999</v>
      </c>
      <c r="I2159" s="2074">
        <v>0.29532373923401789</v>
      </c>
      <c r="J2159" s="2075">
        <v>93317.080000000016</v>
      </c>
      <c r="K2159" s="2076">
        <v>27558.749</v>
      </c>
      <c r="L2159" s="2074">
        <v>0.3683516433393571</v>
      </c>
      <c r="M2159" s="2075">
        <v>44944.459999999992</v>
      </c>
      <c r="N2159" s="2076">
        <v>16555.365699999998</v>
      </c>
    </row>
    <row r="2160" spans="1:14">
      <c r="A2160" s="2249" t="s">
        <v>1137</v>
      </c>
      <c r="B2160" s="2077" t="s">
        <v>3480</v>
      </c>
      <c r="C2160" s="2020">
        <v>0.62997242500326511</v>
      </c>
      <c r="D2160" s="2021">
        <v>7579.3300000000008</v>
      </c>
      <c r="E2160" s="2078">
        <v>4774.7688999999982</v>
      </c>
      <c r="F2160" s="2020">
        <v>0.4585235706611801</v>
      </c>
      <c r="G2160" s="2021">
        <v>13384.86</v>
      </c>
      <c r="H2160" s="2078">
        <v>6137.2738000000008</v>
      </c>
      <c r="I2160" s="2020">
        <v>0.55293106380751766</v>
      </c>
      <c r="J2160" s="2021">
        <v>7643.3000000000011</v>
      </c>
      <c r="K2160" s="2078">
        <v>4226.2180000000008</v>
      </c>
      <c r="L2160" s="2020">
        <v>0.25332498118905061</v>
      </c>
      <c r="M2160" s="2021">
        <v>12080.73</v>
      </c>
      <c r="N2160" s="2078">
        <v>3060.3507</v>
      </c>
    </row>
    <row r="2161" spans="1:14">
      <c r="A2161" s="2249" t="s">
        <v>1137</v>
      </c>
      <c r="B2161" s="2077" t="s">
        <v>3502</v>
      </c>
      <c r="C2161" s="2020">
        <v>0.50986675154194883</v>
      </c>
      <c r="D2161" s="2021">
        <v>4649.9599999999991</v>
      </c>
      <c r="E2161" s="2078">
        <v>2370.86</v>
      </c>
      <c r="F2161" s="2020">
        <v>0.50762560966168613</v>
      </c>
      <c r="G2161" s="2021">
        <v>1550.04</v>
      </c>
      <c r="H2161" s="2078">
        <v>786.83999999999992</v>
      </c>
      <c r="I2161" s="2020">
        <v>0.52138482630373018</v>
      </c>
      <c r="J2161" s="2021">
        <v>10539.95</v>
      </c>
      <c r="K2161" s="2078">
        <v>5495.37</v>
      </c>
      <c r="L2161" s="2020">
        <v>0.43517358508040649</v>
      </c>
      <c r="M2161" s="2021">
        <v>7990.03</v>
      </c>
      <c r="N2161" s="2078">
        <v>3477.05</v>
      </c>
    </row>
    <row r="2162" spans="1:14">
      <c r="A2162" s="2249" t="s">
        <v>1137</v>
      </c>
      <c r="B2162" s="2077" t="s">
        <v>3193</v>
      </c>
      <c r="C2162" s="2020" t="s">
        <v>3269</v>
      </c>
      <c r="D2162" s="2021" t="s">
        <v>3269</v>
      </c>
      <c r="E2162" s="2078" t="s">
        <v>3269</v>
      </c>
      <c r="F2162" s="2020">
        <v>0.34641587677725111</v>
      </c>
      <c r="G2162" s="2021">
        <v>135.04</v>
      </c>
      <c r="H2162" s="2078">
        <v>46.779999999999987</v>
      </c>
      <c r="I2162" s="2020">
        <v>0.48134650426776637</v>
      </c>
      <c r="J2162" s="2021">
        <v>104.27</v>
      </c>
      <c r="K2162" s="2078">
        <v>50.19</v>
      </c>
      <c r="L2162" s="2020">
        <v>0.30072612442240099</v>
      </c>
      <c r="M2162" s="2021">
        <v>560.51</v>
      </c>
      <c r="N2162" s="2078">
        <v>168.56</v>
      </c>
    </row>
    <row r="2163" spans="1:14">
      <c r="A2163" s="2249" t="s">
        <v>1137</v>
      </c>
      <c r="B2163" s="2077" t="s">
        <v>3194</v>
      </c>
      <c r="C2163" s="2020">
        <v>0.52690832660167675</v>
      </c>
      <c r="D2163" s="2021">
        <v>1275.07</v>
      </c>
      <c r="E2163" s="2078">
        <v>671.84499999999991</v>
      </c>
      <c r="F2163" s="2020" t="s">
        <v>3269</v>
      </c>
      <c r="G2163" s="2021" t="s">
        <v>3269</v>
      </c>
      <c r="H2163" s="2078" t="s">
        <v>3269</v>
      </c>
      <c r="I2163" s="2020" t="s">
        <v>3269</v>
      </c>
      <c r="J2163" s="2021" t="s">
        <v>3269</v>
      </c>
      <c r="K2163" s="2078" t="s">
        <v>3269</v>
      </c>
      <c r="L2163" s="2020">
        <v>0.47720109658529308</v>
      </c>
      <c r="M2163" s="2021">
        <v>11260.41</v>
      </c>
      <c r="N2163" s="2078">
        <v>5373.48</v>
      </c>
    </row>
    <row r="2164" spans="1:14">
      <c r="A2164" s="2249" t="s">
        <v>1137</v>
      </c>
      <c r="B2164" s="2077" t="s">
        <v>3195</v>
      </c>
      <c r="C2164" s="2020">
        <v>0.27146002538488351</v>
      </c>
      <c r="D2164" s="2021">
        <v>31932.39</v>
      </c>
      <c r="E2164" s="2078">
        <v>8668.3673999999992</v>
      </c>
      <c r="F2164" s="2020">
        <v>0.31777722634293559</v>
      </c>
      <c r="G2164" s="2021">
        <v>91559.12000000001</v>
      </c>
      <c r="H2164" s="2078">
        <v>29095.403200000012</v>
      </c>
      <c r="I2164" s="2020">
        <v>0.2370661776505153</v>
      </c>
      <c r="J2164" s="2021">
        <v>75029.560000000012</v>
      </c>
      <c r="K2164" s="2078">
        <v>17786.971000000001</v>
      </c>
      <c r="L2164" s="2020">
        <v>0.34279647227033588</v>
      </c>
      <c r="M2164" s="2021">
        <v>12966.98</v>
      </c>
      <c r="N2164" s="2078">
        <v>4445.0349999999999</v>
      </c>
    </row>
    <row r="2165" spans="1:14">
      <c r="A2165" s="2249" t="s">
        <v>1137</v>
      </c>
      <c r="B2165" s="2077" t="s">
        <v>3204</v>
      </c>
      <c r="C2165" s="2020" t="s">
        <v>3269</v>
      </c>
      <c r="D2165" s="2021" t="s">
        <v>3269</v>
      </c>
      <c r="E2165" s="2078" t="s">
        <v>3269</v>
      </c>
      <c r="F2165" s="2020" t="s">
        <v>3269</v>
      </c>
      <c r="G2165" s="2021" t="s">
        <v>3269</v>
      </c>
      <c r="H2165" s="2078" t="s">
        <v>3269</v>
      </c>
      <c r="I2165" s="2020" t="s">
        <v>3269</v>
      </c>
      <c r="J2165" s="2021" t="s">
        <v>3269</v>
      </c>
      <c r="K2165" s="2078" t="s">
        <v>3269</v>
      </c>
      <c r="L2165" s="2020">
        <v>0.36002331002331001</v>
      </c>
      <c r="M2165" s="2021">
        <v>85.8</v>
      </c>
      <c r="N2165" s="2078">
        <v>30.88999999999999</v>
      </c>
    </row>
    <row r="2166" spans="1:14">
      <c r="A2166" s="2248" t="s">
        <v>3007</v>
      </c>
      <c r="B2166" s="2073" t="s">
        <v>5191</v>
      </c>
      <c r="C2166" s="2074" t="s">
        <v>3269</v>
      </c>
      <c r="D2166" s="2075" t="s">
        <v>3269</v>
      </c>
      <c r="E2166" s="2076" t="s">
        <v>3269</v>
      </c>
      <c r="F2166" s="2074" t="s">
        <v>3269</v>
      </c>
      <c r="G2166" s="2075" t="s">
        <v>3269</v>
      </c>
      <c r="H2166" s="2076" t="s">
        <v>3269</v>
      </c>
      <c r="I2166" s="2074" t="s">
        <v>3269</v>
      </c>
      <c r="J2166" s="2075" t="s">
        <v>3269</v>
      </c>
      <c r="K2166" s="2076" t="s">
        <v>3269</v>
      </c>
      <c r="L2166" s="2074">
        <v>0.35663749322704769</v>
      </c>
      <c r="M2166" s="2075">
        <v>2177.7800000000002</v>
      </c>
      <c r="N2166" s="2076">
        <v>776.67800000000011</v>
      </c>
    </row>
    <row r="2167" spans="1:14">
      <c r="A2167" s="2249" t="s">
        <v>3007</v>
      </c>
      <c r="B2167" s="2077" t="s">
        <v>3195</v>
      </c>
      <c r="C2167" s="2020" t="s">
        <v>3269</v>
      </c>
      <c r="D2167" s="2021" t="s">
        <v>3269</v>
      </c>
      <c r="E2167" s="2078" t="s">
        <v>3269</v>
      </c>
      <c r="F2167" s="2020" t="s">
        <v>3269</v>
      </c>
      <c r="G2167" s="2021" t="s">
        <v>3269</v>
      </c>
      <c r="H2167" s="2078" t="s">
        <v>3269</v>
      </c>
      <c r="I2167" s="2020" t="s">
        <v>3269</v>
      </c>
      <c r="J2167" s="2021" t="s">
        <v>3269</v>
      </c>
      <c r="K2167" s="2078" t="s">
        <v>3269</v>
      </c>
      <c r="L2167" s="2020">
        <v>0.35663749322704769</v>
      </c>
      <c r="M2167" s="2021">
        <v>2177.7800000000002</v>
      </c>
      <c r="N2167" s="2078">
        <v>776.67800000000011</v>
      </c>
    </row>
    <row r="2168" spans="1:14">
      <c r="A2168" s="2248" t="s">
        <v>2187</v>
      </c>
      <c r="B2168" s="2073" t="s">
        <v>5191</v>
      </c>
      <c r="C2168" s="2074" t="s">
        <v>3269</v>
      </c>
      <c r="D2168" s="2075" t="s">
        <v>3269</v>
      </c>
      <c r="E2168" s="2076" t="s">
        <v>3269</v>
      </c>
      <c r="F2168" s="2074">
        <v>0.27583653846153838</v>
      </c>
      <c r="G2168" s="2075">
        <v>26000</v>
      </c>
      <c r="H2168" s="2076">
        <v>7171.75</v>
      </c>
      <c r="I2168" s="2074" t="s">
        <v>3269</v>
      </c>
      <c r="J2168" s="2075" t="s">
        <v>3269</v>
      </c>
      <c r="K2168" s="2076" t="s">
        <v>3269</v>
      </c>
      <c r="L2168" s="2074" t="s">
        <v>3269</v>
      </c>
      <c r="M2168" s="2075" t="s">
        <v>3269</v>
      </c>
      <c r="N2168" s="2076" t="s">
        <v>3269</v>
      </c>
    </row>
    <row r="2169" spans="1:14">
      <c r="A2169" s="2249" t="s">
        <v>2187</v>
      </c>
      <c r="B2169" s="2077" t="s">
        <v>3502</v>
      </c>
      <c r="C2169" s="2020" t="s">
        <v>3269</v>
      </c>
      <c r="D2169" s="2021" t="s">
        <v>3269</v>
      </c>
      <c r="E2169" s="2078" t="s">
        <v>3269</v>
      </c>
      <c r="F2169" s="2020">
        <v>0.27583653846153838</v>
      </c>
      <c r="G2169" s="2021">
        <v>26000</v>
      </c>
      <c r="H2169" s="2078">
        <v>7171.75</v>
      </c>
      <c r="I2169" s="2020" t="s">
        <v>3269</v>
      </c>
      <c r="J2169" s="2021" t="s">
        <v>3269</v>
      </c>
      <c r="K2169" s="2078" t="s">
        <v>3269</v>
      </c>
      <c r="L2169" s="2020" t="s">
        <v>3269</v>
      </c>
      <c r="M2169" s="2021" t="s">
        <v>3269</v>
      </c>
      <c r="N2169" s="2078" t="s">
        <v>3269</v>
      </c>
    </row>
    <row r="2170" spans="1:14">
      <c r="A2170" s="2248" t="s">
        <v>3009</v>
      </c>
      <c r="B2170" s="2073" t="s">
        <v>5191</v>
      </c>
      <c r="C2170" s="2074">
        <v>5.1547531847639112E-2</v>
      </c>
      <c r="D2170" s="2075">
        <v>15754.7</v>
      </c>
      <c r="E2170" s="2076">
        <v>812.11589999999978</v>
      </c>
      <c r="F2170" s="2074">
        <v>-0.50084778060578594</v>
      </c>
      <c r="G2170" s="2075">
        <v>-750.43</v>
      </c>
      <c r="H2170" s="2076">
        <v>375.85119999999989</v>
      </c>
      <c r="I2170" s="2074" t="s">
        <v>3269</v>
      </c>
      <c r="J2170" s="2075" t="s">
        <v>3269</v>
      </c>
      <c r="K2170" s="2076" t="s">
        <v>3269</v>
      </c>
      <c r="L2170" s="2074">
        <v>0.31353327232734518</v>
      </c>
      <c r="M2170" s="2075">
        <v>10042.73</v>
      </c>
      <c r="N2170" s="2076">
        <v>3148.73</v>
      </c>
    </row>
    <row r="2171" spans="1:14">
      <c r="A2171" s="2249" t="s">
        <v>3009</v>
      </c>
      <c r="B2171" s="2077" t="s">
        <v>3481</v>
      </c>
      <c r="C2171" s="2020">
        <v>-0.48454526060347469</v>
      </c>
      <c r="D2171" s="2021">
        <v>749.99</v>
      </c>
      <c r="E2171" s="2078">
        <v>-363.40410000000003</v>
      </c>
      <c r="F2171" s="2020">
        <v>-0.50084778060578594</v>
      </c>
      <c r="G2171" s="2021">
        <v>-750.43</v>
      </c>
      <c r="H2171" s="2078">
        <v>375.85119999999989</v>
      </c>
      <c r="I2171" s="2020" t="s">
        <v>3269</v>
      </c>
      <c r="J2171" s="2021" t="s">
        <v>3269</v>
      </c>
      <c r="K2171" s="2078" t="s">
        <v>3269</v>
      </c>
      <c r="L2171" s="2020" t="s">
        <v>3269</v>
      </c>
      <c r="M2171" s="2021" t="s">
        <v>3269</v>
      </c>
      <c r="N2171" s="2078" t="s">
        <v>3269</v>
      </c>
    </row>
    <row r="2172" spans="1:14">
      <c r="A2172" s="2249" t="s">
        <v>3009</v>
      </c>
      <c r="B2172" s="2077" t="s">
        <v>3505</v>
      </c>
      <c r="C2172" s="2020">
        <v>7.8343400172345867E-2</v>
      </c>
      <c r="D2172" s="2021">
        <v>15004.71</v>
      </c>
      <c r="E2172" s="2078">
        <v>1175.52</v>
      </c>
      <c r="F2172" s="2020" t="s">
        <v>3269</v>
      </c>
      <c r="G2172" s="2021" t="s">
        <v>3269</v>
      </c>
      <c r="H2172" s="2078" t="s">
        <v>3269</v>
      </c>
      <c r="I2172" s="2020" t="s">
        <v>3269</v>
      </c>
      <c r="J2172" s="2021" t="s">
        <v>3269</v>
      </c>
      <c r="K2172" s="2078" t="s">
        <v>3269</v>
      </c>
      <c r="L2172" s="2020">
        <v>0.31353327232734518</v>
      </c>
      <c r="M2172" s="2021">
        <v>10042.73</v>
      </c>
      <c r="N2172" s="2078">
        <v>3148.73</v>
      </c>
    </row>
    <row r="2173" spans="1:14">
      <c r="A2173" s="2248" t="s">
        <v>3013</v>
      </c>
      <c r="B2173" s="2073" t="s">
        <v>5191</v>
      </c>
      <c r="C2173" s="2074">
        <v>0.3895253290785799</v>
      </c>
      <c r="D2173" s="2075">
        <v>75.209999999999994</v>
      </c>
      <c r="E2173" s="2076">
        <v>29.296199999999999</v>
      </c>
      <c r="F2173" s="2074">
        <v>0.36234436951124621</v>
      </c>
      <c r="G2173" s="2075">
        <v>1079.48</v>
      </c>
      <c r="H2173" s="2076">
        <v>391.14350000000002</v>
      </c>
      <c r="I2173" s="2074" t="s">
        <v>3269</v>
      </c>
      <c r="J2173" s="2075" t="s">
        <v>3269</v>
      </c>
      <c r="K2173" s="2076" t="s">
        <v>3269</v>
      </c>
      <c r="L2173" s="2074" t="s">
        <v>3269</v>
      </c>
      <c r="M2173" s="2075" t="s">
        <v>3269</v>
      </c>
      <c r="N2173" s="2076" t="s">
        <v>3269</v>
      </c>
    </row>
    <row r="2174" spans="1:14">
      <c r="A2174" s="2249" t="s">
        <v>3013</v>
      </c>
      <c r="B2174" s="2077" t="s">
        <v>3480</v>
      </c>
      <c r="C2174" s="2020" t="s">
        <v>3269</v>
      </c>
      <c r="D2174" s="2021" t="s">
        <v>3269</v>
      </c>
      <c r="E2174" s="2078" t="s">
        <v>3269</v>
      </c>
      <c r="F2174" s="2020">
        <v>0.41622879135572721</v>
      </c>
      <c r="G2174" s="2021">
        <v>553.42999999999995</v>
      </c>
      <c r="H2174" s="2078">
        <v>230.35350000000011</v>
      </c>
      <c r="I2174" s="2020" t="s">
        <v>3269</v>
      </c>
      <c r="J2174" s="2021" t="s">
        <v>3269</v>
      </c>
      <c r="K2174" s="2078" t="s">
        <v>3269</v>
      </c>
      <c r="L2174" s="2020" t="s">
        <v>3269</v>
      </c>
      <c r="M2174" s="2021" t="s">
        <v>3269</v>
      </c>
      <c r="N2174" s="2078" t="s">
        <v>3269</v>
      </c>
    </row>
    <row r="2175" spans="1:14">
      <c r="A2175" s="2249" t="s">
        <v>3013</v>
      </c>
      <c r="B2175" s="2077" t="s">
        <v>3194</v>
      </c>
      <c r="C2175" s="2020" t="s">
        <v>3269</v>
      </c>
      <c r="D2175" s="2021" t="s">
        <v>3269</v>
      </c>
      <c r="E2175" s="2078" t="s">
        <v>3269</v>
      </c>
      <c r="F2175" s="2020">
        <v>0.16388500845526061</v>
      </c>
      <c r="G2175" s="2021">
        <v>136.01</v>
      </c>
      <c r="H2175" s="2078">
        <v>22.289999999999988</v>
      </c>
      <c r="I2175" s="2020" t="s">
        <v>3269</v>
      </c>
      <c r="J2175" s="2021" t="s">
        <v>3269</v>
      </c>
      <c r="K2175" s="2078" t="s">
        <v>3269</v>
      </c>
      <c r="L2175" s="2020" t="s">
        <v>3269</v>
      </c>
      <c r="M2175" s="2021" t="s">
        <v>3269</v>
      </c>
      <c r="N2175" s="2078" t="s">
        <v>3269</v>
      </c>
    </row>
    <row r="2176" spans="1:14">
      <c r="A2176" s="2249" t="s">
        <v>3013</v>
      </c>
      <c r="B2176" s="2077" t="s">
        <v>3195</v>
      </c>
      <c r="C2176" s="2020">
        <v>0.3895253290785799</v>
      </c>
      <c r="D2176" s="2021">
        <v>75.209999999999994</v>
      </c>
      <c r="E2176" s="2078">
        <v>29.296199999999999</v>
      </c>
      <c r="F2176" s="2020">
        <v>0.35509178545790171</v>
      </c>
      <c r="G2176" s="2021">
        <v>390.04</v>
      </c>
      <c r="H2176" s="2078">
        <v>138.5</v>
      </c>
      <c r="I2176" s="2020" t="s">
        <v>3269</v>
      </c>
      <c r="J2176" s="2021" t="s">
        <v>3269</v>
      </c>
      <c r="K2176" s="2078" t="s">
        <v>3269</v>
      </c>
      <c r="L2176" s="2020" t="s">
        <v>3269</v>
      </c>
      <c r="M2176" s="2021" t="s">
        <v>3269</v>
      </c>
      <c r="N2176" s="2078" t="s">
        <v>3269</v>
      </c>
    </row>
    <row r="2177" spans="1:14">
      <c r="A2177" s="2248" t="s">
        <v>3019</v>
      </c>
      <c r="B2177" s="2073" t="s">
        <v>5191</v>
      </c>
      <c r="C2177" s="2074">
        <v>0.40918258282506859</v>
      </c>
      <c r="D2177" s="2075">
        <v>10675.21</v>
      </c>
      <c r="E2177" s="2076">
        <v>4368.1100000000006</v>
      </c>
      <c r="F2177" s="2074" t="s">
        <v>3269</v>
      </c>
      <c r="G2177" s="2075" t="s">
        <v>3269</v>
      </c>
      <c r="H2177" s="2076" t="s">
        <v>3269</v>
      </c>
      <c r="I2177" s="2074" t="s">
        <v>3269</v>
      </c>
      <c r="J2177" s="2075" t="s">
        <v>3269</v>
      </c>
      <c r="K2177" s="2076" t="s">
        <v>3269</v>
      </c>
      <c r="L2177" s="2074" t="s">
        <v>3269</v>
      </c>
      <c r="M2177" s="2075" t="s">
        <v>3269</v>
      </c>
      <c r="N2177" s="2076" t="s">
        <v>3269</v>
      </c>
    </row>
    <row r="2178" spans="1:14">
      <c r="A2178" s="2249" t="s">
        <v>3019</v>
      </c>
      <c r="B2178" s="2077" t="s">
        <v>3194</v>
      </c>
      <c r="C2178" s="2020">
        <v>0.46831578947368419</v>
      </c>
      <c r="D2178" s="2021">
        <v>3800</v>
      </c>
      <c r="E2178" s="2078">
        <v>1779.6</v>
      </c>
      <c r="F2178" s="2020" t="s">
        <v>3269</v>
      </c>
      <c r="G2178" s="2021" t="s">
        <v>3269</v>
      </c>
      <c r="H2178" s="2078" t="s">
        <v>3269</v>
      </c>
      <c r="I2178" s="2020" t="s">
        <v>3269</v>
      </c>
      <c r="J2178" s="2021" t="s">
        <v>3269</v>
      </c>
      <c r="K2178" s="2078" t="s">
        <v>3269</v>
      </c>
      <c r="L2178" s="2020" t="s">
        <v>3269</v>
      </c>
      <c r="M2178" s="2021" t="s">
        <v>3269</v>
      </c>
      <c r="N2178" s="2078" t="s">
        <v>3269</v>
      </c>
    </row>
    <row r="2179" spans="1:14">
      <c r="A2179" s="2249" t="s">
        <v>3019</v>
      </c>
      <c r="B2179" s="2077" t="s">
        <v>3195</v>
      </c>
      <c r="C2179" s="2020">
        <v>0.37649904512007631</v>
      </c>
      <c r="D2179" s="2021">
        <v>6875.2100000000009</v>
      </c>
      <c r="E2179" s="2078">
        <v>2588.5100000000002</v>
      </c>
      <c r="F2179" s="2020" t="s">
        <v>3269</v>
      </c>
      <c r="G2179" s="2021" t="s">
        <v>3269</v>
      </c>
      <c r="H2179" s="2078" t="s">
        <v>3269</v>
      </c>
      <c r="I2179" s="2020" t="s">
        <v>3269</v>
      </c>
      <c r="J2179" s="2021" t="s">
        <v>3269</v>
      </c>
      <c r="K2179" s="2078" t="s">
        <v>3269</v>
      </c>
      <c r="L2179" s="2020" t="s">
        <v>3269</v>
      </c>
      <c r="M2179" s="2021" t="s">
        <v>3269</v>
      </c>
      <c r="N2179" s="2078" t="s">
        <v>3269</v>
      </c>
    </row>
    <row r="2180" spans="1:14">
      <c r="A2180" s="2248" t="s">
        <v>3021</v>
      </c>
      <c r="B2180" s="2073" t="s">
        <v>5191</v>
      </c>
      <c r="C2180" s="2074" t="s">
        <v>3269</v>
      </c>
      <c r="D2180" s="2075" t="s">
        <v>3269</v>
      </c>
      <c r="E2180" s="2076" t="s">
        <v>3269</v>
      </c>
      <c r="F2180" s="2074">
        <v>0.29165277726335542</v>
      </c>
      <c r="G2180" s="2075">
        <v>2429.91</v>
      </c>
      <c r="H2180" s="2076">
        <v>708.68999999999983</v>
      </c>
      <c r="I2180" s="2074" t="s">
        <v>3269</v>
      </c>
      <c r="J2180" s="2075" t="s">
        <v>3269</v>
      </c>
      <c r="K2180" s="2076" t="s">
        <v>3269</v>
      </c>
      <c r="L2180" s="2074">
        <v>0.1811273259675403</v>
      </c>
      <c r="M2180" s="2075">
        <v>5450.42</v>
      </c>
      <c r="N2180" s="2076">
        <v>987.22000000000094</v>
      </c>
    </row>
    <row r="2181" spans="1:14">
      <c r="A2181" s="2249" t="s">
        <v>3021</v>
      </c>
      <c r="B2181" s="2077" t="s">
        <v>3502</v>
      </c>
      <c r="C2181" s="2020" t="s">
        <v>3269</v>
      </c>
      <c r="D2181" s="2021" t="s">
        <v>3269</v>
      </c>
      <c r="E2181" s="2078" t="s">
        <v>3269</v>
      </c>
      <c r="F2181" s="2020">
        <v>0.29165277726335542</v>
      </c>
      <c r="G2181" s="2021">
        <v>2429.91</v>
      </c>
      <c r="H2181" s="2078">
        <v>708.68999999999983</v>
      </c>
      <c r="I2181" s="2020" t="s">
        <v>3269</v>
      </c>
      <c r="J2181" s="2021" t="s">
        <v>3269</v>
      </c>
      <c r="K2181" s="2078" t="s">
        <v>3269</v>
      </c>
      <c r="L2181" s="2020">
        <v>0.1811273259675403</v>
      </c>
      <c r="M2181" s="2021">
        <v>5450.42</v>
      </c>
      <c r="N2181" s="2078">
        <v>987.22000000000094</v>
      </c>
    </row>
    <row r="2182" spans="1:14">
      <c r="A2182" s="2248" t="s">
        <v>1157</v>
      </c>
      <c r="B2182" s="2073" t="s">
        <v>5191</v>
      </c>
      <c r="C2182" s="2074">
        <v>0.25384669608015242</v>
      </c>
      <c r="D2182" s="2075">
        <v>59639.31</v>
      </c>
      <c r="E2182" s="2076">
        <v>15139.2418</v>
      </c>
      <c r="F2182" s="2074">
        <v>0.25313200797437557</v>
      </c>
      <c r="G2182" s="2075">
        <v>54900.85</v>
      </c>
      <c r="H2182" s="2076">
        <v>13897.162399999999</v>
      </c>
      <c r="I2182" s="2074">
        <v>0.2490833626397192</v>
      </c>
      <c r="J2182" s="2075">
        <v>36652.99</v>
      </c>
      <c r="K2182" s="2076">
        <v>9129.6500000000015</v>
      </c>
      <c r="L2182" s="2074">
        <v>8.2561690614818745E-2</v>
      </c>
      <c r="M2182" s="2075">
        <v>52145.289999999994</v>
      </c>
      <c r="N2182" s="2076">
        <v>4305.203300000001</v>
      </c>
    </row>
    <row r="2183" spans="1:14">
      <c r="A2183" s="2249" t="s">
        <v>1157</v>
      </c>
      <c r="B2183" s="2077" t="s">
        <v>3480</v>
      </c>
      <c r="C2183" s="2020" t="s">
        <v>3269</v>
      </c>
      <c r="D2183" s="2021" t="s">
        <v>3269</v>
      </c>
      <c r="E2183" s="2078" t="s">
        <v>3269</v>
      </c>
      <c r="F2183" s="2020" t="s">
        <v>3269</v>
      </c>
      <c r="G2183" s="2021" t="s">
        <v>3269</v>
      </c>
      <c r="H2183" s="2078" t="s">
        <v>3269</v>
      </c>
      <c r="I2183" s="2020" t="s">
        <v>3269</v>
      </c>
      <c r="J2183" s="2021" t="s">
        <v>3269</v>
      </c>
      <c r="K2183" s="2078" t="s">
        <v>3269</v>
      </c>
      <c r="L2183" s="2020">
        <v>0.29608558588771872</v>
      </c>
      <c r="M2183" s="2021">
        <v>149.09</v>
      </c>
      <c r="N2183" s="2078">
        <v>44.143399999999993</v>
      </c>
    </row>
    <row r="2184" spans="1:14">
      <c r="A2184" s="2249" t="s">
        <v>1157</v>
      </c>
      <c r="B2184" s="2077" t="s">
        <v>3481</v>
      </c>
      <c r="C2184" s="2020">
        <v>-0.60216185225431829</v>
      </c>
      <c r="D2184" s="2021">
        <v>-1500.01</v>
      </c>
      <c r="E2184" s="2078">
        <v>903.24880000000007</v>
      </c>
      <c r="F2184" s="2020">
        <v>-0.50170826666666657</v>
      </c>
      <c r="G2184" s="2021">
        <v>-1500</v>
      </c>
      <c r="H2184" s="2078">
        <v>752.5623999999998</v>
      </c>
      <c r="I2184" s="2020" t="s">
        <v>3269</v>
      </c>
      <c r="J2184" s="2021" t="s">
        <v>3269</v>
      </c>
      <c r="K2184" s="2078" t="s">
        <v>3269</v>
      </c>
      <c r="L2184" s="2020">
        <v>-0.64238788452689755</v>
      </c>
      <c r="M2184" s="2021">
        <v>1499.57</v>
      </c>
      <c r="N2184" s="2078">
        <v>-963.3055999999998</v>
      </c>
    </row>
    <row r="2185" spans="1:14">
      <c r="A2185" s="2249" t="s">
        <v>1157</v>
      </c>
      <c r="B2185" s="2077" t="s">
        <v>3201</v>
      </c>
      <c r="C2185" s="2020">
        <v>0.6092833333333334</v>
      </c>
      <c r="D2185" s="2021">
        <v>180</v>
      </c>
      <c r="E2185" s="2078">
        <v>109.67100000000001</v>
      </c>
      <c r="F2185" s="2020" t="s">
        <v>3269</v>
      </c>
      <c r="G2185" s="2021" t="s">
        <v>3269</v>
      </c>
      <c r="H2185" s="2078" t="s">
        <v>3269</v>
      </c>
      <c r="I2185" s="2020">
        <v>0.38507450887386852</v>
      </c>
      <c r="J2185" s="2021">
        <v>252.99</v>
      </c>
      <c r="K2185" s="2078">
        <v>97.419999999999987</v>
      </c>
      <c r="L2185" s="2020" t="s">
        <v>3269</v>
      </c>
      <c r="M2185" s="2021" t="s">
        <v>3269</v>
      </c>
      <c r="N2185" s="2078" t="s">
        <v>3269</v>
      </c>
    </row>
    <row r="2186" spans="1:14">
      <c r="A2186" s="2249" t="s">
        <v>1157</v>
      </c>
      <c r="B2186" s="2077" t="s">
        <v>3502</v>
      </c>
      <c r="C2186" s="2020">
        <v>0.23173358889173959</v>
      </c>
      <c r="D2186" s="2021">
        <v>60959.32</v>
      </c>
      <c r="E2186" s="2078">
        <v>14126.322</v>
      </c>
      <c r="F2186" s="2020">
        <v>0.23305677130752461</v>
      </c>
      <c r="G2186" s="2021">
        <v>56400.85</v>
      </c>
      <c r="H2186" s="2078">
        <v>13144.6</v>
      </c>
      <c r="I2186" s="2020">
        <v>0.24813818681318689</v>
      </c>
      <c r="J2186" s="2021">
        <v>36400</v>
      </c>
      <c r="K2186" s="2078">
        <v>9032.2300000000014</v>
      </c>
      <c r="L2186" s="2020">
        <v>0.1030941706081611</v>
      </c>
      <c r="M2186" s="2021">
        <v>50416.579999999987</v>
      </c>
      <c r="N2186" s="2078">
        <v>5197.6555000000008</v>
      </c>
    </row>
    <row r="2187" spans="1:14">
      <c r="A2187" s="2249" t="s">
        <v>1157</v>
      </c>
      <c r="B2187" s="2077" t="s">
        <v>3195</v>
      </c>
      <c r="C2187" s="2020" t="s">
        <v>3269</v>
      </c>
      <c r="D2187" s="2021" t="s">
        <v>3269</v>
      </c>
      <c r="E2187" s="2078" t="s">
        <v>3269</v>
      </c>
      <c r="F2187" s="2020" t="s">
        <v>3269</v>
      </c>
      <c r="G2187" s="2021" t="s">
        <v>3269</v>
      </c>
      <c r="H2187" s="2078" t="s">
        <v>3269</v>
      </c>
      <c r="I2187" s="2020" t="s">
        <v>3269</v>
      </c>
      <c r="J2187" s="2021" t="s">
        <v>3269</v>
      </c>
      <c r="K2187" s="2078" t="s">
        <v>3269</v>
      </c>
      <c r="L2187" s="2020">
        <v>0.33366645846346032</v>
      </c>
      <c r="M2187" s="2021">
        <v>80.05</v>
      </c>
      <c r="N2187" s="2078">
        <v>26.71</v>
      </c>
    </row>
    <row r="2188" spans="1:14">
      <c r="A2188" s="2248" t="s">
        <v>1301</v>
      </c>
      <c r="B2188" s="2073" t="s">
        <v>5191</v>
      </c>
      <c r="C2188" s="2074">
        <v>0.26696081489201462</v>
      </c>
      <c r="D2188" s="2075">
        <v>10516.24</v>
      </c>
      <c r="E2188" s="2076">
        <v>2807.424</v>
      </c>
      <c r="F2188" s="2074">
        <v>0.27687433061244532</v>
      </c>
      <c r="G2188" s="2075">
        <v>16498.29</v>
      </c>
      <c r="H2188" s="2076">
        <v>4567.9530000000004</v>
      </c>
      <c r="I2188" s="2074">
        <v>0.18709693663171389</v>
      </c>
      <c r="J2188" s="2075">
        <v>18111.11</v>
      </c>
      <c r="K2188" s="2076">
        <v>3388.5331999999999</v>
      </c>
      <c r="L2188" s="2074">
        <v>0.18320632879986379</v>
      </c>
      <c r="M2188" s="2075">
        <v>22852.99</v>
      </c>
      <c r="N2188" s="2076">
        <v>4186.8124000000007</v>
      </c>
    </row>
    <row r="2189" spans="1:14">
      <c r="A2189" s="2249" t="s">
        <v>1301</v>
      </c>
      <c r="B2189" s="2077" t="s">
        <v>3201</v>
      </c>
      <c r="C2189" s="2020" t="s">
        <v>3269</v>
      </c>
      <c r="D2189" s="2021" t="s">
        <v>3269</v>
      </c>
      <c r="E2189" s="2078" t="s">
        <v>3269</v>
      </c>
      <c r="F2189" s="2020">
        <v>0.3047857316233924</v>
      </c>
      <c r="G2189" s="2021">
        <v>10999.99</v>
      </c>
      <c r="H2189" s="2078">
        <v>3352.6400000000008</v>
      </c>
      <c r="I2189" s="2020">
        <v>0.20866104152493961</v>
      </c>
      <c r="J2189" s="2021">
        <v>13200.26</v>
      </c>
      <c r="K2189" s="2078">
        <v>2754.38</v>
      </c>
      <c r="L2189" s="2020">
        <v>0.190438446219101</v>
      </c>
      <c r="M2189" s="2021">
        <v>17599.650000000001</v>
      </c>
      <c r="N2189" s="2078">
        <v>3351.650000000001</v>
      </c>
    </row>
    <row r="2190" spans="1:14">
      <c r="A2190" s="2249" t="s">
        <v>1301</v>
      </c>
      <c r="B2190" s="2077" t="s">
        <v>3195</v>
      </c>
      <c r="C2190" s="2020">
        <v>0.26696081489201462</v>
      </c>
      <c r="D2190" s="2021">
        <v>10516.24</v>
      </c>
      <c r="E2190" s="2078">
        <v>2807.424</v>
      </c>
      <c r="F2190" s="2020">
        <v>0.22103431969881601</v>
      </c>
      <c r="G2190" s="2021">
        <v>5498.3</v>
      </c>
      <c r="H2190" s="2078">
        <v>1215.3130000000001</v>
      </c>
      <c r="I2190" s="2020">
        <v>0.12913308286752809</v>
      </c>
      <c r="J2190" s="2021">
        <v>4910.8499999999995</v>
      </c>
      <c r="K2190" s="2078">
        <v>634.15320000000031</v>
      </c>
      <c r="L2190" s="2020">
        <v>0.1589774124652126</v>
      </c>
      <c r="M2190" s="2021">
        <v>5253.34</v>
      </c>
      <c r="N2190" s="2078">
        <v>835.16240000000016</v>
      </c>
    </row>
    <row r="2191" spans="1:14">
      <c r="A2191" s="2248" t="s">
        <v>2155</v>
      </c>
      <c r="B2191" s="2073" t="s">
        <v>5191</v>
      </c>
      <c r="C2191" s="2074" t="s">
        <v>3269</v>
      </c>
      <c r="D2191" s="2075" t="s">
        <v>3269</v>
      </c>
      <c r="E2191" s="2076" t="s">
        <v>3269</v>
      </c>
      <c r="F2191" s="2074" t="s">
        <v>3269</v>
      </c>
      <c r="G2191" s="2075" t="s">
        <v>3269</v>
      </c>
      <c r="H2191" s="2076" t="s">
        <v>3269</v>
      </c>
      <c r="I2191" s="2074">
        <v>0.33134986598325972</v>
      </c>
      <c r="J2191" s="2075">
        <v>3402.56</v>
      </c>
      <c r="K2191" s="2076">
        <v>1127.4377999999999</v>
      </c>
      <c r="L2191" s="2074" t="s">
        <v>3269</v>
      </c>
      <c r="M2191" s="2075" t="s">
        <v>3269</v>
      </c>
      <c r="N2191" s="2076" t="s">
        <v>3269</v>
      </c>
    </row>
    <row r="2192" spans="1:14">
      <c r="A2192" s="2249" t="s">
        <v>2155</v>
      </c>
      <c r="B2192" s="2077" t="s">
        <v>3480</v>
      </c>
      <c r="C2192" s="2020" t="s">
        <v>3269</v>
      </c>
      <c r="D2192" s="2021" t="s">
        <v>3269</v>
      </c>
      <c r="E2192" s="2078" t="s">
        <v>3269</v>
      </c>
      <c r="F2192" s="2020" t="s">
        <v>3269</v>
      </c>
      <c r="G2192" s="2021" t="s">
        <v>3269</v>
      </c>
      <c r="H2192" s="2078" t="s">
        <v>3269</v>
      </c>
      <c r="I2192" s="2020">
        <v>0.32414110415980679</v>
      </c>
      <c r="J2192" s="2021">
        <v>2277.75</v>
      </c>
      <c r="K2192" s="2078">
        <v>738.31239999999991</v>
      </c>
      <c r="L2192" s="2020" t="s">
        <v>3269</v>
      </c>
      <c r="M2192" s="2021" t="s">
        <v>3269</v>
      </c>
      <c r="N2192" s="2078" t="s">
        <v>3269</v>
      </c>
    </row>
    <row r="2193" spans="1:14">
      <c r="A2193" s="2249" t="s">
        <v>2155</v>
      </c>
      <c r="B2193" s="2077" t="s">
        <v>3195</v>
      </c>
      <c r="C2193" s="2020" t="s">
        <v>3269</v>
      </c>
      <c r="D2193" s="2021" t="s">
        <v>3269</v>
      </c>
      <c r="E2193" s="2078" t="s">
        <v>3269</v>
      </c>
      <c r="F2193" s="2020" t="s">
        <v>3269</v>
      </c>
      <c r="G2193" s="2021" t="s">
        <v>3269</v>
      </c>
      <c r="H2193" s="2078" t="s">
        <v>3269</v>
      </c>
      <c r="I2193" s="2020">
        <v>0.34594767116224079</v>
      </c>
      <c r="J2193" s="2021">
        <v>1124.81</v>
      </c>
      <c r="K2193" s="2078">
        <v>389.12540000000001</v>
      </c>
      <c r="L2193" s="2020" t="s">
        <v>3269</v>
      </c>
      <c r="M2193" s="2021" t="s">
        <v>3269</v>
      </c>
      <c r="N2193" s="2078" t="s">
        <v>3269</v>
      </c>
    </row>
    <row r="2194" spans="1:14">
      <c r="A2194" s="2248" t="s">
        <v>1735</v>
      </c>
      <c r="B2194" s="2073" t="s">
        <v>5191</v>
      </c>
      <c r="C2194" s="2074">
        <v>0.2195286414116385</v>
      </c>
      <c r="D2194" s="2075">
        <v>7385.46</v>
      </c>
      <c r="E2194" s="2076">
        <v>1621.32</v>
      </c>
      <c r="F2194" s="2074">
        <v>0.29299706809647169</v>
      </c>
      <c r="G2194" s="2075">
        <v>3983.76</v>
      </c>
      <c r="H2194" s="2076">
        <v>1167.23</v>
      </c>
      <c r="I2194" s="2074">
        <v>0.2319553953593152</v>
      </c>
      <c r="J2194" s="2075">
        <v>4882.9000000000005</v>
      </c>
      <c r="K2194" s="2076">
        <v>1132.615</v>
      </c>
      <c r="L2194" s="2074">
        <v>0.24175721723735899</v>
      </c>
      <c r="M2194" s="2075">
        <v>4880.33</v>
      </c>
      <c r="N2194" s="2076">
        <v>1179.855</v>
      </c>
    </row>
    <row r="2195" spans="1:14">
      <c r="A2195" s="2249" t="s">
        <v>1735</v>
      </c>
      <c r="B2195" s="2077" t="s">
        <v>3480</v>
      </c>
      <c r="C2195" s="2020" t="s">
        <v>3269</v>
      </c>
      <c r="D2195" s="2021" t="s">
        <v>3269</v>
      </c>
      <c r="E2195" s="2078" t="s">
        <v>3269</v>
      </c>
      <c r="F2195" s="2020" t="s">
        <v>3269</v>
      </c>
      <c r="G2195" s="2021" t="s">
        <v>3269</v>
      </c>
      <c r="H2195" s="2078" t="s">
        <v>3269</v>
      </c>
      <c r="I2195" s="2020" t="s">
        <v>3269</v>
      </c>
      <c r="J2195" s="2021" t="s">
        <v>3269</v>
      </c>
      <c r="K2195" s="2078" t="s">
        <v>3269</v>
      </c>
      <c r="L2195" s="2020">
        <v>0.34624447717231188</v>
      </c>
      <c r="M2195" s="2021">
        <v>135.80000000000001</v>
      </c>
      <c r="N2195" s="2078">
        <v>47.019999999999968</v>
      </c>
    </row>
    <row r="2196" spans="1:14">
      <c r="A2196" s="2249" t="s">
        <v>1735</v>
      </c>
      <c r="B2196" s="2077" t="s">
        <v>3195</v>
      </c>
      <c r="C2196" s="2020">
        <v>0.2195286414116385</v>
      </c>
      <c r="D2196" s="2021">
        <v>7385.46</v>
      </c>
      <c r="E2196" s="2078">
        <v>1621.32</v>
      </c>
      <c r="F2196" s="2020">
        <v>0.29299706809647169</v>
      </c>
      <c r="G2196" s="2021">
        <v>3983.76</v>
      </c>
      <c r="H2196" s="2078">
        <v>1167.23</v>
      </c>
      <c r="I2196" s="2020">
        <v>0.2319553953593152</v>
      </c>
      <c r="J2196" s="2021">
        <v>4882.9000000000005</v>
      </c>
      <c r="K2196" s="2078">
        <v>1132.615</v>
      </c>
      <c r="L2196" s="2020">
        <v>0.2357677545856782</v>
      </c>
      <c r="M2196" s="2021">
        <v>4671.6099999999997</v>
      </c>
      <c r="N2196" s="2078">
        <v>1101.415</v>
      </c>
    </row>
    <row r="2197" spans="1:14">
      <c r="A2197" s="2249" t="s">
        <v>1735</v>
      </c>
      <c r="B2197" s="2077" t="s">
        <v>3206</v>
      </c>
      <c r="C2197" s="2020" t="s">
        <v>3269</v>
      </c>
      <c r="D2197" s="2021" t="s">
        <v>3269</v>
      </c>
      <c r="E2197" s="2078" t="s">
        <v>3269</v>
      </c>
      <c r="F2197" s="2020" t="s">
        <v>3269</v>
      </c>
      <c r="G2197" s="2021" t="s">
        <v>3269</v>
      </c>
      <c r="H2197" s="2078" t="s">
        <v>3269</v>
      </c>
      <c r="I2197" s="2020" t="s">
        <v>3269</v>
      </c>
      <c r="J2197" s="2021" t="s">
        <v>3269</v>
      </c>
      <c r="K2197" s="2078" t="s">
        <v>3269</v>
      </c>
      <c r="L2197" s="2020">
        <v>0.43088315962698848</v>
      </c>
      <c r="M2197" s="2021">
        <v>72.92</v>
      </c>
      <c r="N2197" s="2078">
        <v>31.42</v>
      </c>
    </row>
    <row r="2198" spans="1:14">
      <c r="A2198" s="2248" t="s">
        <v>2339</v>
      </c>
      <c r="B2198" s="2073" t="s">
        <v>5191</v>
      </c>
      <c r="C2198" s="2074">
        <v>0.24478382692021139</v>
      </c>
      <c r="D2198" s="2075">
        <v>26039.32</v>
      </c>
      <c r="E2198" s="2076">
        <v>6374.0043999999998</v>
      </c>
      <c r="F2198" s="2074">
        <v>0.16364561095064681</v>
      </c>
      <c r="G2198" s="2075">
        <v>477.78</v>
      </c>
      <c r="H2198" s="2076">
        <v>78.186600000000013</v>
      </c>
      <c r="I2198" s="2074" t="s">
        <v>3269</v>
      </c>
      <c r="J2198" s="2075" t="s">
        <v>3269</v>
      </c>
      <c r="K2198" s="2076" t="s">
        <v>3269</v>
      </c>
      <c r="L2198" s="2074" t="s">
        <v>3269</v>
      </c>
      <c r="M2198" s="2075" t="s">
        <v>3269</v>
      </c>
      <c r="N2198" s="2076" t="s">
        <v>3269</v>
      </c>
    </row>
    <row r="2199" spans="1:14">
      <c r="A2199" s="2249" t="s">
        <v>2339</v>
      </c>
      <c r="B2199" s="2077" t="s">
        <v>3480</v>
      </c>
      <c r="C2199" s="2020">
        <v>0.2262764607795712</v>
      </c>
      <c r="D2199" s="2021">
        <v>18956.830000000002</v>
      </c>
      <c r="E2199" s="2078">
        <v>4289.4843999999994</v>
      </c>
      <c r="F2199" s="2020">
        <v>0.33886323268206181</v>
      </c>
      <c r="G2199" s="2021">
        <v>-16.889999999999969</v>
      </c>
      <c r="H2199" s="2078">
        <v>-5.7234000000000123</v>
      </c>
      <c r="I2199" s="2020" t="s">
        <v>3269</v>
      </c>
      <c r="J2199" s="2021" t="s">
        <v>3269</v>
      </c>
      <c r="K2199" s="2078" t="s">
        <v>3269</v>
      </c>
      <c r="L2199" s="2020" t="s">
        <v>3269</v>
      </c>
      <c r="M2199" s="2021" t="s">
        <v>3269</v>
      </c>
      <c r="N2199" s="2078" t="s">
        <v>3269</v>
      </c>
    </row>
    <row r="2200" spans="1:14">
      <c r="A2200" s="2249" t="s">
        <v>2339</v>
      </c>
      <c r="B2200" s="2077" t="s">
        <v>3193</v>
      </c>
      <c r="C2200" s="2020">
        <v>0.3509139303419827</v>
      </c>
      <c r="D2200" s="2021">
        <v>1585.46</v>
      </c>
      <c r="E2200" s="2078">
        <v>556.3599999999999</v>
      </c>
      <c r="F2200" s="2020" t="s">
        <v>3269</v>
      </c>
      <c r="G2200" s="2021" t="s">
        <v>3269</v>
      </c>
      <c r="H2200" s="2078" t="s">
        <v>3269</v>
      </c>
      <c r="I2200" s="2020" t="s">
        <v>3269</v>
      </c>
      <c r="J2200" s="2021" t="s">
        <v>3269</v>
      </c>
      <c r="K2200" s="2078" t="s">
        <v>3269</v>
      </c>
      <c r="L2200" s="2020" t="s">
        <v>3269</v>
      </c>
      <c r="M2200" s="2021" t="s">
        <v>3269</v>
      </c>
      <c r="N2200" s="2078" t="s">
        <v>3269</v>
      </c>
    </row>
    <row r="2201" spans="1:14">
      <c r="A2201" s="2249" t="s">
        <v>2339</v>
      </c>
      <c r="B2201" s="2077" t="s">
        <v>3195</v>
      </c>
      <c r="C2201" s="2020">
        <v>0.37283936615500213</v>
      </c>
      <c r="D2201" s="2021">
        <v>2821.51</v>
      </c>
      <c r="E2201" s="2078">
        <v>1051.97</v>
      </c>
      <c r="F2201" s="2020" t="s">
        <v>3269</v>
      </c>
      <c r="G2201" s="2021" t="s">
        <v>3269</v>
      </c>
      <c r="H2201" s="2078" t="s">
        <v>3269</v>
      </c>
      <c r="I2201" s="2020" t="s">
        <v>3269</v>
      </c>
      <c r="J2201" s="2021" t="s">
        <v>3269</v>
      </c>
      <c r="K2201" s="2078" t="s">
        <v>3269</v>
      </c>
      <c r="L2201" s="2020" t="s">
        <v>3269</v>
      </c>
      <c r="M2201" s="2021" t="s">
        <v>3269</v>
      </c>
      <c r="N2201" s="2078" t="s">
        <v>3269</v>
      </c>
    </row>
    <row r="2202" spans="1:14">
      <c r="A2202" s="2249" t="s">
        <v>2339</v>
      </c>
      <c r="B2202" s="2077" t="s">
        <v>3209</v>
      </c>
      <c r="C2202" s="2020">
        <v>0.17798035522066741</v>
      </c>
      <c r="D2202" s="2021">
        <v>2675.52</v>
      </c>
      <c r="E2202" s="2078">
        <v>476.19000000000011</v>
      </c>
      <c r="F2202" s="2020">
        <v>0.16962823700648921</v>
      </c>
      <c r="G2202" s="2021">
        <v>494.67</v>
      </c>
      <c r="H2202" s="2078">
        <v>83.910000000000025</v>
      </c>
      <c r="I2202" s="2020" t="s">
        <v>3269</v>
      </c>
      <c r="J2202" s="2021" t="s">
        <v>3269</v>
      </c>
      <c r="K2202" s="2078" t="s">
        <v>3269</v>
      </c>
      <c r="L2202" s="2020" t="s">
        <v>3269</v>
      </c>
      <c r="M2202" s="2021" t="s">
        <v>3269</v>
      </c>
      <c r="N2202" s="2078" t="s">
        <v>3269</v>
      </c>
    </row>
    <row r="2203" spans="1:14">
      <c r="A2203" s="2248" t="s">
        <v>1465</v>
      </c>
      <c r="B2203" s="2073" t="s">
        <v>5191</v>
      </c>
      <c r="C2203" s="2074">
        <v>0.62838011422715845</v>
      </c>
      <c r="D2203" s="2075">
        <v>3317.95</v>
      </c>
      <c r="E2203" s="2076">
        <v>2084.9337999999998</v>
      </c>
      <c r="F2203" s="2074">
        <v>0.38139976090233391</v>
      </c>
      <c r="G2203" s="2075">
        <v>15968.37</v>
      </c>
      <c r="H2203" s="2076">
        <v>6090.3325000000004</v>
      </c>
      <c r="I2203" s="2074">
        <v>0.3186239585286349</v>
      </c>
      <c r="J2203" s="2075">
        <v>15200.85</v>
      </c>
      <c r="K2203" s="2076">
        <v>4843.3549999999996</v>
      </c>
      <c r="L2203" s="2074">
        <v>0.30890930178471809</v>
      </c>
      <c r="M2203" s="2075">
        <v>13157.26</v>
      </c>
      <c r="N2203" s="2076">
        <v>4064.3999999999992</v>
      </c>
    </row>
    <row r="2204" spans="1:14">
      <c r="A2204" s="2249" t="s">
        <v>1465</v>
      </c>
      <c r="B2204" s="2077" t="s">
        <v>3480</v>
      </c>
      <c r="C2204" s="2020">
        <v>0.62838011422715845</v>
      </c>
      <c r="D2204" s="2021">
        <v>3317.95</v>
      </c>
      <c r="E2204" s="2078">
        <v>2084.9337999999998</v>
      </c>
      <c r="F2204" s="2020" t="s">
        <v>3269</v>
      </c>
      <c r="G2204" s="2021" t="s">
        <v>3269</v>
      </c>
      <c r="H2204" s="2078" t="s">
        <v>3269</v>
      </c>
      <c r="I2204" s="2020" t="s">
        <v>3269</v>
      </c>
      <c r="J2204" s="2021" t="s">
        <v>3269</v>
      </c>
      <c r="K2204" s="2078" t="s">
        <v>3269</v>
      </c>
      <c r="L2204" s="2020" t="s">
        <v>3269</v>
      </c>
      <c r="M2204" s="2021" t="s">
        <v>3269</v>
      </c>
      <c r="N2204" s="2078" t="s">
        <v>3269</v>
      </c>
    </row>
    <row r="2205" spans="1:14">
      <c r="A2205" s="2249" t="s">
        <v>1465</v>
      </c>
      <c r="B2205" s="2077" t="s">
        <v>3193</v>
      </c>
      <c r="C2205" s="2020" t="s">
        <v>3269</v>
      </c>
      <c r="D2205" s="2021" t="s">
        <v>3269</v>
      </c>
      <c r="E2205" s="2078" t="s">
        <v>3269</v>
      </c>
      <c r="F2205" s="2020">
        <v>0.45023180317297973</v>
      </c>
      <c r="G2205" s="2021">
        <v>1798.94</v>
      </c>
      <c r="H2205" s="2078">
        <v>809.94</v>
      </c>
      <c r="I2205" s="2020">
        <v>0.31936381689547122</v>
      </c>
      <c r="J2205" s="2021">
        <v>3937.8599999999992</v>
      </c>
      <c r="K2205" s="2078">
        <v>1257.6099999999999</v>
      </c>
      <c r="L2205" s="2020">
        <v>0.4060424255410327</v>
      </c>
      <c r="M2205" s="2021">
        <v>700.05</v>
      </c>
      <c r="N2205" s="2078">
        <v>284.24999999999989</v>
      </c>
    </row>
    <row r="2206" spans="1:14">
      <c r="A2206" s="2249" t="s">
        <v>1465</v>
      </c>
      <c r="B2206" s="2077" t="s">
        <v>3195</v>
      </c>
      <c r="C2206" s="2020" t="s">
        <v>3269</v>
      </c>
      <c r="D2206" s="2021" t="s">
        <v>3269</v>
      </c>
      <c r="E2206" s="2078" t="s">
        <v>3269</v>
      </c>
      <c r="F2206" s="2020">
        <v>0.3641711378195559</v>
      </c>
      <c r="G2206" s="2021">
        <v>11723.3</v>
      </c>
      <c r="H2206" s="2078">
        <v>4269.2875000000004</v>
      </c>
      <c r="I2206" s="2020">
        <v>0.27687712838883732</v>
      </c>
      <c r="J2206" s="2021">
        <v>7235.52</v>
      </c>
      <c r="K2206" s="2078">
        <v>2003.35</v>
      </c>
      <c r="L2206" s="2020">
        <v>0.30345077268505549</v>
      </c>
      <c r="M2206" s="2021">
        <v>12457.21</v>
      </c>
      <c r="N2206" s="2078">
        <v>3780.1499999999992</v>
      </c>
    </row>
    <row r="2207" spans="1:14">
      <c r="A2207" s="2249" t="s">
        <v>1465</v>
      </c>
      <c r="B2207" s="2077" t="s">
        <v>3206</v>
      </c>
      <c r="C2207" s="2020" t="s">
        <v>3269</v>
      </c>
      <c r="D2207" s="2021" t="s">
        <v>3269</v>
      </c>
      <c r="E2207" s="2078" t="s">
        <v>3269</v>
      </c>
      <c r="F2207" s="2020">
        <v>0.41334884082203321</v>
      </c>
      <c r="G2207" s="2021">
        <v>2446.13</v>
      </c>
      <c r="H2207" s="2078">
        <v>1011.105</v>
      </c>
      <c r="I2207" s="2020">
        <v>0.39290050577657931</v>
      </c>
      <c r="J2207" s="2021">
        <v>4027.47</v>
      </c>
      <c r="K2207" s="2078">
        <v>1582.395</v>
      </c>
      <c r="L2207" s="2020" t="s">
        <v>3269</v>
      </c>
      <c r="M2207" s="2021" t="s">
        <v>3269</v>
      </c>
      <c r="N2207" s="2078" t="s">
        <v>3269</v>
      </c>
    </row>
    <row r="2208" spans="1:14">
      <c r="A2208" s="2248" t="s">
        <v>1317</v>
      </c>
      <c r="B2208" s="2073" t="s">
        <v>5191</v>
      </c>
      <c r="C2208" s="2074" t="s">
        <v>3269</v>
      </c>
      <c r="D2208" s="2075" t="s">
        <v>3269</v>
      </c>
      <c r="E2208" s="2076" t="s">
        <v>3269</v>
      </c>
      <c r="F2208" s="2074">
        <v>0.19505328059320029</v>
      </c>
      <c r="G2208" s="2075">
        <v>36450.420000000013</v>
      </c>
      <c r="H2208" s="2076">
        <v>7109.7740000000003</v>
      </c>
      <c r="I2208" s="2074">
        <v>9.095192312061247</v>
      </c>
      <c r="J2208" s="2075">
        <v>440.17000000000007</v>
      </c>
      <c r="K2208" s="2076">
        <v>4003.4308000000001</v>
      </c>
      <c r="L2208" s="2074">
        <v>8.636272441498434E-2</v>
      </c>
      <c r="M2208" s="2075">
        <v>31919.660000000011</v>
      </c>
      <c r="N2208" s="2076">
        <v>2756.668799999999</v>
      </c>
    </row>
    <row r="2209" spans="1:14">
      <c r="A2209" s="2249" t="s">
        <v>1317</v>
      </c>
      <c r="B2209" s="2077" t="s">
        <v>3480</v>
      </c>
      <c r="C2209" s="2020" t="s">
        <v>3269</v>
      </c>
      <c r="D2209" s="2021" t="s">
        <v>3269</v>
      </c>
      <c r="E2209" s="2078" t="s">
        <v>3269</v>
      </c>
      <c r="F2209" s="2020" t="s">
        <v>3269</v>
      </c>
      <c r="G2209" s="2021" t="s">
        <v>3269</v>
      </c>
      <c r="H2209" s="2078" t="s">
        <v>3269</v>
      </c>
      <c r="I2209" s="2020">
        <v>0.70867207439415769</v>
      </c>
      <c r="J2209" s="2021">
        <v>395.73</v>
      </c>
      <c r="K2209" s="2078">
        <v>280.44279999999998</v>
      </c>
      <c r="L2209" s="2020" t="s">
        <v>3269</v>
      </c>
      <c r="M2209" s="2021" t="s">
        <v>3269</v>
      </c>
      <c r="N2209" s="2078" t="s">
        <v>3269</v>
      </c>
    </row>
    <row r="2210" spans="1:14">
      <c r="A2210" s="2249" t="s">
        <v>1317</v>
      </c>
      <c r="B2210" s="2077" t="s">
        <v>3481</v>
      </c>
      <c r="C2210" s="2020" t="s">
        <v>3269</v>
      </c>
      <c r="D2210" s="2021" t="s">
        <v>3269</v>
      </c>
      <c r="E2210" s="2078" t="s">
        <v>3269</v>
      </c>
      <c r="F2210" s="2020">
        <v>-0.50169224861601447</v>
      </c>
      <c r="G2210" s="2021">
        <v>3750.04</v>
      </c>
      <c r="H2210" s="2078">
        <v>-1881.3659999999991</v>
      </c>
      <c r="I2210" s="2020">
        <v>-0.59633108736864859</v>
      </c>
      <c r="J2210" s="2021">
        <v>-3750.43</v>
      </c>
      <c r="K2210" s="2078">
        <v>2236.498000000001</v>
      </c>
      <c r="L2210" s="2020">
        <v>-0.64193348600152655</v>
      </c>
      <c r="M2210" s="2021">
        <v>2999.97</v>
      </c>
      <c r="N2210" s="2078">
        <v>-1925.7811999999999</v>
      </c>
    </row>
    <row r="2211" spans="1:14">
      <c r="A2211" s="2249" t="s">
        <v>1317</v>
      </c>
      <c r="B2211" s="2077" t="s">
        <v>3502</v>
      </c>
      <c r="C2211" s="2020" t="s">
        <v>3269</v>
      </c>
      <c r="D2211" s="2021" t="s">
        <v>3269</v>
      </c>
      <c r="E2211" s="2078" t="s">
        <v>3269</v>
      </c>
      <c r="F2211" s="2020">
        <v>0.27495521458772032</v>
      </c>
      <c r="G2211" s="2021">
        <v>32700.38</v>
      </c>
      <c r="H2211" s="2078">
        <v>8991.14</v>
      </c>
      <c r="I2211" s="2020">
        <v>0.39171038797112939</v>
      </c>
      <c r="J2211" s="2021">
        <v>3794.87</v>
      </c>
      <c r="K2211" s="2078">
        <v>1486.49</v>
      </c>
      <c r="L2211" s="2020">
        <v>0.16191217817341741</v>
      </c>
      <c r="M2211" s="2021">
        <v>28919.69</v>
      </c>
      <c r="N2211" s="2078">
        <v>4682.4499999999989</v>
      </c>
    </row>
    <row r="2212" spans="1:14">
      <c r="A2212" s="2248" t="s">
        <v>1403</v>
      </c>
      <c r="B2212" s="2073" t="s">
        <v>5191</v>
      </c>
      <c r="C2212" s="2074">
        <v>0.2106412119746878</v>
      </c>
      <c r="D2212" s="2075">
        <v>32014.53</v>
      </c>
      <c r="E2212" s="2076">
        <v>6743.5794000000014</v>
      </c>
      <c r="F2212" s="2074">
        <v>0.27881103968893411</v>
      </c>
      <c r="G2212" s="2075">
        <v>9135.0400000000009</v>
      </c>
      <c r="H2212" s="2076">
        <v>2546.9500000000012</v>
      </c>
      <c r="I2212" s="2074" t="s">
        <v>3269</v>
      </c>
      <c r="J2212" s="2075" t="s">
        <v>3269</v>
      </c>
      <c r="K2212" s="2076" t="s">
        <v>3269</v>
      </c>
      <c r="L2212" s="2074">
        <v>0.340475376252801</v>
      </c>
      <c r="M2212" s="2075">
        <v>27575.21</v>
      </c>
      <c r="N2212" s="2076">
        <v>9388.68</v>
      </c>
    </row>
    <row r="2213" spans="1:14">
      <c r="A2213" s="2249" t="s">
        <v>1403</v>
      </c>
      <c r="B2213" s="2077" t="s">
        <v>3481</v>
      </c>
      <c r="C2213" s="2020" t="s">
        <v>3269</v>
      </c>
      <c r="D2213" s="2021">
        <v>0</v>
      </c>
      <c r="E2213" s="2078">
        <v>-176.47059999999999</v>
      </c>
      <c r="F2213" s="2020" t="s">
        <v>3269</v>
      </c>
      <c r="G2213" s="2021" t="s">
        <v>3269</v>
      </c>
      <c r="H2213" s="2078" t="s">
        <v>3269</v>
      </c>
      <c r="I2213" s="2020" t="s">
        <v>3269</v>
      </c>
      <c r="J2213" s="2021" t="s">
        <v>3269</v>
      </c>
      <c r="K2213" s="2078" t="s">
        <v>3269</v>
      </c>
      <c r="L2213" s="2020" t="s">
        <v>3269</v>
      </c>
      <c r="M2213" s="2021" t="s">
        <v>3269</v>
      </c>
      <c r="N2213" s="2078" t="s">
        <v>3269</v>
      </c>
    </row>
    <row r="2214" spans="1:14">
      <c r="A2214" s="2249" t="s">
        <v>1403</v>
      </c>
      <c r="B2214" s="2077" t="s">
        <v>3502</v>
      </c>
      <c r="C2214" s="2020">
        <v>0.1780084093304824</v>
      </c>
      <c r="D2214" s="2021">
        <v>21989.86</v>
      </c>
      <c r="E2214" s="2078">
        <v>3914.380000000001</v>
      </c>
      <c r="F2214" s="2020">
        <v>0.22797916929218701</v>
      </c>
      <c r="G2214" s="2021">
        <v>2459.83</v>
      </c>
      <c r="H2214" s="2078">
        <v>560.79000000000019</v>
      </c>
      <c r="I2214" s="2020" t="s">
        <v>3269</v>
      </c>
      <c r="J2214" s="2021" t="s">
        <v>3269</v>
      </c>
      <c r="K2214" s="2078" t="s">
        <v>3269</v>
      </c>
      <c r="L2214" s="2020" t="s">
        <v>3269</v>
      </c>
      <c r="M2214" s="2021" t="s">
        <v>3269</v>
      </c>
      <c r="N2214" s="2078" t="s">
        <v>3269</v>
      </c>
    </row>
    <row r="2215" spans="1:14">
      <c r="A2215" s="2249" t="s">
        <v>1403</v>
      </c>
      <c r="B2215" s="2077" t="s">
        <v>3195</v>
      </c>
      <c r="C2215" s="2020">
        <v>0.29982732598679068</v>
      </c>
      <c r="D2215" s="2021">
        <v>10024.67</v>
      </c>
      <c r="E2215" s="2078">
        <v>3005.6699999999992</v>
      </c>
      <c r="F2215" s="2020">
        <v>0.29754269903119163</v>
      </c>
      <c r="G2215" s="2021">
        <v>6675.21</v>
      </c>
      <c r="H2215" s="2078">
        <v>1986.16</v>
      </c>
      <c r="I2215" s="2020" t="s">
        <v>3269</v>
      </c>
      <c r="J2215" s="2021" t="s">
        <v>3269</v>
      </c>
      <c r="K2215" s="2078" t="s">
        <v>3269</v>
      </c>
      <c r="L2215" s="2020">
        <v>0.340475376252801</v>
      </c>
      <c r="M2215" s="2021">
        <v>27575.21</v>
      </c>
      <c r="N2215" s="2078">
        <v>9388.68</v>
      </c>
    </row>
    <row r="2216" spans="1:14">
      <c r="A2216" s="2248" t="s">
        <v>2373</v>
      </c>
      <c r="B2216" s="2073" t="s">
        <v>5191</v>
      </c>
      <c r="C2216" s="2074">
        <v>0.13406219689621729</v>
      </c>
      <c r="D2216" s="2075">
        <v>164.96</v>
      </c>
      <c r="E2216" s="2076">
        <v>22.11490000000002</v>
      </c>
      <c r="F2216" s="2074" t="s">
        <v>3269</v>
      </c>
      <c r="G2216" s="2075" t="s">
        <v>3269</v>
      </c>
      <c r="H2216" s="2076" t="s">
        <v>3269</v>
      </c>
      <c r="I2216" s="2074" t="s">
        <v>3269</v>
      </c>
      <c r="J2216" s="2075" t="s">
        <v>3269</v>
      </c>
      <c r="K2216" s="2076" t="s">
        <v>3269</v>
      </c>
      <c r="L2216" s="2074" t="s">
        <v>3269</v>
      </c>
      <c r="M2216" s="2075" t="s">
        <v>3269</v>
      </c>
      <c r="N2216" s="2076" t="s">
        <v>3269</v>
      </c>
    </row>
    <row r="2217" spans="1:14">
      <c r="A2217" s="2249" t="s">
        <v>2373</v>
      </c>
      <c r="B2217" s="2077" t="s">
        <v>3480</v>
      </c>
      <c r="C2217" s="2020">
        <v>0.13406219689621729</v>
      </c>
      <c r="D2217" s="2021">
        <v>164.96</v>
      </c>
      <c r="E2217" s="2078">
        <v>22.11490000000002</v>
      </c>
      <c r="F2217" s="2020" t="s">
        <v>3269</v>
      </c>
      <c r="G2217" s="2021" t="s">
        <v>3269</v>
      </c>
      <c r="H2217" s="2078" t="s">
        <v>3269</v>
      </c>
      <c r="I2217" s="2020" t="s">
        <v>3269</v>
      </c>
      <c r="J2217" s="2021" t="s">
        <v>3269</v>
      </c>
      <c r="K2217" s="2078" t="s">
        <v>3269</v>
      </c>
      <c r="L2217" s="2020" t="s">
        <v>3269</v>
      </c>
      <c r="M2217" s="2021" t="s">
        <v>3269</v>
      </c>
      <c r="N2217" s="2078" t="s">
        <v>3269</v>
      </c>
    </row>
    <row r="2218" spans="1:14">
      <c r="A2218" s="2248" t="s">
        <v>1363</v>
      </c>
      <c r="B2218" s="2073" t="s">
        <v>5191</v>
      </c>
      <c r="C2218" s="2074">
        <v>0.2073765417016869</v>
      </c>
      <c r="D2218" s="2075">
        <v>24557.279999999999</v>
      </c>
      <c r="E2218" s="2076">
        <v>5092.6038000000008</v>
      </c>
      <c r="F2218" s="2074">
        <v>0.33595034368248528</v>
      </c>
      <c r="G2218" s="2075">
        <v>54252.11</v>
      </c>
      <c r="H2218" s="2076">
        <v>18226.014999999999</v>
      </c>
      <c r="I2218" s="2074">
        <v>0.40942966182740542</v>
      </c>
      <c r="J2218" s="2075">
        <v>27908.53</v>
      </c>
      <c r="K2218" s="2076">
        <v>11426.58</v>
      </c>
      <c r="L2218" s="2074">
        <v>0.24305541572228051</v>
      </c>
      <c r="M2218" s="2075">
        <v>20361.55</v>
      </c>
      <c r="N2218" s="2076">
        <v>4948.9850000000006</v>
      </c>
    </row>
    <row r="2219" spans="1:14">
      <c r="A2219" s="2249" t="s">
        <v>1363</v>
      </c>
      <c r="B2219" s="2077" t="s">
        <v>3480</v>
      </c>
      <c r="C2219" s="2020">
        <v>0.52077523760015365</v>
      </c>
      <c r="D2219" s="2021">
        <v>884.8900000000001</v>
      </c>
      <c r="E2219" s="2078">
        <v>460.82880000000011</v>
      </c>
      <c r="F2219" s="2020">
        <v>0.3262338952189146</v>
      </c>
      <c r="G2219" s="2021">
        <v>724.94</v>
      </c>
      <c r="H2219" s="2078">
        <v>236.49999999999989</v>
      </c>
      <c r="I2219" s="2020">
        <v>0.69155570018279733</v>
      </c>
      <c r="J2219" s="2021">
        <v>8112.81</v>
      </c>
      <c r="K2219" s="2078">
        <v>5610.46</v>
      </c>
      <c r="L2219" s="2020">
        <v>1</v>
      </c>
      <c r="M2219" s="2021">
        <v>-1182.05</v>
      </c>
      <c r="N2219" s="2078">
        <v>-1182.05</v>
      </c>
    </row>
    <row r="2220" spans="1:14">
      <c r="A2220" s="2249" t="s">
        <v>1363</v>
      </c>
      <c r="B2220" s="2077" t="s">
        <v>3193</v>
      </c>
      <c r="C2220" s="2020" t="s">
        <v>3269</v>
      </c>
      <c r="D2220" s="2021" t="s">
        <v>3269</v>
      </c>
      <c r="E2220" s="2078" t="s">
        <v>3269</v>
      </c>
      <c r="F2220" s="2020" t="s">
        <v>3269</v>
      </c>
      <c r="G2220" s="2021" t="s">
        <v>3269</v>
      </c>
      <c r="H2220" s="2078" t="s">
        <v>3269</v>
      </c>
      <c r="I2220" s="2020">
        <v>0.37985294117647062</v>
      </c>
      <c r="J2220" s="2021">
        <v>1700</v>
      </c>
      <c r="K2220" s="2078">
        <v>645.75</v>
      </c>
      <c r="L2220" s="2020" t="s">
        <v>3269</v>
      </c>
      <c r="M2220" s="2021" t="s">
        <v>3269</v>
      </c>
      <c r="N2220" s="2078" t="s">
        <v>3269</v>
      </c>
    </row>
    <row r="2221" spans="1:14">
      <c r="A2221" s="2249" t="s">
        <v>1363</v>
      </c>
      <c r="B2221" s="2077" t="s">
        <v>3194</v>
      </c>
      <c r="C2221" s="2020" t="s">
        <v>3269</v>
      </c>
      <c r="D2221" s="2021" t="s">
        <v>3269</v>
      </c>
      <c r="E2221" s="2078" t="s">
        <v>3269</v>
      </c>
      <c r="F2221" s="2020">
        <v>0.45984569887078031</v>
      </c>
      <c r="G2221" s="2021">
        <v>8470.4500000000007</v>
      </c>
      <c r="H2221" s="2078">
        <v>3895.1000000000008</v>
      </c>
      <c r="I2221" s="2020" t="s">
        <v>3269</v>
      </c>
      <c r="J2221" s="2021" t="s">
        <v>3269</v>
      </c>
      <c r="K2221" s="2078" t="s">
        <v>3269</v>
      </c>
      <c r="L2221" s="2020" t="s">
        <v>3269</v>
      </c>
      <c r="M2221" s="2021" t="s">
        <v>3269</v>
      </c>
      <c r="N2221" s="2078" t="s">
        <v>3269</v>
      </c>
    </row>
    <row r="2222" spans="1:14">
      <c r="A2222" s="2249" t="s">
        <v>1363</v>
      </c>
      <c r="B2222" s="2077" t="s">
        <v>3195</v>
      </c>
      <c r="C2222" s="2020">
        <v>0.29815072898488432</v>
      </c>
      <c r="D2222" s="2021">
        <v>17242.47</v>
      </c>
      <c r="E2222" s="2078">
        <v>5140.8549999999987</v>
      </c>
      <c r="F2222" s="2020">
        <v>0.3054377711779856</v>
      </c>
      <c r="G2222" s="2021">
        <v>31031.279999999999</v>
      </c>
      <c r="H2222" s="2078">
        <v>9478.125</v>
      </c>
      <c r="I2222" s="2020">
        <v>0.27469533450093991</v>
      </c>
      <c r="J2222" s="2021">
        <v>7645.27</v>
      </c>
      <c r="K2222" s="2078">
        <v>2100.12</v>
      </c>
      <c r="L2222" s="2020">
        <v>0.28243613275786739</v>
      </c>
      <c r="M2222" s="2021">
        <v>17303.080000000002</v>
      </c>
      <c r="N2222" s="2078">
        <v>4887.0150000000003</v>
      </c>
    </row>
    <row r="2223" spans="1:14">
      <c r="A2223" s="2249" t="s">
        <v>1363</v>
      </c>
      <c r="B2223" s="2077" t="s">
        <v>3206</v>
      </c>
      <c r="C2223" s="2020">
        <v>0.17510979274212191</v>
      </c>
      <c r="D2223" s="2021">
        <v>6229.92</v>
      </c>
      <c r="E2223" s="2078">
        <v>1090.92</v>
      </c>
      <c r="F2223" s="2020">
        <v>0.32913691121276772</v>
      </c>
      <c r="G2223" s="2021">
        <v>14025.44</v>
      </c>
      <c r="H2223" s="2078">
        <v>4616.29</v>
      </c>
      <c r="I2223" s="2020">
        <v>0.2937911764565162</v>
      </c>
      <c r="J2223" s="2021">
        <v>10450.450000000001</v>
      </c>
      <c r="K2223" s="2078">
        <v>3070.25</v>
      </c>
      <c r="L2223" s="2020">
        <v>0.29336496467414369</v>
      </c>
      <c r="M2223" s="2021">
        <v>4240.5200000000004</v>
      </c>
      <c r="N2223" s="2078">
        <v>1244.02</v>
      </c>
    </row>
    <row r="2224" spans="1:14">
      <c r="A2224" s="2249" t="s">
        <v>1363</v>
      </c>
      <c r="B2224" s="2077" t="s">
        <v>3204</v>
      </c>
      <c r="C2224" s="2020">
        <v>0.99999999999999856</v>
      </c>
      <c r="D2224" s="2021">
        <v>-1600</v>
      </c>
      <c r="E2224" s="2078">
        <v>-1599.999999999998</v>
      </c>
      <c r="F2224" s="2020" t="s">
        <v>3269</v>
      </c>
      <c r="G2224" s="2021" t="s">
        <v>3269</v>
      </c>
      <c r="H2224" s="2078" t="s">
        <v>3269</v>
      </c>
      <c r="I2224" s="2020" t="s">
        <v>3269</v>
      </c>
      <c r="J2224" s="2021" t="s">
        <v>3269</v>
      </c>
      <c r="K2224" s="2078" t="s">
        <v>3269</v>
      </c>
      <c r="L2224" s="2020" t="s">
        <v>3269</v>
      </c>
      <c r="M2224" s="2021" t="s">
        <v>3269</v>
      </c>
      <c r="N2224" s="2078" t="s">
        <v>3269</v>
      </c>
    </row>
    <row r="2225" spans="1:14">
      <c r="A2225" s="2249" t="s">
        <v>1363</v>
      </c>
      <c r="B2225" s="2077" t="s">
        <v>3211</v>
      </c>
      <c r="C2225" s="2020">
        <v>0</v>
      </c>
      <c r="D2225" s="2021">
        <v>1800</v>
      </c>
      <c r="E2225" s="2078">
        <v>0</v>
      </c>
      <c r="F2225" s="2020" t="s">
        <v>3269</v>
      </c>
      <c r="G2225" s="2021" t="s">
        <v>3269</v>
      </c>
      <c r="H2225" s="2078" t="s">
        <v>3269</v>
      </c>
      <c r="I2225" s="2020" t="s">
        <v>3269</v>
      </c>
      <c r="J2225" s="2021" t="s">
        <v>3269</v>
      </c>
      <c r="K2225" s="2078" t="s">
        <v>3269</v>
      </c>
      <c r="L2225" s="2020" t="s">
        <v>3269</v>
      </c>
      <c r="M2225" s="2021" t="s">
        <v>3269</v>
      </c>
      <c r="N2225" s="2078" t="s">
        <v>3269</v>
      </c>
    </row>
    <row r="2226" spans="1:14">
      <c r="A2226" s="2248" t="s">
        <v>1479</v>
      </c>
      <c r="B2226" s="2073" t="s">
        <v>5191</v>
      </c>
      <c r="C2226" s="2074">
        <v>0.39773775828641927</v>
      </c>
      <c r="D2226" s="2075">
        <v>11574.36</v>
      </c>
      <c r="E2226" s="2076">
        <v>4603.5600000000004</v>
      </c>
      <c r="F2226" s="2074">
        <v>0.39272563895787782</v>
      </c>
      <c r="G2226" s="2075">
        <v>16170.08</v>
      </c>
      <c r="H2226" s="2076">
        <v>6350.4050000000016</v>
      </c>
      <c r="I2226" s="2074" t="s">
        <v>3269</v>
      </c>
      <c r="J2226" s="2075" t="s">
        <v>3269</v>
      </c>
      <c r="K2226" s="2076" t="s">
        <v>3269</v>
      </c>
      <c r="L2226" s="2074">
        <v>0.36882289640873472</v>
      </c>
      <c r="M2226" s="2075">
        <v>17498.29</v>
      </c>
      <c r="N2226" s="2076">
        <v>6453.7699999999986</v>
      </c>
    </row>
    <row r="2227" spans="1:14">
      <c r="A2227" s="2249" t="s">
        <v>1479</v>
      </c>
      <c r="B2227" s="2077" t="s">
        <v>3193</v>
      </c>
      <c r="C2227" s="2020">
        <v>0.46898240598307062</v>
      </c>
      <c r="D2227" s="2021">
        <v>5974.19</v>
      </c>
      <c r="E2227" s="2078">
        <v>2801.79</v>
      </c>
      <c r="F2227" s="2020">
        <v>0.45636627216352899</v>
      </c>
      <c r="G2227" s="2021">
        <v>8250.0400000000009</v>
      </c>
      <c r="H2227" s="2078">
        <v>3765.04</v>
      </c>
      <c r="I2227" s="2020" t="s">
        <v>3269</v>
      </c>
      <c r="J2227" s="2021" t="s">
        <v>3269</v>
      </c>
      <c r="K2227" s="2078" t="s">
        <v>3269</v>
      </c>
      <c r="L2227" s="2020">
        <v>0.40705670371900282</v>
      </c>
      <c r="M2227" s="2021">
        <v>10700.18</v>
      </c>
      <c r="N2227" s="2078">
        <v>4355.579999999999</v>
      </c>
    </row>
    <row r="2228" spans="1:14">
      <c r="A2228" s="2249" t="s">
        <v>1479</v>
      </c>
      <c r="B2228" s="2077" t="s">
        <v>3195</v>
      </c>
      <c r="C2228" s="2020" t="s">
        <v>3269</v>
      </c>
      <c r="D2228" s="2021" t="s">
        <v>3269</v>
      </c>
      <c r="E2228" s="2078" t="s">
        <v>3269</v>
      </c>
      <c r="F2228" s="2020">
        <v>0.32643332609431258</v>
      </c>
      <c r="G2228" s="2021">
        <v>7920.04</v>
      </c>
      <c r="H2228" s="2078">
        <v>2585.3649999999998</v>
      </c>
      <c r="I2228" s="2020" t="s">
        <v>3269</v>
      </c>
      <c r="J2228" s="2021" t="s">
        <v>3269</v>
      </c>
      <c r="K2228" s="2078" t="s">
        <v>3269</v>
      </c>
      <c r="L2228" s="2020">
        <v>0.30864313757794443</v>
      </c>
      <c r="M2228" s="2021">
        <v>6798.11</v>
      </c>
      <c r="N2228" s="2078">
        <v>2098.19</v>
      </c>
    </row>
    <row r="2229" spans="1:14">
      <c r="A2229" s="2249" t="s">
        <v>1479</v>
      </c>
      <c r="B2229" s="2077" t="s">
        <v>3206</v>
      </c>
      <c r="C2229" s="2020">
        <v>0.32173487590555289</v>
      </c>
      <c r="D2229" s="2021">
        <v>5600.17</v>
      </c>
      <c r="E2229" s="2078">
        <v>1801.77</v>
      </c>
      <c r="F2229" s="2020" t="s">
        <v>3269</v>
      </c>
      <c r="G2229" s="2021" t="s">
        <v>3269</v>
      </c>
      <c r="H2229" s="2078" t="s">
        <v>3269</v>
      </c>
      <c r="I2229" s="2020" t="s">
        <v>3269</v>
      </c>
      <c r="J2229" s="2021" t="s">
        <v>3269</v>
      </c>
      <c r="K2229" s="2078" t="s">
        <v>3269</v>
      </c>
      <c r="L2229" s="2020" t="s">
        <v>3269</v>
      </c>
      <c r="M2229" s="2021" t="s">
        <v>3269</v>
      </c>
      <c r="N2229" s="2078" t="s">
        <v>3269</v>
      </c>
    </row>
    <row r="2230" spans="1:14">
      <c r="A2230" s="2248" t="s">
        <v>3033</v>
      </c>
      <c r="B2230" s="2073" t="s">
        <v>5191</v>
      </c>
      <c r="C2230" s="2074">
        <v>0.47650946875403372</v>
      </c>
      <c r="D2230" s="2075">
        <v>1084.6199999999999</v>
      </c>
      <c r="E2230" s="2076">
        <v>516.83169999999996</v>
      </c>
      <c r="F2230" s="2074" t="s">
        <v>3269</v>
      </c>
      <c r="G2230" s="2075" t="s">
        <v>3269</v>
      </c>
      <c r="H2230" s="2076" t="s">
        <v>3269</v>
      </c>
      <c r="I2230" s="2074">
        <v>0.38480917683307658</v>
      </c>
      <c r="J2230" s="2075">
        <v>1200.8499999999999</v>
      </c>
      <c r="K2230" s="2076">
        <v>462.09809999999999</v>
      </c>
      <c r="L2230" s="2074" t="s">
        <v>3269</v>
      </c>
      <c r="M2230" s="2075" t="s">
        <v>3269</v>
      </c>
      <c r="N2230" s="2076" t="s">
        <v>3269</v>
      </c>
    </row>
    <row r="2231" spans="1:14">
      <c r="A2231" s="2249" t="s">
        <v>3033</v>
      </c>
      <c r="B2231" s="2077" t="s">
        <v>3480</v>
      </c>
      <c r="C2231" s="2020">
        <v>0.47650946875403372</v>
      </c>
      <c r="D2231" s="2021">
        <v>1084.6199999999999</v>
      </c>
      <c r="E2231" s="2078">
        <v>516.83169999999996</v>
      </c>
      <c r="F2231" s="2020" t="s">
        <v>3269</v>
      </c>
      <c r="G2231" s="2021" t="s">
        <v>3269</v>
      </c>
      <c r="H2231" s="2078" t="s">
        <v>3269</v>
      </c>
      <c r="I2231" s="2020">
        <v>0.5520286053993565</v>
      </c>
      <c r="J2231" s="2021">
        <v>285.95999999999998</v>
      </c>
      <c r="K2231" s="2078">
        <v>157.85810000000001</v>
      </c>
      <c r="L2231" s="2020" t="s">
        <v>3269</v>
      </c>
      <c r="M2231" s="2021" t="s">
        <v>3269</v>
      </c>
      <c r="N2231" s="2078" t="s">
        <v>3269</v>
      </c>
    </row>
    <row r="2232" spans="1:14">
      <c r="A2232" s="2249" t="s">
        <v>3033</v>
      </c>
      <c r="B2232" s="2077" t="s">
        <v>3195</v>
      </c>
      <c r="C2232" s="2020" t="s">
        <v>3269</v>
      </c>
      <c r="D2232" s="2021" t="s">
        <v>3269</v>
      </c>
      <c r="E2232" s="2078" t="s">
        <v>3269</v>
      </c>
      <c r="F2232" s="2020" t="s">
        <v>3269</v>
      </c>
      <c r="G2232" s="2021" t="s">
        <v>3269</v>
      </c>
      <c r="H2232" s="2078" t="s">
        <v>3269</v>
      </c>
      <c r="I2232" s="2020">
        <v>0.33254271005257457</v>
      </c>
      <c r="J2232" s="2021">
        <v>914.89</v>
      </c>
      <c r="K2232" s="2078">
        <v>304.24</v>
      </c>
      <c r="L2232" s="2020" t="s">
        <v>3269</v>
      </c>
      <c r="M2232" s="2021" t="s">
        <v>3269</v>
      </c>
      <c r="N2232" s="2078" t="s">
        <v>3269</v>
      </c>
    </row>
    <row r="2233" spans="1:14">
      <c r="A2233" s="2248" t="s">
        <v>1411</v>
      </c>
      <c r="B2233" s="2073" t="s">
        <v>5191</v>
      </c>
      <c r="C2233" s="2074">
        <v>-0.25017265930936272</v>
      </c>
      <c r="D2233" s="2075">
        <v>-1460.68</v>
      </c>
      <c r="E2233" s="2076">
        <v>365.42219999999998</v>
      </c>
      <c r="F2233" s="2074" t="s">
        <v>3269</v>
      </c>
      <c r="G2233" s="2075" t="s">
        <v>3269</v>
      </c>
      <c r="H2233" s="2076" t="s">
        <v>3269</v>
      </c>
      <c r="I2233" s="2074" t="s">
        <v>3269</v>
      </c>
      <c r="J2233" s="2075" t="s">
        <v>3269</v>
      </c>
      <c r="K2233" s="2076" t="s">
        <v>3269</v>
      </c>
      <c r="L2233" s="2074" t="s">
        <v>3269</v>
      </c>
      <c r="M2233" s="2075" t="s">
        <v>3269</v>
      </c>
      <c r="N2233" s="2076" t="s">
        <v>3269</v>
      </c>
    </row>
    <row r="2234" spans="1:14">
      <c r="A2234" s="2249" t="s">
        <v>1411</v>
      </c>
      <c r="B2234" s="2077" t="s">
        <v>3480</v>
      </c>
      <c r="C2234" s="2020">
        <v>0.27482531037984032</v>
      </c>
      <c r="D2234" s="2021">
        <v>433.34</v>
      </c>
      <c r="E2234" s="2078">
        <v>119.0928</v>
      </c>
      <c r="F2234" s="2020" t="s">
        <v>3269</v>
      </c>
      <c r="G2234" s="2021" t="s">
        <v>3269</v>
      </c>
      <c r="H2234" s="2078" t="s">
        <v>3269</v>
      </c>
      <c r="I2234" s="2020" t="s">
        <v>3269</v>
      </c>
      <c r="J2234" s="2021" t="s">
        <v>3269</v>
      </c>
      <c r="K2234" s="2078" t="s">
        <v>3269</v>
      </c>
      <c r="L2234" s="2020" t="s">
        <v>3269</v>
      </c>
      <c r="M2234" s="2021" t="s">
        <v>3269</v>
      </c>
      <c r="N2234" s="2078" t="s">
        <v>3269</v>
      </c>
    </row>
    <row r="2235" spans="1:14">
      <c r="A2235" s="2249" t="s">
        <v>1411</v>
      </c>
      <c r="B2235" s="2077" t="s">
        <v>3481</v>
      </c>
      <c r="C2235" s="2020">
        <v>-1.3287250000000011E-2</v>
      </c>
      <c r="D2235" s="2021">
        <v>-2400</v>
      </c>
      <c r="E2235" s="2078">
        <v>31.88940000000003</v>
      </c>
      <c r="F2235" s="2020" t="s">
        <v>3269</v>
      </c>
      <c r="G2235" s="2021" t="s">
        <v>3269</v>
      </c>
      <c r="H2235" s="2078" t="s">
        <v>3269</v>
      </c>
      <c r="I2235" s="2020" t="s">
        <v>3269</v>
      </c>
      <c r="J2235" s="2021" t="s">
        <v>3269</v>
      </c>
      <c r="K2235" s="2078" t="s">
        <v>3269</v>
      </c>
      <c r="L2235" s="2020" t="s">
        <v>3269</v>
      </c>
      <c r="M2235" s="2021" t="s">
        <v>3269</v>
      </c>
      <c r="N2235" s="2078" t="s">
        <v>3269</v>
      </c>
    </row>
    <row r="2236" spans="1:14">
      <c r="A2236" s="2249" t="s">
        <v>1411</v>
      </c>
      <c r="B2236" s="2077" t="s">
        <v>3194</v>
      </c>
      <c r="C2236" s="2020">
        <v>0.42381121783469711</v>
      </c>
      <c r="D2236" s="2021">
        <v>505.98</v>
      </c>
      <c r="E2236" s="2078">
        <v>214.44</v>
      </c>
      <c r="F2236" s="2020" t="s">
        <v>3269</v>
      </c>
      <c r="G2236" s="2021" t="s">
        <v>3269</v>
      </c>
      <c r="H2236" s="2078" t="s">
        <v>3269</v>
      </c>
      <c r="I2236" s="2020" t="s">
        <v>3269</v>
      </c>
      <c r="J2236" s="2021" t="s">
        <v>3269</v>
      </c>
      <c r="K2236" s="2078" t="s">
        <v>3269</v>
      </c>
      <c r="L2236" s="2020" t="s">
        <v>3269</v>
      </c>
      <c r="M2236" s="2021" t="s">
        <v>3269</v>
      </c>
      <c r="N2236" s="2078" t="s">
        <v>3269</v>
      </c>
    </row>
    <row r="2237" spans="1:14">
      <c r="A2237" s="2248" t="s">
        <v>2179</v>
      </c>
      <c r="B2237" s="2073" t="s">
        <v>5191</v>
      </c>
      <c r="C2237" s="2074" t="s">
        <v>3269</v>
      </c>
      <c r="D2237" s="2075" t="s">
        <v>3269</v>
      </c>
      <c r="E2237" s="2076" t="s">
        <v>3269</v>
      </c>
      <c r="F2237" s="2074" t="s">
        <v>3269</v>
      </c>
      <c r="G2237" s="2075" t="s">
        <v>3269</v>
      </c>
      <c r="H2237" s="2076" t="s">
        <v>3269</v>
      </c>
      <c r="I2237" s="2074" t="s">
        <v>3269</v>
      </c>
      <c r="J2237" s="2075" t="s">
        <v>3269</v>
      </c>
      <c r="K2237" s="2076" t="s">
        <v>3269</v>
      </c>
      <c r="L2237" s="2074">
        <v>0.32453136834132801</v>
      </c>
      <c r="M2237" s="2075">
        <v>7605.12</v>
      </c>
      <c r="N2237" s="2076">
        <v>2468.1</v>
      </c>
    </row>
    <row r="2238" spans="1:14">
      <c r="A2238" s="2249" t="s">
        <v>2179</v>
      </c>
      <c r="B2238" s="2077" t="s">
        <v>3480</v>
      </c>
      <c r="C2238" s="2020" t="s">
        <v>3269</v>
      </c>
      <c r="D2238" s="2021" t="s">
        <v>3269</v>
      </c>
      <c r="E2238" s="2078" t="s">
        <v>3269</v>
      </c>
      <c r="F2238" s="2020" t="s">
        <v>3269</v>
      </c>
      <c r="G2238" s="2021" t="s">
        <v>3269</v>
      </c>
      <c r="H2238" s="2078" t="s">
        <v>3269</v>
      </c>
      <c r="I2238" s="2020" t="s">
        <v>3269</v>
      </c>
      <c r="J2238" s="2021" t="s">
        <v>3269</v>
      </c>
      <c r="K2238" s="2078" t="s">
        <v>3269</v>
      </c>
      <c r="L2238" s="2020" t="s">
        <v>3269</v>
      </c>
      <c r="M2238" s="2021">
        <v>0</v>
      </c>
      <c r="N2238" s="2078">
        <v>0</v>
      </c>
    </row>
    <row r="2239" spans="1:14">
      <c r="A2239" s="2249" t="s">
        <v>2179</v>
      </c>
      <c r="B2239" s="2077" t="s">
        <v>3195</v>
      </c>
      <c r="C2239" s="2020" t="s">
        <v>3269</v>
      </c>
      <c r="D2239" s="2021" t="s">
        <v>3269</v>
      </c>
      <c r="E2239" s="2078" t="s">
        <v>3269</v>
      </c>
      <c r="F2239" s="2020" t="s">
        <v>3269</v>
      </c>
      <c r="G2239" s="2021" t="s">
        <v>3269</v>
      </c>
      <c r="H2239" s="2078" t="s">
        <v>3269</v>
      </c>
      <c r="I2239" s="2020" t="s">
        <v>3269</v>
      </c>
      <c r="J2239" s="2021" t="s">
        <v>3269</v>
      </c>
      <c r="K2239" s="2078" t="s">
        <v>3269</v>
      </c>
      <c r="L2239" s="2020">
        <v>0.32453136834132801</v>
      </c>
      <c r="M2239" s="2021">
        <v>7605.12</v>
      </c>
      <c r="N2239" s="2078">
        <v>2468.1</v>
      </c>
    </row>
    <row r="2240" spans="1:14">
      <c r="A2240" s="2248" t="s">
        <v>1667</v>
      </c>
      <c r="B2240" s="2073" t="s">
        <v>5191</v>
      </c>
      <c r="C2240" s="2074">
        <v>0.3191797427436191</v>
      </c>
      <c r="D2240" s="2075">
        <v>4454.7</v>
      </c>
      <c r="E2240" s="2076">
        <v>1421.85</v>
      </c>
      <c r="F2240" s="2074">
        <v>0.2316760145548937</v>
      </c>
      <c r="G2240" s="2075">
        <v>21573.5</v>
      </c>
      <c r="H2240" s="2076">
        <v>4998.0625</v>
      </c>
      <c r="I2240" s="2074">
        <v>0.26292017716413668</v>
      </c>
      <c r="J2240" s="2075">
        <v>16165.8</v>
      </c>
      <c r="K2240" s="2076">
        <v>4250.3150000000014</v>
      </c>
      <c r="L2240" s="2074">
        <v>0.27994556728152281</v>
      </c>
      <c r="M2240" s="2075">
        <v>4622.22</v>
      </c>
      <c r="N2240" s="2076">
        <v>1293.97</v>
      </c>
    </row>
    <row r="2241" spans="1:14">
      <c r="A2241" s="2249" t="s">
        <v>1667</v>
      </c>
      <c r="B2241" s="2077" t="s">
        <v>3480</v>
      </c>
      <c r="C2241" s="2020" t="s">
        <v>3269</v>
      </c>
      <c r="D2241" s="2021" t="s">
        <v>3269</v>
      </c>
      <c r="E2241" s="2078" t="s">
        <v>3269</v>
      </c>
      <c r="F2241" s="2020">
        <v>0.15703049263360769</v>
      </c>
      <c r="G2241" s="2021">
        <v>8675.2099999999991</v>
      </c>
      <c r="H2241" s="2078">
        <v>1362.2724999999989</v>
      </c>
      <c r="I2241" s="2020" t="s">
        <v>3269</v>
      </c>
      <c r="J2241" s="2021" t="s">
        <v>3269</v>
      </c>
      <c r="K2241" s="2078" t="s">
        <v>3269</v>
      </c>
      <c r="L2241" s="2020" t="s">
        <v>3269</v>
      </c>
      <c r="M2241" s="2021" t="s">
        <v>3269</v>
      </c>
      <c r="N2241" s="2078" t="s">
        <v>3269</v>
      </c>
    </row>
    <row r="2242" spans="1:14">
      <c r="A2242" s="2249" t="s">
        <v>1667</v>
      </c>
      <c r="B2242" s="2077" t="s">
        <v>3195</v>
      </c>
      <c r="C2242" s="2020">
        <v>0.3191797427436191</v>
      </c>
      <c r="D2242" s="2021">
        <v>4454.7</v>
      </c>
      <c r="E2242" s="2078">
        <v>1421.85</v>
      </c>
      <c r="F2242" s="2020">
        <v>0.30713237826735901</v>
      </c>
      <c r="G2242" s="2021">
        <v>11758.35</v>
      </c>
      <c r="H2242" s="2078">
        <v>3611.3700000000008</v>
      </c>
      <c r="I2242" s="2020">
        <v>0.26292017716413668</v>
      </c>
      <c r="J2242" s="2021">
        <v>16165.8</v>
      </c>
      <c r="K2242" s="2078">
        <v>4250.3150000000014</v>
      </c>
      <c r="L2242" s="2020">
        <v>0.27994556728152281</v>
      </c>
      <c r="M2242" s="2021">
        <v>4622.22</v>
      </c>
      <c r="N2242" s="2078">
        <v>1293.97</v>
      </c>
    </row>
    <row r="2243" spans="1:14">
      <c r="A2243" s="2249" t="s">
        <v>1667</v>
      </c>
      <c r="B2243" s="2077" t="s">
        <v>3209</v>
      </c>
      <c r="C2243" s="2020" t="s">
        <v>3269</v>
      </c>
      <c r="D2243" s="2021" t="s">
        <v>3269</v>
      </c>
      <c r="E2243" s="2078" t="s">
        <v>3269</v>
      </c>
      <c r="F2243" s="2020">
        <v>2.142218011474294E-2</v>
      </c>
      <c r="G2243" s="2021">
        <v>1139.94</v>
      </c>
      <c r="H2243" s="2078">
        <v>24.420000000000069</v>
      </c>
      <c r="I2243" s="2020" t="s">
        <v>3269</v>
      </c>
      <c r="J2243" s="2021" t="s">
        <v>3269</v>
      </c>
      <c r="K2243" s="2078" t="s">
        <v>3269</v>
      </c>
      <c r="L2243" s="2020" t="s">
        <v>3269</v>
      </c>
      <c r="M2243" s="2021" t="s">
        <v>3269</v>
      </c>
      <c r="N2243" s="2078" t="s">
        <v>3269</v>
      </c>
    </row>
    <row r="2244" spans="1:14">
      <c r="A2244" s="2248" t="s">
        <v>3035</v>
      </c>
      <c r="B2244" s="2073" t="s">
        <v>5191</v>
      </c>
      <c r="C2244" s="2074" t="s">
        <v>3269</v>
      </c>
      <c r="D2244" s="2075" t="s">
        <v>3269</v>
      </c>
      <c r="E2244" s="2076" t="s">
        <v>3269</v>
      </c>
      <c r="F2244" s="2074">
        <v>4.1870230386627212E-3</v>
      </c>
      <c r="G2244" s="2075">
        <v>4982.0600000000004</v>
      </c>
      <c r="H2244" s="2076">
        <v>20.86</v>
      </c>
      <c r="I2244" s="2074">
        <v>0.38778324843492762</v>
      </c>
      <c r="J2244" s="2075">
        <v>1937.61</v>
      </c>
      <c r="K2244" s="2076">
        <v>751.37270000000001</v>
      </c>
      <c r="L2244" s="2074" t="s">
        <v>3269</v>
      </c>
      <c r="M2244" s="2075" t="s">
        <v>3269</v>
      </c>
      <c r="N2244" s="2076" t="s">
        <v>3269</v>
      </c>
    </row>
    <row r="2245" spans="1:14">
      <c r="A2245" s="2249" t="s">
        <v>3035</v>
      </c>
      <c r="B2245" s="2077" t="s">
        <v>3480</v>
      </c>
      <c r="C2245" s="2020" t="s">
        <v>3269</v>
      </c>
      <c r="D2245" s="2021" t="s">
        <v>3269</v>
      </c>
      <c r="E2245" s="2078" t="s">
        <v>3269</v>
      </c>
      <c r="F2245" s="2020">
        <v>0.33354653022065878</v>
      </c>
      <c r="G2245" s="2021">
        <v>62.54</v>
      </c>
      <c r="H2245" s="2078">
        <v>20.86</v>
      </c>
      <c r="I2245" s="2020">
        <v>0.49953201300052841</v>
      </c>
      <c r="J2245" s="2021">
        <v>624.59</v>
      </c>
      <c r="K2245" s="2078">
        <v>312.0027</v>
      </c>
      <c r="L2245" s="2020" t="s">
        <v>3269</v>
      </c>
      <c r="M2245" s="2021" t="s">
        <v>3269</v>
      </c>
      <c r="N2245" s="2078" t="s">
        <v>3269</v>
      </c>
    </row>
    <row r="2246" spans="1:14">
      <c r="A2246" s="2249" t="s">
        <v>3035</v>
      </c>
      <c r="B2246" s="2077" t="s">
        <v>3193</v>
      </c>
      <c r="C2246" s="2020" t="s">
        <v>3269</v>
      </c>
      <c r="D2246" s="2021" t="s">
        <v>3269</v>
      </c>
      <c r="E2246" s="2078" t="s">
        <v>3269</v>
      </c>
      <c r="F2246" s="2020" t="s">
        <v>3269</v>
      </c>
      <c r="G2246" s="2021" t="s">
        <v>3269</v>
      </c>
      <c r="H2246" s="2078" t="s">
        <v>3269</v>
      </c>
      <c r="I2246" s="2020">
        <v>0.33362883636814961</v>
      </c>
      <c r="J2246" s="2021">
        <v>1128.02</v>
      </c>
      <c r="K2246" s="2078">
        <v>376.34</v>
      </c>
      <c r="L2246" s="2020" t="s">
        <v>3269</v>
      </c>
      <c r="M2246" s="2021" t="s">
        <v>3269</v>
      </c>
      <c r="N2246" s="2078" t="s">
        <v>3269</v>
      </c>
    </row>
    <row r="2247" spans="1:14">
      <c r="A2247" s="2249" t="s">
        <v>3035</v>
      </c>
      <c r="B2247" s="2077" t="s">
        <v>3194</v>
      </c>
      <c r="C2247" s="2020" t="s">
        <v>3269</v>
      </c>
      <c r="D2247" s="2021" t="s">
        <v>3269</v>
      </c>
      <c r="E2247" s="2078" t="s">
        <v>3269</v>
      </c>
      <c r="F2247" s="2020" t="s">
        <v>3269</v>
      </c>
      <c r="G2247" s="2021" t="s">
        <v>3269</v>
      </c>
      <c r="H2247" s="2078" t="s">
        <v>3269</v>
      </c>
      <c r="I2247" s="2020">
        <v>0.3407027027027027</v>
      </c>
      <c r="J2247" s="2021">
        <v>185</v>
      </c>
      <c r="K2247" s="2078">
        <v>63.03</v>
      </c>
      <c r="L2247" s="2020" t="s">
        <v>3269</v>
      </c>
      <c r="M2247" s="2021" t="s">
        <v>3269</v>
      </c>
      <c r="N2247" s="2078" t="s">
        <v>3269</v>
      </c>
    </row>
    <row r="2248" spans="1:14">
      <c r="A2248" s="2249" t="s">
        <v>3035</v>
      </c>
      <c r="B2248" s="2077" t="s">
        <v>3207</v>
      </c>
      <c r="C2248" s="2020" t="s">
        <v>3269</v>
      </c>
      <c r="D2248" s="2021" t="s">
        <v>3269</v>
      </c>
      <c r="E2248" s="2078" t="s">
        <v>3269</v>
      </c>
      <c r="F2248" s="2020">
        <v>0</v>
      </c>
      <c r="G2248" s="2021">
        <v>4919.5200000000004</v>
      </c>
      <c r="H2248" s="2078">
        <v>0</v>
      </c>
      <c r="I2248" s="2020" t="s">
        <v>3269</v>
      </c>
      <c r="J2248" s="2021" t="s">
        <v>3269</v>
      </c>
      <c r="K2248" s="2078" t="s">
        <v>3269</v>
      </c>
      <c r="L2248" s="2020" t="s">
        <v>3269</v>
      </c>
      <c r="M2248" s="2021" t="s">
        <v>3269</v>
      </c>
      <c r="N2248" s="2078" t="s">
        <v>3269</v>
      </c>
    </row>
    <row r="2249" spans="1:14">
      <c r="A2249" s="2248" t="s">
        <v>2377</v>
      </c>
      <c r="B2249" s="2073" t="s">
        <v>5191</v>
      </c>
      <c r="C2249" s="2074" t="s">
        <v>3269</v>
      </c>
      <c r="D2249" s="2075" t="s">
        <v>3269</v>
      </c>
      <c r="E2249" s="2076" t="s">
        <v>3269</v>
      </c>
      <c r="F2249" s="2074">
        <v>0.25220231566118217</v>
      </c>
      <c r="G2249" s="2075">
        <v>246.15</v>
      </c>
      <c r="H2249" s="2076">
        <v>62.079599999999999</v>
      </c>
      <c r="I2249" s="2074" t="s">
        <v>3269</v>
      </c>
      <c r="J2249" s="2075" t="s">
        <v>3269</v>
      </c>
      <c r="K2249" s="2076" t="s">
        <v>3269</v>
      </c>
      <c r="L2249" s="2074" t="s">
        <v>3269</v>
      </c>
      <c r="M2249" s="2075" t="s">
        <v>3269</v>
      </c>
      <c r="N2249" s="2076" t="s">
        <v>3269</v>
      </c>
    </row>
    <row r="2250" spans="1:14">
      <c r="A2250" s="2249" t="s">
        <v>2377</v>
      </c>
      <c r="B2250" s="2077" t="s">
        <v>3480</v>
      </c>
      <c r="C2250" s="2020" t="s">
        <v>3269</v>
      </c>
      <c r="D2250" s="2021" t="s">
        <v>3269</v>
      </c>
      <c r="E2250" s="2078" t="s">
        <v>3269</v>
      </c>
      <c r="F2250" s="2020">
        <v>0.25220231566118217</v>
      </c>
      <c r="G2250" s="2021">
        <v>246.15</v>
      </c>
      <c r="H2250" s="2078">
        <v>62.079599999999999</v>
      </c>
      <c r="I2250" s="2020" t="s">
        <v>3269</v>
      </c>
      <c r="J2250" s="2021" t="s">
        <v>3269</v>
      </c>
      <c r="K2250" s="2078" t="s">
        <v>3269</v>
      </c>
      <c r="L2250" s="2020" t="s">
        <v>3269</v>
      </c>
      <c r="M2250" s="2021" t="s">
        <v>3269</v>
      </c>
      <c r="N2250" s="2078" t="s">
        <v>3269</v>
      </c>
    </row>
    <row r="2251" spans="1:14">
      <c r="A2251" s="2248" t="s">
        <v>3037</v>
      </c>
      <c r="B2251" s="2073" t="s">
        <v>5191</v>
      </c>
      <c r="C2251" s="2074" t="s">
        <v>3269</v>
      </c>
      <c r="D2251" s="2075" t="s">
        <v>3269</v>
      </c>
      <c r="E2251" s="2076" t="s">
        <v>3269</v>
      </c>
      <c r="F2251" s="2074">
        <v>0.41773524268022738</v>
      </c>
      <c r="G2251" s="2075">
        <v>1549.57</v>
      </c>
      <c r="H2251" s="2076">
        <v>647.30999999999995</v>
      </c>
      <c r="I2251" s="2074" t="s">
        <v>3269</v>
      </c>
      <c r="J2251" s="2075" t="s">
        <v>3269</v>
      </c>
      <c r="K2251" s="2076" t="s">
        <v>3269</v>
      </c>
      <c r="L2251" s="2074">
        <v>0.32163296451735979</v>
      </c>
      <c r="M2251" s="2075">
        <v>157.26</v>
      </c>
      <c r="N2251" s="2076">
        <v>50.58</v>
      </c>
    </row>
    <row r="2252" spans="1:14">
      <c r="A2252" s="2249" t="s">
        <v>3037</v>
      </c>
      <c r="B2252" s="2077" t="s">
        <v>3502</v>
      </c>
      <c r="C2252" s="2020" t="s">
        <v>3269</v>
      </c>
      <c r="D2252" s="2021" t="s">
        <v>3269</v>
      </c>
      <c r="E2252" s="2078" t="s">
        <v>3269</v>
      </c>
      <c r="F2252" s="2020">
        <v>0.27933243852407119</v>
      </c>
      <c r="G2252" s="2021">
        <v>789.74</v>
      </c>
      <c r="H2252" s="2078">
        <v>220.6</v>
      </c>
      <c r="I2252" s="2020" t="s">
        <v>3269</v>
      </c>
      <c r="J2252" s="2021" t="s">
        <v>3269</v>
      </c>
      <c r="K2252" s="2078" t="s">
        <v>3269</v>
      </c>
      <c r="L2252" s="2020" t="s">
        <v>3269</v>
      </c>
      <c r="M2252" s="2021" t="s">
        <v>3269</v>
      </c>
      <c r="N2252" s="2078" t="s">
        <v>3269</v>
      </c>
    </row>
    <row r="2253" spans="1:14">
      <c r="A2253" s="2249" t="s">
        <v>3037</v>
      </c>
      <c r="B2253" s="2077" t="s">
        <v>3194</v>
      </c>
      <c r="C2253" s="2020" t="s">
        <v>3269</v>
      </c>
      <c r="D2253" s="2021" t="s">
        <v>3269</v>
      </c>
      <c r="E2253" s="2078" t="s">
        <v>3269</v>
      </c>
      <c r="F2253" s="2020">
        <v>0.5615861442691128</v>
      </c>
      <c r="G2253" s="2021">
        <v>759.83</v>
      </c>
      <c r="H2253" s="2078">
        <v>426.71</v>
      </c>
      <c r="I2253" s="2020" t="s">
        <v>3269</v>
      </c>
      <c r="J2253" s="2021" t="s">
        <v>3269</v>
      </c>
      <c r="K2253" s="2078" t="s">
        <v>3269</v>
      </c>
      <c r="L2253" s="2020" t="s">
        <v>3269</v>
      </c>
      <c r="M2253" s="2021" t="s">
        <v>3269</v>
      </c>
      <c r="N2253" s="2078" t="s">
        <v>3269</v>
      </c>
    </row>
    <row r="2254" spans="1:14">
      <c r="A2254" s="2249" t="s">
        <v>3037</v>
      </c>
      <c r="B2254" s="2077" t="s">
        <v>3195</v>
      </c>
      <c r="C2254" s="2020" t="s">
        <v>3269</v>
      </c>
      <c r="D2254" s="2021" t="s">
        <v>3269</v>
      </c>
      <c r="E2254" s="2078" t="s">
        <v>3269</v>
      </c>
      <c r="F2254" s="2020" t="s">
        <v>3269</v>
      </c>
      <c r="G2254" s="2021" t="s">
        <v>3269</v>
      </c>
      <c r="H2254" s="2078" t="s">
        <v>3269</v>
      </c>
      <c r="I2254" s="2020" t="s">
        <v>3269</v>
      </c>
      <c r="J2254" s="2021" t="s">
        <v>3269</v>
      </c>
      <c r="K2254" s="2078" t="s">
        <v>3269</v>
      </c>
      <c r="L2254" s="2020">
        <v>0.32163296451735979</v>
      </c>
      <c r="M2254" s="2021">
        <v>157.26</v>
      </c>
      <c r="N2254" s="2078">
        <v>50.58</v>
      </c>
    </row>
    <row r="2255" spans="1:14">
      <c r="A2255" s="2248" t="s">
        <v>1543</v>
      </c>
      <c r="B2255" s="2073" t="s">
        <v>5191</v>
      </c>
      <c r="C2255" s="2074">
        <v>0.3061438400344012</v>
      </c>
      <c r="D2255" s="2075">
        <v>8929.92</v>
      </c>
      <c r="E2255" s="2076">
        <v>2733.84</v>
      </c>
      <c r="F2255" s="2074">
        <v>0.34339389378628249</v>
      </c>
      <c r="G2255" s="2075">
        <v>17859.84</v>
      </c>
      <c r="H2255" s="2076">
        <v>6132.9600000000009</v>
      </c>
      <c r="I2255" s="2074">
        <v>0.29328370242958501</v>
      </c>
      <c r="J2255" s="2075">
        <v>8929.92</v>
      </c>
      <c r="K2255" s="2076">
        <v>2619</v>
      </c>
      <c r="L2255" s="2074">
        <v>0.33422919802193068</v>
      </c>
      <c r="M2255" s="2075">
        <v>8929.92</v>
      </c>
      <c r="N2255" s="2076">
        <v>2984.639999999999</v>
      </c>
    </row>
    <row r="2256" spans="1:14">
      <c r="A2256" s="2249" t="s">
        <v>1543</v>
      </c>
      <c r="B2256" s="2077" t="s">
        <v>3194</v>
      </c>
      <c r="C2256" s="2020">
        <v>0.3061438400344012</v>
      </c>
      <c r="D2256" s="2021">
        <v>8929.92</v>
      </c>
      <c r="E2256" s="2078">
        <v>2733.84</v>
      </c>
      <c r="F2256" s="2020">
        <v>0.34339389378628249</v>
      </c>
      <c r="G2256" s="2021">
        <v>17859.84</v>
      </c>
      <c r="H2256" s="2078">
        <v>6132.9600000000009</v>
      </c>
      <c r="I2256" s="2020">
        <v>0.29328370242958501</v>
      </c>
      <c r="J2256" s="2021">
        <v>8929.92</v>
      </c>
      <c r="K2256" s="2078">
        <v>2619</v>
      </c>
      <c r="L2256" s="2020">
        <v>0.33422919802193068</v>
      </c>
      <c r="M2256" s="2021">
        <v>8929.92</v>
      </c>
      <c r="N2256" s="2078">
        <v>2984.639999999999</v>
      </c>
    </row>
    <row r="2257" spans="1:14">
      <c r="A2257" s="2248" t="s">
        <v>1605</v>
      </c>
      <c r="B2257" s="2073" t="s">
        <v>5191</v>
      </c>
      <c r="C2257" s="2074">
        <v>0.26150911667622351</v>
      </c>
      <c r="D2257" s="2075">
        <v>3365.81</v>
      </c>
      <c r="E2257" s="2076">
        <v>880.18999999999983</v>
      </c>
      <c r="F2257" s="2074">
        <v>0.33670972100151819</v>
      </c>
      <c r="G2257" s="2075">
        <v>27534.2</v>
      </c>
      <c r="H2257" s="2076">
        <v>9271.0328000000027</v>
      </c>
      <c r="I2257" s="2074">
        <v>0.26970571349612588</v>
      </c>
      <c r="J2257" s="2075">
        <v>10747.01</v>
      </c>
      <c r="K2257" s="2076">
        <v>2898.53</v>
      </c>
      <c r="L2257" s="2074">
        <v>0.1988627045382742</v>
      </c>
      <c r="M2257" s="2075">
        <v>11331.62</v>
      </c>
      <c r="N2257" s="2076">
        <v>2253.4365999999991</v>
      </c>
    </row>
    <row r="2258" spans="1:14">
      <c r="A2258" s="2249" t="s">
        <v>1605</v>
      </c>
      <c r="B2258" s="2077" t="s">
        <v>3480</v>
      </c>
      <c r="C2258" s="2020" t="s">
        <v>3269</v>
      </c>
      <c r="D2258" s="2021" t="s">
        <v>3269</v>
      </c>
      <c r="E2258" s="2078" t="s">
        <v>3269</v>
      </c>
      <c r="F2258" s="2020">
        <v>0.33457162251570283</v>
      </c>
      <c r="G2258" s="2021">
        <v>1163.81</v>
      </c>
      <c r="H2258" s="2078">
        <v>389.37779999999998</v>
      </c>
      <c r="I2258" s="2020">
        <v>0.29227272727272718</v>
      </c>
      <c r="J2258" s="2021">
        <v>220</v>
      </c>
      <c r="K2258" s="2078">
        <v>64.299999999999983</v>
      </c>
      <c r="L2258" s="2020">
        <v>0.27066750713290422</v>
      </c>
      <c r="M2258" s="2021">
        <v>1054.97</v>
      </c>
      <c r="N2258" s="2078">
        <v>285.54609999999991</v>
      </c>
    </row>
    <row r="2259" spans="1:14">
      <c r="A2259" s="2249" t="s">
        <v>1605</v>
      </c>
      <c r="B2259" s="2077" t="s">
        <v>3481</v>
      </c>
      <c r="C2259" s="2020" t="s">
        <v>3269</v>
      </c>
      <c r="D2259" s="2021" t="s">
        <v>3269</v>
      </c>
      <c r="E2259" s="2078" t="s">
        <v>3269</v>
      </c>
      <c r="F2259" s="2020" t="s">
        <v>3269</v>
      </c>
      <c r="G2259" s="2021" t="s">
        <v>3269</v>
      </c>
      <c r="H2259" s="2078" t="s">
        <v>3269</v>
      </c>
      <c r="I2259" s="2020" t="s">
        <v>3269</v>
      </c>
      <c r="J2259" s="2021" t="s">
        <v>3269</v>
      </c>
      <c r="K2259" s="2078" t="s">
        <v>3269</v>
      </c>
      <c r="L2259" s="2020">
        <v>1</v>
      </c>
      <c r="M2259" s="2021">
        <v>2.9999999999972719E-2</v>
      </c>
      <c r="N2259" s="2078">
        <v>2.9999999999972719E-2</v>
      </c>
    </row>
    <row r="2260" spans="1:14">
      <c r="A2260" s="2249" t="s">
        <v>1605</v>
      </c>
      <c r="B2260" s="2077" t="s">
        <v>3193</v>
      </c>
      <c r="C2260" s="2020" t="s">
        <v>3269</v>
      </c>
      <c r="D2260" s="2021" t="s">
        <v>3269</v>
      </c>
      <c r="E2260" s="2078" t="s">
        <v>3269</v>
      </c>
      <c r="F2260" s="2020">
        <v>0.42222176578723047</v>
      </c>
      <c r="G2260" s="2021">
        <v>2921.190000000001</v>
      </c>
      <c r="H2260" s="2078">
        <v>1233.3900000000001</v>
      </c>
      <c r="I2260" s="2020">
        <v>0.33393606716176938</v>
      </c>
      <c r="J2260" s="2021">
        <v>1548.5</v>
      </c>
      <c r="K2260" s="2078">
        <v>517.09999999999991</v>
      </c>
      <c r="L2260" s="2020">
        <v>0.18702502999810541</v>
      </c>
      <c r="M2260" s="2021">
        <v>1900.12</v>
      </c>
      <c r="N2260" s="2078">
        <v>355.36999999999989</v>
      </c>
    </row>
    <row r="2261" spans="1:14">
      <c r="A2261" s="2249" t="s">
        <v>1605</v>
      </c>
      <c r="B2261" s="2077" t="s">
        <v>3194</v>
      </c>
      <c r="C2261" s="2020" t="s">
        <v>3269</v>
      </c>
      <c r="D2261" s="2021" t="s">
        <v>3269</v>
      </c>
      <c r="E2261" s="2078" t="s">
        <v>3269</v>
      </c>
      <c r="F2261" s="2020">
        <v>0.3158726529963124</v>
      </c>
      <c r="G2261" s="2021">
        <v>8048.5600000000013</v>
      </c>
      <c r="H2261" s="2078">
        <v>2542.3200000000011</v>
      </c>
      <c r="I2261" s="2020">
        <v>0.39517187973468909</v>
      </c>
      <c r="J2261" s="2021">
        <v>594.02</v>
      </c>
      <c r="K2261" s="2078">
        <v>234.74</v>
      </c>
      <c r="L2261" s="2020">
        <v>0.43207545383989238</v>
      </c>
      <c r="M2261" s="2021">
        <v>528.27</v>
      </c>
      <c r="N2261" s="2078">
        <v>228.2525</v>
      </c>
    </row>
    <row r="2262" spans="1:14">
      <c r="A2262" s="2249" t="s">
        <v>1605</v>
      </c>
      <c r="B2262" s="2077" t="s">
        <v>3195</v>
      </c>
      <c r="C2262" s="2020">
        <v>0.26150911667622351</v>
      </c>
      <c r="D2262" s="2021">
        <v>3365.81</v>
      </c>
      <c r="E2262" s="2078">
        <v>880.18999999999983</v>
      </c>
      <c r="F2262" s="2020">
        <v>0.36626899740265229</v>
      </c>
      <c r="G2262" s="2021">
        <v>7561.56</v>
      </c>
      <c r="H2262" s="2078">
        <v>2769.5650000000001</v>
      </c>
      <c r="I2262" s="2020">
        <v>0.35603271317324298</v>
      </c>
      <c r="J2262" s="2021">
        <v>3069.1</v>
      </c>
      <c r="K2262" s="2078">
        <v>1092.7</v>
      </c>
      <c r="L2262" s="2020">
        <v>0.1763758197708272</v>
      </c>
      <c r="M2262" s="2021">
        <v>7848.23</v>
      </c>
      <c r="N2262" s="2078">
        <v>1384.2379999999989</v>
      </c>
    </row>
    <row r="2263" spans="1:14">
      <c r="A2263" s="2249" t="s">
        <v>1605</v>
      </c>
      <c r="B2263" s="2077" t="s">
        <v>3206</v>
      </c>
      <c r="C2263" s="2020" t="s">
        <v>3269</v>
      </c>
      <c r="D2263" s="2021" t="s">
        <v>3269</v>
      </c>
      <c r="E2263" s="2078" t="s">
        <v>3269</v>
      </c>
      <c r="F2263" s="2020">
        <v>0.33282638522212282</v>
      </c>
      <c r="G2263" s="2021">
        <v>4905.17</v>
      </c>
      <c r="H2263" s="2078">
        <v>1632.57</v>
      </c>
      <c r="I2263" s="2020">
        <v>0.23690214085958389</v>
      </c>
      <c r="J2263" s="2021">
        <v>3765.31</v>
      </c>
      <c r="K2263" s="2078">
        <v>892.01</v>
      </c>
      <c r="L2263" s="2020" t="s">
        <v>3269</v>
      </c>
      <c r="M2263" s="2021" t="s">
        <v>3269</v>
      </c>
      <c r="N2263" s="2078" t="s">
        <v>3269</v>
      </c>
    </row>
    <row r="2264" spans="1:14">
      <c r="A2264" s="2249" t="s">
        <v>1605</v>
      </c>
      <c r="B2264" s="2077" t="s">
        <v>3209</v>
      </c>
      <c r="C2264" s="2020" t="s">
        <v>3269</v>
      </c>
      <c r="D2264" s="2021" t="s">
        <v>3269</v>
      </c>
      <c r="E2264" s="2078" t="s">
        <v>3269</v>
      </c>
      <c r="F2264" s="2020">
        <v>0.16440687501758131</v>
      </c>
      <c r="G2264" s="2021">
        <v>1421.96</v>
      </c>
      <c r="H2264" s="2078">
        <v>233.78</v>
      </c>
      <c r="I2264" s="2020">
        <v>6.3016102394715154E-2</v>
      </c>
      <c r="J2264" s="2021">
        <v>1550.08</v>
      </c>
      <c r="K2264" s="2078">
        <v>97.680000000000064</v>
      </c>
      <c r="L2264" s="2020" t="s">
        <v>3269</v>
      </c>
      <c r="M2264" s="2021" t="s">
        <v>3269</v>
      </c>
      <c r="N2264" s="2078" t="s">
        <v>3269</v>
      </c>
    </row>
    <row r="2265" spans="1:14">
      <c r="A2265" s="2249" t="s">
        <v>1605</v>
      </c>
      <c r="B2265" s="2077" t="s">
        <v>3207</v>
      </c>
      <c r="C2265" s="2020" t="s">
        <v>3269</v>
      </c>
      <c r="D2265" s="2021" t="s">
        <v>3269</v>
      </c>
      <c r="E2265" s="2078" t="s">
        <v>3269</v>
      </c>
      <c r="F2265" s="2020">
        <v>0.2217352089497919</v>
      </c>
      <c r="G2265" s="2021">
        <v>631.97</v>
      </c>
      <c r="H2265" s="2078">
        <v>140.13</v>
      </c>
      <c r="I2265" s="2020" t="s">
        <v>3269</v>
      </c>
      <c r="J2265" s="2021" t="s">
        <v>3269</v>
      </c>
      <c r="K2265" s="2078" t="s">
        <v>3269</v>
      </c>
      <c r="L2265" s="2020" t="s">
        <v>3269</v>
      </c>
      <c r="M2265" s="2021" t="s">
        <v>3269</v>
      </c>
      <c r="N2265" s="2078" t="s">
        <v>3269</v>
      </c>
    </row>
    <row r="2266" spans="1:14">
      <c r="A2266" s="2249" t="s">
        <v>1605</v>
      </c>
      <c r="B2266" s="2077" t="s">
        <v>3211</v>
      </c>
      <c r="C2266" s="2020" t="s">
        <v>3269</v>
      </c>
      <c r="D2266" s="2021" t="s">
        <v>3269</v>
      </c>
      <c r="E2266" s="2078" t="s">
        <v>3269</v>
      </c>
      <c r="F2266" s="2020">
        <v>0.37489488397463577</v>
      </c>
      <c r="G2266" s="2021">
        <v>879.98</v>
      </c>
      <c r="H2266" s="2078">
        <v>329.9</v>
      </c>
      <c r="I2266" s="2020" t="s">
        <v>3269</v>
      </c>
      <c r="J2266" s="2021" t="s">
        <v>3269</v>
      </c>
      <c r="K2266" s="2078" t="s">
        <v>3269</v>
      </c>
      <c r="L2266" s="2020" t="s">
        <v>3269</v>
      </c>
      <c r="M2266" s="2021" t="s">
        <v>3269</v>
      </c>
      <c r="N2266" s="2078" t="s">
        <v>3269</v>
      </c>
    </row>
    <row r="2267" spans="1:14">
      <c r="A2267" s="2248" t="s">
        <v>1909</v>
      </c>
      <c r="B2267" s="2073" t="s">
        <v>5191</v>
      </c>
      <c r="C2267" s="2074" t="s">
        <v>3269</v>
      </c>
      <c r="D2267" s="2075" t="s">
        <v>3269</v>
      </c>
      <c r="E2267" s="2076" t="s">
        <v>3269</v>
      </c>
      <c r="F2267" s="2074" t="s">
        <v>3269</v>
      </c>
      <c r="G2267" s="2075" t="s">
        <v>3269</v>
      </c>
      <c r="H2267" s="2076" t="s">
        <v>3269</v>
      </c>
      <c r="I2267" s="2074">
        <v>0.39897501718392547</v>
      </c>
      <c r="J2267" s="2075">
        <v>12060.69</v>
      </c>
      <c r="K2267" s="2076">
        <v>4811.9139999999998</v>
      </c>
      <c r="L2267" s="2074" t="s">
        <v>3269</v>
      </c>
      <c r="M2267" s="2075" t="s">
        <v>3269</v>
      </c>
      <c r="N2267" s="2076" t="s">
        <v>3269</v>
      </c>
    </row>
    <row r="2268" spans="1:14">
      <c r="A2268" s="2249" t="s">
        <v>1909</v>
      </c>
      <c r="B2268" s="2077" t="s">
        <v>3480</v>
      </c>
      <c r="C2268" s="2020" t="s">
        <v>3269</v>
      </c>
      <c r="D2268" s="2021" t="s">
        <v>3269</v>
      </c>
      <c r="E2268" s="2078" t="s">
        <v>3269</v>
      </c>
      <c r="F2268" s="2020" t="s">
        <v>3269</v>
      </c>
      <c r="G2268" s="2021" t="s">
        <v>3269</v>
      </c>
      <c r="H2268" s="2078" t="s">
        <v>3269</v>
      </c>
      <c r="I2268" s="2020">
        <v>0.39897501718392547</v>
      </c>
      <c r="J2268" s="2021">
        <v>12060.69</v>
      </c>
      <c r="K2268" s="2078">
        <v>4811.9139999999998</v>
      </c>
      <c r="L2268" s="2020" t="s">
        <v>3269</v>
      </c>
      <c r="M2268" s="2021" t="s">
        <v>3269</v>
      </c>
      <c r="N2268" s="2078" t="s">
        <v>3269</v>
      </c>
    </row>
    <row r="2269" spans="1:14">
      <c r="A2269" s="2248" t="s">
        <v>2343</v>
      </c>
      <c r="B2269" s="2073" t="s">
        <v>5191</v>
      </c>
      <c r="C2269" s="2074" t="s">
        <v>3269</v>
      </c>
      <c r="D2269" s="2075" t="s">
        <v>3269</v>
      </c>
      <c r="E2269" s="2076" t="s">
        <v>3269</v>
      </c>
      <c r="F2269" s="2074" t="s">
        <v>3269</v>
      </c>
      <c r="G2269" s="2075" t="s">
        <v>3269</v>
      </c>
      <c r="H2269" s="2076" t="s">
        <v>3269</v>
      </c>
      <c r="I2269" s="2074">
        <v>0.3169754089481096</v>
      </c>
      <c r="J2269" s="2075">
        <v>92.31</v>
      </c>
      <c r="K2269" s="2076">
        <v>29.260000000000009</v>
      </c>
      <c r="L2269" s="2074" t="s">
        <v>3269</v>
      </c>
      <c r="M2269" s="2075" t="s">
        <v>3269</v>
      </c>
      <c r="N2269" s="2076" t="s">
        <v>3269</v>
      </c>
    </row>
    <row r="2270" spans="1:14">
      <c r="A2270" s="2249" t="s">
        <v>2343</v>
      </c>
      <c r="B2270" s="2077" t="s">
        <v>3204</v>
      </c>
      <c r="C2270" s="2020" t="s">
        <v>3269</v>
      </c>
      <c r="D2270" s="2021" t="s">
        <v>3269</v>
      </c>
      <c r="E2270" s="2078" t="s">
        <v>3269</v>
      </c>
      <c r="F2270" s="2020" t="s">
        <v>3269</v>
      </c>
      <c r="G2270" s="2021" t="s">
        <v>3269</v>
      </c>
      <c r="H2270" s="2078" t="s">
        <v>3269</v>
      </c>
      <c r="I2270" s="2020">
        <v>0.3169754089481096</v>
      </c>
      <c r="J2270" s="2021">
        <v>92.31</v>
      </c>
      <c r="K2270" s="2078">
        <v>29.260000000000009</v>
      </c>
      <c r="L2270" s="2020" t="s">
        <v>3269</v>
      </c>
      <c r="M2270" s="2021" t="s">
        <v>3269</v>
      </c>
      <c r="N2270" s="2078" t="s">
        <v>3269</v>
      </c>
    </row>
    <row r="2271" spans="1:14">
      <c r="A2271" s="2248" t="s">
        <v>1849</v>
      </c>
      <c r="B2271" s="2073" t="s">
        <v>5191</v>
      </c>
      <c r="C2271" s="2074" t="s">
        <v>3269</v>
      </c>
      <c r="D2271" s="2075" t="s">
        <v>3269</v>
      </c>
      <c r="E2271" s="2076" t="s">
        <v>3269</v>
      </c>
      <c r="F2271" s="2074">
        <v>0.51489987249681235</v>
      </c>
      <c r="G2271" s="2075">
        <v>133.33000000000001</v>
      </c>
      <c r="H2271" s="2076">
        <v>68.651599999999988</v>
      </c>
      <c r="I2271" s="2074">
        <v>0.28465703072493592</v>
      </c>
      <c r="J2271" s="2075">
        <v>25309.41</v>
      </c>
      <c r="K2271" s="2076">
        <v>7204.5014999999976</v>
      </c>
      <c r="L2271" s="2074">
        <v>1.035041135687349</v>
      </c>
      <c r="M2271" s="2075">
        <v>15888.88</v>
      </c>
      <c r="N2271" s="2076">
        <v>16445.644400000001</v>
      </c>
    </row>
    <row r="2272" spans="1:14">
      <c r="A2272" s="2249" t="s">
        <v>1849</v>
      </c>
      <c r="B2272" s="2077" t="s">
        <v>3480</v>
      </c>
      <c r="C2272" s="2020" t="s">
        <v>3269</v>
      </c>
      <c r="D2272" s="2021" t="s">
        <v>3269</v>
      </c>
      <c r="E2272" s="2078" t="s">
        <v>3269</v>
      </c>
      <c r="F2272" s="2020">
        <v>0.5001513067400275</v>
      </c>
      <c r="G2272" s="2021">
        <v>43.62</v>
      </c>
      <c r="H2272" s="2078">
        <v>21.816600000000001</v>
      </c>
      <c r="I2272" s="2020">
        <v>0.2466373326212471</v>
      </c>
      <c r="J2272" s="2021">
        <v>16028.02</v>
      </c>
      <c r="K2272" s="2078">
        <v>3953.108099999999</v>
      </c>
      <c r="L2272" s="2020">
        <v>0.55872957824859881</v>
      </c>
      <c r="M2272" s="2021">
        <v>-754.71000000000015</v>
      </c>
      <c r="N2272" s="2078">
        <v>-421.67880000000008</v>
      </c>
    </row>
    <row r="2273" spans="1:14">
      <c r="A2273" s="2249" t="s">
        <v>1849</v>
      </c>
      <c r="B2273" s="2077" t="s">
        <v>3499</v>
      </c>
      <c r="C2273" s="2020" t="s">
        <v>3269</v>
      </c>
      <c r="D2273" s="2021" t="s">
        <v>3269</v>
      </c>
      <c r="E2273" s="2078" t="s">
        <v>3269</v>
      </c>
      <c r="F2273" s="2020" t="s">
        <v>3269</v>
      </c>
      <c r="G2273" s="2021" t="s">
        <v>3269</v>
      </c>
      <c r="H2273" s="2078" t="s">
        <v>3269</v>
      </c>
      <c r="I2273" s="2020" t="s">
        <v>3269</v>
      </c>
      <c r="J2273" s="2021" t="s">
        <v>3269</v>
      </c>
      <c r="K2273" s="2078" t="s">
        <v>3269</v>
      </c>
      <c r="L2273" s="2020">
        <v>1</v>
      </c>
      <c r="M2273" s="2021">
        <v>17000</v>
      </c>
      <c r="N2273" s="2078">
        <v>17000</v>
      </c>
    </row>
    <row r="2274" spans="1:14">
      <c r="A2274" s="2249" t="s">
        <v>1849</v>
      </c>
      <c r="B2274" s="2077" t="s">
        <v>3193</v>
      </c>
      <c r="C2274" s="2020" t="s">
        <v>3269</v>
      </c>
      <c r="D2274" s="2021" t="s">
        <v>3269</v>
      </c>
      <c r="E2274" s="2078" t="s">
        <v>3269</v>
      </c>
      <c r="F2274" s="2020" t="s">
        <v>3269</v>
      </c>
      <c r="G2274" s="2021" t="s">
        <v>3269</v>
      </c>
      <c r="H2274" s="2078" t="s">
        <v>3269</v>
      </c>
      <c r="I2274" s="2020">
        <v>0.33606451612903232</v>
      </c>
      <c r="J2274" s="2021">
        <v>310</v>
      </c>
      <c r="K2274" s="2078">
        <v>104.18</v>
      </c>
      <c r="L2274" s="2020" t="s">
        <v>3269</v>
      </c>
      <c r="M2274" s="2021" t="s">
        <v>3269</v>
      </c>
      <c r="N2274" s="2078" t="s">
        <v>3269</v>
      </c>
    </row>
    <row r="2275" spans="1:14">
      <c r="A2275" s="2249" t="s">
        <v>1849</v>
      </c>
      <c r="B2275" s="2077" t="s">
        <v>3195</v>
      </c>
      <c r="C2275" s="2020" t="s">
        <v>3269</v>
      </c>
      <c r="D2275" s="2021" t="s">
        <v>3269</v>
      </c>
      <c r="E2275" s="2078" t="s">
        <v>3269</v>
      </c>
      <c r="F2275" s="2020">
        <v>0.52207111804704043</v>
      </c>
      <c r="G2275" s="2021">
        <v>89.71</v>
      </c>
      <c r="H2275" s="2078">
        <v>46.834999999999987</v>
      </c>
      <c r="I2275" s="2020">
        <v>0.35076791883061498</v>
      </c>
      <c r="J2275" s="2021">
        <v>8970.8700000000008</v>
      </c>
      <c r="K2275" s="2078">
        <v>3146.6933999999992</v>
      </c>
      <c r="L2275" s="2020">
        <v>0.37225891529418381</v>
      </c>
      <c r="M2275" s="2021">
        <v>-356.41</v>
      </c>
      <c r="N2275" s="2078">
        <v>-132.67679999999999</v>
      </c>
    </row>
    <row r="2276" spans="1:14">
      <c r="A2276" s="2249" t="s">
        <v>1849</v>
      </c>
      <c r="B2276" s="2077" t="s">
        <v>3207</v>
      </c>
      <c r="C2276" s="2020" t="s">
        <v>3269</v>
      </c>
      <c r="D2276" s="2021" t="s">
        <v>3269</v>
      </c>
      <c r="E2276" s="2078" t="s">
        <v>3269</v>
      </c>
      <c r="F2276" s="2020" t="s">
        <v>3269</v>
      </c>
      <c r="G2276" s="2021" t="s">
        <v>3269</v>
      </c>
      <c r="H2276" s="2078" t="s">
        <v>3269</v>
      </c>
      <c r="I2276" s="2020">
        <v>1</v>
      </c>
      <c r="J2276" s="2021">
        <v>0.51999999999952706</v>
      </c>
      <c r="K2276" s="2078">
        <v>0.51999999999952706</v>
      </c>
      <c r="L2276" s="2020" t="s">
        <v>3269</v>
      </c>
      <c r="M2276" s="2021" t="s">
        <v>3269</v>
      </c>
      <c r="N2276" s="2078" t="s">
        <v>3269</v>
      </c>
    </row>
    <row r="2277" spans="1:14">
      <c r="A2277" s="2248" t="s">
        <v>3043</v>
      </c>
      <c r="B2277" s="2073" t="s">
        <v>5191</v>
      </c>
      <c r="C2277" s="2074" t="s">
        <v>3269</v>
      </c>
      <c r="D2277" s="2075" t="s">
        <v>3269</v>
      </c>
      <c r="E2277" s="2076" t="s">
        <v>3269</v>
      </c>
      <c r="F2277" s="2074" t="s">
        <v>3269</v>
      </c>
      <c r="G2277" s="2075" t="s">
        <v>3269</v>
      </c>
      <c r="H2277" s="2076" t="s">
        <v>3269</v>
      </c>
      <c r="I2277" s="2074">
        <v>-0.59562058580528254</v>
      </c>
      <c r="J2277" s="2075">
        <v>750.42</v>
      </c>
      <c r="K2277" s="2076">
        <v>-446.96560000000011</v>
      </c>
      <c r="L2277" s="2074" t="s">
        <v>3269</v>
      </c>
      <c r="M2277" s="2075" t="s">
        <v>3269</v>
      </c>
      <c r="N2277" s="2076" t="s">
        <v>3269</v>
      </c>
    </row>
    <row r="2278" spans="1:14">
      <c r="A2278" s="2249" t="s">
        <v>3043</v>
      </c>
      <c r="B2278" s="2077" t="s">
        <v>3481</v>
      </c>
      <c r="C2278" s="2020" t="s">
        <v>3269</v>
      </c>
      <c r="D2278" s="2021" t="s">
        <v>3269</v>
      </c>
      <c r="E2278" s="2078" t="s">
        <v>3269</v>
      </c>
      <c r="F2278" s="2020" t="s">
        <v>3269</v>
      </c>
      <c r="G2278" s="2021" t="s">
        <v>3269</v>
      </c>
      <c r="H2278" s="2078" t="s">
        <v>3269</v>
      </c>
      <c r="I2278" s="2020">
        <v>-0.59562058580528254</v>
      </c>
      <c r="J2278" s="2021">
        <v>750.42</v>
      </c>
      <c r="K2278" s="2078">
        <v>-446.96560000000011</v>
      </c>
      <c r="L2278" s="2020" t="s">
        <v>3269</v>
      </c>
      <c r="M2278" s="2021" t="s">
        <v>3269</v>
      </c>
      <c r="N2278" s="2078" t="s">
        <v>3269</v>
      </c>
    </row>
    <row r="2279" spans="1:14">
      <c r="A2279" s="2248" t="s">
        <v>1113</v>
      </c>
      <c r="B2279" s="2073" t="s">
        <v>5191</v>
      </c>
      <c r="C2279" s="2074">
        <v>0.31207611157992149</v>
      </c>
      <c r="D2279" s="2075">
        <v>57094.86</v>
      </c>
      <c r="E2279" s="2076">
        <v>17817.941900000002</v>
      </c>
      <c r="F2279" s="2074">
        <v>0.2251269213089912</v>
      </c>
      <c r="G2279" s="2075">
        <v>93742.73</v>
      </c>
      <c r="H2279" s="2076">
        <v>21104.012200000008</v>
      </c>
      <c r="I2279" s="2074">
        <v>0.31868778835051281</v>
      </c>
      <c r="J2279" s="2075">
        <v>124442.73</v>
      </c>
      <c r="K2279" s="2076">
        <v>39658.378400000001</v>
      </c>
      <c r="L2279" s="2074">
        <v>0.29596580121998312</v>
      </c>
      <c r="M2279" s="2075">
        <v>102094.87</v>
      </c>
      <c r="N2279" s="2076">
        <v>30216.590000000011</v>
      </c>
    </row>
    <row r="2280" spans="1:14">
      <c r="A2280" s="2249" t="s">
        <v>1113</v>
      </c>
      <c r="B2280" s="2077" t="s">
        <v>3480</v>
      </c>
      <c r="C2280" s="2020">
        <v>0.74005043635188283</v>
      </c>
      <c r="D2280" s="2021">
        <v>2970.08</v>
      </c>
      <c r="E2280" s="2078">
        <v>2198.009</v>
      </c>
      <c r="F2280" s="2020" t="s">
        <v>3269</v>
      </c>
      <c r="G2280" s="2021" t="s">
        <v>3269</v>
      </c>
      <c r="H2280" s="2078" t="s">
        <v>3269</v>
      </c>
      <c r="I2280" s="2020" t="s">
        <v>3269</v>
      </c>
      <c r="J2280" s="2021" t="s">
        <v>3269</v>
      </c>
      <c r="K2280" s="2078" t="s">
        <v>3269</v>
      </c>
      <c r="L2280" s="2020" t="s">
        <v>3269</v>
      </c>
      <c r="M2280" s="2021" t="s">
        <v>3269</v>
      </c>
      <c r="N2280" s="2078" t="s">
        <v>3269</v>
      </c>
    </row>
    <row r="2281" spans="1:14">
      <c r="A2281" s="2249" t="s">
        <v>1113</v>
      </c>
      <c r="B2281" s="2077" t="s">
        <v>3481</v>
      </c>
      <c r="C2281" s="2020">
        <v>-0.56210983377901791</v>
      </c>
      <c r="D2281" s="2021">
        <v>-2251.2199999999989</v>
      </c>
      <c r="E2281" s="2078">
        <v>1265.4329</v>
      </c>
      <c r="F2281" s="2020">
        <v>-0.46820947921647188</v>
      </c>
      <c r="G2281" s="2021">
        <v>5249.59</v>
      </c>
      <c r="H2281" s="2078">
        <v>-2457.907799999999</v>
      </c>
      <c r="I2281" s="2020">
        <v>-0.59734475260468733</v>
      </c>
      <c r="J2281" s="2021">
        <v>749.61000000000013</v>
      </c>
      <c r="K2281" s="2078">
        <v>-447.77559999999983</v>
      </c>
      <c r="L2281" s="2020">
        <v>0.9999999999998328</v>
      </c>
      <c r="M2281" s="2021">
        <v>-1.359999999999673</v>
      </c>
      <c r="N2281" s="2078">
        <v>-1.359999999999445</v>
      </c>
    </row>
    <row r="2282" spans="1:14">
      <c r="A2282" s="2249" t="s">
        <v>1113</v>
      </c>
      <c r="B2282" s="2077" t="s">
        <v>3483</v>
      </c>
      <c r="C2282" s="2020">
        <v>0.10547008678233059</v>
      </c>
      <c r="D2282" s="2021">
        <v>24750.43</v>
      </c>
      <c r="E2282" s="2078">
        <v>2610.4299999999998</v>
      </c>
      <c r="F2282" s="2020" t="s">
        <v>3269</v>
      </c>
      <c r="G2282" s="2021" t="s">
        <v>3269</v>
      </c>
      <c r="H2282" s="2078" t="s">
        <v>3269</v>
      </c>
      <c r="I2282" s="2020" t="s">
        <v>3269</v>
      </c>
      <c r="J2282" s="2021" t="s">
        <v>3269</v>
      </c>
      <c r="K2282" s="2078" t="s">
        <v>3269</v>
      </c>
      <c r="L2282" s="2020" t="s">
        <v>3269</v>
      </c>
      <c r="M2282" s="2021" t="s">
        <v>3269</v>
      </c>
      <c r="N2282" s="2078" t="s">
        <v>3269</v>
      </c>
    </row>
    <row r="2283" spans="1:14">
      <c r="A2283" s="2249" t="s">
        <v>1113</v>
      </c>
      <c r="B2283" s="2077" t="s">
        <v>3502</v>
      </c>
      <c r="C2283" s="2020">
        <v>0.37134729903682367</v>
      </c>
      <c r="D2283" s="2021">
        <v>31625.57</v>
      </c>
      <c r="E2283" s="2078">
        <v>11744.07</v>
      </c>
      <c r="F2283" s="2020">
        <v>0.26625702286075509</v>
      </c>
      <c r="G2283" s="2021">
        <v>88493.14</v>
      </c>
      <c r="H2283" s="2078">
        <v>23561.920000000009</v>
      </c>
      <c r="I2283" s="2020">
        <v>0.32423916544428671</v>
      </c>
      <c r="J2283" s="2021">
        <v>123693.12</v>
      </c>
      <c r="K2283" s="2078">
        <v>40106.154000000002</v>
      </c>
      <c r="L2283" s="2020">
        <v>0.29597517949487478</v>
      </c>
      <c r="M2283" s="2021">
        <v>102096.23</v>
      </c>
      <c r="N2283" s="2078">
        <v>30217.950000000012</v>
      </c>
    </row>
    <row r="2284" spans="1:14">
      <c r="A2284" s="2248" t="s">
        <v>3045</v>
      </c>
      <c r="B2284" s="2073" t="s">
        <v>5191</v>
      </c>
      <c r="C2284" s="2074" t="s">
        <v>3269</v>
      </c>
      <c r="D2284" s="2075" t="s">
        <v>3269</v>
      </c>
      <c r="E2284" s="2076" t="s">
        <v>3269</v>
      </c>
      <c r="F2284" s="2074">
        <v>8.8829938003758463E-2</v>
      </c>
      <c r="G2284" s="2075">
        <v>1601.71</v>
      </c>
      <c r="H2284" s="2076">
        <v>142.27979999999999</v>
      </c>
      <c r="I2284" s="2074" t="s">
        <v>3269</v>
      </c>
      <c r="J2284" s="2075" t="s">
        <v>3269</v>
      </c>
      <c r="K2284" s="2076" t="s">
        <v>3269</v>
      </c>
      <c r="L2284" s="2074" t="s">
        <v>3269</v>
      </c>
      <c r="M2284" s="2075" t="s">
        <v>3269</v>
      </c>
      <c r="N2284" s="2076" t="s">
        <v>3269</v>
      </c>
    </row>
    <row r="2285" spans="1:14">
      <c r="A2285" s="2249" t="s">
        <v>3045</v>
      </c>
      <c r="B2285" s="2077" t="s">
        <v>3480</v>
      </c>
      <c r="C2285" s="2020" t="s">
        <v>3269</v>
      </c>
      <c r="D2285" s="2021" t="s">
        <v>3269</v>
      </c>
      <c r="E2285" s="2078" t="s">
        <v>3269</v>
      </c>
      <c r="F2285" s="2020">
        <v>6.7298242591316337E-2</v>
      </c>
      <c r="G2285" s="2021">
        <v>1160.8</v>
      </c>
      <c r="H2285" s="2078">
        <v>78.119799999999998</v>
      </c>
      <c r="I2285" s="2020" t="s">
        <v>3269</v>
      </c>
      <c r="J2285" s="2021" t="s">
        <v>3269</v>
      </c>
      <c r="K2285" s="2078" t="s">
        <v>3269</v>
      </c>
      <c r="L2285" s="2020" t="s">
        <v>3269</v>
      </c>
      <c r="M2285" s="2021" t="s">
        <v>3269</v>
      </c>
      <c r="N2285" s="2078" t="s">
        <v>3269</v>
      </c>
    </row>
    <row r="2286" spans="1:14">
      <c r="A2286" s="2249" t="s">
        <v>3045</v>
      </c>
      <c r="B2286" s="2077" t="s">
        <v>3193</v>
      </c>
      <c r="C2286" s="2020" t="s">
        <v>3269</v>
      </c>
      <c r="D2286" s="2021" t="s">
        <v>3269</v>
      </c>
      <c r="E2286" s="2078" t="s">
        <v>3269</v>
      </c>
      <c r="F2286" s="2020">
        <v>0.2119757284790291</v>
      </c>
      <c r="G2286" s="2021">
        <v>149.97</v>
      </c>
      <c r="H2286" s="2078">
        <v>31.789999999999988</v>
      </c>
      <c r="I2286" s="2020" t="s">
        <v>3269</v>
      </c>
      <c r="J2286" s="2021" t="s">
        <v>3269</v>
      </c>
      <c r="K2286" s="2078" t="s">
        <v>3269</v>
      </c>
      <c r="L2286" s="2020" t="s">
        <v>3269</v>
      </c>
      <c r="M2286" s="2021" t="s">
        <v>3269</v>
      </c>
      <c r="N2286" s="2078" t="s">
        <v>3269</v>
      </c>
    </row>
    <row r="2287" spans="1:14">
      <c r="A2287" s="2249" t="s">
        <v>3045</v>
      </c>
      <c r="B2287" s="2077" t="s">
        <v>3195</v>
      </c>
      <c r="C2287" s="2020" t="s">
        <v>3269</v>
      </c>
      <c r="D2287" s="2021" t="s">
        <v>3269</v>
      </c>
      <c r="E2287" s="2078" t="s">
        <v>3269</v>
      </c>
      <c r="F2287" s="2020">
        <v>0.1078243597928636</v>
      </c>
      <c r="G2287" s="2021">
        <v>140.97</v>
      </c>
      <c r="H2287" s="2078">
        <v>15.19999999999999</v>
      </c>
      <c r="I2287" s="2020" t="s">
        <v>3269</v>
      </c>
      <c r="J2287" s="2021" t="s">
        <v>3269</v>
      </c>
      <c r="K2287" s="2078" t="s">
        <v>3269</v>
      </c>
      <c r="L2287" s="2020" t="s">
        <v>3269</v>
      </c>
      <c r="M2287" s="2021" t="s">
        <v>3269</v>
      </c>
      <c r="N2287" s="2078" t="s">
        <v>3269</v>
      </c>
    </row>
    <row r="2288" spans="1:14">
      <c r="A2288" s="2249" t="s">
        <v>3045</v>
      </c>
      <c r="B2288" s="2077" t="s">
        <v>3204</v>
      </c>
      <c r="C2288" s="2020" t="s">
        <v>3269</v>
      </c>
      <c r="D2288" s="2021" t="s">
        <v>3269</v>
      </c>
      <c r="E2288" s="2078" t="s">
        <v>3269</v>
      </c>
      <c r="F2288" s="2020">
        <v>0.1144895645795825</v>
      </c>
      <c r="G2288" s="2021">
        <v>149.97</v>
      </c>
      <c r="H2288" s="2078">
        <v>17.169999999999991</v>
      </c>
      <c r="I2288" s="2020" t="s">
        <v>3269</v>
      </c>
      <c r="J2288" s="2021" t="s">
        <v>3269</v>
      </c>
      <c r="K2288" s="2078" t="s">
        <v>3269</v>
      </c>
      <c r="L2288" s="2020" t="s">
        <v>3269</v>
      </c>
      <c r="M2288" s="2021" t="s">
        <v>3269</v>
      </c>
      <c r="N2288" s="2078" t="s">
        <v>3269</v>
      </c>
    </row>
    <row r="2289" spans="1:14">
      <c r="A2289" s="2248" t="s">
        <v>2269</v>
      </c>
      <c r="B2289" s="2073" t="s">
        <v>5191</v>
      </c>
      <c r="C2289" s="2074">
        <v>0.37284007580126882</v>
      </c>
      <c r="D2289" s="2075">
        <v>121.37</v>
      </c>
      <c r="E2289" s="2076">
        <v>45.251600000000003</v>
      </c>
      <c r="F2289" s="2074">
        <v>0.38254922962840898</v>
      </c>
      <c r="G2289" s="2075">
        <v>121.37</v>
      </c>
      <c r="H2289" s="2076">
        <v>46.430000000000007</v>
      </c>
      <c r="I2289" s="2074" t="s">
        <v>3269</v>
      </c>
      <c r="J2289" s="2075" t="s">
        <v>3269</v>
      </c>
      <c r="K2289" s="2076" t="s">
        <v>3269</v>
      </c>
      <c r="L2289" s="2074">
        <v>0.35108840734942742</v>
      </c>
      <c r="M2289" s="2075">
        <v>121.37</v>
      </c>
      <c r="N2289" s="2076">
        <v>42.61160000000001</v>
      </c>
    </row>
    <row r="2290" spans="1:14">
      <c r="A2290" s="2249" t="s">
        <v>2269</v>
      </c>
      <c r="B2290" s="2077" t="s">
        <v>3195</v>
      </c>
      <c r="C2290" s="2020">
        <v>0.37284007580126882</v>
      </c>
      <c r="D2290" s="2021">
        <v>121.37</v>
      </c>
      <c r="E2290" s="2078">
        <v>45.251600000000003</v>
      </c>
      <c r="F2290" s="2020">
        <v>0.38254922962840898</v>
      </c>
      <c r="G2290" s="2021">
        <v>121.37</v>
      </c>
      <c r="H2290" s="2078">
        <v>46.430000000000007</v>
      </c>
      <c r="I2290" s="2020" t="s">
        <v>3269</v>
      </c>
      <c r="J2290" s="2021" t="s">
        <v>3269</v>
      </c>
      <c r="K2290" s="2078" t="s">
        <v>3269</v>
      </c>
      <c r="L2290" s="2020">
        <v>0.35108840734942742</v>
      </c>
      <c r="M2290" s="2021">
        <v>121.37</v>
      </c>
      <c r="N2290" s="2078">
        <v>42.61160000000001</v>
      </c>
    </row>
    <row r="2291" spans="1:14">
      <c r="A2291" s="2248" t="s">
        <v>3632</v>
      </c>
      <c r="B2291" s="2073" t="s">
        <v>5191</v>
      </c>
      <c r="C2291" s="2074">
        <v>0.28401471780354209</v>
      </c>
      <c r="D2291" s="2075">
        <v>3959.83</v>
      </c>
      <c r="E2291" s="2076">
        <v>1124.6500000000001</v>
      </c>
      <c r="F2291" s="2074" t="s">
        <v>3269</v>
      </c>
      <c r="G2291" s="2075" t="s">
        <v>3269</v>
      </c>
      <c r="H2291" s="2076" t="s">
        <v>3269</v>
      </c>
      <c r="I2291" s="2074" t="s">
        <v>3269</v>
      </c>
      <c r="J2291" s="2075" t="s">
        <v>3269</v>
      </c>
      <c r="K2291" s="2076" t="s">
        <v>3269</v>
      </c>
      <c r="L2291" s="2074" t="s">
        <v>3269</v>
      </c>
      <c r="M2291" s="2075" t="s">
        <v>3269</v>
      </c>
      <c r="N2291" s="2076" t="s">
        <v>3269</v>
      </c>
    </row>
    <row r="2292" spans="1:14">
      <c r="A2292" s="2249" t="s">
        <v>3632</v>
      </c>
      <c r="B2292" s="2077" t="s">
        <v>3195</v>
      </c>
      <c r="C2292" s="2020">
        <v>0.28401471780354209</v>
      </c>
      <c r="D2292" s="2021">
        <v>3959.83</v>
      </c>
      <c r="E2292" s="2078">
        <v>1124.6500000000001</v>
      </c>
      <c r="F2292" s="2020" t="s">
        <v>3269</v>
      </c>
      <c r="G2292" s="2021" t="s">
        <v>3269</v>
      </c>
      <c r="H2292" s="2078" t="s">
        <v>3269</v>
      </c>
      <c r="I2292" s="2020" t="s">
        <v>3269</v>
      </c>
      <c r="J2292" s="2021" t="s">
        <v>3269</v>
      </c>
      <c r="K2292" s="2078" t="s">
        <v>3269</v>
      </c>
      <c r="L2292" s="2020" t="s">
        <v>3269</v>
      </c>
      <c r="M2292" s="2021" t="s">
        <v>3269</v>
      </c>
      <c r="N2292" s="2078" t="s">
        <v>3269</v>
      </c>
    </row>
    <row r="2293" spans="1:14">
      <c r="A2293" s="2248" t="s">
        <v>3594</v>
      </c>
      <c r="B2293" s="2073" t="s">
        <v>5191</v>
      </c>
      <c r="C2293" s="2074">
        <v>0.3024064065672426</v>
      </c>
      <c r="D2293" s="2075">
        <v>2738.44</v>
      </c>
      <c r="E2293" s="2076">
        <v>828.12179999999989</v>
      </c>
      <c r="F2293" s="2074">
        <v>0.38492342783432337</v>
      </c>
      <c r="G2293" s="2075">
        <v>8496.5600000000013</v>
      </c>
      <c r="H2293" s="2076">
        <v>3270.5249999999992</v>
      </c>
      <c r="I2293" s="2074">
        <v>0.24320244258778911</v>
      </c>
      <c r="J2293" s="2075">
        <v>5790.579999999999</v>
      </c>
      <c r="K2293" s="2076">
        <v>1408.2832000000001</v>
      </c>
      <c r="L2293" s="2074">
        <v>0.30809059638583408</v>
      </c>
      <c r="M2293" s="2075">
        <v>2064.1</v>
      </c>
      <c r="N2293" s="2076">
        <v>635.92980000000011</v>
      </c>
    </row>
    <row r="2294" spans="1:14">
      <c r="A2294" s="2249" t="s">
        <v>3594</v>
      </c>
      <c r="B2294" s="2077" t="s">
        <v>3201</v>
      </c>
      <c r="C2294" s="2020" t="s">
        <v>3269</v>
      </c>
      <c r="D2294" s="2021" t="s">
        <v>3269</v>
      </c>
      <c r="E2294" s="2078" t="s">
        <v>3269</v>
      </c>
      <c r="F2294" s="2020">
        <v>0.51223716366985039</v>
      </c>
      <c r="G2294" s="2021">
        <v>1694.02</v>
      </c>
      <c r="H2294" s="2078">
        <v>867.7399999999999</v>
      </c>
      <c r="I2294" s="2020">
        <v>0.40986298558013051</v>
      </c>
      <c r="J2294" s="2021">
        <v>389.74</v>
      </c>
      <c r="K2294" s="2078">
        <v>159.74</v>
      </c>
      <c r="L2294" s="2020">
        <v>0.34947613504074521</v>
      </c>
      <c r="M2294" s="2021">
        <v>171.8</v>
      </c>
      <c r="N2294" s="2078">
        <v>60.040000000000028</v>
      </c>
    </row>
    <row r="2295" spans="1:14">
      <c r="A2295" s="2249" t="s">
        <v>3594</v>
      </c>
      <c r="B2295" s="2077" t="s">
        <v>3193</v>
      </c>
      <c r="C2295" s="2020" t="s">
        <v>3269</v>
      </c>
      <c r="D2295" s="2021" t="s">
        <v>3269</v>
      </c>
      <c r="E2295" s="2078" t="s">
        <v>3269</v>
      </c>
      <c r="F2295" s="2020">
        <v>0.45647144368059228</v>
      </c>
      <c r="G2295" s="2021">
        <v>907.68</v>
      </c>
      <c r="H2295" s="2078">
        <v>414.33</v>
      </c>
      <c r="I2295" s="2020" t="s">
        <v>3269</v>
      </c>
      <c r="J2295" s="2021" t="s">
        <v>3269</v>
      </c>
      <c r="K2295" s="2078" t="s">
        <v>3269</v>
      </c>
      <c r="L2295" s="2020" t="s">
        <v>3269</v>
      </c>
      <c r="M2295" s="2021" t="s">
        <v>3269</v>
      </c>
      <c r="N2295" s="2078" t="s">
        <v>3269</v>
      </c>
    </row>
    <row r="2296" spans="1:14">
      <c r="A2296" s="2249" t="s">
        <v>3594</v>
      </c>
      <c r="B2296" s="2077" t="s">
        <v>3194</v>
      </c>
      <c r="C2296" s="2020" t="s">
        <v>3269</v>
      </c>
      <c r="D2296" s="2021" t="s">
        <v>3269</v>
      </c>
      <c r="E2296" s="2078" t="s">
        <v>3269</v>
      </c>
      <c r="F2296" s="2020">
        <v>0.3860461440172826</v>
      </c>
      <c r="G2296" s="2021">
        <v>1518.29</v>
      </c>
      <c r="H2296" s="2078">
        <v>586.13</v>
      </c>
      <c r="I2296" s="2020">
        <v>0.2385577409858812</v>
      </c>
      <c r="J2296" s="2021">
        <v>533.33000000000004</v>
      </c>
      <c r="K2296" s="2078">
        <v>127.23</v>
      </c>
      <c r="L2296" s="2020">
        <v>0.37027244590637193</v>
      </c>
      <c r="M2296" s="2021">
        <v>720.51</v>
      </c>
      <c r="N2296" s="2078">
        <v>266.78500000000003</v>
      </c>
    </row>
    <row r="2297" spans="1:14">
      <c r="A2297" s="2249" t="s">
        <v>3594</v>
      </c>
      <c r="B2297" s="2077" t="s">
        <v>3195</v>
      </c>
      <c r="C2297" s="2020">
        <v>0.3039851074771161</v>
      </c>
      <c r="D2297" s="2021">
        <v>2430.75</v>
      </c>
      <c r="E2297" s="2078">
        <v>738.91179999999997</v>
      </c>
      <c r="F2297" s="2020">
        <v>0.40872244884797082</v>
      </c>
      <c r="G2297" s="2021">
        <v>2480.84</v>
      </c>
      <c r="H2297" s="2078">
        <v>1013.975</v>
      </c>
      <c r="I2297" s="2020">
        <v>0.23557261809935451</v>
      </c>
      <c r="J2297" s="2021">
        <v>4594.8599999999997</v>
      </c>
      <c r="K2297" s="2078">
        <v>1082.4232</v>
      </c>
      <c r="L2297" s="2020">
        <v>0.26378856279708829</v>
      </c>
      <c r="M2297" s="2021">
        <v>1171.79</v>
      </c>
      <c r="N2297" s="2078">
        <v>309.10480000000013</v>
      </c>
    </row>
    <row r="2298" spans="1:14">
      <c r="A2298" s="2249" t="s">
        <v>3594</v>
      </c>
      <c r="B2298" s="2077" t="s">
        <v>3209</v>
      </c>
      <c r="C2298" s="2020">
        <v>0.28993467451005878</v>
      </c>
      <c r="D2298" s="2021">
        <v>307.69000000000011</v>
      </c>
      <c r="E2298" s="2078">
        <v>89.20999999999998</v>
      </c>
      <c r="F2298" s="2020" t="s">
        <v>3269</v>
      </c>
      <c r="G2298" s="2021" t="s">
        <v>3269</v>
      </c>
      <c r="H2298" s="2078" t="s">
        <v>3269</v>
      </c>
      <c r="I2298" s="2020">
        <v>0.1426370805061434</v>
      </c>
      <c r="J2298" s="2021">
        <v>272.64999999999998</v>
      </c>
      <c r="K2298" s="2078">
        <v>38.889999999999993</v>
      </c>
      <c r="L2298" s="2020" t="s">
        <v>3269</v>
      </c>
      <c r="M2298" s="2021" t="s">
        <v>3269</v>
      </c>
      <c r="N2298" s="2078" t="s">
        <v>3269</v>
      </c>
    </row>
    <row r="2299" spans="1:14">
      <c r="A2299" s="2249" t="s">
        <v>3594</v>
      </c>
      <c r="B2299" s="2077" t="s">
        <v>3207</v>
      </c>
      <c r="C2299" s="2020" t="s">
        <v>3269</v>
      </c>
      <c r="D2299" s="2021" t="s">
        <v>3269</v>
      </c>
      <c r="E2299" s="2078" t="s">
        <v>3269</v>
      </c>
      <c r="F2299" s="2020">
        <v>0.20485512177367021</v>
      </c>
      <c r="G2299" s="2021">
        <v>1895.73</v>
      </c>
      <c r="H2299" s="2078">
        <v>388.34999999999991</v>
      </c>
      <c r="I2299" s="2020" t="s">
        <v>3269</v>
      </c>
      <c r="J2299" s="2021" t="s">
        <v>3269</v>
      </c>
      <c r="K2299" s="2078" t="s">
        <v>3269</v>
      </c>
      <c r="L2299" s="2020" t="s">
        <v>3269</v>
      </c>
      <c r="M2299" s="2021" t="s">
        <v>3269</v>
      </c>
      <c r="N2299" s="2078" t="s">
        <v>3269</v>
      </c>
    </row>
    <row r="2300" spans="1:14">
      <c r="A2300" s="2248" t="s">
        <v>3587</v>
      </c>
      <c r="B2300" s="2073" t="s">
        <v>5191</v>
      </c>
      <c r="C2300" s="2074" t="s">
        <v>3269</v>
      </c>
      <c r="D2300" s="2075" t="s">
        <v>3269</v>
      </c>
      <c r="E2300" s="2076" t="s">
        <v>3269</v>
      </c>
      <c r="F2300" s="2074">
        <v>0.37855426214754068</v>
      </c>
      <c r="G2300" s="2075">
        <v>2022.22</v>
      </c>
      <c r="H2300" s="2076">
        <v>765.51999999999975</v>
      </c>
      <c r="I2300" s="2074">
        <v>0.29080699843890101</v>
      </c>
      <c r="J2300" s="2075">
        <v>32746.16</v>
      </c>
      <c r="K2300" s="2076">
        <v>9522.8124999999982</v>
      </c>
      <c r="L2300" s="2074">
        <v>0.23125143940087631</v>
      </c>
      <c r="M2300" s="2075">
        <v>18019.650000000001</v>
      </c>
      <c r="N2300" s="2076">
        <v>4167.0700000000006</v>
      </c>
    </row>
    <row r="2301" spans="1:14">
      <c r="A2301" s="2249" t="s">
        <v>3587</v>
      </c>
      <c r="B2301" s="2077" t="s">
        <v>3480</v>
      </c>
      <c r="C2301" s="2020" t="s">
        <v>3269</v>
      </c>
      <c r="D2301" s="2021" t="s">
        <v>3269</v>
      </c>
      <c r="E2301" s="2078" t="s">
        <v>3269</v>
      </c>
      <c r="F2301" s="2020" t="s">
        <v>3269</v>
      </c>
      <c r="G2301" s="2021" t="s">
        <v>3269</v>
      </c>
      <c r="H2301" s="2078" t="s">
        <v>3269</v>
      </c>
      <c r="I2301" s="2020">
        <v>0.3406151135470758</v>
      </c>
      <c r="J2301" s="2021">
        <v>13019.71</v>
      </c>
      <c r="K2301" s="2078">
        <v>4434.7099999999982</v>
      </c>
      <c r="L2301" s="2020" t="s">
        <v>3269</v>
      </c>
      <c r="M2301" s="2021" t="s">
        <v>3269</v>
      </c>
      <c r="N2301" s="2078" t="s">
        <v>3269</v>
      </c>
    </row>
    <row r="2302" spans="1:14">
      <c r="A2302" s="2249" t="s">
        <v>3587</v>
      </c>
      <c r="B2302" s="2077" t="s">
        <v>3196</v>
      </c>
      <c r="C2302" s="2020" t="s">
        <v>3269</v>
      </c>
      <c r="D2302" s="2021" t="s">
        <v>3269</v>
      </c>
      <c r="E2302" s="2078" t="s">
        <v>3269</v>
      </c>
      <c r="F2302" s="2020" t="s">
        <v>3269</v>
      </c>
      <c r="G2302" s="2021" t="s">
        <v>3269</v>
      </c>
      <c r="H2302" s="2078" t="s">
        <v>3269</v>
      </c>
      <c r="I2302" s="2020">
        <v>0.79757198654473194</v>
      </c>
      <c r="J2302" s="2021">
        <v>2324.7399999999998</v>
      </c>
      <c r="K2302" s="2078">
        <v>1854.1475</v>
      </c>
      <c r="L2302" s="2020" t="s">
        <v>3269</v>
      </c>
      <c r="M2302" s="2021" t="s">
        <v>3269</v>
      </c>
      <c r="N2302" s="2078" t="s">
        <v>3269</v>
      </c>
    </row>
    <row r="2303" spans="1:14">
      <c r="A2303" s="2249" t="s">
        <v>3587</v>
      </c>
      <c r="B2303" s="2077" t="s">
        <v>3502</v>
      </c>
      <c r="C2303" s="2020" t="s">
        <v>3269</v>
      </c>
      <c r="D2303" s="2021" t="s">
        <v>3269</v>
      </c>
      <c r="E2303" s="2078" t="s">
        <v>3269</v>
      </c>
      <c r="F2303" s="2020">
        <v>0.50734273633928284</v>
      </c>
      <c r="G2303" s="2021">
        <v>619.66</v>
      </c>
      <c r="H2303" s="2078">
        <v>314.38</v>
      </c>
      <c r="I2303" s="2020" t="s">
        <v>3269</v>
      </c>
      <c r="J2303" s="2021" t="s">
        <v>3269</v>
      </c>
      <c r="K2303" s="2078" t="s">
        <v>3269</v>
      </c>
      <c r="L2303" s="2020" t="s">
        <v>3269</v>
      </c>
      <c r="M2303" s="2021" t="s">
        <v>3269</v>
      </c>
      <c r="N2303" s="2078" t="s">
        <v>3269</v>
      </c>
    </row>
    <row r="2304" spans="1:14">
      <c r="A2304" s="2249" t="s">
        <v>3587</v>
      </c>
      <c r="B2304" s="2077" t="s">
        <v>3193</v>
      </c>
      <c r="C2304" s="2020" t="s">
        <v>3269</v>
      </c>
      <c r="D2304" s="2021" t="s">
        <v>3269</v>
      </c>
      <c r="E2304" s="2078" t="s">
        <v>3269</v>
      </c>
      <c r="F2304" s="2020" t="s">
        <v>3269</v>
      </c>
      <c r="G2304" s="2021" t="s">
        <v>3269</v>
      </c>
      <c r="H2304" s="2078" t="s">
        <v>3269</v>
      </c>
      <c r="I2304" s="2020" t="s">
        <v>3269</v>
      </c>
      <c r="J2304" s="2021" t="s">
        <v>3269</v>
      </c>
      <c r="K2304" s="2078" t="s">
        <v>3269</v>
      </c>
      <c r="L2304" s="2020">
        <v>0.50503641717030834</v>
      </c>
      <c r="M2304" s="2021">
        <v>1548.72</v>
      </c>
      <c r="N2304" s="2078">
        <v>782.16</v>
      </c>
    </row>
    <row r="2305" spans="1:14">
      <c r="A2305" s="2249" t="s">
        <v>3587</v>
      </c>
      <c r="B2305" s="2077" t="s">
        <v>3195</v>
      </c>
      <c r="C2305" s="2020" t="s">
        <v>3269</v>
      </c>
      <c r="D2305" s="2021" t="s">
        <v>3269</v>
      </c>
      <c r="E2305" s="2078" t="s">
        <v>3269</v>
      </c>
      <c r="F2305" s="2020">
        <v>0.32165468856947282</v>
      </c>
      <c r="G2305" s="2021">
        <v>1402.56</v>
      </c>
      <c r="H2305" s="2078">
        <v>451.13999999999982</v>
      </c>
      <c r="I2305" s="2020">
        <v>0.29121578612348831</v>
      </c>
      <c r="J2305" s="2021">
        <v>329.91</v>
      </c>
      <c r="K2305" s="2078">
        <v>96.075000000000017</v>
      </c>
      <c r="L2305" s="2020">
        <v>0.27534761288131282</v>
      </c>
      <c r="M2305" s="2021">
        <v>4710.7</v>
      </c>
      <c r="N2305" s="2078">
        <v>1297.08</v>
      </c>
    </row>
    <row r="2306" spans="1:14">
      <c r="A2306" s="2249" t="s">
        <v>3587</v>
      </c>
      <c r="B2306" s="2077" t="s">
        <v>3207</v>
      </c>
      <c r="C2306" s="2020" t="s">
        <v>3269</v>
      </c>
      <c r="D2306" s="2021" t="s">
        <v>3269</v>
      </c>
      <c r="E2306" s="2078" t="s">
        <v>3269</v>
      </c>
      <c r="F2306" s="2020" t="s">
        <v>3269</v>
      </c>
      <c r="G2306" s="2021" t="s">
        <v>3269</v>
      </c>
      <c r="H2306" s="2078" t="s">
        <v>3269</v>
      </c>
      <c r="I2306" s="2020">
        <v>0.18380487119108699</v>
      </c>
      <c r="J2306" s="2021">
        <v>17071.8</v>
      </c>
      <c r="K2306" s="2078">
        <v>3137.8799999999992</v>
      </c>
      <c r="L2306" s="2020">
        <v>0.17753309246502841</v>
      </c>
      <c r="M2306" s="2021">
        <v>11760.23</v>
      </c>
      <c r="N2306" s="2078">
        <v>2087.8300000000008</v>
      </c>
    </row>
    <row r="2307" spans="1:14">
      <c r="A2307" s="2248" t="s">
        <v>3595</v>
      </c>
      <c r="B2307" s="2073" t="s">
        <v>5191</v>
      </c>
      <c r="C2307" s="2074">
        <v>0.32206801740667368</v>
      </c>
      <c r="D2307" s="2075">
        <v>18206.810000000001</v>
      </c>
      <c r="E2307" s="2076">
        <v>5863.8311999999996</v>
      </c>
      <c r="F2307" s="2074">
        <v>0.2973801640610671</v>
      </c>
      <c r="G2307" s="2075">
        <v>7469.17</v>
      </c>
      <c r="H2307" s="2076">
        <v>2221.183</v>
      </c>
      <c r="I2307" s="2074">
        <v>0.2597118275089168</v>
      </c>
      <c r="J2307" s="2075">
        <v>9311.0899999999983</v>
      </c>
      <c r="K2307" s="2076">
        <v>2418.2002000000002</v>
      </c>
      <c r="L2307" s="2074">
        <v>0.14667587080365699</v>
      </c>
      <c r="M2307" s="2075">
        <v>7800.8399999999983</v>
      </c>
      <c r="N2307" s="2076">
        <v>1144.1949999999999</v>
      </c>
    </row>
    <row r="2308" spans="1:14">
      <c r="A2308" s="2249" t="s">
        <v>3595</v>
      </c>
      <c r="B2308" s="2077" t="s">
        <v>3480</v>
      </c>
      <c r="C2308" s="2020">
        <v>0.32838485088476221</v>
      </c>
      <c r="D2308" s="2021">
        <v>1691.98</v>
      </c>
      <c r="E2308" s="2078">
        <v>555.62060000000008</v>
      </c>
      <c r="F2308" s="2020" t="s">
        <v>3269</v>
      </c>
      <c r="G2308" s="2021" t="s">
        <v>3269</v>
      </c>
      <c r="H2308" s="2078" t="s">
        <v>3269</v>
      </c>
      <c r="I2308" s="2020">
        <v>0.2570586253105237</v>
      </c>
      <c r="J2308" s="2021">
        <v>-1276.07</v>
      </c>
      <c r="K2308" s="2078">
        <v>-328.02480000000003</v>
      </c>
      <c r="L2308" s="2020" t="s">
        <v>3269</v>
      </c>
      <c r="M2308" s="2021" t="s">
        <v>3269</v>
      </c>
      <c r="N2308" s="2078" t="s">
        <v>3269</v>
      </c>
    </row>
    <row r="2309" spans="1:14">
      <c r="A2309" s="2249" t="s">
        <v>3595</v>
      </c>
      <c r="B2309" s="2077" t="s">
        <v>3193</v>
      </c>
      <c r="C2309" s="2020">
        <v>0.36331435730004491</v>
      </c>
      <c r="D2309" s="2021">
        <v>1804.03</v>
      </c>
      <c r="E2309" s="2078">
        <v>655.43</v>
      </c>
      <c r="F2309" s="2020">
        <v>0.2809666981645334</v>
      </c>
      <c r="G2309" s="2021">
        <v>1746.15</v>
      </c>
      <c r="H2309" s="2078">
        <v>490.61</v>
      </c>
      <c r="I2309" s="2020">
        <v>0.30552013925075122</v>
      </c>
      <c r="J2309" s="2021">
        <v>901.97</v>
      </c>
      <c r="K2309" s="2078">
        <v>275.57000000000011</v>
      </c>
      <c r="L2309" s="2020">
        <v>0.31496167746990011</v>
      </c>
      <c r="M2309" s="2021">
        <v>1352.99</v>
      </c>
      <c r="N2309" s="2078">
        <v>426.14</v>
      </c>
    </row>
    <row r="2310" spans="1:14">
      <c r="A2310" s="2249" t="s">
        <v>3595</v>
      </c>
      <c r="B2310" s="2077" t="s">
        <v>3194</v>
      </c>
      <c r="C2310" s="2020">
        <v>0.36163110880632232</v>
      </c>
      <c r="D2310" s="2021">
        <v>2738.26</v>
      </c>
      <c r="E2310" s="2078">
        <v>990.24</v>
      </c>
      <c r="F2310" s="2020">
        <v>0.28721559450932882</v>
      </c>
      <c r="G2310" s="2021">
        <v>957.26</v>
      </c>
      <c r="H2310" s="2078">
        <v>274.94000000000011</v>
      </c>
      <c r="I2310" s="2020">
        <v>0.24208302494197459</v>
      </c>
      <c r="J2310" s="2021">
        <v>1391.63</v>
      </c>
      <c r="K2310" s="2078">
        <v>336.8900000000001</v>
      </c>
      <c r="L2310" s="2020">
        <v>0.29339242414312849</v>
      </c>
      <c r="M2310" s="2021">
        <v>610.36</v>
      </c>
      <c r="N2310" s="2078">
        <v>179.07499999999999</v>
      </c>
    </row>
    <row r="2311" spans="1:14">
      <c r="A2311" s="2249" t="s">
        <v>3595</v>
      </c>
      <c r="B2311" s="2077" t="s">
        <v>3195</v>
      </c>
      <c r="C2311" s="2020">
        <v>0.30591174470914279</v>
      </c>
      <c r="D2311" s="2021">
        <v>11972.54</v>
      </c>
      <c r="E2311" s="2078">
        <v>3662.5405999999998</v>
      </c>
      <c r="F2311" s="2020">
        <v>0.30543564929832812</v>
      </c>
      <c r="G2311" s="2021">
        <v>4765.76</v>
      </c>
      <c r="H2311" s="2078">
        <v>1455.633</v>
      </c>
      <c r="I2311" s="2020">
        <v>0.2843195991842794</v>
      </c>
      <c r="J2311" s="2021">
        <v>6075.61</v>
      </c>
      <c r="K2311" s="2078">
        <v>1727.415</v>
      </c>
      <c r="L2311" s="2020">
        <v>0.32189862423747201</v>
      </c>
      <c r="M2311" s="2021">
        <v>5837.49</v>
      </c>
      <c r="N2311" s="2078">
        <v>1879.08</v>
      </c>
    </row>
    <row r="2312" spans="1:14">
      <c r="A2312" s="2249" t="s">
        <v>3595</v>
      </c>
      <c r="B2312" s="2077" t="s">
        <v>3209</v>
      </c>
      <c r="C2312" s="2020" t="s">
        <v>3269</v>
      </c>
      <c r="D2312" s="2021" t="s">
        <v>3269</v>
      </c>
      <c r="E2312" s="2078" t="s">
        <v>3269</v>
      </c>
      <c r="F2312" s="2020" t="s">
        <v>3269</v>
      </c>
      <c r="G2312" s="2021" t="s">
        <v>3269</v>
      </c>
      <c r="H2312" s="2078" t="s">
        <v>3269</v>
      </c>
      <c r="I2312" s="2020">
        <v>0.1832097206880226</v>
      </c>
      <c r="J2312" s="2021">
        <v>2217.9499999999998</v>
      </c>
      <c r="K2312" s="2078">
        <v>406.34999999999968</v>
      </c>
      <c r="L2312" s="2020" t="s">
        <v>3269</v>
      </c>
      <c r="M2312" s="2021">
        <v>0</v>
      </c>
      <c r="N2312" s="2078">
        <v>-566.18999999999994</v>
      </c>
    </row>
    <row r="2313" spans="1:14">
      <c r="A2313" s="2249" t="s">
        <v>3595</v>
      </c>
      <c r="B2313" s="2077" t="s">
        <v>3207</v>
      </c>
      <c r="C2313" s="2020" t="s">
        <v>3269</v>
      </c>
      <c r="D2313" s="2021" t="s">
        <v>3269</v>
      </c>
      <c r="E2313" s="2078" t="s">
        <v>3269</v>
      </c>
      <c r="F2313" s="2020" t="s">
        <v>3269</v>
      </c>
      <c r="G2313" s="2021" t="s">
        <v>3269</v>
      </c>
      <c r="H2313" s="2078" t="s">
        <v>3269</v>
      </c>
      <c r="I2313" s="2020" t="s">
        <v>3269</v>
      </c>
      <c r="J2313" s="2021" t="s">
        <v>3269</v>
      </c>
      <c r="K2313" s="2078" t="s">
        <v>3269</v>
      </c>
      <c r="L2313" s="2020" t="s">
        <v>3269</v>
      </c>
      <c r="M2313" s="2021">
        <v>0</v>
      </c>
      <c r="N2313" s="2078">
        <v>-773.91</v>
      </c>
    </row>
    <row r="2314" spans="1:14">
      <c r="A2314" s="2248" t="s">
        <v>3575</v>
      </c>
      <c r="B2314" s="2073" t="s">
        <v>5191</v>
      </c>
      <c r="C2314" s="2074">
        <v>0.27317260183280551</v>
      </c>
      <c r="D2314" s="2075">
        <v>15950.41</v>
      </c>
      <c r="E2314" s="2076">
        <v>4357.2150000000001</v>
      </c>
      <c r="F2314" s="2074">
        <v>0.25608499838076809</v>
      </c>
      <c r="G2314" s="2075">
        <v>30539.169999999991</v>
      </c>
      <c r="H2314" s="2076">
        <v>7820.6233000000002</v>
      </c>
      <c r="I2314" s="2074">
        <v>0.17155598870480049</v>
      </c>
      <c r="J2314" s="2075">
        <v>40017</v>
      </c>
      <c r="K2314" s="2076">
        <v>6865.155999999999</v>
      </c>
      <c r="L2314" s="2074">
        <v>0.23151704412444399</v>
      </c>
      <c r="M2314" s="2075">
        <v>26655.52</v>
      </c>
      <c r="N2314" s="2076">
        <v>6171.2071999999989</v>
      </c>
    </row>
    <row r="2315" spans="1:14">
      <c r="A2315" s="2249" t="s">
        <v>3575</v>
      </c>
      <c r="B2315" s="2077" t="s">
        <v>3480</v>
      </c>
      <c r="C2315" s="2020" t="s">
        <v>3269</v>
      </c>
      <c r="D2315" s="2021" t="s">
        <v>3269</v>
      </c>
      <c r="E2315" s="2078" t="s">
        <v>3269</v>
      </c>
      <c r="F2315" s="2020">
        <v>0</v>
      </c>
      <c r="G2315" s="2021">
        <v>7566.04</v>
      </c>
      <c r="H2315" s="2078">
        <v>0</v>
      </c>
      <c r="I2315" s="2020">
        <v>1</v>
      </c>
      <c r="J2315" s="2021">
        <v>-510.25</v>
      </c>
      <c r="K2315" s="2078">
        <v>-510.25</v>
      </c>
      <c r="L2315" s="2020">
        <v>0.26704749222238799</v>
      </c>
      <c r="M2315" s="2021">
        <v>2613.27</v>
      </c>
      <c r="N2315" s="2078">
        <v>697.86720000000003</v>
      </c>
    </row>
    <row r="2316" spans="1:14">
      <c r="A2316" s="2249" t="s">
        <v>3575</v>
      </c>
      <c r="B2316" s="2077" t="s">
        <v>3481</v>
      </c>
      <c r="C2316" s="2020" t="s">
        <v>3269</v>
      </c>
      <c r="D2316" s="2021" t="s">
        <v>3269</v>
      </c>
      <c r="E2316" s="2078" t="s">
        <v>3269</v>
      </c>
      <c r="F2316" s="2020" t="s">
        <v>3269</v>
      </c>
      <c r="G2316" s="2021" t="s">
        <v>3269</v>
      </c>
      <c r="H2316" s="2078" t="s">
        <v>3269</v>
      </c>
      <c r="I2316" s="2020">
        <v>0.38535024999999989</v>
      </c>
      <c r="J2316" s="2021">
        <v>4000</v>
      </c>
      <c r="K2316" s="2078">
        <v>1541.4010000000001</v>
      </c>
      <c r="L2316" s="2020" t="s">
        <v>3269</v>
      </c>
      <c r="M2316" s="2021" t="s">
        <v>3269</v>
      </c>
      <c r="N2316" s="2078" t="s">
        <v>3269</v>
      </c>
    </row>
    <row r="2317" spans="1:14">
      <c r="A2317" s="2249" t="s">
        <v>3575</v>
      </c>
      <c r="B2317" s="2077" t="s">
        <v>3196</v>
      </c>
      <c r="C2317" s="2020" t="s">
        <v>3269</v>
      </c>
      <c r="D2317" s="2021" t="s">
        <v>3269</v>
      </c>
      <c r="E2317" s="2078" t="s">
        <v>3269</v>
      </c>
      <c r="F2317" s="2020">
        <v>0.75900687743789774</v>
      </c>
      <c r="G2317" s="2021">
        <v>1363.88</v>
      </c>
      <c r="H2317" s="2078">
        <v>1035.1943000000001</v>
      </c>
      <c r="I2317" s="2020">
        <v>1</v>
      </c>
      <c r="J2317" s="2021">
        <v>-88.039999999999964</v>
      </c>
      <c r="K2317" s="2078">
        <v>-88.039999999999964</v>
      </c>
      <c r="L2317" s="2020" t="s">
        <v>3269</v>
      </c>
      <c r="M2317" s="2021" t="s">
        <v>3269</v>
      </c>
      <c r="N2317" s="2078" t="s">
        <v>3269</v>
      </c>
    </row>
    <row r="2318" spans="1:14">
      <c r="A2318" s="2249" t="s">
        <v>3575</v>
      </c>
      <c r="B2318" s="2077" t="s">
        <v>3193</v>
      </c>
      <c r="C2318" s="2020" t="s">
        <v>3269</v>
      </c>
      <c r="D2318" s="2021" t="s">
        <v>3269</v>
      </c>
      <c r="E2318" s="2078" t="s">
        <v>3269</v>
      </c>
      <c r="F2318" s="2020">
        <v>0.4562318137730359</v>
      </c>
      <c r="G2318" s="2021">
        <v>164.96</v>
      </c>
      <c r="H2318" s="2078">
        <v>75.260000000000005</v>
      </c>
      <c r="I2318" s="2020">
        <v>0.33234571014310033</v>
      </c>
      <c r="J2318" s="2021">
        <v>475.89</v>
      </c>
      <c r="K2318" s="2078">
        <v>158.16</v>
      </c>
      <c r="L2318" s="2020">
        <v>0.40571756662927949</v>
      </c>
      <c r="M2318" s="2021">
        <v>374.46</v>
      </c>
      <c r="N2318" s="2078">
        <v>151.92500000000001</v>
      </c>
    </row>
    <row r="2319" spans="1:14">
      <c r="A2319" s="2249" t="s">
        <v>3575</v>
      </c>
      <c r="B2319" s="2077" t="s">
        <v>3194</v>
      </c>
      <c r="C2319" s="2020" t="s">
        <v>3269</v>
      </c>
      <c r="D2319" s="2021" t="s">
        <v>3269</v>
      </c>
      <c r="E2319" s="2078" t="s">
        <v>3269</v>
      </c>
      <c r="F2319" s="2020">
        <v>0.34287081339712921</v>
      </c>
      <c r="G2319" s="2021">
        <v>104.5</v>
      </c>
      <c r="H2319" s="2078">
        <v>35.83</v>
      </c>
      <c r="I2319" s="2020">
        <v>0.40221262408123049</v>
      </c>
      <c r="J2319" s="2021">
        <v>395.91</v>
      </c>
      <c r="K2319" s="2078">
        <v>159.24</v>
      </c>
      <c r="L2319" s="2020">
        <v>0.29274299133398451</v>
      </c>
      <c r="M2319" s="2021">
        <v>481.19</v>
      </c>
      <c r="N2319" s="2078">
        <v>140.86500000000001</v>
      </c>
    </row>
    <row r="2320" spans="1:14">
      <c r="A2320" s="2249" t="s">
        <v>3575</v>
      </c>
      <c r="B2320" s="2077" t="s">
        <v>3195</v>
      </c>
      <c r="C2320" s="2020">
        <v>0.27317260183280551</v>
      </c>
      <c r="D2320" s="2021">
        <v>15950.41</v>
      </c>
      <c r="E2320" s="2078">
        <v>4357.2150000000001</v>
      </c>
      <c r="F2320" s="2020">
        <v>0.31276498034891642</v>
      </c>
      <c r="G2320" s="2021">
        <v>21339.78999999999</v>
      </c>
      <c r="H2320" s="2078">
        <v>6674.3389999999999</v>
      </c>
      <c r="I2320" s="2020">
        <v>0.24694680659791751</v>
      </c>
      <c r="J2320" s="2021">
        <v>18743.490000000002</v>
      </c>
      <c r="K2320" s="2078">
        <v>4628.6450000000004</v>
      </c>
      <c r="L2320" s="2020">
        <v>0.22342861825364649</v>
      </c>
      <c r="M2320" s="2021">
        <v>23186.6</v>
      </c>
      <c r="N2320" s="2078">
        <v>5180.5499999999993</v>
      </c>
    </row>
    <row r="2321" spans="1:14">
      <c r="A2321" s="2249" t="s">
        <v>3575</v>
      </c>
      <c r="B2321" s="2077" t="s">
        <v>3209</v>
      </c>
      <c r="C2321" s="2020" t="s">
        <v>3269</v>
      </c>
      <c r="D2321" s="2021" t="s">
        <v>3269</v>
      </c>
      <c r="E2321" s="2078" t="s">
        <v>3269</v>
      </c>
      <c r="F2321" s="2020" t="s">
        <v>3269</v>
      </c>
      <c r="G2321" s="2021" t="s">
        <v>3269</v>
      </c>
      <c r="H2321" s="2078" t="s">
        <v>3269</v>
      </c>
      <c r="I2321" s="2020">
        <v>5.741176470588235E-2</v>
      </c>
      <c r="J2321" s="2021">
        <v>17000</v>
      </c>
      <c r="K2321" s="2078">
        <v>976</v>
      </c>
      <c r="L2321" s="2020" t="s">
        <v>3269</v>
      </c>
      <c r="M2321" s="2021" t="s">
        <v>3269</v>
      </c>
      <c r="N2321" s="2078" t="s">
        <v>3269</v>
      </c>
    </row>
    <row r="2322" spans="1:14">
      <c r="A2322" s="2248" t="s">
        <v>3532</v>
      </c>
      <c r="B2322" s="2073" t="s">
        <v>5191</v>
      </c>
      <c r="C2322" s="2074">
        <v>0.3485732828672653</v>
      </c>
      <c r="D2322" s="2075">
        <v>8343.56</v>
      </c>
      <c r="E2322" s="2076">
        <v>2908.3420999999998</v>
      </c>
      <c r="F2322" s="2074">
        <v>0.31841041499115208</v>
      </c>
      <c r="G2322" s="2075">
        <v>71955.510000000009</v>
      </c>
      <c r="H2322" s="2076">
        <v>22911.3838</v>
      </c>
      <c r="I2322" s="2074">
        <v>0.30241460113234447</v>
      </c>
      <c r="J2322" s="2075">
        <v>64584.580000000024</v>
      </c>
      <c r="K2322" s="2076">
        <v>19531.32</v>
      </c>
      <c r="L2322" s="2074">
        <v>0.28154488986283771</v>
      </c>
      <c r="M2322" s="2075">
        <v>43844.420000000013</v>
      </c>
      <c r="N2322" s="2076">
        <v>12344.172399999999</v>
      </c>
    </row>
    <row r="2323" spans="1:14">
      <c r="A2323" s="2249" t="s">
        <v>3532</v>
      </c>
      <c r="B2323" s="2077" t="s">
        <v>3481</v>
      </c>
      <c r="C2323" s="2020">
        <v>0.72424112500000004</v>
      </c>
      <c r="D2323" s="2021">
        <v>-800</v>
      </c>
      <c r="E2323" s="2078">
        <v>-579.39290000000005</v>
      </c>
      <c r="F2323" s="2020" t="s">
        <v>3269</v>
      </c>
      <c r="G2323" s="2021" t="s">
        <v>3269</v>
      </c>
      <c r="H2323" s="2078" t="s">
        <v>3269</v>
      </c>
      <c r="I2323" s="2020" t="s">
        <v>3269</v>
      </c>
      <c r="J2323" s="2021" t="s">
        <v>3269</v>
      </c>
      <c r="K2323" s="2078" t="s">
        <v>3269</v>
      </c>
      <c r="L2323" s="2020">
        <v>0.74452737499999999</v>
      </c>
      <c r="M2323" s="2021">
        <v>-3200</v>
      </c>
      <c r="N2323" s="2078">
        <v>-2382.4875999999999</v>
      </c>
    </row>
    <row r="2324" spans="1:14">
      <c r="A2324" s="2249" t="s">
        <v>3532</v>
      </c>
      <c r="B2324" s="2077" t="s">
        <v>3482</v>
      </c>
      <c r="C2324" s="2020" t="s">
        <v>3269</v>
      </c>
      <c r="D2324" s="2021" t="s">
        <v>3269</v>
      </c>
      <c r="E2324" s="2078" t="s">
        <v>3269</v>
      </c>
      <c r="F2324" s="2020" t="s">
        <v>3269</v>
      </c>
      <c r="G2324" s="2021">
        <v>0</v>
      </c>
      <c r="H2324" s="2078">
        <v>0</v>
      </c>
      <c r="I2324" s="2020" t="s">
        <v>3269</v>
      </c>
      <c r="J2324" s="2021" t="s">
        <v>3269</v>
      </c>
      <c r="K2324" s="2078" t="s">
        <v>3269</v>
      </c>
      <c r="L2324" s="2020" t="s">
        <v>3269</v>
      </c>
      <c r="M2324" s="2021" t="s">
        <v>3269</v>
      </c>
      <c r="N2324" s="2078" t="s">
        <v>3269</v>
      </c>
    </row>
    <row r="2325" spans="1:14">
      <c r="A2325" s="2249" t="s">
        <v>3532</v>
      </c>
      <c r="B2325" s="2077" t="s">
        <v>3197</v>
      </c>
      <c r="C2325" s="2020" t="s">
        <v>3269</v>
      </c>
      <c r="D2325" s="2021" t="s">
        <v>3269</v>
      </c>
      <c r="E2325" s="2078" t="s">
        <v>3269</v>
      </c>
      <c r="F2325" s="2020">
        <v>0.62084659068025283</v>
      </c>
      <c r="G2325" s="2021">
        <v>496.58</v>
      </c>
      <c r="H2325" s="2078">
        <v>308.3</v>
      </c>
      <c r="I2325" s="2020">
        <v>0.55868898987001614</v>
      </c>
      <c r="J2325" s="2021">
        <v>1324.78</v>
      </c>
      <c r="K2325" s="2078">
        <v>740.14</v>
      </c>
      <c r="L2325" s="2020">
        <v>0.56443775839066213</v>
      </c>
      <c r="M2325" s="2021">
        <v>1821.37</v>
      </c>
      <c r="N2325" s="2078">
        <v>1028.05</v>
      </c>
    </row>
    <row r="2326" spans="1:14">
      <c r="A2326" s="2249" t="s">
        <v>3532</v>
      </c>
      <c r="B2326" s="2077" t="s">
        <v>3193</v>
      </c>
      <c r="C2326" s="2020">
        <v>0.3587551999272578</v>
      </c>
      <c r="D2326" s="2021">
        <v>439.91</v>
      </c>
      <c r="E2326" s="2078">
        <v>157.82</v>
      </c>
      <c r="F2326" s="2020">
        <v>0.38956271707285739</v>
      </c>
      <c r="G2326" s="2021">
        <v>6072.27</v>
      </c>
      <c r="H2326" s="2078">
        <v>2365.5300000000002</v>
      </c>
      <c r="I2326" s="2020">
        <v>0.31711674749536239</v>
      </c>
      <c r="J2326" s="2021">
        <v>2851.71</v>
      </c>
      <c r="K2326" s="2078">
        <v>904.32500000000005</v>
      </c>
      <c r="L2326" s="2020">
        <v>0.27329619499062002</v>
      </c>
      <c r="M2326" s="2021">
        <v>698.29</v>
      </c>
      <c r="N2326" s="2078">
        <v>190.84</v>
      </c>
    </row>
    <row r="2327" spans="1:14">
      <c r="A2327" s="2249" t="s">
        <v>3532</v>
      </c>
      <c r="B2327" s="2077" t="s">
        <v>3194</v>
      </c>
      <c r="C2327" s="2020">
        <v>0.34239265179868011</v>
      </c>
      <c r="D2327" s="2021">
        <v>1694.02</v>
      </c>
      <c r="E2327" s="2078">
        <v>580.02</v>
      </c>
      <c r="F2327" s="2020">
        <v>0.32302463128558861</v>
      </c>
      <c r="G2327" s="2021">
        <v>24507.45</v>
      </c>
      <c r="H2327" s="2078">
        <v>7916.5099999999984</v>
      </c>
      <c r="I2327" s="2020">
        <v>0.3159730650004508</v>
      </c>
      <c r="J2327" s="2021">
        <v>10093.93</v>
      </c>
      <c r="K2327" s="2078">
        <v>3189.41</v>
      </c>
      <c r="L2327" s="2020">
        <v>0.32919235514778761</v>
      </c>
      <c r="M2327" s="2021">
        <v>10058.01</v>
      </c>
      <c r="N2327" s="2078">
        <v>3311.02</v>
      </c>
    </row>
    <row r="2328" spans="1:14">
      <c r="A2328" s="2249" t="s">
        <v>3532</v>
      </c>
      <c r="B2328" s="2077" t="s">
        <v>3195</v>
      </c>
      <c r="C2328" s="2020">
        <v>0.39230244677679132</v>
      </c>
      <c r="D2328" s="2021">
        <v>7009.63</v>
      </c>
      <c r="E2328" s="2078">
        <v>2749.895</v>
      </c>
      <c r="F2328" s="2020">
        <v>0.29616395282043317</v>
      </c>
      <c r="G2328" s="2021">
        <v>35809.570000000007</v>
      </c>
      <c r="H2328" s="2078">
        <v>10605.5038</v>
      </c>
      <c r="I2328" s="2020">
        <v>0.25153766963243568</v>
      </c>
      <c r="J2328" s="2021">
        <v>44294.30000000001</v>
      </c>
      <c r="K2328" s="2078">
        <v>11141.684999999999</v>
      </c>
      <c r="L2328" s="2020">
        <v>0.29490770310691777</v>
      </c>
      <c r="M2328" s="2021">
        <v>31626.2</v>
      </c>
      <c r="N2328" s="2078">
        <v>9326.8100000000013</v>
      </c>
    </row>
    <row r="2329" spans="1:14">
      <c r="A2329" s="2249" t="s">
        <v>3532</v>
      </c>
      <c r="B2329" s="2077" t="s">
        <v>3506</v>
      </c>
      <c r="C2329" s="2020" t="s">
        <v>3269</v>
      </c>
      <c r="D2329" s="2021" t="s">
        <v>3269</v>
      </c>
      <c r="E2329" s="2078" t="s">
        <v>3269</v>
      </c>
      <c r="F2329" s="2020" t="s">
        <v>3269</v>
      </c>
      <c r="G2329" s="2021" t="s">
        <v>3269</v>
      </c>
      <c r="H2329" s="2078" t="s">
        <v>3269</v>
      </c>
      <c r="I2329" s="2020">
        <v>0.62531481481481477</v>
      </c>
      <c r="J2329" s="2021">
        <v>5400</v>
      </c>
      <c r="K2329" s="2078">
        <v>3376.7</v>
      </c>
      <c r="L2329" s="2020" t="s">
        <v>3269</v>
      </c>
      <c r="M2329" s="2021" t="s">
        <v>3269</v>
      </c>
      <c r="N2329" s="2078" t="s">
        <v>3269</v>
      </c>
    </row>
    <row r="2330" spans="1:14">
      <c r="A2330" s="2249" t="s">
        <v>3532</v>
      </c>
      <c r="B2330" s="2077" t="s">
        <v>3204</v>
      </c>
      <c r="C2330" s="2020" t="s">
        <v>3269</v>
      </c>
      <c r="D2330" s="2021" t="s">
        <v>3269</v>
      </c>
      <c r="E2330" s="2078" t="s">
        <v>3269</v>
      </c>
      <c r="F2330" s="2020">
        <v>0.33839483671424397</v>
      </c>
      <c r="G2330" s="2021">
        <v>5069.6400000000003</v>
      </c>
      <c r="H2330" s="2078">
        <v>1715.54</v>
      </c>
      <c r="I2330" s="2020">
        <v>0.28887168070209401</v>
      </c>
      <c r="J2330" s="2021">
        <v>619.86</v>
      </c>
      <c r="K2330" s="2078">
        <v>179.06</v>
      </c>
      <c r="L2330" s="2020">
        <v>0.30625759095949717</v>
      </c>
      <c r="M2330" s="2021">
        <v>2840.55</v>
      </c>
      <c r="N2330" s="2078">
        <v>869.93999999999983</v>
      </c>
    </row>
    <row r="2331" spans="1:14">
      <c r="A2331" s="2248" t="s">
        <v>3572</v>
      </c>
      <c r="B2331" s="2073" t="s">
        <v>5191</v>
      </c>
      <c r="C2331" s="2074">
        <v>0.36748964730581979</v>
      </c>
      <c r="D2331" s="2075">
        <v>2419.66</v>
      </c>
      <c r="E2331" s="2076">
        <v>889.19999999999982</v>
      </c>
      <c r="F2331" s="2074">
        <v>0.43800618976371369</v>
      </c>
      <c r="G2331" s="2075">
        <v>25370.92</v>
      </c>
      <c r="H2331" s="2076">
        <v>11112.62</v>
      </c>
      <c r="I2331" s="2074">
        <v>0.37521351065690328</v>
      </c>
      <c r="J2331" s="2075">
        <v>32877.75</v>
      </c>
      <c r="K2331" s="2076">
        <v>12336.175999999999</v>
      </c>
      <c r="L2331" s="2074">
        <v>-2.6497555769141811E-3</v>
      </c>
      <c r="M2331" s="2075">
        <v>117902.12</v>
      </c>
      <c r="N2331" s="2076">
        <v>-312.41180000000497</v>
      </c>
    </row>
    <row r="2332" spans="1:14">
      <c r="A2332" s="2249" t="s">
        <v>3572</v>
      </c>
      <c r="B2332" s="2077" t="s">
        <v>3481</v>
      </c>
      <c r="C2332" s="2020" t="s">
        <v>3269</v>
      </c>
      <c r="D2332" s="2021" t="s">
        <v>3269</v>
      </c>
      <c r="E2332" s="2078" t="s">
        <v>3269</v>
      </c>
      <c r="F2332" s="2020" t="s">
        <v>3269</v>
      </c>
      <c r="G2332" s="2021" t="s">
        <v>3269</v>
      </c>
      <c r="H2332" s="2078" t="s">
        <v>3269</v>
      </c>
      <c r="I2332" s="2020">
        <v>0.82176291666666668</v>
      </c>
      <c r="J2332" s="2021">
        <v>2400</v>
      </c>
      <c r="K2332" s="2078">
        <v>1972.231</v>
      </c>
      <c r="L2332" s="2020" t="s">
        <v>3269</v>
      </c>
      <c r="M2332" s="2021" t="s">
        <v>3269</v>
      </c>
      <c r="N2332" s="2078" t="s">
        <v>3269</v>
      </c>
    </row>
    <row r="2333" spans="1:14">
      <c r="A2333" s="2249" t="s">
        <v>3572</v>
      </c>
      <c r="B2333" s="2077" t="s">
        <v>3197</v>
      </c>
      <c r="C2333" s="2020" t="s">
        <v>3269</v>
      </c>
      <c r="D2333" s="2021" t="s">
        <v>3269</v>
      </c>
      <c r="E2333" s="2078" t="s">
        <v>3269</v>
      </c>
      <c r="F2333" s="2020" t="s">
        <v>3269</v>
      </c>
      <c r="G2333" s="2021" t="s">
        <v>3269</v>
      </c>
      <c r="H2333" s="2078" t="s">
        <v>3269</v>
      </c>
      <c r="I2333" s="2020">
        <v>0.43135176197104208</v>
      </c>
      <c r="J2333" s="2021">
        <v>8319.66</v>
      </c>
      <c r="K2333" s="2078">
        <v>3588.7</v>
      </c>
      <c r="L2333" s="2020" t="s">
        <v>3269</v>
      </c>
      <c r="M2333" s="2021" t="s">
        <v>3269</v>
      </c>
      <c r="N2333" s="2078" t="s">
        <v>3269</v>
      </c>
    </row>
    <row r="2334" spans="1:14">
      <c r="A2334" s="2249" t="s">
        <v>3572</v>
      </c>
      <c r="B2334" s="2077" t="s">
        <v>3193</v>
      </c>
      <c r="C2334" s="2020" t="s">
        <v>3269</v>
      </c>
      <c r="D2334" s="2021" t="s">
        <v>3269</v>
      </c>
      <c r="E2334" s="2078" t="s">
        <v>3269</v>
      </c>
      <c r="F2334" s="2020">
        <v>0.46343684918819611</v>
      </c>
      <c r="G2334" s="2021">
        <v>5862.87</v>
      </c>
      <c r="H2334" s="2078">
        <v>2717.0699999999988</v>
      </c>
      <c r="I2334" s="2020">
        <v>0.32574371864935531</v>
      </c>
      <c r="J2334" s="2021">
        <v>891.13</v>
      </c>
      <c r="K2334" s="2078">
        <v>290.27999999999997</v>
      </c>
      <c r="L2334" s="2020">
        <v>0.36926000736311082</v>
      </c>
      <c r="M2334" s="2021">
        <v>1005.01</v>
      </c>
      <c r="N2334" s="2078">
        <v>371.11</v>
      </c>
    </row>
    <row r="2335" spans="1:14">
      <c r="A2335" s="2249" t="s">
        <v>3572</v>
      </c>
      <c r="B2335" s="2077" t="s">
        <v>3194</v>
      </c>
      <c r="C2335" s="2020" t="s">
        <v>3269</v>
      </c>
      <c r="D2335" s="2021" t="s">
        <v>3269</v>
      </c>
      <c r="E2335" s="2078" t="s">
        <v>3269</v>
      </c>
      <c r="F2335" s="2020">
        <v>0.41215555599896231</v>
      </c>
      <c r="G2335" s="2021">
        <v>1503.51</v>
      </c>
      <c r="H2335" s="2078">
        <v>619.67999999999984</v>
      </c>
      <c r="I2335" s="2020">
        <v>0.39574586759728952</v>
      </c>
      <c r="J2335" s="2021">
        <v>5306.84</v>
      </c>
      <c r="K2335" s="2078">
        <v>2100.16</v>
      </c>
      <c r="L2335" s="2020">
        <v>0.3460107252322458</v>
      </c>
      <c r="M2335" s="2021">
        <v>4221.8200000000006</v>
      </c>
      <c r="N2335" s="2078">
        <v>1460.7950000000001</v>
      </c>
    </row>
    <row r="2336" spans="1:14">
      <c r="A2336" s="2249" t="s">
        <v>3572</v>
      </c>
      <c r="B2336" s="2077" t="s">
        <v>3195</v>
      </c>
      <c r="C2336" s="2020">
        <v>0.36748964730581979</v>
      </c>
      <c r="D2336" s="2021">
        <v>2419.66</v>
      </c>
      <c r="E2336" s="2078">
        <v>889.19999999999982</v>
      </c>
      <c r="F2336" s="2020">
        <v>0.36864581942823671</v>
      </c>
      <c r="G2336" s="2021">
        <v>9289.16</v>
      </c>
      <c r="H2336" s="2078">
        <v>3424.41</v>
      </c>
      <c r="I2336" s="2020">
        <v>0.27473508971110489</v>
      </c>
      <c r="J2336" s="2021">
        <v>15960.12</v>
      </c>
      <c r="K2336" s="2078">
        <v>4384.8050000000003</v>
      </c>
      <c r="L2336" s="2020">
        <v>-1.9030941034187759E-2</v>
      </c>
      <c r="M2336" s="2021">
        <v>112675.29</v>
      </c>
      <c r="N2336" s="2078">
        <v>-2144.3168000000051</v>
      </c>
    </row>
    <row r="2337" spans="1:14">
      <c r="A2337" s="2249" t="s">
        <v>3572</v>
      </c>
      <c r="B2337" s="2077" t="s">
        <v>3506</v>
      </c>
      <c r="C2337" s="2020" t="s">
        <v>3269</v>
      </c>
      <c r="D2337" s="2021" t="s">
        <v>3269</v>
      </c>
      <c r="E2337" s="2078" t="s">
        <v>3269</v>
      </c>
      <c r="F2337" s="2020">
        <v>0.49928517173089398</v>
      </c>
      <c r="G2337" s="2021">
        <v>8715.3799999999992</v>
      </c>
      <c r="H2337" s="2078">
        <v>4351.4599999999991</v>
      </c>
      <c r="I2337" s="2020" t="s">
        <v>3269</v>
      </c>
      <c r="J2337" s="2021" t="s">
        <v>3269</v>
      </c>
      <c r="K2337" s="2078" t="s">
        <v>3269</v>
      </c>
      <c r="L2337" s="2020" t="s">
        <v>3269</v>
      </c>
      <c r="M2337" s="2021" t="s">
        <v>3269</v>
      </c>
      <c r="N2337" s="2078" t="s">
        <v>3269</v>
      </c>
    </row>
    <row r="2338" spans="1:14">
      <c r="A2338" s="2248" t="s">
        <v>3597</v>
      </c>
      <c r="B2338" s="2073" t="s">
        <v>5191</v>
      </c>
      <c r="C2338" s="2074">
        <v>0.35910441125952258</v>
      </c>
      <c r="D2338" s="2075">
        <v>494.87</v>
      </c>
      <c r="E2338" s="2076">
        <v>177.71</v>
      </c>
      <c r="F2338" s="2074">
        <v>0.21448638844929679</v>
      </c>
      <c r="G2338" s="2075">
        <v>562.39</v>
      </c>
      <c r="H2338" s="2076">
        <v>120.625</v>
      </c>
      <c r="I2338" s="2074">
        <v>0.22905042175958959</v>
      </c>
      <c r="J2338" s="2075">
        <v>6864.1</v>
      </c>
      <c r="K2338" s="2076">
        <v>1572.224999999999</v>
      </c>
      <c r="L2338" s="2074">
        <v>0.2412416877584066</v>
      </c>
      <c r="M2338" s="2075">
        <v>5088.880000000001</v>
      </c>
      <c r="N2338" s="2076">
        <v>1227.650000000001</v>
      </c>
    </row>
    <row r="2339" spans="1:14">
      <c r="A2339" s="2249" t="s">
        <v>3597</v>
      </c>
      <c r="B2339" s="2077" t="s">
        <v>3194</v>
      </c>
      <c r="C2339" s="2020" t="s">
        <v>3269</v>
      </c>
      <c r="D2339" s="2021" t="s">
        <v>3269</v>
      </c>
      <c r="E2339" s="2078" t="s">
        <v>3269</v>
      </c>
      <c r="F2339" s="2020" t="s">
        <v>3269</v>
      </c>
      <c r="G2339" s="2021" t="s">
        <v>3269</v>
      </c>
      <c r="H2339" s="2078" t="s">
        <v>3269</v>
      </c>
      <c r="I2339" s="2020">
        <v>0.23550550529636671</v>
      </c>
      <c r="J2339" s="2021">
        <v>957.26</v>
      </c>
      <c r="K2339" s="2078">
        <v>225.43999999999991</v>
      </c>
      <c r="L2339" s="2020">
        <v>0.28712157616530498</v>
      </c>
      <c r="M2339" s="2021">
        <v>-957.26</v>
      </c>
      <c r="N2339" s="2078">
        <v>-274.84999999999991</v>
      </c>
    </row>
    <row r="2340" spans="1:14">
      <c r="A2340" s="2249" t="s">
        <v>3597</v>
      </c>
      <c r="B2340" s="2077" t="s">
        <v>3195</v>
      </c>
      <c r="C2340" s="2020">
        <v>0.35910441125952258</v>
      </c>
      <c r="D2340" s="2021">
        <v>494.87</v>
      </c>
      <c r="E2340" s="2078">
        <v>177.71</v>
      </c>
      <c r="F2340" s="2020">
        <v>0.21448638844929679</v>
      </c>
      <c r="G2340" s="2021">
        <v>562.39</v>
      </c>
      <c r="H2340" s="2078">
        <v>120.625</v>
      </c>
      <c r="I2340" s="2020">
        <v>0.22800431364316609</v>
      </c>
      <c r="J2340" s="2021">
        <v>5906.84</v>
      </c>
      <c r="K2340" s="2078">
        <v>1346.7849999999989</v>
      </c>
      <c r="L2340" s="2020">
        <v>0.24850565815545131</v>
      </c>
      <c r="M2340" s="2021">
        <v>6046.1400000000012</v>
      </c>
      <c r="N2340" s="2078">
        <v>1502.5</v>
      </c>
    </row>
    <row r="2341" spans="1:14">
      <c r="A2341" s="2248" t="s">
        <v>3580</v>
      </c>
      <c r="B2341" s="2073" t="s">
        <v>5191</v>
      </c>
      <c r="C2341" s="2074">
        <v>0.1517619040734545</v>
      </c>
      <c r="D2341" s="2075">
        <v>7608.5300000000016</v>
      </c>
      <c r="E2341" s="2076">
        <v>1154.6850000000011</v>
      </c>
      <c r="F2341" s="2074">
        <v>0.28029252334106031</v>
      </c>
      <c r="G2341" s="2075">
        <v>32315.37</v>
      </c>
      <c r="H2341" s="2076">
        <v>9057.7565999999988</v>
      </c>
      <c r="I2341" s="2074">
        <v>0.394118590183901</v>
      </c>
      <c r="J2341" s="2075">
        <v>28752.97</v>
      </c>
      <c r="K2341" s="2076">
        <v>11332.08</v>
      </c>
      <c r="L2341" s="2074">
        <v>0.35892578209745302</v>
      </c>
      <c r="M2341" s="2075">
        <v>18437.599999999999</v>
      </c>
      <c r="N2341" s="2076">
        <v>6617.73</v>
      </c>
    </row>
    <row r="2342" spans="1:14">
      <c r="A2342" s="2249" t="s">
        <v>3580</v>
      </c>
      <c r="B2342" s="2077" t="s">
        <v>3480</v>
      </c>
      <c r="C2342" s="2020" t="s">
        <v>3269</v>
      </c>
      <c r="D2342" s="2021" t="s">
        <v>3269</v>
      </c>
      <c r="E2342" s="2078" t="s">
        <v>3269</v>
      </c>
      <c r="F2342" s="2020">
        <v>0.38258583359109188</v>
      </c>
      <c r="G2342" s="2021">
        <v>5205.1299999999992</v>
      </c>
      <c r="H2342" s="2078">
        <v>1991.4090000000001</v>
      </c>
      <c r="I2342" s="2020">
        <v>0.49199806387367079</v>
      </c>
      <c r="J2342" s="2021">
        <v>12974.36</v>
      </c>
      <c r="K2342" s="2078">
        <v>6383.36</v>
      </c>
      <c r="L2342" s="2020" t="s">
        <v>3269</v>
      </c>
      <c r="M2342" s="2021" t="s">
        <v>3269</v>
      </c>
      <c r="N2342" s="2078" t="s">
        <v>3269</v>
      </c>
    </row>
    <row r="2343" spans="1:14">
      <c r="A2343" s="2249" t="s">
        <v>3580</v>
      </c>
      <c r="B2343" s="2077" t="s">
        <v>3481</v>
      </c>
      <c r="C2343" s="2020" t="s">
        <v>3269</v>
      </c>
      <c r="D2343" s="2021" t="s">
        <v>3269</v>
      </c>
      <c r="E2343" s="2078" t="s">
        <v>3269</v>
      </c>
      <c r="F2343" s="2020" t="s">
        <v>3269</v>
      </c>
      <c r="G2343" s="2021">
        <v>0</v>
      </c>
      <c r="H2343" s="2078">
        <v>-705.88239999999996</v>
      </c>
      <c r="I2343" s="2020" t="s">
        <v>3269</v>
      </c>
      <c r="J2343" s="2021" t="s">
        <v>3269</v>
      </c>
      <c r="K2343" s="2078" t="s">
        <v>3269</v>
      </c>
      <c r="L2343" s="2020" t="s">
        <v>3269</v>
      </c>
      <c r="M2343" s="2021" t="s">
        <v>3269</v>
      </c>
      <c r="N2343" s="2078" t="s">
        <v>3269</v>
      </c>
    </row>
    <row r="2344" spans="1:14">
      <c r="A2344" s="2249" t="s">
        <v>3580</v>
      </c>
      <c r="B2344" s="2077" t="s">
        <v>3193</v>
      </c>
      <c r="C2344" s="2020" t="s">
        <v>3269</v>
      </c>
      <c r="D2344" s="2021" t="s">
        <v>3269</v>
      </c>
      <c r="E2344" s="2078" t="s">
        <v>3269</v>
      </c>
      <c r="F2344" s="2020">
        <v>0.27924476672595422</v>
      </c>
      <c r="G2344" s="2021">
        <v>2411.9699999999998</v>
      </c>
      <c r="H2344" s="2078">
        <v>673.52999999999975</v>
      </c>
      <c r="I2344" s="2020" t="s">
        <v>3269</v>
      </c>
      <c r="J2344" s="2021" t="s">
        <v>3269</v>
      </c>
      <c r="K2344" s="2078" t="s">
        <v>3269</v>
      </c>
      <c r="L2344" s="2020">
        <v>0.31494142429505889</v>
      </c>
      <c r="M2344" s="2021">
        <v>270.58999999999997</v>
      </c>
      <c r="N2344" s="2078">
        <v>85.22</v>
      </c>
    </row>
    <row r="2345" spans="1:14">
      <c r="A2345" s="2249" t="s">
        <v>3580</v>
      </c>
      <c r="B2345" s="2077" t="s">
        <v>3194</v>
      </c>
      <c r="C2345" s="2020" t="s">
        <v>3269</v>
      </c>
      <c r="D2345" s="2021" t="s">
        <v>3269</v>
      </c>
      <c r="E2345" s="2078" t="s">
        <v>3269</v>
      </c>
      <c r="F2345" s="2020">
        <v>0.41327579727829689</v>
      </c>
      <c r="G2345" s="2021">
        <v>2368.37</v>
      </c>
      <c r="H2345" s="2078">
        <v>978.79</v>
      </c>
      <c r="I2345" s="2020">
        <v>0.37151751229113311</v>
      </c>
      <c r="J2345" s="2021">
        <v>6071.45</v>
      </c>
      <c r="K2345" s="2078">
        <v>2255.65</v>
      </c>
      <c r="L2345" s="2020">
        <v>0.4392264302201605</v>
      </c>
      <c r="M2345" s="2021">
        <v>6199.57</v>
      </c>
      <c r="N2345" s="2078">
        <v>2723.0149999999999</v>
      </c>
    </row>
    <row r="2346" spans="1:14">
      <c r="A2346" s="2249" t="s">
        <v>3580</v>
      </c>
      <c r="B2346" s="2077" t="s">
        <v>3195</v>
      </c>
      <c r="C2346" s="2020">
        <v>0.31860808212581831</v>
      </c>
      <c r="D2346" s="2021">
        <v>2928.19</v>
      </c>
      <c r="E2346" s="2078">
        <v>932.94500000000005</v>
      </c>
      <c r="F2346" s="2020">
        <v>0.29686669231407342</v>
      </c>
      <c r="G2346" s="2021">
        <v>17961.53</v>
      </c>
      <c r="H2346" s="2078">
        <v>5332.18</v>
      </c>
      <c r="I2346" s="2020">
        <v>0.26463634131836361</v>
      </c>
      <c r="J2346" s="2021">
        <v>7617.17</v>
      </c>
      <c r="K2346" s="2078">
        <v>2015.78</v>
      </c>
      <c r="L2346" s="2020">
        <v>0.31832162935431468</v>
      </c>
      <c r="M2346" s="2021">
        <v>11967.44</v>
      </c>
      <c r="N2346" s="2078">
        <v>3809.4949999999999</v>
      </c>
    </row>
    <row r="2347" spans="1:14">
      <c r="A2347" s="2249" t="s">
        <v>3580</v>
      </c>
      <c r="B2347" s="2077" t="s">
        <v>3207</v>
      </c>
      <c r="C2347" s="2020">
        <v>4.7376899968805827E-2</v>
      </c>
      <c r="D2347" s="2021">
        <v>4680.34</v>
      </c>
      <c r="E2347" s="2078">
        <v>221.74000000000069</v>
      </c>
      <c r="F2347" s="2020">
        <v>0.18032584236225421</v>
      </c>
      <c r="G2347" s="2021">
        <v>4368.37</v>
      </c>
      <c r="H2347" s="2078">
        <v>787.73000000000025</v>
      </c>
      <c r="I2347" s="2020" t="s">
        <v>3269</v>
      </c>
      <c r="J2347" s="2021" t="s">
        <v>3269</v>
      </c>
      <c r="K2347" s="2078" t="s">
        <v>3269</v>
      </c>
      <c r="L2347" s="2020" t="s">
        <v>3269</v>
      </c>
      <c r="M2347" s="2021" t="s">
        <v>3269</v>
      </c>
      <c r="N2347" s="2078" t="s">
        <v>3269</v>
      </c>
    </row>
    <row r="2348" spans="1:14">
      <c r="A2348" s="2249" t="s">
        <v>3580</v>
      </c>
      <c r="B2348" s="2077" t="s">
        <v>3204</v>
      </c>
      <c r="C2348" s="2020" t="s">
        <v>3269</v>
      </c>
      <c r="D2348" s="2021" t="s">
        <v>3269</v>
      </c>
      <c r="E2348" s="2078" t="s">
        <v>3269</v>
      </c>
      <c r="F2348" s="2020" t="s">
        <v>3269</v>
      </c>
      <c r="G2348" s="2021" t="s">
        <v>3269</v>
      </c>
      <c r="H2348" s="2078" t="s">
        <v>3269</v>
      </c>
      <c r="I2348" s="2020">
        <v>0.32406375150120342</v>
      </c>
      <c r="J2348" s="2021">
        <v>2089.9899999999998</v>
      </c>
      <c r="K2348" s="2078">
        <v>677.29</v>
      </c>
      <c r="L2348" s="2020" t="s">
        <v>3269</v>
      </c>
      <c r="M2348" s="2021" t="s">
        <v>3269</v>
      </c>
      <c r="N2348" s="2078" t="s">
        <v>3269</v>
      </c>
    </row>
    <row r="2349" spans="1:14">
      <c r="A2349" s="2248" t="s">
        <v>3600</v>
      </c>
      <c r="B2349" s="2073" t="s">
        <v>5191</v>
      </c>
      <c r="C2349" s="2074" t="s">
        <v>3269</v>
      </c>
      <c r="D2349" s="2075" t="s">
        <v>3269</v>
      </c>
      <c r="E2349" s="2076" t="s">
        <v>3269</v>
      </c>
      <c r="F2349" s="2074">
        <v>0.38406898123528072</v>
      </c>
      <c r="G2349" s="2075">
        <v>131.63</v>
      </c>
      <c r="H2349" s="2076">
        <v>50.554999999999993</v>
      </c>
      <c r="I2349" s="2074" t="s">
        <v>3269</v>
      </c>
      <c r="J2349" s="2075" t="s">
        <v>3269</v>
      </c>
      <c r="K2349" s="2076" t="s">
        <v>3269</v>
      </c>
      <c r="L2349" s="2074" t="s">
        <v>3269</v>
      </c>
      <c r="M2349" s="2075" t="s">
        <v>3269</v>
      </c>
      <c r="N2349" s="2076" t="s">
        <v>3269</v>
      </c>
    </row>
    <row r="2350" spans="1:14">
      <c r="A2350" s="2249" t="s">
        <v>3600</v>
      </c>
      <c r="B2350" s="2077" t="s">
        <v>3193</v>
      </c>
      <c r="C2350" s="2020" t="s">
        <v>3269</v>
      </c>
      <c r="D2350" s="2021" t="s">
        <v>3269</v>
      </c>
      <c r="E2350" s="2078" t="s">
        <v>3269</v>
      </c>
      <c r="F2350" s="2020">
        <v>0.38406898123528072</v>
      </c>
      <c r="G2350" s="2021">
        <v>131.63</v>
      </c>
      <c r="H2350" s="2078">
        <v>50.554999999999993</v>
      </c>
      <c r="I2350" s="2020" t="s">
        <v>3269</v>
      </c>
      <c r="J2350" s="2021" t="s">
        <v>3269</v>
      </c>
      <c r="K2350" s="2078" t="s">
        <v>3269</v>
      </c>
      <c r="L2350" s="2020" t="s">
        <v>3269</v>
      </c>
      <c r="M2350" s="2021" t="s">
        <v>3269</v>
      </c>
      <c r="N2350" s="2078" t="s">
        <v>3269</v>
      </c>
    </row>
    <row r="2351" spans="1:14">
      <c r="A2351" s="2248" t="s">
        <v>3574</v>
      </c>
      <c r="B2351" s="2073" t="s">
        <v>5191</v>
      </c>
      <c r="C2351" s="2074" t="s">
        <v>3269</v>
      </c>
      <c r="D2351" s="2075" t="s">
        <v>3269</v>
      </c>
      <c r="E2351" s="2076" t="s">
        <v>3269</v>
      </c>
      <c r="F2351" s="2074">
        <v>0.23080471564098529</v>
      </c>
      <c r="G2351" s="2075">
        <v>13917.09</v>
      </c>
      <c r="H2351" s="2076">
        <v>3212.13</v>
      </c>
      <c r="I2351" s="2074">
        <v>0.17619478932515209</v>
      </c>
      <c r="J2351" s="2075">
        <v>32946.980000000003</v>
      </c>
      <c r="K2351" s="2076">
        <v>5805.0861999999997</v>
      </c>
      <c r="L2351" s="2074">
        <v>0.2531563671148151</v>
      </c>
      <c r="M2351" s="2075">
        <v>6105.12</v>
      </c>
      <c r="N2351" s="2076">
        <v>1545.55</v>
      </c>
    </row>
    <row r="2352" spans="1:14">
      <c r="A2352" s="2249" t="s">
        <v>3574</v>
      </c>
      <c r="B2352" s="2077" t="s">
        <v>3193</v>
      </c>
      <c r="C2352" s="2020" t="s">
        <v>3269</v>
      </c>
      <c r="D2352" s="2021" t="s">
        <v>3269</v>
      </c>
      <c r="E2352" s="2078" t="s">
        <v>3269</v>
      </c>
      <c r="F2352" s="2020" t="s">
        <v>3269</v>
      </c>
      <c r="G2352" s="2021" t="s">
        <v>3269</v>
      </c>
      <c r="H2352" s="2078" t="s">
        <v>3269</v>
      </c>
      <c r="I2352" s="2020">
        <v>0.30542773188445982</v>
      </c>
      <c r="J2352" s="2021">
        <v>180.37</v>
      </c>
      <c r="K2352" s="2078">
        <v>55.090000000000018</v>
      </c>
      <c r="L2352" s="2020" t="s">
        <v>3269</v>
      </c>
      <c r="M2352" s="2021" t="s">
        <v>3269</v>
      </c>
      <c r="N2352" s="2078" t="s">
        <v>3269</v>
      </c>
    </row>
    <row r="2353" spans="1:14">
      <c r="A2353" s="2249" t="s">
        <v>3574</v>
      </c>
      <c r="B2353" s="2077" t="s">
        <v>3195</v>
      </c>
      <c r="C2353" s="2020" t="s">
        <v>3269</v>
      </c>
      <c r="D2353" s="2021" t="s">
        <v>3269</v>
      </c>
      <c r="E2353" s="2078" t="s">
        <v>3269</v>
      </c>
      <c r="F2353" s="2020">
        <v>0.28944809744238081</v>
      </c>
      <c r="G2353" s="2021">
        <v>11097.43</v>
      </c>
      <c r="H2353" s="2078">
        <v>3212.13</v>
      </c>
      <c r="I2353" s="2020">
        <v>0.1774849237364477</v>
      </c>
      <c r="J2353" s="2021">
        <v>30660.78</v>
      </c>
      <c r="K2353" s="2078">
        <v>5441.8262000000004</v>
      </c>
      <c r="L2353" s="2020">
        <v>0.2531563671148151</v>
      </c>
      <c r="M2353" s="2021">
        <v>6105.12</v>
      </c>
      <c r="N2353" s="2078">
        <v>1545.55</v>
      </c>
    </row>
    <row r="2354" spans="1:14">
      <c r="A2354" s="2249" t="s">
        <v>3574</v>
      </c>
      <c r="B2354" s="2077" t="s">
        <v>3207</v>
      </c>
      <c r="C2354" s="2020" t="s">
        <v>3269</v>
      </c>
      <c r="D2354" s="2021" t="s">
        <v>3269</v>
      </c>
      <c r="E2354" s="2078" t="s">
        <v>3269</v>
      </c>
      <c r="F2354" s="2020" t="s">
        <v>3269</v>
      </c>
      <c r="G2354" s="2021" t="s">
        <v>3269</v>
      </c>
      <c r="H2354" s="2078" t="s">
        <v>3269</v>
      </c>
      <c r="I2354" s="2020">
        <v>0.14634134759216089</v>
      </c>
      <c r="J2354" s="2021">
        <v>2105.83</v>
      </c>
      <c r="K2354" s="2078">
        <v>308.17000000000007</v>
      </c>
      <c r="L2354" s="2020" t="s">
        <v>3269</v>
      </c>
      <c r="M2354" s="2021" t="s">
        <v>3269</v>
      </c>
      <c r="N2354" s="2078" t="s">
        <v>3269</v>
      </c>
    </row>
    <row r="2355" spans="1:14">
      <c r="A2355" s="2249" t="s">
        <v>3574</v>
      </c>
      <c r="B2355" s="2077" t="s">
        <v>3203</v>
      </c>
      <c r="C2355" s="2020" t="s">
        <v>3269</v>
      </c>
      <c r="D2355" s="2021" t="s">
        <v>3269</v>
      </c>
      <c r="E2355" s="2078" t="s">
        <v>3269</v>
      </c>
      <c r="F2355" s="2020">
        <v>0</v>
      </c>
      <c r="G2355" s="2021">
        <v>2819.66</v>
      </c>
      <c r="H2355" s="2078">
        <v>0</v>
      </c>
      <c r="I2355" s="2020" t="s">
        <v>3269</v>
      </c>
      <c r="J2355" s="2021" t="s">
        <v>3269</v>
      </c>
      <c r="K2355" s="2078" t="s">
        <v>3269</v>
      </c>
      <c r="L2355" s="2020" t="s">
        <v>3269</v>
      </c>
      <c r="M2355" s="2021" t="s">
        <v>3269</v>
      </c>
      <c r="N2355" s="2078" t="s">
        <v>3269</v>
      </c>
    </row>
    <row r="2356" spans="1:14">
      <c r="A2356" s="2248" t="s">
        <v>3604</v>
      </c>
      <c r="B2356" s="2073" t="s">
        <v>5191</v>
      </c>
      <c r="C2356" s="2074">
        <v>0.33407652701829299</v>
      </c>
      <c r="D2356" s="2075">
        <v>11016.24</v>
      </c>
      <c r="E2356" s="2076">
        <v>3680.2671999999998</v>
      </c>
      <c r="F2356" s="2074">
        <v>-7.9046450874024499E-3</v>
      </c>
      <c r="G2356" s="2075">
        <v>2951.29</v>
      </c>
      <c r="H2356" s="2076">
        <v>-23.32889999999998</v>
      </c>
      <c r="I2356" s="2074">
        <v>0.25966006059205338</v>
      </c>
      <c r="J2356" s="2075">
        <v>17566.66</v>
      </c>
      <c r="K2356" s="2076">
        <v>4561.3600000000006</v>
      </c>
      <c r="L2356" s="2074">
        <v>0.48628442011560091</v>
      </c>
      <c r="M2356" s="2075">
        <v>1143.5899999999999</v>
      </c>
      <c r="N2356" s="2076">
        <v>556.11</v>
      </c>
    </row>
    <row r="2357" spans="1:14">
      <c r="A2357" s="2249" t="s">
        <v>3604</v>
      </c>
      <c r="B2357" s="2077" t="s">
        <v>3480</v>
      </c>
      <c r="C2357" s="2020">
        <v>0.44097305619707461</v>
      </c>
      <c r="D2357" s="2021">
        <v>779.40000000000009</v>
      </c>
      <c r="E2357" s="2078">
        <v>343.69439999999997</v>
      </c>
      <c r="F2357" s="2020">
        <v>0.46659838153378491</v>
      </c>
      <c r="G2357" s="2021">
        <v>-1197.43</v>
      </c>
      <c r="H2357" s="2078">
        <v>-558.71889999999996</v>
      </c>
      <c r="I2357" s="2020" t="s">
        <v>3269</v>
      </c>
      <c r="J2357" s="2021" t="s">
        <v>3269</v>
      </c>
      <c r="K2357" s="2078" t="s">
        <v>3269</v>
      </c>
      <c r="L2357" s="2020" t="s">
        <v>3269</v>
      </c>
      <c r="M2357" s="2021" t="s">
        <v>3269</v>
      </c>
      <c r="N2357" s="2078" t="s">
        <v>3269</v>
      </c>
    </row>
    <row r="2358" spans="1:14">
      <c r="A2358" s="2249" t="s">
        <v>3604</v>
      </c>
      <c r="B2358" s="2077" t="s">
        <v>3193</v>
      </c>
      <c r="C2358" s="2020">
        <v>0.34122047757818269</v>
      </c>
      <c r="D2358" s="2021">
        <v>229.91</v>
      </c>
      <c r="E2358" s="2078">
        <v>78.45</v>
      </c>
      <c r="F2358" s="2020">
        <v>0.19602583209140581</v>
      </c>
      <c r="G2358" s="2021">
        <v>2013</v>
      </c>
      <c r="H2358" s="2078">
        <v>394.59999999999991</v>
      </c>
      <c r="I2358" s="2020">
        <v>0.30820273528433662</v>
      </c>
      <c r="J2358" s="2021">
        <v>1924.48</v>
      </c>
      <c r="K2358" s="2078">
        <v>593.13000000000011</v>
      </c>
      <c r="L2358" s="2020" t="s">
        <v>3269</v>
      </c>
      <c r="M2358" s="2021" t="s">
        <v>3269</v>
      </c>
      <c r="N2358" s="2078" t="s">
        <v>3269</v>
      </c>
    </row>
    <row r="2359" spans="1:14">
      <c r="A2359" s="2249" t="s">
        <v>3604</v>
      </c>
      <c r="B2359" s="2077" t="s">
        <v>3194</v>
      </c>
      <c r="C2359" s="2020">
        <v>0.38426812116222431</v>
      </c>
      <c r="D2359" s="2021">
        <v>1457.55</v>
      </c>
      <c r="E2359" s="2078">
        <v>560.08999999999992</v>
      </c>
      <c r="F2359" s="2020">
        <v>-1.367407092284777E-2</v>
      </c>
      <c r="G2359" s="2021">
        <v>658.18</v>
      </c>
      <c r="H2359" s="2078">
        <v>-8.9999999999999432</v>
      </c>
      <c r="I2359" s="2020">
        <v>0.28861264090751859</v>
      </c>
      <c r="J2359" s="2021">
        <v>3642.46</v>
      </c>
      <c r="K2359" s="2078">
        <v>1051.26</v>
      </c>
      <c r="L2359" s="2020" t="s">
        <v>3269</v>
      </c>
      <c r="M2359" s="2021" t="s">
        <v>3269</v>
      </c>
      <c r="N2359" s="2078" t="s">
        <v>3269</v>
      </c>
    </row>
    <row r="2360" spans="1:14">
      <c r="A2360" s="2249" t="s">
        <v>3604</v>
      </c>
      <c r="B2360" s="2077" t="s">
        <v>3195</v>
      </c>
      <c r="C2360" s="2020">
        <v>0.33008501917496902</v>
      </c>
      <c r="D2360" s="2021">
        <v>7885.2800000000016</v>
      </c>
      <c r="E2360" s="2078">
        <v>2602.8128000000002</v>
      </c>
      <c r="F2360" s="2020">
        <v>0.1013779660787526</v>
      </c>
      <c r="G2360" s="2021">
        <v>1477.54</v>
      </c>
      <c r="H2360" s="2078">
        <v>149.79000000000011</v>
      </c>
      <c r="I2360" s="2020">
        <v>0.2430865053517916</v>
      </c>
      <c r="J2360" s="2021">
        <v>11999.72</v>
      </c>
      <c r="K2360" s="2078">
        <v>2916.97</v>
      </c>
      <c r="L2360" s="2020">
        <v>0.48628442011560091</v>
      </c>
      <c r="M2360" s="2021">
        <v>1143.5899999999999</v>
      </c>
      <c r="N2360" s="2078">
        <v>556.11</v>
      </c>
    </row>
    <row r="2361" spans="1:14">
      <c r="A2361" s="2249" t="s">
        <v>3604</v>
      </c>
      <c r="B2361" s="2077" t="s">
        <v>3209</v>
      </c>
      <c r="C2361" s="2020">
        <v>0.14338202078000309</v>
      </c>
      <c r="D2361" s="2021">
        <v>664.09999999999991</v>
      </c>
      <c r="E2361" s="2078">
        <v>95.220000000000056</v>
      </c>
      <c r="F2361" s="2020" t="s">
        <v>3269</v>
      </c>
      <c r="G2361" s="2021" t="s">
        <v>3269</v>
      </c>
      <c r="H2361" s="2078" t="s">
        <v>3269</v>
      </c>
      <c r="I2361" s="2020" t="s">
        <v>3269</v>
      </c>
      <c r="J2361" s="2021" t="s">
        <v>3269</v>
      </c>
      <c r="K2361" s="2078" t="s">
        <v>3269</v>
      </c>
      <c r="L2361" s="2020" t="s">
        <v>3269</v>
      </c>
      <c r="M2361" s="2021" t="s">
        <v>3269</v>
      </c>
      <c r="N2361" s="2078" t="s">
        <v>3269</v>
      </c>
    </row>
    <row r="2362" spans="1:14">
      <c r="A2362" s="2248" t="s">
        <v>3544</v>
      </c>
      <c r="B2362" s="2073" t="s">
        <v>5191</v>
      </c>
      <c r="C2362" s="2074">
        <v>0.34337149479481371</v>
      </c>
      <c r="D2362" s="2075">
        <v>25239.25</v>
      </c>
      <c r="E2362" s="2076">
        <v>8666.4390000000003</v>
      </c>
      <c r="F2362" s="2074">
        <v>0.3260621716003303</v>
      </c>
      <c r="G2362" s="2075">
        <v>26216.150000000009</v>
      </c>
      <c r="H2362" s="2076">
        <v>8548.0948000000008</v>
      </c>
      <c r="I2362" s="2074">
        <v>0.23614642868737731</v>
      </c>
      <c r="J2362" s="2075">
        <v>48358.829999999987</v>
      </c>
      <c r="K2362" s="2076">
        <v>11419.764999999999</v>
      </c>
      <c r="L2362" s="2074">
        <v>0.24147983830695399</v>
      </c>
      <c r="M2362" s="2075">
        <v>17121.330000000002</v>
      </c>
      <c r="N2362" s="2076">
        <v>4134.4560000000001</v>
      </c>
    </row>
    <row r="2363" spans="1:14">
      <c r="A2363" s="2249" t="s">
        <v>3544</v>
      </c>
      <c r="B2363" s="2077" t="s">
        <v>3481</v>
      </c>
      <c r="C2363" s="2020" t="s">
        <v>3269</v>
      </c>
      <c r="D2363" s="2021" t="s">
        <v>3269</v>
      </c>
      <c r="E2363" s="2078" t="s">
        <v>3269</v>
      </c>
      <c r="F2363" s="2020" t="s">
        <v>3269</v>
      </c>
      <c r="G2363" s="2021" t="s">
        <v>3269</v>
      </c>
      <c r="H2363" s="2078" t="s">
        <v>3269</v>
      </c>
      <c r="I2363" s="2020">
        <v>1</v>
      </c>
      <c r="J2363" s="2021">
        <v>7.999999999992724E-2</v>
      </c>
      <c r="K2363" s="2078">
        <v>7.999999999992724E-2</v>
      </c>
      <c r="L2363" s="2020" t="s">
        <v>3269</v>
      </c>
      <c r="M2363" s="2021" t="s">
        <v>3269</v>
      </c>
      <c r="N2363" s="2078" t="s">
        <v>3269</v>
      </c>
    </row>
    <row r="2364" spans="1:14">
      <c r="A2364" s="2249" t="s">
        <v>3544</v>
      </c>
      <c r="B2364" s="2077" t="s">
        <v>3197</v>
      </c>
      <c r="C2364" s="2020" t="s">
        <v>3269</v>
      </c>
      <c r="D2364" s="2021" t="s">
        <v>3269</v>
      </c>
      <c r="E2364" s="2078" t="s">
        <v>3269</v>
      </c>
      <c r="F2364" s="2020">
        <v>0.46717152593714512</v>
      </c>
      <c r="G2364" s="2021">
        <v>528.20000000000005</v>
      </c>
      <c r="H2364" s="2078">
        <v>246.76</v>
      </c>
      <c r="I2364" s="2020" t="s">
        <v>3269</v>
      </c>
      <c r="J2364" s="2021" t="s">
        <v>3269</v>
      </c>
      <c r="K2364" s="2078" t="s">
        <v>3269</v>
      </c>
      <c r="L2364" s="2020" t="s">
        <v>3269</v>
      </c>
      <c r="M2364" s="2021" t="s">
        <v>3269</v>
      </c>
      <c r="N2364" s="2078" t="s">
        <v>3269</v>
      </c>
    </row>
    <row r="2365" spans="1:14">
      <c r="A2365" s="2249" t="s">
        <v>3544</v>
      </c>
      <c r="B2365" s="2077" t="s">
        <v>3193</v>
      </c>
      <c r="C2365" s="2020">
        <v>0.36448100760582741</v>
      </c>
      <c r="D2365" s="2021">
        <v>450.97</v>
      </c>
      <c r="E2365" s="2078">
        <v>164.37</v>
      </c>
      <c r="F2365" s="2020" t="s">
        <v>3269</v>
      </c>
      <c r="G2365" s="2021" t="s">
        <v>3269</v>
      </c>
      <c r="H2365" s="2078" t="s">
        <v>3269</v>
      </c>
      <c r="I2365" s="2020">
        <v>0.30827961046572311</v>
      </c>
      <c r="J2365" s="2021">
        <v>2491.1799999999998</v>
      </c>
      <c r="K2365" s="2078">
        <v>767.98</v>
      </c>
      <c r="L2365" s="2020" t="s">
        <v>3269</v>
      </c>
      <c r="M2365" s="2021" t="s">
        <v>3269</v>
      </c>
      <c r="N2365" s="2078" t="s">
        <v>3269</v>
      </c>
    </row>
    <row r="2366" spans="1:14">
      <c r="A2366" s="2249" t="s">
        <v>3544</v>
      </c>
      <c r="B2366" s="2077" t="s">
        <v>3194</v>
      </c>
      <c r="C2366" s="2020">
        <v>0.32839781743755431</v>
      </c>
      <c r="D2366" s="2021">
        <v>2179.09</v>
      </c>
      <c r="E2366" s="2078">
        <v>715.60839999999996</v>
      </c>
      <c r="F2366" s="2020">
        <v>0.2153621872140935</v>
      </c>
      <c r="G2366" s="2021">
        <v>1497.43</v>
      </c>
      <c r="H2366" s="2078">
        <v>322.4898</v>
      </c>
      <c r="I2366" s="2020">
        <v>0.22826838610730429</v>
      </c>
      <c r="J2366" s="2021">
        <v>10536.76</v>
      </c>
      <c r="K2366" s="2078">
        <v>2405.2091999999998</v>
      </c>
      <c r="L2366" s="2020">
        <v>0.33202590194264581</v>
      </c>
      <c r="M2366" s="2021">
        <v>1891.75</v>
      </c>
      <c r="N2366" s="2078">
        <v>628.11000000000013</v>
      </c>
    </row>
    <row r="2367" spans="1:14">
      <c r="A2367" s="2249" t="s">
        <v>3544</v>
      </c>
      <c r="B2367" s="2077" t="s">
        <v>3195</v>
      </c>
      <c r="C2367" s="2020">
        <v>0.34439361162429971</v>
      </c>
      <c r="D2367" s="2021">
        <v>22609.19</v>
      </c>
      <c r="E2367" s="2078">
        <v>7786.4606000000003</v>
      </c>
      <c r="F2367" s="2020">
        <v>0.32983354636444362</v>
      </c>
      <c r="G2367" s="2021">
        <v>24190.52</v>
      </c>
      <c r="H2367" s="2078">
        <v>7978.8450000000003</v>
      </c>
      <c r="I2367" s="2020">
        <v>0.23340805942462131</v>
      </c>
      <c r="J2367" s="2021">
        <v>35330.80999999999</v>
      </c>
      <c r="K2367" s="2078">
        <v>8246.4958000000006</v>
      </c>
      <c r="L2367" s="2020">
        <v>0.23015788052868719</v>
      </c>
      <c r="M2367" s="2021">
        <v>15076.59</v>
      </c>
      <c r="N2367" s="2078">
        <v>3469.9960000000001</v>
      </c>
    </row>
    <row r="2368" spans="1:14">
      <c r="A2368" s="2249" t="s">
        <v>3544</v>
      </c>
      <c r="B2368" s="2077" t="s">
        <v>3209</v>
      </c>
      <c r="C2368" s="2020" t="s">
        <v>3269</v>
      </c>
      <c r="D2368" s="2021" t="s">
        <v>3269</v>
      </c>
      <c r="E2368" s="2078" t="s">
        <v>3269</v>
      </c>
      <c r="F2368" s="2020" t="s">
        <v>3269</v>
      </c>
      <c r="G2368" s="2021" t="s">
        <v>3269</v>
      </c>
      <c r="H2368" s="2078" t="s">
        <v>3269</v>
      </c>
      <c r="I2368" s="2020" t="s">
        <v>3269</v>
      </c>
      <c r="J2368" s="2021" t="s">
        <v>3269</v>
      </c>
      <c r="K2368" s="2078" t="s">
        <v>3269</v>
      </c>
      <c r="L2368" s="2020">
        <v>0.23759722857703119</v>
      </c>
      <c r="M2368" s="2021">
        <v>152.99</v>
      </c>
      <c r="N2368" s="2078">
        <v>36.35</v>
      </c>
    </row>
    <row r="2369" spans="1:14">
      <c r="A2369" s="2248" t="s">
        <v>3630</v>
      </c>
      <c r="B2369" s="2073" t="s">
        <v>5191</v>
      </c>
      <c r="C2369" s="2074">
        <v>0.2750522920887844</v>
      </c>
      <c r="D2369" s="2075">
        <v>6105.13</v>
      </c>
      <c r="E2369" s="2076">
        <v>1679.23</v>
      </c>
      <c r="F2369" s="2074">
        <v>7.3765911972716661E-2</v>
      </c>
      <c r="G2369" s="2075">
        <v>17531.61</v>
      </c>
      <c r="H2369" s="2076">
        <v>1293.2351999999989</v>
      </c>
      <c r="I2369" s="2074">
        <v>0.1280462457781241</v>
      </c>
      <c r="J2369" s="2075">
        <v>1154.7</v>
      </c>
      <c r="K2369" s="2076">
        <v>147.8549999999999</v>
      </c>
      <c r="L2369" s="2074" t="s">
        <v>3269</v>
      </c>
      <c r="M2369" s="2075" t="s">
        <v>3269</v>
      </c>
      <c r="N2369" s="2076" t="s">
        <v>3269</v>
      </c>
    </row>
    <row r="2370" spans="1:14">
      <c r="A2370" s="2249" t="s">
        <v>3630</v>
      </c>
      <c r="B2370" s="2077" t="s">
        <v>3480</v>
      </c>
      <c r="C2370" s="2020" t="s">
        <v>3269</v>
      </c>
      <c r="D2370" s="2021" t="s">
        <v>3269</v>
      </c>
      <c r="E2370" s="2078" t="s">
        <v>3269</v>
      </c>
      <c r="F2370" s="2020">
        <v>1.9501325312894079E-2</v>
      </c>
      <c r="G2370" s="2021">
        <v>12883.75</v>
      </c>
      <c r="H2370" s="2078">
        <v>251.25019999999901</v>
      </c>
      <c r="I2370" s="2020" t="s">
        <v>3269</v>
      </c>
      <c r="J2370" s="2021" t="s">
        <v>3269</v>
      </c>
      <c r="K2370" s="2078" t="s">
        <v>3269</v>
      </c>
      <c r="L2370" s="2020" t="s">
        <v>3269</v>
      </c>
      <c r="M2370" s="2021" t="s">
        <v>3269</v>
      </c>
      <c r="N2370" s="2078" t="s">
        <v>3269</v>
      </c>
    </row>
    <row r="2371" spans="1:14">
      <c r="A2371" s="2249" t="s">
        <v>3630</v>
      </c>
      <c r="B2371" s="2077" t="s">
        <v>3194</v>
      </c>
      <c r="C2371" s="2020" t="s">
        <v>3269</v>
      </c>
      <c r="D2371" s="2021" t="s">
        <v>3269</v>
      </c>
      <c r="E2371" s="2078" t="s">
        <v>3269</v>
      </c>
      <c r="F2371" s="2020" t="s">
        <v>3269</v>
      </c>
      <c r="G2371" s="2021" t="s">
        <v>3269</v>
      </c>
      <c r="H2371" s="2078" t="s">
        <v>3269</v>
      </c>
      <c r="I2371" s="2020">
        <v>0.1280462457781241</v>
      </c>
      <c r="J2371" s="2021">
        <v>1154.7</v>
      </c>
      <c r="K2371" s="2078">
        <v>147.8549999999999</v>
      </c>
      <c r="L2371" s="2020" t="s">
        <v>3269</v>
      </c>
      <c r="M2371" s="2021" t="s">
        <v>3269</v>
      </c>
      <c r="N2371" s="2078" t="s">
        <v>3269</v>
      </c>
    </row>
    <row r="2372" spans="1:14">
      <c r="A2372" s="2249" t="s">
        <v>3630</v>
      </c>
      <c r="B2372" s="2077" t="s">
        <v>3195</v>
      </c>
      <c r="C2372" s="2020">
        <v>0.2750522920887844</v>
      </c>
      <c r="D2372" s="2021">
        <v>6105.13</v>
      </c>
      <c r="E2372" s="2078">
        <v>1679.23</v>
      </c>
      <c r="F2372" s="2020">
        <v>0.22418596945691141</v>
      </c>
      <c r="G2372" s="2021">
        <v>4647.8599999999997</v>
      </c>
      <c r="H2372" s="2078">
        <v>1041.9849999999999</v>
      </c>
      <c r="I2372" s="2020" t="s">
        <v>3269</v>
      </c>
      <c r="J2372" s="2021" t="s">
        <v>3269</v>
      </c>
      <c r="K2372" s="2078" t="s">
        <v>3269</v>
      </c>
      <c r="L2372" s="2020" t="s">
        <v>3269</v>
      </c>
      <c r="M2372" s="2021" t="s">
        <v>3269</v>
      </c>
      <c r="N2372" s="2078" t="s">
        <v>3269</v>
      </c>
    </row>
    <row r="2373" spans="1:14">
      <c r="A2373" s="2248" t="s">
        <v>3554</v>
      </c>
      <c r="B2373" s="2073" t="s">
        <v>5191</v>
      </c>
      <c r="C2373" s="2074">
        <v>0.25495949639273058</v>
      </c>
      <c r="D2373" s="2075">
        <v>15030.76</v>
      </c>
      <c r="E2373" s="2076">
        <v>3832.2350000000001</v>
      </c>
      <c r="F2373" s="2074">
        <v>0.32106339230796388</v>
      </c>
      <c r="G2373" s="2075">
        <v>43051.28</v>
      </c>
      <c r="H2373" s="2076">
        <v>13822.19</v>
      </c>
      <c r="I2373" s="2074">
        <v>0.27715176706016093</v>
      </c>
      <c r="J2373" s="2075">
        <v>43120.49</v>
      </c>
      <c r="K2373" s="2076">
        <v>11950.92</v>
      </c>
      <c r="L2373" s="2074">
        <v>0.30445816362254607</v>
      </c>
      <c r="M2373" s="2075">
        <v>17566.650000000001</v>
      </c>
      <c r="N2373" s="2076">
        <v>5348.31</v>
      </c>
    </row>
    <row r="2374" spans="1:14">
      <c r="A2374" s="2249" t="s">
        <v>3554</v>
      </c>
      <c r="B2374" s="2077" t="s">
        <v>3481</v>
      </c>
      <c r="C2374" s="2020" t="s">
        <v>3269</v>
      </c>
      <c r="D2374" s="2021" t="s">
        <v>3269</v>
      </c>
      <c r="E2374" s="2078" t="s">
        <v>3269</v>
      </c>
      <c r="F2374" s="2020" t="s">
        <v>3269</v>
      </c>
      <c r="G2374" s="2021">
        <v>0</v>
      </c>
      <c r="H2374" s="2078">
        <v>0</v>
      </c>
      <c r="I2374" s="2020" t="s">
        <v>3269</v>
      </c>
      <c r="J2374" s="2021" t="s">
        <v>3269</v>
      </c>
      <c r="K2374" s="2078" t="s">
        <v>3269</v>
      </c>
      <c r="L2374" s="2020" t="s">
        <v>3269</v>
      </c>
      <c r="M2374" s="2021" t="s">
        <v>3269</v>
      </c>
      <c r="N2374" s="2078" t="s">
        <v>3269</v>
      </c>
    </row>
    <row r="2375" spans="1:14">
      <c r="A2375" s="2249" t="s">
        <v>3554</v>
      </c>
      <c r="B2375" s="2077" t="s">
        <v>3193</v>
      </c>
      <c r="C2375" s="2020">
        <v>0.27671194447209568</v>
      </c>
      <c r="D2375" s="2021">
        <v>4420.12</v>
      </c>
      <c r="E2375" s="2078">
        <v>1223.0999999999999</v>
      </c>
      <c r="F2375" s="2020">
        <v>0.35393778849536189</v>
      </c>
      <c r="G2375" s="2021">
        <v>8841.1299999999992</v>
      </c>
      <c r="H2375" s="2078">
        <v>3129.21</v>
      </c>
      <c r="I2375" s="2020">
        <v>0.31905817935873643</v>
      </c>
      <c r="J2375" s="2021">
        <v>3711.11</v>
      </c>
      <c r="K2375" s="2078">
        <v>1184.06</v>
      </c>
      <c r="L2375" s="2020" t="s">
        <v>3269</v>
      </c>
      <c r="M2375" s="2021" t="s">
        <v>3269</v>
      </c>
      <c r="N2375" s="2078" t="s">
        <v>3269</v>
      </c>
    </row>
    <row r="2376" spans="1:14">
      <c r="A2376" s="2249" t="s">
        <v>3554</v>
      </c>
      <c r="B2376" s="2077" t="s">
        <v>3194</v>
      </c>
      <c r="C2376" s="2020">
        <v>0.27200876889350412</v>
      </c>
      <c r="D2376" s="2021">
        <v>260.01</v>
      </c>
      <c r="E2376" s="2078">
        <v>70.724999999999994</v>
      </c>
      <c r="F2376" s="2020">
        <v>0.29115677672592938</v>
      </c>
      <c r="G2376" s="2021">
        <v>11866.94</v>
      </c>
      <c r="H2376" s="2078">
        <v>3455.1400000000008</v>
      </c>
      <c r="I2376" s="2020">
        <v>0.25610453826011792</v>
      </c>
      <c r="J2376" s="2021">
        <v>7183.5899999999983</v>
      </c>
      <c r="K2376" s="2078">
        <v>1839.75</v>
      </c>
      <c r="L2376" s="2020">
        <v>0.29138738770353728</v>
      </c>
      <c r="M2376" s="2021">
        <v>4559.3600000000006</v>
      </c>
      <c r="N2376" s="2078">
        <v>1328.54</v>
      </c>
    </row>
    <row r="2377" spans="1:14">
      <c r="A2377" s="2249" t="s">
        <v>3554</v>
      </c>
      <c r="B2377" s="2077" t="s">
        <v>3195</v>
      </c>
      <c r="C2377" s="2020">
        <v>0.24524207705231471</v>
      </c>
      <c r="D2377" s="2021">
        <v>10350.629999999999</v>
      </c>
      <c r="E2377" s="2078">
        <v>2538.41</v>
      </c>
      <c r="F2377" s="2020">
        <v>0.3239391296058175</v>
      </c>
      <c r="G2377" s="2021">
        <v>22343.21</v>
      </c>
      <c r="H2377" s="2078">
        <v>7237.8399999999983</v>
      </c>
      <c r="I2377" s="2020">
        <v>0.27701756884780782</v>
      </c>
      <c r="J2377" s="2021">
        <v>32225.79</v>
      </c>
      <c r="K2377" s="2078">
        <v>8927.1099999999969</v>
      </c>
      <c r="L2377" s="2020">
        <v>0.30903977692509371</v>
      </c>
      <c r="M2377" s="2021">
        <v>13007.29</v>
      </c>
      <c r="N2377" s="2078">
        <v>4019.77</v>
      </c>
    </row>
    <row r="2378" spans="1:14">
      <c r="A2378" s="2248" t="s">
        <v>3602</v>
      </c>
      <c r="B2378" s="2073" t="s">
        <v>5191</v>
      </c>
      <c r="C2378" s="2074">
        <v>0.17118562489972719</v>
      </c>
      <c r="D2378" s="2075">
        <v>1682.91</v>
      </c>
      <c r="E2378" s="2076">
        <v>288.08999999999992</v>
      </c>
      <c r="F2378" s="2074">
        <v>0.2355452705225714</v>
      </c>
      <c r="G2378" s="2075">
        <v>3052.98</v>
      </c>
      <c r="H2378" s="2076">
        <v>719.11500000000012</v>
      </c>
      <c r="I2378" s="2074">
        <v>0.19860002862020379</v>
      </c>
      <c r="J2378" s="2075">
        <v>4961.5300000000007</v>
      </c>
      <c r="K2378" s="2076">
        <v>985.36000000000013</v>
      </c>
      <c r="L2378" s="2074">
        <v>0.18720132973197601</v>
      </c>
      <c r="M2378" s="2075">
        <v>770.08</v>
      </c>
      <c r="N2378" s="2076">
        <v>144.16000000000011</v>
      </c>
    </row>
    <row r="2379" spans="1:14">
      <c r="A2379" s="2249" t="s">
        <v>3602</v>
      </c>
      <c r="B2379" s="2077" t="s">
        <v>3194</v>
      </c>
      <c r="C2379" s="2020" t="s">
        <v>3269</v>
      </c>
      <c r="D2379" s="2021" t="s">
        <v>3269</v>
      </c>
      <c r="E2379" s="2078" t="s">
        <v>3269</v>
      </c>
      <c r="F2379" s="2020" t="s">
        <v>3269</v>
      </c>
      <c r="G2379" s="2021" t="s">
        <v>3269</v>
      </c>
      <c r="H2379" s="2078" t="s">
        <v>3269</v>
      </c>
      <c r="I2379" s="2020">
        <v>0.12836705984200841</v>
      </c>
      <c r="J2379" s="2021">
        <v>2310.25</v>
      </c>
      <c r="K2379" s="2078">
        <v>296.55999999999989</v>
      </c>
      <c r="L2379" s="2020">
        <v>0.18720132973197601</v>
      </c>
      <c r="M2379" s="2021">
        <v>770.08</v>
      </c>
      <c r="N2379" s="2078">
        <v>144.16000000000011</v>
      </c>
    </row>
    <row r="2380" spans="1:14">
      <c r="A2380" s="2249" t="s">
        <v>3602</v>
      </c>
      <c r="B2380" s="2077" t="s">
        <v>3195</v>
      </c>
      <c r="C2380" s="2020" t="s">
        <v>3269</v>
      </c>
      <c r="D2380" s="2021" t="s">
        <v>3269</v>
      </c>
      <c r="E2380" s="2078" t="s">
        <v>3269</v>
      </c>
      <c r="F2380" s="2020">
        <v>0.2355452705225714</v>
      </c>
      <c r="G2380" s="2021">
        <v>3052.98</v>
      </c>
      <c r="H2380" s="2078">
        <v>719.11500000000012</v>
      </c>
      <c r="I2380" s="2020">
        <v>0.2597990404634743</v>
      </c>
      <c r="J2380" s="2021">
        <v>2651.28</v>
      </c>
      <c r="K2380" s="2078">
        <v>688.80000000000018</v>
      </c>
      <c r="L2380" s="2020" t="s">
        <v>3269</v>
      </c>
      <c r="M2380" s="2021" t="s">
        <v>3269</v>
      </c>
      <c r="N2380" s="2078" t="s">
        <v>3269</v>
      </c>
    </row>
    <row r="2381" spans="1:14">
      <c r="A2381" s="2249" t="s">
        <v>3602</v>
      </c>
      <c r="B2381" s="2077" t="s">
        <v>3209</v>
      </c>
      <c r="C2381" s="2020">
        <v>0.17118562489972719</v>
      </c>
      <c r="D2381" s="2021">
        <v>1682.91</v>
      </c>
      <c r="E2381" s="2078">
        <v>288.08999999999992</v>
      </c>
      <c r="F2381" s="2020" t="s">
        <v>3269</v>
      </c>
      <c r="G2381" s="2021" t="s">
        <v>3269</v>
      </c>
      <c r="H2381" s="2078" t="s">
        <v>3269</v>
      </c>
      <c r="I2381" s="2020" t="s">
        <v>3269</v>
      </c>
      <c r="J2381" s="2021" t="s">
        <v>3269</v>
      </c>
      <c r="K2381" s="2078" t="s">
        <v>3269</v>
      </c>
      <c r="L2381" s="2020" t="s">
        <v>3269</v>
      </c>
      <c r="M2381" s="2021" t="s">
        <v>3269</v>
      </c>
      <c r="N2381" s="2078" t="s">
        <v>3269</v>
      </c>
    </row>
    <row r="2382" spans="1:14">
      <c r="A2382" s="2248" t="s">
        <v>3589</v>
      </c>
      <c r="B2382" s="2073" t="s">
        <v>5191</v>
      </c>
      <c r="C2382" s="2074">
        <v>0.1365078675964117</v>
      </c>
      <c r="D2382" s="2075">
        <v>34320.519999999997</v>
      </c>
      <c r="E2382" s="2076">
        <v>4685.0210000000006</v>
      </c>
      <c r="F2382" s="2074">
        <v>0.2482750966195984</v>
      </c>
      <c r="G2382" s="2075">
        <v>10316.23</v>
      </c>
      <c r="H2382" s="2076">
        <v>2561.262999999999</v>
      </c>
      <c r="I2382" s="2074">
        <v>0.24638679045396819</v>
      </c>
      <c r="J2382" s="2075">
        <v>7504.27</v>
      </c>
      <c r="K2382" s="2076">
        <v>1848.953</v>
      </c>
      <c r="L2382" s="2074">
        <v>0.42190743115506152</v>
      </c>
      <c r="M2382" s="2075">
        <v>756.41</v>
      </c>
      <c r="N2382" s="2076">
        <v>319.13499999999999</v>
      </c>
    </row>
    <row r="2383" spans="1:14">
      <c r="A2383" s="2249" t="s">
        <v>3589</v>
      </c>
      <c r="B2383" s="2077" t="s">
        <v>3480</v>
      </c>
      <c r="C2383" s="2020" t="s">
        <v>3269</v>
      </c>
      <c r="D2383" s="2021" t="s">
        <v>3269</v>
      </c>
      <c r="E2383" s="2078" t="s">
        <v>3269</v>
      </c>
      <c r="F2383" s="2020">
        <v>0.54497225305216423</v>
      </c>
      <c r="G2383" s="2021">
        <v>135.15</v>
      </c>
      <c r="H2383" s="2078">
        <v>73.653000000000006</v>
      </c>
      <c r="I2383" s="2020">
        <v>0.27963279632796328</v>
      </c>
      <c r="J2383" s="2021">
        <v>111.11</v>
      </c>
      <c r="K2383" s="2078">
        <v>31.070000000000011</v>
      </c>
      <c r="L2383" s="2020" t="s">
        <v>3269</v>
      </c>
      <c r="M2383" s="2021" t="s">
        <v>3269</v>
      </c>
      <c r="N2383" s="2078" t="s">
        <v>3269</v>
      </c>
    </row>
    <row r="2384" spans="1:14">
      <c r="A2384" s="2249" t="s">
        <v>3589</v>
      </c>
      <c r="B2384" s="2077" t="s">
        <v>3481</v>
      </c>
      <c r="C2384" s="2020">
        <v>-1.3287250000000091E-2</v>
      </c>
      <c r="D2384" s="2021">
        <v>4000</v>
      </c>
      <c r="E2384" s="2078">
        <v>-53.149000000000342</v>
      </c>
      <c r="F2384" s="2020" t="s">
        <v>3269</v>
      </c>
      <c r="G2384" s="2021" t="s">
        <v>3269</v>
      </c>
      <c r="H2384" s="2078" t="s">
        <v>3269</v>
      </c>
      <c r="I2384" s="2020" t="s">
        <v>3269</v>
      </c>
      <c r="J2384" s="2021" t="s">
        <v>3269</v>
      </c>
      <c r="K2384" s="2078" t="s">
        <v>3269</v>
      </c>
      <c r="L2384" s="2020" t="s">
        <v>3269</v>
      </c>
      <c r="M2384" s="2021" t="s">
        <v>3269</v>
      </c>
      <c r="N2384" s="2078" t="s">
        <v>3269</v>
      </c>
    </row>
    <row r="2385" spans="1:14">
      <c r="A2385" s="2249" t="s">
        <v>3589</v>
      </c>
      <c r="B2385" s="2077" t="s">
        <v>3196</v>
      </c>
      <c r="C2385" s="2020" t="s">
        <v>3269</v>
      </c>
      <c r="D2385" s="2021" t="s">
        <v>3269</v>
      </c>
      <c r="E2385" s="2078" t="s">
        <v>3269</v>
      </c>
      <c r="F2385" s="2020" t="s">
        <v>3269</v>
      </c>
      <c r="G2385" s="2021" t="s">
        <v>3269</v>
      </c>
      <c r="H2385" s="2078" t="s">
        <v>3269</v>
      </c>
      <c r="I2385" s="2020">
        <v>0.62671386360481496</v>
      </c>
      <c r="J2385" s="2021">
        <v>504.27</v>
      </c>
      <c r="K2385" s="2078">
        <v>316.03300000000002</v>
      </c>
      <c r="L2385" s="2020" t="s">
        <v>3269</v>
      </c>
      <c r="M2385" s="2021" t="s">
        <v>3269</v>
      </c>
      <c r="N2385" s="2078" t="s">
        <v>3269</v>
      </c>
    </row>
    <row r="2386" spans="1:14">
      <c r="A2386" s="2249" t="s">
        <v>3589</v>
      </c>
      <c r="B2386" s="2077" t="s">
        <v>3193</v>
      </c>
      <c r="C2386" s="2020">
        <v>0.31858631081861399</v>
      </c>
      <c r="D2386" s="2021">
        <v>1264.21</v>
      </c>
      <c r="E2386" s="2078">
        <v>402.76</v>
      </c>
      <c r="F2386" s="2020" t="s">
        <v>3269</v>
      </c>
      <c r="G2386" s="2021" t="s">
        <v>3269</v>
      </c>
      <c r="H2386" s="2078" t="s">
        <v>3269</v>
      </c>
      <c r="I2386" s="2020">
        <v>0.21801044870799219</v>
      </c>
      <c r="J2386" s="2021">
        <v>6888.89</v>
      </c>
      <c r="K2386" s="2078">
        <v>1501.85</v>
      </c>
      <c r="L2386" s="2020" t="s">
        <v>3269</v>
      </c>
      <c r="M2386" s="2021" t="s">
        <v>3269</v>
      </c>
      <c r="N2386" s="2078" t="s">
        <v>3269</v>
      </c>
    </row>
    <row r="2387" spans="1:14">
      <c r="A2387" s="2249" t="s">
        <v>3589</v>
      </c>
      <c r="B2387" s="2077" t="s">
        <v>3194</v>
      </c>
      <c r="C2387" s="2020" t="s">
        <v>3269</v>
      </c>
      <c r="D2387" s="2021" t="s">
        <v>3269</v>
      </c>
      <c r="E2387" s="2078" t="s">
        <v>3269</v>
      </c>
      <c r="F2387" s="2020" t="s">
        <v>3269</v>
      </c>
      <c r="G2387" s="2021" t="s">
        <v>3269</v>
      </c>
      <c r="H2387" s="2078" t="s">
        <v>3269</v>
      </c>
      <c r="I2387" s="2020" t="s">
        <v>3269</v>
      </c>
      <c r="J2387" s="2021" t="s">
        <v>3269</v>
      </c>
      <c r="K2387" s="2078" t="s">
        <v>3269</v>
      </c>
      <c r="L2387" s="2020">
        <v>0.31769981215536558</v>
      </c>
      <c r="M2387" s="2021">
        <v>165.03</v>
      </c>
      <c r="N2387" s="2078">
        <v>52.429999999999993</v>
      </c>
    </row>
    <row r="2388" spans="1:14">
      <c r="A2388" s="2249" t="s">
        <v>3589</v>
      </c>
      <c r="B2388" s="2077" t="s">
        <v>3195</v>
      </c>
      <c r="C2388" s="2020">
        <v>0.30662689719639508</v>
      </c>
      <c r="D2388" s="2021">
        <v>1401.41</v>
      </c>
      <c r="E2388" s="2078">
        <v>429.71</v>
      </c>
      <c r="F2388" s="2020">
        <v>0.24433655368585649</v>
      </c>
      <c r="G2388" s="2021">
        <v>10181.08</v>
      </c>
      <c r="H2388" s="2078">
        <v>2487.61</v>
      </c>
      <c r="I2388" s="2020" t="s">
        <v>3269</v>
      </c>
      <c r="J2388" s="2021" t="s">
        <v>3269</v>
      </c>
      <c r="K2388" s="2078" t="s">
        <v>3269</v>
      </c>
      <c r="L2388" s="2020">
        <v>0.45098752071426162</v>
      </c>
      <c r="M2388" s="2021">
        <v>591.38</v>
      </c>
      <c r="N2388" s="2078">
        <v>266.70499999999998</v>
      </c>
    </row>
    <row r="2389" spans="1:14">
      <c r="A2389" s="2249" t="s">
        <v>3589</v>
      </c>
      <c r="B2389" s="2077" t="s">
        <v>3207</v>
      </c>
      <c r="C2389" s="2020">
        <v>0.14394915850041021</v>
      </c>
      <c r="D2389" s="2021">
        <v>19458.12</v>
      </c>
      <c r="E2389" s="2078">
        <v>2800.9800000000009</v>
      </c>
      <c r="F2389" s="2020" t="s">
        <v>3269</v>
      </c>
      <c r="G2389" s="2021" t="s">
        <v>3269</v>
      </c>
      <c r="H2389" s="2078" t="s">
        <v>3269</v>
      </c>
      <c r="I2389" s="2020" t="s">
        <v>3269</v>
      </c>
      <c r="J2389" s="2021" t="s">
        <v>3269</v>
      </c>
      <c r="K2389" s="2078" t="s">
        <v>3269</v>
      </c>
      <c r="L2389" s="2020" t="s">
        <v>3269</v>
      </c>
      <c r="M2389" s="2021">
        <v>0</v>
      </c>
      <c r="N2389" s="2078">
        <v>0</v>
      </c>
    </row>
    <row r="2390" spans="1:14">
      <c r="A2390" s="2249" t="s">
        <v>3589</v>
      </c>
      <c r="B2390" s="2077" t="s">
        <v>3203</v>
      </c>
      <c r="C2390" s="2020">
        <v>0.13477487501189489</v>
      </c>
      <c r="D2390" s="2021">
        <v>8196.7800000000007</v>
      </c>
      <c r="E2390" s="2078">
        <v>1104.72</v>
      </c>
      <c r="F2390" s="2020" t="s">
        <v>3269</v>
      </c>
      <c r="G2390" s="2021" t="s">
        <v>3269</v>
      </c>
      <c r="H2390" s="2078" t="s">
        <v>3269</v>
      </c>
      <c r="I2390" s="2020" t="s">
        <v>3269</v>
      </c>
      <c r="J2390" s="2021" t="s">
        <v>3269</v>
      </c>
      <c r="K2390" s="2078" t="s">
        <v>3269</v>
      </c>
      <c r="L2390" s="2020" t="s">
        <v>3269</v>
      </c>
      <c r="M2390" s="2021" t="s">
        <v>3269</v>
      </c>
      <c r="N2390" s="2078" t="s">
        <v>3269</v>
      </c>
    </row>
    <row r="2391" spans="1:14">
      <c r="A2391" s="2248" t="s">
        <v>2247</v>
      </c>
      <c r="B2391" s="2073" t="s">
        <v>5191</v>
      </c>
      <c r="C2391" s="2074">
        <v>0.45978761474678359</v>
      </c>
      <c r="D2391" s="2075">
        <v>2229.91</v>
      </c>
      <c r="E2391" s="2076">
        <v>1025.2850000000001</v>
      </c>
      <c r="F2391" s="2074" t="s">
        <v>3269</v>
      </c>
      <c r="G2391" s="2075" t="s">
        <v>3269</v>
      </c>
      <c r="H2391" s="2076" t="s">
        <v>3269</v>
      </c>
      <c r="I2391" s="2074">
        <v>0.24203794964631739</v>
      </c>
      <c r="J2391" s="2075">
        <v>5965.7999999999984</v>
      </c>
      <c r="K2391" s="2076">
        <v>1443.95</v>
      </c>
      <c r="L2391" s="2074" t="s">
        <v>3269</v>
      </c>
      <c r="M2391" s="2075" t="s">
        <v>3269</v>
      </c>
      <c r="N2391" s="2076" t="s">
        <v>3269</v>
      </c>
    </row>
    <row r="2392" spans="1:14">
      <c r="A2392" s="2249" t="s">
        <v>2247</v>
      </c>
      <c r="B2392" s="2077" t="s">
        <v>3194</v>
      </c>
      <c r="C2392" s="2020">
        <v>0.38108083213811078</v>
      </c>
      <c r="D2392" s="2021">
        <v>759.97</v>
      </c>
      <c r="E2392" s="2078">
        <v>289.61000000000013</v>
      </c>
      <c r="F2392" s="2020" t="s">
        <v>3269</v>
      </c>
      <c r="G2392" s="2021" t="s">
        <v>3269</v>
      </c>
      <c r="H2392" s="2078" t="s">
        <v>3269</v>
      </c>
      <c r="I2392" s="2020">
        <v>0.37626842456114351</v>
      </c>
      <c r="J2392" s="2021">
        <v>270.02</v>
      </c>
      <c r="K2392" s="2078">
        <v>101.6</v>
      </c>
      <c r="L2392" s="2020" t="s">
        <v>3269</v>
      </c>
      <c r="M2392" s="2021" t="s">
        <v>3269</v>
      </c>
      <c r="N2392" s="2078" t="s">
        <v>3269</v>
      </c>
    </row>
    <row r="2393" spans="1:14">
      <c r="A2393" s="2249" t="s">
        <v>2247</v>
      </c>
      <c r="B2393" s="2077" t="s">
        <v>3195</v>
      </c>
      <c r="C2393" s="2020">
        <v>0.5004796114127108</v>
      </c>
      <c r="D2393" s="2021">
        <v>1469.94</v>
      </c>
      <c r="E2393" s="2078">
        <v>735.67500000000018</v>
      </c>
      <c r="F2393" s="2020" t="s">
        <v>3269</v>
      </c>
      <c r="G2393" s="2021" t="s">
        <v>3269</v>
      </c>
      <c r="H2393" s="2078" t="s">
        <v>3269</v>
      </c>
      <c r="I2393" s="2020">
        <v>0.23567448180933959</v>
      </c>
      <c r="J2393" s="2021">
        <v>5695.78</v>
      </c>
      <c r="K2393" s="2078">
        <v>1342.35</v>
      </c>
      <c r="L2393" s="2020" t="s">
        <v>3269</v>
      </c>
      <c r="M2393" s="2021" t="s">
        <v>3269</v>
      </c>
      <c r="N2393" s="2078" t="s">
        <v>3269</v>
      </c>
    </row>
    <row r="2394" spans="1:14">
      <c r="A2394" s="2248" t="s">
        <v>3051</v>
      </c>
      <c r="B2394" s="2073" t="s">
        <v>5191</v>
      </c>
      <c r="C2394" s="2074">
        <v>0.30383792346385791</v>
      </c>
      <c r="D2394" s="2075">
        <v>359.83</v>
      </c>
      <c r="E2394" s="2076">
        <v>109.33</v>
      </c>
      <c r="F2394" s="2074" t="s">
        <v>3269</v>
      </c>
      <c r="G2394" s="2075" t="s">
        <v>3269</v>
      </c>
      <c r="H2394" s="2076" t="s">
        <v>3269</v>
      </c>
      <c r="I2394" s="2074" t="s">
        <v>3269</v>
      </c>
      <c r="J2394" s="2075" t="s">
        <v>3269</v>
      </c>
      <c r="K2394" s="2076" t="s">
        <v>3269</v>
      </c>
      <c r="L2394" s="2074" t="s">
        <v>3269</v>
      </c>
      <c r="M2394" s="2075" t="s">
        <v>3269</v>
      </c>
      <c r="N2394" s="2076" t="s">
        <v>3269</v>
      </c>
    </row>
    <row r="2395" spans="1:14">
      <c r="A2395" s="2249" t="s">
        <v>3051</v>
      </c>
      <c r="B2395" s="2077" t="s">
        <v>3195</v>
      </c>
      <c r="C2395" s="2020">
        <v>0.30383792346385791</v>
      </c>
      <c r="D2395" s="2021">
        <v>359.83</v>
      </c>
      <c r="E2395" s="2078">
        <v>109.33</v>
      </c>
      <c r="F2395" s="2020" t="s">
        <v>3269</v>
      </c>
      <c r="G2395" s="2021" t="s">
        <v>3269</v>
      </c>
      <c r="H2395" s="2078" t="s">
        <v>3269</v>
      </c>
      <c r="I2395" s="2020" t="s">
        <v>3269</v>
      </c>
      <c r="J2395" s="2021" t="s">
        <v>3269</v>
      </c>
      <c r="K2395" s="2078" t="s">
        <v>3269</v>
      </c>
      <c r="L2395" s="2020" t="s">
        <v>3269</v>
      </c>
      <c r="M2395" s="2021" t="s">
        <v>3269</v>
      </c>
      <c r="N2395" s="2078" t="s">
        <v>3269</v>
      </c>
    </row>
    <row r="2396" spans="1:14">
      <c r="A2396" s="2248" t="s">
        <v>1635</v>
      </c>
      <c r="B2396" s="2073" t="s">
        <v>5191</v>
      </c>
      <c r="C2396" s="2074">
        <v>0.38306047411893962</v>
      </c>
      <c r="D2396" s="2075">
        <v>5197.43</v>
      </c>
      <c r="E2396" s="2076">
        <v>1990.93</v>
      </c>
      <c r="F2396" s="2074">
        <v>0.42625238608248273</v>
      </c>
      <c r="G2396" s="2075">
        <v>9764.9599999999991</v>
      </c>
      <c r="H2396" s="2076">
        <v>4162.3374999999996</v>
      </c>
      <c r="I2396" s="2074">
        <v>0.33561266008011242</v>
      </c>
      <c r="J2396" s="2075">
        <v>9499.1500000000015</v>
      </c>
      <c r="K2396" s="2076">
        <v>3188.0349999999999</v>
      </c>
      <c r="L2396" s="2074">
        <v>0.3463033805882676</v>
      </c>
      <c r="M2396" s="2075">
        <v>10741.03</v>
      </c>
      <c r="N2396" s="2076">
        <v>3719.6550000000002</v>
      </c>
    </row>
    <row r="2397" spans="1:14">
      <c r="A2397" s="2249" t="s">
        <v>1635</v>
      </c>
      <c r="B2397" s="2077" t="s">
        <v>3193</v>
      </c>
      <c r="C2397" s="2020">
        <v>0.40623419601604582</v>
      </c>
      <c r="D2397" s="2021">
        <v>2036.67</v>
      </c>
      <c r="E2397" s="2078">
        <v>827.36500000000001</v>
      </c>
      <c r="F2397" s="2020">
        <v>0.55013431227726339</v>
      </c>
      <c r="G2397" s="2021">
        <v>2051.19</v>
      </c>
      <c r="H2397" s="2078">
        <v>1128.43</v>
      </c>
      <c r="I2397" s="2020">
        <v>0.42856206345800862</v>
      </c>
      <c r="J2397" s="2021">
        <v>2516.94</v>
      </c>
      <c r="K2397" s="2078">
        <v>1078.665</v>
      </c>
      <c r="L2397" s="2020">
        <v>0.47566489930303157</v>
      </c>
      <c r="M2397" s="2021">
        <v>1870.96</v>
      </c>
      <c r="N2397" s="2078">
        <v>889.95</v>
      </c>
    </row>
    <row r="2398" spans="1:14">
      <c r="A2398" s="2249" t="s">
        <v>1635</v>
      </c>
      <c r="B2398" s="2077" t="s">
        <v>3194</v>
      </c>
      <c r="C2398" s="2020">
        <v>0.3673541733805995</v>
      </c>
      <c r="D2398" s="2021">
        <v>1241.2</v>
      </c>
      <c r="E2398" s="2078">
        <v>455.96</v>
      </c>
      <c r="F2398" s="2020">
        <v>0.36287530578904159</v>
      </c>
      <c r="G2398" s="2021">
        <v>1181.3699999999999</v>
      </c>
      <c r="H2398" s="2078">
        <v>428.69000000000011</v>
      </c>
      <c r="I2398" s="2020">
        <v>0.35122119023047821</v>
      </c>
      <c r="J2398" s="2021">
        <v>1017.45</v>
      </c>
      <c r="K2398" s="2078">
        <v>357.35</v>
      </c>
      <c r="L2398" s="2020">
        <v>0.35380288625430839</v>
      </c>
      <c r="M2398" s="2021">
        <v>1056.04</v>
      </c>
      <c r="N2398" s="2078">
        <v>373.62999999999988</v>
      </c>
    </row>
    <row r="2399" spans="1:14">
      <c r="A2399" s="2249" t="s">
        <v>1635</v>
      </c>
      <c r="B2399" s="2077" t="s">
        <v>3195</v>
      </c>
      <c r="C2399" s="2020">
        <v>0.3634391885597168</v>
      </c>
      <c r="D2399" s="2021">
        <v>1717.44</v>
      </c>
      <c r="E2399" s="2078">
        <v>624.18499999999995</v>
      </c>
      <c r="F2399" s="2020">
        <v>0.37460604803980979</v>
      </c>
      <c r="G2399" s="2021">
        <v>3134.9</v>
      </c>
      <c r="H2399" s="2078">
        <v>1174.3525</v>
      </c>
      <c r="I2399" s="2020">
        <v>0.26554971276232309</v>
      </c>
      <c r="J2399" s="2021">
        <v>4771.3100000000013</v>
      </c>
      <c r="K2399" s="2078">
        <v>1267.02</v>
      </c>
      <c r="L2399" s="2020">
        <v>0.27486717745092559</v>
      </c>
      <c r="M2399" s="2021">
        <v>5364.3</v>
      </c>
      <c r="N2399" s="2078">
        <v>1474.4700000000009</v>
      </c>
    </row>
    <row r="2400" spans="1:14">
      <c r="A2400" s="2249" t="s">
        <v>1635</v>
      </c>
      <c r="B2400" s="2077" t="s">
        <v>3206</v>
      </c>
      <c r="C2400" s="2020">
        <v>0.41272511379378579</v>
      </c>
      <c r="D2400" s="2021">
        <v>202.12</v>
      </c>
      <c r="E2400" s="2078">
        <v>83.42</v>
      </c>
      <c r="F2400" s="2020">
        <v>0.42115231788079471</v>
      </c>
      <c r="G2400" s="2021">
        <v>3397.5</v>
      </c>
      <c r="H2400" s="2078">
        <v>1430.865</v>
      </c>
      <c r="I2400" s="2020">
        <v>0.40638485064309349</v>
      </c>
      <c r="J2400" s="2021">
        <v>1193.45</v>
      </c>
      <c r="K2400" s="2078">
        <v>485</v>
      </c>
      <c r="L2400" s="2020">
        <v>0.4006992607348564</v>
      </c>
      <c r="M2400" s="2021">
        <v>2449.73</v>
      </c>
      <c r="N2400" s="2078">
        <v>981.60499999999979</v>
      </c>
    </row>
    <row r="2401" spans="1:14">
      <c r="A2401" s="2248" t="s">
        <v>1133</v>
      </c>
      <c r="B2401" s="2073" t="s">
        <v>5191</v>
      </c>
      <c r="C2401" s="2074">
        <v>0.17308639884144411</v>
      </c>
      <c r="D2401" s="2075">
        <v>109750.43</v>
      </c>
      <c r="E2401" s="2076">
        <v>18996.30669999999</v>
      </c>
      <c r="F2401" s="2074" t="s">
        <v>3269</v>
      </c>
      <c r="G2401" s="2075" t="s">
        <v>3269</v>
      </c>
      <c r="H2401" s="2076" t="s">
        <v>3269</v>
      </c>
      <c r="I2401" s="2074">
        <v>0.37357056189538651</v>
      </c>
      <c r="J2401" s="2075">
        <v>39749.57</v>
      </c>
      <c r="K2401" s="2076">
        <v>14849.269200000001</v>
      </c>
      <c r="L2401" s="2074">
        <v>-0.64172881509586888</v>
      </c>
      <c r="M2401" s="2075">
        <v>-3750.43</v>
      </c>
      <c r="N2401" s="2076">
        <v>2406.759</v>
      </c>
    </row>
    <row r="2402" spans="1:14">
      <c r="A2402" s="2249" t="s">
        <v>1133</v>
      </c>
      <c r="B2402" s="2077" t="s">
        <v>3481</v>
      </c>
      <c r="C2402" s="2020">
        <v>-0.48451937633076358</v>
      </c>
      <c r="D2402" s="2021">
        <v>9750.0400000000009</v>
      </c>
      <c r="E2402" s="2078">
        <v>-4724.0832999999984</v>
      </c>
      <c r="F2402" s="2020" t="s">
        <v>3269</v>
      </c>
      <c r="G2402" s="2021" t="s">
        <v>3269</v>
      </c>
      <c r="H2402" s="2078" t="s">
        <v>3269</v>
      </c>
      <c r="I2402" s="2020">
        <v>-0.59638338193252738</v>
      </c>
      <c r="J2402" s="2021">
        <v>-5250.43</v>
      </c>
      <c r="K2402" s="2078">
        <v>3131.2692000000002</v>
      </c>
      <c r="L2402" s="2020">
        <v>-0.64172881509586888</v>
      </c>
      <c r="M2402" s="2021">
        <v>-3750.43</v>
      </c>
      <c r="N2402" s="2078">
        <v>2406.759</v>
      </c>
    </row>
    <row r="2403" spans="1:14">
      <c r="A2403" s="2249" t="s">
        <v>1133</v>
      </c>
      <c r="B2403" s="2077" t="s">
        <v>3502</v>
      </c>
      <c r="C2403" s="2020">
        <v>0.23720297490839781</v>
      </c>
      <c r="D2403" s="2021">
        <v>100000.39</v>
      </c>
      <c r="E2403" s="2078">
        <v>23720.389999999989</v>
      </c>
      <c r="F2403" s="2020" t="s">
        <v>3269</v>
      </c>
      <c r="G2403" s="2021" t="s">
        <v>3269</v>
      </c>
      <c r="H2403" s="2078" t="s">
        <v>3269</v>
      </c>
      <c r="I2403" s="2020">
        <v>0.26040000000000002</v>
      </c>
      <c r="J2403" s="2021">
        <v>45000</v>
      </c>
      <c r="K2403" s="2078">
        <v>11718</v>
      </c>
      <c r="L2403" s="2020" t="s">
        <v>3269</v>
      </c>
      <c r="M2403" s="2021" t="s">
        <v>3269</v>
      </c>
      <c r="N2403" s="2078" t="s">
        <v>3269</v>
      </c>
    </row>
    <row r="2404" spans="1:14">
      <c r="A2404" s="2248" t="s">
        <v>3053</v>
      </c>
      <c r="B2404" s="2073" t="s">
        <v>5191</v>
      </c>
      <c r="C2404" s="2074" t="s">
        <v>3269</v>
      </c>
      <c r="D2404" s="2075" t="s">
        <v>3269</v>
      </c>
      <c r="E2404" s="2076" t="s">
        <v>3269</v>
      </c>
      <c r="F2404" s="2074">
        <v>0.18201416692331379</v>
      </c>
      <c r="G2404" s="2075">
        <v>32.47</v>
      </c>
      <c r="H2404" s="2076">
        <v>5.91</v>
      </c>
      <c r="I2404" s="2074" t="s">
        <v>3269</v>
      </c>
      <c r="J2404" s="2075" t="s">
        <v>3269</v>
      </c>
      <c r="K2404" s="2076" t="s">
        <v>3269</v>
      </c>
      <c r="L2404" s="2074" t="s">
        <v>3269</v>
      </c>
      <c r="M2404" s="2075" t="s">
        <v>3269</v>
      </c>
      <c r="N2404" s="2076" t="s">
        <v>3269</v>
      </c>
    </row>
    <row r="2405" spans="1:14">
      <c r="A2405" s="2249" t="s">
        <v>3053</v>
      </c>
      <c r="B2405" s="2077" t="s">
        <v>3204</v>
      </c>
      <c r="C2405" s="2020" t="s">
        <v>3269</v>
      </c>
      <c r="D2405" s="2021" t="s">
        <v>3269</v>
      </c>
      <c r="E2405" s="2078" t="s">
        <v>3269</v>
      </c>
      <c r="F2405" s="2020">
        <v>0.18201416692331379</v>
      </c>
      <c r="G2405" s="2021">
        <v>32.47</v>
      </c>
      <c r="H2405" s="2078">
        <v>5.91</v>
      </c>
      <c r="I2405" s="2020" t="s">
        <v>3269</v>
      </c>
      <c r="J2405" s="2021" t="s">
        <v>3269</v>
      </c>
      <c r="K2405" s="2078" t="s">
        <v>3269</v>
      </c>
      <c r="L2405" s="2020" t="s">
        <v>3269</v>
      </c>
      <c r="M2405" s="2021" t="s">
        <v>3269</v>
      </c>
      <c r="N2405" s="2078" t="s">
        <v>3269</v>
      </c>
    </row>
    <row r="2406" spans="1:14">
      <c r="A2406" s="2248" t="s">
        <v>1481</v>
      </c>
      <c r="B2406" s="2073" t="s">
        <v>5191</v>
      </c>
      <c r="C2406" s="2074">
        <v>0.34707401809281019</v>
      </c>
      <c r="D2406" s="2075">
        <v>3546.16</v>
      </c>
      <c r="E2406" s="2076">
        <v>1230.78</v>
      </c>
      <c r="F2406" s="2074">
        <v>0.39044299659869891</v>
      </c>
      <c r="G2406" s="2075">
        <v>19457.259999999998</v>
      </c>
      <c r="H2406" s="2076">
        <v>7596.9508999999998</v>
      </c>
      <c r="I2406" s="2074">
        <v>0.39719311399515628</v>
      </c>
      <c r="J2406" s="2075">
        <v>8402.5499999999993</v>
      </c>
      <c r="K2406" s="2076">
        <v>3337.4350000000009</v>
      </c>
      <c r="L2406" s="2074">
        <v>0.42437011372779782</v>
      </c>
      <c r="M2406" s="2075">
        <v>6661.52</v>
      </c>
      <c r="N2406" s="2076">
        <v>2826.95</v>
      </c>
    </row>
    <row r="2407" spans="1:14">
      <c r="A2407" s="2249" t="s">
        <v>1481</v>
      </c>
      <c r="B2407" s="2077" t="s">
        <v>3480</v>
      </c>
      <c r="C2407" s="2020" t="s">
        <v>3269</v>
      </c>
      <c r="D2407" s="2021" t="s">
        <v>3269</v>
      </c>
      <c r="E2407" s="2078" t="s">
        <v>3269</v>
      </c>
      <c r="F2407" s="2020">
        <v>0.58417821431383343</v>
      </c>
      <c r="G2407" s="2021">
        <v>508.04</v>
      </c>
      <c r="H2407" s="2078">
        <v>296.78590000000003</v>
      </c>
      <c r="I2407" s="2020" t="s">
        <v>3269</v>
      </c>
      <c r="J2407" s="2021" t="s">
        <v>3269</v>
      </c>
      <c r="K2407" s="2078" t="s">
        <v>3269</v>
      </c>
      <c r="L2407" s="2020" t="s">
        <v>3269</v>
      </c>
      <c r="M2407" s="2021" t="s">
        <v>3269</v>
      </c>
      <c r="N2407" s="2078" t="s">
        <v>3269</v>
      </c>
    </row>
    <row r="2408" spans="1:14">
      <c r="A2408" s="2249" t="s">
        <v>1481</v>
      </c>
      <c r="B2408" s="2077" t="s">
        <v>3201</v>
      </c>
      <c r="C2408" s="2020" t="s">
        <v>3269</v>
      </c>
      <c r="D2408" s="2021" t="s">
        <v>3269</v>
      </c>
      <c r="E2408" s="2078" t="s">
        <v>3269</v>
      </c>
      <c r="F2408" s="2020">
        <v>0.1820797347522661</v>
      </c>
      <c r="G2408" s="2021">
        <v>1869.95</v>
      </c>
      <c r="H2408" s="2078">
        <v>340.48</v>
      </c>
      <c r="I2408" s="2020" t="s">
        <v>3269</v>
      </c>
      <c r="J2408" s="2021" t="s">
        <v>3269</v>
      </c>
      <c r="K2408" s="2078" t="s">
        <v>3269</v>
      </c>
      <c r="L2408" s="2020" t="s">
        <v>3269</v>
      </c>
      <c r="M2408" s="2021" t="s">
        <v>3269</v>
      </c>
      <c r="N2408" s="2078" t="s">
        <v>3269</v>
      </c>
    </row>
    <row r="2409" spans="1:14">
      <c r="A2409" s="2249" t="s">
        <v>1481</v>
      </c>
      <c r="B2409" s="2077" t="s">
        <v>3193</v>
      </c>
      <c r="C2409" s="2020">
        <v>0.30894846694299899</v>
      </c>
      <c r="D2409" s="2021">
        <v>680.34</v>
      </c>
      <c r="E2409" s="2078">
        <v>210.19</v>
      </c>
      <c r="F2409" s="2020">
        <v>0.5863676226192035</v>
      </c>
      <c r="G2409" s="2021">
        <v>4127.82</v>
      </c>
      <c r="H2409" s="2078">
        <v>2420.420000000001</v>
      </c>
      <c r="I2409" s="2020">
        <v>0.47361761913016942</v>
      </c>
      <c r="J2409" s="2021">
        <v>3864.889999999999</v>
      </c>
      <c r="K2409" s="2078">
        <v>1830.48</v>
      </c>
      <c r="L2409" s="2020">
        <v>0.53484371482617621</v>
      </c>
      <c r="M2409" s="2021">
        <v>2976.29</v>
      </c>
      <c r="N2409" s="2078">
        <v>1591.85</v>
      </c>
    </row>
    <row r="2410" spans="1:14">
      <c r="A2410" s="2249" t="s">
        <v>1481</v>
      </c>
      <c r="B2410" s="2077" t="s">
        <v>3195</v>
      </c>
      <c r="C2410" s="2020">
        <v>0.35688761325352431</v>
      </c>
      <c r="D2410" s="2021">
        <v>2445.84</v>
      </c>
      <c r="E2410" s="2078">
        <v>872.89</v>
      </c>
      <c r="F2410" s="2020">
        <v>0.34026703820275472</v>
      </c>
      <c r="G2410" s="2021">
        <v>9919.1799999999985</v>
      </c>
      <c r="H2410" s="2078">
        <v>3375.1699999999992</v>
      </c>
      <c r="I2410" s="2020">
        <v>0.31185411354180648</v>
      </c>
      <c r="J2410" s="2021">
        <v>2980.4</v>
      </c>
      <c r="K2410" s="2078">
        <v>929.45000000000027</v>
      </c>
      <c r="L2410" s="2020">
        <v>0.34202234221803562</v>
      </c>
      <c r="M2410" s="2021">
        <v>1507.46</v>
      </c>
      <c r="N2410" s="2078">
        <v>515.58500000000004</v>
      </c>
    </row>
    <row r="2411" spans="1:14">
      <c r="A2411" s="2249" t="s">
        <v>1481</v>
      </c>
      <c r="B2411" s="2077" t="s">
        <v>3206</v>
      </c>
      <c r="C2411" s="2020">
        <v>0.35168341349588078</v>
      </c>
      <c r="D2411" s="2021">
        <v>419.98</v>
      </c>
      <c r="E2411" s="2078">
        <v>147.69999999999999</v>
      </c>
      <c r="F2411" s="2020">
        <v>0.38390215910852249</v>
      </c>
      <c r="G2411" s="2021">
        <v>3032.27</v>
      </c>
      <c r="H2411" s="2078">
        <v>1164.095</v>
      </c>
      <c r="I2411" s="2020">
        <v>0.37084687207017453</v>
      </c>
      <c r="J2411" s="2021">
        <v>1557.26</v>
      </c>
      <c r="K2411" s="2078">
        <v>577.505</v>
      </c>
      <c r="L2411" s="2020">
        <v>0.33039072078318649</v>
      </c>
      <c r="M2411" s="2021">
        <v>2177.77</v>
      </c>
      <c r="N2411" s="2078">
        <v>719.51499999999999</v>
      </c>
    </row>
    <row r="2412" spans="1:14">
      <c r="A2412" s="2248" t="s">
        <v>1847</v>
      </c>
      <c r="B2412" s="2073" t="s">
        <v>5191</v>
      </c>
      <c r="C2412" s="2074">
        <v>0.30510784651356693</v>
      </c>
      <c r="D2412" s="2075">
        <v>2206.84</v>
      </c>
      <c r="E2412" s="2076">
        <v>673.32419999999991</v>
      </c>
      <c r="F2412" s="2074">
        <v>0.29796851066441771</v>
      </c>
      <c r="G2412" s="2075">
        <v>32257.27</v>
      </c>
      <c r="H2412" s="2076">
        <v>9611.6507000000001</v>
      </c>
      <c r="I2412" s="2074" t="s">
        <v>3269</v>
      </c>
      <c r="J2412" s="2075" t="s">
        <v>3269</v>
      </c>
      <c r="K2412" s="2076" t="s">
        <v>3269</v>
      </c>
      <c r="L2412" s="2074">
        <v>0.20808168350350739</v>
      </c>
      <c r="M2412" s="2075">
        <v>-738.46</v>
      </c>
      <c r="N2412" s="2076">
        <v>-153.66000000000011</v>
      </c>
    </row>
    <row r="2413" spans="1:14">
      <c r="A2413" s="2249" t="s">
        <v>1847</v>
      </c>
      <c r="B2413" s="2077" t="s">
        <v>3480</v>
      </c>
      <c r="C2413" s="2020">
        <v>0.30510784651356693</v>
      </c>
      <c r="D2413" s="2021">
        <v>2206.84</v>
      </c>
      <c r="E2413" s="2078">
        <v>673.32419999999991</v>
      </c>
      <c r="F2413" s="2020">
        <v>0.3060995305695936</v>
      </c>
      <c r="G2413" s="2021">
        <v>24374.22</v>
      </c>
      <c r="H2413" s="2078">
        <v>7460.9372999999996</v>
      </c>
      <c r="I2413" s="2020" t="s">
        <v>3269</v>
      </c>
      <c r="J2413" s="2021" t="s">
        <v>3269</v>
      </c>
      <c r="K2413" s="2078" t="s">
        <v>3269</v>
      </c>
      <c r="L2413" s="2020">
        <v>0.20808168350350739</v>
      </c>
      <c r="M2413" s="2021">
        <v>-738.46</v>
      </c>
      <c r="N2413" s="2078">
        <v>-153.66000000000011</v>
      </c>
    </row>
    <row r="2414" spans="1:14">
      <c r="A2414" s="2249" t="s">
        <v>1847</v>
      </c>
      <c r="B2414" s="2077" t="s">
        <v>3193</v>
      </c>
      <c r="C2414" s="2020" t="s">
        <v>3269</v>
      </c>
      <c r="D2414" s="2021" t="s">
        <v>3269</v>
      </c>
      <c r="E2414" s="2078" t="s">
        <v>3269</v>
      </c>
      <c r="F2414" s="2020">
        <v>0.27383458646616538</v>
      </c>
      <c r="G2414" s="2021">
        <v>133</v>
      </c>
      <c r="H2414" s="2078">
        <v>36.42</v>
      </c>
      <c r="I2414" s="2020" t="s">
        <v>3269</v>
      </c>
      <c r="J2414" s="2021" t="s">
        <v>3269</v>
      </c>
      <c r="K2414" s="2078" t="s">
        <v>3269</v>
      </c>
      <c r="L2414" s="2020" t="s">
        <v>3269</v>
      </c>
      <c r="M2414" s="2021" t="s">
        <v>3269</v>
      </c>
      <c r="N2414" s="2078" t="s">
        <v>3269</v>
      </c>
    </row>
    <row r="2415" spans="1:14">
      <c r="A2415" s="2249" t="s">
        <v>1847</v>
      </c>
      <c r="B2415" s="2077" t="s">
        <v>3195</v>
      </c>
      <c r="C2415" s="2020" t="s">
        <v>3269</v>
      </c>
      <c r="D2415" s="2021" t="s">
        <v>3269</v>
      </c>
      <c r="E2415" s="2078" t="s">
        <v>3269</v>
      </c>
      <c r="F2415" s="2020">
        <v>0.2837083546218821</v>
      </c>
      <c r="G2415" s="2021">
        <v>6028.2800000000016</v>
      </c>
      <c r="H2415" s="2078">
        <v>1710.2734</v>
      </c>
      <c r="I2415" s="2020" t="s">
        <v>3269</v>
      </c>
      <c r="J2415" s="2021" t="s">
        <v>3269</v>
      </c>
      <c r="K2415" s="2078" t="s">
        <v>3269</v>
      </c>
      <c r="L2415" s="2020" t="s">
        <v>3269</v>
      </c>
      <c r="M2415" s="2021" t="s">
        <v>3269</v>
      </c>
      <c r="N2415" s="2078" t="s">
        <v>3269</v>
      </c>
    </row>
    <row r="2416" spans="1:14">
      <c r="A2416" s="2249" t="s">
        <v>1847</v>
      </c>
      <c r="B2416" s="2077" t="s">
        <v>3207</v>
      </c>
      <c r="C2416" s="2020" t="s">
        <v>3269</v>
      </c>
      <c r="D2416" s="2021" t="s">
        <v>3269</v>
      </c>
      <c r="E2416" s="2078" t="s">
        <v>3269</v>
      </c>
      <c r="F2416" s="2020">
        <v>0.2346538736300435</v>
      </c>
      <c r="G2416" s="2021">
        <v>1721.77</v>
      </c>
      <c r="H2416" s="2078">
        <v>404.02</v>
      </c>
      <c r="I2416" s="2020" t="s">
        <v>3269</v>
      </c>
      <c r="J2416" s="2021" t="s">
        <v>3269</v>
      </c>
      <c r="K2416" s="2078" t="s">
        <v>3269</v>
      </c>
      <c r="L2416" s="2020" t="s">
        <v>3269</v>
      </c>
      <c r="M2416" s="2021" t="s">
        <v>3269</v>
      </c>
      <c r="N2416" s="2078" t="s">
        <v>3269</v>
      </c>
    </row>
    <row r="2417" spans="1:14">
      <c r="A2417" s="2248" t="s">
        <v>3055</v>
      </c>
      <c r="B2417" s="2073" t="s">
        <v>5191</v>
      </c>
      <c r="C2417" s="2074">
        <v>2.9164427527773842E-2</v>
      </c>
      <c r="D2417" s="2075">
        <v>35058.120000000003</v>
      </c>
      <c r="E2417" s="2076">
        <v>1022.449999999999</v>
      </c>
      <c r="F2417" s="2074" t="s">
        <v>3269</v>
      </c>
      <c r="G2417" s="2075" t="s">
        <v>3269</v>
      </c>
      <c r="H2417" s="2076" t="s">
        <v>3269</v>
      </c>
      <c r="I2417" s="2074" t="s">
        <v>3269</v>
      </c>
      <c r="J2417" s="2075" t="s">
        <v>3269</v>
      </c>
      <c r="K2417" s="2076" t="s">
        <v>3269</v>
      </c>
      <c r="L2417" s="2074" t="s">
        <v>3269</v>
      </c>
      <c r="M2417" s="2075" t="s">
        <v>3269</v>
      </c>
      <c r="N2417" s="2076" t="s">
        <v>3269</v>
      </c>
    </row>
    <row r="2418" spans="1:14">
      <c r="A2418" s="2249" t="s">
        <v>3055</v>
      </c>
      <c r="B2418" s="2077" t="s">
        <v>3207</v>
      </c>
      <c r="C2418" s="2020">
        <v>2.9164427527773842E-2</v>
      </c>
      <c r="D2418" s="2021">
        <v>35058.120000000003</v>
      </c>
      <c r="E2418" s="2078">
        <v>1022.449999999999</v>
      </c>
      <c r="F2418" s="2020" t="s">
        <v>3269</v>
      </c>
      <c r="G2418" s="2021" t="s">
        <v>3269</v>
      </c>
      <c r="H2418" s="2078" t="s">
        <v>3269</v>
      </c>
      <c r="I2418" s="2020" t="s">
        <v>3269</v>
      </c>
      <c r="J2418" s="2021" t="s">
        <v>3269</v>
      </c>
      <c r="K2418" s="2078" t="s">
        <v>3269</v>
      </c>
      <c r="L2418" s="2020" t="s">
        <v>3269</v>
      </c>
      <c r="M2418" s="2021" t="s">
        <v>3269</v>
      </c>
      <c r="N2418" s="2078" t="s">
        <v>3269</v>
      </c>
    </row>
    <row r="2419" spans="1:14">
      <c r="A2419" s="2248" t="s">
        <v>1333</v>
      </c>
      <c r="B2419" s="2073" t="s">
        <v>5191</v>
      </c>
      <c r="C2419" s="2074">
        <v>0.27538322058823528</v>
      </c>
      <c r="D2419" s="2075">
        <v>6800</v>
      </c>
      <c r="E2419" s="2076">
        <v>1872.6059</v>
      </c>
      <c r="F2419" s="2074">
        <v>0.35963147510786508</v>
      </c>
      <c r="G2419" s="2075">
        <v>13289.74</v>
      </c>
      <c r="H2419" s="2076">
        <v>4779.4087999999992</v>
      </c>
      <c r="I2419" s="2074">
        <v>-0.74293043433529438</v>
      </c>
      <c r="J2419" s="2075">
        <v>1749.57</v>
      </c>
      <c r="K2419" s="2076">
        <v>-1299.8088000000009</v>
      </c>
      <c r="L2419" s="2074">
        <v>0.26415737445514598</v>
      </c>
      <c r="M2419" s="2075">
        <v>27250.42</v>
      </c>
      <c r="N2419" s="2076">
        <v>7198.3993999999984</v>
      </c>
    </row>
    <row r="2420" spans="1:14">
      <c r="A2420" s="2249" t="s">
        <v>1333</v>
      </c>
      <c r="B2420" s="2077" t="s">
        <v>3481</v>
      </c>
      <c r="C2420" s="2020">
        <v>-0.48452546666666663</v>
      </c>
      <c r="D2420" s="2021">
        <v>750</v>
      </c>
      <c r="E2420" s="2078">
        <v>-363.39409999999998</v>
      </c>
      <c r="F2420" s="2020">
        <v>-0.50250960512273191</v>
      </c>
      <c r="G2420" s="2021">
        <v>749.6</v>
      </c>
      <c r="H2420" s="2078">
        <v>-376.68119999999988</v>
      </c>
      <c r="I2420" s="2020">
        <v>-1.5678867014865341</v>
      </c>
      <c r="J2420" s="2021">
        <v>99.560000000000173</v>
      </c>
      <c r="K2420" s="2078">
        <v>-156.09879999999961</v>
      </c>
      <c r="L2420" s="2020" t="s">
        <v>3269</v>
      </c>
      <c r="M2420" s="2021">
        <v>0</v>
      </c>
      <c r="N2420" s="2078">
        <v>-176.4706000000001</v>
      </c>
    </row>
    <row r="2421" spans="1:14">
      <c r="A2421" s="2249" t="s">
        <v>1333</v>
      </c>
      <c r="B2421" s="2077" t="s">
        <v>3201</v>
      </c>
      <c r="C2421" s="2020" t="s">
        <v>3269</v>
      </c>
      <c r="D2421" s="2021" t="s">
        <v>3269</v>
      </c>
      <c r="E2421" s="2078" t="s">
        <v>3269</v>
      </c>
      <c r="F2421" s="2020" t="s">
        <v>3269</v>
      </c>
      <c r="G2421" s="2021" t="s">
        <v>3269</v>
      </c>
      <c r="H2421" s="2078" t="s">
        <v>3269</v>
      </c>
      <c r="I2421" s="2020">
        <v>0.28057290360971138</v>
      </c>
      <c r="J2421" s="2021">
        <v>7259.86</v>
      </c>
      <c r="K2421" s="2078">
        <v>2036.9199999999989</v>
      </c>
      <c r="L2421" s="2020" t="s">
        <v>3269</v>
      </c>
      <c r="M2421" s="2021" t="s">
        <v>3269</v>
      </c>
      <c r="N2421" s="2078" t="s">
        <v>3269</v>
      </c>
    </row>
    <row r="2422" spans="1:14">
      <c r="A2422" s="2249" t="s">
        <v>1333</v>
      </c>
      <c r="B2422" s="2077" t="s">
        <v>3502</v>
      </c>
      <c r="C2422" s="2020">
        <v>0.36958677685950408</v>
      </c>
      <c r="D2422" s="2021">
        <v>6050</v>
      </c>
      <c r="E2422" s="2078">
        <v>2236</v>
      </c>
      <c r="F2422" s="2020">
        <v>0.41116686097603372</v>
      </c>
      <c r="G2422" s="2021">
        <v>12540.14</v>
      </c>
      <c r="H2422" s="2078">
        <v>5156.0899999999992</v>
      </c>
      <c r="I2422" s="2020">
        <v>0.56697237894061336</v>
      </c>
      <c r="J2422" s="2021">
        <v>-5609.85</v>
      </c>
      <c r="K2422" s="2078">
        <v>-3180.63</v>
      </c>
      <c r="L2422" s="2020">
        <v>0.28601173531086338</v>
      </c>
      <c r="M2422" s="2021">
        <v>4250.42</v>
      </c>
      <c r="N2422" s="2078">
        <v>1215.67</v>
      </c>
    </row>
    <row r="2423" spans="1:14">
      <c r="A2423" s="2249" t="s">
        <v>1333</v>
      </c>
      <c r="B2423" s="2077" t="s">
        <v>3195</v>
      </c>
      <c r="C2423" s="2020" t="s">
        <v>3269</v>
      </c>
      <c r="D2423" s="2021" t="s">
        <v>3269</v>
      </c>
      <c r="E2423" s="2078" t="s">
        <v>3269</v>
      </c>
      <c r="F2423" s="2020" t="s">
        <v>3269</v>
      </c>
      <c r="G2423" s="2021" t="s">
        <v>3269</v>
      </c>
      <c r="H2423" s="2078" t="s">
        <v>3269</v>
      </c>
      <c r="I2423" s="2020" t="s">
        <v>3269</v>
      </c>
      <c r="J2423" s="2021" t="s">
        <v>3269</v>
      </c>
      <c r="K2423" s="2078" t="s">
        <v>3269</v>
      </c>
      <c r="L2423" s="2020">
        <v>0.26779130434782611</v>
      </c>
      <c r="M2423" s="2021">
        <v>23000</v>
      </c>
      <c r="N2423" s="2078">
        <v>6159.1999999999989</v>
      </c>
    </row>
    <row r="2424" spans="1:14">
      <c r="A2424" s="2248" t="s">
        <v>3057</v>
      </c>
      <c r="B2424" s="2073" t="s">
        <v>5191</v>
      </c>
      <c r="C2424" s="2074" t="s">
        <v>3269</v>
      </c>
      <c r="D2424" s="2075" t="s">
        <v>3269</v>
      </c>
      <c r="E2424" s="2076" t="s">
        <v>3269</v>
      </c>
      <c r="F2424" s="2074">
        <v>0.23563031587602751</v>
      </c>
      <c r="G2424" s="2075">
        <v>35998.300000000003</v>
      </c>
      <c r="H2424" s="2076">
        <v>8482.2907999999989</v>
      </c>
      <c r="I2424" s="2074" t="s">
        <v>3269</v>
      </c>
      <c r="J2424" s="2075" t="s">
        <v>3269</v>
      </c>
      <c r="K2424" s="2076" t="s">
        <v>3269</v>
      </c>
      <c r="L2424" s="2074" t="s">
        <v>3269</v>
      </c>
      <c r="M2424" s="2075" t="s">
        <v>3269</v>
      </c>
      <c r="N2424" s="2076" t="s">
        <v>3269</v>
      </c>
    </row>
    <row r="2425" spans="1:14">
      <c r="A2425" s="2249" t="s">
        <v>3057</v>
      </c>
      <c r="B2425" s="2077" t="s">
        <v>3480</v>
      </c>
      <c r="C2425" s="2020" t="s">
        <v>3269</v>
      </c>
      <c r="D2425" s="2021" t="s">
        <v>3269</v>
      </c>
      <c r="E2425" s="2078" t="s">
        <v>3269</v>
      </c>
      <c r="F2425" s="2020">
        <v>0.23692476294956999</v>
      </c>
      <c r="G2425" s="2021">
        <v>35358.509999999987</v>
      </c>
      <c r="H2425" s="2078">
        <v>8377.3065999999981</v>
      </c>
      <c r="I2425" s="2020" t="s">
        <v>3269</v>
      </c>
      <c r="J2425" s="2021" t="s">
        <v>3269</v>
      </c>
      <c r="K2425" s="2078" t="s">
        <v>3269</v>
      </c>
      <c r="L2425" s="2020" t="s">
        <v>3269</v>
      </c>
      <c r="M2425" s="2021" t="s">
        <v>3269</v>
      </c>
      <c r="N2425" s="2078" t="s">
        <v>3269</v>
      </c>
    </row>
    <row r="2426" spans="1:14">
      <c r="A2426" s="2249" t="s">
        <v>3057</v>
      </c>
      <c r="B2426" s="2077" t="s">
        <v>3195</v>
      </c>
      <c r="C2426" s="2020" t="s">
        <v>3269</v>
      </c>
      <c r="D2426" s="2021" t="s">
        <v>3269</v>
      </c>
      <c r="E2426" s="2078" t="s">
        <v>3269</v>
      </c>
      <c r="F2426" s="2020">
        <v>0.16409165507432119</v>
      </c>
      <c r="G2426" s="2021">
        <v>639.79</v>
      </c>
      <c r="H2426" s="2078">
        <v>104.9842</v>
      </c>
      <c r="I2426" s="2020" t="s">
        <v>3269</v>
      </c>
      <c r="J2426" s="2021" t="s">
        <v>3269</v>
      </c>
      <c r="K2426" s="2078" t="s">
        <v>3269</v>
      </c>
      <c r="L2426" s="2020" t="s">
        <v>3269</v>
      </c>
      <c r="M2426" s="2021" t="s">
        <v>3269</v>
      </c>
      <c r="N2426" s="2078" t="s">
        <v>3269</v>
      </c>
    </row>
    <row r="2427" spans="1:14">
      <c r="A2427" s="2248" t="s">
        <v>1245</v>
      </c>
      <c r="B2427" s="2073" t="s">
        <v>5191</v>
      </c>
      <c r="C2427" s="2074">
        <v>0.33276655632359181</v>
      </c>
      <c r="D2427" s="2075">
        <v>12853.85</v>
      </c>
      <c r="E2427" s="2076">
        <v>4277.3314000000009</v>
      </c>
      <c r="F2427" s="2074">
        <v>0.24677187948350071</v>
      </c>
      <c r="G2427" s="2075">
        <v>989.74</v>
      </c>
      <c r="H2427" s="2076">
        <v>244.24</v>
      </c>
      <c r="I2427" s="2074">
        <v>0.25216246064807057</v>
      </c>
      <c r="J2427" s="2075">
        <v>48352.139999999992</v>
      </c>
      <c r="K2427" s="2076">
        <v>12192.5946</v>
      </c>
      <c r="L2427" s="2074">
        <v>0.23684663105595141</v>
      </c>
      <c r="M2427" s="2075">
        <v>28835.89</v>
      </c>
      <c r="N2427" s="2076">
        <v>6829.6833999999972</v>
      </c>
    </row>
    <row r="2428" spans="1:14">
      <c r="A2428" s="2249" t="s">
        <v>1245</v>
      </c>
      <c r="B2428" s="2077" t="s">
        <v>3480</v>
      </c>
      <c r="C2428" s="2020">
        <v>0.46942322614018439</v>
      </c>
      <c r="D2428" s="2021">
        <v>115.99</v>
      </c>
      <c r="E2428" s="2078">
        <v>54.448399999999992</v>
      </c>
      <c r="F2428" s="2020" t="s">
        <v>3269</v>
      </c>
      <c r="G2428" s="2021" t="s">
        <v>3269</v>
      </c>
      <c r="H2428" s="2078" t="s">
        <v>3269</v>
      </c>
      <c r="I2428" s="2020">
        <v>0.64198697837600771</v>
      </c>
      <c r="J2428" s="2021">
        <v>889.29</v>
      </c>
      <c r="K2428" s="2078">
        <v>570.91259999999988</v>
      </c>
      <c r="L2428" s="2020" t="s">
        <v>3269</v>
      </c>
      <c r="M2428" s="2021" t="s">
        <v>3269</v>
      </c>
      <c r="N2428" s="2078" t="s">
        <v>3269</v>
      </c>
    </row>
    <row r="2429" spans="1:14">
      <c r="A2429" s="2249" t="s">
        <v>1245</v>
      </c>
      <c r="B2429" s="2077" t="s">
        <v>3481</v>
      </c>
      <c r="C2429" s="2020" t="s">
        <v>3269</v>
      </c>
      <c r="D2429" s="2021" t="s">
        <v>3269</v>
      </c>
      <c r="E2429" s="2078" t="s">
        <v>3269</v>
      </c>
      <c r="F2429" s="2020" t="s">
        <v>3269</v>
      </c>
      <c r="G2429" s="2021" t="s">
        <v>3269</v>
      </c>
      <c r="H2429" s="2078" t="s">
        <v>3269</v>
      </c>
      <c r="I2429" s="2020">
        <v>-0.59653116299907205</v>
      </c>
      <c r="J2429" s="2021">
        <v>3749.96</v>
      </c>
      <c r="K2429" s="2078">
        <v>-2236.9679999999998</v>
      </c>
      <c r="L2429" s="2020">
        <v>-0.64162522218272311</v>
      </c>
      <c r="M2429" s="2021">
        <v>-2250.4</v>
      </c>
      <c r="N2429" s="2078">
        <v>1443.9133999999999</v>
      </c>
    </row>
    <row r="2430" spans="1:14">
      <c r="A2430" s="2249" t="s">
        <v>1245</v>
      </c>
      <c r="B2430" s="2077" t="s">
        <v>3201</v>
      </c>
      <c r="C2430" s="2020">
        <v>0.60203441317989315</v>
      </c>
      <c r="D2430" s="2021">
        <v>901.98</v>
      </c>
      <c r="E2430" s="2078">
        <v>543.02300000000002</v>
      </c>
      <c r="F2430" s="2020" t="s">
        <v>3269</v>
      </c>
      <c r="G2430" s="2021" t="s">
        <v>3269</v>
      </c>
      <c r="H2430" s="2078" t="s">
        <v>3269</v>
      </c>
      <c r="I2430" s="2020" t="s">
        <v>3269</v>
      </c>
      <c r="J2430" s="2021" t="s">
        <v>3269</v>
      </c>
      <c r="K2430" s="2078" t="s">
        <v>3269</v>
      </c>
      <c r="L2430" s="2020" t="s">
        <v>3269</v>
      </c>
      <c r="M2430" s="2021" t="s">
        <v>3269</v>
      </c>
      <c r="N2430" s="2078" t="s">
        <v>3269</v>
      </c>
    </row>
    <row r="2431" spans="1:14">
      <c r="A2431" s="2249" t="s">
        <v>1245</v>
      </c>
      <c r="B2431" s="2077" t="s">
        <v>3502</v>
      </c>
      <c r="C2431" s="2020">
        <v>0.31090717378006538</v>
      </c>
      <c r="D2431" s="2021">
        <v>11835.88</v>
      </c>
      <c r="E2431" s="2078">
        <v>3679.860000000001</v>
      </c>
      <c r="F2431" s="2020">
        <v>0.24677187948350071</v>
      </c>
      <c r="G2431" s="2021">
        <v>989.74</v>
      </c>
      <c r="H2431" s="2078">
        <v>244.24</v>
      </c>
      <c r="I2431" s="2020">
        <v>0.31703806360091957</v>
      </c>
      <c r="J2431" s="2021">
        <v>43712.889999999992</v>
      </c>
      <c r="K2431" s="2078">
        <v>13858.65</v>
      </c>
      <c r="L2431" s="2020">
        <v>0.17325226007992581</v>
      </c>
      <c r="M2431" s="2021">
        <v>31086.29</v>
      </c>
      <c r="N2431" s="2078">
        <v>5385.7699999999977</v>
      </c>
    </row>
    <row r="2432" spans="1:14">
      <c r="A2432" s="2248" t="s">
        <v>1267</v>
      </c>
      <c r="B2432" s="2073" t="s">
        <v>5191</v>
      </c>
      <c r="C2432" s="2074">
        <v>0.33067567257621577</v>
      </c>
      <c r="D2432" s="2075">
        <v>11335.89</v>
      </c>
      <c r="E2432" s="2076">
        <v>3748.5030499999989</v>
      </c>
      <c r="F2432" s="2074">
        <v>0.34510922371715003</v>
      </c>
      <c r="G2432" s="2075">
        <v>31493.16</v>
      </c>
      <c r="H2432" s="2076">
        <v>10868.58</v>
      </c>
      <c r="I2432" s="2074">
        <v>0.34945966575215198</v>
      </c>
      <c r="J2432" s="2075">
        <v>26480.35</v>
      </c>
      <c r="K2432" s="2076">
        <v>9253.8142599999992</v>
      </c>
      <c r="L2432" s="2074">
        <v>0.37295706275676649</v>
      </c>
      <c r="M2432" s="2075">
        <v>21751.279999999999</v>
      </c>
      <c r="N2432" s="2076">
        <v>8112.2934999999998</v>
      </c>
    </row>
    <row r="2433" spans="1:14">
      <c r="A2433" s="2249" t="s">
        <v>1267</v>
      </c>
      <c r="B2433" s="2077" t="s">
        <v>3480</v>
      </c>
      <c r="C2433" s="2020">
        <v>0.40319761031099388</v>
      </c>
      <c r="D2433" s="2021">
        <v>10347.790000000001</v>
      </c>
      <c r="E2433" s="2078">
        <v>4172.2041999999983</v>
      </c>
      <c r="F2433" s="2020">
        <v>0.3362484333110064</v>
      </c>
      <c r="G2433" s="2021">
        <v>17273.689999999999</v>
      </c>
      <c r="H2433" s="2078">
        <v>5808.2511999999988</v>
      </c>
      <c r="I2433" s="2020">
        <v>0.32551095885741549</v>
      </c>
      <c r="J2433" s="2021">
        <v>15255.24</v>
      </c>
      <c r="K2433" s="2078">
        <v>4965.7478000000001</v>
      </c>
      <c r="L2433" s="2020">
        <v>0.34000839676858308</v>
      </c>
      <c r="M2433" s="2021">
        <v>12695.36</v>
      </c>
      <c r="N2433" s="2078">
        <v>4316.5290000000005</v>
      </c>
    </row>
    <row r="2434" spans="1:14">
      <c r="A2434" s="2249" t="s">
        <v>1267</v>
      </c>
      <c r="B2434" s="2077" t="s">
        <v>3196</v>
      </c>
      <c r="C2434" s="2020">
        <v>0.76602750988844936</v>
      </c>
      <c r="D2434" s="2021">
        <v>225.01</v>
      </c>
      <c r="E2434" s="2078">
        <v>172.36385000000001</v>
      </c>
      <c r="F2434" s="2020" t="s">
        <v>3269</v>
      </c>
      <c r="G2434" s="2021" t="s">
        <v>3269</v>
      </c>
      <c r="H2434" s="2078" t="s">
        <v>3269</v>
      </c>
      <c r="I2434" s="2020">
        <v>0.75377377777777776</v>
      </c>
      <c r="J2434" s="2021">
        <v>135</v>
      </c>
      <c r="K2434" s="2078">
        <v>101.75946</v>
      </c>
      <c r="L2434" s="2020" t="s">
        <v>3269</v>
      </c>
      <c r="M2434" s="2021" t="s">
        <v>3269</v>
      </c>
      <c r="N2434" s="2078" t="s">
        <v>3269</v>
      </c>
    </row>
    <row r="2435" spans="1:14">
      <c r="A2435" s="2249" t="s">
        <v>1267</v>
      </c>
      <c r="B2435" s="2077" t="s">
        <v>3499</v>
      </c>
      <c r="C2435" s="2020" t="s">
        <v>3269</v>
      </c>
      <c r="D2435" s="2021" t="s">
        <v>3269</v>
      </c>
      <c r="E2435" s="2078" t="s">
        <v>3269</v>
      </c>
      <c r="F2435" s="2020" t="s">
        <v>3269</v>
      </c>
      <c r="G2435" s="2021" t="s">
        <v>3269</v>
      </c>
      <c r="H2435" s="2078" t="s">
        <v>3269</v>
      </c>
      <c r="I2435" s="2020" t="s">
        <v>3269</v>
      </c>
      <c r="J2435" s="2021" t="s">
        <v>3269</v>
      </c>
      <c r="K2435" s="2078" t="s">
        <v>3269</v>
      </c>
      <c r="L2435" s="2020">
        <v>1</v>
      </c>
      <c r="M2435" s="2021">
        <v>359.83</v>
      </c>
      <c r="N2435" s="2078">
        <v>359.83</v>
      </c>
    </row>
    <row r="2436" spans="1:14">
      <c r="A2436" s="2249" t="s">
        <v>1267</v>
      </c>
      <c r="B2436" s="2077" t="s">
        <v>3197</v>
      </c>
      <c r="C2436" s="2020">
        <v>0.49309271743075339</v>
      </c>
      <c r="D2436" s="2021">
        <v>-1295.01</v>
      </c>
      <c r="E2436" s="2078">
        <v>-638.55999999999995</v>
      </c>
      <c r="F2436" s="2020" t="s">
        <v>3269</v>
      </c>
      <c r="G2436" s="2021" t="s">
        <v>3269</v>
      </c>
      <c r="H2436" s="2078" t="s">
        <v>3269</v>
      </c>
      <c r="I2436" s="2020" t="s">
        <v>3269</v>
      </c>
      <c r="J2436" s="2021" t="s">
        <v>3269</v>
      </c>
      <c r="K2436" s="2078" t="s">
        <v>3269</v>
      </c>
      <c r="L2436" s="2020" t="s">
        <v>3269</v>
      </c>
      <c r="M2436" s="2021" t="s">
        <v>3269</v>
      </c>
      <c r="N2436" s="2078" t="s">
        <v>3269</v>
      </c>
    </row>
    <row r="2437" spans="1:14">
      <c r="A2437" s="2249" t="s">
        <v>1267</v>
      </c>
      <c r="B2437" s="2077" t="s">
        <v>3502</v>
      </c>
      <c r="C2437" s="2020">
        <v>0.2411781698591173</v>
      </c>
      <c r="D2437" s="2021">
        <v>-1800.08</v>
      </c>
      <c r="E2437" s="2078">
        <v>-434.13999999999987</v>
      </c>
      <c r="F2437" s="2020" t="s">
        <v>3269</v>
      </c>
      <c r="G2437" s="2021" t="s">
        <v>3269</v>
      </c>
      <c r="H2437" s="2078" t="s">
        <v>3269</v>
      </c>
      <c r="I2437" s="2020" t="s">
        <v>3269</v>
      </c>
      <c r="J2437" s="2021" t="s">
        <v>3269</v>
      </c>
      <c r="K2437" s="2078" t="s">
        <v>3269</v>
      </c>
      <c r="L2437" s="2020" t="s">
        <v>3269</v>
      </c>
      <c r="M2437" s="2021" t="s">
        <v>3269</v>
      </c>
      <c r="N2437" s="2078" t="s">
        <v>3269</v>
      </c>
    </row>
    <row r="2438" spans="1:14">
      <c r="A2438" s="2249" t="s">
        <v>1267</v>
      </c>
      <c r="B2438" s="2077" t="s">
        <v>3193</v>
      </c>
      <c r="C2438" s="2020">
        <v>0.54945454545454553</v>
      </c>
      <c r="D2438" s="2021">
        <v>-55</v>
      </c>
      <c r="E2438" s="2078">
        <v>-30.22</v>
      </c>
      <c r="F2438" s="2020">
        <v>0.45731707317073178</v>
      </c>
      <c r="G2438" s="2021">
        <v>2158.2399999999998</v>
      </c>
      <c r="H2438" s="2078">
        <v>987</v>
      </c>
      <c r="I2438" s="2020">
        <v>0.46909942621241368</v>
      </c>
      <c r="J2438" s="2021">
        <v>1870.03</v>
      </c>
      <c r="K2438" s="2078">
        <v>877.2299999999999</v>
      </c>
      <c r="L2438" s="2020">
        <v>0.46775076499817531</v>
      </c>
      <c r="M2438" s="2021">
        <v>3918.309999999999</v>
      </c>
      <c r="N2438" s="2078">
        <v>1832.7925</v>
      </c>
    </row>
    <row r="2439" spans="1:14">
      <c r="A2439" s="2249" t="s">
        <v>1267</v>
      </c>
      <c r="B2439" s="2077" t="s">
        <v>3194</v>
      </c>
      <c r="C2439" s="2020">
        <v>0.4839599509603596</v>
      </c>
      <c r="D2439" s="2021">
        <v>48.94</v>
      </c>
      <c r="E2439" s="2078">
        <v>23.684999999999999</v>
      </c>
      <c r="F2439" s="2020">
        <v>0.45211066882893503</v>
      </c>
      <c r="G2439" s="2021">
        <v>2034.9</v>
      </c>
      <c r="H2439" s="2078">
        <v>919.99999999999989</v>
      </c>
      <c r="I2439" s="2020">
        <v>0.5224137140761792</v>
      </c>
      <c r="J2439" s="2021">
        <v>1309.02</v>
      </c>
      <c r="K2439" s="2078">
        <v>683.85</v>
      </c>
      <c r="L2439" s="2020" t="s">
        <v>3269</v>
      </c>
      <c r="M2439" s="2021" t="s">
        <v>3269</v>
      </c>
      <c r="N2439" s="2078" t="s">
        <v>3269</v>
      </c>
    </row>
    <row r="2440" spans="1:14">
      <c r="A2440" s="2249" t="s">
        <v>1267</v>
      </c>
      <c r="B2440" s="2077" t="s">
        <v>3195</v>
      </c>
      <c r="C2440" s="2020">
        <v>0.40427128427128428</v>
      </c>
      <c r="D2440" s="2021">
        <v>346.5</v>
      </c>
      <c r="E2440" s="2078">
        <v>140.08000000000001</v>
      </c>
      <c r="F2440" s="2020">
        <v>0.35580124364918753</v>
      </c>
      <c r="G2440" s="2021">
        <v>5450.09</v>
      </c>
      <c r="H2440" s="2078">
        <v>1939.1487999999999</v>
      </c>
      <c r="I2440" s="2020">
        <v>0.33184263550017312</v>
      </c>
      <c r="J2440" s="2021">
        <v>7911.06</v>
      </c>
      <c r="K2440" s="2078">
        <v>2625.226999999999</v>
      </c>
      <c r="L2440" s="2020">
        <v>0.3620492428527094</v>
      </c>
      <c r="M2440" s="2021">
        <v>3447.8100000000009</v>
      </c>
      <c r="N2440" s="2078">
        <v>1248.277</v>
      </c>
    </row>
    <row r="2441" spans="1:14">
      <c r="A2441" s="2249" t="s">
        <v>1267</v>
      </c>
      <c r="B2441" s="2077" t="s">
        <v>3209</v>
      </c>
      <c r="C2441" s="2020">
        <v>0.27222146831320387</v>
      </c>
      <c r="D2441" s="2021">
        <v>73.69</v>
      </c>
      <c r="E2441" s="2078">
        <v>20.059999999999999</v>
      </c>
      <c r="F2441" s="2020" t="s">
        <v>3269</v>
      </c>
      <c r="G2441" s="2021" t="s">
        <v>3269</v>
      </c>
      <c r="H2441" s="2078" t="s">
        <v>3269</v>
      </c>
      <c r="I2441" s="2020" t="s">
        <v>3269</v>
      </c>
      <c r="J2441" s="2021" t="s">
        <v>3269</v>
      </c>
      <c r="K2441" s="2078" t="s">
        <v>3269</v>
      </c>
      <c r="L2441" s="2020">
        <v>0.26682180801070698</v>
      </c>
      <c r="M2441" s="2021">
        <v>1329.97</v>
      </c>
      <c r="N2441" s="2078">
        <v>354.86500000000012</v>
      </c>
    </row>
    <row r="2442" spans="1:14">
      <c r="A2442" s="2249" t="s">
        <v>1267</v>
      </c>
      <c r="B2442" s="2077" t="s">
        <v>3207</v>
      </c>
      <c r="C2442" s="2020">
        <v>9.3793644110857929E-2</v>
      </c>
      <c r="D2442" s="2021">
        <v>3444.05</v>
      </c>
      <c r="E2442" s="2078">
        <v>323.03000000000031</v>
      </c>
      <c r="F2442" s="2020">
        <v>0.18031090050993759</v>
      </c>
      <c r="G2442" s="2021">
        <v>2106.14</v>
      </c>
      <c r="H2442" s="2078">
        <v>379.76</v>
      </c>
      <c r="I2442" s="2020" t="s">
        <v>3269</v>
      </c>
      <c r="J2442" s="2021" t="s">
        <v>3269</v>
      </c>
      <c r="K2442" s="2078" t="s">
        <v>3269</v>
      </c>
      <c r="L2442" s="2020" t="s">
        <v>3269</v>
      </c>
      <c r="M2442" s="2021" t="s">
        <v>3269</v>
      </c>
      <c r="N2442" s="2078" t="s">
        <v>3269</v>
      </c>
    </row>
    <row r="2443" spans="1:14">
      <c r="A2443" s="2249" t="s">
        <v>1267</v>
      </c>
      <c r="B2443" s="2077" t="s">
        <v>3204</v>
      </c>
      <c r="C2443" s="2020" t="s">
        <v>3269</v>
      </c>
      <c r="D2443" s="2021" t="s">
        <v>3269</v>
      </c>
      <c r="E2443" s="2078" t="s">
        <v>3269</v>
      </c>
      <c r="F2443" s="2020">
        <v>0.33780818590340472</v>
      </c>
      <c r="G2443" s="2021">
        <v>2470.1</v>
      </c>
      <c r="H2443" s="2078">
        <v>834.41999999999985</v>
      </c>
      <c r="I2443" s="2020" t="s">
        <v>3269</v>
      </c>
      <c r="J2443" s="2021" t="s">
        <v>3269</v>
      </c>
      <c r="K2443" s="2078" t="s">
        <v>3269</v>
      </c>
      <c r="L2443" s="2020" t="s">
        <v>3269</v>
      </c>
      <c r="M2443" s="2021" t="s">
        <v>3269</v>
      </c>
      <c r="N2443" s="2078" t="s">
        <v>3269</v>
      </c>
    </row>
    <row r="2444" spans="1:14">
      <c r="A2444" s="2248" t="s">
        <v>1691</v>
      </c>
      <c r="B2444" s="2073" t="s">
        <v>5191</v>
      </c>
      <c r="C2444" s="2074" t="s">
        <v>3269</v>
      </c>
      <c r="D2444" s="2075" t="s">
        <v>3269</v>
      </c>
      <c r="E2444" s="2076" t="s">
        <v>3269</v>
      </c>
      <c r="F2444" s="2074">
        <v>0.17687747997304781</v>
      </c>
      <c r="G2444" s="2075">
        <v>20302.64</v>
      </c>
      <c r="H2444" s="2076">
        <v>3591.0798</v>
      </c>
      <c r="I2444" s="2074">
        <v>0.13386086420739149</v>
      </c>
      <c r="J2444" s="2075">
        <v>21910.25</v>
      </c>
      <c r="K2444" s="2076">
        <v>2932.9249999999988</v>
      </c>
      <c r="L2444" s="2074" t="s">
        <v>3269</v>
      </c>
      <c r="M2444" s="2075" t="s">
        <v>3269</v>
      </c>
      <c r="N2444" s="2076" t="s">
        <v>3269</v>
      </c>
    </row>
    <row r="2445" spans="1:14">
      <c r="A2445" s="2249" t="s">
        <v>1691</v>
      </c>
      <c r="B2445" s="2077" t="s">
        <v>3480</v>
      </c>
      <c r="C2445" s="2020" t="s">
        <v>3269</v>
      </c>
      <c r="D2445" s="2021" t="s">
        <v>3269</v>
      </c>
      <c r="E2445" s="2078" t="s">
        <v>3269</v>
      </c>
      <c r="F2445" s="2020">
        <v>0.1154754499132605</v>
      </c>
      <c r="G2445" s="2021">
        <v>11747.82</v>
      </c>
      <c r="H2445" s="2078">
        <v>1356.5848000000001</v>
      </c>
      <c r="I2445" s="2020" t="s">
        <v>3269</v>
      </c>
      <c r="J2445" s="2021" t="s">
        <v>3269</v>
      </c>
      <c r="K2445" s="2078" t="s">
        <v>3269</v>
      </c>
      <c r="L2445" s="2020" t="s">
        <v>3269</v>
      </c>
      <c r="M2445" s="2021" t="s">
        <v>3269</v>
      </c>
      <c r="N2445" s="2078" t="s">
        <v>3269</v>
      </c>
    </row>
    <row r="2446" spans="1:14">
      <c r="A2446" s="2249" t="s">
        <v>1691</v>
      </c>
      <c r="B2446" s="2077" t="s">
        <v>3197</v>
      </c>
      <c r="C2446" s="2020" t="s">
        <v>3269</v>
      </c>
      <c r="D2446" s="2021" t="s">
        <v>3269</v>
      </c>
      <c r="E2446" s="2078" t="s">
        <v>3269</v>
      </c>
      <c r="F2446" s="2020">
        <v>0.55732186895954139</v>
      </c>
      <c r="G2446" s="2021">
        <v>600.12</v>
      </c>
      <c r="H2446" s="2078">
        <v>334.46</v>
      </c>
      <c r="I2446" s="2020" t="s">
        <v>3269</v>
      </c>
      <c r="J2446" s="2021" t="s">
        <v>3269</v>
      </c>
      <c r="K2446" s="2078" t="s">
        <v>3269</v>
      </c>
      <c r="L2446" s="2020" t="s">
        <v>3269</v>
      </c>
      <c r="M2446" s="2021" t="s">
        <v>3269</v>
      </c>
      <c r="N2446" s="2078" t="s">
        <v>3269</v>
      </c>
    </row>
    <row r="2447" spans="1:14">
      <c r="A2447" s="2249" t="s">
        <v>1691</v>
      </c>
      <c r="B2447" s="2077" t="s">
        <v>3195</v>
      </c>
      <c r="C2447" s="2020" t="s">
        <v>3269</v>
      </c>
      <c r="D2447" s="2021" t="s">
        <v>3269</v>
      </c>
      <c r="E2447" s="2078" t="s">
        <v>3269</v>
      </c>
      <c r="F2447" s="2020">
        <v>0.2388569022087571</v>
      </c>
      <c r="G2447" s="2021">
        <v>7954.7</v>
      </c>
      <c r="H2447" s="2078">
        <v>1900.0350000000001</v>
      </c>
      <c r="I2447" s="2020">
        <v>0.13386086420739149</v>
      </c>
      <c r="J2447" s="2021">
        <v>21910.25</v>
      </c>
      <c r="K2447" s="2078">
        <v>2932.9249999999988</v>
      </c>
      <c r="L2447" s="2020" t="s">
        <v>3269</v>
      </c>
      <c r="M2447" s="2021" t="s">
        <v>3269</v>
      </c>
      <c r="N2447" s="2078" t="s">
        <v>3269</v>
      </c>
    </row>
    <row r="2448" spans="1:14">
      <c r="A2448" s="2248" t="s">
        <v>3061</v>
      </c>
      <c r="B2448" s="2073" t="s">
        <v>5191</v>
      </c>
      <c r="C2448" s="2074">
        <v>0.40988689029330738</v>
      </c>
      <c r="D2448" s="2075">
        <v>308.55</v>
      </c>
      <c r="E2448" s="2076">
        <v>126.4706</v>
      </c>
      <c r="F2448" s="2074" t="s">
        <v>3269</v>
      </c>
      <c r="G2448" s="2075" t="s">
        <v>3269</v>
      </c>
      <c r="H2448" s="2076" t="s">
        <v>3269</v>
      </c>
      <c r="I2448" s="2074">
        <v>0.3334145865834634</v>
      </c>
      <c r="J2448" s="2075">
        <v>51.28</v>
      </c>
      <c r="K2448" s="2076">
        <v>17.0975</v>
      </c>
      <c r="L2448" s="2074" t="s">
        <v>3269</v>
      </c>
      <c r="M2448" s="2075" t="s">
        <v>3269</v>
      </c>
      <c r="N2448" s="2076" t="s">
        <v>3269</v>
      </c>
    </row>
    <row r="2449" spans="1:14">
      <c r="A2449" s="2249" t="s">
        <v>3061</v>
      </c>
      <c r="B2449" s="2077" t="s">
        <v>3480</v>
      </c>
      <c r="C2449" s="2020">
        <v>0.57881624225739858</v>
      </c>
      <c r="D2449" s="2021">
        <v>43.59</v>
      </c>
      <c r="E2449" s="2078">
        <v>25.230599999999999</v>
      </c>
      <c r="F2449" s="2020" t="s">
        <v>3269</v>
      </c>
      <c r="G2449" s="2021" t="s">
        <v>3269</v>
      </c>
      <c r="H2449" s="2078" t="s">
        <v>3269</v>
      </c>
      <c r="I2449" s="2020" t="s">
        <v>3269</v>
      </c>
      <c r="J2449" s="2021" t="s">
        <v>3269</v>
      </c>
      <c r="K2449" s="2078" t="s">
        <v>3269</v>
      </c>
      <c r="L2449" s="2020" t="s">
        <v>3269</v>
      </c>
      <c r="M2449" s="2021" t="s">
        <v>3269</v>
      </c>
      <c r="N2449" s="2078" t="s">
        <v>3269</v>
      </c>
    </row>
    <row r="2450" spans="1:14">
      <c r="A2450" s="2249" t="s">
        <v>3061</v>
      </c>
      <c r="B2450" s="2077" t="s">
        <v>3195</v>
      </c>
      <c r="C2450" s="2020">
        <v>0.38209541062801933</v>
      </c>
      <c r="D2450" s="2021">
        <v>264.95999999999998</v>
      </c>
      <c r="E2450" s="2078">
        <v>101.24</v>
      </c>
      <c r="F2450" s="2020" t="s">
        <v>3269</v>
      </c>
      <c r="G2450" s="2021" t="s">
        <v>3269</v>
      </c>
      <c r="H2450" s="2078" t="s">
        <v>3269</v>
      </c>
      <c r="I2450" s="2020">
        <v>0.3334145865834634</v>
      </c>
      <c r="J2450" s="2021">
        <v>51.28</v>
      </c>
      <c r="K2450" s="2078">
        <v>17.0975</v>
      </c>
      <c r="L2450" s="2020" t="s">
        <v>3269</v>
      </c>
      <c r="M2450" s="2021" t="s">
        <v>3269</v>
      </c>
      <c r="N2450" s="2078" t="s">
        <v>3269</v>
      </c>
    </row>
    <row r="2451" spans="1:14">
      <c r="A2451" s="2248" t="s">
        <v>1715</v>
      </c>
      <c r="B2451" s="2073" t="s">
        <v>5191</v>
      </c>
      <c r="C2451" s="2074" t="s">
        <v>3269</v>
      </c>
      <c r="D2451" s="2075" t="s">
        <v>3269</v>
      </c>
      <c r="E2451" s="2076" t="s">
        <v>3269</v>
      </c>
      <c r="F2451" s="2074">
        <v>0.22654090957015041</v>
      </c>
      <c r="G2451" s="2075">
        <v>19538.46</v>
      </c>
      <c r="H2451" s="2076">
        <v>4426.2605000000003</v>
      </c>
      <c r="I2451" s="2074">
        <v>0.1220339595057553</v>
      </c>
      <c r="J2451" s="2075">
        <v>2270.94</v>
      </c>
      <c r="K2451" s="2076">
        <v>277.13179999999988</v>
      </c>
      <c r="L2451" s="2074" t="s">
        <v>3269</v>
      </c>
      <c r="M2451" s="2075" t="s">
        <v>3269</v>
      </c>
      <c r="N2451" s="2076" t="s">
        <v>3269</v>
      </c>
    </row>
    <row r="2452" spans="1:14">
      <c r="A2452" s="2249" t="s">
        <v>1715</v>
      </c>
      <c r="B2452" s="2077" t="s">
        <v>3480</v>
      </c>
      <c r="C2452" s="2020" t="s">
        <v>3269</v>
      </c>
      <c r="D2452" s="2021" t="s">
        <v>3269</v>
      </c>
      <c r="E2452" s="2078" t="s">
        <v>3269</v>
      </c>
      <c r="F2452" s="2020">
        <v>0.22654090957015041</v>
      </c>
      <c r="G2452" s="2021">
        <v>19538.46</v>
      </c>
      <c r="H2452" s="2078">
        <v>4426.2605000000003</v>
      </c>
      <c r="I2452" s="2020">
        <v>0.1220339595057553</v>
      </c>
      <c r="J2452" s="2021">
        <v>2270.94</v>
      </c>
      <c r="K2452" s="2078">
        <v>277.13179999999988</v>
      </c>
      <c r="L2452" s="2020" t="s">
        <v>3269</v>
      </c>
      <c r="M2452" s="2021" t="s">
        <v>3269</v>
      </c>
      <c r="N2452" s="2078" t="s">
        <v>3269</v>
      </c>
    </row>
    <row r="2453" spans="1:14">
      <c r="A2453" s="2248" t="s">
        <v>3523</v>
      </c>
      <c r="B2453" s="2073" t="s">
        <v>5191</v>
      </c>
      <c r="C2453" s="2074">
        <v>0.2269189740991267</v>
      </c>
      <c r="D2453" s="2075">
        <v>197906.84</v>
      </c>
      <c r="E2453" s="2076">
        <v>44908.817100000007</v>
      </c>
      <c r="F2453" s="2074">
        <v>0.27344574529246218</v>
      </c>
      <c r="G2453" s="2075">
        <v>631554.69000000018</v>
      </c>
      <c r="H2453" s="2076">
        <v>172695.94289999999</v>
      </c>
      <c r="I2453" s="2074">
        <v>0.2020055087143818</v>
      </c>
      <c r="J2453" s="2075">
        <v>437448.70999999967</v>
      </c>
      <c r="K2453" s="2076">
        <v>88367.049200000009</v>
      </c>
      <c r="L2453" s="2074">
        <v>0.2191741433969204</v>
      </c>
      <c r="M2453" s="2075">
        <v>373511.08999999991</v>
      </c>
      <c r="N2453" s="2076">
        <v>81863.973200000008</v>
      </c>
    </row>
    <row r="2454" spans="1:14">
      <c r="A2454" s="2249" t="s">
        <v>3523</v>
      </c>
      <c r="B2454" s="2077" t="s">
        <v>3481</v>
      </c>
      <c r="C2454" s="2020" t="s">
        <v>3269</v>
      </c>
      <c r="D2454" s="2021" t="s">
        <v>3269</v>
      </c>
      <c r="E2454" s="2078" t="s">
        <v>3269</v>
      </c>
      <c r="F2454" s="2020" t="s">
        <v>3269</v>
      </c>
      <c r="G2454" s="2021" t="s">
        <v>3269</v>
      </c>
      <c r="H2454" s="2078" t="s">
        <v>3269</v>
      </c>
      <c r="I2454" s="2020">
        <v>-0.59651413333333347</v>
      </c>
      <c r="J2454" s="2021">
        <v>750</v>
      </c>
      <c r="K2454" s="2078">
        <v>-447.38560000000012</v>
      </c>
      <c r="L2454" s="2020" t="s">
        <v>3269</v>
      </c>
      <c r="M2454" s="2021" t="s">
        <v>3269</v>
      </c>
      <c r="N2454" s="2078" t="s">
        <v>3269</v>
      </c>
    </row>
    <row r="2455" spans="1:14">
      <c r="A2455" s="2249" t="s">
        <v>3523</v>
      </c>
      <c r="B2455" s="2077" t="s">
        <v>3197</v>
      </c>
      <c r="C2455" s="2020">
        <v>0.51417130701370217</v>
      </c>
      <c r="D2455" s="2021">
        <v>159.83000000000001</v>
      </c>
      <c r="E2455" s="2078">
        <v>82.18</v>
      </c>
      <c r="F2455" s="2020" t="s">
        <v>3269</v>
      </c>
      <c r="G2455" s="2021" t="s">
        <v>3269</v>
      </c>
      <c r="H2455" s="2078" t="s">
        <v>3269</v>
      </c>
      <c r="I2455" s="2020" t="s">
        <v>3269</v>
      </c>
      <c r="J2455" s="2021" t="s">
        <v>3269</v>
      </c>
      <c r="K2455" s="2078" t="s">
        <v>3269</v>
      </c>
      <c r="L2455" s="2020" t="s">
        <v>3269</v>
      </c>
      <c r="M2455" s="2021" t="s">
        <v>3269</v>
      </c>
      <c r="N2455" s="2078" t="s">
        <v>3269</v>
      </c>
    </row>
    <row r="2456" spans="1:14">
      <c r="A2456" s="2249" t="s">
        <v>3523</v>
      </c>
      <c r="B2456" s="2077" t="s">
        <v>3502</v>
      </c>
      <c r="C2456" s="2020">
        <v>0.26981494935681011</v>
      </c>
      <c r="D2456" s="2021">
        <v>4679.7999999999993</v>
      </c>
      <c r="E2456" s="2078">
        <v>1262.6799999999989</v>
      </c>
      <c r="F2456" s="2020" t="s">
        <v>3269</v>
      </c>
      <c r="G2456" s="2021" t="s">
        <v>3269</v>
      </c>
      <c r="H2456" s="2078" t="s">
        <v>3269</v>
      </c>
      <c r="I2456" s="2020" t="s">
        <v>3269</v>
      </c>
      <c r="J2456" s="2021" t="s">
        <v>3269</v>
      </c>
      <c r="K2456" s="2078" t="s">
        <v>3269</v>
      </c>
      <c r="L2456" s="2020" t="s">
        <v>3269</v>
      </c>
      <c r="M2456" s="2021" t="s">
        <v>3269</v>
      </c>
      <c r="N2456" s="2078" t="s">
        <v>3269</v>
      </c>
    </row>
    <row r="2457" spans="1:14">
      <c r="A2457" s="2249" t="s">
        <v>3523</v>
      </c>
      <c r="B2457" s="2077" t="s">
        <v>3193</v>
      </c>
      <c r="C2457" s="2020">
        <v>0.3086376096778391</v>
      </c>
      <c r="D2457" s="2021">
        <v>39138.489999999983</v>
      </c>
      <c r="E2457" s="2078">
        <v>12079.61</v>
      </c>
      <c r="F2457" s="2020">
        <v>0.33866746306688789</v>
      </c>
      <c r="G2457" s="2021">
        <v>193520.7900000001</v>
      </c>
      <c r="H2457" s="2078">
        <v>65539.194999999992</v>
      </c>
      <c r="I2457" s="2020">
        <v>0.2725161315642729</v>
      </c>
      <c r="J2457" s="2021">
        <v>84339.310000000012</v>
      </c>
      <c r="K2457" s="2078">
        <v>22983.822499999998</v>
      </c>
      <c r="L2457" s="2020">
        <v>0.30444215968232458</v>
      </c>
      <c r="M2457" s="2021">
        <v>55143.110000000022</v>
      </c>
      <c r="N2457" s="2078">
        <v>16787.887500000001</v>
      </c>
    </row>
    <row r="2458" spans="1:14">
      <c r="A2458" s="2249" t="s">
        <v>3523</v>
      </c>
      <c r="B2458" s="2077" t="s">
        <v>3194</v>
      </c>
      <c r="C2458" s="2020">
        <v>0.37439546045982042</v>
      </c>
      <c r="D2458" s="2021">
        <v>31195.229999999989</v>
      </c>
      <c r="E2458" s="2078">
        <v>11679.352500000001</v>
      </c>
      <c r="F2458" s="2020">
        <v>0.33431018635691528</v>
      </c>
      <c r="G2458" s="2021">
        <v>111855.79</v>
      </c>
      <c r="H2458" s="2078">
        <v>37394.529999999992</v>
      </c>
      <c r="I2458" s="2020">
        <v>0.31640875239064747</v>
      </c>
      <c r="J2458" s="2021">
        <v>72977.09</v>
      </c>
      <c r="K2458" s="2078">
        <v>23090.59</v>
      </c>
      <c r="L2458" s="2020">
        <v>0.32195981644809152</v>
      </c>
      <c r="M2458" s="2021">
        <v>96367.290000000008</v>
      </c>
      <c r="N2458" s="2078">
        <v>31026.395000000011</v>
      </c>
    </row>
    <row r="2459" spans="1:14">
      <c r="A2459" s="2249" t="s">
        <v>3523</v>
      </c>
      <c r="B2459" s="2077" t="s">
        <v>3195</v>
      </c>
      <c r="C2459" s="2020">
        <v>0.17970521398606881</v>
      </c>
      <c r="D2459" s="2021">
        <v>73401.040000000008</v>
      </c>
      <c r="E2459" s="2078">
        <v>13190.5496</v>
      </c>
      <c r="F2459" s="2020">
        <v>0.2073496081273854</v>
      </c>
      <c r="G2459" s="2021">
        <v>207427.1</v>
      </c>
      <c r="H2459" s="2078">
        <v>43009.927900000002</v>
      </c>
      <c r="I2459" s="2020">
        <v>0.14552406636419901</v>
      </c>
      <c r="J2459" s="2021">
        <v>232013.64999999979</v>
      </c>
      <c r="K2459" s="2078">
        <v>33763.569800000012</v>
      </c>
      <c r="L2459" s="2020">
        <v>0.14183642855129441</v>
      </c>
      <c r="M2459" s="2021">
        <v>131971.31999999989</v>
      </c>
      <c r="N2459" s="2078">
        <v>18718.340700000001</v>
      </c>
    </row>
    <row r="2460" spans="1:14">
      <c r="A2460" s="2249" t="s">
        <v>3523</v>
      </c>
      <c r="B2460" s="2077" t="s">
        <v>3206</v>
      </c>
      <c r="C2460" s="2020" t="s">
        <v>3269</v>
      </c>
      <c r="D2460" s="2021" t="s">
        <v>3269</v>
      </c>
      <c r="E2460" s="2078" t="s">
        <v>3269</v>
      </c>
      <c r="F2460" s="2020" t="s">
        <v>3269</v>
      </c>
      <c r="G2460" s="2021" t="s">
        <v>3269</v>
      </c>
      <c r="H2460" s="2078" t="s">
        <v>3269</v>
      </c>
      <c r="I2460" s="2020" t="s">
        <v>3269</v>
      </c>
      <c r="J2460" s="2021" t="s">
        <v>3269</v>
      </c>
      <c r="K2460" s="2078" t="s">
        <v>3269</v>
      </c>
      <c r="L2460" s="2020">
        <v>0.37076670766707659</v>
      </c>
      <c r="M2460" s="2021">
        <v>975.6</v>
      </c>
      <c r="N2460" s="2078">
        <v>361.72</v>
      </c>
    </row>
    <row r="2461" spans="1:14">
      <c r="A2461" s="2249" t="s">
        <v>3523</v>
      </c>
      <c r="B2461" s="2077" t="s">
        <v>3209</v>
      </c>
      <c r="C2461" s="2020">
        <v>8.5604818416481446E-2</v>
      </c>
      <c r="D2461" s="2021">
        <v>615.97</v>
      </c>
      <c r="E2461" s="2078">
        <v>52.730000000000082</v>
      </c>
      <c r="F2461" s="2020">
        <v>0.15549522183841619</v>
      </c>
      <c r="G2461" s="2021">
        <v>744.01</v>
      </c>
      <c r="H2461" s="2078">
        <v>115.6900000000001</v>
      </c>
      <c r="I2461" s="2020" t="s">
        <v>3269</v>
      </c>
      <c r="J2461" s="2021" t="s">
        <v>3269</v>
      </c>
      <c r="K2461" s="2078" t="s">
        <v>3269</v>
      </c>
      <c r="L2461" s="2020">
        <v>0.1244786394006883</v>
      </c>
      <c r="M2461" s="2021">
        <v>987.8</v>
      </c>
      <c r="N2461" s="2078">
        <v>122.95999999999989</v>
      </c>
    </row>
    <row r="2462" spans="1:14">
      <c r="A2462" s="2249" t="s">
        <v>3523</v>
      </c>
      <c r="B2462" s="2077" t="s">
        <v>3218</v>
      </c>
      <c r="C2462" s="2020">
        <v>0.38740995928593802</v>
      </c>
      <c r="D2462" s="2021">
        <v>2330.89</v>
      </c>
      <c r="E2462" s="2078">
        <v>903.01</v>
      </c>
      <c r="F2462" s="2020" t="s">
        <v>3269</v>
      </c>
      <c r="G2462" s="2021" t="s">
        <v>3269</v>
      </c>
      <c r="H2462" s="2078" t="s">
        <v>3269</v>
      </c>
      <c r="I2462" s="2020" t="s">
        <v>3269</v>
      </c>
      <c r="J2462" s="2021" t="s">
        <v>3269</v>
      </c>
      <c r="K2462" s="2078" t="s">
        <v>3269</v>
      </c>
      <c r="L2462" s="2020" t="s">
        <v>3269</v>
      </c>
      <c r="M2462" s="2021" t="s">
        <v>3269</v>
      </c>
      <c r="N2462" s="2078" t="s">
        <v>3269</v>
      </c>
    </row>
    <row r="2463" spans="1:14">
      <c r="A2463" s="2249" t="s">
        <v>3523</v>
      </c>
      <c r="B2463" s="2077" t="s">
        <v>3204</v>
      </c>
      <c r="C2463" s="2020">
        <v>0.1134185396418927</v>
      </c>
      <c r="D2463" s="2021">
        <v>44705.610000000022</v>
      </c>
      <c r="E2463" s="2078">
        <v>5070.4449999999979</v>
      </c>
      <c r="F2463" s="2020">
        <v>0.22572050810545141</v>
      </c>
      <c r="G2463" s="2021">
        <v>118007</v>
      </c>
      <c r="H2463" s="2078">
        <v>26636.600000000009</v>
      </c>
      <c r="I2463" s="2020">
        <v>0.18950193017915221</v>
      </c>
      <c r="J2463" s="2021">
        <v>47368.659999999989</v>
      </c>
      <c r="K2463" s="2078">
        <v>8976.4524999999994</v>
      </c>
      <c r="L2463" s="2020">
        <v>0.16858577723041041</v>
      </c>
      <c r="M2463" s="2021">
        <v>88065.969999999972</v>
      </c>
      <c r="N2463" s="2078">
        <v>14846.67</v>
      </c>
    </row>
    <row r="2464" spans="1:14">
      <c r="A2464" s="2249" t="s">
        <v>3523</v>
      </c>
      <c r="B2464" s="2077" t="s">
        <v>3211</v>
      </c>
      <c r="C2464" s="2020">
        <v>0.35015893046345781</v>
      </c>
      <c r="D2464" s="2021">
        <v>1679.98</v>
      </c>
      <c r="E2464" s="2078">
        <v>588.25999999999988</v>
      </c>
      <c r="F2464" s="2020" t="s">
        <v>3269</v>
      </c>
      <c r="G2464" s="2021" t="s">
        <v>3269</v>
      </c>
      <c r="H2464" s="2078" t="s">
        <v>3269</v>
      </c>
      <c r="I2464" s="2020" t="s">
        <v>3269</v>
      </c>
      <c r="J2464" s="2021" t="s">
        <v>3269</v>
      </c>
      <c r="K2464" s="2078" t="s">
        <v>3269</v>
      </c>
      <c r="L2464" s="2020" t="s">
        <v>3269</v>
      </c>
      <c r="M2464" s="2021" t="s">
        <v>3269</v>
      </c>
      <c r="N2464" s="2078" t="s">
        <v>3269</v>
      </c>
    </row>
    <row r="2465" spans="1:14">
      <c r="A2465" s="2248" t="s">
        <v>1119</v>
      </c>
      <c r="B2465" s="2073" t="s">
        <v>5191</v>
      </c>
      <c r="C2465" s="2074">
        <v>0.11725108953623151</v>
      </c>
      <c r="D2465" s="2075">
        <v>73921.36</v>
      </c>
      <c r="E2465" s="2076">
        <v>8667.36</v>
      </c>
      <c r="F2465" s="2074">
        <v>9.3198501759166788E-2</v>
      </c>
      <c r="G2465" s="2075">
        <v>73921.36</v>
      </c>
      <c r="H2465" s="2076">
        <v>6889.3600000000006</v>
      </c>
      <c r="I2465" s="2074">
        <v>2.7719725587374091E-2</v>
      </c>
      <c r="J2465" s="2075">
        <v>74659.83</v>
      </c>
      <c r="K2465" s="2076">
        <v>2069.5500000000002</v>
      </c>
      <c r="L2465" s="2074">
        <v>9.584842789521332E-2</v>
      </c>
      <c r="M2465" s="2075">
        <v>71281.19</v>
      </c>
      <c r="N2465" s="2076">
        <v>6832.19</v>
      </c>
    </row>
    <row r="2466" spans="1:14">
      <c r="A2466" s="2249" t="s">
        <v>1119</v>
      </c>
      <c r="B2466" s="2077" t="s">
        <v>3197</v>
      </c>
      <c r="C2466" s="2020">
        <v>0.11725108953623151</v>
      </c>
      <c r="D2466" s="2021">
        <v>73921.36</v>
      </c>
      <c r="E2466" s="2078">
        <v>8667.36</v>
      </c>
      <c r="F2466" s="2020">
        <v>9.3198501759166788E-2</v>
      </c>
      <c r="G2466" s="2021">
        <v>73921.36</v>
      </c>
      <c r="H2466" s="2078">
        <v>6889.3600000000006</v>
      </c>
      <c r="I2466" s="2020">
        <v>2.7719725587374091E-2</v>
      </c>
      <c r="J2466" s="2021">
        <v>74659.83</v>
      </c>
      <c r="K2466" s="2078">
        <v>2069.5500000000002</v>
      </c>
      <c r="L2466" s="2020">
        <v>9.584842789521332E-2</v>
      </c>
      <c r="M2466" s="2021">
        <v>71281.19</v>
      </c>
      <c r="N2466" s="2078">
        <v>6832.19</v>
      </c>
    </row>
    <row r="2467" spans="1:14">
      <c r="A2467" s="2248" t="s">
        <v>3067</v>
      </c>
      <c r="B2467" s="2073" t="s">
        <v>5191</v>
      </c>
      <c r="C2467" s="2074" t="s">
        <v>3269</v>
      </c>
      <c r="D2467" s="2075" t="s">
        <v>3269</v>
      </c>
      <c r="E2467" s="2076" t="s">
        <v>3269</v>
      </c>
      <c r="F2467" s="2074" t="s">
        <v>3269</v>
      </c>
      <c r="G2467" s="2075" t="s">
        <v>3269</v>
      </c>
      <c r="H2467" s="2076" t="s">
        <v>3269</v>
      </c>
      <c r="I2467" s="2074">
        <v>0.10682830850976451</v>
      </c>
      <c r="J2467" s="2075">
        <v>5600.8600000000006</v>
      </c>
      <c r="K2467" s="2076">
        <v>598.33039999999983</v>
      </c>
      <c r="L2467" s="2074" t="s">
        <v>3269</v>
      </c>
      <c r="M2467" s="2075" t="s">
        <v>3269</v>
      </c>
      <c r="N2467" s="2076" t="s">
        <v>3269</v>
      </c>
    </row>
    <row r="2468" spans="1:14">
      <c r="A2468" s="2249" t="s">
        <v>3067</v>
      </c>
      <c r="B2468" s="2077" t="s">
        <v>3481</v>
      </c>
      <c r="C2468" s="2020" t="s">
        <v>3269</v>
      </c>
      <c r="D2468" s="2021" t="s">
        <v>3269</v>
      </c>
      <c r="E2468" s="2078" t="s">
        <v>3269</v>
      </c>
      <c r="F2468" s="2020" t="s">
        <v>3269</v>
      </c>
      <c r="G2468" s="2021" t="s">
        <v>3269</v>
      </c>
      <c r="H2468" s="2078" t="s">
        <v>3269</v>
      </c>
      <c r="I2468" s="2020">
        <v>-0.59655670817888484</v>
      </c>
      <c r="J2468" s="2021">
        <v>749.98</v>
      </c>
      <c r="K2468" s="2078">
        <v>-447.40559999999999</v>
      </c>
      <c r="L2468" s="2020" t="s">
        <v>3269</v>
      </c>
      <c r="M2468" s="2021" t="s">
        <v>3269</v>
      </c>
      <c r="N2468" s="2078" t="s">
        <v>3269</v>
      </c>
    </row>
    <row r="2469" spans="1:14">
      <c r="A2469" s="2249" t="s">
        <v>3067</v>
      </c>
      <c r="B2469" s="2077" t="s">
        <v>3502</v>
      </c>
      <c r="C2469" s="2020" t="s">
        <v>3269</v>
      </c>
      <c r="D2469" s="2021" t="s">
        <v>3269</v>
      </c>
      <c r="E2469" s="2078" t="s">
        <v>3269</v>
      </c>
      <c r="F2469" s="2020" t="s">
        <v>3269</v>
      </c>
      <c r="G2469" s="2021" t="s">
        <v>3269</v>
      </c>
      <c r="H2469" s="2078" t="s">
        <v>3269</v>
      </c>
      <c r="I2469" s="2020">
        <v>0.21557655518174021</v>
      </c>
      <c r="J2469" s="2021">
        <v>4850.88</v>
      </c>
      <c r="K2469" s="2078">
        <v>1045.7360000000001</v>
      </c>
      <c r="L2469" s="2020" t="s">
        <v>3269</v>
      </c>
      <c r="M2469" s="2021" t="s">
        <v>3269</v>
      </c>
      <c r="N2469" s="2078" t="s">
        <v>3269</v>
      </c>
    </row>
    <row r="2470" spans="1:14">
      <c r="A2470" s="2248" t="s">
        <v>2411</v>
      </c>
      <c r="B2470" s="2073" t="s">
        <v>5191</v>
      </c>
      <c r="C2470" s="2074">
        <v>0.36179171702771667</v>
      </c>
      <c r="D2470" s="2075">
        <v>13552.14</v>
      </c>
      <c r="E2470" s="2076">
        <v>4903.0519999999997</v>
      </c>
      <c r="F2470" s="2074" t="s">
        <v>3269</v>
      </c>
      <c r="G2470" s="2075" t="s">
        <v>3269</v>
      </c>
      <c r="H2470" s="2076" t="s">
        <v>3269</v>
      </c>
      <c r="I2470" s="2074">
        <v>0.22312166442608669</v>
      </c>
      <c r="J2470" s="2075">
        <v>16059.83</v>
      </c>
      <c r="K2470" s="2076">
        <v>3583.2959999999998</v>
      </c>
      <c r="L2470" s="2074" t="s">
        <v>3269</v>
      </c>
      <c r="M2470" s="2075" t="s">
        <v>3269</v>
      </c>
      <c r="N2470" s="2076" t="s">
        <v>3269</v>
      </c>
    </row>
    <row r="2471" spans="1:14">
      <c r="A2471" s="2249" t="s">
        <v>2411</v>
      </c>
      <c r="B2471" s="2077" t="s">
        <v>3480</v>
      </c>
      <c r="C2471" s="2020" t="s">
        <v>3269</v>
      </c>
      <c r="D2471" s="2021" t="s">
        <v>3269</v>
      </c>
      <c r="E2471" s="2078" t="s">
        <v>3269</v>
      </c>
      <c r="F2471" s="2020" t="s">
        <v>3269</v>
      </c>
      <c r="G2471" s="2021" t="s">
        <v>3269</v>
      </c>
      <c r="H2471" s="2078" t="s">
        <v>3269</v>
      </c>
      <c r="I2471" s="2020">
        <v>0.48447499999999999</v>
      </c>
      <c r="J2471" s="2021">
        <v>400</v>
      </c>
      <c r="K2471" s="2078">
        <v>193.79</v>
      </c>
      <c r="L2471" s="2020" t="s">
        <v>3269</v>
      </c>
      <c r="M2471" s="2021" t="s">
        <v>3269</v>
      </c>
      <c r="N2471" s="2078" t="s">
        <v>3269</v>
      </c>
    </row>
    <row r="2472" spans="1:14">
      <c r="A2472" s="2249" t="s">
        <v>2411</v>
      </c>
      <c r="B2472" s="2077" t="s">
        <v>3217</v>
      </c>
      <c r="C2472" s="2020">
        <v>0.36179171702771667</v>
      </c>
      <c r="D2472" s="2021">
        <v>13552.14</v>
      </c>
      <c r="E2472" s="2078">
        <v>4903.0519999999997</v>
      </c>
      <c r="F2472" s="2020" t="s">
        <v>3269</v>
      </c>
      <c r="G2472" s="2021" t="s">
        <v>3269</v>
      </c>
      <c r="H2472" s="2078" t="s">
        <v>3269</v>
      </c>
      <c r="I2472" s="2020">
        <v>0.215737447299682</v>
      </c>
      <c r="J2472" s="2021">
        <v>6159.83</v>
      </c>
      <c r="K2472" s="2078">
        <v>1328.9059999999999</v>
      </c>
      <c r="L2472" s="2020" t="s">
        <v>3269</v>
      </c>
      <c r="M2472" s="2021" t="s">
        <v>3269</v>
      </c>
      <c r="N2472" s="2078" t="s">
        <v>3269</v>
      </c>
    </row>
    <row r="2473" spans="1:14">
      <c r="A2473" s="2249" t="s">
        <v>2411</v>
      </c>
      <c r="B2473" s="2077" t="s">
        <v>3195</v>
      </c>
      <c r="C2473" s="2020" t="s">
        <v>3269</v>
      </c>
      <c r="D2473" s="2021" t="s">
        <v>3269</v>
      </c>
      <c r="E2473" s="2078" t="s">
        <v>3269</v>
      </c>
      <c r="F2473" s="2020" t="s">
        <v>3269</v>
      </c>
      <c r="G2473" s="2021" t="s">
        <v>3269</v>
      </c>
      <c r="H2473" s="2078" t="s">
        <v>3269</v>
      </c>
      <c r="I2473" s="2020">
        <v>0.21690526315789471</v>
      </c>
      <c r="J2473" s="2021">
        <v>9500</v>
      </c>
      <c r="K2473" s="2078">
        <v>2060.6</v>
      </c>
      <c r="L2473" s="2020" t="s">
        <v>3269</v>
      </c>
      <c r="M2473" s="2021" t="s">
        <v>3269</v>
      </c>
      <c r="N2473" s="2078" t="s">
        <v>3269</v>
      </c>
    </row>
    <row r="2474" spans="1:14">
      <c r="A2474" s="2248" t="s">
        <v>3069</v>
      </c>
      <c r="B2474" s="2073" t="s">
        <v>5191</v>
      </c>
      <c r="C2474" s="2074">
        <v>0.86850153846153855</v>
      </c>
      <c r="D2474" s="2075">
        <v>2600</v>
      </c>
      <c r="E2474" s="2076">
        <v>2258.1039999999998</v>
      </c>
      <c r="F2474" s="2074" t="s">
        <v>3269</v>
      </c>
      <c r="G2474" s="2075" t="s">
        <v>3269</v>
      </c>
      <c r="H2474" s="2076" t="s">
        <v>3269</v>
      </c>
      <c r="I2474" s="2074" t="s">
        <v>3269</v>
      </c>
      <c r="J2474" s="2075" t="s">
        <v>3269</v>
      </c>
      <c r="K2474" s="2076" t="s">
        <v>3269</v>
      </c>
      <c r="L2474" s="2074" t="s">
        <v>3269</v>
      </c>
      <c r="M2474" s="2075" t="s">
        <v>3269</v>
      </c>
      <c r="N2474" s="2076" t="s">
        <v>3269</v>
      </c>
    </row>
    <row r="2475" spans="1:14">
      <c r="A2475" s="2249" t="s">
        <v>3069</v>
      </c>
      <c r="B2475" s="2077" t="s">
        <v>3484</v>
      </c>
      <c r="C2475" s="2020">
        <v>0.86850153846153855</v>
      </c>
      <c r="D2475" s="2021">
        <v>2600</v>
      </c>
      <c r="E2475" s="2078">
        <v>2258.1039999999998</v>
      </c>
      <c r="F2475" s="2020" t="s">
        <v>3269</v>
      </c>
      <c r="G2475" s="2021" t="s">
        <v>3269</v>
      </c>
      <c r="H2475" s="2078" t="s">
        <v>3269</v>
      </c>
      <c r="I2475" s="2020" t="s">
        <v>3269</v>
      </c>
      <c r="J2475" s="2021" t="s">
        <v>3269</v>
      </c>
      <c r="K2475" s="2078" t="s">
        <v>3269</v>
      </c>
      <c r="L2475" s="2020" t="s">
        <v>3269</v>
      </c>
      <c r="M2475" s="2021" t="s">
        <v>3269</v>
      </c>
      <c r="N2475" s="2078" t="s">
        <v>3269</v>
      </c>
    </row>
    <row r="2476" spans="1:14">
      <c r="A2476" s="2248" t="s">
        <v>3071</v>
      </c>
      <c r="B2476" s="2073" t="s">
        <v>5191</v>
      </c>
      <c r="C2476" s="2074" t="s">
        <v>3269</v>
      </c>
      <c r="D2476" s="2075" t="s">
        <v>3269</v>
      </c>
      <c r="E2476" s="2076" t="s">
        <v>3269</v>
      </c>
      <c r="F2476" s="2074">
        <v>0.35684212974808682</v>
      </c>
      <c r="G2476" s="2075">
        <v>429.91</v>
      </c>
      <c r="H2476" s="2076">
        <v>153.41</v>
      </c>
      <c r="I2476" s="2074" t="s">
        <v>3269</v>
      </c>
      <c r="J2476" s="2075" t="s">
        <v>3269</v>
      </c>
      <c r="K2476" s="2076" t="s">
        <v>3269</v>
      </c>
      <c r="L2476" s="2074" t="s">
        <v>3269</v>
      </c>
      <c r="M2476" s="2075" t="s">
        <v>3269</v>
      </c>
      <c r="N2476" s="2076" t="s">
        <v>3269</v>
      </c>
    </row>
    <row r="2477" spans="1:14">
      <c r="A2477" s="2249" t="s">
        <v>3071</v>
      </c>
      <c r="B2477" s="2077" t="s">
        <v>3195</v>
      </c>
      <c r="C2477" s="2020" t="s">
        <v>3269</v>
      </c>
      <c r="D2477" s="2021" t="s">
        <v>3269</v>
      </c>
      <c r="E2477" s="2078" t="s">
        <v>3269</v>
      </c>
      <c r="F2477" s="2020">
        <v>0.35684212974808682</v>
      </c>
      <c r="G2477" s="2021">
        <v>429.91</v>
      </c>
      <c r="H2477" s="2078">
        <v>153.41</v>
      </c>
      <c r="I2477" s="2020" t="s">
        <v>3269</v>
      </c>
      <c r="J2477" s="2021" t="s">
        <v>3269</v>
      </c>
      <c r="K2477" s="2078" t="s">
        <v>3269</v>
      </c>
      <c r="L2477" s="2020" t="s">
        <v>3269</v>
      </c>
      <c r="M2477" s="2021" t="s">
        <v>3269</v>
      </c>
      <c r="N2477" s="2078" t="s">
        <v>3269</v>
      </c>
    </row>
    <row r="2478" spans="1:14">
      <c r="A2478" s="2248" t="s">
        <v>2341</v>
      </c>
      <c r="B2478" s="2073" t="s">
        <v>5191</v>
      </c>
      <c r="C2478" s="2074" t="s">
        <v>3269</v>
      </c>
      <c r="D2478" s="2075" t="s">
        <v>3269</v>
      </c>
      <c r="E2478" s="2076" t="s">
        <v>3269</v>
      </c>
      <c r="F2478" s="2074" t="s">
        <v>3269</v>
      </c>
      <c r="G2478" s="2075" t="s">
        <v>3269</v>
      </c>
      <c r="H2478" s="2076" t="s">
        <v>3269</v>
      </c>
      <c r="I2478" s="2074">
        <v>0.38449130916269442</v>
      </c>
      <c r="J2478" s="2075">
        <v>415.38</v>
      </c>
      <c r="K2478" s="2076">
        <v>159.71</v>
      </c>
      <c r="L2478" s="2074" t="s">
        <v>3269</v>
      </c>
      <c r="M2478" s="2075" t="s">
        <v>3269</v>
      </c>
      <c r="N2478" s="2076" t="s">
        <v>3269</v>
      </c>
    </row>
    <row r="2479" spans="1:14">
      <c r="A2479" s="2249" t="s">
        <v>2341</v>
      </c>
      <c r="B2479" s="2077" t="s">
        <v>3502</v>
      </c>
      <c r="C2479" s="2020" t="s">
        <v>3269</v>
      </c>
      <c r="D2479" s="2021" t="s">
        <v>3269</v>
      </c>
      <c r="E2479" s="2078" t="s">
        <v>3269</v>
      </c>
      <c r="F2479" s="2020" t="s">
        <v>3269</v>
      </c>
      <c r="G2479" s="2021" t="s">
        <v>3269</v>
      </c>
      <c r="H2479" s="2078" t="s">
        <v>3269</v>
      </c>
      <c r="I2479" s="2020">
        <v>0.38449130916269442</v>
      </c>
      <c r="J2479" s="2021">
        <v>415.38</v>
      </c>
      <c r="K2479" s="2078">
        <v>159.71</v>
      </c>
      <c r="L2479" s="2020" t="s">
        <v>3269</v>
      </c>
      <c r="M2479" s="2021" t="s">
        <v>3269</v>
      </c>
      <c r="N2479" s="2078" t="s">
        <v>3269</v>
      </c>
    </row>
    <row r="2480" spans="1:14">
      <c r="A2480" s="2248" t="s">
        <v>2433</v>
      </c>
      <c r="B2480" s="2073" t="s">
        <v>5191</v>
      </c>
      <c r="C2480" s="2074" t="s">
        <v>3269</v>
      </c>
      <c r="D2480" s="2075" t="s">
        <v>3269</v>
      </c>
      <c r="E2480" s="2076" t="s">
        <v>3269</v>
      </c>
      <c r="F2480" s="2074">
        <v>0.19276623479973101</v>
      </c>
      <c r="G2480" s="2075">
        <v>92109.390000000014</v>
      </c>
      <c r="H2480" s="2076">
        <v>17755.580300000001</v>
      </c>
      <c r="I2480" s="2074">
        <v>0.36414777621248628</v>
      </c>
      <c r="J2480" s="2075">
        <v>-12933.34</v>
      </c>
      <c r="K2480" s="2076">
        <v>-4709.646999999999</v>
      </c>
      <c r="L2480" s="2074">
        <v>0.56221687499999995</v>
      </c>
      <c r="M2480" s="2075">
        <v>5600</v>
      </c>
      <c r="N2480" s="2076">
        <v>3148.4144999999999</v>
      </c>
    </row>
    <row r="2481" spans="1:14">
      <c r="A2481" s="2249" t="s">
        <v>2433</v>
      </c>
      <c r="B2481" s="2077" t="s">
        <v>3480</v>
      </c>
      <c r="C2481" s="2020" t="s">
        <v>3269</v>
      </c>
      <c r="D2481" s="2021" t="s">
        <v>3269</v>
      </c>
      <c r="E2481" s="2078" t="s">
        <v>3269</v>
      </c>
      <c r="F2481" s="2020">
        <v>0.23652886459737971</v>
      </c>
      <c r="G2481" s="2021">
        <v>35388.680000000008</v>
      </c>
      <c r="H2481" s="2078">
        <v>8370.4442999999992</v>
      </c>
      <c r="I2481" s="2020">
        <v>0.47660501216357121</v>
      </c>
      <c r="J2481" s="2021">
        <v>258.97000000000003</v>
      </c>
      <c r="K2481" s="2078">
        <v>123.4264</v>
      </c>
      <c r="L2481" s="2020" t="s">
        <v>3269</v>
      </c>
      <c r="M2481" s="2021" t="s">
        <v>3269</v>
      </c>
      <c r="N2481" s="2078" t="s">
        <v>3269</v>
      </c>
    </row>
    <row r="2482" spans="1:14">
      <c r="A2482" s="2249" t="s">
        <v>2433</v>
      </c>
      <c r="B2482" s="2077" t="s">
        <v>3481</v>
      </c>
      <c r="C2482" s="2020" t="s">
        <v>3269</v>
      </c>
      <c r="D2482" s="2021" t="s">
        <v>3269</v>
      </c>
      <c r="E2482" s="2078" t="s">
        <v>3269</v>
      </c>
      <c r="F2482" s="2020">
        <v>6.6369888124927544E-3</v>
      </c>
      <c r="G2482" s="2021">
        <v>15519.99</v>
      </c>
      <c r="H2482" s="2078">
        <v>103.0059999999994</v>
      </c>
      <c r="I2482" s="2020">
        <v>0.36635535399031699</v>
      </c>
      <c r="J2482" s="2021">
        <v>-13192.31</v>
      </c>
      <c r="K2482" s="2078">
        <v>-4833.0733999999993</v>
      </c>
      <c r="L2482" s="2020">
        <v>0.56221687499999995</v>
      </c>
      <c r="M2482" s="2021">
        <v>5600</v>
      </c>
      <c r="N2482" s="2078">
        <v>3148.4144999999999</v>
      </c>
    </row>
    <row r="2483" spans="1:14">
      <c r="A2483" s="2249" t="s">
        <v>2433</v>
      </c>
      <c r="B2483" s="2077" t="s">
        <v>3195</v>
      </c>
      <c r="C2483" s="2020" t="s">
        <v>3269</v>
      </c>
      <c r="D2483" s="2021" t="s">
        <v>3269</v>
      </c>
      <c r="E2483" s="2078" t="s">
        <v>3269</v>
      </c>
      <c r="F2483" s="2020">
        <v>0.40703913640766859</v>
      </c>
      <c r="G2483" s="2021">
        <v>4098.2299999999996</v>
      </c>
      <c r="H2483" s="2078">
        <v>1668.14</v>
      </c>
      <c r="I2483" s="2020" t="s">
        <v>3269</v>
      </c>
      <c r="J2483" s="2021" t="s">
        <v>3269</v>
      </c>
      <c r="K2483" s="2078" t="s">
        <v>3269</v>
      </c>
      <c r="L2483" s="2020" t="s">
        <v>3269</v>
      </c>
      <c r="M2483" s="2021" t="s">
        <v>3269</v>
      </c>
      <c r="N2483" s="2078" t="s">
        <v>3269</v>
      </c>
    </row>
    <row r="2484" spans="1:14">
      <c r="A2484" s="2249" t="s">
        <v>2433</v>
      </c>
      <c r="B2484" s="2077" t="s">
        <v>3207</v>
      </c>
      <c r="C2484" s="2020" t="s">
        <v>3269</v>
      </c>
      <c r="D2484" s="2021" t="s">
        <v>3269</v>
      </c>
      <c r="E2484" s="2078" t="s">
        <v>3269</v>
      </c>
      <c r="F2484" s="2020">
        <v>0.20521506777577461</v>
      </c>
      <c r="G2484" s="2021">
        <v>37102.49</v>
      </c>
      <c r="H2484" s="2078">
        <v>7613.99</v>
      </c>
      <c r="I2484" s="2020" t="s">
        <v>3269</v>
      </c>
      <c r="J2484" s="2021" t="s">
        <v>3269</v>
      </c>
      <c r="K2484" s="2078" t="s">
        <v>3269</v>
      </c>
      <c r="L2484" s="2020" t="s">
        <v>3269</v>
      </c>
      <c r="M2484" s="2021" t="s">
        <v>3269</v>
      </c>
      <c r="N2484" s="2078" t="s">
        <v>3269</v>
      </c>
    </row>
    <row r="2485" spans="1:14">
      <c r="A2485" s="2248" t="s">
        <v>1721</v>
      </c>
      <c r="B2485" s="2073" t="s">
        <v>5191</v>
      </c>
      <c r="C2485" s="2074">
        <v>0.4379533893741962</v>
      </c>
      <c r="D2485" s="2075">
        <v>1578.61</v>
      </c>
      <c r="E2485" s="2076">
        <v>691.35759999999982</v>
      </c>
      <c r="F2485" s="2074">
        <v>0.3388492853265786</v>
      </c>
      <c r="G2485" s="2075">
        <v>994.86</v>
      </c>
      <c r="H2485" s="2076">
        <v>337.10759999999999</v>
      </c>
      <c r="I2485" s="2074">
        <v>0.41245502702327069</v>
      </c>
      <c r="J2485" s="2075">
        <v>3165.79</v>
      </c>
      <c r="K2485" s="2076">
        <v>1305.7460000000001</v>
      </c>
      <c r="L2485" s="2074">
        <v>0.46114109391091912</v>
      </c>
      <c r="M2485" s="2075">
        <v>2505.14</v>
      </c>
      <c r="N2485" s="2076">
        <v>1155.223</v>
      </c>
    </row>
    <row r="2486" spans="1:14">
      <c r="A2486" s="2249" t="s">
        <v>1721</v>
      </c>
      <c r="B2486" s="2077" t="s">
        <v>3194</v>
      </c>
      <c r="C2486" s="2020" t="s">
        <v>3269</v>
      </c>
      <c r="D2486" s="2021" t="s">
        <v>3269</v>
      </c>
      <c r="E2486" s="2078" t="s">
        <v>3269</v>
      </c>
      <c r="F2486" s="2020" t="s">
        <v>3269</v>
      </c>
      <c r="G2486" s="2021" t="s">
        <v>3269</v>
      </c>
      <c r="H2486" s="2078" t="s">
        <v>3269</v>
      </c>
      <c r="I2486" s="2020">
        <v>0.4958461618405498</v>
      </c>
      <c r="J2486" s="2021">
        <v>1539.54</v>
      </c>
      <c r="K2486" s="2078">
        <v>763.375</v>
      </c>
      <c r="L2486" s="2020">
        <v>0.55610121813386915</v>
      </c>
      <c r="M2486" s="2021">
        <v>796.3</v>
      </c>
      <c r="N2486" s="2078">
        <v>442.82339999999999</v>
      </c>
    </row>
    <row r="2487" spans="1:14">
      <c r="A2487" s="2249" t="s">
        <v>1721</v>
      </c>
      <c r="B2487" s="2077" t="s">
        <v>3195</v>
      </c>
      <c r="C2487" s="2020">
        <v>0.4379533893741962</v>
      </c>
      <c r="D2487" s="2021">
        <v>1578.61</v>
      </c>
      <c r="E2487" s="2078">
        <v>691.35759999999982</v>
      </c>
      <c r="F2487" s="2020">
        <v>0.3388492853265786</v>
      </c>
      <c r="G2487" s="2021">
        <v>994.86</v>
      </c>
      <c r="H2487" s="2078">
        <v>337.10759999999999</v>
      </c>
      <c r="I2487" s="2020">
        <v>0.3335102229054574</v>
      </c>
      <c r="J2487" s="2021">
        <v>1626.25</v>
      </c>
      <c r="K2487" s="2078">
        <v>542.37100000000009</v>
      </c>
      <c r="L2487" s="2020">
        <v>0.41689075630252093</v>
      </c>
      <c r="M2487" s="2021">
        <v>1708.84</v>
      </c>
      <c r="N2487" s="2078">
        <v>712.39959999999996</v>
      </c>
    </row>
    <row r="2488" spans="1:14">
      <c r="A2488" s="2248" t="s">
        <v>3077</v>
      </c>
      <c r="B2488" s="2073" t="s">
        <v>5191</v>
      </c>
      <c r="C2488" s="2074" t="s">
        <v>3269</v>
      </c>
      <c r="D2488" s="2075" t="s">
        <v>3269</v>
      </c>
      <c r="E2488" s="2076" t="s">
        <v>3269</v>
      </c>
      <c r="F2488" s="2074" t="s">
        <v>3269</v>
      </c>
      <c r="G2488" s="2075" t="s">
        <v>3269</v>
      </c>
      <c r="H2488" s="2076" t="s">
        <v>3269</v>
      </c>
      <c r="I2488" s="2074" t="s">
        <v>3269</v>
      </c>
      <c r="J2488" s="2075">
        <v>0</v>
      </c>
      <c r="K2488" s="2076">
        <v>-27.371500000000001</v>
      </c>
      <c r="L2488" s="2074" t="s">
        <v>3269</v>
      </c>
      <c r="M2488" s="2075" t="s">
        <v>3269</v>
      </c>
      <c r="N2488" s="2076" t="s">
        <v>3269</v>
      </c>
    </row>
    <row r="2489" spans="1:14">
      <c r="A2489" s="2249" t="s">
        <v>3077</v>
      </c>
      <c r="B2489" s="2077" t="s">
        <v>3480</v>
      </c>
      <c r="C2489" s="2020" t="s">
        <v>3269</v>
      </c>
      <c r="D2489" s="2021" t="s">
        <v>3269</v>
      </c>
      <c r="E2489" s="2078" t="s">
        <v>3269</v>
      </c>
      <c r="F2489" s="2020" t="s">
        <v>3269</v>
      </c>
      <c r="G2489" s="2021" t="s">
        <v>3269</v>
      </c>
      <c r="H2489" s="2078" t="s">
        <v>3269</v>
      </c>
      <c r="I2489" s="2020" t="s">
        <v>3269</v>
      </c>
      <c r="J2489" s="2021">
        <v>0</v>
      </c>
      <c r="K2489" s="2078">
        <v>-27.371500000000001</v>
      </c>
      <c r="L2489" s="2020" t="s">
        <v>3269</v>
      </c>
      <c r="M2489" s="2021" t="s">
        <v>3269</v>
      </c>
      <c r="N2489" s="2078" t="s">
        <v>3269</v>
      </c>
    </row>
    <row r="2490" spans="1:14">
      <c r="A2490" s="2248" t="s">
        <v>1885</v>
      </c>
      <c r="B2490" s="2073" t="s">
        <v>5191</v>
      </c>
      <c r="C2490" s="2074" t="s">
        <v>3269</v>
      </c>
      <c r="D2490" s="2075" t="s">
        <v>3269</v>
      </c>
      <c r="E2490" s="2076" t="s">
        <v>3269</v>
      </c>
      <c r="F2490" s="2074">
        <v>0.41369706219000379</v>
      </c>
      <c r="G2490" s="2075">
        <v>235.89</v>
      </c>
      <c r="H2490" s="2076">
        <v>97.586999999999989</v>
      </c>
      <c r="I2490" s="2074">
        <v>0.12973403911485229</v>
      </c>
      <c r="J2490" s="2075">
        <v>1392.31</v>
      </c>
      <c r="K2490" s="2076">
        <v>180.62999999999991</v>
      </c>
      <c r="L2490" s="2074" t="s">
        <v>3269</v>
      </c>
      <c r="M2490" s="2075" t="s">
        <v>3269</v>
      </c>
      <c r="N2490" s="2076" t="s">
        <v>3269</v>
      </c>
    </row>
    <row r="2491" spans="1:14">
      <c r="A2491" s="2249" t="s">
        <v>1885</v>
      </c>
      <c r="B2491" s="2077" t="s">
        <v>3195</v>
      </c>
      <c r="C2491" s="2020" t="s">
        <v>3269</v>
      </c>
      <c r="D2491" s="2021" t="s">
        <v>3269</v>
      </c>
      <c r="E2491" s="2078" t="s">
        <v>3269</v>
      </c>
      <c r="F2491" s="2020">
        <v>0.41369706219000379</v>
      </c>
      <c r="G2491" s="2021">
        <v>235.89</v>
      </c>
      <c r="H2491" s="2078">
        <v>97.586999999999989</v>
      </c>
      <c r="I2491" s="2020" t="s">
        <v>3269</v>
      </c>
      <c r="J2491" s="2021" t="s">
        <v>3269</v>
      </c>
      <c r="K2491" s="2078" t="s">
        <v>3269</v>
      </c>
      <c r="L2491" s="2020" t="s">
        <v>3269</v>
      </c>
      <c r="M2491" s="2021" t="s">
        <v>3269</v>
      </c>
      <c r="N2491" s="2078" t="s">
        <v>3269</v>
      </c>
    </row>
    <row r="2492" spans="1:14">
      <c r="A2492" s="2249" t="s">
        <v>1885</v>
      </c>
      <c r="B2492" s="2077" t="s">
        <v>3209</v>
      </c>
      <c r="C2492" s="2020" t="s">
        <v>3269</v>
      </c>
      <c r="D2492" s="2021" t="s">
        <v>3269</v>
      </c>
      <c r="E2492" s="2078" t="s">
        <v>3269</v>
      </c>
      <c r="F2492" s="2020" t="s">
        <v>3269</v>
      </c>
      <c r="G2492" s="2021" t="s">
        <v>3269</v>
      </c>
      <c r="H2492" s="2078" t="s">
        <v>3269</v>
      </c>
      <c r="I2492" s="2020">
        <v>0.12973403911485229</v>
      </c>
      <c r="J2492" s="2021">
        <v>1392.31</v>
      </c>
      <c r="K2492" s="2078">
        <v>180.62999999999991</v>
      </c>
      <c r="L2492" s="2020" t="s">
        <v>3269</v>
      </c>
      <c r="M2492" s="2021" t="s">
        <v>3269</v>
      </c>
      <c r="N2492" s="2078" t="s">
        <v>3269</v>
      </c>
    </row>
    <row r="2493" spans="1:14">
      <c r="A2493" s="2248" t="s">
        <v>1895</v>
      </c>
      <c r="B2493" s="2073" t="s">
        <v>5191</v>
      </c>
      <c r="C2493" s="2074">
        <v>0.28702118672034838</v>
      </c>
      <c r="D2493" s="2075">
        <v>9090.6</v>
      </c>
      <c r="E2493" s="2076">
        <v>2609.1947999999988</v>
      </c>
      <c r="F2493" s="2074">
        <v>0.31466682424314052</v>
      </c>
      <c r="G2493" s="2075">
        <v>1015.38</v>
      </c>
      <c r="H2493" s="2076">
        <v>319.50639999999999</v>
      </c>
      <c r="I2493" s="2074" t="s">
        <v>3269</v>
      </c>
      <c r="J2493" s="2075" t="s">
        <v>3269</v>
      </c>
      <c r="K2493" s="2076" t="s">
        <v>3269</v>
      </c>
      <c r="L2493" s="2074" t="s">
        <v>3269</v>
      </c>
      <c r="M2493" s="2075" t="s">
        <v>3269</v>
      </c>
      <c r="N2493" s="2076" t="s">
        <v>3269</v>
      </c>
    </row>
    <row r="2494" spans="1:14">
      <c r="A2494" s="2249" t="s">
        <v>1895</v>
      </c>
      <c r="B2494" s="2077" t="s">
        <v>3480</v>
      </c>
      <c r="C2494" s="2020">
        <v>0.27742544580034928</v>
      </c>
      <c r="D2494" s="2021">
        <v>4590.6200000000008</v>
      </c>
      <c r="E2494" s="2078">
        <v>1273.5547999999999</v>
      </c>
      <c r="F2494" s="2020">
        <v>0.25476132153927578</v>
      </c>
      <c r="G2494" s="2021">
        <v>661.34999999999991</v>
      </c>
      <c r="H2494" s="2078">
        <v>168.4864</v>
      </c>
      <c r="I2494" s="2020" t="s">
        <v>3269</v>
      </c>
      <c r="J2494" s="2021" t="s">
        <v>3269</v>
      </c>
      <c r="K2494" s="2078" t="s">
        <v>3269</v>
      </c>
      <c r="L2494" s="2020" t="s">
        <v>3269</v>
      </c>
      <c r="M2494" s="2021" t="s">
        <v>3269</v>
      </c>
      <c r="N2494" s="2078" t="s">
        <v>3269</v>
      </c>
    </row>
    <row r="2495" spans="1:14">
      <c r="A2495" s="2249" t="s">
        <v>1895</v>
      </c>
      <c r="B2495" s="2077" t="s">
        <v>3195</v>
      </c>
      <c r="C2495" s="2020">
        <v>0.29681020804536901</v>
      </c>
      <c r="D2495" s="2021">
        <v>4499.9799999999996</v>
      </c>
      <c r="E2495" s="2078">
        <v>1335.639999999999</v>
      </c>
      <c r="F2495" s="2020">
        <v>0.42657401915091941</v>
      </c>
      <c r="G2495" s="2021">
        <v>354.03</v>
      </c>
      <c r="H2495" s="2078">
        <v>151.02000000000001</v>
      </c>
      <c r="I2495" s="2020" t="s">
        <v>3269</v>
      </c>
      <c r="J2495" s="2021" t="s">
        <v>3269</v>
      </c>
      <c r="K2495" s="2078" t="s">
        <v>3269</v>
      </c>
      <c r="L2495" s="2020" t="s">
        <v>3269</v>
      </c>
      <c r="M2495" s="2021" t="s">
        <v>3269</v>
      </c>
      <c r="N2495" s="2078" t="s">
        <v>3269</v>
      </c>
    </row>
    <row r="2496" spans="1:14">
      <c r="A2496" s="2248" t="s">
        <v>1573</v>
      </c>
      <c r="B2496" s="2073" t="s">
        <v>5191</v>
      </c>
      <c r="C2496" s="2074">
        <v>0.4316777977550299</v>
      </c>
      <c r="D2496" s="2075">
        <v>5261.54</v>
      </c>
      <c r="E2496" s="2076">
        <v>2271.29</v>
      </c>
      <c r="F2496" s="2074">
        <v>0.34061055064163548</v>
      </c>
      <c r="G2496" s="2075">
        <v>25478.639999999999</v>
      </c>
      <c r="H2496" s="2076">
        <v>8678.2935999999991</v>
      </c>
      <c r="I2496" s="2074">
        <v>0.31225402596865998</v>
      </c>
      <c r="J2496" s="2075">
        <v>2904.27</v>
      </c>
      <c r="K2496" s="2076">
        <v>906.87000000000012</v>
      </c>
      <c r="L2496" s="2074">
        <v>0.34661030175001878</v>
      </c>
      <c r="M2496" s="2075">
        <v>4113.67</v>
      </c>
      <c r="N2496" s="2076">
        <v>1425.8404</v>
      </c>
    </row>
    <row r="2497" spans="1:14">
      <c r="A2497" s="2249" t="s">
        <v>1573</v>
      </c>
      <c r="B2497" s="2077" t="s">
        <v>3193</v>
      </c>
      <c r="C2497" s="2020">
        <v>0.62135735317049001</v>
      </c>
      <c r="D2497" s="2021">
        <v>1090.21</v>
      </c>
      <c r="E2497" s="2078">
        <v>677.41</v>
      </c>
      <c r="F2497" s="2020">
        <v>0.33887279452908148</v>
      </c>
      <c r="G2497" s="2021">
        <v>3627.91</v>
      </c>
      <c r="H2497" s="2078">
        <v>1229.4000000000001</v>
      </c>
      <c r="I2497" s="2020" t="s">
        <v>3269</v>
      </c>
      <c r="J2497" s="2021" t="s">
        <v>3269</v>
      </c>
      <c r="K2497" s="2078" t="s">
        <v>3269</v>
      </c>
      <c r="L2497" s="2020">
        <v>0.34494676069281022</v>
      </c>
      <c r="M2497" s="2021">
        <v>1501.71</v>
      </c>
      <c r="N2497" s="2078">
        <v>518.01</v>
      </c>
    </row>
    <row r="2498" spans="1:14">
      <c r="A2498" s="2249" t="s">
        <v>1573</v>
      </c>
      <c r="B2498" s="2077" t="s">
        <v>3194</v>
      </c>
      <c r="C2498" s="2020" t="s">
        <v>3269</v>
      </c>
      <c r="D2498" s="2021" t="s">
        <v>3269</v>
      </c>
      <c r="E2498" s="2078" t="s">
        <v>3269</v>
      </c>
      <c r="F2498" s="2020">
        <v>0.53963768592144756</v>
      </c>
      <c r="G2498" s="2021">
        <v>2739.059999999999</v>
      </c>
      <c r="H2498" s="2078">
        <v>1478.1</v>
      </c>
      <c r="I2498" s="2020" t="s">
        <v>3269</v>
      </c>
      <c r="J2498" s="2021" t="s">
        <v>3269</v>
      </c>
      <c r="K2498" s="2078" t="s">
        <v>3269</v>
      </c>
      <c r="L2498" s="2020" t="s">
        <v>3269</v>
      </c>
      <c r="M2498" s="2021" t="s">
        <v>3269</v>
      </c>
      <c r="N2498" s="2078" t="s">
        <v>3269</v>
      </c>
    </row>
    <row r="2499" spans="1:14">
      <c r="A2499" s="2249" t="s">
        <v>1573</v>
      </c>
      <c r="B2499" s="2077" t="s">
        <v>3195</v>
      </c>
      <c r="C2499" s="2020">
        <v>0.3821035497071677</v>
      </c>
      <c r="D2499" s="2021">
        <v>4171.33</v>
      </c>
      <c r="E2499" s="2078">
        <v>1593.88</v>
      </c>
      <c r="F2499" s="2020">
        <v>0.36907202672203931</v>
      </c>
      <c r="G2499" s="2021">
        <v>13633.69</v>
      </c>
      <c r="H2499" s="2078">
        <v>5031.8135999999986</v>
      </c>
      <c r="I2499" s="2020" t="s">
        <v>3269</v>
      </c>
      <c r="J2499" s="2021" t="s">
        <v>3269</v>
      </c>
      <c r="K2499" s="2078" t="s">
        <v>3269</v>
      </c>
      <c r="L2499" s="2020">
        <v>0.34756673149665379</v>
      </c>
      <c r="M2499" s="2021">
        <v>2611.96</v>
      </c>
      <c r="N2499" s="2078">
        <v>907.83040000000005</v>
      </c>
    </row>
    <row r="2500" spans="1:14">
      <c r="A2500" s="2249" t="s">
        <v>1573</v>
      </c>
      <c r="B2500" s="2077" t="s">
        <v>3209</v>
      </c>
      <c r="C2500" s="2020" t="s">
        <v>3269</v>
      </c>
      <c r="D2500" s="2021" t="s">
        <v>3269</v>
      </c>
      <c r="E2500" s="2078" t="s">
        <v>3269</v>
      </c>
      <c r="F2500" s="2020">
        <v>0.17140989926943859</v>
      </c>
      <c r="G2500" s="2021">
        <v>5477.98</v>
      </c>
      <c r="H2500" s="2078">
        <v>938.97999999999956</v>
      </c>
      <c r="I2500" s="2020" t="s">
        <v>3269</v>
      </c>
      <c r="J2500" s="2021" t="s">
        <v>3269</v>
      </c>
      <c r="K2500" s="2078" t="s">
        <v>3269</v>
      </c>
      <c r="L2500" s="2020" t="s">
        <v>3269</v>
      </c>
      <c r="M2500" s="2021" t="s">
        <v>3269</v>
      </c>
      <c r="N2500" s="2078" t="s">
        <v>3269</v>
      </c>
    </row>
    <row r="2501" spans="1:14">
      <c r="A2501" s="2249" t="s">
        <v>1573</v>
      </c>
      <c r="B2501" s="2077" t="s">
        <v>3203</v>
      </c>
      <c r="C2501" s="2020" t="s">
        <v>3269</v>
      </c>
      <c r="D2501" s="2021" t="s">
        <v>3269</v>
      </c>
      <c r="E2501" s="2078" t="s">
        <v>3269</v>
      </c>
      <c r="F2501" s="2020" t="s">
        <v>3269</v>
      </c>
      <c r="G2501" s="2021" t="s">
        <v>3269</v>
      </c>
      <c r="H2501" s="2078" t="s">
        <v>3269</v>
      </c>
      <c r="I2501" s="2020">
        <v>0.31225402596865998</v>
      </c>
      <c r="J2501" s="2021">
        <v>2904.27</v>
      </c>
      <c r="K2501" s="2078">
        <v>906.87000000000012</v>
      </c>
      <c r="L2501" s="2020" t="s">
        <v>3269</v>
      </c>
      <c r="M2501" s="2021" t="s">
        <v>3269</v>
      </c>
      <c r="N2501" s="2078" t="s">
        <v>3269</v>
      </c>
    </row>
    <row r="2502" spans="1:14">
      <c r="A2502" s="2248" t="s">
        <v>3079</v>
      </c>
      <c r="B2502" s="2073" t="s">
        <v>5191</v>
      </c>
      <c r="C2502" s="2074" t="s">
        <v>3269</v>
      </c>
      <c r="D2502" s="2075" t="s">
        <v>3269</v>
      </c>
      <c r="E2502" s="2076" t="s">
        <v>3269</v>
      </c>
      <c r="F2502" s="2074" t="s">
        <v>3269</v>
      </c>
      <c r="G2502" s="2075">
        <v>0</v>
      </c>
      <c r="H2502" s="2076">
        <v>0</v>
      </c>
      <c r="I2502" s="2074" t="s">
        <v>3269</v>
      </c>
      <c r="J2502" s="2075" t="s">
        <v>3269</v>
      </c>
      <c r="K2502" s="2076" t="s">
        <v>3269</v>
      </c>
      <c r="L2502" s="2074" t="s">
        <v>3269</v>
      </c>
      <c r="M2502" s="2075" t="s">
        <v>3269</v>
      </c>
      <c r="N2502" s="2076" t="s">
        <v>3269</v>
      </c>
    </row>
    <row r="2503" spans="1:14">
      <c r="A2503" s="2249" t="s">
        <v>3079</v>
      </c>
      <c r="B2503" s="2077" t="s">
        <v>3480</v>
      </c>
      <c r="C2503" s="2020" t="s">
        <v>3269</v>
      </c>
      <c r="D2503" s="2021" t="s">
        <v>3269</v>
      </c>
      <c r="E2503" s="2078" t="s">
        <v>3269</v>
      </c>
      <c r="F2503" s="2020" t="s">
        <v>3269</v>
      </c>
      <c r="G2503" s="2021">
        <v>0</v>
      </c>
      <c r="H2503" s="2078">
        <v>0</v>
      </c>
      <c r="I2503" s="2020" t="s">
        <v>3269</v>
      </c>
      <c r="J2503" s="2021" t="s">
        <v>3269</v>
      </c>
      <c r="K2503" s="2078" t="s">
        <v>3269</v>
      </c>
      <c r="L2503" s="2020" t="s">
        <v>3269</v>
      </c>
      <c r="M2503" s="2021" t="s">
        <v>3269</v>
      </c>
      <c r="N2503" s="2078" t="s">
        <v>3269</v>
      </c>
    </row>
    <row r="2504" spans="1:14">
      <c r="A2504" s="2249" t="s">
        <v>3079</v>
      </c>
      <c r="B2504" s="2077" t="s">
        <v>3197</v>
      </c>
      <c r="C2504" s="2020" t="s">
        <v>3269</v>
      </c>
      <c r="D2504" s="2021" t="s">
        <v>3269</v>
      </c>
      <c r="E2504" s="2078" t="s">
        <v>3269</v>
      </c>
      <c r="F2504" s="2020" t="s">
        <v>3269</v>
      </c>
      <c r="G2504" s="2021">
        <v>0</v>
      </c>
      <c r="H2504" s="2078">
        <v>0</v>
      </c>
      <c r="I2504" s="2020" t="s">
        <v>3269</v>
      </c>
      <c r="J2504" s="2021" t="s">
        <v>3269</v>
      </c>
      <c r="K2504" s="2078" t="s">
        <v>3269</v>
      </c>
      <c r="L2504" s="2020" t="s">
        <v>3269</v>
      </c>
      <c r="M2504" s="2021" t="s">
        <v>3269</v>
      </c>
      <c r="N2504" s="2078" t="s">
        <v>3269</v>
      </c>
    </row>
    <row r="2505" spans="1:14">
      <c r="A2505" s="2249" t="s">
        <v>3079</v>
      </c>
      <c r="B2505" s="2077" t="s">
        <v>3195</v>
      </c>
      <c r="C2505" s="2020" t="s">
        <v>3269</v>
      </c>
      <c r="D2505" s="2021" t="s">
        <v>3269</v>
      </c>
      <c r="E2505" s="2078" t="s">
        <v>3269</v>
      </c>
      <c r="F2505" s="2020" t="s">
        <v>3269</v>
      </c>
      <c r="G2505" s="2021">
        <v>0</v>
      </c>
      <c r="H2505" s="2078">
        <v>0</v>
      </c>
      <c r="I2505" s="2020" t="s">
        <v>3269</v>
      </c>
      <c r="J2505" s="2021" t="s">
        <v>3269</v>
      </c>
      <c r="K2505" s="2078" t="s">
        <v>3269</v>
      </c>
      <c r="L2505" s="2020" t="s">
        <v>3269</v>
      </c>
      <c r="M2505" s="2021" t="s">
        <v>3269</v>
      </c>
      <c r="N2505" s="2078" t="s">
        <v>3269</v>
      </c>
    </row>
    <row r="2506" spans="1:14">
      <c r="A2506" s="2249" t="s">
        <v>3079</v>
      </c>
      <c r="B2506" s="2077" t="s">
        <v>3207</v>
      </c>
      <c r="C2506" s="2020" t="s">
        <v>3269</v>
      </c>
      <c r="D2506" s="2021" t="s">
        <v>3269</v>
      </c>
      <c r="E2506" s="2078" t="s">
        <v>3269</v>
      </c>
      <c r="F2506" s="2020" t="s">
        <v>3269</v>
      </c>
      <c r="G2506" s="2021">
        <v>0</v>
      </c>
      <c r="H2506" s="2078">
        <v>0</v>
      </c>
      <c r="I2506" s="2020" t="s">
        <v>3269</v>
      </c>
      <c r="J2506" s="2021" t="s">
        <v>3269</v>
      </c>
      <c r="K2506" s="2078" t="s">
        <v>3269</v>
      </c>
      <c r="L2506" s="2020" t="s">
        <v>3269</v>
      </c>
      <c r="M2506" s="2021" t="s">
        <v>3269</v>
      </c>
      <c r="N2506" s="2078" t="s">
        <v>3269</v>
      </c>
    </row>
    <row r="2507" spans="1:14">
      <c r="A2507" s="2248" t="s">
        <v>2139</v>
      </c>
      <c r="B2507" s="2073" t="s">
        <v>5191</v>
      </c>
      <c r="C2507" s="2074">
        <v>0.33812499344366631</v>
      </c>
      <c r="D2507" s="2075">
        <v>2859.83</v>
      </c>
      <c r="E2507" s="2076">
        <v>966.98</v>
      </c>
      <c r="F2507" s="2074">
        <v>0.31427472541881007</v>
      </c>
      <c r="G2507" s="2075">
        <v>2288.0300000000002</v>
      </c>
      <c r="H2507" s="2076">
        <v>719.07000000000016</v>
      </c>
      <c r="I2507" s="2074" t="s">
        <v>3269</v>
      </c>
      <c r="J2507" s="2075">
        <v>0</v>
      </c>
      <c r="K2507" s="2076">
        <v>-28.85000000000008</v>
      </c>
      <c r="L2507" s="2074" t="s">
        <v>3269</v>
      </c>
      <c r="M2507" s="2075" t="s">
        <v>3269</v>
      </c>
      <c r="N2507" s="2076" t="s">
        <v>3269</v>
      </c>
    </row>
    <row r="2508" spans="1:14">
      <c r="A2508" s="2249" t="s">
        <v>2139</v>
      </c>
      <c r="B2508" s="2077" t="s">
        <v>3195</v>
      </c>
      <c r="C2508" s="2020">
        <v>0.33812499344366631</v>
      </c>
      <c r="D2508" s="2021">
        <v>2859.83</v>
      </c>
      <c r="E2508" s="2078">
        <v>966.98</v>
      </c>
      <c r="F2508" s="2020">
        <v>0.31427472541881007</v>
      </c>
      <c r="G2508" s="2021">
        <v>2288.0300000000002</v>
      </c>
      <c r="H2508" s="2078">
        <v>719.07000000000016</v>
      </c>
      <c r="I2508" s="2020" t="s">
        <v>3269</v>
      </c>
      <c r="J2508" s="2021">
        <v>0</v>
      </c>
      <c r="K2508" s="2078">
        <v>-28.85000000000008</v>
      </c>
      <c r="L2508" s="2020" t="s">
        <v>3269</v>
      </c>
      <c r="M2508" s="2021" t="s">
        <v>3269</v>
      </c>
      <c r="N2508" s="2078" t="s">
        <v>3269</v>
      </c>
    </row>
    <row r="2509" spans="1:14">
      <c r="A2509" s="2248" t="s">
        <v>2079</v>
      </c>
      <c r="B2509" s="2073" t="s">
        <v>5191</v>
      </c>
      <c r="C2509" s="2074" t="s">
        <v>3269</v>
      </c>
      <c r="D2509" s="2075" t="s">
        <v>3269</v>
      </c>
      <c r="E2509" s="2076" t="s">
        <v>3269</v>
      </c>
      <c r="F2509" s="2074" t="s">
        <v>3269</v>
      </c>
      <c r="G2509" s="2075" t="s">
        <v>3269</v>
      </c>
      <c r="H2509" s="2076" t="s">
        <v>3269</v>
      </c>
      <c r="I2509" s="2074" t="s">
        <v>3269</v>
      </c>
      <c r="J2509" s="2075" t="s">
        <v>3269</v>
      </c>
      <c r="K2509" s="2076" t="s">
        <v>3269</v>
      </c>
      <c r="L2509" s="2074">
        <v>0.1409011511212854</v>
      </c>
      <c r="M2509" s="2075">
        <v>4608.55</v>
      </c>
      <c r="N2509" s="2076">
        <v>649.35</v>
      </c>
    </row>
    <row r="2510" spans="1:14">
      <c r="A2510" s="2249" t="s">
        <v>2079</v>
      </c>
      <c r="B2510" s="2077" t="s">
        <v>3480</v>
      </c>
      <c r="C2510" s="2020" t="s">
        <v>3269</v>
      </c>
      <c r="D2510" s="2021" t="s">
        <v>3269</v>
      </c>
      <c r="E2510" s="2078" t="s">
        <v>3269</v>
      </c>
      <c r="F2510" s="2020" t="s">
        <v>3269</v>
      </c>
      <c r="G2510" s="2021" t="s">
        <v>3269</v>
      </c>
      <c r="H2510" s="2078" t="s">
        <v>3269</v>
      </c>
      <c r="I2510" s="2020" t="s">
        <v>3269</v>
      </c>
      <c r="J2510" s="2021" t="s">
        <v>3269</v>
      </c>
      <c r="K2510" s="2078" t="s">
        <v>3269</v>
      </c>
      <c r="L2510" s="2020">
        <v>0.33801501490714458</v>
      </c>
      <c r="M2510" s="2021">
        <v>278.39</v>
      </c>
      <c r="N2510" s="2078">
        <v>94.1</v>
      </c>
    </row>
    <row r="2511" spans="1:14">
      <c r="A2511" s="2249" t="s">
        <v>2079</v>
      </c>
      <c r="B2511" s="2077" t="s">
        <v>3194</v>
      </c>
      <c r="C2511" s="2020" t="s">
        <v>3269</v>
      </c>
      <c r="D2511" s="2021" t="s">
        <v>3269</v>
      </c>
      <c r="E2511" s="2078" t="s">
        <v>3269</v>
      </c>
      <c r="F2511" s="2020" t="s">
        <v>3269</v>
      </c>
      <c r="G2511" s="2021" t="s">
        <v>3269</v>
      </c>
      <c r="H2511" s="2078" t="s">
        <v>3269</v>
      </c>
      <c r="I2511" s="2020" t="s">
        <v>3269</v>
      </c>
      <c r="J2511" s="2021" t="s">
        <v>3269</v>
      </c>
      <c r="K2511" s="2078" t="s">
        <v>3269</v>
      </c>
      <c r="L2511" s="2020">
        <v>0.35379676713729707</v>
      </c>
      <c r="M2511" s="2021">
        <v>352.01</v>
      </c>
      <c r="N2511" s="2078">
        <v>124.54</v>
      </c>
    </row>
    <row r="2512" spans="1:14">
      <c r="A2512" s="2249" t="s">
        <v>2079</v>
      </c>
      <c r="B2512" s="2077" t="s">
        <v>3209</v>
      </c>
      <c r="C2512" s="2020" t="s">
        <v>3269</v>
      </c>
      <c r="D2512" s="2021" t="s">
        <v>3269</v>
      </c>
      <c r="E2512" s="2078" t="s">
        <v>3269</v>
      </c>
      <c r="F2512" s="2020" t="s">
        <v>3269</v>
      </c>
      <c r="G2512" s="2021" t="s">
        <v>3269</v>
      </c>
      <c r="H2512" s="2078" t="s">
        <v>3269</v>
      </c>
      <c r="I2512" s="2020" t="s">
        <v>3269</v>
      </c>
      <c r="J2512" s="2021" t="s">
        <v>3269</v>
      </c>
      <c r="K2512" s="2078" t="s">
        <v>3269</v>
      </c>
      <c r="L2512" s="2020">
        <v>0.1082689189698729</v>
      </c>
      <c r="M2512" s="2021">
        <v>3978.15</v>
      </c>
      <c r="N2512" s="2078">
        <v>430.71</v>
      </c>
    </row>
    <row r="2513" spans="1:14">
      <c r="A2513" s="2248" t="s">
        <v>2275</v>
      </c>
      <c r="B2513" s="2073" t="s">
        <v>5191</v>
      </c>
      <c r="C2513" s="2074" t="s">
        <v>3269</v>
      </c>
      <c r="D2513" s="2075" t="s">
        <v>3269</v>
      </c>
      <c r="E2513" s="2076" t="s">
        <v>3269</v>
      </c>
      <c r="F2513" s="2074">
        <v>0.30881800109552621</v>
      </c>
      <c r="G2513" s="2075">
        <v>1624.79</v>
      </c>
      <c r="H2513" s="2076">
        <v>501.76439999999991</v>
      </c>
      <c r="I2513" s="2074">
        <v>0.29469607805915171</v>
      </c>
      <c r="J2513" s="2075">
        <v>1580.34</v>
      </c>
      <c r="K2513" s="2076">
        <v>465.7199999999998</v>
      </c>
      <c r="L2513" s="2074" t="s">
        <v>3269</v>
      </c>
      <c r="M2513" s="2075" t="s">
        <v>3269</v>
      </c>
      <c r="N2513" s="2076" t="s">
        <v>3269</v>
      </c>
    </row>
    <row r="2514" spans="1:14">
      <c r="A2514" s="2249" t="s">
        <v>2275</v>
      </c>
      <c r="B2514" s="2077" t="s">
        <v>3480</v>
      </c>
      <c r="C2514" s="2020" t="s">
        <v>3269</v>
      </c>
      <c r="D2514" s="2021" t="s">
        <v>3269</v>
      </c>
      <c r="E2514" s="2078" t="s">
        <v>3269</v>
      </c>
      <c r="F2514" s="2020">
        <v>0.2914177956428961</v>
      </c>
      <c r="G2514" s="2021">
        <v>806.04</v>
      </c>
      <c r="H2514" s="2078">
        <v>234.89439999999999</v>
      </c>
      <c r="I2514" s="2020" t="s">
        <v>3269</v>
      </c>
      <c r="J2514" s="2021" t="s">
        <v>3269</v>
      </c>
      <c r="K2514" s="2078" t="s">
        <v>3269</v>
      </c>
      <c r="L2514" s="2020" t="s">
        <v>3269</v>
      </c>
      <c r="M2514" s="2021" t="s">
        <v>3269</v>
      </c>
      <c r="N2514" s="2078" t="s">
        <v>3269</v>
      </c>
    </row>
    <row r="2515" spans="1:14">
      <c r="A2515" s="2249" t="s">
        <v>2275</v>
      </c>
      <c r="B2515" s="2077" t="s">
        <v>3502</v>
      </c>
      <c r="C2515" s="2020" t="s">
        <v>3269</v>
      </c>
      <c r="D2515" s="2021" t="s">
        <v>3269</v>
      </c>
      <c r="E2515" s="2078" t="s">
        <v>3269</v>
      </c>
      <c r="F2515" s="2020">
        <v>0.29411546384100062</v>
      </c>
      <c r="G2515" s="2021">
        <v>538.87</v>
      </c>
      <c r="H2515" s="2078">
        <v>158.49</v>
      </c>
      <c r="I2515" s="2020">
        <v>0.29469607805915171</v>
      </c>
      <c r="J2515" s="2021">
        <v>1580.34</v>
      </c>
      <c r="K2515" s="2078">
        <v>465.7199999999998</v>
      </c>
      <c r="L2515" s="2020" t="s">
        <v>3269</v>
      </c>
      <c r="M2515" s="2021" t="s">
        <v>3269</v>
      </c>
      <c r="N2515" s="2078" t="s">
        <v>3269</v>
      </c>
    </row>
    <row r="2516" spans="1:14">
      <c r="A2516" s="2249" t="s">
        <v>2275</v>
      </c>
      <c r="B2516" s="2077" t="s">
        <v>3195</v>
      </c>
      <c r="C2516" s="2020" t="s">
        <v>3269</v>
      </c>
      <c r="D2516" s="2021" t="s">
        <v>3269</v>
      </c>
      <c r="E2516" s="2078" t="s">
        <v>3269</v>
      </c>
      <c r="F2516" s="2020">
        <v>0.38723738745176511</v>
      </c>
      <c r="G2516" s="2021">
        <v>279.88</v>
      </c>
      <c r="H2516" s="2078">
        <v>108.38</v>
      </c>
      <c r="I2516" s="2020" t="s">
        <v>3269</v>
      </c>
      <c r="J2516" s="2021" t="s">
        <v>3269</v>
      </c>
      <c r="K2516" s="2078" t="s">
        <v>3269</v>
      </c>
      <c r="L2516" s="2020" t="s">
        <v>3269</v>
      </c>
      <c r="M2516" s="2021" t="s">
        <v>3269</v>
      </c>
      <c r="N2516" s="2078" t="s">
        <v>3269</v>
      </c>
    </row>
    <row r="2517" spans="1:14">
      <c r="A2517" s="2248" t="s">
        <v>3085</v>
      </c>
      <c r="B2517" s="2073" t="s">
        <v>5191</v>
      </c>
      <c r="C2517" s="2074">
        <v>0.2215871132596873</v>
      </c>
      <c r="D2517" s="2075">
        <v>7349.57</v>
      </c>
      <c r="E2517" s="2076">
        <v>1628.57</v>
      </c>
      <c r="F2517" s="2074" t="s">
        <v>3269</v>
      </c>
      <c r="G2517" s="2075" t="s">
        <v>3269</v>
      </c>
      <c r="H2517" s="2076" t="s">
        <v>3269</v>
      </c>
      <c r="I2517" s="2074">
        <v>-0.59559932305478203</v>
      </c>
      <c r="J2517" s="2075">
        <v>-750.43</v>
      </c>
      <c r="K2517" s="2076">
        <v>446.95560000000012</v>
      </c>
      <c r="L2517" s="2074" t="s">
        <v>3269</v>
      </c>
      <c r="M2517" s="2075" t="s">
        <v>3269</v>
      </c>
      <c r="N2517" s="2076" t="s">
        <v>3269</v>
      </c>
    </row>
    <row r="2518" spans="1:14">
      <c r="A2518" s="2249" t="s">
        <v>3085</v>
      </c>
      <c r="B2518" s="2077" t="s">
        <v>3481</v>
      </c>
      <c r="C2518" s="2020">
        <v>1</v>
      </c>
      <c r="D2518" s="2021">
        <v>-0.42999999999994998</v>
      </c>
      <c r="E2518" s="2078">
        <v>-0.42999999999994998</v>
      </c>
      <c r="F2518" s="2020" t="s">
        <v>3269</v>
      </c>
      <c r="G2518" s="2021" t="s">
        <v>3269</v>
      </c>
      <c r="H2518" s="2078" t="s">
        <v>3269</v>
      </c>
      <c r="I2518" s="2020">
        <v>-0.59559932305478203</v>
      </c>
      <c r="J2518" s="2021">
        <v>-750.43</v>
      </c>
      <c r="K2518" s="2078">
        <v>446.95560000000012</v>
      </c>
      <c r="L2518" s="2020" t="s">
        <v>3269</v>
      </c>
      <c r="M2518" s="2021" t="s">
        <v>3269</v>
      </c>
      <c r="N2518" s="2078" t="s">
        <v>3269</v>
      </c>
    </row>
    <row r="2519" spans="1:14">
      <c r="A2519" s="2249" t="s">
        <v>3085</v>
      </c>
      <c r="B2519" s="2077" t="s">
        <v>3502</v>
      </c>
      <c r="C2519" s="2020">
        <v>0.22163265306122451</v>
      </c>
      <c r="D2519" s="2021">
        <v>7350</v>
      </c>
      <c r="E2519" s="2078">
        <v>1629</v>
      </c>
      <c r="F2519" s="2020" t="s">
        <v>3269</v>
      </c>
      <c r="G2519" s="2021" t="s">
        <v>3269</v>
      </c>
      <c r="H2519" s="2078" t="s">
        <v>3269</v>
      </c>
      <c r="I2519" s="2020" t="s">
        <v>3269</v>
      </c>
      <c r="J2519" s="2021" t="s">
        <v>3269</v>
      </c>
      <c r="K2519" s="2078" t="s">
        <v>3269</v>
      </c>
      <c r="L2519" s="2020" t="s">
        <v>3269</v>
      </c>
      <c r="M2519" s="2021" t="s">
        <v>3269</v>
      </c>
      <c r="N2519" s="2078" t="s">
        <v>3269</v>
      </c>
    </row>
    <row r="2520" spans="1:14">
      <c r="A2520" s="2248" t="s">
        <v>3083</v>
      </c>
      <c r="B2520" s="2073" t="s">
        <v>5191</v>
      </c>
      <c r="C2520" s="2074">
        <v>9.8762646076504867E-2</v>
      </c>
      <c r="D2520" s="2075">
        <v>1440.17</v>
      </c>
      <c r="E2520" s="2076">
        <v>142.23500000000001</v>
      </c>
      <c r="F2520" s="2074" t="s">
        <v>3269</v>
      </c>
      <c r="G2520" s="2075" t="s">
        <v>3269</v>
      </c>
      <c r="H2520" s="2076" t="s">
        <v>3269</v>
      </c>
      <c r="I2520" s="2074" t="s">
        <v>3269</v>
      </c>
      <c r="J2520" s="2075" t="s">
        <v>3269</v>
      </c>
      <c r="K2520" s="2076" t="s">
        <v>3269</v>
      </c>
      <c r="L2520" s="2074" t="s">
        <v>3269</v>
      </c>
      <c r="M2520" s="2075" t="s">
        <v>3269</v>
      </c>
      <c r="N2520" s="2076" t="s">
        <v>3269</v>
      </c>
    </row>
    <row r="2521" spans="1:14">
      <c r="A2521" s="2249" t="s">
        <v>3083</v>
      </c>
      <c r="B2521" s="2077" t="s">
        <v>3480</v>
      </c>
      <c r="C2521" s="2020">
        <v>9.8762646076504867E-2</v>
      </c>
      <c r="D2521" s="2021">
        <v>1440.17</v>
      </c>
      <c r="E2521" s="2078">
        <v>142.23500000000001</v>
      </c>
      <c r="F2521" s="2020" t="s">
        <v>3269</v>
      </c>
      <c r="G2521" s="2021" t="s">
        <v>3269</v>
      </c>
      <c r="H2521" s="2078" t="s">
        <v>3269</v>
      </c>
      <c r="I2521" s="2020" t="s">
        <v>3269</v>
      </c>
      <c r="J2521" s="2021" t="s">
        <v>3269</v>
      </c>
      <c r="K2521" s="2078" t="s">
        <v>3269</v>
      </c>
      <c r="L2521" s="2020" t="s">
        <v>3269</v>
      </c>
      <c r="M2521" s="2021" t="s">
        <v>3269</v>
      </c>
      <c r="N2521" s="2078" t="s">
        <v>3269</v>
      </c>
    </row>
    <row r="2522" spans="1:14">
      <c r="A2522" s="2248" t="s">
        <v>3087</v>
      </c>
      <c r="B2522" s="2073" t="s">
        <v>5191</v>
      </c>
      <c r="C2522" s="2074">
        <v>0.16861480968771159</v>
      </c>
      <c r="D2522" s="2075">
        <v>41377.779999999992</v>
      </c>
      <c r="E2522" s="2076">
        <v>6976.9064999999991</v>
      </c>
      <c r="F2522" s="2074">
        <v>0.34182217366788842</v>
      </c>
      <c r="G2522" s="2075">
        <v>1418.8</v>
      </c>
      <c r="H2522" s="2076">
        <v>484.97730000000001</v>
      </c>
      <c r="I2522" s="2074" t="s">
        <v>3269</v>
      </c>
      <c r="J2522" s="2075" t="s">
        <v>3269</v>
      </c>
      <c r="K2522" s="2076" t="s">
        <v>3269</v>
      </c>
      <c r="L2522" s="2074" t="s">
        <v>3269</v>
      </c>
      <c r="M2522" s="2075" t="s">
        <v>3269</v>
      </c>
      <c r="N2522" s="2076" t="s">
        <v>3269</v>
      </c>
    </row>
    <row r="2523" spans="1:14">
      <c r="A2523" s="2249" t="s">
        <v>3087</v>
      </c>
      <c r="B2523" s="2077" t="s">
        <v>3480</v>
      </c>
      <c r="C2523" s="2020">
        <v>0.23574219314192091</v>
      </c>
      <c r="D2523" s="2021">
        <v>20424.669999999998</v>
      </c>
      <c r="E2523" s="2078">
        <v>4814.9564999999984</v>
      </c>
      <c r="F2523" s="2020">
        <v>0.34182217366788842</v>
      </c>
      <c r="G2523" s="2021">
        <v>1418.8</v>
      </c>
      <c r="H2523" s="2078">
        <v>484.97730000000001</v>
      </c>
      <c r="I2523" s="2020" t="s">
        <v>3269</v>
      </c>
      <c r="J2523" s="2021" t="s">
        <v>3269</v>
      </c>
      <c r="K2523" s="2078" t="s">
        <v>3269</v>
      </c>
      <c r="L2523" s="2020" t="s">
        <v>3269</v>
      </c>
      <c r="M2523" s="2021" t="s">
        <v>3269</v>
      </c>
      <c r="N2523" s="2078" t="s">
        <v>3269</v>
      </c>
    </row>
    <row r="2524" spans="1:14">
      <c r="A2524" s="2249" t="s">
        <v>3087</v>
      </c>
      <c r="B2524" s="2077" t="s">
        <v>3194</v>
      </c>
      <c r="C2524" s="2020">
        <v>0.52125569933691263</v>
      </c>
      <c r="D2524" s="2021">
        <v>840.01</v>
      </c>
      <c r="E2524" s="2078">
        <v>437.86</v>
      </c>
      <c r="F2524" s="2020" t="s">
        <v>3269</v>
      </c>
      <c r="G2524" s="2021" t="s">
        <v>3269</v>
      </c>
      <c r="H2524" s="2078" t="s">
        <v>3269</v>
      </c>
      <c r="I2524" s="2020" t="s">
        <v>3269</v>
      </c>
      <c r="J2524" s="2021" t="s">
        <v>3269</v>
      </c>
      <c r="K2524" s="2078" t="s">
        <v>3269</v>
      </c>
      <c r="L2524" s="2020" t="s">
        <v>3269</v>
      </c>
      <c r="M2524" s="2021" t="s">
        <v>3269</v>
      </c>
      <c r="N2524" s="2078" t="s">
        <v>3269</v>
      </c>
    </row>
    <row r="2525" spans="1:14">
      <c r="A2525" s="2249" t="s">
        <v>3087</v>
      </c>
      <c r="B2525" s="2077" t="s">
        <v>3195</v>
      </c>
      <c r="C2525" s="2020">
        <v>0.34108214515180929</v>
      </c>
      <c r="D2525" s="2021">
        <v>1463.02</v>
      </c>
      <c r="E2525" s="2078">
        <v>499.01</v>
      </c>
      <c r="F2525" s="2020" t="s">
        <v>3269</v>
      </c>
      <c r="G2525" s="2021" t="s">
        <v>3269</v>
      </c>
      <c r="H2525" s="2078" t="s">
        <v>3269</v>
      </c>
      <c r="I2525" s="2020" t="s">
        <v>3269</v>
      </c>
      <c r="J2525" s="2021" t="s">
        <v>3269</v>
      </c>
      <c r="K2525" s="2078" t="s">
        <v>3269</v>
      </c>
      <c r="L2525" s="2020" t="s">
        <v>3269</v>
      </c>
      <c r="M2525" s="2021" t="s">
        <v>3269</v>
      </c>
      <c r="N2525" s="2078" t="s">
        <v>3269</v>
      </c>
    </row>
    <row r="2526" spans="1:14">
      <c r="A2526" s="2249" t="s">
        <v>3087</v>
      </c>
      <c r="B2526" s="2077" t="s">
        <v>3209</v>
      </c>
      <c r="C2526" s="2020">
        <v>6.5687653886739361E-2</v>
      </c>
      <c r="D2526" s="2021">
        <v>18650.080000000002</v>
      </c>
      <c r="E2526" s="2078">
        <v>1225.08</v>
      </c>
      <c r="F2526" s="2020" t="s">
        <v>3269</v>
      </c>
      <c r="G2526" s="2021" t="s">
        <v>3269</v>
      </c>
      <c r="H2526" s="2078" t="s">
        <v>3269</v>
      </c>
      <c r="I2526" s="2020" t="s">
        <v>3269</v>
      </c>
      <c r="J2526" s="2021" t="s">
        <v>3269</v>
      </c>
      <c r="K2526" s="2078" t="s">
        <v>3269</v>
      </c>
      <c r="L2526" s="2020" t="s">
        <v>3269</v>
      </c>
      <c r="M2526" s="2021" t="s">
        <v>3269</v>
      </c>
      <c r="N2526" s="2078" t="s">
        <v>3269</v>
      </c>
    </row>
    <row r="2527" spans="1:14">
      <c r="A2527" s="2248" t="s">
        <v>3089</v>
      </c>
      <c r="B2527" s="2073" t="s">
        <v>5191</v>
      </c>
      <c r="C2527" s="2074">
        <v>0.30701489832714712</v>
      </c>
      <c r="D2527" s="2075">
        <v>-3311.1099999999992</v>
      </c>
      <c r="E2527" s="2076">
        <v>-1016.5601</v>
      </c>
      <c r="F2527" s="2074" t="s">
        <v>3269</v>
      </c>
      <c r="G2527" s="2075" t="s">
        <v>3269</v>
      </c>
      <c r="H2527" s="2076" t="s">
        <v>3269</v>
      </c>
      <c r="I2527" s="2074" t="s">
        <v>3269</v>
      </c>
      <c r="J2527" s="2075" t="s">
        <v>3269</v>
      </c>
      <c r="K2527" s="2076" t="s">
        <v>3269</v>
      </c>
      <c r="L2527" s="2074" t="s">
        <v>3269</v>
      </c>
      <c r="M2527" s="2075" t="s">
        <v>3269</v>
      </c>
      <c r="N2527" s="2076" t="s">
        <v>3269</v>
      </c>
    </row>
    <row r="2528" spans="1:14">
      <c r="A2528" s="2249" t="s">
        <v>3089</v>
      </c>
      <c r="B2528" s="2077" t="s">
        <v>3480</v>
      </c>
      <c r="C2528" s="2020">
        <v>0.30701489832714712</v>
      </c>
      <c r="D2528" s="2021">
        <v>-3311.1099999999992</v>
      </c>
      <c r="E2528" s="2078">
        <v>-1016.5601</v>
      </c>
      <c r="F2528" s="2020" t="s">
        <v>3269</v>
      </c>
      <c r="G2528" s="2021" t="s">
        <v>3269</v>
      </c>
      <c r="H2528" s="2078" t="s">
        <v>3269</v>
      </c>
      <c r="I2528" s="2020" t="s">
        <v>3269</v>
      </c>
      <c r="J2528" s="2021" t="s">
        <v>3269</v>
      </c>
      <c r="K2528" s="2078" t="s">
        <v>3269</v>
      </c>
      <c r="L2528" s="2020" t="s">
        <v>3269</v>
      </c>
      <c r="M2528" s="2021" t="s">
        <v>3269</v>
      </c>
      <c r="N2528" s="2078" t="s">
        <v>3269</v>
      </c>
    </row>
    <row r="2529" spans="1:14">
      <c r="A2529" s="2248" t="s">
        <v>2127</v>
      </c>
      <c r="B2529" s="2073" t="s">
        <v>5191</v>
      </c>
      <c r="C2529" s="2074" t="s">
        <v>3269</v>
      </c>
      <c r="D2529" s="2075" t="s">
        <v>3269</v>
      </c>
      <c r="E2529" s="2076" t="s">
        <v>3269</v>
      </c>
      <c r="F2529" s="2074" t="s">
        <v>3269</v>
      </c>
      <c r="G2529" s="2075" t="s">
        <v>3269</v>
      </c>
      <c r="H2529" s="2076" t="s">
        <v>3269</v>
      </c>
      <c r="I2529" s="2074" t="s">
        <v>3269</v>
      </c>
      <c r="J2529" s="2075" t="s">
        <v>3269</v>
      </c>
      <c r="K2529" s="2076" t="s">
        <v>3269</v>
      </c>
      <c r="L2529" s="2074">
        <v>0.14065606327496291</v>
      </c>
      <c r="M2529" s="2075">
        <v>12739.32</v>
      </c>
      <c r="N2529" s="2076">
        <v>1791.8625999999999</v>
      </c>
    </row>
    <row r="2530" spans="1:14">
      <c r="A2530" s="2249" t="s">
        <v>2127</v>
      </c>
      <c r="B2530" s="2077" t="s">
        <v>3480</v>
      </c>
      <c r="C2530" s="2020" t="s">
        <v>3269</v>
      </c>
      <c r="D2530" s="2021" t="s">
        <v>3269</v>
      </c>
      <c r="E2530" s="2078" t="s">
        <v>3269</v>
      </c>
      <c r="F2530" s="2020" t="s">
        <v>3269</v>
      </c>
      <c r="G2530" s="2021" t="s">
        <v>3269</v>
      </c>
      <c r="H2530" s="2078" t="s">
        <v>3269</v>
      </c>
      <c r="I2530" s="2020" t="s">
        <v>3269</v>
      </c>
      <c r="J2530" s="2021" t="s">
        <v>3269</v>
      </c>
      <c r="K2530" s="2078" t="s">
        <v>3269</v>
      </c>
      <c r="L2530" s="2020">
        <v>0.31115492495245389</v>
      </c>
      <c r="M2530" s="2021">
        <v>1461.74</v>
      </c>
      <c r="N2530" s="2078">
        <v>454.82760000000002</v>
      </c>
    </row>
    <row r="2531" spans="1:14">
      <c r="A2531" s="2249" t="s">
        <v>2127</v>
      </c>
      <c r="B2531" s="2077" t="s">
        <v>3193</v>
      </c>
      <c r="C2531" s="2020" t="s">
        <v>3269</v>
      </c>
      <c r="D2531" s="2021" t="s">
        <v>3269</v>
      </c>
      <c r="E2531" s="2078" t="s">
        <v>3269</v>
      </c>
      <c r="F2531" s="2020" t="s">
        <v>3269</v>
      </c>
      <c r="G2531" s="2021" t="s">
        <v>3269</v>
      </c>
      <c r="H2531" s="2078" t="s">
        <v>3269</v>
      </c>
      <c r="I2531" s="2020" t="s">
        <v>3269</v>
      </c>
      <c r="J2531" s="2021" t="s">
        <v>3269</v>
      </c>
      <c r="K2531" s="2078" t="s">
        <v>3269</v>
      </c>
      <c r="L2531" s="2020">
        <v>0.3495447128796253</v>
      </c>
      <c r="M2531" s="2021">
        <v>189.99</v>
      </c>
      <c r="N2531" s="2078">
        <v>66.410000000000011</v>
      </c>
    </row>
    <row r="2532" spans="1:14">
      <c r="A2532" s="2249" t="s">
        <v>2127</v>
      </c>
      <c r="B2532" s="2077" t="s">
        <v>3195</v>
      </c>
      <c r="C2532" s="2020" t="s">
        <v>3269</v>
      </c>
      <c r="D2532" s="2021" t="s">
        <v>3269</v>
      </c>
      <c r="E2532" s="2078" t="s">
        <v>3269</v>
      </c>
      <c r="F2532" s="2020" t="s">
        <v>3269</v>
      </c>
      <c r="G2532" s="2021" t="s">
        <v>3269</v>
      </c>
      <c r="H2532" s="2078" t="s">
        <v>3269</v>
      </c>
      <c r="I2532" s="2020" t="s">
        <v>3269</v>
      </c>
      <c r="J2532" s="2021" t="s">
        <v>3269</v>
      </c>
      <c r="K2532" s="2078" t="s">
        <v>3269</v>
      </c>
      <c r="L2532" s="2020">
        <v>0.35896099420012262</v>
      </c>
      <c r="M2532" s="2021">
        <v>3539.73</v>
      </c>
      <c r="N2532" s="2078">
        <v>1270.625</v>
      </c>
    </row>
    <row r="2533" spans="1:14">
      <c r="A2533" s="2249" t="s">
        <v>2127</v>
      </c>
      <c r="B2533" s="2077" t="s">
        <v>3207</v>
      </c>
      <c r="C2533" s="2020" t="s">
        <v>3269</v>
      </c>
      <c r="D2533" s="2021" t="s">
        <v>3269</v>
      </c>
      <c r="E2533" s="2078" t="s">
        <v>3269</v>
      </c>
      <c r="F2533" s="2020" t="s">
        <v>3269</v>
      </c>
      <c r="G2533" s="2021" t="s">
        <v>3269</v>
      </c>
      <c r="H2533" s="2078" t="s">
        <v>3269</v>
      </c>
      <c r="I2533" s="2020" t="s">
        <v>3269</v>
      </c>
      <c r="J2533" s="2021" t="s">
        <v>3269</v>
      </c>
      <c r="K2533" s="2078" t="s">
        <v>3269</v>
      </c>
      <c r="L2533" s="2020">
        <v>0</v>
      </c>
      <c r="M2533" s="2021">
        <v>7547.86</v>
      </c>
      <c r="N2533" s="2078">
        <v>0</v>
      </c>
    </row>
    <row r="2534" spans="1:14">
      <c r="A2534" s="2248" t="s">
        <v>1567</v>
      </c>
      <c r="B2534" s="2073" t="s">
        <v>5191</v>
      </c>
      <c r="C2534" s="2074" t="s">
        <v>3269</v>
      </c>
      <c r="D2534" s="2075" t="s">
        <v>3269</v>
      </c>
      <c r="E2534" s="2076" t="s">
        <v>3269</v>
      </c>
      <c r="F2534" s="2074" t="s">
        <v>3269</v>
      </c>
      <c r="G2534" s="2075" t="s">
        <v>3269</v>
      </c>
      <c r="H2534" s="2076" t="s">
        <v>3269</v>
      </c>
      <c r="I2534" s="2074" t="s">
        <v>3269</v>
      </c>
      <c r="J2534" s="2075" t="s">
        <v>3269</v>
      </c>
      <c r="K2534" s="2076" t="s">
        <v>3269</v>
      </c>
      <c r="L2534" s="2074">
        <v>0.56221687500000006</v>
      </c>
      <c r="M2534" s="2075">
        <v>-800</v>
      </c>
      <c r="N2534" s="2076">
        <v>-449.77350000000001</v>
      </c>
    </row>
    <row r="2535" spans="1:14">
      <c r="A2535" s="2249" t="s">
        <v>1567</v>
      </c>
      <c r="B2535" s="2077" t="s">
        <v>3481</v>
      </c>
      <c r="C2535" s="2020" t="s">
        <v>3269</v>
      </c>
      <c r="D2535" s="2021" t="s">
        <v>3269</v>
      </c>
      <c r="E2535" s="2078" t="s">
        <v>3269</v>
      </c>
      <c r="F2535" s="2020" t="s">
        <v>3269</v>
      </c>
      <c r="G2535" s="2021" t="s">
        <v>3269</v>
      </c>
      <c r="H2535" s="2078" t="s">
        <v>3269</v>
      </c>
      <c r="I2535" s="2020" t="s">
        <v>3269</v>
      </c>
      <c r="J2535" s="2021" t="s">
        <v>3269</v>
      </c>
      <c r="K2535" s="2078" t="s">
        <v>3269</v>
      </c>
      <c r="L2535" s="2020">
        <v>0.56221687500000006</v>
      </c>
      <c r="M2535" s="2021">
        <v>-800</v>
      </c>
      <c r="N2535" s="2078">
        <v>-449.77350000000001</v>
      </c>
    </row>
    <row r="2536" spans="1:14">
      <c r="A2536" s="2248" t="s">
        <v>1145</v>
      </c>
      <c r="B2536" s="2073" t="s">
        <v>5191</v>
      </c>
      <c r="C2536" s="2074">
        <v>0.17843256497227969</v>
      </c>
      <c r="D2536" s="2075">
        <v>53899.140000000007</v>
      </c>
      <c r="E2536" s="2076">
        <v>9617.3618000000006</v>
      </c>
      <c r="F2536" s="2074">
        <v>0.20829391206522799</v>
      </c>
      <c r="G2536" s="2075">
        <v>63538.46</v>
      </c>
      <c r="H2536" s="2076">
        <v>13234.6744</v>
      </c>
      <c r="I2536" s="2074">
        <v>0.23924443347625771</v>
      </c>
      <c r="J2536" s="2075">
        <v>52596.56</v>
      </c>
      <c r="K2536" s="2076">
        <v>12583.4342</v>
      </c>
      <c r="L2536" s="2074">
        <v>0.1048024727170702</v>
      </c>
      <c r="M2536" s="2075">
        <v>45194.010000000017</v>
      </c>
      <c r="N2536" s="2076">
        <v>4736.4440000000004</v>
      </c>
    </row>
    <row r="2537" spans="1:14">
      <c r="A2537" s="2249" t="s">
        <v>1145</v>
      </c>
      <c r="B2537" s="2077" t="s">
        <v>3480</v>
      </c>
      <c r="C2537" s="2020">
        <v>0.62120761147401304</v>
      </c>
      <c r="D2537" s="2021">
        <v>176.05</v>
      </c>
      <c r="E2537" s="2078">
        <v>109.36360000000001</v>
      </c>
      <c r="F2537" s="2020">
        <v>0.57547765636004278</v>
      </c>
      <c r="G2537" s="2021">
        <v>440.17000000000007</v>
      </c>
      <c r="H2537" s="2078">
        <v>253.30800000000011</v>
      </c>
      <c r="I2537" s="2020">
        <v>0.39001462510968832</v>
      </c>
      <c r="J2537" s="2021">
        <v>307.69</v>
      </c>
      <c r="K2537" s="2078">
        <v>120.00360000000001</v>
      </c>
      <c r="L2537" s="2020" t="s">
        <v>3269</v>
      </c>
      <c r="M2537" s="2021" t="s">
        <v>3269</v>
      </c>
      <c r="N2537" s="2078" t="s">
        <v>3269</v>
      </c>
    </row>
    <row r="2538" spans="1:14">
      <c r="A2538" s="2249" t="s">
        <v>1145</v>
      </c>
      <c r="B2538" s="2077" t="s">
        <v>3481</v>
      </c>
      <c r="C2538" s="2020">
        <v>-0.48367482643284532</v>
      </c>
      <c r="D2538" s="2021">
        <v>-1500.86</v>
      </c>
      <c r="E2538" s="2078">
        <v>725.92819999999995</v>
      </c>
      <c r="F2538" s="2020">
        <v>-0.50084778060578616</v>
      </c>
      <c r="G2538" s="2021">
        <v>-750.42999999999984</v>
      </c>
      <c r="H2538" s="2078">
        <v>375.85120000000012</v>
      </c>
      <c r="I2538" s="2020">
        <v>-0.59466432271897962</v>
      </c>
      <c r="J2538" s="2021">
        <v>-750.86999999999989</v>
      </c>
      <c r="K2538" s="2078">
        <v>446.51560000000018</v>
      </c>
      <c r="L2538" s="2020" t="s">
        <v>3269</v>
      </c>
      <c r="M2538" s="2021" t="s">
        <v>3269</v>
      </c>
      <c r="N2538" s="2078" t="s">
        <v>3269</v>
      </c>
    </row>
    <row r="2539" spans="1:14">
      <c r="A2539" s="2249" t="s">
        <v>1145</v>
      </c>
      <c r="B2539" s="2077" t="s">
        <v>3201</v>
      </c>
      <c r="C2539" s="2020" t="s">
        <v>3269</v>
      </c>
      <c r="D2539" s="2021" t="s">
        <v>3269</v>
      </c>
      <c r="E2539" s="2078" t="s">
        <v>3269</v>
      </c>
      <c r="F2539" s="2020">
        <v>0.75114029666254645</v>
      </c>
      <c r="G2539" s="2021">
        <v>258.88</v>
      </c>
      <c r="H2539" s="2078">
        <v>194.45519999999999</v>
      </c>
      <c r="I2539" s="2020">
        <v>0.72483616198958156</v>
      </c>
      <c r="J2539" s="2021">
        <v>59.51</v>
      </c>
      <c r="K2539" s="2078">
        <v>43.134999999999998</v>
      </c>
      <c r="L2539" s="2020">
        <v>0.58178560134921475</v>
      </c>
      <c r="M2539" s="2021">
        <v>94.87</v>
      </c>
      <c r="N2539" s="2078">
        <v>55.194000000000003</v>
      </c>
    </row>
    <row r="2540" spans="1:14">
      <c r="A2540" s="2249" t="s">
        <v>1145</v>
      </c>
      <c r="B2540" s="2077" t="s">
        <v>3502</v>
      </c>
      <c r="C2540" s="2020">
        <v>0.1590264731153784</v>
      </c>
      <c r="D2540" s="2021">
        <v>55223.95</v>
      </c>
      <c r="E2540" s="2078">
        <v>8782.07</v>
      </c>
      <c r="F2540" s="2020">
        <v>0.1951736315109458</v>
      </c>
      <c r="G2540" s="2021">
        <v>63589.84</v>
      </c>
      <c r="H2540" s="2078">
        <v>12411.06</v>
      </c>
      <c r="I2540" s="2020">
        <v>0.22600468136888041</v>
      </c>
      <c r="J2540" s="2021">
        <v>52980.23</v>
      </c>
      <c r="K2540" s="2078">
        <v>11973.78</v>
      </c>
      <c r="L2540" s="2020">
        <v>0.10379909683421901</v>
      </c>
      <c r="M2540" s="2021">
        <v>45099.140000000007</v>
      </c>
      <c r="N2540" s="2078">
        <v>4681.2499999999991</v>
      </c>
    </row>
    <row r="2541" spans="1:14">
      <c r="A2541" s="2248" t="s">
        <v>1237</v>
      </c>
      <c r="B2541" s="2073" t="s">
        <v>5191</v>
      </c>
      <c r="C2541" s="2074">
        <v>0.33646527004007898</v>
      </c>
      <c r="D2541" s="2075">
        <v>16836.759999999998</v>
      </c>
      <c r="E2541" s="2076">
        <v>5664.9850000000006</v>
      </c>
      <c r="F2541" s="2074">
        <v>0.34336071873648222</v>
      </c>
      <c r="G2541" s="2075">
        <v>15535.04</v>
      </c>
      <c r="H2541" s="2076">
        <v>5334.1225000000013</v>
      </c>
      <c r="I2541" s="2074">
        <v>0.31159686949838522</v>
      </c>
      <c r="J2541" s="2075">
        <v>29457.259999999991</v>
      </c>
      <c r="K2541" s="2076">
        <v>9178.7900000000009</v>
      </c>
      <c r="L2541" s="2074">
        <v>0.30083503118307942</v>
      </c>
      <c r="M2541" s="2075">
        <v>32487.169999999991</v>
      </c>
      <c r="N2541" s="2076">
        <v>9773.2787999999982</v>
      </c>
    </row>
    <row r="2542" spans="1:14">
      <c r="A2542" s="2249" t="s">
        <v>1237</v>
      </c>
      <c r="B2542" s="2077" t="s">
        <v>3193</v>
      </c>
      <c r="C2542" s="2020">
        <v>0.41244592876274178</v>
      </c>
      <c r="D2542" s="2021">
        <v>3326.63</v>
      </c>
      <c r="E2542" s="2078">
        <v>1372.0550000000001</v>
      </c>
      <c r="F2542" s="2020">
        <v>0.42821199884263628</v>
      </c>
      <c r="G2542" s="2021">
        <v>3974.55</v>
      </c>
      <c r="H2542" s="2078">
        <v>1701.95</v>
      </c>
      <c r="I2542" s="2020">
        <v>0.38741248623408209</v>
      </c>
      <c r="J2542" s="2021">
        <v>9607.0599999999977</v>
      </c>
      <c r="K2542" s="2078">
        <v>3721.895</v>
      </c>
      <c r="L2542" s="2020">
        <v>0.40778699613512542</v>
      </c>
      <c r="M2542" s="2021">
        <v>3511.1099999999992</v>
      </c>
      <c r="N2542" s="2078">
        <v>1431.7850000000001</v>
      </c>
    </row>
    <row r="2543" spans="1:14">
      <c r="A2543" s="2249" t="s">
        <v>1237</v>
      </c>
      <c r="B2543" s="2077" t="s">
        <v>3194</v>
      </c>
      <c r="C2543" s="2020" t="s">
        <v>3269</v>
      </c>
      <c r="D2543" s="2021" t="s">
        <v>3269</v>
      </c>
      <c r="E2543" s="2078" t="s">
        <v>3269</v>
      </c>
      <c r="F2543" s="2020" t="s">
        <v>3269</v>
      </c>
      <c r="G2543" s="2021" t="s">
        <v>3269</v>
      </c>
      <c r="H2543" s="2078" t="s">
        <v>3269</v>
      </c>
      <c r="I2543" s="2020">
        <v>0.46533333333333332</v>
      </c>
      <c r="J2543" s="2021">
        <v>52.5</v>
      </c>
      <c r="K2543" s="2078">
        <v>24.43</v>
      </c>
      <c r="L2543" s="2020">
        <v>0.30627536684358408</v>
      </c>
      <c r="M2543" s="2021">
        <v>1089.02</v>
      </c>
      <c r="N2543" s="2078">
        <v>333.54</v>
      </c>
    </row>
    <row r="2544" spans="1:14">
      <c r="A2544" s="2249" t="s">
        <v>1237</v>
      </c>
      <c r="B2544" s="2077" t="s">
        <v>3195</v>
      </c>
      <c r="C2544" s="2020">
        <v>0.34874230868353662</v>
      </c>
      <c r="D2544" s="2021">
        <v>9933.2799999999988</v>
      </c>
      <c r="E2544" s="2078">
        <v>3464.1550000000002</v>
      </c>
      <c r="F2544" s="2020">
        <v>0.31447299036829929</v>
      </c>
      <c r="G2544" s="2021">
        <v>10790.41</v>
      </c>
      <c r="H2544" s="2078">
        <v>3393.2925</v>
      </c>
      <c r="I2544" s="2020">
        <v>0.27288792876749729</v>
      </c>
      <c r="J2544" s="2021">
        <v>17872.740000000002</v>
      </c>
      <c r="K2544" s="2078">
        <v>4877.2550000000001</v>
      </c>
      <c r="L2544" s="2020">
        <v>0.28793312347137001</v>
      </c>
      <c r="M2544" s="2021">
        <v>27545.09</v>
      </c>
      <c r="N2544" s="2078">
        <v>7931.1437999999989</v>
      </c>
    </row>
    <row r="2545" spans="1:14">
      <c r="A2545" s="2249" t="s">
        <v>1237</v>
      </c>
      <c r="B2545" s="2077" t="s">
        <v>3204</v>
      </c>
      <c r="C2545" s="2020">
        <v>0.23170527139801769</v>
      </c>
      <c r="D2545" s="2021">
        <v>3576.85</v>
      </c>
      <c r="E2545" s="2078">
        <v>828.77499999999986</v>
      </c>
      <c r="F2545" s="2020">
        <v>0.3102015375025971</v>
      </c>
      <c r="G2545" s="2021">
        <v>770.08</v>
      </c>
      <c r="H2545" s="2078">
        <v>238.88</v>
      </c>
      <c r="I2545" s="2020">
        <v>0.2884267725043636</v>
      </c>
      <c r="J2545" s="2021">
        <v>1924.96</v>
      </c>
      <c r="K2545" s="2078">
        <v>555.20999999999981</v>
      </c>
      <c r="L2545" s="2020">
        <v>0.22462348296534579</v>
      </c>
      <c r="M2545" s="2021">
        <v>341.95</v>
      </c>
      <c r="N2545" s="2078">
        <v>76.81</v>
      </c>
    </row>
    <row r="2546" spans="1:14">
      <c r="A2546" s="2248" t="s">
        <v>1257</v>
      </c>
      <c r="B2546" s="2073" t="s">
        <v>5191</v>
      </c>
      <c r="C2546" s="2074">
        <v>0.32837810416882518</v>
      </c>
      <c r="D2546" s="2075">
        <v>9264.9600000000009</v>
      </c>
      <c r="E2546" s="2076">
        <v>3042.4099999999989</v>
      </c>
      <c r="F2546" s="2074">
        <v>0.40897558274822371</v>
      </c>
      <c r="G2546" s="2075">
        <v>15316.22</v>
      </c>
      <c r="H2546" s="2076">
        <v>6263.9599999999991</v>
      </c>
      <c r="I2546" s="2074">
        <v>0.33204509550015238</v>
      </c>
      <c r="J2546" s="2075">
        <v>33909.370000000003</v>
      </c>
      <c r="K2546" s="2076">
        <v>11259.44</v>
      </c>
      <c r="L2546" s="2074">
        <v>0.37098480456020372</v>
      </c>
      <c r="M2546" s="2075">
        <v>11452.12</v>
      </c>
      <c r="N2546" s="2076">
        <v>4248.5625</v>
      </c>
    </row>
    <row r="2547" spans="1:14">
      <c r="A2547" s="2249" t="s">
        <v>1257</v>
      </c>
      <c r="B2547" s="2077" t="s">
        <v>3193</v>
      </c>
      <c r="C2547" s="2020">
        <v>0.57035479632063069</v>
      </c>
      <c r="D2547" s="2021">
        <v>3805</v>
      </c>
      <c r="E2547" s="2078">
        <v>2170.1999999999998</v>
      </c>
      <c r="F2547" s="2020">
        <v>0.56712014126888322</v>
      </c>
      <c r="G2547" s="2021">
        <v>7174.9700000000012</v>
      </c>
      <c r="H2547" s="2078">
        <v>4069.07</v>
      </c>
      <c r="I2547" s="2020">
        <v>0.46103118121601822</v>
      </c>
      <c r="J2547" s="2021">
        <v>13634.17</v>
      </c>
      <c r="K2547" s="2078">
        <v>6285.7774999999983</v>
      </c>
      <c r="L2547" s="2020">
        <v>0.48124590010308321</v>
      </c>
      <c r="M2547" s="2021">
        <v>5122.0800000000008</v>
      </c>
      <c r="N2547" s="2078">
        <v>2464.98</v>
      </c>
    </row>
    <row r="2548" spans="1:14">
      <c r="A2548" s="2249" t="s">
        <v>1257</v>
      </c>
      <c r="B2548" s="2077" t="s">
        <v>3194</v>
      </c>
      <c r="C2548" s="2020" t="s">
        <v>3269</v>
      </c>
      <c r="D2548" s="2021" t="s">
        <v>3269</v>
      </c>
      <c r="E2548" s="2078" t="s">
        <v>3269</v>
      </c>
      <c r="F2548" s="2020">
        <v>0.25281926241999392</v>
      </c>
      <c r="G2548" s="2021">
        <v>262.48</v>
      </c>
      <c r="H2548" s="2078">
        <v>66.360000000000014</v>
      </c>
      <c r="I2548" s="2020">
        <v>0.26613700218889869</v>
      </c>
      <c r="J2548" s="2021">
        <v>4897.4399999999996</v>
      </c>
      <c r="K2548" s="2078">
        <v>1303.3900000000001</v>
      </c>
      <c r="L2548" s="2020">
        <v>0.39524749218878469</v>
      </c>
      <c r="M2548" s="2021">
        <v>364.86</v>
      </c>
      <c r="N2548" s="2078">
        <v>144.21</v>
      </c>
    </row>
    <row r="2549" spans="1:14">
      <c r="A2549" s="2249" t="s">
        <v>1257</v>
      </c>
      <c r="B2549" s="2077" t="s">
        <v>3195</v>
      </c>
      <c r="C2549" s="2020" t="s">
        <v>3269</v>
      </c>
      <c r="D2549" s="2021" t="s">
        <v>3269</v>
      </c>
      <c r="E2549" s="2078" t="s">
        <v>3269</v>
      </c>
      <c r="F2549" s="2020" t="s">
        <v>3269</v>
      </c>
      <c r="G2549" s="2021" t="s">
        <v>3269</v>
      </c>
      <c r="H2549" s="2078" t="s">
        <v>3269</v>
      </c>
      <c r="I2549" s="2020">
        <v>0.23260996406742851</v>
      </c>
      <c r="J2549" s="2021">
        <v>8655.0999999999985</v>
      </c>
      <c r="K2549" s="2078">
        <v>2013.2625</v>
      </c>
      <c r="L2549" s="2020">
        <v>0.27695374988237509</v>
      </c>
      <c r="M2549" s="2021">
        <v>1275.24</v>
      </c>
      <c r="N2549" s="2078">
        <v>353.1825</v>
      </c>
    </row>
    <row r="2550" spans="1:14">
      <c r="A2550" s="2249" t="s">
        <v>1257</v>
      </c>
      <c r="B2550" s="2077" t="s">
        <v>3206</v>
      </c>
      <c r="C2550" s="2020" t="s">
        <v>3269</v>
      </c>
      <c r="D2550" s="2021" t="s">
        <v>3269</v>
      </c>
      <c r="E2550" s="2078" t="s">
        <v>3269</v>
      </c>
      <c r="F2550" s="2020" t="s">
        <v>3269</v>
      </c>
      <c r="G2550" s="2021" t="s">
        <v>3269</v>
      </c>
      <c r="H2550" s="2078" t="s">
        <v>3269</v>
      </c>
      <c r="I2550" s="2020">
        <v>0.15934426229508189</v>
      </c>
      <c r="J2550" s="2021">
        <v>228.75</v>
      </c>
      <c r="K2550" s="2078">
        <v>36.449999999999989</v>
      </c>
      <c r="L2550" s="2020" t="s">
        <v>3269</v>
      </c>
      <c r="M2550" s="2021" t="s">
        <v>3269</v>
      </c>
      <c r="N2550" s="2078" t="s">
        <v>3269</v>
      </c>
    </row>
    <row r="2551" spans="1:14">
      <c r="A2551" s="2249" t="s">
        <v>1257</v>
      </c>
      <c r="B2551" s="2077" t="s">
        <v>3204</v>
      </c>
      <c r="C2551" s="2020">
        <v>0.15974659155012119</v>
      </c>
      <c r="D2551" s="2021">
        <v>5459.9600000000009</v>
      </c>
      <c r="E2551" s="2078">
        <v>872.20999999999958</v>
      </c>
      <c r="F2551" s="2020">
        <v>0.27016018997889257</v>
      </c>
      <c r="G2551" s="2021">
        <v>7878.77</v>
      </c>
      <c r="H2551" s="2078">
        <v>2128.5300000000002</v>
      </c>
      <c r="I2551" s="2020">
        <v>0.24955073291745641</v>
      </c>
      <c r="J2551" s="2021">
        <v>6493.91</v>
      </c>
      <c r="K2551" s="2078">
        <v>1620.559999999999</v>
      </c>
      <c r="L2551" s="2020">
        <v>0.27424444662405062</v>
      </c>
      <c r="M2551" s="2021">
        <v>4689.9399999999996</v>
      </c>
      <c r="N2551" s="2078">
        <v>1286.19</v>
      </c>
    </row>
    <row r="2552" spans="1:14">
      <c r="A2552" s="2248" t="s">
        <v>2273</v>
      </c>
      <c r="B2552" s="2073" t="s">
        <v>5191</v>
      </c>
      <c r="C2552" s="2074" t="s">
        <v>3269</v>
      </c>
      <c r="D2552" s="2075" t="s">
        <v>3269</v>
      </c>
      <c r="E2552" s="2076" t="s">
        <v>3269</v>
      </c>
      <c r="F2552" s="2074" t="s">
        <v>3269</v>
      </c>
      <c r="G2552" s="2075" t="s">
        <v>3269</v>
      </c>
      <c r="H2552" s="2076" t="s">
        <v>3269</v>
      </c>
      <c r="I2552" s="2074">
        <v>0.36294359733105419</v>
      </c>
      <c r="J2552" s="2075">
        <v>1392.31</v>
      </c>
      <c r="K2552" s="2076">
        <v>505.33</v>
      </c>
      <c r="L2552" s="2074" t="s">
        <v>3269</v>
      </c>
      <c r="M2552" s="2075" t="s">
        <v>3269</v>
      </c>
      <c r="N2552" s="2076" t="s">
        <v>3269</v>
      </c>
    </row>
    <row r="2553" spans="1:14">
      <c r="A2553" s="2249" t="s">
        <v>2273</v>
      </c>
      <c r="B2553" s="2077" t="s">
        <v>3194</v>
      </c>
      <c r="C2553" s="2020" t="s">
        <v>3269</v>
      </c>
      <c r="D2553" s="2021" t="s">
        <v>3269</v>
      </c>
      <c r="E2553" s="2078" t="s">
        <v>3269</v>
      </c>
      <c r="F2553" s="2020" t="s">
        <v>3269</v>
      </c>
      <c r="G2553" s="2021" t="s">
        <v>3269</v>
      </c>
      <c r="H2553" s="2078" t="s">
        <v>3269</v>
      </c>
      <c r="I2553" s="2020">
        <v>0.36294359733105419</v>
      </c>
      <c r="J2553" s="2021">
        <v>1392.31</v>
      </c>
      <c r="K2553" s="2078">
        <v>505.33</v>
      </c>
      <c r="L2553" s="2020" t="s">
        <v>3269</v>
      </c>
      <c r="M2553" s="2021" t="s">
        <v>3269</v>
      </c>
      <c r="N2553" s="2078" t="s">
        <v>3269</v>
      </c>
    </row>
    <row r="2554" spans="1:14">
      <c r="A2554" s="2248" t="s">
        <v>1777</v>
      </c>
      <c r="B2554" s="2073" t="s">
        <v>5191</v>
      </c>
      <c r="C2554" s="2074" t="s">
        <v>3269</v>
      </c>
      <c r="D2554" s="2075" t="s">
        <v>3269</v>
      </c>
      <c r="E2554" s="2076" t="s">
        <v>3269</v>
      </c>
      <c r="F2554" s="2074" t="s">
        <v>3269</v>
      </c>
      <c r="G2554" s="2075" t="s">
        <v>3269</v>
      </c>
      <c r="H2554" s="2076" t="s">
        <v>3269</v>
      </c>
      <c r="I2554" s="2074" t="s">
        <v>3269</v>
      </c>
      <c r="J2554" s="2075" t="s">
        <v>3269</v>
      </c>
      <c r="K2554" s="2076" t="s">
        <v>3269</v>
      </c>
      <c r="L2554" s="2074">
        <v>0.33013469355224362</v>
      </c>
      <c r="M2554" s="2075">
        <v>1254.7</v>
      </c>
      <c r="N2554" s="2076">
        <v>414.22</v>
      </c>
    </row>
    <row r="2555" spans="1:14">
      <c r="A2555" s="2249" t="s">
        <v>1777</v>
      </c>
      <c r="B2555" s="2077" t="s">
        <v>3480</v>
      </c>
      <c r="C2555" s="2020" t="s">
        <v>3269</v>
      </c>
      <c r="D2555" s="2021" t="s">
        <v>3269</v>
      </c>
      <c r="E2555" s="2078" t="s">
        <v>3269</v>
      </c>
      <c r="F2555" s="2020" t="s">
        <v>3269</v>
      </c>
      <c r="G2555" s="2021" t="s">
        <v>3269</v>
      </c>
      <c r="H2555" s="2078" t="s">
        <v>3269</v>
      </c>
      <c r="I2555" s="2020" t="s">
        <v>3269</v>
      </c>
      <c r="J2555" s="2021" t="s">
        <v>3269</v>
      </c>
      <c r="K2555" s="2078" t="s">
        <v>3269</v>
      </c>
      <c r="L2555" s="2020">
        <v>0.48887221805451381</v>
      </c>
      <c r="M2555" s="2021">
        <v>119.97</v>
      </c>
      <c r="N2555" s="2078">
        <v>58.65</v>
      </c>
    </row>
    <row r="2556" spans="1:14">
      <c r="A2556" s="2249" t="s">
        <v>1777</v>
      </c>
      <c r="B2556" s="2077" t="s">
        <v>3193</v>
      </c>
      <c r="C2556" s="2020" t="s">
        <v>3269</v>
      </c>
      <c r="D2556" s="2021" t="s">
        <v>3269</v>
      </c>
      <c r="E2556" s="2078" t="s">
        <v>3269</v>
      </c>
      <c r="F2556" s="2020" t="s">
        <v>3269</v>
      </c>
      <c r="G2556" s="2021" t="s">
        <v>3269</v>
      </c>
      <c r="H2556" s="2078" t="s">
        <v>3269</v>
      </c>
      <c r="I2556" s="2020" t="s">
        <v>3269</v>
      </c>
      <c r="J2556" s="2021" t="s">
        <v>3269</v>
      </c>
      <c r="K2556" s="2078" t="s">
        <v>3269</v>
      </c>
      <c r="L2556" s="2020">
        <v>0.28983091212193379</v>
      </c>
      <c r="M2556" s="2021">
        <v>419.9</v>
      </c>
      <c r="N2556" s="2078">
        <v>121.7</v>
      </c>
    </row>
    <row r="2557" spans="1:14">
      <c r="A2557" s="2249" t="s">
        <v>1777</v>
      </c>
      <c r="B2557" s="2077" t="s">
        <v>3204</v>
      </c>
      <c r="C2557" s="2020" t="s">
        <v>3269</v>
      </c>
      <c r="D2557" s="2021" t="s">
        <v>3269</v>
      </c>
      <c r="E2557" s="2078" t="s">
        <v>3269</v>
      </c>
      <c r="F2557" s="2020" t="s">
        <v>3269</v>
      </c>
      <c r="G2557" s="2021" t="s">
        <v>3269</v>
      </c>
      <c r="H2557" s="2078" t="s">
        <v>3269</v>
      </c>
      <c r="I2557" s="2020" t="s">
        <v>3269</v>
      </c>
      <c r="J2557" s="2021" t="s">
        <v>3269</v>
      </c>
      <c r="K2557" s="2078" t="s">
        <v>3269</v>
      </c>
      <c r="L2557" s="2020">
        <v>0.32716869745254118</v>
      </c>
      <c r="M2557" s="2021">
        <v>714.83</v>
      </c>
      <c r="N2557" s="2078">
        <v>233.87</v>
      </c>
    </row>
    <row r="2558" spans="1:14">
      <c r="A2558" s="2248" t="s">
        <v>1025</v>
      </c>
      <c r="B2558" s="2073" t="s">
        <v>5191</v>
      </c>
      <c r="C2558" s="2074">
        <v>0.39672188931970392</v>
      </c>
      <c r="D2558" s="2075">
        <v>18383.759999999998</v>
      </c>
      <c r="E2558" s="2076">
        <v>7293.2399999999989</v>
      </c>
      <c r="F2558" s="2074">
        <v>0.43861016513232071</v>
      </c>
      <c r="G2558" s="2075">
        <v>61276.919999999976</v>
      </c>
      <c r="H2558" s="2076">
        <v>26876.68</v>
      </c>
      <c r="I2558" s="2074">
        <v>0.38023076923076932</v>
      </c>
      <c r="J2558" s="2075">
        <v>15600</v>
      </c>
      <c r="K2558" s="2076">
        <v>5931.6</v>
      </c>
      <c r="L2558" s="2074">
        <v>0.48039646422827242</v>
      </c>
      <c r="M2558" s="2075">
        <v>92932.47</v>
      </c>
      <c r="N2558" s="2076">
        <v>44644.43</v>
      </c>
    </row>
    <row r="2559" spans="1:14">
      <c r="A2559" s="2249" t="s">
        <v>1025</v>
      </c>
      <c r="B2559" s="2077" t="s">
        <v>3201</v>
      </c>
      <c r="C2559" s="2020">
        <v>0.49498454935247138</v>
      </c>
      <c r="D2559" s="2021">
        <v>6863.79</v>
      </c>
      <c r="E2559" s="2078">
        <v>3397.4699999999989</v>
      </c>
      <c r="F2559" s="2020">
        <v>0.49502679501384739</v>
      </c>
      <c r="G2559" s="2021">
        <v>43636.849999999991</v>
      </c>
      <c r="H2559" s="2078">
        <v>21601.41</v>
      </c>
      <c r="I2559" s="2020">
        <v>0.44080445674643498</v>
      </c>
      <c r="J2559" s="2021">
        <v>10560.17</v>
      </c>
      <c r="K2559" s="2078">
        <v>4654.97</v>
      </c>
      <c r="L2559" s="2020">
        <v>0.54812188526667971</v>
      </c>
      <c r="M2559" s="2021">
        <v>67576.009999999995</v>
      </c>
      <c r="N2559" s="2078">
        <v>37039.89</v>
      </c>
    </row>
    <row r="2560" spans="1:14">
      <c r="A2560" s="2249" t="s">
        <v>1025</v>
      </c>
      <c r="B2560" s="2077" t="s">
        <v>3193</v>
      </c>
      <c r="C2560" s="2020">
        <v>0.33817535983166619</v>
      </c>
      <c r="D2560" s="2021">
        <v>11519.97</v>
      </c>
      <c r="E2560" s="2078">
        <v>3895.77</v>
      </c>
      <c r="F2560" s="2020">
        <v>0.29905040059364851</v>
      </c>
      <c r="G2560" s="2021">
        <v>17640.07</v>
      </c>
      <c r="H2560" s="2078">
        <v>5275.27</v>
      </c>
      <c r="I2560" s="2020">
        <v>0.25330814729861922</v>
      </c>
      <c r="J2560" s="2021">
        <v>5039.83</v>
      </c>
      <c r="K2560" s="2078">
        <v>1276.6300000000001</v>
      </c>
      <c r="L2560" s="2020">
        <v>0.29861167140359468</v>
      </c>
      <c r="M2560" s="2021">
        <v>25160.47</v>
      </c>
      <c r="N2560" s="2078">
        <v>7513.2100000000009</v>
      </c>
    </row>
    <row r="2561" spans="1:14">
      <c r="A2561" s="2249" t="s">
        <v>1025</v>
      </c>
      <c r="B2561" s="2077" t="s">
        <v>3194</v>
      </c>
      <c r="C2561" s="2020" t="s">
        <v>3269</v>
      </c>
      <c r="D2561" s="2021" t="s">
        <v>3269</v>
      </c>
      <c r="E2561" s="2078" t="s">
        <v>3269</v>
      </c>
      <c r="F2561" s="2020" t="s">
        <v>3269</v>
      </c>
      <c r="G2561" s="2021" t="s">
        <v>3269</v>
      </c>
      <c r="H2561" s="2078" t="s">
        <v>3269</v>
      </c>
      <c r="I2561" s="2020" t="s">
        <v>3269</v>
      </c>
      <c r="J2561" s="2021" t="s">
        <v>3269</v>
      </c>
      <c r="K2561" s="2078" t="s">
        <v>3269</v>
      </c>
      <c r="L2561" s="2020">
        <v>0.4659931629164753</v>
      </c>
      <c r="M2561" s="2021">
        <v>195.99</v>
      </c>
      <c r="N2561" s="2078">
        <v>91.330000000000013</v>
      </c>
    </row>
    <row r="2562" spans="1:14">
      <c r="A2562" s="2248" t="s">
        <v>1597</v>
      </c>
      <c r="B2562" s="2073" t="s">
        <v>5191</v>
      </c>
      <c r="C2562" s="2074">
        <v>0.34926289636210028</v>
      </c>
      <c r="D2562" s="2075">
        <v>7623.08</v>
      </c>
      <c r="E2562" s="2076">
        <v>2662.4589999999998</v>
      </c>
      <c r="F2562" s="2074" t="s">
        <v>3269</v>
      </c>
      <c r="G2562" s="2075" t="s">
        <v>3269</v>
      </c>
      <c r="H2562" s="2076" t="s">
        <v>3269</v>
      </c>
      <c r="I2562" s="2074">
        <v>0.30031990489475408</v>
      </c>
      <c r="J2562" s="2075">
        <v>3347.87</v>
      </c>
      <c r="K2562" s="2076">
        <v>1005.432</v>
      </c>
      <c r="L2562" s="2074">
        <v>0.36202333740085407</v>
      </c>
      <c r="M2562" s="2075">
        <v>7342.72</v>
      </c>
      <c r="N2562" s="2076">
        <v>2658.2359999999999</v>
      </c>
    </row>
    <row r="2563" spans="1:14">
      <c r="A2563" s="2249" t="s">
        <v>1597</v>
      </c>
      <c r="B2563" s="2077" t="s">
        <v>3195</v>
      </c>
      <c r="C2563" s="2020">
        <v>0.34926289636210028</v>
      </c>
      <c r="D2563" s="2021">
        <v>7623.08</v>
      </c>
      <c r="E2563" s="2078">
        <v>2662.4589999999998</v>
      </c>
      <c r="F2563" s="2020" t="s">
        <v>3269</v>
      </c>
      <c r="G2563" s="2021" t="s">
        <v>3269</v>
      </c>
      <c r="H2563" s="2078" t="s">
        <v>3269</v>
      </c>
      <c r="I2563" s="2020">
        <v>0.30031990489475408</v>
      </c>
      <c r="J2563" s="2021">
        <v>3347.87</v>
      </c>
      <c r="K2563" s="2078">
        <v>1005.432</v>
      </c>
      <c r="L2563" s="2020">
        <v>0.3145326952123958</v>
      </c>
      <c r="M2563" s="2021">
        <v>5892.3</v>
      </c>
      <c r="N2563" s="2078">
        <v>1853.3209999999999</v>
      </c>
    </row>
    <row r="2564" spans="1:14">
      <c r="A2564" s="2249" t="s">
        <v>1597</v>
      </c>
      <c r="B2564" s="2077" t="s">
        <v>3506</v>
      </c>
      <c r="C2564" s="2020" t="s">
        <v>3269</v>
      </c>
      <c r="D2564" s="2021" t="s">
        <v>3269</v>
      </c>
      <c r="E2564" s="2078" t="s">
        <v>3269</v>
      </c>
      <c r="F2564" s="2020" t="s">
        <v>3269</v>
      </c>
      <c r="G2564" s="2021" t="s">
        <v>3269</v>
      </c>
      <c r="H2564" s="2078" t="s">
        <v>3269</v>
      </c>
      <c r="I2564" s="2020" t="s">
        <v>3269</v>
      </c>
      <c r="J2564" s="2021" t="s">
        <v>3269</v>
      </c>
      <c r="K2564" s="2078" t="s">
        <v>3269</v>
      </c>
      <c r="L2564" s="2020">
        <v>0.55495304808262436</v>
      </c>
      <c r="M2564" s="2021">
        <v>1450.42</v>
      </c>
      <c r="N2564" s="2078">
        <v>804.91500000000008</v>
      </c>
    </row>
    <row r="2565" spans="1:14">
      <c r="A2565" s="2248" t="s">
        <v>2293</v>
      </c>
      <c r="B2565" s="2073" t="s">
        <v>5191</v>
      </c>
      <c r="C2565" s="2074">
        <v>0.52654535784835133</v>
      </c>
      <c r="D2565" s="2075">
        <v>263.24</v>
      </c>
      <c r="E2565" s="2076">
        <v>138.6078</v>
      </c>
      <c r="F2565" s="2074">
        <v>0.3529070290702907</v>
      </c>
      <c r="G2565" s="2075">
        <v>555.54999999999995</v>
      </c>
      <c r="H2565" s="2076">
        <v>196.0575</v>
      </c>
      <c r="I2565" s="2074" t="s">
        <v>3269</v>
      </c>
      <c r="J2565" s="2075" t="s">
        <v>3269</v>
      </c>
      <c r="K2565" s="2076" t="s">
        <v>3269</v>
      </c>
      <c r="L2565" s="2074" t="s">
        <v>3269</v>
      </c>
      <c r="M2565" s="2075" t="s">
        <v>3269</v>
      </c>
      <c r="N2565" s="2076" t="s">
        <v>3269</v>
      </c>
    </row>
    <row r="2566" spans="1:14">
      <c r="A2566" s="2249" t="s">
        <v>2293</v>
      </c>
      <c r="B2566" s="2077" t="s">
        <v>3480</v>
      </c>
      <c r="C2566" s="2020">
        <v>0.52654535784835133</v>
      </c>
      <c r="D2566" s="2021">
        <v>263.24</v>
      </c>
      <c r="E2566" s="2078">
        <v>138.6078</v>
      </c>
      <c r="F2566" s="2020">
        <v>0.51144397313538359</v>
      </c>
      <c r="G2566" s="2021">
        <v>282.89999999999998</v>
      </c>
      <c r="H2566" s="2078">
        <v>144.6875</v>
      </c>
      <c r="I2566" s="2020" t="s">
        <v>3269</v>
      </c>
      <c r="J2566" s="2021" t="s">
        <v>3269</v>
      </c>
      <c r="K2566" s="2078" t="s">
        <v>3269</v>
      </c>
      <c r="L2566" s="2020" t="s">
        <v>3269</v>
      </c>
      <c r="M2566" s="2021" t="s">
        <v>3269</v>
      </c>
      <c r="N2566" s="2078" t="s">
        <v>3269</v>
      </c>
    </row>
    <row r="2567" spans="1:14">
      <c r="A2567" s="2249" t="s">
        <v>2293</v>
      </c>
      <c r="B2567" s="2077" t="s">
        <v>3207</v>
      </c>
      <c r="C2567" s="2020" t="s">
        <v>3269</v>
      </c>
      <c r="D2567" s="2021" t="s">
        <v>3269</v>
      </c>
      <c r="E2567" s="2078" t="s">
        <v>3269</v>
      </c>
      <c r="F2567" s="2020">
        <v>0.1884100495140289</v>
      </c>
      <c r="G2567" s="2021">
        <v>272.64999999999998</v>
      </c>
      <c r="H2567" s="2078">
        <v>51.369999999999983</v>
      </c>
      <c r="I2567" s="2020" t="s">
        <v>3269</v>
      </c>
      <c r="J2567" s="2021" t="s">
        <v>3269</v>
      </c>
      <c r="K2567" s="2078" t="s">
        <v>3269</v>
      </c>
      <c r="L2567" s="2020" t="s">
        <v>3269</v>
      </c>
      <c r="M2567" s="2021" t="s">
        <v>3269</v>
      </c>
      <c r="N2567" s="2078" t="s">
        <v>3269</v>
      </c>
    </row>
    <row r="2568" spans="1:14">
      <c r="A2568" s="2248" t="s">
        <v>3097</v>
      </c>
      <c r="B2568" s="2073" t="s">
        <v>5191</v>
      </c>
      <c r="C2568" s="2074">
        <v>0</v>
      </c>
      <c r="D2568" s="2075">
        <v>2210.25</v>
      </c>
      <c r="E2568" s="2076">
        <v>0</v>
      </c>
      <c r="F2568" s="2074" t="s">
        <v>3269</v>
      </c>
      <c r="G2568" s="2075" t="s">
        <v>3269</v>
      </c>
      <c r="H2568" s="2076" t="s">
        <v>3269</v>
      </c>
      <c r="I2568" s="2074" t="s">
        <v>3269</v>
      </c>
      <c r="J2568" s="2075" t="s">
        <v>3269</v>
      </c>
      <c r="K2568" s="2076" t="s">
        <v>3269</v>
      </c>
      <c r="L2568" s="2074" t="s">
        <v>3269</v>
      </c>
      <c r="M2568" s="2075" t="s">
        <v>3269</v>
      </c>
      <c r="N2568" s="2076" t="s">
        <v>3269</v>
      </c>
    </row>
    <row r="2569" spans="1:14">
      <c r="A2569" s="2249" t="s">
        <v>3097</v>
      </c>
      <c r="B2569" s="2077" t="s">
        <v>3480</v>
      </c>
      <c r="C2569" s="2020">
        <v>0</v>
      </c>
      <c r="D2569" s="2021">
        <v>2210.25</v>
      </c>
      <c r="E2569" s="2078">
        <v>0</v>
      </c>
      <c r="F2569" s="2020" t="s">
        <v>3269</v>
      </c>
      <c r="G2569" s="2021" t="s">
        <v>3269</v>
      </c>
      <c r="H2569" s="2078" t="s">
        <v>3269</v>
      </c>
      <c r="I2569" s="2020" t="s">
        <v>3269</v>
      </c>
      <c r="J2569" s="2021" t="s">
        <v>3269</v>
      </c>
      <c r="K2569" s="2078" t="s">
        <v>3269</v>
      </c>
      <c r="L2569" s="2020" t="s">
        <v>3269</v>
      </c>
      <c r="M2569" s="2021" t="s">
        <v>3269</v>
      </c>
      <c r="N2569" s="2078" t="s">
        <v>3269</v>
      </c>
    </row>
    <row r="2570" spans="1:14">
      <c r="A2570" s="2248" t="s">
        <v>3099</v>
      </c>
      <c r="B2570" s="2073" t="s">
        <v>5191</v>
      </c>
      <c r="C2570" s="2074">
        <v>-0.48367482643284532</v>
      </c>
      <c r="D2570" s="2075">
        <v>-750.43</v>
      </c>
      <c r="E2570" s="2076">
        <v>362.96409999999997</v>
      </c>
      <c r="F2570" s="2074" t="s">
        <v>3269</v>
      </c>
      <c r="G2570" s="2075" t="s">
        <v>3269</v>
      </c>
      <c r="H2570" s="2076" t="s">
        <v>3269</v>
      </c>
      <c r="I2570" s="2074" t="s">
        <v>3269</v>
      </c>
      <c r="J2570" s="2075" t="s">
        <v>3269</v>
      </c>
      <c r="K2570" s="2076" t="s">
        <v>3269</v>
      </c>
      <c r="L2570" s="2074" t="s">
        <v>3269</v>
      </c>
      <c r="M2570" s="2075" t="s">
        <v>3269</v>
      </c>
      <c r="N2570" s="2076" t="s">
        <v>3269</v>
      </c>
    </row>
    <row r="2571" spans="1:14">
      <c r="A2571" s="2249" t="s">
        <v>3099</v>
      </c>
      <c r="B2571" s="2077" t="s">
        <v>3481</v>
      </c>
      <c r="C2571" s="2020">
        <v>-0.48367482643284532</v>
      </c>
      <c r="D2571" s="2021">
        <v>-750.43</v>
      </c>
      <c r="E2571" s="2078">
        <v>362.96409999999997</v>
      </c>
      <c r="F2571" s="2020" t="s">
        <v>3269</v>
      </c>
      <c r="G2571" s="2021" t="s">
        <v>3269</v>
      </c>
      <c r="H2571" s="2078" t="s">
        <v>3269</v>
      </c>
      <c r="I2571" s="2020" t="s">
        <v>3269</v>
      </c>
      <c r="J2571" s="2021" t="s">
        <v>3269</v>
      </c>
      <c r="K2571" s="2078" t="s">
        <v>3269</v>
      </c>
      <c r="L2571" s="2020" t="s">
        <v>3269</v>
      </c>
      <c r="M2571" s="2021" t="s">
        <v>3269</v>
      </c>
      <c r="N2571" s="2078" t="s">
        <v>3269</v>
      </c>
    </row>
    <row r="2572" spans="1:14">
      <c r="A2572" s="2249" t="s">
        <v>3099</v>
      </c>
      <c r="B2572" s="2077" t="s">
        <v>3502</v>
      </c>
      <c r="C2572" s="2020" t="s">
        <v>3269</v>
      </c>
      <c r="D2572" s="2021">
        <v>0</v>
      </c>
      <c r="E2572" s="2078">
        <v>0</v>
      </c>
      <c r="F2572" s="2020" t="s">
        <v>3269</v>
      </c>
      <c r="G2572" s="2021" t="s">
        <v>3269</v>
      </c>
      <c r="H2572" s="2078" t="s">
        <v>3269</v>
      </c>
      <c r="I2572" s="2020" t="s">
        <v>3269</v>
      </c>
      <c r="J2572" s="2021" t="s">
        <v>3269</v>
      </c>
      <c r="K2572" s="2078" t="s">
        <v>3269</v>
      </c>
      <c r="L2572" s="2020" t="s">
        <v>3269</v>
      </c>
      <c r="M2572" s="2021" t="s">
        <v>3269</v>
      </c>
      <c r="N2572" s="2078" t="s">
        <v>3269</v>
      </c>
    </row>
    <row r="2573" spans="1:14">
      <c r="A2573" s="2248" t="s">
        <v>1855</v>
      </c>
      <c r="B2573" s="2073" t="s">
        <v>5191</v>
      </c>
      <c r="C2573" s="2074">
        <v>0.3041428571428571</v>
      </c>
      <c r="D2573" s="2075">
        <v>2800</v>
      </c>
      <c r="E2573" s="2076">
        <v>851.59999999999991</v>
      </c>
      <c r="F2573" s="2074">
        <v>0.21081045825890651</v>
      </c>
      <c r="G2573" s="2075">
        <v>4752.99</v>
      </c>
      <c r="H2573" s="2076">
        <v>1001.98</v>
      </c>
      <c r="I2573" s="2074">
        <v>0.28404606927253712</v>
      </c>
      <c r="J2573" s="2075">
        <v>3558.12</v>
      </c>
      <c r="K2573" s="2076">
        <v>1010.67</v>
      </c>
      <c r="L2573" s="2074" t="s">
        <v>3269</v>
      </c>
      <c r="M2573" s="2075" t="s">
        <v>3269</v>
      </c>
      <c r="N2573" s="2076" t="s">
        <v>3269</v>
      </c>
    </row>
    <row r="2574" spans="1:14">
      <c r="A2574" s="2249" t="s">
        <v>1855</v>
      </c>
      <c r="B2574" s="2077" t="s">
        <v>3480</v>
      </c>
      <c r="C2574" s="2020" t="s">
        <v>3269</v>
      </c>
      <c r="D2574" s="2021" t="s">
        <v>3269</v>
      </c>
      <c r="E2574" s="2078" t="s">
        <v>3269</v>
      </c>
      <c r="F2574" s="2020">
        <v>0.21081045825890651</v>
      </c>
      <c r="G2574" s="2021">
        <v>4752.99</v>
      </c>
      <c r="H2574" s="2078">
        <v>1001.98</v>
      </c>
      <c r="I2574" s="2020">
        <v>0.19619384237892151</v>
      </c>
      <c r="J2574" s="2021">
        <v>1369.36</v>
      </c>
      <c r="K2574" s="2078">
        <v>268.66000000000003</v>
      </c>
      <c r="L2574" s="2020" t="s">
        <v>3269</v>
      </c>
      <c r="M2574" s="2021" t="s">
        <v>3269</v>
      </c>
      <c r="N2574" s="2078" t="s">
        <v>3269</v>
      </c>
    </row>
    <row r="2575" spans="1:14">
      <c r="A2575" s="2249" t="s">
        <v>1855</v>
      </c>
      <c r="B2575" s="2077" t="s">
        <v>3193</v>
      </c>
      <c r="C2575" s="2020">
        <v>0.3479512195121951</v>
      </c>
      <c r="D2575" s="2021">
        <v>2050</v>
      </c>
      <c r="E2575" s="2078">
        <v>713.3</v>
      </c>
      <c r="F2575" s="2020" t="s">
        <v>3269</v>
      </c>
      <c r="G2575" s="2021" t="s">
        <v>3269</v>
      </c>
      <c r="H2575" s="2078" t="s">
        <v>3269</v>
      </c>
      <c r="I2575" s="2020">
        <v>0.36752188558019522</v>
      </c>
      <c r="J2575" s="2021">
        <v>1154.8699999999999</v>
      </c>
      <c r="K2575" s="2078">
        <v>424.43999999999988</v>
      </c>
      <c r="L2575" s="2020" t="s">
        <v>3269</v>
      </c>
      <c r="M2575" s="2021" t="s">
        <v>3269</v>
      </c>
      <c r="N2575" s="2078" t="s">
        <v>3269</v>
      </c>
    </row>
    <row r="2576" spans="1:14">
      <c r="A2576" s="2249" t="s">
        <v>1855</v>
      </c>
      <c r="B2576" s="2077" t="s">
        <v>3194</v>
      </c>
      <c r="C2576" s="2020" t="s">
        <v>3269</v>
      </c>
      <c r="D2576" s="2021" t="s">
        <v>3269</v>
      </c>
      <c r="E2576" s="2078" t="s">
        <v>3269</v>
      </c>
      <c r="F2576" s="2020" t="s">
        <v>3269</v>
      </c>
      <c r="G2576" s="2021" t="s">
        <v>3269</v>
      </c>
      <c r="H2576" s="2078" t="s">
        <v>3269</v>
      </c>
      <c r="I2576" s="2020">
        <v>0.36197295147175812</v>
      </c>
      <c r="J2576" s="2021">
        <v>263.97000000000003</v>
      </c>
      <c r="K2576" s="2078">
        <v>95.550000000000011</v>
      </c>
      <c r="L2576" s="2020" t="s">
        <v>3269</v>
      </c>
      <c r="M2576" s="2021" t="s">
        <v>3269</v>
      </c>
      <c r="N2576" s="2078" t="s">
        <v>3269</v>
      </c>
    </row>
    <row r="2577" spans="1:14">
      <c r="A2577" s="2249" t="s">
        <v>1855</v>
      </c>
      <c r="B2577" s="2077" t="s">
        <v>3204</v>
      </c>
      <c r="C2577" s="2020">
        <v>0.18440000000000001</v>
      </c>
      <c r="D2577" s="2021">
        <v>750</v>
      </c>
      <c r="E2577" s="2078">
        <v>138.30000000000001</v>
      </c>
      <c r="F2577" s="2020" t="s">
        <v>3269</v>
      </c>
      <c r="G2577" s="2021" t="s">
        <v>3269</v>
      </c>
      <c r="H2577" s="2078" t="s">
        <v>3269</v>
      </c>
      <c r="I2577" s="2020">
        <v>0.28836762261014109</v>
      </c>
      <c r="J2577" s="2021">
        <v>769.92</v>
      </c>
      <c r="K2577" s="2078">
        <v>222.0199999999999</v>
      </c>
      <c r="L2577" s="2020" t="s">
        <v>3269</v>
      </c>
      <c r="M2577" s="2021" t="s">
        <v>3269</v>
      </c>
      <c r="N2577" s="2078" t="s">
        <v>3269</v>
      </c>
    </row>
    <row r="2578" spans="1:14">
      <c r="A2578" s="2248" t="s">
        <v>1109</v>
      </c>
      <c r="B2578" s="2073" t="s">
        <v>5191</v>
      </c>
      <c r="C2578" s="2074" t="s">
        <v>3269</v>
      </c>
      <c r="D2578" s="2075" t="s">
        <v>3269</v>
      </c>
      <c r="E2578" s="2076" t="s">
        <v>3269</v>
      </c>
      <c r="F2578" s="2074">
        <v>0.21983161833489251</v>
      </c>
      <c r="G2578" s="2075">
        <v>737.61</v>
      </c>
      <c r="H2578" s="2076">
        <v>162.15000000000009</v>
      </c>
      <c r="I2578" s="2074" t="s">
        <v>3269</v>
      </c>
      <c r="J2578" s="2075" t="s">
        <v>3269</v>
      </c>
      <c r="K2578" s="2076" t="s">
        <v>3269</v>
      </c>
      <c r="L2578" s="2074">
        <v>0.24310067439923841</v>
      </c>
      <c r="M2578" s="2075">
        <v>44491.450000000012</v>
      </c>
      <c r="N2578" s="2076">
        <v>10815.9015</v>
      </c>
    </row>
    <row r="2579" spans="1:14">
      <c r="A2579" s="2249" t="s">
        <v>1109</v>
      </c>
      <c r="B2579" s="2077" t="s">
        <v>3480</v>
      </c>
      <c r="C2579" s="2020" t="s">
        <v>3269</v>
      </c>
      <c r="D2579" s="2021" t="s">
        <v>3269</v>
      </c>
      <c r="E2579" s="2078" t="s">
        <v>3269</v>
      </c>
      <c r="F2579" s="2020" t="s">
        <v>3269</v>
      </c>
      <c r="G2579" s="2021" t="s">
        <v>3269</v>
      </c>
      <c r="H2579" s="2078" t="s">
        <v>3269</v>
      </c>
      <c r="I2579" s="2020" t="s">
        <v>3269</v>
      </c>
      <c r="J2579" s="2021" t="s">
        <v>3269</v>
      </c>
      <c r="K2579" s="2078" t="s">
        <v>3269</v>
      </c>
      <c r="L2579" s="2020">
        <v>0.24016321074079761</v>
      </c>
      <c r="M2579" s="2021">
        <v>33743.490000000013</v>
      </c>
      <c r="N2579" s="2078">
        <v>8103.9448999999986</v>
      </c>
    </row>
    <row r="2580" spans="1:14">
      <c r="A2580" s="2249" t="s">
        <v>1109</v>
      </c>
      <c r="B2580" s="2077" t="s">
        <v>3195</v>
      </c>
      <c r="C2580" s="2020" t="s">
        <v>3269</v>
      </c>
      <c r="D2580" s="2021" t="s">
        <v>3269</v>
      </c>
      <c r="E2580" s="2078" t="s">
        <v>3269</v>
      </c>
      <c r="F2580" s="2020" t="s">
        <v>3269</v>
      </c>
      <c r="G2580" s="2021" t="s">
        <v>3269</v>
      </c>
      <c r="H2580" s="2078" t="s">
        <v>3269</v>
      </c>
      <c r="I2580" s="2020" t="s">
        <v>3269</v>
      </c>
      <c r="J2580" s="2021" t="s">
        <v>3269</v>
      </c>
      <c r="K2580" s="2078" t="s">
        <v>3269</v>
      </c>
      <c r="L2580" s="2020">
        <v>0.29546230743624691</v>
      </c>
      <c r="M2580" s="2021">
        <v>5827.94</v>
      </c>
      <c r="N2580" s="2078">
        <v>1721.9366000000009</v>
      </c>
    </row>
    <row r="2581" spans="1:14">
      <c r="A2581" s="2249" t="s">
        <v>1109</v>
      </c>
      <c r="B2581" s="2077" t="s">
        <v>3207</v>
      </c>
      <c r="C2581" s="2020" t="s">
        <v>3269</v>
      </c>
      <c r="D2581" s="2021" t="s">
        <v>3269</v>
      </c>
      <c r="E2581" s="2078" t="s">
        <v>3269</v>
      </c>
      <c r="F2581" s="2020">
        <v>0.21983161833489251</v>
      </c>
      <c r="G2581" s="2021">
        <v>737.61</v>
      </c>
      <c r="H2581" s="2078">
        <v>162.15000000000009</v>
      </c>
      <c r="I2581" s="2020" t="s">
        <v>3269</v>
      </c>
      <c r="J2581" s="2021" t="s">
        <v>3269</v>
      </c>
      <c r="K2581" s="2078" t="s">
        <v>3269</v>
      </c>
      <c r="L2581" s="2020">
        <v>0.20122275925707619</v>
      </c>
      <c r="M2581" s="2021">
        <v>4920.0200000000004</v>
      </c>
      <c r="N2581" s="2078">
        <v>990.02</v>
      </c>
    </row>
    <row r="2582" spans="1:14">
      <c r="A2582" s="2248" t="s">
        <v>3101</v>
      </c>
      <c r="B2582" s="2073" t="s">
        <v>5191</v>
      </c>
      <c r="C2582" s="2074" t="s">
        <v>3269</v>
      </c>
      <c r="D2582" s="2075" t="s">
        <v>3269</v>
      </c>
      <c r="E2582" s="2076" t="s">
        <v>3269</v>
      </c>
      <c r="F2582" s="2074">
        <v>0.2608590590334478</v>
      </c>
      <c r="G2582" s="2075">
        <v>23919.66</v>
      </c>
      <c r="H2582" s="2076">
        <v>6239.66</v>
      </c>
      <c r="I2582" s="2074" t="s">
        <v>3269</v>
      </c>
      <c r="J2582" s="2075" t="s">
        <v>3269</v>
      </c>
      <c r="K2582" s="2076" t="s">
        <v>3269</v>
      </c>
      <c r="L2582" s="2074" t="s">
        <v>3269</v>
      </c>
      <c r="M2582" s="2075" t="s">
        <v>3269</v>
      </c>
      <c r="N2582" s="2076" t="s">
        <v>3269</v>
      </c>
    </row>
    <row r="2583" spans="1:14">
      <c r="A2583" s="2249" t="s">
        <v>3101</v>
      </c>
      <c r="B2583" s="2077" t="s">
        <v>3480</v>
      </c>
      <c r="C2583" s="2020" t="s">
        <v>3269</v>
      </c>
      <c r="D2583" s="2021" t="s">
        <v>3269</v>
      </c>
      <c r="E2583" s="2078" t="s">
        <v>3269</v>
      </c>
      <c r="F2583" s="2020">
        <v>0.2608590590334478</v>
      </c>
      <c r="G2583" s="2021">
        <v>23919.66</v>
      </c>
      <c r="H2583" s="2078">
        <v>6239.66</v>
      </c>
      <c r="I2583" s="2020" t="s">
        <v>3269</v>
      </c>
      <c r="J2583" s="2021" t="s">
        <v>3269</v>
      </c>
      <c r="K2583" s="2078" t="s">
        <v>3269</v>
      </c>
      <c r="L2583" s="2020" t="s">
        <v>3269</v>
      </c>
      <c r="M2583" s="2021" t="s">
        <v>3269</v>
      </c>
      <c r="N2583" s="2078" t="s">
        <v>3269</v>
      </c>
    </row>
    <row r="2584" spans="1:14">
      <c r="A2584" s="2248" t="s">
        <v>2359</v>
      </c>
      <c r="B2584" s="2073" t="s">
        <v>5191</v>
      </c>
      <c r="C2584" s="2074" t="s">
        <v>3269</v>
      </c>
      <c r="D2584" s="2075" t="s">
        <v>3269</v>
      </c>
      <c r="E2584" s="2076" t="s">
        <v>3269</v>
      </c>
      <c r="F2584" s="2074" t="s">
        <v>3269</v>
      </c>
      <c r="G2584" s="2075" t="s">
        <v>3269</v>
      </c>
      <c r="H2584" s="2076" t="s">
        <v>3269</v>
      </c>
      <c r="I2584" s="2074">
        <v>0.2766795984974445</v>
      </c>
      <c r="J2584" s="2075">
        <v>162.38999999999999</v>
      </c>
      <c r="K2584" s="2076">
        <v>44.930000000000007</v>
      </c>
      <c r="L2584" s="2074" t="s">
        <v>3269</v>
      </c>
      <c r="M2584" s="2075" t="s">
        <v>3269</v>
      </c>
      <c r="N2584" s="2076" t="s">
        <v>3269</v>
      </c>
    </row>
    <row r="2585" spans="1:14">
      <c r="A2585" s="2249" t="s">
        <v>2359</v>
      </c>
      <c r="B2585" s="2077" t="s">
        <v>3193</v>
      </c>
      <c r="C2585" s="2020" t="s">
        <v>3269</v>
      </c>
      <c r="D2585" s="2021" t="s">
        <v>3269</v>
      </c>
      <c r="E2585" s="2078" t="s">
        <v>3269</v>
      </c>
      <c r="F2585" s="2020" t="s">
        <v>3269</v>
      </c>
      <c r="G2585" s="2021" t="s">
        <v>3269</v>
      </c>
      <c r="H2585" s="2078" t="s">
        <v>3269</v>
      </c>
      <c r="I2585" s="2020">
        <v>0.32075471698113212</v>
      </c>
      <c r="J2585" s="2021">
        <v>92.22</v>
      </c>
      <c r="K2585" s="2078">
        <v>29.580000000000009</v>
      </c>
      <c r="L2585" s="2020" t="s">
        <v>3269</v>
      </c>
      <c r="M2585" s="2021" t="s">
        <v>3269</v>
      </c>
      <c r="N2585" s="2078" t="s">
        <v>3269</v>
      </c>
    </row>
    <row r="2586" spans="1:14">
      <c r="A2586" s="2249" t="s">
        <v>2359</v>
      </c>
      <c r="B2586" s="2077" t="s">
        <v>3204</v>
      </c>
      <c r="C2586" s="2020" t="s">
        <v>3269</v>
      </c>
      <c r="D2586" s="2021" t="s">
        <v>3269</v>
      </c>
      <c r="E2586" s="2078" t="s">
        <v>3269</v>
      </c>
      <c r="F2586" s="2020" t="s">
        <v>3269</v>
      </c>
      <c r="G2586" s="2021" t="s">
        <v>3269</v>
      </c>
      <c r="H2586" s="2078" t="s">
        <v>3269</v>
      </c>
      <c r="I2586" s="2020">
        <v>0.21875445347014391</v>
      </c>
      <c r="J2586" s="2021">
        <v>70.17</v>
      </c>
      <c r="K2586" s="2078">
        <v>15.35</v>
      </c>
      <c r="L2586" s="2020" t="s">
        <v>3269</v>
      </c>
      <c r="M2586" s="2021" t="s">
        <v>3269</v>
      </c>
      <c r="N2586" s="2078" t="s">
        <v>3269</v>
      </c>
    </row>
    <row r="2587" spans="1:14">
      <c r="A2587" s="2248" t="s">
        <v>2135</v>
      </c>
      <c r="B2587" s="2073" t="s">
        <v>5191</v>
      </c>
      <c r="C2587" s="2074">
        <v>0.61648170655830725</v>
      </c>
      <c r="D2587" s="2075">
        <v>62842.74</v>
      </c>
      <c r="E2587" s="2076">
        <v>38741.399599999997</v>
      </c>
      <c r="F2587" s="2074">
        <v>0.30959481642316189</v>
      </c>
      <c r="G2587" s="2075">
        <v>15290.6</v>
      </c>
      <c r="H2587" s="2076">
        <v>4733.8905000000004</v>
      </c>
      <c r="I2587" s="2074">
        <v>0.27462531716943889</v>
      </c>
      <c r="J2587" s="2075">
        <v>1418.8</v>
      </c>
      <c r="K2587" s="2076">
        <v>389.63839999999999</v>
      </c>
      <c r="L2587" s="2074">
        <v>0.8039980436064772</v>
      </c>
      <c r="M2587" s="2075">
        <v>-2085.4699999999998</v>
      </c>
      <c r="N2587" s="2076">
        <v>-1676.7138</v>
      </c>
    </row>
    <row r="2588" spans="1:14">
      <c r="A2588" s="2249" t="s">
        <v>2135</v>
      </c>
      <c r="B2588" s="2077" t="s">
        <v>3480</v>
      </c>
      <c r="C2588" s="2020">
        <v>0.20253334118623351</v>
      </c>
      <c r="D2588" s="2021">
        <v>30222.38</v>
      </c>
      <c r="E2588" s="2078">
        <v>6121.0395999999992</v>
      </c>
      <c r="F2588" s="2020">
        <v>0.27082223587585752</v>
      </c>
      <c r="G2588" s="2021">
        <v>12890.34</v>
      </c>
      <c r="H2588" s="2078">
        <v>3490.9906999999998</v>
      </c>
      <c r="I2588" s="2020">
        <v>0.29176240180469021</v>
      </c>
      <c r="J2588" s="2021">
        <v>1378.63</v>
      </c>
      <c r="K2588" s="2078">
        <v>402.23239999999998</v>
      </c>
      <c r="L2588" s="2020" t="s">
        <v>3269</v>
      </c>
      <c r="M2588" s="2021" t="s">
        <v>3269</v>
      </c>
      <c r="N2588" s="2078" t="s">
        <v>3269</v>
      </c>
    </row>
    <row r="2589" spans="1:14">
      <c r="A2589" s="2249" t="s">
        <v>2135</v>
      </c>
      <c r="B2589" s="2077" t="s">
        <v>3481</v>
      </c>
      <c r="C2589" s="2020" t="s">
        <v>3269</v>
      </c>
      <c r="D2589" s="2021" t="s">
        <v>3269</v>
      </c>
      <c r="E2589" s="2078" t="s">
        <v>3269</v>
      </c>
      <c r="F2589" s="2020" t="s">
        <v>3269</v>
      </c>
      <c r="G2589" s="2021">
        <v>0</v>
      </c>
      <c r="H2589" s="2078">
        <v>704.74279999999999</v>
      </c>
      <c r="I2589" s="2020" t="s">
        <v>3269</v>
      </c>
      <c r="J2589" s="2021" t="s">
        <v>3269</v>
      </c>
      <c r="K2589" s="2078" t="s">
        <v>3269</v>
      </c>
      <c r="L2589" s="2020">
        <v>0.8039980436064772</v>
      </c>
      <c r="M2589" s="2021">
        <v>-2085.4699999999998</v>
      </c>
      <c r="N2589" s="2078">
        <v>-1676.7138</v>
      </c>
    </row>
    <row r="2590" spans="1:14">
      <c r="A2590" s="2249" t="s">
        <v>2135</v>
      </c>
      <c r="B2590" s="2077" t="s">
        <v>3484</v>
      </c>
      <c r="C2590" s="2020" t="s">
        <v>3269</v>
      </c>
      <c r="D2590" s="2021" t="s">
        <v>3269</v>
      </c>
      <c r="E2590" s="2078" t="s">
        <v>3269</v>
      </c>
      <c r="F2590" s="2020">
        <v>-0.30545547974535359</v>
      </c>
      <c r="G2590" s="2021">
        <v>350.29</v>
      </c>
      <c r="H2590" s="2078">
        <v>-106.99799999999991</v>
      </c>
      <c r="I2590" s="2020">
        <v>-0.3135175504107543</v>
      </c>
      <c r="J2590" s="2021">
        <v>40.17</v>
      </c>
      <c r="K2590" s="2078">
        <v>-12.593999999999999</v>
      </c>
      <c r="L2590" s="2020" t="s">
        <v>3269</v>
      </c>
      <c r="M2590" s="2021" t="s">
        <v>3269</v>
      </c>
      <c r="N2590" s="2078" t="s">
        <v>3269</v>
      </c>
    </row>
    <row r="2591" spans="1:14">
      <c r="A2591" s="2249" t="s">
        <v>2135</v>
      </c>
      <c r="B2591" s="2077" t="s">
        <v>3499</v>
      </c>
      <c r="C2591" s="2020">
        <v>1</v>
      </c>
      <c r="D2591" s="2021">
        <v>32620.36</v>
      </c>
      <c r="E2591" s="2078">
        <v>32620.36</v>
      </c>
      <c r="F2591" s="2020" t="s">
        <v>3269</v>
      </c>
      <c r="G2591" s="2021" t="s">
        <v>3269</v>
      </c>
      <c r="H2591" s="2078" t="s">
        <v>3269</v>
      </c>
      <c r="I2591" s="2020" t="s">
        <v>3269</v>
      </c>
      <c r="J2591" s="2021" t="s">
        <v>3269</v>
      </c>
      <c r="K2591" s="2078" t="s">
        <v>3269</v>
      </c>
      <c r="L2591" s="2020" t="s">
        <v>3269</v>
      </c>
      <c r="M2591" s="2021" t="s">
        <v>3269</v>
      </c>
      <c r="N2591" s="2078" t="s">
        <v>3269</v>
      </c>
    </row>
    <row r="2592" spans="1:14">
      <c r="A2592" s="2249" t="s">
        <v>2135</v>
      </c>
      <c r="B2592" s="2077" t="s">
        <v>3194</v>
      </c>
      <c r="C2592" s="2020" t="s">
        <v>3269</v>
      </c>
      <c r="D2592" s="2021" t="s">
        <v>3269</v>
      </c>
      <c r="E2592" s="2078" t="s">
        <v>3269</v>
      </c>
      <c r="F2592" s="2020">
        <v>0.2447905598819986</v>
      </c>
      <c r="G2592" s="2021">
        <v>799.99</v>
      </c>
      <c r="H2592" s="2078">
        <v>195.83</v>
      </c>
      <c r="I2592" s="2020" t="s">
        <v>3269</v>
      </c>
      <c r="J2592" s="2021" t="s">
        <v>3269</v>
      </c>
      <c r="K2592" s="2078" t="s">
        <v>3269</v>
      </c>
      <c r="L2592" s="2020" t="s">
        <v>3269</v>
      </c>
      <c r="M2592" s="2021" t="s">
        <v>3269</v>
      </c>
      <c r="N2592" s="2078" t="s">
        <v>3269</v>
      </c>
    </row>
    <row r="2593" spans="1:14">
      <c r="A2593" s="2249" t="s">
        <v>2135</v>
      </c>
      <c r="B2593" s="2077" t="s">
        <v>3195</v>
      </c>
      <c r="C2593" s="2020" t="s">
        <v>3269</v>
      </c>
      <c r="D2593" s="2021" t="s">
        <v>3269</v>
      </c>
      <c r="E2593" s="2078" t="s">
        <v>3269</v>
      </c>
      <c r="F2593" s="2020">
        <v>0.35946575145202309</v>
      </c>
      <c r="G2593" s="2021">
        <v>1249.98</v>
      </c>
      <c r="H2593" s="2078">
        <v>449.32499999999987</v>
      </c>
      <c r="I2593" s="2020" t="s">
        <v>3269</v>
      </c>
      <c r="J2593" s="2021" t="s">
        <v>3269</v>
      </c>
      <c r="K2593" s="2078" t="s">
        <v>3269</v>
      </c>
      <c r="L2593" s="2020" t="s">
        <v>3269</v>
      </c>
      <c r="M2593" s="2021" t="s">
        <v>3269</v>
      </c>
      <c r="N2593" s="2078" t="s">
        <v>3269</v>
      </c>
    </row>
    <row r="2594" spans="1:14">
      <c r="A2594" s="2248" t="s">
        <v>3103</v>
      </c>
      <c r="B2594" s="2073" t="s">
        <v>5191</v>
      </c>
      <c r="C2594" s="2074" t="s">
        <v>3269</v>
      </c>
      <c r="D2594" s="2075" t="s">
        <v>3269</v>
      </c>
      <c r="E2594" s="2076" t="s">
        <v>3269</v>
      </c>
      <c r="F2594" s="2074" t="s">
        <v>3269</v>
      </c>
      <c r="G2594" s="2075" t="s">
        <v>3269</v>
      </c>
      <c r="H2594" s="2076" t="s">
        <v>3269</v>
      </c>
      <c r="I2594" s="2074" t="s">
        <v>3269</v>
      </c>
      <c r="J2594" s="2075" t="s">
        <v>3269</v>
      </c>
      <c r="K2594" s="2076" t="s">
        <v>3269</v>
      </c>
      <c r="L2594" s="2074">
        <v>0.35166428571428571</v>
      </c>
      <c r="M2594" s="2075">
        <v>1400</v>
      </c>
      <c r="N2594" s="2076">
        <v>492.32999999999993</v>
      </c>
    </row>
    <row r="2595" spans="1:14">
      <c r="A2595" s="2249" t="s">
        <v>3103</v>
      </c>
      <c r="B2595" s="2077" t="s">
        <v>3195</v>
      </c>
      <c r="C2595" s="2020" t="s">
        <v>3269</v>
      </c>
      <c r="D2595" s="2021" t="s">
        <v>3269</v>
      </c>
      <c r="E2595" s="2078" t="s">
        <v>3269</v>
      </c>
      <c r="F2595" s="2020" t="s">
        <v>3269</v>
      </c>
      <c r="G2595" s="2021" t="s">
        <v>3269</v>
      </c>
      <c r="H2595" s="2078" t="s">
        <v>3269</v>
      </c>
      <c r="I2595" s="2020" t="s">
        <v>3269</v>
      </c>
      <c r="J2595" s="2021" t="s">
        <v>3269</v>
      </c>
      <c r="K2595" s="2078" t="s">
        <v>3269</v>
      </c>
      <c r="L2595" s="2020">
        <v>0.35166428571428571</v>
      </c>
      <c r="M2595" s="2021">
        <v>1400</v>
      </c>
      <c r="N2595" s="2078">
        <v>492.32999999999993</v>
      </c>
    </row>
    <row r="2596" spans="1:14">
      <c r="A2596" s="2248" t="s">
        <v>3105</v>
      </c>
      <c r="B2596" s="2073" t="s">
        <v>5191</v>
      </c>
      <c r="C2596" s="2074" t="s">
        <v>3269</v>
      </c>
      <c r="D2596" s="2075" t="s">
        <v>3269</v>
      </c>
      <c r="E2596" s="2076" t="s">
        <v>3269</v>
      </c>
      <c r="F2596" s="2074" t="s">
        <v>3269</v>
      </c>
      <c r="G2596" s="2075" t="s">
        <v>3269</v>
      </c>
      <c r="H2596" s="2076" t="s">
        <v>3269</v>
      </c>
      <c r="I2596" s="2074" t="s">
        <v>3269</v>
      </c>
      <c r="J2596" s="2075" t="s">
        <v>3269</v>
      </c>
      <c r="K2596" s="2076" t="s">
        <v>3269</v>
      </c>
      <c r="L2596" s="2074">
        <v>0.39411330704661451</v>
      </c>
      <c r="M2596" s="2075">
        <v>4960.68</v>
      </c>
      <c r="N2596" s="2076">
        <v>1955.069999999999</v>
      </c>
    </row>
    <row r="2597" spans="1:14">
      <c r="A2597" s="2249" t="s">
        <v>3105</v>
      </c>
      <c r="B2597" s="2077" t="s">
        <v>3480</v>
      </c>
      <c r="C2597" s="2020" t="s">
        <v>3269</v>
      </c>
      <c r="D2597" s="2021" t="s">
        <v>3269</v>
      </c>
      <c r="E2597" s="2078" t="s">
        <v>3269</v>
      </c>
      <c r="F2597" s="2020" t="s">
        <v>3269</v>
      </c>
      <c r="G2597" s="2021" t="s">
        <v>3269</v>
      </c>
      <c r="H2597" s="2078" t="s">
        <v>3269</v>
      </c>
      <c r="I2597" s="2020" t="s">
        <v>3269</v>
      </c>
      <c r="J2597" s="2021" t="s">
        <v>3269</v>
      </c>
      <c r="K2597" s="2078" t="s">
        <v>3269</v>
      </c>
      <c r="L2597" s="2020">
        <v>0</v>
      </c>
      <c r="M2597" s="2021">
        <v>480.09</v>
      </c>
      <c r="N2597" s="2078">
        <v>0</v>
      </c>
    </row>
    <row r="2598" spans="1:14">
      <c r="A2598" s="2249" t="s">
        <v>3105</v>
      </c>
      <c r="B2598" s="2077" t="s">
        <v>3197</v>
      </c>
      <c r="C2598" s="2020" t="s">
        <v>3269</v>
      </c>
      <c r="D2598" s="2021" t="s">
        <v>3269</v>
      </c>
      <c r="E2598" s="2078" t="s">
        <v>3269</v>
      </c>
      <c r="F2598" s="2020" t="s">
        <v>3269</v>
      </c>
      <c r="G2598" s="2021" t="s">
        <v>3269</v>
      </c>
      <c r="H2598" s="2078" t="s">
        <v>3269</v>
      </c>
      <c r="I2598" s="2020" t="s">
        <v>3269</v>
      </c>
      <c r="J2598" s="2021" t="s">
        <v>3269</v>
      </c>
      <c r="K2598" s="2078" t="s">
        <v>3269</v>
      </c>
      <c r="L2598" s="2020">
        <v>0.43634208887668802</v>
      </c>
      <c r="M2598" s="2021">
        <v>4480.59</v>
      </c>
      <c r="N2598" s="2078">
        <v>1955.069999999999</v>
      </c>
    </row>
    <row r="2599" spans="1:14">
      <c r="A2599" s="2248" t="s">
        <v>2445</v>
      </c>
      <c r="B2599" s="2073" t="s">
        <v>5191</v>
      </c>
      <c r="C2599" s="2074" t="s">
        <v>3269</v>
      </c>
      <c r="D2599" s="2075" t="s">
        <v>3269</v>
      </c>
      <c r="E2599" s="2076" t="s">
        <v>3269</v>
      </c>
      <c r="F2599" s="2074">
        <v>0.4446129439336578</v>
      </c>
      <c r="G2599" s="2075">
        <v>554.70000000000005</v>
      </c>
      <c r="H2599" s="2076">
        <v>246.6268</v>
      </c>
      <c r="I2599" s="2074">
        <v>0.14114228866765949</v>
      </c>
      <c r="J2599" s="2075">
        <v>147029.91</v>
      </c>
      <c r="K2599" s="2076">
        <v>20752.137999999999</v>
      </c>
      <c r="L2599" s="2074">
        <v>0.1935469949557887</v>
      </c>
      <c r="M2599" s="2075">
        <v>13080.34</v>
      </c>
      <c r="N2599" s="2076">
        <v>2531.6605000000009</v>
      </c>
    </row>
    <row r="2600" spans="1:14">
      <c r="A2600" s="2249" t="s">
        <v>2445</v>
      </c>
      <c r="B2600" s="2077" t="s">
        <v>3480</v>
      </c>
      <c r="C2600" s="2020" t="s">
        <v>3269</v>
      </c>
      <c r="D2600" s="2021" t="s">
        <v>3269</v>
      </c>
      <c r="E2600" s="2078" t="s">
        <v>3269</v>
      </c>
      <c r="F2600" s="2020">
        <v>0.5489377243246647</v>
      </c>
      <c r="G2600" s="2021">
        <v>158.81</v>
      </c>
      <c r="H2600" s="2078">
        <v>87.1768</v>
      </c>
      <c r="I2600" s="2020">
        <v>0.14866666666666681</v>
      </c>
      <c r="J2600" s="2021">
        <v>1110</v>
      </c>
      <c r="K2600" s="2078">
        <v>165.0200000000001</v>
      </c>
      <c r="L2600" s="2020" t="s">
        <v>3269</v>
      </c>
      <c r="M2600" s="2021" t="s">
        <v>3269</v>
      </c>
      <c r="N2600" s="2078" t="s">
        <v>3269</v>
      </c>
    </row>
    <row r="2601" spans="1:14">
      <c r="A2601" s="2249" t="s">
        <v>2445</v>
      </c>
      <c r="B2601" s="2077" t="s">
        <v>3481</v>
      </c>
      <c r="C2601" s="2020" t="s">
        <v>3269</v>
      </c>
      <c r="D2601" s="2021" t="s">
        <v>3269</v>
      </c>
      <c r="E2601" s="2078" t="s">
        <v>3269</v>
      </c>
      <c r="F2601" s="2020" t="s">
        <v>3269</v>
      </c>
      <c r="G2601" s="2021" t="s">
        <v>3269</v>
      </c>
      <c r="H2601" s="2078" t="s">
        <v>3269</v>
      </c>
      <c r="I2601" s="2020">
        <v>0.3853498658436661</v>
      </c>
      <c r="J2601" s="2021">
        <v>31999.98000000001</v>
      </c>
      <c r="K2601" s="2078">
        <v>12331.188</v>
      </c>
      <c r="L2601" s="2020">
        <v>0.56222781930451737</v>
      </c>
      <c r="M2601" s="2021">
        <v>2400.06</v>
      </c>
      <c r="N2601" s="2078">
        <v>1349.3805</v>
      </c>
    </row>
    <row r="2602" spans="1:14">
      <c r="A2602" s="2249" t="s">
        <v>2445</v>
      </c>
      <c r="B2602" s="2077" t="s">
        <v>3209</v>
      </c>
      <c r="C2602" s="2020" t="s">
        <v>3269</v>
      </c>
      <c r="D2602" s="2021" t="s">
        <v>3269</v>
      </c>
      <c r="E2602" s="2078" t="s">
        <v>3269</v>
      </c>
      <c r="F2602" s="2020" t="s">
        <v>3269</v>
      </c>
      <c r="G2602" s="2021" t="s">
        <v>3269</v>
      </c>
      <c r="H2602" s="2078" t="s">
        <v>3269</v>
      </c>
      <c r="I2602" s="2020">
        <v>7.2471340177263102E-2</v>
      </c>
      <c r="J2602" s="2021">
        <v>113919.93</v>
      </c>
      <c r="K2602" s="2078">
        <v>8255.93</v>
      </c>
      <c r="L2602" s="2020">
        <v>0.11069747235091219</v>
      </c>
      <c r="M2602" s="2021">
        <v>10680.28</v>
      </c>
      <c r="N2602" s="2078">
        <v>1182.2800000000011</v>
      </c>
    </row>
    <row r="2603" spans="1:14">
      <c r="A2603" s="2249" t="s">
        <v>2445</v>
      </c>
      <c r="B2603" s="2077" t="s">
        <v>3204</v>
      </c>
      <c r="C2603" s="2020" t="s">
        <v>3269</v>
      </c>
      <c r="D2603" s="2021" t="s">
        <v>3269</v>
      </c>
      <c r="E2603" s="2078" t="s">
        <v>3269</v>
      </c>
      <c r="F2603" s="2020">
        <v>0.40276339387203508</v>
      </c>
      <c r="G2603" s="2021">
        <v>395.89</v>
      </c>
      <c r="H2603" s="2078">
        <v>159.44999999999999</v>
      </c>
      <c r="I2603" s="2020" t="s">
        <v>3269</v>
      </c>
      <c r="J2603" s="2021" t="s">
        <v>3269</v>
      </c>
      <c r="K2603" s="2078" t="s">
        <v>3269</v>
      </c>
      <c r="L2603" s="2020" t="s">
        <v>3269</v>
      </c>
      <c r="M2603" s="2021" t="s">
        <v>3269</v>
      </c>
      <c r="N2603" s="2078" t="s">
        <v>3269</v>
      </c>
    </row>
    <row r="2604" spans="1:14">
      <c r="A2604" s="2248" t="s">
        <v>1499</v>
      </c>
      <c r="B2604" s="2073" t="s">
        <v>5191</v>
      </c>
      <c r="C2604" s="2074" t="s">
        <v>3269</v>
      </c>
      <c r="D2604" s="2075" t="s">
        <v>3269</v>
      </c>
      <c r="E2604" s="2076" t="s">
        <v>3269</v>
      </c>
      <c r="F2604" s="2074">
        <v>0.22384734045592189</v>
      </c>
      <c r="G2604" s="2075">
        <v>2450.42</v>
      </c>
      <c r="H2604" s="2076">
        <v>548.52000000000021</v>
      </c>
      <c r="I2604" s="2074">
        <v>0.15826918266959389</v>
      </c>
      <c r="J2604" s="2075">
        <v>719.66</v>
      </c>
      <c r="K2604" s="2076">
        <v>113.9</v>
      </c>
      <c r="L2604" s="2074" t="s">
        <v>3269</v>
      </c>
      <c r="M2604" s="2075" t="s">
        <v>3269</v>
      </c>
      <c r="N2604" s="2076" t="s">
        <v>3269</v>
      </c>
    </row>
    <row r="2605" spans="1:14">
      <c r="A2605" s="2249" t="s">
        <v>1499</v>
      </c>
      <c r="B2605" s="2077" t="s">
        <v>3502</v>
      </c>
      <c r="C2605" s="2020" t="s">
        <v>3269</v>
      </c>
      <c r="D2605" s="2021" t="s">
        <v>3269</v>
      </c>
      <c r="E2605" s="2078" t="s">
        <v>3269</v>
      </c>
      <c r="F2605" s="2020">
        <v>0.22384734045592189</v>
      </c>
      <c r="G2605" s="2021">
        <v>2450.42</v>
      </c>
      <c r="H2605" s="2078">
        <v>548.52000000000021</v>
      </c>
      <c r="I2605" s="2020" t="s">
        <v>3269</v>
      </c>
      <c r="J2605" s="2021" t="s">
        <v>3269</v>
      </c>
      <c r="K2605" s="2078" t="s">
        <v>3269</v>
      </c>
      <c r="L2605" s="2020" t="s">
        <v>3269</v>
      </c>
      <c r="M2605" s="2021" t="s">
        <v>3269</v>
      </c>
      <c r="N2605" s="2078" t="s">
        <v>3269</v>
      </c>
    </row>
    <row r="2606" spans="1:14">
      <c r="A2606" s="2249" t="s">
        <v>1499</v>
      </c>
      <c r="B2606" s="2077" t="s">
        <v>3195</v>
      </c>
      <c r="C2606" s="2020" t="s">
        <v>3269</v>
      </c>
      <c r="D2606" s="2021" t="s">
        <v>3269</v>
      </c>
      <c r="E2606" s="2078" t="s">
        <v>3269</v>
      </c>
      <c r="F2606" s="2020" t="s">
        <v>3269</v>
      </c>
      <c r="G2606" s="2021" t="s">
        <v>3269</v>
      </c>
      <c r="H2606" s="2078" t="s">
        <v>3269</v>
      </c>
      <c r="I2606" s="2020">
        <v>0.15826918266959389</v>
      </c>
      <c r="J2606" s="2021">
        <v>719.66</v>
      </c>
      <c r="K2606" s="2078">
        <v>113.9</v>
      </c>
      <c r="L2606" s="2020" t="s">
        <v>3269</v>
      </c>
      <c r="M2606" s="2021" t="s">
        <v>3269</v>
      </c>
      <c r="N2606" s="2078" t="s">
        <v>3269</v>
      </c>
    </row>
    <row r="2607" spans="1:14">
      <c r="A2607" s="2248" t="s">
        <v>1763</v>
      </c>
      <c r="B2607" s="2073" t="s">
        <v>5191</v>
      </c>
      <c r="C2607" s="2074">
        <v>0.42127960410038878</v>
      </c>
      <c r="D2607" s="2075">
        <v>282.89999999999998</v>
      </c>
      <c r="E2607" s="2076">
        <v>119.18</v>
      </c>
      <c r="F2607" s="2074">
        <v>0.38910768215436042</v>
      </c>
      <c r="G2607" s="2075">
        <v>1394.01</v>
      </c>
      <c r="H2607" s="2076">
        <v>542.41999999999985</v>
      </c>
      <c r="I2607" s="2074">
        <v>0.41970262314139473</v>
      </c>
      <c r="J2607" s="2075">
        <v>533.32999999999993</v>
      </c>
      <c r="K2607" s="2076">
        <v>223.84</v>
      </c>
      <c r="L2607" s="2074" t="s">
        <v>3269</v>
      </c>
      <c r="M2607" s="2075" t="s">
        <v>3269</v>
      </c>
      <c r="N2607" s="2076" t="s">
        <v>3269</v>
      </c>
    </row>
    <row r="2608" spans="1:14">
      <c r="A2608" s="2249" t="s">
        <v>1763</v>
      </c>
      <c r="B2608" s="2077" t="s">
        <v>3480</v>
      </c>
      <c r="C2608" s="2020" t="s">
        <v>3269</v>
      </c>
      <c r="D2608" s="2021" t="s">
        <v>3269</v>
      </c>
      <c r="E2608" s="2078" t="s">
        <v>3269</v>
      </c>
      <c r="F2608" s="2020">
        <v>0.3694492599013201</v>
      </c>
      <c r="G2608" s="2021">
        <v>899.87999999999988</v>
      </c>
      <c r="H2608" s="2078">
        <v>332.45999999999992</v>
      </c>
      <c r="I2608" s="2020" t="s">
        <v>3269</v>
      </c>
      <c r="J2608" s="2021" t="s">
        <v>3269</v>
      </c>
      <c r="K2608" s="2078" t="s">
        <v>3269</v>
      </c>
      <c r="L2608" s="2020" t="s">
        <v>3269</v>
      </c>
      <c r="M2608" s="2021" t="s">
        <v>3269</v>
      </c>
      <c r="N2608" s="2078" t="s">
        <v>3269</v>
      </c>
    </row>
    <row r="2609" spans="1:14">
      <c r="A2609" s="2249" t="s">
        <v>1763</v>
      </c>
      <c r="B2609" s="2077" t="s">
        <v>3193</v>
      </c>
      <c r="C2609" s="2020" t="s">
        <v>3269</v>
      </c>
      <c r="D2609" s="2021" t="s">
        <v>3269</v>
      </c>
      <c r="E2609" s="2078" t="s">
        <v>3269</v>
      </c>
      <c r="F2609" s="2020">
        <v>0.4731238639314464</v>
      </c>
      <c r="G2609" s="2021">
        <v>154.04</v>
      </c>
      <c r="H2609" s="2078">
        <v>72.88</v>
      </c>
      <c r="I2609" s="2020">
        <v>0.43943671111976379</v>
      </c>
      <c r="J2609" s="2021">
        <v>308.19</v>
      </c>
      <c r="K2609" s="2078">
        <v>135.43</v>
      </c>
      <c r="L2609" s="2020" t="s">
        <v>3269</v>
      </c>
      <c r="M2609" s="2021" t="s">
        <v>3269</v>
      </c>
      <c r="N2609" s="2078" t="s">
        <v>3269</v>
      </c>
    </row>
    <row r="2610" spans="1:14">
      <c r="A2610" s="2249" t="s">
        <v>1763</v>
      </c>
      <c r="B2610" s="2077" t="s">
        <v>3195</v>
      </c>
      <c r="C2610" s="2020">
        <v>0.42127960410038878</v>
      </c>
      <c r="D2610" s="2021">
        <v>282.89999999999998</v>
      </c>
      <c r="E2610" s="2078">
        <v>119.18</v>
      </c>
      <c r="F2610" s="2020">
        <v>0.4030697756476227</v>
      </c>
      <c r="G2610" s="2021">
        <v>340.09</v>
      </c>
      <c r="H2610" s="2078">
        <v>137.08000000000001</v>
      </c>
      <c r="I2610" s="2020">
        <v>0.39268899351514608</v>
      </c>
      <c r="J2610" s="2021">
        <v>225.14</v>
      </c>
      <c r="K2610" s="2078">
        <v>88.41</v>
      </c>
      <c r="L2610" s="2020" t="s">
        <v>3269</v>
      </c>
      <c r="M2610" s="2021" t="s">
        <v>3269</v>
      </c>
      <c r="N2610" s="2078" t="s">
        <v>3269</v>
      </c>
    </row>
    <row r="2611" spans="1:14">
      <c r="A2611" s="2248" t="s">
        <v>1383</v>
      </c>
      <c r="B2611" s="2073" t="s">
        <v>5191</v>
      </c>
      <c r="C2611" s="2074">
        <v>0.14588952751753059</v>
      </c>
      <c r="D2611" s="2075">
        <v>71279.47</v>
      </c>
      <c r="E2611" s="2076">
        <v>10398.9282</v>
      </c>
      <c r="F2611" s="2074">
        <v>2.7242733233772791E-2</v>
      </c>
      <c r="G2611" s="2075">
        <v>-3033.33</v>
      </c>
      <c r="H2611" s="2076">
        <v>-82.636200000000031</v>
      </c>
      <c r="I2611" s="2074">
        <v>0.1217357019081264</v>
      </c>
      <c r="J2611" s="2075">
        <v>70784.62</v>
      </c>
      <c r="K2611" s="2076">
        <v>8617.0154000000002</v>
      </c>
      <c r="L2611" s="2074">
        <v>0.3676809024686149</v>
      </c>
      <c r="M2611" s="2075">
        <v>7682.0400000000027</v>
      </c>
      <c r="N2611" s="2076">
        <v>2824.5393999999992</v>
      </c>
    </row>
    <row r="2612" spans="1:14">
      <c r="A2612" s="2249" t="s">
        <v>1383</v>
      </c>
      <c r="B2612" s="2077" t="s">
        <v>3480</v>
      </c>
      <c r="C2612" s="2020">
        <v>1.2087255676145169E-3</v>
      </c>
      <c r="D2612" s="2021">
        <v>29012.21000000001</v>
      </c>
      <c r="E2612" s="2078">
        <v>35.067800000001569</v>
      </c>
      <c r="F2612" s="2020">
        <v>0.20379792404151911</v>
      </c>
      <c r="G2612" s="2021">
        <v>166.67</v>
      </c>
      <c r="H2612" s="2078">
        <v>33.966999999999977</v>
      </c>
      <c r="I2612" s="2020">
        <v>0.1134546611818265</v>
      </c>
      <c r="J2612" s="2021">
        <v>40219.94999999999</v>
      </c>
      <c r="K2612" s="2078">
        <v>4563.1408000000001</v>
      </c>
      <c r="L2612" s="2020">
        <v>0.25035450417678118</v>
      </c>
      <c r="M2612" s="2021">
        <v>4164.6900000000014</v>
      </c>
      <c r="N2612" s="2078">
        <v>1042.648899999999</v>
      </c>
    </row>
    <row r="2613" spans="1:14">
      <c r="A2613" s="2249" t="s">
        <v>1383</v>
      </c>
      <c r="B2613" s="2077" t="s">
        <v>3481</v>
      </c>
      <c r="C2613" s="2020" t="s">
        <v>3269</v>
      </c>
      <c r="D2613" s="2021" t="s">
        <v>3269</v>
      </c>
      <c r="E2613" s="2078" t="s">
        <v>3269</v>
      </c>
      <c r="F2613" s="2020">
        <v>3.6438500000000013E-2</v>
      </c>
      <c r="G2613" s="2021">
        <v>-3200</v>
      </c>
      <c r="H2613" s="2078">
        <v>-116.6032</v>
      </c>
      <c r="I2613" s="2020" t="s">
        <v>3269</v>
      </c>
      <c r="J2613" s="2021" t="s">
        <v>3269</v>
      </c>
      <c r="K2613" s="2078" t="s">
        <v>3269</v>
      </c>
      <c r="L2613" s="2020">
        <v>0.56218768751250092</v>
      </c>
      <c r="M2613" s="2021">
        <v>2399.84</v>
      </c>
      <c r="N2613" s="2078">
        <v>1349.1605</v>
      </c>
    </row>
    <row r="2614" spans="1:14">
      <c r="A2614" s="2249" t="s">
        <v>1383</v>
      </c>
      <c r="B2614" s="2077" t="s">
        <v>3193</v>
      </c>
      <c r="C2614" s="2020">
        <v>0.31761904761904758</v>
      </c>
      <c r="D2614" s="2021">
        <v>168</v>
      </c>
      <c r="E2614" s="2078">
        <v>53.359999999999992</v>
      </c>
      <c r="F2614" s="2020" t="s">
        <v>3269</v>
      </c>
      <c r="G2614" s="2021" t="s">
        <v>3269</v>
      </c>
      <c r="H2614" s="2078" t="s">
        <v>3269</v>
      </c>
      <c r="I2614" s="2020">
        <v>0.26399430740037949</v>
      </c>
      <c r="J2614" s="2021">
        <v>1349.12</v>
      </c>
      <c r="K2614" s="2078">
        <v>356.16</v>
      </c>
      <c r="L2614" s="2020">
        <v>0.38722695993771872</v>
      </c>
      <c r="M2614" s="2021">
        <v>1117.51</v>
      </c>
      <c r="N2614" s="2078">
        <v>432.73</v>
      </c>
    </row>
    <row r="2615" spans="1:14">
      <c r="A2615" s="2249" t="s">
        <v>1383</v>
      </c>
      <c r="B2615" s="2077" t="s">
        <v>3195</v>
      </c>
      <c r="C2615" s="2020">
        <v>0.32954208455113859</v>
      </c>
      <c r="D2615" s="2021">
        <v>3219.59</v>
      </c>
      <c r="E2615" s="2078">
        <v>1060.9903999999999</v>
      </c>
      <c r="F2615" s="2020" t="s">
        <v>3269</v>
      </c>
      <c r="G2615" s="2021" t="s">
        <v>3269</v>
      </c>
      <c r="H2615" s="2078" t="s">
        <v>3269</v>
      </c>
      <c r="I2615" s="2020">
        <v>0.21459750576434361</v>
      </c>
      <c r="J2615" s="2021">
        <v>17230.93</v>
      </c>
      <c r="K2615" s="2078">
        <v>3697.7146000000012</v>
      </c>
      <c r="L2615" s="2020" t="s">
        <v>3269</v>
      </c>
      <c r="M2615" s="2021">
        <v>0</v>
      </c>
      <c r="N2615" s="2078">
        <v>0</v>
      </c>
    </row>
    <row r="2616" spans="1:14">
      <c r="A2616" s="2249" t="s">
        <v>1383</v>
      </c>
      <c r="B2616" s="2077" t="s">
        <v>3204</v>
      </c>
      <c r="C2616" s="2020" t="s">
        <v>3269</v>
      </c>
      <c r="D2616" s="2021" t="s">
        <v>3269</v>
      </c>
      <c r="E2616" s="2078" t="s">
        <v>3269</v>
      </c>
      <c r="F2616" s="2020" t="s">
        <v>3269</v>
      </c>
      <c r="G2616" s="2021" t="s">
        <v>3269</v>
      </c>
      <c r="H2616" s="2078" t="s">
        <v>3269</v>
      </c>
      <c r="I2616" s="2020">
        <v>0</v>
      </c>
      <c r="J2616" s="2021">
        <v>11984.62</v>
      </c>
      <c r="K2616" s="2078">
        <v>0</v>
      </c>
      <c r="L2616" s="2020" t="s">
        <v>3269</v>
      </c>
      <c r="M2616" s="2021">
        <v>0</v>
      </c>
      <c r="N2616" s="2078">
        <v>0</v>
      </c>
    </row>
    <row r="2617" spans="1:14">
      <c r="A2617" s="2249" t="s">
        <v>1383</v>
      </c>
      <c r="B2617" s="2077" t="s">
        <v>3211</v>
      </c>
      <c r="C2617" s="2020">
        <v>0.23790093897401901</v>
      </c>
      <c r="D2617" s="2021">
        <v>38879.67</v>
      </c>
      <c r="E2617" s="2078">
        <v>9249.5099999999984</v>
      </c>
      <c r="F2617" s="2020" t="s">
        <v>3269</v>
      </c>
      <c r="G2617" s="2021" t="s">
        <v>3269</v>
      </c>
      <c r="H2617" s="2078" t="s">
        <v>3269</v>
      </c>
      <c r="I2617" s="2020" t="s">
        <v>3269</v>
      </c>
      <c r="J2617" s="2021" t="s">
        <v>3269</v>
      </c>
      <c r="K2617" s="2078" t="s">
        <v>3269</v>
      </c>
      <c r="L2617" s="2020" t="s">
        <v>3269</v>
      </c>
      <c r="M2617" s="2021" t="s">
        <v>3269</v>
      </c>
      <c r="N2617" s="2078" t="s">
        <v>3269</v>
      </c>
    </row>
    <row r="2618" spans="1:14">
      <c r="A2618" s="2248" t="s">
        <v>1223</v>
      </c>
      <c r="B2618" s="2073" t="s">
        <v>5191</v>
      </c>
      <c r="C2618" s="2074" t="s">
        <v>3269</v>
      </c>
      <c r="D2618" s="2075" t="s">
        <v>3269</v>
      </c>
      <c r="E2618" s="2076" t="s">
        <v>3269</v>
      </c>
      <c r="F2618" s="2074" t="s">
        <v>3269</v>
      </c>
      <c r="G2618" s="2075" t="s">
        <v>3269</v>
      </c>
      <c r="H2618" s="2076" t="s">
        <v>3269</v>
      </c>
      <c r="I2618" s="2074">
        <v>0.64464396858819006</v>
      </c>
      <c r="J2618" s="2075">
        <v>1510.26</v>
      </c>
      <c r="K2618" s="2076">
        <v>973.57999999999993</v>
      </c>
      <c r="L2618" s="2074">
        <v>0.62521879311801298</v>
      </c>
      <c r="M2618" s="2075">
        <v>710.2600000000001</v>
      </c>
      <c r="N2618" s="2076">
        <v>444.06790000000001</v>
      </c>
    </row>
    <row r="2619" spans="1:14">
      <c r="A2619" s="2249" t="s">
        <v>1223</v>
      </c>
      <c r="B2619" s="2077" t="s">
        <v>3480</v>
      </c>
      <c r="C2619" s="2020" t="s">
        <v>3269</v>
      </c>
      <c r="D2619" s="2021" t="s">
        <v>3269</v>
      </c>
      <c r="E2619" s="2078" t="s">
        <v>3269</v>
      </c>
      <c r="F2619" s="2020" t="s">
        <v>3269</v>
      </c>
      <c r="G2619" s="2021" t="s">
        <v>3269</v>
      </c>
      <c r="H2619" s="2078" t="s">
        <v>3269</v>
      </c>
      <c r="I2619" s="2020">
        <v>0.64464396858819006</v>
      </c>
      <c r="J2619" s="2021">
        <v>1510.26</v>
      </c>
      <c r="K2619" s="2078">
        <v>973.57999999999993</v>
      </c>
      <c r="L2619" s="2020">
        <v>0.62521879311801298</v>
      </c>
      <c r="M2619" s="2021">
        <v>710.2600000000001</v>
      </c>
      <c r="N2619" s="2078">
        <v>444.06790000000001</v>
      </c>
    </row>
    <row r="2620" spans="1:14">
      <c r="A2620" s="2248" t="s">
        <v>2231</v>
      </c>
      <c r="B2620" s="2073" t="s">
        <v>5191</v>
      </c>
      <c r="C2620" s="2074">
        <v>0.18215709261430249</v>
      </c>
      <c r="D2620" s="2075">
        <v>853</v>
      </c>
      <c r="E2620" s="2076">
        <v>155.38</v>
      </c>
      <c r="F2620" s="2074">
        <v>0.4575568913378828</v>
      </c>
      <c r="G2620" s="2075">
        <v>3105.13</v>
      </c>
      <c r="H2620" s="2076">
        <v>1420.7736299999999</v>
      </c>
      <c r="I2620" s="2074">
        <v>-5.0274051864289344</v>
      </c>
      <c r="J2620" s="2075">
        <v>375.21</v>
      </c>
      <c r="K2620" s="2076">
        <v>-1886.3326999999999</v>
      </c>
      <c r="L2620" s="2074" t="s">
        <v>3269</v>
      </c>
      <c r="M2620" s="2075" t="s">
        <v>3269</v>
      </c>
      <c r="N2620" s="2076" t="s">
        <v>3269</v>
      </c>
    </row>
    <row r="2621" spans="1:14">
      <c r="A2621" s="2249" t="s">
        <v>2231</v>
      </c>
      <c r="B2621" s="2077" t="s">
        <v>3480</v>
      </c>
      <c r="C2621" s="2020">
        <v>0.1850177488419478</v>
      </c>
      <c r="D2621" s="2021">
        <v>628.21</v>
      </c>
      <c r="E2621" s="2078">
        <v>116.23</v>
      </c>
      <c r="F2621" s="2020">
        <v>0.3293471814445097</v>
      </c>
      <c r="G2621" s="2021">
        <v>681.2</v>
      </c>
      <c r="H2621" s="2078">
        <v>224.35130000000001</v>
      </c>
      <c r="I2621" s="2020" t="s">
        <v>3269</v>
      </c>
      <c r="J2621" s="2021" t="s">
        <v>3269</v>
      </c>
      <c r="K2621" s="2078" t="s">
        <v>3269</v>
      </c>
      <c r="L2621" s="2020" t="s">
        <v>3269</v>
      </c>
      <c r="M2621" s="2021" t="s">
        <v>3269</v>
      </c>
      <c r="N2621" s="2078" t="s">
        <v>3269</v>
      </c>
    </row>
    <row r="2622" spans="1:14">
      <c r="A2622" s="2249" t="s">
        <v>2231</v>
      </c>
      <c r="B2622" s="2077" t="s">
        <v>3481</v>
      </c>
      <c r="C2622" s="2020" t="s">
        <v>3269</v>
      </c>
      <c r="D2622" s="2021" t="s">
        <v>3269</v>
      </c>
      <c r="E2622" s="2078" t="s">
        <v>3269</v>
      </c>
      <c r="F2622" s="2020" t="s">
        <v>3269</v>
      </c>
      <c r="G2622" s="2021" t="s">
        <v>3269</v>
      </c>
      <c r="H2622" s="2078" t="s">
        <v>3269</v>
      </c>
      <c r="I2622" s="2020" t="s">
        <v>3269</v>
      </c>
      <c r="J2622" s="2021">
        <v>0</v>
      </c>
      <c r="K2622" s="2078">
        <v>-1938.0427</v>
      </c>
      <c r="L2622" s="2020" t="s">
        <v>3269</v>
      </c>
      <c r="M2622" s="2021" t="s">
        <v>3269</v>
      </c>
      <c r="N2622" s="2078" t="s">
        <v>3269</v>
      </c>
    </row>
    <row r="2623" spans="1:14">
      <c r="A2623" s="2249" t="s">
        <v>2231</v>
      </c>
      <c r="B2623" s="2077" t="s">
        <v>3196</v>
      </c>
      <c r="C2623" s="2020" t="s">
        <v>3269</v>
      </c>
      <c r="D2623" s="2021" t="s">
        <v>3269</v>
      </c>
      <c r="E2623" s="2078" t="s">
        <v>3269</v>
      </c>
      <c r="F2623" s="2020">
        <v>0.79104213566350712</v>
      </c>
      <c r="G2623" s="2021">
        <v>135.04</v>
      </c>
      <c r="H2623" s="2078">
        <v>106.82232999999999</v>
      </c>
      <c r="I2623" s="2020" t="s">
        <v>3269</v>
      </c>
      <c r="J2623" s="2021" t="s">
        <v>3269</v>
      </c>
      <c r="K2623" s="2078" t="s">
        <v>3269</v>
      </c>
      <c r="L2623" s="2020" t="s">
        <v>3269</v>
      </c>
      <c r="M2623" s="2021" t="s">
        <v>3269</v>
      </c>
      <c r="N2623" s="2078" t="s">
        <v>3269</v>
      </c>
    </row>
    <row r="2624" spans="1:14">
      <c r="A2624" s="2249" t="s">
        <v>2231</v>
      </c>
      <c r="B2624" s="2077" t="s">
        <v>3193</v>
      </c>
      <c r="C2624" s="2020" t="s">
        <v>3269</v>
      </c>
      <c r="D2624" s="2021" t="s">
        <v>3269</v>
      </c>
      <c r="E2624" s="2078" t="s">
        <v>3269</v>
      </c>
      <c r="F2624" s="2020">
        <v>0.41185564520025131</v>
      </c>
      <c r="G2624" s="2021">
        <v>413.98</v>
      </c>
      <c r="H2624" s="2078">
        <v>170.5</v>
      </c>
      <c r="I2624" s="2020" t="s">
        <v>3269</v>
      </c>
      <c r="J2624" s="2021" t="s">
        <v>3269</v>
      </c>
      <c r="K2624" s="2078" t="s">
        <v>3269</v>
      </c>
      <c r="L2624" s="2020" t="s">
        <v>3269</v>
      </c>
      <c r="M2624" s="2021" t="s">
        <v>3269</v>
      </c>
      <c r="N2624" s="2078" t="s">
        <v>3269</v>
      </c>
    </row>
    <row r="2625" spans="1:14">
      <c r="A2625" s="2249" t="s">
        <v>2231</v>
      </c>
      <c r="B2625" s="2077" t="s">
        <v>3195</v>
      </c>
      <c r="C2625" s="2020" t="s">
        <v>3269</v>
      </c>
      <c r="D2625" s="2021" t="s">
        <v>3269</v>
      </c>
      <c r="E2625" s="2078" t="s">
        <v>3269</v>
      </c>
      <c r="F2625" s="2020">
        <v>0.53404407486423588</v>
      </c>
      <c r="G2625" s="2021">
        <v>1649.92</v>
      </c>
      <c r="H2625" s="2078">
        <v>881.13000000000011</v>
      </c>
      <c r="I2625" s="2020" t="s">
        <v>3269</v>
      </c>
      <c r="J2625" s="2021" t="s">
        <v>3269</v>
      </c>
      <c r="K2625" s="2078" t="s">
        <v>3269</v>
      </c>
      <c r="L2625" s="2020" t="s">
        <v>3269</v>
      </c>
      <c r="M2625" s="2021" t="s">
        <v>3269</v>
      </c>
      <c r="N2625" s="2078" t="s">
        <v>3269</v>
      </c>
    </row>
    <row r="2626" spans="1:14">
      <c r="A2626" s="2249" t="s">
        <v>2231</v>
      </c>
      <c r="B2626" s="2077" t="s">
        <v>3209</v>
      </c>
      <c r="C2626" s="2020">
        <v>0.17416255171493381</v>
      </c>
      <c r="D2626" s="2021">
        <v>224.79</v>
      </c>
      <c r="E2626" s="2078">
        <v>39.149999999999977</v>
      </c>
      <c r="F2626" s="2020">
        <v>0.1687630561358284</v>
      </c>
      <c r="G2626" s="2021">
        <v>224.99</v>
      </c>
      <c r="H2626" s="2078">
        <v>37.970000000000027</v>
      </c>
      <c r="I2626" s="2020">
        <v>0.1378161562858132</v>
      </c>
      <c r="J2626" s="2021">
        <v>375.21</v>
      </c>
      <c r="K2626" s="2078">
        <v>51.70999999999998</v>
      </c>
      <c r="L2626" s="2020" t="s">
        <v>3269</v>
      </c>
      <c r="M2626" s="2021" t="s">
        <v>3269</v>
      </c>
      <c r="N2626" s="2078" t="s">
        <v>3269</v>
      </c>
    </row>
    <row r="2627" spans="1:14">
      <c r="A2627" s="2248" t="s">
        <v>3107</v>
      </c>
      <c r="B2627" s="2073" t="s">
        <v>5191</v>
      </c>
      <c r="C2627" s="2074" t="s">
        <v>3269</v>
      </c>
      <c r="D2627" s="2075" t="s">
        <v>3269</v>
      </c>
      <c r="E2627" s="2076" t="s">
        <v>3269</v>
      </c>
      <c r="F2627" s="2074" t="s">
        <v>3269</v>
      </c>
      <c r="G2627" s="2075" t="s">
        <v>3269</v>
      </c>
      <c r="H2627" s="2076" t="s">
        <v>3269</v>
      </c>
      <c r="I2627" s="2074">
        <v>0.2703898179327664</v>
      </c>
      <c r="J2627" s="2075">
        <v>350.42</v>
      </c>
      <c r="K2627" s="2076">
        <v>94.75</v>
      </c>
      <c r="L2627" s="2074" t="s">
        <v>3269</v>
      </c>
      <c r="M2627" s="2075" t="s">
        <v>3269</v>
      </c>
      <c r="N2627" s="2076" t="s">
        <v>3269</v>
      </c>
    </row>
    <row r="2628" spans="1:14">
      <c r="A2628" s="2249" t="s">
        <v>3107</v>
      </c>
      <c r="B2628" s="2077" t="s">
        <v>3502</v>
      </c>
      <c r="C2628" s="2020" t="s">
        <v>3269</v>
      </c>
      <c r="D2628" s="2021" t="s">
        <v>3269</v>
      </c>
      <c r="E2628" s="2078" t="s">
        <v>3269</v>
      </c>
      <c r="F2628" s="2020" t="s">
        <v>3269</v>
      </c>
      <c r="G2628" s="2021" t="s">
        <v>3269</v>
      </c>
      <c r="H2628" s="2078" t="s">
        <v>3269</v>
      </c>
      <c r="I2628" s="2020">
        <v>0.2703898179327664</v>
      </c>
      <c r="J2628" s="2021">
        <v>350.42</v>
      </c>
      <c r="K2628" s="2078">
        <v>94.75</v>
      </c>
      <c r="L2628" s="2020" t="s">
        <v>3269</v>
      </c>
      <c r="M2628" s="2021" t="s">
        <v>3269</v>
      </c>
      <c r="N2628" s="2078" t="s">
        <v>3269</v>
      </c>
    </row>
    <row r="2629" spans="1:14">
      <c r="A2629" s="2248" t="s">
        <v>1579</v>
      </c>
      <c r="B2629" s="2073" t="s">
        <v>5191</v>
      </c>
      <c r="C2629" s="2074">
        <v>0.17578443538379729</v>
      </c>
      <c r="D2629" s="2075">
        <v>1128.2</v>
      </c>
      <c r="E2629" s="2076">
        <v>198.32000000000011</v>
      </c>
      <c r="F2629" s="2074">
        <v>0.37949030981054638</v>
      </c>
      <c r="G2629" s="2075">
        <v>13792.3</v>
      </c>
      <c r="H2629" s="2076">
        <v>5234.0441999999985</v>
      </c>
      <c r="I2629" s="2074">
        <v>0.4063113399104763</v>
      </c>
      <c r="J2629" s="2075">
        <v>1324.79</v>
      </c>
      <c r="K2629" s="2076">
        <v>538.27719999999999</v>
      </c>
      <c r="L2629" s="2074">
        <v>0.1968335739609301</v>
      </c>
      <c r="M2629" s="2075">
        <v>6005.1300000000028</v>
      </c>
      <c r="N2629" s="2076">
        <v>1182.0111999999999</v>
      </c>
    </row>
    <row r="2630" spans="1:14">
      <c r="A2630" s="2249" t="s">
        <v>1579</v>
      </c>
      <c r="B2630" s="2077" t="s">
        <v>3480</v>
      </c>
      <c r="C2630" s="2020" t="s">
        <v>3269</v>
      </c>
      <c r="D2630" s="2021" t="s">
        <v>3269</v>
      </c>
      <c r="E2630" s="2078" t="s">
        <v>3269</v>
      </c>
      <c r="F2630" s="2020">
        <v>0.37467611443737459</v>
      </c>
      <c r="G2630" s="2021">
        <v>9585.33</v>
      </c>
      <c r="H2630" s="2078">
        <v>3591.3942000000002</v>
      </c>
      <c r="I2630" s="2020">
        <v>0.39532147583659327</v>
      </c>
      <c r="J2630" s="2021">
        <v>687.61</v>
      </c>
      <c r="K2630" s="2078">
        <v>271.82699999999988</v>
      </c>
      <c r="L2630" s="2020">
        <v>0.1968335739609301</v>
      </c>
      <c r="M2630" s="2021">
        <v>6005.1300000000028</v>
      </c>
      <c r="N2630" s="2078">
        <v>1182.0111999999999</v>
      </c>
    </row>
    <row r="2631" spans="1:14">
      <c r="A2631" s="2249" t="s">
        <v>1579</v>
      </c>
      <c r="B2631" s="2077" t="s">
        <v>3193</v>
      </c>
      <c r="C2631" s="2020" t="s">
        <v>3269</v>
      </c>
      <c r="D2631" s="2021" t="s">
        <v>3269</v>
      </c>
      <c r="E2631" s="2078" t="s">
        <v>3269</v>
      </c>
      <c r="F2631" s="2020">
        <v>0.35176857507215248</v>
      </c>
      <c r="G2631" s="2021">
        <v>446.97</v>
      </c>
      <c r="H2631" s="2078">
        <v>157.22999999999999</v>
      </c>
      <c r="I2631" s="2020" t="s">
        <v>3269</v>
      </c>
      <c r="J2631" s="2021" t="s">
        <v>3269</v>
      </c>
      <c r="K2631" s="2078" t="s">
        <v>3269</v>
      </c>
      <c r="L2631" s="2020" t="s">
        <v>3269</v>
      </c>
      <c r="M2631" s="2021" t="s">
        <v>3269</v>
      </c>
      <c r="N2631" s="2078" t="s">
        <v>3269</v>
      </c>
    </row>
    <row r="2632" spans="1:14">
      <c r="A2632" s="2249" t="s">
        <v>1579</v>
      </c>
      <c r="B2632" s="2077" t="s">
        <v>3194</v>
      </c>
      <c r="C2632" s="2020" t="s">
        <v>3269</v>
      </c>
      <c r="D2632" s="2021" t="s">
        <v>3269</v>
      </c>
      <c r="E2632" s="2078" t="s">
        <v>3269</v>
      </c>
      <c r="F2632" s="2020">
        <v>0.41866666666666658</v>
      </c>
      <c r="G2632" s="2021">
        <v>270</v>
      </c>
      <c r="H2632" s="2078">
        <v>113.04</v>
      </c>
      <c r="I2632" s="2020">
        <v>0.46103743231578131</v>
      </c>
      <c r="J2632" s="2021">
        <v>127.43</v>
      </c>
      <c r="K2632" s="2078">
        <v>58.750000000000007</v>
      </c>
      <c r="L2632" s="2020" t="s">
        <v>3269</v>
      </c>
      <c r="M2632" s="2021" t="s">
        <v>3269</v>
      </c>
      <c r="N2632" s="2078" t="s">
        <v>3269</v>
      </c>
    </row>
    <row r="2633" spans="1:14">
      <c r="A2633" s="2249" t="s">
        <v>1579</v>
      </c>
      <c r="B2633" s="2077" t="s">
        <v>3195</v>
      </c>
      <c r="C2633" s="2020" t="s">
        <v>3269</v>
      </c>
      <c r="D2633" s="2021" t="s">
        <v>3269</v>
      </c>
      <c r="E2633" s="2078" t="s">
        <v>3269</v>
      </c>
      <c r="F2633" s="2020">
        <v>0.3948618620702708</v>
      </c>
      <c r="G2633" s="2021">
        <v>3170.02</v>
      </c>
      <c r="H2633" s="2078">
        <v>1251.72</v>
      </c>
      <c r="I2633" s="2020">
        <v>0.40745502697400687</v>
      </c>
      <c r="J2633" s="2021">
        <v>509.75</v>
      </c>
      <c r="K2633" s="2078">
        <v>207.7002</v>
      </c>
      <c r="L2633" s="2020" t="s">
        <v>3269</v>
      </c>
      <c r="M2633" s="2021" t="s">
        <v>3269</v>
      </c>
      <c r="N2633" s="2078" t="s">
        <v>3269</v>
      </c>
    </row>
    <row r="2634" spans="1:14">
      <c r="A2634" s="2249" t="s">
        <v>1579</v>
      </c>
      <c r="B2634" s="2077" t="s">
        <v>3209</v>
      </c>
      <c r="C2634" s="2020">
        <v>0.17578443538379729</v>
      </c>
      <c r="D2634" s="2021">
        <v>1128.2</v>
      </c>
      <c r="E2634" s="2078">
        <v>198.32000000000011</v>
      </c>
      <c r="F2634" s="2020" t="s">
        <v>3269</v>
      </c>
      <c r="G2634" s="2021" t="s">
        <v>3269</v>
      </c>
      <c r="H2634" s="2078" t="s">
        <v>3269</v>
      </c>
      <c r="I2634" s="2020" t="s">
        <v>3269</v>
      </c>
      <c r="J2634" s="2021" t="s">
        <v>3269</v>
      </c>
      <c r="K2634" s="2078" t="s">
        <v>3269</v>
      </c>
      <c r="L2634" s="2020" t="s">
        <v>3269</v>
      </c>
      <c r="M2634" s="2021" t="s">
        <v>3269</v>
      </c>
      <c r="N2634" s="2078" t="s">
        <v>3269</v>
      </c>
    </row>
    <row r="2635" spans="1:14">
      <c r="A2635" s="2249" t="s">
        <v>1579</v>
      </c>
      <c r="B2635" s="2077" t="s">
        <v>3204</v>
      </c>
      <c r="C2635" s="2020" t="s">
        <v>3269</v>
      </c>
      <c r="D2635" s="2021" t="s">
        <v>3269</v>
      </c>
      <c r="E2635" s="2078" t="s">
        <v>3269</v>
      </c>
      <c r="F2635" s="2020">
        <v>0.37708606787924248</v>
      </c>
      <c r="G2635" s="2021">
        <v>319.98</v>
      </c>
      <c r="H2635" s="2078">
        <v>120.66</v>
      </c>
      <c r="I2635" s="2020" t="s">
        <v>3269</v>
      </c>
      <c r="J2635" s="2021" t="s">
        <v>3269</v>
      </c>
      <c r="K2635" s="2078" t="s">
        <v>3269</v>
      </c>
      <c r="L2635" s="2020" t="s">
        <v>3269</v>
      </c>
      <c r="M2635" s="2021" t="s">
        <v>3269</v>
      </c>
      <c r="N2635" s="2078" t="s">
        <v>3269</v>
      </c>
    </row>
    <row r="2636" spans="1:14">
      <c r="A2636" s="2248" t="s">
        <v>2049</v>
      </c>
      <c r="B2636" s="2073" t="s">
        <v>5191</v>
      </c>
      <c r="C2636" s="2074">
        <v>0.22808569753511251</v>
      </c>
      <c r="D2636" s="2075">
        <v>392.30999999999989</v>
      </c>
      <c r="E2636" s="2076">
        <v>89.480299999999986</v>
      </c>
      <c r="F2636" s="2074">
        <v>0.13122302592636439</v>
      </c>
      <c r="G2636" s="2075">
        <v>8447</v>
      </c>
      <c r="H2636" s="2076">
        <v>1108.4409000000001</v>
      </c>
      <c r="I2636" s="2074">
        <v>0.27892929251094939</v>
      </c>
      <c r="J2636" s="2075">
        <v>1931.62</v>
      </c>
      <c r="K2636" s="2076">
        <v>538.78539999999998</v>
      </c>
      <c r="L2636" s="2074">
        <v>0.19156822768858789</v>
      </c>
      <c r="M2636" s="2075">
        <v>976.07000000000016</v>
      </c>
      <c r="N2636" s="2076">
        <v>186.98400000000001</v>
      </c>
    </row>
    <row r="2637" spans="1:14">
      <c r="A2637" s="2249" t="s">
        <v>2049</v>
      </c>
      <c r="B2637" s="2077" t="s">
        <v>3480</v>
      </c>
      <c r="C2637" s="2020">
        <v>0.21397191934279311</v>
      </c>
      <c r="D2637" s="2021">
        <v>334.74999999999989</v>
      </c>
      <c r="E2637" s="2078">
        <v>71.627099999999984</v>
      </c>
      <c r="F2637" s="2020">
        <v>0.12777346250334751</v>
      </c>
      <c r="G2637" s="2021">
        <v>8327.01</v>
      </c>
      <c r="H2637" s="2078">
        <v>1063.9709</v>
      </c>
      <c r="I2637" s="2020">
        <v>0.27892929251094939</v>
      </c>
      <c r="J2637" s="2021">
        <v>1931.62</v>
      </c>
      <c r="K2637" s="2078">
        <v>538.78539999999998</v>
      </c>
      <c r="L2637" s="2020">
        <v>0.19156822768858789</v>
      </c>
      <c r="M2637" s="2021">
        <v>976.07000000000016</v>
      </c>
      <c r="N2637" s="2078">
        <v>186.98400000000001</v>
      </c>
    </row>
    <row r="2638" spans="1:14">
      <c r="A2638" s="2249" t="s">
        <v>2049</v>
      </c>
      <c r="B2638" s="2077" t="s">
        <v>3194</v>
      </c>
      <c r="C2638" s="2020" t="s">
        <v>3269</v>
      </c>
      <c r="D2638" s="2021" t="s">
        <v>3269</v>
      </c>
      <c r="E2638" s="2078" t="s">
        <v>3269</v>
      </c>
      <c r="F2638" s="2020">
        <v>0.37061421785148763</v>
      </c>
      <c r="G2638" s="2021">
        <v>119.99</v>
      </c>
      <c r="H2638" s="2078">
        <v>44.47</v>
      </c>
      <c r="I2638" s="2020" t="s">
        <v>3269</v>
      </c>
      <c r="J2638" s="2021" t="s">
        <v>3269</v>
      </c>
      <c r="K2638" s="2078" t="s">
        <v>3269</v>
      </c>
      <c r="L2638" s="2020" t="s">
        <v>3269</v>
      </c>
      <c r="M2638" s="2021" t="s">
        <v>3269</v>
      </c>
      <c r="N2638" s="2078" t="s">
        <v>3269</v>
      </c>
    </row>
    <row r="2639" spans="1:14">
      <c r="A2639" s="2249" t="s">
        <v>2049</v>
      </c>
      <c r="B2639" s="2077" t="s">
        <v>3195</v>
      </c>
      <c r="C2639" s="2020">
        <v>0.3101667824878388</v>
      </c>
      <c r="D2639" s="2021">
        <v>57.56</v>
      </c>
      <c r="E2639" s="2078">
        <v>17.853200000000001</v>
      </c>
      <c r="F2639" s="2020" t="s">
        <v>3269</v>
      </c>
      <c r="G2639" s="2021" t="s">
        <v>3269</v>
      </c>
      <c r="H2639" s="2078" t="s">
        <v>3269</v>
      </c>
      <c r="I2639" s="2020" t="s">
        <v>3269</v>
      </c>
      <c r="J2639" s="2021" t="s">
        <v>3269</v>
      </c>
      <c r="K2639" s="2078" t="s">
        <v>3269</v>
      </c>
      <c r="L2639" s="2020" t="s">
        <v>3269</v>
      </c>
      <c r="M2639" s="2021" t="s">
        <v>3269</v>
      </c>
      <c r="N2639" s="2078" t="s">
        <v>3269</v>
      </c>
    </row>
    <row r="2640" spans="1:14">
      <c r="A2640" s="2248" t="s">
        <v>2223</v>
      </c>
      <c r="B2640" s="2073" t="s">
        <v>5191</v>
      </c>
      <c r="C2640" s="2074" t="s">
        <v>3269</v>
      </c>
      <c r="D2640" s="2075" t="s">
        <v>3269</v>
      </c>
      <c r="E2640" s="2076" t="s">
        <v>3269</v>
      </c>
      <c r="F2640" s="2074">
        <v>0.28983686018928639</v>
      </c>
      <c r="G2640" s="2075">
        <v>220299.1399999999</v>
      </c>
      <c r="H2640" s="2076">
        <v>63850.811040000001</v>
      </c>
      <c r="I2640" s="2074">
        <v>-0.23244110042998409</v>
      </c>
      <c r="J2640" s="2075">
        <v>7302.6</v>
      </c>
      <c r="K2640" s="2076">
        <v>-1697.424380000002</v>
      </c>
      <c r="L2640" s="2074">
        <v>0.7461615390015337</v>
      </c>
      <c r="M2640" s="2075">
        <v>190172.65</v>
      </c>
      <c r="N2640" s="2076">
        <v>141899.5172</v>
      </c>
    </row>
    <row r="2641" spans="1:14">
      <c r="A2641" s="2249" t="s">
        <v>2223</v>
      </c>
      <c r="B2641" s="2077" t="s">
        <v>3480</v>
      </c>
      <c r="C2641" s="2020" t="s">
        <v>3269</v>
      </c>
      <c r="D2641" s="2021" t="s">
        <v>3269</v>
      </c>
      <c r="E2641" s="2078" t="s">
        <v>3269</v>
      </c>
      <c r="F2641" s="2020">
        <v>0.28773739776580659</v>
      </c>
      <c r="G2641" s="2021">
        <v>208406.2999999999</v>
      </c>
      <c r="H2641" s="2078">
        <v>59966.286440000003</v>
      </c>
      <c r="I2641" s="2020">
        <v>0.53462693477282974</v>
      </c>
      <c r="J2641" s="2021">
        <v>-11115</v>
      </c>
      <c r="K2641" s="2078">
        <v>-5942.378380000001</v>
      </c>
      <c r="L2641" s="2020">
        <v>0.27028324258051478</v>
      </c>
      <c r="M2641" s="2021">
        <v>64402.039999999957</v>
      </c>
      <c r="N2641" s="2078">
        <v>17406.792200000011</v>
      </c>
    </row>
    <row r="2642" spans="1:14">
      <c r="A2642" s="2249" t="s">
        <v>2223</v>
      </c>
      <c r="B2642" s="2077" t="s">
        <v>3499</v>
      </c>
      <c r="C2642" s="2020" t="s">
        <v>3269</v>
      </c>
      <c r="D2642" s="2021" t="s">
        <v>3269</v>
      </c>
      <c r="E2642" s="2078" t="s">
        <v>3269</v>
      </c>
      <c r="F2642" s="2020" t="s">
        <v>3269</v>
      </c>
      <c r="G2642" s="2021" t="s">
        <v>3269</v>
      </c>
      <c r="H2642" s="2078" t="s">
        <v>3269</v>
      </c>
      <c r="I2642" s="2020">
        <v>1</v>
      </c>
      <c r="J2642" s="2021">
        <v>2272.65</v>
      </c>
      <c r="K2642" s="2078">
        <v>2272.65</v>
      </c>
      <c r="L2642" s="2020">
        <v>1</v>
      </c>
      <c r="M2642" s="2021">
        <v>123800.24</v>
      </c>
      <c r="N2642" s="2078">
        <v>123800.24</v>
      </c>
    </row>
    <row r="2643" spans="1:14">
      <c r="A2643" s="2249" t="s">
        <v>2223</v>
      </c>
      <c r="B2643" s="2077" t="s">
        <v>3197</v>
      </c>
      <c r="C2643" s="2020" t="s">
        <v>3269</v>
      </c>
      <c r="D2643" s="2021" t="s">
        <v>3269</v>
      </c>
      <c r="E2643" s="2078" t="s">
        <v>3269</v>
      </c>
      <c r="F2643" s="2020">
        <v>0.56228571428571428</v>
      </c>
      <c r="G2643" s="2021">
        <v>1120</v>
      </c>
      <c r="H2643" s="2078">
        <v>629.76</v>
      </c>
      <c r="I2643" s="2020" t="s">
        <v>3269</v>
      </c>
      <c r="J2643" s="2021" t="s">
        <v>3269</v>
      </c>
      <c r="K2643" s="2078" t="s">
        <v>3269</v>
      </c>
      <c r="L2643" s="2020" t="s">
        <v>3269</v>
      </c>
      <c r="M2643" s="2021" t="s">
        <v>3269</v>
      </c>
      <c r="N2643" s="2078" t="s">
        <v>3269</v>
      </c>
    </row>
    <row r="2644" spans="1:14">
      <c r="A2644" s="2249" t="s">
        <v>2223</v>
      </c>
      <c r="B2644" s="2077" t="s">
        <v>3195</v>
      </c>
      <c r="C2644" s="2020" t="s">
        <v>3269</v>
      </c>
      <c r="D2644" s="2021" t="s">
        <v>3269</v>
      </c>
      <c r="E2644" s="2078" t="s">
        <v>3269</v>
      </c>
      <c r="F2644" s="2020">
        <v>0.30212688576085789</v>
      </c>
      <c r="G2644" s="2021">
        <v>10772.84</v>
      </c>
      <c r="H2644" s="2078">
        <v>3254.7646</v>
      </c>
      <c r="I2644" s="2020">
        <v>0.1221622860399072</v>
      </c>
      <c r="J2644" s="2021">
        <v>16144.95</v>
      </c>
      <c r="K2644" s="2078">
        <v>1972.3040000000001</v>
      </c>
      <c r="L2644" s="2020">
        <v>0.3514492201972218</v>
      </c>
      <c r="M2644" s="2021">
        <v>1970.37</v>
      </c>
      <c r="N2644" s="2078">
        <v>692.4849999999999</v>
      </c>
    </row>
    <row r="2645" spans="1:14">
      <c r="A2645" s="2248" t="s">
        <v>1991</v>
      </c>
      <c r="B2645" s="2073" t="s">
        <v>5191</v>
      </c>
      <c r="C2645" s="2074">
        <v>0.39660899661740823</v>
      </c>
      <c r="D2645" s="2075">
        <v>4458.12</v>
      </c>
      <c r="E2645" s="2076">
        <v>1768.1305</v>
      </c>
      <c r="F2645" s="2074">
        <v>0.48413718288546043</v>
      </c>
      <c r="G2645" s="2075">
        <v>1995.73</v>
      </c>
      <c r="H2645" s="2076">
        <v>966.20709999999985</v>
      </c>
      <c r="I2645" s="2074">
        <v>0.28780293735780749</v>
      </c>
      <c r="J2645" s="2075">
        <v>26864.959999999981</v>
      </c>
      <c r="K2645" s="2076">
        <v>7731.8144000000011</v>
      </c>
      <c r="L2645" s="2074">
        <v>0.19434125998433299</v>
      </c>
      <c r="M2645" s="2075">
        <v>-23897.439999999991</v>
      </c>
      <c r="N2645" s="2076">
        <v>-4644.2585999999983</v>
      </c>
    </row>
    <row r="2646" spans="1:14">
      <c r="A2646" s="2249" t="s">
        <v>1991</v>
      </c>
      <c r="B2646" s="2077" t="s">
        <v>3480</v>
      </c>
      <c r="C2646" s="2020">
        <v>0.38720739831697037</v>
      </c>
      <c r="D2646" s="2021">
        <v>2852</v>
      </c>
      <c r="E2646" s="2078">
        <v>1104.3154999999999</v>
      </c>
      <c r="F2646" s="2020">
        <v>0.5360747152039711</v>
      </c>
      <c r="G2646" s="2021">
        <v>785.65</v>
      </c>
      <c r="H2646" s="2078">
        <v>421.16709999999989</v>
      </c>
      <c r="I2646" s="2020">
        <v>0.28780293735780749</v>
      </c>
      <c r="J2646" s="2021">
        <v>26864.959999999981</v>
      </c>
      <c r="K2646" s="2078">
        <v>7731.8144000000011</v>
      </c>
      <c r="L2646" s="2020">
        <v>0.21379651784330839</v>
      </c>
      <c r="M2646" s="2021">
        <v>-25686.37999999999</v>
      </c>
      <c r="N2646" s="2078">
        <v>-5491.6585999999988</v>
      </c>
    </row>
    <row r="2647" spans="1:14">
      <c r="A2647" s="2249" t="s">
        <v>1991</v>
      </c>
      <c r="B2647" s="2077" t="s">
        <v>3193</v>
      </c>
      <c r="C2647" s="2020">
        <v>0.57000000000000006</v>
      </c>
      <c r="D2647" s="2021">
        <v>128</v>
      </c>
      <c r="E2647" s="2078">
        <v>72.960000000000008</v>
      </c>
      <c r="F2647" s="2020" t="s">
        <v>3269</v>
      </c>
      <c r="G2647" s="2021" t="s">
        <v>3269</v>
      </c>
      <c r="H2647" s="2078" t="s">
        <v>3269</v>
      </c>
      <c r="I2647" s="2020" t="s">
        <v>3269</v>
      </c>
      <c r="J2647" s="2021" t="s">
        <v>3269</v>
      </c>
      <c r="K2647" s="2078" t="s">
        <v>3269</v>
      </c>
      <c r="L2647" s="2020">
        <v>0.61750000000000005</v>
      </c>
      <c r="M2647" s="2021">
        <v>64</v>
      </c>
      <c r="N2647" s="2078">
        <v>39.520000000000003</v>
      </c>
    </row>
    <row r="2648" spans="1:14">
      <c r="A2648" s="2249" t="s">
        <v>1991</v>
      </c>
      <c r="B2648" s="2077" t="s">
        <v>3194</v>
      </c>
      <c r="C2648" s="2020">
        <v>0.5031798477151056</v>
      </c>
      <c r="D2648" s="2021">
        <v>805.07</v>
      </c>
      <c r="E2648" s="2078">
        <v>405.09500000000003</v>
      </c>
      <c r="F2648" s="2020" t="s">
        <v>3269</v>
      </c>
      <c r="G2648" s="2021" t="s">
        <v>3269</v>
      </c>
      <c r="H2648" s="2078" t="s">
        <v>3269</v>
      </c>
      <c r="I2648" s="2020" t="s">
        <v>3269</v>
      </c>
      <c r="J2648" s="2021" t="s">
        <v>3269</v>
      </c>
      <c r="K2648" s="2078" t="s">
        <v>3269</v>
      </c>
      <c r="L2648" s="2020" t="s">
        <v>3269</v>
      </c>
      <c r="M2648" s="2021" t="s">
        <v>3269</v>
      </c>
      <c r="N2648" s="2078" t="s">
        <v>3269</v>
      </c>
    </row>
    <row r="2649" spans="1:14">
      <c r="A2649" s="2249" t="s">
        <v>1991</v>
      </c>
      <c r="B2649" s="2077" t="s">
        <v>3195</v>
      </c>
      <c r="C2649" s="2020" t="s">
        <v>3269</v>
      </c>
      <c r="D2649" s="2021" t="s">
        <v>3269</v>
      </c>
      <c r="E2649" s="2078" t="s">
        <v>3269</v>
      </c>
      <c r="F2649" s="2020">
        <v>0.45041650138833789</v>
      </c>
      <c r="G2649" s="2021">
        <v>1210.08</v>
      </c>
      <c r="H2649" s="2078">
        <v>545.04</v>
      </c>
      <c r="I2649" s="2020" t="s">
        <v>3269</v>
      </c>
      <c r="J2649" s="2021" t="s">
        <v>3269</v>
      </c>
      <c r="K2649" s="2078" t="s">
        <v>3269</v>
      </c>
      <c r="L2649" s="2020">
        <v>0.53414497409012396</v>
      </c>
      <c r="M2649" s="2021">
        <v>1319.96</v>
      </c>
      <c r="N2649" s="2078">
        <v>705.05000000000018</v>
      </c>
    </row>
    <row r="2650" spans="1:14">
      <c r="A2650" s="2249" t="s">
        <v>1991</v>
      </c>
      <c r="B2650" s="2077" t="s">
        <v>3209</v>
      </c>
      <c r="C2650" s="2020" t="s">
        <v>3269</v>
      </c>
      <c r="D2650" s="2021" t="s">
        <v>3269</v>
      </c>
      <c r="E2650" s="2078" t="s">
        <v>3269</v>
      </c>
      <c r="F2650" s="2020" t="s">
        <v>3269</v>
      </c>
      <c r="G2650" s="2021" t="s">
        <v>3269</v>
      </c>
      <c r="H2650" s="2078" t="s">
        <v>3269</v>
      </c>
      <c r="I2650" s="2020" t="s">
        <v>3269</v>
      </c>
      <c r="J2650" s="2021" t="s">
        <v>3269</v>
      </c>
      <c r="K2650" s="2078" t="s">
        <v>3269</v>
      </c>
      <c r="L2650" s="2020">
        <v>0.25393219585668791</v>
      </c>
      <c r="M2650" s="2021">
        <v>404.99</v>
      </c>
      <c r="N2650" s="2078">
        <v>102.84</v>
      </c>
    </row>
    <row r="2651" spans="1:14">
      <c r="A2651" s="2249" t="s">
        <v>1991</v>
      </c>
      <c r="B2651" s="2077" t="s">
        <v>3204</v>
      </c>
      <c r="C2651" s="2020">
        <v>0.27599732560731</v>
      </c>
      <c r="D2651" s="2021">
        <v>673.05</v>
      </c>
      <c r="E2651" s="2078">
        <v>185.76</v>
      </c>
      <c r="F2651" s="2020" t="s">
        <v>3269</v>
      </c>
      <c r="G2651" s="2021" t="s">
        <v>3269</v>
      </c>
      <c r="H2651" s="2078" t="s">
        <v>3269</v>
      </c>
      <c r="I2651" s="2020" t="s">
        <v>3269</v>
      </c>
      <c r="J2651" s="2021" t="s">
        <v>3269</v>
      </c>
      <c r="K2651" s="2078" t="s">
        <v>3269</v>
      </c>
      <c r="L2651" s="2020">
        <v>1</v>
      </c>
      <c r="M2651" s="2021">
        <v>-9.9999999999909051E-3</v>
      </c>
      <c r="N2651" s="2078">
        <v>-9.9999999999909051E-3</v>
      </c>
    </row>
    <row r="2652" spans="1:14">
      <c r="A2652" s="2248" t="s">
        <v>2431</v>
      </c>
      <c r="B2652" s="2073" t="s">
        <v>5191</v>
      </c>
      <c r="C2652" s="2074">
        <v>0.39645502996963272</v>
      </c>
      <c r="D2652" s="2075">
        <v>12194.01</v>
      </c>
      <c r="E2652" s="2076">
        <v>4834.3765999999996</v>
      </c>
      <c r="F2652" s="2074">
        <v>0.29906195348837211</v>
      </c>
      <c r="G2652" s="2075">
        <v>-4300</v>
      </c>
      <c r="H2652" s="2076">
        <v>-1285.9664</v>
      </c>
      <c r="I2652" s="2074">
        <v>0.23697984025317781</v>
      </c>
      <c r="J2652" s="2075">
        <v>23433.33</v>
      </c>
      <c r="K2652" s="2076">
        <v>5553.2267999999985</v>
      </c>
      <c r="L2652" s="2074">
        <v>0.2631563578727128</v>
      </c>
      <c r="M2652" s="2075">
        <v>136138.46</v>
      </c>
      <c r="N2652" s="2076">
        <v>35825.701300000001</v>
      </c>
    </row>
    <row r="2653" spans="1:14">
      <c r="A2653" s="2249" t="s">
        <v>2431</v>
      </c>
      <c r="B2653" s="2077" t="s">
        <v>3480</v>
      </c>
      <c r="C2653" s="2020">
        <v>0.26359923794734069</v>
      </c>
      <c r="D2653" s="2021">
        <v>9994.06</v>
      </c>
      <c r="E2653" s="2078">
        <v>2634.4265999999998</v>
      </c>
      <c r="F2653" s="2020">
        <v>0.29906195348837211</v>
      </c>
      <c r="G2653" s="2021">
        <v>-4300</v>
      </c>
      <c r="H2653" s="2078">
        <v>-1285.9664</v>
      </c>
      <c r="I2653" s="2020">
        <v>0.10200957558379541</v>
      </c>
      <c r="J2653" s="2021">
        <v>14340.64</v>
      </c>
      <c r="K2653" s="2078">
        <v>1462.8825999999999</v>
      </c>
      <c r="L2653" s="2020">
        <v>0.14908300346215239</v>
      </c>
      <c r="M2653" s="2021">
        <v>76082.73000000001</v>
      </c>
      <c r="N2653" s="2078">
        <v>11342.641900000001</v>
      </c>
    </row>
    <row r="2654" spans="1:14">
      <c r="A2654" s="2249" t="s">
        <v>2431</v>
      </c>
      <c r="B2654" s="2077" t="s">
        <v>3499</v>
      </c>
      <c r="C2654" s="2020">
        <v>1</v>
      </c>
      <c r="D2654" s="2021">
        <v>2199.9499999999998</v>
      </c>
      <c r="E2654" s="2078">
        <v>2199.9499999999998</v>
      </c>
      <c r="F2654" s="2020" t="s">
        <v>3269</v>
      </c>
      <c r="G2654" s="2021" t="s">
        <v>3269</v>
      </c>
      <c r="H2654" s="2078" t="s">
        <v>3269</v>
      </c>
      <c r="I2654" s="2020" t="s">
        <v>3269</v>
      </c>
      <c r="J2654" s="2021" t="s">
        <v>3269</v>
      </c>
      <c r="K2654" s="2078" t="s">
        <v>3269</v>
      </c>
      <c r="L2654" s="2020" t="s">
        <v>3269</v>
      </c>
      <c r="M2654" s="2021" t="s">
        <v>3269</v>
      </c>
      <c r="N2654" s="2078" t="s">
        <v>3269</v>
      </c>
    </row>
    <row r="2655" spans="1:14">
      <c r="A2655" s="2249" t="s">
        <v>2431</v>
      </c>
      <c r="B2655" s="2077" t="s">
        <v>3195</v>
      </c>
      <c r="C2655" s="2020" t="s">
        <v>3269</v>
      </c>
      <c r="D2655" s="2021" t="s">
        <v>3269</v>
      </c>
      <c r="E2655" s="2078" t="s">
        <v>3269</v>
      </c>
      <c r="F2655" s="2020" t="s">
        <v>3269</v>
      </c>
      <c r="G2655" s="2021" t="s">
        <v>3269</v>
      </c>
      <c r="H2655" s="2078" t="s">
        <v>3269</v>
      </c>
      <c r="I2655" s="2020">
        <v>0.34055151699539749</v>
      </c>
      <c r="J2655" s="2021">
        <v>1544.83</v>
      </c>
      <c r="K2655" s="2078">
        <v>526.09419999999989</v>
      </c>
      <c r="L2655" s="2020">
        <v>0.35375115822726722</v>
      </c>
      <c r="M2655" s="2021">
        <v>23095.64</v>
      </c>
      <c r="N2655" s="2078">
        <v>8170.109400000003</v>
      </c>
    </row>
    <row r="2656" spans="1:14">
      <c r="A2656" s="2249" t="s">
        <v>2431</v>
      </c>
      <c r="B2656" s="2077" t="s">
        <v>3209</v>
      </c>
      <c r="C2656" s="2020" t="s">
        <v>3269</v>
      </c>
      <c r="D2656" s="2021" t="s">
        <v>3269</v>
      </c>
      <c r="E2656" s="2078" t="s">
        <v>3269</v>
      </c>
      <c r="F2656" s="2020" t="s">
        <v>3269</v>
      </c>
      <c r="G2656" s="2021" t="s">
        <v>3269</v>
      </c>
      <c r="H2656" s="2078" t="s">
        <v>3269</v>
      </c>
      <c r="I2656" s="2020">
        <v>0.4722199404864425</v>
      </c>
      <c r="J2656" s="2021">
        <v>7547.86</v>
      </c>
      <c r="K2656" s="2078">
        <v>3564.25</v>
      </c>
      <c r="L2656" s="2020">
        <v>0.44842991453754572</v>
      </c>
      <c r="M2656" s="2021">
        <v>36960.089999999997</v>
      </c>
      <c r="N2656" s="2078">
        <v>16574.009999999991</v>
      </c>
    </row>
    <row r="2657" spans="1:14">
      <c r="A2657" s="2249" t="s">
        <v>2431</v>
      </c>
      <c r="B2657" s="2077" t="s">
        <v>3211</v>
      </c>
      <c r="C2657" s="2020" t="s">
        <v>3269</v>
      </c>
      <c r="D2657" s="2021" t="s">
        <v>3269</v>
      </c>
      <c r="E2657" s="2078" t="s">
        <v>3269</v>
      </c>
      <c r="F2657" s="2020" t="s">
        <v>3269</v>
      </c>
      <c r="G2657" s="2021" t="s">
        <v>3269</v>
      </c>
      <c r="H2657" s="2078" t="s">
        <v>3269</v>
      </c>
      <c r="I2657" s="2020" t="s">
        <v>3269</v>
      </c>
      <c r="J2657" s="2021" t="s">
        <v>3269</v>
      </c>
      <c r="K2657" s="2078" t="s">
        <v>3269</v>
      </c>
      <c r="L2657" s="2020" t="s">
        <v>3269</v>
      </c>
      <c r="M2657" s="2021">
        <v>0</v>
      </c>
      <c r="N2657" s="2078">
        <v>-261.06</v>
      </c>
    </row>
    <row r="2658" spans="1:14">
      <c r="A2658" s="2248" t="s">
        <v>2407</v>
      </c>
      <c r="B2658" s="2073" t="s">
        <v>5191</v>
      </c>
      <c r="C2658" s="2074">
        <v>0.15687403999999999</v>
      </c>
      <c r="D2658" s="2075">
        <v>20000</v>
      </c>
      <c r="E2658" s="2076">
        <v>3137.4807999999998</v>
      </c>
      <c r="F2658" s="2074" t="s">
        <v>3269</v>
      </c>
      <c r="G2658" s="2075" t="s">
        <v>3269</v>
      </c>
      <c r="H2658" s="2076" t="s">
        <v>3269</v>
      </c>
      <c r="I2658" s="2074" t="s">
        <v>3269</v>
      </c>
      <c r="J2658" s="2075" t="s">
        <v>3269</v>
      </c>
      <c r="K2658" s="2076" t="s">
        <v>3269</v>
      </c>
      <c r="L2658" s="2074" t="s">
        <v>3269</v>
      </c>
      <c r="M2658" s="2075" t="s">
        <v>3269</v>
      </c>
      <c r="N2658" s="2076" t="s">
        <v>3269</v>
      </c>
    </row>
    <row r="2659" spans="1:14">
      <c r="A2659" s="2249" t="s">
        <v>2407</v>
      </c>
      <c r="B2659" s="2077" t="s">
        <v>3481</v>
      </c>
      <c r="C2659" s="2020">
        <v>-1.3287250000000059E-2</v>
      </c>
      <c r="D2659" s="2021">
        <v>3200</v>
      </c>
      <c r="E2659" s="2078">
        <v>-42.519200000000183</v>
      </c>
      <c r="F2659" s="2020" t="s">
        <v>3269</v>
      </c>
      <c r="G2659" s="2021" t="s">
        <v>3269</v>
      </c>
      <c r="H2659" s="2078" t="s">
        <v>3269</v>
      </c>
      <c r="I2659" s="2020" t="s">
        <v>3269</v>
      </c>
      <c r="J2659" s="2021" t="s">
        <v>3269</v>
      </c>
      <c r="K2659" s="2078" t="s">
        <v>3269</v>
      </c>
      <c r="L2659" s="2020" t="s">
        <v>3269</v>
      </c>
      <c r="M2659" s="2021" t="s">
        <v>3269</v>
      </c>
      <c r="N2659" s="2078" t="s">
        <v>3269</v>
      </c>
    </row>
    <row r="2660" spans="1:14">
      <c r="A2660" s="2249" t="s">
        <v>2407</v>
      </c>
      <c r="B2660" s="2077" t="s">
        <v>3209</v>
      </c>
      <c r="C2660" s="2020">
        <v>0.18928571428571431</v>
      </c>
      <c r="D2660" s="2021">
        <v>16800</v>
      </c>
      <c r="E2660" s="2078">
        <v>3180</v>
      </c>
      <c r="F2660" s="2020" t="s">
        <v>3269</v>
      </c>
      <c r="G2660" s="2021" t="s">
        <v>3269</v>
      </c>
      <c r="H2660" s="2078" t="s">
        <v>3269</v>
      </c>
      <c r="I2660" s="2020" t="s">
        <v>3269</v>
      </c>
      <c r="J2660" s="2021" t="s">
        <v>3269</v>
      </c>
      <c r="K2660" s="2078" t="s">
        <v>3269</v>
      </c>
      <c r="L2660" s="2020" t="s">
        <v>3269</v>
      </c>
      <c r="M2660" s="2021" t="s">
        <v>3269</v>
      </c>
      <c r="N2660" s="2078" t="s">
        <v>3269</v>
      </c>
    </row>
    <row r="2661" spans="1:14">
      <c r="A2661" s="2248" t="s">
        <v>3113</v>
      </c>
      <c r="B2661" s="2073" t="s">
        <v>5191</v>
      </c>
      <c r="C2661" s="2074">
        <v>0.20597909813881829</v>
      </c>
      <c r="D2661" s="2075">
        <v>480.34</v>
      </c>
      <c r="E2661" s="2076">
        <v>98.94</v>
      </c>
      <c r="F2661" s="2074" t="s">
        <v>3269</v>
      </c>
      <c r="G2661" s="2075" t="s">
        <v>3269</v>
      </c>
      <c r="H2661" s="2076" t="s">
        <v>3269</v>
      </c>
      <c r="I2661" s="2074" t="s">
        <v>3269</v>
      </c>
      <c r="J2661" s="2075" t="s">
        <v>3269</v>
      </c>
      <c r="K2661" s="2076" t="s">
        <v>3269</v>
      </c>
      <c r="L2661" s="2074" t="s">
        <v>3269</v>
      </c>
      <c r="M2661" s="2075" t="s">
        <v>3269</v>
      </c>
      <c r="N2661" s="2076" t="s">
        <v>3269</v>
      </c>
    </row>
    <row r="2662" spans="1:14">
      <c r="A2662" s="2249" t="s">
        <v>3113</v>
      </c>
      <c r="B2662" s="2077" t="s">
        <v>3502</v>
      </c>
      <c r="C2662" s="2020">
        <v>0.20597909813881829</v>
      </c>
      <c r="D2662" s="2021">
        <v>480.34</v>
      </c>
      <c r="E2662" s="2078">
        <v>98.94</v>
      </c>
      <c r="F2662" s="2020" t="s">
        <v>3269</v>
      </c>
      <c r="G2662" s="2021" t="s">
        <v>3269</v>
      </c>
      <c r="H2662" s="2078" t="s">
        <v>3269</v>
      </c>
      <c r="I2662" s="2020" t="s">
        <v>3269</v>
      </c>
      <c r="J2662" s="2021" t="s">
        <v>3269</v>
      </c>
      <c r="K2662" s="2078" t="s">
        <v>3269</v>
      </c>
      <c r="L2662" s="2020" t="s">
        <v>3269</v>
      </c>
      <c r="M2662" s="2021" t="s">
        <v>3269</v>
      </c>
      <c r="N2662" s="2078" t="s">
        <v>3269</v>
      </c>
    </row>
    <row r="2663" spans="1:14">
      <c r="A2663" s="2248" t="s">
        <v>1653</v>
      </c>
      <c r="B2663" s="2073" t="s">
        <v>5191</v>
      </c>
      <c r="C2663" s="2074" t="s">
        <v>3269</v>
      </c>
      <c r="D2663" s="2075" t="s">
        <v>3269</v>
      </c>
      <c r="E2663" s="2076" t="s">
        <v>3269</v>
      </c>
      <c r="F2663" s="2074">
        <v>0.31293152535001301</v>
      </c>
      <c r="G2663" s="2075">
        <v>3494.87</v>
      </c>
      <c r="H2663" s="2076">
        <v>1093.655</v>
      </c>
      <c r="I2663" s="2074" t="s">
        <v>3269</v>
      </c>
      <c r="J2663" s="2075" t="s">
        <v>3269</v>
      </c>
      <c r="K2663" s="2076" t="s">
        <v>3269</v>
      </c>
      <c r="L2663" s="2074" t="s">
        <v>3269</v>
      </c>
      <c r="M2663" s="2075" t="s">
        <v>3269</v>
      </c>
      <c r="N2663" s="2076" t="s">
        <v>3269</v>
      </c>
    </row>
    <row r="2664" spans="1:14">
      <c r="A2664" s="2249" t="s">
        <v>1653</v>
      </c>
      <c r="B2664" s="2077" t="s">
        <v>3195</v>
      </c>
      <c r="C2664" s="2020" t="s">
        <v>3269</v>
      </c>
      <c r="D2664" s="2021" t="s">
        <v>3269</v>
      </c>
      <c r="E2664" s="2078" t="s">
        <v>3269</v>
      </c>
      <c r="F2664" s="2020">
        <v>0.31293152535001301</v>
      </c>
      <c r="G2664" s="2021">
        <v>3494.87</v>
      </c>
      <c r="H2664" s="2078">
        <v>1093.655</v>
      </c>
      <c r="I2664" s="2020" t="s">
        <v>3269</v>
      </c>
      <c r="J2664" s="2021" t="s">
        <v>3269</v>
      </c>
      <c r="K2664" s="2078" t="s">
        <v>3269</v>
      </c>
      <c r="L2664" s="2020" t="s">
        <v>3269</v>
      </c>
      <c r="M2664" s="2021" t="s">
        <v>3269</v>
      </c>
      <c r="N2664" s="2078" t="s">
        <v>3269</v>
      </c>
    </row>
    <row r="2665" spans="1:14">
      <c r="A2665" s="2248" t="s">
        <v>1423</v>
      </c>
      <c r="B2665" s="2073" t="s">
        <v>5191</v>
      </c>
      <c r="C2665" s="2074">
        <v>0.35399999999999998</v>
      </c>
      <c r="D2665" s="2075">
        <v>900</v>
      </c>
      <c r="E2665" s="2076">
        <v>318.60000000000002</v>
      </c>
      <c r="F2665" s="2074" t="s">
        <v>3269</v>
      </c>
      <c r="G2665" s="2075" t="s">
        <v>3269</v>
      </c>
      <c r="H2665" s="2076" t="s">
        <v>3269</v>
      </c>
      <c r="I2665" s="2074">
        <v>0.35399999999999998</v>
      </c>
      <c r="J2665" s="2075">
        <v>300</v>
      </c>
      <c r="K2665" s="2076">
        <v>106.2</v>
      </c>
      <c r="L2665" s="2074" t="s">
        <v>3269</v>
      </c>
      <c r="M2665" s="2075" t="s">
        <v>3269</v>
      </c>
      <c r="N2665" s="2076" t="s">
        <v>3269</v>
      </c>
    </row>
    <row r="2666" spans="1:14">
      <c r="A2666" s="2249" t="s">
        <v>1423</v>
      </c>
      <c r="B2666" s="2077" t="s">
        <v>3480</v>
      </c>
      <c r="C2666" s="2020">
        <v>0.35399999999999998</v>
      </c>
      <c r="D2666" s="2021">
        <v>900</v>
      </c>
      <c r="E2666" s="2078">
        <v>318.60000000000002</v>
      </c>
      <c r="F2666" s="2020" t="s">
        <v>3269</v>
      </c>
      <c r="G2666" s="2021" t="s">
        <v>3269</v>
      </c>
      <c r="H2666" s="2078" t="s">
        <v>3269</v>
      </c>
      <c r="I2666" s="2020">
        <v>0.35399999999999998</v>
      </c>
      <c r="J2666" s="2021">
        <v>300</v>
      </c>
      <c r="K2666" s="2078">
        <v>106.2</v>
      </c>
      <c r="L2666" s="2020" t="s">
        <v>3269</v>
      </c>
      <c r="M2666" s="2021" t="s">
        <v>3269</v>
      </c>
      <c r="N2666" s="2078" t="s">
        <v>3269</v>
      </c>
    </row>
    <row r="2667" spans="1:14">
      <c r="A2667" s="2248" t="s">
        <v>1663</v>
      </c>
      <c r="B2667" s="2073" t="s">
        <v>5191</v>
      </c>
      <c r="C2667" s="2074">
        <v>0.19034890757601691</v>
      </c>
      <c r="D2667" s="2075">
        <v>18111.099999999999</v>
      </c>
      <c r="E2667" s="2076">
        <v>3447.428100000001</v>
      </c>
      <c r="F2667" s="2074">
        <v>0.32551228454121178</v>
      </c>
      <c r="G2667" s="2075">
        <v>1069.23</v>
      </c>
      <c r="H2667" s="2076">
        <v>348.0474999999999</v>
      </c>
      <c r="I2667" s="2074">
        <v>0.3285604727756094</v>
      </c>
      <c r="J2667" s="2075">
        <v>11811.1</v>
      </c>
      <c r="K2667" s="2076">
        <v>3880.6606000000011</v>
      </c>
      <c r="L2667" s="2074">
        <v>5.0420663686582608E-2</v>
      </c>
      <c r="M2667" s="2075">
        <v>13055.56</v>
      </c>
      <c r="N2667" s="2076">
        <v>658.27000000000055</v>
      </c>
    </row>
    <row r="2668" spans="1:14">
      <c r="A2668" s="2249" t="s">
        <v>1663</v>
      </c>
      <c r="B2668" s="2077" t="s">
        <v>3480</v>
      </c>
      <c r="C2668" s="2020">
        <v>0.36108879665783811</v>
      </c>
      <c r="D2668" s="2021">
        <v>732.45999999999992</v>
      </c>
      <c r="E2668" s="2078">
        <v>264.48309999999998</v>
      </c>
      <c r="F2668" s="2020">
        <v>-0.30557877141663192</v>
      </c>
      <c r="G2668" s="2021">
        <v>23.929999999999989</v>
      </c>
      <c r="H2668" s="2078">
        <v>-7.3125</v>
      </c>
      <c r="I2668" s="2020">
        <v>0.4400804497726199</v>
      </c>
      <c r="J2668" s="2021">
        <v>4932.2700000000004</v>
      </c>
      <c r="K2668" s="2078">
        <v>2170.5956000000001</v>
      </c>
      <c r="L2668" s="2020">
        <v>0.49001169996100019</v>
      </c>
      <c r="M2668" s="2021">
        <v>230.77</v>
      </c>
      <c r="N2668" s="2078">
        <v>113.08</v>
      </c>
    </row>
    <row r="2669" spans="1:14">
      <c r="A2669" s="2249" t="s">
        <v>1663</v>
      </c>
      <c r="B2669" s="2077" t="s">
        <v>3194</v>
      </c>
      <c r="C2669" s="2020" t="s">
        <v>3269</v>
      </c>
      <c r="D2669" s="2021" t="s">
        <v>3269</v>
      </c>
      <c r="E2669" s="2078" t="s">
        <v>3269</v>
      </c>
      <c r="F2669" s="2020">
        <v>0.47005617442635439</v>
      </c>
      <c r="G2669" s="2021">
        <v>105.03</v>
      </c>
      <c r="H2669" s="2078">
        <v>49.37</v>
      </c>
      <c r="I2669" s="2020">
        <v>0.46540487456477098</v>
      </c>
      <c r="J2669" s="2021">
        <v>112.01</v>
      </c>
      <c r="K2669" s="2078">
        <v>52.13</v>
      </c>
      <c r="L2669" s="2020" t="s">
        <v>3269</v>
      </c>
      <c r="M2669" s="2021" t="s">
        <v>3269</v>
      </c>
      <c r="N2669" s="2078" t="s">
        <v>3269</v>
      </c>
    </row>
    <row r="2670" spans="1:14">
      <c r="A2670" s="2249" t="s">
        <v>1663</v>
      </c>
      <c r="B2670" s="2077" t="s">
        <v>3195</v>
      </c>
      <c r="C2670" s="2020">
        <v>0.33250625353021868</v>
      </c>
      <c r="D2670" s="2021">
        <v>247.86</v>
      </c>
      <c r="E2670" s="2078">
        <v>82.41500000000002</v>
      </c>
      <c r="F2670" s="2020">
        <v>0.32542780265242949</v>
      </c>
      <c r="G2670" s="2021">
        <v>940.27</v>
      </c>
      <c r="H2670" s="2078">
        <v>305.9899999999999</v>
      </c>
      <c r="I2670" s="2020">
        <v>0.32413773114602051</v>
      </c>
      <c r="J2670" s="2021">
        <v>862.55</v>
      </c>
      <c r="K2670" s="2078">
        <v>279.58499999999992</v>
      </c>
      <c r="L2670" s="2020" t="s">
        <v>3269</v>
      </c>
      <c r="M2670" s="2021" t="s">
        <v>3269</v>
      </c>
      <c r="N2670" s="2078" t="s">
        <v>3269</v>
      </c>
    </row>
    <row r="2671" spans="1:14">
      <c r="A2671" s="2249" t="s">
        <v>1663</v>
      </c>
      <c r="B2671" s="2077" t="s">
        <v>3209</v>
      </c>
      <c r="C2671" s="2020">
        <v>0.18099175869399989</v>
      </c>
      <c r="D2671" s="2021">
        <v>17130.78</v>
      </c>
      <c r="E2671" s="2078">
        <v>3100.5300000000011</v>
      </c>
      <c r="F2671" s="2020" t="s">
        <v>3269</v>
      </c>
      <c r="G2671" s="2021" t="s">
        <v>3269</v>
      </c>
      <c r="H2671" s="2078" t="s">
        <v>3269</v>
      </c>
      <c r="I2671" s="2020" t="s">
        <v>3269</v>
      </c>
      <c r="J2671" s="2021" t="s">
        <v>3269</v>
      </c>
      <c r="K2671" s="2078" t="s">
        <v>3269</v>
      </c>
      <c r="L2671" s="2020">
        <v>4.2510637601083562E-2</v>
      </c>
      <c r="M2671" s="2021">
        <v>12824.79</v>
      </c>
      <c r="N2671" s="2078">
        <v>545.19000000000051</v>
      </c>
    </row>
    <row r="2672" spans="1:14">
      <c r="A2672" s="2249" t="s">
        <v>1663</v>
      </c>
      <c r="B2672" s="2077" t="s">
        <v>3207</v>
      </c>
      <c r="C2672" s="2020" t="s">
        <v>3269</v>
      </c>
      <c r="D2672" s="2021" t="s">
        <v>3269</v>
      </c>
      <c r="E2672" s="2078" t="s">
        <v>3269</v>
      </c>
      <c r="F2672" s="2020" t="s">
        <v>3269</v>
      </c>
      <c r="G2672" s="2021" t="s">
        <v>3269</v>
      </c>
      <c r="H2672" s="2078" t="s">
        <v>3269</v>
      </c>
      <c r="I2672" s="2020">
        <v>0.23344968980077141</v>
      </c>
      <c r="J2672" s="2021">
        <v>5904.27</v>
      </c>
      <c r="K2672" s="2078">
        <v>1378.35</v>
      </c>
      <c r="L2672" s="2020" t="s">
        <v>3269</v>
      </c>
      <c r="M2672" s="2021" t="s">
        <v>3269</v>
      </c>
      <c r="N2672" s="2078" t="s">
        <v>3269</v>
      </c>
    </row>
    <row r="2673" spans="1:14">
      <c r="A2673" s="2248" t="s">
        <v>3115</v>
      </c>
      <c r="B2673" s="2073" t="s">
        <v>5191</v>
      </c>
      <c r="C2673" s="2074">
        <v>-22.934975999999999</v>
      </c>
      <c r="D2673" s="2075">
        <v>5000</v>
      </c>
      <c r="E2673" s="2076">
        <v>-114674.88</v>
      </c>
      <c r="F2673" s="2074" t="s">
        <v>3269</v>
      </c>
      <c r="G2673" s="2075" t="s">
        <v>3269</v>
      </c>
      <c r="H2673" s="2076" t="s">
        <v>3269</v>
      </c>
      <c r="I2673" s="2074">
        <v>1</v>
      </c>
      <c r="J2673" s="2075">
        <v>-5000</v>
      </c>
      <c r="K2673" s="2076">
        <v>-5000</v>
      </c>
      <c r="L2673" s="2074" t="s">
        <v>3269</v>
      </c>
      <c r="M2673" s="2075" t="s">
        <v>3269</v>
      </c>
      <c r="N2673" s="2076" t="s">
        <v>3269</v>
      </c>
    </row>
    <row r="2674" spans="1:14">
      <c r="A2674" s="2249" t="s">
        <v>3115</v>
      </c>
      <c r="B2674" s="2077" t="s">
        <v>3480</v>
      </c>
      <c r="C2674" s="2020">
        <v>0.90372000000000008</v>
      </c>
      <c r="D2674" s="2021">
        <v>5000</v>
      </c>
      <c r="E2674" s="2078">
        <v>4518.6000000000004</v>
      </c>
      <c r="F2674" s="2020" t="s">
        <v>3269</v>
      </c>
      <c r="G2674" s="2021" t="s">
        <v>3269</v>
      </c>
      <c r="H2674" s="2078" t="s">
        <v>3269</v>
      </c>
      <c r="I2674" s="2020">
        <v>1</v>
      </c>
      <c r="J2674" s="2021">
        <v>-5000</v>
      </c>
      <c r="K2674" s="2078">
        <v>-5000</v>
      </c>
      <c r="L2674" s="2020" t="s">
        <v>3269</v>
      </c>
      <c r="M2674" s="2021" t="s">
        <v>3269</v>
      </c>
      <c r="N2674" s="2078" t="s">
        <v>3269</v>
      </c>
    </row>
    <row r="2675" spans="1:14">
      <c r="A2675" s="2249" t="s">
        <v>3115</v>
      </c>
      <c r="B2675" s="2077" t="s">
        <v>3499</v>
      </c>
      <c r="C2675" s="2020" t="s">
        <v>3269</v>
      </c>
      <c r="D2675" s="2021">
        <v>0</v>
      </c>
      <c r="E2675" s="2078">
        <v>0</v>
      </c>
      <c r="F2675" s="2020" t="s">
        <v>3269</v>
      </c>
      <c r="G2675" s="2021" t="s">
        <v>3269</v>
      </c>
      <c r="H2675" s="2078" t="s">
        <v>3269</v>
      </c>
      <c r="I2675" s="2020" t="s">
        <v>3269</v>
      </c>
      <c r="J2675" s="2021" t="s">
        <v>3269</v>
      </c>
      <c r="K2675" s="2078" t="s">
        <v>3269</v>
      </c>
      <c r="L2675" s="2020" t="s">
        <v>3269</v>
      </c>
      <c r="M2675" s="2021" t="s">
        <v>3269</v>
      </c>
      <c r="N2675" s="2078" t="s">
        <v>3269</v>
      </c>
    </row>
    <row r="2676" spans="1:14">
      <c r="A2676" s="2249" t="s">
        <v>3115</v>
      </c>
      <c r="B2676" s="2077" t="s">
        <v>3211</v>
      </c>
      <c r="C2676" s="2020" t="s">
        <v>3269</v>
      </c>
      <c r="D2676" s="2021">
        <v>0</v>
      </c>
      <c r="E2676" s="2078">
        <v>-119193.48</v>
      </c>
      <c r="F2676" s="2020" t="s">
        <v>3269</v>
      </c>
      <c r="G2676" s="2021" t="s">
        <v>3269</v>
      </c>
      <c r="H2676" s="2078" t="s">
        <v>3269</v>
      </c>
      <c r="I2676" s="2020" t="s">
        <v>3269</v>
      </c>
      <c r="J2676" s="2021" t="s">
        <v>3269</v>
      </c>
      <c r="K2676" s="2078" t="s">
        <v>3269</v>
      </c>
      <c r="L2676" s="2020" t="s">
        <v>3269</v>
      </c>
      <c r="M2676" s="2021" t="s">
        <v>3269</v>
      </c>
      <c r="N2676" s="2078" t="s">
        <v>3269</v>
      </c>
    </row>
    <row r="2677" spans="1:14">
      <c r="A2677" s="2248" t="s">
        <v>2173</v>
      </c>
      <c r="B2677" s="2073" t="s">
        <v>5191</v>
      </c>
      <c r="C2677" s="2074" t="s">
        <v>3269</v>
      </c>
      <c r="D2677" s="2075">
        <v>0</v>
      </c>
      <c r="E2677" s="2076">
        <v>-415.44</v>
      </c>
      <c r="F2677" s="2074" t="s">
        <v>3269</v>
      </c>
      <c r="G2677" s="2075" t="s">
        <v>3269</v>
      </c>
      <c r="H2677" s="2076" t="s">
        <v>3269</v>
      </c>
      <c r="I2677" s="2074" t="s">
        <v>3269</v>
      </c>
      <c r="J2677" s="2075" t="s">
        <v>3269</v>
      </c>
      <c r="K2677" s="2076" t="s">
        <v>3269</v>
      </c>
      <c r="L2677" s="2074" t="s">
        <v>3269</v>
      </c>
      <c r="M2677" s="2075" t="s">
        <v>3269</v>
      </c>
      <c r="N2677" s="2076" t="s">
        <v>3269</v>
      </c>
    </row>
    <row r="2678" spans="1:14">
      <c r="A2678" s="2249" t="s">
        <v>2173</v>
      </c>
      <c r="B2678" s="2077" t="s">
        <v>3207</v>
      </c>
      <c r="C2678" s="2020" t="s">
        <v>3269</v>
      </c>
      <c r="D2678" s="2021">
        <v>0</v>
      </c>
      <c r="E2678" s="2078">
        <v>-415.44</v>
      </c>
      <c r="F2678" s="2020" t="s">
        <v>3269</v>
      </c>
      <c r="G2678" s="2021" t="s">
        <v>3269</v>
      </c>
      <c r="H2678" s="2078" t="s">
        <v>3269</v>
      </c>
      <c r="I2678" s="2020" t="s">
        <v>3269</v>
      </c>
      <c r="J2678" s="2021" t="s">
        <v>3269</v>
      </c>
      <c r="K2678" s="2078" t="s">
        <v>3269</v>
      </c>
      <c r="L2678" s="2020" t="s">
        <v>3269</v>
      </c>
      <c r="M2678" s="2021" t="s">
        <v>3269</v>
      </c>
      <c r="N2678" s="2078" t="s">
        <v>3269</v>
      </c>
    </row>
    <row r="2679" spans="1:14">
      <c r="A2679" s="2248" t="s">
        <v>2297</v>
      </c>
      <c r="B2679" s="2073" t="s">
        <v>5191</v>
      </c>
      <c r="C2679" s="2074">
        <v>0.16494311757426749</v>
      </c>
      <c r="D2679" s="2075">
        <v>6182.05</v>
      </c>
      <c r="E2679" s="2076">
        <v>1019.6866</v>
      </c>
      <c r="F2679" s="2074">
        <v>0.6072835544893419</v>
      </c>
      <c r="G2679" s="2075">
        <v>2000.85</v>
      </c>
      <c r="H2679" s="2076">
        <v>1215.0833</v>
      </c>
      <c r="I2679" s="2074">
        <v>6.4326381202105681E-2</v>
      </c>
      <c r="J2679" s="2075">
        <v>32866.660000000003</v>
      </c>
      <c r="K2679" s="2076">
        <v>2114.193299999999</v>
      </c>
      <c r="L2679" s="2074">
        <v>0.66446349246073955</v>
      </c>
      <c r="M2679" s="2075">
        <v>159.83000000000001</v>
      </c>
      <c r="N2679" s="2076">
        <v>106.2012</v>
      </c>
    </row>
    <row r="2680" spans="1:14">
      <c r="A2680" s="2249" t="s">
        <v>2297</v>
      </c>
      <c r="B2680" s="2077" t="s">
        <v>3480</v>
      </c>
      <c r="C2680" s="2020">
        <v>0.19732634141210759</v>
      </c>
      <c r="D2680" s="2021">
        <v>665.53</v>
      </c>
      <c r="E2680" s="2078">
        <v>131.32660000000001</v>
      </c>
      <c r="F2680" s="2020">
        <v>0.6072835544893419</v>
      </c>
      <c r="G2680" s="2021">
        <v>2000.85</v>
      </c>
      <c r="H2680" s="2078">
        <v>1215.0833</v>
      </c>
      <c r="I2680" s="2020">
        <v>0.33808647166361983</v>
      </c>
      <c r="J2680" s="2021">
        <v>547</v>
      </c>
      <c r="K2680" s="2078">
        <v>184.9333</v>
      </c>
      <c r="L2680" s="2020">
        <v>0.66446349246073955</v>
      </c>
      <c r="M2680" s="2021">
        <v>159.83000000000001</v>
      </c>
      <c r="N2680" s="2078">
        <v>106.2012</v>
      </c>
    </row>
    <row r="2681" spans="1:14">
      <c r="A2681" s="2249" t="s">
        <v>2297</v>
      </c>
      <c r="B2681" s="2077" t="s">
        <v>3481</v>
      </c>
      <c r="C2681" s="2020" t="s">
        <v>3269</v>
      </c>
      <c r="D2681" s="2021" t="s">
        <v>3269</v>
      </c>
      <c r="E2681" s="2078" t="s">
        <v>3269</v>
      </c>
      <c r="F2681" s="2020" t="s">
        <v>3269</v>
      </c>
      <c r="G2681" s="2021" t="s">
        <v>3269</v>
      </c>
      <c r="H2681" s="2078" t="s">
        <v>3269</v>
      </c>
      <c r="I2681" s="2020">
        <v>1</v>
      </c>
      <c r="J2681" s="2021">
        <v>-6.0000000000400178E-2</v>
      </c>
      <c r="K2681" s="2078">
        <v>-6.0000000000400178E-2</v>
      </c>
      <c r="L2681" s="2020" t="s">
        <v>3269</v>
      </c>
      <c r="M2681" s="2021" t="s">
        <v>3269</v>
      </c>
      <c r="N2681" s="2078" t="s">
        <v>3269</v>
      </c>
    </row>
    <row r="2682" spans="1:14">
      <c r="A2682" s="2249" t="s">
        <v>2297</v>
      </c>
      <c r="B2682" s="2077" t="s">
        <v>3209</v>
      </c>
      <c r="C2682" s="2020">
        <v>0.15568348230066159</v>
      </c>
      <c r="D2682" s="2021">
        <v>1188.18</v>
      </c>
      <c r="E2682" s="2078">
        <v>184.9800000000001</v>
      </c>
      <c r="F2682" s="2020" t="s">
        <v>3269</v>
      </c>
      <c r="G2682" s="2021" t="s">
        <v>3269</v>
      </c>
      <c r="H2682" s="2078" t="s">
        <v>3269</v>
      </c>
      <c r="I2682" s="2020">
        <v>5.9694824088822512E-2</v>
      </c>
      <c r="J2682" s="2021">
        <v>32319.72</v>
      </c>
      <c r="K2682" s="2078">
        <v>1929.319999999999</v>
      </c>
      <c r="L2682" s="2020" t="s">
        <v>3269</v>
      </c>
      <c r="M2682" s="2021" t="s">
        <v>3269</v>
      </c>
      <c r="N2682" s="2078" t="s">
        <v>3269</v>
      </c>
    </row>
    <row r="2683" spans="1:14">
      <c r="A2683" s="2249" t="s">
        <v>2297</v>
      </c>
      <c r="B2683" s="2077" t="s">
        <v>3212</v>
      </c>
      <c r="C2683" s="2020">
        <v>0.7935062884807661</v>
      </c>
      <c r="D2683" s="2021">
        <v>380.06</v>
      </c>
      <c r="E2683" s="2078">
        <v>301.58</v>
      </c>
      <c r="F2683" s="2020" t="s">
        <v>3269</v>
      </c>
      <c r="G2683" s="2021" t="s">
        <v>3269</v>
      </c>
      <c r="H2683" s="2078" t="s">
        <v>3269</v>
      </c>
      <c r="I2683" s="2020" t="s">
        <v>3269</v>
      </c>
      <c r="J2683" s="2021" t="s">
        <v>3269</v>
      </c>
      <c r="K2683" s="2078" t="s">
        <v>3269</v>
      </c>
      <c r="L2683" s="2020" t="s">
        <v>3269</v>
      </c>
      <c r="M2683" s="2021" t="s">
        <v>3269</v>
      </c>
      <c r="N2683" s="2078" t="s">
        <v>3269</v>
      </c>
    </row>
    <row r="2684" spans="1:14">
      <c r="A2684" s="2249" t="s">
        <v>2297</v>
      </c>
      <c r="B2684" s="2077" t="s">
        <v>3207</v>
      </c>
      <c r="C2684" s="2020">
        <v>0.1017658322104816</v>
      </c>
      <c r="D2684" s="2021">
        <v>3948.28</v>
      </c>
      <c r="E2684" s="2078">
        <v>401.80000000000018</v>
      </c>
      <c r="F2684" s="2020" t="s">
        <v>3269</v>
      </c>
      <c r="G2684" s="2021" t="s">
        <v>3269</v>
      </c>
      <c r="H2684" s="2078" t="s">
        <v>3269</v>
      </c>
      <c r="I2684" s="2020" t="s">
        <v>3269</v>
      </c>
      <c r="J2684" s="2021" t="s">
        <v>3269</v>
      </c>
      <c r="K2684" s="2078" t="s">
        <v>3269</v>
      </c>
      <c r="L2684" s="2020" t="s">
        <v>3269</v>
      </c>
      <c r="M2684" s="2021" t="s">
        <v>3269</v>
      </c>
      <c r="N2684" s="2078" t="s">
        <v>3269</v>
      </c>
    </row>
    <row r="2685" spans="1:14">
      <c r="A2685" s="2248" t="s">
        <v>2233</v>
      </c>
      <c r="B2685" s="2073" t="s">
        <v>5191</v>
      </c>
      <c r="C2685" s="2074">
        <v>0</v>
      </c>
      <c r="D2685" s="2075">
        <v>6119.66</v>
      </c>
      <c r="E2685" s="2076">
        <v>0</v>
      </c>
      <c r="F2685" s="2074" t="s">
        <v>3269</v>
      </c>
      <c r="G2685" s="2075" t="s">
        <v>3269</v>
      </c>
      <c r="H2685" s="2076" t="s">
        <v>3269</v>
      </c>
      <c r="I2685" s="2074" t="s">
        <v>3269</v>
      </c>
      <c r="J2685" s="2075" t="s">
        <v>3269</v>
      </c>
      <c r="K2685" s="2076" t="s">
        <v>3269</v>
      </c>
      <c r="L2685" s="2074" t="s">
        <v>3269</v>
      </c>
      <c r="M2685" s="2075" t="s">
        <v>3269</v>
      </c>
      <c r="N2685" s="2076" t="s">
        <v>3269</v>
      </c>
    </row>
    <row r="2686" spans="1:14">
      <c r="A2686" s="2249" t="s">
        <v>2233</v>
      </c>
      <c r="B2686" s="2077" t="s">
        <v>3480</v>
      </c>
      <c r="C2686" s="2020">
        <v>0</v>
      </c>
      <c r="D2686" s="2021">
        <v>6119.66</v>
      </c>
      <c r="E2686" s="2078">
        <v>0</v>
      </c>
      <c r="F2686" s="2020" t="s">
        <v>3269</v>
      </c>
      <c r="G2686" s="2021" t="s">
        <v>3269</v>
      </c>
      <c r="H2686" s="2078" t="s">
        <v>3269</v>
      </c>
      <c r="I2686" s="2020" t="s">
        <v>3269</v>
      </c>
      <c r="J2686" s="2021" t="s">
        <v>3269</v>
      </c>
      <c r="K2686" s="2078" t="s">
        <v>3269</v>
      </c>
      <c r="L2686" s="2020" t="s">
        <v>3269</v>
      </c>
      <c r="M2686" s="2021" t="s">
        <v>3269</v>
      </c>
      <c r="N2686" s="2078" t="s">
        <v>3269</v>
      </c>
    </row>
    <row r="2687" spans="1:14">
      <c r="A2687" s="2248" t="s">
        <v>3117</v>
      </c>
      <c r="B2687" s="2073" t="s">
        <v>5191</v>
      </c>
      <c r="C2687" s="2074">
        <v>0.22088970390279861</v>
      </c>
      <c r="D2687" s="2075">
        <v>4531.62</v>
      </c>
      <c r="E2687" s="2076">
        <v>1000.9882</v>
      </c>
      <c r="F2687" s="2074">
        <v>0.27549997491065409</v>
      </c>
      <c r="G2687" s="2075">
        <v>7174.36</v>
      </c>
      <c r="H2687" s="2076">
        <v>1976.5360000000001</v>
      </c>
      <c r="I2687" s="2074" t="s">
        <v>3269</v>
      </c>
      <c r="J2687" s="2075" t="s">
        <v>3269</v>
      </c>
      <c r="K2687" s="2076" t="s">
        <v>3269</v>
      </c>
      <c r="L2687" s="2074">
        <v>0.1875673893387958</v>
      </c>
      <c r="M2687" s="2075">
        <v>8704.27</v>
      </c>
      <c r="N2687" s="2076">
        <v>1632.6371999999999</v>
      </c>
    </row>
    <row r="2688" spans="1:14">
      <c r="A2688" s="2249" t="s">
        <v>3117</v>
      </c>
      <c r="B2688" s="2077" t="s">
        <v>3195</v>
      </c>
      <c r="C2688" s="2020">
        <v>0.22088970390279861</v>
      </c>
      <c r="D2688" s="2021">
        <v>4531.62</v>
      </c>
      <c r="E2688" s="2078">
        <v>1000.9882</v>
      </c>
      <c r="F2688" s="2020">
        <v>0.27549997491065409</v>
      </c>
      <c r="G2688" s="2021">
        <v>7174.36</v>
      </c>
      <c r="H2688" s="2078">
        <v>1976.5360000000001</v>
      </c>
      <c r="I2688" s="2020" t="s">
        <v>3269</v>
      </c>
      <c r="J2688" s="2021" t="s">
        <v>3269</v>
      </c>
      <c r="K2688" s="2078" t="s">
        <v>3269</v>
      </c>
      <c r="L2688" s="2020">
        <v>0.1875673893387958</v>
      </c>
      <c r="M2688" s="2021">
        <v>8704.27</v>
      </c>
      <c r="N2688" s="2078">
        <v>1632.6371999999999</v>
      </c>
    </row>
    <row r="2689" spans="1:14">
      <c r="A2689" s="2248" t="s">
        <v>2131</v>
      </c>
      <c r="B2689" s="2073" t="s">
        <v>5191</v>
      </c>
      <c r="C2689" s="2074" t="s">
        <v>3269</v>
      </c>
      <c r="D2689" s="2075" t="s">
        <v>3269</v>
      </c>
      <c r="E2689" s="2076" t="s">
        <v>3269</v>
      </c>
      <c r="F2689" s="2074">
        <v>0.52728999999999993</v>
      </c>
      <c r="G2689" s="2075">
        <v>2000</v>
      </c>
      <c r="H2689" s="2076">
        <v>1054.58</v>
      </c>
      <c r="I2689" s="2074" t="s">
        <v>3269</v>
      </c>
      <c r="J2689" s="2075" t="s">
        <v>3269</v>
      </c>
      <c r="K2689" s="2076" t="s">
        <v>3269</v>
      </c>
      <c r="L2689" s="2074" t="s">
        <v>3269</v>
      </c>
      <c r="M2689" s="2075" t="s">
        <v>3269</v>
      </c>
      <c r="N2689" s="2076" t="s">
        <v>3269</v>
      </c>
    </row>
    <row r="2690" spans="1:14">
      <c r="A2690" s="2249" t="s">
        <v>2131</v>
      </c>
      <c r="B2690" s="2077" t="s">
        <v>3480</v>
      </c>
      <c r="C2690" s="2020" t="s">
        <v>3269</v>
      </c>
      <c r="D2690" s="2021" t="s">
        <v>3269</v>
      </c>
      <c r="E2690" s="2078" t="s">
        <v>3269</v>
      </c>
      <c r="F2690" s="2020">
        <v>0.52728999999999993</v>
      </c>
      <c r="G2690" s="2021">
        <v>2000</v>
      </c>
      <c r="H2690" s="2078">
        <v>1054.58</v>
      </c>
      <c r="I2690" s="2020" t="s">
        <v>3269</v>
      </c>
      <c r="J2690" s="2021" t="s">
        <v>3269</v>
      </c>
      <c r="K2690" s="2078" t="s">
        <v>3269</v>
      </c>
      <c r="L2690" s="2020" t="s">
        <v>3269</v>
      </c>
      <c r="M2690" s="2021" t="s">
        <v>3269</v>
      </c>
      <c r="N2690" s="2078" t="s">
        <v>3269</v>
      </c>
    </row>
    <row r="2691" spans="1:14">
      <c r="A2691" s="2248" t="s">
        <v>3119</v>
      </c>
      <c r="B2691" s="2073" t="s">
        <v>5191</v>
      </c>
      <c r="C2691" s="2074" t="s">
        <v>3269</v>
      </c>
      <c r="D2691" s="2075" t="s">
        <v>3269</v>
      </c>
      <c r="E2691" s="2076" t="s">
        <v>3269</v>
      </c>
      <c r="F2691" s="2074">
        <v>0.41197973489836098</v>
      </c>
      <c r="G2691" s="2075">
        <v>797.43</v>
      </c>
      <c r="H2691" s="2076">
        <v>328.52500000000009</v>
      </c>
      <c r="I2691" s="2074" t="s">
        <v>3269</v>
      </c>
      <c r="J2691" s="2075" t="s">
        <v>3269</v>
      </c>
      <c r="K2691" s="2076" t="s">
        <v>3269</v>
      </c>
      <c r="L2691" s="2074" t="s">
        <v>3269</v>
      </c>
      <c r="M2691" s="2075" t="s">
        <v>3269</v>
      </c>
      <c r="N2691" s="2076" t="s">
        <v>3269</v>
      </c>
    </row>
    <row r="2692" spans="1:14">
      <c r="A2692" s="2249" t="s">
        <v>3119</v>
      </c>
      <c r="B2692" s="2077" t="s">
        <v>3195</v>
      </c>
      <c r="C2692" s="2020" t="s">
        <v>3269</v>
      </c>
      <c r="D2692" s="2021" t="s">
        <v>3269</v>
      </c>
      <c r="E2692" s="2078" t="s">
        <v>3269</v>
      </c>
      <c r="F2692" s="2020">
        <v>0.41197973489836098</v>
      </c>
      <c r="G2692" s="2021">
        <v>797.43</v>
      </c>
      <c r="H2692" s="2078">
        <v>328.52500000000009</v>
      </c>
      <c r="I2692" s="2020" t="s">
        <v>3269</v>
      </c>
      <c r="J2692" s="2021" t="s">
        <v>3269</v>
      </c>
      <c r="K2692" s="2078" t="s">
        <v>3269</v>
      </c>
      <c r="L2692" s="2020" t="s">
        <v>3269</v>
      </c>
      <c r="M2692" s="2021" t="s">
        <v>3269</v>
      </c>
      <c r="N2692" s="2078" t="s">
        <v>3269</v>
      </c>
    </row>
    <row r="2693" spans="1:14">
      <c r="A2693" s="2248" t="s">
        <v>3121</v>
      </c>
      <c r="B2693" s="2073" t="s">
        <v>5191</v>
      </c>
      <c r="C2693" s="2074" t="s">
        <v>3269</v>
      </c>
      <c r="D2693" s="2075" t="s">
        <v>3269</v>
      </c>
      <c r="E2693" s="2076" t="s">
        <v>3269</v>
      </c>
      <c r="F2693" s="2074" t="s">
        <v>3269</v>
      </c>
      <c r="G2693" s="2075" t="s">
        <v>3269</v>
      </c>
      <c r="H2693" s="2076" t="s">
        <v>3269</v>
      </c>
      <c r="I2693" s="2074">
        <v>0.30599314061734439</v>
      </c>
      <c r="J2693" s="2075">
        <v>510.25</v>
      </c>
      <c r="K2693" s="2076">
        <v>156.13300000000001</v>
      </c>
      <c r="L2693" s="2074" t="s">
        <v>3269</v>
      </c>
      <c r="M2693" s="2075" t="s">
        <v>3269</v>
      </c>
      <c r="N2693" s="2076" t="s">
        <v>3269</v>
      </c>
    </row>
    <row r="2694" spans="1:14">
      <c r="A2694" s="2249" t="s">
        <v>3121</v>
      </c>
      <c r="B2694" s="2077" t="s">
        <v>3195</v>
      </c>
      <c r="C2694" s="2020" t="s">
        <v>3269</v>
      </c>
      <c r="D2694" s="2021" t="s">
        <v>3269</v>
      </c>
      <c r="E2694" s="2078" t="s">
        <v>3269</v>
      </c>
      <c r="F2694" s="2020" t="s">
        <v>3269</v>
      </c>
      <c r="G2694" s="2021" t="s">
        <v>3269</v>
      </c>
      <c r="H2694" s="2078" t="s">
        <v>3269</v>
      </c>
      <c r="I2694" s="2020">
        <v>0.30599314061734439</v>
      </c>
      <c r="J2694" s="2021">
        <v>510.25</v>
      </c>
      <c r="K2694" s="2078">
        <v>156.13300000000001</v>
      </c>
      <c r="L2694" s="2020" t="s">
        <v>3269</v>
      </c>
      <c r="M2694" s="2021" t="s">
        <v>3269</v>
      </c>
      <c r="N2694" s="2078" t="s">
        <v>3269</v>
      </c>
    </row>
    <row r="2695" spans="1:14">
      <c r="A2695" s="2248" t="s">
        <v>1537</v>
      </c>
      <c r="B2695" s="2073" t="s">
        <v>5191</v>
      </c>
      <c r="C2695" s="2074">
        <v>0.1122769274834266</v>
      </c>
      <c r="D2695" s="2075">
        <v>6005.1100000000006</v>
      </c>
      <c r="E2695" s="2076">
        <v>674.23529999999982</v>
      </c>
      <c r="F2695" s="2074">
        <v>0.1173370314517974</v>
      </c>
      <c r="G2695" s="2075">
        <v>13209.419999999989</v>
      </c>
      <c r="H2695" s="2076">
        <v>1549.9541300000001</v>
      </c>
      <c r="I2695" s="2074">
        <v>8.7508502402357038E-2</v>
      </c>
      <c r="J2695" s="2075">
        <v>9734.1900000000023</v>
      </c>
      <c r="K2695" s="2076">
        <v>851.82438900000011</v>
      </c>
      <c r="L2695" s="2074">
        <v>9.7879837715285758E-2</v>
      </c>
      <c r="M2695" s="2075">
        <v>5028.2000000000007</v>
      </c>
      <c r="N2695" s="2076">
        <v>492.15939999999989</v>
      </c>
    </row>
    <row r="2696" spans="1:14">
      <c r="A2696" s="2249" t="s">
        <v>1537</v>
      </c>
      <c r="B2696" s="2077" t="s">
        <v>3480</v>
      </c>
      <c r="C2696" s="2020">
        <v>0.11932542419644079</v>
      </c>
      <c r="D2696" s="2021">
        <v>5509.2400000000016</v>
      </c>
      <c r="E2696" s="2078">
        <v>657.39239999999984</v>
      </c>
      <c r="F2696" s="2020">
        <v>9.6060732401406543E-2</v>
      </c>
      <c r="G2696" s="2021">
        <v>8802.5499999999938</v>
      </c>
      <c r="H2696" s="2078">
        <v>845.57940000000053</v>
      </c>
      <c r="I2696" s="2020">
        <v>8.4966489547800228E-2</v>
      </c>
      <c r="J2696" s="2021">
        <v>7317.1200000000017</v>
      </c>
      <c r="K2696" s="2078">
        <v>621.71000000000015</v>
      </c>
      <c r="L2696" s="2020">
        <v>9.7432171180607471E-2</v>
      </c>
      <c r="M2696" s="2021">
        <v>5012.25</v>
      </c>
      <c r="N2696" s="2078">
        <v>488.35439999999988</v>
      </c>
    </row>
    <row r="2697" spans="1:14">
      <c r="A2697" s="2249" t="s">
        <v>1537</v>
      </c>
      <c r="B2697" s="2077" t="s">
        <v>3483</v>
      </c>
      <c r="C2697" s="2020" t="s">
        <v>3269</v>
      </c>
      <c r="D2697" s="2021" t="s">
        <v>3269</v>
      </c>
      <c r="E2697" s="2078" t="s">
        <v>3269</v>
      </c>
      <c r="F2697" s="2020">
        <v>0.2117508915369227</v>
      </c>
      <c r="G2697" s="2021">
        <v>229.94</v>
      </c>
      <c r="H2697" s="2078">
        <v>48.69</v>
      </c>
      <c r="I2697" s="2020" t="s">
        <v>3269</v>
      </c>
      <c r="J2697" s="2021" t="s">
        <v>3269</v>
      </c>
      <c r="K2697" s="2078" t="s">
        <v>3269</v>
      </c>
      <c r="L2697" s="2020" t="s">
        <v>3269</v>
      </c>
      <c r="M2697" s="2021" t="s">
        <v>3269</v>
      </c>
      <c r="N2697" s="2078" t="s">
        <v>3269</v>
      </c>
    </row>
    <row r="2698" spans="1:14">
      <c r="A2698" s="2249" t="s">
        <v>1537</v>
      </c>
      <c r="B2698" s="2077" t="s">
        <v>3196</v>
      </c>
      <c r="C2698" s="2020" t="s">
        <v>3269</v>
      </c>
      <c r="D2698" s="2021" t="s">
        <v>3269</v>
      </c>
      <c r="E2698" s="2078" t="s">
        <v>3269</v>
      </c>
      <c r="F2698" s="2020">
        <v>0.49675730000000001</v>
      </c>
      <c r="G2698" s="2021">
        <v>100</v>
      </c>
      <c r="H2698" s="2078">
        <v>49.675730000000001</v>
      </c>
      <c r="I2698" s="2020">
        <v>0.46003930578512392</v>
      </c>
      <c r="J2698" s="2021">
        <v>30.25</v>
      </c>
      <c r="K2698" s="2078">
        <v>13.916188999999999</v>
      </c>
      <c r="L2698" s="2020" t="s">
        <v>3269</v>
      </c>
      <c r="M2698" s="2021" t="s">
        <v>3269</v>
      </c>
      <c r="N2698" s="2078" t="s">
        <v>3269</v>
      </c>
    </row>
    <row r="2699" spans="1:14">
      <c r="A2699" s="2249" t="s">
        <v>1537</v>
      </c>
      <c r="B2699" s="2077" t="s">
        <v>3502</v>
      </c>
      <c r="C2699" s="2020" t="s">
        <v>3269</v>
      </c>
      <c r="D2699" s="2021" t="s">
        <v>3269</v>
      </c>
      <c r="E2699" s="2078" t="s">
        <v>3269</v>
      </c>
      <c r="F2699" s="2020">
        <v>0.16516842105263149</v>
      </c>
      <c r="G2699" s="2021">
        <v>950</v>
      </c>
      <c r="H2699" s="2078">
        <v>156.91</v>
      </c>
      <c r="I2699" s="2020">
        <v>0.27627920589239552</v>
      </c>
      <c r="J2699" s="2021">
        <v>205.01</v>
      </c>
      <c r="K2699" s="2078">
        <v>56.639999999999993</v>
      </c>
      <c r="L2699" s="2020" t="s">
        <v>3269</v>
      </c>
      <c r="M2699" s="2021" t="s">
        <v>3269</v>
      </c>
      <c r="N2699" s="2078" t="s">
        <v>3269</v>
      </c>
    </row>
    <row r="2700" spans="1:14">
      <c r="A2700" s="2249" t="s">
        <v>1537</v>
      </c>
      <c r="B2700" s="2077" t="s">
        <v>3193</v>
      </c>
      <c r="C2700" s="2020">
        <v>0.20499306518723981</v>
      </c>
      <c r="D2700" s="2021">
        <v>36.049999999999997</v>
      </c>
      <c r="E2700" s="2078">
        <v>7.3899999999999926</v>
      </c>
      <c r="F2700" s="2020">
        <v>0.26632524543126679</v>
      </c>
      <c r="G2700" s="2021">
        <v>1198.9100000000001</v>
      </c>
      <c r="H2700" s="2078">
        <v>319.3</v>
      </c>
      <c r="I2700" s="2020">
        <v>0.15380646817248461</v>
      </c>
      <c r="J2700" s="2021">
        <v>974</v>
      </c>
      <c r="K2700" s="2078">
        <v>149.8075</v>
      </c>
      <c r="L2700" s="2020">
        <v>0.23855799373040751</v>
      </c>
      <c r="M2700" s="2021">
        <v>15.95</v>
      </c>
      <c r="N2700" s="2078">
        <v>3.8050000000000002</v>
      </c>
    </row>
    <row r="2701" spans="1:14">
      <c r="A2701" s="2249" t="s">
        <v>1537</v>
      </c>
      <c r="B2701" s="2077" t="s">
        <v>3194</v>
      </c>
      <c r="C2701" s="2020">
        <v>0.38746690203000878</v>
      </c>
      <c r="D2701" s="2021">
        <v>33.99</v>
      </c>
      <c r="E2701" s="2078">
        <v>13.17</v>
      </c>
      <c r="F2701" s="2020">
        <v>0.1183582566973211</v>
      </c>
      <c r="G2701" s="2021">
        <v>125.05</v>
      </c>
      <c r="H2701" s="2078">
        <v>14.80070000000001</v>
      </c>
      <c r="I2701" s="2020">
        <v>-9.933318004138883E-2</v>
      </c>
      <c r="J2701" s="2021">
        <v>43.49</v>
      </c>
      <c r="K2701" s="2078">
        <v>-4.32</v>
      </c>
      <c r="L2701" s="2020" t="s">
        <v>3269</v>
      </c>
      <c r="M2701" s="2021" t="s">
        <v>3269</v>
      </c>
      <c r="N2701" s="2078" t="s">
        <v>3269</v>
      </c>
    </row>
    <row r="2702" spans="1:14">
      <c r="A2702" s="2249" t="s">
        <v>1537</v>
      </c>
      <c r="B2702" s="2077" t="s">
        <v>3195</v>
      </c>
      <c r="C2702" s="2020">
        <v>7.5195258019525854E-2</v>
      </c>
      <c r="D2702" s="2021">
        <v>186.42</v>
      </c>
      <c r="E2702" s="2078">
        <v>14.01790000000001</v>
      </c>
      <c r="F2702" s="2020">
        <v>5.2827190968353532E-2</v>
      </c>
      <c r="G2702" s="2021">
        <v>1624.51</v>
      </c>
      <c r="H2702" s="2078">
        <v>85.818299999999994</v>
      </c>
      <c r="I2702" s="2020">
        <v>1.5880903871087239E-2</v>
      </c>
      <c r="J2702" s="2021">
        <v>1079.8</v>
      </c>
      <c r="K2702" s="2078">
        <v>17.148199999999999</v>
      </c>
      <c r="L2702" s="2020" t="s">
        <v>3269</v>
      </c>
      <c r="M2702" s="2021" t="s">
        <v>3269</v>
      </c>
      <c r="N2702" s="2078" t="s">
        <v>3269</v>
      </c>
    </row>
    <row r="2703" spans="1:14">
      <c r="A2703" s="2249" t="s">
        <v>1537</v>
      </c>
      <c r="B2703" s="2077" t="s">
        <v>3209</v>
      </c>
      <c r="C2703" s="2020">
        <v>-7.92682926829269E-2</v>
      </c>
      <c r="D2703" s="2021">
        <v>209.92</v>
      </c>
      <c r="E2703" s="2078">
        <v>-16.640000000000011</v>
      </c>
      <c r="F2703" s="2020" t="s">
        <v>3269</v>
      </c>
      <c r="G2703" s="2021" t="s">
        <v>3269</v>
      </c>
      <c r="H2703" s="2078" t="s">
        <v>3269</v>
      </c>
      <c r="I2703" s="2020">
        <v>-7.4206462682299079E-2</v>
      </c>
      <c r="J2703" s="2021">
        <v>69.94</v>
      </c>
      <c r="K2703" s="2078">
        <v>-5.1899999999999977</v>
      </c>
      <c r="L2703" s="2020" t="s">
        <v>3269</v>
      </c>
      <c r="M2703" s="2021" t="s">
        <v>3269</v>
      </c>
      <c r="N2703" s="2078" t="s">
        <v>3269</v>
      </c>
    </row>
    <row r="2704" spans="1:14">
      <c r="A2704" s="2249" t="s">
        <v>1537</v>
      </c>
      <c r="B2704" s="2077" t="s">
        <v>3204</v>
      </c>
      <c r="C2704" s="2020">
        <v>-3.713123092573762E-2</v>
      </c>
      <c r="D2704" s="2021">
        <v>29.49</v>
      </c>
      <c r="E2704" s="2078">
        <v>-1.095000000000002</v>
      </c>
      <c r="F2704" s="2020">
        <v>0.16351003025888139</v>
      </c>
      <c r="G2704" s="2021">
        <v>178.46</v>
      </c>
      <c r="H2704" s="2078">
        <v>29.179999999999989</v>
      </c>
      <c r="I2704" s="2020">
        <v>0.14489026063100141</v>
      </c>
      <c r="J2704" s="2021">
        <v>14.58</v>
      </c>
      <c r="K2704" s="2078">
        <v>2.1125000000000012</v>
      </c>
      <c r="L2704" s="2020" t="s">
        <v>3269</v>
      </c>
      <c r="M2704" s="2021" t="s">
        <v>3269</v>
      </c>
      <c r="N2704" s="2078" t="s">
        <v>3269</v>
      </c>
    </row>
    <row r="2705" spans="1:14">
      <c r="A2705" s="2248" t="s">
        <v>1701</v>
      </c>
      <c r="B2705" s="2073" t="s">
        <v>5191</v>
      </c>
      <c r="C2705" s="2074">
        <v>-0.87922841671109131</v>
      </c>
      <c r="D2705" s="2075">
        <v>1425.64</v>
      </c>
      <c r="E2705" s="2076">
        <v>-1253.4631999999999</v>
      </c>
      <c r="F2705" s="2074">
        <v>-0.69311659884079391</v>
      </c>
      <c r="G2705" s="2075">
        <v>648.72000000000025</v>
      </c>
      <c r="H2705" s="2076">
        <v>-449.63859999999988</v>
      </c>
      <c r="I2705" s="2074">
        <v>-0.75161441607268731</v>
      </c>
      <c r="J2705" s="2075">
        <v>1021.36</v>
      </c>
      <c r="K2705" s="2076">
        <v>-767.66889999999989</v>
      </c>
      <c r="L2705" s="2074">
        <v>-0.75440261527873342</v>
      </c>
      <c r="M2705" s="2075">
        <v>290.60000000000002</v>
      </c>
      <c r="N2705" s="2076">
        <v>-219.22939999999991</v>
      </c>
    </row>
    <row r="2706" spans="1:14">
      <c r="A2706" s="2249" t="s">
        <v>1701</v>
      </c>
      <c r="B2706" s="2077" t="s">
        <v>3480</v>
      </c>
      <c r="C2706" s="2020">
        <v>-0.92962233789388615</v>
      </c>
      <c r="D2706" s="2021">
        <v>1323.67</v>
      </c>
      <c r="E2706" s="2078">
        <v>-1230.5132000000001</v>
      </c>
      <c r="F2706" s="2020">
        <v>-0.74629027296404882</v>
      </c>
      <c r="G2706" s="2021">
        <v>487.61000000000013</v>
      </c>
      <c r="H2706" s="2078">
        <v>-363.89859999999987</v>
      </c>
      <c r="I2706" s="2020">
        <v>-0.85576469460159166</v>
      </c>
      <c r="J2706" s="2021">
        <v>730.03</v>
      </c>
      <c r="K2706" s="2078">
        <v>-624.73389999999995</v>
      </c>
      <c r="L2706" s="2020">
        <v>-0.71865239062211561</v>
      </c>
      <c r="M2706" s="2021">
        <v>54.17</v>
      </c>
      <c r="N2706" s="2078">
        <v>-38.929400000000001</v>
      </c>
    </row>
    <row r="2707" spans="1:14">
      <c r="A2707" s="2249" t="s">
        <v>1701</v>
      </c>
      <c r="B2707" s="2077" t="s">
        <v>3193</v>
      </c>
      <c r="C2707" s="2020" t="s">
        <v>3269</v>
      </c>
      <c r="D2707" s="2021" t="s">
        <v>3269</v>
      </c>
      <c r="E2707" s="2078" t="s">
        <v>3269</v>
      </c>
      <c r="F2707" s="2020">
        <v>-0.41902163320990049</v>
      </c>
      <c r="G2707" s="2021">
        <v>51.31</v>
      </c>
      <c r="H2707" s="2078">
        <v>-21.5</v>
      </c>
      <c r="I2707" s="2020" t="s">
        <v>3269</v>
      </c>
      <c r="J2707" s="2021" t="s">
        <v>3269</v>
      </c>
      <c r="K2707" s="2078" t="s">
        <v>3269</v>
      </c>
      <c r="L2707" s="2020">
        <v>-0.74938347718865606</v>
      </c>
      <c r="M2707" s="2021">
        <v>32.44</v>
      </c>
      <c r="N2707" s="2078">
        <v>-24.31</v>
      </c>
    </row>
    <row r="2708" spans="1:14">
      <c r="A2708" s="2249" t="s">
        <v>1701</v>
      </c>
      <c r="B2708" s="2077" t="s">
        <v>3194</v>
      </c>
      <c r="C2708" s="2020">
        <v>-0.22506619593998231</v>
      </c>
      <c r="D2708" s="2021">
        <v>101.97</v>
      </c>
      <c r="E2708" s="2078">
        <v>-22.95</v>
      </c>
      <c r="F2708" s="2020">
        <v>-0.36336215564045848</v>
      </c>
      <c r="G2708" s="2021">
        <v>49.73</v>
      </c>
      <c r="H2708" s="2078">
        <v>-18.07</v>
      </c>
      <c r="I2708" s="2020">
        <v>-0.22377314134587109</v>
      </c>
      <c r="J2708" s="2021">
        <v>34.03</v>
      </c>
      <c r="K2708" s="2078">
        <v>-7.6149999999999949</v>
      </c>
      <c r="L2708" s="2020">
        <v>-0.66443756861962266</v>
      </c>
      <c r="M2708" s="2021">
        <v>100.19</v>
      </c>
      <c r="N2708" s="2078">
        <v>-66.569999999999993</v>
      </c>
    </row>
    <row r="2709" spans="1:14">
      <c r="A2709" s="2249" t="s">
        <v>1701</v>
      </c>
      <c r="B2709" s="2077" t="s">
        <v>3195</v>
      </c>
      <c r="C2709" s="2020" t="s">
        <v>3269</v>
      </c>
      <c r="D2709" s="2021" t="s">
        <v>3269</v>
      </c>
      <c r="E2709" s="2078" t="s">
        <v>3269</v>
      </c>
      <c r="F2709" s="2020" t="s">
        <v>3269</v>
      </c>
      <c r="G2709" s="2021" t="s">
        <v>3269</v>
      </c>
      <c r="H2709" s="2078" t="s">
        <v>3269</v>
      </c>
      <c r="I2709" s="2020" t="s">
        <v>3269</v>
      </c>
      <c r="J2709" s="2021" t="s">
        <v>3269</v>
      </c>
      <c r="K2709" s="2078" t="s">
        <v>3269</v>
      </c>
      <c r="L2709" s="2020">
        <v>-0.89700906753281884</v>
      </c>
      <c r="M2709" s="2021">
        <v>73.89</v>
      </c>
      <c r="N2709" s="2078">
        <v>-66.279999999999987</v>
      </c>
    </row>
    <row r="2710" spans="1:14">
      <c r="A2710" s="2249" t="s">
        <v>1701</v>
      </c>
      <c r="B2710" s="2077" t="s">
        <v>3204</v>
      </c>
      <c r="C2710" s="2020" t="s">
        <v>3269</v>
      </c>
      <c r="D2710" s="2021" t="s">
        <v>3269</v>
      </c>
      <c r="E2710" s="2078" t="s">
        <v>3269</v>
      </c>
      <c r="F2710" s="2020">
        <v>-0.7686032961544863</v>
      </c>
      <c r="G2710" s="2021">
        <v>60.07</v>
      </c>
      <c r="H2710" s="2078">
        <v>-46.169999999999987</v>
      </c>
      <c r="I2710" s="2020">
        <v>-0.52592304702681703</v>
      </c>
      <c r="J2710" s="2021">
        <v>257.3</v>
      </c>
      <c r="K2710" s="2078">
        <v>-135.32</v>
      </c>
      <c r="L2710" s="2020">
        <v>-0.77365429622199922</v>
      </c>
      <c r="M2710" s="2021">
        <v>29.91</v>
      </c>
      <c r="N2710" s="2078">
        <v>-23.14</v>
      </c>
    </row>
    <row r="2711" spans="1:14">
      <c r="A2711" s="2248" t="s">
        <v>3123</v>
      </c>
      <c r="B2711" s="2073" t="s">
        <v>5191</v>
      </c>
      <c r="C2711" s="2074">
        <v>0.47672668494440978</v>
      </c>
      <c r="D2711" s="2075">
        <v>-14863.25</v>
      </c>
      <c r="E2711" s="2076">
        <v>-7085.7078999999994</v>
      </c>
      <c r="F2711" s="2074" t="s">
        <v>3269</v>
      </c>
      <c r="G2711" s="2075" t="s">
        <v>3269</v>
      </c>
      <c r="H2711" s="2076" t="s">
        <v>3269</v>
      </c>
      <c r="I2711" s="2074" t="s">
        <v>3269</v>
      </c>
      <c r="J2711" s="2075" t="s">
        <v>3269</v>
      </c>
      <c r="K2711" s="2076" t="s">
        <v>3269</v>
      </c>
      <c r="L2711" s="2074" t="s">
        <v>3269</v>
      </c>
      <c r="M2711" s="2075" t="s">
        <v>3269</v>
      </c>
      <c r="N2711" s="2076" t="s">
        <v>3269</v>
      </c>
    </row>
    <row r="2712" spans="1:14">
      <c r="A2712" s="2249" t="s">
        <v>3123</v>
      </c>
      <c r="B2712" s="2077" t="s">
        <v>3480</v>
      </c>
      <c r="C2712" s="2020">
        <v>0.47672668494440978</v>
      </c>
      <c r="D2712" s="2021">
        <v>-14863.25</v>
      </c>
      <c r="E2712" s="2078">
        <v>-7085.7078999999994</v>
      </c>
      <c r="F2712" s="2020" t="s">
        <v>3269</v>
      </c>
      <c r="G2712" s="2021" t="s">
        <v>3269</v>
      </c>
      <c r="H2712" s="2078" t="s">
        <v>3269</v>
      </c>
      <c r="I2712" s="2020" t="s">
        <v>3269</v>
      </c>
      <c r="J2712" s="2021" t="s">
        <v>3269</v>
      </c>
      <c r="K2712" s="2078" t="s">
        <v>3269</v>
      </c>
      <c r="L2712" s="2020" t="s">
        <v>3269</v>
      </c>
      <c r="M2712" s="2021" t="s">
        <v>3269</v>
      </c>
      <c r="N2712" s="2078" t="s">
        <v>3269</v>
      </c>
    </row>
    <row r="2713" spans="1:14">
      <c r="A2713" s="2248" t="s">
        <v>2091</v>
      </c>
      <c r="B2713" s="2073" t="s">
        <v>5191</v>
      </c>
      <c r="C2713" s="2074">
        <v>9.3823463656872649E-2</v>
      </c>
      <c r="D2713" s="2075">
        <v>1476.07</v>
      </c>
      <c r="E2713" s="2076">
        <v>138.49</v>
      </c>
      <c r="F2713" s="2074" t="s">
        <v>3269</v>
      </c>
      <c r="G2713" s="2075" t="s">
        <v>3269</v>
      </c>
      <c r="H2713" s="2076" t="s">
        <v>3269</v>
      </c>
      <c r="I2713" s="2074">
        <v>0.18690829573845211</v>
      </c>
      <c r="J2713" s="2075">
        <v>1957.27</v>
      </c>
      <c r="K2713" s="2076">
        <v>365.83000000000021</v>
      </c>
      <c r="L2713" s="2074" t="s">
        <v>3269</v>
      </c>
      <c r="M2713" s="2075">
        <v>0</v>
      </c>
      <c r="N2713" s="2076">
        <v>-11113.61</v>
      </c>
    </row>
    <row r="2714" spans="1:14">
      <c r="A2714" s="2249" t="s">
        <v>2091</v>
      </c>
      <c r="B2714" s="2077" t="s">
        <v>3193</v>
      </c>
      <c r="C2714" s="2020" t="s">
        <v>3269</v>
      </c>
      <c r="D2714" s="2021" t="s">
        <v>3269</v>
      </c>
      <c r="E2714" s="2078" t="s">
        <v>3269</v>
      </c>
      <c r="F2714" s="2020" t="s">
        <v>3269</v>
      </c>
      <c r="G2714" s="2021" t="s">
        <v>3269</v>
      </c>
      <c r="H2714" s="2078" t="s">
        <v>3269</v>
      </c>
      <c r="I2714" s="2020" t="s">
        <v>3269</v>
      </c>
      <c r="J2714" s="2021" t="s">
        <v>3269</v>
      </c>
      <c r="K2714" s="2078" t="s">
        <v>3269</v>
      </c>
      <c r="L2714" s="2020" t="s">
        <v>3269</v>
      </c>
      <c r="M2714" s="2021">
        <v>0</v>
      </c>
      <c r="N2714" s="2078">
        <v>-61.79</v>
      </c>
    </row>
    <row r="2715" spans="1:14">
      <c r="A2715" s="2249" t="s">
        <v>2091</v>
      </c>
      <c r="B2715" s="2077" t="s">
        <v>3195</v>
      </c>
      <c r="C2715" s="2020" t="s">
        <v>3269</v>
      </c>
      <c r="D2715" s="2021" t="s">
        <v>3269</v>
      </c>
      <c r="E2715" s="2078" t="s">
        <v>3269</v>
      </c>
      <c r="F2715" s="2020" t="s">
        <v>3269</v>
      </c>
      <c r="G2715" s="2021" t="s">
        <v>3269</v>
      </c>
      <c r="H2715" s="2078" t="s">
        <v>3269</v>
      </c>
      <c r="I2715" s="2020" t="s">
        <v>3269</v>
      </c>
      <c r="J2715" s="2021" t="s">
        <v>3269</v>
      </c>
      <c r="K2715" s="2078" t="s">
        <v>3269</v>
      </c>
      <c r="L2715" s="2020" t="s">
        <v>3269</v>
      </c>
      <c r="M2715" s="2021">
        <v>0</v>
      </c>
      <c r="N2715" s="2078">
        <v>-5565.39</v>
      </c>
    </row>
    <row r="2716" spans="1:14">
      <c r="A2716" s="2249" t="s">
        <v>2091</v>
      </c>
      <c r="B2716" s="2077" t="s">
        <v>3207</v>
      </c>
      <c r="C2716" s="2020">
        <v>9.3823463656872649E-2</v>
      </c>
      <c r="D2716" s="2021">
        <v>1476.07</v>
      </c>
      <c r="E2716" s="2078">
        <v>138.49</v>
      </c>
      <c r="F2716" s="2020" t="s">
        <v>3269</v>
      </c>
      <c r="G2716" s="2021" t="s">
        <v>3269</v>
      </c>
      <c r="H2716" s="2078" t="s">
        <v>3269</v>
      </c>
      <c r="I2716" s="2020">
        <v>0.18690829573845211</v>
      </c>
      <c r="J2716" s="2021">
        <v>1957.27</v>
      </c>
      <c r="K2716" s="2078">
        <v>365.83000000000021</v>
      </c>
      <c r="L2716" s="2020" t="s">
        <v>3269</v>
      </c>
      <c r="M2716" s="2021">
        <v>0</v>
      </c>
      <c r="N2716" s="2078">
        <v>-5486.43</v>
      </c>
    </row>
    <row r="2717" spans="1:14">
      <c r="A2717" s="2248" t="s">
        <v>1997</v>
      </c>
      <c r="B2717" s="2073" t="s">
        <v>5191</v>
      </c>
      <c r="C2717" s="2074" t="s">
        <v>3269</v>
      </c>
      <c r="D2717" s="2075" t="s">
        <v>3269</v>
      </c>
      <c r="E2717" s="2076" t="s">
        <v>3269</v>
      </c>
      <c r="F2717" s="2074">
        <v>0.17663755056917241</v>
      </c>
      <c r="G2717" s="2075">
        <v>10329.91</v>
      </c>
      <c r="H2717" s="2076">
        <v>1824.65</v>
      </c>
      <c r="I2717" s="2074">
        <v>0.29158933535691089</v>
      </c>
      <c r="J2717" s="2075">
        <v>2741.02</v>
      </c>
      <c r="K2717" s="2076">
        <v>799.2521999999999</v>
      </c>
      <c r="L2717" s="2074" t="s">
        <v>3269</v>
      </c>
      <c r="M2717" s="2075" t="s">
        <v>3269</v>
      </c>
      <c r="N2717" s="2076" t="s">
        <v>3269</v>
      </c>
    </row>
    <row r="2718" spans="1:14">
      <c r="A2718" s="2249" t="s">
        <v>1997</v>
      </c>
      <c r="B2718" s="2077" t="s">
        <v>3480</v>
      </c>
      <c r="C2718" s="2020" t="s">
        <v>3269</v>
      </c>
      <c r="D2718" s="2021" t="s">
        <v>3269</v>
      </c>
      <c r="E2718" s="2078" t="s">
        <v>3269</v>
      </c>
      <c r="F2718" s="2020">
        <v>0.17663755056917241</v>
      </c>
      <c r="G2718" s="2021">
        <v>10329.91</v>
      </c>
      <c r="H2718" s="2078">
        <v>1824.65</v>
      </c>
      <c r="I2718" s="2020" t="s">
        <v>3269</v>
      </c>
      <c r="J2718" s="2021" t="s">
        <v>3269</v>
      </c>
      <c r="K2718" s="2078" t="s">
        <v>3269</v>
      </c>
      <c r="L2718" s="2020" t="s">
        <v>3269</v>
      </c>
      <c r="M2718" s="2021" t="s">
        <v>3269</v>
      </c>
      <c r="N2718" s="2078" t="s">
        <v>3269</v>
      </c>
    </row>
    <row r="2719" spans="1:14">
      <c r="A2719" s="2249" t="s">
        <v>1997</v>
      </c>
      <c r="B2719" s="2077" t="s">
        <v>3195</v>
      </c>
      <c r="C2719" s="2020" t="s">
        <v>3269</v>
      </c>
      <c r="D2719" s="2021" t="s">
        <v>3269</v>
      </c>
      <c r="E2719" s="2078" t="s">
        <v>3269</v>
      </c>
      <c r="F2719" s="2020" t="s">
        <v>3269</v>
      </c>
      <c r="G2719" s="2021" t="s">
        <v>3269</v>
      </c>
      <c r="H2719" s="2078" t="s">
        <v>3269</v>
      </c>
      <c r="I2719" s="2020">
        <v>0.29158933535691089</v>
      </c>
      <c r="J2719" s="2021">
        <v>2741.02</v>
      </c>
      <c r="K2719" s="2078">
        <v>799.2521999999999</v>
      </c>
      <c r="L2719" s="2020" t="s">
        <v>3269</v>
      </c>
      <c r="M2719" s="2021" t="s">
        <v>3269</v>
      </c>
      <c r="N2719" s="2078" t="s">
        <v>3269</v>
      </c>
    </row>
    <row r="2720" spans="1:14">
      <c r="A2720" s="2248" t="s">
        <v>2329</v>
      </c>
      <c r="B2720" s="2073" t="s">
        <v>5191</v>
      </c>
      <c r="C2720" s="2074" t="s">
        <v>3269</v>
      </c>
      <c r="D2720" s="2075" t="s">
        <v>3269</v>
      </c>
      <c r="E2720" s="2076" t="s">
        <v>3269</v>
      </c>
      <c r="F2720" s="2074" t="s">
        <v>3269</v>
      </c>
      <c r="G2720" s="2075" t="s">
        <v>3269</v>
      </c>
      <c r="H2720" s="2076" t="s">
        <v>3269</v>
      </c>
      <c r="I2720" s="2074">
        <v>0.43651825344411849</v>
      </c>
      <c r="J2720" s="2075">
        <v>3255.55</v>
      </c>
      <c r="K2720" s="2076">
        <v>1421.107</v>
      </c>
      <c r="L2720" s="2074" t="s">
        <v>3269</v>
      </c>
      <c r="M2720" s="2075" t="s">
        <v>3269</v>
      </c>
      <c r="N2720" s="2076" t="s">
        <v>3269</v>
      </c>
    </row>
    <row r="2721" spans="1:14">
      <c r="A2721" s="2249" t="s">
        <v>2329</v>
      </c>
      <c r="B2721" s="2077" t="s">
        <v>3480</v>
      </c>
      <c r="C2721" s="2020" t="s">
        <v>3269</v>
      </c>
      <c r="D2721" s="2021" t="s">
        <v>3269</v>
      </c>
      <c r="E2721" s="2078" t="s">
        <v>3269</v>
      </c>
      <c r="F2721" s="2020" t="s">
        <v>3269</v>
      </c>
      <c r="G2721" s="2021" t="s">
        <v>3269</v>
      </c>
      <c r="H2721" s="2078" t="s">
        <v>3269</v>
      </c>
      <c r="I2721" s="2020">
        <v>0.57405155949705688</v>
      </c>
      <c r="J2721" s="2021">
        <v>1659.83</v>
      </c>
      <c r="K2721" s="2078">
        <v>952.82799999999997</v>
      </c>
      <c r="L2721" s="2020" t="s">
        <v>3269</v>
      </c>
      <c r="M2721" s="2021" t="s">
        <v>3269</v>
      </c>
      <c r="N2721" s="2078" t="s">
        <v>3269</v>
      </c>
    </row>
    <row r="2722" spans="1:14">
      <c r="A2722" s="2249" t="s">
        <v>2329</v>
      </c>
      <c r="B2722" s="2077" t="s">
        <v>3195</v>
      </c>
      <c r="C2722" s="2020" t="s">
        <v>3269</v>
      </c>
      <c r="D2722" s="2021" t="s">
        <v>3269</v>
      </c>
      <c r="E2722" s="2078" t="s">
        <v>3269</v>
      </c>
      <c r="F2722" s="2020" t="s">
        <v>3269</v>
      </c>
      <c r="G2722" s="2021" t="s">
        <v>3269</v>
      </c>
      <c r="H2722" s="2078" t="s">
        <v>3269</v>
      </c>
      <c r="I2722" s="2020">
        <v>0.29345937883839268</v>
      </c>
      <c r="J2722" s="2021">
        <v>1595.72</v>
      </c>
      <c r="K2722" s="2078">
        <v>468.279</v>
      </c>
      <c r="L2722" s="2020" t="s">
        <v>3269</v>
      </c>
      <c r="M2722" s="2021" t="s">
        <v>3269</v>
      </c>
      <c r="N2722" s="2078" t="s">
        <v>3269</v>
      </c>
    </row>
    <row r="2723" spans="1:14">
      <c r="A2723" s="2248" t="s">
        <v>3125</v>
      </c>
      <c r="B2723" s="2073" t="s">
        <v>5191</v>
      </c>
      <c r="C2723" s="2074" t="s">
        <v>3269</v>
      </c>
      <c r="D2723" s="2075" t="s">
        <v>3269</v>
      </c>
      <c r="E2723" s="2076" t="s">
        <v>3269</v>
      </c>
      <c r="F2723" s="2074">
        <v>0.18692280701754391</v>
      </c>
      <c r="G2723" s="2075">
        <v>11400</v>
      </c>
      <c r="H2723" s="2076">
        <v>2130.92</v>
      </c>
      <c r="I2723" s="2074">
        <v>0.24020671490444109</v>
      </c>
      <c r="J2723" s="2075">
        <v>2327.36</v>
      </c>
      <c r="K2723" s="2076">
        <v>559.04750000000001</v>
      </c>
      <c r="L2723" s="2074">
        <v>0.2485533333333334</v>
      </c>
      <c r="M2723" s="2075">
        <v>1500</v>
      </c>
      <c r="N2723" s="2076">
        <v>372.83000000000021</v>
      </c>
    </row>
    <row r="2724" spans="1:14">
      <c r="A2724" s="2249" t="s">
        <v>3125</v>
      </c>
      <c r="B2724" s="2077" t="s">
        <v>3480</v>
      </c>
      <c r="C2724" s="2020" t="s">
        <v>3269</v>
      </c>
      <c r="D2724" s="2021" t="s">
        <v>3269</v>
      </c>
      <c r="E2724" s="2078" t="s">
        <v>3269</v>
      </c>
      <c r="F2724" s="2020" t="s">
        <v>3269</v>
      </c>
      <c r="G2724" s="2021" t="s">
        <v>3269</v>
      </c>
      <c r="H2724" s="2078" t="s">
        <v>3269</v>
      </c>
      <c r="I2724" s="2020">
        <v>0.24020671490444109</v>
      </c>
      <c r="J2724" s="2021">
        <v>2327.36</v>
      </c>
      <c r="K2724" s="2078">
        <v>559.04750000000001</v>
      </c>
      <c r="L2724" s="2020" t="s">
        <v>3269</v>
      </c>
      <c r="M2724" s="2021" t="s">
        <v>3269</v>
      </c>
      <c r="N2724" s="2078" t="s">
        <v>3269</v>
      </c>
    </row>
    <row r="2725" spans="1:14">
      <c r="A2725" s="2249" t="s">
        <v>3125</v>
      </c>
      <c r="B2725" s="2077" t="s">
        <v>3195</v>
      </c>
      <c r="C2725" s="2020" t="s">
        <v>3269</v>
      </c>
      <c r="D2725" s="2021" t="s">
        <v>3269</v>
      </c>
      <c r="E2725" s="2078" t="s">
        <v>3269</v>
      </c>
      <c r="F2725" s="2020">
        <v>0.18692280701754391</v>
      </c>
      <c r="G2725" s="2021">
        <v>11400</v>
      </c>
      <c r="H2725" s="2078">
        <v>2130.92</v>
      </c>
      <c r="I2725" s="2020" t="s">
        <v>3269</v>
      </c>
      <c r="J2725" s="2021" t="s">
        <v>3269</v>
      </c>
      <c r="K2725" s="2078" t="s">
        <v>3269</v>
      </c>
      <c r="L2725" s="2020">
        <v>0.2485533333333334</v>
      </c>
      <c r="M2725" s="2021">
        <v>1500</v>
      </c>
      <c r="N2725" s="2078">
        <v>372.83000000000021</v>
      </c>
    </row>
    <row r="2726" spans="1:14">
      <c r="A2726" s="2248" t="s">
        <v>1159</v>
      </c>
      <c r="B2726" s="2073" t="s">
        <v>5191</v>
      </c>
      <c r="C2726" s="2074" t="s">
        <v>3269</v>
      </c>
      <c r="D2726" s="2075" t="s">
        <v>3269</v>
      </c>
      <c r="E2726" s="2076" t="s">
        <v>3269</v>
      </c>
      <c r="F2726" s="2074">
        <v>0.15689378826274289</v>
      </c>
      <c r="G2726" s="2075">
        <v>2040.17</v>
      </c>
      <c r="H2726" s="2076">
        <v>320.09000000000009</v>
      </c>
      <c r="I2726" s="2074">
        <v>0.11427704176627269</v>
      </c>
      <c r="J2726" s="2075">
        <v>6885.46</v>
      </c>
      <c r="K2726" s="2076">
        <v>786.84999999999991</v>
      </c>
      <c r="L2726" s="2074">
        <v>0.12223529411764709</v>
      </c>
      <c r="M2726" s="2075">
        <v>10200</v>
      </c>
      <c r="N2726" s="2076">
        <v>1246.8</v>
      </c>
    </row>
    <row r="2727" spans="1:14">
      <c r="A2727" s="2249" t="s">
        <v>1159</v>
      </c>
      <c r="B2727" s="2077" t="s">
        <v>3207</v>
      </c>
      <c r="C2727" s="2020" t="s">
        <v>3269</v>
      </c>
      <c r="D2727" s="2021" t="s">
        <v>3269</v>
      </c>
      <c r="E2727" s="2078" t="s">
        <v>3269</v>
      </c>
      <c r="F2727" s="2020">
        <v>0.15689378826274289</v>
      </c>
      <c r="G2727" s="2021">
        <v>2040.17</v>
      </c>
      <c r="H2727" s="2078">
        <v>320.09000000000009</v>
      </c>
      <c r="I2727" s="2020">
        <v>0.11427704176627269</v>
      </c>
      <c r="J2727" s="2021">
        <v>6885.46</v>
      </c>
      <c r="K2727" s="2078">
        <v>786.84999999999991</v>
      </c>
      <c r="L2727" s="2020">
        <v>0.12223529411764709</v>
      </c>
      <c r="M2727" s="2021">
        <v>10200</v>
      </c>
      <c r="N2727" s="2078">
        <v>1246.8</v>
      </c>
    </row>
    <row r="2728" spans="1:14">
      <c r="A2728" s="2248" t="s">
        <v>3127</v>
      </c>
      <c r="B2728" s="2073" t="s">
        <v>5191</v>
      </c>
      <c r="C2728" s="2074" t="s">
        <v>3269</v>
      </c>
      <c r="D2728" s="2075" t="s">
        <v>3269</v>
      </c>
      <c r="E2728" s="2076" t="s">
        <v>3269</v>
      </c>
      <c r="F2728" s="2074" t="s">
        <v>3269</v>
      </c>
      <c r="G2728" s="2075" t="s">
        <v>3269</v>
      </c>
      <c r="H2728" s="2076" t="s">
        <v>3269</v>
      </c>
      <c r="I2728" s="2074" t="s">
        <v>3269</v>
      </c>
      <c r="J2728" s="2075" t="s">
        <v>3269</v>
      </c>
      <c r="K2728" s="2076" t="s">
        <v>3269</v>
      </c>
      <c r="L2728" s="2074">
        <v>0.29890565188020718</v>
      </c>
      <c r="M2728" s="2075">
        <v>1110.25</v>
      </c>
      <c r="N2728" s="2076">
        <v>331.86</v>
      </c>
    </row>
    <row r="2729" spans="1:14">
      <c r="A2729" s="2249" t="s">
        <v>3127</v>
      </c>
      <c r="B2729" s="2077" t="s">
        <v>3195</v>
      </c>
      <c r="C2729" s="2020" t="s">
        <v>3269</v>
      </c>
      <c r="D2729" s="2021" t="s">
        <v>3269</v>
      </c>
      <c r="E2729" s="2078" t="s">
        <v>3269</v>
      </c>
      <c r="F2729" s="2020" t="s">
        <v>3269</v>
      </c>
      <c r="G2729" s="2021" t="s">
        <v>3269</v>
      </c>
      <c r="H2729" s="2078" t="s">
        <v>3269</v>
      </c>
      <c r="I2729" s="2020" t="s">
        <v>3269</v>
      </c>
      <c r="J2729" s="2021" t="s">
        <v>3269</v>
      </c>
      <c r="K2729" s="2078" t="s">
        <v>3269</v>
      </c>
      <c r="L2729" s="2020">
        <v>0.29890565188020718</v>
      </c>
      <c r="M2729" s="2021">
        <v>1110.25</v>
      </c>
      <c r="N2729" s="2078">
        <v>331.86</v>
      </c>
    </row>
    <row r="2730" spans="1:14">
      <c r="A2730" s="2248" t="s">
        <v>1673</v>
      </c>
      <c r="B2730" s="2073" t="s">
        <v>5191</v>
      </c>
      <c r="C2730" s="2074">
        <v>0.29947010258152812</v>
      </c>
      <c r="D2730" s="2075">
        <v>1088.8900000000001</v>
      </c>
      <c r="E2730" s="2076">
        <v>326.09000000000009</v>
      </c>
      <c r="F2730" s="2074">
        <v>0.40476065293786451</v>
      </c>
      <c r="G2730" s="2075">
        <v>4777.7900000000009</v>
      </c>
      <c r="H2730" s="2076">
        <v>1933.8614</v>
      </c>
      <c r="I2730" s="2074">
        <v>0.19580031600511849</v>
      </c>
      <c r="J2730" s="2075">
        <v>6658.1200000000017</v>
      </c>
      <c r="K2730" s="2076">
        <v>1303.662</v>
      </c>
      <c r="L2730" s="2074" t="s">
        <v>3269</v>
      </c>
      <c r="M2730" s="2075" t="s">
        <v>3269</v>
      </c>
      <c r="N2730" s="2076" t="s">
        <v>3269</v>
      </c>
    </row>
    <row r="2731" spans="1:14">
      <c r="A2731" s="2249" t="s">
        <v>1673</v>
      </c>
      <c r="B2731" s="2077" t="s">
        <v>3502</v>
      </c>
      <c r="C2731" s="2020">
        <v>0.29947010258152812</v>
      </c>
      <c r="D2731" s="2021">
        <v>1088.8900000000001</v>
      </c>
      <c r="E2731" s="2078">
        <v>326.09000000000009</v>
      </c>
      <c r="F2731" s="2020">
        <v>0.34299486268789242</v>
      </c>
      <c r="G2731" s="2021">
        <v>2365.0500000000002</v>
      </c>
      <c r="H2731" s="2078">
        <v>811.19999999999982</v>
      </c>
      <c r="I2731" s="2020">
        <v>0.3207762032895885</v>
      </c>
      <c r="J2731" s="2021">
        <v>1088.8900000000001</v>
      </c>
      <c r="K2731" s="2078">
        <v>349.29000000000008</v>
      </c>
      <c r="L2731" s="2020" t="s">
        <v>3269</v>
      </c>
      <c r="M2731" s="2021" t="s">
        <v>3269</v>
      </c>
      <c r="N2731" s="2078" t="s">
        <v>3269</v>
      </c>
    </row>
    <row r="2732" spans="1:14">
      <c r="A2732" s="2249" t="s">
        <v>1673</v>
      </c>
      <c r="B2732" s="2077" t="s">
        <v>3193</v>
      </c>
      <c r="C2732" s="2020" t="s">
        <v>3269</v>
      </c>
      <c r="D2732" s="2021" t="s">
        <v>3269</v>
      </c>
      <c r="E2732" s="2078" t="s">
        <v>3269</v>
      </c>
      <c r="F2732" s="2020">
        <v>0.34924984278142118</v>
      </c>
      <c r="G2732" s="2021">
        <v>222.62</v>
      </c>
      <c r="H2732" s="2078">
        <v>77.75</v>
      </c>
      <c r="I2732" s="2020">
        <v>0.50363436123348015</v>
      </c>
      <c r="J2732" s="2021">
        <v>181.6</v>
      </c>
      <c r="K2732" s="2078">
        <v>91.460000000000008</v>
      </c>
      <c r="L2732" s="2020" t="s">
        <v>3269</v>
      </c>
      <c r="M2732" s="2021" t="s">
        <v>3269</v>
      </c>
      <c r="N2732" s="2078" t="s">
        <v>3269</v>
      </c>
    </row>
    <row r="2733" spans="1:14">
      <c r="A2733" s="2249" t="s">
        <v>1673</v>
      </c>
      <c r="B2733" s="2077" t="s">
        <v>3194</v>
      </c>
      <c r="C2733" s="2020" t="s">
        <v>3269</v>
      </c>
      <c r="D2733" s="2021" t="s">
        <v>3269</v>
      </c>
      <c r="E2733" s="2078" t="s">
        <v>3269</v>
      </c>
      <c r="F2733" s="2020">
        <v>0.43934826477988992</v>
      </c>
      <c r="G2733" s="2021">
        <v>401.39</v>
      </c>
      <c r="H2733" s="2078">
        <v>176.35</v>
      </c>
      <c r="I2733" s="2020">
        <v>0.32835903083700441</v>
      </c>
      <c r="J2733" s="2021">
        <v>181.6</v>
      </c>
      <c r="K2733" s="2078">
        <v>59.63</v>
      </c>
      <c r="L2733" s="2020" t="s">
        <v>3269</v>
      </c>
      <c r="M2733" s="2021" t="s">
        <v>3269</v>
      </c>
      <c r="N2733" s="2078" t="s">
        <v>3269</v>
      </c>
    </row>
    <row r="2734" spans="1:14">
      <c r="A2734" s="2249" t="s">
        <v>1673</v>
      </c>
      <c r="B2734" s="2077" t="s">
        <v>3195</v>
      </c>
      <c r="C2734" s="2020" t="s">
        <v>3269</v>
      </c>
      <c r="D2734" s="2021" t="s">
        <v>3269</v>
      </c>
      <c r="E2734" s="2078" t="s">
        <v>3269</v>
      </c>
      <c r="F2734" s="2020">
        <v>0.48826981730990221</v>
      </c>
      <c r="G2734" s="2021">
        <v>1609.83</v>
      </c>
      <c r="H2734" s="2078">
        <v>786.03139999999996</v>
      </c>
      <c r="I2734" s="2020">
        <v>0.1441425338330749</v>
      </c>
      <c r="J2734" s="2021">
        <v>5023.93</v>
      </c>
      <c r="K2734" s="2078">
        <v>724.16200000000026</v>
      </c>
      <c r="L2734" s="2020" t="s">
        <v>3269</v>
      </c>
      <c r="M2734" s="2021" t="s">
        <v>3269</v>
      </c>
      <c r="N2734" s="2078" t="s">
        <v>3269</v>
      </c>
    </row>
    <row r="2735" spans="1:14">
      <c r="A2735" s="2249" t="s">
        <v>1673</v>
      </c>
      <c r="B2735" s="2077" t="s">
        <v>3204</v>
      </c>
      <c r="C2735" s="2020" t="s">
        <v>3269</v>
      </c>
      <c r="D2735" s="2021" t="s">
        <v>3269</v>
      </c>
      <c r="E2735" s="2078" t="s">
        <v>3269</v>
      </c>
      <c r="F2735" s="2020">
        <v>0.4613191727221912</v>
      </c>
      <c r="G2735" s="2021">
        <v>178.9</v>
      </c>
      <c r="H2735" s="2078">
        <v>82.529999999999987</v>
      </c>
      <c r="I2735" s="2020">
        <v>0.43448654585392638</v>
      </c>
      <c r="J2735" s="2021">
        <v>182.1</v>
      </c>
      <c r="K2735" s="2078">
        <v>79.11999999999999</v>
      </c>
      <c r="L2735" s="2020" t="s">
        <v>3269</v>
      </c>
      <c r="M2735" s="2021" t="s">
        <v>3269</v>
      </c>
      <c r="N2735" s="2078" t="s">
        <v>3269</v>
      </c>
    </row>
    <row r="2736" spans="1:14">
      <c r="A2736" s="2248" t="s">
        <v>1881</v>
      </c>
      <c r="B2736" s="2073" t="s">
        <v>5191</v>
      </c>
      <c r="C2736" s="2074" t="s">
        <v>3269</v>
      </c>
      <c r="D2736" s="2075" t="s">
        <v>3269</v>
      </c>
      <c r="E2736" s="2076" t="s">
        <v>3269</v>
      </c>
      <c r="F2736" s="2074">
        <v>0.40588835000000012</v>
      </c>
      <c r="G2736" s="2075">
        <v>2000</v>
      </c>
      <c r="H2736" s="2076">
        <v>811.77670000000012</v>
      </c>
      <c r="I2736" s="2074">
        <v>0.4146833333333334</v>
      </c>
      <c r="J2736" s="2075">
        <v>1800</v>
      </c>
      <c r="K2736" s="2076">
        <v>746.43</v>
      </c>
      <c r="L2736" s="2074" t="s">
        <v>3269</v>
      </c>
      <c r="M2736" s="2075" t="s">
        <v>3269</v>
      </c>
      <c r="N2736" s="2076" t="s">
        <v>3269</v>
      </c>
    </row>
    <row r="2737" spans="1:14">
      <c r="A2737" s="2249" t="s">
        <v>1881</v>
      </c>
      <c r="B2737" s="2077" t="s">
        <v>3480</v>
      </c>
      <c r="C2737" s="2020" t="s">
        <v>3269</v>
      </c>
      <c r="D2737" s="2021" t="s">
        <v>3269</v>
      </c>
      <c r="E2737" s="2078" t="s">
        <v>3269</v>
      </c>
      <c r="F2737" s="2020">
        <v>0.40588835000000012</v>
      </c>
      <c r="G2737" s="2021">
        <v>2000</v>
      </c>
      <c r="H2737" s="2078">
        <v>811.77670000000012</v>
      </c>
      <c r="I2737" s="2020">
        <v>0.4146833333333334</v>
      </c>
      <c r="J2737" s="2021">
        <v>1800</v>
      </c>
      <c r="K2737" s="2078">
        <v>746.43</v>
      </c>
      <c r="L2737" s="2020" t="s">
        <v>3269</v>
      </c>
      <c r="M2737" s="2021" t="s">
        <v>3269</v>
      </c>
      <c r="N2737" s="2078" t="s">
        <v>3269</v>
      </c>
    </row>
    <row r="2738" spans="1:14">
      <c r="A2738" s="2248" t="s">
        <v>3129</v>
      </c>
      <c r="B2738" s="2073" t="s">
        <v>5191</v>
      </c>
      <c r="C2738" s="2074" t="s">
        <v>3269</v>
      </c>
      <c r="D2738" s="2075" t="s">
        <v>3269</v>
      </c>
      <c r="E2738" s="2076" t="s">
        <v>3269</v>
      </c>
      <c r="F2738" s="2074">
        <v>0.1524728125</v>
      </c>
      <c r="G2738" s="2075">
        <v>-4800</v>
      </c>
      <c r="H2738" s="2076">
        <v>-731.86950000000013</v>
      </c>
      <c r="I2738" s="2074" t="s">
        <v>3269</v>
      </c>
      <c r="J2738" s="2075" t="s">
        <v>3269</v>
      </c>
      <c r="K2738" s="2076" t="s">
        <v>3269</v>
      </c>
      <c r="L2738" s="2074" t="s">
        <v>3269</v>
      </c>
      <c r="M2738" s="2075" t="s">
        <v>3269</v>
      </c>
      <c r="N2738" s="2076" t="s">
        <v>3269</v>
      </c>
    </row>
    <row r="2739" spans="1:14">
      <c r="A2739" s="2249" t="s">
        <v>3129</v>
      </c>
      <c r="B2739" s="2077" t="s">
        <v>3481</v>
      </c>
      <c r="C2739" s="2020" t="s">
        <v>3269</v>
      </c>
      <c r="D2739" s="2021" t="s">
        <v>3269</v>
      </c>
      <c r="E2739" s="2078" t="s">
        <v>3269</v>
      </c>
      <c r="F2739" s="2020">
        <v>0.1524728125</v>
      </c>
      <c r="G2739" s="2021">
        <v>-4800</v>
      </c>
      <c r="H2739" s="2078">
        <v>-731.86950000000013</v>
      </c>
      <c r="I2739" s="2020" t="s">
        <v>3269</v>
      </c>
      <c r="J2739" s="2021" t="s">
        <v>3269</v>
      </c>
      <c r="K2739" s="2078" t="s">
        <v>3269</v>
      </c>
      <c r="L2739" s="2020" t="s">
        <v>3269</v>
      </c>
      <c r="M2739" s="2021" t="s">
        <v>3269</v>
      </c>
      <c r="N2739" s="2078" t="s">
        <v>3269</v>
      </c>
    </row>
    <row r="2740" spans="1:14">
      <c r="A2740" s="2248" t="s">
        <v>1551</v>
      </c>
      <c r="B2740" s="2073" t="s">
        <v>5191</v>
      </c>
      <c r="C2740" s="2074" t="s">
        <v>3269</v>
      </c>
      <c r="D2740" s="2075" t="s">
        <v>3269</v>
      </c>
      <c r="E2740" s="2076" t="s">
        <v>3269</v>
      </c>
      <c r="F2740" s="2074" t="s">
        <v>3269</v>
      </c>
      <c r="G2740" s="2075" t="s">
        <v>3269</v>
      </c>
      <c r="H2740" s="2076" t="s">
        <v>3269</v>
      </c>
      <c r="I2740" s="2074" t="s">
        <v>3269</v>
      </c>
      <c r="J2740" s="2075" t="s">
        <v>3269</v>
      </c>
      <c r="K2740" s="2076" t="s">
        <v>3269</v>
      </c>
      <c r="L2740" s="2074">
        <v>0.35063792970641311</v>
      </c>
      <c r="M2740" s="2075">
        <v>3635.04</v>
      </c>
      <c r="N2740" s="2076">
        <v>1274.5829000000001</v>
      </c>
    </row>
    <row r="2741" spans="1:14">
      <c r="A2741" s="2249" t="s">
        <v>1551</v>
      </c>
      <c r="B2741" s="2077" t="s">
        <v>3480</v>
      </c>
      <c r="C2741" s="2020" t="s">
        <v>3269</v>
      </c>
      <c r="D2741" s="2021" t="s">
        <v>3269</v>
      </c>
      <c r="E2741" s="2078" t="s">
        <v>3269</v>
      </c>
      <c r="F2741" s="2020" t="s">
        <v>3269</v>
      </c>
      <c r="G2741" s="2021" t="s">
        <v>3269</v>
      </c>
      <c r="H2741" s="2078" t="s">
        <v>3269</v>
      </c>
      <c r="I2741" s="2020" t="s">
        <v>3269</v>
      </c>
      <c r="J2741" s="2021" t="s">
        <v>3269</v>
      </c>
      <c r="K2741" s="2078" t="s">
        <v>3269</v>
      </c>
      <c r="L2741" s="2020">
        <v>0.45490559370624711</v>
      </c>
      <c r="M2741" s="2021">
        <v>1499.9</v>
      </c>
      <c r="N2741" s="2078">
        <v>682.31290000000001</v>
      </c>
    </row>
    <row r="2742" spans="1:14">
      <c r="A2742" s="2249" t="s">
        <v>1551</v>
      </c>
      <c r="B2742" s="2077" t="s">
        <v>3195</v>
      </c>
      <c r="C2742" s="2020" t="s">
        <v>3269</v>
      </c>
      <c r="D2742" s="2021" t="s">
        <v>3269</v>
      </c>
      <c r="E2742" s="2078" t="s">
        <v>3269</v>
      </c>
      <c r="F2742" s="2020" t="s">
        <v>3269</v>
      </c>
      <c r="G2742" s="2021" t="s">
        <v>3269</v>
      </c>
      <c r="H2742" s="2078" t="s">
        <v>3269</v>
      </c>
      <c r="I2742" s="2020" t="s">
        <v>3269</v>
      </c>
      <c r="J2742" s="2021" t="s">
        <v>3269</v>
      </c>
      <c r="K2742" s="2078" t="s">
        <v>3269</v>
      </c>
      <c r="L2742" s="2020">
        <v>0.27739164644941311</v>
      </c>
      <c r="M2742" s="2021">
        <v>2135.14</v>
      </c>
      <c r="N2742" s="2078">
        <v>592.26999999999987</v>
      </c>
    </row>
    <row r="2743" spans="1:14">
      <c r="A2743" s="2248" t="s">
        <v>1813</v>
      </c>
      <c r="B2743" s="2073" t="s">
        <v>5191</v>
      </c>
      <c r="C2743" s="2074">
        <v>0.12760208590046279</v>
      </c>
      <c r="D2743" s="2075">
        <v>98229.04</v>
      </c>
      <c r="E2743" s="2076">
        <v>12534.230399999989</v>
      </c>
      <c r="F2743" s="2074">
        <v>1.537718903900106</v>
      </c>
      <c r="G2743" s="2075">
        <v>22573.49</v>
      </c>
      <c r="H2743" s="2076">
        <v>34711.6823</v>
      </c>
      <c r="I2743" s="2074">
        <v>0.55172727272727273</v>
      </c>
      <c r="J2743" s="2075">
        <v>3300</v>
      </c>
      <c r="K2743" s="2076">
        <v>1820.7</v>
      </c>
      <c r="L2743" s="2074">
        <v>-4.797814522719638E-2</v>
      </c>
      <c r="M2743" s="2075">
        <v>19945.3</v>
      </c>
      <c r="N2743" s="2076">
        <v>-956.93849999999986</v>
      </c>
    </row>
    <row r="2744" spans="1:14">
      <c r="A2744" s="2249" t="s">
        <v>1813</v>
      </c>
      <c r="B2744" s="2077" t="s">
        <v>3480</v>
      </c>
      <c r="C2744" s="2020">
        <v>-0.17592941325679831</v>
      </c>
      <c r="D2744" s="2021">
        <v>17030.96</v>
      </c>
      <c r="E2744" s="2078">
        <v>-2996.2468000000008</v>
      </c>
      <c r="F2744" s="2020">
        <v>-1.8506422677690659</v>
      </c>
      <c r="G2744" s="2021">
        <v>-4772.62</v>
      </c>
      <c r="H2744" s="2078">
        <v>8832.4122999999981</v>
      </c>
      <c r="I2744" s="2020" t="s">
        <v>3269</v>
      </c>
      <c r="J2744" s="2021" t="s">
        <v>3269</v>
      </c>
      <c r="K2744" s="2078" t="s">
        <v>3269</v>
      </c>
      <c r="L2744" s="2020">
        <v>-0.40167342739993878</v>
      </c>
      <c r="M2744" s="2021">
        <v>6853.3</v>
      </c>
      <c r="N2744" s="2078">
        <v>-2752.7885000000001</v>
      </c>
    </row>
    <row r="2745" spans="1:14">
      <c r="A2745" s="2249" t="s">
        <v>1813</v>
      </c>
      <c r="B2745" s="2077" t="s">
        <v>3499</v>
      </c>
      <c r="C2745" s="2020" t="s">
        <v>3269</v>
      </c>
      <c r="D2745" s="2021" t="s">
        <v>3269</v>
      </c>
      <c r="E2745" s="2078" t="s">
        <v>3269</v>
      </c>
      <c r="F2745" s="2020">
        <v>1</v>
      </c>
      <c r="G2745" s="2021">
        <v>21500</v>
      </c>
      <c r="H2745" s="2078">
        <v>21500</v>
      </c>
      <c r="I2745" s="2020" t="s">
        <v>3269</v>
      </c>
      <c r="J2745" s="2021" t="s">
        <v>3269</v>
      </c>
      <c r="K2745" s="2078" t="s">
        <v>3269</v>
      </c>
      <c r="L2745" s="2020" t="s">
        <v>3269</v>
      </c>
      <c r="M2745" s="2021" t="s">
        <v>3269</v>
      </c>
      <c r="N2745" s="2078" t="s">
        <v>3269</v>
      </c>
    </row>
    <row r="2746" spans="1:14">
      <c r="A2746" s="2249" t="s">
        <v>1813</v>
      </c>
      <c r="B2746" s="2077" t="s">
        <v>3193</v>
      </c>
      <c r="C2746" s="2020">
        <v>0.58273494968166162</v>
      </c>
      <c r="D2746" s="2021">
        <v>9240.17</v>
      </c>
      <c r="E2746" s="2078">
        <v>5384.57</v>
      </c>
      <c r="F2746" s="2020">
        <v>0.57381818181818178</v>
      </c>
      <c r="G2746" s="2021">
        <v>7700</v>
      </c>
      <c r="H2746" s="2078">
        <v>4418.3999999999996</v>
      </c>
      <c r="I2746" s="2020">
        <v>0.55172727272727273</v>
      </c>
      <c r="J2746" s="2021">
        <v>3300</v>
      </c>
      <c r="K2746" s="2078">
        <v>1820.7</v>
      </c>
      <c r="L2746" s="2020">
        <v>0.52564356435643567</v>
      </c>
      <c r="M2746" s="2021">
        <v>1010</v>
      </c>
      <c r="N2746" s="2078">
        <v>530.9</v>
      </c>
    </row>
    <row r="2747" spans="1:14">
      <c r="A2747" s="2249" t="s">
        <v>1813</v>
      </c>
      <c r="B2747" s="2077" t="s">
        <v>3194</v>
      </c>
      <c r="C2747" s="2020">
        <v>0.26506250000000009</v>
      </c>
      <c r="D2747" s="2021">
        <v>320</v>
      </c>
      <c r="E2747" s="2078">
        <v>84.820000000000022</v>
      </c>
      <c r="F2747" s="2020" t="s">
        <v>3269</v>
      </c>
      <c r="G2747" s="2021" t="s">
        <v>3269</v>
      </c>
      <c r="H2747" s="2078" t="s">
        <v>3269</v>
      </c>
      <c r="I2747" s="2020" t="s">
        <v>3269</v>
      </c>
      <c r="J2747" s="2021" t="s">
        <v>3269</v>
      </c>
      <c r="K2747" s="2078" t="s">
        <v>3269</v>
      </c>
      <c r="L2747" s="2020" t="s">
        <v>3269</v>
      </c>
      <c r="M2747" s="2021" t="s">
        <v>3269</v>
      </c>
      <c r="N2747" s="2078" t="s">
        <v>3269</v>
      </c>
    </row>
    <row r="2748" spans="1:14">
      <c r="A2748" s="2249" t="s">
        <v>1813</v>
      </c>
      <c r="B2748" s="2077" t="s">
        <v>3195</v>
      </c>
      <c r="C2748" s="2020">
        <v>0.37847179341561621</v>
      </c>
      <c r="D2748" s="2021">
        <v>8311.18</v>
      </c>
      <c r="E2748" s="2078">
        <v>3145.5472</v>
      </c>
      <c r="F2748" s="2020" t="s">
        <v>3269</v>
      </c>
      <c r="G2748" s="2021" t="s">
        <v>3269</v>
      </c>
      <c r="H2748" s="2078" t="s">
        <v>3269</v>
      </c>
      <c r="I2748" s="2020" t="s">
        <v>3269</v>
      </c>
      <c r="J2748" s="2021" t="s">
        <v>3269</v>
      </c>
      <c r="K2748" s="2078" t="s">
        <v>3269</v>
      </c>
      <c r="L2748" s="2020">
        <v>0.34064150943396232</v>
      </c>
      <c r="M2748" s="2021">
        <v>265</v>
      </c>
      <c r="N2748" s="2078">
        <v>90.269999999999982</v>
      </c>
    </row>
    <row r="2749" spans="1:14">
      <c r="A2749" s="2249" t="s">
        <v>1813</v>
      </c>
      <c r="B2749" s="2077" t="s">
        <v>3209</v>
      </c>
      <c r="C2749" s="2020">
        <v>0.1092041228088044</v>
      </c>
      <c r="D2749" s="2021">
        <v>63326.73</v>
      </c>
      <c r="E2749" s="2078">
        <v>6915.5399999999954</v>
      </c>
      <c r="F2749" s="2020">
        <v>2.1106969669182161E-2</v>
      </c>
      <c r="G2749" s="2021">
        <v>-1853.89</v>
      </c>
      <c r="H2749" s="2078">
        <v>-39.130000000000109</v>
      </c>
      <c r="I2749" s="2020" t="s">
        <v>3269</v>
      </c>
      <c r="J2749" s="2021" t="s">
        <v>3269</v>
      </c>
      <c r="K2749" s="2078" t="s">
        <v>3269</v>
      </c>
      <c r="L2749" s="2020">
        <v>9.9405940594059425E-2</v>
      </c>
      <c r="M2749" s="2021">
        <v>11817</v>
      </c>
      <c r="N2749" s="2078">
        <v>1174.68</v>
      </c>
    </row>
    <row r="2750" spans="1:14">
      <c r="A2750" s="2248" t="s">
        <v>2161</v>
      </c>
      <c r="B2750" s="2073" t="s">
        <v>5191</v>
      </c>
      <c r="C2750" s="2074" t="s">
        <v>3269</v>
      </c>
      <c r="D2750" s="2075" t="s">
        <v>3269</v>
      </c>
      <c r="E2750" s="2076" t="s">
        <v>3269</v>
      </c>
      <c r="F2750" s="2074" t="s">
        <v>3269</v>
      </c>
      <c r="G2750" s="2075" t="s">
        <v>3269</v>
      </c>
      <c r="H2750" s="2076" t="s">
        <v>3269</v>
      </c>
      <c r="I2750" s="2074">
        <v>0.29997653828581311</v>
      </c>
      <c r="J2750" s="2075">
        <v>1619.66</v>
      </c>
      <c r="K2750" s="2076">
        <v>485.86000000000013</v>
      </c>
      <c r="L2750" s="2074">
        <v>0.31701715174789769</v>
      </c>
      <c r="M2750" s="2075">
        <v>1619.66</v>
      </c>
      <c r="N2750" s="2076">
        <v>513.46</v>
      </c>
    </row>
    <row r="2751" spans="1:14">
      <c r="A2751" s="2249" t="s">
        <v>2161</v>
      </c>
      <c r="B2751" s="2077" t="s">
        <v>3207</v>
      </c>
      <c r="C2751" s="2020" t="s">
        <v>3269</v>
      </c>
      <c r="D2751" s="2021" t="s">
        <v>3269</v>
      </c>
      <c r="E2751" s="2078" t="s">
        <v>3269</v>
      </c>
      <c r="F2751" s="2020" t="s">
        <v>3269</v>
      </c>
      <c r="G2751" s="2021" t="s">
        <v>3269</v>
      </c>
      <c r="H2751" s="2078" t="s">
        <v>3269</v>
      </c>
      <c r="I2751" s="2020">
        <v>0.29997653828581311</v>
      </c>
      <c r="J2751" s="2021">
        <v>1619.66</v>
      </c>
      <c r="K2751" s="2078">
        <v>485.86000000000013</v>
      </c>
      <c r="L2751" s="2020">
        <v>0.31701715174789769</v>
      </c>
      <c r="M2751" s="2021">
        <v>1619.66</v>
      </c>
      <c r="N2751" s="2078">
        <v>513.46</v>
      </c>
    </row>
    <row r="2752" spans="1:14">
      <c r="A2752" s="2248" t="s">
        <v>1893</v>
      </c>
      <c r="B2752" s="2073" t="s">
        <v>5191</v>
      </c>
      <c r="C2752" s="2074">
        <v>5.586810233384118E-2</v>
      </c>
      <c r="D2752" s="2075">
        <v>64622.220000000023</v>
      </c>
      <c r="E2752" s="2076">
        <v>3610.3207999999991</v>
      </c>
      <c r="F2752" s="2074">
        <v>0.2216743639264421</v>
      </c>
      <c r="G2752" s="2075">
        <v>357.27</v>
      </c>
      <c r="H2752" s="2076">
        <v>79.197599999999966</v>
      </c>
      <c r="I2752" s="2074" t="s">
        <v>3269</v>
      </c>
      <c r="J2752" s="2075" t="s">
        <v>3269</v>
      </c>
      <c r="K2752" s="2076" t="s">
        <v>3269</v>
      </c>
      <c r="L2752" s="2074" t="s">
        <v>3269</v>
      </c>
      <c r="M2752" s="2075" t="s">
        <v>3269</v>
      </c>
      <c r="N2752" s="2076" t="s">
        <v>3269</v>
      </c>
    </row>
    <row r="2753" spans="1:14">
      <c r="A2753" s="2249" t="s">
        <v>1893</v>
      </c>
      <c r="B2753" s="2077" t="s">
        <v>3480</v>
      </c>
      <c r="C2753" s="2020">
        <v>6.9238307201700738E-2</v>
      </c>
      <c r="D2753" s="2021">
        <v>18062.400000000001</v>
      </c>
      <c r="E2753" s="2078">
        <v>1250.609999999999</v>
      </c>
      <c r="F2753" s="2020" t="s">
        <v>3269</v>
      </c>
      <c r="G2753" s="2021" t="s">
        <v>3269</v>
      </c>
      <c r="H2753" s="2078" t="s">
        <v>3269</v>
      </c>
      <c r="I2753" s="2020" t="s">
        <v>3269</v>
      </c>
      <c r="J2753" s="2021" t="s">
        <v>3269</v>
      </c>
      <c r="K2753" s="2078" t="s">
        <v>3269</v>
      </c>
      <c r="L2753" s="2020" t="s">
        <v>3269</v>
      </c>
      <c r="M2753" s="2021" t="s">
        <v>3269</v>
      </c>
      <c r="N2753" s="2078" t="s">
        <v>3269</v>
      </c>
    </row>
    <row r="2754" spans="1:14">
      <c r="A2754" s="2249" t="s">
        <v>1893</v>
      </c>
      <c r="B2754" s="2077" t="s">
        <v>3481</v>
      </c>
      <c r="C2754" s="2020">
        <v>-1.3296749657028159E-2</v>
      </c>
      <c r="D2754" s="2021">
        <v>3199.97</v>
      </c>
      <c r="E2754" s="2078">
        <v>-42.549200000000383</v>
      </c>
      <c r="F2754" s="2020" t="s">
        <v>3269</v>
      </c>
      <c r="G2754" s="2021" t="s">
        <v>3269</v>
      </c>
      <c r="H2754" s="2078" t="s">
        <v>3269</v>
      </c>
      <c r="I2754" s="2020" t="s">
        <v>3269</v>
      </c>
      <c r="J2754" s="2021" t="s">
        <v>3269</v>
      </c>
      <c r="K2754" s="2078" t="s">
        <v>3269</v>
      </c>
      <c r="L2754" s="2020" t="s">
        <v>3269</v>
      </c>
      <c r="M2754" s="2021" t="s">
        <v>3269</v>
      </c>
      <c r="N2754" s="2078" t="s">
        <v>3269</v>
      </c>
    </row>
    <row r="2755" spans="1:14">
      <c r="A2755" s="2249" t="s">
        <v>1893</v>
      </c>
      <c r="B2755" s="2077" t="s">
        <v>3195</v>
      </c>
      <c r="C2755" s="2020">
        <v>0.26082338147196432</v>
      </c>
      <c r="D2755" s="2021">
        <v>1280.33</v>
      </c>
      <c r="E2755" s="2078">
        <v>333.94000000000011</v>
      </c>
      <c r="F2755" s="2020">
        <v>0.2216743639264421</v>
      </c>
      <c r="G2755" s="2021">
        <v>357.27</v>
      </c>
      <c r="H2755" s="2078">
        <v>79.197599999999966</v>
      </c>
      <c r="I2755" s="2020" t="s">
        <v>3269</v>
      </c>
      <c r="J2755" s="2021" t="s">
        <v>3269</v>
      </c>
      <c r="K2755" s="2078" t="s">
        <v>3269</v>
      </c>
      <c r="L2755" s="2020" t="s">
        <v>3269</v>
      </c>
      <c r="M2755" s="2021" t="s">
        <v>3269</v>
      </c>
      <c r="N2755" s="2078" t="s">
        <v>3269</v>
      </c>
    </row>
    <row r="2756" spans="1:14">
      <c r="A2756" s="2249" t="s">
        <v>1893</v>
      </c>
      <c r="B2756" s="2077" t="s">
        <v>3209</v>
      </c>
      <c r="C2756" s="2020">
        <v>4.9152651931390838E-2</v>
      </c>
      <c r="D2756" s="2021">
        <v>42079.519999999997</v>
      </c>
      <c r="E2756" s="2078">
        <v>2068.3200000000002</v>
      </c>
      <c r="F2756" s="2020" t="s">
        <v>3269</v>
      </c>
      <c r="G2756" s="2021" t="s">
        <v>3269</v>
      </c>
      <c r="H2756" s="2078" t="s">
        <v>3269</v>
      </c>
      <c r="I2756" s="2020" t="s">
        <v>3269</v>
      </c>
      <c r="J2756" s="2021" t="s">
        <v>3269</v>
      </c>
      <c r="K2756" s="2078" t="s">
        <v>3269</v>
      </c>
      <c r="L2756" s="2020" t="s">
        <v>3269</v>
      </c>
      <c r="M2756" s="2021" t="s">
        <v>3269</v>
      </c>
      <c r="N2756" s="2078" t="s">
        <v>3269</v>
      </c>
    </row>
    <row r="2757" spans="1:14">
      <c r="A2757" s="2248" t="s">
        <v>1913</v>
      </c>
      <c r="B2757" s="2073" t="s">
        <v>5191</v>
      </c>
      <c r="C2757" s="2074">
        <v>0.4327923815748862</v>
      </c>
      <c r="D2757" s="2075">
        <v>2753.849999999999</v>
      </c>
      <c r="E2757" s="2076">
        <v>1191.8453</v>
      </c>
      <c r="F2757" s="2074" t="s">
        <v>3269</v>
      </c>
      <c r="G2757" s="2075" t="s">
        <v>3269</v>
      </c>
      <c r="H2757" s="2076" t="s">
        <v>3269</v>
      </c>
      <c r="I2757" s="2074" t="s">
        <v>3269</v>
      </c>
      <c r="J2757" s="2075" t="s">
        <v>3269</v>
      </c>
      <c r="K2757" s="2076" t="s">
        <v>3269</v>
      </c>
      <c r="L2757" s="2074" t="s">
        <v>3269</v>
      </c>
      <c r="M2757" s="2075" t="s">
        <v>3269</v>
      </c>
      <c r="N2757" s="2076" t="s">
        <v>3269</v>
      </c>
    </row>
    <row r="2758" spans="1:14">
      <c r="A2758" s="2249" t="s">
        <v>1913</v>
      </c>
      <c r="B2758" s="2077" t="s">
        <v>3480</v>
      </c>
      <c r="C2758" s="2020">
        <v>0.42795997389076029</v>
      </c>
      <c r="D2758" s="2021">
        <v>2481.88</v>
      </c>
      <c r="E2758" s="2078">
        <v>1062.1452999999999</v>
      </c>
      <c r="F2758" s="2020" t="s">
        <v>3269</v>
      </c>
      <c r="G2758" s="2021" t="s">
        <v>3269</v>
      </c>
      <c r="H2758" s="2078" t="s">
        <v>3269</v>
      </c>
      <c r="I2758" s="2020" t="s">
        <v>3269</v>
      </c>
      <c r="J2758" s="2021" t="s">
        <v>3269</v>
      </c>
      <c r="K2758" s="2078" t="s">
        <v>3269</v>
      </c>
      <c r="L2758" s="2020" t="s">
        <v>3269</v>
      </c>
      <c r="M2758" s="2021" t="s">
        <v>3269</v>
      </c>
      <c r="N2758" s="2078" t="s">
        <v>3269</v>
      </c>
    </row>
    <row r="2759" spans="1:14">
      <c r="A2759" s="2249" t="s">
        <v>1913</v>
      </c>
      <c r="B2759" s="2077" t="s">
        <v>3197</v>
      </c>
      <c r="C2759" s="2020">
        <v>0.60174381330939863</v>
      </c>
      <c r="D2759" s="2021">
        <v>77.989999999999995</v>
      </c>
      <c r="E2759" s="2078">
        <v>46.929999999999993</v>
      </c>
      <c r="F2759" s="2020" t="s">
        <v>3269</v>
      </c>
      <c r="G2759" s="2021" t="s">
        <v>3269</v>
      </c>
      <c r="H2759" s="2078" t="s">
        <v>3269</v>
      </c>
      <c r="I2759" s="2020" t="s">
        <v>3269</v>
      </c>
      <c r="J2759" s="2021" t="s">
        <v>3269</v>
      </c>
      <c r="K2759" s="2078" t="s">
        <v>3269</v>
      </c>
      <c r="L2759" s="2020" t="s">
        <v>3269</v>
      </c>
      <c r="M2759" s="2021" t="s">
        <v>3269</v>
      </c>
      <c r="N2759" s="2078" t="s">
        <v>3269</v>
      </c>
    </row>
    <row r="2760" spans="1:14">
      <c r="A2760" s="2249" t="s">
        <v>1913</v>
      </c>
      <c r="B2760" s="2077" t="s">
        <v>3193</v>
      </c>
      <c r="C2760" s="2020">
        <v>0.35464658950443861</v>
      </c>
      <c r="D2760" s="2021">
        <v>88.99</v>
      </c>
      <c r="E2760" s="2078">
        <v>31.559999999999992</v>
      </c>
      <c r="F2760" s="2020" t="s">
        <v>3269</v>
      </c>
      <c r="G2760" s="2021" t="s">
        <v>3269</v>
      </c>
      <c r="H2760" s="2078" t="s">
        <v>3269</v>
      </c>
      <c r="I2760" s="2020" t="s">
        <v>3269</v>
      </c>
      <c r="J2760" s="2021" t="s">
        <v>3269</v>
      </c>
      <c r="K2760" s="2078" t="s">
        <v>3269</v>
      </c>
      <c r="L2760" s="2020" t="s">
        <v>3269</v>
      </c>
      <c r="M2760" s="2021" t="s">
        <v>3269</v>
      </c>
      <c r="N2760" s="2078" t="s">
        <v>3269</v>
      </c>
    </row>
    <row r="2761" spans="1:14">
      <c r="A2761" s="2249" t="s">
        <v>1913</v>
      </c>
      <c r="B2761" s="2077" t="s">
        <v>3194</v>
      </c>
      <c r="C2761" s="2020">
        <v>0.48776073911801132</v>
      </c>
      <c r="D2761" s="2021">
        <v>104.99</v>
      </c>
      <c r="E2761" s="2078">
        <v>51.21</v>
      </c>
      <c r="F2761" s="2020" t="s">
        <v>3269</v>
      </c>
      <c r="G2761" s="2021" t="s">
        <v>3269</v>
      </c>
      <c r="H2761" s="2078" t="s">
        <v>3269</v>
      </c>
      <c r="I2761" s="2020" t="s">
        <v>3269</v>
      </c>
      <c r="J2761" s="2021" t="s">
        <v>3269</v>
      </c>
      <c r="K2761" s="2078" t="s">
        <v>3269</v>
      </c>
      <c r="L2761" s="2020" t="s">
        <v>3269</v>
      </c>
      <c r="M2761" s="2021" t="s">
        <v>3269</v>
      </c>
      <c r="N2761" s="2078" t="s">
        <v>3269</v>
      </c>
    </row>
    <row r="2762" spans="1:14">
      <c r="A2762" s="2248" t="s">
        <v>3131</v>
      </c>
      <c r="B2762" s="2073" t="s">
        <v>5191</v>
      </c>
      <c r="C2762" s="2074">
        <v>0.4478203863605324</v>
      </c>
      <c r="D2762" s="2075">
        <v>658.97</v>
      </c>
      <c r="E2762" s="2076">
        <v>295.10019999999997</v>
      </c>
      <c r="F2762" s="2074" t="s">
        <v>3269</v>
      </c>
      <c r="G2762" s="2075" t="s">
        <v>3269</v>
      </c>
      <c r="H2762" s="2076" t="s">
        <v>3269</v>
      </c>
      <c r="I2762" s="2074" t="s">
        <v>3269</v>
      </c>
      <c r="J2762" s="2075" t="s">
        <v>3269</v>
      </c>
      <c r="K2762" s="2076" t="s">
        <v>3269</v>
      </c>
      <c r="L2762" s="2074" t="s">
        <v>3269</v>
      </c>
      <c r="M2762" s="2075" t="s">
        <v>3269</v>
      </c>
      <c r="N2762" s="2076" t="s">
        <v>3269</v>
      </c>
    </row>
    <row r="2763" spans="1:14">
      <c r="A2763" s="2249" t="s">
        <v>3131</v>
      </c>
      <c r="B2763" s="2077" t="s">
        <v>3195</v>
      </c>
      <c r="C2763" s="2020">
        <v>0.4478203863605324</v>
      </c>
      <c r="D2763" s="2021">
        <v>658.97</v>
      </c>
      <c r="E2763" s="2078">
        <v>295.10019999999997</v>
      </c>
      <c r="F2763" s="2020" t="s">
        <v>3269</v>
      </c>
      <c r="G2763" s="2021" t="s">
        <v>3269</v>
      </c>
      <c r="H2763" s="2078" t="s">
        <v>3269</v>
      </c>
      <c r="I2763" s="2020" t="s">
        <v>3269</v>
      </c>
      <c r="J2763" s="2021" t="s">
        <v>3269</v>
      </c>
      <c r="K2763" s="2078" t="s">
        <v>3269</v>
      </c>
      <c r="L2763" s="2020" t="s">
        <v>3269</v>
      </c>
      <c r="M2763" s="2021" t="s">
        <v>3269</v>
      </c>
      <c r="N2763" s="2078" t="s">
        <v>3269</v>
      </c>
    </row>
    <row r="2764" spans="1:14">
      <c r="A2764" s="2248" t="s">
        <v>1203</v>
      </c>
      <c r="B2764" s="2073" t="s">
        <v>5191</v>
      </c>
      <c r="C2764" s="2074">
        <v>0.30607255834589903</v>
      </c>
      <c r="D2764" s="2075">
        <v>24657.26</v>
      </c>
      <c r="E2764" s="2076">
        <v>7546.9106499999998</v>
      </c>
      <c r="F2764" s="2074">
        <v>0.43604144745871259</v>
      </c>
      <c r="G2764" s="2075">
        <v>874.36</v>
      </c>
      <c r="H2764" s="2076">
        <v>381.25720000000001</v>
      </c>
      <c r="I2764" s="2074" t="s">
        <v>3269</v>
      </c>
      <c r="J2764" s="2075" t="s">
        <v>3269</v>
      </c>
      <c r="K2764" s="2076" t="s">
        <v>3269</v>
      </c>
      <c r="L2764" s="2074" t="s">
        <v>3269</v>
      </c>
      <c r="M2764" s="2075" t="s">
        <v>3269</v>
      </c>
      <c r="N2764" s="2076" t="s">
        <v>3269</v>
      </c>
    </row>
    <row r="2765" spans="1:14">
      <c r="A2765" s="2249" t="s">
        <v>1203</v>
      </c>
      <c r="B2765" s="2077" t="s">
        <v>3480</v>
      </c>
      <c r="C2765" s="2020">
        <v>0.30584077160840162</v>
      </c>
      <c r="D2765" s="2021">
        <v>24507.25</v>
      </c>
      <c r="E2765" s="2078">
        <v>7495.3162499999999</v>
      </c>
      <c r="F2765" s="2020">
        <v>0.43604144745871259</v>
      </c>
      <c r="G2765" s="2021">
        <v>874.36</v>
      </c>
      <c r="H2765" s="2078">
        <v>381.25720000000001</v>
      </c>
      <c r="I2765" s="2020" t="s">
        <v>3269</v>
      </c>
      <c r="J2765" s="2021" t="s">
        <v>3269</v>
      </c>
      <c r="K2765" s="2078" t="s">
        <v>3269</v>
      </c>
      <c r="L2765" s="2020" t="s">
        <v>3269</v>
      </c>
      <c r="M2765" s="2021" t="s">
        <v>3269</v>
      </c>
      <c r="N2765" s="2078" t="s">
        <v>3269</v>
      </c>
    </row>
    <row r="2766" spans="1:14">
      <c r="A2766" s="2249" t="s">
        <v>1203</v>
      </c>
      <c r="B2766" s="2077" t="s">
        <v>3195</v>
      </c>
      <c r="C2766" s="2020">
        <v>0.34393973735084332</v>
      </c>
      <c r="D2766" s="2021">
        <v>150.01</v>
      </c>
      <c r="E2766" s="2078">
        <v>51.594399999999993</v>
      </c>
      <c r="F2766" s="2020" t="s">
        <v>3269</v>
      </c>
      <c r="G2766" s="2021" t="s">
        <v>3269</v>
      </c>
      <c r="H2766" s="2078" t="s">
        <v>3269</v>
      </c>
      <c r="I2766" s="2020" t="s">
        <v>3269</v>
      </c>
      <c r="J2766" s="2021" t="s">
        <v>3269</v>
      </c>
      <c r="K2766" s="2078" t="s">
        <v>3269</v>
      </c>
      <c r="L2766" s="2020" t="s">
        <v>3269</v>
      </c>
      <c r="M2766" s="2021" t="s">
        <v>3269</v>
      </c>
      <c r="N2766" s="2078" t="s">
        <v>3269</v>
      </c>
    </row>
    <row r="2767" spans="1:14">
      <c r="A2767" s="2248" t="s">
        <v>3133</v>
      </c>
      <c r="B2767" s="2073" t="s">
        <v>5191</v>
      </c>
      <c r="C2767" s="2074">
        <v>0.3856</v>
      </c>
      <c r="D2767" s="2075">
        <v>1700</v>
      </c>
      <c r="E2767" s="2076">
        <v>655.52</v>
      </c>
      <c r="F2767" s="2074" t="s">
        <v>3269</v>
      </c>
      <c r="G2767" s="2075" t="s">
        <v>3269</v>
      </c>
      <c r="H2767" s="2076" t="s">
        <v>3269</v>
      </c>
      <c r="I2767" s="2074" t="s">
        <v>3269</v>
      </c>
      <c r="J2767" s="2075" t="s">
        <v>3269</v>
      </c>
      <c r="K2767" s="2076" t="s">
        <v>3269</v>
      </c>
      <c r="L2767" s="2074">
        <v>-0.40090599999999998</v>
      </c>
      <c r="M2767" s="2075">
        <v>-15000</v>
      </c>
      <c r="N2767" s="2076">
        <v>6013.59</v>
      </c>
    </row>
    <row r="2768" spans="1:14">
      <c r="A2768" s="2249" t="s">
        <v>3133</v>
      </c>
      <c r="B2768" s="2077" t="s">
        <v>3481</v>
      </c>
      <c r="C2768" s="2020" t="s">
        <v>3269</v>
      </c>
      <c r="D2768" s="2021" t="s">
        <v>3269</v>
      </c>
      <c r="E2768" s="2078" t="s">
        <v>3269</v>
      </c>
      <c r="F2768" s="2020" t="s">
        <v>3269</v>
      </c>
      <c r="G2768" s="2021" t="s">
        <v>3269</v>
      </c>
      <c r="H2768" s="2078" t="s">
        <v>3269</v>
      </c>
      <c r="I2768" s="2020" t="s">
        <v>3269</v>
      </c>
      <c r="J2768" s="2021" t="s">
        <v>3269</v>
      </c>
      <c r="K2768" s="2078" t="s">
        <v>3269</v>
      </c>
      <c r="L2768" s="2020">
        <v>-0.40090599999999998</v>
      </c>
      <c r="M2768" s="2021">
        <v>-15000</v>
      </c>
      <c r="N2768" s="2078">
        <v>6013.59</v>
      </c>
    </row>
    <row r="2769" spans="1:14">
      <c r="A2769" s="2249" t="s">
        <v>3133</v>
      </c>
      <c r="B2769" s="2077" t="s">
        <v>3195</v>
      </c>
      <c r="C2769" s="2020">
        <v>0.3856</v>
      </c>
      <c r="D2769" s="2021">
        <v>1700</v>
      </c>
      <c r="E2769" s="2078">
        <v>655.52</v>
      </c>
      <c r="F2769" s="2020" t="s">
        <v>3269</v>
      </c>
      <c r="G2769" s="2021" t="s">
        <v>3269</v>
      </c>
      <c r="H2769" s="2078" t="s">
        <v>3269</v>
      </c>
      <c r="I2769" s="2020" t="s">
        <v>3269</v>
      </c>
      <c r="J2769" s="2021" t="s">
        <v>3269</v>
      </c>
      <c r="K2769" s="2078" t="s">
        <v>3269</v>
      </c>
      <c r="L2769" s="2020" t="s">
        <v>3269</v>
      </c>
      <c r="M2769" s="2021" t="s">
        <v>3269</v>
      </c>
      <c r="N2769" s="2078" t="s">
        <v>3269</v>
      </c>
    </row>
    <row r="2770" spans="1:14">
      <c r="A2770" s="2248" t="s">
        <v>1077</v>
      </c>
      <c r="B2770" s="2073" t="s">
        <v>5191</v>
      </c>
      <c r="C2770" s="2074">
        <v>1.325105235715285</v>
      </c>
      <c r="D2770" s="2075">
        <v>-786.32999999999993</v>
      </c>
      <c r="E2770" s="2076">
        <v>-1041.97</v>
      </c>
      <c r="F2770" s="2074">
        <v>0.37378328506026348</v>
      </c>
      <c r="G2770" s="2075">
        <v>4281.2</v>
      </c>
      <c r="H2770" s="2076">
        <v>1600.241</v>
      </c>
      <c r="I2770" s="2074">
        <v>0.116578333961198</v>
      </c>
      <c r="J2770" s="2075">
        <v>11042.72</v>
      </c>
      <c r="K2770" s="2076">
        <v>1287.3418999999999</v>
      </c>
      <c r="L2770" s="2074">
        <v>0.49223617524496011</v>
      </c>
      <c r="M2770" s="2075">
        <v>2308.54</v>
      </c>
      <c r="N2770" s="2076">
        <v>1136.3469</v>
      </c>
    </row>
    <row r="2771" spans="1:14">
      <c r="A2771" s="2249" t="s">
        <v>1077</v>
      </c>
      <c r="B2771" s="2077" t="s">
        <v>3480</v>
      </c>
      <c r="C2771" s="2020">
        <v>0.27047542948461839</v>
      </c>
      <c r="D2771" s="2021">
        <v>350.42</v>
      </c>
      <c r="E2771" s="2078">
        <v>94.78</v>
      </c>
      <c r="F2771" s="2020">
        <v>0.37378328506026348</v>
      </c>
      <c r="G2771" s="2021">
        <v>4281.2</v>
      </c>
      <c r="H2771" s="2078">
        <v>1600.241</v>
      </c>
      <c r="I2771" s="2020">
        <v>0.116578333961198</v>
      </c>
      <c r="J2771" s="2021">
        <v>11042.72</v>
      </c>
      <c r="K2771" s="2078">
        <v>1287.3418999999999</v>
      </c>
      <c r="L2771" s="2020">
        <v>0.65710632406593139</v>
      </c>
      <c r="M2771" s="2021">
        <v>1148.47</v>
      </c>
      <c r="N2771" s="2078">
        <v>754.66690000000006</v>
      </c>
    </row>
    <row r="2772" spans="1:14">
      <c r="A2772" s="2249" t="s">
        <v>1077</v>
      </c>
      <c r="B2772" s="2077" t="s">
        <v>3499</v>
      </c>
      <c r="C2772" s="2020">
        <v>1</v>
      </c>
      <c r="D2772" s="2021">
        <v>-1136.75</v>
      </c>
      <c r="E2772" s="2078">
        <v>-1136.75</v>
      </c>
      <c r="F2772" s="2020" t="s">
        <v>3269</v>
      </c>
      <c r="G2772" s="2021" t="s">
        <v>3269</v>
      </c>
      <c r="H2772" s="2078" t="s">
        <v>3269</v>
      </c>
      <c r="I2772" s="2020" t="s">
        <v>3269</v>
      </c>
      <c r="J2772" s="2021" t="s">
        <v>3269</v>
      </c>
      <c r="K2772" s="2078" t="s">
        <v>3269</v>
      </c>
      <c r="L2772" s="2020" t="s">
        <v>3269</v>
      </c>
      <c r="M2772" s="2021" t="s">
        <v>3269</v>
      </c>
      <c r="N2772" s="2078" t="s">
        <v>3269</v>
      </c>
    </row>
    <row r="2773" spans="1:14">
      <c r="A2773" s="2249" t="s">
        <v>1077</v>
      </c>
      <c r="B2773" s="2077" t="s">
        <v>3195</v>
      </c>
      <c r="C2773" s="2020" t="s">
        <v>3269</v>
      </c>
      <c r="D2773" s="2021" t="s">
        <v>3269</v>
      </c>
      <c r="E2773" s="2078" t="s">
        <v>3269</v>
      </c>
      <c r="F2773" s="2020" t="s">
        <v>3269</v>
      </c>
      <c r="G2773" s="2021" t="s">
        <v>3269</v>
      </c>
      <c r="H2773" s="2078" t="s">
        <v>3269</v>
      </c>
      <c r="I2773" s="2020" t="s">
        <v>3269</v>
      </c>
      <c r="J2773" s="2021" t="s">
        <v>3269</v>
      </c>
      <c r="K2773" s="2078" t="s">
        <v>3269</v>
      </c>
      <c r="L2773" s="2020">
        <v>0.32901462842759488</v>
      </c>
      <c r="M2773" s="2021">
        <v>1160.07</v>
      </c>
      <c r="N2773" s="2078">
        <v>381.67999999999989</v>
      </c>
    </row>
    <row r="2774" spans="1:14">
      <c r="A2774" s="2248" t="s">
        <v>2137</v>
      </c>
      <c r="B2774" s="2073" t="s">
        <v>5191</v>
      </c>
      <c r="C2774" s="2074" t="s">
        <v>3269</v>
      </c>
      <c r="D2774" s="2075" t="s">
        <v>3269</v>
      </c>
      <c r="E2774" s="2076" t="s">
        <v>3269</v>
      </c>
      <c r="F2774" s="2074">
        <v>0.43439070896169169</v>
      </c>
      <c r="G2774" s="2075">
        <v>115.38</v>
      </c>
      <c r="H2774" s="2076">
        <v>50.11999999999999</v>
      </c>
      <c r="I2774" s="2074" t="s">
        <v>3269</v>
      </c>
      <c r="J2774" s="2075" t="s">
        <v>3269</v>
      </c>
      <c r="K2774" s="2076" t="s">
        <v>3269</v>
      </c>
      <c r="L2774" s="2074" t="s">
        <v>3269</v>
      </c>
      <c r="M2774" s="2075" t="s">
        <v>3269</v>
      </c>
      <c r="N2774" s="2076" t="s">
        <v>3269</v>
      </c>
    </row>
    <row r="2775" spans="1:14">
      <c r="A2775" s="2249" t="s">
        <v>2137</v>
      </c>
      <c r="B2775" s="2077" t="s">
        <v>3480</v>
      </c>
      <c r="C2775" s="2020" t="s">
        <v>3269</v>
      </c>
      <c r="D2775" s="2021" t="s">
        <v>3269</v>
      </c>
      <c r="E2775" s="2078" t="s">
        <v>3269</v>
      </c>
      <c r="F2775" s="2020">
        <v>0.58461231811839742</v>
      </c>
      <c r="G2775" s="2021">
        <v>50.17</v>
      </c>
      <c r="H2775" s="2078">
        <v>29.33</v>
      </c>
      <c r="I2775" s="2020" t="s">
        <v>3269</v>
      </c>
      <c r="J2775" s="2021" t="s">
        <v>3269</v>
      </c>
      <c r="K2775" s="2078" t="s">
        <v>3269</v>
      </c>
      <c r="L2775" s="2020" t="s">
        <v>3269</v>
      </c>
      <c r="M2775" s="2021" t="s">
        <v>3269</v>
      </c>
      <c r="N2775" s="2078" t="s">
        <v>3269</v>
      </c>
    </row>
    <row r="2776" spans="1:14">
      <c r="A2776" s="2249" t="s">
        <v>2137</v>
      </c>
      <c r="B2776" s="2077" t="s">
        <v>3194</v>
      </c>
      <c r="C2776" s="2020" t="s">
        <v>3269</v>
      </c>
      <c r="D2776" s="2021" t="s">
        <v>3269</v>
      </c>
      <c r="E2776" s="2078" t="s">
        <v>3269</v>
      </c>
      <c r="F2776" s="2020">
        <v>0.318816132495016</v>
      </c>
      <c r="G2776" s="2021">
        <v>65.209999999999994</v>
      </c>
      <c r="H2776" s="2078">
        <v>20.789999999999988</v>
      </c>
      <c r="I2776" s="2020" t="s">
        <v>3269</v>
      </c>
      <c r="J2776" s="2021" t="s">
        <v>3269</v>
      </c>
      <c r="K2776" s="2078" t="s">
        <v>3269</v>
      </c>
      <c r="L2776" s="2020" t="s">
        <v>3269</v>
      </c>
      <c r="M2776" s="2021" t="s">
        <v>3269</v>
      </c>
      <c r="N2776" s="2078" t="s">
        <v>3269</v>
      </c>
    </row>
    <row r="2777" spans="1:14">
      <c r="A2777" s="2248" t="s">
        <v>1469</v>
      </c>
      <c r="B2777" s="2073" t="s">
        <v>5191</v>
      </c>
      <c r="C2777" s="2074">
        <v>3.5653222222222093E-2</v>
      </c>
      <c r="D2777" s="2075">
        <v>14400</v>
      </c>
      <c r="E2777" s="2076">
        <v>513.40639999999803</v>
      </c>
      <c r="F2777" s="2074">
        <v>0.54214891214395489</v>
      </c>
      <c r="G2777" s="2075">
        <v>4905.9799999999996</v>
      </c>
      <c r="H2777" s="2076">
        <v>2659.7717200000002</v>
      </c>
      <c r="I2777" s="2074">
        <v>0.35642222407918278</v>
      </c>
      <c r="J2777" s="2075">
        <v>-9094.91</v>
      </c>
      <c r="K2777" s="2076">
        <v>-3241.6280500000012</v>
      </c>
      <c r="L2777" s="2074">
        <v>0.41625265422194452</v>
      </c>
      <c r="M2777" s="2075">
        <v>3970.09</v>
      </c>
      <c r="N2777" s="2076">
        <v>1652.5605</v>
      </c>
    </row>
    <row r="2778" spans="1:14">
      <c r="A2778" s="2249" t="s">
        <v>1469</v>
      </c>
      <c r="B2778" s="2077" t="s">
        <v>3480</v>
      </c>
      <c r="C2778" s="2020" t="s">
        <v>3269</v>
      </c>
      <c r="D2778" s="2021" t="s">
        <v>3269</v>
      </c>
      <c r="E2778" s="2078" t="s">
        <v>3269</v>
      </c>
      <c r="F2778" s="2020">
        <v>0.61174016581035906</v>
      </c>
      <c r="G2778" s="2021">
        <v>2372.59</v>
      </c>
      <c r="H2778" s="2078">
        <v>1451.4086</v>
      </c>
      <c r="I2778" s="2020">
        <v>0.5596770226664568</v>
      </c>
      <c r="J2778" s="2021">
        <v>3049.44</v>
      </c>
      <c r="K2778" s="2078">
        <v>1706.7014999999999</v>
      </c>
      <c r="L2778" s="2020">
        <v>0.43318559769449733</v>
      </c>
      <c r="M2778" s="2021">
        <v>1693.34</v>
      </c>
      <c r="N2778" s="2078">
        <v>733.53050000000007</v>
      </c>
    </row>
    <row r="2779" spans="1:14">
      <c r="A2779" s="2249" t="s">
        <v>1469</v>
      </c>
      <c r="B2779" s="2077" t="s">
        <v>3481</v>
      </c>
      <c r="C2779" s="2020">
        <v>3.5653222222222093E-2</v>
      </c>
      <c r="D2779" s="2021">
        <v>14400</v>
      </c>
      <c r="E2779" s="2078">
        <v>513.40639999999803</v>
      </c>
      <c r="F2779" s="2020" t="s">
        <v>3269</v>
      </c>
      <c r="G2779" s="2021" t="s">
        <v>3269</v>
      </c>
      <c r="H2779" s="2078" t="s">
        <v>3269</v>
      </c>
      <c r="I2779" s="2020">
        <v>0.3853509817250218</v>
      </c>
      <c r="J2779" s="2021">
        <v>-16800.02</v>
      </c>
      <c r="K2779" s="2078">
        <v>-6473.9042000000009</v>
      </c>
      <c r="L2779" s="2020" t="s">
        <v>3269</v>
      </c>
      <c r="M2779" s="2021" t="s">
        <v>3269</v>
      </c>
      <c r="N2779" s="2078" t="s">
        <v>3269</v>
      </c>
    </row>
    <row r="2780" spans="1:14">
      <c r="A2780" s="2249" t="s">
        <v>1469</v>
      </c>
      <c r="B2780" s="2077" t="s">
        <v>3196</v>
      </c>
      <c r="C2780" s="2020" t="s">
        <v>3269</v>
      </c>
      <c r="D2780" s="2021" t="s">
        <v>3269</v>
      </c>
      <c r="E2780" s="2078" t="s">
        <v>3269</v>
      </c>
      <c r="F2780" s="2020">
        <v>0.77277129048386206</v>
      </c>
      <c r="G2780" s="2021">
        <v>360.02</v>
      </c>
      <c r="H2780" s="2078">
        <v>278.21312</v>
      </c>
      <c r="I2780" s="2020">
        <v>0.73629692541926106</v>
      </c>
      <c r="J2780" s="2021">
        <v>880.11999999999989</v>
      </c>
      <c r="K2780" s="2078">
        <v>648.02964999999995</v>
      </c>
      <c r="L2780" s="2020" t="s">
        <v>3269</v>
      </c>
      <c r="M2780" s="2021" t="s">
        <v>3269</v>
      </c>
      <c r="N2780" s="2078" t="s">
        <v>3269</v>
      </c>
    </row>
    <row r="2781" spans="1:14">
      <c r="A2781" s="2249" t="s">
        <v>1469</v>
      </c>
      <c r="B2781" s="2077" t="s">
        <v>3193</v>
      </c>
      <c r="C2781" s="2020" t="s">
        <v>3269</v>
      </c>
      <c r="D2781" s="2021" t="s">
        <v>3269</v>
      </c>
      <c r="E2781" s="2078" t="s">
        <v>3269</v>
      </c>
      <c r="F2781" s="2020">
        <v>0.34747763419483108</v>
      </c>
      <c r="G2781" s="2021">
        <v>321.92</v>
      </c>
      <c r="H2781" s="2078">
        <v>111.86</v>
      </c>
      <c r="I2781" s="2020">
        <v>0.36462206158996308</v>
      </c>
      <c r="J2781" s="2021">
        <v>675.11</v>
      </c>
      <c r="K2781" s="2078">
        <v>246.16</v>
      </c>
      <c r="L2781" s="2020">
        <v>0.355684374459249</v>
      </c>
      <c r="M2781" s="2021">
        <v>924.64</v>
      </c>
      <c r="N2781" s="2078">
        <v>328.88</v>
      </c>
    </row>
    <row r="2782" spans="1:14">
      <c r="A2782" s="2249" t="s">
        <v>1469</v>
      </c>
      <c r="B2782" s="2077" t="s">
        <v>3194</v>
      </c>
      <c r="C2782" s="2020" t="s">
        <v>3269</v>
      </c>
      <c r="D2782" s="2021" t="s">
        <v>3269</v>
      </c>
      <c r="E2782" s="2078" t="s">
        <v>3269</v>
      </c>
      <c r="F2782" s="2020">
        <v>0.42005730659025792</v>
      </c>
      <c r="G2782" s="2021">
        <v>383.9</v>
      </c>
      <c r="H2782" s="2078">
        <v>161.26</v>
      </c>
      <c r="I2782" s="2020" t="s">
        <v>3269</v>
      </c>
      <c r="J2782" s="2021" t="s">
        <v>3269</v>
      </c>
      <c r="K2782" s="2078" t="s">
        <v>3269</v>
      </c>
      <c r="L2782" s="2020">
        <v>0.57288822224786229</v>
      </c>
      <c r="M2782" s="2021">
        <v>780.03</v>
      </c>
      <c r="N2782" s="2078">
        <v>446.87</v>
      </c>
    </row>
    <row r="2783" spans="1:14">
      <c r="A2783" s="2249" t="s">
        <v>1469</v>
      </c>
      <c r="B2783" s="2077" t="s">
        <v>3195</v>
      </c>
      <c r="C2783" s="2020" t="s">
        <v>3269</v>
      </c>
      <c r="D2783" s="2021" t="s">
        <v>3269</v>
      </c>
      <c r="E2783" s="2078" t="s">
        <v>3269</v>
      </c>
      <c r="F2783" s="2020">
        <v>0.44770535927225652</v>
      </c>
      <c r="G2783" s="2021">
        <v>1467.55</v>
      </c>
      <c r="H2783" s="2078">
        <v>657.03</v>
      </c>
      <c r="I2783" s="2020">
        <v>0.32663040374621671</v>
      </c>
      <c r="J2783" s="2021">
        <v>700.44</v>
      </c>
      <c r="K2783" s="2078">
        <v>228.785</v>
      </c>
      <c r="L2783" s="2020" t="s">
        <v>3269</v>
      </c>
      <c r="M2783" s="2021" t="s">
        <v>3269</v>
      </c>
      <c r="N2783" s="2078" t="s">
        <v>3269</v>
      </c>
    </row>
    <row r="2784" spans="1:14">
      <c r="A2784" s="2249" t="s">
        <v>1469</v>
      </c>
      <c r="B2784" s="2077" t="s">
        <v>3207</v>
      </c>
      <c r="C2784" s="2020" t="s">
        <v>3269</v>
      </c>
      <c r="D2784" s="2021" t="s">
        <v>3269</v>
      </c>
      <c r="E2784" s="2078" t="s">
        <v>3269</v>
      </c>
      <c r="F2784" s="2020" t="s">
        <v>3269</v>
      </c>
      <c r="G2784" s="2021" t="s">
        <v>3269</v>
      </c>
      <c r="H2784" s="2078" t="s">
        <v>3269</v>
      </c>
      <c r="I2784" s="2020">
        <v>0.16775000000000009</v>
      </c>
      <c r="J2784" s="2021">
        <v>2400</v>
      </c>
      <c r="K2784" s="2078">
        <v>402.60000000000008</v>
      </c>
      <c r="L2784" s="2020">
        <v>0.25045448189064468</v>
      </c>
      <c r="M2784" s="2021">
        <v>572.07999999999993</v>
      </c>
      <c r="N2784" s="2078">
        <v>143.28</v>
      </c>
    </row>
    <row r="2785" spans="1:14">
      <c r="A2785" s="2248" t="s">
        <v>2427</v>
      </c>
      <c r="B2785" s="2073" t="s">
        <v>5191</v>
      </c>
      <c r="C2785" s="2074" t="s">
        <v>3269</v>
      </c>
      <c r="D2785" s="2075" t="s">
        <v>3269</v>
      </c>
      <c r="E2785" s="2076" t="s">
        <v>3269</v>
      </c>
      <c r="F2785" s="2074" t="s">
        <v>3269</v>
      </c>
      <c r="G2785" s="2075" t="s">
        <v>3269</v>
      </c>
      <c r="H2785" s="2076" t="s">
        <v>3269</v>
      </c>
      <c r="I2785" s="2074">
        <v>0.35262106230500168</v>
      </c>
      <c r="J2785" s="2075">
        <v>116183.77</v>
      </c>
      <c r="K2785" s="2076">
        <v>40968.844399999987</v>
      </c>
      <c r="L2785" s="2074">
        <v>0.8123520071270518</v>
      </c>
      <c r="M2785" s="2075">
        <v>-6241.0099999999984</v>
      </c>
      <c r="N2785" s="2076">
        <v>-5069.8970000000008</v>
      </c>
    </row>
    <row r="2786" spans="1:14">
      <c r="A2786" s="2249" t="s">
        <v>2427</v>
      </c>
      <c r="B2786" s="2077" t="s">
        <v>3480</v>
      </c>
      <c r="C2786" s="2020" t="s">
        <v>3269</v>
      </c>
      <c r="D2786" s="2021" t="s">
        <v>3269</v>
      </c>
      <c r="E2786" s="2078" t="s">
        <v>3269</v>
      </c>
      <c r="F2786" s="2020" t="s">
        <v>3269</v>
      </c>
      <c r="G2786" s="2021" t="s">
        <v>3269</v>
      </c>
      <c r="H2786" s="2078" t="s">
        <v>3269</v>
      </c>
      <c r="I2786" s="2020">
        <v>0.34846287141922572</v>
      </c>
      <c r="J2786" s="2021">
        <v>56589.02</v>
      </c>
      <c r="K2786" s="2078">
        <v>19719.172399999989</v>
      </c>
      <c r="L2786" s="2020" t="s">
        <v>3269</v>
      </c>
      <c r="M2786" s="2021">
        <v>0</v>
      </c>
      <c r="N2786" s="2078">
        <v>0</v>
      </c>
    </row>
    <row r="2787" spans="1:14">
      <c r="A2787" s="2249" t="s">
        <v>2427</v>
      </c>
      <c r="B2787" s="2077" t="s">
        <v>3193</v>
      </c>
      <c r="C2787" s="2020" t="s">
        <v>3269</v>
      </c>
      <c r="D2787" s="2021" t="s">
        <v>3269</v>
      </c>
      <c r="E2787" s="2078" t="s">
        <v>3269</v>
      </c>
      <c r="F2787" s="2020" t="s">
        <v>3269</v>
      </c>
      <c r="G2787" s="2021" t="s">
        <v>3269</v>
      </c>
      <c r="H2787" s="2078" t="s">
        <v>3269</v>
      </c>
      <c r="I2787" s="2020">
        <v>0.82908780393636838</v>
      </c>
      <c r="J2787" s="2021">
        <v>5749.9699999999993</v>
      </c>
      <c r="K2787" s="2078">
        <v>4767.2299999999996</v>
      </c>
      <c r="L2787" s="2020">
        <v>0.84475004956228705</v>
      </c>
      <c r="M2787" s="2021">
        <v>-5750.3399999999992</v>
      </c>
      <c r="N2787" s="2078">
        <v>-4857.6000000000013</v>
      </c>
    </row>
    <row r="2788" spans="1:14">
      <c r="A2788" s="2249" t="s">
        <v>2427</v>
      </c>
      <c r="B2788" s="2077" t="s">
        <v>3194</v>
      </c>
      <c r="C2788" s="2020" t="s">
        <v>3269</v>
      </c>
      <c r="D2788" s="2021" t="s">
        <v>3269</v>
      </c>
      <c r="E2788" s="2078" t="s">
        <v>3269</v>
      </c>
      <c r="F2788" s="2020" t="s">
        <v>3269</v>
      </c>
      <c r="G2788" s="2021" t="s">
        <v>3269</v>
      </c>
      <c r="H2788" s="2078" t="s">
        <v>3269</v>
      </c>
      <c r="I2788" s="2020">
        <v>0.45874914144883028</v>
      </c>
      <c r="J2788" s="2021">
        <v>247.51</v>
      </c>
      <c r="K2788" s="2078">
        <v>113.545</v>
      </c>
      <c r="L2788" s="2020">
        <v>0.52863026974640626</v>
      </c>
      <c r="M2788" s="2021">
        <v>-247.64</v>
      </c>
      <c r="N2788" s="2078">
        <v>-130.91</v>
      </c>
    </row>
    <row r="2789" spans="1:14">
      <c r="A2789" s="2249" t="s">
        <v>2427</v>
      </c>
      <c r="B2789" s="2077" t="s">
        <v>3195</v>
      </c>
      <c r="C2789" s="2020" t="s">
        <v>3269</v>
      </c>
      <c r="D2789" s="2021" t="s">
        <v>3269</v>
      </c>
      <c r="E2789" s="2078" t="s">
        <v>3269</v>
      </c>
      <c r="F2789" s="2020" t="s">
        <v>3269</v>
      </c>
      <c r="G2789" s="2021" t="s">
        <v>3269</v>
      </c>
      <c r="H2789" s="2078" t="s">
        <v>3269</v>
      </c>
      <c r="I2789" s="2020">
        <v>0.33978899832884418</v>
      </c>
      <c r="J2789" s="2021">
        <v>19172.36</v>
      </c>
      <c r="K2789" s="2078">
        <v>6514.5569999999989</v>
      </c>
      <c r="L2789" s="2020">
        <v>0.33488458215035177</v>
      </c>
      <c r="M2789" s="2021">
        <v>-243.03</v>
      </c>
      <c r="N2789" s="2078">
        <v>-81.387</v>
      </c>
    </row>
    <row r="2790" spans="1:14">
      <c r="A2790" s="2249" t="s">
        <v>2427</v>
      </c>
      <c r="B2790" s="2077" t="s">
        <v>3207</v>
      </c>
      <c r="C2790" s="2020" t="s">
        <v>3269</v>
      </c>
      <c r="D2790" s="2021" t="s">
        <v>3269</v>
      </c>
      <c r="E2790" s="2078" t="s">
        <v>3269</v>
      </c>
      <c r="F2790" s="2020" t="s">
        <v>3269</v>
      </c>
      <c r="G2790" s="2021" t="s">
        <v>3269</v>
      </c>
      <c r="H2790" s="2078" t="s">
        <v>3269</v>
      </c>
      <c r="I2790" s="2020">
        <v>0.28625608607255609</v>
      </c>
      <c r="J2790" s="2021">
        <v>34424.910000000003</v>
      </c>
      <c r="K2790" s="2078">
        <v>9854.34</v>
      </c>
      <c r="L2790" s="2020" t="s">
        <v>3269</v>
      </c>
      <c r="M2790" s="2021" t="s">
        <v>3269</v>
      </c>
      <c r="N2790" s="2078" t="s">
        <v>3269</v>
      </c>
    </row>
    <row r="2791" spans="1:14">
      <c r="A2791" s="2248" t="s">
        <v>1263</v>
      </c>
      <c r="B2791" s="2073" t="s">
        <v>5191</v>
      </c>
      <c r="C2791" s="2074">
        <v>0.33221746513965511</v>
      </c>
      <c r="D2791" s="2075">
        <v>58726.47</v>
      </c>
      <c r="E2791" s="2076">
        <v>19509.958999999999</v>
      </c>
      <c r="F2791" s="2074">
        <v>0.35420567345686049</v>
      </c>
      <c r="G2791" s="2075">
        <v>42975.209999999992</v>
      </c>
      <c r="H2791" s="2076">
        <v>15222.063200000001</v>
      </c>
      <c r="I2791" s="2074">
        <v>0.37766631367732451</v>
      </c>
      <c r="J2791" s="2075">
        <v>27649.56</v>
      </c>
      <c r="K2791" s="2076">
        <v>10442.3074</v>
      </c>
      <c r="L2791" s="2074">
        <v>0.33734222474306819</v>
      </c>
      <c r="M2791" s="2075">
        <v>14739.32</v>
      </c>
      <c r="N2791" s="2076">
        <v>4972.1950000000006</v>
      </c>
    </row>
    <row r="2792" spans="1:14">
      <c r="A2792" s="2249" t="s">
        <v>1263</v>
      </c>
      <c r="B2792" s="2077" t="s">
        <v>3481</v>
      </c>
      <c r="C2792" s="2020" t="s">
        <v>3269</v>
      </c>
      <c r="D2792" s="2021">
        <v>0</v>
      </c>
      <c r="E2792" s="2078">
        <v>-1764.7059999999999</v>
      </c>
      <c r="F2792" s="2020" t="s">
        <v>3269</v>
      </c>
      <c r="G2792" s="2021">
        <v>0</v>
      </c>
      <c r="H2792" s="2078">
        <v>-529.41179999999997</v>
      </c>
      <c r="I2792" s="2020" t="s">
        <v>3269</v>
      </c>
      <c r="J2792" s="2021">
        <v>0</v>
      </c>
      <c r="K2792" s="2078">
        <v>705.88239999999996</v>
      </c>
      <c r="L2792" s="2020" t="s">
        <v>3269</v>
      </c>
      <c r="M2792" s="2021" t="s">
        <v>3269</v>
      </c>
      <c r="N2792" s="2078" t="s">
        <v>3269</v>
      </c>
    </row>
    <row r="2793" spans="1:14">
      <c r="A2793" s="2249" t="s">
        <v>1263</v>
      </c>
      <c r="B2793" s="2077" t="s">
        <v>3193</v>
      </c>
      <c r="C2793" s="2020" t="s">
        <v>3269</v>
      </c>
      <c r="D2793" s="2021" t="s">
        <v>3269</v>
      </c>
      <c r="E2793" s="2078" t="s">
        <v>3269</v>
      </c>
      <c r="F2793" s="2020">
        <v>0.66852694513028754</v>
      </c>
      <c r="G2793" s="2021">
        <v>1960.28</v>
      </c>
      <c r="H2793" s="2078">
        <v>1310.5</v>
      </c>
      <c r="I2793" s="2020">
        <v>0.65147471198351292</v>
      </c>
      <c r="J2793" s="2021">
        <v>1479.95</v>
      </c>
      <c r="K2793" s="2078">
        <v>964.15</v>
      </c>
      <c r="L2793" s="2020" t="s">
        <v>3269</v>
      </c>
      <c r="M2793" s="2021" t="s">
        <v>3269</v>
      </c>
      <c r="N2793" s="2078" t="s">
        <v>3269</v>
      </c>
    </row>
    <row r="2794" spans="1:14">
      <c r="A2794" s="2249" t="s">
        <v>1263</v>
      </c>
      <c r="B2794" s="2077" t="s">
        <v>3194</v>
      </c>
      <c r="C2794" s="2020" t="s">
        <v>3269</v>
      </c>
      <c r="D2794" s="2021" t="s">
        <v>3269</v>
      </c>
      <c r="E2794" s="2078" t="s">
        <v>3269</v>
      </c>
      <c r="F2794" s="2020">
        <v>0.44614391062439279</v>
      </c>
      <c r="G2794" s="2021">
        <v>905.83999999999992</v>
      </c>
      <c r="H2794" s="2078">
        <v>404.13499999999999</v>
      </c>
      <c r="I2794" s="2020" t="s">
        <v>3269</v>
      </c>
      <c r="J2794" s="2021" t="s">
        <v>3269</v>
      </c>
      <c r="K2794" s="2078" t="s">
        <v>3269</v>
      </c>
      <c r="L2794" s="2020" t="s">
        <v>3269</v>
      </c>
      <c r="M2794" s="2021" t="s">
        <v>3269</v>
      </c>
      <c r="N2794" s="2078" t="s">
        <v>3269</v>
      </c>
    </row>
    <row r="2795" spans="1:14">
      <c r="A2795" s="2249" t="s">
        <v>1263</v>
      </c>
      <c r="B2795" s="2077" t="s">
        <v>3195</v>
      </c>
      <c r="C2795" s="2020">
        <v>0.36226704925393949</v>
      </c>
      <c r="D2795" s="2021">
        <v>58726.47</v>
      </c>
      <c r="E2795" s="2078">
        <v>21274.665000000001</v>
      </c>
      <c r="F2795" s="2020">
        <v>0.34996655371637708</v>
      </c>
      <c r="G2795" s="2021">
        <v>40109.089999999997</v>
      </c>
      <c r="H2795" s="2078">
        <v>14036.84</v>
      </c>
      <c r="I2795" s="2020">
        <v>0.33520847272848181</v>
      </c>
      <c r="J2795" s="2021">
        <v>26169.61</v>
      </c>
      <c r="K2795" s="2078">
        <v>8772.2750000000015</v>
      </c>
      <c r="L2795" s="2020">
        <v>0.33734222474306819</v>
      </c>
      <c r="M2795" s="2021">
        <v>14739.32</v>
      </c>
      <c r="N2795" s="2078">
        <v>4972.1950000000006</v>
      </c>
    </row>
    <row r="2796" spans="1:14">
      <c r="A2796" s="2248" t="s">
        <v>3135</v>
      </c>
      <c r="B2796" s="2073" t="s">
        <v>5191</v>
      </c>
      <c r="C2796" s="2074">
        <v>0.44752948057732489</v>
      </c>
      <c r="D2796" s="2075">
        <v>21576.07</v>
      </c>
      <c r="E2796" s="2076">
        <v>9655.9274000000005</v>
      </c>
      <c r="F2796" s="2074" t="s">
        <v>3269</v>
      </c>
      <c r="G2796" s="2075" t="s">
        <v>3269</v>
      </c>
      <c r="H2796" s="2076" t="s">
        <v>3269</v>
      </c>
      <c r="I2796" s="2074" t="s">
        <v>3269</v>
      </c>
      <c r="J2796" s="2075" t="s">
        <v>3269</v>
      </c>
      <c r="K2796" s="2076" t="s">
        <v>3269</v>
      </c>
      <c r="L2796" s="2074" t="s">
        <v>3269</v>
      </c>
      <c r="M2796" s="2075" t="s">
        <v>3269</v>
      </c>
      <c r="N2796" s="2076" t="s">
        <v>3269</v>
      </c>
    </row>
    <row r="2797" spans="1:14">
      <c r="A2797" s="2249" t="s">
        <v>3135</v>
      </c>
      <c r="B2797" s="2077" t="s">
        <v>3480</v>
      </c>
      <c r="C2797" s="2020">
        <v>0.57307887536701629</v>
      </c>
      <c r="D2797" s="2021">
        <v>9996.15</v>
      </c>
      <c r="E2797" s="2078">
        <v>5728.5824000000002</v>
      </c>
      <c r="F2797" s="2020" t="s">
        <v>3269</v>
      </c>
      <c r="G2797" s="2021" t="s">
        <v>3269</v>
      </c>
      <c r="H2797" s="2078" t="s">
        <v>3269</v>
      </c>
      <c r="I2797" s="2020" t="s">
        <v>3269</v>
      </c>
      <c r="J2797" s="2021" t="s">
        <v>3269</v>
      </c>
      <c r="K2797" s="2078" t="s">
        <v>3269</v>
      </c>
      <c r="L2797" s="2020" t="s">
        <v>3269</v>
      </c>
      <c r="M2797" s="2021" t="s">
        <v>3269</v>
      </c>
      <c r="N2797" s="2078" t="s">
        <v>3269</v>
      </c>
    </row>
    <row r="2798" spans="1:14">
      <c r="A2798" s="2249" t="s">
        <v>3135</v>
      </c>
      <c r="B2798" s="2077" t="s">
        <v>3201</v>
      </c>
      <c r="C2798" s="2020">
        <v>0.34830964966092148</v>
      </c>
      <c r="D2798" s="2021">
        <v>2379.98</v>
      </c>
      <c r="E2798" s="2078">
        <v>828.97</v>
      </c>
      <c r="F2798" s="2020" t="s">
        <v>3269</v>
      </c>
      <c r="G2798" s="2021" t="s">
        <v>3269</v>
      </c>
      <c r="H2798" s="2078" t="s">
        <v>3269</v>
      </c>
      <c r="I2798" s="2020" t="s">
        <v>3269</v>
      </c>
      <c r="J2798" s="2021" t="s">
        <v>3269</v>
      </c>
      <c r="K2798" s="2078" t="s">
        <v>3269</v>
      </c>
      <c r="L2798" s="2020" t="s">
        <v>3269</v>
      </c>
      <c r="M2798" s="2021" t="s">
        <v>3269</v>
      </c>
      <c r="N2798" s="2078" t="s">
        <v>3269</v>
      </c>
    </row>
    <row r="2799" spans="1:14">
      <c r="A2799" s="2249" t="s">
        <v>3135</v>
      </c>
      <c r="B2799" s="2077" t="s">
        <v>3195</v>
      </c>
      <c r="C2799" s="2020">
        <v>0.33678208770926771</v>
      </c>
      <c r="D2799" s="2021">
        <v>9199.9399999999987</v>
      </c>
      <c r="E2799" s="2078">
        <v>3098.375</v>
      </c>
      <c r="F2799" s="2020" t="s">
        <v>3269</v>
      </c>
      <c r="G2799" s="2021" t="s">
        <v>3269</v>
      </c>
      <c r="H2799" s="2078" t="s">
        <v>3269</v>
      </c>
      <c r="I2799" s="2020" t="s">
        <v>3269</v>
      </c>
      <c r="J2799" s="2021" t="s">
        <v>3269</v>
      </c>
      <c r="K2799" s="2078" t="s">
        <v>3269</v>
      </c>
      <c r="L2799" s="2020" t="s">
        <v>3269</v>
      </c>
      <c r="M2799" s="2021" t="s">
        <v>3269</v>
      </c>
      <c r="N2799" s="2078" t="s">
        <v>3269</v>
      </c>
    </row>
    <row r="2800" spans="1:14">
      <c r="A2800" s="2248" t="s">
        <v>2065</v>
      </c>
      <c r="B2800" s="2073" t="s">
        <v>5191</v>
      </c>
      <c r="C2800" s="2074" t="s">
        <v>3269</v>
      </c>
      <c r="D2800" s="2075" t="s">
        <v>3269</v>
      </c>
      <c r="E2800" s="2076" t="s">
        <v>3269</v>
      </c>
      <c r="F2800" s="2074">
        <v>0.37146736264423807</v>
      </c>
      <c r="G2800" s="2075">
        <v>1118.81</v>
      </c>
      <c r="H2800" s="2076">
        <v>415.60140000000001</v>
      </c>
      <c r="I2800" s="2074">
        <v>0.31796785403996519</v>
      </c>
      <c r="J2800" s="2075">
        <v>690.59999999999991</v>
      </c>
      <c r="K2800" s="2076">
        <v>219.58860000000001</v>
      </c>
      <c r="L2800" s="2074" t="s">
        <v>3269</v>
      </c>
      <c r="M2800" s="2075" t="s">
        <v>3269</v>
      </c>
      <c r="N2800" s="2076" t="s">
        <v>3269</v>
      </c>
    </row>
    <row r="2801" spans="1:14">
      <c r="A2801" s="2249" t="s">
        <v>2065</v>
      </c>
      <c r="B2801" s="2077" t="s">
        <v>3480</v>
      </c>
      <c r="C2801" s="2020" t="s">
        <v>3269</v>
      </c>
      <c r="D2801" s="2021" t="s">
        <v>3269</v>
      </c>
      <c r="E2801" s="2078" t="s">
        <v>3269</v>
      </c>
      <c r="F2801" s="2020">
        <v>0.57464156781846309</v>
      </c>
      <c r="G2801" s="2021">
        <v>349.02</v>
      </c>
      <c r="H2801" s="2078">
        <v>200.56139999999999</v>
      </c>
      <c r="I2801" s="2020">
        <v>0.4496877454831108</v>
      </c>
      <c r="J2801" s="2021">
        <v>305.52</v>
      </c>
      <c r="K2801" s="2078">
        <v>137.3886</v>
      </c>
      <c r="L2801" s="2020" t="s">
        <v>3269</v>
      </c>
      <c r="M2801" s="2021" t="s">
        <v>3269</v>
      </c>
      <c r="N2801" s="2078" t="s">
        <v>3269</v>
      </c>
    </row>
    <row r="2802" spans="1:14">
      <c r="A2802" s="2249" t="s">
        <v>2065</v>
      </c>
      <c r="B2802" s="2077" t="s">
        <v>3195</v>
      </c>
      <c r="C2802" s="2020" t="s">
        <v>3269</v>
      </c>
      <c r="D2802" s="2021" t="s">
        <v>3269</v>
      </c>
      <c r="E2802" s="2078" t="s">
        <v>3269</v>
      </c>
      <c r="F2802" s="2020">
        <v>0.27934891334000178</v>
      </c>
      <c r="G2802" s="2021">
        <v>769.79</v>
      </c>
      <c r="H2802" s="2078">
        <v>215.04</v>
      </c>
      <c r="I2802" s="2020">
        <v>0.21346213773761291</v>
      </c>
      <c r="J2802" s="2021">
        <v>385.08</v>
      </c>
      <c r="K2802" s="2078">
        <v>82.199999999999989</v>
      </c>
      <c r="L2802" s="2020" t="s">
        <v>3269</v>
      </c>
      <c r="M2802" s="2021" t="s">
        <v>3269</v>
      </c>
      <c r="N2802" s="2078" t="s">
        <v>3269</v>
      </c>
    </row>
    <row r="2803" spans="1:14">
      <c r="A2803" s="2248" t="s">
        <v>3137</v>
      </c>
      <c r="B2803" s="2073" t="s">
        <v>5191</v>
      </c>
      <c r="C2803" s="2074" t="s">
        <v>3269</v>
      </c>
      <c r="D2803" s="2075" t="s">
        <v>3269</v>
      </c>
      <c r="E2803" s="2076" t="s">
        <v>3269</v>
      </c>
      <c r="F2803" s="2074">
        <v>0.41212472160356339</v>
      </c>
      <c r="G2803" s="2075">
        <v>336.75</v>
      </c>
      <c r="H2803" s="2076">
        <v>138.78299999999999</v>
      </c>
      <c r="I2803" s="2074" t="s">
        <v>3269</v>
      </c>
      <c r="J2803" s="2075" t="s">
        <v>3269</v>
      </c>
      <c r="K2803" s="2076" t="s">
        <v>3269</v>
      </c>
      <c r="L2803" s="2074" t="s">
        <v>3269</v>
      </c>
      <c r="M2803" s="2075" t="s">
        <v>3269</v>
      </c>
      <c r="N2803" s="2076" t="s">
        <v>3269</v>
      </c>
    </row>
    <row r="2804" spans="1:14">
      <c r="A2804" s="2249" t="s">
        <v>3137</v>
      </c>
      <c r="B2804" s="2077" t="s">
        <v>3480</v>
      </c>
      <c r="C2804" s="2020" t="s">
        <v>3269</v>
      </c>
      <c r="D2804" s="2021" t="s">
        <v>3269</v>
      </c>
      <c r="E2804" s="2078" t="s">
        <v>3269</v>
      </c>
      <c r="F2804" s="2020">
        <v>0.35683308446406542</v>
      </c>
      <c r="G2804" s="2021">
        <v>154.03</v>
      </c>
      <c r="H2804" s="2078">
        <v>54.963000000000001</v>
      </c>
      <c r="I2804" s="2020" t="s">
        <v>3269</v>
      </c>
      <c r="J2804" s="2021" t="s">
        <v>3269</v>
      </c>
      <c r="K2804" s="2078" t="s">
        <v>3269</v>
      </c>
      <c r="L2804" s="2020" t="s">
        <v>3269</v>
      </c>
      <c r="M2804" s="2021" t="s">
        <v>3269</v>
      </c>
      <c r="N2804" s="2078" t="s">
        <v>3269</v>
      </c>
    </row>
    <row r="2805" spans="1:14">
      <c r="A2805" s="2249" t="s">
        <v>3137</v>
      </c>
      <c r="B2805" s="2077" t="s">
        <v>3193</v>
      </c>
      <c r="C2805" s="2020" t="s">
        <v>3269</v>
      </c>
      <c r="D2805" s="2021" t="s">
        <v>3269</v>
      </c>
      <c r="E2805" s="2078" t="s">
        <v>3269</v>
      </c>
      <c r="F2805" s="2020">
        <v>0.45873467600700518</v>
      </c>
      <c r="G2805" s="2021">
        <v>182.72</v>
      </c>
      <c r="H2805" s="2078">
        <v>83.82</v>
      </c>
      <c r="I2805" s="2020" t="s">
        <v>3269</v>
      </c>
      <c r="J2805" s="2021" t="s">
        <v>3269</v>
      </c>
      <c r="K2805" s="2078" t="s">
        <v>3269</v>
      </c>
      <c r="L2805" s="2020" t="s">
        <v>3269</v>
      </c>
      <c r="M2805" s="2021" t="s">
        <v>3269</v>
      </c>
      <c r="N2805" s="2078" t="s">
        <v>3269</v>
      </c>
    </row>
    <row r="2806" spans="1:14">
      <c r="A2806" s="2248" t="s">
        <v>3139</v>
      </c>
      <c r="B2806" s="2073" t="s">
        <v>5191</v>
      </c>
      <c r="C2806" s="2074">
        <v>0.159373436477697</v>
      </c>
      <c r="D2806" s="2075">
        <v>259.83</v>
      </c>
      <c r="E2806" s="2076">
        <v>41.41</v>
      </c>
      <c r="F2806" s="2074">
        <v>0.21332763580774461</v>
      </c>
      <c r="G2806" s="2075">
        <v>830.77</v>
      </c>
      <c r="H2806" s="2076">
        <v>177.22620000000001</v>
      </c>
      <c r="I2806" s="2074" t="s">
        <v>3269</v>
      </c>
      <c r="J2806" s="2075" t="s">
        <v>3269</v>
      </c>
      <c r="K2806" s="2076" t="s">
        <v>3269</v>
      </c>
      <c r="L2806" s="2074" t="s">
        <v>3269</v>
      </c>
      <c r="M2806" s="2075" t="s">
        <v>3269</v>
      </c>
      <c r="N2806" s="2076" t="s">
        <v>3269</v>
      </c>
    </row>
    <row r="2807" spans="1:14">
      <c r="A2807" s="2249" t="s">
        <v>3139</v>
      </c>
      <c r="B2807" s="2077" t="s">
        <v>3480</v>
      </c>
      <c r="C2807" s="2020">
        <v>0.159373436477697</v>
      </c>
      <c r="D2807" s="2021">
        <v>259.83</v>
      </c>
      <c r="E2807" s="2078">
        <v>41.41</v>
      </c>
      <c r="F2807" s="2020">
        <v>0.19010224700937589</v>
      </c>
      <c r="G2807" s="2021">
        <v>494.88</v>
      </c>
      <c r="H2807" s="2078">
        <v>94.077799999999968</v>
      </c>
      <c r="I2807" s="2020" t="s">
        <v>3269</v>
      </c>
      <c r="J2807" s="2021" t="s">
        <v>3269</v>
      </c>
      <c r="K2807" s="2078" t="s">
        <v>3269</v>
      </c>
      <c r="L2807" s="2020" t="s">
        <v>3269</v>
      </c>
      <c r="M2807" s="2021" t="s">
        <v>3269</v>
      </c>
      <c r="N2807" s="2078" t="s">
        <v>3269</v>
      </c>
    </row>
    <row r="2808" spans="1:14">
      <c r="A2808" s="2249" t="s">
        <v>3139</v>
      </c>
      <c r="B2808" s="2077" t="s">
        <v>3195</v>
      </c>
      <c r="C2808" s="2020" t="s">
        <v>3269</v>
      </c>
      <c r="D2808" s="2021" t="s">
        <v>3269</v>
      </c>
      <c r="E2808" s="2078" t="s">
        <v>3269</v>
      </c>
      <c r="F2808" s="2020">
        <v>0.38286386818360141</v>
      </c>
      <c r="G2808" s="2021">
        <v>50.98</v>
      </c>
      <c r="H2808" s="2078">
        <v>19.5184</v>
      </c>
      <c r="I2808" s="2020" t="s">
        <v>3269</v>
      </c>
      <c r="J2808" s="2021" t="s">
        <v>3269</v>
      </c>
      <c r="K2808" s="2078" t="s">
        <v>3269</v>
      </c>
      <c r="L2808" s="2020" t="s">
        <v>3269</v>
      </c>
      <c r="M2808" s="2021" t="s">
        <v>3269</v>
      </c>
      <c r="N2808" s="2078" t="s">
        <v>3269</v>
      </c>
    </row>
    <row r="2809" spans="1:14">
      <c r="A2809" s="2249" t="s">
        <v>3139</v>
      </c>
      <c r="B2809" s="2077" t="s">
        <v>3207</v>
      </c>
      <c r="C2809" s="2020" t="s">
        <v>3269</v>
      </c>
      <c r="D2809" s="2021" t="s">
        <v>3269</v>
      </c>
      <c r="E2809" s="2078" t="s">
        <v>3269</v>
      </c>
      <c r="F2809" s="2020">
        <v>0.22333368432136469</v>
      </c>
      <c r="G2809" s="2021">
        <v>284.91000000000003</v>
      </c>
      <c r="H2809" s="2078">
        <v>63.630000000000017</v>
      </c>
      <c r="I2809" s="2020" t="s">
        <v>3269</v>
      </c>
      <c r="J2809" s="2021" t="s">
        <v>3269</v>
      </c>
      <c r="K2809" s="2078" t="s">
        <v>3269</v>
      </c>
      <c r="L2809" s="2020" t="s">
        <v>3269</v>
      </c>
      <c r="M2809" s="2021" t="s">
        <v>3269</v>
      </c>
      <c r="N2809" s="2078" t="s">
        <v>3269</v>
      </c>
    </row>
    <row r="2810" spans="1:14">
      <c r="A2810" s="2248" t="s">
        <v>1793</v>
      </c>
      <c r="B2810" s="2073" t="s">
        <v>5191</v>
      </c>
      <c r="C2810" s="2074">
        <v>0.40669811481186852</v>
      </c>
      <c r="D2810" s="2075">
        <v>5292.31</v>
      </c>
      <c r="E2810" s="2076">
        <v>2152.3724999999999</v>
      </c>
      <c r="F2810" s="2074">
        <v>0.38057681382214348</v>
      </c>
      <c r="G2810" s="2075">
        <v>2992.3</v>
      </c>
      <c r="H2810" s="2076">
        <v>1138.8</v>
      </c>
      <c r="I2810" s="2074">
        <v>0.51959415866398673</v>
      </c>
      <c r="J2810" s="2075">
        <v>4029.8999999999992</v>
      </c>
      <c r="K2810" s="2076">
        <v>2093.9124999999999</v>
      </c>
      <c r="L2810" s="2074">
        <v>0.44469794469794471</v>
      </c>
      <c r="M2810" s="2075">
        <v>1538.46</v>
      </c>
      <c r="N2810" s="2076">
        <v>684.15</v>
      </c>
    </row>
    <row r="2811" spans="1:14">
      <c r="A2811" s="2249" t="s">
        <v>1793</v>
      </c>
      <c r="B2811" s="2077" t="s">
        <v>3480</v>
      </c>
      <c r="C2811" s="2020" t="s">
        <v>3269</v>
      </c>
      <c r="D2811" s="2021" t="s">
        <v>3269</v>
      </c>
      <c r="E2811" s="2078" t="s">
        <v>3269</v>
      </c>
      <c r="F2811" s="2020">
        <v>3.040204788435482E-2</v>
      </c>
      <c r="G2811" s="2021">
        <v>664.1</v>
      </c>
      <c r="H2811" s="2078">
        <v>20.19000000000003</v>
      </c>
      <c r="I2811" s="2020" t="s">
        <v>3269</v>
      </c>
      <c r="J2811" s="2021" t="s">
        <v>3269</v>
      </c>
      <c r="K2811" s="2078" t="s">
        <v>3269</v>
      </c>
      <c r="L2811" s="2020" t="s">
        <v>3269</v>
      </c>
      <c r="M2811" s="2021" t="s">
        <v>3269</v>
      </c>
      <c r="N2811" s="2078" t="s">
        <v>3269</v>
      </c>
    </row>
    <row r="2812" spans="1:14">
      <c r="A2812" s="2249" t="s">
        <v>1793</v>
      </c>
      <c r="B2812" s="2077" t="s">
        <v>3193</v>
      </c>
      <c r="C2812" s="2020">
        <v>0.53058130699088146</v>
      </c>
      <c r="D2812" s="2021">
        <v>3290</v>
      </c>
      <c r="E2812" s="2078">
        <v>1745.6125</v>
      </c>
      <c r="F2812" s="2020">
        <v>0.50412442065310248</v>
      </c>
      <c r="G2812" s="2021">
        <v>1322.61</v>
      </c>
      <c r="H2812" s="2078">
        <v>666.75999999999988</v>
      </c>
      <c r="I2812" s="2020">
        <v>0.55693221344964661</v>
      </c>
      <c r="J2812" s="2021">
        <v>2897.92</v>
      </c>
      <c r="K2812" s="2078">
        <v>1613.9449999999999</v>
      </c>
      <c r="L2812" s="2020">
        <v>0.53766704629755402</v>
      </c>
      <c r="M2812" s="2021">
        <v>957.07</v>
      </c>
      <c r="N2812" s="2078">
        <v>514.58500000000004</v>
      </c>
    </row>
    <row r="2813" spans="1:14">
      <c r="A2813" s="2249" t="s">
        <v>1793</v>
      </c>
      <c r="B2813" s="2077" t="s">
        <v>3194</v>
      </c>
      <c r="C2813" s="2020">
        <v>0.35196950444726821</v>
      </c>
      <c r="D2813" s="2021">
        <v>102.31</v>
      </c>
      <c r="E2813" s="2078">
        <v>36.010000000000012</v>
      </c>
      <c r="F2813" s="2020">
        <v>0.44933819946499082</v>
      </c>
      <c r="G2813" s="2021">
        <v>1005.59</v>
      </c>
      <c r="H2813" s="2078">
        <v>451.85</v>
      </c>
      <c r="I2813" s="2020">
        <v>0.46804455298111852</v>
      </c>
      <c r="J2813" s="2021">
        <v>839.45</v>
      </c>
      <c r="K2813" s="2078">
        <v>392.9</v>
      </c>
      <c r="L2813" s="2020" t="s">
        <v>3269</v>
      </c>
      <c r="M2813" s="2021" t="s">
        <v>3269</v>
      </c>
      <c r="N2813" s="2078" t="s">
        <v>3269</v>
      </c>
    </row>
    <row r="2814" spans="1:14">
      <c r="A2814" s="2249" t="s">
        <v>1793</v>
      </c>
      <c r="B2814" s="2077" t="s">
        <v>3204</v>
      </c>
      <c r="C2814" s="2020">
        <v>0.19513157894736841</v>
      </c>
      <c r="D2814" s="2021">
        <v>1900</v>
      </c>
      <c r="E2814" s="2078">
        <v>370.74999999999989</v>
      </c>
      <c r="F2814" s="2020" t="s">
        <v>3269</v>
      </c>
      <c r="G2814" s="2021" t="s">
        <v>3269</v>
      </c>
      <c r="H2814" s="2078" t="s">
        <v>3269</v>
      </c>
      <c r="I2814" s="2020">
        <v>0.29763613988308868</v>
      </c>
      <c r="J2814" s="2021">
        <v>292.52999999999997</v>
      </c>
      <c r="K2814" s="2078">
        <v>87.067499999999939</v>
      </c>
      <c r="L2814" s="2020">
        <v>0.29165448322124549</v>
      </c>
      <c r="M2814" s="2021">
        <v>581.39</v>
      </c>
      <c r="N2814" s="2078">
        <v>169.56499999999991</v>
      </c>
    </row>
    <row r="2815" spans="1:14">
      <c r="A2815" s="2248" t="s">
        <v>2185</v>
      </c>
      <c r="B2815" s="2073" t="s">
        <v>5191</v>
      </c>
      <c r="C2815" s="2074">
        <v>0.7236756756756757</v>
      </c>
      <c r="D2815" s="2075">
        <v>22200</v>
      </c>
      <c r="E2815" s="2076">
        <v>16065.6</v>
      </c>
      <c r="F2815" s="2074">
        <v>1</v>
      </c>
      <c r="G2815" s="2075">
        <v>-15000</v>
      </c>
      <c r="H2815" s="2076">
        <v>-15000</v>
      </c>
      <c r="I2815" s="2074">
        <v>0</v>
      </c>
      <c r="J2815" s="2075">
        <v>1500</v>
      </c>
      <c r="K2815" s="2076">
        <v>0</v>
      </c>
      <c r="L2815" s="2074" t="s">
        <v>3269</v>
      </c>
      <c r="M2815" s="2075" t="s">
        <v>3269</v>
      </c>
      <c r="N2815" s="2076" t="s">
        <v>3269</v>
      </c>
    </row>
    <row r="2816" spans="1:14">
      <c r="A2816" s="2249" t="s">
        <v>2185</v>
      </c>
      <c r="B2816" s="2077" t="s">
        <v>3480</v>
      </c>
      <c r="C2816" s="2020">
        <v>1</v>
      </c>
      <c r="D2816" s="2021">
        <v>15000</v>
      </c>
      <c r="E2816" s="2078">
        <v>15000</v>
      </c>
      <c r="F2816" s="2020">
        <v>1</v>
      </c>
      <c r="G2816" s="2021">
        <v>-15000</v>
      </c>
      <c r="H2816" s="2078">
        <v>-15000</v>
      </c>
      <c r="I2816" s="2020" t="s">
        <v>3269</v>
      </c>
      <c r="J2816" s="2021" t="s">
        <v>3269</v>
      </c>
      <c r="K2816" s="2078" t="s">
        <v>3269</v>
      </c>
      <c r="L2816" s="2020" t="s">
        <v>3269</v>
      </c>
      <c r="M2816" s="2021" t="s">
        <v>3269</v>
      </c>
      <c r="N2816" s="2078" t="s">
        <v>3269</v>
      </c>
    </row>
    <row r="2817" spans="1:14">
      <c r="A2817" s="2249" t="s">
        <v>2185</v>
      </c>
      <c r="B2817" s="2077" t="s">
        <v>3194</v>
      </c>
      <c r="C2817" s="2020" t="s">
        <v>3269</v>
      </c>
      <c r="D2817" s="2021" t="s">
        <v>3269</v>
      </c>
      <c r="E2817" s="2078" t="s">
        <v>3269</v>
      </c>
      <c r="F2817" s="2020" t="s">
        <v>3269</v>
      </c>
      <c r="G2817" s="2021" t="s">
        <v>3269</v>
      </c>
      <c r="H2817" s="2078" t="s">
        <v>3269</v>
      </c>
      <c r="I2817" s="2020">
        <v>0</v>
      </c>
      <c r="J2817" s="2021">
        <v>1500</v>
      </c>
      <c r="K2817" s="2078">
        <v>0</v>
      </c>
      <c r="L2817" s="2020" t="s">
        <v>3269</v>
      </c>
      <c r="M2817" s="2021" t="s">
        <v>3269</v>
      </c>
      <c r="N2817" s="2078" t="s">
        <v>3269</v>
      </c>
    </row>
    <row r="2818" spans="1:14">
      <c r="A2818" s="2249" t="s">
        <v>2185</v>
      </c>
      <c r="B2818" s="2077" t="s">
        <v>3211</v>
      </c>
      <c r="C2818" s="2020">
        <v>0.1480000000000001</v>
      </c>
      <c r="D2818" s="2021">
        <v>7200</v>
      </c>
      <c r="E2818" s="2078">
        <v>1065.5999999999999</v>
      </c>
      <c r="F2818" s="2020" t="s">
        <v>3269</v>
      </c>
      <c r="G2818" s="2021" t="s">
        <v>3269</v>
      </c>
      <c r="H2818" s="2078" t="s">
        <v>3269</v>
      </c>
      <c r="I2818" s="2020" t="s">
        <v>3269</v>
      </c>
      <c r="J2818" s="2021" t="s">
        <v>3269</v>
      </c>
      <c r="K2818" s="2078" t="s">
        <v>3269</v>
      </c>
      <c r="L2818" s="2020" t="s">
        <v>3269</v>
      </c>
      <c r="M2818" s="2021" t="s">
        <v>3269</v>
      </c>
      <c r="N2818" s="2078" t="s">
        <v>3269</v>
      </c>
    </row>
    <row r="2819" spans="1:14">
      <c r="A2819" s="2248" t="s">
        <v>1455</v>
      </c>
      <c r="B2819" s="2073" t="s">
        <v>5191</v>
      </c>
      <c r="C2819" s="2074">
        <v>0.16595613372588941</v>
      </c>
      <c r="D2819" s="2075">
        <v>70811.12</v>
      </c>
      <c r="E2819" s="2076">
        <v>11751.539699999999</v>
      </c>
      <c r="F2819" s="2074" t="s">
        <v>3269</v>
      </c>
      <c r="G2819" s="2075" t="s">
        <v>3269</v>
      </c>
      <c r="H2819" s="2076" t="s">
        <v>3269</v>
      </c>
      <c r="I2819" s="2074">
        <v>0.2938057837095932</v>
      </c>
      <c r="J2819" s="2075">
        <v>8794.01</v>
      </c>
      <c r="K2819" s="2076">
        <v>2583.7310000000002</v>
      </c>
      <c r="L2819" s="2074">
        <v>0.16452669181250359</v>
      </c>
      <c r="M2819" s="2075">
        <v>384209.39</v>
      </c>
      <c r="N2819" s="2076">
        <v>63212.6999</v>
      </c>
    </row>
    <row r="2820" spans="1:14">
      <c r="A2820" s="2249" t="s">
        <v>1455</v>
      </c>
      <c r="B2820" s="2077" t="s">
        <v>3480</v>
      </c>
      <c r="C2820" s="2020">
        <v>5.8441946025096329E-2</v>
      </c>
      <c r="D2820" s="2021">
        <v>42450.84</v>
      </c>
      <c r="E2820" s="2078">
        <v>2480.9097000000002</v>
      </c>
      <c r="F2820" s="2020" t="s">
        <v>3269</v>
      </c>
      <c r="G2820" s="2021" t="s">
        <v>3269</v>
      </c>
      <c r="H2820" s="2078" t="s">
        <v>3269</v>
      </c>
      <c r="I2820" s="2020">
        <v>0.2938057837095932</v>
      </c>
      <c r="J2820" s="2021">
        <v>8794.01</v>
      </c>
      <c r="K2820" s="2078">
        <v>2583.7310000000002</v>
      </c>
      <c r="L2820" s="2020">
        <v>0.1352895793010748</v>
      </c>
      <c r="M2820" s="2021">
        <v>306936.12999999989</v>
      </c>
      <c r="N2820" s="2078">
        <v>41525.259899999997</v>
      </c>
    </row>
    <row r="2821" spans="1:14">
      <c r="A2821" s="2249" t="s">
        <v>1455</v>
      </c>
      <c r="B2821" s="2077" t="s">
        <v>3481</v>
      </c>
      <c r="C2821" s="2020">
        <v>1</v>
      </c>
      <c r="D2821" s="2021">
        <v>9.0000000000145519E-2</v>
      </c>
      <c r="E2821" s="2078">
        <v>9.0000000000145519E-2</v>
      </c>
      <c r="F2821" s="2020" t="s">
        <v>3269</v>
      </c>
      <c r="G2821" s="2021" t="s">
        <v>3269</v>
      </c>
      <c r="H2821" s="2078" t="s">
        <v>3269</v>
      </c>
      <c r="I2821" s="2020" t="s">
        <v>3269</v>
      </c>
      <c r="J2821" s="2021" t="s">
        <v>3269</v>
      </c>
      <c r="K2821" s="2078" t="s">
        <v>3269</v>
      </c>
      <c r="L2821" s="2020" t="s">
        <v>3269</v>
      </c>
      <c r="M2821" s="2021" t="s">
        <v>3269</v>
      </c>
      <c r="N2821" s="2078" t="s">
        <v>3269</v>
      </c>
    </row>
    <row r="2822" spans="1:14">
      <c r="A2822" s="2249" t="s">
        <v>1455</v>
      </c>
      <c r="B2822" s="2077" t="s">
        <v>3499</v>
      </c>
      <c r="C2822" s="2020" t="s">
        <v>3269</v>
      </c>
      <c r="D2822" s="2021" t="s">
        <v>3269</v>
      </c>
      <c r="E2822" s="2078" t="s">
        <v>3269</v>
      </c>
      <c r="F2822" s="2020" t="s">
        <v>3269</v>
      </c>
      <c r="G2822" s="2021" t="s">
        <v>3269</v>
      </c>
      <c r="H2822" s="2078" t="s">
        <v>3269</v>
      </c>
      <c r="I2822" s="2020" t="s">
        <v>3269</v>
      </c>
      <c r="J2822" s="2021" t="s">
        <v>3269</v>
      </c>
      <c r="K2822" s="2078" t="s">
        <v>3269</v>
      </c>
      <c r="L2822" s="2020">
        <v>1</v>
      </c>
      <c r="M2822" s="2021">
        <v>294.87</v>
      </c>
      <c r="N2822" s="2078">
        <v>294.87</v>
      </c>
    </row>
    <row r="2823" spans="1:14">
      <c r="A2823" s="2249" t="s">
        <v>1455</v>
      </c>
      <c r="B2823" s="2077" t="s">
        <v>3197</v>
      </c>
      <c r="C2823" s="2020">
        <v>0.53000211710758049</v>
      </c>
      <c r="D2823" s="2021">
        <v>2220.0100000000002</v>
      </c>
      <c r="E2823" s="2078">
        <v>1176.6099999999999</v>
      </c>
      <c r="F2823" s="2020" t="s">
        <v>3269</v>
      </c>
      <c r="G2823" s="2021" t="s">
        <v>3269</v>
      </c>
      <c r="H2823" s="2078" t="s">
        <v>3269</v>
      </c>
      <c r="I2823" s="2020" t="s">
        <v>3269</v>
      </c>
      <c r="J2823" s="2021" t="s">
        <v>3269</v>
      </c>
      <c r="K2823" s="2078" t="s">
        <v>3269</v>
      </c>
      <c r="L2823" s="2020">
        <v>0.43580498416532959</v>
      </c>
      <c r="M2823" s="2021">
        <v>3328.14</v>
      </c>
      <c r="N2823" s="2078">
        <v>1450.42</v>
      </c>
    </row>
    <row r="2824" spans="1:14">
      <c r="A2824" s="2249" t="s">
        <v>1455</v>
      </c>
      <c r="B2824" s="2077" t="s">
        <v>3194</v>
      </c>
      <c r="C2824" s="2020">
        <v>0.33446052111765551</v>
      </c>
      <c r="D2824" s="2021">
        <v>17820.16</v>
      </c>
      <c r="E2824" s="2078">
        <v>5960.14</v>
      </c>
      <c r="F2824" s="2020" t="s">
        <v>3269</v>
      </c>
      <c r="G2824" s="2021" t="s">
        <v>3269</v>
      </c>
      <c r="H2824" s="2078" t="s">
        <v>3269</v>
      </c>
      <c r="I2824" s="2020" t="s">
        <v>3269</v>
      </c>
      <c r="J2824" s="2021" t="s">
        <v>3269</v>
      </c>
      <c r="K2824" s="2078" t="s">
        <v>3269</v>
      </c>
      <c r="L2824" s="2020">
        <v>0.27057247061075629</v>
      </c>
      <c r="M2824" s="2021">
        <v>63000.09</v>
      </c>
      <c r="N2824" s="2078">
        <v>17046.09</v>
      </c>
    </row>
    <row r="2825" spans="1:14">
      <c r="A2825" s="2249" t="s">
        <v>1455</v>
      </c>
      <c r="B2825" s="2077" t="s">
        <v>3195</v>
      </c>
      <c r="C2825" s="2020">
        <v>0.25646452772950068</v>
      </c>
      <c r="D2825" s="2021">
        <v>8320.02</v>
      </c>
      <c r="E2825" s="2078">
        <v>2133.79</v>
      </c>
      <c r="F2825" s="2020" t="s">
        <v>3269</v>
      </c>
      <c r="G2825" s="2021" t="s">
        <v>3269</v>
      </c>
      <c r="H2825" s="2078" t="s">
        <v>3269</v>
      </c>
      <c r="I2825" s="2020" t="s">
        <v>3269</v>
      </c>
      <c r="J2825" s="2021" t="s">
        <v>3269</v>
      </c>
      <c r="K2825" s="2078" t="s">
        <v>3269</v>
      </c>
      <c r="L2825" s="2020">
        <v>0.27192643115220799</v>
      </c>
      <c r="M2825" s="2021">
        <v>10650.16</v>
      </c>
      <c r="N2825" s="2078">
        <v>2896.059999999999</v>
      </c>
    </row>
    <row r="2826" spans="1:14">
      <c r="A2826" s="2248" t="s">
        <v>1117</v>
      </c>
      <c r="B2826" s="2073" t="s">
        <v>5191</v>
      </c>
      <c r="C2826" s="2074">
        <v>0.33235859042741372</v>
      </c>
      <c r="D2826" s="2075">
        <v>50031.62</v>
      </c>
      <c r="E2826" s="2076">
        <v>16628.438699999999</v>
      </c>
      <c r="F2826" s="2074">
        <v>0.35677741125000301</v>
      </c>
      <c r="G2826" s="2075">
        <v>71351.27</v>
      </c>
      <c r="H2826" s="2076">
        <v>25456.521400000001</v>
      </c>
      <c r="I2826" s="2074">
        <v>0.1962847786566714</v>
      </c>
      <c r="J2826" s="2075">
        <v>56069.23</v>
      </c>
      <c r="K2826" s="2076">
        <v>11005.536400000001</v>
      </c>
      <c r="L2826" s="2074">
        <v>0.19226524754178911</v>
      </c>
      <c r="M2826" s="2075">
        <v>74155.560000000012</v>
      </c>
      <c r="N2826" s="2076">
        <v>14257.5371</v>
      </c>
    </row>
    <row r="2827" spans="1:14">
      <c r="A2827" s="2249" t="s">
        <v>1117</v>
      </c>
      <c r="B2827" s="2077" t="s">
        <v>3480</v>
      </c>
      <c r="C2827" s="2020">
        <v>0.59668974622894955</v>
      </c>
      <c r="D2827" s="2021">
        <v>18245.580000000002</v>
      </c>
      <c r="E2827" s="2078">
        <v>10886.950500000001</v>
      </c>
      <c r="F2827" s="2020">
        <v>0.51748699165484802</v>
      </c>
      <c r="G2827" s="2021">
        <v>8581.0300000000007</v>
      </c>
      <c r="H2827" s="2078">
        <v>4440.5714000000007</v>
      </c>
      <c r="I2827" s="2020">
        <v>0.51761156619621362</v>
      </c>
      <c r="J2827" s="2021">
        <v>9240.0300000000007</v>
      </c>
      <c r="K2827" s="2078">
        <v>4782.7464</v>
      </c>
      <c r="L2827" s="2020">
        <v>0.46440808267737799</v>
      </c>
      <c r="M2827" s="2021">
        <v>17205.189999999999</v>
      </c>
      <c r="N2827" s="2078">
        <v>7990.2292999999991</v>
      </c>
    </row>
    <row r="2828" spans="1:14">
      <c r="A2828" s="2249" t="s">
        <v>1117</v>
      </c>
      <c r="B2828" s="2077" t="s">
        <v>3481</v>
      </c>
      <c r="C2828" s="2020">
        <v>-0.48367482643284532</v>
      </c>
      <c r="D2828" s="2021">
        <v>-1500.86</v>
      </c>
      <c r="E2828" s="2078">
        <v>725.92819999999995</v>
      </c>
      <c r="F2828" s="2020">
        <v>1</v>
      </c>
      <c r="G2828" s="2021">
        <v>-0.41999999999995907</v>
      </c>
      <c r="H2828" s="2078">
        <v>-0.41999999999995907</v>
      </c>
      <c r="I2828" s="2020">
        <v>1</v>
      </c>
      <c r="J2828" s="2021">
        <v>-0.39999999999997732</v>
      </c>
      <c r="K2828" s="2078">
        <v>-0.39999999999997732</v>
      </c>
      <c r="L2828" s="2020">
        <v>-0.64198274597650562</v>
      </c>
      <c r="M2828" s="2021">
        <v>-749.97</v>
      </c>
      <c r="N2828" s="2078">
        <v>481.4677999999999</v>
      </c>
    </row>
    <row r="2829" spans="1:14">
      <c r="A2829" s="2249" t="s">
        <v>1117</v>
      </c>
      <c r="B2829" s="2077" t="s">
        <v>3483</v>
      </c>
      <c r="C2829" s="2020">
        <v>0.1054619999378793</v>
      </c>
      <c r="D2829" s="2021">
        <v>26400.22</v>
      </c>
      <c r="E2829" s="2078">
        <v>2784.2200000000012</v>
      </c>
      <c r="F2829" s="2020">
        <v>0.34091803182321401</v>
      </c>
      <c r="G2829" s="2021">
        <v>53075.72</v>
      </c>
      <c r="H2829" s="2078">
        <v>18094.47</v>
      </c>
      <c r="I2829" s="2020">
        <v>9.8185006416643975E-2</v>
      </c>
      <c r="J2829" s="2021">
        <v>39600.14</v>
      </c>
      <c r="K2829" s="2078">
        <v>3888.139999999999</v>
      </c>
      <c r="L2829" s="2020">
        <v>9.6547165630368095E-2</v>
      </c>
      <c r="M2829" s="2021">
        <v>52800.1</v>
      </c>
      <c r="N2829" s="2078">
        <v>5097.699999999998</v>
      </c>
    </row>
    <row r="2830" spans="1:14">
      <c r="A2830" s="2249" t="s">
        <v>1117</v>
      </c>
      <c r="B2830" s="2077" t="s">
        <v>3502</v>
      </c>
      <c r="C2830" s="2020">
        <v>0.3240080851731168</v>
      </c>
      <c r="D2830" s="2021">
        <v>6886.68</v>
      </c>
      <c r="E2830" s="2078">
        <v>2231.34</v>
      </c>
      <c r="F2830" s="2020">
        <v>0.30138402094288358</v>
      </c>
      <c r="G2830" s="2021">
        <v>9694.9399999999987</v>
      </c>
      <c r="H2830" s="2078">
        <v>2921.9</v>
      </c>
      <c r="I2830" s="2020">
        <v>0.32299092878306263</v>
      </c>
      <c r="J2830" s="2021">
        <v>7229.46</v>
      </c>
      <c r="K2830" s="2078">
        <v>2335.0500000000002</v>
      </c>
      <c r="L2830" s="2020">
        <v>0.14042985649682449</v>
      </c>
      <c r="M2830" s="2021">
        <v>4900.24</v>
      </c>
      <c r="N2830" s="2078">
        <v>688.1399999999993</v>
      </c>
    </row>
    <row r="2831" spans="1:14">
      <c r="A2831" s="2248" t="s">
        <v>1611</v>
      </c>
      <c r="B2831" s="2073" t="s">
        <v>5191</v>
      </c>
      <c r="C2831" s="2074">
        <v>2.790697674418605E-2</v>
      </c>
      <c r="D2831" s="2075">
        <v>17200</v>
      </c>
      <c r="E2831" s="2076">
        <v>480</v>
      </c>
      <c r="F2831" s="2074">
        <v>0.26970771666729981</v>
      </c>
      <c r="G2831" s="2075">
        <v>61861.55</v>
      </c>
      <c r="H2831" s="2076">
        <v>16684.537400000001</v>
      </c>
      <c r="I2831" s="2074">
        <v>0.31425213336497332</v>
      </c>
      <c r="J2831" s="2075">
        <v>31226.49</v>
      </c>
      <c r="K2831" s="2076">
        <v>9812.9911000000029</v>
      </c>
      <c r="L2831" s="2074" t="s">
        <v>3269</v>
      </c>
      <c r="M2831" s="2075" t="s">
        <v>3269</v>
      </c>
      <c r="N2831" s="2076" t="s">
        <v>3269</v>
      </c>
    </row>
    <row r="2832" spans="1:14">
      <c r="A2832" s="2249" t="s">
        <v>1611</v>
      </c>
      <c r="B2832" s="2077" t="s">
        <v>3480</v>
      </c>
      <c r="C2832" s="2020" t="s">
        <v>3269</v>
      </c>
      <c r="D2832" s="2021" t="s">
        <v>3269</v>
      </c>
      <c r="E2832" s="2078" t="s">
        <v>3269</v>
      </c>
      <c r="F2832" s="2020">
        <v>0.37582068994621531</v>
      </c>
      <c r="G2832" s="2021">
        <v>27487.360000000001</v>
      </c>
      <c r="H2832" s="2078">
        <v>10330.318600000001</v>
      </c>
      <c r="I2832" s="2020">
        <v>0.46499376841425522</v>
      </c>
      <c r="J2832" s="2021">
        <v>12388.5</v>
      </c>
      <c r="K2832" s="2078">
        <v>5760.5753000000013</v>
      </c>
      <c r="L2832" s="2020" t="s">
        <v>3269</v>
      </c>
      <c r="M2832" s="2021" t="s">
        <v>3269</v>
      </c>
      <c r="N2832" s="2078" t="s">
        <v>3269</v>
      </c>
    </row>
    <row r="2833" spans="1:14">
      <c r="A2833" s="2249" t="s">
        <v>1611</v>
      </c>
      <c r="B2833" s="2077" t="s">
        <v>3481</v>
      </c>
      <c r="C2833" s="2020" t="s">
        <v>3269</v>
      </c>
      <c r="D2833" s="2021">
        <v>0</v>
      </c>
      <c r="E2833" s="2078">
        <v>0</v>
      </c>
      <c r="F2833" s="2020">
        <v>1</v>
      </c>
      <c r="G2833" s="2021">
        <v>-1.999999999998181E-2</v>
      </c>
      <c r="H2833" s="2078">
        <v>-1.999999999998181E-2</v>
      </c>
      <c r="I2833" s="2020" t="s">
        <v>3269</v>
      </c>
      <c r="J2833" s="2021" t="s">
        <v>3269</v>
      </c>
      <c r="K2833" s="2078" t="s">
        <v>3269</v>
      </c>
      <c r="L2833" s="2020" t="s">
        <v>3269</v>
      </c>
      <c r="M2833" s="2021" t="s">
        <v>3269</v>
      </c>
      <c r="N2833" s="2078" t="s">
        <v>3269</v>
      </c>
    </row>
    <row r="2834" spans="1:14">
      <c r="A2834" s="2249" t="s">
        <v>1611</v>
      </c>
      <c r="B2834" s="2077" t="s">
        <v>3193</v>
      </c>
      <c r="C2834" s="2020" t="s">
        <v>3269</v>
      </c>
      <c r="D2834" s="2021" t="s">
        <v>3269</v>
      </c>
      <c r="E2834" s="2078" t="s">
        <v>3269</v>
      </c>
      <c r="F2834" s="2020">
        <v>0.34618993530544712</v>
      </c>
      <c r="G2834" s="2021">
        <v>809.96</v>
      </c>
      <c r="H2834" s="2078">
        <v>280.39999999999992</v>
      </c>
      <c r="I2834" s="2020">
        <v>0.30399999999999999</v>
      </c>
      <c r="J2834" s="2021">
        <v>360</v>
      </c>
      <c r="K2834" s="2078">
        <v>109.44</v>
      </c>
      <c r="L2834" s="2020" t="s">
        <v>3269</v>
      </c>
      <c r="M2834" s="2021" t="s">
        <v>3269</v>
      </c>
      <c r="N2834" s="2078" t="s">
        <v>3269</v>
      </c>
    </row>
    <row r="2835" spans="1:14">
      <c r="A2835" s="2249" t="s">
        <v>1611</v>
      </c>
      <c r="B2835" s="2077" t="s">
        <v>3195</v>
      </c>
      <c r="C2835" s="2020" t="s">
        <v>3269</v>
      </c>
      <c r="D2835" s="2021" t="s">
        <v>3269</v>
      </c>
      <c r="E2835" s="2078" t="s">
        <v>3269</v>
      </c>
      <c r="F2835" s="2020">
        <v>0.27737921966038681</v>
      </c>
      <c r="G2835" s="2021">
        <v>17202.509999999998</v>
      </c>
      <c r="H2835" s="2078">
        <v>4771.6188000000002</v>
      </c>
      <c r="I2835" s="2020">
        <v>0.21338770071853061</v>
      </c>
      <c r="J2835" s="2021">
        <v>18477.990000000002</v>
      </c>
      <c r="K2835" s="2078">
        <v>3942.9758000000011</v>
      </c>
      <c r="L2835" s="2020" t="s">
        <v>3269</v>
      </c>
      <c r="M2835" s="2021" t="s">
        <v>3269</v>
      </c>
      <c r="N2835" s="2078" t="s">
        <v>3269</v>
      </c>
    </row>
    <row r="2836" spans="1:14">
      <c r="A2836" s="2249" t="s">
        <v>1611</v>
      </c>
      <c r="B2836" s="2077" t="s">
        <v>3209</v>
      </c>
      <c r="C2836" s="2020">
        <v>2.790697674418605E-2</v>
      </c>
      <c r="D2836" s="2021">
        <v>17200</v>
      </c>
      <c r="E2836" s="2078">
        <v>480</v>
      </c>
      <c r="F2836" s="2020">
        <v>7.9589334630668848E-2</v>
      </c>
      <c r="G2836" s="2021">
        <v>16361.74</v>
      </c>
      <c r="H2836" s="2078">
        <v>1302.22</v>
      </c>
      <c r="I2836" s="2020" t="s">
        <v>3269</v>
      </c>
      <c r="J2836" s="2021" t="s">
        <v>3269</v>
      </c>
      <c r="K2836" s="2078" t="s">
        <v>3269</v>
      </c>
      <c r="L2836" s="2020" t="s">
        <v>3269</v>
      </c>
      <c r="M2836" s="2021" t="s">
        <v>3269</v>
      </c>
      <c r="N2836" s="2078" t="s">
        <v>3269</v>
      </c>
    </row>
    <row r="2837" spans="1:14">
      <c r="A2837" s="2248" t="s">
        <v>1783</v>
      </c>
      <c r="B2837" s="2073" t="s">
        <v>5191</v>
      </c>
      <c r="C2837" s="2074" t="s">
        <v>3269</v>
      </c>
      <c r="D2837" s="2075" t="s">
        <v>3269</v>
      </c>
      <c r="E2837" s="2076" t="s">
        <v>3269</v>
      </c>
      <c r="F2837" s="2074">
        <v>0.2035961021160281</v>
      </c>
      <c r="G2837" s="2075">
        <v>2531.63</v>
      </c>
      <c r="H2837" s="2076">
        <v>515.43000000000018</v>
      </c>
      <c r="I2837" s="2074">
        <v>0.348294434470377</v>
      </c>
      <c r="J2837" s="2075">
        <v>161.53</v>
      </c>
      <c r="K2837" s="2076">
        <v>56.26</v>
      </c>
      <c r="L2837" s="2074">
        <v>0.13683431039802529</v>
      </c>
      <c r="M2837" s="2075">
        <v>810.25</v>
      </c>
      <c r="N2837" s="2076">
        <v>110.87</v>
      </c>
    </row>
    <row r="2838" spans="1:14">
      <c r="A2838" s="2249" t="s">
        <v>1783</v>
      </c>
      <c r="B2838" s="2077" t="s">
        <v>3480</v>
      </c>
      <c r="C2838" s="2020" t="s">
        <v>3269</v>
      </c>
      <c r="D2838" s="2021" t="s">
        <v>3269</v>
      </c>
      <c r="E2838" s="2078" t="s">
        <v>3269</v>
      </c>
      <c r="F2838" s="2020">
        <v>0.13741528789440779</v>
      </c>
      <c r="G2838" s="2021">
        <v>1775.13</v>
      </c>
      <c r="H2838" s="2078">
        <v>243.93000000000009</v>
      </c>
      <c r="I2838" s="2020">
        <v>0.348294434470377</v>
      </c>
      <c r="J2838" s="2021">
        <v>161.53</v>
      </c>
      <c r="K2838" s="2078">
        <v>56.26</v>
      </c>
      <c r="L2838" s="2020">
        <v>0.13683431039802529</v>
      </c>
      <c r="M2838" s="2021">
        <v>810.25</v>
      </c>
      <c r="N2838" s="2078">
        <v>110.87</v>
      </c>
    </row>
    <row r="2839" spans="1:14">
      <c r="A2839" s="2249" t="s">
        <v>1783</v>
      </c>
      <c r="B2839" s="2077" t="s">
        <v>3193</v>
      </c>
      <c r="C2839" s="2020" t="s">
        <v>3269</v>
      </c>
      <c r="D2839" s="2021" t="s">
        <v>3269</v>
      </c>
      <c r="E2839" s="2078" t="s">
        <v>3269</v>
      </c>
      <c r="F2839" s="2020">
        <v>0.65709490956554173</v>
      </c>
      <c r="G2839" s="2021">
        <v>107.26</v>
      </c>
      <c r="H2839" s="2078">
        <v>70.48</v>
      </c>
      <c r="I2839" s="2020" t="s">
        <v>3269</v>
      </c>
      <c r="J2839" s="2021" t="s">
        <v>3269</v>
      </c>
      <c r="K2839" s="2078" t="s">
        <v>3269</v>
      </c>
      <c r="L2839" s="2020" t="s">
        <v>3269</v>
      </c>
      <c r="M2839" s="2021" t="s">
        <v>3269</v>
      </c>
      <c r="N2839" s="2078" t="s">
        <v>3269</v>
      </c>
    </row>
    <row r="2840" spans="1:14">
      <c r="A2840" s="2249" t="s">
        <v>1783</v>
      </c>
      <c r="B2840" s="2077" t="s">
        <v>3195</v>
      </c>
      <c r="C2840" s="2020" t="s">
        <v>3269</v>
      </c>
      <c r="D2840" s="2021" t="s">
        <v>3269</v>
      </c>
      <c r="E2840" s="2078" t="s">
        <v>3269</v>
      </c>
      <c r="F2840" s="2020">
        <v>0.32706129947029561</v>
      </c>
      <c r="G2840" s="2021">
        <v>560.69000000000005</v>
      </c>
      <c r="H2840" s="2078">
        <v>183.38000000000011</v>
      </c>
      <c r="I2840" s="2020" t="s">
        <v>3269</v>
      </c>
      <c r="J2840" s="2021" t="s">
        <v>3269</v>
      </c>
      <c r="K2840" s="2078" t="s">
        <v>3269</v>
      </c>
      <c r="L2840" s="2020" t="s">
        <v>3269</v>
      </c>
      <c r="M2840" s="2021" t="s">
        <v>3269</v>
      </c>
      <c r="N2840" s="2078" t="s">
        <v>3269</v>
      </c>
    </row>
    <row r="2841" spans="1:14">
      <c r="A2841" s="2249" t="s">
        <v>1783</v>
      </c>
      <c r="B2841" s="2077" t="s">
        <v>3209</v>
      </c>
      <c r="C2841" s="2020" t="s">
        <v>3269</v>
      </c>
      <c r="D2841" s="2021" t="s">
        <v>3269</v>
      </c>
      <c r="E2841" s="2078" t="s">
        <v>3269</v>
      </c>
      <c r="F2841" s="2020">
        <v>0.19920948616600789</v>
      </c>
      <c r="G2841" s="2021">
        <v>88.55</v>
      </c>
      <c r="H2841" s="2078">
        <v>17.64</v>
      </c>
      <c r="I2841" s="2020" t="s">
        <v>3269</v>
      </c>
      <c r="J2841" s="2021" t="s">
        <v>3269</v>
      </c>
      <c r="K2841" s="2078" t="s">
        <v>3269</v>
      </c>
      <c r="L2841" s="2020" t="s">
        <v>3269</v>
      </c>
      <c r="M2841" s="2021" t="s">
        <v>3269</v>
      </c>
      <c r="N2841" s="2078" t="s">
        <v>3269</v>
      </c>
    </row>
    <row r="2842" spans="1:14">
      <c r="A2842" s="2248" t="s">
        <v>2143</v>
      </c>
      <c r="B2842" s="2073" t="s">
        <v>5191</v>
      </c>
      <c r="C2842" s="2074">
        <v>0.2219026052185977</v>
      </c>
      <c r="D2842" s="2075">
        <v>980.34</v>
      </c>
      <c r="E2842" s="2076">
        <v>217.54000000000011</v>
      </c>
      <c r="F2842" s="2074">
        <v>0.22330216032997099</v>
      </c>
      <c r="G2842" s="2075">
        <v>489.74</v>
      </c>
      <c r="H2842" s="2076">
        <v>109.36</v>
      </c>
      <c r="I2842" s="2074">
        <v>0.1308548840868379</v>
      </c>
      <c r="J2842" s="2075">
        <v>36710.239999999998</v>
      </c>
      <c r="K2842" s="2076">
        <v>4803.7142000000013</v>
      </c>
      <c r="L2842" s="2074">
        <v>0.15031519676846811</v>
      </c>
      <c r="M2842" s="2075">
        <v>980.34</v>
      </c>
      <c r="N2842" s="2076">
        <v>147.36000000000001</v>
      </c>
    </row>
    <row r="2843" spans="1:14">
      <c r="A2843" s="2249" t="s">
        <v>2143</v>
      </c>
      <c r="B2843" s="2077" t="s">
        <v>3481</v>
      </c>
      <c r="C2843" s="2020" t="s">
        <v>3269</v>
      </c>
      <c r="D2843" s="2021" t="s">
        <v>3269</v>
      </c>
      <c r="E2843" s="2078" t="s">
        <v>3269</v>
      </c>
      <c r="F2843" s="2020" t="s">
        <v>3269</v>
      </c>
      <c r="G2843" s="2021" t="s">
        <v>3269</v>
      </c>
      <c r="H2843" s="2078" t="s">
        <v>3269</v>
      </c>
      <c r="I2843" s="2020">
        <v>0.135501687093146</v>
      </c>
      <c r="J2843" s="2021">
        <v>4650.01</v>
      </c>
      <c r="K2843" s="2078">
        <v>630.08420000000001</v>
      </c>
      <c r="L2843" s="2020" t="s">
        <v>3269</v>
      </c>
      <c r="M2843" s="2021" t="s">
        <v>3269</v>
      </c>
      <c r="N2843" s="2078" t="s">
        <v>3269</v>
      </c>
    </row>
    <row r="2844" spans="1:14">
      <c r="A2844" s="2249" t="s">
        <v>2143</v>
      </c>
      <c r="B2844" s="2077" t="s">
        <v>3502</v>
      </c>
      <c r="C2844" s="2020">
        <v>0.2219026052185977</v>
      </c>
      <c r="D2844" s="2021">
        <v>980.34</v>
      </c>
      <c r="E2844" s="2078">
        <v>217.54000000000011</v>
      </c>
      <c r="F2844" s="2020">
        <v>0.22330216032997099</v>
      </c>
      <c r="G2844" s="2021">
        <v>489.74</v>
      </c>
      <c r="H2844" s="2078">
        <v>109.36</v>
      </c>
      <c r="I2844" s="2020">
        <v>0.1301809126135402</v>
      </c>
      <c r="J2844" s="2021">
        <v>32060.23</v>
      </c>
      <c r="K2844" s="2078">
        <v>4173.630000000001</v>
      </c>
      <c r="L2844" s="2020">
        <v>0.15031519676846811</v>
      </c>
      <c r="M2844" s="2021">
        <v>980.34</v>
      </c>
      <c r="N2844" s="2078">
        <v>147.36000000000001</v>
      </c>
    </row>
    <row r="2845" spans="1:14">
      <c r="A2845" s="2248" t="s">
        <v>2067</v>
      </c>
      <c r="B2845" s="2073" t="s">
        <v>5191</v>
      </c>
      <c r="C2845" s="2074">
        <v>0.33516949837533738</v>
      </c>
      <c r="D2845" s="2075">
        <v>2474.36</v>
      </c>
      <c r="E2845" s="2076">
        <v>829.33</v>
      </c>
      <c r="F2845" s="2074" t="s">
        <v>3269</v>
      </c>
      <c r="G2845" s="2075" t="s">
        <v>3269</v>
      </c>
      <c r="H2845" s="2076" t="s">
        <v>3269</v>
      </c>
      <c r="I2845" s="2074">
        <v>0.28170543428725547</v>
      </c>
      <c r="J2845" s="2075">
        <v>2150.42</v>
      </c>
      <c r="K2845" s="2076">
        <v>605.78500000000008</v>
      </c>
      <c r="L2845" s="2074" t="s">
        <v>3269</v>
      </c>
      <c r="M2845" s="2075" t="s">
        <v>3269</v>
      </c>
      <c r="N2845" s="2076" t="s">
        <v>3269</v>
      </c>
    </row>
    <row r="2846" spans="1:14">
      <c r="A2846" s="2249" t="s">
        <v>2067</v>
      </c>
      <c r="B2846" s="2077" t="s">
        <v>3195</v>
      </c>
      <c r="C2846" s="2020">
        <v>0.33516949837533738</v>
      </c>
      <c r="D2846" s="2021">
        <v>2474.36</v>
      </c>
      <c r="E2846" s="2078">
        <v>829.33</v>
      </c>
      <c r="F2846" s="2020" t="s">
        <v>3269</v>
      </c>
      <c r="G2846" s="2021" t="s">
        <v>3269</v>
      </c>
      <c r="H2846" s="2078" t="s">
        <v>3269</v>
      </c>
      <c r="I2846" s="2020">
        <v>0.28170543428725547</v>
      </c>
      <c r="J2846" s="2021">
        <v>2150.42</v>
      </c>
      <c r="K2846" s="2078">
        <v>605.78500000000008</v>
      </c>
      <c r="L2846" s="2020" t="s">
        <v>3269</v>
      </c>
      <c r="M2846" s="2021" t="s">
        <v>3269</v>
      </c>
      <c r="N2846" s="2078" t="s">
        <v>3269</v>
      </c>
    </row>
    <row r="2847" spans="1:14">
      <c r="A2847" s="2248" t="s">
        <v>2333</v>
      </c>
      <c r="B2847" s="2073" t="s">
        <v>5191</v>
      </c>
      <c r="C2847" s="2074">
        <v>0.29205863472500881</v>
      </c>
      <c r="D2847" s="2075">
        <v>5717.09</v>
      </c>
      <c r="E2847" s="2076">
        <v>1669.7255</v>
      </c>
      <c r="F2847" s="2074" t="s">
        <v>3269</v>
      </c>
      <c r="G2847" s="2075" t="s">
        <v>3269</v>
      </c>
      <c r="H2847" s="2076" t="s">
        <v>3269</v>
      </c>
      <c r="I2847" s="2074" t="s">
        <v>3269</v>
      </c>
      <c r="J2847" s="2075" t="s">
        <v>3269</v>
      </c>
      <c r="K2847" s="2076" t="s">
        <v>3269</v>
      </c>
      <c r="L2847" s="2074">
        <v>0.33700202860591127</v>
      </c>
      <c r="M2847" s="2075">
        <v>11682.9</v>
      </c>
      <c r="N2847" s="2076">
        <v>3937.161000000001</v>
      </c>
    </row>
    <row r="2848" spans="1:14">
      <c r="A2848" s="2249" t="s">
        <v>2333</v>
      </c>
      <c r="B2848" s="2077" t="s">
        <v>3480</v>
      </c>
      <c r="C2848" s="2020">
        <v>0.26558605885022168</v>
      </c>
      <c r="D2848" s="2021">
        <v>572.98</v>
      </c>
      <c r="E2848" s="2078">
        <v>152.1755</v>
      </c>
      <c r="F2848" s="2020" t="s">
        <v>3269</v>
      </c>
      <c r="G2848" s="2021" t="s">
        <v>3269</v>
      </c>
      <c r="H2848" s="2078" t="s">
        <v>3269</v>
      </c>
      <c r="I2848" s="2020" t="s">
        <v>3269</v>
      </c>
      <c r="J2848" s="2021" t="s">
        <v>3269</v>
      </c>
      <c r="K2848" s="2078" t="s">
        <v>3269</v>
      </c>
      <c r="L2848" s="2020">
        <v>0.29099702730505361</v>
      </c>
      <c r="M2848" s="2021">
        <v>6172.85</v>
      </c>
      <c r="N2848" s="2078">
        <v>1796.2809999999999</v>
      </c>
    </row>
    <row r="2849" spans="1:14">
      <c r="A2849" s="2249" t="s">
        <v>2333</v>
      </c>
      <c r="B2849" s="2077" t="s">
        <v>3197</v>
      </c>
      <c r="C2849" s="2020" t="s">
        <v>3269</v>
      </c>
      <c r="D2849" s="2021" t="s">
        <v>3269</v>
      </c>
      <c r="E2849" s="2078" t="s">
        <v>3269</v>
      </c>
      <c r="F2849" s="2020" t="s">
        <v>3269</v>
      </c>
      <c r="G2849" s="2021" t="s">
        <v>3269</v>
      </c>
      <c r="H2849" s="2078" t="s">
        <v>3269</v>
      </c>
      <c r="I2849" s="2020" t="s">
        <v>3269</v>
      </c>
      <c r="J2849" s="2021" t="s">
        <v>3269</v>
      </c>
      <c r="K2849" s="2078" t="s">
        <v>3269</v>
      </c>
      <c r="L2849" s="2020">
        <v>0.49603599742875498</v>
      </c>
      <c r="M2849" s="2021">
        <v>420.03</v>
      </c>
      <c r="N2849" s="2078">
        <v>208.35</v>
      </c>
    </row>
    <row r="2850" spans="1:14">
      <c r="A2850" s="2249" t="s">
        <v>2333</v>
      </c>
      <c r="B2850" s="2077" t="s">
        <v>3195</v>
      </c>
      <c r="C2850" s="2020" t="s">
        <v>3269</v>
      </c>
      <c r="D2850" s="2021" t="s">
        <v>3269</v>
      </c>
      <c r="E2850" s="2078" t="s">
        <v>3269</v>
      </c>
      <c r="F2850" s="2020" t="s">
        <v>3269</v>
      </c>
      <c r="G2850" s="2021" t="s">
        <v>3269</v>
      </c>
      <c r="H2850" s="2078" t="s">
        <v>3269</v>
      </c>
      <c r="I2850" s="2020" t="s">
        <v>3269</v>
      </c>
      <c r="J2850" s="2021" t="s">
        <v>3269</v>
      </c>
      <c r="K2850" s="2078" t="s">
        <v>3269</v>
      </c>
      <c r="L2850" s="2020">
        <v>0.37967041386870781</v>
      </c>
      <c r="M2850" s="2021">
        <v>5090.0200000000004</v>
      </c>
      <c r="N2850" s="2078">
        <v>1932.53</v>
      </c>
    </row>
    <row r="2851" spans="1:14">
      <c r="A2851" s="2249" t="s">
        <v>2333</v>
      </c>
      <c r="B2851" s="2077" t="s">
        <v>3204</v>
      </c>
      <c r="C2851" s="2020">
        <v>0.29500729961062272</v>
      </c>
      <c r="D2851" s="2021">
        <v>5144.1099999999997</v>
      </c>
      <c r="E2851" s="2078">
        <v>1517.55</v>
      </c>
      <c r="F2851" s="2020" t="s">
        <v>3269</v>
      </c>
      <c r="G2851" s="2021" t="s">
        <v>3269</v>
      </c>
      <c r="H2851" s="2078" t="s">
        <v>3269</v>
      </c>
      <c r="I2851" s="2020" t="s">
        <v>3269</v>
      </c>
      <c r="J2851" s="2021" t="s">
        <v>3269</v>
      </c>
      <c r="K2851" s="2078" t="s">
        <v>3269</v>
      </c>
      <c r="L2851" s="2020" t="s">
        <v>3269</v>
      </c>
      <c r="M2851" s="2021" t="s">
        <v>3269</v>
      </c>
      <c r="N2851" s="2078" t="s">
        <v>3269</v>
      </c>
    </row>
    <row r="2852" spans="1:14">
      <c r="A2852" s="2248" t="s">
        <v>3143</v>
      </c>
      <c r="B2852" s="2073" t="s">
        <v>5191</v>
      </c>
      <c r="C2852" s="2074" t="s">
        <v>3269</v>
      </c>
      <c r="D2852" s="2075" t="s">
        <v>3269</v>
      </c>
      <c r="E2852" s="2076" t="s">
        <v>3269</v>
      </c>
      <c r="F2852" s="2074">
        <v>0.26565467835929002</v>
      </c>
      <c r="G2852" s="2075">
        <v>890.59</v>
      </c>
      <c r="H2852" s="2076">
        <v>236.5894000000001</v>
      </c>
      <c r="I2852" s="2074" t="s">
        <v>3269</v>
      </c>
      <c r="J2852" s="2075" t="s">
        <v>3269</v>
      </c>
      <c r="K2852" s="2076" t="s">
        <v>3269</v>
      </c>
      <c r="L2852" s="2074" t="s">
        <v>3269</v>
      </c>
      <c r="M2852" s="2075" t="s">
        <v>3269</v>
      </c>
      <c r="N2852" s="2076" t="s">
        <v>3269</v>
      </c>
    </row>
    <row r="2853" spans="1:14">
      <c r="A2853" s="2249" t="s">
        <v>3143</v>
      </c>
      <c r="B2853" s="2077" t="s">
        <v>3480</v>
      </c>
      <c r="C2853" s="2020" t="s">
        <v>3269</v>
      </c>
      <c r="D2853" s="2021" t="s">
        <v>3269</v>
      </c>
      <c r="E2853" s="2078" t="s">
        <v>3269</v>
      </c>
      <c r="F2853" s="2020">
        <v>0.52286393511397011</v>
      </c>
      <c r="G2853" s="2021">
        <v>71.510000000000005</v>
      </c>
      <c r="H2853" s="2078">
        <v>37.390000000000008</v>
      </c>
      <c r="I2853" s="2020" t="s">
        <v>3269</v>
      </c>
      <c r="J2853" s="2021" t="s">
        <v>3269</v>
      </c>
      <c r="K2853" s="2078" t="s">
        <v>3269</v>
      </c>
      <c r="L2853" s="2020" t="s">
        <v>3269</v>
      </c>
      <c r="M2853" s="2021" t="s">
        <v>3269</v>
      </c>
      <c r="N2853" s="2078" t="s">
        <v>3269</v>
      </c>
    </row>
    <row r="2854" spans="1:14">
      <c r="A2854" s="2249" t="s">
        <v>3143</v>
      </c>
      <c r="B2854" s="2077" t="s">
        <v>3195</v>
      </c>
      <c r="C2854" s="2020" t="s">
        <v>3269</v>
      </c>
      <c r="D2854" s="2021" t="s">
        <v>3269</v>
      </c>
      <c r="E2854" s="2078" t="s">
        <v>3269</v>
      </c>
      <c r="F2854" s="2020">
        <v>0.2431989549250379</v>
      </c>
      <c r="G2854" s="2021">
        <v>819.08</v>
      </c>
      <c r="H2854" s="2078">
        <v>199.19940000000011</v>
      </c>
      <c r="I2854" s="2020" t="s">
        <v>3269</v>
      </c>
      <c r="J2854" s="2021" t="s">
        <v>3269</v>
      </c>
      <c r="K2854" s="2078" t="s">
        <v>3269</v>
      </c>
      <c r="L2854" s="2020" t="s">
        <v>3269</v>
      </c>
      <c r="M2854" s="2021" t="s">
        <v>3269</v>
      </c>
      <c r="N2854" s="2078" t="s">
        <v>3269</v>
      </c>
    </row>
    <row r="2855" spans="1:14">
      <c r="A2855" s="2248" t="s">
        <v>1689</v>
      </c>
      <c r="B2855" s="2073" t="s">
        <v>5191</v>
      </c>
      <c r="C2855" s="2074">
        <v>0.33914575012009202</v>
      </c>
      <c r="D2855" s="2075">
        <v>19630.79</v>
      </c>
      <c r="E2855" s="2076">
        <v>6657.6990000000023</v>
      </c>
      <c r="F2855" s="2074">
        <v>0.33393563991776343</v>
      </c>
      <c r="G2855" s="2075">
        <v>4547.8499999999995</v>
      </c>
      <c r="H2855" s="2076">
        <v>1518.6892</v>
      </c>
      <c r="I2855" s="2074">
        <v>0.21784528405413009</v>
      </c>
      <c r="J2855" s="2075">
        <v>5576.93</v>
      </c>
      <c r="K2855" s="2076">
        <v>1214.9078999999999</v>
      </c>
      <c r="L2855" s="2074">
        <v>0.34217202919998302</v>
      </c>
      <c r="M2855" s="2075">
        <v>14886.31000000001</v>
      </c>
      <c r="N2855" s="2076">
        <v>5093.6789000000017</v>
      </c>
    </row>
    <row r="2856" spans="1:14">
      <c r="A2856" s="2249" t="s">
        <v>1689</v>
      </c>
      <c r="B2856" s="2077" t="s">
        <v>3480</v>
      </c>
      <c r="C2856" s="2020">
        <v>0.32649302670483149</v>
      </c>
      <c r="D2856" s="2021">
        <v>18016.59</v>
      </c>
      <c r="E2856" s="2078">
        <v>5882.2910000000029</v>
      </c>
      <c r="F2856" s="2020">
        <v>0.30487447372524562</v>
      </c>
      <c r="G2856" s="2021">
        <v>3976.059999999999</v>
      </c>
      <c r="H2856" s="2078">
        <v>1212.1992</v>
      </c>
      <c r="I2856" s="2020">
        <v>0.21241691831848419</v>
      </c>
      <c r="J2856" s="2021">
        <v>5467.21</v>
      </c>
      <c r="K2856" s="2078">
        <v>1161.3279</v>
      </c>
      <c r="L2856" s="2020">
        <v>0.32928400834524812</v>
      </c>
      <c r="M2856" s="2021">
        <v>13708.400000000011</v>
      </c>
      <c r="N2856" s="2078">
        <v>4513.956900000002</v>
      </c>
    </row>
    <row r="2857" spans="1:14">
      <c r="A2857" s="2249" t="s">
        <v>1689</v>
      </c>
      <c r="B2857" s="2077" t="s">
        <v>3197</v>
      </c>
      <c r="C2857" s="2020" t="s">
        <v>3269</v>
      </c>
      <c r="D2857" s="2021" t="s">
        <v>3269</v>
      </c>
      <c r="E2857" s="2078" t="s">
        <v>3269</v>
      </c>
      <c r="F2857" s="2020">
        <v>0.55225797246201036</v>
      </c>
      <c r="G2857" s="2021">
        <v>280.33999999999997</v>
      </c>
      <c r="H2857" s="2078">
        <v>154.82</v>
      </c>
      <c r="I2857" s="2020" t="s">
        <v>3269</v>
      </c>
      <c r="J2857" s="2021" t="s">
        <v>3269</v>
      </c>
      <c r="K2857" s="2078" t="s">
        <v>3269</v>
      </c>
      <c r="L2857" s="2020">
        <v>0.54240856378233715</v>
      </c>
      <c r="M2857" s="2021">
        <v>280.25</v>
      </c>
      <c r="N2857" s="2078">
        <v>152.01</v>
      </c>
    </row>
    <row r="2858" spans="1:14">
      <c r="A2858" s="2249" t="s">
        <v>1689</v>
      </c>
      <c r="B2858" s="2077" t="s">
        <v>3194</v>
      </c>
      <c r="C2858" s="2020">
        <v>0.36054308143835462</v>
      </c>
      <c r="D2858" s="2021">
        <v>419.09</v>
      </c>
      <c r="E2858" s="2078">
        <v>151.1</v>
      </c>
      <c r="F2858" s="2020" t="s">
        <v>3269</v>
      </c>
      <c r="G2858" s="2021" t="s">
        <v>3269</v>
      </c>
      <c r="H2858" s="2078" t="s">
        <v>3269</v>
      </c>
      <c r="I2858" s="2020">
        <v>0.48833394094057597</v>
      </c>
      <c r="J2858" s="2021">
        <v>109.72</v>
      </c>
      <c r="K2858" s="2078">
        <v>53.58</v>
      </c>
      <c r="L2858" s="2020">
        <v>0.45261809215297588</v>
      </c>
      <c r="M2858" s="2021">
        <v>413.66</v>
      </c>
      <c r="N2858" s="2078">
        <v>187.23</v>
      </c>
    </row>
    <row r="2859" spans="1:14">
      <c r="A2859" s="2249" t="s">
        <v>1689</v>
      </c>
      <c r="B2859" s="2077" t="s">
        <v>3195</v>
      </c>
      <c r="C2859" s="2020">
        <v>0.52238538711917726</v>
      </c>
      <c r="D2859" s="2021">
        <v>1195.1099999999999</v>
      </c>
      <c r="E2859" s="2078">
        <v>624.30799999999999</v>
      </c>
      <c r="F2859" s="2020">
        <v>0.52039800995024876</v>
      </c>
      <c r="G2859" s="2021">
        <v>291.45</v>
      </c>
      <c r="H2859" s="2078">
        <v>151.66999999999999</v>
      </c>
      <c r="I2859" s="2020" t="s">
        <v>3269</v>
      </c>
      <c r="J2859" s="2021" t="s">
        <v>3269</v>
      </c>
      <c r="K2859" s="2078" t="s">
        <v>3269</v>
      </c>
      <c r="L2859" s="2020">
        <v>0.49686363636363629</v>
      </c>
      <c r="M2859" s="2021">
        <v>484</v>
      </c>
      <c r="N2859" s="2078">
        <v>240.482</v>
      </c>
    </row>
    <row r="2860" spans="1:14">
      <c r="A2860" s="2248" t="s">
        <v>3145</v>
      </c>
      <c r="B2860" s="2073" t="s">
        <v>5191</v>
      </c>
      <c r="C2860" s="2074">
        <v>0.31757671382875069</v>
      </c>
      <c r="D2860" s="2075">
        <v>1159.83</v>
      </c>
      <c r="E2860" s="2076">
        <v>368.33499999999998</v>
      </c>
      <c r="F2860" s="2074">
        <v>0.35461693753605011</v>
      </c>
      <c r="G2860" s="2075">
        <v>1768.38</v>
      </c>
      <c r="H2860" s="2076">
        <v>627.09750000000031</v>
      </c>
      <c r="I2860" s="2074">
        <v>0.51867353861063392</v>
      </c>
      <c r="J2860" s="2075">
        <v>-1135.05</v>
      </c>
      <c r="K2860" s="2076">
        <v>-588.72040000000004</v>
      </c>
      <c r="L2860" s="2074" t="s">
        <v>3269</v>
      </c>
      <c r="M2860" s="2075" t="s">
        <v>3269</v>
      </c>
      <c r="N2860" s="2076" t="s">
        <v>3269</v>
      </c>
    </row>
    <row r="2861" spans="1:14">
      <c r="A2861" s="2249" t="s">
        <v>3145</v>
      </c>
      <c r="B2861" s="2077" t="s">
        <v>3480</v>
      </c>
      <c r="C2861" s="2020" t="s">
        <v>3269</v>
      </c>
      <c r="D2861" s="2021" t="s">
        <v>3269</v>
      </c>
      <c r="E2861" s="2078" t="s">
        <v>3269</v>
      </c>
      <c r="F2861" s="2020" t="s">
        <v>3269</v>
      </c>
      <c r="G2861" s="2021" t="s">
        <v>3269</v>
      </c>
      <c r="H2861" s="2078" t="s">
        <v>3269</v>
      </c>
      <c r="I2861" s="2020">
        <v>0.53934674916632941</v>
      </c>
      <c r="J2861" s="2021">
        <v>-1037.58</v>
      </c>
      <c r="K2861" s="2078">
        <v>-559.61540000000002</v>
      </c>
      <c r="L2861" s="2020" t="s">
        <v>3269</v>
      </c>
      <c r="M2861" s="2021" t="s">
        <v>3269</v>
      </c>
      <c r="N2861" s="2078" t="s">
        <v>3269</v>
      </c>
    </row>
    <row r="2862" spans="1:14">
      <c r="A2862" s="2249" t="s">
        <v>3145</v>
      </c>
      <c r="B2862" s="2077" t="s">
        <v>3502</v>
      </c>
      <c r="C2862" s="2020" t="s">
        <v>3269</v>
      </c>
      <c r="D2862" s="2021" t="s">
        <v>3269</v>
      </c>
      <c r="E2862" s="2078" t="s">
        <v>3269</v>
      </c>
      <c r="F2862" s="2020" t="s">
        <v>3269</v>
      </c>
      <c r="G2862" s="2021" t="s">
        <v>3269</v>
      </c>
      <c r="H2862" s="2078" t="s">
        <v>3269</v>
      </c>
      <c r="I2862" s="2020" t="s">
        <v>3269</v>
      </c>
      <c r="J2862" s="2021">
        <v>0</v>
      </c>
      <c r="K2862" s="2078">
        <v>0</v>
      </c>
      <c r="L2862" s="2020" t="s">
        <v>3269</v>
      </c>
      <c r="M2862" s="2021" t="s">
        <v>3269</v>
      </c>
      <c r="N2862" s="2078" t="s">
        <v>3269</v>
      </c>
    </row>
    <row r="2863" spans="1:14">
      <c r="A2863" s="2249" t="s">
        <v>3145</v>
      </c>
      <c r="B2863" s="2077" t="s">
        <v>3195</v>
      </c>
      <c r="C2863" s="2020">
        <v>0.31757671382875069</v>
      </c>
      <c r="D2863" s="2021">
        <v>1159.83</v>
      </c>
      <c r="E2863" s="2078">
        <v>368.33499999999998</v>
      </c>
      <c r="F2863" s="2020">
        <v>0.35461693753605011</v>
      </c>
      <c r="G2863" s="2021">
        <v>1768.38</v>
      </c>
      <c r="H2863" s="2078">
        <v>627.09750000000031</v>
      </c>
      <c r="I2863" s="2020">
        <v>0.29860469888170721</v>
      </c>
      <c r="J2863" s="2021">
        <v>-97.47</v>
      </c>
      <c r="K2863" s="2078">
        <v>-29.105000000000011</v>
      </c>
      <c r="L2863" s="2020" t="s">
        <v>3269</v>
      </c>
      <c r="M2863" s="2021" t="s">
        <v>3269</v>
      </c>
      <c r="N2863" s="2078" t="s">
        <v>3269</v>
      </c>
    </row>
    <row r="2864" spans="1:14">
      <c r="A2864" s="2248" t="s">
        <v>1655</v>
      </c>
      <c r="B2864" s="2073" t="s">
        <v>5191</v>
      </c>
      <c r="C2864" s="2074" t="s">
        <v>3269</v>
      </c>
      <c r="D2864" s="2075" t="s">
        <v>3269</v>
      </c>
      <c r="E2864" s="2076" t="s">
        <v>3269</v>
      </c>
      <c r="F2864" s="2074">
        <v>0.4661245579253902</v>
      </c>
      <c r="G2864" s="2075">
        <v>11016.24</v>
      </c>
      <c r="H2864" s="2076">
        <v>5134.9400000000014</v>
      </c>
      <c r="I2864" s="2074">
        <v>0.48834566913110072</v>
      </c>
      <c r="J2864" s="2075">
        <v>44029.040000000008</v>
      </c>
      <c r="K2864" s="2076">
        <v>21501.391</v>
      </c>
      <c r="L2864" s="2074">
        <v>0.42308682760102928</v>
      </c>
      <c r="M2864" s="2075">
        <v>30615.38</v>
      </c>
      <c r="N2864" s="2076">
        <v>12952.964</v>
      </c>
    </row>
    <row r="2865" spans="1:14">
      <c r="A2865" s="2249" t="s">
        <v>1655</v>
      </c>
      <c r="B2865" s="2077" t="s">
        <v>3480</v>
      </c>
      <c r="C2865" s="2020" t="s">
        <v>3269</v>
      </c>
      <c r="D2865" s="2021" t="s">
        <v>3269</v>
      </c>
      <c r="E2865" s="2078" t="s">
        <v>3269</v>
      </c>
      <c r="F2865" s="2020" t="s">
        <v>3269</v>
      </c>
      <c r="G2865" s="2021" t="s">
        <v>3269</v>
      </c>
      <c r="H2865" s="2078" t="s">
        <v>3269</v>
      </c>
      <c r="I2865" s="2020">
        <v>0.31314271622249579</v>
      </c>
      <c r="J2865" s="2021">
        <v>4906.5200000000004</v>
      </c>
      <c r="K2865" s="2078">
        <v>1536.441</v>
      </c>
      <c r="L2865" s="2020">
        <v>0.27405073803019969</v>
      </c>
      <c r="M2865" s="2021">
        <v>5659.66</v>
      </c>
      <c r="N2865" s="2078">
        <v>1551.0340000000001</v>
      </c>
    </row>
    <row r="2866" spans="1:14">
      <c r="A2866" s="2249" t="s">
        <v>1655</v>
      </c>
      <c r="B2866" s="2077" t="s">
        <v>3193</v>
      </c>
      <c r="C2866" s="2020" t="s">
        <v>3269</v>
      </c>
      <c r="D2866" s="2021" t="s">
        <v>3269</v>
      </c>
      <c r="E2866" s="2078" t="s">
        <v>3269</v>
      </c>
      <c r="F2866" s="2020">
        <v>0.44107249437583218</v>
      </c>
      <c r="G2866" s="2021">
        <v>217.81</v>
      </c>
      <c r="H2866" s="2078">
        <v>96.070000000000007</v>
      </c>
      <c r="I2866" s="2020">
        <v>0.47299864314789691</v>
      </c>
      <c r="J2866" s="2021">
        <v>589.6</v>
      </c>
      <c r="K2866" s="2078">
        <v>278.88</v>
      </c>
      <c r="L2866" s="2020" t="s">
        <v>3269</v>
      </c>
      <c r="M2866" s="2021" t="s">
        <v>3269</v>
      </c>
      <c r="N2866" s="2078" t="s">
        <v>3269</v>
      </c>
    </row>
    <row r="2867" spans="1:14">
      <c r="A2867" s="2249" t="s">
        <v>1655</v>
      </c>
      <c r="B2867" s="2077" t="s">
        <v>3194</v>
      </c>
      <c r="C2867" s="2020" t="s">
        <v>3269</v>
      </c>
      <c r="D2867" s="2021" t="s">
        <v>3269</v>
      </c>
      <c r="E2867" s="2078" t="s">
        <v>3269</v>
      </c>
      <c r="F2867" s="2020">
        <v>0.4588498371493851</v>
      </c>
      <c r="G2867" s="2021">
        <v>1234.26</v>
      </c>
      <c r="H2867" s="2078">
        <v>566.34</v>
      </c>
      <c r="I2867" s="2020">
        <v>0.41779997812374681</v>
      </c>
      <c r="J2867" s="2021">
        <v>5759.67</v>
      </c>
      <c r="K2867" s="2078">
        <v>2406.39</v>
      </c>
      <c r="L2867" s="2020">
        <v>0.45129895383658059</v>
      </c>
      <c r="M2867" s="2021">
        <v>4114.08</v>
      </c>
      <c r="N2867" s="2078">
        <v>1856.6799999999989</v>
      </c>
    </row>
    <row r="2868" spans="1:14">
      <c r="A2868" s="2249" t="s">
        <v>1655</v>
      </c>
      <c r="B2868" s="2077" t="s">
        <v>3195</v>
      </c>
      <c r="C2868" s="2020" t="s">
        <v>3269</v>
      </c>
      <c r="D2868" s="2021" t="s">
        <v>3269</v>
      </c>
      <c r="E2868" s="2078" t="s">
        <v>3269</v>
      </c>
      <c r="F2868" s="2020">
        <v>0.46717416788113858</v>
      </c>
      <c r="G2868" s="2021">
        <v>9119.1899999999987</v>
      </c>
      <c r="H2868" s="2078">
        <v>4260.25</v>
      </c>
      <c r="I2868" s="2020">
        <v>0.48208626145688438</v>
      </c>
      <c r="J2868" s="2021">
        <v>24695.85</v>
      </c>
      <c r="K2868" s="2078">
        <v>11905.53</v>
      </c>
      <c r="L2868" s="2020">
        <v>0.53077796243548936</v>
      </c>
      <c r="M2868" s="2021">
        <v>13249.74</v>
      </c>
      <c r="N2868" s="2078">
        <v>7032.67</v>
      </c>
    </row>
    <row r="2869" spans="1:14">
      <c r="A2869" s="2249" t="s">
        <v>1655</v>
      </c>
      <c r="B2869" s="2077" t="s">
        <v>3209</v>
      </c>
      <c r="C2869" s="2020" t="s">
        <v>3269</v>
      </c>
      <c r="D2869" s="2021" t="s">
        <v>3269</v>
      </c>
      <c r="E2869" s="2078" t="s">
        <v>3269</v>
      </c>
      <c r="F2869" s="2020" t="s">
        <v>3269</v>
      </c>
      <c r="G2869" s="2021" t="s">
        <v>3269</v>
      </c>
      <c r="H2869" s="2078" t="s">
        <v>3269</v>
      </c>
      <c r="I2869" s="2020" t="s">
        <v>3269</v>
      </c>
      <c r="J2869" s="2021" t="s">
        <v>3269</v>
      </c>
      <c r="K2869" s="2078" t="s">
        <v>3269</v>
      </c>
      <c r="L2869" s="2020">
        <v>0.23274873771251561</v>
      </c>
      <c r="M2869" s="2021">
        <v>1229.9100000000001</v>
      </c>
      <c r="N2869" s="2078">
        <v>286.26</v>
      </c>
    </row>
    <row r="2870" spans="1:14">
      <c r="A2870" s="2249" t="s">
        <v>1655</v>
      </c>
      <c r="B2870" s="2077" t="s">
        <v>3204</v>
      </c>
      <c r="C2870" s="2020" t="s">
        <v>3269</v>
      </c>
      <c r="D2870" s="2021" t="s">
        <v>3269</v>
      </c>
      <c r="E2870" s="2078" t="s">
        <v>3269</v>
      </c>
      <c r="F2870" s="2020">
        <v>0.47705514854600212</v>
      </c>
      <c r="G2870" s="2021">
        <v>444.98</v>
      </c>
      <c r="H2870" s="2078">
        <v>212.28</v>
      </c>
      <c r="I2870" s="2020">
        <v>0.66533166613019046</v>
      </c>
      <c r="J2870" s="2021">
        <v>8077.4</v>
      </c>
      <c r="K2870" s="2078">
        <v>5374.1500000000005</v>
      </c>
      <c r="L2870" s="2020">
        <v>0.34994082040367858</v>
      </c>
      <c r="M2870" s="2021">
        <v>6361.99</v>
      </c>
      <c r="N2870" s="2078">
        <v>2226.3200000000002</v>
      </c>
    </row>
    <row r="2871" spans="1:14">
      <c r="A2871" s="2248" t="s">
        <v>3147</v>
      </c>
      <c r="B2871" s="2073" t="s">
        <v>5191</v>
      </c>
      <c r="C2871" s="2074">
        <v>-0.48452546666666663</v>
      </c>
      <c r="D2871" s="2075">
        <v>-3000</v>
      </c>
      <c r="E2871" s="2076">
        <v>1453.5763999999999</v>
      </c>
      <c r="F2871" s="2074" t="s">
        <v>3269</v>
      </c>
      <c r="G2871" s="2075" t="s">
        <v>3269</v>
      </c>
      <c r="H2871" s="2076" t="s">
        <v>3269</v>
      </c>
      <c r="I2871" s="2074" t="s">
        <v>3269</v>
      </c>
      <c r="J2871" s="2075" t="s">
        <v>3269</v>
      </c>
      <c r="K2871" s="2076" t="s">
        <v>3269</v>
      </c>
      <c r="L2871" s="2074" t="s">
        <v>3269</v>
      </c>
      <c r="M2871" s="2075" t="s">
        <v>3269</v>
      </c>
      <c r="N2871" s="2076" t="s">
        <v>3269</v>
      </c>
    </row>
    <row r="2872" spans="1:14">
      <c r="A2872" s="2249" t="s">
        <v>3147</v>
      </c>
      <c r="B2872" s="2077" t="s">
        <v>3481</v>
      </c>
      <c r="C2872" s="2020">
        <v>-0.48452546666666663</v>
      </c>
      <c r="D2872" s="2021">
        <v>-3000</v>
      </c>
      <c r="E2872" s="2078">
        <v>1453.5763999999999</v>
      </c>
      <c r="F2872" s="2020" t="s">
        <v>3269</v>
      </c>
      <c r="G2872" s="2021" t="s">
        <v>3269</v>
      </c>
      <c r="H2872" s="2078" t="s">
        <v>3269</v>
      </c>
      <c r="I2872" s="2020" t="s">
        <v>3269</v>
      </c>
      <c r="J2872" s="2021" t="s">
        <v>3269</v>
      </c>
      <c r="K2872" s="2078" t="s">
        <v>3269</v>
      </c>
      <c r="L2872" s="2020" t="s">
        <v>3269</v>
      </c>
      <c r="M2872" s="2021" t="s">
        <v>3269</v>
      </c>
      <c r="N2872" s="2078" t="s">
        <v>3269</v>
      </c>
    </row>
    <row r="2873" spans="1:14">
      <c r="A2873" s="2248" t="s">
        <v>3149</v>
      </c>
      <c r="B2873" s="2073" t="s">
        <v>5191</v>
      </c>
      <c r="C2873" s="2074" t="s">
        <v>3269</v>
      </c>
      <c r="D2873" s="2075" t="s">
        <v>3269</v>
      </c>
      <c r="E2873" s="2076" t="s">
        <v>3269</v>
      </c>
      <c r="F2873" s="2074">
        <v>0.22384734045592189</v>
      </c>
      <c r="G2873" s="2075">
        <v>2450.42</v>
      </c>
      <c r="H2873" s="2076">
        <v>548.52000000000021</v>
      </c>
      <c r="I2873" s="2074" t="s">
        <v>3269</v>
      </c>
      <c r="J2873" s="2075" t="s">
        <v>3269</v>
      </c>
      <c r="K2873" s="2076" t="s">
        <v>3269</v>
      </c>
      <c r="L2873" s="2074" t="s">
        <v>3269</v>
      </c>
      <c r="M2873" s="2075" t="s">
        <v>3269</v>
      </c>
      <c r="N2873" s="2076" t="s">
        <v>3269</v>
      </c>
    </row>
    <row r="2874" spans="1:14">
      <c r="A2874" s="2249" t="s">
        <v>3149</v>
      </c>
      <c r="B2874" s="2077" t="s">
        <v>3502</v>
      </c>
      <c r="C2874" s="2020" t="s">
        <v>3269</v>
      </c>
      <c r="D2874" s="2021" t="s">
        <v>3269</v>
      </c>
      <c r="E2874" s="2078" t="s">
        <v>3269</v>
      </c>
      <c r="F2874" s="2020">
        <v>0.22384734045592189</v>
      </c>
      <c r="G2874" s="2021">
        <v>2450.42</v>
      </c>
      <c r="H2874" s="2078">
        <v>548.52000000000021</v>
      </c>
      <c r="I2874" s="2020" t="s">
        <v>3269</v>
      </c>
      <c r="J2874" s="2021" t="s">
        <v>3269</v>
      </c>
      <c r="K2874" s="2078" t="s">
        <v>3269</v>
      </c>
      <c r="L2874" s="2020" t="s">
        <v>3269</v>
      </c>
      <c r="M2874" s="2021" t="s">
        <v>3269</v>
      </c>
      <c r="N2874" s="2078" t="s">
        <v>3269</v>
      </c>
    </row>
    <row r="2875" spans="1:14">
      <c r="A2875" s="2248" t="s">
        <v>1183</v>
      </c>
      <c r="B2875" s="2073" t="s">
        <v>5191</v>
      </c>
      <c r="C2875" s="2074" t="s">
        <v>3269</v>
      </c>
      <c r="D2875" s="2075" t="s">
        <v>3269</v>
      </c>
      <c r="E2875" s="2076" t="s">
        <v>3269</v>
      </c>
      <c r="F2875" s="2074">
        <v>0.196621463684054</v>
      </c>
      <c r="G2875" s="2075">
        <v>39615.379999999997</v>
      </c>
      <c r="H2875" s="2076">
        <v>7789.2340000000004</v>
      </c>
      <c r="I2875" s="2074">
        <v>0.29866179654415048</v>
      </c>
      <c r="J2875" s="2075">
        <v>47829.05</v>
      </c>
      <c r="K2875" s="2076">
        <v>14284.71</v>
      </c>
      <c r="L2875" s="2074">
        <v>0.16337744301925511</v>
      </c>
      <c r="M2875" s="2075">
        <v>81388.01999999999</v>
      </c>
      <c r="N2875" s="2076">
        <v>13296.9666</v>
      </c>
    </row>
    <row r="2876" spans="1:14">
      <c r="A2876" s="2249" t="s">
        <v>1183</v>
      </c>
      <c r="B2876" s="2077" t="s">
        <v>3481</v>
      </c>
      <c r="C2876" s="2020" t="s">
        <v>3269</v>
      </c>
      <c r="D2876" s="2021" t="s">
        <v>3269</v>
      </c>
      <c r="E2876" s="2078" t="s">
        <v>3269</v>
      </c>
      <c r="F2876" s="2020">
        <v>-0.50169224861601447</v>
      </c>
      <c r="G2876" s="2021">
        <v>3750.04</v>
      </c>
      <c r="H2876" s="2078">
        <v>-1881.3659999999991</v>
      </c>
      <c r="I2876" s="2020">
        <v>1</v>
      </c>
      <c r="J2876" s="2021">
        <v>-1.2699999999990721</v>
      </c>
      <c r="K2876" s="2078">
        <v>-1.2699999999990721</v>
      </c>
      <c r="L2876" s="2020">
        <v>-0.64289550221020497</v>
      </c>
      <c r="M2876" s="2021">
        <v>2248.66</v>
      </c>
      <c r="N2876" s="2078">
        <v>-1445.653399999999</v>
      </c>
    </row>
    <row r="2877" spans="1:14">
      <c r="A2877" s="2249" t="s">
        <v>1183</v>
      </c>
      <c r="B2877" s="2077" t="s">
        <v>3502</v>
      </c>
      <c r="C2877" s="2020" t="s">
        <v>3269</v>
      </c>
      <c r="D2877" s="2021" t="s">
        <v>3269</v>
      </c>
      <c r="E2877" s="2078" t="s">
        <v>3269</v>
      </c>
      <c r="F2877" s="2020">
        <v>0.26963636759054838</v>
      </c>
      <c r="G2877" s="2021">
        <v>35865.339999999997</v>
      </c>
      <c r="H2877" s="2078">
        <v>9670.5999999999985</v>
      </c>
      <c r="I2877" s="2020">
        <v>0.29868041861313072</v>
      </c>
      <c r="J2877" s="2021">
        <v>47830.32</v>
      </c>
      <c r="K2877" s="2078">
        <v>14285.98</v>
      </c>
      <c r="L2877" s="2020">
        <v>0.18628682364881391</v>
      </c>
      <c r="M2877" s="2021">
        <v>79139.359999999986</v>
      </c>
      <c r="N2877" s="2078">
        <v>14742.62</v>
      </c>
    </row>
    <row r="2878" spans="1:14">
      <c r="A2878" s="2248" t="s">
        <v>1075</v>
      </c>
      <c r="B2878" s="2073" t="s">
        <v>5191</v>
      </c>
      <c r="C2878" s="2074">
        <v>0.29250857403585528</v>
      </c>
      <c r="D2878" s="2075">
        <v>3309.41</v>
      </c>
      <c r="E2878" s="2076">
        <v>968.0308</v>
      </c>
      <c r="F2878" s="2074">
        <v>0.62603444988235279</v>
      </c>
      <c r="G2878" s="2075">
        <v>212500</v>
      </c>
      <c r="H2878" s="2076">
        <v>133032.32060000001</v>
      </c>
      <c r="I2878" s="2074">
        <v>0.200375208981941</v>
      </c>
      <c r="J2878" s="2075">
        <v>56858.98</v>
      </c>
      <c r="K2878" s="2076">
        <v>11393.13000000001</v>
      </c>
      <c r="L2878" s="2074" t="s">
        <v>3269</v>
      </c>
      <c r="M2878" s="2075" t="s">
        <v>3269</v>
      </c>
      <c r="N2878" s="2076" t="s">
        <v>3269</v>
      </c>
    </row>
    <row r="2879" spans="1:14">
      <c r="A2879" s="2249" t="s">
        <v>1075</v>
      </c>
      <c r="B2879" s="2077" t="s">
        <v>3484</v>
      </c>
      <c r="C2879" s="2020">
        <v>0.86970178547609522</v>
      </c>
      <c r="D2879" s="2021">
        <v>524.79</v>
      </c>
      <c r="E2879" s="2078">
        <v>456.41079999999999</v>
      </c>
      <c r="F2879" s="2020">
        <v>0.62603444988235279</v>
      </c>
      <c r="G2879" s="2021">
        <v>212500</v>
      </c>
      <c r="H2879" s="2078">
        <v>133032.32060000001</v>
      </c>
      <c r="I2879" s="2020" t="s">
        <v>3269</v>
      </c>
      <c r="J2879" s="2021" t="s">
        <v>3269</v>
      </c>
      <c r="K2879" s="2078" t="s">
        <v>3269</v>
      </c>
      <c r="L2879" s="2020" t="s">
        <v>3269</v>
      </c>
      <c r="M2879" s="2021" t="s">
        <v>3269</v>
      </c>
      <c r="N2879" s="2078" t="s">
        <v>3269</v>
      </c>
    </row>
    <row r="2880" spans="1:14">
      <c r="A2880" s="2249" t="s">
        <v>1075</v>
      </c>
      <c r="B2880" s="2077" t="s">
        <v>3193</v>
      </c>
      <c r="C2880" s="2020" t="s">
        <v>3269</v>
      </c>
      <c r="D2880" s="2021" t="s">
        <v>3269</v>
      </c>
      <c r="E2880" s="2078" t="s">
        <v>3269</v>
      </c>
      <c r="F2880" s="2020" t="s">
        <v>3269</v>
      </c>
      <c r="G2880" s="2021" t="s">
        <v>3269</v>
      </c>
      <c r="H2880" s="2078" t="s">
        <v>3269</v>
      </c>
      <c r="I2880" s="2020">
        <v>0</v>
      </c>
      <c r="J2880" s="2021">
        <v>2249.9699999999998</v>
      </c>
      <c r="K2880" s="2078">
        <v>0</v>
      </c>
      <c r="L2880" s="2020" t="s">
        <v>3269</v>
      </c>
      <c r="M2880" s="2021" t="s">
        <v>3269</v>
      </c>
      <c r="N2880" s="2078" t="s">
        <v>3269</v>
      </c>
    </row>
    <row r="2881" spans="1:14">
      <c r="A2881" s="2249" t="s">
        <v>1075</v>
      </c>
      <c r="B2881" s="2077" t="s">
        <v>3195</v>
      </c>
      <c r="C2881" s="2020">
        <v>0.18373063470060549</v>
      </c>
      <c r="D2881" s="2021">
        <v>2784.62</v>
      </c>
      <c r="E2881" s="2078">
        <v>511.62000000000012</v>
      </c>
      <c r="F2881" s="2020" t="s">
        <v>3269</v>
      </c>
      <c r="G2881" s="2021" t="s">
        <v>3269</v>
      </c>
      <c r="H2881" s="2078" t="s">
        <v>3269</v>
      </c>
      <c r="I2881" s="2020" t="s">
        <v>3269</v>
      </c>
      <c r="J2881" s="2021" t="s">
        <v>3269</v>
      </c>
      <c r="K2881" s="2078" t="s">
        <v>3269</v>
      </c>
      <c r="L2881" s="2020" t="s">
        <v>3269</v>
      </c>
      <c r="M2881" s="2021" t="s">
        <v>3269</v>
      </c>
      <c r="N2881" s="2078" t="s">
        <v>3269</v>
      </c>
    </row>
    <row r="2882" spans="1:14">
      <c r="A2882" s="2249" t="s">
        <v>1075</v>
      </c>
      <c r="B2882" s="2077" t="s">
        <v>3218</v>
      </c>
      <c r="C2882" s="2020" t="s">
        <v>3269</v>
      </c>
      <c r="D2882" s="2021" t="s">
        <v>3269</v>
      </c>
      <c r="E2882" s="2078" t="s">
        <v>3269</v>
      </c>
      <c r="F2882" s="2020" t="s">
        <v>3269</v>
      </c>
      <c r="G2882" s="2021" t="s">
        <v>3269</v>
      </c>
      <c r="H2882" s="2078" t="s">
        <v>3269</v>
      </c>
      <c r="I2882" s="2020">
        <v>0.20863095668645171</v>
      </c>
      <c r="J2882" s="2021">
        <v>54609.01</v>
      </c>
      <c r="K2882" s="2078">
        <v>11393.13000000001</v>
      </c>
      <c r="L2882" s="2020" t="s">
        <v>3269</v>
      </c>
      <c r="M2882" s="2021" t="s">
        <v>3269</v>
      </c>
      <c r="N2882" s="2078" t="s">
        <v>3269</v>
      </c>
    </row>
    <row r="2883" spans="1:14">
      <c r="A2883" s="2248" t="s">
        <v>1659</v>
      </c>
      <c r="B2883" s="2073" t="s">
        <v>5191</v>
      </c>
      <c r="C2883" s="2074" t="s">
        <v>3269</v>
      </c>
      <c r="D2883" s="2075" t="s">
        <v>3269</v>
      </c>
      <c r="E2883" s="2076" t="s">
        <v>3269</v>
      </c>
      <c r="F2883" s="2074">
        <v>0.34420725613288561</v>
      </c>
      <c r="G2883" s="2075">
        <v>23613.68</v>
      </c>
      <c r="H2883" s="2076">
        <v>8127.9999999999991</v>
      </c>
      <c r="I2883" s="2074">
        <v>0.2990488478010972</v>
      </c>
      <c r="J2883" s="2075">
        <v>10308.549999999999</v>
      </c>
      <c r="K2883" s="2076">
        <v>3082.76</v>
      </c>
      <c r="L2883" s="2074">
        <v>0.29104383651350157</v>
      </c>
      <c r="M2883" s="2075">
        <v>14415.38</v>
      </c>
      <c r="N2883" s="2076">
        <v>4195.5075000000006</v>
      </c>
    </row>
    <row r="2884" spans="1:14">
      <c r="A2884" s="2249" t="s">
        <v>1659</v>
      </c>
      <c r="B2884" s="2077" t="s">
        <v>3193</v>
      </c>
      <c r="C2884" s="2020" t="s">
        <v>3269</v>
      </c>
      <c r="D2884" s="2021" t="s">
        <v>3269</v>
      </c>
      <c r="E2884" s="2078" t="s">
        <v>3269</v>
      </c>
      <c r="F2884" s="2020">
        <v>0.50590121478577099</v>
      </c>
      <c r="G2884" s="2021">
        <v>5529.3700000000008</v>
      </c>
      <c r="H2884" s="2078">
        <v>2797.3149999999991</v>
      </c>
      <c r="I2884" s="2020">
        <v>0.38832162337809312</v>
      </c>
      <c r="J2884" s="2021">
        <v>3092.8100000000009</v>
      </c>
      <c r="K2884" s="2078">
        <v>1201.0050000000001</v>
      </c>
      <c r="L2884" s="2020">
        <v>0.46650467199333429</v>
      </c>
      <c r="M2884" s="2021">
        <v>2688.36</v>
      </c>
      <c r="N2884" s="2078">
        <v>1254.1324999999999</v>
      </c>
    </row>
    <row r="2885" spans="1:14">
      <c r="A2885" s="2249" t="s">
        <v>1659</v>
      </c>
      <c r="B2885" s="2077" t="s">
        <v>3194</v>
      </c>
      <c r="C2885" s="2020" t="s">
        <v>3269</v>
      </c>
      <c r="D2885" s="2021" t="s">
        <v>3269</v>
      </c>
      <c r="E2885" s="2078" t="s">
        <v>3269</v>
      </c>
      <c r="F2885" s="2020">
        <v>0.41682407657264398</v>
      </c>
      <c r="G2885" s="2021">
        <v>629.99</v>
      </c>
      <c r="H2885" s="2078">
        <v>262.59500000000003</v>
      </c>
      <c r="I2885" s="2020">
        <v>0.3156102132717673</v>
      </c>
      <c r="J2885" s="2021">
        <v>437.47</v>
      </c>
      <c r="K2885" s="2078">
        <v>138.07000000000011</v>
      </c>
      <c r="L2885" s="2020">
        <v>0.34616085329093371</v>
      </c>
      <c r="M2885" s="2021">
        <v>603.78</v>
      </c>
      <c r="N2885" s="2078">
        <v>209.00499999999991</v>
      </c>
    </row>
    <row r="2886" spans="1:14">
      <c r="A2886" s="2249" t="s">
        <v>1659</v>
      </c>
      <c r="B2886" s="2077" t="s">
        <v>3195</v>
      </c>
      <c r="C2886" s="2020" t="s">
        <v>3269</v>
      </c>
      <c r="D2886" s="2021" t="s">
        <v>3269</v>
      </c>
      <c r="E2886" s="2078" t="s">
        <v>3269</v>
      </c>
      <c r="F2886" s="2020">
        <v>0.27403534348479219</v>
      </c>
      <c r="G2886" s="2021">
        <v>7216.0400000000009</v>
      </c>
      <c r="H2886" s="2078">
        <v>1977.45</v>
      </c>
      <c r="I2886" s="2020">
        <v>0.1995955470912768</v>
      </c>
      <c r="J2886" s="2021">
        <v>1018.66</v>
      </c>
      <c r="K2886" s="2078">
        <v>203.32000000000011</v>
      </c>
      <c r="L2886" s="2020">
        <v>0.30317709399376858</v>
      </c>
      <c r="M2886" s="2021">
        <v>439.71</v>
      </c>
      <c r="N2886" s="2078">
        <v>133.31</v>
      </c>
    </row>
    <row r="2887" spans="1:14">
      <c r="A2887" s="2249" t="s">
        <v>1659</v>
      </c>
      <c r="B2887" s="2077" t="s">
        <v>3204</v>
      </c>
      <c r="C2887" s="2020" t="s">
        <v>3269</v>
      </c>
      <c r="D2887" s="2021" t="s">
        <v>3269</v>
      </c>
      <c r="E2887" s="2078" t="s">
        <v>3269</v>
      </c>
      <c r="F2887" s="2020">
        <v>0.30187101739745342</v>
      </c>
      <c r="G2887" s="2021">
        <v>10238.280000000001</v>
      </c>
      <c r="H2887" s="2078">
        <v>3090.639999999999</v>
      </c>
      <c r="I2887" s="2020">
        <v>0.26744258725851228</v>
      </c>
      <c r="J2887" s="2021">
        <v>5759.61</v>
      </c>
      <c r="K2887" s="2078">
        <v>1540.365</v>
      </c>
      <c r="L2887" s="2020">
        <v>0.24327726884278891</v>
      </c>
      <c r="M2887" s="2021">
        <v>10683.53</v>
      </c>
      <c r="N2887" s="2078">
        <v>2599.06</v>
      </c>
    </row>
    <row r="2888" spans="1:14">
      <c r="A2888" s="2248" t="s">
        <v>1335</v>
      </c>
      <c r="B2888" s="2073" t="s">
        <v>5191</v>
      </c>
      <c r="C2888" s="2074">
        <v>0.27441452824897528</v>
      </c>
      <c r="D2888" s="2075">
        <v>15369.23</v>
      </c>
      <c r="E2888" s="2076">
        <v>4217.5399999999991</v>
      </c>
      <c r="F2888" s="2074">
        <v>0.1098847611399916</v>
      </c>
      <c r="G2888" s="2075">
        <v>1419.660000000001</v>
      </c>
      <c r="H2888" s="2076">
        <v>155.99900000000051</v>
      </c>
      <c r="I2888" s="2074" t="s">
        <v>3269</v>
      </c>
      <c r="J2888" s="2075" t="s">
        <v>3269</v>
      </c>
      <c r="K2888" s="2076" t="s">
        <v>3269</v>
      </c>
      <c r="L2888" s="2074" t="s">
        <v>3269</v>
      </c>
      <c r="M2888" s="2075" t="s">
        <v>3269</v>
      </c>
      <c r="N2888" s="2076" t="s">
        <v>3269</v>
      </c>
    </row>
    <row r="2889" spans="1:14">
      <c r="A2889" s="2249" t="s">
        <v>1335</v>
      </c>
      <c r="B2889" s="2077" t="s">
        <v>3480</v>
      </c>
      <c r="C2889" s="2020" t="s">
        <v>3269</v>
      </c>
      <c r="D2889" s="2021" t="s">
        <v>3269</v>
      </c>
      <c r="E2889" s="2078" t="s">
        <v>3269</v>
      </c>
      <c r="F2889" s="2020">
        <v>0.31279011099899101</v>
      </c>
      <c r="G2889" s="2021">
        <v>39.64</v>
      </c>
      <c r="H2889" s="2078">
        <v>12.398999999999999</v>
      </c>
      <c r="I2889" s="2020" t="s">
        <v>3269</v>
      </c>
      <c r="J2889" s="2021" t="s">
        <v>3269</v>
      </c>
      <c r="K2889" s="2078" t="s">
        <v>3269</v>
      </c>
      <c r="L2889" s="2020" t="s">
        <v>3269</v>
      </c>
      <c r="M2889" s="2021" t="s">
        <v>3269</v>
      </c>
      <c r="N2889" s="2078" t="s">
        <v>3269</v>
      </c>
    </row>
    <row r="2890" spans="1:14">
      <c r="A2890" s="2249" t="s">
        <v>1335</v>
      </c>
      <c r="B2890" s="2077" t="s">
        <v>3207</v>
      </c>
      <c r="C2890" s="2020" t="s">
        <v>3269</v>
      </c>
      <c r="D2890" s="2021" t="s">
        <v>3269</v>
      </c>
      <c r="E2890" s="2078" t="s">
        <v>3269</v>
      </c>
      <c r="F2890" s="2020">
        <v>0.24094457859883561</v>
      </c>
      <c r="G2890" s="2021">
        <v>675.01</v>
      </c>
      <c r="H2890" s="2078">
        <v>162.63999999999999</v>
      </c>
      <c r="I2890" s="2020" t="s">
        <v>3269</v>
      </c>
      <c r="J2890" s="2021" t="s">
        <v>3269</v>
      </c>
      <c r="K2890" s="2078" t="s">
        <v>3269</v>
      </c>
      <c r="L2890" s="2020" t="s">
        <v>3269</v>
      </c>
      <c r="M2890" s="2021" t="s">
        <v>3269</v>
      </c>
      <c r="N2890" s="2078" t="s">
        <v>3269</v>
      </c>
    </row>
    <row r="2891" spans="1:14">
      <c r="A2891" s="2249" t="s">
        <v>1335</v>
      </c>
      <c r="B2891" s="2077" t="s">
        <v>3204</v>
      </c>
      <c r="C2891" s="2020" t="s">
        <v>3269</v>
      </c>
      <c r="D2891" s="2021" t="s">
        <v>3269</v>
      </c>
      <c r="E2891" s="2078" t="s">
        <v>3269</v>
      </c>
      <c r="F2891" s="2020">
        <v>0.1930941646546015</v>
      </c>
      <c r="G2891" s="2021">
        <v>2340.0500000000002</v>
      </c>
      <c r="H2891" s="2078">
        <v>451.85000000000042</v>
      </c>
      <c r="I2891" s="2020" t="s">
        <v>3269</v>
      </c>
      <c r="J2891" s="2021" t="s">
        <v>3269</v>
      </c>
      <c r="K2891" s="2078" t="s">
        <v>3269</v>
      </c>
      <c r="L2891" s="2020" t="s">
        <v>3269</v>
      </c>
      <c r="M2891" s="2021" t="s">
        <v>3269</v>
      </c>
      <c r="N2891" s="2078" t="s">
        <v>3269</v>
      </c>
    </row>
    <row r="2892" spans="1:14">
      <c r="A2892" s="2249" t="s">
        <v>1335</v>
      </c>
      <c r="B2892" s="2077" t="s">
        <v>3211</v>
      </c>
      <c r="C2892" s="2020">
        <v>0.27441452824897528</v>
      </c>
      <c r="D2892" s="2021">
        <v>15369.23</v>
      </c>
      <c r="E2892" s="2078">
        <v>4217.5399999999991</v>
      </c>
      <c r="F2892" s="2020">
        <v>0.28799907035913491</v>
      </c>
      <c r="G2892" s="2021">
        <v>-1635.04</v>
      </c>
      <c r="H2892" s="2078">
        <v>-470.88999999999987</v>
      </c>
      <c r="I2892" s="2020" t="s">
        <v>3269</v>
      </c>
      <c r="J2892" s="2021" t="s">
        <v>3269</v>
      </c>
      <c r="K2892" s="2078" t="s">
        <v>3269</v>
      </c>
      <c r="L2892" s="2020" t="s">
        <v>3269</v>
      </c>
      <c r="M2892" s="2021" t="s">
        <v>3269</v>
      </c>
      <c r="N2892" s="2078" t="s">
        <v>3269</v>
      </c>
    </row>
    <row r="2893" spans="1:14">
      <c r="A2893" s="2248" t="s">
        <v>3153</v>
      </c>
      <c r="B2893" s="2073" t="s">
        <v>5191</v>
      </c>
      <c r="C2893" s="2074" t="s">
        <v>3269</v>
      </c>
      <c r="D2893" s="2075" t="s">
        <v>3269</v>
      </c>
      <c r="E2893" s="2076" t="s">
        <v>3269</v>
      </c>
      <c r="F2893" s="2074" t="s">
        <v>3269</v>
      </c>
      <c r="G2893" s="2075" t="s">
        <v>3269</v>
      </c>
      <c r="H2893" s="2076" t="s">
        <v>3269</v>
      </c>
      <c r="I2893" s="2074" t="s">
        <v>3269</v>
      </c>
      <c r="J2893" s="2075" t="s">
        <v>3269</v>
      </c>
      <c r="K2893" s="2076" t="s">
        <v>3269</v>
      </c>
      <c r="L2893" s="2074">
        <v>0.18289803428912449</v>
      </c>
      <c r="M2893" s="2075">
        <v>4624.79</v>
      </c>
      <c r="N2893" s="2076">
        <v>845.86500000000012</v>
      </c>
    </row>
    <row r="2894" spans="1:14">
      <c r="A2894" s="2249" t="s">
        <v>3153</v>
      </c>
      <c r="B2894" s="2077" t="s">
        <v>3195</v>
      </c>
      <c r="C2894" s="2020" t="s">
        <v>3269</v>
      </c>
      <c r="D2894" s="2021" t="s">
        <v>3269</v>
      </c>
      <c r="E2894" s="2078" t="s">
        <v>3269</v>
      </c>
      <c r="F2894" s="2020" t="s">
        <v>3269</v>
      </c>
      <c r="G2894" s="2021" t="s">
        <v>3269</v>
      </c>
      <c r="H2894" s="2078" t="s">
        <v>3269</v>
      </c>
      <c r="I2894" s="2020" t="s">
        <v>3269</v>
      </c>
      <c r="J2894" s="2021" t="s">
        <v>3269</v>
      </c>
      <c r="K2894" s="2078" t="s">
        <v>3269</v>
      </c>
      <c r="L2894" s="2020">
        <v>0.18289803428912449</v>
      </c>
      <c r="M2894" s="2021">
        <v>4624.79</v>
      </c>
      <c r="N2894" s="2078">
        <v>845.86500000000012</v>
      </c>
    </row>
    <row r="2895" spans="1:14">
      <c r="A2895" s="2248" t="s">
        <v>2425</v>
      </c>
      <c r="B2895" s="2073" t="s">
        <v>5191</v>
      </c>
      <c r="C2895" s="2074" t="s">
        <v>3269</v>
      </c>
      <c r="D2895" s="2075" t="s">
        <v>3269</v>
      </c>
      <c r="E2895" s="2076" t="s">
        <v>3269</v>
      </c>
      <c r="F2895" s="2074" t="s">
        <v>3269</v>
      </c>
      <c r="G2895" s="2075" t="s">
        <v>3269</v>
      </c>
      <c r="H2895" s="2076" t="s">
        <v>3269</v>
      </c>
      <c r="I2895" s="2074" t="s">
        <v>3269</v>
      </c>
      <c r="J2895" s="2075" t="s">
        <v>3269</v>
      </c>
      <c r="K2895" s="2076" t="s">
        <v>3269</v>
      </c>
      <c r="L2895" s="2074">
        <v>9.7088466620602665E-2</v>
      </c>
      <c r="M2895" s="2075">
        <v>16180.34</v>
      </c>
      <c r="N2895" s="2076">
        <v>1570.9244000000019</v>
      </c>
    </row>
    <row r="2896" spans="1:14">
      <c r="A2896" s="2249" t="s">
        <v>2425</v>
      </c>
      <c r="B2896" s="2077" t="s">
        <v>3481</v>
      </c>
      <c r="C2896" s="2020" t="s">
        <v>3269</v>
      </c>
      <c r="D2896" s="2021" t="s">
        <v>3269</v>
      </c>
      <c r="E2896" s="2078" t="s">
        <v>3269</v>
      </c>
      <c r="F2896" s="2020" t="s">
        <v>3269</v>
      </c>
      <c r="G2896" s="2021" t="s">
        <v>3269</v>
      </c>
      <c r="H2896" s="2078" t="s">
        <v>3269</v>
      </c>
      <c r="I2896" s="2020" t="s">
        <v>3269</v>
      </c>
      <c r="J2896" s="2021" t="s">
        <v>3269</v>
      </c>
      <c r="K2896" s="2078" t="s">
        <v>3269</v>
      </c>
      <c r="L2896" s="2020">
        <v>-0.64188422898208686</v>
      </c>
      <c r="M2896" s="2021">
        <v>1500.03</v>
      </c>
      <c r="N2896" s="2078">
        <v>-962.84559999999988</v>
      </c>
    </row>
    <row r="2897" spans="1:14">
      <c r="A2897" s="2249" t="s">
        <v>2425</v>
      </c>
      <c r="B2897" s="2077" t="s">
        <v>3502</v>
      </c>
      <c r="C2897" s="2020" t="s">
        <v>3269</v>
      </c>
      <c r="D2897" s="2021" t="s">
        <v>3269</v>
      </c>
      <c r="E2897" s="2078" t="s">
        <v>3269</v>
      </c>
      <c r="F2897" s="2020" t="s">
        <v>3269</v>
      </c>
      <c r="G2897" s="2021" t="s">
        <v>3269</v>
      </c>
      <c r="H2897" s="2078" t="s">
        <v>3269</v>
      </c>
      <c r="I2897" s="2020" t="s">
        <v>3269</v>
      </c>
      <c r="J2897" s="2021" t="s">
        <v>3269</v>
      </c>
      <c r="K2897" s="2078" t="s">
        <v>3269</v>
      </c>
      <c r="L2897" s="2020">
        <v>0.17259649149098369</v>
      </c>
      <c r="M2897" s="2021">
        <v>14680.31</v>
      </c>
      <c r="N2897" s="2078">
        <v>2533.7700000000018</v>
      </c>
    </row>
    <row r="2898" spans="1:14">
      <c r="A2898" s="2248" t="s">
        <v>1081</v>
      </c>
      <c r="B2898" s="2073" t="s">
        <v>5191</v>
      </c>
      <c r="C2898" s="2074">
        <v>0.18267073170731721</v>
      </c>
      <c r="D2898" s="2075">
        <v>16400</v>
      </c>
      <c r="E2898" s="2076">
        <v>2995.8000000000011</v>
      </c>
      <c r="F2898" s="2074">
        <v>0.25063793995809203</v>
      </c>
      <c r="G2898" s="2075">
        <v>25870.93</v>
      </c>
      <c r="H2898" s="2076">
        <v>6484.2366000000029</v>
      </c>
      <c r="I2898" s="2074">
        <v>0.1503186043359305</v>
      </c>
      <c r="J2898" s="2075">
        <v>132054.70000000001</v>
      </c>
      <c r="K2898" s="2076">
        <v>19850.278200000001</v>
      </c>
      <c r="L2898" s="2074">
        <v>0.17501904933775531</v>
      </c>
      <c r="M2898" s="2075">
        <v>33801.699999999997</v>
      </c>
      <c r="N2898" s="2076">
        <v>5915.9414000000024</v>
      </c>
    </row>
    <row r="2899" spans="1:14">
      <c r="A2899" s="2249" t="s">
        <v>1081</v>
      </c>
      <c r="B2899" s="2077" t="s">
        <v>3481</v>
      </c>
      <c r="C2899" s="2020" t="s">
        <v>3269</v>
      </c>
      <c r="D2899" s="2021" t="s">
        <v>3269</v>
      </c>
      <c r="E2899" s="2078" t="s">
        <v>3269</v>
      </c>
      <c r="F2899" s="2020" t="s">
        <v>3269</v>
      </c>
      <c r="G2899" s="2021" t="s">
        <v>3269</v>
      </c>
      <c r="H2899" s="2078" t="s">
        <v>3269</v>
      </c>
      <c r="I2899" s="2020" t="s">
        <v>3269</v>
      </c>
      <c r="J2899" s="2021">
        <v>0</v>
      </c>
      <c r="K2899" s="2078">
        <v>-352.94119999999998</v>
      </c>
      <c r="L2899" s="2020" t="s">
        <v>3269</v>
      </c>
      <c r="M2899" s="2021">
        <v>0</v>
      </c>
      <c r="N2899" s="2078">
        <v>-352.94119999999998</v>
      </c>
    </row>
    <row r="2900" spans="1:14">
      <c r="A2900" s="2249" t="s">
        <v>1081</v>
      </c>
      <c r="B2900" s="2077" t="s">
        <v>3193</v>
      </c>
      <c r="C2900" s="2020" t="s">
        <v>3269</v>
      </c>
      <c r="D2900" s="2021" t="s">
        <v>3269</v>
      </c>
      <c r="E2900" s="2078" t="s">
        <v>3269</v>
      </c>
      <c r="F2900" s="2020">
        <v>0.34554720510918291</v>
      </c>
      <c r="G2900" s="2021">
        <v>310.02999999999997</v>
      </c>
      <c r="H2900" s="2078">
        <v>107.13</v>
      </c>
      <c r="I2900" s="2020">
        <v>0.34242277992277992</v>
      </c>
      <c r="J2900" s="2021">
        <v>103.6</v>
      </c>
      <c r="K2900" s="2078">
        <v>35.474999999999987</v>
      </c>
      <c r="L2900" s="2020">
        <v>0.32935483870967752</v>
      </c>
      <c r="M2900" s="2021">
        <v>31</v>
      </c>
      <c r="N2900" s="2078">
        <v>10.210000000000001</v>
      </c>
    </row>
    <row r="2901" spans="1:14">
      <c r="A2901" s="2249" t="s">
        <v>1081</v>
      </c>
      <c r="B2901" s="2077" t="s">
        <v>3194</v>
      </c>
      <c r="C2901" s="2020" t="s">
        <v>3269</v>
      </c>
      <c r="D2901" s="2021" t="s">
        <v>3269</v>
      </c>
      <c r="E2901" s="2078" t="s">
        <v>3269</v>
      </c>
      <c r="F2901" s="2020">
        <v>0.34523809523809529</v>
      </c>
      <c r="G2901" s="2021">
        <v>850.08</v>
      </c>
      <c r="H2901" s="2078">
        <v>293.48000000000008</v>
      </c>
      <c r="I2901" s="2020">
        <v>0.28459771752096419</v>
      </c>
      <c r="J2901" s="2021">
        <v>1685.01</v>
      </c>
      <c r="K2901" s="2078">
        <v>479.55</v>
      </c>
      <c r="L2901" s="2020">
        <v>0.33820653483433172</v>
      </c>
      <c r="M2901" s="2021">
        <v>1784.59</v>
      </c>
      <c r="N2901" s="2078">
        <v>603.55999999999995</v>
      </c>
    </row>
    <row r="2902" spans="1:14">
      <c r="A2902" s="2249" t="s">
        <v>1081</v>
      </c>
      <c r="B2902" s="2077" t="s">
        <v>3195</v>
      </c>
      <c r="C2902" s="2020">
        <v>0.18267073170731721</v>
      </c>
      <c r="D2902" s="2021">
        <v>16400</v>
      </c>
      <c r="E2902" s="2078">
        <v>2995.8000000000011</v>
      </c>
      <c r="F2902" s="2020">
        <v>0.24619282565289219</v>
      </c>
      <c r="G2902" s="2021">
        <v>24710.82</v>
      </c>
      <c r="H2902" s="2078">
        <v>6083.6266000000014</v>
      </c>
      <c r="I2902" s="2020">
        <v>0.151138292398275</v>
      </c>
      <c r="J2902" s="2021">
        <v>130266.09</v>
      </c>
      <c r="K2902" s="2078">
        <v>19688.1944</v>
      </c>
      <c r="L2902" s="2020">
        <v>0.1767990105705258</v>
      </c>
      <c r="M2902" s="2021">
        <v>31986.11</v>
      </c>
      <c r="N2902" s="2078">
        <v>5655.1126000000022</v>
      </c>
    </row>
    <row r="2903" spans="1:14">
      <c r="A2903" s="2248" t="s">
        <v>1063</v>
      </c>
      <c r="B2903" s="2073" t="s">
        <v>5191</v>
      </c>
      <c r="C2903" s="2074" t="s">
        <v>3269</v>
      </c>
      <c r="D2903" s="2075" t="s">
        <v>3269</v>
      </c>
      <c r="E2903" s="2076" t="s">
        <v>3269</v>
      </c>
      <c r="F2903" s="2074" t="s">
        <v>3269</v>
      </c>
      <c r="G2903" s="2075" t="s">
        <v>3269</v>
      </c>
      <c r="H2903" s="2076" t="s">
        <v>3269</v>
      </c>
      <c r="I2903" s="2074">
        <v>0.14562191014147269</v>
      </c>
      <c r="J2903" s="2075">
        <v>38594</v>
      </c>
      <c r="K2903" s="2076">
        <v>5620.1319999999978</v>
      </c>
      <c r="L2903" s="2074">
        <v>0.14435057628839801</v>
      </c>
      <c r="M2903" s="2075">
        <v>98475</v>
      </c>
      <c r="N2903" s="2076">
        <v>14214.923000000001</v>
      </c>
    </row>
    <row r="2904" spans="1:14">
      <c r="A2904" s="2249" t="s">
        <v>1063</v>
      </c>
      <c r="B2904" s="2077" t="s">
        <v>3217</v>
      </c>
      <c r="C2904" s="2020" t="s">
        <v>3269</v>
      </c>
      <c r="D2904" s="2021" t="s">
        <v>3269</v>
      </c>
      <c r="E2904" s="2078" t="s">
        <v>3269</v>
      </c>
      <c r="F2904" s="2020" t="s">
        <v>3269</v>
      </c>
      <c r="G2904" s="2021" t="s">
        <v>3269</v>
      </c>
      <c r="H2904" s="2078" t="s">
        <v>3269</v>
      </c>
      <c r="I2904" s="2020">
        <v>0.14562191014147269</v>
      </c>
      <c r="J2904" s="2021">
        <v>38594</v>
      </c>
      <c r="K2904" s="2078">
        <v>5620.1319999999978</v>
      </c>
      <c r="L2904" s="2020">
        <v>0.1727616576630103</v>
      </c>
      <c r="M2904" s="2021">
        <v>61937.8</v>
      </c>
      <c r="N2904" s="2078">
        <v>10700.477000000001</v>
      </c>
    </row>
    <row r="2905" spans="1:14">
      <c r="A2905" s="2249" t="s">
        <v>1063</v>
      </c>
      <c r="B2905" s="2077" t="s">
        <v>3195</v>
      </c>
      <c r="C2905" s="2020" t="s">
        <v>3269</v>
      </c>
      <c r="D2905" s="2021" t="s">
        <v>3269</v>
      </c>
      <c r="E2905" s="2078" t="s">
        <v>3269</v>
      </c>
      <c r="F2905" s="2020" t="s">
        <v>3269</v>
      </c>
      <c r="G2905" s="2021" t="s">
        <v>3269</v>
      </c>
      <c r="H2905" s="2078" t="s">
        <v>3269</v>
      </c>
      <c r="I2905" s="2020" t="s">
        <v>3269</v>
      </c>
      <c r="J2905" s="2021" t="s">
        <v>3269</v>
      </c>
      <c r="K2905" s="2078" t="s">
        <v>3269</v>
      </c>
      <c r="L2905" s="2020">
        <v>9.6188158917486791E-2</v>
      </c>
      <c r="M2905" s="2021">
        <v>36537.199999999997</v>
      </c>
      <c r="N2905" s="2078">
        <v>3514.4459999999981</v>
      </c>
    </row>
    <row r="2906" spans="1:14">
      <c r="A2906" s="2248" t="s">
        <v>3512</v>
      </c>
      <c r="B2906" s="2073" t="s">
        <v>5191</v>
      </c>
      <c r="C2906" s="2074">
        <v>0.22151184350472911</v>
      </c>
      <c r="D2906" s="2075">
        <v>582938.51000000013</v>
      </c>
      <c r="E2906" s="2076">
        <v>129127.784</v>
      </c>
      <c r="F2906" s="2074">
        <v>0.2206599391980397</v>
      </c>
      <c r="G2906" s="2075">
        <v>814782.93999999959</v>
      </c>
      <c r="H2906" s="2076">
        <v>179789.95399999991</v>
      </c>
      <c r="I2906" s="2074">
        <v>0.19499288698876741</v>
      </c>
      <c r="J2906" s="2075">
        <v>728580.32</v>
      </c>
      <c r="K2906" s="2076">
        <v>142067.98000000001</v>
      </c>
      <c r="L2906" s="2074">
        <v>0.20329892626293339</v>
      </c>
      <c r="M2906" s="2075">
        <v>967225.61999999988</v>
      </c>
      <c r="N2906" s="2076">
        <v>196635.93</v>
      </c>
    </row>
    <row r="2907" spans="1:14">
      <c r="A2907" s="2249" t="s">
        <v>3512</v>
      </c>
      <c r="B2907" s="2077" t="s">
        <v>3217</v>
      </c>
      <c r="C2907" s="2020">
        <v>0.2215383752631189</v>
      </c>
      <c r="D2907" s="2021">
        <v>582749.62000000011</v>
      </c>
      <c r="E2907" s="2078">
        <v>129101.40399999999</v>
      </c>
      <c r="F2907" s="2020">
        <v>0.2206599391980397</v>
      </c>
      <c r="G2907" s="2021">
        <v>814782.93999999959</v>
      </c>
      <c r="H2907" s="2078">
        <v>179789.95399999991</v>
      </c>
      <c r="I2907" s="2020">
        <v>0.19499288698876741</v>
      </c>
      <c r="J2907" s="2021">
        <v>728580.32</v>
      </c>
      <c r="K2907" s="2078">
        <v>142067.98000000001</v>
      </c>
      <c r="L2907" s="2020">
        <v>0.20329892626293339</v>
      </c>
      <c r="M2907" s="2021">
        <v>967225.61999999988</v>
      </c>
      <c r="N2907" s="2078">
        <v>196635.93</v>
      </c>
    </row>
    <row r="2908" spans="1:14">
      <c r="A2908" s="2249" t="s">
        <v>3512</v>
      </c>
      <c r="B2908" s="2077" t="s">
        <v>3204</v>
      </c>
      <c r="C2908" s="2020">
        <v>0.13965800201175299</v>
      </c>
      <c r="D2908" s="2021">
        <v>188.89</v>
      </c>
      <c r="E2908" s="2078">
        <v>26.38000000000002</v>
      </c>
      <c r="F2908" s="2020" t="s">
        <v>3269</v>
      </c>
      <c r="G2908" s="2021" t="s">
        <v>3269</v>
      </c>
      <c r="H2908" s="2078" t="s">
        <v>3269</v>
      </c>
      <c r="I2908" s="2020" t="s">
        <v>3269</v>
      </c>
      <c r="J2908" s="2021" t="s">
        <v>3269</v>
      </c>
      <c r="K2908" s="2078" t="s">
        <v>3269</v>
      </c>
      <c r="L2908" s="2020" t="s">
        <v>3269</v>
      </c>
      <c r="M2908" s="2021" t="s">
        <v>3269</v>
      </c>
      <c r="N2908" s="2078" t="s">
        <v>3269</v>
      </c>
    </row>
    <row r="2909" spans="1:14">
      <c r="A2909" s="2248" t="s">
        <v>3524</v>
      </c>
      <c r="B2909" s="2073" t="s">
        <v>5191</v>
      </c>
      <c r="C2909" s="2074">
        <v>0.22536835326566659</v>
      </c>
      <c r="D2909" s="2075">
        <v>226871.75</v>
      </c>
      <c r="E2909" s="2076">
        <v>51129.712699999989</v>
      </c>
      <c r="F2909" s="2074">
        <v>0.2170903893658411</v>
      </c>
      <c r="G2909" s="2075">
        <v>353431.62000000011</v>
      </c>
      <c r="H2909" s="2076">
        <v>76726.608000000007</v>
      </c>
      <c r="I2909" s="2074">
        <v>0.15162423604237901</v>
      </c>
      <c r="J2909" s="2075">
        <v>311070.92</v>
      </c>
      <c r="K2909" s="2076">
        <v>47165.890599999977</v>
      </c>
      <c r="L2909" s="2074">
        <v>0.16546581513565131</v>
      </c>
      <c r="M2909" s="2075">
        <v>280083.75</v>
      </c>
      <c r="N2909" s="2076">
        <v>46344.285999999993</v>
      </c>
    </row>
    <row r="2910" spans="1:14">
      <c r="A2910" s="2249" t="s">
        <v>3524</v>
      </c>
      <c r="B2910" s="2077" t="s">
        <v>3481</v>
      </c>
      <c r="C2910" s="2020">
        <v>-0.48367482643284532</v>
      </c>
      <c r="D2910" s="2021">
        <v>-750.43</v>
      </c>
      <c r="E2910" s="2078">
        <v>362.96409999999997</v>
      </c>
      <c r="F2910" s="2020" t="s">
        <v>3269</v>
      </c>
      <c r="G2910" s="2021" t="s">
        <v>3269</v>
      </c>
      <c r="H2910" s="2078" t="s">
        <v>3269</v>
      </c>
      <c r="I2910" s="2020" t="s">
        <v>3269</v>
      </c>
      <c r="J2910" s="2021" t="s">
        <v>3269</v>
      </c>
      <c r="K2910" s="2078" t="s">
        <v>3269</v>
      </c>
      <c r="L2910" s="2020">
        <v>-0.64182950242653725</v>
      </c>
      <c r="M2910" s="2021">
        <v>750.04</v>
      </c>
      <c r="N2910" s="2078">
        <v>-481.39780000000002</v>
      </c>
    </row>
    <row r="2911" spans="1:14">
      <c r="A2911" s="2249" t="s">
        <v>3524</v>
      </c>
      <c r="B2911" s="2077" t="s">
        <v>3502</v>
      </c>
      <c r="C2911" s="2020">
        <v>0.23034098050359661</v>
      </c>
      <c r="D2911" s="2021">
        <v>19970.349999999999</v>
      </c>
      <c r="E2911" s="2078">
        <v>4599.99</v>
      </c>
      <c r="F2911" s="2020">
        <v>0.2299065420560748</v>
      </c>
      <c r="G2911" s="2021">
        <v>7650.5</v>
      </c>
      <c r="H2911" s="2078">
        <v>1758.9</v>
      </c>
      <c r="I2911" s="2020">
        <v>0.26634286611634889</v>
      </c>
      <c r="J2911" s="2021">
        <v>27000.16</v>
      </c>
      <c r="K2911" s="2078">
        <v>7191.3000000000011</v>
      </c>
      <c r="L2911" s="2020">
        <v>0.1384115138798539</v>
      </c>
      <c r="M2911" s="2021">
        <v>10361.06</v>
      </c>
      <c r="N2911" s="2078">
        <v>1434.089999999999</v>
      </c>
    </row>
    <row r="2912" spans="1:14">
      <c r="A2912" s="2249" t="s">
        <v>3524</v>
      </c>
      <c r="B2912" s="2077" t="s">
        <v>3217</v>
      </c>
      <c r="C2912" s="2020">
        <v>0.2221964954397197</v>
      </c>
      <c r="D2912" s="2021">
        <v>185850.42</v>
      </c>
      <c r="E2912" s="2078">
        <v>41295.311999999991</v>
      </c>
      <c r="F2912" s="2020">
        <v>0.2154175271533966</v>
      </c>
      <c r="G2912" s="2021">
        <v>338476.07000000012</v>
      </c>
      <c r="H2912" s="2078">
        <v>72913.678</v>
      </c>
      <c r="I2912" s="2020">
        <v>0.1462712498124934</v>
      </c>
      <c r="J2912" s="2021">
        <v>227792.01</v>
      </c>
      <c r="K2912" s="2078">
        <v>33319.421999999977</v>
      </c>
      <c r="L2912" s="2020">
        <v>0.16995724997682879</v>
      </c>
      <c r="M2912" s="2021">
        <v>257971.79</v>
      </c>
      <c r="N2912" s="2078">
        <v>43844.175999999992</v>
      </c>
    </row>
    <row r="2913" spans="1:14">
      <c r="A2913" s="2249" t="s">
        <v>3524</v>
      </c>
      <c r="B2913" s="2077" t="s">
        <v>3195</v>
      </c>
      <c r="C2913" s="2020">
        <v>0.2234464009437922</v>
      </c>
      <c r="D2913" s="2021">
        <v>21801.41</v>
      </c>
      <c r="E2913" s="2078">
        <v>4871.4466000000002</v>
      </c>
      <c r="F2913" s="2020">
        <v>0.28117945804614619</v>
      </c>
      <c r="G2913" s="2021">
        <v>7305.05</v>
      </c>
      <c r="H2913" s="2078">
        <v>2054.0300000000002</v>
      </c>
      <c r="I2913" s="2020">
        <v>0.118253667680963</v>
      </c>
      <c r="J2913" s="2021">
        <v>56278.75</v>
      </c>
      <c r="K2913" s="2078">
        <v>6655.1685999999991</v>
      </c>
      <c r="L2913" s="2020">
        <v>0.14066334813823639</v>
      </c>
      <c r="M2913" s="2021">
        <v>11000.86</v>
      </c>
      <c r="N2913" s="2078">
        <v>1547.4177999999999</v>
      </c>
    </row>
    <row r="2914" spans="1:14">
      <c r="A2914" s="2248" t="s">
        <v>2055</v>
      </c>
      <c r="B2914" s="2073" t="s">
        <v>5191</v>
      </c>
      <c r="C2914" s="2074">
        <v>0.56714945764503344</v>
      </c>
      <c r="D2914" s="2075">
        <v>1911.11</v>
      </c>
      <c r="E2914" s="2076">
        <v>1083.885</v>
      </c>
      <c r="F2914" s="2074">
        <v>0.46001008964259382</v>
      </c>
      <c r="G2914" s="2075">
        <v>515.38</v>
      </c>
      <c r="H2914" s="2076">
        <v>237.08</v>
      </c>
      <c r="I2914" s="2074">
        <v>0.46146151510279909</v>
      </c>
      <c r="J2914" s="2075">
        <v>1119.6600000000001</v>
      </c>
      <c r="K2914" s="2076">
        <v>516.68000000000006</v>
      </c>
      <c r="L2914" s="2074">
        <v>0.39344576728637759</v>
      </c>
      <c r="M2914" s="2075">
        <v>1459.82</v>
      </c>
      <c r="N2914" s="2076">
        <v>574.3599999999999</v>
      </c>
    </row>
    <row r="2915" spans="1:14">
      <c r="A2915" s="2249" t="s">
        <v>2055</v>
      </c>
      <c r="B2915" s="2077" t="s">
        <v>3194</v>
      </c>
      <c r="C2915" s="2020" t="s">
        <v>3269</v>
      </c>
      <c r="D2915" s="2021" t="s">
        <v>3269</v>
      </c>
      <c r="E2915" s="2078" t="s">
        <v>3269</v>
      </c>
      <c r="F2915" s="2020">
        <v>0.46001008964259382</v>
      </c>
      <c r="G2915" s="2021">
        <v>515.38</v>
      </c>
      <c r="H2915" s="2078">
        <v>237.08</v>
      </c>
      <c r="I2915" s="2020">
        <v>0.41846010411001477</v>
      </c>
      <c r="J2915" s="2021">
        <v>514.84</v>
      </c>
      <c r="K2915" s="2078">
        <v>215.44000000000011</v>
      </c>
      <c r="L2915" s="2020" t="s">
        <v>3269</v>
      </c>
      <c r="M2915" s="2021" t="s">
        <v>3269</v>
      </c>
      <c r="N2915" s="2078" t="s">
        <v>3269</v>
      </c>
    </row>
    <row r="2916" spans="1:14">
      <c r="A2916" s="2249" t="s">
        <v>2055</v>
      </c>
      <c r="B2916" s="2077" t="s">
        <v>3195</v>
      </c>
      <c r="C2916" s="2020">
        <v>0.56714945764503344</v>
      </c>
      <c r="D2916" s="2021">
        <v>1911.11</v>
      </c>
      <c r="E2916" s="2078">
        <v>1083.885</v>
      </c>
      <c r="F2916" s="2020" t="s">
        <v>3269</v>
      </c>
      <c r="G2916" s="2021" t="s">
        <v>3269</v>
      </c>
      <c r="H2916" s="2078" t="s">
        <v>3269</v>
      </c>
      <c r="I2916" s="2020">
        <v>0.49806554016070897</v>
      </c>
      <c r="J2916" s="2021">
        <v>604.82000000000005</v>
      </c>
      <c r="K2916" s="2078">
        <v>301.24000000000012</v>
      </c>
      <c r="L2916" s="2020">
        <v>0.3874628181117109</v>
      </c>
      <c r="M2916" s="2021">
        <v>907.7</v>
      </c>
      <c r="N2916" s="2078">
        <v>351.7</v>
      </c>
    </row>
    <row r="2917" spans="1:14">
      <c r="A2917" s="2249" t="s">
        <v>2055</v>
      </c>
      <c r="B2917" s="2077" t="s">
        <v>3204</v>
      </c>
      <c r="C2917" s="2020" t="s">
        <v>3269</v>
      </c>
      <c r="D2917" s="2021" t="s">
        <v>3269</v>
      </c>
      <c r="E2917" s="2078" t="s">
        <v>3269</v>
      </c>
      <c r="F2917" s="2020" t="s">
        <v>3269</v>
      </c>
      <c r="G2917" s="2021" t="s">
        <v>3269</v>
      </c>
      <c r="H2917" s="2078" t="s">
        <v>3269</v>
      </c>
      <c r="I2917" s="2020" t="s">
        <v>3269</v>
      </c>
      <c r="J2917" s="2021" t="s">
        <v>3269</v>
      </c>
      <c r="K2917" s="2078" t="s">
        <v>3269</v>
      </c>
      <c r="L2917" s="2020">
        <v>0.40328189524016511</v>
      </c>
      <c r="M2917" s="2021">
        <v>552.12</v>
      </c>
      <c r="N2917" s="2078">
        <v>222.66</v>
      </c>
    </row>
    <row r="2918" spans="1:14">
      <c r="A2918" s="2248" t="s">
        <v>2021</v>
      </c>
      <c r="B2918" s="2073" t="s">
        <v>5191</v>
      </c>
      <c r="C2918" s="2074">
        <v>0.24621526542551089</v>
      </c>
      <c r="D2918" s="2075">
        <v>505.98</v>
      </c>
      <c r="E2918" s="2076">
        <v>124.58</v>
      </c>
      <c r="F2918" s="2074">
        <v>0.37175996660346261</v>
      </c>
      <c r="G2918" s="2075">
        <v>7114.51</v>
      </c>
      <c r="H2918" s="2076">
        <v>2644.89</v>
      </c>
      <c r="I2918" s="2074">
        <v>0.27698733135303533</v>
      </c>
      <c r="J2918" s="2075">
        <v>37516.239999999998</v>
      </c>
      <c r="K2918" s="2076">
        <v>10391.5232</v>
      </c>
      <c r="L2918" s="2074">
        <v>0.34110228115877178</v>
      </c>
      <c r="M2918" s="2075">
        <v>16671.79</v>
      </c>
      <c r="N2918" s="2076">
        <v>5686.7856000000002</v>
      </c>
    </row>
    <row r="2919" spans="1:14">
      <c r="A2919" s="2249" t="s">
        <v>2021</v>
      </c>
      <c r="B2919" s="2077" t="s">
        <v>3480</v>
      </c>
      <c r="C2919" s="2020" t="s">
        <v>3269</v>
      </c>
      <c r="D2919" s="2021" t="s">
        <v>3269</v>
      </c>
      <c r="E2919" s="2078" t="s">
        <v>3269</v>
      </c>
      <c r="F2919" s="2020">
        <v>0.18460781699658901</v>
      </c>
      <c r="G2919" s="2021">
        <v>2175.2600000000002</v>
      </c>
      <c r="H2919" s="2078">
        <v>401.57000000000022</v>
      </c>
      <c r="I2919" s="2020" t="s">
        <v>3269</v>
      </c>
      <c r="J2919" s="2021" t="s">
        <v>3269</v>
      </c>
      <c r="K2919" s="2078" t="s">
        <v>3269</v>
      </c>
      <c r="L2919" s="2020" t="s">
        <v>3269</v>
      </c>
      <c r="M2919" s="2021" t="s">
        <v>3269</v>
      </c>
      <c r="N2919" s="2078" t="s">
        <v>3269</v>
      </c>
    </row>
    <row r="2920" spans="1:14">
      <c r="A2920" s="2249" t="s">
        <v>2021</v>
      </c>
      <c r="B2920" s="2077" t="s">
        <v>3481</v>
      </c>
      <c r="C2920" s="2020" t="s">
        <v>3269</v>
      </c>
      <c r="D2920" s="2021" t="s">
        <v>3269</v>
      </c>
      <c r="E2920" s="2078" t="s">
        <v>3269</v>
      </c>
      <c r="F2920" s="2020" t="s">
        <v>3269</v>
      </c>
      <c r="G2920" s="2021" t="s">
        <v>3269</v>
      </c>
      <c r="H2920" s="2078" t="s">
        <v>3269</v>
      </c>
      <c r="I2920" s="2020">
        <v>-0.59651413333333347</v>
      </c>
      <c r="J2920" s="2021">
        <v>2250</v>
      </c>
      <c r="K2920" s="2078">
        <v>-1342.1568</v>
      </c>
      <c r="L2920" s="2020">
        <v>-0.64145745857826453</v>
      </c>
      <c r="M2920" s="2021">
        <v>-1500.42</v>
      </c>
      <c r="N2920" s="2078">
        <v>962.45559999999989</v>
      </c>
    </row>
    <row r="2921" spans="1:14">
      <c r="A2921" s="2249" t="s">
        <v>2021</v>
      </c>
      <c r="B2921" s="2077" t="s">
        <v>3502</v>
      </c>
      <c r="C2921" s="2020">
        <v>0.24621526542551089</v>
      </c>
      <c r="D2921" s="2021">
        <v>505.98</v>
      </c>
      <c r="E2921" s="2078">
        <v>124.58</v>
      </c>
      <c r="F2921" s="2020">
        <v>0.42327438261729539</v>
      </c>
      <c r="G2921" s="2021">
        <v>1375.16</v>
      </c>
      <c r="H2921" s="2078">
        <v>582.07000000000005</v>
      </c>
      <c r="I2921" s="2020">
        <v>0.31351429746904758</v>
      </c>
      <c r="J2921" s="2021">
        <v>23649.99</v>
      </c>
      <c r="K2921" s="2078">
        <v>7414.6099999999988</v>
      </c>
      <c r="L2921" s="2020">
        <v>0.2300926301075705</v>
      </c>
      <c r="M2921" s="2021">
        <v>15796.16</v>
      </c>
      <c r="N2921" s="2078">
        <v>3634.58</v>
      </c>
    </row>
    <row r="2922" spans="1:14">
      <c r="A2922" s="2249" t="s">
        <v>2021</v>
      </c>
      <c r="B2922" s="2077" t="s">
        <v>3195</v>
      </c>
      <c r="C2922" s="2020" t="s">
        <v>3269</v>
      </c>
      <c r="D2922" s="2021" t="s">
        <v>3269</v>
      </c>
      <c r="E2922" s="2078" t="s">
        <v>3269</v>
      </c>
      <c r="F2922" s="2020">
        <v>0.46610775822159362</v>
      </c>
      <c r="G2922" s="2021">
        <v>3564.09</v>
      </c>
      <c r="H2922" s="2078">
        <v>1661.25</v>
      </c>
      <c r="I2922" s="2020">
        <v>0.37181276229420002</v>
      </c>
      <c r="J2922" s="2021">
        <v>11616.25</v>
      </c>
      <c r="K2922" s="2078">
        <v>4319.07</v>
      </c>
      <c r="L2922" s="2020">
        <v>0.45863933839776089</v>
      </c>
      <c r="M2922" s="2021">
        <v>2376.0500000000002</v>
      </c>
      <c r="N2922" s="2078">
        <v>1089.75</v>
      </c>
    </row>
    <row r="2923" spans="1:14">
      <c r="A2923" s="2248" t="s">
        <v>1375</v>
      </c>
      <c r="B2923" s="2073" t="s">
        <v>5191</v>
      </c>
      <c r="C2923" s="2074">
        <v>0.32435294117647062</v>
      </c>
      <c r="D2923" s="2075">
        <v>8500</v>
      </c>
      <c r="E2923" s="2076">
        <v>2757</v>
      </c>
      <c r="F2923" s="2074">
        <v>0.88792380952380956</v>
      </c>
      <c r="G2923" s="2075">
        <v>52500</v>
      </c>
      <c r="H2923" s="2076">
        <v>46616</v>
      </c>
      <c r="I2923" s="2074">
        <v>0.89731147540983613</v>
      </c>
      <c r="J2923" s="2075">
        <v>12200</v>
      </c>
      <c r="K2923" s="2076">
        <v>10947.2</v>
      </c>
      <c r="L2923" s="2074" t="s">
        <v>3269</v>
      </c>
      <c r="M2923" s="2075" t="s">
        <v>3269</v>
      </c>
      <c r="N2923" s="2076" t="s">
        <v>3269</v>
      </c>
    </row>
    <row r="2924" spans="1:14">
      <c r="A2924" s="2249" t="s">
        <v>1375</v>
      </c>
      <c r="B2924" s="2077" t="s">
        <v>3193</v>
      </c>
      <c r="C2924" s="2020">
        <v>0.32435294117647062</v>
      </c>
      <c r="D2924" s="2021">
        <v>8500</v>
      </c>
      <c r="E2924" s="2078">
        <v>2757</v>
      </c>
      <c r="F2924" s="2020">
        <v>0.88792380952380956</v>
      </c>
      <c r="G2924" s="2021">
        <v>52500</v>
      </c>
      <c r="H2924" s="2078">
        <v>46616</v>
      </c>
      <c r="I2924" s="2020">
        <v>0.89731147540983613</v>
      </c>
      <c r="J2924" s="2021">
        <v>12200</v>
      </c>
      <c r="K2924" s="2078">
        <v>10947.2</v>
      </c>
      <c r="L2924" s="2020" t="s">
        <v>3269</v>
      </c>
      <c r="M2924" s="2021" t="s">
        <v>3269</v>
      </c>
      <c r="N2924" s="2078" t="s">
        <v>3269</v>
      </c>
    </row>
    <row r="2925" spans="1:14">
      <c r="A2925" s="2248" t="s">
        <v>1535</v>
      </c>
      <c r="B2925" s="2073" t="s">
        <v>5191</v>
      </c>
      <c r="C2925" s="2074" t="s">
        <v>3269</v>
      </c>
      <c r="D2925" s="2075" t="s">
        <v>3269</v>
      </c>
      <c r="E2925" s="2076" t="s">
        <v>3269</v>
      </c>
      <c r="F2925" s="2074">
        <v>0.39354859987517637</v>
      </c>
      <c r="G2925" s="2075">
        <v>6761.54</v>
      </c>
      <c r="H2925" s="2076">
        <v>2660.9946</v>
      </c>
      <c r="I2925" s="2074">
        <v>0.1968653020423928</v>
      </c>
      <c r="J2925" s="2075">
        <v>440.17</v>
      </c>
      <c r="K2925" s="2076">
        <v>86.654200000000031</v>
      </c>
      <c r="L2925" s="2074">
        <v>2.567114239400848E-2</v>
      </c>
      <c r="M2925" s="2075">
        <v>4614.5200000000004</v>
      </c>
      <c r="N2925" s="2076">
        <v>118.46</v>
      </c>
    </row>
    <row r="2926" spans="1:14">
      <c r="A2926" s="2249" t="s">
        <v>1535</v>
      </c>
      <c r="B2926" s="2077" t="s">
        <v>3480</v>
      </c>
      <c r="C2926" s="2020" t="s">
        <v>3269</v>
      </c>
      <c r="D2926" s="2021" t="s">
        <v>3269</v>
      </c>
      <c r="E2926" s="2078" t="s">
        <v>3269</v>
      </c>
      <c r="F2926" s="2020">
        <v>0.39354859987517637</v>
      </c>
      <c r="G2926" s="2021">
        <v>6761.54</v>
      </c>
      <c r="H2926" s="2078">
        <v>2660.9946</v>
      </c>
      <c r="I2926" s="2020">
        <v>0.1968653020423928</v>
      </c>
      <c r="J2926" s="2021">
        <v>440.17</v>
      </c>
      <c r="K2926" s="2078">
        <v>86.654200000000031</v>
      </c>
      <c r="L2926" s="2020">
        <v>0</v>
      </c>
      <c r="M2926" s="2021">
        <v>4350.42</v>
      </c>
      <c r="N2926" s="2078">
        <v>0</v>
      </c>
    </row>
    <row r="2927" spans="1:14">
      <c r="A2927" s="2249" t="s">
        <v>1535</v>
      </c>
      <c r="B2927" s="2077" t="s">
        <v>3197</v>
      </c>
      <c r="C2927" s="2020" t="s">
        <v>3269</v>
      </c>
      <c r="D2927" s="2021" t="s">
        <v>3269</v>
      </c>
      <c r="E2927" s="2078" t="s">
        <v>3269</v>
      </c>
      <c r="F2927" s="2020" t="s">
        <v>3269</v>
      </c>
      <c r="G2927" s="2021" t="s">
        <v>3269</v>
      </c>
      <c r="H2927" s="2078" t="s">
        <v>3269</v>
      </c>
      <c r="I2927" s="2020" t="s">
        <v>3269</v>
      </c>
      <c r="J2927" s="2021" t="s">
        <v>3269</v>
      </c>
      <c r="K2927" s="2078" t="s">
        <v>3269</v>
      </c>
      <c r="L2927" s="2020">
        <v>0.44854221885649392</v>
      </c>
      <c r="M2927" s="2021">
        <v>264.10000000000002</v>
      </c>
      <c r="N2927" s="2078">
        <v>118.46</v>
      </c>
    </row>
    <row r="2928" spans="1:14">
      <c r="A2928" s="2248" t="s">
        <v>1979</v>
      </c>
      <c r="B2928" s="2073" t="s">
        <v>5191</v>
      </c>
      <c r="C2928" s="2074">
        <v>0.25028076156171603</v>
      </c>
      <c r="D2928" s="2075">
        <v>1554.7</v>
      </c>
      <c r="E2928" s="2076">
        <v>389.11149999999992</v>
      </c>
      <c r="F2928" s="2074">
        <v>0.29653704551096283</v>
      </c>
      <c r="G2928" s="2075">
        <v>6687.18</v>
      </c>
      <c r="H2928" s="2076">
        <v>1982.9965999999999</v>
      </c>
      <c r="I2928" s="2074">
        <v>0.28471101431474721</v>
      </c>
      <c r="J2928" s="2075">
        <v>1579.49</v>
      </c>
      <c r="K2928" s="2076">
        <v>449.69819999999999</v>
      </c>
      <c r="L2928" s="2074">
        <v>0.29790217843459238</v>
      </c>
      <c r="M2928" s="2075">
        <v>2283.75</v>
      </c>
      <c r="N2928" s="2076">
        <v>680.33410000000015</v>
      </c>
    </row>
    <row r="2929" spans="1:14">
      <c r="A2929" s="2249" t="s">
        <v>1979</v>
      </c>
      <c r="B2929" s="2077" t="s">
        <v>3193</v>
      </c>
      <c r="C2929" s="2020" t="s">
        <v>3269</v>
      </c>
      <c r="D2929" s="2021" t="s">
        <v>3269</v>
      </c>
      <c r="E2929" s="2078" t="s">
        <v>3269</v>
      </c>
      <c r="F2929" s="2020" t="s">
        <v>3269</v>
      </c>
      <c r="G2929" s="2021" t="s">
        <v>3269</v>
      </c>
      <c r="H2929" s="2078" t="s">
        <v>3269</v>
      </c>
      <c r="I2929" s="2020">
        <v>0.4087391020698653</v>
      </c>
      <c r="J2929" s="2021">
        <v>168.61</v>
      </c>
      <c r="K2929" s="2078">
        <v>68.91749999999999</v>
      </c>
      <c r="L2929" s="2020">
        <v>0.43768257059396298</v>
      </c>
      <c r="M2929" s="2021">
        <v>92.43</v>
      </c>
      <c r="N2929" s="2078">
        <v>40.455000000000013</v>
      </c>
    </row>
    <row r="2930" spans="1:14">
      <c r="A2930" s="2249" t="s">
        <v>1979</v>
      </c>
      <c r="B2930" s="2077" t="s">
        <v>3195</v>
      </c>
      <c r="C2930" s="2020">
        <v>0.25028076156171603</v>
      </c>
      <c r="D2930" s="2021">
        <v>1554.7</v>
      </c>
      <c r="E2930" s="2078">
        <v>389.11149999999992</v>
      </c>
      <c r="F2930" s="2020">
        <v>0.29653704551096283</v>
      </c>
      <c r="G2930" s="2021">
        <v>6687.18</v>
      </c>
      <c r="H2930" s="2078">
        <v>1982.9965999999999</v>
      </c>
      <c r="I2930" s="2020">
        <v>0.26988879281016109</v>
      </c>
      <c r="J2930" s="2021">
        <v>1410.88</v>
      </c>
      <c r="K2930" s="2078">
        <v>380.78070000000008</v>
      </c>
      <c r="L2930" s="2020">
        <v>0.2920062336856325</v>
      </c>
      <c r="M2930" s="2021">
        <v>2191.3200000000002</v>
      </c>
      <c r="N2930" s="2078">
        <v>639.87910000000011</v>
      </c>
    </row>
    <row r="2931" spans="1:14">
      <c r="A2931" s="2248" t="s">
        <v>1705</v>
      </c>
      <c r="B2931" s="2073" t="s">
        <v>5191</v>
      </c>
      <c r="C2931" s="2074">
        <v>0.24206080749159969</v>
      </c>
      <c r="D2931" s="2075">
        <v>3562.39</v>
      </c>
      <c r="E2931" s="2076">
        <v>862.31500000000005</v>
      </c>
      <c r="F2931" s="2074">
        <v>0.29840318196075699</v>
      </c>
      <c r="G2931" s="2075">
        <v>6886.32</v>
      </c>
      <c r="H2931" s="2076">
        <v>2054.8998000000001</v>
      </c>
      <c r="I2931" s="2074">
        <v>0.28319569253162452</v>
      </c>
      <c r="J2931" s="2075">
        <v>1621.37</v>
      </c>
      <c r="K2931" s="2076">
        <v>459.16500000000008</v>
      </c>
      <c r="L2931" s="2074">
        <v>0.31533443777179537</v>
      </c>
      <c r="M2931" s="2075">
        <v>96.58</v>
      </c>
      <c r="N2931" s="2076">
        <v>30.454999999999998</v>
      </c>
    </row>
    <row r="2932" spans="1:14">
      <c r="A2932" s="2249" t="s">
        <v>1705</v>
      </c>
      <c r="B2932" s="2077" t="s">
        <v>3480</v>
      </c>
      <c r="C2932" s="2020">
        <v>0.24206080749159969</v>
      </c>
      <c r="D2932" s="2021">
        <v>3562.39</v>
      </c>
      <c r="E2932" s="2078">
        <v>862.31500000000005</v>
      </c>
      <c r="F2932" s="2020" t="s">
        <v>3269</v>
      </c>
      <c r="G2932" s="2021" t="s">
        <v>3269</v>
      </c>
      <c r="H2932" s="2078" t="s">
        <v>3269</v>
      </c>
      <c r="I2932" s="2020" t="s">
        <v>3269</v>
      </c>
      <c r="J2932" s="2021" t="s">
        <v>3269</v>
      </c>
      <c r="K2932" s="2078" t="s">
        <v>3269</v>
      </c>
      <c r="L2932" s="2020" t="s">
        <v>3269</v>
      </c>
      <c r="M2932" s="2021" t="s">
        <v>3269</v>
      </c>
      <c r="N2932" s="2078" t="s">
        <v>3269</v>
      </c>
    </row>
    <row r="2933" spans="1:14">
      <c r="A2933" s="2249" t="s">
        <v>1705</v>
      </c>
      <c r="B2933" s="2077" t="s">
        <v>3502</v>
      </c>
      <c r="C2933" s="2020" t="s">
        <v>3269</v>
      </c>
      <c r="D2933" s="2021" t="s">
        <v>3269</v>
      </c>
      <c r="E2933" s="2078" t="s">
        <v>3269</v>
      </c>
      <c r="F2933" s="2020">
        <v>0.25231942551630149</v>
      </c>
      <c r="G2933" s="2021">
        <v>1526.24</v>
      </c>
      <c r="H2933" s="2078">
        <v>385.1</v>
      </c>
      <c r="I2933" s="2020" t="s">
        <v>3269</v>
      </c>
      <c r="J2933" s="2021" t="s">
        <v>3269</v>
      </c>
      <c r="K2933" s="2078" t="s">
        <v>3269</v>
      </c>
      <c r="L2933" s="2020" t="s">
        <v>3269</v>
      </c>
      <c r="M2933" s="2021" t="s">
        <v>3269</v>
      </c>
      <c r="N2933" s="2078" t="s">
        <v>3269</v>
      </c>
    </row>
    <row r="2934" spans="1:14">
      <c r="A2934" s="2249" t="s">
        <v>1705</v>
      </c>
      <c r="B2934" s="2077" t="s">
        <v>3194</v>
      </c>
      <c r="C2934" s="2020" t="s">
        <v>3269</v>
      </c>
      <c r="D2934" s="2021" t="s">
        <v>3269</v>
      </c>
      <c r="E2934" s="2078" t="s">
        <v>3269</v>
      </c>
      <c r="F2934" s="2020">
        <v>0.3979748389076404</v>
      </c>
      <c r="G2934" s="2021">
        <v>260.72000000000003</v>
      </c>
      <c r="H2934" s="2078">
        <v>103.76</v>
      </c>
      <c r="I2934" s="2020" t="s">
        <v>3269</v>
      </c>
      <c r="J2934" s="2021" t="s">
        <v>3269</v>
      </c>
      <c r="K2934" s="2078" t="s">
        <v>3269</v>
      </c>
      <c r="L2934" s="2020" t="s">
        <v>3269</v>
      </c>
      <c r="M2934" s="2021" t="s">
        <v>3269</v>
      </c>
      <c r="N2934" s="2078" t="s">
        <v>3269</v>
      </c>
    </row>
    <row r="2935" spans="1:14">
      <c r="A2935" s="2249" t="s">
        <v>1705</v>
      </c>
      <c r="B2935" s="2077" t="s">
        <v>3195</v>
      </c>
      <c r="C2935" s="2020" t="s">
        <v>3269</v>
      </c>
      <c r="D2935" s="2021" t="s">
        <v>3269</v>
      </c>
      <c r="E2935" s="2078" t="s">
        <v>3269</v>
      </c>
      <c r="F2935" s="2020">
        <v>0.30710516613849581</v>
      </c>
      <c r="G2935" s="2021">
        <v>5099.3600000000006</v>
      </c>
      <c r="H2935" s="2078">
        <v>1566.0398</v>
      </c>
      <c r="I2935" s="2020">
        <v>0.28319569253162452</v>
      </c>
      <c r="J2935" s="2021">
        <v>1621.37</v>
      </c>
      <c r="K2935" s="2078">
        <v>459.16500000000008</v>
      </c>
      <c r="L2935" s="2020">
        <v>0.31533443777179537</v>
      </c>
      <c r="M2935" s="2021">
        <v>96.58</v>
      </c>
      <c r="N2935" s="2078">
        <v>30.454999999999998</v>
      </c>
    </row>
    <row r="2936" spans="1:14">
      <c r="A2936" s="2248" t="s">
        <v>3155</v>
      </c>
      <c r="B2936" s="2073" t="s">
        <v>5191</v>
      </c>
      <c r="C2936" s="2074">
        <v>0.26394018205461639</v>
      </c>
      <c r="D2936" s="2075">
        <v>15.38</v>
      </c>
      <c r="E2936" s="2076">
        <v>4.059400000000001</v>
      </c>
      <c r="F2936" s="2074" t="s">
        <v>3269</v>
      </c>
      <c r="G2936" s="2075" t="s">
        <v>3269</v>
      </c>
      <c r="H2936" s="2076" t="s">
        <v>3269</v>
      </c>
      <c r="I2936" s="2074" t="s">
        <v>3269</v>
      </c>
      <c r="J2936" s="2075" t="s">
        <v>3269</v>
      </c>
      <c r="K2936" s="2076" t="s">
        <v>3269</v>
      </c>
      <c r="L2936" s="2074" t="s">
        <v>3269</v>
      </c>
      <c r="M2936" s="2075" t="s">
        <v>3269</v>
      </c>
      <c r="N2936" s="2076" t="s">
        <v>3269</v>
      </c>
    </row>
    <row r="2937" spans="1:14">
      <c r="A2937" s="2249" t="s">
        <v>3155</v>
      </c>
      <c r="B2937" s="2077" t="s">
        <v>3480</v>
      </c>
      <c r="C2937" s="2020">
        <v>0.26394018205461639</v>
      </c>
      <c r="D2937" s="2021">
        <v>15.38</v>
      </c>
      <c r="E2937" s="2078">
        <v>4.059400000000001</v>
      </c>
      <c r="F2937" s="2020" t="s">
        <v>3269</v>
      </c>
      <c r="G2937" s="2021" t="s">
        <v>3269</v>
      </c>
      <c r="H2937" s="2078" t="s">
        <v>3269</v>
      </c>
      <c r="I2937" s="2020" t="s">
        <v>3269</v>
      </c>
      <c r="J2937" s="2021" t="s">
        <v>3269</v>
      </c>
      <c r="K2937" s="2078" t="s">
        <v>3269</v>
      </c>
      <c r="L2937" s="2020" t="s">
        <v>3269</v>
      </c>
      <c r="M2937" s="2021" t="s">
        <v>3269</v>
      </c>
      <c r="N2937" s="2078" t="s">
        <v>3269</v>
      </c>
    </row>
    <row r="2938" spans="1:14">
      <c r="A2938" s="2248" t="s">
        <v>3159</v>
      </c>
      <c r="B2938" s="2073" t="s">
        <v>5191</v>
      </c>
      <c r="C2938" s="2074">
        <v>0.3481563688004507</v>
      </c>
      <c r="D2938" s="2075">
        <v>5929.06</v>
      </c>
      <c r="E2938" s="2076">
        <v>2064.2399999999998</v>
      </c>
      <c r="F2938" s="2074" t="s">
        <v>3269</v>
      </c>
      <c r="G2938" s="2075" t="s">
        <v>3269</v>
      </c>
      <c r="H2938" s="2076" t="s">
        <v>3269</v>
      </c>
      <c r="I2938" s="2074" t="s">
        <v>3269</v>
      </c>
      <c r="J2938" s="2075" t="s">
        <v>3269</v>
      </c>
      <c r="K2938" s="2076" t="s">
        <v>3269</v>
      </c>
      <c r="L2938" s="2074" t="s">
        <v>3269</v>
      </c>
      <c r="M2938" s="2075" t="s">
        <v>3269</v>
      </c>
      <c r="N2938" s="2076" t="s">
        <v>3269</v>
      </c>
    </row>
    <row r="2939" spans="1:14">
      <c r="A2939" s="2249" t="s">
        <v>3159</v>
      </c>
      <c r="B2939" s="2077" t="s">
        <v>3201</v>
      </c>
      <c r="C2939" s="2020">
        <v>0.35909339779547728</v>
      </c>
      <c r="D2939" s="2021">
        <v>4840.05</v>
      </c>
      <c r="E2939" s="2078">
        <v>1738.03</v>
      </c>
      <c r="F2939" s="2020" t="s">
        <v>3269</v>
      </c>
      <c r="G2939" s="2021" t="s">
        <v>3269</v>
      </c>
      <c r="H2939" s="2078" t="s">
        <v>3269</v>
      </c>
      <c r="I2939" s="2020" t="s">
        <v>3269</v>
      </c>
      <c r="J2939" s="2021" t="s">
        <v>3269</v>
      </c>
      <c r="K2939" s="2078" t="s">
        <v>3269</v>
      </c>
      <c r="L2939" s="2020" t="s">
        <v>3269</v>
      </c>
      <c r="M2939" s="2021" t="s">
        <v>3269</v>
      </c>
      <c r="N2939" s="2078" t="s">
        <v>3269</v>
      </c>
    </row>
    <row r="2940" spans="1:14">
      <c r="A2940" s="2249" t="s">
        <v>3159</v>
      </c>
      <c r="B2940" s="2077" t="s">
        <v>3502</v>
      </c>
      <c r="C2940" s="2020">
        <v>0.29954729524981411</v>
      </c>
      <c r="D2940" s="2021">
        <v>1089.01</v>
      </c>
      <c r="E2940" s="2078">
        <v>326.20999999999998</v>
      </c>
      <c r="F2940" s="2020" t="s">
        <v>3269</v>
      </c>
      <c r="G2940" s="2021" t="s">
        <v>3269</v>
      </c>
      <c r="H2940" s="2078" t="s">
        <v>3269</v>
      </c>
      <c r="I2940" s="2020" t="s">
        <v>3269</v>
      </c>
      <c r="J2940" s="2021" t="s">
        <v>3269</v>
      </c>
      <c r="K2940" s="2078" t="s">
        <v>3269</v>
      </c>
      <c r="L2940" s="2020" t="s">
        <v>3269</v>
      </c>
      <c r="M2940" s="2021" t="s">
        <v>3269</v>
      </c>
      <c r="N2940" s="2078" t="s">
        <v>3269</v>
      </c>
    </row>
    <row r="2941" spans="1:14">
      <c r="A2941" s="2248" t="s">
        <v>2035</v>
      </c>
      <c r="B2941" s="2073" t="s">
        <v>5191</v>
      </c>
      <c r="C2941" s="2074">
        <v>0.28712370766177681</v>
      </c>
      <c r="D2941" s="2075">
        <v>71130.75999999998</v>
      </c>
      <c r="E2941" s="2076">
        <v>20423.327539999998</v>
      </c>
      <c r="F2941" s="2074">
        <v>0.47790488376923451</v>
      </c>
      <c r="G2941" s="2075">
        <v>29705.13</v>
      </c>
      <c r="H2941" s="2076">
        <v>14196.226699999999</v>
      </c>
      <c r="I2941" s="2074">
        <v>-0.16459438124638731</v>
      </c>
      <c r="J2941" s="2075">
        <v>-709.41000000000065</v>
      </c>
      <c r="K2941" s="2076">
        <v>116.7648999999997</v>
      </c>
      <c r="L2941" s="2074" t="s">
        <v>3269</v>
      </c>
      <c r="M2941" s="2075" t="s">
        <v>3269</v>
      </c>
      <c r="N2941" s="2076" t="s">
        <v>3269</v>
      </c>
    </row>
    <row r="2942" spans="1:14">
      <c r="A2942" s="2249" t="s">
        <v>2035</v>
      </c>
      <c r="B2942" s="2077" t="s">
        <v>3480</v>
      </c>
      <c r="C2942" s="2020">
        <v>0.26022148595832473</v>
      </c>
      <c r="D2942" s="2021">
        <v>63624.529999999977</v>
      </c>
      <c r="E2942" s="2078">
        <v>16556.46974</v>
      </c>
      <c r="F2942" s="2020">
        <v>0.20129217195705851</v>
      </c>
      <c r="G2942" s="2021">
        <v>6295.06</v>
      </c>
      <c r="H2942" s="2078">
        <v>1267.1463000000001</v>
      </c>
      <c r="I2942" s="2020">
        <v>-0.16459438124638731</v>
      </c>
      <c r="J2942" s="2021">
        <v>-709.41000000000065</v>
      </c>
      <c r="K2942" s="2078">
        <v>116.7648999999997</v>
      </c>
      <c r="L2942" s="2020" t="s">
        <v>3269</v>
      </c>
      <c r="M2942" s="2021" t="s">
        <v>3269</v>
      </c>
      <c r="N2942" s="2078" t="s">
        <v>3269</v>
      </c>
    </row>
    <row r="2943" spans="1:14">
      <c r="A2943" s="2249" t="s">
        <v>2035</v>
      </c>
      <c r="B2943" s="2077" t="s">
        <v>3499</v>
      </c>
      <c r="C2943" s="2020">
        <v>1</v>
      </c>
      <c r="D2943" s="2021">
        <v>2499.84</v>
      </c>
      <c r="E2943" s="2078">
        <v>2499.84</v>
      </c>
      <c r="F2943" s="2020">
        <v>1</v>
      </c>
      <c r="G2943" s="2021">
        <v>8450.02</v>
      </c>
      <c r="H2943" s="2078">
        <v>8450.02</v>
      </c>
      <c r="I2943" s="2020" t="s">
        <v>3269</v>
      </c>
      <c r="J2943" s="2021" t="s">
        <v>3269</v>
      </c>
      <c r="K2943" s="2078" t="s">
        <v>3269</v>
      </c>
      <c r="L2943" s="2020" t="s">
        <v>3269</v>
      </c>
      <c r="M2943" s="2021" t="s">
        <v>3269</v>
      </c>
      <c r="N2943" s="2078" t="s">
        <v>3269</v>
      </c>
    </row>
    <row r="2944" spans="1:14">
      <c r="A2944" s="2249" t="s">
        <v>2035</v>
      </c>
      <c r="B2944" s="2077" t="s">
        <v>3195</v>
      </c>
      <c r="C2944" s="2020">
        <v>0.29666556964842528</v>
      </c>
      <c r="D2944" s="2021">
        <v>4223.57</v>
      </c>
      <c r="E2944" s="2078">
        <v>1252.9878000000001</v>
      </c>
      <c r="F2944" s="2020">
        <v>0.2994014324818432</v>
      </c>
      <c r="G2944" s="2021">
        <v>14960.05</v>
      </c>
      <c r="H2944" s="2078">
        <v>4479.0603999999976</v>
      </c>
      <c r="I2944" s="2020" t="s">
        <v>3269</v>
      </c>
      <c r="J2944" s="2021" t="s">
        <v>3269</v>
      </c>
      <c r="K2944" s="2078" t="s">
        <v>3269</v>
      </c>
      <c r="L2944" s="2020" t="s">
        <v>3269</v>
      </c>
      <c r="M2944" s="2021" t="s">
        <v>3269</v>
      </c>
      <c r="N2944" s="2078" t="s">
        <v>3269</v>
      </c>
    </row>
    <row r="2945" spans="1:14">
      <c r="A2945" s="2249" t="s">
        <v>2035</v>
      </c>
      <c r="B2945" s="2077" t="s">
        <v>3207</v>
      </c>
      <c r="C2945" s="2020">
        <v>0.14566567026902749</v>
      </c>
      <c r="D2945" s="2021">
        <v>782.82</v>
      </c>
      <c r="E2945" s="2078">
        <v>114.0300000000001</v>
      </c>
      <c r="F2945" s="2020" t="s">
        <v>3269</v>
      </c>
      <c r="G2945" s="2021" t="s">
        <v>3269</v>
      </c>
      <c r="H2945" s="2078" t="s">
        <v>3269</v>
      </c>
      <c r="I2945" s="2020" t="s">
        <v>3269</v>
      </c>
      <c r="J2945" s="2021" t="s">
        <v>3269</v>
      </c>
      <c r="K2945" s="2078" t="s">
        <v>3269</v>
      </c>
      <c r="L2945" s="2020" t="s">
        <v>3269</v>
      </c>
      <c r="M2945" s="2021" t="s">
        <v>3269</v>
      </c>
      <c r="N2945" s="2078" t="s">
        <v>3269</v>
      </c>
    </row>
    <row r="2946" spans="1:14">
      <c r="A2946" s="2248" t="s">
        <v>3161</v>
      </c>
      <c r="B2946" s="2073" t="s">
        <v>5191</v>
      </c>
      <c r="C2946" s="2074" t="s">
        <v>3269</v>
      </c>
      <c r="D2946" s="2075" t="s">
        <v>3269</v>
      </c>
      <c r="E2946" s="2076" t="s">
        <v>3269</v>
      </c>
      <c r="F2946" s="2074" t="s">
        <v>3269</v>
      </c>
      <c r="G2946" s="2075" t="s">
        <v>3269</v>
      </c>
      <c r="H2946" s="2076" t="s">
        <v>3269</v>
      </c>
      <c r="I2946" s="2074">
        <v>-0.59562058580528254</v>
      </c>
      <c r="J2946" s="2075">
        <v>750.42</v>
      </c>
      <c r="K2946" s="2076">
        <v>-446.96560000000011</v>
      </c>
      <c r="L2946" s="2074" t="s">
        <v>3269</v>
      </c>
      <c r="M2946" s="2075" t="s">
        <v>3269</v>
      </c>
      <c r="N2946" s="2076" t="s">
        <v>3269</v>
      </c>
    </row>
    <row r="2947" spans="1:14">
      <c r="A2947" s="2249" t="s">
        <v>3161</v>
      </c>
      <c r="B2947" s="2077" t="s">
        <v>3481</v>
      </c>
      <c r="C2947" s="2020" t="s">
        <v>3269</v>
      </c>
      <c r="D2947" s="2021" t="s">
        <v>3269</v>
      </c>
      <c r="E2947" s="2078" t="s">
        <v>3269</v>
      </c>
      <c r="F2947" s="2020" t="s">
        <v>3269</v>
      </c>
      <c r="G2947" s="2021" t="s">
        <v>3269</v>
      </c>
      <c r="H2947" s="2078" t="s">
        <v>3269</v>
      </c>
      <c r="I2947" s="2020">
        <v>-0.59562058580528254</v>
      </c>
      <c r="J2947" s="2021">
        <v>750.42</v>
      </c>
      <c r="K2947" s="2078">
        <v>-446.96560000000011</v>
      </c>
      <c r="L2947" s="2020" t="s">
        <v>3269</v>
      </c>
      <c r="M2947" s="2021" t="s">
        <v>3269</v>
      </c>
      <c r="N2947" s="2078" t="s">
        <v>3269</v>
      </c>
    </row>
    <row r="2948" spans="1:14">
      <c r="A2948" s="2248" t="s">
        <v>3165</v>
      </c>
      <c r="B2948" s="2073" t="s">
        <v>5191</v>
      </c>
      <c r="C2948" s="2074" t="s">
        <v>3269</v>
      </c>
      <c r="D2948" s="2075" t="s">
        <v>3269</v>
      </c>
      <c r="E2948" s="2076" t="s">
        <v>3269</v>
      </c>
      <c r="F2948" s="2074">
        <v>0.40652672648133398</v>
      </c>
      <c r="G2948" s="2075">
        <v>8468.380000000001</v>
      </c>
      <c r="H2948" s="2076">
        <v>3442.6227999999992</v>
      </c>
      <c r="I2948" s="2074" t="s">
        <v>3269</v>
      </c>
      <c r="J2948" s="2075" t="s">
        <v>3269</v>
      </c>
      <c r="K2948" s="2076" t="s">
        <v>3269</v>
      </c>
      <c r="L2948" s="2074" t="s">
        <v>3269</v>
      </c>
      <c r="M2948" s="2075" t="s">
        <v>3269</v>
      </c>
      <c r="N2948" s="2076" t="s">
        <v>3269</v>
      </c>
    </row>
    <row r="2949" spans="1:14">
      <c r="A2949" s="2249" t="s">
        <v>3165</v>
      </c>
      <c r="B2949" s="2077" t="s">
        <v>3480</v>
      </c>
      <c r="C2949" s="2020" t="s">
        <v>3269</v>
      </c>
      <c r="D2949" s="2021" t="s">
        <v>3269</v>
      </c>
      <c r="E2949" s="2078" t="s">
        <v>3269</v>
      </c>
      <c r="F2949" s="2020">
        <v>0.46435095691611977</v>
      </c>
      <c r="G2949" s="2021">
        <v>4524.43</v>
      </c>
      <c r="H2949" s="2078">
        <v>2100.9234000000001</v>
      </c>
      <c r="I2949" s="2020" t="s">
        <v>3269</v>
      </c>
      <c r="J2949" s="2021" t="s">
        <v>3269</v>
      </c>
      <c r="K2949" s="2078" t="s">
        <v>3269</v>
      </c>
      <c r="L2949" s="2020" t="s">
        <v>3269</v>
      </c>
      <c r="M2949" s="2021" t="s">
        <v>3269</v>
      </c>
      <c r="N2949" s="2078" t="s">
        <v>3269</v>
      </c>
    </row>
    <row r="2950" spans="1:14">
      <c r="A2950" s="2249" t="s">
        <v>3165</v>
      </c>
      <c r="B2950" s="2077" t="s">
        <v>3195</v>
      </c>
      <c r="C2950" s="2020" t="s">
        <v>3269</v>
      </c>
      <c r="D2950" s="2021" t="s">
        <v>3269</v>
      </c>
      <c r="E2950" s="2078" t="s">
        <v>3269</v>
      </c>
      <c r="F2950" s="2020">
        <v>0.34019178742124001</v>
      </c>
      <c r="G2950" s="2021">
        <v>3943.95</v>
      </c>
      <c r="H2950" s="2078">
        <v>1341.6994</v>
      </c>
      <c r="I2950" s="2020" t="s">
        <v>3269</v>
      </c>
      <c r="J2950" s="2021" t="s">
        <v>3269</v>
      </c>
      <c r="K2950" s="2078" t="s">
        <v>3269</v>
      </c>
      <c r="L2950" s="2020" t="s">
        <v>3269</v>
      </c>
      <c r="M2950" s="2021" t="s">
        <v>3269</v>
      </c>
      <c r="N2950" s="2078" t="s">
        <v>3269</v>
      </c>
    </row>
    <row r="2951" spans="1:14">
      <c r="A2951" s="2248" t="s">
        <v>2047</v>
      </c>
      <c r="B2951" s="2073" t="s">
        <v>5191</v>
      </c>
      <c r="C2951" s="2074" t="s">
        <v>3269</v>
      </c>
      <c r="D2951" s="2075" t="s">
        <v>3269</v>
      </c>
      <c r="E2951" s="2076" t="s">
        <v>3269</v>
      </c>
      <c r="F2951" s="2074" t="s">
        <v>3269</v>
      </c>
      <c r="G2951" s="2075" t="s">
        <v>3269</v>
      </c>
      <c r="H2951" s="2076" t="s">
        <v>3269</v>
      </c>
      <c r="I2951" s="2074" t="s">
        <v>3269</v>
      </c>
      <c r="J2951" s="2075" t="s">
        <v>3269</v>
      </c>
      <c r="K2951" s="2076" t="s">
        <v>3269</v>
      </c>
      <c r="L2951" s="2074">
        <v>0.48926766933486482</v>
      </c>
      <c r="M2951" s="2075">
        <v>5571.8</v>
      </c>
      <c r="N2951" s="2076">
        <v>2726.1016</v>
      </c>
    </row>
    <row r="2952" spans="1:14">
      <c r="A2952" s="2249" t="s">
        <v>2047</v>
      </c>
      <c r="B2952" s="2077" t="s">
        <v>3480</v>
      </c>
      <c r="C2952" s="2020" t="s">
        <v>3269</v>
      </c>
      <c r="D2952" s="2021" t="s">
        <v>3269</v>
      </c>
      <c r="E2952" s="2078" t="s">
        <v>3269</v>
      </c>
      <c r="F2952" s="2020" t="s">
        <v>3269</v>
      </c>
      <c r="G2952" s="2021" t="s">
        <v>3269</v>
      </c>
      <c r="H2952" s="2078" t="s">
        <v>3269</v>
      </c>
      <c r="I2952" s="2020" t="s">
        <v>3269</v>
      </c>
      <c r="J2952" s="2021" t="s">
        <v>3269</v>
      </c>
      <c r="K2952" s="2078" t="s">
        <v>3269</v>
      </c>
      <c r="L2952" s="2020">
        <v>0.65181886296687841</v>
      </c>
      <c r="M2952" s="2021">
        <v>1948.58</v>
      </c>
      <c r="N2952" s="2078">
        <v>1270.1212</v>
      </c>
    </row>
    <row r="2953" spans="1:14">
      <c r="A2953" s="2249" t="s">
        <v>2047</v>
      </c>
      <c r="B2953" s="2077" t="s">
        <v>3194</v>
      </c>
      <c r="C2953" s="2020" t="s">
        <v>3269</v>
      </c>
      <c r="D2953" s="2021" t="s">
        <v>3269</v>
      </c>
      <c r="E2953" s="2078" t="s">
        <v>3269</v>
      </c>
      <c r="F2953" s="2020" t="s">
        <v>3269</v>
      </c>
      <c r="G2953" s="2021" t="s">
        <v>3269</v>
      </c>
      <c r="H2953" s="2078" t="s">
        <v>3269</v>
      </c>
      <c r="I2953" s="2020" t="s">
        <v>3269</v>
      </c>
      <c r="J2953" s="2021" t="s">
        <v>3269</v>
      </c>
      <c r="K2953" s="2078" t="s">
        <v>3269</v>
      </c>
      <c r="L2953" s="2020">
        <v>0.4898775550026831</v>
      </c>
      <c r="M2953" s="2021">
        <v>614.97</v>
      </c>
      <c r="N2953" s="2078">
        <v>301.26</v>
      </c>
    </row>
    <row r="2954" spans="1:14">
      <c r="A2954" s="2249" t="s">
        <v>2047</v>
      </c>
      <c r="B2954" s="2077" t="s">
        <v>3195</v>
      </c>
      <c r="C2954" s="2020" t="s">
        <v>3269</v>
      </c>
      <c r="D2954" s="2021" t="s">
        <v>3269</v>
      </c>
      <c r="E2954" s="2078" t="s">
        <v>3269</v>
      </c>
      <c r="F2954" s="2020" t="s">
        <v>3269</v>
      </c>
      <c r="G2954" s="2021" t="s">
        <v>3269</v>
      </c>
      <c r="H2954" s="2078" t="s">
        <v>3269</v>
      </c>
      <c r="I2954" s="2020" t="s">
        <v>3269</v>
      </c>
      <c r="J2954" s="2021" t="s">
        <v>3269</v>
      </c>
      <c r="K2954" s="2078" t="s">
        <v>3269</v>
      </c>
      <c r="L2954" s="2020">
        <v>0.38451662810769771</v>
      </c>
      <c r="M2954" s="2021">
        <v>2792.26</v>
      </c>
      <c r="N2954" s="2078">
        <v>1073.6704</v>
      </c>
    </row>
    <row r="2955" spans="1:14">
      <c r="A2955" s="2249" t="s">
        <v>2047</v>
      </c>
      <c r="B2955" s="2077" t="s">
        <v>3204</v>
      </c>
      <c r="C2955" s="2020" t="s">
        <v>3269</v>
      </c>
      <c r="D2955" s="2021" t="s">
        <v>3269</v>
      </c>
      <c r="E2955" s="2078" t="s">
        <v>3269</v>
      </c>
      <c r="F2955" s="2020" t="s">
        <v>3269</v>
      </c>
      <c r="G2955" s="2021" t="s">
        <v>3269</v>
      </c>
      <c r="H2955" s="2078" t="s">
        <v>3269</v>
      </c>
      <c r="I2955" s="2020" t="s">
        <v>3269</v>
      </c>
      <c r="J2955" s="2021" t="s">
        <v>3269</v>
      </c>
      <c r="K2955" s="2078" t="s">
        <v>3269</v>
      </c>
      <c r="L2955" s="2020">
        <v>0.37524885411361641</v>
      </c>
      <c r="M2955" s="2021">
        <v>215.99</v>
      </c>
      <c r="N2955" s="2078">
        <v>81.050000000000011</v>
      </c>
    </row>
    <row r="2956" spans="1:14">
      <c r="A2956" s="2248" t="s">
        <v>3167</v>
      </c>
      <c r="B2956" s="2073" t="s">
        <v>5191</v>
      </c>
      <c r="C2956" s="2074">
        <v>0.3524547254466347</v>
      </c>
      <c r="D2956" s="2075">
        <v>44183.76</v>
      </c>
      <c r="E2956" s="2076">
        <v>15572.775</v>
      </c>
      <c r="F2956" s="2074">
        <v>0.34004605061862969</v>
      </c>
      <c r="G2956" s="2075">
        <v>33467.519999999997</v>
      </c>
      <c r="H2956" s="2076">
        <v>11380.498</v>
      </c>
      <c r="I2956" s="2074">
        <v>0.27121068938807119</v>
      </c>
      <c r="J2956" s="2075">
        <v>41182.9</v>
      </c>
      <c r="K2956" s="2076">
        <v>11169.242700000001</v>
      </c>
      <c r="L2956" s="2074">
        <v>0.27507812500000001</v>
      </c>
      <c r="M2956" s="2075">
        <v>12800</v>
      </c>
      <c r="N2956" s="2076">
        <v>3521</v>
      </c>
    </row>
    <row r="2957" spans="1:14">
      <c r="A2957" s="2249" t="s">
        <v>3167</v>
      </c>
      <c r="B2957" s="2077" t="s">
        <v>3480</v>
      </c>
      <c r="C2957" s="2020">
        <v>0.57193748658421817</v>
      </c>
      <c r="D2957" s="2021">
        <v>3633.78</v>
      </c>
      <c r="E2957" s="2078">
        <v>2078.2950000000001</v>
      </c>
      <c r="F2957" s="2020">
        <v>0.58545076477566993</v>
      </c>
      <c r="G2957" s="2021">
        <v>1567.78</v>
      </c>
      <c r="H2957" s="2078">
        <v>917.85799999999995</v>
      </c>
      <c r="I2957" s="2020">
        <v>0.33733798921586189</v>
      </c>
      <c r="J2957" s="2021">
        <v>502.59</v>
      </c>
      <c r="K2957" s="2078">
        <v>169.5427</v>
      </c>
      <c r="L2957" s="2020" t="s">
        <v>3269</v>
      </c>
      <c r="M2957" s="2021" t="s">
        <v>3269</v>
      </c>
      <c r="N2957" s="2078" t="s">
        <v>3269</v>
      </c>
    </row>
    <row r="2958" spans="1:14">
      <c r="A2958" s="2249" t="s">
        <v>3167</v>
      </c>
      <c r="B2958" s="2077" t="s">
        <v>3193</v>
      </c>
      <c r="C2958" s="2020">
        <v>0.32804652502423182</v>
      </c>
      <c r="D2958" s="2021">
        <v>38399.980000000003</v>
      </c>
      <c r="E2958" s="2078">
        <v>12596.98</v>
      </c>
      <c r="F2958" s="2020">
        <v>0.30999407026154141</v>
      </c>
      <c r="G2958" s="2021">
        <v>25599.78</v>
      </c>
      <c r="H2958" s="2078">
        <v>7935.7800000000016</v>
      </c>
      <c r="I2958" s="2020">
        <v>0.26500574214263939</v>
      </c>
      <c r="J2958" s="2021">
        <v>38400.300000000003</v>
      </c>
      <c r="K2958" s="2078">
        <v>10176.299999999999</v>
      </c>
      <c r="L2958" s="2020">
        <v>0.27507812500000001</v>
      </c>
      <c r="M2958" s="2021">
        <v>12800</v>
      </c>
      <c r="N2958" s="2078">
        <v>3521</v>
      </c>
    </row>
    <row r="2959" spans="1:14">
      <c r="A2959" s="2249" t="s">
        <v>3167</v>
      </c>
      <c r="B2959" s="2077" t="s">
        <v>3194</v>
      </c>
      <c r="C2959" s="2020" t="s">
        <v>3269</v>
      </c>
      <c r="D2959" s="2021" t="s">
        <v>3269</v>
      </c>
      <c r="E2959" s="2078" t="s">
        <v>3269</v>
      </c>
      <c r="F2959" s="2020" t="s">
        <v>3269</v>
      </c>
      <c r="G2959" s="2021" t="s">
        <v>3269</v>
      </c>
      <c r="H2959" s="2078" t="s">
        <v>3269</v>
      </c>
      <c r="I2959" s="2020">
        <v>0.50386089661685463</v>
      </c>
      <c r="J2959" s="2021">
        <v>180.01</v>
      </c>
      <c r="K2959" s="2078">
        <v>90.699999999999989</v>
      </c>
      <c r="L2959" s="2020" t="s">
        <v>3269</v>
      </c>
      <c r="M2959" s="2021" t="s">
        <v>3269</v>
      </c>
      <c r="N2959" s="2078" t="s">
        <v>3269</v>
      </c>
    </row>
    <row r="2960" spans="1:14">
      <c r="A2960" s="2249" t="s">
        <v>3167</v>
      </c>
      <c r="B2960" s="2077" t="s">
        <v>3195</v>
      </c>
      <c r="C2960" s="2020">
        <v>0.41744186046511628</v>
      </c>
      <c r="D2960" s="2021">
        <v>2150</v>
      </c>
      <c r="E2960" s="2078">
        <v>897.5</v>
      </c>
      <c r="F2960" s="2020">
        <v>0.40109143550117771</v>
      </c>
      <c r="G2960" s="2021">
        <v>6299.96</v>
      </c>
      <c r="H2960" s="2078">
        <v>2526.86</v>
      </c>
      <c r="I2960" s="2020">
        <v>0.34890476190476188</v>
      </c>
      <c r="J2960" s="2021">
        <v>2100</v>
      </c>
      <c r="K2960" s="2078">
        <v>732.7</v>
      </c>
      <c r="L2960" s="2020" t="s">
        <v>3269</v>
      </c>
      <c r="M2960" s="2021" t="s">
        <v>3269</v>
      </c>
      <c r="N2960" s="2078" t="s">
        <v>3269</v>
      </c>
    </row>
    <row r="2961" spans="1:14">
      <c r="A2961" s="2248" t="s">
        <v>3169</v>
      </c>
      <c r="B2961" s="2073" t="s">
        <v>5191</v>
      </c>
      <c r="C2961" s="2074" t="s">
        <v>3269</v>
      </c>
      <c r="D2961" s="2075" t="s">
        <v>3269</v>
      </c>
      <c r="E2961" s="2076" t="s">
        <v>3269</v>
      </c>
      <c r="F2961" s="2074" t="s">
        <v>3269</v>
      </c>
      <c r="G2961" s="2075" t="s">
        <v>3269</v>
      </c>
      <c r="H2961" s="2076" t="s">
        <v>3269</v>
      </c>
      <c r="I2961" s="2074" t="s">
        <v>3269</v>
      </c>
      <c r="J2961" s="2075" t="s">
        <v>3269</v>
      </c>
      <c r="K2961" s="2076" t="s">
        <v>3269</v>
      </c>
      <c r="L2961" s="2074">
        <v>0.16523029507448209</v>
      </c>
      <c r="M2961" s="2075">
        <v>350.42</v>
      </c>
      <c r="N2961" s="2076">
        <v>57.900000000000041</v>
      </c>
    </row>
    <row r="2962" spans="1:14">
      <c r="A2962" s="2249" t="s">
        <v>3169</v>
      </c>
      <c r="B2962" s="2077" t="s">
        <v>3502</v>
      </c>
      <c r="C2962" s="2020" t="s">
        <v>3269</v>
      </c>
      <c r="D2962" s="2021" t="s">
        <v>3269</v>
      </c>
      <c r="E2962" s="2078" t="s">
        <v>3269</v>
      </c>
      <c r="F2962" s="2020" t="s">
        <v>3269</v>
      </c>
      <c r="G2962" s="2021" t="s">
        <v>3269</v>
      </c>
      <c r="H2962" s="2078" t="s">
        <v>3269</v>
      </c>
      <c r="I2962" s="2020" t="s">
        <v>3269</v>
      </c>
      <c r="J2962" s="2021" t="s">
        <v>3269</v>
      </c>
      <c r="K2962" s="2078" t="s">
        <v>3269</v>
      </c>
      <c r="L2962" s="2020">
        <v>0.16523029507448209</v>
      </c>
      <c r="M2962" s="2021">
        <v>350.42</v>
      </c>
      <c r="N2962" s="2078">
        <v>57.900000000000041</v>
      </c>
    </row>
    <row r="2963" spans="1:14">
      <c r="A2963" s="2248" t="s">
        <v>3171</v>
      </c>
      <c r="B2963" s="2073" t="s">
        <v>5191</v>
      </c>
      <c r="C2963" s="2074" t="s">
        <v>3269</v>
      </c>
      <c r="D2963" s="2075" t="s">
        <v>3269</v>
      </c>
      <c r="E2963" s="2076" t="s">
        <v>3269</v>
      </c>
      <c r="F2963" s="2074" t="s">
        <v>3269</v>
      </c>
      <c r="G2963" s="2075" t="s">
        <v>3269</v>
      </c>
      <c r="H2963" s="2076" t="s">
        <v>3269</v>
      </c>
      <c r="I2963" s="2074">
        <v>-0.34361642600536318</v>
      </c>
      <c r="J2963" s="2075">
        <v>4303.42</v>
      </c>
      <c r="K2963" s="2076">
        <v>-1478.7258000000011</v>
      </c>
      <c r="L2963" s="2074" t="s">
        <v>3269</v>
      </c>
      <c r="M2963" s="2075" t="s">
        <v>3269</v>
      </c>
      <c r="N2963" s="2076" t="s">
        <v>3269</v>
      </c>
    </row>
    <row r="2964" spans="1:14">
      <c r="A2964" s="2249" t="s">
        <v>3171</v>
      </c>
      <c r="B2964" s="2077" t="s">
        <v>3481</v>
      </c>
      <c r="C2964" s="2020" t="s">
        <v>3269</v>
      </c>
      <c r="D2964" s="2021" t="s">
        <v>3269</v>
      </c>
      <c r="E2964" s="2078" t="s">
        <v>3269</v>
      </c>
      <c r="F2964" s="2020" t="s">
        <v>3269</v>
      </c>
      <c r="G2964" s="2021" t="s">
        <v>3269</v>
      </c>
      <c r="H2964" s="2078" t="s">
        <v>3269</v>
      </c>
      <c r="I2964" s="2020">
        <v>-0.59618425525391439</v>
      </c>
      <c r="J2964" s="2021">
        <v>3000.62</v>
      </c>
      <c r="K2964" s="2078">
        <v>-1788.9223999999999</v>
      </c>
      <c r="L2964" s="2020" t="s">
        <v>3269</v>
      </c>
      <c r="M2964" s="2021" t="s">
        <v>3269</v>
      </c>
      <c r="N2964" s="2078" t="s">
        <v>3269</v>
      </c>
    </row>
    <row r="2965" spans="1:14">
      <c r="A2965" s="2249" t="s">
        <v>3171</v>
      </c>
      <c r="B2965" s="2077" t="s">
        <v>3502</v>
      </c>
      <c r="C2965" s="2020" t="s">
        <v>3269</v>
      </c>
      <c r="D2965" s="2021" t="s">
        <v>3269</v>
      </c>
      <c r="E2965" s="2078" t="s">
        <v>3269</v>
      </c>
      <c r="F2965" s="2020" t="s">
        <v>3269</v>
      </c>
      <c r="G2965" s="2021" t="s">
        <v>3269</v>
      </c>
      <c r="H2965" s="2078" t="s">
        <v>3269</v>
      </c>
      <c r="I2965" s="2020">
        <v>0.23809993859379791</v>
      </c>
      <c r="J2965" s="2021">
        <v>1302.8</v>
      </c>
      <c r="K2965" s="2078">
        <v>310.19659999999988</v>
      </c>
      <c r="L2965" s="2020" t="s">
        <v>3269</v>
      </c>
      <c r="M2965" s="2021" t="s">
        <v>3269</v>
      </c>
      <c r="N2965" s="2078" t="s">
        <v>3269</v>
      </c>
    </row>
    <row r="2966" spans="1:14">
      <c r="A2966" s="2248" t="s">
        <v>1769</v>
      </c>
      <c r="B2966" s="2073" t="s">
        <v>5191</v>
      </c>
      <c r="C2966" s="2074">
        <v>0.29323528804855681</v>
      </c>
      <c r="D2966" s="2075">
        <v>3392.3100000000009</v>
      </c>
      <c r="E2966" s="2076">
        <v>994.74499999999966</v>
      </c>
      <c r="F2966" s="2074">
        <v>0.44490904580783858</v>
      </c>
      <c r="G2966" s="2075">
        <v>1209.4000000000001</v>
      </c>
      <c r="H2966" s="2076">
        <v>538.07300000000009</v>
      </c>
      <c r="I2966" s="2074">
        <v>0.18060215843964539</v>
      </c>
      <c r="J2966" s="2075">
        <v>6014.53</v>
      </c>
      <c r="K2966" s="2076">
        <v>1086.2371000000001</v>
      </c>
      <c r="L2966" s="2074">
        <v>0.29525206673681048</v>
      </c>
      <c r="M2966" s="2075">
        <v>1663.25</v>
      </c>
      <c r="N2966" s="2076">
        <v>491.07800000000009</v>
      </c>
    </row>
    <row r="2967" spans="1:14">
      <c r="A2967" s="2249" t="s">
        <v>1769</v>
      </c>
      <c r="B2967" s="2077" t="s">
        <v>3480</v>
      </c>
      <c r="C2967" s="2020">
        <v>0.50090909090909097</v>
      </c>
      <c r="D2967" s="2021">
        <v>110</v>
      </c>
      <c r="E2967" s="2078">
        <v>55.1</v>
      </c>
      <c r="F2967" s="2020">
        <v>0.44490904580783858</v>
      </c>
      <c r="G2967" s="2021">
        <v>1209.4000000000001</v>
      </c>
      <c r="H2967" s="2078">
        <v>538.07300000000009</v>
      </c>
      <c r="I2967" s="2020">
        <v>-0.1943555949816245</v>
      </c>
      <c r="J2967" s="2021">
        <v>1499.29</v>
      </c>
      <c r="K2967" s="2078">
        <v>-291.39539999999988</v>
      </c>
      <c r="L2967" s="2020">
        <v>0.40041486890142719</v>
      </c>
      <c r="M2967" s="2021">
        <v>120.52</v>
      </c>
      <c r="N2967" s="2078">
        <v>48.25800000000001</v>
      </c>
    </row>
    <row r="2968" spans="1:14">
      <c r="A2968" s="2249" t="s">
        <v>1769</v>
      </c>
      <c r="B2968" s="2077" t="s">
        <v>3193</v>
      </c>
      <c r="C2968" s="2020" t="s">
        <v>3269</v>
      </c>
      <c r="D2968" s="2021" t="s">
        <v>3269</v>
      </c>
      <c r="E2968" s="2078" t="s">
        <v>3269</v>
      </c>
      <c r="F2968" s="2020" t="s">
        <v>3269</v>
      </c>
      <c r="G2968" s="2021" t="s">
        <v>3269</v>
      </c>
      <c r="H2968" s="2078" t="s">
        <v>3269</v>
      </c>
      <c r="I2968" s="2020">
        <v>0.51356553932813964</v>
      </c>
      <c r="J2968" s="2021">
        <v>880.54</v>
      </c>
      <c r="K2968" s="2078">
        <v>452.21499999999997</v>
      </c>
      <c r="L2968" s="2020" t="s">
        <v>3269</v>
      </c>
      <c r="M2968" s="2021" t="s">
        <v>3269</v>
      </c>
      <c r="N2968" s="2078" t="s">
        <v>3269</v>
      </c>
    </row>
    <row r="2969" spans="1:14">
      <c r="A2969" s="2249" t="s">
        <v>1769</v>
      </c>
      <c r="B2969" s="2077" t="s">
        <v>3195</v>
      </c>
      <c r="C2969" s="2020">
        <v>0.30864135565418332</v>
      </c>
      <c r="D2969" s="2021">
        <v>2341.0100000000002</v>
      </c>
      <c r="E2969" s="2078">
        <v>722.5324999999998</v>
      </c>
      <c r="F2969" s="2020" t="s">
        <v>3269</v>
      </c>
      <c r="G2969" s="2021" t="s">
        <v>3269</v>
      </c>
      <c r="H2969" s="2078" t="s">
        <v>3269</v>
      </c>
      <c r="I2969" s="2020">
        <v>0.25460629487990771</v>
      </c>
      <c r="J2969" s="2021">
        <v>3634.7</v>
      </c>
      <c r="K2969" s="2078">
        <v>925.41750000000025</v>
      </c>
      <c r="L2969" s="2020">
        <v>0.28703661690639332</v>
      </c>
      <c r="M2969" s="2021">
        <v>1542.73</v>
      </c>
      <c r="N2969" s="2078">
        <v>442.82000000000011</v>
      </c>
    </row>
    <row r="2970" spans="1:14">
      <c r="A2970" s="2249" t="s">
        <v>1769</v>
      </c>
      <c r="B2970" s="2077" t="s">
        <v>3206</v>
      </c>
      <c r="C2970" s="2020">
        <v>0.25034846372947089</v>
      </c>
      <c r="D2970" s="2021">
        <v>660.04</v>
      </c>
      <c r="E2970" s="2078">
        <v>165.24</v>
      </c>
      <c r="F2970" s="2020" t="s">
        <v>3269</v>
      </c>
      <c r="G2970" s="2021" t="s">
        <v>3269</v>
      </c>
      <c r="H2970" s="2078" t="s">
        <v>3269</v>
      </c>
      <c r="I2970" s="2020" t="s">
        <v>3269</v>
      </c>
      <c r="J2970" s="2021" t="s">
        <v>3269</v>
      </c>
      <c r="K2970" s="2078" t="s">
        <v>3269</v>
      </c>
      <c r="L2970" s="2020" t="s">
        <v>3269</v>
      </c>
      <c r="M2970" s="2021" t="s">
        <v>3269</v>
      </c>
      <c r="N2970" s="2078" t="s">
        <v>3269</v>
      </c>
    </row>
    <row r="2971" spans="1:14">
      <c r="A2971" s="2249" t="s">
        <v>1769</v>
      </c>
      <c r="B2971" s="2077" t="s">
        <v>3204</v>
      </c>
      <c r="C2971" s="2020">
        <v>0.18442899808006821</v>
      </c>
      <c r="D2971" s="2021">
        <v>281.26</v>
      </c>
      <c r="E2971" s="2078">
        <v>51.872499999999967</v>
      </c>
      <c r="F2971" s="2020" t="s">
        <v>3269</v>
      </c>
      <c r="G2971" s="2021" t="s">
        <v>3269</v>
      </c>
      <c r="H2971" s="2078" t="s">
        <v>3269</v>
      </c>
      <c r="I2971" s="2020" t="s">
        <v>3269</v>
      </c>
      <c r="J2971" s="2021" t="s">
        <v>3269</v>
      </c>
      <c r="K2971" s="2078" t="s">
        <v>3269</v>
      </c>
      <c r="L2971" s="2020" t="s">
        <v>3269</v>
      </c>
      <c r="M2971" s="2021" t="s">
        <v>3269</v>
      </c>
      <c r="N2971" s="2078" t="s">
        <v>3269</v>
      </c>
    </row>
    <row r="2972" spans="1:14">
      <c r="A2972" s="2248" t="s">
        <v>2213</v>
      </c>
      <c r="B2972" s="2073" t="s">
        <v>5191</v>
      </c>
      <c r="C2972" s="2074" t="s">
        <v>3269</v>
      </c>
      <c r="D2972" s="2075" t="s">
        <v>3269</v>
      </c>
      <c r="E2972" s="2076" t="s">
        <v>3269</v>
      </c>
      <c r="F2972" s="2074" t="s">
        <v>3269</v>
      </c>
      <c r="G2972" s="2075" t="s">
        <v>3269</v>
      </c>
      <c r="H2972" s="2076" t="s">
        <v>3269</v>
      </c>
      <c r="I2972" s="2074">
        <v>0.44407825042962412</v>
      </c>
      <c r="J2972" s="2075">
        <v>424.79</v>
      </c>
      <c r="K2972" s="2076">
        <v>188.64</v>
      </c>
      <c r="L2972" s="2074" t="s">
        <v>3269</v>
      </c>
      <c r="M2972" s="2075" t="s">
        <v>3269</v>
      </c>
      <c r="N2972" s="2076" t="s">
        <v>3269</v>
      </c>
    </row>
    <row r="2973" spans="1:14">
      <c r="A2973" s="2249" t="s">
        <v>2213</v>
      </c>
      <c r="B2973" s="2077" t="s">
        <v>3206</v>
      </c>
      <c r="C2973" s="2020" t="s">
        <v>3269</v>
      </c>
      <c r="D2973" s="2021" t="s">
        <v>3269</v>
      </c>
      <c r="E2973" s="2078" t="s">
        <v>3269</v>
      </c>
      <c r="F2973" s="2020" t="s">
        <v>3269</v>
      </c>
      <c r="G2973" s="2021" t="s">
        <v>3269</v>
      </c>
      <c r="H2973" s="2078" t="s">
        <v>3269</v>
      </c>
      <c r="I2973" s="2020">
        <v>0.44407825042962412</v>
      </c>
      <c r="J2973" s="2021">
        <v>424.79</v>
      </c>
      <c r="K2973" s="2078">
        <v>188.64</v>
      </c>
      <c r="L2973" s="2020" t="s">
        <v>3269</v>
      </c>
      <c r="M2973" s="2021" t="s">
        <v>3269</v>
      </c>
      <c r="N2973" s="2078" t="s">
        <v>3269</v>
      </c>
    </row>
    <row r="2974" spans="1:14">
      <c r="A2974" s="2248" t="s">
        <v>3179</v>
      </c>
      <c r="B2974" s="2073" t="s">
        <v>5191</v>
      </c>
      <c r="C2974" s="2074" t="s">
        <v>3269</v>
      </c>
      <c r="D2974" s="2075" t="s">
        <v>3269</v>
      </c>
      <c r="E2974" s="2076" t="s">
        <v>3269</v>
      </c>
      <c r="F2974" s="2074" t="s">
        <v>3269</v>
      </c>
      <c r="G2974" s="2075" t="s">
        <v>3269</v>
      </c>
      <c r="H2974" s="2076" t="s">
        <v>3269</v>
      </c>
      <c r="I2974" s="2074" t="s">
        <v>3269</v>
      </c>
      <c r="J2974" s="2075" t="s">
        <v>3269</v>
      </c>
      <c r="K2974" s="2076" t="s">
        <v>3269</v>
      </c>
      <c r="L2974" s="2074">
        <v>0.18887289528329201</v>
      </c>
      <c r="M2974" s="2075">
        <v>4387.17</v>
      </c>
      <c r="N2974" s="2076">
        <v>828.61750000000018</v>
      </c>
    </row>
    <row r="2975" spans="1:14">
      <c r="A2975" s="2249" t="s">
        <v>3179</v>
      </c>
      <c r="B2975" s="2077" t="s">
        <v>3480</v>
      </c>
      <c r="C2975" s="2020" t="s">
        <v>3269</v>
      </c>
      <c r="D2975" s="2021" t="s">
        <v>3269</v>
      </c>
      <c r="E2975" s="2078" t="s">
        <v>3269</v>
      </c>
      <c r="F2975" s="2020" t="s">
        <v>3269</v>
      </c>
      <c r="G2975" s="2021" t="s">
        <v>3269</v>
      </c>
      <c r="H2975" s="2078" t="s">
        <v>3269</v>
      </c>
      <c r="I2975" s="2020" t="s">
        <v>3269</v>
      </c>
      <c r="J2975" s="2021" t="s">
        <v>3269</v>
      </c>
      <c r="K2975" s="2078" t="s">
        <v>3269</v>
      </c>
      <c r="L2975" s="2020">
        <v>0.1351324237560193</v>
      </c>
      <c r="M2975" s="2021">
        <v>24.92</v>
      </c>
      <c r="N2975" s="2078">
        <v>3.367500000000001</v>
      </c>
    </row>
    <row r="2976" spans="1:14">
      <c r="A2976" s="2249" t="s">
        <v>3179</v>
      </c>
      <c r="B2976" s="2077" t="s">
        <v>3207</v>
      </c>
      <c r="C2976" s="2020" t="s">
        <v>3269</v>
      </c>
      <c r="D2976" s="2021" t="s">
        <v>3269</v>
      </c>
      <c r="E2976" s="2078" t="s">
        <v>3269</v>
      </c>
      <c r="F2976" s="2020" t="s">
        <v>3269</v>
      </c>
      <c r="G2976" s="2021" t="s">
        <v>3269</v>
      </c>
      <c r="H2976" s="2078" t="s">
        <v>3269</v>
      </c>
      <c r="I2976" s="2020" t="s">
        <v>3269</v>
      </c>
      <c r="J2976" s="2021" t="s">
        <v>3269</v>
      </c>
      <c r="K2976" s="2078" t="s">
        <v>3269</v>
      </c>
      <c r="L2976" s="2020">
        <v>0.1891798956960285</v>
      </c>
      <c r="M2976" s="2021">
        <v>4362.25</v>
      </c>
      <c r="N2976" s="2078">
        <v>825.25000000000023</v>
      </c>
    </row>
    <row r="2977" spans="1:14">
      <c r="A2977" s="2248" t="s">
        <v>3181</v>
      </c>
      <c r="B2977" s="2073" t="s">
        <v>5191</v>
      </c>
      <c r="C2977" s="2074" t="s">
        <v>3269</v>
      </c>
      <c r="D2977" s="2075" t="s">
        <v>3269</v>
      </c>
      <c r="E2977" s="2076" t="s">
        <v>3269</v>
      </c>
      <c r="F2977" s="2074">
        <v>0.34882226216122919</v>
      </c>
      <c r="G2977" s="2075">
        <v>1680.34</v>
      </c>
      <c r="H2977" s="2076">
        <v>586.13999999999987</v>
      </c>
      <c r="I2977" s="2074" t="s">
        <v>3269</v>
      </c>
      <c r="J2977" s="2075" t="s">
        <v>3269</v>
      </c>
      <c r="K2977" s="2076" t="s">
        <v>3269</v>
      </c>
      <c r="L2977" s="2074" t="s">
        <v>3269</v>
      </c>
      <c r="M2977" s="2075" t="s">
        <v>3269</v>
      </c>
      <c r="N2977" s="2076" t="s">
        <v>3269</v>
      </c>
    </row>
    <row r="2978" spans="1:14">
      <c r="A2978" s="2249" t="s">
        <v>3181</v>
      </c>
      <c r="B2978" s="2077" t="s">
        <v>3207</v>
      </c>
      <c r="C2978" s="2020" t="s">
        <v>3269</v>
      </c>
      <c r="D2978" s="2021" t="s">
        <v>3269</v>
      </c>
      <c r="E2978" s="2078" t="s">
        <v>3269</v>
      </c>
      <c r="F2978" s="2020">
        <v>0.34882226216122919</v>
      </c>
      <c r="G2978" s="2021">
        <v>1680.34</v>
      </c>
      <c r="H2978" s="2078">
        <v>586.13999999999987</v>
      </c>
      <c r="I2978" s="2020" t="s">
        <v>3269</v>
      </c>
      <c r="J2978" s="2021" t="s">
        <v>3269</v>
      </c>
      <c r="K2978" s="2078" t="s">
        <v>3269</v>
      </c>
      <c r="L2978" s="2020" t="s">
        <v>3269</v>
      </c>
      <c r="M2978" s="2021" t="s">
        <v>3269</v>
      </c>
      <c r="N2978" s="2078" t="s">
        <v>3269</v>
      </c>
    </row>
    <row r="2979" spans="1:14">
      <c r="A2979" s="2248" t="s">
        <v>1221</v>
      </c>
      <c r="B2979" s="2073" t="s">
        <v>5191</v>
      </c>
      <c r="C2979" s="2074">
        <v>0.19177556939927201</v>
      </c>
      <c r="D2979" s="2075">
        <v>6650.43</v>
      </c>
      <c r="E2979" s="2076">
        <v>1275.3900000000001</v>
      </c>
      <c r="F2979" s="2074">
        <v>0.32835040618215228</v>
      </c>
      <c r="G2979" s="2075">
        <v>45358.960000000006</v>
      </c>
      <c r="H2979" s="2076">
        <v>14893.63294</v>
      </c>
      <c r="I2979" s="2074">
        <v>0.22692481175697229</v>
      </c>
      <c r="J2979" s="2075">
        <v>73232.459999999963</v>
      </c>
      <c r="K2979" s="2076">
        <v>16618.26219999999</v>
      </c>
      <c r="L2979" s="2074">
        <v>0.23198118912530091</v>
      </c>
      <c r="M2979" s="2075">
        <v>39968.370000000003</v>
      </c>
      <c r="N2979" s="2076">
        <v>9271.91</v>
      </c>
    </row>
    <row r="2980" spans="1:14">
      <c r="A2980" s="2249" t="s">
        <v>1221</v>
      </c>
      <c r="B2980" s="2077" t="s">
        <v>3480</v>
      </c>
      <c r="C2980" s="2020">
        <v>0.18367774722416741</v>
      </c>
      <c r="D2980" s="2021">
        <v>6440.41</v>
      </c>
      <c r="E2980" s="2078">
        <v>1182.96</v>
      </c>
      <c r="F2980" s="2020">
        <v>0.2889852588412451</v>
      </c>
      <c r="G2980" s="2021">
        <v>29564.840000000011</v>
      </c>
      <c r="H2980" s="2078">
        <v>8543.8029399999996</v>
      </c>
      <c r="I2980" s="2020">
        <v>0.22649541233468809</v>
      </c>
      <c r="J2980" s="2021">
        <v>61240.299999999967</v>
      </c>
      <c r="K2980" s="2078">
        <v>13870.647000000001</v>
      </c>
      <c r="L2980" s="2020">
        <v>0.20574040411494021</v>
      </c>
      <c r="M2980" s="2021">
        <v>34828.209999999992</v>
      </c>
      <c r="N2980" s="2078">
        <v>7165.57</v>
      </c>
    </row>
    <row r="2981" spans="1:14">
      <c r="A2981" s="2249" t="s">
        <v>1221</v>
      </c>
      <c r="B2981" s="2077" t="s">
        <v>3193</v>
      </c>
      <c r="C2981" s="2020" t="s">
        <v>3269</v>
      </c>
      <c r="D2981" s="2021" t="s">
        <v>3269</v>
      </c>
      <c r="E2981" s="2078" t="s">
        <v>3269</v>
      </c>
      <c r="F2981" s="2020" t="s">
        <v>3269</v>
      </c>
      <c r="G2981" s="2021" t="s">
        <v>3269</v>
      </c>
      <c r="H2981" s="2078" t="s">
        <v>3269</v>
      </c>
      <c r="I2981" s="2020">
        <v>0.36079023633617702</v>
      </c>
      <c r="J2981" s="2021">
        <v>1959.92</v>
      </c>
      <c r="K2981" s="2078">
        <v>707.12000000000012</v>
      </c>
      <c r="L2981" s="2020" t="s">
        <v>3269</v>
      </c>
      <c r="M2981" s="2021" t="s">
        <v>3269</v>
      </c>
      <c r="N2981" s="2078" t="s">
        <v>3269</v>
      </c>
    </row>
    <row r="2982" spans="1:14">
      <c r="A2982" s="2249" t="s">
        <v>1221</v>
      </c>
      <c r="B2982" s="2077" t="s">
        <v>3194</v>
      </c>
      <c r="C2982" s="2020">
        <v>0.44010094276735562</v>
      </c>
      <c r="D2982" s="2021">
        <v>210.02</v>
      </c>
      <c r="E2982" s="2078">
        <v>92.430000000000021</v>
      </c>
      <c r="F2982" s="2020">
        <v>0.37890873189646251</v>
      </c>
      <c r="G2982" s="2021">
        <v>6279.85</v>
      </c>
      <c r="H2982" s="2078">
        <v>2379.4899999999998</v>
      </c>
      <c r="I2982" s="2020">
        <v>0.37000912792426888</v>
      </c>
      <c r="J2982" s="2021">
        <v>2925.09</v>
      </c>
      <c r="K2982" s="2078">
        <v>1082.31</v>
      </c>
      <c r="L2982" s="2020">
        <v>0.40978101848969678</v>
      </c>
      <c r="M2982" s="2021">
        <v>5140.16</v>
      </c>
      <c r="N2982" s="2078">
        <v>2106.34</v>
      </c>
    </row>
    <row r="2983" spans="1:14">
      <c r="A2983" s="2249" t="s">
        <v>1221</v>
      </c>
      <c r="B2983" s="2077" t="s">
        <v>3195</v>
      </c>
      <c r="C2983" s="2020" t="s">
        <v>3269</v>
      </c>
      <c r="D2983" s="2021" t="s">
        <v>3269</v>
      </c>
      <c r="E2983" s="2078" t="s">
        <v>3269</v>
      </c>
      <c r="F2983" s="2020">
        <v>0.41730369224333558</v>
      </c>
      <c r="G2983" s="2021">
        <v>9514.27</v>
      </c>
      <c r="H2983" s="2078">
        <v>3970.34</v>
      </c>
      <c r="I2983" s="2020">
        <v>0.13481989264332389</v>
      </c>
      <c r="J2983" s="2021">
        <v>7107.15</v>
      </c>
      <c r="K2983" s="2078">
        <v>958.18519999999944</v>
      </c>
      <c r="L2983" s="2020" t="s">
        <v>3269</v>
      </c>
      <c r="M2983" s="2021" t="s">
        <v>3269</v>
      </c>
      <c r="N2983" s="2078" t="s">
        <v>3269</v>
      </c>
    </row>
    <row r="2984" spans="1:14">
      <c r="A2984" s="2248" t="s">
        <v>2025</v>
      </c>
      <c r="B2984" s="2073" t="s">
        <v>5191</v>
      </c>
      <c r="C2984" s="2074">
        <v>-2.908804094927874</v>
      </c>
      <c r="D2984" s="2075">
        <v>-150.42999999999989</v>
      </c>
      <c r="E2984" s="2076">
        <v>437.57139999999998</v>
      </c>
      <c r="F2984" s="2074" t="s">
        <v>3269</v>
      </c>
      <c r="G2984" s="2075" t="s">
        <v>3269</v>
      </c>
      <c r="H2984" s="2076" t="s">
        <v>3269</v>
      </c>
      <c r="I2984" s="2074">
        <v>0.2170662221000709</v>
      </c>
      <c r="J2984" s="2075">
        <v>4147.8599999999997</v>
      </c>
      <c r="K2984" s="2076">
        <v>900.36030000000005</v>
      </c>
      <c r="L2984" s="2074" t="s">
        <v>3269</v>
      </c>
      <c r="M2984" s="2075" t="s">
        <v>3269</v>
      </c>
      <c r="N2984" s="2076" t="s">
        <v>3269</v>
      </c>
    </row>
    <row r="2985" spans="1:14">
      <c r="A2985" s="2249" t="s">
        <v>2025</v>
      </c>
      <c r="B2985" s="2077" t="s">
        <v>3480</v>
      </c>
      <c r="C2985" s="2020">
        <v>-2.908804094927874</v>
      </c>
      <c r="D2985" s="2021">
        <v>-150.42999999999989</v>
      </c>
      <c r="E2985" s="2078">
        <v>437.57139999999998</v>
      </c>
      <c r="F2985" s="2020" t="s">
        <v>3269</v>
      </c>
      <c r="G2985" s="2021" t="s">
        <v>3269</v>
      </c>
      <c r="H2985" s="2078" t="s">
        <v>3269</v>
      </c>
      <c r="I2985" s="2020">
        <v>0.20119188379804151</v>
      </c>
      <c r="J2985" s="2021">
        <v>3613.02</v>
      </c>
      <c r="K2985" s="2078">
        <v>726.91029999999989</v>
      </c>
      <c r="L2985" s="2020" t="s">
        <v>3269</v>
      </c>
      <c r="M2985" s="2021" t="s">
        <v>3269</v>
      </c>
      <c r="N2985" s="2078" t="s">
        <v>3269</v>
      </c>
    </row>
    <row r="2986" spans="1:14">
      <c r="A2986" s="2249" t="s">
        <v>2025</v>
      </c>
      <c r="B2986" s="2077" t="s">
        <v>3195</v>
      </c>
      <c r="C2986" s="2020" t="s">
        <v>3269</v>
      </c>
      <c r="D2986" s="2021" t="s">
        <v>3269</v>
      </c>
      <c r="E2986" s="2078" t="s">
        <v>3269</v>
      </c>
      <c r="F2986" s="2020" t="s">
        <v>3269</v>
      </c>
      <c r="G2986" s="2021" t="s">
        <v>3269</v>
      </c>
      <c r="H2986" s="2078" t="s">
        <v>3269</v>
      </c>
      <c r="I2986" s="2020">
        <v>0.32430259516864862</v>
      </c>
      <c r="J2986" s="2021">
        <v>534.84</v>
      </c>
      <c r="K2986" s="2078">
        <v>173.45</v>
      </c>
      <c r="L2986" s="2020" t="s">
        <v>3269</v>
      </c>
      <c r="M2986" s="2021" t="s">
        <v>3269</v>
      </c>
      <c r="N2986" s="2078" t="s">
        <v>3269</v>
      </c>
    </row>
    <row r="2987" spans="1:14">
      <c r="A2987" s="2248" t="s">
        <v>1305</v>
      </c>
      <c r="B2987" s="2073" t="s">
        <v>5191</v>
      </c>
      <c r="C2987" s="2074" t="s">
        <v>3269</v>
      </c>
      <c r="D2987" s="2075" t="s">
        <v>3269</v>
      </c>
      <c r="E2987" s="2076" t="s">
        <v>3269</v>
      </c>
      <c r="F2987" s="2074" t="s">
        <v>3269</v>
      </c>
      <c r="G2987" s="2075" t="s">
        <v>3269</v>
      </c>
      <c r="H2987" s="2076" t="s">
        <v>3269</v>
      </c>
      <c r="I2987" s="2074">
        <v>0.16735980246913579</v>
      </c>
      <c r="J2987" s="2075">
        <v>32400</v>
      </c>
      <c r="K2987" s="2076">
        <v>5422.4575999999997</v>
      </c>
      <c r="L2987" s="2074">
        <v>-0.64191706666666659</v>
      </c>
      <c r="M2987" s="2075">
        <v>-1500</v>
      </c>
      <c r="N2987" s="2076">
        <v>962.87559999999985</v>
      </c>
    </row>
    <row r="2988" spans="1:14">
      <c r="A2988" s="2249" t="s">
        <v>1305</v>
      </c>
      <c r="B2988" s="2077" t="s">
        <v>3481</v>
      </c>
      <c r="C2988" s="2020" t="s">
        <v>3269</v>
      </c>
      <c r="D2988" s="2021" t="s">
        <v>3269</v>
      </c>
      <c r="E2988" s="2078" t="s">
        <v>3269</v>
      </c>
      <c r="F2988" s="2020" t="s">
        <v>3269</v>
      </c>
      <c r="G2988" s="2021" t="s">
        <v>3269</v>
      </c>
      <c r="H2988" s="2078" t="s">
        <v>3269</v>
      </c>
      <c r="I2988" s="2020">
        <v>-0.59651413333333347</v>
      </c>
      <c r="J2988" s="2021">
        <v>3000</v>
      </c>
      <c r="K2988" s="2078">
        <v>-1789.5424</v>
      </c>
      <c r="L2988" s="2020">
        <v>-0.64191706666666659</v>
      </c>
      <c r="M2988" s="2021">
        <v>-1500</v>
      </c>
      <c r="N2988" s="2078">
        <v>962.87559999999985</v>
      </c>
    </row>
    <row r="2989" spans="1:14">
      <c r="A2989" s="2249" t="s">
        <v>1305</v>
      </c>
      <c r="B2989" s="2077" t="s">
        <v>3502</v>
      </c>
      <c r="C2989" s="2020" t="s">
        <v>3269</v>
      </c>
      <c r="D2989" s="2021" t="s">
        <v>3269</v>
      </c>
      <c r="E2989" s="2078" t="s">
        <v>3269</v>
      </c>
      <c r="F2989" s="2020" t="s">
        <v>3269</v>
      </c>
      <c r="G2989" s="2021" t="s">
        <v>3269</v>
      </c>
      <c r="H2989" s="2078" t="s">
        <v>3269</v>
      </c>
      <c r="I2989" s="2020">
        <v>0.24530612244897959</v>
      </c>
      <c r="J2989" s="2021">
        <v>29400</v>
      </c>
      <c r="K2989" s="2078">
        <v>7212</v>
      </c>
      <c r="L2989" s="2020" t="s">
        <v>3269</v>
      </c>
      <c r="M2989" s="2021" t="s">
        <v>3269</v>
      </c>
      <c r="N2989" s="2078" t="s">
        <v>3269</v>
      </c>
    </row>
    <row r="2990" spans="1:14">
      <c r="A2990" s="2248" t="s">
        <v>2189</v>
      </c>
      <c r="B2990" s="2073" t="s">
        <v>5191</v>
      </c>
      <c r="C2990" s="2074" t="s">
        <v>3269</v>
      </c>
      <c r="D2990" s="2075" t="s">
        <v>3269</v>
      </c>
      <c r="E2990" s="2076" t="s">
        <v>3269</v>
      </c>
      <c r="F2990" s="2074">
        <v>1</v>
      </c>
      <c r="G2990" s="2075">
        <v>450.43</v>
      </c>
      <c r="H2990" s="2076">
        <v>450.43</v>
      </c>
      <c r="I2990" s="2074">
        <v>1</v>
      </c>
      <c r="J2990" s="2075">
        <v>930.77</v>
      </c>
      <c r="K2990" s="2076">
        <v>930.77</v>
      </c>
      <c r="L2990" s="2074" t="s">
        <v>3269</v>
      </c>
      <c r="M2990" s="2075" t="s">
        <v>3269</v>
      </c>
      <c r="N2990" s="2076" t="s">
        <v>3269</v>
      </c>
    </row>
    <row r="2991" spans="1:14">
      <c r="A2991" s="2249" t="s">
        <v>2189</v>
      </c>
      <c r="B2991" s="2077" t="s">
        <v>3481</v>
      </c>
      <c r="C2991" s="2020" t="s">
        <v>3269</v>
      </c>
      <c r="D2991" s="2021" t="s">
        <v>3269</v>
      </c>
      <c r="E2991" s="2078" t="s">
        <v>3269</v>
      </c>
      <c r="F2991" s="2020">
        <v>1</v>
      </c>
      <c r="G2991" s="2021">
        <v>450.43</v>
      </c>
      <c r="H2991" s="2078">
        <v>450.43</v>
      </c>
      <c r="I2991" s="2020">
        <v>1</v>
      </c>
      <c r="J2991" s="2021">
        <v>930.77</v>
      </c>
      <c r="K2991" s="2078">
        <v>930.77</v>
      </c>
      <c r="L2991" s="2020" t="s">
        <v>3269</v>
      </c>
      <c r="M2991" s="2021" t="s">
        <v>3269</v>
      </c>
      <c r="N2991" s="2078" t="s">
        <v>3269</v>
      </c>
    </row>
    <row r="2992" spans="1:14">
      <c r="A2992" s="2248" t="s">
        <v>3185</v>
      </c>
      <c r="B2992" s="2073" t="s">
        <v>5191</v>
      </c>
      <c r="C2992" s="2074" t="s">
        <v>3269</v>
      </c>
      <c r="D2992" s="2075" t="s">
        <v>3269</v>
      </c>
      <c r="E2992" s="2076" t="s">
        <v>3269</v>
      </c>
      <c r="F2992" s="2074">
        <v>0.22301211923779521</v>
      </c>
      <c r="G2992" s="2075">
        <v>7275.21</v>
      </c>
      <c r="H2992" s="2076">
        <v>1622.46</v>
      </c>
      <c r="I2992" s="2074" t="s">
        <v>3269</v>
      </c>
      <c r="J2992" s="2075" t="s">
        <v>3269</v>
      </c>
      <c r="K2992" s="2076" t="s">
        <v>3269</v>
      </c>
      <c r="L2992" s="2074" t="s">
        <v>3269</v>
      </c>
      <c r="M2992" s="2075" t="s">
        <v>3269</v>
      </c>
      <c r="N2992" s="2076" t="s">
        <v>3269</v>
      </c>
    </row>
    <row r="2993" spans="1:14">
      <c r="A2993" s="2249" t="s">
        <v>3185</v>
      </c>
      <c r="B2993" s="2077" t="s">
        <v>3209</v>
      </c>
      <c r="C2993" s="2020" t="s">
        <v>3269</v>
      </c>
      <c r="D2993" s="2021" t="s">
        <v>3269</v>
      </c>
      <c r="E2993" s="2078" t="s">
        <v>3269</v>
      </c>
      <c r="F2993" s="2020">
        <v>0.22301211923779521</v>
      </c>
      <c r="G2993" s="2021">
        <v>7275.21</v>
      </c>
      <c r="H2993" s="2078">
        <v>1622.46</v>
      </c>
      <c r="I2993" s="2020" t="s">
        <v>3269</v>
      </c>
      <c r="J2993" s="2021" t="s">
        <v>3269</v>
      </c>
      <c r="K2993" s="2078" t="s">
        <v>3269</v>
      </c>
      <c r="L2993" s="2020" t="s">
        <v>3269</v>
      </c>
      <c r="M2993" s="2021" t="s">
        <v>3269</v>
      </c>
      <c r="N2993" s="2078" t="s">
        <v>3269</v>
      </c>
    </row>
    <row r="2994" spans="1:14">
      <c r="A2994" s="2248" t="s">
        <v>1859</v>
      </c>
      <c r="B2994" s="2073" t="s">
        <v>5191</v>
      </c>
      <c r="C2994" s="2074">
        <v>0.35114938139605911</v>
      </c>
      <c r="D2994" s="2075">
        <v>3928.2000000000012</v>
      </c>
      <c r="E2994" s="2076">
        <v>1379.385</v>
      </c>
      <c r="F2994" s="2074">
        <v>0.31168575686189648</v>
      </c>
      <c r="G2994" s="2075">
        <v>2033.33</v>
      </c>
      <c r="H2994" s="2076">
        <v>633.7600000000001</v>
      </c>
      <c r="I2994" s="2074">
        <v>0.2179519094479189</v>
      </c>
      <c r="J2994" s="2075">
        <v>1968.37</v>
      </c>
      <c r="K2994" s="2076">
        <v>429.0100000000001</v>
      </c>
      <c r="L2994" s="2074">
        <v>0.29348454316822098</v>
      </c>
      <c r="M2994" s="2075">
        <v>1280.3399999999999</v>
      </c>
      <c r="N2994" s="2076">
        <v>375.7600000000001</v>
      </c>
    </row>
    <row r="2995" spans="1:14">
      <c r="A2995" s="2249" t="s">
        <v>1859</v>
      </c>
      <c r="B2995" s="2077" t="s">
        <v>3193</v>
      </c>
      <c r="C2995" s="2020">
        <v>0.68366200061305804</v>
      </c>
      <c r="D2995" s="2021">
        <v>391.48</v>
      </c>
      <c r="E2995" s="2078">
        <v>267.64</v>
      </c>
      <c r="F2995" s="2020" t="s">
        <v>3269</v>
      </c>
      <c r="G2995" s="2021" t="s">
        <v>3269</v>
      </c>
      <c r="H2995" s="2078" t="s">
        <v>3269</v>
      </c>
      <c r="I2995" s="2020" t="s">
        <v>3269</v>
      </c>
      <c r="J2995" s="2021" t="s">
        <v>3269</v>
      </c>
      <c r="K2995" s="2078" t="s">
        <v>3269</v>
      </c>
      <c r="L2995" s="2020" t="s">
        <v>3269</v>
      </c>
      <c r="M2995" s="2021" t="s">
        <v>3269</v>
      </c>
      <c r="N2995" s="2078" t="s">
        <v>3269</v>
      </c>
    </row>
    <row r="2996" spans="1:14">
      <c r="A2996" s="2249" t="s">
        <v>1859</v>
      </c>
      <c r="B2996" s="2077" t="s">
        <v>3195</v>
      </c>
      <c r="C2996" s="2020">
        <v>0.31068750884142021</v>
      </c>
      <c r="D2996" s="2021">
        <v>3251.7400000000011</v>
      </c>
      <c r="E2996" s="2078">
        <v>1010.275</v>
      </c>
      <c r="F2996" s="2020">
        <v>0.31509035566402499</v>
      </c>
      <c r="G2996" s="2021">
        <v>1823.35</v>
      </c>
      <c r="H2996" s="2078">
        <v>574.5200000000001</v>
      </c>
      <c r="I2996" s="2020">
        <v>0.2179519094479189</v>
      </c>
      <c r="J2996" s="2021">
        <v>1968.37</v>
      </c>
      <c r="K2996" s="2078">
        <v>429.0100000000001</v>
      </c>
      <c r="L2996" s="2020">
        <v>0.29348454316822098</v>
      </c>
      <c r="M2996" s="2021">
        <v>1280.3399999999999</v>
      </c>
      <c r="N2996" s="2078">
        <v>375.7600000000001</v>
      </c>
    </row>
    <row r="2997" spans="1:14">
      <c r="A2997" s="2249" t="s">
        <v>1859</v>
      </c>
      <c r="B2997" s="2077" t="s">
        <v>3209</v>
      </c>
      <c r="C2997" s="2020" t="s">
        <v>3269</v>
      </c>
      <c r="D2997" s="2021" t="s">
        <v>3269</v>
      </c>
      <c r="E2997" s="2078" t="s">
        <v>3269</v>
      </c>
      <c r="F2997" s="2020">
        <v>0.28212210686732059</v>
      </c>
      <c r="G2997" s="2021">
        <v>209.98</v>
      </c>
      <c r="H2997" s="2078">
        <v>59.239999999999966</v>
      </c>
      <c r="I2997" s="2020" t="s">
        <v>3269</v>
      </c>
      <c r="J2997" s="2021" t="s">
        <v>3269</v>
      </c>
      <c r="K2997" s="2078" t="s">
        <v>3269</v>
      </c>
      <c r="L2997" s="2020" t="s">
        <v>3269</v>
      </c>
      <c r="M2997" s="2021" t="s">
        <v>3269</v>
      </c>
      <c r="N2997" s="2078" t="s">
        <v>3269</v>
      </c>
    </row>
    <row r="2998" spans="1:14">
      <c r="A2998" s="2249" t="s">
        <v>1859</v>
      </c>
      <c r="B2998" s="2077" t="s">
        <v>3204</v>
      </c>
      <c r="C2998" s="2020">
        <v>0.35606007439118531</v>
      </c>
      <c r="D2998" s="2021">
        <v>284.98</v>
      </c>
      <c r="E2998" s="2078">
        <v>101.47</v>
      </c>
      <c r="F2998" s="2020" t="s">
        <v>3269</v>
      </c>
      <c r="G2998" s="2021" t="s">
        <v>3269</v>
      </c>
      <c r="H2998" s="2078" t="s">
        <v>3269</v>
      </c>
      <c r="I2998" s="2020" t="s">
        <v>3269</v>
      </c>
      <c r="J2998" s="2021" t="s">
        <v>3269</v>
      </c>
      <c r="K2998" s="2078" t="s">
        <v>3269</v>
      </c>
      <c r="L2998" s="2020" t="s">
        <v>3269</v>
      </c>
      <c r="M2998" s="2021" t="s">
        <v>3269</v>
      </c>
      <c r="N2998" s="2078" t="s">
        <v>3269</v>
      </c>
    </row>
    <row r="2999" spans="1:14">
      <c r="A2999" s="2248" t="s">
        <v>2265</v>
      </c>
      <c r="B2999" s="2073" t="s">
        <v>5191</v>
      </c>
      <c r="C2999" s="2074" t="s">
        <v>3269</v>
      </c>
      <c r="D2999" s="2075" t="s">
        <v>3269</v>
      </c>
      <c r="E2999" s="2076" t="s">
        <v>3269</v>
      </c>
      <c r="F2999" s="2074" t="s">
        <v>3269</v>
      </c>
      <c r="G2999" s="2075" t="s">
        <v>3269</v>
      </c>
      <c r="H2999" s="2076" t="s">
        <v>3269</v>
      </c>
      <c r="I2999" s="2074" t="s">
        <v>3269</v>
      </c>
      <c r="J2999" s="2075" t="s">
        <v>3269</v>
      </c>
      <c r="K2999" s="2076" t="s">
        <v>3269</v>
      </c>
      <c r="L2999" s="2074">
        <v>0.14137624442618299</v>
      </c>
      <c r="M2999" s="2075">
        <v>2969.24</v>
      </c>
      <c r="N2999" s="2076">
        <v>419.77999999999969</v>
      </c>
    </row>
    <row r="3000" spans="1:14">
      <c r="A3000" s="2249" t="s">
        <v>2265</v>
      </c>
      <c r="B3000" s="2077" t="s">
        <v>3502</v>
      </c>
      <c r="C3000" s="2020" t="s">
        <v>3269</v>
      </c>
      <c r="D3000" s="2021" t="s">
        <v>3269</v>
      </c>
      <c r="E3000" s="2078" t="s">
        <v>3269</v>
      </c>
      <c r="F3000" s="2020" t="s">
        <v>3269</v>
      </c>
      <c r="G3000" s="2021" t="s">
        <v>3269</v>
      </c>
      <c r="H3000" s="2078" t="s">
        <v>3269</v>
      </c>
      <c r="I3000" s="2020" t="s">
        <v>3269</v>
      </c>
      <c r="J3000" s="2021" t="s">
        <v>3269</v>
      </c>
      <c r="K3000" s="2078" t="s">
        <v>3269</v>
      </c>
      <c r="L3000" s="2020">
        <v>0.14137624442618299</v>
      </c>
      <c r="M3000" s="2021">
        <v>2969.24</v>
      </c>
      <c r="N3000" s="2078">
        <v>419.77999999999969</v>
      </c>
    </row>
    <row r="3001" spans="1:14">
      <c r="A3001" s="2248" t="s">
        <v>2145</v>
      </c>
      <c r="B3001" s="2073" t="s">
        <v>5191</v>
      </c>
      <c r="C3001" s="2074">
        <v>0.30433636363636363</v>
      </c>
      <c r="D3001" s="2075">
        <v>4400</v>
      </c>
      <c r="E3001" s="2076">
        <v>1339.08</v>
      </c>
      <c r="F3001" s="2074">
        <v>0.51522117012304181</v>
      </c>
      <c r="G3001" s="2075">
        <v>1671.79</v>
      </c>
      <c r="H3001" s="2076">
        <v>861.34159999999997</v>
      </c>
      <c r="I3001" s="2074">
        <v>0.27935840343064489</v>
      </c>
      <c r="J3001" s="2075">
        <v>2910.24</v>
      </c>
      <c r="K3001" s="2076">
        <v>813</v>
      </c>
      <c r="L3001" s="2074" t="s">
        <v>3269</v>
      </c>
      <c r="M3001" s="2075" t="s">
        <v>3269</v>
      </c>
      <c r="N3001" s="2076" t="s">
        <v>3269</v>
      </c>
    </row>
    <row r="3002" spans="1:14">
      <c r="A3002" s="2249" t="s">
        <v>2145</v>
      </c>
      <c r="B3002" s="2077" t="s">
        <v>3480</v>
      </c>
      <c r="C3002" s="2020" t="s">
        <v>3269</v>
      </c>
      <c r="D3002" s="2021" t="s">
        <v>3269</v>
      </c>
      <c r="E3002" s="2078" t="s">
        <v>3269</v>
      </c>
      <c r="F3002" s="2020">
        <v>0.58922230132134101</v>
      </c>
      <c r="G3002" s="2021">
        <v>1151.8599999999999</v>
      </c>
      <c r="H3002" s="2078">
        <v>678.70159999999998</v>
      </c>
      <c r="I3002" s="2020">
        <v>0.24480039027563211</v>
      </c>
      <c r="J3002" s="2021">
        <v>614.94999999999982</v>
      </c>
      <c r="K3002" s="2078">
        <v>150.54</v>
      </c>
      <c r="L3002" s="2020" t="s">
        <v>3269</v>
      </c>
      <c r="M3002" s="2021" t="s">
        <v>3269</v>
      </c>
      <c r="N3002" s="2078" t="s">
        <v>3269</v>
      </c>
    </row>
    <row r="3003" spans="1:14">
      <c r="A3003" s="2249" t="s">
        <v>2145</v>
      </c>
      <c r="B3003" s="2077" t="s">
        <v>3194</v>
      </c>
      <c r="C3003" s="2020" t="s">
        <v>3269</v>
      </c>
      <c r="D3003" s="2021" t="s">
        <v>3269</v>
      </c>
      <c r="E3003" s="2078" t="s">
        <v>3269</v>
      </c>
      <c r="F3003" s="2020" t="s">
        <v>3269</v>
      </c>
      <c r="G3003" s="2021" t="s">
        <v>3269</v>
      </c>
      <c r="H3003" s="2078" t="s">
        <v>3269</v>
      </c>
      <c r="I3003" s="2020">
        <v>0.35531496062992118</v>
      </c>
      <c r="J3003" s="2021">
        <v>314.95999999999998</v>
      </c>
      <c r="K3003" s="2078">
        <v>111.91</v>
      </c>
      <c r="L3003" s="2020" t="s">
        <v>3269</v>
      </c>
      <c r="M3003" s="2021" t="s">
        <v>3269</v>
      </c>
      <c r="N3003" s="2078" t="s">
        <v>3269</v>
      </c>
    </row>
    <row r="3004" spans="1:14">
      <c r="A3004" s="2249" t="s">
        <v>2145</v>
      </c>
      <c r="B3004" s="2077" t="s">
        <v>3195</v>
      </c>
      <c r="C3004" s="2020">
        <v>0.30433636363636363</v>
      </c>
      <c r="D3004" s="2021">
        <v>4400</v>
      </c>
      <c r="E3004" s="2078">
        <v>1339.08</v>
      </c>
      <c r="F3004" s="2020">
        <v>0.35127805666147371</v>
      </c>
      <c r="G3004" s="2021">
        <v>519.92999999999995</v>
      </c>
      <c r="H3004" s="2078">
        <v>182.64</v>
      </c>
      <c r="I3004" s="2020">
        <v>0.27800922068544143</v>
      </c>
      <c r="J3004" s="2021">
        <v>1980.33</v>
      </c>
      <c r="K3004" s="2078">
        <v>550.55000000000007</v>
      </c>
      <c r="L3004" s="2020" t="s">
        <v>3269</v>
      </c>
      <c r="M3004" s="2021" t="s">
        <v>3269</v>
      </c>
      <c r="N3004" s="2078" t="s">
        <v>3269</v>
      </c>
    </row>
    <row r="3005" spans="1:14">
      <c r="A3005" s="2248" t="s">
        <v>1807</v>
      </c>
      <c r="B3005" s="2073" t="s">
        <v>5191</v>
      </c>
      <c r="C3005" s="2074" t="s">
        <v>3269</v>
      </c>
      <c r="D3005" s="2075" t="s">
        <v>3269</v>
      </c>
      <c r="E3005" s="2076" t="s">
        <v>3269</v>
      </c>
      <c r="F3005" s="2074" t="s">
        <v>3269</v>
      </c>
      <c r="G3005" s="2075" t="s">
        <v>3269</v>
      </c>
      <c r="H3005" s="2076" t="s">
        <v>3269</v>
      </c>
      <c r="I3005" s="2074" t="s">
        <v>3269</v>
      </c>
      <c r="J3005" s="2075" t="s">
        <v>3269</v>
      </c>
      <c r="K3005" s="2076" t="s">
        <v>3269</v>
      </c>
      <c r="L3005" s="2074">
        <v>8.7247925707305787E-2</v>
      </c>
      <c r="M3005" s="2075">
        <v>9480.34</v>
      </c>
      <c r="N3005" s="2076">
        <v>827.1399999999993</v>
      </c>
    </row>
    <row r="3006" spans="1:14">
      <c r="A3006" s="2249" t="s">
        <v>1807</v>
      </c>
      <c r="B3006" s="2077" t="s">
        <v>3209</v>
      </c>
      <c r="C3006" s="2020" t="s">
        <v>3269</v>
      </c>
      <c r="D3006" s="2021" t="s">
        <v>3269</v>
      </c>
      <c r="E3006" s="2078" t="s">
        <v>3269</v>
      </c>
      <c r="F3006" s="2020" t="s">
        <v>3269</v>
      </c>
      <c r="G3006" s="2021" t="s">
        <v>3269</v>
      </c>
      <c r="H3006" s="2078" t="s">
        <v>3269</v>
      </c>
      <c r="I3006" s="2020" t="s">
        <v>3269</v>
      </c>
      <c r="J3006" s="2021" t="s">
        <v>3269</v>
      </c>
      <c r="K3006" s="2078" t="s">
        <v>3269</v>
      </c>
      <c r="L3006" s="2020">
        <v>8.7247925707305787E-2</v>
      </c>
      <c r="M3006" s="2021">
        <v>9480.34</v>
      </c>
      <c r="N3006" s="2078">
        <v>827.1399999999993</v>
      </c>
    </row>
    <row r="3007" spans="1:14">
      <c r="A3007" s="2248" t="s">
        <v>1983</v>
      </c>
      <c r="B3007" s="2073" t="s">
        <v>5191</v>
      </c>
      <c r="C3007" s="2074" t="s">
        <v>3269</v>
      </c>
      <c r="D3007" s="2075" t="s">
        <v>3269</v>
      </c>
      <c r="E3007" s="2076" t="s">
        <v>3269</v>
      </c>
      <c r="F3007" s="2074" t="s">
        <v>3269</v>
      </c>
      <c r="G3007" s="2075" t="s">
        <v>3269</v>
      </c>
      <c r="H3007" s="2076" t="s">
        <v>3269</v>
      </c>
      <c r="I3007" s="2074">
        <v>0.34826974897177709</v>
      </c>
      <c r="J3007" s="2075">
        <v>141.02000000000001</v>
      </c>
      <c r="K3007" s="2076">
        <v>49.113</v>
      </c>
      <c r="L3007" s="2074" t="s">
        <v>3269</v>
      </c>
      <c r="M3007" s="2075" t="s">
        <v>3269</v>
      </c>
      <c r="N3007" s="2076" t="s">
        <v>3269</v>
      </c>
    </row>
    <row r="3008" spans="1:14">
      <c r="A3008" s="2249" t="s">
        <v>1983</v>
      </c>
      <c r="B3008" s="2077" t="s">
        <v>3480</v>
      </c>
      <c r="C3008" s="2020" t="s">
        <v>3269</v>
      </c>
      <c r="D3008" s="2021" t="s">
        <v>3269</v>
      </c>
      <c r="E3008" s="2078" t="s">
        <v>3269</v>
      </c>
      <c r="F3008" s="2020" t="s">
        <v>3269</v>
      </c>
      <c r="G3008" s="2021" t="s">
        <v>3269</v>
      </c>
      <c r="H3008" s="2078" t="s">
        <v>3269</v>
      </c>
      <c r="I3008" s="2020">
        <v>0.34826974897177709</v>
      </c>
      <c r="J3008" s="2021">
        <v>141.02000000000001</v>
      </c>
      <c r="K3008" s="2078">
        <v>49.113</v>
      </c>
      <c r="L3008" s="2020" t="s">
        <v>3269</v>
      </c>
      <c r="M3008" s="2021" t="s">
        <v>3269</v>
      </c>
      <c r="N3008" s="2078" t="s">
        <v>3269</v>
      </c>
    </row>
    <row r="3009" spans="1:14">
      <c r="A3009" s="2249" t="s">
        <v>1983</v>
      </c>
      <c r="B3009" s="2077" t="s">
        <v>3212</v>
      </c>
      <c r="C3009" s="2020" t="s">
        <v>3269</v>
      </c>
      <c r="D3009" s="2021" t="s">
        <v>3269</v>
      </c>
      <c r="E3009" s="2078" t="s">
        <v>3269</v>
      </c>
      <c r="F3009" s="2020" t="s">
        <v>3269</v>
      </c>
      <c r="G3009" s="2021" t="s">
        <v>3269</v>
      </c>
      <c r="H3009" s="2078" t="s">
        <v>3269</v>
      </c>
      <c r="I3009" s="2020" t="s">
        <v>3269</v>
      </c>
      <c r="J3009" s="2021">
        <v>0</v>
      </c>
      <c r="K3009" s="2078">
        <v>0</v>
      </c>
      <c r="L3009" s="2020" t="s">
        <v>3269</v>
      </c>
      <c r="M3009" s="2021" t="s">
        <v>3269</v>
      </c>
      <c r="N3009" s="2078" t="s">
        <v>3269</v>
      </c>
    </row>
    <row r="3010" spans="1:14">
      <c r="A3010" s="2248" t="s">
        <v>2409</v>
      </c>
      <c r="B3010" s="2073" t="s">
        <v>5191</v>
      </c>
      <c r="C3010" s="2074">
        <v>0.31534095514137511</v>
      </c>
      <c r="D3010" s="2075">
        <v>28994.87</v>
      </c>
      <c r="E3010" s="2076">
        <v>9143.27</v>
      </c>
      <c r="F3010" s="2074">
        <v>0.44509186753037749</v>
      </c>
      <c r="G3010" s="2075">
        <v>7717.0899999999983</v>
      </c>
      <c r="H3010" s="2076">
        <v>3434.8139999999999</v>
      </c>
      <c r="I3010" s="2074">
        <v>0.1690273112213643</v>
      </c>
      <c r="J3010" s="2075">
        <v>2970.9399999999991</v>
      </c>
      <c r="K3010" s="2076">
        <v>502.17000000000007</v>
      </c>
      <c r="L3010" s="2074" t="s">
        <v>3269</v>
      </c>
      <c r="M3010" s="2075" t="s">
        <v>3269</v>
      </c>
      <c r="N3010" s="2076" t="s">
        <v>3269</v>
      </c>
    </row>
    <row r="3011" spans="1:14">
      <c r="A3011" s="2249" t="s">
        <v>2409</v>
      </c>
      <c r="B3011" s="2077" t="s">
        <v>3480</v>
      </c>
      <c r="C3011" s="2020" t="s">
        <v>3269</v>
      </c>
      <c r="D3011" s="2021" t="s">
        <v>3269</v>
      </c>
      <c r="E3011" s="2078" t="s">
        <v>3269</v>
      </c>
      <c r="F3011" s="2020">
        <v>0.41724209805995921</v>
      </c>
      <c r="G3011" s="2021">
        <v>2542.73</v>
      </c>
      <c r="H3011" s="2078">
        <v>1060.934</v>
      </c>
      <c r="I3011" s="2020">
        <v>0.1690273112213643</v>
      </c>
      <c r="J3011" s="2021">
        <v>2970.9399999999991</v>
      </c>
      <c r="K3011" s="2078">
        <v>502.17000000000007</v>
      </c>
      <c r="L3011" s="2020" t="s">
        <v>3269</v>
      </c>
      <c r="M3011" s="2021" t="s">
        <v>3269</v>
      </c>
      <c r="N3011" s="2078" t="s">
        <v>3269</v>
      </c>
    </row>
    <row r="3012" spans="1:14">
      <c r="A3012" s="2249" t="s">
        <v>2409</v>
      </c>
      <c r="B3012" s="2077" t="s">
        <v>3193</v>
      </c>
      <c r="C3012" s="2020">
        <v>0.31534095514137511</v>
      </c>
      <c r="D3012" s="2021">
        <v>28994.87</v>
      </c>
      <c r="E3012" s="2078">
        <v>9143.27</v>
      </c>
      <c r="F3012" s="2020" t="s">
        <v>3269</v>
      </c>
      <c r="G3012" s="2021" t="s">
        <v>3269</v>
      </c>
      <c r="H3012" s="2078" t="s">
        <v>3269</v>
      </c>
      <c r="I3012" s="2020" t="s">
        <v>3269</v>
      </c>
      <c r="J3012" s="2021" t="s">
        <v>3269</v>
      </c>
      <c r="K3012" s="2078" t="s">
        <v>3269</v>
      </c>
      <c r="L3012" s="2020" t="s">
        <v>3269</v>
      </c>
      <c r="M3012" s="2021" t="s">
        <v>3269</v>
      </c>
      <c r="N3012" s="2078" t="s">
        <v>3269</v>
      </c>
    </row>
    <row r="3013" spans="1:14">
      <c r="A3013" s="2249" t="s">
        <v>2409</v>
      </c>
      <c r="B3013" s="2077" t="s">
        <v>3194</v>
      </c>
      <c r="C3013" s="2020" t="s">
        <v>3269</v>
      </c>
      <c r="D3013" s="2021" t="s">
        <v>3269</v>
      </c>
      <c r="E3013" s="2078" t="s">
        <v>3269</v>
      </c>
      <c r="F3013" s="2020">
        <v>0.4948937311831163</v>
      </c>
      <c r="G3013" s="2021">
        <v>3354.7</v>
      </c>
      <c r="H3013" s="2078">
        <v>1660.22</v>
      </c>
      <c r="I3013" s="2020" t="s">
        <v>3269</v>
      </c>
      <c r="J3013" s="2021" t="s">
        <v>3269</v>
      </c>
      <c r="K3013" s="2078" t="s">
        <v>3269</v>
      </c>
      <c r="L3013" s="2020" t="s">
        <v>3269</v>
      </c>
      <c r="M3013" s="2021" t="s">
        <v>3269</v>
      </c>
      <c r="N3013" s="2078" t="s">
        <v>3269</v>
      </c>
    </row>
    <row r="3014" spans="1:14">
      <c r="A3014" s="2249" t="s">
        <v>2409</v>
      </c>
      <c r="B3014" s="2077" t="s">
        <v>3195</v>
      </c>
      <c r="C3014" s="2020" t="s">
        <v>3269</v>
      </c>
      <c r="D3014" s="2021" t="s">
        <v>3269</v>
      </c>
      <c r="E3014" s="2078" t="s">
        <v>3269</v>
      </c>
      <c r="F3014" s="2020">
        <v>0.3921941461591727</v>
      </c>
      <c r="G3014" s="2021">
        <v>1819.66</v>
      </c>
      <c r="H3014" s="2078">
        <v>713.66000000000008</v>
      </c>
      <c r="I3014" s="2020" t="s">
        <v>3269</v>
      </c>
      <c r="J3014" s="2021" t="s">
        <v>3269</v>
      </c>
      <c r="K3014" s="2078" t="s">
        <v>3269</v>
      </c>
      <c r="L3014" s="2020" t="s">
        <v>3269</v>
      </c>
      <c r="M3014" s="2021" t="s">
        <v>3269</v>
      </c>
      <c r="N3014" s="2078" t="s">
        <v>3269</v>
      </c>
    </row>
    <row r="3015" spans="1:14">
      <c r="A3015" s="2248" t="s">
        <v>2349</v>
      </c>
      <c r="B3015" s="2073" t="s">
        <v>5191</v>
      </c>
      <c r="C3015" s="2074" t="s">
        <v>3269</v>
      </c>
      <c r="D3015" s="2075" t="s">
        <v>3269</v>
      </c>
      <c r="E3015" s="2076" t="s">
        <v>3269</v>
      </c>
      <c r="F3015" s="2074">
        <v>0.27517673736161119</v>
      </c>
      <c r="G3015" s="2075">
        <v>524.79</v>
      </c>
      <c r="H3015" s="2076">
        <v>144.41</v>
      </c>
      <c r="I3015" s="2074">
        <v>0.28409138462826061</v>
      </c>
      <c r="J3015" s="2075">
        <v>8124.78</v>
      </c>
      <c r="K3015" s="2076">
        <v>2308.1799999999989</v>
      </c>
      <c r="L3015" s="2074" t="s">
        <v>3269</v>
      </c>
      <c r="M3015" s="2075" t="s">
        <v>3269</v>
      </c>
      <c r="N3015" s="2076" t="s">
        <v>3269</v>
      </c>
    </row>
    <row r="3016" spans="1:14">
      <c r="A3016" s="2249" t="s">
        <v>2349</v>
      </c>
      <c r="B3016" s="2077" t="s">
        <v>3502</v>
      </c>
      <c r="C3016" s="2020" t="s">
        <v>3269</v>
      </c>
      <c r="D3016" s="2021" t="s">
        <v>3269</v>
      </c>
      <c r="E3016" s="2078" t="s">
        <v>3269</v>
      </c>
      <c r="F3016" s="2020">
        <v>0.27517673736161119</v>
      </c>
      <c r="G3016" s="2021">
        <v>524.79</v>
      </c>
      <c r="H3016" s="2078">
        <v>144.41</v>
      </c>
      <c r="I3016" s="2020">
        <v>0.29815266692451031</v>
      </c>
      <c r="J3016" s="2021">
        <v>7110.25</v>
      </c>
      <c r="K3016" s="2078">
        <v>2119.94</v>
      </c>
      <c r="L3016" s="2020" t="s">
        <v>3269</v>
      </c>
      <c r="M3016" s="2021" t="s">
        <v>3269</v>
      </c>
      <c r="N3016" s="2078" t="s">
        <v>3269</v>
      </c>
    </row>
    <row r="3017" spans="1:14">
      <c r="A3017" s="2249" t="s">
        <v>2349</v>
      </c>
      <c r="B3017" s="2077" t="s">
        <v>3195</v>
      </c>
      <c r="C3017" s="2020" t="s">
        <v>3269</v>
      </c>
      <c r="D3017" s="2021" t="s">
        <v>3269</v>
      </c>
      <c r="E3017" s="2078" t="s">
        <v>3269</v>
      </c>
      <c r="F3017" s="2020" t="s">
        <v>3269</v>
      </c>
      <c r="G3017" s="2021" t="s">
        <v>3269</v>
      </c>
      <c r="H3017" s="2078" t="s">
        <v>3269</v>
      </c>
      <c r="I3017" s="2020">
        <v>0.18554404502577551</v>
      </c>
      <c r="J3017" s="2021">
        <v>1014.53</v>
      </c>
      <c r="K3017" s="2078">
        <v>188.24</v>
      </c>
      <c r="L3017" s="2020" t="s">
        <v>3269</v>
      </c>
      <c r="M3017" s="2021" t="s">
        <v>3269</v>
      </c>
      <c r="N3017" s="2078" t="s">
        <v>3269</v>
      </c>
    </row>
    <row r="3018" spans="1:14">
      <c r="A3018" s="2248" t="s">
        <v>2235</v>
      </c>
      <c r="B3018" s="2073" t="s">
        <v>5191</v>
      </c>
      <c r="C3018" s="2074" t="s">
        <v>3269</v>
      </c>
      <c r="D3018" s="2075" t="s">
        <v>3269</v>
      </c>
      <c r="E3018" s="2076" t="s">
        <v>3269</v>
      </c>
      <c r="F3018" s="2074" t="s">
        <v>3269</v>
      </c>
      <c r="G3018" s="2075" t="s">
        <v>3269</v>
      </c>
      <c r="H3018" s="2076" t="s">
        <v>3269</v>
      </c>
      <c r="I3018" s="2074">
        <v>0.43110078700983012</v>
      </c>
      <c r="J3018" s="2075">
        <v>2994.8799999999992</v>
      </c>
      <c r="K3018" s="2076">
        <v>1291.0951250000001</v>
      </c>
      <c r="L3018" s="2074">
        <v>0.42466099404981822</v>
      </c>
      <c r="M3018" s="2075">
        <v>5440.17</v>
      </c>
      <c r="N3018" s="2076">
        <v>2310.2280000000001</v>
      </c>
    </row>
    <row r="3019" spans="1:14">
      <c r="A3019" s="2249" t="s">
        <v>2235</v>
      </c>
      <c r="B3019" s="2077" t="s">
        <v>3480</v>
      </c>
      <c r="C3019" s="2020" t="s">
        <v>3269</v>
      </c>
      <c r="D3019" s="2021" t="s">
        <v>3269</v>
      </c>
      <c r="E3019" s="2078" t="s">
        <v>3269</v>
      </c>
      <c r="F3019" s="2020" t="s">
        <v>3269</v>
      </c>
      <c r="G3019" s="2021" t="s">
        <v>3269</v>
      </c>
      <c r="H3019" s="2078" t="s">
        <v>3269</v>
      </c>
      <c r="I3019" s="2020">
        <v>5.5119714722363607E-2</v>
      </c>
      <c r="J3019" s="2021">
        <v>137.41</v>
      </c>
      <c r="K3019" s="2078">
        <v>7.573999999999983</v>
      </c>
      <c r="L3019" s="2020">
        <v>0.5822195003062155</v>
      </c>
      <c r="M3019" s="2021">
        <v>800.09</v>
      </c>
      <c r="N3019" s="2078">
        <v>465.82799999999997</v>
      </c>
    </row>
    <row r="3020" spans="1:14">
      <c r="A3020" s="2249" t="s">
        <v>2235</v>
      </c>
      <c r="B3020" s="2077" t="s">
        <v>3196</v>
      </c>
      <c r="C3020" s="2020" t="s">
        <v>3269</v>
      </c>
      <c r="D3020" s="2021" t="s">
        <v>3269</v>
      </c>
      <c r="E3020" s="2078" t="s">
        <v>3269</v>
      </c>
      <c r="F3020" s="2020" t="s">
        <v>3269</v>
      </c>
      <c r="G3020" s="2021" t="s">
        <v>3269</v>
      </c>
      <c r="H3020" s="2078" t="s">
        <v>3269</v>
      </c>
      <c r="I3020" s="2020">
        <v>0.79084777777777771</v>
      </c>
      <c r="J3020" s="2021">
        <v>337.5</v>
      </c>
      <c r="K3020" s="2078">
        <v>266.91112500000003</v>
      </c>
      <c r="L3020" s="2020" t="s">
        <v>3269</v>
      </c>
      <c r="M3020" s="2021" t="s">
        <v>3269</v>
      </c>
      <c r="N3020" s="2078" t="s">
        <v>3269</v>
      </c>
    </row>
    <row r="3021" spans="1:14">
      <c r="A3021" s="2249" t="s">
        <v>2235</v>
      </c>
      <c r="B3021" s="2077" t="s">
        <v>3193</v>
      </c>
      <c r="C3021" s="2020" t="s">
        <v>3269</v>
      </c>
      <c r="D3021" s="2021" t="s">
        <v>3269</v>
      </c>
      <c r="E3021" s="2078" t="s">
        <v>3269</v>
      </c>
      <c r="F3021" s="2020" t="s">
        <v>3269</v>
      </c>
      <c r="G3021" s="2021" t="s">
        <v>3269</v>
      </c>
      <c r="H3021" s="2078" t="s">
        <v>3269</v>
      </c>
      <c r="I3021" s="2020">
        <v>0.40342146930320599</v>
      </c>
      <c r="J3021" s="2021">
        <v>2519.9699999999998</v>
      </c>
      <c r="K3021" s="2078">
        <v>1016.61</v>
      </c>
      <c r="L3021" s="2020" t="s">
        <v>3269</v>
      </c>
      <c r="M3021" s="2021" t="s">
        <v>3269</v>
      </c>
      <c r="N3021" s="2078" t="s">
        <v>3269</v>
      </c>
    </row>
    <row r="3022" spans="1:14">
      <c r="A3022" s="2249" t="s">
        <v>2235</v>
      </c>
      <c r="B3022" s="2077" t="s">
        <v>3195</v>
      </c>
      <c r="C3022" s="2020" t="s">
        <v>3269</v>
      </c>
      <c r="D3022" s="2021" t="s">
        <v>3269</v>
      </c>
      <c r="E3022" s="2078" t="s">
        <v>3269</v>
      </c>
      <c r="F3022" s="2020" t="s">
        <v>3269</v>
      </c>
      <c r="G3022" s="2021" t="s">
        <v>3269</v>
      </c>
      <c r="H3022" s="2078" t="s">
        <v>3269</v>
      </c>
      <c r="I3022" s="2020" t="s">
        <v>3269</v>
      </c>
      <c r="J3022" s="2021" t="s">
        <v>3269</v>
      </c>
      <c r="K3022" s="2078" t="s">
        <v>3269</v>
      </c>
      <c r="L3022" s="2020">
        <v>0.39749314666988489</v>
      </c>
      <c r="M3022" s="2021">
        <v>4640.08</v>
      </c>
      <c r="N3022" s="2078">
        <v>1844.4</v>
      </c>
    </row>
    <row r="3023" spans="1:14">
      <c r="A3023" s="2248" t="s">
        <v>1971</v>
      </c>
      <c r="B3023" s="2073" t="s">
        <v>5191</v>
      </c>
      <c r="C3023" s="2074" t="s">
        <v>3269</v>
      </c>
      <c r="D3023" s="2075" t="s">
        <v>3269</v>
      </c>
      <c r="E3023" s="2076" t="s">
        <v>3269</v>
      </c>
      <c r="F3023" s="2074" t="s">
        <v>3269</v>
      </c>
      <c r="G3023" s="2075" t="s">
        <v>3269</v>
      </c>
      <c r="H3023" s="2076" t="s">
        <v>3269</v>
      </c>
      <c r="I3023" s="2074" t="s">
        <v>3269</v>
      </c>
      <c r="J3023" s="2075" t="s">
        <v>3269</v>
      </c>
      <c r="K3023" s="2076" t="s">
        <v>3269</v>
      </c>
      <c r="L3023" s="2074">
        <v>0.17842291238769531</v>
      </c>
      <c r="M3023" s="2075">
        <v>22985.47</v>
      </c>
      <c r="N3023" s="2076">
        <v>4101.1345000000001</v>
      </c>
    </row>
    <row r="3024" spans="1:14">
      <c r="A3024" s="2249" t="s">
        <v>1971</v>
      </c>
      <c r="B3024" s="2077" t="s">
        <v>3480</v>
      </c>
      <c r="C3024" s="2020" t="s">
        <v>3269</v>
      </c>
      <c r="D3024" s="2021" t="s">
        <v>3269</v>
      </c>
      <c r="E3024" s="2078" t="s">
        <v>3269</v>
      </c>
      <c r="F3024" s="2020" t="s">
        <v>3269</v>
      </c>
      <c r="G3024" s="2021" t="s">
        <v>3269</v>
      </c>
      <c r="H3024" s="2078" t="s">
        <v>3269</v>
      </c>
      <c r="I3024" s="2020" t="s">
        <v>3269</v>
      </c>
      <c r="J3024" s="2021" t="s">
        <v>3269</v>
      </c>
      <c r="K3024" s="2078" t="s">
        <v>3269</v>
      </c>
      <c r="L3024" s="2020">
        <v>0.17341887088396149</v>
      </c>
      <c r="M3024" s="2021">
        <v>13745.62</v>
      </c>
      <c r="N3024" s="2078">
        <v>2383.7498999999998</v>
      </c>
    </row>
    <row r="3025" spans="1:14">
      <c r="A3025" s="2249" t="s">
        <v>1971</v>
      </c>
      <c r="B3025" s="2077" t="s">
        <v>3193</v>
      </c>
      <c r="C3025" s="2020" t="s">
        <v>3269</v>
      </c>
      <c r="D3025" s="2021" t="s">
        <v>3269</v>
      </c>
      <c r="E3025" s="2078" t="s">
        <v>3269</v>
      </c>
      <c r="F3025" s="2020" t="s">
        <v>3269</v>
      </c>
      <c r="G3025" s="2021" t="s">
        <v>3269</v>
      </c>
      <c r="H3025" s="2078" t="s">
        <v>3269</v>
      </c>
      <c r="I3025" s="2020" t="s">
        <v>3269</v>
      </c>
      <c r="J3025" s="2021" t="s">
        <v>3269</v>
      </c>
      <c r="K3025" s="2078" t="s">
        <v>3269</v>
      </c>
      <c r="L3025" s="2020">
        <v>0.27730994152046778</v>
      </c>
      <c r="M3025" s="2021">
        <v>85.5</v>
      </c>
      <c r="N3025" s="2078">
        <v>23.71</v>
      </c>
    </row>
    <row r="3026" spans="1:14">
      <c r="A3026" s="2249" t="s">
        <v>1971</v>
      </c>
      <c r="B3026" s="2077" t="s">
        <v>3195</v>
      </c>
      <c r="C3026" s="2020" t="s">
        <v>3269</v>
      </c>
      <c r="D3026" s="2021" t="s">
        <v>3269</v>
      </c>
      <c r="E3026" s="2078" t="s">
        <v>3269</v>
      </c>
      <c r="F3026" s="2020" t="s">
        <v>3269</v>
      </c>
      <c r="G3026" s="2021" t="s">
        <v>3269</v>
      </c>
      <c r="H3026" s="2078" t="s">
        <v>3269</v>
      </c>
      <c r="I3026" s="2020" t="s">
        <v>3269</v>
      </c>
      <c r="J3026" s="2021" t="s">
        <v>3269</v>
      </c>
      <c r="K3026" s="2078" t="s">
        <v>3269</v>
      </c>
      <c r="L3026" s="2020">
        <v>0.26655504272613167</v>
      </c>
      <c r="M3026" s="2021">
        <v>4987.58</v>
      </c>
      <c r="N3026" s="2078">
        <v>1329.4646</v>
      </c>
    </row>
    <row r="3027" spans="1:14">
      <c r="A3027" s="2249" t="s">
        <v>1971</v>
      </c>
      <c r="B3027" s="2077" t="s">
        <v>3209</v>
      </c>
      <c r="C3027" s="2020" t="s">
        <v>3269</v>
      </c>
      <c r="D3027" s="2021" t="s">
        <v>3269</v>
      </c>
      <c r="E3027" s="2078" t="s">
        <v>3269</v>
      </c>
      <c r="F3027" s="2020" t="s">
        <v>3269</v>
      </c>
      <c r="G3027" s="2021" t="s">
        <v>3269</v>
      </c>
      <c r="H3027" s="2078" t="s">
        <v>3269</v>
      </c>
      <c r="I3027" s="2020" t="s">
        <v>3269</v>
      </c>
      <c r="J3027" s="2021" t="s">
        <v>3269</v>
      </c>
      <c r="K3027" s="2078" t="s">
        <v>3269</v>
      </c>
      <c r="L3027" s="2020">
        <v>8.7408232275839562E-2</v>
      </c>
      <c r="M3027" s="2021">
        <v>4166.7700000000004</v>
      </c>
      <c r="N3027" s="2078">
        <v>364.21</v>
      </c>
    </row>
    <row r="3028" spans="1:14">
      <c r="A3028" s="2248" t="s">
        <v>1647</v>
      </c>
      <c r="B3028" s="2073" t="s">
        <v>5191</v>
      </c>
      <c r="C3028" s="2074">
        <v>0.29877168259736891</v>
      </c>
      <c r="D3028" s="2075">
        <v>2157.2600000000002</v>
      </c>
      <c r="E3028" s="2076">
        <v>644.52819999999986</v>
      </c>
      <c r="F3028" s="2074">
        <v>0.25540348095715798</v>
      </c>
      <c r="G3028" s="2075">
        <v>7127.35</v>
      </c>
      <c r="H3028" s="2076">
        <v>1820.35</v>
      </c>
      <c r="I3028" s="2074">
        <v>0.22549367899342759</v>
      </c>
      <c r="J3028" s="2075">
        <v>13364.96</v>
      </c>
      <c r="K3028" s="2076">
        <v>3013.7139999999999</v>
      </c>
      <c r="L3028" s="2074">
        <v>0.26746935404115518</v>
      </c>
      <c r="M3028" s="2075">
        <v>10799.14</v>
      </c>
      <c r="N3028" s="2076">
        <v>2888.4389999999999</v>
      </c>
    </row>
    <row r="3029" spans="1:14">
      <c r="A3029" s="2249" t="s">
        <v>1647</v>
      </c>
      <c r="B3029" s="2077" t="s">
        <v>3195</v>
      </c>
      <c r="C3029" s="2020">
        <v>0.29877168259736891</v>
      </c>
      <c r="D3029" s="2021">
        <v>2157.2600000000002</v>
      </c>
      <c r="E3029" s="2078">
        <v>644.52819999999986</v>
      </c>
      <c r="F3029" s="2020">
        <v>0.25540348095715798</v>
      </c>
      <c r="G3029" s="2021">
        <v>7127.35</v>
      </c>
      <c r="H3029" s="2078">
        <v>1820.35</v>
      </c>
      <c r="I3029" s="2020">
        <v>0.22549367899342759</v>
      </c>
      <c r="J3029" s="2021">
        <v>13364.96</v>
      </c>
      <c r="K3029" s="2078">
        <v>3013.7139999999999</v>
      </c>
      <c r="L3029" s="2020">
        <v>0.26746935404115518</v>
      </c>
      <c r="M3029" s="2021">
        <v>10799.14</v>
      </c>
      <c r="N3029" s="2078">
        <v>2888.4389999999999</v>
      </c>
    </row>
    <row r="3030" spans="1:14">
      <c r="A3030" s="2248" t="s">
        <v>1213</v>
      </c>
      <c r="B3030" s="2073" t="s">
        <v>5191</v>
      </c>
      <c r="C3030" s="2074">
        <v>0.29919191057840128</v>
      </c>
      <c r="D3030" s="2075">
        <v>60041.869999999988</v>
      </c>
      <c r="E3030" s="2076">
        <v>17964.041799999999</v>
      </c>
      <c r="F3030" s="2074">
        <v>-0.50127790033523723</v>
      </c>
      <c r="G3030" s="2075">
        <v>-3000.8599999999992</v>
      </c>
      <c r="H3030" s="2076">
        <v>1504.2647999999999</v>
      </c>
      <c r="I3030" s="2074">
        <v>0.32359806277110142</v>
      </c>
      <c r="J3030" s="2075">
        <v>56662.38</v>
      </c>
      <c r="K3030" s="2076">
        <v>18335.8364</v>
      </c>
      <c r="L3030" s="2074">
        <v>0.21063876273106141</v>
      </c>
      <c r="M3030" s="2075">
        <v>202372.17</v>
      </c>
      <c r="N3030" s="2076">
        <v>42627.423500000019</v>
      </c>
    </row>
    <row r="3031" spans="1:14">
      <c r="A3031" s="2249" t="s">
        <v>1213</v>
      </c>
      <c r="B3031" s="2077" t="s">
        <v>3480</v>
      </c>
      <c r="C3031" s="2020" t="s">
        <v>3269</v>
      </c>
      <c r="D3031" s="2021" t="s">
        <v>3269</v>
      </c>
      <c r="E3031" s="2078" t="s">
        <v>3269</v>
      </c>
      <c r="F3031" s="2020" t="s">
        <v>3269</v>
      </c>
      <c r="G3031" s="2021" t="s">
        <v>3269</v>
      </c>
      <c r="H3031" s="2078" t="s">
        <v>3269</v>
      </c>
      <c r="I3031" s="2020" t="s">
        <v>3269</v>
      </c>
      <c r="J3031" s="2021" t="s">
        <v>3269</v>
      </c>
      <c r="K3031" s="2078" t="s">
        <v>3269</v>
      </c>
      <c r="L3031" s="2020">
        <v>0.26049405331325098</v>
      </c>
      <c r="M3031" s="2021">
        <v>1473.93</v>
      </c>
      <c r="N3031" s="2078">
        <v>383.95</v>
      </c>
    </row>
    <row r="3032" spans="1:14">
      <c r="A3032" s="2249" t="s">
        <v>1213</v>
      </c>
      <c r="B3032" s="2077" t="s">
        <v>3481</v>
      </c>
      <c r="C3032" s="2020">
        <v>-0.48570412527271628</v>
      </c>
      <c r="D3032" s="2021">
        <v>1498.81</v>
      </c>
      <c r="E3032" s="2078">
        <v>-727.9781999999999</v>
      </c>
      <c r="F3032" s="2020">
        <v>-0.50127790033523723</v>
      </c>
      <c r="G3032" s="2021">
        <v>-3000.8599999999992</v>
      </c>
      <c r="H3032" s="2078">
        <v>1504.2647999999999</v>
      </c>
      <c r="I3032" s="2020">
        <v>-0.59717429871013294</v>
      </c>
      <c r="J3032" s="2021">
        <v>749.68999999999971</v>
      </c>
      <c r="K3032" s="2078">
        <v>-447.69559999999939</v>
      </c>
      <c r="L3032" s="2020">
        <v>-0.64309461780942989</v>
      </c>
      <c r="M3032" s="2021">
        <v>2997.8500000000008</v>
      </c>
      <c r="N3032" s="2078">
        <v>-1927.9012</v>
      </c>
    </row>
    <row r="3033" spans="1:14">
      <c r="A3033" s="2249" t="s">
        <v>1213</v>
      </c>
      <c r="B3033" s="2077" t="s">
        <v>3201</v>
      </c>
      <c r="C3033" s="2020" t="s">
        <v>3269</v>
      </c>
      <c r="D3033" s="2021" t="s">
        <v>3269</v>
      </c>
      <c r="E3033" s="2078" t="s">
        <v>3269</v>
      </c>
      <c r="F3033" s="2020" t="s">
        <v>3269</v>
      </c>
      <c r="G3033" s="2021" t="s">
        <v>3269</v>
      </c>
      <c r="H3033" s="2078" t="s">
        <v>3269</v>
      </c>
      <c r="I3033" s="2020">
        <v>0.54707186930458274</v>
      </c>
      <c r="J3033" s="2021">
        <v>455.41</v>
      </c>
      <c r="K3033" s="2078">
        <v>249.142</v>
      </c>
      <c r="L3033" s="2020">
        <v>0.44279724574519591</v>
      </c>
      <c r="M3033" s="2021">
        <v>846.69</v>
      </c>
      <c r="N3033" s="2078">
        <v>374.91199999999992</v>
      </c>
    </row>
    <row r="3034" spans="1:14">
      <c r="A3034" s="2249" t="s">
        <v>1213</v>
      </c>
      <c r="B3034" s="2077" t="s">
        <v>3502</v>
      </c>
      <c r="C3034" s="2020">
        <v>0.31928669256441322</v>
      </c>
      <c r="D3034" s="2021">
        <v>58543.05999999999</v>
      </c>
      <c r="E3034" s="2078">
        <v>18692.02</v>
      </c>
      <c r="F3034" s="2020" t="s">
        <v>3269</v>
      </c>
      <c r="G3034" s="2021" t="s">
        <v>3269</v>
      </c>
      <c r="H3034" s="2078" t="s">
        <v>3269</v>
      </c>
      <c r="I3034" s="2020">
        <v>0.33421022451876481</v>
      </c>
      <c r="J3034" s="2021">
        <v>55457.279999999992</v>
      </c>
      <c r="K3034" s="2078">
        <v>18534.39</v>
      </c>
      <c r="L3034" s="2020">
        <v>0.22225648490741359</v>
      </c>
      <c r="M3034" s="2021">
        <v>197053.7</v>
      </c>
      <c r="N3034" s="2078">
        <v>43796.462700000018</v>
      </c>
    </row>
    <row r="3035" spans="1:14">
      <c r="A3035" s="2248" t="s">
        <v>2061</v>
      </c>
      <c r="B3035" s="2073" t="s">
        <v>5191</v>
      </c>
      <c r="C3035" s="2074">
        <v>0.17659420796812489</v>
      </c>
      <c r="D3035" s="2075">
        <v>12006.84</v>
      </c>
      <c r="E3035" s="2076">
        <v>2120.338400000001</v>
      </c>
      <c r="F3035" s="2074">
        <v>0.31574542278524947</v>
      </c>
      <c r="G3035" s="2075">
        <v>21433.34</v>
      </c>
      <c r="H3035" s="2076">
        <v>6767.4789999999985</v>
      </c>
      <c r="I3035" s="2074">
        <v>0.21529949978351809</v>
      </c>
      <c r="J3035" s="2075">
        <v>8014.5300000000016</v>
      </c>
      <c r="K3035" s="2076">
        <v>1725.5243</v>
      </c>
      <c r="L3035" s="2074">
        <v>0.40788968518365332</v>
      </c>
      <c r="M3035" s="2075">
        <v>7978.619999999999</v>
      </c>
      <c r="N3035" s="2076">
        <v>3254.3968</v>
      </c>
    </row>
    <row r="3036" spans="1:14">
      <c r="A3036" s="2249" t="s">
        <v>2061</v>
      </c>
      <c r="B3036" s="2077" t="s">
        <v>3480</v>
      </c>
      <c r="C3036" s="2020">
        <v>0.16552328614989881</v>
      </c>
      <c r="D3036" s="2021">
        <v>10445.049999999999</v>
      </c>
      <c r="E3036" s="2078">
        <v>1728.8989999999999</v>
      </c>
      <c r="F3036" s="2020">
        <v>0.37546506316806483</v>
      </c>
      <c r="G3036" s="2021">
        <v>8166.31</v>
      </c>
      <c r="H3036" s="2078">
        <v>3066.1641</v>
      </c>
      <c r="I3036" s="2020">
        <v>0.53956169940939802</v>
      </c>
      <c r="J3036" s="2021">
        <v>892.31</v>
      </c>
      <c r="K3036" s="2078">
        <v>481.4563</v>
      </c>
      <c r="L3036" s="2020">
        <v>0.45056956061321313</v>
      </c>
      <c r="M3036" s="2021">
        <v>5486.5099999999993</v>
      </c>
      <c r="N3036" s="2078">
        <v>2472.0544</v>
      </c>
    </row>
    <row r="3037" spans="1:14">
      <c r="A3037" s="2249" t="s">
        <v>2061</v>
      </c>
      <c r="B3037" s="2077" t="s">
        <v>3196</v>
      </c>
      <c r="C3037" s="2020" t="s">
        <v>3269</v>
      </c>
      <c r="D3037" s="2021" t="s">
        <v>3269</v>
      </c>
      <c r="E3037" s="2078" t="s">
        <v>3269</v>
      </c>
      <c r="F3037" s="2020">
        <v>0.90781981831819325</v>
      </c>
      <c r="G3037" s="2021">
        <v>119.99</v>
      </c>
      <c r="H3037" s="2078">
        <v>108.9293</v>
      </c>
      <c r="I3037" s="2020" t="s">
        <v>3269</v>
      </c>
      <c r="J3037" s="2021" t="s">
        <v>3269</v>
      </c>
      <c r="K3037" s="2078" t="s">
        <v>3269</v>
      </c>
      <c r="L3037" s="2020" t="s">
        <v>3269</v>
      </c>
      <c r="M3037" s="2021" t="s">
        <v>3269</v>
      </c>
      <c r="N3037" s="2078" t="s">
        <v>3269</v>
      </c>
    </row>
    <row r="3038" spans="1:14">
      <c r="A3038" s="2249" t="s">
        <v>2061</v>
      </c>
      <c r="B3038" s="2077" t="s">
        <v>3193</v>
      </c>
      <c r="C3038" s="2020" t="s">
        <v>3269</v>
      </c>
      <c r="D3038" s="2021" t="s">
        <v>3269</v>
      </c>
      <c r="E3038" s="2078" t="s">
        <v>3269</v>
      </c>
      <c r="F3038" s="2020">
        <v>0.46482683982683981</v>
      </c>
      <c r="G3038" s="2021">
        <v>36.96</v>
      </c>
      <c r="H3038" s="2078">
        <v>17.18</v>
      </c>
      <c r="I3038" s="2020" t="s">
        <v>3269</v>
      </c>
      <c r="J3038" s="2021" t="s">
        <v>3269</v>
      </c>
      <c r="K3038" s="2078" t="s">
        <v>3269</v>
      </c>
      <c r="L3038" s="2020" t="s">
        <v>3269</v>
      </c>
      <c r="M3038" s="2021" t="s">
        <v>3269</v>
      </c>
      <c r="N3038" s="2078" t="s">
        <v>3269</v>
      </c>
    </row>
    <row r="3039" spans="1:14">
      <c r="A3039" s="2249" t="s">
        <v>2061</v>
      </c>
      <c r="B3039" s="2077" t="s">
        <v>3195</v>
      </c>
      <c r="C3039" s="2020">
        <v>0.25063510459152638</v>
      </c>
      <c r="D3039" s="2021">
        <v>1561.79</v>
      </c>
      <c r="E3039" s="2078">
        <v>391.43940000000009</v>
      </c>
      <c r="F3039" s="2020">
        <v>0.27270661963923942</v>
      </c>
      <c r="G3039" s="2021">
        <v>13110.08</v>
      </c>
      <c r="H3039" s="2078">
        <v>3575.2055999999998</v>
      </c>
      <c r="I3039" s="2020">
        <v>0.1746741886658934</v>
      </c>
      <c r="J3039" s="2021">
        <v>7122.2200000000012</v>
      </c>
      <c r="K3039" s="2078">
        <v>1244.068</v>
      </c>
      <c r="L3039" s="2020">
        <v>0.31392771587128981</v>
      </c>
      <c r="M3039" s="2021">
        <v>2492.1099999999992</v>
      </c>
      <c r="N3039" s="2078">
        <v>782.34239999999977</v>
      </c>
    </row>
    <row r="3040" spans="1:14">
      <c r="A3040" s="2248" t="s">
        <v>2331</v>
      </c>
      <c r="B3040" s="2073" t="s">
        <v>5191</v>
      </c>
      <c r="C3040" s="2074" t="s">
        <v>3269</v>
      </c>
      <c r="D3040" s="2075" t="s">
        <v>3269</v>
      </c>
      <c r="E3040" s="2076" t="s">
        <v>3269</v>
      </c>
      <c r="F3040" s="2074" t="s">
        <v>3269</v>
      </c>
      <c r="G3040" s="2075" t="s">
        <v>3269</v>
      </c>
      <c r="H3040" s="2076" t="s">
        <v>3269</v>
      </c>
      <c r="I3040" s="2074">
        <v>0.22806380207922761</v>
      </c>
      <c r="J3040" s="2075">
        <v>12685.48</v>
      </c>
      <c r="K3040" s="2076">
        <v>2893.0988000000002</v>
      </c>
      <c r="L3040" s="2074">
        <v>0.1506730211888965</v>
      </c>
      <c r="M3040" s="2075">
        <v>-931.61999999999966</v>
      </c>
      <c r="N3040" s="2076">
        <v>-140.36999999999969</v>
      </c>
    </row>
    <row r="3041" spans="1:14">
      <c r="A3041" s="2249" t="s">
        <v>2331</v>
      </c>
      <c r="B3041" s="2077" t="s">
        <v>3480</v>
      </c>
      <c r="C3041" s="2020" t="s">
        <v>3269</v>
      </c>
      <c r="D3041" s="2021" t="s">
        <v>3269</v>
      </c>
      <c r="E3041" s="2078" t="s">
        <v>3269</v>
      </c>
      <c r="F3041" s="2020" t="s">
        <v>3269</v>
      </c>
      <c r="G3041" s="2021" t="s">
        <v>3269</v>
      </c>
      <c r="H3041" s="2078" t="s">
        <v>3269</v>
      </c>
      <c r="I3041" s="2020">
        <v>8.3593461499228403E-2</v>
      </c>
      <c r="J3041" s="2021">
        <v>10685.63</v>
      </c>
      <c r="K3041" s="2078">
        <v>893.24880000000007</v>
      </c>
      <c r="L3041" s="2020">
        <v>0.18304495741346671</v>
      </c>
      <c r="M3041" s="2021">
        <v>-1231.6099999999999</v>
      </c>
      <c r="N3041" s="2078">
        <v>-225.43999999999971</v>
      </c>
    </row>
    <row r="3042" spans="1:14">
      <c r="A3042" s="2249" t="s">
        <v>2331</v>
      </c>
      <c r="B3042" s="2077" t="s">
        <v>3499</v>
      </c>
      <c r="C3042" s="2020" t="s">
        <v>3269</v>
      </c>
      <c r="D3042" s="2021" t="s">
        <v>3269</v>
      </c>
      <c r="E3042" s="2078" t="s">
        <v>3269</v>
      </c>
      <c r="F3042" s="2020" t="s">
        <v>3269</v>
      </c>
      <c r="G3042" s="2021" t="s">
        <v>3269</v>
      </c>
      <c r="H3042" s="2078" t="s">
        <v>3269</v>
      </c>
      <c r="I3042" s="2020">
        <v>1</v>
      </c>
      <c r="J3042" s="2021">
        <v>1999.85</v>
      </c>
      <c r="K3042" s="2078">
        <v>1999.85</v>
      </c>
      <c r="L3042" s="2020" t="s">
        <v>3269</v>
      </c>
      <c r="M3042" s="2021" t="s">
        <v>3269</v>
      </c>
      <c r="N3042" s="2078" t="s">
        <v>3269</v>
      </c>
    </row>
    <row r="3043" spans="1:14">
      <c r="A3043" s="2249" t="s">
        <v>2331</v>
      </c>
      <c r="B3043" s="2077" t="s">
        <v>3209</v>
      </c>
      <c r="C3043" s="2020" t="s">
        <v>3269</v>
      </c>
      <c r="D3043" s="2021" t="s">
        <v>3269</v>
      </c>
      <c r="E3043" s="2078" t="s">
        <v>3269</v>
      </c>
      <c r="F3043" s="2020" t="s">
        <v>3269</v>
      </c>
      <c r="G3043" s="2021" t="s">
        <v>3269</v>
      </c>
      <c r="H3043" s="2078" t="s">
        <v>3269</v>
      </c>
      <c r="I3043" s="2020" t="s">
        <v>3269</v>
      </c>
      <c r="J3043" s="2021" t="s">
        <v>3269</v>
      </c>
      <c r="K3043" s="2078" t="s">
        <v>3269</v>
      </c>
      <c r="L3043" s="2020">
        <v>0.28357611920397352</v>
      </c>
      <c r="M3043" s="2021">
        <v>299.99</v>
      </c>
      <c r="N3043" s="2078">
        <v>85.070000000000022</v>
      </c>
    </row>
    <row r="3044" spans="1:14">
      <c r="A3044" s="2248" t="s">
        <v>1339</v>
      </c>
      <c r="B3044" s="2073" t="s">
        <v>5191</v>
      </c>
      <c r="C3044" s="2074" t="s">
        <v>3269</v>
      </c>
      <c r="D3044" s="2075" t="s">
        <v>3269</v>
      </c>
      <c r="E3044" s="2076" t="s">
        <v>3269</v>
      </c>
      <c r="F3044" s="2074" t="s">
        <v>3269</v>
      </c>
      <c r="G3044" s="2075" t="s">
        <v>3269</v>
      </c>
      <c r="H3044" s="2076" t="s">
        <v>3269</v>
      </c>
      <c r="I3044" s="2074">
        <v>0.1202498856196665</v>
      </c>
      <c r="J3044" s="2075">
        <v>144102.57</v>
      </c>
      <c r="K3044" s="2076">
        <v>17328.31756</v>
      </c>
      <c r="L3044" s="2074" t="s">
        <v>3269</v>
      </c>
      <c r="M3044" s="2075" t="s">
        <v>3269</v>
      </c>
      <c r="N3044" s="2076" t="s">
        <v>3269</v>
      </c>
    </row>
    <row r="3045" spans="1:14">
      <c r="A3045" s="2249" t="s">
        <v>1339</v>
      </c>
      <c r="B3045" s="2077" t="s">
        <v>3480</v>
      </c>
      <c r="C3045" s="2020" t="s">
        <v>3269</v>
      </c>
      <c r="D3045" s="2021" t="s">
        <v>3269</v>
      </c>
      <c r="E3045" s="2078" t="s">
        <v>3269</v>
      </c>
      <c r="F3045" s="2020" t="s">
        <v>3269</v>
      </c>
      <c r="G3045" s="2021" t="s">
        <v>3269</v>
      </c>
      <c r="H3045" s="2078" t="s">
        <v>3269</v>
      </c>
      <c r="I3045" s="2020">
        <v>0.19694889351926961</v>
      </c>
      <c r="J3045" s="2021">
        <v>88622.420000000042</v>
      </c>
      <c r="K3045" s="2078">
        <v>17454.08756</v>
      </c>
      <c r="L3045" s="2020" t="s">
        <v>3269</v>
      </c>
      <c r="M3045" s="2021" t="s">
        <v>3269</v>
      </c>
      <c r="N3045" s="2078" t="s">
        <v>3269</v>
      </c>
    </row>
    <row r="3046" spans="1:14">
      <c r="A3046" s="2249" t="s">
        <v>1339</v>
      </c>
      <c r="B3046" s="2077" t="s">
        <v>3195</v>
      </c>
      <c r="C3046" s="2020" t="s">
        <v>3269</v>
      </c>
      <c r="D3046" s="2021" t="s">
        <v>3269</v>
      </c>
      <c r="E3046" s="2078" t="s">
        <v>3269</v>
      </c>
      <c r="F3046" s="2020" t="s">
        <v>3269</v>
      </c>
      <c r="G3046" s="2021" t="s">
        <v>3269</v>
      </c>
      <c r="H3046" s="2078" t="s">
        <v>3269</v>
      </c>
      <c r="I3046" s="2020">
        <v>-2.26693691347273E-3</v>
      </c>
      <c r="J3046" s="2021">
        <v>55480.15</v>
      </c>
      <c r="K3046" s="2078">
        <v>-125.7700000000041</v>
      </c>
      <c r="L3046" s="2020" t="s">
        <v>3269</v>
      </c>
      <c r="M3046" s="2021" t="s">
        <v>3269</v>
      </c>
      <c r="N3046" s="2078" t="s">
        <v>3269</v>
      </c>
    </row>
    <row r="3047" spans="1:14">
      <c r="A3047" s="2248" t="s">
        <v>2249</v>
      </c>
      <c r="B3047" s="2073" t="s">
        <v>5191</v>
      </c>
      <c r="C3047" s="2074">
        <v>0.27434854715223672</v>
      </c>
      <c r="D3047" s="2075">
        <v>880.34</v>
      </c>
      <c r="E3047" s="2076">
        <v>241.5200000000001</v>
      </c>
      <c r="F3047" s="2074" t="s">
        <v>3269</v>
      </c>
      <c r="G3047" s="2075" t="s">
        <v>3269</v>
      </c>
      <c r="H3047" s="2076" t="s">
        <v>3269</v>
      </c>
      <c r="I3047" s="2074" t="s">
        <v>3269</v>
      </c>
      <c r="J3047" s="2075" t="s">
        <v>3269</v>
      </c>
      <c r="K3047" s="2076" t="s">
        <v>3269</v>
      </c>
      <c r="L3047" s="2074">
        <v>0.19814685512634209</v>
      </c>
      <c r="M3047" s="2075">
        <v>529.91</v>
      </c>
      <c r="N3047" s="2076">
        <v>104.9999999999999</v>
      </c>
    </row>
    <row r="3048" spans="1:14">
      <c r="A3048" s="2249" t="s">
        <v>2249</v>
      </c>
      <c r="B3048" s="2077" t="s">
        <v>3502</v>
      </c>
      <c r="C3048" s="2020">
        <v>0.27434854715223672</v>
      </c>
      <c r="D3048" s="2021">
        <v>880.34</v>
      </c>
      <c r="E3048" s="2078">
        <v>241.5200000000001</v>
      </c>
      <c r="F3048" s="2020" t="s">
        <v>3269</v>
      </c>
      <c r="G3048" s="2021" t="s">
        <v>3269</v>
      </c>
      <c r="H3048" s="2078" t="s">
        <v>3269</v>
      </c>
      <c r="I3048" s="2020" t="s">
        <v>3269</v>
      </c>
      <c r="J3048" s="2021" t="s">
        <v>3269</v>
      </c>
      <c r="K3048" s="2078" t="s">
        <v>3269</v>
      </c>
      <c r="L3048" s="2020">
        <v>0.19814685512634209</v>
      </c>
      <c r="M3048" s="2021">
        <v>529.91</v>
      </c>
      <c r="N3048" s="2078">
        <v>104.9999999999999</v>
      </c>
    </row>
    <row r="3049" spans="1:14">
      <c r="A3049" s="2248" t="s">
        <v>2357</v>
      </c>
      <c r="B3049" s="2073" t="s">
        <v>5191</v>
      </c>
      <c r="C3049" s="2074">
        <v>0.39608217987710259</v>
      </c>
      <c r="D3049" s="2075">
        <v>644.44000000000005</v>
      </c>
      <c r="E3049" s="2076">
        <v>255.25120000000001</v>
      </c>
      <c r="F3049" s="2074" t="s">
        <v>3269</v>
      </c>
      <c r="G3049" s="2075" t="s">
        <v>3269</v>
      </c>
      <c r="H3049" s="2076" t="s">
        <v>3269</v>
      </c>
      <c r="I3049" s="2074" t="s">
        <v>3269</v>
      </c>
      <c r="J3049" s="2075" t="s">
        <v>3269</v>
      </c>
      <c r="K3049" s="2076" t="s">
        <v>3269</v>
      </c>
      <c r="L3049" s="2074">
        <v>0.26285993384099637</v>
      </c>
      <c r="M3049" s="2075">
        <v>450.42999999999989</v>
      </c>
      <c r="N3049" s="2076">
        <v>118.4</v>
      </c>
    </row>
    <row r="3050" spans="1:14">
      <c r="A3050" s="2249" t="s">
        <v>2357</v>
      </c>
      <c r="B3050" s="2077" t="s">
        <v>3193</v>
      </c>
      <c r="C3050" s="2020" t="s">
        <v>3269</v>
      </c>
      <c r="D3050" s="2021" t="s">
        <v>3269</v>
      </c>
      <c r="E3050" s="2078" t="s">
        <v>3269</v>
      </c>
      <c r="F3050" s="2020" t="s">
        <v>3269</v>
      </c>
      <c r="G3050" s="2021" t="s">
        <v>3269</v>
      </c>
      <c r="H3050" s="2078" t="s">
        <v>3269</v>
      </c>
      <c r="I3050" s="2020" t="s">
        <v>3269</v>
      </c>
      <c r="J3050" s="2021" t="s">
        <v>3269</v>
      </c>
      <c r="K3050" s="2078" t="s">
        <v>3269</v>
      </c>
      <c r="L3050" s="2020">
        <v>0.31413031413031423</v>
      </c>
      <c r="M3050" s="2021">
        <v>90.09</v>
      </c>
      <c r="N3050" s="2078">
        <v>28.3</v>
      </c>
    </row>
    <row r="3051" spans="1:14">
      <c r="A3051" s="2249" t="s">
        <v>2357</v>
      </c>
      <c r="B3051" s="2077" t="s">
        <v>3194</v>
      </c>
      <c r="C3051" s="2020" t="s">
        <v>3269</v>
      </c>
      <c r="D3051" s="2021" t="s">
        <v>3269</v>
      </c>
      <c r="E3051" s="2078" t="s">
        <v>3269</v>
      </c>
      <c r="F3051" s="2020" t="s">
        <v>3269</v>
      </c>
      <c r="G3051" s="2021" t="s">
        <v>3269</v>
      </c>
      <c r="H3051" s="2078" t="s">
        <v>3269</v>
      </c>
      <c r="I3051" s="2020" t="s">
        <v>3269</v>
      </c>
      <c r="J3051" s="2021" t="s">
        <v>3269</v>
      </c>
      <c r="K3051" s="2078" t="s">
        <v>3269</v>
      </c>
      <c r="L3051" s="2020">
        <v>0.25004162735194529</v>
      </c>
      <c r="M3051" s="2021">
        <v>360.34</v>
      </c>
      <c r="N3051" s="2078">
        <v>90.099999999999966</v>
      </c>
    </row>
    <row r="3052" spans="1:14">
      <c r="A3052" s="2249" t="s">
        <v>2357</v>
      </c>
      <c r="B3052" s="2077" t="s">
        <v>3195</v>
      </c>
      <c r="C3052" s="2020">
        <v>0.39608217987710259</v>
      </c>
      <c r="D3052" s="2021">
        <v>644.44000000000005</v>
      </c>
      <c r="E3052" s="2078">
        <v>255.25120000000001</v>
      </c>
      <c r="F3052" s="2020" t="s">
        <v>3269</v>
      </c>
      <c r="G3052" s="2021" t="s">
        <v>3269</v>
      </c>
      <c r="H3052" s="2078" t="s">
        <v>3269</v>
      </c>
      <c r="I3052" s="2020" t="s">
        <v>3269</v>
      </c>
      <c r="J3052" s="2021" t="s">
        <v>3269</v>
      </c>
      <c r="K3052" s="2078" t="s">
        <v>3269</v>
      </c>
      <c r="L3052" s="2020" t="s">
        <v>3269</v>
      </c>
      <c r="M3052" s="2021" t="s">
        <v>3269</v>
      </c>
      <c r="N3052" s="2078" t="s">
        <v>3269</v>
      </c>
    </row>
    <row r="3053" spans="1:14">
      <c r="A3053" s="2248" t="s">
        <v>1069</v>
      </c>
      <c r="B3053" s="2073" t="s">
        <v>5191</v>
      </c>
      <c r="C3053" s="2074">
        <v>0.1778513743462922</v>
      </c>
      <c r="D3053" s="2075">
        <v>52890.600000000013</v>
      </c>
      <c r="E3053" s="2076">
        <v>9406.6659000000018</v>
      </c>
      <c r="F3053" s="2074">
        <v>0.20790547549203389</v>
      </c>
      <c r="G3053" s="2075">
        <v>140704.25</v>
      </c>
      <c r="H3053" s="2076">
        <v>29253.184000000001</v>
      </c>
      <c r="I3053" s="2074">
        <v>0.3402628373278534</v>
      </c>
      <c r="J3053" s="2075">
        <v>109025.61</v>
      </c>
      <c r="K3053" s="2076">
        <v>37097.363399999987</v>
      </c>
      <c r="L3053" s="2074">
        <v>0.37107188426765447</v>
      </c>
      <c r="M3053" s="2075">
        <v>49570.93</v>
      </c>
      <c r="N3053" s="2076">
        <v>18394.378400000001</v>
      </c>
    </row>
    <row r="3054" spans="1:14">
      <c r="A3054" s="2249" t="s">
        <v>1069</v>
      </c>
      <c r="B3054" s="2077" t="s">
        <v>3481</v>
      </c>
      <c r="C3054" s="2020">
        <v>-0.835975932176933</v>
      </c>
      <c r="D3054" s="2021">
        <v>2050.04</v>
      </c>
      <c r="E3054" s="2078">
        <v>-1713.7841000000001</v>
      </c>
      <c r="F3054" s="2020">
        <v>-0.4628662422036745</v>
      </c>
      <c r="G3054" s="2021">
        <v>3849.5700000000011</v>
      </c>
      <c r="H3054" s="2078">
        <v>-1781.836</v>
      </c>
      <c r="I3054" s="2020">
        <v>1.520534645280855</v>
      </c>
      <c r="J3054" s="2021">
        <v>-750.03</v>
      </c>
      <c r="K3054" s="2078">
        <v>-1140.4466</v>
      </c>
      <c r="L3054" s="2020">
        <v>-1.346454166278001</v>
      </c>
      <c r="M3054" s="2021">
        <v>-750.43</v>
      </c>
      <c r="N3054" s="2078">
        <v>1010.4195999999999</v>
      </c>
    </row>
    <row r="3055" spans="1:14">
      <c r="A3055" s="2249" t="s">
        <v>1069</v>
      </c>
      <c r="B3055" s="2077" t="s">
        <v>3201</v>
      </c>
      <c r="C3055" s="2020" t="s">
        <v>3269</v>
      </c>
      <c r="D3055" s="2021" t="s">
        <v>3269</v>
      </c>
      <c r="E3055" s="2078" t="s">
        <v>3269</v>
      </c>
      <c r="F3055" s="2020">
        <v>0.45130166283110418</v>
      </c>
      <c r="G3055" s="2021">
        <v>5010.13</v>
      </c>
      <c r="H3055" s="2078">
        <v>2261.08</v>
      </c>
      <c r="I3055" s="2020">
        <v>0.60235695602845951</v>
      </c>
      <c r="J3055" s="2021">
        <v>27790.93</v>
      </c>
      <c r="K3055" s="2078">
        <v>16740.060000000001</v>
      </c>
      <c r="L3055" s="2020">
        <v>0.56078226138833465</v>
      </c>
      <c r="M3055" s="2021">
        <v>13490.12</v>
      </c>
      <c r="N3055" s="2078">
        <v>7565.02</v>
      </c>
    </row>
    <row r="3056" spans="1:14">
      <c r="A3056" s="2249" t="s">
        <v>1069</v>
      </c>
      <c r="B3056" s="2077" t="s">
        <v>3502</v>
      </c>
      <c r="C3056" s="2020" t="s">
        <v>3269</v>
      </c>
      <c r="D3056" s="2021" t="s">
        <v>3269</v>
      </c>
      <c r="E3056" s="2078" t="s">
        <v>3269</v>
      </c>
      <c r="F3056" s="2020">
        <v>0.19909225054368529</v>
      </c>
      <c r="G3056" s="2021">
        <v>110849.97</v>
      </c>
      <c r="H3056" s="2078">
        <v>22069.37</v>
      </c>
      <c r="I3056" s="2020">
        <v>0.22764612988221711</v>
      </c>
      <c r="J3056" s="2021">
        <v>27849.54</v>
      </c>
      <c r="K3056" s="2078">
        <v>6339.84</v>
      </c>
      <c r="L3056" s="2020">
        <v>0.102737044570592</v>
      </c>
      <c r="M3056" s="2021">
        <v>2349.98</v>
      </c>
      <c r="N3056" s="2078">
        <v>241.42999999999989</v>
      </c>
    </row>
    <row r="3057" spans="1:14">
      <c r="A3057" s="2249" t="s">
        <v>1069</v>
      </c>
      <c r="B3057" s="2077" t="s">
        <v>3193</v>
      </c>
      <c r="C3057" s="2020">
        <v>0.60117387051193805</v>
      </c>
      <c r="D3057" s="2021">
        <v>276.01</v>
      </c>
      <c r="E3057" s="2078">
        <v>165.93</v>
      </c>
      <c r="F3057" s="2020">
        <v>0.64461192840060877</v>
      </c>
      <c r="G3057" s="2021">
        <v>137.99</v>
      </c>
      <c r="H3057" s="2078">
        <v>88.950000000000017</v>
      </c>
      <c r="I3057" s="2020" t="s">
        <v>3269</v>
      </c>
      <c r="J3057" s="2021" t="s">
        <v>3269</v>
      </c>
      <c r="K3057" s="2078" t="s">
        <v>3269</v>
      </c>
      <c r="L3057" s="2020">
        <v>0.34695051783659381</v>
      </c>
      <c r="M3057" s="2021">
        <v>86.9</v>
      </c>
      <c r="N3057" s="2078">
        <v>30.150000000000009</v>
      </c>
    </row>
    <row r="3058" spans="1:14">
      <c r="A3058" s="2249" t="s">
        <v>1069</v>
      </c>
      <c r="B3058" s="2077" t="s">
        <v>3194</v>
      </c>
      <c r="C3058" s="2020">
        <v>0.39073170226215281</v>
      </c>
      <c r="D3058" s="2021">
        <v>965.01</v>
      </c>
      <c r="E3058" s="2078">
        <v>377.06000000000012</v>
      </c>
      <c r="F3058" s="2020">
        <v>0.39835772317324653</v>
      </c>
      <c r="G3058" s="2021">
        <v>1609.96</v>
      </c>
      <c r="H3058" s="2078">
        <v>641.34</v>
      </c>
      <c r="I3058" s="2020">
        <v>0.40748067918190739</v>
      </c>
      <c r="J3058" s="2021">
        <v>2810.44</v>
      </c>
      <c r="K3058" s="2078">
        <v>1145.2</v>
      </c>
      <c r="L3058" s="2020">
        <v>0.47717513540934808</v>
      </c>
      <c r="M3058" s="2021">
        <v>4455.01</v>
      </c>
      <c r="N3058" s="2078">
        <v>2125.8200000000002</v>
      </c>
    </row>
    <row r="3059" spans="1:14">
      <c r="A3059" s="2249" t="s">
        <v>1069</v>
      </c>
      <c r="B3059" s="2077" t="s">
        <v>3195</v>
      </c>
      <c r="C3059" s="2020">
        <v>0.25097847978299992</v>
      </c>
      <c r="D3059" s="2021">
        <v>38654.35</v>
      </c>
      <c r="E3059" s="2078">
        <v>9701.4100000000017</v>
      </c>
      <c r="F3059" s="2020">
        <v>0.31040654909456872</v>
      </c>
      <c r="G3059" s="2021">
        <v>19246.63</v>
      </c>
      <c r="H3059" s="2078">
        <v>5974.28</v>
      </c>
      <c r="I3059" s="2020">
        <v>0.25972879855147318</v>
      </c>
      <c r="J3059" s="2021">
        <v>44044.749999999993</v>
      </c>
      <c r="K3059" s="2078">
        <v>11439.69</v>
      </c>
      <c r="L3059" s="2020">
        <v>0.2478154145890766</v>
      </c>
      <c r="M3059" s="2021">
        <v>29872.349999999991</v>
      </c>
      <c r="N3059" s="2078">
        <v>7402.8288000000011</v>
      </c>
    </row>
    <row r="3060" spans="1:14">
      <c r="A3060" s="2249" t="s">
        <v>1069</v>
      </c>
      <c r="B3060" s="2077" t="s">
        <v>3218</v>
      </c>
      <c r="C3060" s="2020">
        <v>7.0010433184669291E-2</v>
      </c>
      <c r="D3060" s="2021">
        <v>10361.17</v>
      </c>
      <c r="E3060" s="2078">
        <v>725.39</v>
      </c>
      <c r="F3060" s="2020" t="s">
        <v>3269</v>
      </c>
      <c r="G3060" s="2021" t="s">
        <v>3269</v>
      </c>
      <c r="H3060" s="2078" t="s">
        <v>3269</v>
      </c>
      <c r="I3060" s="2020">
        <v>0.3534377841697367</v>
      </c>
      <c r="J3060" s="2021">
        <v>7279.98</v>
      </c>
      <c r="K3060" s="2078">
        <v>2573.02</v>
      </c>
      <c r="L3060" s="2020" t="s">
        <v>3269</v>
      </c>
      <c r="M3060" s="2021" t="s">
        <v>3269</v>
      </c>
      <c r="N3060" s="2078" t="s">
        <v>3269</v>
      </c>
    </row>
    <row r="3061" spans="1:14">
      <c r="A3061" s="2249" t="s">
        <v>1069</v>
      </c>
      <c r="B3061" s="2077" t="s">
        <v>3204</v>
      </c>
      <c r="C3061" s="2020">
        <v>0.25797061744460809</v>
      </c>
      <c r="D3061" s="2021">
        <v>584.02</v>
      </c>
      <c r="E3061" s="2078">
        <v>150.66</v>
      </c>
      <c r="F3061" s="2020" t="s">
        <v>3269</v>
      </c>
      <c r="G3061" s="2021" t="s">
        <v>3269</v>
      </c>
      <c r="H3061" s="2078" t="s">
        <v>3269</v>
      </c>
      <c r="I3061" s="2020" t="s">
        <v>3269</v>
      </c>
      <c r="J3061" s="2021" t="s">
        <v>3269</v>
      </c>
      <c r="K3061" s="2078" t="s">
        <v>3269</v>
      </c>
      <c r="L3061" s="2020">
        <v>0.27925373134328357</v>
      </c>
      <c r="M3061" s="2021">
        <v>67</v>
      </c>
      <c r="N3061" s="2078">
        <v>18.71</v>
      </c>
    </row>
    <row r="3062" spans="1:14">
      <c r="A3062" s="2248" t="s">
        <v>2451</v>
      </c>
      <c r="B3062" s="2073" t="s">
        <v>5191</v>
      </c>
      <c r="C3062" s="2074" t="s">
        <v>3269</v>
      </c>
      <c r="D3062" s="2075" t="s">
        <v>3269</v>
      </c>
      <c r="E3062" s="2076" t="s">
        <v>3269</v>
      </c>
      <c r="F3062" s="2074" t="s">
        <v>3269</v>
      </c>
      <c r="G3062" s="2075" t="s">
        <v>3269</v>
      </c>
      <c r="H3062" s="2076" t="s">
        <v>3269</v>
      </c>
      <c r="I3062" s="2074" t="s">
        <v>3269</v>
      </c>
      <c r="J3062" s="2075" t="s">
        <v>3269</v>
      </c>
      <c r="K3062" s="2076" t="s">
        <v>3269</v>
      </c>
      <c r="L3062" s="2074" t="s">
        <v>3269</v>
      </c>
      <c r="M3062" s="2075">
        <v>0</v>
      </c>
      <c r="N3062" s="2076">
        <v>-490.88000000000011</v>
      </c>
    </row>
    <row r="3063" spans="1:14">
      <c r="A3063" s="2249" t="s">
        <v>2451</v>
      </c>
      <c r="B3063" s="2077" t="s">
        <v>3215</v>
      </c>
      <c r="C3063" s="2020" t="s">
        <v>3269</v>
      </c>
      <c r="D3063" s="2021" t="s">
        <v>3269</v>
      </c>
      <c r="E3063" s="2078" t="s">
        <v>3269</v>
      </c>
      <c r="F3063" s="2020" t="s">
        <v>3269</v>
      </c>
      <c r="G3063" s="2021" t="s">
        <v>3269</v>
      </c>
      <c r="H3063" s="2078" t="s">
        <v>3269</v>
      </c>
      <c r="I3063" s="2020" t="s">
        <v>3269</v>
      </c>
      <c r="J3063" s="2021" t="s">
        <v>3269</v>
      </c>
      <c r="K3063" s="2078" t="s">
        <v>3269</v>
      </c>
      <c r="L3063" s="2020" t="s">
        <v>3269</v>
      </c>
      <c r="M3063" s="2021">
        <v>0</v>
      </c>
      <c r="N3063" s="2078">
        <v>-490.88000000000011</v>
      </c>
    </row>
    <row r="3064" spans="1:14">
      <c r="A3064" s="2248" t="s">
        <v>3723</v>
      </c>
      <c r="B3064" s="2073" t="s">
        <v>5191</v>
      </c>
      <c r="C3064" s="2074">
        <v>1.3387292339499699E-3</v>
      </c>
      <c r="D3064" s="2075">
        <v>634055.62415000063</v>
      </c>
      <c r="E3064" s="2076">
        <v>848.82880000000046</v>
      </c>
      <c r="F3064" s="2074">
        <v>0.26826203735958681</v>
      </c>
      <c r="G3064" s="2075">
        <v>22169.999</v>
      </c>
      <c r="H3064" s="2076">
        <v>5947.3691000000017</v>
      </c>
      <c r="I3064" s="2074">
        <v>7.5123921104823202E-2</v>
      </c>
      <c r="J3064" s="2075">
        <v>533681.34583999997</v>
      </c>
      <c r="K3064" s="2076">
        <v>40092.235320000022</v>
      </c>
      <c r="L3064" s="2074">
        <v>9.6980613751599415E-2</v>
      </c>
      <c r="M3064" s="2075">
        <v>759287.87951999973</v>
      </c>
      <c r="N3064" s="2076">
        <v>73636.204570000045</v>
      </c>
    </row>
    <row r="3065" spans="1:14">
      <c r="A3065" s="2249" t="s">
        <v>3723</v>
      </c>
      <c r="B3065" s="2077" t="s">
        <v>3480</v>
      </c>
      <c r="C3065" s="2020">
        <v>7.8841782914101544E-2</v>
      </c>
      <c r="D3065" s="2021">
        <v>10766.2304</v>
      </c>
      <c r="E3065" s="2078">
        <v>848.82880000000046</v>
      </c>
      <c r="F3065" s="2020">
        <v>0.24582586710829399</v>
      </c>
      <c r="G3065" s="2021">
        <v>17629.949000000001</v>
      </c>
      <c r="H3065" s="2078">
        <v>4333.8975000000009</v>
      </c>
      <c r="I3065" s="2020">
        <v>0.14793425021224679</v>
      </c>
      <c r="J3065" s="2021">
        <v>288071.09143999999</v>
      </c>
      <c r="K3065" s="2078">
        <v>42615.580920000008</v>
      </c>
      <c r="L3065" s="2020">
        <v>7.7870161508680175E-2</v>
      </c>
      <c r="M3065" s="2021">
        <v>465248.66351999983</v>
      </c>
      <c r="N3065" s="2078">
        <v>36228.988569999987</v>
      </c>
    </row>
    <row r="3066" spans="1:14">
      <c r="A3066" s="2249" t="s">
        <v>3723</v>
      </c>
      <c r="B3066" s="2077" t="s">
        <v>3196</v>
      </c>
      <c r="C3066" s="2020" t="s">
        <v>3269</v>
      </c>
      <c r="D3066" s="2021" t="s">
        <v>3269</v>
      </c>
      <c r="E3066" s="2078" t="s">
        <v>3269</v>
      </c>
      <c r="F3066" s="2020">
        <v>0.35538630631821239</v>
      </c>
      <c r="G3066" s="2021">
        <v>4540.05</v>
      </c>
      <c r="H3066" s="2078">
        <v>1613.4716000000001</v>
      </c>
      <c r="I3066" s="2020" t="s">
        <v>3269</v>
      </c>
      <c r="J3066" s="2021" t="s">
        <v>3269</v>
      </c>
      <c r="K3066" s="2078" t="s">
        <v>3269</v>
      </c>
      <c r="L3066" s="2020" t="s">
        <v>3269</v>
      </c>
      <c r="M3066" s="2021" t="s">
        <v>3269</v>
      </c>
      <c r="N3066" s="2078" t="s">
        <v>3269</v>
      </c>
    </row>
    <row r="3067" spans="1:14">
      <c r="A3067" s="2249" t="s">
        <v>3723</v>
      </c>
      <c r="B3067" s="2077" t="s">
        <v>3202</v>
      </c>
      <c r="C3067" s="2020" t="s">
        <v>3269</v>
      </c>
      <c r="D3067" s="2021" t="s">
        <v>3269</v>
      </c>
      <c r="E3067" s="2078" t="s">
        <v>3269</v>
      </c>
      <c r="F3067" s="2020" t="s">
        <v>3269</v>
      </c>
      <c r="G3067" s="2021" t="s">
        <v>3269</v>
      </c>
      <c r="H3067" s="2078" t="s">
        <v>3269</v>
      </c>
      <c r="I3067" s="2020">
        <v>-5.3353583851844542E-2</v>
      </c>
      <c r="J3067" s="2021">
        <v>168807.13439999989</v>
      </c>
      <c r="K3067" s="2078">
        <v>-9006.4655999999886</v>
      </c>
      <c r="L3067" s="2020" t="s">
        <v>3269</v>
      </c>
      <c r="M3067" s="2021" t="s">
        <v>3269</v>
      </c>
      <c r="N3067" s="2078" t="s">
        <v>3269</v>
      </c>
    </row>
    <row r="3068" spans="1:14">
      <c r="A3068" s="2249" t="s">
        <v>3723</v>
      </c>
      <c r="B3068" s="2077" t="s">
        <v>3205</v>
      </c>
      <c r="C3068" s="2020">
        <v>0</v>
      </c>
      <c r="D3068" s="2021">
        <v>208970.99999999991</v>
      </c>
      <c r="E3068" s="2078">
        <v>0</v>
      </c>
      <c r="F3068" s="2020" t="s">
        <v>3269</v>
      </c>
      <c r="G3068" s="2021" t="s">
        <v>3269</v>
      </c>
      <c r="H3068" s="2078" t="s">
        <v>3269</v>
      </c>
      <c r="I3068" s="2020" t="s">
        <v>3269</v>
      </c>
      <c r="J3068" s="2021" t="s">
        <v>3269</v>
      </c>
      <c r="K3068" s="2078" t="s">
        <v>3269</v>
      </c>
      <c r="L3068" s="2020" t="s">
        <v>3269</v>
      </c>
      <c r="M3068" s="2021" t="s">
        <v>3269</v>
      </c>
      <c r="N3068" s="2078" t="s">
        <v>3269</v>
      </c>
    </row>
    <row r="3069" spans="1:14">
      <c r="A3069" s="2249" t="s">
        <v>3723</v>
      </c>
      <c r="B3069" s="2077" t="s">
        <v>3208</v>
      </c>
      <c r="C3069" s="2020">
        <v>0</v>
      </c>
      <c r="D3069" s="2021">
        <v>414318.39375000069</v>
      </c>
      <c r="E3069" s="2078">
        <v>0</v>
      </c>
      <c r="F3069" s="2020" t="s">
        <v>3269</v>
      </c>
      <c r="G3069" s="2021" t="s">
        <v>3269</v>
      </c>
      <c r="H3069" s="2078" t="s">
        <v>3269</v>
      </c>
      <c r="I3069" s="2020">
        <v>8.4412195754547475E-2</v>
      </c>
      <c r="J3069" s="2021">
        <v>76803.119999999981</v>
      </c>
      <c r="K3069" s="2078">
        <v>6483.119999999999</v>
      </c>
      <c r="L3069" s="2020">
        <v>0.12721845918675029</v>
      </c>
      <c r="M3069" s="2021">
        <v>294039.2159999999</v>
      </c>
      <c r="N3069" s="2078">
        <v>37407.216000000059</v>
      </c>
    </row>
    <row r="3070" spans="1:14">
      <c r="A3070" s="2248" t="s">
        <v>1291</v>
      </c>
      <c r="B3070" s="2073" t="s">
        <v>5191</v>
      </c>
      <c r="C3070" s="2074" t="s">
        <v>3269</v>
      </c>
      <c r="D3070" s="2075" t="s">
        <v>3269</v>
      </c>
      <c r="E3070" s="2076" t="s">
        <v>3269</v>
      </c>
      <c r="F3070" s="2074" t="s">
        <v>3269</v>
      </c>
      <c r="G3070" s="2075" t="s">
        <v>3269</v>
      </c>
      <c r="H3070" s="2076" t="s">
        <v>3269</v>
      </c>
      <c r="I3070" s="2074">
        <v>0.31546458678463019</v>
      </c>
      <c r="J3070" s="2075">
        <v>55836.5</v>
      </c>
      <c r="K3070" s="2076">
        <v>17614.438399999999</v>
      </c>
      <c r="L3070" s="2074" t="s">
        <v>3269</v>
      </c>
      <c r="M3070" s="2075" t="s">
        <v>3269</v>
      </c>
      <c r="N3070" s="2076" t="s">
        <v>3269</v>
      </c>
    </row>
    <row r="3071" spans="1:14">
      <c r="A3071" s="2249" t="s">
        <v>1291</v>
      </c>
      <c r="B3071" s="2077" t="s">
        <v>3196</v>
      </c>
      <c r="C3071" s="2020" t="s">
        <v>3269</v>
      </c>
      <c r="D3071" s="2021" t="s">
        <v>3269</v>
      </c>
      <c r="E3071" s="2078" t="s">
        <v>3269</v>
      </c>
      <c r="F3071" s="2020" t="s">
        <v>3269</v>
      </c>
      <c r="G3071" s="2021" t="s">
        <v>3269</v>
      </c>
      <c r="H3071" s="2078" t="s">
        <v>3269</v>
      </c>
      <c r="I3071" s="2020">
        <v>0.42604536459126202</v>
      </c>
      <c r="J3071" s="2021">
        <v>1313.8</v>
      </c>
      <c r="K3071" s="2078">
        <v>559.73839999999996</v>
      </c>
      <c r="L3071" s="2020" t="s">
        <v>3269</v>
      </c>
      <c r="M3071" s="2021" t="s">
        <v>3269</v>
      </c>
      <c r="N3071" s="2078" t="s">
        <v>3269</v>
      </c>
    </row>
    <row r="3072" spans="1:14">
      <c r="A3072" s="2249" t="s">
        <v>1291</v>
      </c>
      <c r="B3072" s="2077" t="s">
        <v>3207</v>
      </c>
      <c r="C3072" s="2020" t="s">
        <v>3269</v>
      </c>
      <c r="D3072" s="2021" t="s">
        <v>3269</v>
      </c>
      <c r="E3072" s="2078" t="s">
        <v>3269</v>
      </c>
      <c r="F3072" s="2020" t="s">
        <v>3269</v>
      </c>
      <c r="G3072" s="2021" t="s">
        <v>3269</v>
      </c>
      <c r="H3072" s="2078" t="s">
        <v>3269</v>
      </c>
      <c r="I3072" s="2020">
        <v>0.1038120226017032</v>
      </c>
      <c r="J3072" s="2021">
        <v>33501.9</v>
      </c>
      <c r="K3072" s="2078">
        <v>3477.900000000001</v>
      </c>
      <c r="L3072" s="2020" t="s">
        <v>3269</v>
      </c>
      <c r="M3072" s="2021" t="s">
        <v>3269</v>
      </c>
      <c r="N3072" s="2078" t="s">
        <v>3269</v>
      </c>
    </row>
    <row r="3073" spans="1:14">
      <c r="A3073" s="2249" t="s">
        <v>1291</v>
      </c>
      <c r="B3073" s="2077" t="s">
        <v>3203</v>
      </c>
      <c r="C3073" s="2020" t="s">
        <v>3269</v>
      </c>
      <c r="D3073" s="2021" t="s">
        <v>3269</v>
      </c>
      <c r="E3073" s="2078" t="s">
        <v>3269</v>
      </c>
      <c r="F3073" s="2020" t="s">
        <v>3269</v>
      </c>
      <c r="G3073" s="2021" t="s">
        <v>3269</v>
      </c>
      <c r="H3073" s="2078" t="s">
        <v>3269</v>
      </c>
      <c r="I3073" s="2020">
        <v>0.64587456233825546</v>
      </c>
      <c r="J3073" s="2021">
        <v>21020.799999999999</v>
      </c>
      <c r="K3073" s="2078">
        <v>13576.8</v>
      </c>
      <c r="L3073" s="2020" t="s">
        <v>3269</v>
      </c>
      <c r="M3073" s="2021" t="s">
        <v>3269</v>
      </c>
      <c r="N3073" s="2078" t="s">
        <v>3269</v>
      </c>
    </row>
    <row r="3074" spans="1:14">
      <c r="A3074" s="2248" t="s">
        <v>1417</v>
      </c>
      <c r="B3074" s="2073" t="s">
        <v>5191</v>
      </c>
      <c r="C3074" s="2074">
        <v>0.37411198686498759</v>
      </c>
      <c r="D3074" s="2075">
        <v>39805.379679999998</v>
      </c>
      <c r="E3074" s="2076">
        <v>14891.669680000001</v>
      </c>
      <c r="F3074" s="2074" t="s">
        <v>3269</v>
      </c>
      <c r="G3074" s="2075" t="s">
        <v>3269</v>
      </c>
      <c r="H3074" s="2076" t="s">
        <v>3269</v>
      </c>
      <c r="I3074" s="2074" t="s">
        <v>3269</v>
      </c>
      <c r="J3074" s="2075" t="s">
        <v>3269</v>
      </c>
      <c r="K3074" s="2076" t="s">
        <v>3269</v>
      </c>
      <c r="L3074" s="2074">
        <v>0.40761186355467599</v>
      </c>
      <c r="M3074" s="2075">
        <v>45864.389119999993</v>
      </c>
      <c r="N3074" s="2076">
        <v>18694.869119999999</v>
      </c>
    </row>
    <row r="3075" spans="1:14">
      <c r="A3075" s="2249" t="s">
        <v>1417</v>
      </c>
      <c r="B3075" s="2077" t="s">
        <v>3204</v>
      </c>
      <c r="C3075" s="2020">
        <v>0.37411198686498759</v>
      </c>
      <c r="D3075" s="2021">
        <v>39805.379679999998</v>
      </c>
      <c r="E3075" s="2078">
        <v>14891.669680000001</v>
      </c>
      <c r="F3075" s="2020" t="s">
        <v>3269</v>
      </c>
      <c r="G3075" s="2021" t="s">
        <v>3269</v>
      </c>
      <c r="H3075" s="2078" t="s">
        <v>3269</v>
      </c>
      <c r="I3075" s="2020" t="s">
        <v>3269</v>
      </c>
      <c r="J3075" s="2021" t="s">
        <v>3269</v>
      </c>
      <c r="K3075" s="2078" t="s">
        <v>3269</v>
      </c>
      <c r="L3075" s="2020">
        <v>0.39329711936351452</v>
      </c>
      <c r="M3075" s="2021">
        <v>37243.469119999987</v>
      </c>
      <c r="N3075" s="2078">
        <v>14647.74912</v>
      </c>
    </row>
    <row r="3076" spans="1:14">
      <c r="A3076" s="2249" t="s">
        <v>1417</v>
      </c>
      <c r="B3076" s="2077" t="s">
        <v>3203</v>
      </c>
      <c r="C3076" s="2020" t="s">
        <v>3269</v>
      </c>
      <c r="D3076" s="2021" t="s">
        <v>3269</v>
      </c>
      <c r="E3076" s="2078" t="s">
        <v>3269</v>
      </c>
      <c r="F3076" s="2020" t="s">
        <v>3269</v>
      </c>
      <c r="G3076" s="2021" t="s">
        <v>3269</v>
      </c>
      <c r="H3076" s="2078" t="s">
        <v>3269</v>
      </c>
      <c r="I3076" s="2020" t="s">
        <v>3269</v>
      </c>
      <c r="J3076" s="2021" t="s">
        <v>3269</v>
      </c>
      <c r="K3076" s="2078" t="s">
        <v>3269</v>
      </c>
      <c r="L3076" s="2020">
        <v>0.46945337620578781</v>
      </c>
      <c r="M3076" s="2021">
        <v>8620.92</v>
      </c>
      <c r="N3076" s="2078">
        <v>4047.12</v>
      </c>
    </row>
    <row r="3077" spans="1:14">
      <c r="A3077" s="2248" t="s">
        <v>3528</v>
      </c>
      <c r="B3077" s="2073" t="s">
        <v>5191</v>
      </c>
      <c r="C3077" s="2074">
        <v>-3.6981123230635862E-2</v>
      </c>
      <c r="D3077" s="2075">
        <v>675802.07999999949</v>
      </c>
      <c r="E3077" s="2076">
        <v>-24991.920000000009</v>
      </c>
      <c r="F3077" s="2074">
        <v>0.28355439820329842</v>
      </c>
      <c r="G3077" s="2075">
        <v>165566.09924400001</v>
      </c>
      <c r="H3077" s="2076">
        <v>46946.995633999992</v>
      </c>
      <c r="I3077" s="2074" t="s">
        <v>3269</v>
      </c>
      <c r="J3077" s="2075" t="s">
        <v>3269</v>
      </c>
      <c r="K3077" s="2076" t="s">
        <v>3269</v>
      </c>
      <c r="L3077" s="2074">
        <v>0.36192676619109559</v>
      </c>
      <c r="M3077" s="2075">
        <v>194541.8889600001</v>
      </c>
      <c r="N3077" s="2076">
        <v>70409.916760000022</v>
      </c>
    </row>
    <row r="3078" spans="1:14">
      <c r="A3078" s="2249" t="s">
        <v>3528</v>
      </c>
      <c r="B3078" s="2077" t="s">
        <v>3196</v>
      </c>
      <c r="C3078" s="2020" t="s">
        <v>3269</v>
      </c>
      <c r="D3078" s="2021" t="s">
        <v>3269</v>
      </c>
      <c r="E3078" s="2078" t="s">
        <v>3269</v>
      </c>
      <c r="F3078" s="2020">
        <v>0.35483183692689207</v>
      </c>
      <c r="G3078" s="2021">
        <v>1854.8708360000001</v>
      </c>
      <c r="H3078" s="2078">
        <v>658.16722600000003</v>
      </c>
      <c r="I3078" s="2020" t="s">
        <v>3269</v>
      </c>
      <c r="J3078" s="2021" t="s">
        <v>3269</v>
      </c>
      <c r="K3078" s="2078" t="s">
        <v>3269</v>
      </c>
      <c r="L3078" s="2020" t="s">
        <v>3269</v>
      </c>
      <c r="M3078" s="2021" t="s">
        <v>3269</v>
      </c>
      <c r="N3078" s="2078" t="s">
        <v>3269</v>
      </c>
    </row>
    <row r="3079" spans="1:14">
      <c r="A3079" s="2249" t="s">
        <v>3528</v>
      </c>
      <c r="B3079" s="2077" t="s">
        <v>3202</v>
      </c>
      <c r="C3079" s="2020">
        <v>-3.6981123230635862E-2</v>
      </c>
      <c r="D3079" s="2021">
        <v>675802.07999999949</v>
      </c>
      <c r="E3079" s="2078">
        <v>-24991.920000000009</v>
      </c>
      <c r="F3079" s="2020" t="s">
        <v>3269</v>
      </c>
      <c r="G3079" s="2021" t="s">
        <v>3269</v>
      </c>
      <c r="H3079" s="2078" t="s">
        <v>3269</v>
      </c>
      <c r="I3079" s="2020" t="s">
        <v>3269</v>
      </c>
      <c r="J3079" s="2021" t="s">
        <v>3269</v>
      </c>
      <c r="K3079" s="2078" t="s">
        <v>3269</v>
      </c>
      <c r="L3079" s="2020">
        <v>1.511915249865784</v>
      </c>
      <c r="M3079" s="2021">
        <v>-1598.0227199999999</v>
      </c>
      <c r="N3079" s="2078">
        <v>-2416.07492</v>
      </c>
    </row>
    <row r="3080" spans="1:14">
      <c r="A3080" s="2249" t="s">
        <v>3528</v>
      </c>
      <c r="B3080" s="2077" t="s">
        <v>3207</v>
      </c>
      <c r="C3080" s="2020" t="s">
        <v>3269</v>
      </c>
      <c r="D3080" s="2021" t="s">
        <v>3269</v>
      </c>
      <c r="E3080" s="2078" t="s">
        <v>3269</v>
      </c>
      <c r="F3080" s="2020">
        <v>0.27786992944379629</v>
      </c>
      <c r="G3080" s="2021">
        <v>100842.996254</v>
      </c>
      <c r="H3080" s="2078">
        <v>28021.236253999989</v>
      </c>
      <c r="I3080" s="2020" t="s">
        <v>3269</v>
      </c>
      <c r="J3080" s="2021" t="s">
        <v>3269</v>
      </c>
      <c r="K3080" s="2078" t="s">
        <v>3269</v>
      </c>
      <c r="L3080" s="2020" t="s">
        <v>3269</v>
      </c>
      <c r="M3080" s="2021" t="s">
        <v>3269</v>
      </c>
      <c r="N3080" s="2078" t="s">
        <v>3269</v>
      </c>
    </row>
    <row r="3081" spans="1:14">
      <c r="A3081" s="2249" t="s">
        <v>3528</v>
      </c>
      <c r="B3081" s="2077" t="s">
        <v>3203</v>
      </c>
      <c r="C3081" s="2020" t="s">
        <v>3269</v>
      </c>
      <c r="D3081" s="2021" t="s">
        <v>3269</v>
      </c>
      <c r="E3081" s="2078" t="s">
        <v>3269</v>
      </c>
      <c r="F3081" s="2020">
        <v>0.29056952180955697</v>
      </c>
      <c r="G3081" s="2021">
        <v>62868.232153999998</v>
      </c>
      <c r="H3081" s="2078">
        <v>18267.592154000002</v>
      </c>
      <c r="I3081" s="2020" t="s">
        <v>3269</v>
      </c>
      <c r="J3081" s="2021" t="s">
        <v>3269</v>
      </c>
      <c r="K3081" s="2078" t="s">
        <v>3269</v>
      </c>
      <c r="L3081" s="2020">
        <v>0.37129613782438498</v>
      </c>
      <c r="M3081" s="2021">
        <v>196139.91168000011</v>
      </c>
      <c r="N3081" s="2078">
        <v>72825.991680000021</v>
      </c>
    </row>
    <row r="3082" spans="1:14">
      <c r="A3082" s="2248" t="s">
        <v>3516</v>
      </c>
      <c r="B3082" s="2073" t="s">
        <v>5191</v>
      </c>
      <c r="C3082" s="2074">
        <v>0.29611073924342329</v>
      </c>
      <c r="D3082" s="2075">
        <v>976874.30486000027</v>
      </c>
      <c r="E3082" s="2076">
        <v>289262.97255999991</v>
      </c>
      <c r="F3082" s="2074">
        <v>0.35878056845715828</v>
      </c>
      <c r="G3082" s="2075">
        <v>681377.91980000003</v>
      </c>
      <c r="H3082" s="2076">
        <v>244465.1574</v>
      </c>
      <c r="I3082" s="2074">
        <v>0.35948659548115969</v>
      </c>
      <c r="J3082" s="2075">
        <v>626436.17536999995</v>
      </c>
      <c r="K3082" s="2076">
        <v>225195.40797</v>
      </c>
      <c r="L3082" s="2074">
        <v>0.41912583454445212</v>
      </c>
      <c r="M3082" s="2075">
        <v>338619.96573</v>
      </c>
      <c r="N3082" s="2076">
        <v>141924.37573</v>
      </c>
    </row>
    <row r="3083" spans="1:14">
      <c r="A3083" s="2249" t="s">
        <v>3516</v>
      </c>
      <c r="B3083" s="2077" t="s">
        <v>3480</v>
      </c>
      <c r="C3083" s="2020">
        <v>0.49102938006772451</v>
      </c>
      <c r="D3083" s="2021">
        <v>35297.20046</v>
      </c>
      <c r="E3083" s="2078">
        <v>17331.962459999999</v>
      </c>
      <c r="F3083" s="2020">
        <v>0.26899556158837212</v>
      </c>
      <c r="G3083" s="2021">
        <v>22783.240600000001</v>
      </c>
      <c r="H3083" s="2078">
        <v>6128.5906000000004</v>
      </c>
      <c r="I3083" s="2020">
        <v>0.23674361885375561</v>
      </c>
      <c r="J3083" s="2021">
        <v>23945.454570000002</v>
      </c>
      <c r="K3083" s="2078">
        <v>5668.9335699999992</v>
      </c>
      <c r="L3083" s="2020">
        <v>0.34468757349898888</v>
      </c>
      <c r="M3083" s="2021">
        <v>24596.46933</v>
      </c>
      <c r="N3083" s="2078">
        <v>8478.0973300000005</v>
      </c>
    </row>
    <row r="3084" spans="1:14">
      <c r="A3084" s="2249" t="s">
        <v>3516</v>
      </c>
      <c r="B3084" s="2077" t="s">
        <v>3484</v>
      </c>
      <c r="C3084" s="2020">
        <v>0.55169566456892594</v>
      </c>
      <c r="D3084" s="2021">
        <v>4216.2819999999992</v>
      </c>
      <c r="E3084" s="2078">
        <v>2326.1044999999999</v>
      </c>
      <c r="F3084" s="2020">
        <v>0.43683319567164391</v>
      </c>
      <c r="G3084" s="2021">
        <v>7925.2259999999997</v>
      </c>
      <c r="H3084" s="2078">
        <v>3462.0018</v>
      </c>
      <c r="I3084" s="2020" t="s">
        <v>3269</v>
      </c>
      <c r="J3084" s="2021" t="s">
        <v>3269</v>
      </c>
      <c r="K3084" s="2078" t="s">
        <v>3269</v>
      </c>
      <c r="L3084" s="2020">
        <v>0.41787226191592508</v>
      </c>
      <c r="M3084" s="2021">
        <v>8211.49</v>
      </c>
      <c r="N3084" s="2078">
        <v>3431.3539000000001</v>
      </c>
    </row>
    <row r="3085" spans="1:14">
      <c r="A3085" s="2249" t="s">
        <v>3516</v>
      </c>
      <c r="B3085" s="2077" t="s">
        <v>3488</v>
      </c>
      <c r="C3085" s="2020" t="s">
        <v>3269</v>
      </c>
      <c r="D3085" s="2021" t="s">
        <v>3269</v>
      </c>
      <c r="E3085" s="2078" t="s">
        <v>3269</v>
      </c>
      <c r="F3085" s="2020" t="s">
        <v>3269</v>
      </c>
      <c r="G3085" s="2021" t="s">
        <v>3269</v>
      </c>
      <c r="H3085" s="2078" t="s">
        <v>3269</v>
      </c>
      <c r="I3085" s="2020" t="s">
        <v>3269</v>
      </c>
      <c r="J3085" s="2021" t="s">
        <v>3269</v>
      </c>
      <c r="K3085" s="2078" t="s">
        <v>3269</v>
      </c>
      <c r="L3085" s="2020">
        <v>0.44692299898682869</v>
      </c>
      <c r="M3085" s="2021">
        <v>1677.9</v>
      </c>
      <c r="N3085" s="2078">
        <v>749.8920999999998</v>
      </c>
    </row>
    <row r="3086" spans="1:14">
      <c r="A3086" s="2249" t="s">
        <v>3516</v>
      </c>
      <c r="B3086" s="2077" t="s">
        <v>3489</v>
      </c>
      <c r="C3086" s="2020">
        <v>0.2594225674644155</v>
      </c>
      <c r="D3086" s="2021">
        <v>379141.50400000007</v>
      </c>
      <c r="E3086" s="2078">
        <v>98357.862399999984</v>
      </c>
      <c r="F3086" s="2020">
        <v>0.34158652702268638</v>
      </c>
      <c r="G3086" s="2021">
        <v>150633.728</v>
      </c>
      <c r="H3086" s="2078">
        <v>51454.451999999997</v>
      </c>
      <c r="I3086" s="2020">
        <v>0.31173032608156998</v>
      </c>
      <c r="J3086" s="2021">
        <v>289286.14399999997</v>
      </c>
      <c r="K3086" s="2078">
        <v>90179.263999999996</v>
      </c>
      <c r="L3086" s="2020" t="s">
        <v>3269</v>
      </c>
      <c r="M3086" s="2021" t="s">
        <v>3269</v>
      </c>
      <c r="N3086" s="2078" t="s">
        <v>3269</v>
      </c>
    </row>
    <row r="3087" spans="1:14">
      <c r="A3087" s="2249" t="s">
        <v>3516</v>
      </c>
      <c r="B3087" s="2077" t="s">
        <v>3490</v>
      </c>
      <c r="C3087" s="2020">
        <v>0.42667582134389681</v>
      </c>
      <c r="D3087" s="2021">
        <v>295531.26399999991</v>
      </c>
      <c r="E3087" s="2078">
        <v>126096.0448</v>
      </c>
      <c r="F3087" s="2020">
        <v>0.47468314231477382</v>
      </c>
      <c r="G3087" s="2021">
        <v>76228.543999999994</v>
      </c>
      <c r="H3087" s="2078">
        <v>36184.404799999997</v>
      </c>
      <c r="I3087" s="2020">
        <v>0.45788648632760842</v>
      </c>
      <c r="J3087" s="2021">
        <v>166573.34400000001</v>
      </c>
      <c r="K3087" s="2078">
        <v>76271.683199999999</v>
      </c>
      <c r="L3087" s="2020">
        <v>0.45779821569265022</v>
      </c>
      <c r="M3087" s="2021">
        <v>173995.136</v>
      </c>
      <c r="N3087" s="2078">
        <v>79654.662800000006</v>
      </c>
    </row>
    <row r="3088" spans="1:14">
      <c r="A3088" s="2249" t="s">
        <v>3516</v>
      </c>
      <c r="B3088" s="2077" t="s">
        <v>3491</v>
      </c>
      <c r="C3088" s="2020">
        <v>0.51505333975453493</v>
      </c>
      <c r="D3088" s="2021">
        <v>23681.5488</v>
      </c>
      <c r="E3088" s="2078">
        <v>12197.2608</v>
      </c>
      <c r="F3088" s="2020">
        <v>0.54556331361511257</v>
      </c>
      <c r="G3088" s="2021">
        <v>66412.483200000017</v>
      </c>
      <c r="H3088" s="2078">
        <v>36232.214399999997</v>
      </c>
      <c r="I3088" s="2020">
        <v>0.53198342316033587</v>
      </c>
      <c r="J3088" s="2021">
        <v>48284.812800000007</v>
      </c>
      <c r="K3088" s="2078">
        <v>25686.720000000001</v>
      </c>
      <c r="L3088" s="2020">
        <v>0.52719070314634942</v>
      </c>
      <c r="M3088" s="2021">
        <v>18653.846399999999</v>
      </c>
      <c r="N3088" s="2078">
        <v>9834.1344000000008</v>
      </c>
    </row>
    <row r="3089" spans="1:14">
      <c r="A3089" s="2249" t="s">
        <v>3516</v>
      </c>
      <c r="B3089" s="2077" t="s">
        <v>3495</v>
      </c>
      <c r="C3089" s="2020" t="s">
        <v>3269</v>
      </c>
      <c r="D3089" s="2021" t="s">
        <v>3269</v>
      </c>
      <c r="E3089" s="2078" t="s">
        <v>3269</v>
      </c>
      <c r="F3089" s="2020">
        <v>0.2164519093365482</v>
      </c>
      <c r="G3089" s="2021">
        <v>42701.22</v>
      </c>
      <c r="H3089" s="2078">
        <v>9242.7605999999996</v>
      </c>
      <c r="I3089" s="2020" t="s">
        <v>3269</v>
      </c>
      <c r="J3089" s="2021" t="s">
        <v>3269</v>
      </c>
      <c r="K3089" s="2078" t="s">
        <v>3269</v>
      </c>
      <c r="L3089" s="2020" t="s">
        <v>3269</v>
      </c>
      <c r="M3089" s="2021" t="s">
        <v>3269</v>
      </c>
      <c r="N3089" s="2078" t="s">
        <v>3269</v>
      </c>
    </row>
    <row r="3090" spans="1:14">
      <c r="A3090" s="2249" t="s">
        <v>3516</v>
      </c>
      <c r="B3090" s="2077" t="s">
        <v>3496</v>
      </c>
      <c r="C3090" s="2020">
        <v>0.32931569867740079</v>
      </c>
      <c r="D3090" s="2021">
        <v>56343.600000000013</v>
      </c>
      <c r="E3090" s="2078">
        <v>18554.831999999999</v>
      </c>
      <c r="F3090" s="2020">
        <v>0.44298467852257178</v>
      </c>
      <c r="G3090" s="2021">
        <v>26316.000000000011</v>
      </c>
      <c r="H3090" s="2078">
        <v>11657.584800000001</v>
      </c>
      <c r="I3090" s="2020">
        <v>0.41480181543116479</v>
      </c>
      <c r="J3090" s="2021">
        <v>7138.8</v>
      </c>
      <c r="K3090" s="2078">
        <v>2961.1871999999989</v>
      </c>
      <c r="L3090" s="2020">
        <v>0.4001533647204758</v>
      </c>
      <c r="M3090" s="2021">
        <v>57463.02</v>
      </c>
      <c r="N3090" s="2078">
        <v>22994.020799999991</v>
      </c>
    </row>
    <row r="3091" spans="1:14">
      <c r="A3091" s="2249" t="s">
        <v>3516</v>
      </c>
      <c r="B3091" s="2077" t="s">
        <v>3196</v>
      </c>
      <c r="C3091" s="2020" t="s">
        <v>3269</v>
      </c>
      <c r="D3091" s="2021" t="s">
        <v>3269</v>
      </c>
      <c r="E3091" s="2078" t="s">
        <v>3269</v>
      </c>
      <c r="F3091" s="2020">
        <v>0.35392604636267327</v>
      </c>
      <c r="G3091" s="2021">
        <v>4871.16</v>
      </c>
      <c r="H3091" s="2078">
        <v>1724.0304000000001</v>
      </c>
      <c r="I3091" s="2020" t="s">
        <v>3269</v>
      </c>
      <c r="J3091" s="2021" t="s">
        <v>3269</v>
      </c>
      <c r="K3091" s="2078" t="s">
        <v>3269</v>
      </c>
      <c r="L3091" s="2020">
        <v>0.38544748234945442</v>
      </c>
      <c r="M3091" s="2021">
        <v>7557.84</v>
      </c>
      <c r="N3091" s="2078">
        <v>2913.1504</v>
      </c>
    </row>
    <row r="3092" spans="1:14">
      <c r="A3092" s="2249" t="s">
        <v>3516</v>
      </c>
      <c r="B3092" s="2077" t="s">
        <v>3202</v>
      </c>
      <c r="C3092" s="2020">
        <v>7.8827748593527272E-2</v>
      </c>
      <c r="D3092" s="2021">
        <v>182662.90560000009</v>
      </c>
      <c r="E3092" s="2078">
        <v>14398.90560000002</v>
      </c>
      <c r="F3092" s="2020">
        <v>0.31173597337608538</v>
      </c>
      <c r="G3092" s="2021">
        <v>283506.31800000003</v>
      </c>
      <c r="H3092" s="2078">
        <v>88379.117999999988</v>
      </c>
      <c r="I3092" s="2020">
        <v>0.26782433309848458</v>
      </c>
      <c r="J3092" s="2021">
        <v>91207.62000000001</v>
      </c>
      <c r="K3092" s="2078">
        <v>24427.62000000001</v>
      </c>
      <c r="L3092" s="2020">
        <v>0.29848883434374429</v>
      </c>
      <c r="M3092" s="2021">
        <v>46464.264000000003</v>
      </c>
      <c r="N3092" s="2078">
        <v>13869.064</v>
      </c>
    </row>
    <row r="3093" spans="1:14">
      <c r="A3093" s="2248" t="s">
        <v>3525</v>
      </c>
      <c r="B3093" s="2073" t="s">
        <v>5191</v>
      </c>
      <c r="C3093" s="2074" t="s">
        <v>3269</v>
      </c>
      <c r="D3093" s="2075" t="s">
        <v>3269</v>
      </c>
      <c r="E3093" s="2076" t="s">
        <v>3269</v>
      </c>
      <c r="F3093" s="2074" t="s">
        <v>3269</v>
      </c>
      <c r="G3093" s="2075" t="s">
        <v>3269</v>
      </c>
      <c r="H3093" s="2076" t="s">
        <v>3269</v>
      </c>
      <c r="I3093" s="2074" t="s">
        <v>3269</v>
      </c>
      <c r="J3093" s="2075" t="s">
        <v>3269</v>
      </c>
      <c r="K3093" s="2076" t="s">
        <v>3269</v>
      </c>
      <c r="L3093" s="2074">
        <v>0.21433175762784701</v>
      </c>
      <c r="M3093" s="2075">
        <v>11635</v>
      </c>
      <c r="N3093" s="2076">
        <v>2493.75</v>
      </c>
    </row>
    <row r="3094" spans="1:14">
      <c r="A3094" s="2249" t="s">
        <v>3525</v>
      </c>
      <c r="B3094" s="2077" t="s">
        <v>3480</v>
      </c>
      <c r="C3094" s="2020" t="s">
        <v>3269</v>
      </c>
      <c r="D3094" s="2021" t="s">
        <v>3269</v>
      </c>
      <c r="E3094" s="2078" t="s">
        <v>3269</v>
      </c>
      <c r="F3094" s="2020" t="s">
        <v>3269</v>
      </c>
      <c r="G3094" s="2021" t="s">
        <v>3269</v>
      </c>
      <c r="H3094" s="2078" t="s">
        <v>3269</v>
      </c>
      <c r="I3094" s="2020" t="s">
        <v>3269</v>
      </c>
      <c r="J3094" s="2021" t="s">
        <v>3269</v>
      </c>
      <c r="K3094" s="2078" t="s">
        <v>3269</v>
      </c>
      <c r="L3094" s="2020">
        <v>0.21433175762784701</v>
      </c>
      <c r="M3094" s="2021">
        <v>11635</v>
      </c>
      <c r="N3094" s="2078">
        <v>2493.75</v>
      </c>
    </row>
    <row r="3095" spans="1:14">
      <c r="A3095" s="2248" t="s">
        <v>1867</v>
      </c>
      <c r="B3095" s="2073" t="s">
        <v>5191</v>
      </c>
      <c r="C3095" s="2074">
        <v>0.22050086986603251</v>
      </c>
      <c r="D3095" s="2075">
        <v>14037.218999999999</v>
      </c>
      <c r="E3095" s="2076">
        <v>3095.2189999999991</v>
      </c>
      <c r="F3095" s="2074" t="s">
        <v>3269</v>
      </c>
      <c r="G3095" s="2075" t="s">
        <v>3269</v>
      </c>
      <c r="H3095" s="2076" t="s">
        <v>3269</v>
      </c>
      <c r="I3095" s="2074" t="s">
        <v>3269</v>
      </c>
      <c r="J3095" s="2075" t="s">
        <v>3269</v>
      </c>
      <c r="K3095" s="2076" t="s">
        <v>3269</v>
      </c>
      <c r="L3095" s="2074" t="s">
        <v>3269</v>
      </c>
      <c r="M3095" s="2075" t="s">
        <v>3269</v>
      </c>
      <c r="N3095" s="2076" t="s">
        <v>3269</v>
      </c>
    </row>
    <row r="3096" spans="1:14">
      <c r="A3096" s="2249" t="s">
        <v>1867</v>
      </c>
      <c r="B3096" s="2077" t="s">
        <v>3480</v>
      </c>
      <c r="C3096" s="2020">
        <v>0.22050086986603251</v>
      </c>
      <c r="D3096" s="2021">
        <v>14037.218999999999</v>
      </c>
      <c r="E3096" s="2078">
        <v>3095.2189999999991</v>
      </c>
      <c r="F3096" s="2020" t="s">
        <v>3269</v>
      </c>
      <c r="G3096" s="2021" t="s">
        <v>3269</v>
      </c>
      <c r="H3096" s="2078" t="s">
        <v>3269</v>
      </c>
      <c r="I3096" s="2020" t="s">
        <v>3269</v>
      </c>
      <c r="J3096" s="2021" t="s">
        <v>3269</v>
      </c>
      <c r="K3096" s="2078" t="s">
        <v>3269</v>
      </c>
      <c r="L3096" s="2020" t="s">
        <v>3269</v>
      </c>
      <c r="M3096" s="2021" t="s">
        <v>3269</v>
      </c>
      <c r="N3096" s="2078" t="s">
        <v>3269</v>
      </c>
    </row>
    <row r="3097" spans="1:14">
      <c r="A3097" s="2248" t="s">
        <v>1083</v>
      </c>
      <c r="B3097" s="2073" t="s">
        <v>5191</v>
      </c>
      <c r="C3097" s="2074" t="s">
        <v>3269</v>
      </c>
      <c r="D3097" s="2075" t="s">
        <v>3269</v>
      </c>
      <c r="E3097" s="2076" t="s">
        <v>3269</v>
      </c>
      <c r="F3097" s="2074">
        <v>0.2490034243126234</v>
      </c>
      <c r="G3097" s="2075">
        <v>387233.67164999992</v>
      </c>
      <c r="H3097" s="2076">
        <v>96422.510249999992</v>
      </c>
      <c r="I3097" s="2074">
        <v>0.27419134194525729</v>
      </c>
      <c r="J3097" s="2075">
        <v>330665.93838000018</v>
      </c>
      <c r="K3097" s="2076">
        <v>90665.737380000006</v>
      </c>
      <c r="L3097" s="2074">
        <v>0.1419779652651188</v>
      </c>
      <c r="M3097" s="2075">
        <v>425059.1500399998</v>
      </c>
      <c r="N3097" s="2076">
        <v>60349.033239999997</v>
      </c>
    </row>
    <row r="3098" spans="1:14">
      <c r="A3098" s="2249" t="s">
        <v>1083</v>
      </c>
      <c r="B3098" s="2077" t="s">
        <v>3480</v>
      </c>
      <c r="C3098" s="2020" t="s">
        <v>3269</v>
      </c>
      <c r="D3098" s="2021" t="s">
        <v>3269</v>
      </c>
      <c r="E3098" s="2078" t="s">
        <v>3269</v>
      </c>
      <c r="F3098" s="2020">
        <v>0.27377240211936799</v>
      </c>
      <c r="G3098" s="2021">
        <v>62746.177689999997</v>
      </c>
      <c r="H3098" s="2078">
        <v>17178.17179</v>
      </c>
      <c r="I3098" s="2020">
        <v>0.26039197768933242</v>
      </c>
      <c r="J3098" s="2021">
        <v>68211.538380000013</v>
      </c>
      <c r="K3098" s="2078">
        <v>17761.73738000001</v>
      </c>
      <c r="L3098" s="2020">
        <v>0.23391464119591149</v>
      </c>
      <c r="M3098" s="2021">
        <v>15089.590039999999</v>
      </c>
      <c r="N3098" s="2078">
        <v>3529.6760399999998</v>
      </c>
    </row>
    <row r="3099" spans="1:14">
      <c r="A3099" s="2249" t="s">
        <v>1083</v>
      </c>
      <c r="B3099" s="2077" t="s">
        <v>3495</v>
      </c>
      <c r="C3099" s="2020" t="s">
        <v>3269</v>
      </c>
      <c r="D3099" s="2021" t="s">
        <v>3269</v>
      </c>
      <c r="E3099" s="2078" t="s">
        <v>3269</v>
      </c>
      <c r="F3099" s="2020">
        <v>0.20681990662675589</v>
      </c>
      <c r="G3099" s="2021">
        <v>61704.871200000001</v>
      </c>
      <c r="H3099" s="2078">
        <v>12761.795700000001</v>
      </c>
      <c r="I3099" s="2020" t="s">
        <v>3269</v>
      </c>
      <c r="J3099" s="2021" t="s">
        <v>3269</v>
      </c>
      <c r="K3099" s="2078" t="s">
        <v>3269</v>
      </c>
      <c r="L3099" s="2020">
        <v>0.31650682941005509</v>
      </c>
      <c r="M3099" s="2021">
        <v>72467.460000000006</v>
      </c>
      <c r="N3099" s="2078">
        <v>22936.446</v>
      </c>
    </row>
    <row r="3100" spans="1:14">
      <c r="A3100" s="2249" t="s">
        <v>1083</v>
      </c>
      <c r="B3100" s="2077" t="s">
        <v>3196</v>
      </c>
      <c r="C3100" s="2020" t="s">
        <v>3269</v>
      </c>
      <c r="D3100" s="2021" t="s">
        <v>3269</v>
      </c>
      <c r="E3100" s="2078" t="s">
        <v>3269</v>
      </c>
      <c r="F3100" s="2020" t="s">
        <v>3269</v>
      </c>
      <c r="G3100" s="2021" t="s">
        <v>3269</v>
      </c>
      <c r="H3100" s="2078" t="s">
        <v>3269</v>
      </c>
      <c r="I3100" s="2020" t="s">
        <v>3269</v>
      </c>
      <c r="J3100" s="2021" t="s">
        <v>3269</v>
      </c>
      <c r="K3100" s="2078" t="s">
        <v>3269</v>
      </c>
      <c r="L3100" s="2020">
        <v>0.44552395921040328</v>
      </c>
      <c r="M3100" s="2021">
        <v>21378</v>
      </c>
      <c r="N3100" s="2078">
        <v>9524.4112000000023</v>
      </c>
    </row>
    <row r="3101" spans="1:14">
      <c r="A3101" s="2249" t="s">
        <v>1083</v>
      </c>
      <c r="B3101" s="2077" t="s">
        <v>3202</v>
      </c>
      <c r="C3101" s="2020" t="s">
        <v>3269</v>
      </c>
      <c r="D3101" s="2021" t="s">
        <v>3269</v>
      </c>
      <c r="E3101" s="2078" t="s">
        <v>3269</v>
      </c>
      <c r="F3101" s="2020">
        <v>0.2045005103521374</v>
      </c>
      <c r="G3101" s="2021">
        <v>13387.815000000001</v>
      </c>
      <c r="H3101" s="2078">
        <v>2737.815000000001</v>
      </c>
      <c r="I3101" s="2020" t="s">
        <v>3269</v>
      </c>
      <c r="J3101" s="2021" t="s">
        <v>3269</v>
      </c>
      <c r="K3101" s="2078" t="s">
        <v>3269</v>
      </c>
      <c r="L3101" s="2020" t="s">
        <v>3269</v>
      </c>
      <c r="M3101" s="2021" t="s">
        <v>3269</v>
      </c>
      <c r="N3101" s="2078" t="s">
        <v>3269</v>
      </c>
    </row>
    <row r="3102" spans="1:14">
      <c r="A3102" s="2249" t="s">
        <v>1083</v>
      </c>
      <c r="B3102" s="2077" t="s">
        <v>3205</v>
      </c>
      <c r="C3102" s="2020" t="s">
        <v>3269</v>
      </c>
      <c r="D3102" s="2021" t="s">
        <v>3269</v>
      </c>
      <c r="E3102" s="2078" t="s">
        <v>3269</v>
      </c>
      <c r="F3102" s="2020">
        <v>0.1564824325061899</v>
      </c>
      <c r="G3102" s="2021">
        <v>24394.038479999999</v>
      </c>
      <c r="H3102" s="2078">
        <v>3817.23848</v>
      </c>
      <c r="I3102" s="2020" t="s">
        <v>3269</v>
      </c>
      <c r="J3102" s="2021" t="s">
        <v>3269</v>
      </c>
      <c r="K3102" s="2078" t="s">
        <v>3269</v>
      </c>
      <c r="L3102" s="2020" t="s">
        <v>3269</v>
      </c>
      <c r="M3102" s="2021" t="s">
        <v>3269</v>
      </c>
      <c r="N3102" s="2078" t="s">
        <v>3269</v>
      </c>
    </row>
    <row r="3103" spans="1:14">
      <c r="A3103" s="2249" t="s">
        <v>1083</v>
      </c>
      <c r="B3103" s="2077" t="s">
        <v>3204</v>
      </c>
      <c r="C3103" s="2020" t="s">
        <v>3269</v>
      </c>
      <c r="D3103" s="2021" t="s">
        <v>3269</v>
      </c>
      <c r="E3103" s="2078" t="s">
        <v>3269</v>
      </c>
      <c r="F3103" s="2020">
        <v>0.26634348616570208</v>
      </c>
      <c r="G3103" s="2021">
        <v>225000.76927999989</v>
      </c>
      <c r="H3103" s="2078">
        <v>59927.489279999987</v>
      </c>
      <c r="I3103" s="2020">
        <v>0.27777777777777762</v>
      </c>
      <c r="J3103" s="2021">
        <v>262454.40000000008</v>
      </c>
      <c r="K3103" s="2078">
        <v>72904</v>
      </c>
      <c r="L3103" s="2020">
        <v>0.24838250814481719</v>
      </c>
      <c r="M3103" s="2021">
        <v>98068.499999999971</v>
      </c>
      <c r="N3103" s="2078">
        <v>24358.5</v>
      </c>
    </row>
    <row r="3104" spans="1:14">
      <c r="A3104" s="2249" t="s">
        <v>1083</v>
      </c>
      <c r="B3104" s="2077" t="s">
        <v>3203</v>
      </c>
      <c r="C3104" s="2020" t="s">
        <v>3269</v>
      </c>
      <c r="D3104" s="2021" t="s">
        <v>3269</v>
      </c>
      <c r="E3104" s="2078" t="s">
        <v>3269</v>
      </c>
      <c r="F3104" s="2020" t="s">
        <v>3269</v>
      </c>
      <c r="G3104" s="2021" t="s">
        <v>3269</v>
      </c>
      <c r="H3104" s="2078" t="s">
        <v>3269</v>
      </c>
      <c r="I3104" s="2020" t="s">
        <v>3269</v>
      </c>
      <c r="J3104" s="2021" t="s">
        <v>3269</v>
      </c>
      <c r="K3104" s="2078" t="s">
        <v>3269</v>
      </c>
      <c r="L3104" s="2020">
        <v>0</v>
      </c>
      <c r="M3104" s="2021">
        <v>218055.59999999989</v>
      </c>
      <c r="N3104" s="2078">
        <v>0</v>
      </c>
    </row>
    <row r="3105" spans="1:14">
      <c r="A3105" s="2248" t="s">
        <v>1521</v>
      </c>
      <c r="B3105" s="2073" t="s">
        <v>5191</v>
      </c>
      <c r="C3105" s="2074">
        <v>0.34483500608872009</v>
      </c>
      <c r="D3105" s="2075">
        <v>15472.874</v>
      </c>
      <c r="E3105" s="2076">
        <v>5335.5885999999991</v>
      </c>
      <c r="F3105" s="2074" t="s">
        <v>3269</v>
      </c>
      <c r="G3105" s="2075" t="s">
        <v>3269</v>
      </c>
      <c r="H3105" s="2076" t="s">
        <v>3269</v>
      </c>
      <c r="I3105" s="2074" t="s">
        <v>3269</v>
      </c>
      <c r="J3105" s="2075" t="s">
        <v>3269</v>
      </c>
      <c r="K3105" s="2076" t="s">
        <v>3269</v>
      </c>
      <c r="L3105" s="2074">
        <v>-0.57985436197356732</v>
      </c>
      <c r="M3105" s="2075">
        <v>837.14400000000001</v>
      </c>
      <c r="N3105" s="2076">
        <v>-485.42160000000001</v>
      </c>
    </row>
    <row r="3106" spans="1:14">
      <c r="A3106" s="2249" t="s">
        <v>1521</v>
      </c>
      <c r="B3106" s="2077" t="s">
        <v>3484</v>
      </c>
      <c r="C3106" s="2020">
        <v>0.35164255967543051</v>
      </c>
      <c r="D3106" s="2021">
        <v>15173.33</v>
      </c>
      <c r="E3106" s="2078">
        <v>5335.5885999999991</v>
      </c>
      <c r="F3106" s="2020" t="s">
        <v>3269</v>
      </c>
      <c r="G3106" s="2021" t="s">
        <v>3269</v>
      </c>
      <c r="H3106" s="2078" t="s">
        <v>3269</v>
      </c>
      <c r="I3106" s="2020" t="s">
        <v>3269</v>
      </c>
      <c r="J3106" s="2021" t="s">
        <v>3269</v>
      </c>
      <c r="K3106" s="2078" t="s">
        <v>3269</v>
      </c>
      <c r="L3106" s="2020">
        <v>-0.57985436197356732</v>
      </c>
      <c r="M3106" s="2021">
        <v>837.14400000000001</v>
      </c>
      <c r="N3106" s="2078">
        <v>-485.42160000000001</v>
      </c>
    </row>
    <row r="3107" spans="1:14">
      <c r="A3107" s="2249" t="s">
        <v>1521</v>
      </c>
      <c r="B3107" s="2077" t="s">
        <v>3192</v>
      </c>
      <c r="C3107" s="2020">
        <v>0</v>
      </c>
      <c r="D3107" s="2021">
        <v>299.54399999999998</v>
      </c>
      <c r="E3107" s="2078">
        <v>0</v>
      </c>
      <c r="F3107" s="2020" t="s">
        <v>3269</v>
      </c>
      <c r="G3107" s="2021" t="s">
        <v>3269</v>
      </c>
      <c r="H3107" s="2078" t="s">
        <v>3269</v>
      </c>
      <c r="I3107" s="2020" t="s">
        <v>3269</v>
      </c>
      <c r="J3107" s="2021" t="s">
        <v>3269</v>
      </c>
      <c r="K3107" s="2078" t="s">
        <v>3269</v>
      </c>
      <c r="L3107" s="2020" t="s">
        <v>3269</v>
      </c>
      <c r="M3107" s="2021" t="s">
        <v>3269</v>
      </c>
      <c r="N3107" s="2078" t="s">
        <v>3269</v>
      </c>
    </row>
    <row r="3108" spans="1:14">
      <c r="A3108" s="2248" t="s">
        <v>3514</v>
      </c>
      <c r="B3108" s="2073" t="s">
        <v>5191</v>
      </c>
      <c r="C3108" s="2074" t="s">
        <v>3269</v>
      </c>
      <c r="D3108" s="2075" t="s">
        <v>3269</v>
      </c>
      <c r="E3108" s="2076" t="s">
        <v>3269</v>
      </c>
      <c r="F3108" s="2074">
        <v>0.43931390323182928</v>
      </c>
      <c r="G3108" s="2075">
        <v>1715225.4740100021</v>
      </c>
      <c r="H3108" s="2076">
        <v>753522.39790999843</v>
      </c>
      <c r="I3108" s="2074">
        <v>0.36706446804754878</v>
      </c>
      <c r="J3108" s="2075">
        <v>2020253.2887599971</v>
      </c>
      <c r="K3108" s="2076">
        <v>741563.19875999936</v>
      </c>
      <c r="L3108" s="2074">
        <v>0.33966148215919512</v>
      </c>
      <c r="M3108" s="2075">
        <v>489753.53855999972</v>
      </c>
      <c r="N3108" s="2076">
        <v>166350.41279999999</v>
      </c>
    </row>
    <row r="3109" spans="1:14">
      <c r="A3109" s="2249" t="s">
        <v>3514</v>
      </c>
      <c r="B3109" s="2077" t="s">
        <v>3193</v>
      </c>
      <c r="C3109" s="2020" t="s">
        <v>3269</v>
      </c>
      <c r="D3109" s="2021" t="s">
        <v>3269</v>
      </c>
      <c r="E3109" s="2078" t="s">
        <v>3269</v>
      </c>
      <c r="F3109" s="2020">
        <v>0.48720814704421261</v>
      </c>
      <c r="G3109" s="2021">
        <v>5633.1791999999996</v>
      </c>
      <c r="H3109" s="2078">
        <v>2744.5308</v>
      </c>
      <c r="I3109" s="2020" t="s">
        <v>3269</v>
      </c>
      <c r="J3109" s="2021" t="s">
        <v>3269</v>
      </c>
      <c r="K3109" s="2078" t="s">
        <v>3269</v>
      </c>
      <c r="L3109" s="2020" t="s">
        <v>3269</v>
      </c>
      <c r="M3109" s="2021" t="s">
        <v>3269</v>
      </c>
      <c r="N3109" s="2078" t="s">
        <v>3269</v>
      </c>
    </row>
    <row r="3110" spans="1:14">
      <c r="A3110" s="2249" t="s">
        <v>3514</v>
      </c>
      <c r="B3110" s="2077" t="s">
        <v>3215</v>
      </c>
      <c r="C3110" s="2020" t="s">
        <v>3269</v>
      </c>
      <c r="D3110" s="2021" t="s">
        <v>3269</v>
      </c>
      <c r="E3110" s="2078" t="s">
        <v>3269</v>
      </c>
      <c r="F3110" s="2020">
        <v>0.46010163148459948</v>
      </c>
      <c r="G3110" s="2021">
        <v>40490.287200000013</v>
      </c>
      <c r="H3110" s="2078">
        <v>18629.647199999999</v>
      </c>
      <c r="I3110" s="2020">
        <v>0.45725642544444273</v>
      </c>
      <c r="J3110" s="2021">
        <v>71394.267600000006</v>
      </c>
      <c r="K3110" s="2078">
        <v>32645.487599999989</v>
      </c>
      <c r="L3110" s="2020">
        <v>0</v>
      </c>
      <c r="M3110" s="2021">
        <v>50012.444160000006</v>
      </c>
      <c r="N3110" s="2078">
        <v>0</v>
      </c>
    </row>
    <row r="3111" spans="1:14">
      <c r="A3111" s="2249" t="s">
        <v>3514</v>
      </c>
      <c r="B3111" s="2077" t="s">
        <v>3211</v>
      </c>
      <c r="C3111" s="2020" t="s">
        <v>3269</v>
      </c>
      <c r="D3111" s="2021" t="s">
        <v>3269</v>
      </c>
      <c r="E3111" s="2078" t="s">
        <v>3269</v>
      </c>
      <c r="F3111" s="2020">
        <v>0.43864797751838203</v>
      </c>
      <c r="G3111" s="2021">
        <v>1669102.0076100021</v>
      </c>
      <c r="H3111" s="2078">
        <v>732148.21990999847</v>
      </c>
      <c r="I3111" s="2020">
        <v>0.41081235771914382</v>
      </c>
      <c r="J3111" s="2021">
        <v>1554977.5851599979</v>
      </c>
      <c r="K3111" s="2078">
        <v>638804.00795999938</v>
      </c>
      <c r="L3111" s="2020">
        <v>0.37829171509880177</v>
      </c>
      <c r="M3111" s="2021">
        <v>439741.09439999971</v>
      </c>
      <c r="N3111" s="2078">
        <v>166350.41279999999</v>
      </c>
    </row>
    <row r="3112" spans="1:14">
      <c r="A3112" s="2249" t="s">
        <v>3514</v>
      </c>
      <c r="B3112" s="2077" t="s">
        <v>3210</v>
      </c>
      <c r="C3112" s="2020" t="s">
        <v>3269</v>
      </c>
      <c r="D3112" s="2021" t="s">
        <v>3269</v>
      </c>
      <c r="E3112" s="2078" t="s">
        <v>3269</v>
      </c>
      <c r="F3112" s="2020" t="s">
        <v>3269</v>
      </c>
      <c r="G3112" s="2021" t="s">
        <v>3269</v>
      </c>
      <c r="H3112" s="2078" t="s">
        <v>3269</v>
      </c>
      <c r="I3112" s="2020">
        <v>0.17800712801300969</v>
      </c>
      <c r="J3112" s="2021">
        <v>393881.4359999997</v>
      </c>
      <c r="K3112" s="2078">
        <v>70113.703200000018</v>
      </c>
      <c r="L3112" s="2020" t="s">
        <v>3269</v>
      </c>
      <c r="M3112" s="2021" t="s">
        <v>3269</v>
      </c>
      <c r="N3112" s="2078" t="s">
        <v>3269</v>
      </c>
    </row>
    <row r="3113" spans="1:14">
      <c r="A3113" s="2248" t="s">
        <v>2467</v>
      </c>
      <c r="B3113" s="2073" t="s">
        <v>5191</v>
      </c>
      <c r="C3113" s="2074" t="s">
        <v>3269</v>
      </c>
      <c r="D3113" s="2075" t="s">
        <v>3269</v>
      </c>
      <c r="E3113" s="2076" t="s">
        <v>3269</v>
      </c>
      <c r="F3113" s="2074" t="s">
        <v>3269</v>
      </c>
      <c r="G3113" s="2075" t="s">
        <v>3269</v>
      </c>
      <c r="H3113" s="2076" t="s">
        <v>3269</v>
      </c>
      <c r="I3113" s="2074">
        <v>0.53020586489869093</v>
      </c>
      <c r="J3113" s="2075">
        <v>64693.495999999999</v>
      </c>
      <c r="K3113" s="2076">
        <v>34300.870999999999</v>
      </c>
      <c r="L3113" s="2074">
        <v>0.53383155480370081</v>
      </c>
      <c r="M3113" s="2075">
        <v>237019.76</v>
      </c>
      <c r="N3113" s="2076">
        <v>126528.62699999999</v>
      </c>
    </row>
    <row r="3114" spans="1:14">
      <c r="A3114" s="2249" t="s">
        <v>2467</v>
      </c>
      <c r="B3114" s="2077" t="s">
        <v>3484</v>
      </c>
      <c r="C3114" s="2020" t="s">
        <v>3269</v>
      </c>
      <c r="D3114" s="2021" t="s">
        <v>3269</v>
      </c>
      <c r="E3114" s="2078" t="s">
        <v>3269</v>
      </c>
      <c r="F3114" s="2020" t="s">
        <v>3269</v>
      </c>
      <c r="G3114" s="2021" t="s">
        <v>3269</v>
      </c>
      <c r="H3114" s="2078" t="s">
        <v>3269</v>
      </c>
      <c r="I3114" s="2020">
        <v>0.53020586489869093</v>
      </c>
      <c r="J3114" s="2021">
        <v>64693.495999999999</v>
      </c>
      <c r="K3114" s="2078">
        <v>34300.870999999999</v>
      </c>
      <c r="L3114" s="2020">
        <v>0.53402380193595733</v>
      </c>
      <c r="M3114" s="2021">
        <v>231165.23</v>
      </c>
      <c r="N3114" s="2078">
        <v>123447.735</v>
      </c>
    </row>
    <row r="3115" spans="1:14">
      <c r="A3115" s="2249" t="s">
        <v>2467</v>
      </c>
      <c r="B3115" s="2077" t="s">
        <v>3192</v>
      </c>
      <c r="C3115" s="2020" t="s">
        <v>3269</v>
      </c>
      <c r="D3115" s="2021" t="s">
        <v>3269</v>
      </c>
      <c r="E3115" s="2078" t="s">
        <v>3269</v>
      </c>
      <c r="F3115" s="2020" t="s">
        <v>3269</v>
      </c>
      <c r="G3115" s="2021" t="s">
        <v>3269</v>
      </c>
      <c r="H3115" s="2078" t="s">
        <v>3269</v>
      </c>
      <c r="I3115" s="2020" t="s">
        <v>3269</v>
      </c>
      <c r="J3115" s="2021" t="s">
        <v>3269</v>
      </c>
      <c r="K3115" s="2078" t="s">
        <v>3269</v>
      </c>
      <c r="L3115" s="2020">
        <v>0.5262407059149069</v>
      </c>
      <c r="M3115" s="2021">
        <v>5854.53</v>
      </c>
      <c r="N3115" s="2078">
        <v>3080.8919999999998</v>
      </c>
    </row>
    <row r="3116" spans="1:14">
      <c r="A3116" s="2248" t="s">
        <v>1143</v>
      </c>
      <c r="B3116" s="2073" t="s">
        <v>5191</v>
      </c>
      <c r="C3116" s="2074">
        <v>0.13204407475982449</v>
      </c>
      <c r="D3116" s="2075">
        <v>124025.16864</v>
      </c>
      <c r="E3116" s="2076">
        <v>16376.788640000001</v>
      </c>
      <c r="F3116" s="2074" t="s">
        <v>3269</v>
      </c>
      <c r="G3116" s="2075" t="s">
        <v>3269</v>
      </c>
      <c r="H3116" s="2076" t="s">
        <v>3269</v>
      </c>
      <c r="I3116" s="2074">
        <v>0.20013571924753831</v>
      </c>
      <c r="J3116" s="2075">
        <v>29857.165239999998</v>
      </c>
      <c r="K3116" s="2076">
        <v>5975.4852399999991</v>
      </c>
      <c r="L3116" s="2074" t="s">
        <v>3269</v>
      </c>
      <c r="M3116" s="2075" t="s">
        <v>3269</v>
      </c>
      <c r="N3116" s="2076" t="s">
        <v>3269</v>
      </c>
    </row>
    <row r="3117" spans="1:14">
      <c r="A3117" s="2249" t="s">
        <v>1143</v>
      </c>
      <c r="B3117" s="2077" t="s">
        <v>3480</v>
      </c>
      <c r="C3117" s="2020" t="s">
        <v>3269</v>
      </c>
      <c r="D3117" s="2021" t="s">
        <v>3269</v>
      </c>
      <c r="E3117" s="2078" t="s">
        <v>3269</v>
      </c>
      <c r="F3117" s="2020" t="s">
        <v>3269</v>
      </c>
      <c r="G3117" s="2021" t="s">
        <v>3269</v>
      </c>
      <c r="H3117" s="2078" t="s">
        <v>3269</v>
      </c>
      <c r="I3117" s="2020">
        <v>0.19920437141329769</v>
      </c>
      <c r="J3117" s="2021">
        <v>5007.1202400000011</v>
      </c>
      <c r="K3117" s="2078">
        <v>997.44024000000036</v>
      </c>
      <c r="L3117" s="2020" t="s">
        <v>3269</v>
      </c>
      <c r="M3117" s="2021" t="s">
        <v>3269</v>
      </c>
      <c r="N3117" s="2078" t="s">
        <v>3269</v>
      </c>
    </row>
    <row r="3118" spans="1:14">
      <c r="A3118" s="2249" t="s">
        <v>1143</v>
      </c>
      <c r="B3118" s="2077" t="s">
        <v>3206</v>
      </c>
      <c r="C3118" s="2020">
        <v>9.0114733644194422E-2</v>
      </c>
      <c r="D3118" s="2021">
        <v>65744.816640000005</v>
      </c>
      <c r="E3118" s="2078">
        <v>5924.576640000003</v>
      </c>
      <c r="F3118" s="2020" t="s">
        <v>3269</v>
      </c>
      <c r="G3118" s="2021" t="s">
        <v>3269</v>
      </c>
      <c r="H3118" s="2078" t="s">
        <v>3269</v>
      </c>
      <c r="I3118" s="2020">
        <v>0.16278860900490341</v>
      </c>
      <c r="J3118" s="2021">
        <v>5121.7649999999994</v>
      </c>
      <c r="K3118" s="2078">
        <v>833.76499999999874</v>
      </c>
      <c r="L3118" s="2020" t="s">
        <v>3269</v>
      </c>
      <c r="M3118" s="2021" t="s">
        <v>3269</v>
      </c>
      <c r="N3118" s="2078" t="s">
        <v>3269</v>
      </c>
    </row>
    <row r="3119" spans="1:14">
      <c r="A3119" s="2249" t="s">
        <v>1143</v>
      </c>
      <c r="B3119" s="2077" t="s">
        <v>3209</v>
      </c>
      <c r="C3119" s="2020">
        <v>0.17934366628396481</v>
      </c>
      <c r="D3119" s="2021">
        <v>58280.351999999999</v>
      </c>
      <c r="E3119" s="2078">
        <v>10452.212</v>
      </c>
      <c r="F3119" s="2020" t="s">
        <v>3269</v>
      </c>
      <c r="G3119" s="2021" t="s">
        <v>3269</v>
      </c>
      <c r="H3119" s="2078" t="s">
        <v>3269</v>
      </c>
      <c r="I3119" s="2020">
        <v>0.2100679836255365</v>
      </c>
      <c r="J3119" s="2021">
        <v>19728.28</v>
      </c>
      <c r="K3119" s="2078">
        <v>4144.2799999999988</v>
      </c>
      <c r="L3119" s="2020" t="s">
        <v>3269</v>
      </c>
      <c r="M3119" s="2021" t="s">
        <v>3269</v>
      </c>
      <c r="N3119" s="2078" t="s">
        <v>3269</v>
      </c>
    </row>
    <row r="3120" spans="1:14">
      <c r="A3120" s="2248" t="s">
        <v>1215</v>
      </c>
      <c r="B3120" s="2073" t="s">
        <v>5191</v>
      </c>
      <c r="C3120" s="2074">
        <v>0.44270745427146069</v>
      </c>
      <c r="D3120" s="2075">
        <v>183294.65625</v>
      </c>
      <c r="E3120" s="2076">
        <v>81145.910649999991</v>
      </c>
      <c r="F3120" s="2074">
        <v>0.63278900178681974</v>
      </c>
      <c r="G3120" s="2075">
        <v>121202.64648</v>
      </c>
      <c r="H3120" s="2076">
        <v>76695.701679999998</v>
      </c>
      <c r="I3120" s="2074" t="s">
        <v>3269</v>
      </c>
      <c r="J3120" s="2075" t="s">
        <v>3269</v>
      </c>
      <c r="K3120" s="2076" t="s">
        <v>3269</v>
      </c>
      <c r="L3120" s="2074" t="s">
        <v>3269</v>
      </c>
      <c r="M3120" s="2075" t="s">
        <v>3269</v>
      </c>
      <c r="N3120" s="2076" t="s">
        <v>3269</v>
      </c>
    </row>
    <row r="3121" spans="1:14">
      <c r="A3121" s="2249" t="s">
        <v>1215</v>
      </c>
      <c r="B3121" s="2077" t="s">
        <v>3480</v>
      </c>
      <c r="C3121" s="2020">
        <v>0.44270745427146069</v>
      </c>
      <c r="D3121" s="2021">
        <v>183294.65625</v>
      </c>
      <c r="E3121" s="2078">
        <v>81145.910649999991</v>
      </c>
      <c r="F3121" s="2020">
        <v>0.63278900178681974</v>
      </c>
      <c r="G3121" s="2021">
        <v>121202.64648</v>
      </c>
      <c r="H3121" s="2078">
        <v>76695.701679999998</v>
      </c>
      <c r="I3121" s="2020" t="s">
        <v>3269</v>
      </c>
      <c r="J3121" s="2021" t="s">
        <v>3269</v>
      </c>
      <c r="K3121" s="2078" t="s">
        <v>3269</v>
      </c>
      <c r="L3121" s="2020" t="s">
        <v>3269</v>
      </c>
      <c r="M3121" s="2021" t="s">
        <v>3269</v>
      </c>
      <c r="N3121" s="2078" t="s">
        <v>3269</v>
      </c>
    </row>
    <row r="3122" spans="1:14">
      <c r="A3122" s="2248" t="s">
        <v>2471</v>
      </c>
      <c r="B3122" s="2073" t="s">
        <v>5191</v>
      </c>
      <c r="C3122" s="2074" t="s">
        <v>3269</v>
      </c>
      <c r="D3122" s="2075" t="s">
        <v>3269</v>
      </c>
      <c r="E3122" s="2076" t="s">
        <v>3269</v>
      </c>
      <c r="F3122" s="2074">
        <v>0.31819321938131512</v>
      </c>
      <c r="G3122" s="2075">
        <v>178245.99791999991</v>
      </c>
      <c r="H3122" s="2076">
        <v>56716.667919999978</v>
      </c>
      <c r="I3122" s="2074" t="s">
        <v>3269</v>
      </c>
      <c r="J3122" s="2075" t="s">
        <v>3269</v>
      </c>
      <c r="K3122" s="2076" t="s">
        <v>3269</v>
      </c>
      <c r="L3122" s="2074" t="s">
        <v>3269</v>
      </c>
      <c r="M3122" s="2075" t="s">
        <v>3269</v>
      </c>
      <c r="N3122" s="2076" t="s">
        <v>3269</v>
      </c>
    </row>
    <row r="3123" spans="1:14">
      <c r="A3123" s="2249" t="s">
        <v>2471</v>
      </c>
      <c r="B3123" s="2077" t="s">
        <v>3480</v>
      </c>
      <c r="C3123" s="2020" t="s">
        <v>3269</v>
      </c>
      <c r="D3123" s="2021" t="s">
        <v>3269</v>
      </c>
      <c r="E3123" s="2078" t="s">
        <v>3269</v>
      </c>
      <c r="F3123" s="2020">
        <v>0.27418812221435451</v>
      </c>
      <c r="G3123" s="2021">
        <v>5069.81232</v>
      </c>
      <c r="H3123" s="2078">
        <v>1390.08232</v>
      </c>
      <c r="I3123" s="2020" t="s">
        <v>3269</v>
      </c>
      <c r="J3123" s="2021" t="s">
        <v>3269</v>
      </c>
      <c r="K3123" s="2078" t="s">
        <v>3269</v>
      </c>
      <c r="L3123" s="2020" t="s">
        <v>3269</v>
      </c>
      <c r="M3123" s="2021" t="s">
        <v>3269</v>
      </c>
      <c r="N3123" s="2078" t="s">
        <v>3269</v>
      </c>
    </row>
    <row r="3124" spans="1:14">
      <c r="A3124" s="2249" t="s">
        <v>2471</v>
      </c>
      <c r="B3124" s="2077" t="s">
        <v>3208</v>
      </c>
      <c r="C3124" s="2020" t="s">
        <v>3269</v>
      </c>
      <c r="D3124" s="2021" t="s">
        <v>3269</v>
      </c>
      <c r="E3124" s="2078" t="s">
        <v>3269</v>
      </c>
      <c r="F3124" s="2020">
        <v>0.31948148879888483</v>
      </c>
      <c r="G3124" s="2021">
        <v>173176.18559999991</v>
      </c>
      <c r="H3124" s="2078">
        <v>55326.585599999977</v>
      </c>
      <c r="I3124" s="2020" t="s">
        <v>3269</v>
      </c>
      <c r="J3124" s="2021" t="s">
        <v>3269</v>
      </c>
      <c r="K3124" s="2078" t="s">
        <v>3269</v>
      </c>
      <c r="L3124" s="2020" t="s">
        <v>3269</v>
      </c>
      <c r="M3124" s="2021" t="s">
        <v>3269</v>
      </c>
      <c r="N3124" s="2078" t="s">
        <v>3269</v>
      </c>
    </row>
    <row r="3125" spans="1:14">
      <c r="A3125" s="2248" t="s">
        <v>2473</v>
      </c>
      <c r="B3125" s="2073" t="s">
        <v>5191</v>
      </c>
      <c r="C3125" s="2074" t="s">
        <v>3269</v>
      </c>
      <c r="D3125" s="2075" t="s">
        <v>3269</v>
      </c>
      <c r="E3125" s="2076" t="s">
        <v>3269</v>
      </c>
      <c r="F3125" s="2074">
        <v>0.38443153100921312</v>
      </c>
      <c r="G3125" s="2075">
        <v>222949.96676000001</v>
      </c>
      <c r="H3125" s="2076">
        <v>85708.997059999994</v>
      </c>
      <c r="I3125" s="2074" t="s">
        <v>3269</v>
      </c>
      <c r="J3125" s="2075" t="s">
        <v>3269</v>
      </c>
      <c r="K3125" s="2076" t="s">
        <v>3269</v>
      </c>
      <c r="L3125" s="2074" t="s">
        <v>3269</v>
      </c>
      <c r="M3125" s="2075" t="s">
        <v>3269</v>
      </c>
      <c r="N3125" s="2076" t="s">
        <v>3269</v>
      </c>
    </row>
    <row r="3126" spans="1:14">
      <c r="A3126" s="2249" t="s">
        <v>2473</v>
      </c>
      <c r="B3126" s="2077" t="s">
        <v>3484</v>
      </c>
      <c r="C3126" s="2020" t="s">
        <v>3269</v>
      </c>
      <c r="D3126" s="2021" t="s">
        <v>3269</v>
      </c>
      <c r="E3126" s="2078" t="s">
        <v>3269</v>
      </c>
      <c r="F3126" s="2020">
        <v>0.80592414988387551</v>
      </c>
      <c r="G3126" s="2021">
        <v>55412.017999999996</v>
      </c>
      <c r="H3126" s="2078">
        <v>44657.883500000004</v>
      </c>
      <c r="I3126" s="2020" t="s">
        <v>3269</v>
      </c>
      <c r="J3126" s="2021" t="s">
        <v>3269</v>
      </c>
      <c r="K3126" s="2078" t="s">
        <v>3269</v>
      </c>
      <c r="L3126" s="2020" t="s">
        <v>3269</v>
      </c>
      <c r="M3126" s="2021" t="s">
        <v>3269</v>
      </c>
      <c r="N3126" s="2078" t="s">
        <v>3269</v>
      </c>
    </row>
    <row r="3127" spans="1:14">
      <c r="A3127" s="2249" t="s">
        <v>2473</v>
      </c>
      <c r="B3127" s="2077" t="s">
        <v>3492</v>
      </c>
      <c r="C3127" s="2020" t="s">
        <v>3269</v>
      </c>
      <c r="D3127" s="2021" t="s">
        <v>3269</v>
      </c>
      <c r="E3127" s="2078" t="s">
        <v>3269</v>
      </c>
      <c r="F3127" s="2020">
        <v>0.24502576200694781</v>
      </c>
      <c r="G3127" s="2021">
        <v>167537.94876000009</v>
      </c>
      <c r="H3127" s="2078">
        <v>41051.113559999998</v>
      </c>
      <c r="I3127" s="2020" t="s">
        <v>3269</v>
      </c>
      <c r="J3127" s="2021" t="s">
        <v>3269</v>
      </c>
      <c r="K3127" s="2078" t="s">
        <v>3269</v>
      </c>
      <c r="L3127" s="2020" t="s">
        <v>3269</v>
      </c>
      <c r="M3127" s="2021" t="s">
        <v>3269</v>
      </c>
      <c r="N3127" s="2078" t="s">
        <v>3269</v>
      </c>
    </row>
    <row r="3128" spans="1:14">
      <c r="A3128" s="2248" t="s">
        <v>2475</v>
      </c>
      <c r="B3128" s="2073" t="s">
        <v>5191</v>
      </c>
      <c r="C3128" s="2074" t="s">
        <v>3269</v>
      </c>
      <c r="D3128" s="2075" t="s">
        <v>3269</v>
      </c>
      <c r="E3128" s="2076" t="s">
        <v>3269</v>
      </c>
      <c r="F3128" s="2074">
        <v>0.47546578083772628</v>
      </c>
      <c r="G3128" s="2075">
        <v>977830.92896999931</v>
      </c>
      <c r="H3128" s="2076">
        <v>464925.14617000002</v>
      </c>
      <c r="I3128" s="2074">
        <v>0.41686487013722889</v>
      </c>
      <c r="J3128" s="2075">
        <v>268796.59665999998</v>
      </c>
      <c r="K3128" s="2076">
        <v>112051.85836</v>
      </c>
      <c r="L3128" s="2074" t="s">
        <v>3269</v>
      </c>
      <c r="M3128" s="2075" t="s">
        <v>3269</v>
      </c>
      <c r="N3128" s="2076" t="s">
        <v>3269</v>
      </c>
    </row>
    <row r="3129" spans="1:14">
      <c r="A3129" s="2249" t="s">
        <v>2475</v>
      </c>
      <c r="B3129" s="2077" t="s">
        <v>3480</v>
      </c>
      <c r="C3129" s="2020" t="s">
        <v>3269</v>
      </c>
      <c r="D3129" s="2021" t="s">
        <v>3269</v>
      </c>
      <c r="E3129" s="2078" t="s">
        <v>3269</v>
      </c>
      <c r="F3129" s="2020">
        <v>0.2200274743575126</v>
      </c>
      <c r="G3129" s="2021">
        <v>205638.16996999999</v>
      </c>
      <c r="H3129" s="2078">
        <v>45246.047170000013</v>
      </c>
      <c r="I3129" s="2020">
        <v>0.18587414722737011</v>
      </c>
      <c r="J3129" s="2021">
        <v>106333.36112</v>
      </c>
      <c r="K3129" s="2078">
        <v>19764.62281999999</v>
      </c>
      <c r="L3129" s="2020" t="s">
        <v>3269</v>
      </c>
      <c r="M3129" s="2021" t="s">
        <v>3269</v>
      </c>
      <c r="N3129" s="2078" t="s">
        <v>3269</v>
      </c>
    </row>
    <row r="3130" spans="1:14">
      <c r="A3130" s="2249" t="s">
        <v>2475</v>
      </c>
      <c r="B3130" s="2077" t="s">
        <v>3205</v>
      </c>
      <c r="C3130" s="2020" t="s">
        <v>3269</v>
      </c>
      <c r="D3130" s="2021" t="s">
        <v>3269</v>
      </c>
      <c r="E3130" s="2078" t="s">
        <v>3269</v>
      </c>
      <c r="F3130" s="2020">
        <v>0.1829370198722767</v>
      </c>
      <c r="G3130" s="2021">
        <v>3705.5895</v>
      </c>
      <c r="H3130" s="2078">
        <v>677.88949999999977</v>
      </c>
      <c r="I3130" s="2020" t="s">
        <v>3269</v>
      </c>
      <c r="J3130" s="2021" t="s">
        <v>3269</v>
      </c>
      <c r="K3130" s="2078" t="s">
        <v>3269</v>
      </c>
      <c r="L3130" s="2020" t="s">
        <v>3269</v>
      </c>
      <c r="M3130" s="2021" t="s">
        <v>3269</v>
      </c>
      <c r="N3130" s="2078" t="s">
        <v>3269</v>
      </c>
    </row>
    <row r="3131" spans="1:14">
      <c r="A3131" s="2249" t="s">
        <v>2475</v>
      </c>
      <c r="B3131" s="2077" t="s">
        <v>3207</v>
      </c>
      <c r="C3131" s="2020" t="s">
        <v>3269</v>
      </c>
      <c r="D3131" s="2021" t="s">
        <v>3269</v>
      </c>
      <c r="E3131" s="2078" t="s">
        <v>3269</v>
      </c>
      <c r="F3131" s="2020">
        <v>0.54522863377486797</v>
      </c>
      <c r="G3131" s="2021">
        <v>768487.16949999926</v>
      </c>
      <c r="H3131" s="2078">
        <v>419001.20949999988</v>
      </c>
      <c r="I3131" s="2020">
        <v>0.56804996670940988</v>
      </c>
      <c r="J3131" s="2021">
        <v>162463.23553999999</v>
      </c>
      <c r="K3131" s="2078">
        <v>92287.235540000009</v>
      </c>
      <c r="L3131" s="2020" t="s">
        <v>3269</v>
      </c>
      <c r="M3131" s="2021" t="s">
        <v>3269</v>
      </c>
      <c r="N3131" s="2078" t="s">
        <v>3269</v>
      </c>
    </row>
    <row r="3132" spans="1:14">
      <c r="A3132" s="2248" t="s">
        <v>2281</v>
      </c>
      <c r="B3132" s="2073" t="s">
        <v>5191</v>
      </c>
      <c r="C3132" s="2074">
        <v>0.1165655018737542</v>
      </c>
      <c r="D3132" s="2075">
        <v>4815.8025400000006</v>
      </c>
      <c r="E3132" s="2076">
        <v>561.35644000000013</v>
      </c>
      <c r="F3132" s="2074">
        <v>0.1930547629461411</v>
      </c>
      <c r="G3132" s="2075">
        <v>481469.10379999992</v>
      </c>
      <c r="H3132" s="2076">
        <v>92949.903699999995</v>
      </c>
      <c r="I3132" s="2074" t="s">
        <v>3269</v>
      </c>
      <c r="J3132" s="2075" t="s">
        <v>3269</v>
      </c>
      <c r="K3132" s="2076" t="s">
        <v>3269</v>
      </c>
      <c r="L3132" s="2074">
        <v>0.17915121978388349</v>
      </c>
      <c r="M3132" s="2075">
        <v>254.23684</v>
      </c>
      <c r="N3132" s="2076">
        <v>45.54684000000001</v>
      </c>
    </row>
    <row r="3133" spans="1:14">
      <c r="A3133" s="2249" t="s">
        <v>2281</v>
      </c>
      <c r="B3133" s="2077" t="s">
        <v>3480</v>
      </c>
      <c r="C3133" s="2020">
        <v>0.1165655018737542</v>
      </c>
      <c r="D3133" s="2021">
        <v>4815.8025400000006</v>
      </c>
      <c r="E3133" s="2078">
        <v>561.35644000000013</v>
      </c>
      <c r="F3133" s="2020">
        <v>0.23828588807290499</v>
      </c>
      <c r="G3133" s="2021">
        <v>269468.81629999989</v>
      </c>
      <c r="H3133" s="2078">
        <v>64210.616199999989</v>
      </c>
      <c r="I3133" s="2020" t="s">
        <v>3269</v>
      </c>
      <c r="J3133" s="2021" t="s">
        <v>3269</v>
      </c>
      <c r="K3133" s="2078" t="s">
        <v>3269</v>
      </c>
      <c r="L3133" s="2020">
        <v>0.17915121978388349</v>
      </c>
      <c r="M3133" s="2021">
        <v>254.23684</v>
      </c>
      <c r="N3133" s="2078">
        <v>45.54684000000001</v>
      </c>
    </row>
    <row r="3134" spans="1:14">
      <c r="A3134" s="2249" t="s">
        <v>2281</v>
      </c>
      <c r="B3134" s="2077" t="s">
        <v>3193</v>
      </c>
      <c r="C3134" s="2020" t="s">
        <v>3269</v>
      </c>
      <c r="D3134" s="2021" t="s">
        <v>3269</v>
      </c>
      <c r="E3134" s="2078" t="s">
        <v>3269</v>
      </c>
      <c r="F3134" s="2020">
        <v>0.23086742094574991</v>
      </c>
      <c r="G3134" s="2021">
        <v>6463.125</v>
      </c>
      <c r="H3134" s="2078">
        <v>1492.125</v>
      </c>
      <c r="I3134" s="2020" t="s">
        <v>3269</v>
      </c>
      <c r="J3134" s="2021" t="s">
        <v>3269</v>
      </c>
      <c r="K3134" s="2078" t="s">
        <v>3269</v>
      </c>
      <c r="L3134" s="2020" t="s">
        <v>3269</v>
      </c>
      <c r="M3134" s="2021" t="s">
        <v>3269</v>
      </c>
      <c r="N3134" s="2078" t="s">
        <v>3269</v>
      </c>
    </row>
    <row r="3135" spans="1:14">
      <c r="A3135" s="2249" t="s">
        <v>2281</v>
      </c>
      <c r="B3135" s="2077" t="s">
        <v>3207</v>
      </c>
      <c r="C3135" s="2020" t="s">
        <v>3269</v>
      </c>
      <c r="D3135" s="2021" t="s">
        <v>3269</v>
      </c>
      <c r="E3135" s="2078" t="s">
        <v>3269</v>
      </c>
      <c r="F3135" s="2020">
        <v>0.13256562544985021</v>
      </c>
      <c r="G3135" s="2021">
        <v>205537.16250000001</v>
      </c>
      <c r="H3135" s="2078">
        <v>27247.162500000009</v>
      </c>
      <c r="I3135" s="2020" t="s">
        <v>3269</v>
      </c>
      <c r="J3135" s="2021" t="s">
        <v>3269</v>
      </c>
      <c r="K3135" s="2078" t="s">
        <v>3269</v>
      </c>
      <c r="L3135" s="2020" t="s">
        <v>3269</v>
      </c>
      <c r="M3135" s="2021" t="s">
        <v>3269</v>
      </c>
      <c r="N3135" s="2078" t="s">
        <v>3269</v>
      </c>
    </row>
    <row r="3136" spans="1:14">
      <c r="A3136" s="2248" t="s">
        <v>2479</v>
      </c>
      <c r="B3136" s="2073" t="s">
        <v>5191</v>
      </c>
      <c r="C3136" s="2074" t="s">
        <v>3269</v>
      </c>
      <c r="D3136" s="2075" t="s">
        <v>3269</v>
      </c>
      <c r="E3136" s="2076" t="s">
        <v>3269</v>
      </c>
      <c r="F3136" s="2074" t="s">
        <v>3269</v>
      </c>
      <c r="G3136" s="2075" t="s">
        <v>3269</v>
      </c>
      <c r="H3136" s="2076" t="s">
        <v>3269</v>
      </c>
      <c r="I3136" s="2074" t="s">
        <v>3269</v>
      </c>
      <c r="J3136" s="2075">
        <v>0</v>
      </c>
      <c r="K3136" s="2076">
        <v>-694.36500000000001</v>
      </c>
      <c r="L3136" s="2074" t="s">
        <v>3269</v>
      </c>
      <c r="M3136" s="2075" t="s">
        <v>3269</v>
      </c>
      <c r="N3136" s="2076" t="s">
        <v>3269</v>
      </c>
    </row>
    <row r="3137" spans="1:14">
      <c r="A3137" s="2249" t="s">
        <v>2479</v>
      </c>
      <c r="B3137" s="2077" t="s">
        <v>3204</v>
      </c>
      <c r="C3137" s="2020" t="s">
        <v>3269</v>
      </c>
      <c r="D3137" s="2021" t="s">
        <v>3269</v>
      </c>
      <c r="E3137" s="2078" t="s">
        <v>3269</v>
      </c>
      <c r="F3137" s="2020" t="s">
        <v>3269</v>
      </c>
      <c r="G3137" s="2021" t="s">
        <v>3269</v>
      </c>
      <c r="H3137" s="2078" t="s">
        <v>3269</v>
      </c>
      <c r="I3137" s="2020" t="s">
        <v>3269</v>
      </c>
      <c r="J3137" s="2021">
        <v>0</v>
      </c>
      <c r="K3137" s="2078">
        <v>-242.72499999999999</v>
      </c>
      <c r="L3137" s="2020" t="s">
        <v>3269</v>
      </c>
      <c r="M3137" s="2021" t="s">
        <v>3269</v>
      </c>
      <c r="N3137" s="2078" t="s">
        <v>3269</v>
      </c>
    </row>
    <row r="3138" spans="1:14">
      <c r="A3138" s="2249" t="s">
        <v>2479</v>
      </c>
      <c r="B3138" s="2077" t="s">
        <v>3203</v>
      </c>
      <c r="C3138" s="2020" t="s">
        <v>3269</v>
      </c>
      <c r="D3138" s="2021" t="s">
        <v>3269</v>
      </c>
      <c r="E3138" s="2078" t="s">
        <v>3269</v>
      </c>
      <c r="F3138" s="2020" t="s">
        <v>3269</v>
      </c>
      <c r="G3138" s="2021" t="s">
        <v>3269</v>
      </c>
      <c r="H3138" s="2078" t="s">
        <v>3269</v>
      </c>
      <c r="I3138" s="2020" t="s">
        <v>3269</v>
      </c>
      <c r="J3138" s="2021">
        <v>0</v>
      </c>
      <c r="K3138" s="2078">
        <v>-451.64</v>
      </c>
      <c r="L3138" s="2020" t="s">
        <v>3269</v>
      </c>
      <c r="M3138" s="2021" t="s">
        <v>3269</v>
      </c>
      <c r="N3138" s="2078" t="s">
        <v>3269</v>
      </c>
    </row>
    <row r="3139" spans="1:14">
      <c r="A3139" s="2248" t="s">
        <v>2481</v>
      </c>
      <c r="B3139" s="2073" t="s">
        <v>5191</v>
      </c>
      <c r="C3139" s="2074" t="s">
        <v>3269</v>
      </c>
      <c r="D3139" s="2075" t="s">
        <v>3269</v>
      </c>
      <c r="E3139" s="2076" t="s">
        <v>3269</v>
      </c>
      <c r="F3139" s="2074" t="s">
        <v>3269</v>
      </c>
      <c r="G3139" s="2075" t="s">
        <v>3269</v>
      </c>
      <c r="H3139" s="2076" t="s">
        <v>3269</v>
      </c>
      <c r="I3139" s="2074">
        <v>0.1898192302851234</v>
      </c>
      <c r="J3139" s="2075">
        <v>462.38940000000002</v>
      </c>
      <c r="K3139" s="2076">
        <v>87.770400000000052</v>
      </c>
      <c r="L3139" s="2074" t="s">
        <v>3269</v>
      </c>
      <c r="M3139" s="2075" t="s">
        <v>3269</v>
      </c>
      <c r="N3139" s="2076" t="s">
        <v>3269</v>
      </c>
    </row>
    <row r="3140" spans="1:14">
      <c r="A3140" s="2249" t="s">
        <v>2481</v>
      </c>
      <c r="B3140" s="2077" t="s">
        <v>3480</v>
      </c>
      <c r="C3140" s="2020" t="s">
        <v>3269</v>
      </c>
      <c r="D3140" s="2021" t="s">
        <v>3269</v>
      </c>
      <c r="E3140" s="2078" t="s">
        <v>3269</v>
      </c>
      <c r="F3140" s="2020" t="s">
        <v>3269</v>
      </c>
      <c r="G3140" s="2021" t="s">
        <v>3269</v>
      </c>
      <c r="H3140" s="2078" t="s">
        <v>3269</v>
      </c>
      <c r="I3140" s="2020">
        <v>0.23109150293267669</v>
      </c>
      <c r="J3140" s="2021">
        <v>35.087400000000002</v>
      </c>
      <c r="K3140" s="2078">
        <v>8.1083999999999996</v>
      </c>
      <c r="L3140" s="2020" t="s">
        <v>3269</v>
      </c>
      <c r="M3140" s="2021" t="s">
        <v>3269</v>
      </c>
      <c r="N3140" s="2078" t="s">
        <v>3269</v>
      </c>
    </row>
    <row r="3141" spans="1:14">
      <c r="A3141" s="2249" t="s">
        <v>2481</v>
      </c>
      <c r="B3141" s="2077" t="s">
        <v>3193</v>
      </c>
      <c r="C3141" s="2020" t="s">
        <v>3269</v>
      </c>
      <c r="D3141" s="2021" t="s">
        <v>3269</v>
      </c>
      <c r="E3141" s="2078" t="s">
        <v>3269</v>
      </c>
      <c r="F3141" s="2020" t="s">
        <v>3269</v>
      </c>
      <c r="G3141" s="2021" t="s">
        <v>3269</v>
      </c>
      <c r="H3141" s="2078" t="s">
        <v>3269</v>
      </c>
      <c r="I3141" s="2020">
        <v>0.2160396485694977</v>
      </c>
      <c r="J3141" s="2021">
        <v>79.902000000000001</v>
      </c>
      <c r="K3141" s="2078">
        <v>17.262000000000011</v>
      </c>
      <c r="L3141" s="2020" t="s">
        <v>3269</v>
      </c>
      <c r="M3141" s="2021" t="s">
        <v>3269</v>
      </c>
      <c r="N3141" s="2078" t="s">
        <v>3269</v>
      </c>
    </row>
    <row r="3142" spans="1:14">
      <c r="A3142" s="2249" t="s">
        <v>2481</v>
      </c>
      <c r="B3142" s="2077" t="s">
        <v>3207</v>
      </c>
      <c r="C3142" s="2020" t="s">
        <v>3269</v>
      </c>
      <c r="D3142" s="2021" t="s">
        <v>3269</v>
      </c>
      <c r="E3142" s="2078" t="s">
        <v>3269</v>
      </c>
      <c r="F3142" s="2020" t="s">
        <v>3269</v>
      </c>
      <c r="G3142" s="2021" t="s">
        <v>3269</v>
      </c>
      <c r="H3142" s="2078" t="s">
        <v>3269</v>
      </c>
      <c r="I3142" s="2020">
        <v>0.1796200345423144</v>
      </c>
      <c r="J3142" s="2021">
        <v>347.40000000000009</v>
      </c>
      <c r="K3142" s="2078">
        <v>62.400000000000041</v>
      </c>
      <c r="L3142" s="2020" t="s">
        <v>3269</v>
      </c>
      <c r="M3142" s="2021" t="s">
        <v>3269</v>
      </c>
      <c r="N3142" s="2078" t="s">
        <v>3269</v>
      </c>
    </row>
    <row r="3143" spans="1:14">
      <c r="A3143" s="2248" t="s">
        <v>1041</v>
      </c>
      <c r="B3143" s="2073" t="s">
        <v>5191</v>
      </c>
      <c r="C3143" s="2074" t="s">
        <v>3269</v>
      </c>
      <c r="D3143" s="2075" t="s">
        <v>3269</v>
      </c>
      <c r="E3143" s="2076" t="s">
        <v>3269</v>
      </c>
      <c r="F3143" s="2074">
        <v>0.28641117008795552</v>
      </c>
      <c r="G3143" s="2075">
        <v>401159.49829999969</v>
      </c>
      <c r="H3143" s="2076">
        <v>114896.5613000001</v>
      </c>
      <c r="I3143" s="2074">
        <v>0.33327983203387052</v>
      </c>
      <c r="J3143" s="2075">
        <v>124505.38710000001</v>
      </c>
      <c r="K3143" s="2076">
        <v>41495.134500000022</v>
      </c>
      <c r="L3143" s="2074" t="s">
        <v>3269</v>
      </c>
      <c r="M3143" s="2075" t="s">
        <v>3269</v>
      </c>
      <c r="N3143" s="2076" t="s">
        <v>3269</v>
      </c>
    </row>
    <row r="3144" spans="1:14">
      <c r="A3144" s="2249" t="s">
        <v>1041</v>
      </c>
      <c r="B3144" s="2077" t="s">
        <v>3495</v>
      </c>
      <c r="C3144" s="2020" t="s">
        <v>3269</v>
      </c>
      <c r="D3144" s="2021" t="s">
        <v>3269</v>
      </c>
      <c r="E3144" s="2078" t="s">
        <v>3269</v>
      </c>
      <c r="F3144" s="2020">
        <v>0.21083219034706141</v>
      </c>
      <c r="G3144" s="2021">
        <v>155610.2825</v>
      </c>
      <c r="H3144" s="2078">
        <v>32807.656699999978</v>
      </c>
      <c r="I3144" s="2020">
        <v>0.26960866650199372</v>
      </c>
      <c r="J3144" s="2021">
        <v>29330.865000000002</v>
      </c>
      <c r="K3144" s="2078">
        <v>7907.8554000000004</v>
      </c>
      <c r="L3144" s="2020" t="s">
        <v>3269</v>
      </c>
      <c r="M3144" s="2021" t="s">
        <v>3269</v>
      </c>
      <c r="N3144" s="2078" t="s">
        <v>3269</v>
      </c>
    </row>
    <row r="3145" spans="1:14">
      <c r="A3145" s="2249" t="s">
        <v>1041</v>
      </c>
      <c r="B3145" s="2077" t="s">
        <v>3496</v>
      </c>
      <c r="C3145" s="2020" t="s">
        <v>3269</v>
      </c>
      <c r="D3145" s="2021" t="s">
        <v>3269</v>
      </c>
      <c r="E3145" s="2078" t="s">
        <v>3269</v>
      </c>
      <c r="F3145" s="2020">
        <v>0.33430733766570719</v>
      </c>
      <c r="G3145" s="2021">
        <v>245549.21579999971</v>
      </c>
      <c r="H3145" s="2078">
        <v>82088.904600000125</v>
      </c>
      <c r="I3145" s="2020">
        <v>0.3529019989689029</v>
      </c>
      <c r="J3145" s="2021">
        <v>95174.522099999987</v>
      </c>
      <c r="K3145" s="2078">
        <v>33587.279100000022</v>
      </c>
      <c r="L3145" s="2020" t="s">
        <v>3269</v>
      </c>
      <c r="M3145" s="2021" t="s">
        <v>3269</v>
      </c>
      <c r="N3145" s="2078" t="s">
        <v>3269</v>
      </c>
    </row>
    <row r="3146" spans="1:14">
      <c r="A3146" s="2248" t="s">
        <v>2483</v>
      </c>
      <c r="B3146" s="2073" t="s">
        <v>5191</v>
      </c>
      <c r="C3146" s="2074" t="s">
        <v>3269</v>
      </c>
      <c r="D3146" s="2075" t="s">
        <v>3269</v>
      </c>
      <c r="E3146" s="2076" t="s">
        <v>3269</v>
      </c>
      <c r="F3146" s="2074">
        <v>0.40667626426140369</v>
      </c>
      <c r="G3146" s="2075">
        <v>10738.690559999999</v>
      </c>
      <c r="H3146" s="2076">
        <v>4367.1705600000014</v>
      </c>
      <c r="I3146" s="2074" t="s">
        <v>3269</v>
      </c>
      <c r="J3146" s="2075" t="s">
        <v>3269</v>
      </c>
      <c r="K3146" s="2076" t="s">
        <v>3269</v>
      </c>
      <c r="L3146" s="2074" t="s">
        <v>3269</v>
      </c>
      <c r="M3146" s="2075" t="s">
        <v>3269</v>
      </c>
      <c r="N3146" s="2076" t="s">
        <v>3269</v>
      </c>
    </row>
    <row r="3147" spans="1:14">
      <c r="A3147" s="2249" t="s">
        <v>2483</v>
      </c>
      <c r="B3147" s="2077" t="s">
        <v>3203</v>
      </c>
      <c r="C3147" s="2020" t="s">
        <v>3269</v>
      </c>
      <c r="D3147" s="2021" t="s">
        <v>3269</v>
      </c>
      <c r="E3147" s="2078" t="s">
        <v>3269</v>
      </c>
      <c r="F3147" s="2020">
        <v>0.40667626426140369</v>
      </c>
      <c r="G3147" s="2021">
        <v>10738.690559999999</v>
      </c>
      <c r="H3147" s="2078">
        <v>4367.1705600000014</v>
      </c>
      <c r="I3147" s="2020" t="s">
        <v>3269</v>
      </c>
      <c r="J3147" s="2021" t="s">
        <v>3269</v>
      </c>
      <c r="K3147" s="2078" t="s">
        <v>3269</v>
      </c>
      <c r="L3147" s="2020" t="s">
        <v>3269</v>
      </c>
      <c r="M3147" s="2021" t="s">
        <v>3269</v>
      </c>
      <c r="N3147" s="2078" t="s">
        <v>3269</v>
      </c>
    </row>
    <row r="3148" spans="1:14">
      <c r="A3148" s="2248" t="s">
        <v>2485</v>
      </c>
      <c r="B3148" s="2073" t="s">
        <v>5191</v>
      </c>
      <c r="C3148" s="2074" t="s">
        <v>3269</v>
      </c>
      <c r="D3148" s="2075" t="s">
        <v>3269</v>
      </c>
      <c r="E3148" s="2076" t="s">
        <v>3269</v>
      </c>
      <c r="F3148" s="2074">
        <v>0.21084033227775481</v>
      </c>
      <c r="G3148" s="2075">
        <v>435779.99999999983</v>
      </c>
      <c r="H3148" s="2076">
        <v>91879.999999999913</v>
      </c>
      <c r="I3148" s="2074" t="s">
        <v>3269</v>
      </c>
      <c r="J3148" s="2075" t="s">
        <v>3269</v>
      </c>
      <c r="K3148" s="2076" t="s">
        <v>3269</v>
      </c>
      <c r="L3148" s="2074" t="s">
        <v>3269</v>
      </c>
      <c r="M3148" s="2075" t="s">
        <v>3269</v>
      </c>
      <c r="N3148" s="2076" t="s">
        <v>3269</v>
      </c>
    </row>
    <row r="3149" spans="1:14">
      <c r="A3149" s="2249" t="s">
        <v>2485</v>
      </c>
      <c r="B3149" s="2077" t="s">
        <v>3212</v>
      </c>
      <c r="C3149" s="2020" t="s">
        <v>3269</v>
      </c>
      <c r="D3149" s="2021" t="s">
        <v>3269</v>
      </c>
      <c r="E3149" s="2078" t="s">
        <v>3269</v>
      </c>
      <c r="F3149" s="2020">
        <v>0.21084033227775481</v>
      </c>
      <c r="G3149" s="2021">
        <v>435779.99999999983</v>
      </c>
      <c r="H3149" s="2078">
        <v>91879.999999999913</v>
      </c>
      <c r="I3149" s="2020" t="s">
        <v>3269</v>
      </c>
      <c r="J3149" s="2021" t="s">
        <v>3269</v>
      </c>
      <c r="K3149" s="2078" t="s">
        <v>3269</v>
      </c>
      <c r="L3149" s="2020" t="s">
        <v>3269</v>
      </c>
      <c r="M3149" s="2021" t="s">
        <v>3269</v>
      </c>
      <c r="N3149" s="2078" t="s">
        <v>3269</v>
      </c>
    </row>
    <row r="3150" spans="1:14">
      <c r="A3150" s="2248" t="s">
        <v>1309</v>
      </c>
      <c r="B3150" s="2073" t="s">
        <v>5191</v>
      </c>
      <c r="C3150" s="2074">
        <v>0.28509401545679602</v>
      </c>
      <c r="D3150" s="2075">
        <v>40017.153330000001</v>
      </c>
      <c r="E3150" s="2076">
        <v>11408.65093</v>
      </c>
      <c r="F3150" s="2074">
        <v>0.2655995337740556</v>
      </c>
      <c r="G3150" s="2075">
        <v>62951.376157999999</v>
      </c>
      <c r="H3150" s="2076">
        <v>16719.856157999999</v>
      </c>
      <c r="I3150" s="2074" t="s">
        <v>3269</v>
      </c>
      <c r="J3150" s="2075" t="s">
        <v>3269</v>
      </c>
      <c r="K3150" s="2076" t="s">
        <v>3269</v>
      </c>
      <c r="L3150" s="2074">
        <v>0.25608201934402719</v>
      </c>
      <c r="M3150" s="2075">
        <v>140573.0238</v>
      </c>
      <c r="N3150" s="2076">
        <v>35998.2238</v>
      </c>
    </row>
    <row r="3151" spans="1:14">
      <c r="A3151" s="2249" t="s">
        <v>1309</v>
      </c>
      <c r="B3151" s="2077" t="s">
        <v>3480</v>
      </c>
      <c r="C3151" s="2020">
        <v>0.27968575670175561</v>
      </c>
      <c r="D3151" s="2021">
        <v>7729.9595999999983</v>
      </c>
      <c r="E3151" s="2078">
        <v>2161.9595999999992</v>
      </c>
      <c r="F3151" s="2020" t="s">
        <v>3269</v>
      </c>
      <c r="G3151" s="2021" t="s">
        <v>3269</v>
      </c>
      <c r="H3151" s="2078" t="s">
        <v>3269</v>
      </c>
      <c r="I3151" s="2020" t="s">
        <v>3269</v>
      </c>
      <c r="J3151" s="2021" t="s">
        <v>3269</v>
      </c>
      <c r="K3151" s="2078" t="s">
        <v>3269</v>
      </c>
      <c r="L3151" s="2020" t="s">
        <v>3269</v>
      </c>
      <c r="M3151" s="2021" t="s">
        <v>3269</v>
      </c>
      <c r="N3151" s="2078" t="s">
        <v>3269</v>
      </c>
    </row>
    <row r="3152" spans="1:14">
      <c r="A3152" s="2249" t="s">
        <v>1309</v>
      </c>
      <c r="B3152" s="2077" t="s">
        <v>3196</v>
      </c>
      <c r="C3152" s="2020">
        <v>0.47658053807351658</v>
      </c>
      <c r="D3152" s="2021">
        <v>6429.4559999999983</v>
      </c>
      <c r="E3152" s="2078">
        <v>3064.1535999999992</v>
      </c>
      <c r="F3152" s="2020" t="s">
        <v>3269</v>
      </c>
      <c r="G3152" s="2021" t="s">
        <v>3269</v>
      </c>
      <c r="H3152" s="2078" t="s">
        <v>3269</v>
      </c>
      <c r="I3152" s="2020" t="s">
        <v>3269</v>
      </c>
      <c r="J3152" s="2021" t="s">
        <v>3269</v>
      </c>
      <c r="K3152" s="2078" t="s">
        <v>3269</v>
      </c>
      <c r="L3152" s="2020" t="s">
        <v>3269</v>
      </c>
      <c r="M3152" s="2021" t="s">
        <v>3269</v>
      </c>
      <c r="N3152" s="2078" t="s">
        <v>3269</v>
      </c>
    </row>
    <row r="3153" spans="1:14">
      <c r="A3153" s="2249" t="s">
        <v>1309</v>
      </c>
      <c r="B3153" s="2077" t="s">
        <v>3193</v>
      </c>
      <c r="C3153" s="2020">
        <v>0.29534313838264442</v>
      </c>
      <c r="D3153" s="2021">
        <v>12225.09915</v>
      </c>
      <c r="E3153" s="2078">
        <v>3610.5991499999968</v>
      </c>
      <c r="F3153" s="2020">
        <v>0.2352324435522988</v>
      </c>
      <c r="G3153" s="2021">
        <v>15096.037877999999</v>
      </c>
      <c r="H3153" s="2078">
        <v>3551.0778779999991</v>
      </c>
      <c r="I3153" s="2020" t="s">
        <v>3269</v>
      </c>
      <c r="J3153" s="2021" t="s">
        <v>3269</v>
      </c>
      <c r="K3153" s="2078" t="s">
        <v>3269</v>
      </c>
      <c r="L3153" s="2020" t="s">
        <v>3269</v>
      </c>
      <c r="M3153" s="2021" t="s">
        <v>3269</v>
      </c>
      <c r="N3153" s="2078" t="s">
        <v>3269</v>
      </c>
    </row>
    <row r="3154" spans="1:14">
      <c r="A3154" s="2249" t="s">
        <v>1309</v>
      </c>
      <c r="B3154" s="2077" t="s">
        <v>3206</v>
      </c>
      <c r="C3154" s="2020">
        <v>0.18866036570302749</v>
      </c>
      <c r="D3154" s="2021">
        <v>13632.638580000001</v>
      </c>
      <c r="E3154" s="2078">
        <v>2571.9385800000018</v>
      </c>
      <c r="F3154" s="2020">
        <v>0.26548839657555062</v>
      </c>
      <c r="G3154" s="2021">
        <v>22410.21098</v>
      </c>
      <c r="H3154" s="2078">
        <v>5949.6509799999994</v>
      </c>
      <c r="I3154" s="2020" t="s">
        <v>3269</v>
      </c>
      <c r="J3154" s="2021" t="s">
        <v>3269</v>
      </c>
      <c r="K3154" s="2078" t="s">
        <v>3269</v>
      </c>
      <c r="L3154" s="2020" t="s">
        <v>3269</v>
      </c>
      <c r="M3154" s="2021" t="s">
        <v>3269</v>
      </c>
      <c r="N3154" s="2078" t="s">
        <v>3269</v>
      </c>
    </row>
    <row r="3155" spans="1:14">
      <c r="A3155" s="2249" t="s">
        <v>1309</v>
      </c>
      <c r="B3155" s="2077" t="s">
        <v>3209</v>
      </c>
      <c r="C3155" s="2020" t="s">
        <v>3269</v>
      </c>
      <c r="D3155" s="2021" t="s">
        <v>3269</v>
      </c>
      <c r="E3155" s="2078" t="s">
        <v>3269</v>
      </c>
      <c r="F3155" s="2020">
        <v>0.28371354620811817</v>
      </c>
      <c r="G3155" s="2021">
        <v>25445.1273</v>
      </c>
      <c r="H3155" s="2078">
        <v>7219.127300000001</v>
      </c>
      <c r="I3155" s="2020" t="s">
        <v>3269</v>
      </c>
      <c r="J3155" s="2021" t="s">
        <v>3269</v>
      </c>
      <c r="K3155" s="2078" t="s">
        <v>3269</v>
      </c>
      <c r="L3155" s="2020" t="s">
        <v>3269</v>
      </c>
      <c r="M3155" s="2021" t="s">
        <v>3269</v>
      </c>
      <c r="N3155" s="2078" t="s">
        <v>3269</v>
      </c>
    </row>
    <row r="3156" spans="1:14">
      <c r="A3156" s="2249" t="s">
        <v>1309</v>
      </c>
      <c r="B3156" s="2077" t="s">
        <v>3205</v>
      </c>
      <c r="C3156" s="2020" t="s">
        <v>3269</v>
      </c>
      <c r="D3156" s="2021" t="s">
        <v>3269</v>
      </c>
      <c r="E3156" s="2078" t="s">
        <v>3269</v>
      </c>
      <c r="F3156" s="2020" t="s">
        <v>3269</v>
      </c>
      <c r="G3156" s="2021" t="s">
        <v>3269</v>
      </c>
      <c r="H3156" s="2078" t="s">
        <v>3269</v>
      </c>
      <c r="I3156" s="2020" t="s">
        <v>3269</v>
      </c>
      <c r="J3156" s="2021" t="s">
        <v>3269</v>
      </c>
      <c r="K3156" s="2078" t="s">
        <v>3269</v>
      </c>
      <c r="L3156" s="2020">
        <v>0.25608201934402719</v>
      </c>
      <c r="M3156" s="2021">
        <v>140573.0238</v>
      </c>
      <c r="N3156" s="2078">
        <v>35998.2238</v>
      </c>
    </row>
    <row r="3157" spans="1:14">
      <c r="A3157" s="2248" t="s">
        <v>1197</v>
      </c>
      <c r="B3157" s="2073" t="s">
        <v>5191</v>
      </c>
      <c r="C3157" s="2074" t="s">
        <v>3269</v>
      </c>
      <c r="D3157" s="2075" t="s">
        <v>3269</v>
      </c>
      <c r="E3157" s="2076" t="s">
        <v>3269</v>
      </c>
      <c r="F3157" s="2074" t="s">
        <v>3269</v>
      </c>
      <c r="G3157" s="2075" t="s">
        <v>3269</v>
      </c>
      <c r="H3157" s="2076" t="s">
        <v>3269</v>
      </c>
      <c r="I3157" s="2074" t="s">
        <v>3269</v>
      </c>
      <c r="J3157" s="2075" t="s">
        <v>3269</v>
      </c>
      <c r="K3157" s="2076" t="s">
        <v>3269</v>
      </c>
      <c r="L3157" s="2074">
        <v>0</v>
      </c>
      <c r="M3157" s="2075">
        <v>111504.2968</v>
      </c>
      <c r="N3157" s="2076">
        <v>0</v>
      </c>
    </row>
    <row r="3158" spans="1:14">
      <c r="A3158" s="2249" t="s">
        <v>1197</v>
      </c>
      <c r="B3158" s="2077" t="s">
        <v>3212</v>
      </c>
      <c r="C3158" s="2020" t="s">
        <v>3269</v>
      </c>
      <c r="D3158" s="2021" t="s">
        <v>3269</v>
      </c>
      <c r="E3158" s="2078" t="s">
        <v>3269</v>
      </c>
      <c r="F3158" s="2020" t="s">
        <v>3269</v>
      </c>
      <c r="G3158" s="2021" t="s">
        <v>3269</v>
      </c>
      <c r="H3158" s="2078" t="s">
        <v>3269</v>
      </c>
      <c r="I3158" s="2020" t="s">
        <v>3269</v>
      </c>
      <c r="J3158" s="2021" t="s">
        <v>3269</v>
      </c>
      <c r="K3158" s="2078" t="s">
        <v>3269</v>
      </c>
      <c r="L3158" s="2020">
        <v>0</v>
      </c>
      <c r="M3158" s="2021">
        <v>111504.2968</v>
      </c>
      <c r="N3158" s="2078">
        <v>0</v>
      </c>
    </row>
    <row r="3159" spans="1:14">
      <c r="A3159" s="2248" t="s">
        <v>2489</v>
      </c>
      <c r="B3159" s="2073" t="s">
        <v>5191</v>
      </c>
      <c r="C3159" s="2074">
        <v>0.34832293247670842</v>
      </c>
      <c r="D3159" s="2075">
        <v>488908.88029999979</v>
      </c>
      <c r="E3159" s="2076">
        <v>170298.17490000001</v>
      </c>
      <c r="F3159" s="2074" t="s">
        <v>3269</v>
      </c>
      <c r="G3159" s="2075" t="s">
        <v>3269</v>
      </c>
      <c r="H3159" s="2076" t="s">
        <v>3269</v>
      </c>
      <c r="I3159" s="2074" t="s">
        <v>3269</v>
      </c>
      <c r="J3159" s="2075" t="s">
        <v>3269</v>
      </c>
      <c r="K3159" s="2076" t="s">
        <v>3269</v>
      </c>
      <c r="L3159" s="2074" t="s">
        <v>3269</v>
      </c>
      <c r="M3159" s="2075" t="s">
        <v>3269</v>
      </c>
      <c r="N3159" s="2076" t="s">
        <v>3269</v>
      </c>
    </row>
    <row r="3160" spans="1:14">
      <c r="A3160" s="2249" t="s">
        <v>2489</v>
      </c>
      <c r="B3160" s="2077" t="s">
        <v>3488</v>
      </c>
      <c r="C3160" s="2020">
        <v>0.34599789498678091</v>
      </c>
      <c r="D3160" s="2021">
        <v>426450.19604999991</v>
      </c>
      <c r="E3160" s="2078">
        <v>147550.87015</v>
      </c>
      <c r="F3160" s="2020" t="s">
        <v>3269</v>
      </c>
      <c r="G3160" s="2021" t="s">
        <v>3269</v>
      </c>
      <c r="H3160" s="2078" t="s">
        <v>3269</v>
      </c>
      <c r="I3160" s="2020" t="s">
        <v>3269</v>
      </c>
      <c r="J3160" s="2021" t="s">
        <v>3269</v>
      </c>
      <c r="K3160" s="2078" t="s">
        <v>3269</v>
      </c>
      <c r="L3160" s="2020" t="s">
        <v>3269</v>
      </c>
      <c r="M3160" s="2021" t="s">
        <v>3269</v>
      </c>
      <c r="N3160" s="2078" t="s">
        <v>3269</v>
      </c>
    </row>
    <row r="3161" spans="1:14">
      <c r="A3161" s="2249" t="s">
        <v>2489</v>
      </c>
      <c r="B3161" s="2077" t="s">
        <v>3497</v>
      </c>
      <c r="C3161" s="2020">
        <v>0.36419762957142338</v>
      </c>
      <c r="D3161" s="2021">
        <v>62458.684249999998</v>
      </c>
      <c r="E3161" s="2078">
        <v>22747.304749999999</v>
      </c>
      <c r="F3161" s="2020" t="s">
        <v>3269</v>
      </c>
      <c r="G3161" s="2021" t="s">
        <v>3269</v>
      </c>
      <c r="H3161" s="2078" t="s">
        <v>3269</v>
      </c>
      <c r="I3161" s="2020" t="s">
        <v>3269</v>
      </c>
      <c r="J3161" s="2021" t="s">
        <v>3269</v>
      </c>
      <c r="K3161" s="2078" t="s">
        <v>3269</v>
      </c>
      <c r="L3161" s="2020" t="s">
        <v>3269</v>
      </c>
      <c r="M3161" s="2021" t="s">
        <v>3269</v>
      </c>
      <c r="N3161" s="2078" t="s">
        <v>3269</v>
      </c>
    </row>
    <row r="3162" spans="1:14">
      <c r="A3162" s="2248" t="s">
        <v>1811</v>
      </c>
      <c r="B3162" s="2073" t="s">
        <v>5191</v>
      </c>
      <c r="C3162" s="2074" t="s">
        <v>3269</v>
      </c>
      <c r="D3162" s="2075" t="s">
        <v>3269</v>
      </c>
      <c r="E3162" s="2076" t="s">
        <v>3269</v>
      </c>
      <c r="F3162" s="2074" t="s">
        <v>3269</v>
      </c>
      <c r="G3162" s="2075" t="s">
        <v>3269</v>
      </c>
      <c r="H3162" s="2076" t="s">
        <v>3269</v>
      </c>
      <c r="I3162" s="2074" t="s">
        <v>3269</v>
      </c>
      <c r="J3162" s="2075" t="s">
        <v>3269</v>
      </c>
      <c r="K3162" s="2076" t="s">
        <v>3269</v>
      </c>
      <c r="L3162" s="2074">
        <v>0.19394006264236899</v>
      </c>
      <c r="M3162" s="2075">
        <v>1123.8399999999999</v>
      </c>
      <c r="N3162" s="2076">
        <v>217.95760000000001</v>
      </c>
    </row>
    <row r="3163" spans="1:14">
      <c r="A3163" s="2249" t="s">
        <v>1811</v>
      </c>
      <c r="B3163" s="2077" t="s">
        <v>3196</v>
      </c>
      <c r="C3163" s="2020" t="s">
        <v>3269</v>
      </c>
      <c r="D3163" s="2021" t="s">
        <v>3269</v>
      </c>
      <c r="E3163" s="2078" t="s">
        <v>3269</v>
      </c>
      <c r="F3163" s="2020" t="s">
        <v>3269</v>
      </c>
      <c r="G3163" s="2021" t="s">
        <v>3269</v>
      </c>
      <c r="H3163" s="2078" t="s">
        <v>3269</v>
      </c>
      <c r="I3163" s="2020" t="s">
        <v>3269</v>
      </c>
      <c r="J3163" s="2021" t="s">
        <v>3269</v>
      </c>
      <c r="K3163" s="2078" t="s">
        <v>3269</v>
      </c>
      <c r="L3163" s="2020">
        <v>0.19394006264236899</v>
      </c>
      <c r="M3163" s="2021">
        <v>1123.8399999999999</v>
      </c>
      <c r="N3163" s="2078">
        <v>217.95760000000001</v>
      </c>
    </row>
    <row r="3164" spans="1:14">
      <c r="A3164" s="2248" t="s">
        <v>1331</v>
      </c>
      <c r="B3164" s="2073" t="s">
        <v>5191</v>
      </c>
      <c r="C3164" s="2074" t="s">
        <v>3269</v>
      </c>
      <c r="D3164" s="2075" t="s">
        <v>3269</v>
      </c>
      <c r="E3164" s="2076" t="s">
        <v>3269</v>
      </c>
      <c r="F3164" s="2074" t="s">
        <v>3269</v>
      </c>
      <c r="G3164" s="2075" t="s">
        <v>3269</v>
      </c>
      <c r="H3164" s="2076" t="s">
        <v>3269</v>
      </c>
      <c r="I3164" s="2074" t="s">
        <v>3269</v>
      </c>
      <c r="J3164" s="2075" t="s">
        <v>3269</v>
      </c>
      <c r="K3164" s="2076" t="s">
        <v>3269</v>
      </c>
      <c r="L3164" s="2074">
        <v>0.29241316925092231</v>
      </c>
      <c r="M3164" s="2075">
        <v>345040.27684000001</v>
      </c>
      <c r="N3164" s="2076">
        <v>100894.32087</v>
      </c>
    </row>
    <row r="3165" spans="1:14">
      <c r="A3165" s="2249" t="s">
        <v>1331</v>
      </c>
      <c r="B3165" s="2077" t="s">
        <v>3480</v>
      </c>
      <c r="C3165" s="2020" t="s">
        <v>3269</v>
      </c>
      <c r="D3165" s="2021" t="s">
        <v>3269</v>
      </c>
      <c r="E3165" s="2078" t="s">
        <v>3269</v>
      </c>
      <c r="F3165" s="2020" t="s">
        <v>3269</v>
      </c>
      <c r="G3165" s="2021" t="s">
        <v>3269</v>
      </c>
      <c r="H3165" s="2078" t="s">
        <v>3269</v>
      </c>
      <c r="I3165" s="2020" t="s">
        <v>3269</v>
      </c>
      <c r="J3165" s="2021" t="s">
        <v>3269</v>
      </c>
      <c r="K3165" s="2078" t="s">
        <v>3269</v>
      </c>
      <c r="L3165" s="2020">
        <v>0.26132163077294029</v>
      </c>
      <c r="M3165" s="2021">
        <v>23810.575120000001</v>
      </c>
      <c r="N3165" s="2078">
        <v>6222.2183200000009</v>
      </c>
    </row>
    <row r="3166" spans="1:14">
      <c r="A3166" s="2249" t="s">
        <v>1331</v>
      </c>
      <c r="B3166" s="2077" t="s">
        <v>3196</v>
      </c>
      <c r="C3166" s="2020" t="s">
        <v>3269</v>
      </c>
      <c r="D3166" s="2021" t="s">
        <v>3269</v>
      </c>
      <c r="E3166" s="2078" t="s">
        <v>3269</v>
      </c>
      <c r="F3166" s="2020" t="s">
        <v>3269</v>
      </c>
      <c r="G3166" s="2021" t="s">
        <v>3269</v>
      </c>
      <c r="H3166" s="2078" t="s">
        <v>3269</v>
      </c>
      <c r="I3166" s="2020" t="s">
        <v>3269</v>
      </c>
      <c r="J3166" s="2021" t="s">
        <v>3269</v>
      </c>
      <c r="K3166" s="2078" t="s">
        <v>3269</v>
      </c>
      <c r="L3166" s="2020">
        <v>0.3069382455041369</v>
      </c>
      <c r="M3166" s="2021">
        <v>107.2764</v>
      </c>
      <c r="N3166" s="2078">
        <v>32.927229999999987</v>
      </c>
    </row>
    <row r="3167" spans="1:14">
      <c r="A3167" s="2249" t="s">
        <v>1331</v>
      </c>
      <c r="B3167" s="2077" t="s">
        <v>3193</v>
      </c>
      <c r="C3167" s="2020" t="s">
        <v>3269</v>
      </c>
      <c r="D3167" s="2021" t="s">
        <v>3269</v>
      </c>
      <c r="E3167" s="2078" t="s">
        <v>3269</v>
      </c>
      <c r="F3167" s="2020" t="s">
        <v>3269</v>
      </c>
      <c r="G3167" s="2021" t="s">
        <v>3269</v>
      </c>
      <c r="H3167" s="2078" t="s">
        <v>3269</v>
      </c>
      <c r="I3167" s="2020" t="s">
        <v>3269</v>
      </c>
      <c r="J3167" s="2021" t="s">
        <v>3269</v>
      </c>
      <c r="K3167" s="2078" t="s">
        <v>3269</v>
      </c>
      <c r="L3167" s="2020">
        <v>0.41584027546470592</v>
      </c>
      <c r="M3167" s="2021">
        <v>1131.88221</v>
      </c>
      <c r="N3167" s="2078">
        <v>470.68221000000011</v>
      </c>
    </row>
    <row r="3168" spans="1:14">
      <c r="A3168" s="2249" t="s">
        <v>1331</v>
      </c>
      <c r="B3168" s="2077" t="s">
        <v>3205</v>
      </c>
      <c r="C3168" s="2020" t="s">
        <v>3269</v>
      </c>
      <c r="D3168" s="2021" t="s">
        <v>3269</v>
      </c>
      <c r="E3168" s="2078" t="s">
        <v>3269</v>
      </c>
      <c r="F3168" s="2020" t="s">
        <v>3269</v>
      </c>
      <c r="G3168" s="2021" t="s">
        <v>3269</v>
      </c>
      <c r="H3168" s="2078" t="s">
        <v>3269</v>
      </c>
      <c r="I3168" s="2020" t="s">
        <v>3269</v>
      </c>
      <c r="J3168" s="2021" t="s">
        <v>3269</v>
      </c>
      <c r="K3168" s="2078" t="s">
        <v>3269</v>
      </c>
      <c r="L3168" s="2020">
        <v>0.31324357040080753</v>
      </c>
      <c r="M3168" s="2021">
        <v>129604.96060000001</v>
      </c>
      <c r="N3168" s="2078">
        <v>40597.92059999999</v>
      </c>
    </row>
    <row r="3169" spans="1:14">
      <c r="A3169" s="2249" t="s">
        <v>1331</v>
      </c>
      <c r="B3169" s="2077" t="s">
        <v>3208</v>
      </c>
      <c r="C3169" s="2020" t="s">
        <v>3269</v>
      </c>
      <c r="D3169" s="2021" t="s">
        <v>3269</v>
      </c>
      <c r="E3169" s="2078" t="s">
        <v>3269</v>
      </c>
      <c r="F3169" s="2020" t="s">
        <v>3269</v>
      </c>
      <c r="G3169" s="2021" t="s">
        <v>3269</v>
      </c>
      <c r="H3169" s="2078" t="s">
        <v>3269</v>
      </c>
      <c r="I3169" s="2020" t="s">
        <v>3269</v>
      </c>
      <c r="J3169" s="2021" t="s">
        <v>3269</v>
      </c>
      <c r="K3169" s="2078" t="s">
        <v>3269</v>
      </c>
      <c r="L3169" s="2020">
        <v>0.21497843139213441</v>
      </c>
      <c r="M3169" s="2021">
        <v>45379.148070000003</v>
      </c>
      <c r="N3169" s="2078">
        <v>9755.5380700000023</v>
      </c>
    </row>
    <row r="3170" spans="1:14">
      <c r="A3170" s="2249" t="s">
        <v>1331</v>
      </c>
      <c r="B3170" s="2077" t="s">
        <v>3203</v>
      </c>
      <c r="C3170" s="2020" t="s">
        <v>3269</v>
      </c>
      <c r="D3170" s="2021" t="s">
        <v>3269</v>
      </c>
      <c r="E3170" s="2078" t="s">
        <v>3269</v>
      </c>
      <c r="F3170" s="2020" t="s">
        <v>3269</v>
      </c>
      <c r="G3170" s="2021" t="s">
        <v>3269</v>
      </c>
      <c r="H3170" s="2078" t="s">
        <v>3269</v>
      </c>
      <c r="I3170" s="2020" t="s">
        <v>3269</v>
      </c>
      <c r="J3170" s="2021" t="s">
        <v>3269</v>
      </c>
      <c r="K3170" s="2078" t="s">
        <v>3269</v>
      </c>
      <c r="L3170" s="2020">
        <v>0.30215924285849233</v>
      </c>
      <c r="M3170" s="2021">
        <v>145006.43444000001</v>
      </c>
      <c r="N3170" s="2078">
        <v>43815.034440000003</v>
      </c>
    </row>
    <row r="3171" spans="1:14">
      <c r="A3171" s="2248" t="s">
        <v>1627</v>
      </c>
      <c r="B3171" s="2073" t="s">
        <v>5191</v>
      </c>
      <c r="C3171" s="2074">
        <v>0.27843087197823019</v>
      </c>
      <c r="D3171" s="2075">
        <v>21211.08</v>
      </c>
      <c r="E3171" s="2076">
        <v>5905.8194999999978</v>
      </c>
      <c r="F3171" s="2074">
        <v>0.32482921702574868</v>
      </c>
      <c r="G3171" s="2075">
        <v>1141.8</v>
      </c>
      <c r="H3171" s="2076">
        <v>370.88999999999987</v>
      </c>
      <c r="I3171" s="2074" t="s">
        <v>3269</v>
      </c>
      <c r="J3171" s="2075" t="s">
        <v>3269</v>
      </c>
      <c r="K3171" s="2076" t="s">
        <v>3269</v>
      </c>
      <c r="L3171" s="2074">
        <v>0.3935329003106468</v>
      </c>
      <c r="M3171" s="2075">
        <v>594.88800000000003</v>
      </c>
      <c r="N3171" s="2076">
        <v>234.10800000000009</v>
      </c>
    </row>
    <row r="3172" spans="1:14">
      <c r="A3172" s="2249" t="s">
        <v>1627</v>
      </c>
      <c r="B3172" s="2077" t="s">
        <v>3480</v>
      </c>
      <c r="C3172" s="2020">
        <v>0.27843087197823019</v>
      </c>
      <c r="D3172" s="2021">
        <v>21211.08</v>
      </c>
      <c r="E3172" s="2078">
        <v>5905.8194999999978</v>
      </c>
      <c r="F3172" s="2020">
        <v>0.32482921702574868</v>
      </c>
      <c r="G3172" s="2021">
        <v>1141.8</v>
      </c>
      <c r="H3172" s="2078">
        <v>370.88999999999987</v>
      </c>
      <c r="I3172" s="2020" t="s">
        <v>3269</v>
      </c>
      <c r="J3172" s="2021" t="s">
        <v>3269</v>
      </c>
      <c r="K3172" s="2078" t="s">
        <v>3269</v>
      </c>
      <c r="L3172" s="2020">
        <v>0.3935329003106468</v>
      </c>
      <c r="M3172" s="2021">
        <v>594.88800000000003</v>
      </c>
      <c r="N3172" s="2078">
        <v>234.10800000000009</v>
      </c>
    </row>
    <row r="3173" spans="1:14">
      <c r="A3173" s="2248" t="s">
        <v>2491</v>
      </c>
      <c r="B3173" s="2073" t="s">
        <v>5191</v>
      </c>
      <c r="C3173" s="2074">
        <v>0.1089454740097022</v>
      </c>
      <c r="D3173" s="2075">
        <v>813532.97679999995</v>
      </c>
      <c r="E3173" s="2076">
        <v>88630.735780000046</v>
      </c>
      <c r="F3173" s="2074" t="s">
        <v>3269</v>
      </c>
      <c r="G3173" s="2075" t="s">
        <v>3269</v>
      </c>
      <c r="H3173" s="2076" t="s">
        <v>3269</v>
      </c>
      <c r="I3173" s="2074" t="s">
        <v>3269</v>
      </c>
      <c r="J3173" s="2075" t="s">
        <v>3269</v>
      </c>
      <c r="K3173" s="2076" t="s">
        <v>3269</v>
      </c>
      <c r="L3173" s="2074">
        <v>0</v>
      </c>
      <c r="M3173" s="2075">
        <v>75445.232579999996</v>
      </c>
      <c r="N3173" s="2076">
        <v>0</v>
      </c>
    </row>
    <row r="3174" spans="1:14">
      <c r="A3174" s="2249" t="s">
        <v>2491</v>
      </c>
      <c r="B3174" s="2077" t="s">
        <v>3480</v>
      </c>
      <c r="C3174" s="2020">
        <v>0.12481525196491169</v>
      </c>
      <c r="D3174" s="2021">
        <v>710899.14400000009</v>
      </c>
      <c r="E3174" s="2078">
        <v>88731.055780000053</v>
      </c>
      <c r="F3174" s="2020" t="s">
        <v>3269</v>
      </c>
      <c r="G3174" s="2021" t="s">
        <v>3269</v>
      </c>
      <c r="H3174" s="2078" t="s">
        <v>3269</v>
      </c>
      <c r="I3174" s="2020" t="s">
        <v>3269</v>
      </c>
      <c r="J3174" s="2021" t="s">
        <v>3269</v>
      </c>
      <c r="K3174" s="2078" t="s">
        <v>3269</v>
      </c>
      <c r="L3174" s="2020">
        <v>0</v>
      </c>
      <c r="M3174" s="2021">
        <v>75445.232579999996</v>
      </c>
      <c r="N3174" s="2078">
        <v>0</v>
      </c>
    </row>
    <row r="3175" spans="1:14">
      <c r="A3175" s="2249" t="s">
        <v>2491</v>
      </c>
      <c r="B3175" s="2077" t="s">
        <v>3499</v>
      </c>
      <c r="C3175" s="2020">
        <v>0</v>
      </c>
      <c r="D3175" s="2021">
        <v>35423.652000000002</v>
      </c>
      <c r="E3175" s="2078">
        <v>0</v>
      </c>
      <c r="F3175" s="2020" t="s">
        <v>3269</v>
      </c>
      <c r="G3175" s="2021" t="s">
        <v>3269</v>
      </c>
      <c r="H3175" s="2078" t="s">
        <v>3269</v>
      </c>
      <c r="I3175" s="2020" t="s">
        <v>3269</v>
      </c>
      <c r="J3175" s="2021" t="s">
        <v>3269</v>
      </c>
      <c r="K3175" s="2078" t="s">
        <v>3269</v>
      </c>
      <c r="L3175" s="2020" t="s">
        <v>3269</v>
      </c>
      <c r="M3175" s="2021" t="s">
        <v>3269</v>
      </c>
      <c r="N3175" s="2078" t="s">
        <v>3269</v>
      </c>
    </row>
    <row r="3176" spans="1:14">
      <c r="A3176" s="2249" t="s">
        <v>2491</v>
      </c>
      <c r="B3176" s="2077" t="s">
        <v>3208</v>
      </c>
      <c r="C3176" s="2020">
        <v>-1.492631009259235E-3</v>
      </c>
      <c r="D3176" s="2021">
        <v>67210.180800000002</v>
      </c>
      <c r="E3176" s="2078">
        <v>-100.31999999999969</v>
      </c>
      <c r="F3176" s="2020" t="s">
        <v>3269</v>
      </c>
      <c r="G3176" s="2021" t="s">
        <v>3269</v>
      </c>
      <c r="H3176" s="2078" t="s">
        <v>3269</v>
      </c>
      <c r="I3176" s="2020" t="s">
        <v>3269</v>
      </c>
      <c r="J3176" s="2021" t="s">
        <v>3269</v>
      </c>
      <c r="K3176" s="2078" t="s">
        <v>3269</v>
      </c>
      <c r="L3176" s="2020" t="s">
        <v>3269</v>
      </c>
      <c r="M3176" s="2021" t="s">
        <v>3269</v>
      </c>
      <c r="N3176" s="2078" t="s">
        <v>3269</v>
      </c>
    </row>
    <row r="3177" spans="1:14">
      <c r="A3177" s="2248" t="s">
        <v>2495</v>
      </c>
      <c r="B3177" s="2073" t="s">
        <v>5191</v>
      </c>
      <c r="C3177" s="2074" t="s">
        <v>3269</v>
      </c>
      <c r="D3177" s="2075" t="s">
        <v>3269</v>
      </c>
      <c r="E3177" s="2076" t="s">
        <v>3269</v>
      </c>
      <c r="F3177" s="2074" t="s">
        <v>3269</v>
      </c>
      <c r="G3177" s="2075" t="s">
        <v>3269</v>
      </c>
      <c r="H3177" s="2076" t="s">
        <v>3269</v>
      </c>
      <c r="I3177" s="2074">
        <v>0.39248003968441458</v>
      </c>
      <c r="J3177" s="2075">
        <v>219053.04959999991</v>
      </c>
      <c r="K3177" s="2076">
        <v>85973.949600000007</v>
      </c>
      <c r="L3177" s="2074" t="s">
        <v>3269</v>
      </c>
      <c r="M3177" s="2075" t="s">
        <v>3269</v>
      </c>
      <c r="N3177" s="2076" t="s">
        <v>3269</v>
      </c>
    </row>
    <row r="3178" spans="1:14">
      <c r="A3178" s="2249" t="s">
        <v>2495</v>
      </c>
      <c r="B3178" s="2077" t="s">
        <v>3204</v>
      </c>
      <c r="C3178" s="2020" t="s">
        <v>3269</v>
      </c>
      <c r="D3178" s="2021" t="s">
        <v>3269</v>
      </c>
      <c r="E3178" s="2078" t="s">
        <v>3269</v>
      </c>
      <c r="F3178" s="2020" t="s">
        <v>3269</v>
      </c>
      <c r="G3178" s="2021" t="s">
        <v>3269</v>
      </c>
      <c r="H3178" s="2078" t="s">
        <v>3269</v>
      </c>
      <c r="I3178" s="2020">
        <v>0.39248003968441458</v>
      </c>
      <c r="J3178" s="2021">
        <v>219053.04959999991</v>
      </c>
      <c r="K3178" s="2078">
        <v>85973.949600000007</v>
      </c>
      <c r="L3178" s="2020" t="s">
        <v>3269</v>
      </c>
      <c r="M3178" s="2021" t="s">
        <v>3269</v>
      </c>
      <c r="N3178" s="2078" t="s">
        <v>3269</v>
      </c>
    </row>
    <row r="3179" spans="1:14">
      <c r="A3179" s="2248" t="s">
        <v>2497</v>
      </c>
      <c r="B3179" s="2073" t="s">
        <v>5191</v>
      </c>
      <c r="C3179" s="2074">
        <v>3.4333999633488828E-2</v>
      </c>
      <c r="D3179" s="2075">
        <v>2270.7083600000001</v>
      </c>
      <c r="E3179" s="2076">
        <v>77.962500000000006</v>
      </c>
      <c r="F3179" s="2074" t="s">
        <v>3269</v>
      </c>
      <c r="G3179" s="2075" t="s">
        <v>3269</v>
      </c>
      <c r="H3179" s="2076" t="s">
        <v>3269</v>
      </c>
      <c r="I3179" s="2074" t="s">
        <v>3269</v>
      </c>
      <c r="J3179" s="2075" t="s">
        <v>3269</v>
      </c>
      <c r="K3179" s="2076" t="s">
        <v>3269</v>
      </c>
      <c r="L3179" s="2074" t="s">
        <v>3269</v>
      </c>
      <c r="M3179" s="2075" t="s">
        <v>3269</v>
      </c>
      <c r="N3179" s="2076" t="s">
        <v>3269</v>
      </c>
    </row>
    <row r="3180" spans="1:14">
      <c r="A3180" s="2249" t="s">
        <v>2497</v>
      </c>
      <c r="B3180" s="2077" t="s">
        <v>3480</v>
      </c>
      <c r="C3180" s="2020">
        <v>3.4333999633488828E-2</v>
      </c>
      <c r="D3180" s="2021">
        <v>2270.7083600000001</v>
      </c>
      <c r="E3180" s="2078">
        <v>77.962500000000006</v>
      </c>
      <c r="F3180" s="2020" t="s">
        <v>3269</v>
      </c>
      <c r="G3180" s="2021" t="s">
        <v>3269</v>
      </c>
      <c r="H3180" s="2078" t="s">
        <v>3269</v>
      </c>
      <c r="I3180" s="2020" t="s">
        <v>3269</v>
      </c>
      <c r="J3180" s="2021" t="s">
        <v>3269</v>
      </c>
      <c r="K3180" s="2078" t="s">
        <v>3269</v>
      </c>
      <c r="L3180" s="2020" t="s">
        <v>3269</v>
      </c>
      <c r="M3180" s="2021" t="s">
        <v>3269</v>
      </c>
      <c r="N3180" s="2078" t="s">
        <v>3269</v>
      </c>
    </row>
    <row r="3181" spans="1:14">
      <c r="A3181" s="2248" t="s">
        <v>2499</v>
      </c>
      <c r="B3181" s="2073" t="s">
        <v>5191</v>
      </c>
      <c r="C3181" s="2074">
        <v>0.1217983456812564</v>
      </c>
      <c r="D3181" s="2075">
        <v>165875.05345000001</v>
      </c>
      <c r="E3181" s="2076">
        <v>20203.307099999991</v>
      </c>
      <c r="F3181" s="2074" t="s">
        <v>3269</v>
      </c>
      <c r="G3181" s="2075" t="s">
        <v>3269</v>
      </c>
      <c r="H3181" s="2076" t="s">
        <v>3269</v>
      </c>
      <c r="I3181" s="2074" t="s">
        <v>3269</v>
      </c>
      <c r="J3181" s="2075" t="s">
        <v>3269</v>
      </c>
      <c r="K3181" s="2076" t="s">
        <v>3269</v>
      </c>
      <c r="L3181" s="2074">
        <v>0.53613441909659232</v>
      </c>
      <c r="M3181" s="2075">
        <v>-8721.9750000000004</v>
      </c>
      <c r="N3181" s="2076">
        <v>-4676.1510000000007</v>
      </c>
    </row>
    <row r="3182" spans="1:14">
      <c r="A3182" s="2249" t="s">
        <v>2499</v>
      </c>
      <c r="B3182" s="2077" t="s">
        <v>3480</v>
      </c>
      <c r="C3182" s="2020">
        <v>0.2111472629547495</v>
      </c>
      <c r="D3182" s="2021">
        <v>19172.204949999999</v>
      </c>
      <c r="E3182" s="2078">
        <v>4048.1585999999988</v>
      </c>
      <c r="F3182" s="2020" t="s">
        <v>3269</v>
      </c>
      <c r="G3182" s="2021" t="s">
        <v>3269</v>
      </c>
      <c r="H3182" s="2078" t="s">
        <v>3269</v>
      </c>
      <c r="I3182" s="2020" t="s">
        <v>3269</v>
      </c>
      <c r="J3182" s="2021" t="s">
        <v>3269</v>
      </c>
      <c r="K3182" s="2078" t="s">
        <v>3269</v>
      </c>
      <c r="L3182" s="2020">
        <v>0.26757051581736019</v>
      </c>
      <c r="M3182" s="2021">
        <v>673.78499999999997</v>
      </c>
      <c r="N3182" s="2078">
        <v>180.285</v>
      </c>
    </row>
    <row r="3183" spans="1:14">
      <c r="A3183" s="2249" t="s">
        <v>2499</v>
      </c>
      <c r="B3183" s="2077" t="s">
        <v>3196</v>
      </c>
      <c r="C3183" s="2020" t="s">
        <v>3269</v>
      </c>
      <c r="D3183" s="2021" t="s">
        <v>3269</v>
      </c>
      <c r="E3183" s="2078" t="s">
        <v>3269</v>
      </c>
      <c r="F3183" s="2020" t="s">
        <v>3269</v>
      </c>
      <c r="G3183" s="2021" t="s">
        <v>3269</v>
      </c>
      <c r="H3183" s="2078" t="s">
        <v>3269</v>
      </c>
      <c r="I3183" s="2020" t="s">
        <v>3269</v>
      </c>
      <c r="J3183" s="2021" t="s">
        <v>3269</v>
      </c>
      <c r="K3183" s="2078" t="s">
        <v>3269</v>
      </c>
      <c r="L3183" s="2020">
        <v>0.51687527139901412</v>
      </c>
      <c r="M3183" s="2021">
        <v>-9395.76</v>
      </c>
      <c r="N3183" s="2078">
        <v>-4856.4360000000006</v>
      </c>
    </row>
    <row r="3184" spans="1:14">
      <c r="A3184" s="2249" t="s">
        <v>2499</v>
      </c>
      <c r="B3184" s="2077" t="s">
        <v>3193</v>
      </c>
      <c r="C3184" s="2020">
        <v>0.22622103452920331</v>
      </c>
      <c r="D3184" s="2021">
        <v>1536.873</v>
      </c>
      <c r="E3184" s="2078">
        <v>347.67300000000017</v>
      </c>
      <c r="F3184" s="2020" t="s">
        <v>3269</v>
      </c>
      <c r="G3184" s="2021" t="s">
        <v>3269</v>
      </c>
      <c r="H3184" s="2078" t="s">
        <v>3269</v>
      </c>
      <c r="I3184" s="2020" t="s">
        <v>3269</v>
      </c>
      <c r="J3184" s="2021" t="s">
        <v>3269</v>
      </c>
      <c r="K3184" s="2078" t="s">
        <v>3269</v>
      </c>
      <c r="L3184" s="2020" t="s">
        <v>3269</v>
      </c>
      <c r="M3184" s="2021" t="s">
        <v>3269</v>
      </c>
      <c r="N3184" s="2078" t="s">
        <v>3269</v>
      </c>
    </row>
    <row r="3185" spans="1:14">
      <c r="A3185" s="2249" t="s">
        <v>2499</v>
      </c>
      <c r="B3185" s="2077" t="s">
        <v>3205</v>
      </c>
      <c r="C3185" s="2020">
        <v>9.2275586299490606E-2</v>
      </c>
      <c r="D3185" s="2021">
        <v>131050.2375</v>
      </c>
      <c r="E3185" s="2078">
        <v>12092.73749999999</v>
      </c>
      <c r="F3185" s="2020" t="s">
        <v>3269</v>
      </c>
      <c r="G3185" s="2021" t="s">
        <v>3269</v>
      </c>
      <c r="H3185" s="2078" t="s">
        <v>3269</v>
      </c>
      <c r="I3185" s="2020" t="s">
        <v>3269</v>
      </c>
      <c r="J3185" s="2021" t="s">
        <v>3269</v>
      </c>
      <c r="K3185" s="2078" t="s">
        <v>3269</v>
      </c>
      <c r="L3185" s="2020" t="s">
        <v>3269</v>
      </c>
      <c r="M3185" s="2021" t="s">
        <v>3269</v>
      </c>
      <c r="N3185" s="2078" t="s">
        <v>3269</v>
      </c>
    </row>
    <row r="3186" spans="1:14">
      <c r="A3186" s="2249" t="s">
        <v>2499</v>
      </c>
      <c r="B3186" s="2077" t="s">
        <v>3204</v>
      </c>
      <c r="C3186" s="2020">
        <v>0.26316286119790538</v>
      </c>
      <c r="D3186" s="2021">
        <v>14115.737999999999</v>
      </c>
      <c r="E3186" s="2078">
        <v>3714.7379999999989</v>
      </c>
      <c r="F3186" s="2020" t="s">
        <v>3269</v>
      </c>
      <c r="G3186" s="2021" t="s">
        <v>3269</v>
      </c>
      <c r="H3186" s="2078" t="s">
        <v>3269</v>
      </c>
      <c r="I3186" s="2020" t="s">
        <v>3269</v>
      </c>
      <c r="J3186" s="2021" t="s">
        <v>3269</v>
      </c>
      <c r="K3186" s="2078" t="s">
        <v>3269</v>
      </c>
      <c r="L3186" s="2020" t="s">
        <v>3269</v>
      </c>
      <c r="M3186" s="2021" t="s">
        <v>3269</v>
      </c>
      <c r="N3186" s="2078" t="s">
        <v>3269</v>
      </c>
    </row>
    <row r="3187" spans="1:14">
      <c r="A3187" s="2248" t="s">
        <v>3520</v>
      </c>
      <c r="B3187" s="2073" t="s">
        <v>5191</v>
      </c>
      <c r="C3187" s="2074">
        <v>0.34541798606960439</v>
      </c>
      <c r="D3187" s="2075">
        <v>2101060.2741160002</v>
      </c>
      <c r="E3187" s="2076">
        <v>725744.00849599973</v>
      </c>
      <c r="F3187" s="2074">
        <v>0.42197010188032741</v>
      </c>
      <c r="G3187" s="2075">
        <v>1419569.344715999</v>
      </c>
      <c r="H3187" s="2076">
        <v>599015.82101599989</v>
      </c>
      <c r="I3187" s="2074">
        <v>0.40071480000102339</v>
      </c>
      <c r="J3187" s="2075">
        <v>1281832.43521</v>
      </c>
      <c r="K3187" s="2076">
        <v>513649.22791000002</v>
      </c>
      <c r="L3187" s="2074">
        <v>0.31521105133841693</v>
      </c>
      <c r="M3187" s="2075">
        <v>1258826.256008999</v>
      </c>
      <c r="N3187" s="2076">
        <v>396795.94760899979</v>
      </c>
    </row>
    <row r="3188" spans="1:14">
      <c r="A3188" s="2249" t="s">
        <v>3520</v>
      </c>
      <c r="B3188" s="2077" t="s">
        <v>3480</v>
      </c>
      <c r="C3188" s="2020" t="s">
        <v>3269</v>
      </c>
      <c r="D3188" s="2021" t="s">
        <v>3269</v>
      </c>
      <c r="E3188" s="2078" t="s">
        <v>3269</v>
      </c>
      <c r="F3188" s="2020" t="s">
        <v>3269</v>
      </c>
      <c r="G3188" s="2021" t="s">
        <v>3269</v>
      </c>
      <c r="H3188" s="2078" t="s">
        <v>3269</v>
      </c>
      <c r="I3188" s="2020" t="s">
        <v>3269</v>
      </c>
      <c r="J3188" s="2021">
        <v>0</v>
      </c>
      <c r="K3188" s="2078">
        <v>-6.8089999999999984</v>
      </c>
      <c r="L3188" s="2020" t="s">
        <v>3269</v>
      </c>
      <c r="M3188" s="2021" t="s">
        <v>3269</v>
      </c>
      <c r="N3188" s="2078" t="s">
        <v>3269</v>
      </c>
    </row>
    <row r="3189" spans="1:14">
      <c r="A3189" s="2249" t="s">
        <v>3520</v>
      </c>
      <c r="B3189" s="2077" t="s">
        <v>3484</v>
      </c>
      <c r="C3189" s="2020">
        <v>0.57334556360292621</v>
      </c>
      <c r="D3189" s="2021">
        <v>9367.9046999999991</v>
      </c>
      <c r="E3189" s="2078">
        <v>5371.0466000000006</v>
      </c>
      <c r="F3189" s="2020">
        <v>0.406264483473121</v>
      </c>
      <c r="G3189" s="2021">
        <v>12881.924000000001</v>
      </c>
      <c r="H3189" s="2078">
        <v>5233.4682000000003</v>
      </c>
      <c r="I3189" s="2020">
        <v>0.54766225584638695</v>
      </c>
      <c r="J3189" s="2021">
        <v>8364.0375999999997</v>
      </c>
      <c r="K3189" s="2078">
        <v>4580.6677</v>
      </c>
      <c r="L3189" s="2020">
        <v>0.45960927222706738</v>
      </c>
      <c r="M3189" s="2021">
        <v>18382.199008</v>
      </c>
      <c r="N3189" s="2078">
        <v>8448.629108000001</v>
      </c>
    </row>
    <row r="3190" spans="1:14">
      <c r="A3190" s="2249" t="s">
        <v>3520</v>
      </c>
      <c r="B3190" s="2077" t="s">
        <v>3488</v>
      </c>
      <c r="C3190" s="2020">
        <v>0.40996530987647217</v>
      </c>
      <c r="D3190" s="2021">
        <v>239828.03039999999</v>
      </c>
      <c r="E3190" s="2078">
        <v>98321.1728</v>
      </c>
      <c r="F3190" s="2020">
        <v>0.40409280334117559</v>
      </c>
      <c r="G3190" s="2021">
        <v>238624.51199999999</v>
      </c>
      <c r="H3190" s="2078">
        <v>96426.448000000004</v>
      </c>
      <c r="I3190" s="2020">
        <v>0.37128332419264132</v>
      </c>
      <c r="J3190" s="2021">
        <v>46966.539199999999</v>
      </c>
      <c r="K3190" s="2078">
        <v>17437.892800000001</v>
      </c>
      <c r="L3190" s="2020">
        <v>0.35882657752266212</v>
      </c>
      <c r="M3190" s="2021">
        <v>89736.236379999988</v>
      </c>
      <c r="N3190" s="2078">
        <v>32199.746579999992</v>
      </c>
    </row>
    <row r="3191" spans="1:14">
      <c r="A3191" s="2249" t="s">
        <v>3520</v>
      </c>
      <c r="B3191" s="2077" t="s">
        <v>3489</v>
      </c>
      <c r="C3191" s="2020">
        <v>0.1798563959311569</v>
      </c>
      <c r="D3191" s="2021">
        <v>304715.59999999998</v>
      </c>
      <c r="E3191" s="2078">
        <v>54805.049600000013</v>
      </c>
      <c r="F3191" s="2020">
        <v>0.1732392045793123</v>
      </c>
      <c r="G3191" s="2021">
        <v>159758.48000000001</v>
      </c>
      <c r="H3191" s="2078">
        <v>27676.431999999979</v>
      </c>
      <c r="I3191" s="2020">
        <v>0.12629318182935151</v>
      </c>
      <c r="J3191" s="2021">
        <v>113943.76</v>
      </c>
      <c r="K3191" s="2078">
        <v>14390.319999999991</v>
      </c>
      <c r="L3191" s="2020">
        <v>0.24896140550962639</v>
      </c>
      <c r="M3191" s="2021">
        <v>323335.53000000003</v>
      </c>
      <c r="N3191" s="2078">
        <v>80498.06799999997</v>
      </c>
    </row>
    <row r="3192" spans="1:14">
      <c r="A3192" s="2249" t="s">
        <v>3520</v>
      </c>
      <c r="B3192" s="2077" t="s">
        <v>3490</v>
      </c>
      <c r="C3192" s="2020">
        <v>0.31423380863869932</v>
      </c>
      <c r="D3192" s="2021">
        <v>452969.59679999988</v>
      </c>
      <c r="E3192" s="2078">
        <v>142338.3616</v>
      </c>
      <c r="F3192" s="2020">
        <v>0.33456906550464488</v>
      </c>
      <c r="G3192" s="2021">
        <v>122954.7984</v>
      </c>
      <c r="H3192" s="2078">
        <v>41136.872000000003</v>
      </c>
      <c r="I3192" s="2020">
        <v>0.26621791089862062</v>
      </c>
      <c r="J3192" s="2021">
        <v>208147.02929999999</v>
      </c>
      <c r="K3192" s="2078">
        <v>55412.467299999968</v>
      </c>
      <c r="L3192" s="2020">
        <v>0.36644513671342538</v>
      </c>
      <c r="M3192" s="2021">
        <v>373946.36159999989</v>
      </c>
      <c r="N3192" s="2078">
        <v>137030.82560000001</v>
      </c>
    </row>
    <row r="3193" spans="1:14">
      <c r="A3193" s="2249" t="s">
        <v>3520</v>
      </c>
      <c r="B3193" s="2077" t="s">
        <v>3491</v>
      </c>
      <c r="C3193" s="2020">
        <v>0.28816330155330822</v>
      </c>
      <c r="D3193" s="2021">
        <v>134910.4032</v>
      </c>
      <c r="E3193" s="2078">
        <v>38876.227199999987</v>
      </c>
      <c r="F3193" s="2020" t="s">
        <v>3269</v>
      </c>
      <c r="G3193" s="2021" t="s">
        <v>3269</v>
      </c>
      <c r="H3193" s="2078" t="s">
        <v>3269</v>
      </c>
      <c r="I3193" s="2020">
        <v>0.16250716721489589</v>
      </c>
      <c r="J3193" s="2021">
        <v>27198.849600000001</v>
      </c>
      <c r="K3193" s="2078">
        <v>4420.0080000000044</v>
      </c>
      <c r="L3193" s="2020">
        <v>0.2629734052612111</v>
      </c>
      <c r="M3193" s="2021">
        <v>-160732.480545</v>
      </c>
      <c r="N3193" s="2078">
        <v>-42268.36774500001</v>
      </c>
    </row>
    <row r="3194" spans="1:14">
      <c r="A3194" s="2249" t="s">
        <v>3520</v>
      </c>
      <c r="B3194" s="2077" t="s">
        <v>3492</v>
      </c>
      <c r="C3194" s="2020" t="s">
        <v>3269</v>
      </c>
      <c r="D3194" s="2021" t="s">
        <v>3269</v>
      </c>
      <c r="E3194" s="2078" t="s">
        <v>3269</v>
      </c>
      <c r="F3194" s="2020">
        <v>0.44172475732221478</v>
      </c>
      <c r="G3194" s="2021">
        <v>29706.946560000011</v>
      </c>
      <c r="H3194" s="2078">
        <v>13122.29376</v>
      </c>
      <c r="I3194" s="2020">
        <v>0.54082186926650966</v>
      </c>
      <c r="J3194" s="2021">
        <v>65886.566399999996</v>
      </c>
      <c r="K3194" s="2078">
        <v>35632.896000000008</v>
      </c>
      <c r="L3194" s="2020">
        <v>0.51577618105049539</v>
      </c>
      <c r="M3194" s="2021">
        <v>75198.214080000005</v>
      </c>
      <c r="N3194" s="2078">
        <v>38785.447679999997</v>
      </c>
    </row>
    <row r="3195" spans="1:14">
      <c r="A3195" s="2249" t="s">
        <v>3520</v>
      </c>
      <c r="B3195" s="2077" t="s">
        <v>3493</v>
      </c>
      <c r="C3195" s="2020">
        <v>0.47203215553510919</v>
      </c>
      <c r="D3195" s="2021">
        <v>137891.06432</v>
      </c>
      <c r="E3195" s="2078">
        <v>65089.016319999973</v>
      </c>
      <c r="F3195" s="2020">
        <v>1.4977507750521031</v>
      </c>
      <c r="G3195" s="2021">
        <v>18543.063040000001</v>
      </c>
      <c r="H3195" s="2078">
        <v>27772.887040000001</v>
      </c>
      <c r="I3195" s="2020" t="s">
        <v>3269</v>
      </c>
      <c r="J3195" s="2021" t="s">
        <v>3269</v>
      </c>
      <c r="K3195" s="2078" t="s">
        <v>3269</v>
      </c>
      <c r="L3195" s="2020">
        <v>0.57696259025369667</v>
      </c>
      <c r="M3195" s="2021">
        <v>134017.90643999999</v>
      </c>
      <c r="N3195" s="2078">
        <v>77323.318439999974</v>
      </c>
    </row>
    <row r="3196" spans="1:14">
      <c r="A3196" s="2249" t="s">
        <v>3520</v>
      </c>
      <c r="B3196" s="2077" t="s">
        <v>3494</v>
      </c>
      <c r="C3196" s="2020">
        <v>0.48221686858331181</v>
      </c>
      <c r="D3196" s="2021">
        <v>589095.66861599998</v>
      </c>
      <c r="E3196" s="2078">
        <v>284071.86861599982</v>
      </c>
      <c r="F3196" s="2020">
        <v>0.45064494533366251</v>
      </c>
      <c r="G3196" s="2021">
        <v>578783.44305599958</v>
      </c>
      <c r="H3196" s="2078">
        <v>260825.83305599989</v>
      </c>
      <c r="I3196" s="2020">
        <v>0.56078871832818633</v>
      </c>
      <c r="J3196" s="2021">
        <v>693853.43391000025</v>
      </c>
      <c r="K3196" s="2078">
        <v>389105.17791000003</v>
      </c>
      <c r="L3196" s="2020">
        <v>0.24611982336770949</v>
      </c>
      <c r="M3196" s="2021">
        <v>509505.02202599921</v>
      </c>
      <c r="N3196" s="2078">
        <v>125399.2860259999</v>
      </c>
    </row>
    <row r="3197" spans="1:14">
      <c r="A3197" s="2249" t="s">
        <v>3520</v>
      </c>
      <c r="B3197" s="2077" t="s">
        <v>3495</v>
      </c>
      <c r="C3197" s="2020">
        <v>0.15112008757424339</v>
      </c>
      <c r="D3197" s="2021">
        <v>201415.27608000001</v>
      </c>
      <c r="E3197" s="2078">
        <v>30437.894160000011</v>
      </c>
      <c r="F3197" s="2020">
        <v>-6.3591040851581418E-2</v>
      </c>
      <c r="G3197" s="2021">
        <v>48526.826400000013</v>
      </c>
      <c r="H3197" s="2078">
        <v>-3085.8714</v>
      </c>
      <c r="I3197" s="2020">
        <v>-0.12572698504941929</v>
      </c>
      <c r="J3197" s="2021">
        <v>85636.699199999974</v>
      </c>
      <c r="K3197" s="2078">
        <v>-10766.84400000001</v>
      </c>
      <c r="L3197" s="2020">
        <v>-4.3411373654046974</v>
      </c>
      <c r="M3197" s="2021">
        <v>2558.4031200000099</v>
      </c>
      <c r="N3197" s="2078">
        <v>-11106.37938</v>
      </c>
    </row>
    <row r="3198" spans="1:14">
      <c r="A3198" s="2249" t="s">
        <v>3520</v>
      </c>
      <c r="B3198" s="2077" t="s">
        <v>3497</v>
      </c>
      <c r="C3198" s="2020" t="s">
        <v>3269</v>
      </c>
      <c r="D3198" s="2021" t="s">
        <v>3269</v>
      </c>
      <c r="E3198" s="2078" t="s">
        <v>3269</v>
      </c>
      <c r="F3198" s="2020">
        <v>0.45282065836463348</v>
      </c>
      <c r="G3198" s="2021">
        <v>106635.81126</v>
      </c>
      <c r="H3198" s="2078">
        <v>48286.898260000002</v>
      </c>
      <c r="I3198" s="2020" t="s">
        <v>3269</v>
      </c>
      <c r="J3198" s="2021" t="s">
        <v>3269</v>
      </c>
      <c r="K3198" s="2078" t="s">
        <v>3269</v>
      </c>
      <c r="L3198" s="2020">
        <v>0.46223022367665118</v>
      </c>
      <c r="M3198" s="2021">
        <v>-107121.1361</v>
      </c>
      <c r="N3198" s="2078">
        <v>-49514.626700000008</v>
      </c>
    </row>
    <row r="3199" spans="1:14">
      <c r="A3199" s="2249" t="s">
        <v>3520</v>
      </c>
      <c r="B3199" s="2077" t="s">
        <v>3196</v>
      </c>
      <c r="C3199" s="2020">
        <v>0.20842413822261061</v>
      </c>
      <c r="D3199" s="2021">
        <v>30866.73</v>
      </c>
      <c r="E3199" s="2078">
        <v>6433.3716000000022</v>
      </c>
      <c r="F3199" s="2020" t="s">
        <v>3269</v>
      </c>
      <c r="G3199" s="2021" t="s">
        <v>3269</v>
      </c>
      <c r="H3199" s="2078" t="s">
        <v>3269</v>
      </c>
      <c r="I3199" s="2020">
        <v>0.1081638119936473</v>
      </c>
      <c r="J3199" s="2021">
        <v>31835.51999999999</v>
      </c>
      <c r="K3199" s="2078">
        <v>3443.4512</v>
      </c>
      <c r="L3199" s="2020" t="s">
        <v>3269</v>
      </c>
      <c r="M3199" s="2021" t="s">
        <v>3269</v>
      </c>
      <c r="N3199" s="2078" t="s">
        <v>3269</v>
      </c>
    </row>
    <row r="3200" spans="1:14">
      <c r="A3200" s="2249" t="s">
        <v>3520</v>
      </c>
      <c r="B3200" s="2077" t="s">
        <v>3192</v>
      </c>
      <c r="C3200" s="2020" t="s">
        <v>3269</v>
      </c>
      <c r="D3200" s="2021" t="s">
        <v>3269</v>
      </c>
      <c r="E3200" s="2078" t="s">
        <v>3269</v>
      </c>
      <c r="F3200" s="2020">
        <v>0.79374416137342441</v>
      </c>
      <c r="G3200" s="2021">
        <v>103153.54</v>
      </c>
      <c r="H3200" s="2078">
        <v>81877.520099999994</v>
      </c>
      <c r="I3200" s="2020" t="s">
        <v>3269</v>
      </c>
      <c r="J3200" s="2021" t="s">
        <v>3269</v>
      </c>
      <c r="K3200" s="2078" t="s">
        <v>3269</v>
      </c>
      <c r="L3200" s="2020" t="s">
        <v>3269</v>
      </c>
      <c r="M3200" s="2021" t="s">
        <v>3269</v>
      </c>
      <c r="N3200" s="2078" t="s">
        <v>3269</v>
      </c>
    </row>
    <row r="3201" spans="1:14">
      <c r="A3201" s="2249" t="s">
        <v>3520</v>
      </c>
      <c r="B3201" s="2077" t="s">
        <v>3203</v>
      </c>
      <c r="C3201" s="2020" t="s">
        <v>3269</v>
      </c>
      <c r="D3201" s="2021" t="s">
        <v>3269</v>
      </c>
      <c r="E3201" s="2078" t="s">
        <v>3269</v>
      </c>
      <c r="F3201" s="2020" t="s">
        <v>3269</v>
      </c>
      <c r="G3201" s="2021">
        <v>0</v>
      </c>
      <c r="H3201" s="2078">
        <v>-256.95999999999998</v>
      </c>
      <c r="I3201" s="2020" t="s">
        <v>3269</v>
      </c>
      <c r="J3201" s="2021" t="s">
        <v>3269</v>
      </c>
      <c r="K3201" s="2078" t="s">
        <v>3269</v>
      </c>
      <c r="L3201" s="2020" t="s">
        <v>3269</v>
      </c>
      <c r="M3201" s="2021" t="s">
        <v>3269</v>
      </c>
      <c r="N3201" s="2078" t="s">
        <v>3269</v>
      </c>
    </row>
    <row r="3202" spans="1:14">
      <c r="A3202" s="2248" t="s">
        <v>1003</v>
      </c>
      <c r="B3202" s="2073" t="s">
        <v>5191</v>
      </c>
      <c r="C3202" s="2074">
        <v>0.1189756909055236</v>
      </c>
      <c r="D3202" s="2075">
        <v>-943.08408000000009</v>
      </c>
      <c r="E3202" s="2076">
        <v>-112.2040800000001</v>
      </c>
      <c r="F3202" s="2074" t="s">
        <v>3269</v>
      </c>
      <c r="G3202" s="2075" t="s">
        <v>3269</v>
      </c>
      <c r="H3202" s="2076" t="s">
        <v>3269</v>
      </c>
      <c r="I3202" s="2074" t="s">
        <v>3269</v>
      </c>
      <c r="J3202" s="2075" t="s">
        <v>3269</v>
      </c>
      <c r="K3202" s="2076" t="s">
        <v>3269</v>
      </c>
      <c r="L3202" s="2074" t="s">
        <v>3269</v>
      </c>
      <c r="M3202" s="2075" t="s">
        <v>3269</v>
      </c>
      <c r="N3202" s="2076" t="s">
        <v>3269</v>
      </c>
    </row>
    <row r="3203" spans="1:14">
      <c r="A3203" s="2249" t="s">
        <v>1003</v>
      </c>
      <c r="B3203" s="2077" t="s">
        <v>3207</v>
      </c>
      <c r="C3203" s="2020">
        <v>0.1189756909055236</v>
      </c>
      <c r="D3203" s="2021">
        <v>-943.08408000000009</v>
      </c>
      <c r="E3203" s="2078">
        <v>-112.2040800000001</v>
      </c>
      <c r="F3203" s="2020" t="s">
        <v>3269</v>
      </c>
      <c r="G3203" s="2021" t="s">
        <v>3269</v>
      </c>
      <c r="H3203" s="2078" t="s">
        <v>3269</v>
      </c>
      <c r="I3203" s="2020" t="s">
        <v>3269</v>
      </c>
      <c r="J3203" s="2021" t="s">
        <v>3269</v>
      </c>
      <c r="K3203" s="2078" t="s">
        <v>3269</v>
      </c>
      <c r="L3203" s="2020" t="s">
        <v>3269</v>
      </c>
      <c r="M3203" s="2021" t="s">
        <v>3269</v>
      </c>
      <c r="N3203" s="2078" t="s">
        <v>3269</v>
      </c>
    </row>
    <row r="3204" spans="1:14">
      <c r="A3204" s="2248" t="s">
        <v>1569</v>
      </c>
      <c r="B3204" s="2073" t="s">
        <v>5191</v>
      </c>
      <c r="C3204" s="2074" t="s">
        <v>3269</v>
      </c>
      <c r="D3204" s="2075" t="s">
        <v>3269</v>
      </c>
      <c r="E3204" s="2076" t="s">
        <v>3269</v>
      </c>
      <c r="F3204" s="2074">
        <v>0.46174520440714778</v>
      </c>
      <c r="G3204" s="2075">
        <v>72995.020799999998</v>
      </c>
      <c r="H3204" s="2076">
        <v>33705.100800000007</v>
      </c>
      <c r="I3204" s="2074" t="s">
        <v>3269</v>
      </c>
      <c r="J3204" s="2075" t="s">
        <v>3269</v>
      </c>
      <c r="K3204" s="2076" t="s">
        <v>3269</v>
      </c>
      <c r="L3204" s="2074" t="s">
        <v>3269</v>
      </c>
      <c r="M3204" s="2075" t="s">
        <v>3269</v>
      </c>
      <c r="N3204" s="2076" t="s">
        <v>3269</v>
      </c>
    </row>
    <row r="3205" spans="1:14">
      <c r="A3205" s="2249" t="s">
        <v>1569</v>
      </c>
      <c r="B3205" s="2077" t="s">
        <v>3204</v>
      </c>
      <c r="C3205" s="2020" t="s">
        <v>3269</v>
      </c>
      <c r="D3205" s="2021" t="s">
        <v>3269</v>
      </c>
      <c r="E3205" s="2078" t="s">
        <v>3269</v>
      </c>
      <c r="F3205" s="2020">
        <v>0.38614728088412309</v>
      </c>
      <c r="G3205" s="2021">
        <v>28075.008000000002</v>
      </c>
      <c r="H3205" s="2078">
        <v>10841.088</v>
      </c>
      <c r="I3205" s="2020" t="s">
        <v>3269</v>
      </c>
      <c r="J3205" s="2021" t="s">
        <v>3269</v>
      </c>
      <c r="K3205" s="2078" t="s">
        <v>3269</v>
      </c>
      <c r="L3205" s="2020" t="s">
        <v>3269</v>
      </c>
      <c r="M3205" s="2021" t="s">
        <v>3269</v>
      </c>
      <c r="N3205" s="2078" t="s">
        <v>3269</v>
      </c>
    </row>
    <row r="3206" spans="1:14">
      <c r="A3206" s="2249" t="s">
        <v>1569</v>
      </c>
      <c r="B3206" s="2077" t="s">
        <v>3203</v>
      </c>
      <c r="C3206" s="2020" t="s">
        <v>3269</v>
      </c>
      <c r="D3206" s="2021" t="s">
        <v>3269</v>
      </c>
      <c r="E3206" s="2078" t="s">
        <v>3269</v>
      </c>
      <c r="F3206" s="2020">
        <v>0.5089939066090382</v>
      </c>
      <c r="G3206" s="2021">
        <v>44920.012799999997</v>
      </c>
      <c r="H3206" s="2078">
        <v>22864.0128</v>
      </c>
      <c r="I3206" s="2020" t="s">
        <v>3269</v>
      </c>
      <c r="J3206" s="2021" t="s">
        <v>3269</v>
      </c>
      <c r="K3206" s="2078" t="s">
        <v>3269</v>
      </c>
      <c r="L3206" s="2020" t="s">
        <v>3269</v>
      </c>
      <c r="M3206" s="2021" t="s">
        <v>3269</v>
      </c>
      <c r="N3206" s="2078" t="s">
        <v>3269</v>
      </c>
    </row>
    <row r="3207" spans="1:14">
      <c r="A3207" s="2248" t="s">
        <v>1775</v>
      </c>
      <c r="B3207" s="2073" t="s">
        <v>5191</v>
      </c>
      <c r="C3207" s="2074">
        <v>0.38555697314781812</v>
      </c>
      <c r="D3207" s="2075">
        <v>8711.9549999999981</v>
      </c>
      <c r="E3207" s="2076">
        <v>3358.954999999999</v>
      </c>
      <c r="F3207" s="2074" t="s">
        <v>3269</v>
      </c>
      <c r="G3207" s="2075" t="s">
        <v>3269</v>
      </c>
      <c r="H3207" s="2076" t="s">
        <v>3269</v>
      </c>
      <c r="I3207" s="2074" t="s">
        <v>3269</v>
      </c>
      <c r="J3207" s="2075" t="s">
        <v>3269</v>
      </c>
      <c r="K3207" s="2076" t="s">
        <v>3269</v>
      </c>
      <c r="L3207" s="2074" t="s">
        <v>3269</v>
      </c>
      <c r="M3207" s="2075" t="s">
        <v>3269</v>
      </c>
      <c r="N3207" s="2076" t="s">
        <v>3269</v>
      </c>
    </row>
    <row r="3208" spans="1:14">
      <c r="A3208" s="2249" t="s">
        <v>1775</v>
      </c>
      <c r="B3208" s="2077" t="s">
        <v>3203</v>
      </c>
      <c r="C3208" s="2020">
        <v>0.38555697314781812</v>
      </c>
      <c r="D3208" s="2021">
        <v>8711.9549999999981</v>
      </c>
      <c r="E3208" s="2078">
        <v>3358.954999999999</v>
      </c>
      <c r="F3208" s="2020" t="s">
        <v>3269</v>
      </c>
      <c r="G3208" s="2021" t="s">
        <v>3269</v>
      </c>
      <c r="H3208" s="2078" t="s">
        <v>3269</v>
      </c>
      <c r="I3208" s="2020" t="s">
        <v>3269</v>
      </c>
      <c r="J3208" s="2021" t="s">
        <v>3269</v>
      </c>
      <c r="K3208" s="2078" t="s">
        <v>3269</v>
      </c>
      <c r="L3208" s="2020" t="s">
        <v>3269</v>
      </c>
      <c r="M3208" s="2021" t="s">
        <v>3269</v>
      </c>
      <c r="N3208" s="2078" t="s">
        <v>3269</v>
      </c>
    </row>
    <row r="3209" spans="1:14">
      <c r="A3209" s="2248" t="s">
        <v>2507</v>
      </c>
      <c r="B3209" s="2073" t="s">
        <v>5191</v>
      </c>
      <c r="C3209" s="2074" t="s">
        <v>3269</v>
      </c>
      <c r="D3209" s="2075" t="s">
        <v>3269</v>
      </c>
      <c r="E3209" s="2076" t="s">
        <v>3269</v>
      </c>
      <c r="F3209" s="2074">
        <v>0.31549370532037813</v>
      </c>
      <c r="G3209" s="2075">
        <v>483616.68548999989</v>
      </c>
      <c r="H3209" s="2076">
        <v>152578.02006000001</v>
      </c>
      <c r="I3209" s="2074">
        <v>0.17366934088052499</v>
      </c>
      <c r="J3209" s="2075">
        <v>141030.96710000001</v>
      </c>
      <c r="K3209" s="2076">
        <v>24492.755099999998</v>
      </c>
      <c r="L3209" s="2074" t="s">
        <v>3269</v>
      </c>
      <c r="M3209" s="2075" t="s">
        <v>3269</v>
      </c>
      <c r="N3209" s="2076" t="s">
        <v>3269</v>
      </c>
    </row>
    <row r="3210" spans="1:14">
      <c r="A3210" s="2249" t="s">
        <v>2507</v>
      </c>
      <c r="B3210" s="2077" t="s">
        <v>3480</v>
      </c>
      <c r="C3210" s="2020" t="s">
        <v>3269</v>
      </c>
      <c r="D3210" s="2021" t="s">
        <v>3269</v>
      </c>
      <c r="E3210" s="2078" t="s">
        <v>3269</v>
      </c>
      <c r="F3210" s="2020">
        <v>0.28027431022128219</v>
      </c>
      <c r="G3210" s="2021">
        <v>455949.28039999999</v>
      </c>
      <c r="H3210" s="2078">
        <v>127790.87006</v>
      </c>
      <c r="I3210" s="2020">
        <v>0.22319571775073341</v>
      </c>
      <c r="J3210" s="2021">
        <v>133306.74710000001</v>
      </c>
      <c r="K3210" s="2078">
        <v>29753.495100000011</v>
      </c>
      <c r="L3210" s="2020" t="s">
        <v>3269</v>
      </c>
      <c r="M3210" s="2021" t="s">
        <v>3269</v>
      </c>
      <c r="N3210" s="2078" t="s">
        <v>3269</v>
      </c>
    </row>
    <row r="3211" spans="1:14">
      <c r="A3211" s="2249" t="s">
        <v>2507</v>
      </c>
      <c r="B3211" s="2077" t="s">
        <v>3499</v>
      </c>
      <c r="C3211" s="2020" t="s">
        <v>3269</v>
      </c>
      <c r="D3211" s="2021" t="s">
        <v>3269</v>
      </c>
      <c r="E3211" s="2078" t="s">
        <v>3269</v>
      </c>
      <c r="F3211" s="2020">
        <v>0</v>
      </c>
      <c r="G3211" s="2021">
        <v>-61169.944910000049</v>
      </c>
      <c r="H3211" s="2078">
        <v>0</v>
      </c>
      <c r="I3211" s="2020" t="s">
        <v>3269</v>
      </c>
      <c r="J3211" s="2021" t="s">
        <v>3269</v>
      </c>
      <c r="K3211" s="2078" t="s">
        <v>3269</v>
      </c>
      <c r="L3211" s="2020" t="s">
        <v>3269</v>
      </c>
      <c r="M3211" s="2021" t="s">
        <v>3269</v>
      </c>
      <c r="N3211" s="2078" t="s">
        <v>3269</v>
      </c>
    </row>
    <row r="3212" spans="1:14">
      <c r="A3212" s="2249" t="s">
        <v>2507</v>
      </c>
      <c r="B3212" s="2077" t="s">
        <v>3193</v>
      </c>
      <c r="C3212" s="2020" t="s">
        <v>3269</v>
      </c>
      <c r="D3212" s="2021" t="s">
        <v>3269</v>
      </c>
      <c r="E3212" s="2078" t="s">
        <v>3269</v>
      </c>
      <c r="F3212" s="2020" t="s">
        <v>3269</v>
      </c>
      <c r="G3212" s="2021" t="s">
        <v>3269</v>
      </c>
      <c r="H3212" s="2078" t="s">
        <v>3269</v>
      </c>
      <c r="I3212" s="2020">
        <v>0.44339234252778931</v>
      </c>
      <c r="J3212" s="2021">
        <v>242.9</v>
      </c>
      <c r="K3212" s="2078">
        <v>107.7</v>
      </c>
      <c r="L3212" s="2020" t="s">
        <v>3269</v>
      </c>
      <c r="M3212" s="2021" t="s">
        <v>3269</v>
      </c>
      <c r="N3212" s="2078" t="s">
        <v>3269</v>
      </c>
    </row>
    <row r="3213" spans="1:14">
      <c r="A3213" s="2249" t="s">
        <v>2507</v>
      </c>
      <c r="B3213" s="2077" t="s">
        <v>3204</v>
      </c>
      <c r="C3213" s="2020" t="s">
        <v>3269</v>
      </c>
      <c r="D3213" s="2021" t="s">
        <v>3269</v>
      </c>
      <c r="E3213" s="2078" t="s">
        <v>3269</v>
      </c>
      <c r="F3213" s="2020">
        <v>0.27901721516907041</v>
      </c>
      <c r="G3213" s="2021">
        <v>88837.349999999991</v>
      </c>
      <c r="H3213" s="2078">
        <v>24787.15000000002</v>
      </c>
      <c r="I3213" s="2020" t="s">
        <v>3269</v>
      </c>
      <c r="J3213" s="2021" t="s">
        <v>3269</v>
      </c>
      <c r="K3213" s="2078" t="s">
        <v>3269</v>
      </c>
      <c r="L3213" s="2020" t="s">
        <v>3269</v>
      </c>
      <c r="M3213" s="2021" t="s">
        <v>3269</v>
      </c>
      <c r="N3213" s="2078" t="s">
        <v>3269</v>
      </c>
    </row>
    <row r="3214" spans="1:14">
      <c r="A3214" s="2249" t="s">
        <v>2507</v>
      </c>
      <c r="B3214" s="2077" t="s">
        <v>3208</v>
      </c>
      <c r="C3214" s="2020" t="s">
        <v>3269</v>
      </c>
      <c r="D3214" s="2021" t="s">
        <v>3269</v>
      </c>
      <c r="E3214" s="2078" t="s">
        <v>3269</v>
      </c>
      <c r="F3214" s="2020" t="s">
        <v>3269</v>
      </c>
      <c r="G3214" s="2021" t="s">
        <v>3269</v>
      </c>
      <c r="H3214" s="2078" t="s">
        <v>3269</v>
      </c>
      <c r="I3214" s="2020">
        <v>-0.71757925072046114</v>
      </c>
      <c r="J3214" s="2021">
        <v>7481.32</v>
      </c>
      <c r="K3214" s="2078">
        <v>-5368.4400000000014</v>
      </c>
      <c r="L3214" s="2020" t="s">
        <v>3269</v>
      </c>
      <c r="M3214" s="2021" t="s">
        <v>3269</v>
      </c>
      <c r="N3214" s="2078" t="s">
        <v>3269</v>
      </c>
    </row>
    <row r="3215" spans="1:14">
      <c r="A3215" s="2248" t="s">
        <v>1047</v>
      </c>
      <c r="B3215" s="2073" t="s">
        <v>5191</v>
      </c>
      <c r="C3215" s="2074">
        <v>0.44976444324303538</v>
      </c>
      <c r="D3215" s="2075">
        <v>221036.75</v>
      </c>
      <c r="E3215" s="2076">
        <v>99414.470799999996</v>
      </c>
      <c r="F3215" s="2074">
        <v>0.44120680772901361</v>
      </c>
      <c r="G3215" s="2075">
        <v>168312.81</v>
      </c>
      <c r="H3215" s="2076">
        <v>74260.757599999997</v>
      </c>
      <c r="I3215" s="2074">
        <v>0.40093795274200211</v>
      </c>
      <c r="J3215" s="2075">
        <v>253717.9</v>
      </c>
      <c r="K3215" s="2076">
        <v>101725.1354</v>
      </c>
      <c r="L3215" s="2074">
        <v>0.68333568297239589</v>
      </c>
      <c r="M3215" s="2075">
        <v>282951.26</v>
      </c>
      <c r="N3215" s="2076">
        <v>193350.6925</v>
      </c>
    </row>
    <row r="3216" spans="1:14">
      <c r="A3216" s="2249" t="s">
        <v>1047</v>
      </c>
      <c r="B3216" s="2077" t="s">
        <v>3481</v>
      </c>
      <c r="C3216" s="2020">
        <v>-1.325875209759694E-2</v>
      </c>
      <c r="D3216" s="2021">
        <v>3200.090000000002</v>
      </c>
      <c r="E3216" s="2078">
        <v>-42.429199999999007</v>
      </c>
      <c r="F3216" s="2020">
        <v>3.6414410360259178E-2</v>
      </c>
      <c r="G3216" s="2021">
        <v>-2399.94</v>
      </c>
      <c r="H3216" s="2078">
        <v>-87.392400000000407</v>
      </c>
      <c r="I3216" s="2020">
        <v>0.38537713975013732</v>
      </c>
      <c r="J3216" s="2021">
        <v>1600.07</v>
      </c>
      <c r="K3216" s="2078">
        <v>616.63040000000228</v>
      </c>
      <c r="L3216" s="2020">
        <v>0.56218951184449073</v>
      </c>
      <c r="M3216" s="2021">
        <v>-3999.75</v>
      </c>
      <c r="N3216" s="2078">
        <v>-2248.6175000000012</v>
      </c>
    </row>
    <row r="3217" spans="1:14">
      <c r="A3217" s="2249" t="s">
        <v>1047</v>
      </c>
      <c r="B3217" s="2077" t="s">
        <v>3201</v>
      </c>
      <c r="C3217" s="2020">
        <v>0.47095390778092988</v>
      </c>
      <c r="D3217" s="2021">
        <v>27720.080000000002</v>
      </c>
      <c r="E3217" s="2078">
        <v>13054.88</v>
      </c>
      <c r="F3217" s="2020">
        <v>0.47655108101136889</v>
      </c>
      <c r="G3217" s="2021">
        <v>22680.15</v>
      </c>
      <c r="H3217" s="2078">
        <v>10808.25</v>
      </c>
      <c r="I3217" s="2020">
        <v>0.37061885883427909</v>
      </c>
      <c r="J3217" s="2021">
        <v>45057.61</v>
      </c>
      <c r="K3217" s="2078">
        <v>16699.2</v>
      </c>
      <c r="L3217" s="2020">
        <v>0.40226597097978922</v>
      </c>
      <c r="M3217" s="2021">
        <v>35280.240000000013</v>
      </c>
      <c r="N3217" s="2078">
        <v>14192.04</v>
      </c>
    </row>
    <row r="3218" spans="1:14">
      <c r="A3218" s="2249" t="s">
        <v>1047</v>
      </c>
      <c r="B3218" s="2077" t="s">
        <v>3501</v>
      </c>
      <c r="C3218" s="2020">
        <v>0.46961927456666058</v>
      </c>
      <c r="D3218" s="2021">
        <v>163020.63</v>
      </c>
      <c r="E3218" s="2078">
        <v>76557.62999999999</v>
      </c>
      <c r="F3218" s="2020">
        <v>0.45115049071828561</v>
      </c>
      <c r="G3218" s="2021">
        <v>119130.47</v>
      </c>
      <c r="H3218" s="2078">
        <v>53745.77</v>
      </c>
      <c r="I3218" s="2020">
        <v>0.41134138524427039</v>
      </c>
      <c r="J3218" s="2021">
        <v>200640.57</v>
      </c>
      <c r="K3218" s="2078">
        <v>82531.77</v>
      </c>
      <c r="L3218" s="2020">
        <v>0.83325466944032778</v>
      </c>
      <c r="M3218" s="2021">
        <v>194371.26</v>
      </c>
      <c r="N3218" s="2078">
        <v>161960.76</v>
      </c>
    </row>
    <row r="3219" spans="1:14">
      <c r="A3219" s="2249" t="s">
        <v>1047</v>
      </c>
      <c r="B3219" s="2077" t="s">
        <v>3194</v>
      </c>
      <c r="C3219" s="2020">
        <v>0.36331591990684958</v>
      </c>
      <c r="D3219" s="2021">
        <v>27095.95</v>
      </c>
      <c r="E3219" s="2078">
        <v>9844.3900000000012</v>
      </c>
      <c r="F3219" s="2020">
        <v>0.33947620924125982</v>
      </c>
      <c r="G3219" s="2021">
        <v>28649.99</v>
      </c>
      <c r="H3219" s="2078">
        <v>9725.9900000000016</v>
      </c>
      <c r="I3219" s="2020">
        <v>0.29126286451270611</v>
      </c>
      <c r="J3219" s="2021">
        <v>5729.91</v>
      </c>
      <c r="K3219" s="2078">
        <v>1668.91</v>
      </c>
      <c r="L3219" s="2020">
        <v>0.33938353050488562</v>
      </c>
      <c r="M3219" s="2021">
        <v>57299.51</v>
      </c>
      <c r="N3219" s="2078">
        <v>19446.509999999998</v>
      </c>
    </row>
    <row r="3220" spans="1:14">
      <c r="A3220" s="2249" t="s">
        <v>1047</v>
      </c>
      <c r="B3220" s="2077" t="s">
        <v>3195</v>
      </c>
      <c r="C3220" s="2020" t="s">
        <v>3269</v>
      </c>
      <c r="D3220" s="2021" t="s">
        <v>3269</v>
      </c>
      <c r="E3220" s="2078" t="s">
        <v>3269</v>
      </c>
      <c r="F3220" s="2020">
        <v>0.27024668834774329</v>
      </c>
      <c r="G3220" s="2021">
        <v>252.14</v>
      </c>
      <c r="H3220" s="2078">
        <v>68.139999999999986</v>
      </c>
      <c r="I3220" s="2020">
        <v>0.30246904630730431</v>
      </c>
      <c r="J3220" s="2021">
        <v>689.74</v>
      </c>
      <c r="K3220" s="2078">
        <v>208.62500000000011</v>
      </c>
      <c r="L3220" s="2020" t="s">
        <v>3269</v>
      </c>
      <c r="M3220" s="2021" t="s">
        <v>3269</v>
      </c>
      <c r="N3220" s="2078" t="s">
        <v>3269</v>
      </c>
    </row>
    <row r="3221" spans="1:14">
      <c r="A3221" s="2248" t="s">
        <v>2509</v>
      </c>
      <c r="B3221" s="2073" t="s">
        <v>5191</v>
      </c>
      <c r="C3221" s="2074">
        <v>0.38850586765232747</v>
      </c>
      <c r="D3221" s="2075">
        <v>9155.2800000000007</v>
      </c>
      <c r="E3221" s="2076">
        <v>3556.880000000001</v>
      </c>
      <c r="F3221" s="2074" t="s">
        <v>3269</v>
      </c>
      <c r="G3221" s="2075" t="s">
        <v>3269</v>
      </c>
      <c r="H3221" s="2076" t="s">
        <v>3269</v>
      </c>
      <c r="I3221" s="2074" t="s">
        <v>3269</v>
      </c>
      <c r="J3221" s="2075" t="s">
        <v>3269</v>
      </c>
      <c r="K3221" s="2076" t="s">
        <v>3269</v>
      </c>
      <c r="L3221" s="2074" t="s">
        <v>3269</v>
      </c>
      <c r="M3221" s="2075" t="s">
        <v>3269</v>
      </c>
      <c r="N3221" s="2076" t="s">
        <v>3269</v>
      </c>
    </row>
    <row r="3222" spans="1:14">
      <c r="A3222" s="2249" t="s">
        <v>2509</v>
      </c>
      <c r="B3222" s="2077" t="s">
        <v>3211</v>
      </c>
      <c r="C3222" s="2020">
        <v>0.38850586765232747</v>
      </c>
      <c r="D3222" s="2021">
        <v>9155.2800000000007</v>
      </c>
      <c r="E3222" s="2078">
        <v>3556.880000000001</v>
      </c>
      <c r="F3222" s="2020" t="s">
        <v>3269</v>
      </c>
      <c r="G3222" s="2021" t="s">
        <v>3269</v>
      </c>
      <c r="H3222" s="2078" t="s">
        <v>3269</v>
      </c>
      <c r="I3222" s="2020" t="s">
        <v>3269</v>
      </c>
      <c r="J3222" s="2021" t="s">
        <v>3269</v>
      </c>
      <c r="K3222" s="2078" t="s">
        <v>3269</v>
      </c>
      <c r="L3222" s="2020" t="s">
        <v>3269</v>
      </c>
      <c r="M3222" s="2021" t="s">
        <v>3269</v>
      </c>
      <c r="N3222" s="2078" t="s">
        <v>3269</v>
      </c>
    </row>
    <row r="3223" spans="1:14">
      <c r="A3223" s="2248" t="s">
        <v>2511</v>
      </c>
      <c r="B3223" s="2073" t="s">
        <v>5191</v>
      </c>
      <c r="C3223" s="2074">
        <v>0.44332821562901609</v>
      </c>
      <c r="D3223" s="2075">
        <v>249519.80825999999</v>
      </c>
      <c r="E3223" s="2076">
        <v>110619.17135999999</v>
      </c>
      <c r="F3223" s="2074" t="s">
        <v>3269</v>
      </c>
      <c r="G3223" s="2075" t="s">
        <v>3269</v>
      </c>
      <c r="H3223" s="2076" t="s">
        <v>3269</v>
      </c>
      <c r="I3223" s="2074" t="s">
        <v>3269</v>
      </c>
      <c r="J3223" s="2075" t="s">
        <v>3269</v>
      </c>
      <c r="K3223" s="2076" t="s">
        <v>3269</v>
      </c>
      <c r="L3223" s="2074" t="s">
        <v>3269</v>
      </c>
      <c r="M3223" s="2075" t="s">
        <v>3269</v>
      </c>
      <c r="N3223" s="2076" t="s">
        <v>3269</v>
      </c>
    </row>
    <row r="3224" spans="1:14">
      <c r="A3224" s="2249" t="s">
        <v>2511</v>
      </c>
      <c r="B3224" s="2077" t="s">
        <v>3211</v>
      </c>
      <c r="C3224" s="2020">
        <v>0.44332821562901609</v>
      </c>
      <c r="D3224" s="2021">
        <v>249519.80825999999</v>
      </c>
      <c r="E3224" s="2078">
        <v>110619.17135999999</v>
      </c>
      <c r="F3224" s="2020" t="s">
        <v>3269</v>
      </c>
      <c r="G3224" s="2021" t="s">
        <v>3269</v>
      </c>
      <c r="H3224" s="2078" t="s">
        <v>3269</v>
      </c>
      <c r="I3224" s="2020" t="s">
        <v>3269</v>
      </c>
      <c r="J3224" s="2021" t="s">
        <v>3269</v>
      </c>
      <c r="K3224" s="2078" t="s">
        <v>3269</v>
      </c>
      <c r="L3224" s="2020" t="s">
        <v>3269</v>
      </c>
      <c r="M3224" s="2021" t="s">
        <v>3269</v>
      </c>
      <c r="N3224" s="2078" t="s">
        <v>3269</v>
      </c>
    </row>
    <row r="3225" spans="1:14">
      <c r="A3225" s="2248" t="s">
        <v>3513</v>
      </c>
      <c r="B3225" s="2073" t="s">
        <v>5191</v>
      </c>
      <c r="C3225" s="2074" t="s">
        <v>3269</v>
      </c>
      <c r="D3225" s="2075" t="s">
        <v>3269</v>
      </c>
      <c r="E3225" s="2076" t="s">
        <v>3269</v>
      </c>
      <c r="F3225" s="2074" t="s">
        <v>3269</v>
      </c>
      <c r="G3225" s="2075" t="s">
        <v>3269</v>
      </c>
      <c r="H3225" s="2076" t="s">
        <v>3269</v>
      </c>
      <c r="I3225" s="2074">
        <v>3.6891212711628311E-2</v>
      </c>
      <c r="J3225" s="2075">
        <v>179242.4112400001</v>
      </c>
      <c r="K3225" s="2076">
        <v>6612.4699199999995</v>
      </c>
      <c r="L3225" s="2074">
        <v>0.29187249266448179</v>
      </c>
      <c r="M3225" s="2075">
        <v>15552.74253</v>
      </c>
      <c r="N3225" s="2076">
        <v>4539.417730000001</v>
      </c>
    </row>
    <row r="3226" spans="1:14">
      <c r="A3226" s="2249" t="s">
        <v>3513</v>
      </c>
      <c r="B3226" s="2077" t="s">
        <v>3480</v>
      </c>
      <c r="C3226" s="2020" t="s">
        <v>3269</v>
      </c>
      <c r="D3226" s="2021" t="s">
        <v>3269</v>
      </c>
      <c r="E3226" s="2078" t="s">
        <v>3269</v>
      </c>
      <c r="F3226" s="2020" t="s">
        <v>3269</v>
      </c>
      <c r="G3226" s="2021" t="s">
        <v>3269</v>
      </c>
      <c r="H3226" s="2078" t="s">
        <v>3269</v>
      </c>
      <c r="I3226" s="2020">
        <v>-9.528197887923609E-2</v>
      </c>
      <c r="J3226" s="2021">
        <v>136165.06954000011</v>
      </c>
      <c r="K3226" s="2078">
        <v>-12974.07728</v>
      </c>
      <c r="L3226" s="2020">
        <v>0.21714714263466309</v>
      </c>
      <c r="M3226" s="2021">
        <v>12094.774530000001</v>
      </c>
      <c r="N3226" s="2078">
        <v>2626.3457300000009</v>
      </c>
    </row>
    <row r="3227" spans="1:14">
      <c r="A3227" s="2249" t="s">
        <v>3513</v>
      </c>
      <c r="B3227" s="2077" t="s">
        <v>3196</v>
      </c>
      <c r="C3227" s="2020" t="s">
        <v>3269</v>
      </c>
      <c r="D3227" s="2021" t="s">
        <v>3269</v>
      </c>
      <c r="E3227" s="2078" t="s">
        <v>3269</v>
      </c>
      <c r="F3227" s="2020" t="s">
        <v>3269</v>
      </c>
      <c r="G3227" s="2021" t="s">
        <v>3269</v>
      </c>
      <c r="H3227" s="2078" t="s">
        <v>3269</v>
      </c>
      <c r="I3227" s="2020">
        <v>0.50854524567907688</v>
      </c>
      <c r="J3227" s="2021">
        <v>10916.07</v>
      </c>
      <c r="K3227" s="2078">
        <v>5551.3155000000024</v>
      </c>
      <c r="L3227" s="2020">
        <v>0.55323588882256869</v>
      </c>
      <c r="M3227" s="2021">
        <v>3457.9679999999998</v>
      </c>
      <c r="N3227" s="2078">
        <v>1913.0719999999999</v>
      </c>
    </row>
    <row r="3228" spans="1:14">
      <c r="A3228" s="2249" t="s">
        <v>3513</v>
      </c>
      <c r="B3228" s="2077" t="s">
        <v>3499</v>
      </c>
      <c r="C3228" s="2020" t="s">
        <v>3269</v>
      </c>
      <c r="D3228" s="2021" t="s">
        <v>3269</v>
      </c>
      <c r="E3228" s="2078" t="s">
        <v>3269</v>
      </c>
      <c r="F3228" s="2020" t="s">
        <v>3269</v>
      </c>
      <c r="G3228" s="2021" t="s">
        <v>3269</v>
      </c>
      <c r="H3228" s="2078" t="s">
        <v>3269</v>
      </c>
      <c r="I3228" s="2020">
        <v>1</v>
      </c>
      <c r="J3228" s="2021">
        <v>9873</v>
      </c>
      <c r="K3228" s="2078">
        <v>9873</v>
      </c>
      <c r="L3228" s="2020" t="s">
        <v>3269</v>
      </c>
      <c r="M3228" s="2021" t="s">
        <v>3269</v>
      </c>
      <c r="N3228" s="2078" t="s">
        <v>3269</v>
      </c>
    </row>
    <row r="3229" spans="1:14">
      <c r="A3229" s="2249" t="s">
        <v>3513</v>
      </c>
      <c r="B3229" s="2077" t="s">
        <v>3193</v>
      </c>
      <c r="C3229" s="2020" t="s">
        <v>3269</v>
      </c>
      <c r="D3229" s="2021" t="s">
        <v>3269</v>
      </c>
      <c r="E3229" s="2078" t="s">
        <v>3269</v>
      </c>
      <c r="F3229" s="2020" t="s">
        <v>3269</v>
      </c>
      <c r="G3229" s="2021" t="s">
        <v>3269</v>
      </c>
      <c r="H3229" s="2078" t="s">
        <v>3269</v>
      </c>
      <c r="I3229" s="2020">
        <v>0.20951104575129981</v>
      </c>
      <c r="J3229" s="2021">
        <v>17834.4048</v>
      </c>
      <c r="K3229" s="2078">
        <v>3736.5048000000002</v>
      </c>
      <c r="L3229" s="2020" t="s">
        <v>3269</v>
      </c>
      <c r="M3229" s="2021" t="s">
        <v>3269</v>
      </c>
      <c r="N3229" s="2078" t="s">
        <v>3269</v>
      </c>
    </row>
    <row r="3230" spans="1:14">
      <c r="A3230" s="2249" t="s">
        <v>3513</v>
      </c>
      <c r="B3230" s="2077" t="s">
        <v>3194</v>
      </c>
      <c r="C3230" s="2020" t="s">
        <v>3269</v>
      </c>
      <c r="D3230" s="2021" t="s">
        <v>3269</v>
      </c>
      <c r="E3230" s="2078" t="s">
        <v>3269</v>
      </c>
      <c r="F3230" s="2020" t="s">
        <v>3269</v>
      </c>
      <c r="G3230" s="2021" t="s">
        <v>3269</v>
      </c>
      <c r="H3230" s="2078" t="s">
        <v>3269</v>
      </c>
      <c r="I3230" s="2020">
        <v>0.1000041070360186</v>
      </c>
      <c r="J3230" s="2021">
        <v>1171.1609000000001</v>
      </c>
      <c r="K3230" s="2078">
        <v>117.12089999999991</v>
      </c>
      <c r="L3230" s="2020" t="s">
        <v>3269</v>
      </c>
      <c r="M3230" s="2021" t="s">
        <v>3269</v>
      </c>
      <c r="N3230" s="2078" t="s">
        <v>3269</v>
      </c>
    </row>
    <row r="3231" spans="1:14">
      <c r="A3231" s="2249" t="s">
        <v>3513</v>
      </c>
      <c r="B3231" s="2077" t="s">
        <v>3195</v>
      </c>
      <c r="C3231" s="2020" t="s">
        <v>3269</v>
      </c>
      <c r="D3231" s="2021" t="s">
        <v>3269</v>
      </c>
      <c r="E3231" s="2078" t="s">
        <v>3269</v>
      </c>
      <c r="F3231" s="2020" t="s">
        <v>3269</v>
      </c>
      <c r="G3231" s="2021" t="s">
        <v>3269</v>
      </c>
      <c r="H3231" s="2078" t="s">
        <v>3269</v>
      </c>
      <c r="I3231" s="2020">
        <v>9.4009637171284854E-2</v>
      </c>
      <c r="J3231" s="2021">
        <v>3282.7059999999992</v>
      </c>
      <c r="K3231" s="2078">
        <v>308.60599999999982</v>
      </c>
      <c r="L3231" s="2020" t="s">
        <v>3269</v>
      </c>
      <c r="M3231" s="2021" t="s">
        <v>3269</v>
      </c>
      <c r="N3231" s="2078" t="s">
        <v>3269</v>
      </c>
    </row>
    <row r="3232" spans="1:14">
      <c r="A3232" s="2248" t="s">
        <v>2513</v>
      </c>
      <c r="B3232" s="2073" t="s">
        <v>5191</v>
      </c>
      <c r="C3232" s="2074" t="s">
        <v>3269</v>
      </c>
      <c r="D3232" s="2075">
        <v>0</v>
      </c>
      <c r="E3232" s="2076">
        <v>-30.58</v>
      </c>
      <c r="F3232" s="2074" t="s">
        <v>3269</v>
      </c>
      <c r="G3232" s="2075" t="s">
        <v>3269</v>
      </c>
      <c r="H3232" s="2076" t="s">
        <v>3269</v>
      </c>
      <c r="I3232" s="2074" t="s">
        <v>3269</v>
      </c>
      <c r="J3232" s="2075" t="s">
        <v>3269</v>
      </c>
      <c r="K3232" s="2076" t="s">
        <v>3269</v>
      </c>
      <c r="L3232" s="2074" t="s">
        <v>3269</v>
      </c>
      <c r="M3232" s="2075" t="s">
        <v>3269</v>
      </c>
      <c r="N3232" s="2076" t="s">
        <v>3269</v>
      </c>
    </row>
    <row r="3233" spans="1:14">
      <c r="A3233" s="2249" t="s">
        <v>2513</v>
      </c>
      <c r="B3233" s="2077" t="s">
        <v>3212</v>
      </c>
      <c r="C3233" s="2020" t="s">
        <v>3269</v>
      </c>
      <c r="D3233" s="2021">
        <v>0</v>
      </c>
      <c r="E3233" s="2078">
        <v>-30.58</v>
      </c>
      <c r="F3233" s="2020" t="s">
        <v>3269</v>
      </c>
      <c r="G3233" s="2021" t="s">
        <v>3269</v>
      </c>
      <c r="H3233" s="2078" t="s">
        <v>3269</v>
      </c>
      <c r="I3233" s="2020" t="s">
        <v>3269</v>
      </c>
      <c r="J3233" s="2021" t="s">
        <v>3269</v>
      </c>
      <c r="K3233" s="2078" t="s">
        <v>3269</v>
      </c>
      <c r="L3233" s="2020" t="s">
        <v>3269</v>
      </c>
      <c r="M3233" s="2021" t="s">
        <v>3269</v>
      </c>
      <c r="N3233" s="2078" t="s">
        <v>3269</v>
      </c>
    </row>
    <row r="3234" spans="1:14">
      <c r="A3234" s="2248" t="s">
        <v>2515</v>
      </c>
      <c r="B3234" s="2073" t="s">
        <v>5191</v>
      </c>
      <c r="C3234" s="2074" t="s">
        <v>3269</v>
      </c>
      <c r="D3234" s="2075" t="s">
        <v>3269</v>
      </c>
      <c r="E3234" s="2076" t="s">
        <v>3269</v>
      </c>
      <c r="F3234" s="2074" t="s">
        <v>3269</v>
      </c>
      <c r="G3234" s="2075" t="s">
        <v>3269</v>
      </c>
      <c r="H3234" s="2076" t="s">
        <v>3269</v>
      </c>
      <c r="I3234" s="2074">
        <v>0.52240283233409146</v>
      </c>
      <c r="J3234" s="2075">
        <v>5804.4</v>
      </c>
      <c r="K3234" s="2076">
        <v>3032.235000000001</v>
      </c>
      <c r="L3234" s="2074" t="s">
        <v>3269</v>
      </c>
      <c r="M3234" s="2075" t="s">
        <v>3269</v>
      </c>
      <c r="N3234" s="2076" t="s">
        <v>3269</v>
      </c>
    </row>
    <row r="3235" spans="1:14">
      <c r="A3235" s="2249" t="s">
        <v>2515</v>
      </c>
      <c r="B3235" s="2077" t="s">
        <v>3480</v>
      </c>
      <c r="C3235" s="2020" t="s">
        <v>3269</v>
      </c>
      <c r="D3235" s="2021" t="s">
        <v>3269</v>
      </c>
      <c r="E3235" s="2078" t="s">
        <v>3269</v>
      </c>
      <c r="F3235" s="2020" t="s">
        <v>3269</v>
      </c>
      <c r="G3235" s="2021" t="s">
        <v>3269</v>
      </c>
      <c r="H3235" s="2078" t="s">
        <v>3269</v>
      </c>
      <c r="I3235" s="2020">
        <v>0.52240283233409146</v>
      </c>
      <c r="J3235" s="2021">
        <v>5804.4</v>
      </c>
      <c r="K3235" s="2078">
        <v>3032.235000000001</v>
      </c>
      <c r="L3235" s="2020" t="s">
        <v>3269</v>
      </c>
      <c r="M3235" s="2021" t="s">
        <v>3269</v>
      </c>
      <c r="N3235" s="2078" t="s">
        <v>3269</v>
      </c>
    </row>
    <row r="3236" spans="1:14">
      <c r="A3236" s="2248" t="s">
        <v>2517</v>
      </c>
      <c r="B3236" s="2073" t="s">
        <v>5191</v>
      </c>
      <c r="C3236" s="2074" t="s">
        <v>3269</v>
      </c>
      <c r="D3236" s="2075" t="s">
        <v>3269</v>
      </c>
      <c r="E3236" s="2076" t="s">
        <v>3269</v>
      </c>
      <c r="F3236" s="2074">
        <v>0.56405090918982415</v>
      </c>
      <c r="G3236" s="2075">
        <v>74260.070000000007</v>
      </c>
      <c r="H3236" s="2076">
        <v>41886.459999999992</v>
      </c>
      <c r="I3236" s="2074" t="s">
        <v>3269</v>
      </c>
      <c r="J3236" s="2075" t="s">
        <v>3269</v>
      </c>
      <c r="K3236" s="2076" t="s">
        <v>3269</v>
      </c>
      <c r="L3236" s="2074" t="s">
        <v>3269</v>
      </c>
      <c r="M3236" s="2075" t="s">
        <v>3269</v>
      </c>
      <c r="N3236" s="2076" t="s">
        <v>3269</v>
      </c>
    </row>
    <row r="3237" spans="1:14">
      <c r="A3237" s="2249" t="s">
        <v>2517</v>
      </c>
      <c r="B3237" s="2077" t="s">
        <v>3192</v>
      </c>
      <c r="C3237" s="2020" t="s">
        <v>3269</v>
      </c>
      <c r="D3237" s="2021" t="s">
        <v>3269</v>
      </c>
      <c r="E3237" s="2078" t="s">
        <v>3269</v>
      </c>
      <c r="F3237" s="2020">
        <v>0.47490362986274293</v>
      </c>
      <c r="G3237" s="2021">
        <v>36876.050000000003</v>
      </c>
      <c r="H3237" s="2078">
        <v>17512.57</v>
      </c>
      <c r="I3237" s="2020" t="s">
        <v>3269</v>
      </c>
      <c r="J3237" s="2021" t="s">
        <v>3269</v>
      </c>
      <c r="K3237" s="2078" t="s">
        <v>3269</v>
      </c>
      <c r="L3237" s="2020" t="s">
        <v>3269</v>
      </c>
      <c r="M3237" s="2021" t="s">
        <v>3269</v>
      </c>
      <c r="N3237" s="2078" t="s">
        <v>3269</v>
      </c>
    </row>
    <row r="3238" spans="1:14">
      <c r="A3238" s="2249" t="s">
        <v>2517</v>
      </c>
      <c r="B3238" s="2077" t="s">
        <v>3197</v>
      </c>
      <c r="C3238" s="2020" t="s">
        <v>3269</v>
      </c>
      <c r="D3238" s="2021" t="s">
        <v>3269</v>
      </c>
      <c r="E3238" s="2078" t="s">
        <v>3269</v>
      </c>
      <c r="F3238" s="2020">
        <v>0.65198686497599767</v>
      </c>
      <c r="G3238" s="2021">
        <v>37384.019999999997</v>
      </c>
      <c r="H3238" s="2078">
        <v>24373.89</v>
      </c>
      <c r="I3238" s="2020" t="s">
        <v>3269</v>
      </c>
      <c r="J3238" s="2021" t="s">
        <v>3269</v>
      </c>
      <c r="K3238" s="2078" t="s">
        <v>3269</v>
      </c>
      <c r="L3238" s="2020" t="s">
        <v>3269</v>
      </c>
      <c r="M3238" s="2021" t="s">
        <v>3269</v>
      </c>
      <c r="N3238" s="2078" t="s">
        <v>3269</v>
      </c>
    </row>
    <row r="3239" spans="1:14">
      <c r="A3239" s="2248" t="s">
        <v>1079</v>
      </c>
      <c r="B3239" s="2073" t="s">
        <v>5191</v>
      </c>
      <c r="C3239" s="2074" t="s">
        <v>3269</v>
      </c>
      <c r="D3239" s="2075" t="s">
        <v>3269</v>
      </c>
      <c r="E3239" s="2076" t="s">
        <v>3269</v>
      </c>
      <c r="F3239" s="2074" t="s">
        <v>3269</v>
      </c>
      <c r="G3239" s="2075">
        <v>0</v>
      </c>
      <c r="H3239" s="2076">
        <v>-46.692</v>
      </c>
      <c r="I3239" s="2074">
        <v>0.66445988297993608</v>
      </c>
      <c r="J3239" s="2075">
        <v>1757.8524</v>
      </c>
      <c r="K3239" s="2076">
        <v>1168.0224000000001</v>
      </c>
      <c r="L3239" s="2074" t="s">
        <v>3269</v>
      </c>
      <c r="M3239" s="2075" t="s">
        <v>3269</v>
      </c>
      <c r="N3239" s="2076" t="s">
        <v>3269</v>
      </c>
    </row>
    <row r="3240" spans="1:14">
      <c r="A3240" s="2249" t="s">
        <v>1079</v>
      </c>
      <c r="B3240" s="2077" t="s">
        <v>3480</v>
      </c>
      <c r="C3240" s="2020" t="s">
        <v>3269</v>
      </c>
      <c r="D3240" s="2021" t="s">
        <v>3269</v>
      </c>
      <c r="E3240" s="2078" t="s">
        <v>3269</v>
      </c>
      <c r="F3240" s="2020" t="s">
        <v>3269</v>
      </c>
      <c r="G3240" s="2021">
        <v>0</v>
      </c>
      <c r="H3240" s="2078">
        <v>-46.692</v>
      </c>
      <c r="I3240" s="2020">
        <v>0.66445988297993608</v>
      </c>
      <c r="J3240" s="2021">
        <v>1757.8524</v>
      </c>
      <c r="K3240" s="2078">
        <v>1168.0224000000001</v>
      </c>
      <c r="L3240" s="2020" t="s">
        <v>3269</v>
      </c>
      <c r="M3240" s="2021" t="s">
        <v>3269</v>
      </c>
      <c r="N3240" s="2078" t="s">
        <v>3269</v>
      </c>
    </row>
    <row r="3241" spans="1:14">
      <c r="A3241" s="2248" t="s">
        <v>1151</v>
      </c>
      <c r="B3241" s="2073" t="s">
        <v>5191</v>
      </c>
      <c r="C3241" s="2074" t="s">
        <v>3269</v>
      </c>
      <c r="D3241" s="2075" t="s">
        <v>3269</v>
      </c>
      <c r="E3241" s="2076" t="s">
        <v>3269</v>
      </c>
      <c r="F3241" s="2074">
        <v>0.18783093818209509</v>
      </c>
      <c r="G3241" s="2075">
        <v>166983.80124999999</v>
      </c>
      <c r="H3241" s="2076">
        <v>31364.72404999999</v>
      </c>
      <c r="I3241" s="2074" t="s">
        <v>3269</v>
      </c>
      <c r="J3241" s="2075" t="s">
        <v>3269</v>
      </c>
      <c r="K3241" s="2076" t="s">
        <v>3269</v>
      </c>
      <c r="L3241" s="2074" t="s">
        <v>3269</v>
      </c>
      <c r="M3241" s="2075" t="s">
        <v>3269</v>
      </c>
      <c r="N3241" s="2076" t="s">
        <v>3269</v>
      </c>
    </row>
    <row r="3242" spans="1:14">
      <c r="A3242" s="2249" t="s">
        <v>1151</v>
      </c>
      <c r="B3242" s="2077" t="s">
        <v>3480</v>
      </c>
      <c r="C3242" s="2020" t="s">
        <v>3269</v>
      </c>
      <c r="D3242" s="2021" t="s">
        <v>3269</v>
      </c>
      <c r="E3242" s="2078" t="s">
        <v>3269</v>
      </c>
      <c r="F3242" s="2020">
        <v>0.16479660382244571</v>
      </c>
      <c r="G3242" s="2021">
        <v>6157.2752499999997</v>
      </c>
      <c r="H3242" s="2078">
        <v>1014.69805</v>
      </c>
      <c r="I3242" s="2020" t="s">
        <v>3269</v>
      </c>
      <c r="J3242" s="2021" t="s">
        <v>3269</v>
      </c>
      <c r="K3242" s="2078" t="s">
        <v>3269</v>
      </c>
      <c r="L3242" s="2020" t="s">
        <v>3269</v>
      </c>
      <c r="M3242" s="2021" t="s">
        <v>3269</v>
      </c>
      <c r="N3242" s="2078" t="s">
        <v>3269</v>
      </c>
    </row>
    <row r="3243" spans="1:14">
      <c r="A3243" s="2249" t="s">
        <v>1151</v>
      </c>
      <c r="B3243" s="2077" t="s">
        <v>3208</v>
      </c>
      <c r="C3243" s="2020" t="s">
        <v>3269</v>
      </c>
      <c r="D3243" s="2021" t="s">
        <v>3269</v>
      </c>
      <c r="E3243" s="2078" t="s">
        <v>3269</v>
      </c>
      <c r="F3243" s="2020">
        <v>0.1887128122135773</v>
      </c>
      <c r="G3243" s="2021">
        <v>160826.52600000001</v>
      </c>
      <c r="H3243" s="2078">
        <v>30350.025999999991</v>
      </c>
      <c r="I3243" s="2020" t="s">
        <v>3269</v>
      </c>
      <c r="J3243" s="2021" t="s">
        <v>3269</v>
      </c>
      <c r="K3243" s="2078" t="s">
        <v>3269</v>
      </c>
      <c r="L3243" s="2020" t="s">
        <v>3269</v>
      </c>
      <c r="M3243" s="2021" t="s">
        <v>3269</v>
      </c>
      <c r="N3243" s="2078" t="s">
        <v>3269</v>
      </c>
    </row>
    <row r="3244" spans="1:14">
      <c r="A3244" s="2248" t="s">
        <v>1399</v>
      </c>
      <c r="B3244" s="2073" t="s">
        <v>5191</v>
      </c>
      <c r="C3244" s="2074">
        <v>0.38781359729635589</v>
      </c>
      <c r="D3244" s="2075">
        <v>57787.487999999998</v>
      </c>
      <c r="E3244" s="2076">
        <v>22410.7736</v>
      </c>
      <c r="F3244" s="2074">
        <v>0.41487134660211578</v>
      </c>
      <c r="G3244" s="2075">
        <v>291253.24800000002</v>
      </c>
      <c r="H3244" s="2076">
        <v>120832.6272</v>
      </c>
      <c r="I3244" s="2074">
        <v>0.42705748487276468</v>
      </c>
      <c r="J3244" s="2075">
        <v>357328.52108999988</v>
      </c>
      <c r="K3244" s="2076">
        <v>152599.81948999999</v>
      </c>
      <c r="L3244" s="2074">
        <v>0.39973140286104519</v>
      </c>
      <c r="M3244" s="2075">
        <v>643668.19643999985</v>
      </c>
      <c r="N3244" s="2076">
        <v>257294.39113999999</v>
      </c>
    </row>
    <row r="3245" spans="1:14">
      <c r="A3245" s="2249" t="s">
        <v>1399</v>
      </c>
      <c r="B3245" s="2077" t="s">
        <v>3497</v>
      </c>
      <c r="C3245" s="2020">
        <v>0.38781359729635589</v>
      </c>
      <c r="D3245" s="2021">
        <v>57787.487999999998</v>
      </c>
      <c r="E3245" s="2078">
        <v>22410.7736</v>
      </c>
      <c r="F3245" s="2020">
        <v>0.41487134660211578</v>
      </c>
      <c r="G3245" s="2021">
        <v>291253.24800000002</v>
      </c>
      <c r="H3245" s="2078">
        <v>120832.6272</v>
      </c>
      <c r="I3245" s="2020">
        <v>0.42705748487276468</v>
      </c>
      <c r="J3245" s="2021">
        <v>357328.52108999988</v>
      </c>
      <c r="K3245" s="2078">
        <v>152599.81948999999</v>
      </c>
      <c r="L3245" s="2020">
        <v>0.39973140286104519</v>
      </c>
      <c r="M3245" s="2021">
        <v>643668.19643999985</v>
      </c>
      <c r="N3245" s="2078">
        <v>257294.39113999999</v>
      </c>
    </row>
    <row r="3246" spans="1:14">
      <c r="A3246" s="2248" t="s">
        <v>2521</v>
      </c>
      <c r="B3246" s="2073" t="s">
        <v>5191</v>
      </c>
      <c r="C3246" s="2074" t="s">
        <v>3269</v>
      </c>
      <c r="D3246" s="2075" t="s">
        <v>3269</v>
      </c>
      <c r="E3246" s="2076" t="s">
        <v>3269</v>
      </c>
      <c r="F3246" s="2074">
        <v>0.45258456342938058</v>
      </c>
      <c r="G3246" s="2075">
        <v>7343.6</v>
      </c>
      <c r="H3246" s="2076">
        <v>3323.6</v>
      </c>
      <c r="I3246" s="2074">
        <v>0.37885786496022411</v>
      </c>
      <c r="J3246" s="2075">
        <v>70334.240000000005</v>
      </c>
      <c r="K3246" s="2076">
        <v>26646.68</v>
      </c>
      <c r="L3246" s="2074" t="s">
        <v>3269</v>
      </c>
      <c r="M3246" s="2075" t="s">
        <v>3269</v>
      </c>
      <c r="N3246" s="2076" t="s">
        <v>3269</v>
      </c>
    </row>
    <row r="3247" spans="1:14">
      <c r="A3247" s="2249" t="s">
        <v>2521</v>
      </c>
      <c r="B3247" s="2077" t="s">
        <v>3207</v>
      </c>
      <c r="C3247" s="2020" t="s">
        <v>3269</v>
      </c>
      <c r="D3247" s="2021" t="s">
        <v>3269</v>
      </c>
      <c r="E3247" s="2078" t="s">
        <v>3269</v>
      </c>
      <c r="F3247" s="2020">
        <v>0.45258456342938058</v>
      </c>
      <c r="G3247" s="2021">
        <v>7343.6</v>
      </c>
      <c r="H3247" s="2078">
        <v>3323.6</v>
      </c>
      <c r="I3247" s="2020">
        <v>0.44873150105708243</v>
      </c>
      <c r="J3247" s="2021">
        <v>42229.440000000002</v>
      </c>
      <c r="K3247" s="2078">
        <v>18949.68</v>
      </c>
      <c r="L3247" s="2020" t="s">
        <v>3269</v>
      </c>
      <c r="M3247" s="2021" t="s">
        <v>3269</v>
      </c>
      <c r="N3247" s="2078" t="s">
        <v>3269</v>
      </c>
    </row>
    <row r="3248" spans="1:14">
      <c r="A3248" s="2249" t="s">
        <v>2521</v>
      </c>
      <c r="B3248" s="2077" t="s">
        <v>3204</v>
      </c>
      <c r="C3248" s="2020" t="s">
        <v>3269</v>
      </c>
      <c r="D3248" s="2021" t="s">
        <v>3269</v>
      </c>
      <c r="E3248" s="2078" t="s">
        <v>3269</v>
      </c>
      <c r="F3248" s="2020" t="s">
        <v>3269</v>
      </c>
      <c r="G3248" s="2021" t="s">
        <v>3269</v>
      </c>
      <c r="H3248" s="2078" t="s">
        <v>3269</v>
      </c>
      <c r="I3248" s="2020">
        <v>0.27386780905752739</v>
      </c>
      <c r="J3248" s="2021">
        <v>28104.799999999999</v>
      </c>
      <c r="K3248" s="2078">
        <v>7696.9999999999964</v>
      </c>
      <c r="L3248" s="2020" t="s">
        <v>3269</v>
      </c>
      <c r="M3248" s="2021" t="s">
        <v>3269</v>
      </c>
      <c r="N3248" s="2078" t="s">
        <v>3269</v>
      </c>
    </row>
    <row r="3249" spans="1:14">
      <c r="A3249" s="2248" t="s">
        <v>2525</v>
      </c>
      <c r="B3249" s="2073" t="s">
        <v>5191</v>
      </c>
      <c r="C3249" s="2074" t="s">
        <v>3269</v>
      </c>
      <c r="D3249" s="2075" t="s">
        <v>3269</v>
      </c>
      <c r="E3249" s="2076" t="s">
        <v>3269</v>
      </c>
      <c r="F3249" s="2074">
        <v>0.29777658169730642</v>
      </c>
      <c r="G3249" s="2075">
        <v>14562.007949999999</v>
      </c>
      <c r="H3249" s="2076">
        <v>4336.2249499999998</v>
      </c>
      <c r="I3249" s="2074" t="s">
        <v>3269</v>
      </c>
      <c r="J3249" s="2075" t="s">
        <v>3269</v>
      </c>
      <c r="K3249" s="2076" t="s">
        <v>3269</v>
      </c>
      <c r="L3249" s="2074" t="s">
        <v>3269</v>
      </c>
      <c r="M3249" s="2075" t="s">
        <v>3269</v>
      </c>
      <c r="N3249" s="2076" t="s">
        <v>3269</v>
      </c>
    </row>
    <row r="3250" spans="1:14">
      <c r="A3250" s="2249" t="s">
        <v>2525</v>
      </c>
      <c r="B3250" s="2077" t="s">
        <v>3480</v>
      </c>
      <c r="C3250" s="2020" t="s">
        <v>3269</v>
      </c>
      <c r="D3250" s="2021" t="s">
        <v>3269</v>
      </c>
      <c r="E3250" s="2078" t="s">
        <v>3269</v>
      </c>
      <c r="F3250" s="2020">
        <v>0.14038032784520679</v>
      </c>
      <c r="G3250" s="2021">
        <v>2274.0091499999999</v>
      </c>
      <c r="H3250" s="2078">
        <v>319.22615000000002</v>
      </c>
      <c r="I3250" s="2020" t="s">
        <v>3269</v>
      </c>
      <c r="J3250" s="2021" t="s">
        <v>3269</v>
      </c>
      <c r="K3250" s="2078" t="s">
        <v>3269</v>
      </c>
      <c r="L3250" s="2020" t="s">
        <v>3269</v>
      </c>
      <c r="M3250" s="2021" t="s">
        <v>3269</v>
      </c>
      <c r="N3250" s="2078" t="s">
        <v>3269</v>
      </c>
    </row>
    <row r="3251" spans="1:14">
      <c r="A3251" s="2249" t="s">
        <v>2525</v>
      </c>
      <c r="B3251" s="2077" t="s">
        <v>3203</v>
      </c>
      <c r="C3251" s="2020" t="s">
        <v>3269</v>
      </c>
      <c r="D3251" s="2021" t="s">
        <v>3269</v>
      </c>
      <c r="E3251" s="2078" t="s">
        <v>3269</v>
      </c>
      <c r="F3251" s="2020">
        <v>0.32690423114299128</v>
      </c>
      <c r="G3251" s="2021">
        <v>12287.998799999999</v>
      </c>
      <c r="H3251" s="2078">
        <v>4016.9987999999998</v>
      </c>
      <c r="I3251" s="2020" t="s">
        <v>3269</v>
      </c>
      <c r="J3251" s="2021" t="s">
        <v>3269</v>
      </c>
      <c r="K3251" s="2078" t="s">
        <v>3269</v>
      </c>
      <c r="L3251" s="2020" t="s">
        <v>3269</v>
      </c>
      <c r="M3251" s="2021" t="s">
        <v>3269</v>
      </c>
      <c r="N3251" s="2078" t="s">
        <v>3269</v>
      </c>
    </row>
    <row r="3252" spans="1:14">
      <c r="A3252" s="2248" t="s">
        <v>1101</v>
      </c>
      <c r="B3252" s="2073" t="s">
        <v>5191</v>
      </c>
      <c r="C3252" s="2074">
        <v>0.21023195532698311</v>
      </c>
      <c r="D3252" s="2075">
        <v>319548.60000000021</v>
      </c>
      <c r="E3252" s="2076">
        <v>67179.327000000034</v>
      </c>
      <c r="F3252" s="2074" t="s">
        <v>3269</v>
      </c>
      <c r="G3252" s="2075" t="s">
        <v>3269</v>
      </c>
      <c r="H3252" s="2076" t="s">
        <v>3269</v>
      </c>
      <c r="I3252" s="2074" t="s">
        <v>3269</v>
      </c>
      <c r="J3252" s="2075" t="s">
        <v>3269</v>
      </c>
      <c r="K3252" s="2076" t="s">
        <v>3269</v>
      </c>
      <c r="L3252" s="2074" t="s">
        <v>3269</v>
      </c>
      <c r="M3252" s="2075" t="s">
        <v>3269</v>
      </c>
      <c r="N3252" s="2076" t="s">
        <v>3269</v>
      </c>
    </row>
    <row r="3253" spans="1:14">
      <c r="A3253" s="2249" t="s">
        <v>1101</v>
      </c>
      <c r="B3253" s="2077" t="s">
        <v>3480</v>
      </c>
      <c r="C3253" s="2020">
        <v>3.6565508751146787E-2</v>
      </c>
      <c r="D3253" s="2021">
        <v>430.51499999999999</v>
      </c>
      <c r="E3253" s="2078">
        <v>15.74199999999996</v>
      </c>
      <c r="F3253" s="2020" t="s">
        <v>3269</v>
      </c>
      <c r="G3253" s="2021" t="s">
        <v>3269</v>
      </c>
      <c r="H3253" s="2078" t="s">
        <v>3269</v>
      </c>
      <c r="I3253" s="2020" t="s">
        <v>3269</v>
      </c>
      <c r="J3253" s="2021" t="s">
        <v>3269</v>
      </c>
      <c r="K3253" s="2078" t="s">
        <v>3269</v>
      </c>
      <c r="L3253" s="2020" t="s">
        <v>3269</v>
      </c>
      <c r="M3253" s="2021" t="s">
        <v>3269</v>
      </c>
      <c r="N3253" s="2078" t="s">
        <v>3269</v>
      </c>
    </row>
    <row r="3254" spans="1:14">
      <c r="A3254" s="2249" t="s">
        <v>1101</v>
      </c>
      <c r="B3254" s="2077" t="s">
        <v>3208</v>
      </c>
      <c r="C3254" s="2020">
        <v>0.21046624480715351</v>
      </c>
      <c r="D3254" s="2021">
        <v>319118.08500000008</v>
      </c>
      <c r="E3254" s="2078">
        <v>67163.585000000036</v>
      </c>
      <c r="F3254" s="2020" t="s">
        <v>3269</v>
      </c>
      <c r="G3254" s="2021" t="s">
        <v>3269</v>
      </c>
      <c r="H3254" s="2078" t="s">
        <v>3269</v>
      </c>
      <c r="I3254" s="2020" t="s">
        <v>3269</v>
      </c>
      <c r="J3254" s="2021" t="s">
        <v>3269</v>
      </c>
      <c r="K3254" s="2078" t="s">
        <v>3269</v>
      </c>
      <c r="L3254" s="2020" t="s">
        <v>3269</v>
      </c>
      <c r="M3254" s="2021" t="s">
        <v>3269</v>
      </c>
      <c r="N3254" s="2078" t="s">
        <v>3269</v>
      </c>
    </row>
    <row r="3255" spans="1:14">
      <c r="A3255" s="2248" t="s">
        <v>2529</v>
      </c>
      <c r="B3255" s="2073" t="s">
        <v>5191</v>
      </c>
      <c r="C3255" s="2074">
        <v>7.9347774721882897E-2</v>
      </c>
      <c r="D3255" s="2075">
        <v>227892.75758999999</v>
      </c>
      <c r="E3255" s="2076">
        <v>18082.783189999991</v>
      </c>
      <c r="F3255" s="2074">
        <v>0.17305732435483409</v>
      </c>
      <c r="G3255" s="2075">
        <v>634276.44088000013</v>
      </c>
      <c r="H3255" s="2076">
        <v>109766.18376</v>
      </c>
      <c r="I3255" s="2074" t="s">
        <v>3269</v>
      </c>
      <c r="J3255" s="2075" t="s">
        <v>3269</v>
      </c>
      <c r="K3255" s="2076" t="s">
        <v>3269</v>
      </c>
      <c r="L3255" s="2074" t="s">
        <v>3269</v>
      </c>
      <c r="M3255" s="2075" t="s">
        <v>3269</v>
      </c>
      <c r="N3255" s="2076" t="s">
        <v>3269</v>
      </c>
    </row>
    <row r="3256" spans="1:14">
      <c r="A3256" s="2249" t="s">
        <v>2529</v>
      </c>
      <c r="B3256" s="2077" t="s">
        <v>3196</v>
      </c>
      <c r="C3256" s="2020">
        <v>0.24248834002218789</v>
      </c>
      <c r="D3256" s="2021">
        <v>34480.940399999999</v>
      </c>
      <c r="E3256" s="2078">
        <v>8361.2259999999969</v>
      </c>
      <c r="F3256" s="2020">
        <v>0.34320929246072501</v>
      </c>
      <c r="G3256" s="2021">
        <v>29764.103200000001</v>
      </c>
      <c r="H3256" s="2078">
        <v>10215.316800000001</v>
      </c>
      <c r="I3256" s="2020" t="s">
        <v>3269</v>
      </c>
      <c r="J3256" s="2021" t="s">
        <v>3269</v>
      </c>
      <c r="K3256" s="2078" t="s">
        <v>3269</v>
      </c>
      <c r="L3256" s="2020" t="s">
        <v>3269</v>
      </c>
      <c r="M3256" s="2021" t="s">
        <v>3269</v>
      </c>
      <c r="N3256" s="2078" t="s">
        <v>3269</v>
      </c>
    </row>
    <row r="3257" spans="1:14">
      <c r="A3257" s="2249" t="s">
        <v>2529</v>
      </c>
      <c r="B3257" s="2077" t="s">
        <v>3206</v>
      </c>
      <c r="C3257" s="2020">
        <v>7.5968067274638479E-2</v>
      </c>
      <c r="D3257" s="2021">
        <v>28159.200000000001</v>
      </c>
      <c r="E3257" s="2078">
        <v>2139.1999999999998</v>
      </c>
      <c r="F3257" s="2020" t="s">
        <v>3269</v>
      </c>
      <c r="G3257" s="2021" t="s">
        <v>3269</v>
      </c>
      <c r="H3257" s="2078" t="s">
        <v>3269</v>
      </c>
      <c r="I3257" s="2020" t="s">
        <v>3269</v>
      </c>
      <c r="J3257" s="2021" t="s">
        <v>3269</v>
      </c>
      <c r="K3257" s="2078" t="s">
        <v>3269</v>
      </c>
      <c r="L3257" s="2020" t="s">
        <v>3269</v>
      </c>
      <c r="M3257" s="2021" t="s">
        <v>3269</v>
      </c>
      <c r="N3257" s="2078" t="s">
        <v>3269</v>
      </c>
    </row>
    <row r="3258" spans="1:14">
      <c r="A3258" s="2249" t="s">
        <v>2529</v>
      </c>
      <c r="B3258" s="2077" t="s">
        <v>3202</v>
      </c>
      <c r="C3258" s="2020">
        <v>-3.691072588907069E-2</v>
      </c>
      <c r="D3258" s="2021">
        <v>37981.128960000002</v>
      </c>
      <c r="E3258" s="2078">
        <v>-1401.911040000005</v>
      </c>
      <c r="F3258" s="2020">
        <v>0.1806744779337929</v>
      </c>
      <c r="G3258" s="2021">
        <v>550995.73608000006</v>
      </c>
      <c r="H3258" s="2078">
        <v>99550.86695999997</v>
      </c>
      <c r="I3258" s="2020" t="s">
        <v>3269</v>
      </c>
      <c r="J3258" s="2021" t="s">
        <v>3269</v>
      </c>
      <c r="K3258" s="2078" t="s">
        <v>3269</v>
      </c>
      <c r="L3258" s="2020" t="s">
        <v>3269</v>
      </c>
      <c r="M3258" s="2021" t="s">
        <v>3269</v>
      </c>
      <c r="N3258" s="2078" t="s">
        <v>3269</v>
      </c>
    </row>
    <row r="3259" spans="1:14">
      <c r="A3259" s="2249" t="s">
        <v>2529</v>
      </c>
      <c r="B3259" s="2077" t="s">
        <v>3212</v>
      </c>
      <c r="C3259" s="2020">
        <v>5.8600678393503608E-2</v>
      </c>
      <c r="D3259" s="2021">
        <v>77519.813670000003</v>
      </c>
      <c r="E3259" s="2078">
        <v>4542.7136699999955</v>
      </c>
      <c r="F3259" s="2020">
        <v>0</v>
      </c>
      <c r="G3259" s="2021">
        <v>53516.601599999987</v>
      </c>
      <c r="H3259" s="2078">
        <v>0</v>
      </c>
      <c r="I3259" s="2020" t="s">
        <v>3269</v>
      </c>
      <c r="J3259" s="2021" t="s">
        <v>3269</v>
      </c>
      <c r="K3259" s="2078" t="s">
        <v>3269</v>
      </c>
      <c r="L3259" s="2020" t="s">
        <v>3269</v>
      </c>
      <c r="M3259" s="2021" t="s">
        <v>3269</v>
      </c>
      <c r="N3259" s="2078" t="s">
        <v>3269</v>
      </c>
    </row>
    <row r="3260" spans="1:14">
      <c r="A3260" s="2249" t="s">
        <v>2529</v>
      </c>
      <c r="B3260" s="2077" t="s">
        <v>3207</v>
      </c>
      <c r="C3260" s="2020">
        <v>7.0286087672945322E-2</v>
      </c>
      <c r="D3260" s="2021">
        <v>27539.69760000001</v>
      </c>
      <c r="E3260" s="2078">
        <v>1935.657600000002</v>
      </c>
      <c r="F3260" s="2020" t="s">
        <v>3269</v>
      </c>
      <c r="G3260" s="2021" t="s">
        <v>3269</v>
      </c>
      <c r="H3260" s="2078" t="s">
        <v>3269</v>
      </c>
      <c r="I3260" s="2020" t="s">
        <v>3269</v>
      </c>
      <c r="J3260" s="2021" t="s">
        <v>3269</v>
      </c>
      <c r="K3260" s="2078" t="s">
        <v>3269</v>
      </c>
      <c r="L3260" s="2020" t="s">
        <v>3269</v>
      </c>
      <c r="M3260" s="2021" t="s">
        <v>3269</v>
      </c>
      <c r="N3260" s="2078" t="s">
        <v>3269</v>
      </c>
    </row>
    <row r="3261" spans="1:14">
      <c r="A3261" s="2249" t="s">
        <v>2529</v>
      </c>
      <c r="B3261" s="2077" t="s">
        <v>3204</v>
      </c>
      <c r="C3261" s="2020">
        <v>0.1128173761620901</v>
      </c>
      <c r="D3261" s="2021">
        <v>22211.97696</v>
      </c>
      <c r="E3261" s="2078">
        <v>2505.8969599999982</v>
      </c>
      <c r="F3261" s="2020" t="s">
        <v>3269</v>
      </c>
      <c r="G3261" s="2021" t="s">
        <v>3269</v>
      </c>
      <c r="H3261" s="2078" t="s">
        <v>3269</v>
      </c>
      <c r="I3261" s="2020" t="s">
        <v>3269</v>
      </c>
      <c r="J3261" s="2021" t="s">
        <v>3269</v>
      </c>
      <c r="K3261" s="2078" t="s">
        <v>3269</v>
      </c>
      <c r="L3261" s="2020" t="s">
        <v>3269</v>
      </c>
      <c r="M3261" s="2021" t="s">
        <v>3269</v>
      </c>
      <c r="N3261" s="2078" t="s">
        <v>3269</v>
      </c>
    </row>
    <row r="3262" spans="1:14">
      <c r="A3262" s="2248" t="s">
        <v>1999</v>
      </c>
      <c r="B3262" s="2073" t="s">
        <v>5191</v>
      </c>
      <c r="C3262" s="2074" t="s">
        <v>3269</v>
      </c>
      <c r="D3262" s="2075" t="s">
        <v>3269</v>
      </c>
      <c r="E3262" s="2076" t="s">
        <v>3269</v>
      </c>
      <c r="F3262" s="2074">
        <v>0.28791843801363359</v>
      </c>
      <c r="G3262" s="2075">
        <v>11071.000599999999</v>
      </c>
      <c r="H3262" s="2076">
        <v>3187.5452</v>
      </c>
      <c r="I3262" s="2074" t="s">
        <v>3269</v>
      </c>
      <c r="J3262" s="2075" t="s">
        <v>3269</v>
      </c>
      <c r="K3262" s="2076" t="s">
        <v>3269</v>
      </c>
      <c r="L3262" s="2074">
        <v>0.20435617463726191</v>
      </c>
      <c r="M3262" s="2075">
        <v>12237.48</v>
      </c>
      <c r="N3262" s="2076">
        <v>2500.804599999999</v>
      </c>
    </row>
    <row r="3263" spans="1:14">
      <c r="A3263" s="2249" t="s">
        <v>1999</v>
      </c>
      <c r="B3263" s="2077" t="s">
        <v>3484</v>
      </c>
      <c r="C3263" s="2020" t="s">
        <v>3269</v>
      </c>
      <c r="D3263" s="2021" t="s">
        <v>3269</v>
      </c>
      <c r="E3263" s="2078" t="s">
        <v>3269</v>
      </c>
      <c r="F3263" s="2020">
        <v>0.28791843801363359</v>
      </c>
      <c r="G3263" s="2021">
        <v>11071.000599999999</v>
      </c>
      <c r="H3263" s="2078">
        <v>3187.5452</v>
      </c>
      <c r="I3263" s="2020" t="s">
        <v>3269</v>
      </c>
      <c r="J3263" s="2021" t="s">
        <v>3269</v>
      </c>
      <c r="K3263" s="2078" t="s">
        <v>3269</v>
      </c>
      <c r="L3263" s="2020">
        <v>0.20435617463726191</v>
      </c>
      <c r="M3263" s="2021">
        <v>12237.48</v>
      </c>
      <c r="N3263" s="2078">
        <v>2500.804599999999</v>
      </c>
    </row>
    <row r="3264" spans="1:14">
      <c r="A3264" s="2248" t="s">
        <v>3720</v>
      </c>
      <c r="B3264" s="2073" t="s">
        <v>5191</v>
      </c>
      <c r="C3264" s="2074">
        <v>0.13704016619347131</v>
      </c>
      <c r="D3264" s="2075">
        <v>1409449.8877600001</v>
      </c>
      <c r="E3264" s="2076">
        <v>193151.2468599999</v>
      </c>
      <c r="F3264" s="2074" t="s">
        <v>3269</v>
      </c>
      <c r="G3264" s="2075" t="s">
        <v>3269</v>
      </c>
      <c r="H3264" s="2076" t="s">
        <v>3269</v>
      </c>
      <c r="I3264" s="2074">
        <v>0.34120479933807107</v>
      </c>
      <c r="J3264" s="2075">
        <v>428584.93932</v>
      </c>
      <c r="K3264" s="2076">
        <v>146235.23822</v>
      </c>
      <c r="L3264" s="2074">
        <v>0.35723625452183749</v>
      </c>
      <c r="M3264" s="2075">
        <v>595241.44383</v>
      </c>
      <c r="N3264" s="2076">
        <v>212641.82393000001</v>
      </c>
    </row>
    <row r="3265" spans="1:14">
      <c r="A3265" s="2249" t="s">
        <v>3720</v>
      </c>
      <c r="B3265" s="2077" t="s">
        <v>3480</v>
      </c>
      <c r="C3265" s="2020">
        <v>0.1099523441044739</v>
      </c>
      <c r="D3265" s="2021">
        <v>1247260.8025499999</v>
      </c>
      <c r="E3265" s="2078">
        <v>137139.24894999989</v>
      </c>
      <c r="F3265" s="2020" t="s">
        <v>3269</v>
      </c>
      <c r="G3265" s="2021" t="s">
        <v>3269</v>
      </c>
      <c r="H3265" s="2078" t="s">
        <v>3269</v>
      </c>
      <c r="I3265" s="2020">
        <v>0.2272534068577414</v>
      </c>
      <c r="J3265" s="2021">
        <v>116780.28852</v>
      </c>
      <c r="K3265" s="2078">
        <v>26538.71841999999</v>
      </c>
      <c r="L3265" s="2020">
        <v>7.0201239909671545E-2</v>
      </c>
      <c r="M3265" s="2021">
        <v>30786.499110000001</v>
      </c>
      <c r="N3265" s="2078">
        <v>2161.2504099999992</v>
      </c>
    </row>
    <row r="3266" spans="1:14">
      <c r="A3266" s="2249" t="s">
        <v>3720</v>
      </c>
      <c r="B3266" s="2077" t="s">
        <v>3484</v>
      </c>
      <c r="C3266" s="2020" t="s">
        <v>3269</v>
      </c>
      <c r="D3266" s="2021" t="s">
        <v>3269</v>
      </c>
      <c r="E3266" s="2078" t="s">
        <v>3269</v>
      </c>
      <c r="F3266" s="2020" t="s">
        <v>3269</v>
      </c>
      <c r="G3266" s="2021" t="s">
        <v>3269</v>
      </c>
      <c r="H3266" s="2078" t="s">
        <v>3269</v>
      </c>
      <c r="I3266" s="2020">
        <v>0.4966643732753328</v>
      </c>
      <c r="J3266" s="2021">
        <v>6758.55</v>
      </c>
      <c r="K3266" s="2078">
        <v>3356.7310000000011</v>
      </c>
      <c r="L3266" s="2020" t="s">
        <v>3269</v>
      </c>
      <c r="M3266" s="2021" t="s">
        <v>3269</v>
      </c>
      <c r="N3266" s="2078" t="s">
        <v>3269</v>
      </c>
    </row>
    <row r="3267" spans="1:14">
      <c r="A3267" s="2249" t="s">
        <v>3720</v>
      </c>
      <c r="B3267" s="2077" t="s">
        <v>3488</v>
      </c>
      <c r="C3267" s="2020">
        <v>1.0000000000000071</v>
      </c>
      <c r="D3267" s="2021">
        <v>-2036.32799999998</v>
      </c>
      <c r="E3267" s="2078">
        <v>-2036.3279999999941</v>
      </c>
      <c r="F3267" s="2020" t="s">
        <v>3269</v>
      </c>
      <c r="G3267" s="2021" t="s">
        <v>3269</v>
      </c>
      <c r="H3267" s="2078" t="s">
        <v>3269</v>
      </c>
      <c r="I3267" s="2020">
        <v>0.34737401500013221</v>
      </c>
      <c r="J3267" s="2021">
        <v>135737.6832</v>
      </c>
      <c r="K3267" s="2078">
        <v>47151.743999999992</v>
      </c>
      <c r="L3267" s="2020">
        <v>0.34538034859116712</v>
      </c>
      <c r="M3267" s="2021">
        <v>90728.265599999999</v>
      </c>
      <c r="N3267" s="2078">
        <v>31335.759999999991</v>
      </c>
    </row>
    <row r="3268" spans="1:14">
      <c r="A3268" s="2249" t="s">
        <v>3720</v>
      </c>
      <c r="B3268" s="2077" t="s">
        <v>3490</v>
      </c>
      <c r="C3268" s="2020">
        <v>1</v>
      </c>
      <c r="D3268" s="2021">
        <v>-814.53119999999751</v>
      </c>
      <c r="E3268" s="2078">
        <v>-814.53119999999751</v>
      </c>
      <c r="F3268" s="2020" t="s">
        <v>3269</v>
      </c>
      <c r="G3268" s="2021" t="s">
        <v>3269</v>
      </c>
      <c r="H3268" s="2078" t="s">
        <v>3269</v>
      </c>
      <c r="I3268" s="2020">
        <v>0.38590834000620389</v>
      </c>
      <c r="J3268" s="2021">
        <v>90491.788799999995</v>
      </c>
      <c r="K3268" s="2078">
        <v>34921.535999999993</v>
      </c>
      <c r="L3268" s="2020" t="s">
        <v>3269</v>
      </c>
      <c r="M3268" s="2021" t="s">
        <v>3269</v>
      </c>
      <c r="N3268" s="2078" t="s">
        <v>3269</v>
      </c>
    </row>
    <row r="3269" spans="1:14">
      <c r="A3269" s="2249" t="s">
        <v>3720</v>
      </c>
      <c r="B3269" s="2077" t="s">
        <v>3491</v>
      </c>
      <c r="C3269" s="2020">
        <v>1</v>
      </c>
      <c r="D3269" s="2021">
        <v>-567.22560000000522</v>
      </c>
      <c r="E3269" s="2078">
        <v>-567.22560000000522</v>
      </c>
      <c r="F3269" s="2020" t="s">
        <v>3269</v>
      </c>
      <c r="G3269" s="2021" t="s">
        <v>3269</v>
      </c>
      <c r="H3269" s="2078" t="s">
        <v>3269</v>
      </c>
      <c r="I3269" s="2020" t="s">
        <v>3269</v>
      </c>
      <c r="J3269" s="2021" t="s">
        <v>3269</v>
      </c>
      <c r="K3269" s="2078" t="s">
        <v>3269</v>
      </c>
      <c r="L3269" s="2020" t="s">
        <v>3269</v>
      </c>
      <c r="M3269" s="2021" t="s">
        <v>3269</v>
      </c>
      <c r="N3269" s="2078" t="s">
        <v>3269</v>
      </c>
    </row>
    <row r="3270" spans="1:14">
      <c r="A3270" s="2249" t="s">
        <v>3720</v>
      </c>
      <c r="B3270" s="2077" t="s">
        <v>3493</v>
      </c>
      <c r="C3270" s="2020">
        <v>0.2490655481897924</v>
      </c>
      <c r="D3270" s="2021">
        <v>141016.15360000011</v>
      </c>
      <c r="E3270" s="2078">
        <v>35122.265599999977</v>
      </c>
      <c r="F3270" s="2020" t="s">
        <v>3269</v>
      </c>
      <c r="G3270" s="2021" t="s">
        <v>3269</v>
      </c>
      <c r="H3270" s="2078" t="s">
        <v>3269</v>
      </c>
      <c r="I3270" s="2020">
        <v>0.4829931972789116</v>
      </c>
      <c r="J3270" s="2021">
        <v>18514.944</v>
      </c>
      <c r="K3270" s="2078">
        <v>8942.5920000000006</v>
      </c>
      <c r="L3270" s="2020">
        <v>0.41696496805580763</v>
      </c>
      <c r="M3270" s="2021">
        <v>199079.19360000009</v>
      </c>
      <c r="N3270" s="2078">
        <v>83009.049599999955</v>
      </c>
    </row>
    <row r="3271" spans="1:14">
      <c r="A3271" s="2249" t="s">
        <v>3720</v>
      </c>
      <c r="B3271" s="2077" t="s">
        <v>3494</v>
      </c>
      <c r="C3271" s="2020">
        <v>0.50285357723653856</v>
      </c>
      <c r="D3271" s="2021">
        <v>99930.317760000005</v>
      </c>
      <c r="E3271" s="2078">
        <v>50250.317760000013</v>
      </c>
      <c r="F3271" s="2020" t="s">
        <v>3269</v>
      </c>
      <c r="G3271" s="2021" t="s">
        <v>3269</v>
      </c>
      <c r="H3271" s="2078" t="s">
        <v>3269</v>
      </c>
      <c r="I3271" s="2020">
        <v>0.73841437256071407</v>
      </c>
      <c r="J3271" s="2021">
        <v>37158.004800000002</v>
      </c>
      <c r="K3271" s="2078">
        <v>27438.004799999999</v>
      </c>
      <c r="L3271" s="2020">
        <v>0.35208270199932501</v>
      </c>
      <c r="M3271" s="2021">
        <v>272713.80551999988</v>
      </c>
      <c r="N3271" s="2078">
        <v>96017.813520000011</v>
      </c>
    </row>
    <row r="3272" spans="1:14">
      <c r="A3272" s="2249" t="s">
        <v>3720</v>
      </c>
      <c r="B3272" s="2077" t="s">
        <v>3497</v>
      </c>
      <c r="C3272" s="2020">
        <v>0.34584343304826248</v>
      </c>
      <c r="D3272" s="2021">
        <v>-76894.558949999991</v>
      </c>
      <c r="E3272" s="2078">
        <v>-26593.478249999989</v>
      </c>
      <c r="F3272" s="2020" t="s">
        <v>3269</v>
      </c>
      <c r="G3272" s="2021" t="s">
        <v>3269</v>
      </c>
      <c r="H3272" s="2078" t="s">
        <v>3269</v>
      </c>
      <c r="I3272" s="2020" t="s">
        <v>3269</v>
      </c>
      <c r="J3272" s="2021" t="s">
        <v>3269</v>
      </c>
      <c r="K3272" s="2078" t="s">
        <v>3269</v>
      </c>
      <c r="L3272" s="2020" t="s">
        <v>3269</v>
      </c>
      <c r="M3272" s="2021" t="s">
        <v>3269</v>
      </c>
      <c r="N3272" s="2078" t="s">
        <v>3269</v>
      </c>
    </row>
    <row r="3273" spans="1:14">
      <c r="A3273" s="2249" t="s">
        <v>3720</v>
      </c>
      <c r="B3273" s="2077" t="s">
        <v>3196</v>
      </c>
      <c r="C3273" s="2020" t="s">
        <v>3269</v>
      </c>
      <c r="D3273" s="2021" t="s">
        <v>3269</v>
      </c>
      <c r="E3273" s="2078" t="s">
        <v>3269</v>
      </c>
      <c r="F3273" s="2020" t="s">
        <v>3269</v>
      </c>
      <c r="G3273" s="2021" t="s">
        <v>3269</v>
      </c>
      <c r="H3273" s="2078" t="s">
        <v>3269</v>
      </c>
      <c r="I3273" s="2020">
        <v>-9.134623361539744E-2</v>
      </c>
      <c r="J3273" s="2021">
        <v>23143.68</v>
      </c>
      <c r="K3273" s="2078">
        <v>-2114.088000000002</v>
      </c>
      <c r="L3273" s="2020">
        <v>6.0997890033511207E-2</v>
      </c>
      <c r="M3273" s="2021">
        <v>1933.68</v>
      </c>
      <c r="N3273" s="2078">
        <v>117.9503999999999</v>
      </c>
    </row>
    <row r="3274" spans="1:14">
      <c r="A3274" s="2249" t="s">
        <v>3720</v>
      </c>
      <c r="B3274" s="2077" t="s">
        <v>3197</v>
      </c>
      <c r="C3274" s="2020">
        <v>0.41856577328411709</v>
      </c>
      <c r="D3274" s="2021">
        <v>1555.2575999999999</v>
      </c>
      <c r="E3274" s="2078">
        <v>650.97760000000017</v>
      </c>
      <c r="F3274" s="2020" t="s">
        <v>3269</v>
      </c>
      <c r="G3274" s="2021" t="s">
        <v>3269</v>
      </c>
      <c r="H3274" s="2078" t="s">
        <v>3269</v>
      </c>
      <c r="I3274" s="2020" t="s">
        <v>3269</v>
      </c>
      <c r="J3274" s="2021" t="s">
        <v>3269</v>
      </c>
      <c r="K3274" s="2078" t="s">
        <v>3269</v>
      </c>
      <c r="L3274" s="2020" t="s">
        <v>3269</v>
      </c>
      <c r="M3274" s="2021" t="s">
        <v>3269</v>
      </c>
      <c r="N3274" s="2078" t="s">
        <v>3269</v>
      </c>
    </row>
    <row r="3275" spans="1:14">
      <c r="A3275" s="2248" t="s">
        <v>2537</v>
      </c>
      <c r="B3275" s="2073" t="s">
        <v>5191</v>
      </c>
      <c r="C3275" s="2074">
        <v>0</v>
      </c>
      <c r="D3275" s="2075">
        <v>92238.804000000004</v>
      </c>
      <c r="E3275" s="2076">
        <v>0</v>
      </c>
      <c r="F3275" s="2074" t="s">
        <v>3269</v>
      </c>
      <c r="G3275" s="2075" t="s">
        <v>3269</v>
      </c>
      <c r="H3275" s="2076" t="s">
        <v>3269</v>
      </c>
      <c r="I3275" s="2074" t="s">
        <v>3269</v>
      </c>
      <c r="J3275" s="2075" t="s">
        <v>3269</v>
      </c>
      <c r="K3275" s="2076" t="s">
        <v>3269</v>
      </c>
      <c r="L3275" s="2074" t="s">
        <v>3269</v>
      </c>
      <c r="M3275" s="2075" t="s">
        <v>3269</v>
      </c>
      <c r="N3275" s="2076" t="s">
        <v>3269</v>
      </c>
    </row>
    <row r="3276" spans="1:14">
      <c r="A3276" s="2249" t="s">
        <v>2537</v>
      </c>
      <c r="B3276" s="2077" t="s">
        <v>3212</v>
      </c>
      <c r="C3276" s="2020">
        <v>0</v>
      </c>
      <c r="D3276" s="2021">
        <v>92238.804000000004</v>
      </c>
      <c r="E3276" s="2078">
        <v>0</v>
      </c>
      <c r="F3276" s="2020" t="s">
        <v>3269</v>
      </c>
      <c r="G3276" s="2021" t="s">
        <v>3269</v>
      </c>
      <c r="H3276" s="2078" t="s">
        <v>3269</v>
      </c>
      <c r="I3276" s="2020" t="s">
        <v>3269</v>
      </c>
      <c r="J3276" s="2021" t="s">
        <v>3269</v>
      </c>
      <c r="K3276" s="2078" t="s">
        <v>3269</v>
      </c>
      <c r="L3276" s="2020" t="s">
        <v>3269</v>
      </c>
      <c r="M3276" s="2021" t="s">
        <v>3269</v>
      </c>
      <c r="N3276" s="2078" t="s">
        <v>3269</v>
      </c>
    </row>
    <row r="3277" spans="1:14">
      <c r="A3277" s="2248" t="s">
        <v>1141</v>
      </c>
      <c r="B3277" s="2073" t="s">
        <v>5191</v>
      </c>
      <c r="C3277" s="2074">
        <v>1.818033879229496E-3</v>
      </c>
      <c r="D3277" s="2075">
        <v>126432.49536</v>
      </c>
      <c r="E3277" s="2076">
        <v>229.85856000000601</v>
      </c>
      <c r="F3277" s="2074" t="s">
        <v>3269</v>
      </c>
      <c r="G3277" s="2075" t="s">
        <v>3269</v>
      </c>
      <c r="H3277" s="2076" t="s">
        <v>3269</v>
      </c>
      <c r="I3277" s="2074" t="s">
        <v>3269</v>
      </c>
      <c r="J3277" s="2075" t="s">
        <v>3269</v>
      </c>
      <c r="K3277" s="2076" t="s">
        <v>3269</v>
      </c>
      <c r="L3277" s="2074" t="s">
        <v>3269</v>
      </c>
      <c r="M3277" s="2075" t="s">
        <v>3269</v>
      </c>
      <c r="N3277" s="2076" t="s">
        <v>3269</v>
      </c>
    </row>
    <row r="3278" spans="1:14">
      <c r="A3278" s="2249" t="s">
        <v>1141</v>
      </c>
      <c r="B3278" s="2077" t="s">
        <v>3202</v>
      </c>
      <c r="C3278" s="2020">
        <v>6.7805007844830159E-3</v>
      </c>
      <c r="D3278" s="2021">
        <v>33899.938560000002</v>
      </c>
      <c r="E3278" s="2078">
        <v>229.85856000000601</v>
      </c>
      <c r="F3278" s="2020" t="s">
        <v>3269</v>
      </c>
      <c r="G3278" s="2021" t="s">
        <v>3269</v>
      </c>
      <c r="H3278" s="2078" t="s">
        <v>3269</v>
      </c>
      <c r="I3278" s="2020" t="s">
        <v>3269</v>
      </c>
      <c r="J3278" s="2021" t="s">
        <v>3269</v>
      </c>
      <c r="K3278" s="2078" t="s">
        <v>3269</v>
      </c>
      <c r="L3278" s="2020" t="s">
        <v>3269</v>
      </c>
      <c r="M3278" s="2021" t="s">
        <v>3269</v>
      </c>
      <c r="N3278" s="2078" t="s">
        <v>3269</v>
      </c>
    </row>
    <row r="3279" spans="1:14">
      <c r="A3279" s="2249" t="s">
        <v>1141</v>
      </c>
      <c r="B3279" s="2077" t="s">
        <v>3205</v>
      </c>
      <c r="C3279" s="2020" t="s">
        <v>3269</v>
      </c>
      <c r="D3279" s="2021">
        <v>0</v>
      </c>
      <c r="E3279" s="2078">
        <v>0</v>
      </c>
      <c r="F3279" s="2020" t="s">
        <v>3269</v>
      </c>
      <c r="G3279" s="2021" t="s">
        <v>3269</v>
      </c>
      <c r="H3279" s="2078" t="s">
        <v>3269</v>
      </c>
      <c r="I3279" s="2020" t="s">
        <v>3269</v>
      </c>
      <c r="J3279" s="2021" t="s">
        <v>3269</v>
      </c>
      <c r="K3279" s="2078" t="s">
        <v>3269</v>
      </c>
      <c r="L3279" s="2020" t="s">
        <v>3269</v>
      </c>
      <c r="M3279" s="2021" t="s">
        <v>3269</v>
      </c>
      <c r="N3279" s="2078" t="s">
        <v>3269</v>
      </c>
    </row>
    <row r="3280" spans="1:14">
      <c r="A3280" s="2249" t="s">
        <v>1141</v>
      </c>
      <c r="B3280" s="2077" t="s">
        <v>3212</v>
      </c>
      <c r="C3280" s="2020">
        <v>0</v>
      </c>
      <c r="D3280" s="2021">
        <v>92532.556800000006</v>
      </c>
      <c r="E3280" s="2078">
        <v>0</v>
      </c>
      <c r="F3280" s="2020" t="s">
        <v>3269</v>
      </c>
      <c r="G3280" s="2021" t="s">
        <v>3269</v>
      </c>
      <c r="H3280" s="2078" t="s">
        <v>3269</v>
      </c>
      <c r="I3280" s="2020" t="s">
        <v>3269</v>
      </c>
      <c r="J3280" s="2021" t="s">
        <v>3269</v>
      </c>
      <c r="K3280" s="2078" t="s">
        <v>3269</v>
      </c>
      <c r="L3280" s="2020" t="s">
        <v>3269</v>
      </c>
      <c r="M3280" s="2021" t="s">
        <v>3269</v>
      </c>
      <c r="N3280" s="2078" t="s">
        <v>3269</v>
      </c>
    </row>
    <row r="3281" spans="1:14">
      <c r="A3281" s="2248" t="s">
        <v>1097</v>
      </c>
      <c r="B3281" s="2073" t="s">
        <v>5191</v>
      </c>
      <c r="C3281" s="2074">
        <v>2.4394809299778209E-2</v>
      </c>
      <c r="D3281" s="2075">
        <v>489232.12120000011</v>
      </c>
      <c r="E3281" s="2076">
        <v>11934.72429999998</v>
      </c>
      <c r="F3281" s="2074">
        <v>0.2365157549407351</v>
      </c>
      <c r="G3281" s="2075">
        <v>49633.530024</v>
      </c>
      <c r="H3281" s="2076">
        <v>11739.111824</v>
      </c>
      <c r="I3281" s="2074">
        <v>0.18215843339084689</v>
      </c>
      <c r="J3281" s="2075">
        <v>40478.860395000003</v>
      </c>
      <c r="K3281" s="2076">
        <v>7373.5657950000004</v>
      </c>
      <c r="L3281" s="2074">
        <v>0.23312799550232241</v>
      </c>
      <c r="M3281" s="2075">
        <v>602009.77006900019</v>
      </c>
      <c r="N3281" s="2076">
        <v>140345.330969</v>
      </c>
    </row>
    <row r="3282" spans="1:14">
      <c r="A3282" s="2249" t="s">
        <v>1097</v>
      </c>
      <c r="B3282" s="2077" t="s">
        <v>3480</v>
      </c>
      <c r="C3282" s="2020">
        <v>0.17827650635314241</v>
      </c>
      <c r="D3282" s="2021">
        <v>7572.6382999999996</v>
      </c>
      <c r="E3282" s="2078">
        <v>1350.0234999999991</v>
      </c>
      <c r="F3282" s="2020">
        <v>0.22706249736033679</v>
      </c>
      <c r="G3282" s="2021">
        <v>45928.018343999996</v>
      </c>
      <c r="H3282" s="2078">
        <v>10428.530543999999</v>
      </c>
      <c r="I3282" s="2020">
        <v>0.19080384046234761</v>
      </c>
      <c r="J3282" s="2021">
        <v>14095.858544999999</v>
      </c>
      <c r="K3282" s="2078">
        <v>2689.543944999999</v>
      </c>
      <c r="L3282" s="2020">
        <v>0.23856908283664791</v>
      </c>
      <c r="M3282" s="2021">
        <v>8352.7303090000005</v>
      </c>
      <c r="N3282" s="2078">
        <v>1992.7032090000009</v>
      </c>
    </row>
    <row r="3283" spans="1:14">
      <c r="A3283" s="2249" t="s">
        <v>1097</v>
      </c>
      <c r="B3283" s="2077" t="s">
        <v>3196</v>
      </c>
      <c r="C3283" s="2020" t="s">
        <v>3269</v>
      </c>
      <c r="D3283" s="2021" t="s">
        <v>3269</v>
      </c>
      <c r="E3283" s="2078" t="s">
        <v>3269</v>
      </c>
      <c r="F3283" s="2020">
        <v>0.35368429333894308</v>
      </c>
      <c r="G3283" s="2021">
        <v>3705.5116800000001</v>
      </c>
      <c r="H3283" s="2078">
        <v>1310.5812800000001</v>
      </c>
      <c r="I3283" s="2020" t="s">
        <v>3269</v>
      </c>
      <c r="J3283" s="2021" t="s">
        <v>3269</v>
      </c>
      <c r="K3283" s="2078" t="s">
        <v>3269</v>
      </c>
      <c r="L3283" s="2020">
        <v>0.2556769154121043</v>
      </c>
      <c r="M3283" s="2021">
        <v>3049.2968000000001</v>
      </c>
      <c r="N3283" s="2078">
        <v>779.63480000000027</v>
      </c>
    </row>
    <row r="3284" spans="1:14">
      <c r="A3284" s="2249" t="s">
        <v>1097</v>
      </c>
      <c r="B3284" s="2077" t="s">
        <v>3192</v>
      </c>
      <c r="C3284" s="2020" t="s">
        <v>3269</v>
      </c>
      <c r="D3284" s="2021" t="s">
        <v>3269</v>
      </c>
      <c r="E3284" s="2078" t="s">
        <v>3269</v>
      </c>
      <c r="F3284" s="2020" t="s">
        <v>3269</v>
      </c>
      <c r="G3284" s="2021" t="s">
        <v>3269</v>
      </c>
      <c r="H3284" s="2078" t="s">
        <v>3269</v>
      </c>
      <c r="I3284" s="2020">
        <v>0.2113464778070589</v>
      </c>
      <c r="J3284" s="2021">
        <v>11005.7202</v>
      </c>
      <c r="K3284" s="2078">
        <v>2326.0201999999999</v>
      </c>
      <c r="L3284" s="2020" t="s">
        <v>3269</v>
      </c>
      <c r="M3284" s="2021" t="s">
        <v>3269</v>
      </c>
      <c r="N3284" s="2078" t="s">
        <v>3269</v>
      </c>
    </row>
    <row r="3285" spans="1:14">
      <c r="A3285" s="2249" t="s">
        <v>1097</v>
      </c>
      <c r="B3285" s="2077" t="s">
        <v>3197</v>
      </c>
      <c r="C3285" s="2020" t="s">
        <v>3269</v>
      </c>
      <c r="D3285" s="2021" t="s">
        <v>3269</v>
      </c>
      <c r="E3285" s="2078" t="s">
        <v>3269</v>
      </c>
      <c r="F3285" s="2020" t="s">
        <v>3269</v>
      </c>
      <c r="G3285" s="2021" t="s">
        <v>3269</v>
      </c>
      <c r="H3285" s="2078" t="s">
        <v>3269</v>
      </c>
      <c r="I3285" s="2020" t="s">
        <v>3269</v>
      </c>
      <c r="J3285" s="2021" t="s">
        <v>3269</v>
      </c>
      <c r="K3285" s="2078" t="s">
        <v>3269</v>
      </c>
      <c r="L3285" s="2020">
        <v>0.59344943616727197</v>
      </c>
      <c r="M3285" s="2021">
        <v>1657.5306</v>
      </c>
      <c r="N3285" s="2078">
        <v>983.66060000000004</v>
      </c>
    </row>
    <row r="3286" spans="1:14">
      <c r="A3286" s="2249" t="s">
        <v>1097</v>
      </c>
      <c r="B3286" s="2077" t="s">
        <v>3202</v>
      </c>
      <c r="C3286" s="2020">
        <v>-3.8237528488224898E-2</v>
      </c>
      <c r="D3286" s="2021">
        <v>59424.552000000011</v>
      </c>
      <c r="E3286" s="2078">
        <v>-2272.2480000000019</v>
      </c>
      <c r="F3286" s="2020" t="s">
        <v>3269</v>
      </c>
      <c r="G3286" s="2021" t="s">
        <v>3269</v>
      </c>
      <c r="H3286" s="2078" t="s">
        <v>3269</v>
      </c>
      <c r="I3286" s="2020" t="s">
        <v>3269</v>
      </c>
      <c r="J3286" s="2021" t="s">
        <v>3269</v>
      </c>
      <c r="K3286" s="2078" t="s">
        <v>3269</v>
      </c>
      <c r="L3286" s="2020">
        <v>0.21458877231168291</v>
      </c>
      <c r="M3286" s="2021">
        <v>116413.92022</v>
      </c>
      <c r="N3286" s="2078">
        <v>24981.120220000001</v>
      </c>
    </row>
    <row r="3287" spans="1:14">
      <c r="A3287" s="2249" t="s">
        <v>1097</v>
      </c>
      <c r="B3287" s="2077" t="s">
        <v>3205</v>
      </c>
      <c r="C3287" s="2020">
        <v>3.0822456637931279E-2</v>
      </c>
      <c r="D3287" s="2021">
        <v>417129.26880000002</v>
      </c>
      <c r="E3287" s="2078">
        <v>12856.94879999998</v>
      </c>
      <c r="F3287" s="2020" t="s">
        <v>3269</v>
      </c>
      <c r="G3287" s="2021" t="s">
        <v>3269</v>
      </c>
      <c r="H3287" s="2078" t="s">
        <v>3269</v>
      </c>
      <c r="I3287" s="2020" t="s">
        <v>3269</v>
      </c>
      <c r="J3287" s="2021" t="s">
        <v>3269</v>
      </c>
      <c r="K3287" s="2078" t="s">
        <v>3269</v>
      </c>
      <c r="L3287" s="2020">
        <v>0.23614035389837049</v>
      </c>
      <c r="M3287" s="2021">
        <v>467248.97934000008</v>
      </c>
      <c r="N3287" s="2078">
        <v>110336.33934000001</v>
      </c>
    </row>
    <row r="3288" spans="1:14">
      <c r="A3288" s="2249" t="s">
        <v>1097</v>
      </c>
      <c r="B3288" s="2077" t="s">
        <v>3212</v>
      </c>
      <c r="C3288" s="2020" t="s">
        <v>3269</v>
      </c>
      <c r="D3288" s="2021" t="s">
        <v>3269</v>
      </c>
      <c r="E3288" s="2078" t="s">
        <v>3269</v>
      </c>
      <c r="F3288" s="2020" t="s">
        <v>3269</v>
      </c>
      <c r="G3288" s="2021" t="s">
        <v>3269</v>
      </c>
      <c r="H3288" s="2078" t="s">
        <v>3269</v>
      </c>
      <c r="I3288" s="2020">
        <v>0.14868633494789391</v>
      </c>
      <c r="J3288" s="2021">
        <v>8502.6239999999998</v>
      </c>
      <c r="K3288" s="2078">
        <v>1264.2240000000011</v>
      </c>
      <c r="L3288" s="2020" t="s">
        <v>3269</v>
      </c>
      <c r="M3288" s="2021" t="s">
        <v>3269</v>
      </c>
      <c r="N3288" s="2078" t="s">
        <v>3269</v>
      </c>
    </row>
    <row r="3289" spans="1:14">
      <c r="A3289" s="2249" t="s">
        <v>1097</v>
      </c>
      <c r="B3289" s="2077" t="s">
        <v>3207</v>
      </c>
      <c r="C3289" s="2020" t="s">
        <v>3269</v>
      </c>
      <c r="D3289" s="2021" t="s">
        <v>3269</v>
      </c>
      <c r="E3289" s="2078" t="s">
        <v>3269</v>
      </c>
      <c r="F3289" s="2020" t="s">
        <v>3269</v>
      </c>
      <c r="G3289" s="2021" t="s">
        <v>3269</v>
      </c>
      <c r="H3289" s="2078" t="s">
        <v>3269</v>
      </c>
      <c r="I3289" s="2020">
        <v>0.1591028536526469</v>
      </c>
      <c r="J3289" s="2021">
        <v>6874.6576499999983</v>
      </c>
      <c r="K3289" s="2078">
        <v>1093.77765</v>
      </c>
      <c r="L3289" s="2020" t="s">
        <v>3269</v>
      </c>
      <c r="M3289" s="2021" t="s">
        <v>3269</v>
      </c>
      <c r="N3289" s="2078" t="s">
        <v>3269</v>
      </c>
    </row>
    <row r="3290" spans="1:14">
      <c r="A3290" s="2249" t="s">
        <v>1097</v>
      </c>
      <c r="B3290" s="2077" t="s">
        <v>3203</v>
      </c>
      <c r="C3290" s="2020">
        <v>0</v>
      </c>
      <c r="D3290" s="2021">
        <v>5105.6620999999996</v>
      </c>
      <c r="E3290" s="2078">
        <v>0</v>
      </c>
      <c r="F3290" s="2020" t="s">
        <v>3269</v>
      </c>
      <c r="G3290" s="2021" t="s">
        <v>3269</v>
      </c>
      <c r="H3290" s="2078" t="s">
        <v>3269</v>
      </c>
      <c r="I3290" s="2020" t="s">
        <v>3269</v>
      </c>
      <c r="J3290" s="2021" t="s">
        <v>3269</v>
      </c>
      <c r="K3290" s="2078" t="s">
        <v>3269</v>
      </c>
      <c r="L3290" s="2020">
        <v>0.24055183570754521</v>
      </c>
      <c r="M3290" s="2021">
        <v>5287.3127999999997</v>
      </c>
      <c r="N3290" s="2078">
        <v>1271.872800000001</v>
      </c>
    </row>
    <row r="3291" spans="1:14">
      <c r="A3291" s="2248" t="s">
        <v>3515</v>
      </c>
      <c r="B3291" s="2073" t="s">
        <v>5191</v>
      </c>
      <c r="C3291" s="2074">
        <v>0.21934175309468079</v>
      </c>
      <c r="D3291" s="2075">
        <v>803443.1999999996</v>
      </c>
      <c r="E3291" s="2076">
        <v>176228.64000000019</v>
      </c>
      <c r="F3291" s="2074">
        <v>0.2196507475400008</v>
      </c>
      <c r="G3291" s="2075">
        <v>404235.49199999991</v>
      </c>
      <c r="H3291" s="2076">
        <v>88790.627999999997</v>
      </c>
      <c r="I3291" s="2074">
        <v>0.26570245328589798</v>
      </c>
      <c r="J3291" s="2075">
        <v>451921.43359999987</v>
      </c>
      <c r="K3291" s="2076">
        <v>120076.6336</v>
      </c>
      <c r="L3291" s="2074">
        <v>0.3441646359534859</v>
      </c>
      <c r="M3291" s="2075">
        <v>1492750.0492800011</v>
      </c>
      <c r="N3291" s="2076">
        <v>513751.77727999957</v>
      </c>
    </row>
    <row r="3292" spans="1:14">
      <c r="A3292" s="2249" t="s">
        <v>3515</v>
      </c>
      <c r="B3292" s="2077" t="s">
        <v>3484</v>
      </c>
      <c r="C3292" s="2020" t="s">
        <v>3269</v>
      </c>
      <c r="D3292" s="2021" t="s">
        <v>3269</v>
      </c>
      <c r="E3292" s="2078" t="s">
        <v>3269</v>
      </c>
      <c r="F3292" s="2020">
        <v>0.52693752872165001</v>
      </c>
      <c r="G3292" s="2021">
        <v>3699.3</v>
      </c>
      <c r="H3292" s="2078">
        <v>1949.3</v>
      </c>
      <c r="I3292" s="2020" t="s">
        <v>3269</v>
      </c>
      <c r="J3292" s="2021" t="s">
        <v>3269</v>
      </c>
      <c r="K3292" s="2078" t="s">
        <v>3269</v>
      </c>
      <c r="L3292" s="2020" t="s">
        <v>3269</v>
      </c>
      <c r="M3292" s="2021" t="s">
        <v>3269</v>
      </c>
      <c r="N3292" s="2078" t="s">
        <v>3269</v>
      </c>
    </row>
    <row r="3293" spans="1:14">
      <c r="A3293" s="2249" t="s">
        <v>3515</v>
      </c>
      <c r="B3293" s="2077" t="s">
        <v>3489</v>
      </c>
      <c r="C3293" s="2020">
        <v>0.21934175309468079</v>
      </c>
      <c r="D3293" s="2021">
        <v>803443.1999999996</v>
      </c>
      <c r="E3293" s="2078">
        <v>176228.64000000019</v>
      </c>
      <c r="F3293" s="2020">
        <v>0.2168126869294249</v>
      </c>
      <c r="G3293" s="2021">
        <v>400536.19199999992</v>
      </c>
      <c r="H3293" s="2078">
        <v>86841.327999999994</v>
      </c>
      <c r="I3293" s="2020">
        <v>0.26570245328589798</v>
      </c>
      <c r="J3293" s="2021">
        <v>451921.43359999987</v>
      </c>
      <c r="K3293" s="2078">
        <v>120076.6336</v>
      </c>
      <c r="L3293" s="2020">
        <v>0.3441646359534859</v>
      </c>
      <c r="M3293" s="2021">
        <v>1492750.0492800011</v>
      </c>
      <c r="N3293" s="2078">
        <v>513751.77727999957</v>
      </c>
    </row>
    <row r="3294" spans="1:14">
      <c r="A3294" s="2248" t="s">
        <v>2541</v>
      </c>
      <c r="B3294" s="2073" t="s">
        <v>5191</v>
      </c>
      <c r="C3294" s="2074">
        <v>0.16330645950156111</v>
      </c>
      <c r="D3294" s="2075">
        <v>155899.614</v>
      </c>
      <c r="E3294" s="2076">
        <v>25459.414000000012</v>
      </c>
      <c r="F3294" s="2074" t="s">
        <v>3269</v>
      </c>
      <c r="G3294" s="2075" t="s">
        <v>3269</v>
      </c>
      <c r="H3294" s="2076" t="s">
        <v>3269</v>
      </c>
      <c r="I3294" s="2074" t="s">
        <v>3269</v>
      </c>
      <c r="J3294" s="2075" t="s">
        <v>3269</v>
      </c>
      <c r="K3294" s="2076" t="s">
        <v>3269</v>
      </c>
      <c r="L3294" s="2074" t="s">
        <v>3269</v>
      </c>
      <c r="M3294" s="2075" t="s">
        <v>3269</v>
      </c>
      <c r="N3294" s="2076" t="s">
        <v>3269</v>
      </c>
    </row>
    <row r="3295" spans="1:14">
      <c r="A3295" s="2249" t="s">
        <v>2541</v>
      </c>
      <c r="B3295" s="2077" t="s">
        <v>3208</v>
      </c>
      <c r="C3295" s="2020">
        <v>0.16330645950156111</v>
      </c>
      <c r="D3295" s="2021">
        <v>155899.614</v>
      </c>
      <c r="E3295" s="2078">
        <v>25459.414000000012</v>
      </c>
      <c r="F3295" s="2020" t="s">
        <v>3269</v>
      </c>
      <c r="G3295" s="2021" t="s">
        <v>3269</v>
      </c>
      <c r="H3295" s="2078" t="s">
        <v>3269</v>
      </c>
      <c r="I3295" s="2020" t="s">
        <v>3269</v>
      </c>
      <c r="J3295" s="2021" t="s">
        <v>3269</v>
      </c>
      <c r="K3295" s="2078" t="s">
        <v>3269</v>
      </c>
      <c r="L3295" s="2020" t="s">
        <v>3269</v>
      </c>
      <c r="M3295" s="2021" t="s">
        <v>3269</v>
      </c>
      <c r="N3295" s="2078" t="s">
        <v>3269</v>
      </c>
    </row>
    <row r="3296" spans="1:14">
      <c r="A3296" s="2248" t="s">
        <v>1941</v>
      </c>
      <c r="B3296" s="2073" t="s">
        <v>5191</v>
      </c>
      <c r="C3296" s="2074" t="s">
        <v>3269</v>
      </c>
      <c r="D3296" s="2075" t="s">
        <v>3269</v>
      </c>
      <c r="E3296" s="2076" t="s">
        <v>3269</v>
      </c>
      <c r="F3296" s="2074">
        <v>0.56504660340557944</v>
      </c>
      <c r="G3296" s="2075">
        <v>998741.92500000005</v>
      </c>
      <c r="H3296" s="2076">
        <v>564335.73239999998</v>
      </c>
      <c r="I3296" s="2074" t="s">
        <v>3269</v>
      </c>
      <c r="J3296" s="2075">
        <v>0</v>
      </c>
      <c r="K3296" s="2076">
        <v>-302.45999999999998</v>
      </c>
      <c r="L3296" s="2074">
        <v>0.36796417810000148</v>
      </c>
      <c r="M3296" s="2075">
        <v>653.79</v>
      </c>
      <c r="N3296" s="2076">
        <v>240.57130000000001</v>
      </c>
    </row>
    <row r="3297" spans="1:14">
      <c r="A3297" s="2249" t="s">
        <v>1941</v>
      </c>
      <c r="B3297" s="2077" t="s">
        <v>3484</v>
      </c>
      <c r="C3297" s="2020" t="s">
        <v>3269</v>
      </c>
      <c r="D3297" s="2021" t="s">
        <v>3269</v>
      </c>
      <c r="E3297" s="2078" t="s">
        <v>3269</v>
      </c>
      <c r="F3297" s="2020">
        <v>0.56504660340557944</v>
      </c>
      <c r="G3297" s="2021">
        <v>998741.92500000005</v>
      </c>
      <c r="H3297" s="2078">
        <v>564335.73239999998</v>
      </c>
      <c r="I3297" s="2020" t="s">
        <v>3269</v>
      </c>
      <c r="J3297" s="2021">
        <v>0</v>
      </c>
      <c r="K3297" s="2078">
        <v>-302.45999999999998</v>
      </c>
      <c r="L3297" s="2020">
        <v>0.36796417810000148</v>
      </c>
      <c r="M3297" s="2021">
        <v>653.79</v>
      </c>
      <c r="N3297" s="2078">
        <v>240.57130000000001</v>
      </c>
    </row>
    <row r="3298" spans="1:14">
      <c r="A3298" s="2248" t="s">
        <v>1023</v>
      </c>
      <c r="B3298" s="2073" t="s">
        <v>5191</v>
      </c>
      <c r="C3298" s="2074">
        <v>0.26621587778188432</v>
      </c>
      <c r="D3298" s="2075">
        <v>177132.4509</v>
      </c>
      <c r="E3298" s="2076">
        <v>47155.470900000008</v>
      </c>
      <c r="F3298" s="2074">
        <v>0.4002014878664919</v>
      </c>
      <c r="G3298" s="2075">
        <v>79258.966199999995</v>
      </c>
      <c r="H3298" s="2076">
        <v>31719.556199999992</v>
      </c>
      <c r="I3298" s="2074">
        <v>0.17554528300035571</v>
      </c>
      <c r="J3298" s="2075">
        <v>41685.830999999998</v>
      </c>
      <c r="K3298" s="2076">
        <v>7317.7509999999984</v>
      </c>
      <c r="L3298" s="2074">
        <v>0.27752137985905939</v>
      </c>
      <c r="M3298" s="2075">
        <v>116679.48759999999</v>
      </c>
      <c r="N3298" s="2076">
        <v>32381.0524</v>
      </c>
    </row>
    <row r="3299" spans="1:14">
      <c r="A3299" s="2249" t="s">
        <v>1023</v>
      </c>
      <c r="B3299" s="2077" t="s">
        <v>3480</v>
      </c>
      <c r="C3299" s="2020">
        <v>0.222679973482416</v>
      </c>
      <c r="D3299" s="2021">
        <v>51438.556368000012</v>
      </c>
      <c r="E3299" s="2078">
        <v>11454.336368</v>
      </c>
      <c r="F3299" s="2020">
        <v>0.26209106843999991</v>
      </c>
      <c r="G3299" s="2021">
        <v>585.2348189999999</v>
      </c>
      <c r="H3299" s="2078">
        <v>153.38481899999991</v>
      </c>
      <c r="I3299" s="2020" t="s">
        <v>3269</v>
      </c>
      <c r="J3299" s="2021" t="s">
        <v>3269</v>
      </c>
      <c r="K3299" s="2078" t="s">
        <v>3269</v>
      </c>
      <c r="L3299" s="2020">
        <v>0.361154644844843</v>
      </c>
      <c r="M3299" s="2021">
        <v>65825.938719999991</v>
      </c>
      <c r="N3299" s="2078">
        <v>23773.343519999991</v>
      </c>
    </row>
    <row r="3300" spans="1:14">
      <c r="A3300" s="2249" t="s">
        <v>1023</v>
      </c>
      <c r="B3300" s="2077" t="s">
        <v>3206</v>
      </c>
      <c r="C3300" s="2020">
        <v>0.28403236819836919</v>
      </c>
      <c r="D3300" s="2021">
        <v>125693.89453200001</v>
      </c>
      <c r="E3300" s="2078">
        <v>35701.134532000011</v>
      </c>
      <c r="F3300" s="2020">
        <v>0.33336264723620901</v>
      </c>
      <c r="G3300" s="2021">
        <v>43341.345756000002</v>
      </c>
      <c r="H3300" s="2078">
        <v>14448.385755999991</v>
      </c>
      <c r="I3300" s="2020">
        <v>0.17554528300035571</v>
      </c>
      <c r="J3300" s="2021">
        <v>41685.830999999998</v>
      </c>
      <c r="K3300" s="2078">
        <v>7317.7509999999984</v>
      </c>
      <c r="L3300" s="2020">
        <v>0.1692646643071414</v>
      </c>
      <c r="M3300" s="2021">
        <v>50853.54887999998</v>
      </c>
      <c r="N3300" s="2078">
        <v>8607.708880000002</v>
      </c>
    </row>
    <row r="3301" spans="1:14">
      <c r="A3301" s="2249" t="s">
        <v>1023</v>
      </c>
      <c r="B3301" s="2077" t="s">
        <v>3212</v>
      </c>
      <c r="C3301" s="2020" t="s">
        <v>3269</v>
      </c>
      <c r="D3301" s="2021" t="s">
        <v>3269</v>
      </c>
      <c r="E3301" s="2078" t="s">
        <v>3269</v>
      </c>
      <c r="F3301" s="2020">
        <v>0.4844786255499271</v>
      </c>
      <c r="G3301" s="2021">
        <v>35332.385625000003</v>
      </c>
      <c r="H3301" s="2078">
        <v>17117.785625</v>
      </c>
      <c r="I3301" s="2020" t="s">
        <v>3269</v>
      </c>
      <c r="J3301" s="2021" t="s">
        <v>3269</v>
      </c>
      <c r="K3301" s="2078" t="s">
        <v>3269</v>
      </c>
      <c r="L3301" s="2020" t="s">
        <v>3269</v>
      </c>
      <c r="M3301" s="2021" t="s">
        <v>3269</v>
      </c>
      <c r="N3301" s="2078" t="s">
        <v>3269</v>
      </c>
    </row>
    <row r="3302" spans="1:14">
      <c r="A3302" s="2248" t="s">
        <v>3509</v>
      </c>
      <c r="B3302" s="2073" t="s">
        <v>5191</v>
      </c>
      <c r="C3302" s="2074" t="s">
        <v>3269</v>
      </c>
      <c r="D3302" s="2075" t="s">
        <v>3269</v>
      </c>
      <c r="E3302" s="2076" t="s">
        <v>3269</v>
      </c>
      <c r="F3302" s="2074" t="s">
        <v>3269</v>
      </c>
      <c r="G3302" s="2075" t="s">
        <v>3269</v>
      </c>
      <c r="H3302" s="2076" t="s">
        <v>3269</v>
      </c>
      <c r="I3302" s="2074" t="s">
        <v>3269</v>
      </c>
      <c r="J3302" s="2075" t="s">
        <v>3269</v>
      </c>
      <c r="K3302" s="2076" t="s">
        <v>3269</v>
      </c>
      <c r="L3302" s="2074">
        <v>0.1720000174514244</v>
      </c>
      <c r="M3302" s="2075">
        <v>1568532.14004</v>
      </c>
      <c r="N3302" s="2076">
        <v>269787.55546</v>
      </c>
    </row>
    <row r="3303" spans="1:14">
      <c r="A3303" s="2249" t="s">
        <v>3509</v>
      </c>
      <c r="B3303" s="2077" t="s">
        <v>3480</v>
      </c>
      <c r="C3303" s="2020" t="s">
        <v>3269</v>
      </c>
      <c r="D3303" s="2021" t="s">
        <v>3269</v>
      </c>
      <c r="E3303" s="2078" t="s">
        <v>3269</v>
      </c>
      <c r="F3303" s="2020" t="s">
        <v>3269</v>
      </c>
      <c r="G3303" s="2021" t="s">
        <v>3269</v>
      </c>
      <c r="H3303" s="2078" t="s">
        <v>3269</v>
      </c>
      <c r="I3303" s="2020" t="s">
        <v>3269</v>
      </c>
      <c r="J3303" s="2021" t="s">
        <v>3269</v>
      </c>
      <c r="K3303" s="2078" t="s">
        <v>3269</v>
      </c>
      <c r="L3303" s="2020">
        <v>0.30200292508342758</v>
      </c>
      <c r="M3303" s="2021">
        <v>886986.03791999992</v>
      </c>
      <c r="N3303" s="2078">
        <v>267872.37796000001</v>
      </c>
    </row>
    <row r="3304" spans="1:14">
      <c r="A3304" s="2249" t="s">
        <v>3509</v>
      </c>
      <c r="B3304" s="2077" t="s">
        <v>3499</v>
      </c>
      <c r="C3304" s="2020" t="s">
        <v>3269</v>
      </c>
      <c r="D3304" s="2021" t="s">
        <v>3269</v>
      </c>
      <c r="E3304" s="2078" t="s">
        <v>3269</v>
      </c>
      <c r="F3304" s="2020" t="s">
        <v>3269</v>
      </c>
      <c r="G3304" s="2021" t="s">
        <v>3269</v>
      </c>
      <c r="H3304" s="2078" t="s">
        <v>3269</v>
      </c>
      <c r="I3304" s="2020" t="s">
        <v>3269</v>
      </c>
      <c r="J3304" s="2021" t="s">
        <v>3269</v>
      </c>
      <c r="K3304" s="2078" t="s">
        <v>3269</v>
      </c>
      <c r="L3304" s="2020">
        <v>0</v>
      </c>
      <c r="M3304" s="2021">
        <v>670045.92461999995</v>
      </c>
      <c r="N3304" s="2078">
        <v>0</v>
      </c>
    </row>
    <row r="3305" spans="1:14">
      <c r="A3305" s="2249" t="s">
        <v>3509</v>
      </c>
      <c r="B3305" s="2077" t="s">
        <v>3193</v>
      </c>
      <c r="C3305" s="2020" t="s">
        <v>3269</v>
      </c>
      <c r="D3305" s="2021" t="s">
        <v>3269</v>
      </c>
      <c r="E3305" s="2078" t="s">
        <v>3269</v>
      </c>
      <c r="F3305" s="2020" t="s">
        <v>3269</v>
      </c>
      <c r="G3305" s="2021" t="s">
        <v>3269</v>
      </c>
      <c r="H3305" s="2078" t="s">
        <v>3269</v>
      </c>
      <c r="I3305" s="2020" t="s">
        <v>3269</v>
      </c>
      <c r="J3305" s="2021" t="s">
        <v>3269</v>
      </c>
      <c r="K3305" s="2078" t="s">
        <v>3269</v>
      </c>
      <c r="L3305" s="2020">
        <v>0.16653460348764179</v>
      </c>
      <c r="M3305" s="2021">
        <v>11500.1775</v>
      </c>
      <c r="N3305" s="2078">
        <v>1915.1774999999991</v>
      </c>
    </row>
    <row r="3306" spans="1:14">
      <c r="A3306" s="2248" t="s">
        <v>2543</v>
      </c>
      <c r="B3306" s="2073" t="s">
        <v>5191</v>
      </c>
      <c r="C3306" s="2074" t="s">
        <v>3269</v>
      </c>
      <c r="D3306" s="2075" t="s">
        <v>3269</v>
      </c>
      <c r="E3306" s="2076" t="s">
        <v>3269</v>
      </c>
      <c r="F3306" s="2074" t="s">
        <v>3269</v>
      </c>
      <c r="G3306" s="2075" t="s">
        <v>3269</v>
      </c>
      <c r="H3306" s="2076" t="s">
        <v>3269</v>
      </c>
      <c r="I3306" s="2074" t="s">
        <v>3269</v>
      </c>
      <c r="J3306" s="2075" t="s">
        <v>3269</v>
      </c>
      <c r="K3306" s="2076" t="s">
        <v>3269</v>
      </c>
      <c r="L3306" s="2074">
        <v>0.42280138058269018</v>
      </c>
      <c r="M3306" s="2075">
        <v>96068.247799999997</v>
      </c>
      <c r="N3306" s="2076">
        <v>40617.787799999991</v>
      </c>
    </row>
    <row r="3307" spans="1:14">
      <c r="A3307" s="2249" t="s">
        <v>2543</v>
      </c>
      <c r="B3307" s="2077" t="s">
        <v>3480</v>
      </c>
      <c r="C3307" s="2020" t="s">
        <v>3269</v>
      </c>
      <c r="D3307" s="2021" t="s">
        <v>3269</v>
      </c>
      <c r="E3307" s="2078" t="s">
        <v>3269</v>
      </c>
      <c r="F3307" s="2020" t="s">
        <v>3269</v>
      </c>
      <c r="G3307" s="2021" t="s">
        <v>3269</v>
      </c>
      <c r="H3307" s="2078" t="s">
        <v>3269</v>
      </c>
      <c r="I3307" s="2020" t="s">
        <v>3269</v>
      </c>
      <c r="J3307" s="2021" t="s">
        <v>3269</v>
      </c>
      <c r="K3307" s="2078" t="s">
        <v>3269</v>
      </c>
      <c r="L3307" s="2020">
        <v>0.43258025265185918</v>
      </c>
      <c r="M3307" s="2021">
        <v>617.03880000000004</v>
      </c>
      <c r="N3307" s="2078">
        <v>266.91879999999998</v>
      </c>
    </row>
    <row r="3308" spans="1:14">
      <c r="A3308" s="2249" t="s">
        <v>2543</v>
      </c>
      <c r="B3308" s="2077" t="s">
        <v>3499</v>
      </c>
      <c r="C3308" s="2020" t="s">
        <v>3269</v>
      </c>
      <c r="D3308" s="2021" t="s">
        <v>3269</v>
      </c>
      <c r="E3308" s="2078" t="s">
        <v>3269</v>
      </c>
      <c r="F3308" s="2020" t="s">
        <v>3269</v>
      </c>
      <c r="G3308" s="2021" t="s">
        <v>3269</v>
      </c>
      <c r="H3308" s="2078" t="s">
        <v>3269</v>
      </c>
      <c r="I3308" s="2020" t="s">
        <v>3269</v>
      </c>
      <c r="J3308" s="2021" t="s">
        <v>3269</v>
      </c>
      <c r="K3308" s="2078" t="s">
        <v>3269</v>
      </c>
      <c r="L3308" s="2020">
        <v>1</v>
      </c>
      <c r="M3308" s="2021">
        <v>3796.1</v>
      </c>
      <c r="N3308" s="2078">
        <v>3796.1</v>
      </c>
    </row>
    <row r="3309" spans="1:14">
      <c r="A3309" s="2249" t="s">
        <v>2543</v>
      </c>
      <c r="B3309" s="2077" t="s">
        <v>3193</v>
      </c>
      <c r="C3309" s="2020" t="s">
        <v>3269</v>
      </c>
      <c r="D3309" s="2021" t="s">
        <v>3269</v>
      </c>
      <c r="E3309" s="2078" t="s">
        <v>3269</v>
      </c>
      <c r="F3309" s="2020" t="s">
        <v>3269</v>
      </c>
      <c r="G3309" s="2021" t="s">
        <v>3269</v>
      </c>
      <c r="H3309" s="2078" t="s">
        <v>3269</v>
      </c>
      <c r="I3309" s="2020" t="s">
        <v>3269</v>
      </c>
      <c r="J3309" s="2021" t="s">
        <v>3269</v>
      </c>
      <c r="K3309" s="2078" t="s">
        <v>3269</v>
      </c>
      <c r="L3309" s="2020">
        <v>0.3243413175289635</v>
      </c>
      <c r="M3309" s="2021">
        <v>548.70900000000006</v>
      </c>
      <c r="N3309" s="2078">
        <v>177.96900000000011</v>
      </c>
    </row>
    <row r="3310" spans="1:14">
      <c r="A3310" s="2249" t="s">
        <v>2543</v>
      </c>
      <c r="B3310" s="2077" t="s">
        <v>3207</v>
      </c>
      <c r="C3310" s="2020" t="s">
        <v>3269</v>
      </c>
      <c r="D3310" s="2021" t="s">
        <v>3269</v>
      </c>
      <c r="E3310" s="2078" t="s">
        <v>3269</v>
      </c>
      <c r="F3310" s="2020" t="s">
        <v>3269</v>
      </c>
      <c r="G3310" s="2021" t="s">
        <v>3269</v>
      </c>
      <c r="H3310" s="2078" t="s">
        <v>3269</v>
      </c>
      <c r="I3310" s="2020" t="s">
        <v>3269</v>
      </c>
      <c r="J3310" s="2021" t="s">
        <v>3269</v>
      </c>
      <c r="K3310" s="2078" t="s">
        <v>3269</v>
      </c>
      <c r="L3310" s="2020">
        <v>0.39927820658043778</v>
      </c>
      <c r="M3310" s="2021">
        <v>91106.4</v>
      </c>
      <c r="N3310" s="2078">
        <v>36376.800000000003</v>
      </c>
    </row>
    <row r="3311" spans="1:14">
      <c r="A3311" s="2248" t="s">
        <v>1623</v>
      </c>
      <c r="B3311" s="2073" t="s">
        <v>5191</v>
      </c>
      <c r="C3311" s="2074">
        <v>0.1431138371747413</v>
      </c>
      <c r="D3311" s="2075">
        <v>8526.8736000000008</v>
      </c>
      <c r="E3311" s="2076">
        <v>1220.3136</v>
      </c>
      <c r="F3311" s="2074">
        <v>0.3365723832736226</v>
      </c>
      <c r="G3311" s="2075">
        <v>19471.705539999999</v>
      </c>
      <c r="H3311" s="2076">
        <v>6553.6383400000004</v>
      </c>
      <c r="I3311" s="2074">
        <v>0.20168067226890771</v>
      </c>
      <c r="J3311" s="2075">
        <v>28533.496319999998</v>
      </c>
      <c r="K3311" s="2076">
        <v>5754.6547200000041</v>
      </c>
      <c r="L3311" s="2074" t="s">
        <v>3269</v>
      </c>
      <c r="M3311" s="2075" t="s">
        <v>3269</v>
      </c>
      <c r="N3311" s="2076" t="s">
        <v>3269</v>
      </c>
    </row>
    <row r="3312" spans="1:14">
      <c r="A3312" s="2249" t="s">
        <v>1623</v>
      </c>
      <c r="B3312" s="2077" t="s">
        <v>3491</v>
      </c>
      <c r="C3312" s="2020">
        <v>0.1431138371747413</v>
      </c>
      <c r="D3312" s="2021">
        <v>8526.8736000000008</v>
      </c>
      <c r="E3312" s="2078">
        <v>1220.3136</v>
      </c>
      <c r="F3312" s="2020">
        <v>0.3365723832736226</v>
      </c>
      <c r="G3312" s="2021">
        <v>19471.705539999999</v>
      </c>
      <c r="H3312" s="2078">
        <v>6553.6383400000004</v>
      </c>
      <c r="I3312" s="2020">
        <v>0.20168067226890771</v>
      </c>
      <c r="J3312" s="2021">
        <v>28533.496319999998</v>
      </c>
      <c r="K3312" s="2078">
        <v>5754.6547200000041</v>
      </c>
      <c r="L3312" s="2020" t="s">
        <v>3269</v>
      </c>
      <c r="M3312" s="2021" t="s">
        <v>3269</v>
      </c>
      <c r="N3312" s="2078" t="s">
        <v>3269</v>
      </c>
    </row>
    <row r="3313" spans="1:14">
      <c r="A3313" s="2248" t="s">
        <v>2547</v>
      </c>
      <c r="B3313" s="2073" t="s">
        <v>5191</v>
      </c>
      <c r="C3313" s="2074">
        <v>0.20810813114746091</v>
      </c>
      <c r="D3313" s="2075">
        <v>76860.266400000008</v>
      </c>
      <c r="E3313" s="2076">
        <v>15995.24639999998</v>
      </c>
      <c r="F3313" s="2074" t="s">
        <v>3269</v>
      </c>
      <c r="G3313" s="2075" t="s">
        <v>3269</v>
      </c>
      <c r="H3313" s="2076" t="s">
        <v>3269</v>
      </c>
      <c r="I3313" s="2074" t="s">
        <v>3269</v>
      </c>
      <c r="J3313" s="2075" t="s">
        <v>3269</v>
      </c>
      <c r="K3313" s="2076" t="s">
        <v>3269</v>
      </c>
      <c r="L3313" s="2074" t="s">
        <v>3269</v>
      </c>
      <c r="M3313" s="2075" t="s">
        <v>3269</v>
      </c>
      <c r="N3313" s="2076" t="s">
        <v>3269</v>
      </c>
    </row>
    <row r="3314" spans="1:14">
      <c r="A3314" s="2249" t="s">
        <v>2547</v>
      </c>
      <c r="B3314" s="2077" t="s">
        <v>3491</v>
      </c>
      <c r="C3314" s="2020">
        <v>0.20810813114746091</v>
      </c>
      <c r="D3314" s="2021">
        <v>76860.266400000008</v>
      </c>
      <c r="E3314" s="2078">
        <v>15995.24639999998</v>
      </c>
      <c r="F3314" s="2020" t="s">
        <v>3269</v>
      </c>
      <c r="G3314" s="2021" t="s">
        <v>3269</v>
      </c>
      <c r="H3314" s="2078" t="s">
        <v>3269</v>
      </c>
      <c r="I3314" s="2020" t="s">
        <v>3269</v>
      </c>
      <c r="J3314" s="2021" t="s">
        <v>3269</v>
      </c>
      <c r="K3314" s="2078" t="s">
        <v>3269</v>
      </c>
      <c r="L3314" s="2020" t="s">
        <v>3269</v>
      </c>
      <c r="M3314" s="2021" t="s">
        <v>3269</v>
      </c>
      <c r="N3314" s="2078" t="s">
        <v>3269</v>
      </c>
    </row>
    <row r="3315" spans="1:14">
      <c r="A3315" s="2248" t="s">
        <v>2549</v>
      </c>
      <c r="B3315" s="2073" t="s">
        <v>5191</v>
      </c>
      <c r="C3315" s="2074" t="s">
        <v>3269</v>
      </c>
      <c r="D3315" s="2075" t="s">
        <v>3269</v>
      </c>
      <c r="E3315" s="2076" t="s">
        <v>3269</v>
      </c>
      <c r="F3315" s="2074">
        <v>0.21021328320801999</v>
      </c>
      <c r="G3315" s="2075">
        <v>3192</v>
      </c>
      <c r="H3315" s="2076">
        <v>671.00080000000003</v>
      </c>
      <c r="I3315" s="2074" t="s">
        <v>3269</v>
      </c>
      <c r="J3315" s="2075" t="s">
        <v>3269</v>
      </c>
      <c r="K3315" s="2076" t="s">
        <v>3269</v>
      </c>
      <c r="L3315" s="2074" t="s">
        <v>3269</v>
      </c>
      <c r="M3315" s="2075" t="s">
        <v>3269</v>
      </c>
      <c r="N3315" s="2076" t="s">
        <v>3269</v>
      </c>
    </row>
    <row r="3316" spans="1:14">
      <c r="A3316" s="2249" t="s">
        <v>2549</v>
      </c>
      <c r="B3316" s="2077" t="s">
        <v>3196</v>
      </c>
      <c r="C3316" s="2020" t="s">
        <v>3269</v>
      </c>
      <c r="D3316" s="2021" t="s">
        <v>3269</v>
      </c>
      <c r="E3316" s="2078" t="s">
        <v>3269</v>
      </c>
      <c r="F3316" s="2020">
        <v>0.21021328320801999</v>
      </c>
      <c r="G3316" s="2021">
        <v>3192</v>
      </c>
      <c r="H3316" s="2078">
        <v>671.00080000000003</v>
      </c>
      <c r="I3316" s="2020" t="s">
        <v>3269</v>
      </c>
      <c r="J3316" s="2021" t="s">
        <v>3269</v>
      </c>
      <c r="K3316" s="2078" t="s">
        <v>3269</v>
      </c>
      <c r="L3316" s="2020" t="s">
        <v>3269</v>
      </c>
      <c r="M3316" s="2021" t="s">
        <v>3269</v>
      </c>
      <c r="N3316" s="2078" t="s">
        <v>3269</v>
      </c>
    </row>
    <row r="3317" spans="1:14">
      <c r="A3317" s="2248" t="s">
        <v>2553</v>
      </c>
      <c r="B3317" s="2073" t="s">
        <v>5191</v>
      </c>
      <c r="C3317" s="2074">
        <v>0.19026340545625561</v>
      </c>
      <c r="D3317" s="2075">
        <v>161644.03200000009</v>
      </c>
      <c r="E3317" s="2076">
        <v>30754.94399999997</v>
      </c>
      <c r="F3317" s="2074" t="s">
        <v>3269</v>
      </c>
      <c r="G3317" s="2075" t="s">
        <v>3269</v>
      </c>
      <c r="H3317" s="2076" t="s">
        <v>3269</v>
      </c>
      <c r="I3317" s="2074">
        <v>0.46619656876999138</v>
      </c>
      <c r="J3317" s="2075">
        <v>132.05760000000001</v>
      </c>
      <c r="K3317" s="2076">
        <v>61.564800000000027</v>
      </c>
      <c r="L3317" s="2074" t="s">
        <v>3269</v>
      </c>
      <c r="M3317" s="2075" t="s">
        <v>3269</v>
      </c>
      <c r="N3317" s="2076" t="s">
        <v>3269</v>
      </c>
    </row>
    <row r="3318" spans="1:14">
      <c r="A3318" s="2249" t="s">
        <v>2553</v>
      </c>
      <c r="B3318" s="2077" t="s">
        <v>3491</v>
      </c>
      <c r="C3318" s="2020">
        <v>0.19026340545625561</v>
      </c>
      <c r="D3318" s="2021">
        <v>161644.03200000009</v>
      </c>
      <c r="E3318" s="2078">
        <v>30754.94399999997</v>
      </c>
      <c r="F3318" s="2020" t="s">
        <v>3269</v>
      </c>
      <c r="G3318" s="2021" t="s">
        <v>3269</v>
      </c>
      <c r="H3318" s="2078" t="s">
        <v>3269</v>
      </c>
      <c r="I3318" s="2020" t="s">
        <v>3269</v>
      </c>
      <c r="J3318" s="2021" t="s">
        <v>3269</v>
      </c>
      <c r="K3318" s="2078" t="s">
        <v>3269</v>
      </c>
      <c r="L3318" s="2020" t="s">
        <v>3269</v>
      </c>
      <c r="M3318" s="2021" t="s">
        <v>3269</v>
      </c>
      <c r="N3318" s="2078" t="s">
        <v>3269</v>
      </c>
    </row>
    <row r="3319" spans="1:14">
      <c r="A3319" s="2249" t="s">
        <v>2553</v>
      </c>
      <c r="B3319" s="2077" t="s">
        <v>3492</v>
      </c>
      <c r="C3319" s="2020" t="s">
        <v>3269</v>
      </c>
      <c r="D3319" s="2021" t="s">
        <v>3269</v>
      </c>
      <c r="E3319" s="2078" t="s">
        <v>3269</v>
      </c>
      <c r="F3319" s="2020" t="s">
        <v>3269</v>
      </c>
      <c r="G3319" s="2021" t="s">
        <v>3269</v>
      </c>
      <c r="H3319" s="2078" t="s">
        <v>3269</v>
      </c>
      <c r="I3319" s="2020">
        <v>0.46619656876999138</v>
      </c>
      <c r="J3319" s="2021">
        <v>132.05760000000001</v>
      </c>
      <c r="K3319" s="2078">
        <v>61.564800000000027</v>
      </c>
      <c r="L3319" s="2020" t="s">
        <v>3269</v>
      </c>
      <c r="M3319" s="2021" t="s">
        <v>3269</v>
      </c>
      <c r="N3319" s="2078" t="s">
        <v>3269</v>
      </c>
    </row>
    <row r="3320" spans="1:14">
      <c r="A3320" s="2248" t="s">
        <v>1037</v>
      </c>
      <c r="B3320" s="2073" t="s">
        <v>5191</v>
      </c>
      <c r="C3320" s="2074" t="s">
        <v>3269</v>
      </c>
      <c r="D3320" s="2075" t="s">
        <v>3269</v>
      </c>
      <c r="E3320" s="2076" t="s">
        <v>3269</v>
      </c>
      <c r="F3320" s="2074">
        <v>0.38426393043129542</v>
      </c>
      <c r="G3320" s="2075">
        <v>91540.195200000002</v>
      </c>
      <c r="H3320" s="2076">
        <v>35175.595200000003</v>
      </c>
      <c r="I3320" s="2074" t="s">
        <v>3269</v>
      </c>
      <c r="J3320" s="2075" t="s">
        <v>3269</v>
      </c>
      <c r="K3320" s="2076" t="s">
        <v>3269</v>
      </c>
      <c r="L3320" s="2074" t="s">
        <v>3269</v>
      </c>
      <c r="M3320" s="2075" t="s">
        <v>3269</v>
      </c>
      <c r="N3320" s="2076" t="s">
        <v>3269</v>
      </c>
    </row>
    <row r="3321" spans="1:14">
      <c r="A3321" s="2249" t="s">
        <v>1037</v>
      </c>
      <c r="B3321" s="2077" t="s">
        <v>3204</v>
      </c>
      <c r="C3321" s="2020" t="s">
        <v>3269</v>
      </c>
      <c r="D3321" s="2021" t="s">
        <v>3269</v>
      </c>
      <c r="E3321" s="2078" t="s">
        <v>3269</v>
      </c>
      <c r="F3321" s="2020">
        <v>0.38426393043129542</v>
      </c>
      <c r="G3321" s="2021">
        <v>91540.195200000002</v>
      </c>
      <c r="H3321" s="2078">
        <v>35175.595200000003</v>
      </c>
      <c r="I3321" s="2020" t="s">
        <v>3269</v>
      </c>
      <c r="J3321" s="2021" t="s">
        <v>3269</v>
      </c>
      <c r="K3321" s="2078" t="s">
        <v>3269</v>
      </c>
      <c r="L3321" s="2020" t="s">
        <v>3269</v>
      </c>
      <c r="M3321" s="2021" t="s">
        <v>3269</v>
      </c>
      <c r="N3321" s="2078" t="s">
        <v>3269</v>
      </c>
    </row>
    <row r="3322" spans="1:14">
      <c r="A3322" s="2248" t="s">
        <v>1007</v>
      </c>
      <c r="B3322" s="2073" t="s">
        <v>5191</v>
      </c>
      <c r="C3322" s="2074">
        <v>0.14163196161515779</v>
      </c>
      <c r="D3322" s="2075">
        <v>291768.43792000011</v>
      </c>
      <c r="E3322" s="2076">
        <v>41323.736200000007</v>
      </c>
      <c r="F3322" s="2074" t="s">
        <v>3269</v>
      </c>
      <c r="G3322" s="2075" t="s">
        <v>3269</v>
      </c>
      <c r="H3322" s="2076" t="s">
        <v>3269</v>
      </c>
      <c r="I3322" s="2074" t="s">
        <v>3269</v>
      </c>
      <c r="J3322" s="2075" t="s">
        <v>3269</v>
      </c>
      <c r="K3322" s="2076" t="s">
        <v>3269</v>
      </c>
      <c r="L3322" s="2074">
        <v>0.28873893703512787</v>
      </c>
      <c r="M3322" s="2075">
        <v>617890.47550000029</v>
      </c>
      <c r="N3322" s="2076">
        <v>178409.03909999979</v>
      </c>
    </row>
    <row r="3323" spans="1:14">
      <c r="A3323" s="2249" t="s">
        <v>1007</v>
      </c>
      <c r="B3323" s="2077" t="s">
        <v>3480</v>
      </c>
      <c r="C3323" s="2020">
        <v>0.14527985740948129</v>
      </c>
      <c r="D3323" s="2021">
        <v>54198.677920000002</v>
      </c>
      <c r="E3323" s="2078">
        <v>7873.9762000000028</v>
      </c>
      <c r="F3323" s="2020" t="s">
        <v>3269</v>
      </c>
      <c r="G3323" s="2021" t="s">
        <v>3269</v>
      </c>
      <c r="H3323" s="2078" t="s">
        <v>3269</v>
      </c>
      <c r="I3323" s="2020" t="s">
        <v>3269</v>
      </c>
      <c r="J3323" s="2021" t="s">
        <v>3269</v>
      </c>
      <c r="K3323" s="2078" t="s">
        <v>3269</v>
      </c>
      <c r="L3323" s="2020">
        <v>0.36848897830810329</v>
      </c>
      <c r="M3323" s="2021">
        <v>12063.03</v>
      </c>
      <c r="N3323" s="2078">
        <v>4445.0936000000002</v>
      </c>
    </row>
    <row r="3324" spans="1:14">
      <c r="A3324" s="2249" t="s">
        <v>1007</v>
      </c>
      <c r="B3324" s="2077" t="s">
        <v>3205</v>
      </c>
      <c r="C3324" s="2020">
        <v>0.14079973814849159</v>
      </c>
      <c r="D3324" s="2021">
        <v>237569.7600000001</v>
      </c>
      <c r="E3324" s="2078">
        <v>33449.760000000002</v>
      </c>
      <c r="F3324" s="2020" t="s">
        <v>3269</v>
      </c>
      <c r="G3324" s="2021" t="s">
        <v>3269</v>
      </c>
      <c r="H3324" s="2078" t="s">
        <v>3269</v>
      </c>
      <c r="I3324" s="2020" t="s">
        <v>3269</v>
      </c>
      <c r="J3324" s="2021" t="s">
        <v>3269</v>
      </c>
      <c r="K3324" s="2078" t="s">
        <v>3269</v>
      </c>
      <c r="L3324" s="2020">
        <v>0.28715098134325068</v>
      </c>
      <c r="M3324" s="2021">
        <v>605827.44550000026</v>
      </c>
      <c r="N3324" s="2078">
        <v>173963.9454999998</v>
      </c>
    </row>
    <row r="3325" spans="1:14">
      <c r="A3325" s="2248" t="s">
        <v>2557</v>
      </c>
      <c r="B3325" s="2073" t="s">
        <v>5191</v>
      </c>
      <c r="C3325" s="2074">
        <v>0</v>
      </c>
      <c r="D3325" s="2075">
        <v>88109.37000000001</v>
      </c>
      <c r="E3325" s="2076">
        <v>0</v>
      </c>
      <c r="F3325" s="2074" t="s">
        <v>3269</v>
      </c>
      <c r="G3325" s="2075" t="s">
        <v>3269</v>
      </c>
      <c r="H3325" s="2076" t="s">
        <v>3269</v>
      </c>
      <c r="I3325" s="2074" t="s">
        <v>3269</v>
      </c>
      <c r="J3325" s="2075" t="s">
        <v>3269</v>
      </c>
      <c r="K3325" s="2076" t="s">
        <v>3269</v>
      </c>
      <c r="L3325" s="2074" t="s">
        <v>3269</v>
      </c>
      <c r="M3325" s="2075" t="s">
        <v>3269</v>
      </c>
      <c r="N3325" s="2076" t="s">
        <v>3269</v>
      </c>
    </row>
    <row r="3326" spans="1:14">
      <c r="A3326" s="2249" t="s">
        <v>2557</v>
      </c>
      <c r="B3326" s="2077" t="s">
        <v>3212</v>
      </c>
      <c r="C3326" s="2020">
        <v>0</v>
      </c>
      <c r="D3326" s="2021">
        <v>88109.37000000001</v>
      </c>
      <c r="E3326" s="2078">
        <v>0</v>
      </c>
      <c r="F3326" s="2020" t="s">
        <v>3269</v>
      </c>
      <c r="G3326" s="2021" t="s">
        <v>3269</v>
      </c>
      <c r="H3326" s="2078" t="s">
        <v>3269</v>
      </c>
      <c r="I3326" s="2020" t="s">
        <v>3269</v>
      </c>
      <c r="J3326" s="2021" t="s">
        <v>3269</v>
      </c>
      <c r="K3326" s="2078" t="s">
        <v>3269</v>
      </c>
      <c r="L3326" s="2020" t="s">
        <v>3269</v>
      </c>
      <c r="M3326" s="2021" t="s">
        <v>3269</v>
      </c>
      <c r="N3326" s="2078" t="s">
        <v>3269</v>
      </c>
    </row>
    <row r="3327" spans="1:14">
      <c r="A3327" s="2248" t="s">
        <v>3707</v>
      </c>
      <c r="B3327" s="2073" t="s">
        <v>5191</v>
      </c>
      <c r="C3327" s="2074">
        <v>-6.2536440360310266E-2</v>
      </c>
      <c r="D3327" s="2075">
        <v>3156653.1318800072</v>
      </c>
      <c r="E3327" s="2076">
        <v>-197405.8503200007</v>
      </c>
      <c r="F3327" s="2074">
        <v>7.2729251646682383E-2</v>
      </c>
      <c r="G3327" s="2075">
        <v>975189.14514000097</v>
      </c>
      <c r="H3327" s="2076">
        <v>70924.776740000205</v>
      </c>
      <c r="I3327" s="2074">
        <v>3.060019868837956E-2</v>
      </c>
      <c r="J3327" s="2075">
        <v>2225232.1003999999</v>
      </c>
      <c r="K3327" s="2076">
        <v>68092.544400000159</v>
      </c>
      <c r="L3327" s="2074">
        <v>0.11086959050009849</v>
      </c>
      <c r="M3327" s="2075">
        <v>2113873.0611600089</v>
      </c>
      <c r="N3327" s="2076">
        <v>234364.24065999981</v>
      </c>
    </row>
    <row r="3328" spans="1:14">
      <c r="A3328" s="2249" t="s">
        <v>3707</v>
      </c>
      <c r="B3328" s="2077" t="s">
        <v>3480</v>
      </c>
      <c r="C3328" s="2020">
        <v>9.9114584009705645E-2</v>
      </c>
      <c r="D3328" s="2021">
        <v>675891.3488799996</v>
      </c>
      <c r="E3328" s="2078">
        <v>66990.689879999991</v>
      </c>
      <c r="F3328" s="2020">
        <v>0.1340441499311964</v>
      </c>
      <c r="G3328" s="2021">
        <v>35973.275540000002</v>
      </c>
      <c r="H3328" s="2078">
        <v>4822.0071400000024</v>
      </c>
      <c r="I3328" s="2020">
        <v>-0.74015751881514424</v>
      </c>
      <c r="J3328" s="2021">
        <v>67327.626799999998</v>
      </c>
      <c r="K3328" s="2078">
        <v>-49833.049200000001</v>
      </c>
      <c r="L3328" s="2020">
        <v>0.13201902456306411</v>
      </c>
      <c r="M3328" s="2021">
        <v>226825.97784000001</v>
      </c>
      <c r="N3328" s="2078">
        <v>29945.34434</v>
      </c>
    </row>
    <row r="3329" spans="1:14">
      <c r="A3329" s="2249" t="s">
        <v>3707</v>
      </c>
      <c r="B3329" s="2077" t="s">
        <v>3196</v>
      </c>
      <c r="C3329" s="2020">
        <v>0.12263283164753649</v>
      </c>
      <c r="D3329" s="2021">
        <v>82765.216</v>
      </c>
      <c r="E3329" s="2078">
        <v>10149.7328</v>
      </c>
      <c r="F3329" s="2020" t="s">
        <v>3269</v>
      </c>
      <c r="G3329" s="2021" t="s">
        <v>3269</v>
      </c>
      <c r="H3329" s="2078" t="s">
        <v>3269</v>
      </c>
      <c r="I3329" s="2020" t="s">
        <v>3269</v>
      </c>
      <c r="J3329" s="2021" t="s">
        <v>3269</v>
      </c>
      <c r="K3329" s="2078" t="s">
        <v>3269</v>
      </c>
      <c r="L3329" s="2020" t="s">
        <v>3269</v>
      </c>
      <c r="M3329" s="2021" t="s">
        <v>3269</v>
      </c>
      <c r="N3329" s="2078" t="s">
        <v>3269</v>
      </c>
    </row>
    <row r="3330" spans="1:14">
      <c r="A3330" s="2249" t="s">
        <v>3707</v>
      </c>
      <c r="B3330" s="2077" t="s">
        <v>3193</v>
      </c>
      <c r="C3330" s="2020">
        <v>0.1962470921002441</v>
      </c>
      <c r="D3330" s="2021">
        <v>151603.05960000001</v>
      </c>
      <c r="E3330" s="2078">
        <v>29751.659599999999</v>
      </c>
      <c r="F3330" s="2020" t="s">
        <v>3269</v>
      </c>
      <c r="G3330" s="2021" t="s">
        <v>3269</v>
      </c>
      <c r="H3330" s="2078" t="s">
        <v>3269</v>
      </c>
      <c r="I3330" s="2020" t="s">
        <v>3269</v>
      </c>
      <c r="J3330" s="2021" t="s">
        <v>3269</v>
      </c>
      <c r="K3330" s="2078" t="s">
        <v>3269</v>
      </c>
      <c r="L3330" s="2020">
        <v>0.16050609806227289</v>
      </c>
      <c r="M3330" s="2021">
        <v>38972.052000000011</v>
      </c>
      <c r="N3330" s="2078">
        <v>6255.2519999999986</v>
      </c>
    </row>
    <row r="3331" spans="1:14">
      <c r="A3331" s="2249" t="s">
        <v>3707</v>
      </c>
      <c r="B3331" s="2077" t="s">
        <v>3206</v>
      </c>
      <c r="C3331" s="2020">
        <v>5.7666681983182339E-2</v>
      </c>
      <c r="D3331" s="2021">
        <v>1414.595</v>
      </c>
      <c r="E3331" s="2078">
        <v>81.574999999999818</v>
      </c>
      <c r="F3331" s="2020" t="s">
        <v>3269</v>
      </c>
      <c r="G3331" s="2021" t="s">
        <v>3269</v>
      </c>
      <c r="H3331" s="2078" t="s">
        <v>3269</v>
      </c>
      <c r="I3331" s="2020" t="s">
        <v>3269</v>
      </c>
      <c r="J3331" s="2021" t="s">
        <v>3269</v>
      </c>
      <c r="K3331" s="2078" t="s">
        <v>3269</v>
      </c>
      <c r="L3331" s="2020">
        <v>0.1505355279649036</v>
      </c>
      <c r="M3331" s="2021">
        <v>58362.240720000023</v>
      </c>
      <c r="N3331" s="2078">
        <v>8785.5907200000001</v>
      </c>
    </row>
    <row r="3332" spans="1:14">
      <c r="A3332" s="2249" t="s">
        <v>3707</v>
      </c>
      <c r="B3332" s="2077" t="s">
        <v>3202</v>
      </c>
      <c r="C3332" s="2020">
        <v>-7.520270236236111E-2</v>
      </c>
      <c r="D3332" s="2021">
        <v>386892.77760000009</v>
      </c>
      <c r="E3332" s="2078">
        <v>-29095.382399999991</v>
      </c>
      <c r="F3332" s="2020" t="s">
        <v>3269</v>
      </c>
      <c r="G3332" s="2021" t="s">
        <v>3269</v>
      </c>
      <c r="H3332" s="2078" t="s">
        <v>3269</v>
      </c>
      <c r="I3332" s="2020" t="s">
        <v>3269</v>
      </c>
      <c r="J3332" s="2021" t="s">
        <v>3269</v>
      </c>
      <c r="K3332" s="2078" t="s">
        <v>3269</v>
      </c>
      <c r="L3332" s="2020" t="s">
        <v>3269</v>
      </c>
      <c r="M3332" s="2021" t="s">
        <v>3269</v>
      </c>
      <c r="N3332" s="2078" t="s">
        <v>3269</v>
      </c>
    </row>
    <row r="3333" spans="1:14">
      <c r="A3333" s="2249" t="s">
        <v>3707</v>
      </c>
      <c r="B3333" s="2077" t="s">
        <v>3205</v>
      </c>
      <c r="C3333" s="2020">
        <v>-0.1780622882775775</v>
      </c>
      <c r="D3333" s="2021">
        <v>1585246.364800008</v>
      </c>
      <c r="E3333" s="2078">
        <v>-282272.59520000068</v>
      </c>
      <c r="F3333" s="2020">
        <v>7.0380805669470275E-2</v>
      </c>
      <c r="G3333" s="2021">
        <v>939215.86960000102</v>
      </c>
      <c r="H3333" s="2078">
        <v>66102.769600000203</v>
      </c>
      <c r="I3333" s="2020">
        <v>5.464819923342884E-2</v>
      </c>
      <c r="J3333" s="2021">
        <v>2157904.4736000001</v>
      </c>
      <c r="K3333" s="2078">
        <v>117925.5936000002</v>
      </c>
      <c r="L3333" s="2020">
        <v>0.10200647377446601</v>
      </c>
      <c r="M3333" s="2021">
        <v>1736336.79360001</v>
      </c>
      <c r="N3333" s="2078">
        <v>177117.59359999979</v>
      </c>
    </row>
    <row r="3334" spans="1:14">
      <c r="A3334" s="2249" t="s">
        <v>3707</v>
      </c>
      <c r="B3334" s="2077" t="s">
        <v>3212</v>
      </c>
      <c r="C3334" s="2020">
        <v>8.5450841642543102E-2</v>
      </c>
      <c r="D3334" s="2021">
        <v>256026.15000000011</v>
      </c>
      <c r="E3334" s="2078">
        <v>21877.649999999991</v>
      </c>
      <c r="F3334" s="2020" t="s">
        <v>3269</v>
      </c>
      <c r="G3334" s="2021" t="s">
        <v>3269</v>
      </c>
      <c r="H3334" s="2078" t="s">
        <v>3269</v>
      </c>
      <c r="I3334" s="2020" t="s">
        <v>3269</v>
      </c>
      <c r="J3334" s="2021" t="s">
        <v>3269</v>
      </c>
      <c r="K3334" s="2078" t="s">
        <v>3269</v>
      </c>
      <c r="L3334" s="2020" t="s">
        <v>3269</v>
      </c>
      <c r="M3334" s="2021" t="s">
        <v>3269</v>
      </c>
      <c r="N3334" s="2078" t="s">
        <v>3269</v>
      </c>
    </row>
    <row r="3335" spans="1:14">
      <c r="A3335" s="2249" t="s">
        <v>3707</v>
      </c>
      <c r="B3335" s="2077" t="s">
        <v>3204</v>
      </c>
      <c r="C3335" s="2020" t="s">
        <v>3269</v>
      </c>
      <c r="D3335" s="2021" t="s">
        <v>3269</v>
      </c>
      <c r="E3335" s="2078" t="s">
        <v>3269</v>
      </c>
      <c r="F3335" s="2020" t="s">
        <v>3269</v>
      </c>
      <c r="G3335" s="2021" t="s">
        <v>3269</v>
      </c>
      <c r="H3335" s="2078" t="s">
        <v>3269</v>
      </c>
      <c r="I3335" s="2020" t="s">
        <v>3269</v>
      </c>
      <c r="J3335" s="2021" t="s">
        <v>3269</v>
      </c>
      <c r="K3335" s="2078" t="s">
        <v>3269</v>
      </c>
      <c r="L3335" s="2020">
        <v>0</v>
      </c>
      <c r="M3335" s="2021">
        <v>7166.0969999999998</v>
      </c>
      <c r="N3335" s="2078">
        <v>0</v>
      </c>
    </row>
    <row r="3336" spans="1:14">
      <c r="A3336" s="2249" t="s">
        <v>3707</v>
      </c>
      <c r="B3336" s="2077" t="s">
        <v>3211</v>
      </c>
      <c r="C3336" s="2020" t="s">
        <v>3269</v>
      </c>
      <c r="D3336" s="2021" t="s">
        <v>3269</v>
      </c>
      <c r="E3336" s="2078" t="s">
        <v>3269</v>
      </c>
      <c r="F3336" s="2020" t="s">
        <v>3269</v>
      </c>
      <c r="G3336" s="2021" t="s">
        <v>3269</v>
      </c>
      <c r="H3336" s="2078" t="s">
        <v>3269</v>
      </c>
      <c r="I3336" s="2020" t="s">
        <v>3269</v>
      </c>
      <c r="J3336" s="2021" t="s">
        <v>3269</v>
      </c>
      <c r="K3336" s="2078" t="s">
        <v>3269</v>
      </c>
      <c r="L3336" s="2020">
        <v>0.26532106756344409</v>
      </c>
      <c r="M3336" s="2021">
        <v>46209.900000000009</v>
      </c>
      <c r="N3336" s="2078">
        <v>12260.46</v>
      </c>
    </row>
    <row r="3337" spans="1:14">
      <c r="A3337" s="2249" t="s">
        <v>3707</v>
      </c>
      <c r="B3337" s="2077" t="s">
        <v>3208</v>
      </c>
      <c r="C3337" s="2020">
        <v>-0.88554279209355236</v>
      </c>
      <c r="D3337" s="2021">
        <v>16813.62</v>
      </c>
      <c r="E3337" s="2078">
        <v>-14889.18</v>
      </c>
      <c r="F3337" s="2020" t="s">
        <v>3269</v>
      </c>
      <c r="G3337" s="2021" t="s">
        <v>3269</v>
      </c>
      <c r="H3337" s="2078" t="s">
        <v>3269</v>
      </c>
      <c r="I3337" s="2020" t="s">
        <v>3269</v>
      </c>
      <c r="J3337" s="2021" t="s">
        <v>3269</v>
      </c>
      <c r="K3337" s="2078" t="s">
        <v>3269</v>
      </c>
      <c r="L3337" s="2020" t="s">
        <v>3269</v>
      </c>
      <c r="M3337" s="2021" t="s">
        <v>3269</v>
      </c>
      <c r="N3337" s="2078" t="s">
        <v>3269</v>
      </c>
    </row>
    <row r="3338" spans="1:14">
      <c r="A3338" s="2248" t="s">
        <v>2559</v>
      </c>
      <c r="B3338" s="2073" t="s">
        <v>5191</v>
      </c>
      <c r="C3338" s="2074" t="s">
        <v>3269</v>
      </c>
      <c r="D3338" s="2075" t="s">
        <v>3269</v>
      </c>
      <c r="E3338" s="2076" t="s">
        <v>3269</v>
      </c>
      <c r="F3338" s="2074" t="s">
        <v>3269</v>
      </c>
      <c r="G3338" s="2075" t="s">
        <v>3269</v>
      </c>
      <c r="H3338" s="2076" t="s">
        <v>3269</v>
      </c>
      <c r="I3338" s="2074">
        <v>1</v>
      </c>
      <c r="J3338" s="2075">
        <v>649230</v>
      </c>
      <c r="K3338" s="2076">
        <v>649230</v>
      </c>
      <c r="L3338" s="2074" t="s">
        <v>3269</v>
      </c>
      <c r="M3338" s="2075" t="s">
        <v>3269</v>
      </c>
      <c r="N3338" s="2076" t="s">
        <v>3269</v>
      </c>
    </row>
    <row r="3339" spans="1:14">
      <c r="A3339" s="2249" t="s">
        <v>2559</v>
      </c>
      <c r="B3339" s="2077" t="s">
        <v>3480</v>
      </c>
      <c r="C3339" s="2020" t="s">
        <v>3269</v>
      </c>
      <c r="D3339" s="2021" t="s">
        <v>3269</v>
      </c>
      <c r="E3339" s="2078" t="s">
        <v>3269</v>
      </c>
      <c r="F3339" s="2020" t="s">
        <v>3269</v>
      </c>
      <c r="G3339" s="2021" t="s">
        <v>3269</v>
      </c>
      <c r="H3339" s="2078" t="s">
        <v>3269</v>
      </c>
      <c r="I3339" s="2020">
        <v>1</v>
      </c>
      <c r="J3339" s="2021">
        <v>649230</v>
      </c>
      <c r="K3339" s="2078">
        <v>649230</v>
      </c>
      <c r="L3339" s="2020" t="s">
        <v>3269</v>
      </c>
      <c r="M3339" s="2021" t="s">
        <v>3269</v>
      </c>
      <c r="N3339" s="2078" t="s">
        <v>3269</v>
      </c>
    </row>
    <row r="3340" spans="1:14">
      <c r="A3340" s="2248" t="s">
        <v>2313</v>
      </c>
      <c r="B3340" s="2073" t="s">
        <v>5191</v>
      </c>
      <c r="C3340" s="2074">
        <v>0.21719914273137381</v>
      </c>
      <c r="D3340" s="2075">
        <v>87134.79267000001</v>
      </c>
      <c r="E3340" s="2076">
        <v>18925.602269999999</v>
      </c>
      <c r="F3340" s="2074">
        <v>0.34634701850370481</v>
      </c>
      <c r="G3340" s="2075">
        <v>88845.20448</v>
      </c>
      <c r="H3340" s="2076">
        <v>30771.271680000002</v>
      </c>
      <c r="I3340" s="2074" t="s">
        <v>3269</v>
      </c>
      <c r="J3340" s="2075" t="s">
        <v>3269</v>
      </c>
      <c r="K3340" s="2076" t="s">
        <v>3269</v>
      </c>
      <c r="L3340" s="2074">
        <v>0.33431227625795468</v>
      </c>
      <c r="M3340" s="2075">
        <v>7345.0655999999999</v>
      </c>
      <c r="N3340" s="2076">
        <v>2455.545599999999</v>
      </c>
    </row>
    <row r="3341" spans="1:14">
      <c r="A3341" s="2249" t="s">
        <v>2313</v>
      </c>
      <c r="B3341" s="2077" t="s">
        <v>3491</v>
      </c>
      <c r="C3341" s="2020">
        <v>0.13337148428502391</v>
      </c>
      <c r="D3341" s="2021">
        <v>25293.051869999999</v>
      </c>
      <c r="E3341" s="2078">
        <v>3373.3718699999981</v>
      </c>
      <c r="F3341" s="2020">
        <v>0.35807307475662642</v>
      </c>
      <c r="G3341" s="2021">
        <v>69454.126080000002</v>
      </c>
      <c r="H3341" s="2078">
        <v>24869.652480000001</v>
      </c>
      <c r="I3341" s="2020" t="s">
        <v>3269</v>
      </c>
      <c r="J3341" s="2021" t="s">
        <v>3269</v>
      </c>
      <c r="K3341" s="2078" t="s">
        <v>3269</v>
      </c>
      <c r="L3341" s="2020">
        <v>0.33431227625795468</v>
      </c>
      <c r="M3341" s="2021">
        <v>7345.0655999999999</v>
      </c>
      <c r="N3341" s="2078">
        <v>2455.545599999999</v>
      </c>
    </row>
    <row r="3342" spans="1:14">
      <c r="A3342" s="2249" t="s">
        <v>2313</v>
      </c>
      <c r="B3342" s="2077" t="s">
        <v>3492</v>
      </c>
      <c r="C3342" s="2020">
        <v>0.25148435666287061</v>
      </c>
      <c r="D3342" s="2021">
        <v>61841.740800000007</v>
      </c>
      <c r="E3342" s="2078">
        <v>15552.2304</v>
      </c>
      <c r="F3342" s="2020">
        <v>0.30434713728969298</v>
      </c>
      <c r="G3342" s="2021">
        <v>19391.078399999999</v>
      </c>
      <c r="H3342" s="2078">
        <v>5901.6191999999983</v>
      </c>
      <c r="I3342" s="2020" t="s">
        <v>3269</v>
      </c>
      <c r="J3342" s="2021" t="s">
        <v>3269</v>
      </c>
      <c r="K3342" s="2078" t="s">
        <v>3269</v>
      </c>
      <c r="L3342" s="2020" t="s">
        <v>3269</v>
      </c>
      <c r="M3342" s="2021" t="s">
        <v>3269</v>
      </c>
      <c r="N3342" s="2078" t="s">
        <v>3269</v>
      </c>
    </row>
    <row r="3343" spans="1:14">
      <c r="A3343" s="2248" t="s">
        <v>2561</v>
      </c>
      <c r="B3343" s="2073" t="s">
        <v>5191</v>
      </c>
      <c r="C3343" s="2074" t="s">
        <v>3269</v>
      </c>
      <c r="D3343" s="2075" t="s">
        <v>3269</v>
      </c>
      <c r="E3343" s="2076" t="s">
        <v>3269</v>
      </c>
      <c r="F3343" s="2074" t="s">
        <v>3269</v>
      </c>
      <c r="G3343" s="2075" t="s">
        <v>3269</v>
      </c>
      <c r="H3343" s="2076" t="s">
        <v>3269</v>
      </c>
      <c r="I3343" s="2074">
        <v>0.15555598387276051</v>
      </c>
      <c r="J3343" s="2075">
        <v>154054.04975999999</v>
      </c>
      <c r="K3343" s="2076">
        <v>23964.02928000001</v>
      </c>
      <c r="L3343" s="2074" t="s">
        <v>3269</v>
      </c>
      <c r="M3343" s="2075" t="s">
        <v>3269</v>
      </c>
      <c r="N3343" s="2076" t="s">
        <v>3269</v>
      </c>
    </row>
    <row r="3344" spans="1:14">
      <c r="A3344" s="2249" t="s">
        <v>2561</v>
      </c>
      <c r="B3344" s="2077" t="s">
        <v>3197</v>
      </c>
      <c r="C3344" s="2020" t="s">
        <v>3269</v>
      </c>
      <c r="D3344" s="2021" t="s">
        <v>3269</v>
      </c>
      <c r="E3344" s="2078" t="s">
        <v>3269</v>
      </c>
      <c r="F3344" s="2020" t="s">
        <v>3269</v>
      </c>
      <c r="G3344" s="2021" t="s">
        <v>3269</v>
      </c>
      <c r="H3344" s="2078" t="s">
        <v>3269</v>
      </c>
      <c r="I3344" s="2020">
        <v>0.39616149080886398</v>
      </c>
      <c r="J3344" s="2021">
        <v>4841.0294400000002</v>
      </c>
      <c r="K3344" s="2078">
        <v>1917.82944</v>
      </c>
      <c r="L3344" s="2020" t="s">
        <v>3269</v>
      </c>
      <c r="M3344" s="2021" t="s">
        <v>3269</v>
      </c>
      <c r="N3344" s="2078" t="s">
        <v>3269</v>
      </c>
    </row>
    <row r="3345" spans="1:14">
      <c r="A3345" s="2249" t="s">
        <v>2561</v>
      </c>
      <c r="B3345" s="2077" t="s">
        <v>3204</v>
      </c>
      <c r="C3345" s="2020" t="s">
        <v>3269</v>
      </c>
      <c r="D3345" s="2021" t="s">
        <v>3269</v>
      </c>
      <c r="E3345" s="2078" t="s">
        <v>3269</v>
      </c>
      <c r="F3345" s="2020" t="s">
        <v>3269</v>
      </c>
      <c r="G3345" s="2021" t="s">
        <v>3269</v>
      </c>
      <c r="H3345" s="2078" t="s">
        <v>3269</v>
      </c>
      <c r="I3345" s="2020">
        <v>0.25505866644156</v>
      </c>
      <c r="J3345" s="2021">
        <v>86435.799840000007</v>
      </c>
      <c r="K3345" s="2078">
        <v>22046.199840000008</v>
      </c>
      <c r="L3345" s="2020" t="s">
        <v>3269</v>
      </c>
      <c r="M3345" s="2021" t="s">
        <v>3269</v>
      </c>
      <c r="N3345" s="2078" t="s">
        <v>3269</v>
      </c>
    </row>
    <row r="3346" spans="1:14">
      <c r="A3346" s="2249" t="s">
        <v>2561</v>
      </c>
      <c r="B3346" s="2077" t="s">
        <v>3208</v>
      </c>
      <c r="C3346" s="2020" t="s">
        <v>3269</v>
      </c>
      <c r="D3346" s="2021" t="s">
        <v>3269</v>
      </c>
      <c r="E3346" s="2078" t="s">
        <v>3269</v>
      </c>
      <c r="F3346" s="2020" t="s">
        <v>3269</v>
      </c>
      <c r="G3346" s="2021" t="s">
        <v>3269</v>
      </c>
      <c r="H3346" s="2078" t="s">
        <v>3269</v>
      </c>
      <c r="I3346" s="2020">
        <v>0</v>
      </c>
      <c r="J3346" s="2021">
        <v>62777.220480000004</v>
      </c>
      <c r="K3346" s="2078">
        <v>0</v>
      </c>
      <c r="L3346" s="2020" t="s">
        <v>3269</v>
      </c>
      <c r="M3346" s="2021" t="s">
        <v>3269</v>
      </c>
      <c r="N3346" s="2078" t="s">
        <v>3269</v>
      </c>
    </row>
    <row r="3347" spans="1:14">
      <c r="A3347" s="2248" t="s">
        <v>3526</v>
      </c>
      <c r="B3347" s="2073" t="s">
        <v>5191</v>
      </c>
      <c r="C3347" s="2074">
        <v>0.1754228585749345</v>
      </c>
      <c r="D3347" s="2075">
        <v>1151716.9808499999</v>
      </c>
      <c r="E3347" s="2076">
        <v>202037.4850500001</v>
      </c>
      <c r="F3347" s="2074">
        <v>0.27547543338610481</v>
      </c>
      <c r="G3347" s="2075">
        <v>596485.08348000015</v>
      </c>
      <c r="H3347" s="2076">
        <v>164316.98688000001</v>
      </c>
      <c r="I3347" s="2074">
        <v>0.2611470863789937</v>
      </c>
      <c r="J3347" s="2075">
        <v>784977.53830000036</v>
      </c>
      <c r="K3347" s="2076">
        <v>204994.59700000001</v>
      </c>
      <c r="L3347" s="2074">
        <v>0.33469641076927592</v>
      </c>
      <c r="M3347" s="2075">
        <v>386151.26290999999</v>
      </c>
      <c r="N3347" s="2076">
        <v>129243.44171</v>
      </c>
    </row>
    <row r="3348" spans="1:14">
      <c r="A3348" s="2249" t="s">
        <v>3526</v>
      </c>
      <c r="B3348" s="2077" t="s">
        <v>3480</v>
      </c>
      <c r="C3348" s="2020">
        <v>5.3760069964557747E-2</v>
      </c>
      <c r="D3348" s="2021">
        <v>6148.3930399999999</v>
      </c>
      <c r="E3348" s="2078">
        <v>330.53803999999991</v>
      </c>
      <c r="F3348" s="2020">
        <v>0.25823102124040631</v>
      </c>
      <c r="G3348" s="2021">
        <v>5921.1899199999998</v>
      </c>
      <c r="H3348" s="2078">
        <v>1529.0349200000001</v>
      </c>
      <c r="I3348" s="2020">
        <v>5.6857606262793139E-2</v>
      </c>
      <c r="J3348" s="2021">
        <v>2826.10772</v>
      </c>
      <c r="K3348" s="2078">
        <v>160.68572000000009</v>
      </c>
      <c r="L3348" s="2020">
        <v>0.32072552910868152</v>
      </c>
      <c r="M3348" s="2021">
        <v>181.72448</v>
      </c>
      <c r="N3348" s="2078">
        <v>58.283679999999997</v>
      </c>
    </row>
    <row r="3349" spans="1:14">
      <c r="A3349" s="2249" t="s">
        <v>3526</v>
      </c>
      <c r="B3349" s="2077" t="s">
        <v>3196</v>
      </c>
      <c r="C3349" s="2020">
        <v>0.50015588524297161</v>
      </c>
      <c r="D3349" s="2021">
        <v>8433.190819999998</v>
      </c>
      <c r="E3349" s="2078">
        <v>4217.9100200000003</v>
      </c>
      <c r="F3349" s="2020">
        <v>0.53460137957118992</v>
      </c>
      <c r="G3349" s="2021">
        <v>1614.2755199999999</v>
      </c>
      <c r="H3349" s="2078">
        <v>862.99391999999989</v>
      </c>
      <c r="I3349" s="2020">
        <v>0.62962722084619105</v>
      </c>
      <c r="J3349" s="2021">
        <v>4331.3704200000011</v>
      </c>
      <c r="K3349" s="2078">
        <v>2727.1487200000001</v>
      </c>
      <c r="L3349" s="2020">
        <v>0.55560711716287448</v>
      </c>
      <c r="M3349" s="2021">
        <v>2759.6760599999998</v>
      </c>
      <c r="N3349" s="2078">
        <v>1533.29566</v>
      </c>
    </row>
    <row r="3350" spans="1:14">
      <c r="A3350" s="2249" t="s">
        <v>3526</v>
      </c>
      <c r="B3350" s="2077" t="s">
        <v>3202</v>
      </c>
      <c r="C3350" s="2020">
        <v>0.1087692466571339</v>
      </c>
      <c r="D3350" s="2021">
        <v>50953.134000000013</v>
      </c>
      <c r="E3350" s="2078">
        <v>5542.1339999999964</v>
      </c>
      <c r="F3350" s="2020">
        <v>0.19415458355534759</v>
      </c>
      <c r="G3350" s="2021">
        <v>99509.233859999978</v>
      </c>
      <c r="H3350" s="2078">
        <v>19320.173859999992</v>
      </c>
      <c r="I3350" s="2020">
        <v>8.2566897060299543E-2</v>
      </c>
      <c r="J3350" s="2021">
        <v>105553.5246</v>
      </c>
      <c r="K3350" s="2078">
        <v>8715.226999999999</v>
      </c>
      <c r="L3350" s="2020">
        <v>0.2639453127021561</v>
      </c>
      <c r="M3350" s="2021">
        <v>73150.868989999988</v>
      </c>
      <c r="N3350" s="2078">
        <v>19307.828990000002</v>
      </c>
    </row>
    <row r="3351" spans="1:14">
      <c r="A3351" s="2249" t="s">
        <v>3526</v>
      </c>
      <c r="B3351" s="2077" t="s">
        <v>3205</v>
      </c>
      <c r="C3351" s="2020">
        <v>0.27422150151568653</v>
      </c>
      <c r="D3351" s="2021">
        <v>61952.786</v>
      </c>
      <c r="E3351" s="2078">
        <v>16988.786</v>
      </c>
      <c r="F3351" s="2020" t="s">
        <v>3269</v>
      </c>
      <c r="G3351" s="2021" t="s">
        <v>3269</v>
      </c>
      <c r="H3351" s="2078" t="s">
        <v>3269</v>
      </c>
      <c r="I3351" s="2020">
        <v>0.33726868289414641</v>
      </c>
      <c r="J3351" s="2021">
        <v>103157.1894</v>
      </c>
      <c r="K3351" s="2078">
        <v>34791.689400000003</v>
      </c>
      <c r="L3351" s="2020">
        <v>0.35431799838579492</v>
      </c>
      <c r="M3351" s="2021">
        <v>2183.7375000000002</v>
      </c>
      <c r="N3351" s="2078">
        <v>773.73749999999973</v>
      </c>
    </row>
    <row r="3352" spans="1:14">
      <c r="A3352" s="2249" t="s">
        <v>3526</v>
      </c>
      <c r="B3352" s="2077" t="s">
        <v>3208</v>
      </c>
      <c r="C3352" s="2020">
        <v>0.22501906573181321</v>
      </c>
      <c r="D3352" s="2021">
        <v>189655.4528</v>
      </c>
      <c r="E3352" s="2078">
        <v>42676.092800000013</v>
      </c>
      <c r="F3352" s="2020">
        <v>0.30137332196152239</v>
      </c>
      <c r="G3352" s="2021">
        <v>122378.49296</v>
      </c>
      <c r="H3352" s="2078">
        <v>36881.612959999999</v>
      </c>
      <c r="I3352" s="2020">
        <v>0.26256274266310758</v>
      </c>
      <c r="J3352" s="2021">
        <v>134176.94727999999</v>
      </c>
      <c r="K3352" s="2078">
        <v>35229.867279999999</v>
      </c>
      <c r="L3352" s="2020">
        <v>0.25482127457048842</v>
      </c>
      <c r="M3352" s="2021">
        <v>125434.82094999999</v>
      </c>
      <c r="N3352" s="2078">
        <v>31963.460950000001</v>
      </c>
    </row>
    <row r="3353" spans="1:14">
      <c r="A3353" s="2249" t="s">
        <v>3526</v>
      </c>
      <c r="B3353" s="2077" t="s">
        <v>3203</v>
      </c>
      <c r="C3353" s="2020">
        <v>0.158502445985408</v>
      </c>
      <c r="D3353" s="2021">
        <v>834574.02419000026</v>
      </c>
      <c r="E3353" s="2078">
        <v>132282.02419000011</v>
      </c>
      <c r="F3353" s="2020">
        <v>0.28802546314085858</v>
      </c>
      <c r="G3353" s="2021">
        <v>367061.89122000011</v>
      </c>
      <c r="H3353" s="2078">
        <v>105723.17122</v>
      </c>
      <c r="I3353" s="2020">
        <v>0.28365322794459907</v>
      </c>
      <c r="J3353" s="2021">
        <v>434932.39888000028</v>
      </c>
      <c r="K3353" s="2078">
        <v>123369.97888</v>
      </c>
      <c r="L3353" s="2020">
        <v>0.4144192868154985</v>
      </c>
      <c r="M3353" s="2021">
        <v>182440.43492999999</v>
      </c>
      <c r="N3353" s="2078">
        <v>75606.834929999983</v>
      </c>
    </row>
    <row r="3354" spans="1:14">
      <c r="A3354" s="2248" t="s">
        <v>1039</v>
      </c>
      <c r="B3354" s="2073" t="s">
        <v>5191</v>
      </c>
      <c r="C3354" s="2074">
        <v>-6.6516258621214672E-2</v>
      </c>
      <c r="D3354" s="2075">
        <v>1301193.373080001</v>
      </c>
      <c r="E3354" s="2076">
        <v>-86550.514920000001</v>
      </c>
      <c r="F3354" s="2074">
        <v>4.7798807489066363E-2</v>
      </c>
      <c r="G3354" s="2075">
        <v>390069.58079999982</v>
      </c>
      <c r="H3354" s="2076">
        <v>18644.860800000009</v>
      </c>
      <c r="I3354" s="2074" t="s">
        <v>3269</v>
      </c>
      <c r="J3354" s="2075" t="s">
        <v>3269</v>
      </c>
      <c r="K3354" s="2076" t="s">
        <v>3269</v>
      </c>
      <c r="L3354" s="2074" t="s">
        <v>3269</v>
      </c>
      <c r="M3354" s="2075" t="s">
        <v>3269</v>
      </c>
      <c r="N3354" s="2076" t="s">
        <v>3269</v>
      </c>
    </row>
    <row r="3355" spans="1:14">
      <c r="A3355" s="2249" t="s">
        <v>1039</v>
      </c>
      <c r="B3355" s="2077" t="s">
        <v>3202</v>
      </c>
      <c r="C3355" s="2020">
        <v>-7.5577699697157649E-2</v>
      </c>
      <c r="D3355" s="2021">
        <v>1145185.8850800011</v>
      </c>
      <c r="E3355" s="2078">
        <v>-86550.514920000001</v>
      </c>
      <c r="F3355" s="2020">
        <v>8.91418892419273E-2</v>
      </c>
      <c r="G3355" s="2021">
        <v>139845.62303999989</v>
      </c>
      <c r="H3355" s="2078">
        <v>12466.103039999991</v>
      </c>
      <c r="I3355" s="2020" t="s">
        <v>3269</v>
      </c>
      <c r="J3355" s="2021" t="s">
        <v>3269</v>
      </c>
      <c r="K3355" s="2078" t="s">
        <v>3269</v>
      </c>
      <c r="L3355" s="2020" t="s">
        <v>3269</v>
      </c>
      <c r="M3355" s="2021" t="s">
        <v>3269</v>
      </c>
      <c r="N3355" s="2078" t="s">
        <v>3269</v>
      </c>
    </row>
    <row r="3356" spans="1:14">
      <c r="A3356" s="2249" t="s">
        <v>1039</v>
      </c>
      <c r="B3356" s="2077" t="s">
        <v>3207</v>
      </c>
      <c r="C3356" s="2020">
        <v>0</v>
      </c>
      <c r="D3356" s="2021">
        <v>156007.48800000001</v>
      </c>
      <c r="E3356" s="2078">
        <v>0</v>
      </c>
      <c r="F3356" s="2020" t="s">
        <v>3269</v>
      </c>
      <c r="G3356" s="2021" t="s">
        <v>3269</v>
      </c>
      <c r="H3356" s="2078" t="s">
        <v>3269</v>
      </c>
      <c r="I3356" s="2020" t="s">
        <v>3269</v>
      </c>
      <c r="J3356" s="2021" t="s">
        <v>3269</v>
      </c>
      <c r="K3356" s="2078" t="s">
        <v>3269</v>
      </c>
      <c r="L3356" s="2020" t="s">
        <v>3269</v>
      </c>
      <c r="M3356" s="2021" t="s">
        <v>3269</v>
      </c>
      <c r="N3356" s="2078" t="s">
        <v>3269</v>
      </c>
    </row>
    <row r="3357" spans="1:14">
      <c r="A3357" s="2249" t="s">
        <v>1039</v>
      </c>
      <c r="B3357" s="2077" t="s">
        <v>3208</v>
      </c>
      <c r="C3357" s="2020" t="s">
        <v>3269</v>
      </c>
      <c r="D3357" s="2021" t="s">
        <v>3269</v>
      </c>
      <c r="E3357" s="2078" t="s">
        <v>3269</v>
      </c>
      <c r="F3357" s="2020">
        <v>-2.0723723438444239E-2</v>
      </c>
      <c r="G3357" s="2021">
        <v>212780.7897599999</v>
      </c>
      <c r="H3357" s="2078">
        <v>-4409.6102399999854</v>
      </c>
      <c r="I3357" s="2020" t="s">
        <v>3269</v>
      </c>
      <c r="J3357" s="2021" t="s">
        <v>3269</v>
      </c>
      <c r="K3357" s="2078" t="s">
        <v>3269</v>
      </c>
      <c r="L3357" s="2020" t="s">
        <v>3269</v>
      </c>
      <c r="M3357" s="2021" t="s">
        <v>3269</v>
      </c>
      <c r="N3357" s="2078" t="s">
        <v>3269</v>
      </c>
    </row>
    <row r="3358" spans="1:14">
      <c r="A3358" s="2249" t="s">
        <v>1039</v>
      </c>
      <c r="B3358" s="2077" t="s">
        <v>3203</v>
      </c>
      <c r="C3358" s="2020" t="s">
        <v>3269</v>
      </c>
      <c r="D3358" s="2021" t="s">
        <v>3269</v>
      </c>
      <c r="E3358" s="2078" t="s">
        <v>3269</v>
      </c>
      <c r="F3358" s="2020">
        <v>0.28278504639351032</v>
      </c>
      <c r="G3358" s="2021">
        <v>37443.167999999998</v>
      </c>
      <c r="H3358" s="2078">
        <v>10588.368</v>
      </c>
      <c r="I3358" s="2020" t="s">
        <v>3269</v>
      </c>
      <c r="J3358" s="2021" t="s">
        <v>3269</v>
      </c>
      <c r="K3358" s="2078" t="s">
        <v>3269</v>
      </c>
      <c r="L3358" s="2020" t="s">
        <v>3269</v>
      </c>
      <c r="M3358" s="2021" t="s">
        <v>3269</v>
      </c>
      <c r="N3358" s="2078" t="s">
        <v>3269</v>
      </c>
    </row>
    <row r="3359" spans="1:14">
      <c r="A3359" s="2248" t="s">
        <v>3724</v>
      </c>
      <c r="B3359" s="2073" t="s">
        <v>5191</v>
      </c>
      <c r="C3359" s="2074" t="s">
        <v>3269</v>
      </c>
      <c r="D3359" s="2075" t="s">
        <v>3269</v>
      </c>
      <c r="E3359" s="2076" t="s">
        <v>3269</v>
      </c>
      <c r="F3359" s="2074" t="s">
        <v>3269</v>
      </c>
      <c r="G3359" s="2075" t="s">
        <v>3269</v>
      </c>
      <c r="H3359" s="2076" t="s">
        <v>3269</v>
      </c>
      <c r="I3359" s="2074" t="s">
        <v>3269</v>
      </c>
      <c r="J3359" s="2075" t="s">
        <v>3269</v>
      </c>
      <c r="K3359" s="2076" t="s">
        <v>3269</v>
      </c>
      <c r="L3359" s="2074">
        <v>0.16460157828168909</v>
      </c>
      <c r="M3359" s="2075">
        <v>658140.42143999995</v>
      </c>
      <c r="N3359" s="2076">
        <v>108330.95209999999</v>
      </c>
    </row>
    <row r="3360" spans="1:14">
      <c r="A3360" s="2249" t="s">
        <v>3724</v>
      </c>
      <c r="B3360" s="2077" t="s">
        <v>3484</v>
      </c>
      <c r="C3360" s="2020" t="s">
        <v>3269</v>
      </c>
      <c r="D3360" s="2021" t="s">
        <v>3269</v>
      </c>
      <c r="E3360" s="2078" t="s">
        <v>3269</v>
      </c>
      <c r="F3360" s="2020" t="s">
        <v>3269</v>
      </c>
      <c r="G3360" s="2021" t="s">
        <v>3269</v>
      </c>
      <c r="H3360" s="2078" t="s">
        <v>3269</v>
      </c>
      <c r="I3360" s="2020" t="s">
        <v>3269</v>
      </c>
      <c r="J3360" s="2021" t="s">
        <v>3269</v>
      </c>
      <c r="K3360" s="2078" t="s">
        <v>3269</v>
      </c>
      <c r="L3360" s="2020">
        <v>0.41966084231450179</v>
      </c>
      <c r="M3360" s="2021">
        <v>65001.563999999977</v>
      </c>
      <c r="N3360" s="2078">
        <v>27278.611099999991</v>
      </c>
    </row>
    <row r="3361" spans="1:14">
      <c r="A3361" s="2249" t="s">
        <v>3724</v>
      </c>
      <c r="B3361" s="2077" t="s">
        <v>3494</v>
      </c>
      <c r="C3361" s="2020" t="s">
        <v>3269</v>
      </c>
      <c r="D3361" s="2021" t="s">
        <v>3269</v>
      </c>
      <c r="E3361" s="2078" t="s">
        <v>3269</v>
      </c>
      <c r="F3361" s="2020" t="s">
        <v>3269</v>
      </c>
      <c r="G3361" s="2021" t="s">
        <v>3269</v>
      </c>
      <c r="H3361" s="2078" t="s">
        <v>3269</v>
      </c>
      <c r="I3361" s="2020" t="s">
        <v>3269</v>
      </c>
      <c r="J3361" s="2021" t="s">
        <v>3269</v>
      </c>
      <c r="K3361" s="2078" t="s">
        <v>3269</v>
      </c>
      <c r="L3361" s="2020">
        <v>0.39833693285608368</v>
      </c>
      <c r="M3361" s="2021">
        <v>111382.43256</v>
      </c>
      <c r="N3361" s="2078">
        <v>44367.736559999998</v>
      </c>
    </row>
    <row r="3362" spans="1:14">
      <c r="A3362" s="2249" t="s">
        <v>3724</v>
      </c>
      <c r="B3362" s="2077" t="s">
        <v>3192</v>
      </c>
      <c r="C3362" s="2020" t="s">
        <v>3269</v>
      </c>
      <c r="D3362" s="2021" t="s">
        <v>3269</v>
      </c>
      <c r="E3362" s="2078" t="s">
        <v>3269</v>
      </c>
      <c r="F3362" s="2020" t="s">
        <v>3269</v>
      </c>
      <c r="G3362" s="2021" t="s">
        <v>3269</v>
      </c>
      <c r="H3362" s="2078" t="s">
        <v>3269</v>
      </c>
      <c r="I3362" s="2020" t="s">
        <v>3269</v>
      </c>
      <c r="J3362" s="2021" t="s">
        <v>3269</v>
      </c>
      <c r="K3362" s="2078" t="s">
        <v>3269</v>
      </c>
      <c r="L3362" s="2020">
        <v>9.5449607006497808E-2</v>
      </c>
      <c r="M3362" s="2021">
        <v>20224.609199999999</v>
      </c>
      <c r="N3362" s="2078">
        <v>1930.431</v>
      </c>
    </row>
    <row r="3363" spans="1:14">
      <c r="A3363" s="2249" t="s">
        <v>3724</v>
      </c>
      <c r="B3363" s="2077" t="s">
        <v>3202</v>
      </c>
      <c r="C3363" s="2020" t="s">
        <v>3269</v>
      </c>
      <c r="D3363" s="2021" t="s">
        <v>3269</v>
      </c>
      <c r="E3363" s="2078" t="s">
        <v>3269</v>
      </c>
      <c r="F3363" s="2020" t="s">
        <v>3269</v>
      </c>
      <c r="G3363" s="2021" t="s">
        <v>3269</v>
      </c>
      <c r="H3363" s="2078" t="s">
        <v>3269</v>
      </c>
      <c r="I3363" s="2020" t="s">
        <v>3269</v>
      </c>
      <c r="J3363" s="2021" t="s">
        <v>3269</v>
      </c>
      <c r="K3363" s="2078" t="s">
        <v>3269</v>
      </c>
      <c r="L3363" s="2020">
        <v>2.2464941294725291E-2</v>
      </c>
      <c r="M3363" s="2021">
        <v>85768.906080000015</v>
      </c>
      <c r="N3363" s="2078">
        <v>1926.7934400000081</v>
      </c>
    </row>
    <row r="3364" spans="1:14">
      <c r="A3364" s="2249" t="s">
        <v>3724</v>
      </c>
      <c r="B3364" s="2077" t="s">
        <v>3205</v>
      </c>
      <c r="C3364" s="2020" t="s">
        <v>3269</v>
      </c>
      <c r="D3364" s="2021" t="s">
        <v>3269</v>
      </c>
      <c r="E3364" s="2078" t="s">
        <v>3269</v>
      </c>
      <c r="F3364" s="2020" t="s">
        <v>3269</v>
      </c>
      <c r="G3364" s="2021" t="s">
        <v>3269</v>
      </c>
      <c r="H3364" s="2078" t="s">
        <v>3269</v>
      </c>
      <c r="I3364" s="2020" t="s">
        <v>3269</v>
      </c>
      <c r="J3364" s="2021" t="s">
        <v>3269</v>
      </c>
      <c r="K3364" s="2078" t="s">
        <v>3269</v>
      </c>
      <c r="L3364" s="2020">
        <v>8.7361948615271204E-2</v>
      </c>
      <c r="M3364" s="2021">
        <v>375762.90960000007</v>
      </c>
      <c r="N3364" s="2078">
        <v>32827.379999999997</v>
      </c>
    </row>
    <row r="3365" spans="1:14">
      <c r="A3365" s="2248" t="s">
        <v>3725</v>
      </c>
      <c r="B3365" s="2073" t="s">
        <v>5191</v>
      </c>
      <c r="C3365" s="2074">
        <v>0.15374857622456489</v>
      </c>
      <c r="D3365" s="2075">
        <v>1097650.7154999999</v>
      </c>
      <c r="E3365" s="2076">
        <v>168762.2347</v>
      </c>
      <c r="F3365" s="2074">
        <v>0.30619143357213241</v>
      </c>
      <c r="G3365" s="2075">
        <v>885661.15458000009</v>
      </c>
      <c r="H3365" s="2076">
        <v>271181.85858000017</v>
      </c>
      <c r="I3365" s="2074">
        <v>0.2072556249374192</v>
      </c>
      <c r="J3365" s="2075">
        <v>1922564.5317000011</v>
      </c>
      <c r="K3365" s="2076">
        <v>398462.31350000028</v>
      </c>
      <c r="L3365" s="2074">
        <v>0.21715848358553011</v>
      </c>
      <c r="M3365" s="2075">
        <v>976424.51539999957</v>
      </c>
      <c r="N3365" s="2076">
        <v>212038.8671</v>
      </c>
    </row>
    <row r="3366" spans="1:14">
      <c r="A3366" s="2249" t="s">
        <v>3725</v>
      </c>
      <c r="B3366" s="2077" t="s">
        <v>3480</v>
      </c>
      <c r="C3366" s="2020">
        <v>0.13548118879831289</v>
      </c>
      <c r="D3366" s="2021">
        <v>640748.05269999988</v>
      </c>
      <c r="E3366" s="2078">
        <v>86809.3079</v>
      </c>
      <c r="F3366" s="2020">
        <v>0.17350014551103121</v>
      </c>
      <c r="G3366" s="2021">
        <v>208377.67249999999</v>
      </c>
      <c r="H3366" s="2078">
        <v>36153.556500000013</v>
      </c>
      <c r="I3366" s="2020">
        <v>0.2176148966456993</v>
      </c>
      <c r="J3366" s="2021">
        <v>569160.15129999991</v>
      </c>
      <c r="K3366" s="2078">
        <v>123857.72749999999</v>
      </c>
      <c r="L3366" s="2020">
        <v>9.4811145203246142E-2</v>
      </c>
      <c r="M3366" s="2021">
        <v>260690.625</v>
      </c>
      <c r="N3366" s="2078">
        <v>24716.37669999999</v>
      </c>
    </row>
    <row r="3367" spans="1:14">
      <c r="A3367" s="2249" t="s">
        <v>3725</v>
      </c>
      <c r="B3367" s="2077" t="s">
        <v>3196</v>
      </c>
      <c r="C3367" s="2020">
        <v>0.27970977291784321</v>
      </c>
      <c r="D3367" s="2021">
        <v>9349.9199999999983</v>
      </c>
      <c r="E3367" s="2078">
        <v>2615.2640000000001</v>
      </c>
      <c r="F3367" s="2020" t="s">
        <v>3269</v>
      </c>
      <c r="G3367" s="2021" t="s">
        <v>3269</v>
      </c>
      <c r="H3367" s="2078" t="s">
        <v>3269</v>
      </c>
      <c r="I3367" s="2020">
        <v>0.26892451834257058</v>
      </c>
      <c r="J3367" s="2021">
        <v>16368.48</v>
      </c>
      <c r="K3367" s="2078">
        <v>4401.8855999999996</v>
      </c>
      <c r="L3367" s="2020" t="s">
        <v>3269</v>
      </c>
      <c r="M3367" s="2021" t="s">
        <v>3269</v>
      </c>
      <c r="N3367" s="2078" t="s">
        <v>3269</v>
      </c>
    </row>
    <row r="3368" spans="1:14">
      <c r="A3368" s="2249" t="s">
        <v>3725</v>
      </c>
      <c r="B3368" s="2077" t="s">
        <v>3206</v>
      </c>
      <c r="C3368" s="2020" t="s">
        <v>3269</v>
      </c>
      <c r="D3368" s="2021" t="s">
        <v>3269</v>
      </c>
      <c r="E3368" s="2078" t="s">
        <v>3269</v>
      </c>
      <c r="F3368" s="2020">
        <v>0.19238591068087521</v>
      </c>
      <c r="G3368" s="2021">
        <v>61.465000000000003</v>
      </c>
      <c r="H3368" s="2078">
        <v>11.824999999999999</v>
      </c>
      <c r="I3368" s="2020" t="s">
        <v>3269</v>
      </c>
      <c r="J3368" s="2021" t="s">
        <v>3269</v>
      </c>
      <c r="K3368" s="2078" t="s">
        <v>3269</v>
      </c>
      <c r="L3368" s="2020" t="s">
        <v>3269</v>
      </c>
      <c r="M3368" s="2021" t="s">
        <v>3269</v>
      </c>
      <c r="N3368" s="2078" t="s">
        <v>3269</v>
      </c>
    </row>
    <row r="3369" spans="1:14">
      <c r="A3369" s="2249" t="s">
        <v>3725</v>
      </c>
      <c r="B3369" s="2077" t="s">
        <v>3205</v>
      </c>
      <c r="C3369" s="2020">
        <v>0.1783615210344702</v>
      </c>
      <c r="D3369" s="2021">
        <v>138828.06479999999</v>
      </c>
      <c r="E3369" s="2078">
        <v>24761.584800000001</v>
      </c>
      <c r="F3369" s="2020">
        <v>0.39883957378013829</v>
      </c>
      <c r="G3369" s="2021">
        <v>459942.45120000013</v>
      </c>
      <c r="H3369" s="2078">
        <v>183443.25120000009</v>
      </c>
      <c r="I3369" s="2020">
        <v>0.20245138143969491</v>
      </c>
      <c r="J3369" s="2021">
        <v>1323310.9248000011</v>
      </c>
      <c r="K3369" s="2078">
        <v>267906.12480000028</v>
      </c>
      <c r="L3369" s="2020">
        <v>0.25086826092693137</v>
      </c>
      <c r="M3369" s="2021">
        <v>609140.39039999957</v>
      </c>
      <c r="N3369" s="2078">
        <v>152813.99040000001</v>
      </c>
    </row>
    <row r="3370" spans="1:14">
      <c r="A3370" s="2249" t="s">
        <v>3725</v>
      </c>
      <c r="B3370" s="2077" t="s">
        <v>3212</v>
      </c>
      <c r="C3370" s="2020">
        <v>0.1826317092729684</v>
      </c>
      <c r="D3370" s="2021">
        <v>283977.00599999982</v>
      </c>
      <c r="E3370" s="2078">
        <v>51863.205999999962</v>
      </c>
      <c r="F3370" s="2020">
        <v>0.31674847472762457</v>
      </c>
      <c r="G3370" s="2021">
        <v>87150.335999999996</v>
      </c>
      <c r="H3370" s="2078">
        <v>27604.73599999999</v>
      </c>
      <c r="I3370" s="2020" t="s">
        <v>3269</v>
      </c>
      <c r="J3370" s="2021" t="s">
        <v>3269</v>
      </c>
      <c r="K3370" s="2078" t="s">
        <v>3269</v>
      </c>
      <c r="L3370" s="2020">
        <v>0.32373925239343848</v>
      </c>
      <c r="M3370" s="2021">
        <v>106593.5</v>
      </c>
      <c r="N3370" s="2078">
        <v>34508.499999999993</v>
      </c>
    </row>
    <row r="3371" spans="1:14">
      <c r="A3371" s="2249" t="s">
        <v>3725</v>
      </c>
      <c r="B3371" s="2077" t="s">
        <v>3204</v>
      </c>
      <c r="C3371" s="2020" t="s">
        <v>3269</v>
      </c>
      <c r="D3371" s="2021" t="s">
        <v>3269</v>
      </c>
      <c r="E3371" s="2078" t="s">
        <v>3269</v>
      </c>
      <c r="F3371" s="2020">
        <v>4.9435168621215123E-2</v>
      </c>
      <c r="G3371" s="2021">
        <v>40183.603199999998</v>
      </c>
      <c r="H3371" s="2078">
        <v>1986.483199999999</v>
      </c>
      <c r="I3371" s="2020" t="s">
        <v>3269</v>
      </c>
      <c r="J3371" s="2021" t="s">
        <v>3269</v>
      </c>
      <c r="K3371" s="2078" t="s">
        <v>3269</v>
      </c>
      <c r="L3371" s="2020" t="s">
        <v>3269</v>
      </c>
      <c r="M3371" s="2021" t="s">
        <v>3269</v>
      </c>
      <c r="N3371" s="2078" t="s">
        <v>3269</v>
      </c>
    </row>
    <row r="3372" spans="1:14">
      <c r="A3372" s="2249" t="s">
        <v>3725</v>
      </c>
      <c r="B3372" s="2077" t="s">
        <v>3208</v>
      </c>
      <c r="C3372" s="2020">
        <v>0.10962130094499389</v>
      </c>
      <c r="D3372" s="2021">
        <v>24747.671999999999</v>
      </c>
      <c r="E3372" s="2078">
        <v>2712.8719999999998</v>
      </c>
      <c r="F3372" s="2020">
        <v>0.24439216770600189</v>
      </c>
      <c r="G3372" s="2021">
        <v>89945.626680000001</v>
      </c>
      <c r="H3372" s="2078">
        <v>21982.006679999999</v>
      </c>
      <c r="I3372" s="2020" t="s">
        <v>3269</v>
      </c>
      <c r="J3372" s="2021" t="s">
        <v>3269</v>
      </c>
      <c r="K3372" s="2078" t="s">
        <v>3269</v>
      </c>
      <c r="L3372" s="2020" t="s">
        <v>3269</v>
      </c>
      <c r="M3372" s="2021" t="s">
        <v>3269</v>
      </c>
      <c r="N3372" s="2078" t="s">
        <v>3269</v>
      </c>
    </row>
    <row r="3373" spans="1:14">
      <c r="A3373" s="2249" t="s">
        <v>3725</v>
      </c>
      <c r="B3373" s="2077" t="s">
        <v>3203</v>
      </c>
      <c r="C3373" s="2020" t="s">
        <v>3269</v>
      </c>
      <c r="D3373" s="2021" t="s">
        <v>3269</v>
      </c>
      <c r="E3373" s="2078" t="s">
        <v>3269</v>
      </c>
      <c r="F3373" s="2020" t="s">
        <v>3269</v>
      </c>
      <c r="G3373" s="2021" t="s">
        <v>3269</v>
      </c>
      <c r="H3373" s="2078" t="s">
        <v>3269</v>
      </c>
      <c r="I3373" s="2020">
        <v>0.16732821004067941</v>
      </c>
      <c r="J3373" s="2021">
        <v>13724.9756</v>
      </c>
      <c r="K3373" s="2078">
        <v>2296.5755999999992</v>
      </c>
      <c r="L3373" s="2020" t="s">
        <v>3269</v>
      </c>
      <c r="M3373" s="2021" t="s">
        <v>3269</v>
      </c>
      <c r="N3373" s="2078" t="s">
        <v>3269</v>
      </c>
    </row>
    <row r="3374" spans="1:14">
      <c r="A3374" s="2248" t="s">
        <v>3722</v>
      </c>
      <c r="B3374" s="2073" t="s">
        <v>5191</v>
      </c>
      <c r="C3374" s="2074">
        <v>0.26218904943235583</v>
      </c>
      <c r="D3374" s="2075">
        <v>1826166.1835099999</v>
      </c>
      <c r="E3374" s="2076">
        <v>478800.77575999987</v>
      </c>
      <c r="F3374" s="2074">
        <v>0.32977998558192478</v>
      </c>
      <c r="G3374" s="2075">
        <v>7386095.3264700007</v>
      </c>
      <c r="H3374" s="2076">
        <v>2435786.4102699989</v>
      </c>
      <c r="I3374" s="2074">
        <v>0.40290429215811518</v>
      </c>
      <c r="J3374" s="2075">
        <v>4986359.0856500007</v>
      </c>
      <c r="K3374" s="2076">
        <v>2009025.4778499999</v>
      </c>
      <c r="L3374" s="2074">
        <v>0.31397638499919323</v>
      </c>
      <c r="M3374" s="2075">
        <v>3792812.6275900011</v>
      </c>
      <c r="N3374" s="2076">
        <v>1190853.59779</v>
      </c>
    </row>
    <row r="3375" spans="1:14">
      <c r="A3375" s="2249" t="s">
        <v>3722</v>
      </c>
      <c r="B3375" s="2077" t="s">
        <v>3480</v>
      </c>
      <c r="C3375" s="2020">
        <v>0.2103890949900265</v>
      </c>
      <c r="D3375" s="2021">
        <v>229411.20879999999</v>
      </c>
      <c r="E3375" s="2078">
        <v>48265.616599999987</v>
      </c>
      <c r="F3375" s="2020">
        <v>0.16169795269101289</v>
      </c>
      <c r="G3375" s="2021">
        <v>897260.90865999996</v>
      </c>
      <c r="H3375" s="2078">
        <v>145085.25195999999</v>
      </c>
      <c r="I3375" s="2020">
        <v>0.1475440404131671</v>
      </c>
      <c r="J3375" s="2021">
        <v>753972.41731000016</v>
      </c>
      <c r="K3375" s="2078">
        <v>111244.13681</v>
      </c>
      <c r="L3375" s="2020">
        <v>7.3226965005170647E-2</v>
      </c>
      <c r="M3375" s="2021">
        <v>358847.27775000001</v>
      </c>
      <c r="N3375" s="2078">
        <v>26277.297050000001</v>
      </c>
    </row>
    <row r="3376" spans="1:14">
      <c r="A3376" s="2249" t="s">
        <v>3722</v>
      </c>
      <c r="B3376" s="2077" t="s">
        <v>3484</v>
      </c>
      <c r="C3376" s="2020">
        <v>0.43637559722162622</v>
      </c>
      <c r="D3376" s="2021">
        <v>26220.375</v>
      </c>
      <c r="E3376" s="2078">
        <v>11441.9318</v>
      </c>
      <c r="F3376" s="2020">
        <v>0.42108069773005291</v>
      </c>
      <c r="G3376" s="2021">
        <v>4715.1760000000013</v>
      </c>
      <c r="H3376" s="2078">
        <v>1985.4695999999999</v>
      </c>
      <c r="I3376" s="2020">
        <v>0.32165618452380079</v>
      </c>
      <c r="J3376" s="2021">
        <v>57133.355999999992</v>
      </c>
      <c r="K3376" s="2078">
        <v>18377.297299999998</v>
      </c>
      <c r="L3376" s="2020">
        <v>8.1717626562967299E-2</v>
      </c>
      <c r="M3376" s="2021">
        <v>687569.68799999997</v>
      </c>
      <c r="N3376" s="2078">
        <v>56186.562999999936</v>
      </c>
    </row>
    <row r="3377" spans="1:14">
      <c r="A3377" s="2249" t="s">
        <v>3722</v>
      </c>
      <c r="B3377" s="2077" t="s">
        <v>3488</v>
      </c>
      <c r="C3377" s="2020">
        <v>-2.2566165183332931E-2</v>
      </c>
      <c r="D3377" s="2021">
        <v>169756.05952000001</v>
      </c>
      <c r="E3377" s="2078">
        <v>-3830.743280000017</v>
      </c>
      <c r="F3377" s="2020">
        <v>0.26460687175111403</v>
      </c>
      <c r="G3377" s="2021">
        <v>42393.439919999997</v>
      </c>
      <c r="H3377" s="2078">
        <v>11217.595520000001</v>
      </c>
      <c r="I3377" s="2020">
        <v>0.34451276117988561</v>
      </c>
      <c r="J3377" s="2021">
        <v>720774.27968000015</v>
      </c>
      <c r="K3377" s="2078">
        <v>248315.93728000001</v>
      </c>
      <c r="L3377" s="2020">
        <v>0.35405143288270069</v>
      </c>
      <c r="M3377" s="2021">
        <v>436744.37248000002</v>
      </c>
      <c r="N3377" s="2078">
        <v>154629.97087999989</v>
      </c>
    </row>
    <row r="3378" spans="1:14">
      <c r="A3378" s="2249" t="s">
        <v>3722</v>
      </c>
      <c r="B3378" s="2077" t="s">
        <v>3489</v>
      </c>
      <c r="C3378" s="2020">
        <v>-0.19099895156756189</v>
      </c>
      <c r="D3378" s="2021">
        <v>200034.32016999999</v>
      </c>
      <c r="E3378" s="2078">
        <v>-38206.345429999987</v>
      </c>
      <c r="F3378" s="2020">
        <v>0.29774148848035698</v>
      </c>
      <c r="G3378" s="2021">
        <v>705306.76648999972</v>
      </c>
      <c r="H3378" s="2078">
        <v>209999.0864900001</v>
      </c>
      <c r="I3378" s="2020">
        <v>0.29446887943479222</v>
      </c>
      <c r="J3378" s="2021">
        <v>188139.00072000001</v>
      </c>
      <c r="K3378" s="2078">
        <v>55401.080719999969</v>
      </c>
      <c r="L3378" s="2020">
        <v>0.37465967910030601</v>
      </c>
      <c r="M3378" s="2021">
        <v>96317.696119999993</v>
      </c>
      <c r="N3378" s="2078">
        <v>36086.357119999993</v>
      </c>
    </row>
    <row r="3379" spans="1:14">
      <c r="A3379" s="2249" t="s">
        <v>3722</v>
      </c>
      <c r="B3379" s="2077" t="s">
        <v>3490</v>
      </c>
      <c r="C3379" s="2020">
        <v>5.0439538615113577E-2</v>
      </c>
      <c r="D3379" s="2021">
        <v>208174.65599999999</v>
      </c>
      <c r="E3379" s="2078">
        <v>10500.23359999999</v>
      </c>
      <c r="F3379" s="2020">
        <v>0.36513262032264582</v>
      </c>
      <c r="G3379" s="2021">
        <v>636967.40223999997</v>
      </c>
      <c r="H3379" s="2078">
        <v>232577.5766399999</v>
      </c>
      <c r="I3379" s="2020">
        <v>0.374128186231098</v>
      </c>
      <c r="J3379" s="2021">
        <v>301884.65632000001</v>
      </c>
      <c r="K3379" s="2078">
        <v>112943.55892</v>
      </c>
      <c r="L3379" s="2020">
        <v>0.39658764232836041</v>
      </c>
      <c r="M3379" s="2021">
        <v>121601.6256</v>
      </c>
      <c r="N3379" s="2078">
        <v>48225.701999999997</v>
      </c>
    </row>
    <row r="3380" spans="1:14">
      <c r="A3380" s="2249" t="s">
        <v>3722</v>
      </c>
      <c r="B3380" s="2077" t="s">
        <v>3491</v>
      </c>
      <c r="C3380" s="2020">
        <v>0.57551415680523055</v>
      </c>
      <c r="D3380" s="2021">
        <v>154346.68799999999</v>
      </c>
      <c r="E3380" s="2078">
        <v>88828.703999999983</v>
      </c>
      <c r="F3380" s="2020">
        <v>0.27324723053564071</v>
      </c>
      <c r="G3380" s="2021">
        <v>310951.10399999999</v>
      </c>
      <c r="H3380" s="2078">
        <v>84966.527999999977</v>
      </c>
      <c r="I3380" s="2020">
        <v>0.29938455023142663</v>
      </c>
      <c r="J3380" s="2021">
        <v>417099.84000000008</v>
      </c>
      <c r="K3380" s="2078">
        <v>124873.24800000001</v>
      </c>
      <c r="L3380" s="2020">
        <v>0.33736707719769538</v>
      </c>
      <c r="M3380" s="2021">
        <v>108207.16800000001</v>
      </c>
      <c r="N3380" s="2078">
        <v>36505.535999999993</v>
      </c>
    </row>
    <row r="3381" spans="1:14">
      <c r="A3381" s="2249" t="s">
        <v>3722</v>
      </c>
      <c r="B3381" s="2077" t="s">
        <v>3492</v>
      </c>
      <c r="C3381" s="2020">
        <v>1</v>
      </c>
      <c r="D3381" s="2021">
        <v>9041.7407999999996</v>
      </c>
      <c r="E3381" s="2078">
        <v>9041.7407999999996</v>
      </c>
      <c r="F3381" s="2020">
        <v>0.54537627833251523</v>
      </c>
      <c r="G3381" s="2021">
        <v>9544.9344000000001</v>
      </c>
      <c r="H3381" s="2078">
        <v>5205.5807999999997</v>
      </c>
      <c r="I3381" s="2020" t="s">
        <v>3269</v>
      </c>
      <c r="J3381" s="2021" t="s">
        <v>3269</v>
      </c>
      <c r="K3381" s="2078" t="s">
        <v>3269</v>
      </c>
      <c r="L3381" s="2020" t="s">
        <v>3269</v>
      </c>
      <c r="M3381" s="2021" t="s">
        <v>3269</v>
      </c>
      <c r="N3381" s="2078" t="s">
        <v>3269</v>
      </c>
    </row>
    <row r="3382" spans="1:14">
      <c r="A3382" s="2249" t="s">
        <v>3722</v>
      </c>
      <c r="B3382" s="2077" t="s">
        <v>3493</v>
      </c>
      <c r="C3382" s="2020">
        <v>0.53413041547552687</v>
      </c>
      <c r="D3382" s="2021">
        <v>298336.12799999991</v>
      </c>
      <c r="E3382" s="2078">
        <v>159350.39999999991</v>
      </c>
      <c r="F3382" s="2020">
        <v>0.60575569605153257</v>
      </c>
      <c r="G3382" s="2021">
        <v>579432.96000000031</v>
      </c>
      <c r="H3382" s="2078">
        <v>350994.81599999999</v>
      </c>
      <c r="I3382" s="2020">
        <v>0.59339028776198177</v>
      </c>
      <c r="J3382" s="2021">
        <v>1106467.7760000001</v>
      </c>
      <c r="K3382" s="2078">
        <v>656567.23199999996</v>
      </c>
      <c r="L3382" s="2020">
        <v>0.58669056829260613</v>
      </c>
      <c r="M3382" s="2021">
        <v>109890.432</v>
      </c>
      <c r="N3382" s="2078">
        <v>64471.679999999971</v>
      </c>
    </row>
    <row r="3383" spans="1:14">
      <c r="A3383" s="2249" t="s">
        <v>3722</v>
      </c>
      <c r="B3383" s="2077" t="s">
        <v>3494</v>
      </c>
      <c r="C3383" s="2020">
        <v>0.52980400128033478</v>
      </c>
      <c r="D3383" s="2021">
        <v>328713.98400000011</v>
      </c>
      <c r="E3383" s="2078">
        <v>174153.984</v>
      </c>
      <c r="F3383" s="2020">
        <v>0.55609697891700871</v>
      </c>
      <c r="G3383" s="2021">
        <v>477715.70799999993</v>
      </c>
      <c r="H3383" s="2078">
        <v>265656.26199999987</v>
      </c>
      <c r="I3383" s="2020">
        <v>0.69938466009836953</v>
      </c>
      <c r="J3383" s="2021">
        <v>668539.77599999995</v>
      </c>
      <c r="K3383" s="2078">
        <v>467566.46399999998</v>
      </c>
      <c r="L3383" s="2020">
        <v>0.69638715455045441</v>
      </c>
      <c r="M3383" s="2021">
        <v>272445.864</v>
      </c>
      <c r="N3383" s="2078">
        <v>189727.8000000001</v>
      </c>
    </row>
    <row r="3384" spans="1:14">
      <c r="A3384" s="2249" t="s">
        <v>3722</v>
      </c>
      <c r="B3384" s="2077" t="s">
        <v>3497</v>
      </c>
      <c r="C3384" s="2020">
        <v>-2.244991055174295E-2</v>
      </c>
      <c r="D3384" s="2021">
        <v>165714.93376000001</v>
      </c>
      <c r="E3384" s="2078">
        <v>-3720.2854400000069</v>
      </c>
      <c r="F3384" s="2020">
        <v>0.38564670664596512</v>
      </c>
      <c r="G3384" s="2021">
        <v>738100.39679999999</v>
      </c>
      <c r="H3384" s="2078">
        <v>284645.98719999997</v>
      </c>
      <c r="I3384" s="2020">
        <v>0.36771109995880108</v>
      </c>
      <c r="J3384" s="2021">
        <v>263450.67008000001</v>
      </c>
      <c r="K3384" s="2078">
        <v>96873.735680000013</v>
      </c>
      <c r="L3384" s="2020">
        <v>0.37449624183681501</v>
      </c>
      <c r="M3384" s="2021">
        <v>580433.86959999998</v>
      </c>
      <c r="N3384" s="2078">
        <v>217370.3028</v>
      </c>
    </row>
    <row r="3385" spans="1:14">
      <c r="A3385" s="2249" t="s">
        <v>3722</v>
      </c>
      <c r="B3385" s="2077" t="s">
        <v>3196</v>
      </c>
      <c r="C3385" s="2020">
        <v>2.2939073256725742</v>
      </c>
      <c r="D3385" s="2021">
        <v>5511.1594999999998</v>
      </c>
      <c r="E3385" s="2078">
        <v>12642.08915</v>
      </c>
      <c r="F3385" s="2020" t="s">
        <v>3269</v>
      </c>
      <c r="G3385" s="2021" t="s">
        <v>3269</v>
      </c>
      <c r="H3385" s="2078" t="s">
        <v>3269</v>
      </c>
      <c r="I3385" s="2020" t="s">
        <v>3269</v>
      </c>
      <c r="J3385" s="2021" t="s">
        <v>3269</v>
      </c>
      <c r="K3385" s="2078" t="s">
        <v>3269</v>
      </c>
      <c r="L3385" s="2020">
        <v>0.19975549044281771</v>
      </c>
      <c r="M3385" s="2021">
        <v>8709.68</v>
      </c>
      <c r="N3385" s="2078">
        <v>1739.8064000000011</v>
      </c>
    </row>
    <row r="3386" spans="1:14">
      <c r="A3386" s="2249" t="s">
        <v>3722</v>
      </c>
      <c r="B3386" s="2077" t="s">
        <v>3192</v>
      </c>
      <c r="C3386" s="2020" t="s">
        <v>3269</v>
      </c>
      <c r="D3386" s="2021" t="s">
        <v>3269</v>
      </c>
      <c r="E3386" s="2078" t="s">
        <v>3269</v>
      </c>
      <c r="F3386" s="2020">
        <v>0.68421280203917878</v>
      </c>
      <c r="G3386" s="2021">
        <v>18037.063999999998</v>
      </c>
      <c r="H3386" s="2078">
        <v>12341.1901</v>
      </c>
      <c r="I3386" s="2020">
        <v>0.33548802258479682</v>
      </c>
      <c r="J3386" s="2021">
        <v>578.08799999999997</v>
      </c>
      <c r="K3386" s="2078">
        <v>193.94159999999999</v>
      </c>
      <c r="L3386" s="2020">
        <v>0.85489555227406977</v>
      </c>
      <c r="M3386" s="2021">
        <v>84650</v>
      </c>
      <c r="N3386" s="2078">
        <v>72366.908500000005</v>
      </c>
    </row>
    <row r="3387" spans="1:14">
      <c r="A3387" s="2249" t="s">
        <v>3722</v>
      </c>
      <c r="B3387" s="2077" t="s">
        <v>3193</v>
      </c>
      <c r="C3387" s="2020">
        <v>-1.328700350837728</v>
      </c>
      <c r="D3387" s="2021">
        <v>-994.34003999999982</v>
      </c>
      <c r="E3387" s="2078">
        <v>1321.1799599999999</v>
      </c>
      <c r="F3387" s="2020">
        <v>9.5325575337710092E-2</v>
      </c>
      <c r="G3387" s="2021">
        <v>2242.7957999999999</v>
      </c>
      <c r="H3387" s="2078">
        <v>213.7957999999997</v>
      </c>
      <c r="I3387" s="2020">
        <v>2.8352577306599479E-2</v>
      </c>
      <c r="J3387" s="2021">
        <v>1333.5083999999999</v>
      </c>
      <c r="K3387" s="2078">
        <v>37.808399999999779</v>
      </c>
      <c r="L3387" s="2020">
        <v>8.0671705276296996E-2</v>
      </c>
      <c r="M3387" s="2021">
        <v>463.3818</v>
      </c>
      <c r="N3387" s="2078">
        <v>37.381799999999998</v>
      </c>
    </row>
    <row r="3388" spans="1:14">
      <c r="A3388" s="2249" t="s">
        <v>3722</v>
      </c>
      <c r="B3388" s="2077" t="s">
        <v>3202</v>
      </c>
      <c r="C3388" s="2020" t="s">
        <v>3269</v>
      </c>
      <c r="D3388" s="2021" t="s">
        <v>3269</v>
      </c>
      <c r="E3388" s="2078" t="s">
        <v>3269</v>
      </c>
      <c r="F3388" s="2020">
        <v>0.25819673815312449</v>
      </c>
      <c r="G3388" s="2021">
        <v>482994.64079999953</v>
      </c>
      <c r="H3388" s="2078">
        <v>124707.64079999991</v>
      </c>
      <c r="I3388" s="2020">
        <v>0.2324803525123787</v>
      </c>
      <c r="J3388" s="2021">
        <v>94223.255699999994</v>
      </c>
      <c r="K3388" s="2078">
        <v>21905.055700000001</v>
      </c>
      <c r="L3388" s="2020">
        <v>0.30421602099327122</v>
      </c>
      <c r="M3388" s="2021">
        <v>549289.79616000014</v>
      </c>
      <c r="N3388" s="2078">
        <v>167102.75616000031</v>
      </c>
    </row>
    <row r="3389" spans="1:14">
      <c r="A3389" s="2249" t="s">
        <v>3722</v>
      </c>
      <c r="B3389" s="2077" t="s">
        <v>3205</v>
      </c>
      <c r="C3389" s="2020" t="s">
        <v>3269</v>
      </c>
      <c r="D3389" s="2021" t="s">
        <v>3269</v>
      </c>
      <c r="E3389" s="2078" t="s">
        <v>3269</v>
      </c>
      <c r="F3389" s="2020">
        <v>0.29556662395090072</v>
      </c>
      <c r="G3389" s="2021">
        <v>2096488.9657600019</v>
      </c>
      <c r="H3389" s="2078">
        <v>619652.16575999919</v>
      </c>
      <c r="I3389" s="2020">
        <v>0.2294927235134962</v>
      </c>
      <c r="J3389" s="2021">
        <v>412762.46143999981</v>
      </c>
      <c r="K3389" s="2078">
        <v>94725.981439999989</v>
      </c>
      <c r="L3389" s="2020">
        <v>0.31809387543647311</v>
      </c>
      <c r="M3389" s="2021">
        <v>377641.77608000027</v>
      </c>
      <c r="N3389" s="2078">
        <v>120125.53608000011</v>
      </c>
    </row>
    <row r="3390" spans="1:14">
      <c r="A3390" s="2249" t="s">
        <v>3722</v>
      </c>
      <c r="B3390" s="2077" t="s">
        <v>3212</v>
      </c>
      <c r="C3390" s="2020" t="s">
        <v>3269</v>
      </c>
      <c r="D3390" s="2021" t="s">
        <v>3269</v>
      </c>
      <c r="E3390" s="2078" t="s">
        <v>3269</v>
      </c>
      <c r="F3390" s="2020">
        <v>0.17707664708109089</v>
      </c>
      <c r="G3390" s="2021">
        <v>100252.35</v>
      </c>
      <c r="H3390" s="2078">
        <v>17752.349999999991</v>
      </c>
      <c r="I3390" s="2020" t="s">
        <v>3269</v>
      </c>
      <c r="J3390" s="2021" t="s">
        <v>3269</v>
      </c>
      <c r="K3390" s="2078" t="s">
        <v>3269</v>
      </c>
      <c r="L3390" s="2020" t="s">
        <v>3269</v>
      </c>
      <c r="M3390" s="2021" t="s">
        <v>3269</v>
      </c>
      <c r="N3390" s="2078" t="s">
        <v>3269</v>
      </c>
    </row>
    <row r="3391" spans="1:14">
      <c r="A3391" s="2249" t="s">
        <v>3722</v>
      </c>
      <c r="B3391" s="2077" t="s">
        <v>3207</v>
      </c>
      <c r="C3391" s="2020">
        <v>0.50245976516994872</v>
      </c>
      <c r="D3391" s="2021">
        <v>10738.83</v>
      </c>
      <c r="E3391" s="2078">
        <v>5395.829999999999</v>
      </c>
      <c r="F3391" s="2020" t="s">
        <v>3269</v>
      </c>
      <c r="G3391" s="2021" t="s">
        <v>3269</v>
      </c>
      <c r="H3391" s="2078" t="s">
        <v>3269</v>
      </c>
      <c r="I3391" s="2020" t="s">
        <v>3269</v>
      </c>
      <c r="J3391" s="2021" t="s">
        <v>3269</v>
      </c>
      <c r="K3391" s="2078" t="s">
        <v>3269</v>
      </c>
      <c r="L3391" s="2020" t="s">
        <v>3269</v>
      </c>
      <c r="M3391" s="2021" t="s">
        <v>3269</v>
      </c>
      <c r="N3391" s="2078" t="s">
        <v>3269</v>
      </c>
    </row>
    <row r="3392" spans="1:14">
      <c r="A3392" s="2249" t="s">
        <v>3722</v>
      </c>
      <c r="B3392" s="2077" t="s">
        <v>3208</v>
      </c>
      <c r="C3392" s="2020" t="s">
        <v>3269</v>
      </c>
      <c r="D3392" s="2021" t="s">
        <v>3269</v>
      </c>
      <c r="E3392" s="2078" t="s">
        <v>3269</v>
      </c>
      <c r="F3392" s="2020">
        <v>0.24246515766105109</v>
      </c>
      <c r="G3392" s="2021">
        <v>283690.71359999973</v>
      </c>
      <c r="H3392" s="2078">
        <v>68785.113600000026</v>
      </c>
      <c r="I3392" s="2020" t="s">
        <v>3269</v>
      </c>
      <c r="J3392" s="2021" t="s">
        <v>3269</v>
      </c>
      <c r="K3392" s="2078" t="s">
        <v>3269</v>
      </c>
      <c r="L3392" s="2020" t="s">
        <v>3269</v>
      </c>
      <c r="M3392" s="2021" t="s">
        <v>3269</v>
      </c>
      <c r="N3392" s="2078" t="s">
        <v>3269</v>
      </c>
    </row>
    <row r="3393" spans="1:14">
      <c r="A3393" s="2249" t="s">
        <v>3722</v>
      </c>
      <c r="B3393" s="2077" t="s">
        <v>3203</v>
      </c>
      <c r="C3393" s="2020">
        <v>0.1709057089550122</v>
      </c>
      <c r="D3393" s="2021">
        <v>21160.44</v>
      </c>
      <c r="E3393" s="2078">
        <v>3616.4399999999991</v>
      </c>
      <c r="F3393" s="2020" t="s">
        <v>3269</v>
      </c>
      <c r="G3393" s="2021" t="s">
        <v>3269</v>
      </c>
      <c r="H3393" s="2078" t="s">
        <v>3269</v>
      </c>
      <c r="I3393" s="2020" t="s">
        <v>3269</v>
      </c>
      <c r="J3393" s="2021" t="s">
        <v>3269</v>
      </c>
      <c r="K3393" s="2078" t="s">
        <v>3269</v>
      </c>
      <c r="L3393" s="2020" t="s">
        <v>3269</v>
      </c>
      <c r="M3393" s="2021" t="s">
        <v>3269</v>
      </c>
      <c r="N3393" s="2078" t="s">
        <v>3269</v>
      </c>
    </row>
    <row r="3394" spans="1:14">
      <c r="A3394" s="2248" t="s">
        <v>1093</v>
      </c>
      <c r="B3394" s="2073" t="s">
        <v>5191</v>
      </c>
      <c r="C3394" s="2074" t="s">
        <v>3269</v>
      </c>
      <c r="D3394" s="2075" t="s">
        <v>3269</v>
      </c>
      <c r="E3394" s="2076" t="s">
        <v>3269</v>
      </c>
      <c r="F3394" s="2074" t="s">
        <v>3269</v>
      </c>
      <c r="G3394" s="2075" t="s">
        <v>3269</v>
      </c>
      <c r="H3394" s="2076" t="s">
        <v>3269</v>
      </c>
      <c r="I3394" s="2074" t="s">
        <v>3269</v>
      </c>
      <c r="J3394" s="2075" t="s">
        <v>3269</v>
      </c>
      <c r="K3394" s="2076" t="s">
        <v>3269</v>
      </c>
      <c r="L3394" s="2074" t="s">
        <v>3269</v>
      </c>
      <c r="M3394" s="2075">
        <v>0</v>
      </c>
      <c r="N3394" s="2076">
        <v>-391.20330000000001</v>
      </c>
    </row>
    <row r="3395" spans="1:14">
      <c r="A3395" s="2249" t="s">
        <v>1093</v>
      </c>
      <c r="B3395" s="2077" t="s">
        <v>3486</v>
      </c>
      <c r="C3395" s="2020" t="s">
        <v>3269</v>
      </c>
      <c r="D3395" s="2021" t="s">
        <v>3269</v>
      </c>
      <c r="E3395" s="2078" t="s">
        <v>3269</v>
      </c>
      <c r="F3395" s="2020" t="s">
        <v>3269</v>
      </c>
      <c r="G3395" s="2021" t="s">
        <v>3269</v>
      </c>
      <c r="H3395" s="2078" t="s">
        <v>3269</v>
      </c>
      <c r="I3395" s="2020" t="s">
        <v>3269</v>
      </c>
      <c r="J3395" s="2021" t="s">
        <v>3269</v>
      </c>
      <c r="K3395" s="2078" t="s">
        <v>3269</v>
      </c>
      <c r="L3395" s="2020" t="s">
        <v>3269</v>
      </c>
      <c r="M3395" s="2021">
        <v>0</v>
      </c>
      <c r="N3395" s="2078">
        <v>-116.03100000000001</v>
      </c>
    </row>
    <row r="3396" spans="1:14">
      <c r="A3396" s="2249" t="s">
        <v>1093</v>
      </c>
      <c r="B3396" s="2077" t="s">
        <v>3495</v>
      </c>
      <c r="C3396" s="2020" t="s">
        <v>3269</v>
      </c>
      <c r="D3396" s="2021" t="s">
        <v>3269</v>
      </c>
      <c r="E3396" s="2078" t="s">
        <v>3269</v>
      </c>
      <c r="F3396" s="2020" t="s">
        <v>3269</v>
      </c>
      <c r="G3396" s="2021" t="s">
        <v>3269</v>
      </c>
      <c r="H3396" s="2078" t="s">
        <v>3269</v>
      </c>
      <c r="I3396" s="2020" t="s">
        <v>3269</v>
      </c>
      <c r="J3396" s="2021" t="s">
        <v>3269</v>
      </c>
      <c r="K3396" s="2078" t="s">
        <v>3269</v>
      </c>
      <c r="L3396" s="2020" t="s">
        <v>3269</v>
      </c>
      <c r="M3396" s="2021">
        <v>0</v>
      </c>
      <c r="N3396" s="2078">
        <v>-275.17230000000001</v>
      </c>
    </row>
    <row r="3397" spans="1:14">
      <c r="A3397" s="2248" t="s">
        <v>1015</v>
      </c>
      <c r="B3397" s="2073" t="s">
        <v>5191</v>
      </c>
      <c r="C3397" s="2074">
        <v>0.4561484868835215</v>
      </c>
      <c r="D3397" s="2075">
        <v>215511.57139999999</v>
      </c>
      <c r="E3397" s="2076">
        <v>98305.277199999997</v>
      </c>
      <c r="F3397" s="2074">
        <v>0.42831928429714988</v>
      </c>
      <c r="G3397" s="2075">
        <v>108020.696</v>
      </c>
      <c r="H3397" s="2076">
        <v>46267.347199999997</v>
      </c>
      <c r="I3397" s="2074">
        <v>0.42546953936087251</v>
      </c>
      <c r="J3397" s="2075">
        <v>224965.51472000001</v>
      </c>
      <c r="K3397" s="2076">
        <v>95715.973919999975</v>
      </c>
      <c r="L3397" s="2074">
        <v>0.42585076140258249</v>
      </c>
      <c r="M3397" s="2075">
        <v>223440.10368</v>
      </c>
      <c r="N3397" s="2076">
        <v>95152.138279999985</v>
      </c>
    </row>
    <row r="3398" spans="1:14">
      <c r="A3398" s="2249" t="s">
        <v>1015</v>
      </c>
      <c r="B3398" s="2077" t="s">
        <v>3484</v>
      </c>
      <c r="C3398" s="2020">
        <v>0.27613067282581472</v>
      </c>
      <c r="D3398" s="2021">
        <v>5870.5089999999991</v>
      </c>
      <c r="E3398" s="2078">
        <v>1621.0275999999999</v>
      </c>
      <c r="F3398" s="2020">
        <v>0.51037755975505361</v>
      </c>
      <c r="G3398" s="2021">
        <v>3037.4</v>
      </c>
      <c r="H3398" s="2078">
        <v>1550.2208000000001</v>
      </c>
      <c r="I3398" s="2020">
        <v>0.52923545262634508</v>
      </c>
      <c r="J3398" s="2021">
        <v>9074.2839999999997</v>
      </c>
      <c r="K3398" s="2078">
        <v>4802.4327999999996</v>
      </c>
      <c r="L3398" s="2020">
        <v>0.25753428869807382</v>
      </c>
      <c r="M3398" s="2021">
        <v>3447.2</v>
      </c>
      <c r="N3398" s="2078">
        <v>887.77220000000023</v>
      </c>
    </row>
    <row r="3399" spans="1:14">
      <c r="A3399" s="2249" t="s">
        <v>1015</v>
      </c>
      <c r="B3399" s="2077" t="s">
        <v>3490</v>
      </c>
      <c r="C3399" s="2020" t="s">
        <v>3269</v>
      </c>
      <c r="D3399" s="2021" t="s">
        <v>3269</v>
      </c>
      <c r="E3399" s="2078" t="s">
        <v>3269</v>
      </c>
      <c r="F3399" s="2020" t="s">
        <v>3269</v>
      </c>
      <c r="G3399" s="2021" t="s">
        <v>3269</v>
      </c>
      <c r="H3399" s="2078" t="s">
        <v>3269</v>
      </c>
      <c r="I3399" s="2020">
        <v>0.42110807751107893</v>
      </c>
      <c r="J3399" s="2021">
        <v>215891.23071999999</v>
      </c>
      <c r="K3399" s="2078">
        <v>90913.54111999998</v>
      </c>
      <c r="L3399" s="2020">
        <v>0.42854235433490862</v>
      </c>
      <c r="M3399" s="2021">
        <v>164994.67775999999</v>
      </c>
      <c r="N3399" s="2078">
        <v>70707.207659999985</v>
      </c>
    </row>
    <row r="3400" spans="1:14">
      <c r="A3400" s="2249" t="s">
        <v>1015</v>
      </c>
      <c r="B3400" s="2077" t="s">
        <v>3497</v>
      </c>
      <c r="C3400" s="2020">
        <v>0.46118946590493898</v>
      </c>
      <c r="D3400" s="2021">
        <v>209641.0624</v>
      </c>
      <c r="E3400" s="2078">
        <v>96684.249599999996</v>
      </c>
      <c r="F3400" s="2020">
        <v>0.42594515607511502</v>
      </c>
      <c r="G3400" s="2021">
        <v>104983.296</v>
      </c>
      <c r="H3400" s="2078">
        <v>44717.126400000001</v>
      </c>
      <c r="I3400" s="2020" t="s">
        <v>3269</v>
      </c>
      <c r="J3400" s="2021" t="s">
        <v>3269</v>
      </c>
      <c r="K3400" s="2078" t="s">
        <v>3269</v>
      </c>
      <c r="L3400" s="2020">
        <v>0.42832578734932403</v>
      </c>
      <c r="M3400" s="2021">
        <v>54998.225919999997</v>
      </c>
      <c r="N3400" s="2078">
        <v>23557.15842</v>
      </c>
    </row>
    <row r="3401" spans="1:14">
      <c r="A3401" s="2248" t="s">
        <v>1011</v>
      </c>
      <c r="B3401" s="2073" t="s">
        <v>5191</v>
      </c>
      <c r="C3401" s="2074">
        <v>-2.3660710459831331E-2</v>
      </c>
      <c r="D3401" s="2075">
        <v>294672.87517999997</v>
      </c>
      <c r="E3401" s="2076">
        <v>-6972.169579999997</v>
      </c>
      <c r="F3401" s="2074">
        <v>0.15813353266810351</v>
      </c>
      <c r="G3401" s="2075">
        <v>436453.68364</v>
      </c>
      <c r="H3401" s="2076">
        <v>69017.962840000051</v>
      </c>
      <c r="I3401" s="2074">
        <v>0.2311695010440637</v>
      </c>
      <c r="J3401" s="2075">
        <v>409761.28343999991</v>
      </c>
      <c r="K3401" s="2076">
        <v>94724.311439999947</v>
      </c>
      <c r="L3401" s="2074">
        <v>0.1432224692277774</v>
      </c>
      <c r="M3401" s="2075">
        <v>524059.45075999992</v>
      </c>
      <c r="N3401" s="2076">
        <v>75057.088559999989</v>
      </c>
    </row>
    <row r="3402" spans="1:14">
      <c r="A3402" s="2249" t="s">
        <v>1011</v>
      </c>
      <c r="B3402" s="2077" t="s">
        <v>3480</v>
      </c>
      <c r="C3402" s="2020">
        <v>0.1842741288667574</v>
      </c>
      <c r="D3402" s="2021">
        <v>23824.259580000002</v>
      </c>
      <c r="E3402" s="2078">
        <v>4390.1946799999987</v>
      </c>
      <c r="F3402" s="2020">
        <v>0.23980713016802269</v>
      </c>
      <c r="G3402" s="2021">
        <v>31705.783829999989</v>
      </c>
      <c r="H3402" s="2078">
        <v>7603.2730299999976</v>
      </c>
      <c r="I3402" s="2020">
        <v>0.28654642498381239</v>
      </c>
      <c r="J3402" s="2021">
        <v>16165.77785</v>
      </c>
      <c r="K3402" s="2078">
        <v>4632.2458500000002</v>
      </c>
      <c r="L3402" s="2020">
        <v>0.23679248792547469</v>
      </c>
      <c r="M3402" s="2021">
        <v>41118.24596</v>
      </c>
      <c r="N3402" s="2078">
        <v>9736.491759999999</v>
      </c>
    </row>
    <row r="3403" spans="1:14">
      <c r="A3403" s="2249" t="s">
        <v>1011</v>
      </c>
      <c r="B3403" s="2077" t="s">
        <v>3196</v>
      </c>
      <c r="C3403" s="2020" t="s">
        <v>3269</v>
      </c>
      <c r="D3403" s="2021" t="s">
        <v>3269</v>
      </c>
      <c r="E3403" s="2078" t="s">
        <v>3269</v>
      </c>
      <c r="F3403" s="2020" t="s">
        <v>3269</v>
      </c>
      <c r="G3403" s="2021" t="s">
        <v>3269</v>
      </c>
      <c r="H3403" s="2078" t="s">
        <v>3269</v>
      </c>
      <c r="I3403" s="2020" t="s">
        <v>3269</v>
      </c>
      <c r="J3403" s="2021" t="s">
        <v>3269</v>
      </c>
      <c r="K3403" s="2078" t="s">
        <v>3269</v>
      </c>
      <c r="L3403" s="2020">
        <v>0.33213767327572308</v>
      </c>
      <c r="M3403" s="2021">
        <v>1159.56593</v>
      </c>
      <c r="N3403" s="2078">
        <v>385.13553000000002</v>
      </c>
    </row>
    <row r="3404" spans="1:14">
      <c r="A3404" s="2249" t="s">
        <v>1011</v>
      </c>
      <c r="B3404" s="2077" t="s">
        <v>3197</v>
      </c>
      <c r="C3404" s="2020" t="s">
        <v>3269</v>
      </c>
      <c r="D3404" s="2021" t="s">
        <v>3269</v>
      </c>
      <c r="E3404" s="2078" t="s">
        <v>3269</v>
      </c>
      <c r="F3404" s="2020">
        <v>0.41733021464065179</v>
      </c>
      <c r="G3404" s="2021">
        <v>121.09775</v>
      </c>
      <c r="H3404" s="2078">
        <v>50.537749999999988</v>
      </c>
      <c r="I3404" s="2020" t="s">
        <v>3269</v>
      </c>
      <c r="J3404" s="2021" t="s">
        <v>3269</v>
      </c>
      <c r="K3404" s="2078" t="s">
        <v>3269</v>
      </c>
      <c r="L3404" s="2020" t="s">
        <v>3269</v>
      </c>
      <c r="M3404" s="2021" t="s">
        <v>3269</v>
      </c>
      <c r="N3404" s="2078" t="s">
        <v>3269</v>
      </c>
    </row>
    <row r="3405" spans="1:14">
      <c r="A3405" s="2249" t="s">
        <v>1011</v>
      </c>
      <c r="B3405" s="2077" t="s">
        <v>3193</v>
      </c>
      <c r="C3405" s="2020">
        <v>0.23843262784463171</v>
      </c>
      <c r="D3405" s="2021">
        <v>13244.120440000001</v>
      </c>
      <c r="E3405" s="2078">
        <v>3157.8304400000002</v>
      </c>
      <c r="F3405" s="2020">
        <v>0.12136312529691939</v>
      </c>
      <c r="G3405" s="2021">
        <v>25225.15345999999</v>
      </c>
      <c r="H3405" s="2078">
        <v>3061.40346</v>
      </c>
      <c r="I3405" s="2020">
        <v>2.875484729736404E-2</v>
      </c>
      <c r="J3405" s="2021">
        <v>12386.03865</v>
      </c>
      <c r="K3405" s="2078">
        <v>356.15864999999911</v>
      </c>
      <c r="L3405" s="2020">
        <v>0.12847143206630121</v>
      </c>
      <c r="M3405" s="2021">
        <v>27481.566159999991</v>
      </c>
      <c r="N3405" s="2078">
        <v>3530.596160000001</v>
      </c>
    </row>
    <row r="3406" spans="1:14">
      <c r="A3406" s="2249" t="s">
        <v>1011</v>
      </c>
      <c r="B3406" s="2077" t="s">
        <v>3194</v>
      </c>
      <c r="C3406" s="2020">
        <v>0.13170633482136021</v>
      </c>
      <c r="D3406" s="2021">
        <v>1771.43985</v>
      </c>
      <c r="E3406" s="2078">
        <v>233.30985000000001</v>
      </c>
      <c r="F3406" s="2020">
        <v>6.8782026014978417E-2</v>
      </c>
      <c r="G3406" s="2021">
        <v>442.45280000000002</v>
      </c>
      <c r="H3406" s="2078">
        <v>30.43280000000005</v>
      </c>
      <c r="I3406" s="2020">
        <v>-4.9250201932245698E-2</v>
      </c>
      <c r="J3406" s="2021">
        <v>2106.6471999999999</v>
      </c>
      <c r="K3406" s="2078">
        <v>-103.75279999999999</v>
      </c>
      <c r="L3406" s="2020">
        <v>0.53735488529689501</v>
      </c>
      <c r="M3406" s="2021">
        <v>360.06</v>
      </c>
      <c r="N3406" s="2078">
        <v>193.48</v>
      </c>
    </row>
    <row r="3407" spans="1:14">
      <c r="A3407" s="2249" t="s">
        <v>1011</v>
      </c>
      <c r="B3407" s="2077" t="s">
        <v>3195</v>
      </c>
      <c r="C3407" s="2020">
        <v>2.531118082367111E-2</v>
      </c>
      <c r="D3407" s="2021">
        <v>4998.6210000000001</v>
      </c>
      <c r="E3407" s="2078">
        <v>126.5209999999997</v>
      </c>
      <c r="F3407" s="2020" t="s">
        <v>3269</v>
      </c>
      <c r="G3407" s="2021" t="s">
        <v>3269</v>
      </c>
      <c r="H3407" s="2078" t="s">
        <v>3269</v>
      </c>
      <c r="I3407" s="2020">
        <v>-4.6663788843005413E-3</v>
      </c>
      <c r="J3407" s="2021">
        <v>985.00360000000001</v>
      </c>
      <c r="K3407" s="2078">
        <v>-4.5964000000000169</v>
      </c>
      <c r="L3407" s="2020" t="s">
        <v>3269</v>
      </c>
      <c r="M3407" s="2021" t="s">
        <v>3269</v>
      </c>
      <c r="N3407" s="2078" t="s">
        <v>3269</v>
      </c>
    </row>
    <row r="3408" spans="1:14">
      <c r="A3408" s="2249" t="s">
        <v>1011</v>
      </c>
      <c r="B3408" s="2077" t="s">
        <v>3202</v>
      </c>
      <c r="C3408" s="2020">
        <v>-0.1965746926807786</v>
      </c>
      <c r="D3408" s="2021">
        <v>9085.9351000000006</v>
      </c>
      <c r="E3408" s="2078">
        <v>-1786.0648999999989</v>
      </c>
      <c r="F3408" s="2020" t="s">
        <v>3269</v>
      </c>
      <c r="G3408" s="2021" t="s">
        <v>3269</v>
      </c>
      <c r="H3408" s="2078" t="s">
        <v>3269</v>
      </c>
      <c r="I3408" s="2020" t="s">
        <v>3269</v>
      </c>
      <c r="J3408" s="2021" t="s">
        <v>3269</v>
      </c>
      <c r="K3408" s="2078" t="s">
        <v>3269</v>
      </c>
      <c r="L3408" s="2020" t="s">
        <v>3269</v>
      </c>
      <c r="M3408" s="2021" t="s">
        <v>3269</v>
      </c>
      <c r="N3408" s="2078" t="s">
        <v>3269</v>
      </c>
    </row>
    <row r="3409" spans="1:14">
      <c r="A3409" s="2249" t="s">
        <v>1011</v>
      </c>
      <c r="B3409" s="2077" t="s">
        <v>3204</v>
      </c>
      <c r="C3409" s="2020" t="s">
        <v>3269</v>
      </c>
      <c r="D3409" s="2021" t="s">
        <v>3269</v>
      </c>
      <c r="E3409" s="2078" t="s">
        <v>3269</v>
      </c>
      <c r="F3409" s="2020">
        <v>0.2469113855772142</v>
      </c>
      <c r="G3409" s="2021">
        <v>273368.73252000002</v>
      </c>
      <c r="H3409" s="2078">
        <v>67497.852520000059</v>
      </c>
      <c r="I3409" s="2020">
        <v>0.24873510642480509</v>
      </c>
      <c r="J3409" s="2021">
        <v>39690.394499999988</v>
      </c>
      <c r="K3409" s="2078">
        <v>9872.3944999999985</v>
      </c>
      <c r="L3409" s="2020">
        <v>0.30483827236700001</v>
      </c>
      <c r="M3409" s="2021">
        <v>136694.80960000001</v>
      </c>
      <c r="N3409" s="2078">
        <v>41669.809599999993</v>
      </c>
    </row>
    <row r="3410" spans="1:14">
      <c r="A3410" s="2249" t="s">
        <v>1011</v>
      </c>
      <c r="B3410" s="2077" t="s">
        <v>3208</v>
      </c>
      <c r="C3410" s="2020">
        <v>-0.13324826955797439</v>
      </c>
      <c r="D3410" s="2021">
        <v>203860.23616</v>
      </c>
      <c r="E3410" s="2078">
        <v>-27164.023700000002</v>
      </c>
      <c r="F3410" s="2020">
        <v>-8.737092757644363E-2</v>
      </c>
      <c r="G3410" s="2021">
        <v>105590.46328</v>
      </c>
      <c r="H3410" s="2078">
        <v>-9225.5367200000092</v>
      </c>
      <c r="I3410" s="2020">
        <v>-2.6639083123063439E-2</v>
      </c>
      <c r="J3410" s="2021">
        <v>31243.69657</v>
      </c>
      <c r="K3410" s="2078">
        <v>-832.30343000000221</v>
      </c>
      <c r="L3410" s="2020">
        <v>-6.266478935400558E-3</v>
      </c>
      <c r="M3410" s="2021">
        <v>255028.0000099999</v>
      </c>
      <c r="N3410" s="2078">
        <v>-1598.127589999998</v>
      </c>
    </row>
    <row r="3411" spans="1:14">
      <c r="A3411" s="2249" t="s">
        <v>1011</v>
      </c>
      <c r="B3411" s="2077" t="s">
        <v>3203</v>
      </c>
      <c r="C3411" s="2020">
        <v>0.37135677165860459</v>
      </c>
      <c r="D3411" s="2021">
        <v>37888.263049999987</v>
      </c>
      <c r="E3411" s="2078">
        <v>14070.063050000001</v>
      </c>
      <c r="F3411" s="2020" t="s">
        <v>3269</v>
      </c>
      <c r="G3411" s="2021" t="s">
        <v>3269</v>
      </c>
      <c r="H3411" s="2078" t="s">
        <v>3269</v>
      </c>
      <c r="I3411" s="2020">
        <v>0.26304832735388761</v>
      </c>
      <c r="J3411" s="2021">
        <v>307183.72506999993</v>
      </c>
      <c r="K3411" s="2078">
        <v>80804.165069999959</v>
      </c>
      <c r="L3411" s="2020">
        <v>0.3397726359705166</v>
      </c>
      <c r="M3411" s="2021">
        <v>62217.203099999977</v>
      </c>
      <c r="N3411" s="2078">
        <v>21139.703099999992</v>
      </c>
    </row>
    <row r="3412" spans="1:14">
      <c r="A3412" s="2248" t="s">
        <v>2569</v>
      </c>
      <c r="B3412" s="2073" t="s">
        <v>5191</v>
      </c>
      <c r="C3412" s="2074" t="s">
        <v>3269</v>
      </c>
      <c r="D3412" s="2075">
        <v>0</v>
      </c>
      <c r="E3412" s="2076">
        <v>-148.32</v>
      </c>
      <c r="F3412" s="2074" t="s">
        <v>3269</v>
      </c>
      <c r="G3412" s="2075" t="s">
        <v>3269</v>
      </c>
      <c r="H3412" s="2076" t="s">
        <v>3269</v>
      </c>
      <c r="I3412" s="2074" t="s">
        <v>3269</v>
      </c>
      <c r="J3412" s="2075" t="s">
        <v>3269</v>
      </c>
      <c r="K3412" s="2076" t="s">
        <v>3269</v>
      </c>
      <c r="L3412" s="2074" t="s">
        <v>3269</v>
      </c>
      <c r="M3412" s="2075" t="s">
        <v>3269</v>
      </c>
      <c r="N3412" s="2076" t="s">
        <v>3269</v>
      </c>
    </row>
    <row r="3413" spans="1:14">
      <c r="A3413" s="2249" t="s">
        <v>2569</v>
      </c>
      <c r="B3413" s="2077" t="s">
        <v>3212</v>
      </c>
      <c r="C3413" s="2020" t="s">
        <v>3269</v>
      </c>
      <c r="D3413" s="2021">
        <v>0</v>
      </c>
      <c r="E3413" s="2078">
        <v>-30.58</v>
      </c>
      <c r="F3413" s="2020" t="s">
        <v>3269</v>
      </c>
      <c r="G3413" s="2021" t="s">
        <v>3269</v>
      </c>
      <c r="H3413" s="2078" t="s">
        <v>3269</v>
      </c>
      <c r="I3413" s="2020" t="s">
        <v>3269</v>
      </c>
      <c r="J3413" s="2021" t="s">
        <v>3269</v>
      </c>
      <c r="K3413" s="2078" t="s">
        <v>3269</v>
      </c>
      <c r="L3413" s="2020" t="s">
        <v>3269</v>
      </c>
      <c r="M3413" s="2021" t="s">
        <v>3269</v>
      </c>
      <c r="N3413" s="2078" t="s">
        <v>3269</v>
      </c>
    </row>
    <row r="3414" spans="1:14">
      <c r="A3414" s="2249" t="s">
        <v>2569</v>
      </c>
      <c r="B3414" s="2077" t="s">
        <v>3207</v>
      </c>
      <c r="C3414" s="2020" t="s">
        <v>3269</v>
      </c>
      <c r="D3414" s="2021">
        <v>0</v>
      </c>
      <c r="E3414" s="2078">
        <v>-117.74</v>
      </c>
      <c r="F3414" s="2020" t="s">
        <v>3269</v>
      </c>
      <c r="G3414" s="2021" t="s">
        <v>3269</v>
      </c>
      <c r="H3414" s="2078" t="s">
        <v>3269</v>
      </c>
      <c r="I3414" s="2020" t="s">
        <v>3269</v>
      </c>
      <c r="J3414" s="2021" t="s">
        <v>3269</v>
      </c>
      <c r="K3414" s="2078" t="s">
        <v>3269</v>
      </c>
      <c r="L3414" s="2020" t="s">
        <v>3269</v>
      </c>
      <c r="M3414" s="2021" t="s">
        <v>3269</v>
      </c>
      <c r="N3414" s="2078" t="s">
        <v>3269</v>
      </c>
    </row>
    <row r="3415" spans="1:14">
      <c r="A3415" s="2248" t="s">
        <v>2571</v>
      </c>
      <c r="B3415" s="2073" t="s">
        <v>5191</v>
      </c>
      <c r="C3415" s="2074" t="s">
        <v>3269</v>
      </c>
      <c r="D3415" s="2075" t="s">
        <v>3269</v>
      </c>
      <c r="E3415" s="2076" t="s">
        <v>3269</v>
      </c>
      <c r="F3415" s="2074" t="s">
        <v>3269</v>
      </c>
      <c r="G3415" s="2075" t="s">
        <v>3269</v>
      </c>
      <c r="H3415" s="2076" t="s">
        <v>3269</v>
      </c>
      <c r="I3415" s="2074">
        <v>0.15551011198070061</v>
      </c>
      <c r="J3415" s="2075">
        <v>27229.665300000001</v>
      </c>
      <c r="K3415" s="2076">
        <v>4234.4882999999973</v>
      </c>
      <c r="L3415" s="2074" t="s">
        <v>3269</v>
      </c>
      <c r="M3415" s="2075" t="s">
        <v>3269</v>
      </c>
      <c r="N3415" s="2076" t="s">
        <v>3269</v>
      </c>
    </row>
    <row r="3416" spans="1:14">
      <c r="A3416" s="2249" t="s">
        <v>2571</v>
      </c>
      <c r="B3416" s="2077" t="s">
        <v>3480</v>
      </c>
      <c r="C3416" s="2020" t="s">
        <v>3269</v>
      </c>
      <c r="D3416" s="2021" t="s">
        <v>3269</v>
      </c>
      <c r="E3416" s="2078" t="s">
        <v>3269</v>
      </c>
      <c r="F3416" s="2020" t="s">
        <v>3269</v>
      </c>
      <c r="G3416" s="2021" t="s">
        <v>3269</v>
      </c>
      <c r="H3416" s="2078" t="s">
        <v>3269</v>
      </c>
      <c r="I3416" s="2020">
        <v>0.15551011198070061</v>
      </c>
      <c r="J3416" s="2021">
        <v>27229.665300000001</v>
      </c>
      <c r="K3416" s="2078">
        <v>4234.4882999999973</v>
      </c>
      <c r="L3416" s="2020" t="s">
        <v>3269</v>
      </c>
      <c r="M3416" s="2021" t="s">
        <v>3269</v>
      </c>
      <c r="N3416" s="2078" t="s">
        <v>3269</v>
      </c>
    </row>
    <row r="3417" spans="1:14">
      <c r="A3417" s="2248" t="s">
        <v>1171</v>
      </c>
      <c r="B3417" s="2073" t="s">
        <v>5191</v>
      </c>
      <c r="C3417" s="2074" t="s">
        <v>3269</v>
      </c>
      <c r="D3417" s="2075" t="s">
        <v>3269</v>
      </c>
      <c r="E3417" s="2076" t="s">
        <v>3269</v>
      </c>
      <c r="F3417" s="2074">
        <v>0.48703862822156191</v>
      </c>
      <c r="G3417" s="2075">
        <v>179924.65919999999</v>
      </c>
      <c r="H3417" s="2076">
        <v>87630.25920000003</v>
      </c>
      <c r="I3417" s="2074" t="s">
        <v>3269</v>
      </c>
      <c r="J3417" s="2075" t="s">
        <v>3269</v>
      </c>
      <c r="K3417" s="2076" t="s">
        <v>3269</v>
      </c>
      <c r="L3417" s="2074" t="s">
        <v>3269</v>
      </c>
      <c r="M3417" s="2075" t="s">
        <v>3269</v>
      </c>
      <c r="N3417" s="2076" t="s">
        <v>3269</v>
      </c>
    </row>
    <row r="3418" spans="1:14">
      <c r="A3418" s="2249" t="s">
        <v>1171</v>
      </c>
      <c r="B3418" s="2077" t="s">
        <v>3205</v>
      </c>
      <c r="C3418" s="2020" t="s">
        <v>3269</v>
      </c>
      <c r="D3418" s="2021" t="s">
        <v>3269</v>
      </c>
      <c r="E3418" s="2078" t="s">
        <v>3269</v>
      </c>
      <c r="F3418" s="2020">
        <v>0.48703862822156191</v>
      </c>
      <c r="G3418" s="2021">
        <v>179924.65919999999</v>
      </c>
      <c r="H3418" s="2078">
        <v>87630.25920000003</v>
      </c>
      <c r="I3418" s="2020" t="s">
        <v>3269</v>
      </c>
      <c r="J3418" s="2021" t="s">
        <v>3269</v>
      </c>
      <c r="K3418" s="2078" t="s">
        <v>3269</v>
      </c>
      <c r="L3418" s="2020" t="s">
        <v>3269</v>
      </c>
      <c r="M3418" s="2021" t="s">
        <v>3269</v>
      </c>
      <c r="N3418" s="2078" t="s">
        <v>3269</v>
      </c>
    </row>
    <row r="3419" spans="1:14">
      <c r="A3419" s="2248" t="s">
        <v>1027</v>
      </c>
      <c r="B3419" s="2073" t="s">
        <v>5191</v>
      </c>
      <c r="C3419" s="2074" t="s">
        <v>3269</v>
      </c>
      <c r="D3419" s="2075" t="s">
        <v>3269</v>
      </c>
      <c r="E3419" s="2076" t="s">
        <v>3269</v>
      </c>
      <c r="F3419" s="2074">
        <v>0.67643776332974281</v>
      </c>
      <c r="G3419" s="2075">
        <v>531449.69007999985</v>
      </c>
      <c r="H3419" s="2076">
        <v>359492.63968000008</v>
      </c>
      <c r="I3419" s="2074">
        <v>0.72952024955253214</v>
      </c>
      <c r="J3419" s="2075">
        <v>205103.37763999999</v>
      </c>
      <c r="K3419" s="2076">
        <v>149627.06724000009</v>
      </c>
      <c r="L3419" s="2074">
        <v>0.66868702552706893</v>
      </c>
      <c r="M3419" s="2075">
        <v>196331.8536</v>
      </c>
      <c r="N3419" s="2076">
        <v>131284.5632</v>
      </c>
    </row>
    <row r="3420" spans="1:14">
      <c r="A3420" s="2249" t="s">
        <v>1027</v>
      </c>
      <c r="B3420" s="2077" t="s">
        <v>3484</v>
      </c>
      <c r="C3420" s="2020" t="s">
        <v>3269</v>
      </c>
      <c r="D3420" s="2021" t="s">
        <v>3269</v>
      </c>
      <c r="E3420" s="2078" t="s">
        <v>3269</v>
      </c>
      <c r="F3420" s="2020">
        <v>0.44960457734220388</v>
      </c>
      <c r="G3420" s="2021">
        <v>23404.324000000001</v>
      </c>
      <c r="H3420" s="2078">
        <v>10522.691199999999</v>
      </c>
      <c r="I3420" s="2020">
        <v>0.60033659349432089</v>
      </c>
      <c r="J3420" s="2021">
        <v>15151.808000000001</v>
      </c>
      <c r="K3420" s="2078">
        <v>9096.1847999999991</v>
      </c>
      <c r="L3420" s="2020" t="s">
        <v>3269</v>
      </c>
      <c r="M3420" s="2021" t="s">
        <v>3269</v>
      </c>
      <c r="N3420" s="2078" t="s">
        <v>3269</v>
      </c>
    </row>
    <row r="3421" spans="1:14">
      <c r="A3421" s="2249" t="s">
        <v>1027</v>
      </c>
      <c r="B3421" s="2077" t="s">
        <v>3491</v>
      </c>
      <c r="C3421" s="2020" t="s">
        <v>3269</v>
      </c>
      <c r="D3421" s="2021" t="s">
        <v>3269</v>
      </c>
      <c r="E3421" s="2078" t="s">
        <v>3269</v>
      </c>
      <c r="F3421" s="2020">
        <v>0.51373884530713032</v>
      </c>
      <c r="G3421" s="2021">
        <v>124131.93408000001</v>
      </c>
      <c r="H3421" s="2078">
        <v>63771.39648000001</v>
      </c>
      <c r="I3421" s="2020">
        <v>0.52280240831964975</v>
      </c>
      <c r="J3421" s="2021">
        <v>5919.48</v>
      </c>
      <c r="K3421" s="2078">
        <v>3094.7184000000011</v>
      </c>
      <c r="L3421" s="2020" t="s">
        <v>3269</v>
      </c>
      <c r="M3421" s="2021" t="s">
        <v>3269</v>
      </c>
      <c r="N3421" s="2078" t="s">
        <v>3269</v>
      </c>
    </row>
    <row r="3422" spans="1:14">
      <c r="A3422" s="2249" t="s">
        <v>1027</v>
      </c>
      <c r="B3422" s="2077" t="s">
        <v>3492</v>
      </c>
      <c r="C3422" s="2020" t="s">
        <v>3269</v>
      </c>
      <c r="D3422" s="2021" t="s">
        <v>3269</v>
      </c>
      <c r="E3422" s="2078" t="s">
        <v>3269</v>
      </c>
      <c r="F3422" s="2020" t="s">
        <v>3269</v>
      </c>
      <c r="G3422" s="2021" t="s">
        <v>3269</v>
      </c>
      <c r="H3422" s="2078" t="s">
        <v>3269</v>
      </c>
      <c r="I3422" s="2020" t="s">
        <v>3269</v>
      </c>
      <c r="J3422" s="2021" t="s">
        <v>3269</v>
      </c>
      <c r="K3422" s="2078" t="s">
        <v>3269</v>
      </c>
      <c r="L3422" s="2020">
        <v>0.56385571348561214</v>
      </c>
      <c r="M3422" s="2021">
        <v>40589.107199999999</v>
      </c>
      <c r="N3422" s="2078">
        <v>22886.400000000001</v>
      </c>
    </row>
    <row r="3423" spans="1:14">
      <c r="A3423" s="2249" t="s">
        <v>1027</v>
      </c>
      <c r="B3423" s="2077" t="s">
        <v>3494</v>
      </c>
      <c r="C3423" s="2020" t="s">
        <v>3269</v>
      </c>
      <c r="D3423" s="2021" t="s">
        <v>3269</v>
      </c>
      <c r="E3423" s="2078" t="s">
        <v>3269</v>
      </c>
      <c r="F3423" s="2020">
        <v>0.74287203371410104</v>
      </c>
      <c r="G3423" s="2021">
        <v>383913.43199999991</v>
      </c>
      <c r="H3423" s="2078">
        <v>285198.55200000008</v>
      </c>
      <c r="I3423" s="2020">
        <v>0.74699793324805042</v>
      </c>
      <c r="J3423" s="2021">
        <v>183874.50899999999</v>
      </c>
      <c r="K3423" s="2078">
        <v>137353.87820000009</v>
      </c>
      <c r="L3423" s="2020">
        <v>0.70894940301505016</v>
      </c>
      <c r="M3423" s="2021">
        <v>147988.45439999999</v>
      </c>
      <c r="N3423" s="2078">
        <v>104916.32640000001</v>
      </c>
    </row>
    <row r="3424" spans="1:14">
      <c r="A3424" s="2249" t="s">
        <v>1027</v>
      </c>
      <c r="B3424" s="2077" t="s">
        <v>3196</v>
      </c>
      <c r="C3424" s="2020" t="s">
        <v>3269</v>
      </c>
      <c r="D3424" s="2021" t="s">
        <v>3269</v>
      </c>
      <c r="E3424" s="2078" t="s">
        <v>3269</v>
      </c>
      <c r="F3424" s="2020" t="s">
        <v>3269</v>
      </c>
      <c r="G3424" s="2021" t="s">
        <v>3269</v>
      </c>
      <c r="H3424" s="2078" t="s">
        <v>3269</v>
      </c>
      <c r="I3424" s="2020">
        <v>0.52218242037854401</v>
      </c>
      <c r="J3424" s="2021">
        <v>157.58063999999999</v>
      </c>
      <c r="K3424" s="2078">
        <v>82.285840000000022</v>
      </c>
      <c r="L3424" s="2020">
        <v>0.44902059401425692</v>
      </c>
      <c r="M3424" s="2021">
        <v>7754.2920000000004</v>
      </c>
      <c r="N3424" s="2078">
        <v>3481.8368</v>
      </c>
    </row>
    <row r="3425" spans="1:14">
      <c r="A3425" s="2248" t="s">
        <v>2575</v>
      </c>
      <c r="B3425" s="2073" t="s">
        <v>5191</v>
      </c>
      <c r="C3425" s="2074" t="s">
        <v>3269</v>
      </c>
      <c r="D3425" s="2075" t="s">
        <v>3269</v>
      </c>
      <c r="E3425" s="2076" t="s">
        <v>3269</v>
      </c>
      <c r="F3425" s="2074">
        <v>0.20766775578441671</v>
      </c>
      <c r="G3425" s="2075">
        <v>30474.084800000001</v>
      </c>
      <c r="H3425" s="2076">
        <v>6328.4848000000029</v>
      </c>
      <c r="I3425" s="2074" t="s">
        <v>3269</v>
      </c>
      <c r="J3425" s="2075" t="s">
        <v>3269</v>
      </c>
      <c r="K3425" s="2076" t="s">
        <v>3269</v>
      </c>
      <c r="L3425" s="2074" t="s">
        <v>3269</v>
      </c>
      <c r="M3425" s="2075" t="s">
        <v>3269</v>
      </c>
      <c r="N3425" s="2076" t="s">
        <v>3269</v>
      </c>
    </row>
    <row r="3426" spans="1:14">
      <c r="A3426" s="2249" t="s">
        <v>2575</v>
      </c>
      <c r="B3426" s="2077" t="s">
        <v>3480</v>
      </c>
      <c r="C3426" s="2020" t="s">
        <v>3269</v>
      </c>
      <c r="D3426" s="2021" t="s">
        <v>3269</v>
      </c>
      <c r="E3426" s="2078" t="s">
        <v>3269</v>
      </c>
      <c r="F3426" s="2020">
        <v>0.2037325038880248</v>
      </c>
      <c r="G3426" s="2021">
        <v>8307.56</v>
      </c>
      <c r="H3426" s="2078">
        <v>1692.52</v>
      </c>
      <c r="I3426" s="2020" t="s">
        <v>3269</v>
      </c>
      <c r="J3426" s="2021" t="s">
        <v>3269</v>
      </c>
      <c r="K3426" s="2078" t="s">
        <v>3269</v>
      </c>
      <c r="L3426" s="2020" t="s">
        <v>3269</v>
      </c>
      <c r="M3426" s="2021" t="s">
        <v>3269</v>
      </c>
      <c r="N3426" s="2078" t="s">
        <v>3269</v>
      </c>
    </row>
    <row r="3427" spans="1:14">
      <c r="A3427" s="2249" t="s">
        <v>2575</v>
      </c>
      <c r="B3427" s="2077" t="s">
        <v>3193</v>
      </c>
      <c r="C3427" s="2020" t="s">
        <v>3269</v>
      </c>
      <c r="D3427" s="2021" t="s">
        <v>3269</v>
      </c>
      <c r="E3427" s="2078" t="s">
        <v>3269</v>
      </c>
      <c r="F3427" s="2020">
        <v>0.20914260768562171</v>
      </c>
      <c r="G3427" s="2021">
        <v>22166.524799999999</v>
      </c>
      <c r="H3427" s="2078">
        <v>4635.9648000000016</v>
      </c>
      <c r="I3427" s="2020" t="s">
        <v>3269</v>
      </c>
      <c r="J3427" s="2021" t="s">
        <v>3269</v>
      </c>
      <c r="K3427" s="2078" t="s">
        <v>3269</v>
      </c>
      <c r="L3427" s="2020" t="s">
        <v>3269</v>
      </c>
      <c r="M3427" s="2021" t="s">
        <v>3269</v>
      </c>
      <c r="N3427" s="2078" t="s">
        <v>3269</v>
      </c>
    </row>
    <row r="3428" spans="1:14">
      <c r="A3428" s="2248" t="s">
        <v>1091</v>
      </c>
      <c r="B3428" s="2073" t="s">
        <v>5191</v>
      </c>
      <c r="C3428" s="2074" t="s">
        <v>3269</v>
      </c>
      <c r="D3428" s="2075" t="s">
        <v>3269</v>
      </c>
      <c r="E3428" s="2076" t="s">
        <v>3269</v>
      </c>
      <c r="F3428" s="2074">
        <v>0.1710370702886862</v>
      </c>
      <c r="G3428" s="2075">
        <v>64386.26902</v>
      </c>
      <c r="H3428" s="2076">
        <v>11012.438819999999</v>
      </c>
      <c r="I3428" s="2074">
        <v>0.31510354735261548</v>
      </c>
      <c r="J3428" s="2075">
        <v>104560.19663000001</v>
      </c>
      <c r="K3428" s="2076">
        <v>32947.288869999989</v>
      </c>
      <c r="L3428" s="2074">
        <v>0.172707418463591</v>
      </c>
      <c r="M3428" s="2075">
        <v>10452.813179999999</v>
      </c>
      <c r="N3428" s="2076">
        <v>1805.27838</v>
      </c>
    </row>
    <row r="3429" spans="1:14">
      <c r="A3429" s="2249" t="s">
        <v>1091</v>
      </c>
      <c r="B3429" s="2077" t="s">
        <v>3480</v>
      </c>
      <c r="C3429" s="2020" t="s">
        <v>3269</v>
      </c>
      <c r="D3429" s="2021" t="s">
        <v>3269</v>
      </c>
      <c r="E3429" s="2078" t="s">
        <v>3269</v>
      </c>
      <c r="F3429" s="2020">
        <v>0.4404668401241868</v>
      </c>
      <c r="G3429" s="2021">
        <v>8318.0596500000011</v>
      </c>
      <c r="H3429" s="2078">
        <v>3663.8294500000002</v>
      </c>
      <c r="I3429" s="2020">
        <v>0.36000052537569671</v>
      </c>
      <c r="J3429" s="2021">
        <v>24759.4247</v>
      </c>
      <c r="K3429" s="2078">
        <v>8913.4059000000016</v>
      </c>
      <c r="L3429" s="2020">
        <v>0.23309638774617761</v>
      </c>
      <c r="M3429" s="2021">
        <v>4083.1399799999999</v>
      </c>
      <c r="N3429" s="2078">
        <v>951.76517999999987</v>
      </c>
    </row>
    <row r="3430" spans="1:14">
      <c r="A3430" s="2249" t="s">
        <v>1091</v>
      </c>
      <c r="B3430" s="2077" t="s">
        <v>3196</v>
      </c>
      <c r="C3430" s="2020" t="s">
        <v>3269</v>
      </c>
      <c r="D3430" s="2021" t="s">
        <v>3269</v>
      </c>
      <c r="E3430" s="2078" t="s">
        <v>3269</v>
      </c>
      <c r="F3430" s="2020" t="s">
        <v>3269</v>
      </c>
      <c r="G3430" s="2021" t="s">
        <v>3269</v>
      </c>
      <c r="H3430" s="2078" t="s">
        <v>3269</v>
      </c>
      <c r="I3430" s="2020">
        <v>0.36362488727327669</v>
      </c>
      <c r="J3430" s="2021">
        <v>4735.9000999999989</v>
      </c>
      <c r="K3430" s="2078">
        <v>1722.09114</v>
      </c>
      <c r="L3430" s="2020" t="s">
        <v>3269</v>
      </c>
      <c r="M3430" s="2021" t="s">
        <v>3269</v>
      </c>
      <c r="N3430" s="2078" t="s">
        <v>3269</v>
      </c>
    </row>
    <row r="3431" spans="1:14">
      <c r="A3431" s="2249" t="s">
        <v>1091</v>
      </c>
      <c r="B3431" s="2077" t="s">
        <v>3193</v>
      </c>
      <c r="C3431" s="2020" t="s">
        <v>3269</v>
      </c>
      <c r="D3431" s="2021" t="s">
        <v>3269</v>
      </c>
      <c r="E3431" s="2078" t="s">
        <v>3269</v>
      </c>
      <c r="F3431" s="2020">
        <v>0.21244550502386461</v>
      </c>
      <c r="G3431" s="2021">
        <v>12817.1448</v>
      </c>
      <c r="H3431" s="2078">
        <v>2722.9448000000002</v>
      </c>
      <c r="I3431" s="2020">
        <v>0.1021281146435877</v>
      </c>
      <c r="J3431" s="2021">
        <v>6213.2249499999998</v>
      </c>
      <c r="K3431" s="2078">
        <v>634.54494999999918</v>
      </c>
      <c r="L3431" s="2020" t="s">
        <v>3269</v>
      </c>
      <c r="M3431" s="2021" t="s">
        <v>3269</v>
      </c>
      <c r="N3431" s="2078" t="s">
        <v>3269</v>
      </c>
    </row>
    <row r="3432" spans="1:14">
      <c r="A3432" s="2249" t="s">
        <v>1091</v>
      </c>
      <c r="B3432" s="2077" t="s">
        <v>3202</v>
      </c>
      <c r="C3432" s="2020" t="s">
        <v>3269</v>
      </c>
      <c r="D3432" s="2021" t="s">
        <v>3269</v>
      </c>
      <c r="E3432" s="2078" t="s">
        <v>3269</v>
      </c>
      <c r="F3432" s="2020">
        <v>7.1761970633877348E-2</v>
      </c>
      <c r="G3432" s="2021">
        <v>14360.5407</v>
      </c>
      <c r="H3432" s="2078">
        <v>1030.5407</v>
      </c>
      <c r="I3432" s="2020" t="s">
        <v>3269</v>
      </c>
      <c r="J3432" s="2021" t="s">
        <v>3269</v>
      </c>
      <c r="K3432" s="2078" t="s">
        <v>3269</v>
      </c>
      <c r="L3432" s="2020" t="s">
        <v>3269</v>
      </c>
      <c r="M3432" s="2021" t="s">
        <v>3269</v>
      </c>
      <c r="N3432" s="2078" t="s">
        <v>3269</v>
      </c>
    </row>
    <row r="3433" spans="1:14">
      <c r="A3433" s="2249" t="s">
        <v>1091</v>
      </c>
      <c r="B3433" s="2077" t="s">
        <v>3208</v>
      </c>
      <c r="C3433" s="2020" t="s">
        <v>3269</v>
      </c>
      <c r="D3433" s="2021" t="s">
        <v>3269</v>
      </c>
      <c r="E3433" s="2078" t="s">
        <v>3269</v>
      </c>
      <c r="F3433" s="2020">
        <v>0.1244395527812906</v>
      </c>
      <c r="G3433" s="2021">
        <v>28890.523870000001</v>
      </c>
      <c r="H3433" s="2078">
        <v>3595.1238700000008</v>
      </c>
      <c r="I3433" s="2020" t="s">
        <v>3269</v>
      </c>
      <c r="J3433" s="2021" t="s">
        <v>3269</v>
      </c>
      <c r="K3433" s="2078" t="s">
        <v>3269</v>
      </c>
      <c r="L3433" s="2020">
        <v>0.13399638775816641</v>
      </c>
      <c r="M3433" s="2021">
        <v>6369.6732000000002</v>
      </c>
      <c r="N3433" s="2078">
        <v>853.51320000000044</v>
      </c>
    </row>
    <row r="3434" spans="1:14">
      <c r="A3434" s="2249" t="s">
        <v>1091</v>
      </c>
      <c r="B3434" s="2077" t="s">
        <v>3203</v>
      </c>
      <c r="C3434" s="2020" t="s">
        <v>3269</v>
      </c>
      <c r="D3434" s="2021" t="s">
        <v>3269</v>
      </c>
      <c r="E3434" s="2078" t="s">
        <v>3269</v>
      </c>
      <c r="F3434" s="2020" t="s">
        <v>3269</v>
      </c>
      <c r="G3434" s="2021" t="s">
        <v>3269</v>
      </c>
      <c r="H3434" s="2078" t="s">
        <v>3269</v>
      </c>
      <c r="I3434" s="2020">
        <v>0.31483991832150049</v>
      </c>
      <c r="J3434" s="2021">
        <v>68851.646879999986</v>
      </c>
      <c r="K3434" s="2078">
        <v>21677.246879999992</v>
      </c>
      <c r="L3434" s="2020" t="s">
        <v>3269</v>
      </c>
      <c r="M3434" s="2021" t="s">
        <v>3269</v>
      </c>
      <c r="N3434" s="2078" t="s">
        <v>3269</v>
      </c>
    </row>
    <row r="3435" spans="1:14">
      <c r="A3435" s="2248" t="s">
        <v>2581</v>
      </c>
      <c r="B3435" s="2073" t="s">
        <v>5191</v>
      </c>
      <c r="C3435" s="2074" t="s">
        <v>3269</v>
      </c>
      <c r="D3435" s="2075" t="s">
        <v>3269</v>
      </c>
      <c r="E3435" s="2076" t="s">
        <v>3269</v>
      </c>
      <c r="F3435" s="2074">
        <v>0.31757844314274353</v>
      </c>
      <c r="G3435" s="2075">
        <v>551785.65310000023</v>
      </c>
      <c r="H3435" s="2076">
        <v>175235.22866000011</v>
      </c>
      <c r="I3435" s="2074" t="s">
        <v>3269</v>
      </c>
      <c r="J3435" s="2075" t="s">
        <v>3269</v>
      </c>
      <c r="K3435" s="2076" t="s">
        <v>3269</v>
      </c>
      <c r="L3435" s="2074" t="s">
        <v>3269</v>
      </c>
      <c r="M3435" s="2075" t="s">
        <v>3269</v>
      </c>
      <c r="N3435" s="2076" t="s">
        <v>3269</v>
      </c>
    </row>
    <row r="3436" spans="1:14">
      <c r="A3436" s="2249" t="s">
        <v>2581</v>
      </c>
      <c r="B3436" s="2077" t="s">
        <v>3480</v>
      </c>
      <c r="C3436" s="2020" t="s">
        <v>3269</v>
      </c>
      <c r="D3436" s="2021" t="s">
        <v>3269</v>
      </c>
      <c r="E3436" s="2078" t="s">
        <v>3269</v>
      </c>
      <c r="F3436" s="2020">
        <v>0.30108719164647291</v>
      </c>
      <c r="G3436" s="2021">
        <v>376745.91350000032</v>
      </c>
      <c r="H3436" s="2078">
        <v>113433.36906</v>
      </c>
      <c r="I3436" s="2020" t="s">
        <v>3269</v>
      </c>
      <c r="J3436" s="2021" t="s">
        <v>3269</v>
      </c>
      <c r="K3436" s="2078" t="s">
        <v>3269</v>
      </c>
      <c r="L3436" s="2020" t="s">
        <v>3269</v>
      </c>
      <c r="M3436" s="2021" t="s">
        <v>3269</v>
      </c>
      <c r="N3436" s="2078" t="s">
        <v>3269</v>
      </c>
    </row>
    <row r="3437" spans="1:14">
      <c r="A3437" s="2249" t="s">
        <v>2581</v>
      </c>
      <c r="B3437" s="2077" t="s">
        <v>3193</v>
      </c>
      <c r="C3437" s="2020" t="s">
        <v>3269</v>
      </c>
      <c r="D3437" s="2021" t="s">
        <v>3269</v>
      </c>
      <c r="E3437" s="2078" t="s">
        <v>3269</v>
      </c>
      <c r="F3437" s="2020">
        <v>0.20076890049592511</v>
      </c>
      <c r="G3437" s="2021">
        <v>5585.1179999999986</v>
      </c>
      <c r="H3437" s="2078">
        <v>1121.318</v>
      </c>
      <c r="I3437" s="2020" t="s">
        <v>3269</v>
      </c>
      <c r="J3437" s="2021" t="s">
        <v>3269</v>
      </c>
      <c r="K3437" s="2078" t="s">
        <v>3269</v>
      </c>
      <c r="L3437" s="2020" t="s">
        <v>3269</v>
      </c>
      <c r="M3437" s="2021" t="s">
        <v>3269</v>
      </c>
      <c r="N3437" s="2078" t="s">
        <v>3269</v>
      </c>
    </row>
    <row r="3438" spans="1:14">
      <c r="A3438" s="2249" t="s">
        <v>2581</v>
      </c>
      <c r="B3438" s="2077" t="s">
        <v>3204</v>
      </c>
      <c r="C3438" s="2020" t="s">
        <v>3269</v>
      </c>
      <c r="D3438" s="2021" t="s">
        <v>3269</v>
      </c>
      <c r="E3438" s="2078" t="s">
        <v>3269</v>
      </c>
      <c r="F3438" s="2020">
        <v>0.35809316398131208</v>
      </c>
      <c r="G3438" s="2021">
        <v>169454.62160000001</v>
      </c>
      <c r="H3438" s="2078">
        <v>60680.54159999999</v>
      </c>
      <c r="I3438" s="2020" t="s">
        <v>3269</v>
      </c>
      <c r="J3438" s="2021" t="s">
        <v>3269</v>
      </c>
      <c r="K3438" s="2078" t="s">
        <v>3269</v>
      </c>
      <c r="L3438" s="2020" t="s">
        <v>3269</v>
      </c>
      <c r="M3438" s="2021" t="s">
        <v>3269</v>
      </c>
      <c r="N3438" s="2078" t="s">
        <v>3269</v>
      </c>
    </row>
    <row r="3439" spans="1:14">
      <c r="A3439" s="2248" t="s">
        <v>1033</v>
      </c>
      <c r="B3439" s="2073" t="s">
        <v>5191</v>
      </c>
      <c r="C3439" s="2074">
        <v>0.14986524746274699</v>
      </c>
      <c r="D3439" s="2075">
        <v>73099.49371499999</v>
      </c>
      <c r="E3439" s="2076">
        <v>10955.07371499999</v>
      </c>
      <c r="F3439" s="2074" t="s">
        <v>3269</v>
      </c>
      <c r="G3439" s="2075" t="s">
        <v>3269</v>
      </c>
      <c r="H3439" s="2076" t="s">
        <v>3269</v>
      </c>
      <c r="I3439" s="2074" t="s">
        <v>3269</v>
      </c>
      <c r="J3439" s="2075" t="s">
        <v>3269</v>
      </c>
      <c r="K3439" s="2076" t="s">
        <v>3269</v>
      </c>
      <c r="L3439" s="2074" t="s">
        <v>3269</v>
      </c>
      <c r="M3439" s="2075" t="s">
        <v>3269</v>
      </c>
      <c r="N3439" s="2076" t="s">
        <v>3269</v>
      </c>
    </row>
    <row r="3440" spans="1:14">
      <c r="A3440" s="2249" t="s">
        <v>1033</v>
      </c>
      <c r="B3440" s="2077" t="s">
        <v>3480</v>
      </c>
      <c r="C3440" s="2020">
        <v>0.18101070785067591</v>
      </c>
      <c r="D3440" s="2021">
        <v>15305.572515</v>
      </c>
      <c r="E3440" s="2078">
        <v>2770.4725149999999</v>
      </c>
      <c r="F3440" s="2020" t="s">
        <v>3269</v>
      </c>
      <c r="G3440" s="2021" t="s">
        <v>3269</v>
      </c>
      <c r="H3440" s="2078" t="s">
        <v>3269</v>
      </c>
      <c r="I3440" s="2020" t="s">
        <v>3269</v>
      </c>
      <c r="J3440" s="2021" t="s">
        <v>3269</v>
      </c>
      <c r="K3440" s="2078" t="s">
        <v>3269</v>
      </c>
      <c r="L3440" s="2020" t="s">
        <v>3269</v>
      </c>
      <c r="M3440" s="2021" t="s">
        <v>3269</v>
      </c>
      <c r="N3440" s="2078" t="s">
        <v>3269</v>
      </c>
    </row>
    <row r="3441" spans="1:14">
      <c r="A3441" s="2249" t="s">
        <v>1033</v>
      </c>
      <c r="B3441" s="2077" t="s">
        <v>3193</v>
      </c>
      <c r="C3441" s="2020">
        <v>0.14161699068101979</v>
      </c>
      <c r="D3441" s="2021">
        <v>57793.921199999997</v>
      </c>
      <c r="E3441" s="2078">
        <v>8184.6011999999937</v>
      </c>
      <c r="F3441" s="2020" t="s">
        <v>3269</v>
      </c>
      <c r="G3441" s="2021" t="s">
        <v>3269</v>
      </c>
      <c r="H3441" s="2078" t="s">
        <v>3269</v>
      </c>
      <c r="I3441" s="2020" t="s">
        <v>3269</v>
      </c>
      <c r="J3441" s="2021" t="s">
        <v>3269</v>
      </c>
      <c r="K3441" s="2078" t="s">
        <v>3269</v>
      </c>
      <c r="L3441" s="2020" t="s">
        <v>3269</v>
      </c>
      <c r="M3441" s="2021" t="s">
        <v>3269</v>
      </c>
      <c r="N3441" s="2078" t="s">
        <v>3269</v>
      </c>
    </row>
    <row r="3442" spans="1:14">
      <c r="A3442" s="2248" t="s">
        <v>3606</v>
      </c>
      <c r="B3442" s="2073" t="s">
        <v>5191</v>
      </c>
      <c r="C3442" s="2074">
        <v>2.4348066597455038E-2</v>
      </c>
      <c r="D3442" s="2075">
        <v>2361082.8675000002</v>
      </c>
      <c r="E3442" s="2076">
        <v>57487.802900000133</v>
      </c>
      <c r="F3442" s="2074" t="s">
        <v>3269</v>
      </c>
      <c r="G3442" s="2075" t="s">
        <v>3269</v>
      </c>
      <c r="H3442" s="2076" t="s">
        <v>3269</v>
      </c>
      <c r="I3442" s="2074" t="s">
        <v>3269</v>
      </c>
      <c r="J3442" s="2075" t="s">
        <v>3269</v>
      </c>
      <c r="K3442" s="2076" t="s">
        <v>3269</v>
      </c>
      <c r="L3442" s="2074" t="s">
        <v>3269</v>
      </c>
      <c r="M3442" s="2075" t="s">
        <v>3269</v>
      </c>
      <c r="N3442" s="2076" t="s">
        <v>3269</v>
      </c>
    </row>
    <row r="3443" spans="1:14">
      <c r="A3443" s="2249" t="s">
        <v>3606</v>
      </c>
      <c r="B3443" s="2077" t="s">
        <v>3484</v>
      </c>
      <c r="C3443" s="2020">
        <v>-48.817759816721917</v>
      </c>
      <c r="D3443" s="2021">
        <v>21425.3675</v>
      </c>
      <c r="E3443" s="2078">
        <v>-1045938.4446</v>
      </c>
      <c r="F3443" s="2020" t="s">
        <v>3269</v>
      </c>
      <c r="G3443" s="2021" t="s">
        <v>3269</v>
      </c>
      <c r="H3443" s="2078" t="s">
        <v>3269</v>
      </c>
      <c r="I3443" s="2020" t="s">
        <v>3269</v>
      </c>
      <c r="J3443" s="2021" t="s">
        <v>3269</v>
      </c>
      <c r="K3443" s="2078" t="s">
        <v>3269</v>
      </c>
      <c r="L3443" s="2020" t="s">
        <v>3269</v>
      </c>
      <c r="M3443" s="2021" t="s">
        <v>3269</v>
      </c>
      <c r="N3443" s="2078" t="s">
        <v>3269</v>
      </c>
    </row>
    <row r="3444" spans="1:14">
      <c r="A3444" s="2249" t="s">
        <v>3606</v>
      </c>
      <c r="B3444" s="2077" t="s">
        <v>3192</v>
      </c>
      <c r="C3444" s="2020">
        <v>0.47161870808013567</v>
      </c>
      <c r="D3444" s="2021">
        <v>2339657.5</v>
      </c>
      <c r="E3444" s="2078">
        <v>1103426.2475000001</v>
      </c>
      <c r="F3444" s="2020" t="s">
        <v>3269</v>
      </c>
      <c r="G3444" s="2021" t="s">
        <v>3269</v>
      </c>
      <c r="H3444" s="2078" t="s">
        <v>3269</v>
      </c>
      <c r="I3444" s="2020" t="s">
        <v>3269</v>
      </c>
      <c r="J3444" s="2021" t="s">
        <v>3269</v>
      </c>
      <c r="K3444" s="2078" t="s">
        <v>3269</v>
      </c>
      <c r="L3444" s="2020" t="s">
        <v>3269</v>
      </c>
      <c r="M3444" s="2021" t="s">
        <v>3269</v>
      </c>
      <c r="N3444" s="2078" t="s">
        <v>3269</v>
      </c>
    </row>
    <row r="3445" spans="1:14">
      <c r="A3445" s="2248" t="s">
        <v>1955</v>
      </c>
      <c r="B3445" s="2073" t="s">
        <v>5191</v>
      </c>
      <c r="C3445" s="2074">
        <v>0.41213461519206229</v>
      </c>
      <c r="D3445" s="2075">
        <v>22003.93072</v>
      </c>
      <c r="E3445" s="2076">
        <v>9068.5815199999997</v>
      </c>
      <c r="F3445" s="2074">
        <v>-0.63774011744877179</v>
      </c>
      <c r="G3445" s="2075">
        <v>584.95800999999994</v>
      </c>
      <c r="H3445" s="2076">
        <v>-373.05119000000002</v>
      </c>
      <c r="I3445" s="2074" t="s">
        <v>3269</v>
      </c>
      <c r="J3445" s="2075" t="s">
        <v>3269</v>
      </c>
      <c r="K3445" s="2076" t="s">
        <v>3269</v>
      </c>
      <c r="L3445" s="2074" t="s">
        <v>3269</v>
      </c>
      <c r="M3445" s="2075" t="s">
        <v>3269</v>
      </c>
      <c r="N3445" s="2076" t="s">
        <v>3269</v>
      </c>
    </row>
    <row r="3446" spans="1:14">
      <c r="A3446" s="2249" t="s">
        <v>1955</v>
      </c>
      <c r="B3446" s="2077" t="s">
        <v>3484</v>
      </c>
      <c r="C3446" s="2020">
        <v>0.41213461519206229</v>
      </c>
      <c r="D3446" s="2021">
        <v>22003.93072</v>
      </c>
      <c r="E3446" s="2078">
        <v>9068.5815199999997</v>
      </c>
      <c r="F3446" s="2020">
        <v>-0.63774011744877179</v>
      </c>
      <c r="G3446" s="2021">
        <v>584.95800999999994</v>
      </c>
      <c r="H3446" s="2078">
        <v>-373.05119000000002</v>
      </c>
      <c r="I3446" s="2020" t="s">
        <v>3269</v>
      </c>
      <c r="J3446" s="2021" t="s">
        <v>3269</v>
      </c>
      <c r="K3446" s="2078" t="s">
        <v>3269</v>
      </c>
      <c r="L3446" s="2020" t="s">
        <v>3269</v>
      </c>
      <c r="M3446" s="2021" t="s">
        <v>3269</v>
      </c>
      <c r="N3446" s="2078" t="s">
        <v>3269</v>
      </c>
    </row>
    <row r="3447" spans="1:14">
      <c r="A3447" s="2248" t="s">
        <v>2583</v>
      </c>
      <c r="B3447" s="2073" t="s">
        <v>5191</v>
      </c>
      <c r="C3447" s="2074" t="s">
        <v>3269</v>
      </c>
      <c r="D3447" s="2075" t="s">
        <v>3269</v>
      </c>
      <c r="E3447" s="2076" t="s">
        <v>3269</v>
      </c>
      <c r="F3447" s="2074">
        <v>0.39745663138809412</v>
      </c>
      <c r="G3447" s="2075">
        <v>11892.299000000001</v>
      </c>
      <c r="H3447" s="2076">
        <v>4726.6731000000009</v>
      </c>
      <c r="I3447" s="2074" t="s">
        <v>3269</v>
      </c>
      <c r="J3447" s="2075" t="s">
        <v>3269</v>
      </c>
      <c r="K3447" s="2076" t="s">
        <v>3269</v>
      </c>
      <c r="L3447" s="2074" t="s">
        <v>3269</v>
      </c>
      <c r="M3447" s="2075" t="s">
        <v>3269</v>
      </c>
      <c r="N3447" s="2076" t="s">
        <v>3269</v>
      </c>
    </row>
    <row r="3448" spans="1:14">
      <c r="A3448" s="2249" t="s">
        <v>2583</v>
      </c>
      <c r="B3448" s="2077" t="s">
        <v>3484</v>
      </c>
      <c r="C3448" s="2020" t="s">
        <v>3269</v>
      </c>
      <c r="D3448" s="2021" t="s">
        <v>3269</v>
      </c>
      <c r="E3448" s="2078" t="s">
        <v>3269</v>
      </c>
      <c r="F3448" s="2020">
        <v>0.39745663138809412</v>
      </c>
      <c r="G3448" s="2021">
        <v>11892.299000000001</v>
      </c>
      <c r="H3448" s="2078">
        <v>4726.6731000000009</v>
      </c>
      <c r="I3448" s="2020" t="s">
        <v>3269</v>
      </c>
      <c r="J3448" s="2021" t="s">
        <v>3269</v>
      </c>
      <c r="K3448" s="2078" t="s">
        <v>3269</v>
      </c>
      <c r="L3448" s="2020" t="s">
        <v>3269</v>
      </c>
      <c r="M3448" s="2021" t="s">
        <v>3269</v>
      </c>
      <c r="N3448" s="2078" t="s">
        <v>3269</v>
      </c>
    </row>
    <row r="3449" spans="1:14">
      <c r="A3449" s="2248" t="s">
        <v>2587</v>
      </c>
      <c r="B3449" s="2073" t="s">
        <v>5191</v>
      </c>
      <c r="C3449" s="2074" t="s">
        <v>3269</v>
      </c>
      <c r="D3449" s="2075">
        <v>0</v>
      </c>
      <c r="E3449" s="2076">
        <v>-275.32</v>
      </c>
      <c r="F3449" s="2074" t="s">
        <v>3269</v>
      </c>
      <c r="G3449" s="2075" t="s">
        <v>3269</v>
      </c>
      <c r="H3449" s="2076" t="s">
        <v>3269</v>
      </c>
      <c r="I3449" s="2074" t="s">
        <v>3269</v>
      </c>
      <c r="J3449" s="2075" t="s">
        <v>3269</v>
      </c>
      <c r="K3449" s="2076" t="s">
        <v>3269</v>
      </c>
      <c r="L3449" s="2074" t="s">
        <v>3269</v>
      </c>
      <c r="M3449" s="2075" t="s">
        <v>3269</v>
      </c>
      <c r="N3449" s="2076" t="s">
        <v>3269</v>
      </c>
    </row>
    <row r="3450" spans="1:14">
      <c r="A3450" s="2249" t="s">
        <v>2587</v>
      </c>
      <c r="B3450" s="2077" t="s">
        <v>3207</v>
      </c>
      <c r="C3450" s="2020" t="s">
        <v>3269</v>
      </c>
      <c r="D3450" s="2021">
        <v>0</v>
      </c>
      <c r="E3450" s="2078">
        <v>-205.68</v>
      </c>
      <c r="F3450" s="2020" t="s">
        <v>3269</v>
      </c>
      <c r="G3450" s="2021" t="s">
        <v>3269</v>
      </c>
      <c r="H3450" s="2078" t="s">
        <v>3269</v>
      </c>
      <c r="I3450" s="2020" t="s">
        <v>3269</v>
      </c>
      <c r="J3450" s="2021" t="s">
        <v>3269</v>
      </c>
      <c r="K3450" s="2078" t="s">
        <v>3269</v>
      </c>
      <c r="L3450" s="2020" t="s">
        <v>3269</v>
      </c>
      <c r="M3450" s="2021" t="s">
        <v>3269</v>
      </c>
      <c r="N3450" s="2078" t="s">
        <v>3269</v>
      </c>
    </row>
    <row r="3451" spans="1:14">
      <c r="A3451" s="2249" t="s">
        <v>2587</v>
      </c>
      <c r="B3451" s="2077" t="s">
        <v>3204</v>
      </c>
      <c r="C3451" s="2020" t="s">
        <v>3269</v>
      </c>
      <c r="D3451" s="2021">
        <v>0</v>
      </c>
      <c r="E3451" s="2078">
        <v>-69.64</v>
      </c>
      <c r="F3451" s="2020" t="s">
        <v>3269</v>
      </c>
      <c r="G3451" s="2021" t="s">
        <v>3269</v>
      </c>
      <c r="H3451" s="2078" t="s">
        <v>3269</v>
      </c>
      <c r="I3451" s="2020" t="s">
        <v>3269</v>
      </c>
      <c r="J3451" s="2021" t="s">
        <v>3269</v>
      </c>
      <c r="K3451" s="2078" t="s">
        <v>3269</v>
      </c>
      <c r="L3451" s="2020" t="s">
        <v>3269</v>
      </c>
      <c r="M3451" s="2021" t="s">
        <v>3269</v>
      </c>
      <c r="N3451" s="2078" t="s">
        <v>3269</v>
      </c>
    </row>
    <row r="3452" spans="1:14">
      <c r="A3452" s="2248" t="s">
        <v>2589</v>
      </c>
      <c r="B3452" s="2073" t="s">
        <v>5191</v>
      </c>
      <c r="C3452" s="2074">
        <v>0.45086580086580091</v>
      </c>
      <c r="D3452" s="2075">
        <v>207.9</v>
      </c>
      <c r="E3452" s="2076">
        <v>93.734999999999971</v>
      </c>
      <c r="F3452" s="2074" t="s">
        <v>3269</v>
      </c>
      <c r="G3452" s="2075" t="s">
        <v>3269</v>
      </c>
      <c r="H3452" s="2076" t="s">
        <v>3269</v>
      </c>
      <c r="I3452" s="2074" t="s">
        <v>3269</v>
      </c>
      <c r="J3452" s="2075" t="s">
        <v>3269</v>
      </c>
      <c r="K3452" s="2076" t="s">
        <v>3269</v>
      </c>
      <c r="L3452" s="2074" t="s">
        <v>3269</v>
      </c>
      <c r="M3452" s="2075" t="s">
        <v>3269</v>
      </c>
      <c r="N3452" s="2076" t="s">
        <v>3269</v>
      </c>
    </row>
    <row r="3453" spans="1:14">
      <c r="A3453" s="2249" t="s">
        <v>2589</v>
      </c>
      <c r="B3453" s="2077" t="s">
        <v>3491</v>
      </c>
      <c r="C3453" s="2020">
        <v>0.45086580086580091</v>
      </c>
      <c r="D3453" s="2021">
        <v>207.9</v>
      </c>
      <c r="E3453" s="2078">
        <v>93.734999999999971</v>
      </c>
      <c r="F3453" s="2020" t="s">
        <v>3269</v>
      </c>
      <c r="G3453" s="2021" t="s">
        <v>3269</v>
      </c>
      <c r="H3453" s="2078" t="s">
        <v>3269</v>
      </c>
      <c r="I3453" s="2020" t="s">
        <v>3269</v>
      </c>
      <c r="J3453" s="2021" t="s">
        <v>3269</v>
      </c>
      <c r="K3453" s="2078" t="s">
        <v>3269</v>
      </c>
      <c r="L3453" s="2020" t="s">
        <v>3269</v>
      </c>
      <c r="M3453" s="2021" t="s">
        <v>3269</v>
      </c>
      <c r="N3453" s="2078" t="s">
        <v>3269</v>
      </c>
    </row>
    <row r="3454" spans="1:14">
      <c r="A3454" s="2248" t="s">
        <v>1957</v>
      </c>
      <c r="B3454" s="2073" t="s">
        <v>5191</v>
      </c>
      <c r="C3454" s="2074">
        <v>0.55032866123798374</v>
      </c>
      <c r="D3454" s="2075">
        <v>2090.9675999999999</v>
      </c>
      <c r="E3454" s="2076">
        <v>1150.7194</v>
      </c>
      <c r="F3454" s="2074">
        <v>0.34728265507040679</v>
      </c>
      <c r="G3454" s="2075">
        <v>194422.68599999999</v>
      </c>
      <c r="H3454" s="2076">
        <v>67519.626599999989</v>
      </c>
      <c r="I3454" s="2074">
        <v>0.45283180913011889</v>
      </c>
      <c r="J3454" s="2075">
        <v>1271.4839999999999</v>
      </c>
      <c r="K3454" s="2076">
        <v>575.76840000000004</v>
      </c>
      <c r="L3454" s="2074">
        <v>0.36123255845155638</v>
      </c>
      <c r="M3454" s="2075">
        <v>-211792.20480000009</v>
      </c>
      <c r="N3454" s="2076">
        <v>-76506.24000000002</v>
      </c>
    </row>
    <row r="3455" spans="1:14">
      <c r="A3455" s="2249" t="s">
        <v>1957</v>
      </c>
      <c r="B3455" s="2077" t="s">
        <v>3484</v>
      </c>
      <c r="C3455" s="2020">
        <v>0.56963785510938381</v>
      </c>
      <c r="D3455" s="2021">
        <v>1837.11</v>
      </c>
      <c r="E3455" s="2078">
        <v>1046.4874</v>
      </c>
      <c r="F3455" s="2020">
        <v>0.32805589240772459</v>
      </c>
      <c r="G3455" s="2021">
        <v>984.60600000000011</v>
      </c>
      <c r="H3455" s="2078">
        <v>323.00580000000008</v>
      </c>
      <c r="I3455" s="2020">
        <v>0.45283180913011889</v>
      </c>
      <c r="J3455" s="2021">
        <v>1271.4839999999999</v>
      </c>
      <c r="K3455" s="2078">
        <v>575.76840000000004</v>
      </c>
      <c r="L3455" s="2020" t="s">
        <v>3269</v>
      </c>
      <c r="M3455" s="2021" t="s">
        <v>3269</v>
      </c>
      <c r="N3455" s="2078" t="s">
        <v>3269</v>
      </c>
    </row>
    <row r="3456" spans="1:14">
      <c r="A3456" s="2249" t="s">
        <v>1957</v>
      </c>
      <c r="B3456" s="2077" t="s">
        <v>3491</v>
      </c>
      <c r="C3456" s="2020" t="s">
        <v>3269</v>
      </c>
      <c r="D3456" s="2021" t="s">
        <v>3269</v>
      </c>
      <c r="E3456" s="2078" t="s">
        <v>3269</v>
      </c>
      <c r="F3456" s="2020">
        <v>0.43911686782455112</v>
      </c>
      <c r="G3456" s="2021">
        <v>58700.160000000003</v>
      </c>
      <c r="H3456" s="2078">
        <v>25776.2304</v>
      </c>
      <c r="I3456" s="2020" t="s">
        <v>3269</v>
      </c>
      <c r="J3456" s="2021" t="s">
        <v>3269</v>
      </c>
      <c r="K3456" s="2078" t="s">
        <v>3269</v>
      </c>
      <c r="L3456" s="2020">
        <v>0.45108245593280499</v>
      </c>
      <c r="M3456" s="2021">
        <v>-64269.849600000023</v>
      </c>
      <c r="N3456" s="2078">
        <v>-28991.001600000011</v>
      </c>
    </row>
    <row r="3457" spans="1:14">
      <c r="A3457" s="2249" t="s">
        <v>1957</v>
      </c>
      <c r="B3457" s="2077" t="s">
        <v>3492</v>
      </c>
      <c r="C3457" s="2020">
        <v>0.41059239510654783</v>
      </c>
      <c r="D3457" s="2021">
        <v>253.85759999999999</v>
      </c>
      <c r="E3457" s="2078">
        <v>104.232</v>
      </c>
      <c r="F3457" s="2020">
        <v>0.30741450068399462</v>
      </c>
      <c r="G3457" s="2021">
        <v>134737.92000000001</v>
      </c>
      <c r="H3457" s="2078">
        <v>41420.390399999989</v>
      </c>
      <c r="I3457" s="2020" t="s">
        <v>3269</v>
      </c>
      <c r="J3457" s="2021" t="s">
        <v>3269</v>
      </c>
      <c r="K3457" s="2078" t="s">
        <v>3269</v>
      </c>
      <c r="L3457" s="2020">
        <v>0.32208839355623298</v>
      </c>
      <c r="M3457" s="2021">
        <v>-147522.35520000011</v>
      </c>
      <c r="N3457" s="2078">
        <v>-47515.238400000017</v>
      </c>
    </row>
    <row r="3458" spans="1:14">
      <c r="A3458" s="2248" t="s">
        <v>1357</v>
      </c>
      <c r="B3458" s="2073" t="s">
        <v>5191</v>
      </c>
      <c r="C3458" s="2074">
        <v>0.1121864108524137</v>
      </c>
      <c r="D3458" s="2075">
        <v>151321.8727920001</v>
      </c>
      <c r="E3458" s="2076">
        <v>16976.257792</v>
      </c>
      <c r="F3458" s="2074">
        <v>0.39805142735446353</v>
      </c>
      <c r="G3458" s="2075">
        <v>6479.82</v>
      </c>
      <c r="H3458" s="2076">
        <v>2579.3015999999998</v>
      </c>
      <c r="I3458" s="2074" t="s">
        <v>3269</v>
      </c>
      <c r="J3458" s="2075" t="s">
        <v>3269</v>
      </c>
      <c r="K3458" s="2076" t="s">
        <v>3269</v>
      </c>
      <c r="L3458" s="2074">
        <v>0.44335544764849288</v>
      </c>
      <c r="M3458" s="2075">
        <v>364.35674999999998</v>
      </c>
      <c r="N3458" s="2076">
        <v>161.53954999999999</v>
      </c>
    </row>
    <row r="3459" spans="1:14">
      <c r="A3459" s="2249" t="s">
        <v>1357</v>
      </c>
      <c r="B3459" s="2077" t="s">
        <v>3480</v>
      </c>
      <c r="C3459" s="2020">
        <v>0.17539075727339801</v>
      </c>
      <c r="D3459" s="2021">
        <v>37193.537751999997</v>
      </c>
      <c r="E3459" s="2078">
        <v>6523.4027519999991</v>
      </c>
      <c r="F3459" s="2020" t="s">
        <v>3269</v>
      </c>
      <c r="G3459" s="2021" t="s">
        <v>3269</v>
      </c>
      <c r="H3459" s="2078" t="s">
        <v>3269</v>
      </c>
      <c r="I3459" s="2020" t="s">
        <v>3269</v>
      </c>
      <c r="J3459" s="2021" t="s">
        <v>3269</v>
      </c>
      <c r="K3459" s="2078" t="s">
        <v>3269</v>
      </c>
      <c r="L3459" s="2020">
        <v>0.44335544764849288</v>
      </c>
      <c r="M3459" s="2021">
        <v>364.35674999999998</v>
      </c>
      <c r="N3459" s="2078">
        <v>161.53954999999999</v>
      </c>
    </row>
    <row r="3460" spans="1:14">
      <c r="A3460" s="2249" t="s">
        <v>1357</v>
      </c>
      <c r="B3460" s="2077" t="s">
        <v>3196</v>
      </c>
      <c r="C3460" s="2020" t="s">
        <v>3269</v>
      </c>
      <c r="D3460" s="2021" t="s">
        <v>3269</v>
      </c>
      <c r="E3460" s="2078" t="s">
        <v>3269</v>
      </c>
      <c r="F3460" s="2020">
        <v>0.39805142735446353</v>
      </c>
      <c r="G3460" s="2021">
        <v>6479.82</v>
      </c>
      <c r="H3460" s="2078">
        <v>2579.3015999999998</v>
      </c>
      <c r="I3460" s="2020" t="s">
        <v>3269</v>
      </c>
      <c r="J3460" s="2021" t="s">
        <v>3269</v>
      </c>
      <c r="K3460" s="2078" t="s">
        <v>3269</v>
      </c>
      <c r="L3460" s="2020" t="s">
        <v>3269</v>
      </c>
      <c r="M3460" s="2021" t="s">
        <v>3269</v>
      </c>
      <c r="N3460" s="2078" t="s">
        <v>3269</v>
      </c>
    </row>
    <row r="3461" spans="1:14">
      <c r="A3461" s="2249" t="s">
        <v>1357</v>
      </c>
      <c r="B3461" s="2077" t="s">
        <v>3193</v>
      </c>
      <c r="C3461" s="2020">
        <v>0.15919187394156589</v>
      </c>
      <c r="D3461" s="2021">
        <v>1508.64384</v>
      </c>
      <c r="E3461" s="2078">
        <v>240.16383999999991</v>
      </c>
      <c r="F3461" s="2020" t="s">
        <v>3269</v>
      </c>
      <c r="G3461" s="2021" t="s">
        <v>3269</v>
      </c>
      <c r="H3461" s="2078" t="s">
        <v>3269</v>
      </c>
      <c r="I3461" s="2020" t="s">
        <v>3269</v>
      </c>
      <c r="J3461" s="2021" t="s">
        <v>3269</v>
      </c>
      <c r="K3461" s="2078" t="s">
        <v>3269</v>
      </c>
      <c r="L3461" s="2020" t="s">
        <v>3269</v>
      </c>
      <c r="M3461" s="2021" t="s">
        <v>3269</v>
      </c>
      <c r="N3461" s="2078" t="s">
        <v>3269</v>
      </c>
    </row>
    <row r="3462" spans="1:14">
      <c r="A3462" s="2249" t="s">
        <v>1357</v>
      </c>
      <c r="B3462" s="2077" t="s">
        <v>3204</v>
      </c>
      <c r="C3462" s="2020">
        <v>7.1491468904576597E-2</v>
      </c>
      <c r="D3462" s="2021">
        <v>102440.63120000011</v>
      </c>
      <c r="E3462" s="2078">
        <v>7323.6312000000034</v>
      </c>
      <c r="F3462" s="2020" t="s">
        <v>3269</v>
      </c>
      <c r="G3462" s="2021" t="s">
        <v>3269</v>
      </c>
      <c r="H3462" s="2078" t="s">
        <v>3269</v>
      </c>
      <c r="I3462" s="2020" t="s">
        <v>3269</v>
      </c>
      <c r="J3462" s="2021" t="s">
        <v>3269</v>
      </c>
      <c r="K3462" s="2078" t="s">
        <v>3269</v>
      </c>
      <c r="L3462" s="2020" t="s">
        <v>3269</v>
      </c>
      <c r="M3462" s="2021" t="s">
        <v>3269</v>
      </c>
      <c r="N3462" s="2078" t="s">
        <v>3269</v>
      </c>
    </row>
    <row r="3463" spans="1:14">
      <c r="A3463" s="2249" t="s">
        <v>1357</v>
      </c>
      <c r="B3463" s="2077" t="s">
        <v>3203</v>
      </c>
      <c r="C3463" s="2020">
        <v>0.28382385013940381</v>
      </c>
      <c r="D3463" s="2021">
        <v>10179.06</v>
      </c>
      <c r="E3463" s="2078">
        <v>2889.0600000000009</v>
      </c>
      <c r="F3463" s="2020" t="s">
        <v>3269</v>
      </c>
      <c r="G3463" s="2021" t="s">
        <v>3269</v>
      </c>
      <c r="H3463" s="2078" t="s">
        <v>3269</v>
      </c>
      <c r="I3463" s="2020" t="s">
        <v>3269</v>
      </c>
      <c r="J3463" s="2021" t="s">
        <v>3269</v>
      </c>
      <c r="K3463" s="2078" t="s">
        <v>3269</v>
      </c>
      <c r="L3463" s="2020" t="s">
        <v>3269</v>
      </c>
      <c r="M3463" s="2021" t="s">
        <v>3269</v>
      </c>
      <c r="N3463" s="2078" t="s">
        <v>3269</v>
      </c>
    </row>
    <row r="3464" spans="1:14">
      <c r="A3464" s="2248" t="s">
        <v>2595</v>
      </c>
      <c r="B3464" s="2073" t="s">
        <v>5191</v>
      </c>
      <c r="C3464" s="2074" t="s">
        <v>3269</v>
      </c>
      <c r="D3464" s="2075" t="s">
        <v>3269</v>
      </c>
      <c r="E3464" s="2076" t="s">
        <v>3269</v>
      </c>
      <c r="F3464" s="2074" t="s">
        <v>3269</v>
      </c>
      <c r="G3464" s="2075" t="s">
        <v>3269</v>
      </c>
      <c r="H3464" s="2076" t="s">
        <v>3269</v>
      </c>
      <c r="I3464" s="2074" t="s">
        <v>3269</v>
      </c>
      <c r="J3464" s="2075">
        <v>0</v>
      </c>
      <c r="K3464" s="2076">
        <v>-338.7</v>
      </c>
      <c r="L3464" s="2074" t="s">
        <v>3269</v>
      </c>
      <c r="M3464" s="2075" t="s">
        <v>3269</v>
      </c>
      <c r="N3464" s="2076" t="s">
        <v>3269</v>
      </c>
    </row>
    <row r="3465" spans="1:14">
      <c r="A3465" s="2249" t="s">
        <v>2595</v>
      </c>
      <c r="B3465" s="2077" t="s">
        <v>3204</v>
      </c>
      <c r="C3465" s="2020" t="s">
        <v>3269</v>
      </c>
      <c r="D3465" s="2021" t="s">
        <v>3269</v>
      </c>
      <c r="E3465" s="2078" t="s">
        <v>3269</v>
      </c>
      <c r="F3465" s="2020" t="s">
        <v>3269</v>
      </c>
      <c r="G3465" s="2021" t="s">
        <v>3269</v>
      </c>
      <c r="H3465" s="2078" t="s">
        <v>3269</v>
      </c>
      <c r="I3465" s="2020" t="s">
        <v>3269</v>
      </c>
      <c r="J3465" s="2021">
        <v>0</v>
      </c>
      <c r="K3465" s="2078">
        <v>-338.7</v>
      </c>
      <c r="L3465" s="2020" t="s">
        <v>3269</v>
      </c>
      <c r="M3465" s="2021" t="s">
        <v>3269</v>
      </c>
      <c r="N3465" s="2078" t="s">
        <v>3269</v>
      </c>
    </row>
    <row r="3466" spans="1:14">
      <c r="A3466" s="2248" t="s">
        <v>1345</v>
      </c>
      <c r="B3466" s="2073" t="s">
        <v>5191</v>
      </c>
      <c r="C3466" s="2074">
        <v>0.20377583993625761</v>
      </c>
      <c r="D3466" s="2075">
        <v>93255.648000000001</v>
      </c>
      <c r="E3466" s="2076">
        <v>19003.247999999989</v>
      </c>
      <c r="F3466" s="2074">
        <v>0.24181233559483489</v>
      </c>
      <c r="G3466" s="2075">
        <v>686314.67435999936</v>
      </c>
      <c r="H3466" s="2076">
        <v>165959.35436</v>
      </c>
      <c r="I3466" s="2074" t="s">
        <v>3269</v>
      </c>
      <c r="J3466" s="2075" t="s">
        <v>3269</v>
      </c>
      <c r="K3466" s="2076" t="s">
        <v>3269</v>
      </c>
      <c r="L3466" s="2074" t="s">
        <v>3269</v>
      </c>
      <c r="M3466" s="2075" t="s">
        <v>3269</v>
      </c>
      <c r="N3466" s="2076" t="s">
        <v>3269</v>
      </c>
    </row>
    <row r="3467" spans="1:14">
      <c r="A3467" s="2249" t="s">
        <v>1345</v>
      </c>
      <c r="B3467" s="2077" t="s">
        <v>3480</v>
      </c>
      <c r="C3467" s="2020" t="s">
        <v>3269</v>
      </c>
      <c r="D3467" s="2021" t="s">
        <v>3269</v>
      </c>
      <c r="E3467" s="2078" t="s">
        <v>3269</v>
      </c>
      <c r="F3467" s="2020">
        <v>0.21898745169554079</v>
      </c>
      <c r="G3467" s="2021">
        <v>4643.0496000000003</v>
      </c>
      <c r="H3467" s="2078">
        <v>1016.7696</v>
      </c>
      <c r="I3467" s="2020" t="s">
        <v>3269</v>
      </c>
      <c r="J3467" s="2021" t="s">
        <v>3269</v>
      </c>
      <c r="K3467" s="2078" t="s">
        <v>3269</v>
      </c>
      <c r="L3467" s="2020" t="s">
        <v>3269</v>
      </c>
      <c r="M3467" s="2021" t="s">
        <v>3269</v>
      </c>
      <c r="N3467" s="2078" t="s">
        <v>3269</v>
      </c>
    </row>
    <row r="3468" spans="1:14">
      <c r="A3468" s="2249" t="s">
        <v>1345</v>
      </c>
      <c r="B3468" s="2077" t="s">
        <v>3204</v>
      </c>
      <c r="C3468" s="2020">
        <v>0.20377583993625761</v>
      </c>
      <c r="D3468" s="2021">
        <v>93255.648000000001</v>
      </c>
      <c r="E3468" s="2078">
        <v>19003.247999999989</v>
      </c>
      <c r="F3468" s="2020">
        <v>0.2648378646712703</v>
      </c>
      <c r="G3468" s="2021">
        <v>570258.20543999935</v>
      </c>
      <c r="H3468" s="2078">
        <v>151025.96544</v>
      </c>
      <c r="I3468" s="2020" t="s">
        <v>3269</v>
      </c>
      <c r="J3468" s="2021" t="s">
        <v>3269</v>
      </c>
      <c r="K3468" s="2078" t="s">
        <v>3269</v>
      </c>
      <c r="L3468" s="2020" t="s">
        <v>3269</v>
      </c>
      <c r="M3468" s="2021" t="s">
        <v>3269</v>
      </c>
      <c r="N3468" s="2078" t="s">
        <v>3269</v>
      </c>
    </row>
    <row r="3469" spans="1:14">
      <c r="A3469" s="2249" t="s">
        <v>1345</v>
      </c>
      <c r="B3469" s="2077" t="s">
        <v>3208</v>
      </c>
      <c r="C3469" s="2020" t="s">
        <v>3269</v>
      </c>
      <c r="D3469" s="2021" t="s">
        <v>3269</v>
      </c>
      <c r="E3469" s="2078" t="s">
        <v>3269</v>
      </c>
      <c r="F3469" s="2020">
        <v>0.12490972276893229</v>
      </c>
      <c r="G3469" s="2021">
        <v>111413.41932</v>
      </c>
      <c r="H3469" s="2078">
        <v>13916.619320000011</v>
      </c>
      <c r="I3469" s="2020" t="s">
        <v>3269</v>
      </c>
      <c r="J3469" s="2021" t="s">
        <v>3269</v>
      </c>
      <c r="K3469" s="2078" t="s">
        <v>3269</v>
      </c>
      <c r="L3469" s="2020" t="s">
        <v>3269</v>
      </c>
      <c r="M3469" s="2021" t="s">
        <v>3269</v>
      </c>
      <c r="N3469" s="2078" t="s">
        <v>3269</v>
      </c>
    </row>
    <row r="3470" spans="1:14">
      <c r="A3470" s="2248" t="s">
        <v>1791</v>
      </c>
      <c r="B3470" s="2073" t="s">
        <v>5191</v>
      </c>
      <c r="C3470" s="2074" t="s">
        <v>3269</v>
      </c>
      <c r="D3470" s="2075" t="s">
        <v>3269</v>
      </c>
      <c r="E3470" s="2076" t="s">
        <v>3269</v>
      </c>
      <c r="F3470" s="2074" t="s">
        <v>3269</v>
      </c>
      <c r="G3470" s="2075" t="s">
        <v>3269</v>
      </c>
      <c r="H3470" s="2076" t="s">
        <v>3269</v>
      </c>
      <c r="I3470" s="2074" t="s">
        <v>3269</v>
      </c>
      <c r="J3470" s="2075" t="s">
        <v>3269</v>
      </c>
      <c r="K3470" s="2076" t="s">
        <v>3269</v>
      </c>
      <c r="L3470" s="2074">
        <v>-0.15880881691408019</v>
      </c>
      <c r="M3470" s="2075">
        <v>444.59999999999991</v>
      </c>
      <c r="N3470" s="2076">
        <v>-70.606400000000065</v>
      </c>
    </row>
    <row r="3471" spans="1:14">
      <c r="A3471" s="2249" t="s">
        <v>1791</v>
      </c>
      <c r="B3471" s="2077" t="s">
        <v>3484</v>
      </c>
      <c r="C3471" s="2020" t="s">
        <v>3269</v>
      </c>
      <c r="D3471" s="2021" t="s">
        <v>3269</v>
      </c>
      <c r="E3471" s="2078" t="s">
        <v>3269</v>
      </c>
      <c r="F3471" s="2020" t="s">
        <v>3269</v>
      </c>
      <c r="G3471" s="2021" t="s">
        <v>3269</v>
      </c>
      <c r="H3471" s="2078" t="s">
        <v>3269</v>
      </c>
      <c r="I3471" s="2020" t="s">
        <v>3269</v>
      </c>
      <c r="J3471" s="2021" t="s">
        <v>3269</v>
      </c>
      <c r="K3471" s="2078" t="s">
        <v>3269</v>
      </c>
      <c r="L3471" s="2020">
        <v>-0.15880881691408019</v>
      </c>
      <c r="M3471" s="2021">
        <v>444.59999999999991</v>
      </c>
      <c r="N3471" s="2078">
        <v>-70.606400000000065</v>
      </c>
    </row>
    <row r="3472" spans="1:14">
      <c r="A3472" s="2248" t="s">
        <v>2199</v>
      </c>
      <c r="B3472" s="2073" t="s">
        <v>5191</v>
      </c>
      <c r="C3472" s="2074">
        <v>0.83921066987716098</v>
      </c>
      <c r="D3472" s="2075">
        <v>2126.36</v>
      </c>
      <c r="E3472" s="2076">
        <v>1784.4639999999999</v>
      </c>
      <c r="F3472" s="2074">
        <v>0.90052549019607842</v>
      </c>
      <c r="G3472" s="2075">
        <v>2741.25</v>
      </c>
      <c r="H3472" s="2076">
        <v>2468.5655000000002</v>
      </c>
      <c r="I3472" s="2074" t="s">
        <v>3269</v>
      </c>
      <c r="J3472" s="2075" t="s">
        <v>3269</v>
      </c>
      <c r="K3472" s="2076" t="s">
        <v>3269</v>
      </c>
      <c r="L3472" s="2074" t="s">
        <v>3269</v>
      </c>
      <c r="M3472" s="2075" t="s">
        <v>3269</v>
      </c>
      <c r="N3472" s="2076" t="s">
        <v>3269</v>
      </c>
    </row>
    <row r="3473" spans="1:14">
      <c r="A3473" s="2249" t="s">
        <v>2199</v>
      </c>
      <c r="B3473" s="2077" t="s">
        <v>3484</v>
      </c>
      <c r="C3473" s="2020">
        <v>0.83921066987716098</v>
      </c>
      <c r="D3473" s="2021">
        <v>2126.36</v>
      </c>
      <c r="E3473" s="2078">
        <v>1784.4639999999999</v>
      </c>
      <c r="F3473" s="2020">
        <v>0.90052549019607842</v>
      </c>
      <c r="G3473" s="2021">
        <v>2741.25</v>
      </c>
      <c r="H3473" s="2078">
        <v>2468.5655000000002</v>
      </c>
      <c r="I3473" s="2020" t="s">
        <v>3269</v>
      </c>
      <c r="J3473" s="2021" t="s">
        <v>3269</v>
      </c>
      <c r="K3473" s="2078" t="s">
        <v>3269</v>
      </c>
      <c r="L3473" s="2020" t="s">
        <v>3269</v>
      </c>
      <c r="M3473" s="2021" t="s">
        <v>3269</v>
      </c>
      <c r="N3473" s="2078" t="s">
        <v>3269</v>
      </c>
    </row>
    <row r="3474" spans="1:14">
      <c r="A3474" s="2248" t="s">
        <v>1511</v>
      </c>
      <c r="B3474" s="2073" t="s">
        <v>5191</v>
      </c>
      <c r="C3474" s="2074" t="s">
        <v>3269</v>
      </c>
      <c r="D3474" s="2075" t="s">
        <v>3269</v>
      </c>
      <c r="E3474" s="2076" t="s">
        <v>3269</v>
      </c>
      <c r="F3474" s="2074">
        <v>-0.53510092106055263</v>
      </c>
      <c r="G3474" s="2075">
        <v>29999.981999999989</v>
      </c>
      <c r="H3474" s="2076">
        <v>-16053.018</v>
      </c>
      <c r="I3474" s="2074">
        <v>-1.580011287549383</v>
      </c>
      <c r="J3474" s="2075">
        <v>5999.9737499999983</v>
      </c>
      <c r="K3474" s="2076">
        <v>-9480.0262500000008</v>
      </c>
      <c r="L3474" s="2074" t="s">
        <v>3269</v>
      </c>
      <c r="M3474" s="2075" t="s">
        <v>3269</v>
      </c>
      <c r="N3474" s="2076" t="s">
        <v>3269</v>
      </c>
    </row>
    <row r="3475" spans="1:14">
      <c r="A3475" s="2249" t="s">
        <v>1511</v>
      </c>
      <c r="B3475" s="2077" t="s">
        <v>3193</v>
      </c>
      <c r="C3475" s="2020" t="s">
        <v>3269</v>
      </c>
      <c r="D3475" s="2021" t="s">
        <v>3269</v>
      </c>
      <c r="E3475" s="2078" t="s">
        <v>3269</v>
      </c>
      <c r="F3475" s="2020">
        <v>-0.53510092106055263</v>
      </c>
      <c r="G3475" s="2021">
        <v>29999.981999999989</v>
      </c>
      <c r="H3475" s="2078">
        <v>-16053.018</v>
      </c>
      <c r="I3475" s="2020">
        <v>-1.580011287549383</v>
      </c>
      <c r="J3475" s="2021">
        <v>5999.9737499999983</v>
      </c>
      <c r="K3475" s="2078">
        <v>-9480.0262500000008</v>
      </c>
      <c r="L3475" s="2020" t="s">
        <v>3269</v>
      </c>
      <c r="M3475" s="2021" t="s">
        <v>3269</v>
      </c>
      <c r="N3475" s="2078" t="s">
        <v>3269</v>
      </c>
    </row>
    <row r="3476" spans="1:14">
      <c r="A3476" s="2248" t="s">
        <v>2599</v>
      </c>
      <c r="B3476" s="2073" t="s">
        <v>5191</v>
      </c>
      <c r="C3476" s="2074">
        <v>9.338973658958449E-3</v>
      </c>
      <c r="D3476" s="2075">
        <v>241506.62400000021</v>
      </c>
      <c r="E3476" s="2076">
        <v>2255.423999999985</v>
      </c>
      <c r="F3476" s="2074">
        <v>-0.2114278022680644</v>
      </c>
      <c r="G3476" s="2075">
        <v>185909.55199999889</v>
      </c>
      <c r="H3476" s="2076">
        <v>-39306.448000000208</v>
      </c>
      <c r="I3476" s="2074" t="s">
        <v>3269</v>
      </c>
      <c r="J3476" s="2075" t="s">
        <v>3269</v>
      </c>
      <c r="K3476" s="2076" t="s">
        <v>3269</v>
      </c>
      <c r="L3476" s="2074" t="s">
        <v>3269</v>
      </c>
      <c r="M3476" s="2075" t="s">
        <v>3269</v>
      </c>
      <c r="N3476" s="2076" t="s">
        <v>3269</v>
      </c>
    </row>
    <row r="3477" spans="1:14">
      <c r="A3477" s="2249" t="s">
        <v>2599</v>
      </c>
      <c r="B3477" s="2077" t="s">
        <v>3205</v>
      </c>
      <c r="C3477" s="2020">
        <v>9.338973658958449E-3</v>
      </c>
      <c r="D3477" s="2021">
        <v>241506.62400000021</v>
      </c>
      <c r="E3477" s="2078">
        <v>2255.423999999985</v>
      </c>
      <c r="F3477" s="2020">
        <v>-0.2114278022680644</v>
      </c>
      <c r="G3477" s="2021">
        <v>185909.55199999889</v>
      </c>
      <c r="H3477" s="2078">
        <v>-39306.448000000208</v>
      </c>
      <c r="I3477" s="2020" t="s">
        <v>3269</v>
      </c>
      <c r="J3477" s="2021" t="s">
        <v>3269</v>
      </c>
      <c r="K3477" s="2078" t="s">
        <v>3269</v>
      </c>
      <c r="L3477" s="2020" t="s">
        <v>3269</v>
      </c>
      <c r="M3477" s="2021" t="s">
        <v>3269</v>
      </c>
      <c r="N3477" s="2078" t="s">
        <v>3269</v>
      </c>
    </row>
    <row r="3478" spans="1:14">
      <c r="A3478" s="2248" t="s">
        <v>1209</v>
      </c>
      <c r="B3478" s="2073" t="s">
        <v>5191</v>
      </c>
      <c r="C3478" s="2074" t="s">
        <v>3269</v>
      </c>
      <c r="D3478" s="2075" t="s">
        <v>3269</v>
      </c>
      <c r="E3478" s="2076" t="s">
        <v>3269</v>
      </c>
      <c r="F3478" s="2074">
        <v>0.27835503444536702</v>
      </c>
      <c r="G3478" s="2075">
        <v>142989.98112000001</v>
      </c>
      <c r="H3478" s="2076">
        <v>39801.981119999982</v>
      </c>
      <c r="I3478" s="2074" t="s">
        <v>3269</v>
      </c>
      <c r="J3478" s="2075" t="s">
        <v>3269</v>
      </c>
      <c r="K3478" s="2076" t="s">
        <v>3269</v>
      </c>
      <c r="L3478" s="2074" t="s">
        <v>3269</v>
      </c>
      <c r="M3478" s="2075" t="s">
        <v>3269</v>
      </c>
      <c r="N3478" s="2076" t="s">
        <v>3269</v>
      </c>
    </row>
    <row r="3479" spans="1:14">
      <c r="A3479" s="2249" t="s">
        <v>1209</v>
      </c>
      <c r="B3479" s="2077" t="s">
        <v>3202</v>
      </c>
      <c r="C3479" s="2020" t="s">
        <v>3269</v>
      </c>
      <c r="D3479" s="2021" t="s">
        <v>3269</v>
      </c>
      <c r="E3479" s="2078" t="s">
        <v>3269</v>
      </c>
      <c r="F3479" s="2020">
        <v>0.25201979940685809</v>
      </c>
      <c r="G3479" s="2021">
        <v>100606.94112</v>
      </c>
      <c r="H3479" s="2078">
        <v>25354.941119999989</v>
      </c>
      <c r="I3479" s="2020" t="s">
        <v>3269</v>
      </c>
      <c r="J3479" s="2021" t="s">
        <v>3269</v>
      </c>
      <c r="K3479" s="2078" t="s">
        <v>3269</v>
      </c>
      <c r="L3479" s="2020" t="s">
        <v>3269</v>
      </c>
      <c r="M3479" s="2021" t="s">
        <v>3269</v>
      </c>
      <c r="N3479" s="2078" t="s">
        <v>3269</v>
      </c>
    </row>
    <row r="3480" spans="1:14">
      <c r="A3480" s="2249" t="s">
        <v>1209</v>
      </c>
      <c r="B3480" s="2077" t="s">
        <v>3204</v>
      </c>
      <c r="C3480" s="2020" t="s">
        <v>3269</v>
      </c>
      <c r="D3480" s="2021" t="s">
        <v>3269</v>
      </c>
      <c r="E3480" s="2078" t="s">
        <v>3269</v>
      </c>
      <c r="F3480" s="2020">
        <v>0.34086842284083441</v>
      </c>
      <c r="G3480" s="2021">
        <v>42383.040000000001</v>
      </c>
      <c r="H3480" s="2078">
        <v>14447.04</v>
      </c>
      <c r="I3480" s="2020" t="s">
        <v>3269</v>
      </c>
      <c r="J3480" s="2021" t="s">
        <v>3269</v>
      </c>
      <c r="K3480" s="2078" t="s">
        <v>3269</v>
      </c>
      <c r="L3480" s="2020" t="s">
        <v>3269</v>
      </c>
      <c r="M3480" s="2021" t="s">
        <v>3269</v>
      </c>
      <c r="N3480" s="2078" t="s">
        <v>3269</v>
      </c>
    </row>
    <row r="3481" spans="1:14">
      <c r="A3481" s="2248" t="s">
        <v>2601</v>
      </c>
      <c r="B3481" s="2073" t="s">
        <v>5191</v>
      </c>
      <c r="C3481" s="2074" t="s">
        <v>3269</v>
      </c>
      <c r="D3481" s="2075" t="s">
        <v>3269</v>
      </c>
      <c r="E3481" s="2076" t="s">
        <v>3269</v>
      </c>
      <c r="F3481" s="2074">
        <v>0.14972689081763429</v>
      </c>
      <c r="G3481" s="2075">
        <v>420909.4656000004</v>
      </c>
      <c r="H3481" s="2076">
        <v>63021.465600000061</v>
      </c>
      <c r="I3481" s="2074" t="s">
        <v>3269</v>
      </c>
      <c r="J3481" s="2075" t="s">
        <v>3269</v>
      </c>
      <c r="K3481" s="2076" t="s">
        <v>3269</v>
      </c>
      <c r="L3481" s="2074" t="s">
        <v>3269</v>
      </c>
      <c r="M3481" s="2075" t="s">
        <v>3269</v>
      </c>
      <c r="N3481" s="2076" t="s">
        <v>3269</v>
      </c>
    </row>
    <row r="3482" spans="1:14">
      <c r="A3482" s="2249" t="s">
        <v>2601</v>
      </c>
      <c r="B3482" s="2077" t="s">
        <v>3207</v>
      </c>
      <c r="C3482" s="2020" t="s">
        <v>3269</v>
      </c>
      <c r="D3482" s="2021" t="s">
        <v>3269</v>
      </c>
      <c r="E3482" s="2078" t="s">
        <v>3269</v>
      </c>
      <c r="F3482" s="2020">
        <v>0.14972689081763429</v>
      </c>
      <c r="G3482" s="2021">
        <v>420909.4656000004</v>
      </c>
      <c r="H3482" s="2078">
        <v>63021.465600000061</v>
      </c>
      <c r="I3482" s="2020" t="s">
        <v>3269</v>
      </c>
      <c r="J3482" s="2021" t="s">
        <v>3269</v>
      </c>
      <c r="K3482" s="2078" t="s">
        <v>3269</v>
      </c>
      <c r="L3482" s="2020" t="s">
        <v>3269</v>
      </c>
      <c r="M3482" s="2021" t="s">
        <v>3269</v>
      </c>
      <c r="N3482" s="2078" t="s">
        <v>3269</v>
      </c>
    </row>
    <row r="3483" spans="1:14">
      <c r="A3483" s="2248" t="s">
        <v>2603</v>
      </c>
      <c r="B3483" s="2073" t="s">
        <v>5191</v>
      </c>
      <c r="C3483" s="2074">
        <v>0.26794556071095049</v>
      </c>
      <c r="D3483" s="2075">
        <v>26338.340655000011</v>
      </c>
      <c r="E3483" s="2076">
        <v>7057.2414550000012</v>
      </c>
      <c r="F3483" s="2074" t="s">
        <v>3269</v>
      </c>
      <c r="G3483" s="2075" t="s">
        <v>3269</v>
      </c>
      <c r="H3483" s="2076" t="s">
        <v>3269</v>
      </c>
      <c r="I3483" s="2074" t="s">
        <v>3269</v>
      </c>
      <c r="J3483" s="2075" t="s">
        <v>3269</v>
      </c>
      <c r="K3483" s="2076" t="s">
        <v>3269</v>
      </c>
      <c r="L3483" s="2074" t="s">
        <v>3269</v>
      </c>
      <c r="M3483" s="2075" t="s">
        <v>3269</v>
      </c>
      <c r="N3483" s="2076" t="s">
        <v>3269</v>
      </c>
    </row>
    <row r="3484" spans="1:14">
      <c r="A3484" s="2249" t="s">
        <v>2603</v>
      </c>
      <c r="B3484" s="2077" t="s">
        <v>3480</v>
      </c>
      <c r="C3484" s="2020">
        <v>0.23892721812473319</v>
      </c>
      <c r="D3484" s="2021">
        <v>16947.325284999999</v>
      </c>
      <c r="E3484" s="2078">
        <v>4049.1772850000011</v>
      </c>
      <c r="F3484" s="2020" t="s">
        <v>3269</v>
      </c>
      <c r="G3484" s="2021" t="s">
        <v>3269</v>
      </c>
      <c r="H3484" s="2078" t="s">
        <v>3269</v>
      </c>
      <c r="I3484" s="2020" t="s">
        <v>3269</v>
      </c>
      <c r="J3484" s="2021" t="s">
        <v>3269</v>
      </c>
      <c r="K3484" s="2078" t="s">
        <v>3269</v>
      </c>
      <c r="L3484" s="2020" t="s">
        <v>3269</v>
      </c>
      <c r="M3484" s="2021" t="s">
        <v>3269</v>
      </c>
      <c r="N3484" s="2078" t="s">
        <v>3269</v>
      </c>
    </row>
    <row r="3485" spans="1:14">
      <c r="A3485" s="2249" t="s">
        <v>2603</v>
      </c>
      <c r="B3485" s="2077" t="s">
        <v>3196</v>
      </c>
      <c r="C3485" s="2020">
        <v>0.42269618157737948</v>
      </c>
      <c r="D3485" s="2021">
        <v>2914.6718700000001</v>
      </c>
      <c r="E3485" s="2078">
        <v>1232.0206700000001</v>
      </c>
      <c r="F3485" s="2020" t="s">
        <v>3269</v>
      </c>
      <c r="G3485" s="2021" t="s">
        <v>3269</v>
      </c>
      <c r="H3485" s="2078" t="s">
        <v>3269</v>
      </c>
      <c r="I3485" s="2020" t="s">
        <v>3269</v>
      </c>
      <c r="J3485" s="2021" t="s">
        <v>3269</v>
      </c>
      <c r="K3485" s="2078" t="s">
        <v>3269</v>
      </c>
      <c r="L3485" s="2020" t="s">
        <v>3269</v>
      </c>
      <c r="M3485" s="2021" t="s">
        <v>3269</v>
      </c>
      <c r="N3485" s="2078" t="s">
        <v>3269</v>
      </c>
    </row>
    <row r="3486" spans="1:14">
      <c r="A3486" s="2249" t="s">
        <v>2603</v>
      </c>
      <c r="B3486" s="2077" t="s">
        <v>3193</v>
      </c>
      <c r="C3486" s="2020">
        <v>0.27423553120676808</v>
      </c>
      <c r="D3486" s="2021">
        <v>6476.3435000000009</v>
      </c>
      <c r="E3486" s="2078">
        <v>1776.0435</v>
      </c>
      <c r="F3486" s="2020" t="s">
        <v>3269</v>
      </c>
      <c r="G3486" s="2021" t="s">
        <v>3269</v>
      </c>
      <c r="H3486" s="2078" t="s">
        <v>3269</v>
      </c>
      <c r="I3486" s="2020" t="s">
        <v>3269</v>
      </c>
      <c r="J3486" s="2021" t="s">
        <v>3269</v>
      </c>
      <c r="K3486" s="2078" t="s">
        <v>3269</v>
      </c>
      <c r="L3486" s="2020" t="s">
        <v>3269</v>
      </c>
      <c r="M3486" s="2021" t="s">
        <v>3269</v>
      </c>
      <c r="N3486" s="2078" t="s">
        <v>3269</v>
      </c>
    </row>
    <row r="3487" spans="1:14">
      <c r="A3487" s="2248" t="s">
        <v>2607</v>
      </c>
      <c r="B3487" s="2073" t="s">
        <v>5191</v>
      </c>
      <c r="C3487" s="2074" t="s">
        <v>3269</v>
      </c>
      <c r="D3487" s="2075" t="s">
        <v>3269</v>
      </c>
      <c r="E3487" s="2076" t="s">
        <v>3269</v>
      </c>
      <c r="F3487" s="2074">
        <v>0.29796844157050922</v>
      </c>
      <c r="G3487" s="2075">
        <v>16904.795600000001</v>
      </c>
      <c r="H3487" s="2076">
        <v>5037.0956000000006</v>
      </c>
      <c r="I3487" s="2074" t="s">
        <v>3269</v>
      </c>
      <c r="J3487" s="2075" t="s">
        <v>3269</v>
      </c>
      <c r="K3487" s="2076" t="s">
        <v>3269</v>
      </c>
      <c r="L3487" s="2074" t="s">
        <v>3269</v>
      </c>
      <c r="M3487" s="2075" t="s">
        <v>3269</v>
      </c>
      <c r="N3487" s="2076" t="s">
        <v>3269</v>
      </c>
    </row>
    <row r="3488" spans="1:14">
      <c r="A3488" s="2249" t="s">
        <v>2607</v>
      </c>
      <c r="B3488" s="2077" t="s">
        <v>3480</v>
      </c>
      <c r="C3488" s="2020" t="s">
        <v>3269</v>
      </c>
      <c r="D3488" s="2021" t="s">
        <v>3269</v>
      </c>
      <c r="E3488" s="2078" t="s">
        <v>3269</v>
      </c>
      <c r="F3488" s="2020">
        <v>0.29796844157050922</v>
      </c>
      <c r="G3488" s="2021">
        <v>16904.795600000001</v>
      </c>
      <c r="H3488" s="2078">
        <v>5037.0956000000006</v>
      </c>
      <c r="I3488" s="2020" t="s">
        <v>3269</v>
      </c>
      <c r="J3488" s="2021" t="s">
        <v>3269</v>
      </c>
      <c r="K3488" s="2078" t="s">
        <v>3269</v>
      </c>
      <c r="L3488" s="2020" t="s">
        <v>3269</v>
      </c>
      <c r="M3488" s="2021" t="s">
        <v>3269</v>
      </c>
      <c r="N3488" s="2078" t="s">
        <v>3269</v>
      </c>
    </row>
    <row r="3489" spans="1:14">
      <c r="A3489" s="2248" t="s">
        <v>1439</v>
      </c>
      <c r="B3489" s="2073" t="s">
        <v>5191</v>
      </c>
      <c r="C3489" s="2074">
        <v>0.34992522601326259</v>
      </c>
      <c r="D3489" s="2075">
        <v>38269.324999999997</v>
      </c>
      <c r="E3489" s="2076">
        <v>13391.4022</v>
      </c>
      <c r="F3489" s="2074" t="s">
        <v>3269</v>
      </c>
      <c r="G3489" s="2075" t="s">
        <v>3269</v>
      </c>
      <c r="H3489" s="2076" t="s">
        <v>3269</v>
      </c>
      <c r="I3489" s="2074" t="s">
        <v>3269</v>
      </c>
      <c r="J3489" s="2075" t="s">
        <v>3269</v>
      </c>
      <c r="K3489" s="2076" t="s">
        <v>3269</v>
      </c>
      <c r="L3489" s="2074" t="s">
        <v>3269</v>
      </c>
      <c r="M3489" s="2075" t="s">
        <v>3269</v>
      </c>
      <c r="N3489" s="2076" t="s">
        <v>3269</v>
      </c>
    </row>
    <row r="3490" spans="1:14">
      <c r="A3490" s="2249" t="s">
        <v>1439</v>
      </c>
      <c r="B3490" s="2077" t="s">
        <v>3484</v>
      </c>
      <c r="C3490" s="2020">
        <v>0.34992522601326259</v>
      </c>
      <c r="D3490" s="2021">
        <v>38269.324999999997</v>
      </c>
      <c r="E3490" s="2078">
        <v>13391.4022</v>
      </c>
      <c r="F3490" s="2020" t="s">
        <v>3269</v>
      </c>
      <c r="G3490" s="2021" t="s">
        <v>3269</v>
      </c>
      <c r="H3490" s="2078" t="s">
        <v>3269</v>
      </c>
      <c r="I3490" s="2020" t="s">
        <v>3269</v>
      </c>
      <c r="J3490" s="2021" t="s">
        <v>3269</v>
      </c>
      <c r="K3490" s="2078" t="s">
        <v>3269</v>
      </c>
      <c r="L3490" s="2020" t="s">
        <v>3269</v>
      </c>
      <c r="M3490" s="2021" t="s">
        <v>3269</v>
      </c>
      <c r="N3490" s="2078" t="s">
        <v>3269</v>
      </c>
    </row>
    <row r="3491" spans="1:14">
      <c r="A3491" s="2248" t="s">
        <v>1243</v>
      </c>
      <c r="B3491" s="2073" t="s">
        <v>5191</v>
      </c>
      <c r="C3491" s="2074">
        <v>0.21828437533554759</v>
      </c>
      <c r="D3491" s="2075">
        <v>187633.84327000001</v>
      </c>
      <c r="E3491" s="2076">
        <v>40957.53626999999</v>
      </c>
      <c r="F3491" s="2074">
        <v>-1.0113711337364031</v>
      </c>
      <c r="G3491" s="2075">
        <v>890.85752000000002</v>
      </c>
      <c r="H3491" s="2076">
        <v>-900.98758000000009</v>
      </c>
      <c r="I3491" s="2074">
        <v>0.41297975332535142</v>
      </c>
      <c r="J3491" s="2075">
        <v>6537.7452000000003</v>
      </c>
      <c r="K3491" s="2076">
        <v>2699.9564</v>
      </c>
      <c r="L3491" s="2074">
        <v>0.34792059582032792</v>
      </c>
      <c r="M3491" s="2075">
        <v>2361.75225</v>
      </c>
      <c r="N3491" s="2076">
        <v>821.70225000000005</v>
      </c>
    </row>
    <row r="3492" spans="1:14">
      <c r="A3492" s="2249" t="s">
        <v>1243</v>
      </c>
      <c r="B3492" s="2077" t="s">
        <v>3480</v>
      </c>
      <c r="C3492" s="2020">
        <v>0.2140459949378487</v>
      </c>
      <c r="D3492" s="2021">
        <v>136396.95874</v>
      </c>
      <c r="E3492" s="2078">
        <v>29195.222740000001</v>
      </c>
      <c r="F3492" s="2020">
        <v>-1.1614764322588671</v>
      </c>
      <c r="G3492" s="2021">
        <v>807.26765</v>
      </c>
      <c r="H3492" s="2078">
        <v>-937.6223500000001</v>
      </c>
      <c r="I3492" s="2020">
        <v>0.41297975332535142</v>
      </c>
      <c r="J3492" s="2021">
        <v>6537.7452000000003</v>
      </c>
      <c r="K3492" s="2078">
        <v>2699.9564</v>
      </c>
      <c r="L3492" s="2020">
        <v>0.34792059582032792</v>
      </c>
      <c r="M3492" s="2021">
        <v>2361.75225</v>
      </c>
      <c r="N3492" s="2078">
        <v>821.70225000000005</v>
      </c>
    </row>
    <row r="3493" spans="1:14">
      <c r="A3493" s="2249" t="s">
        <v>1243</v>
      </c>
      <c r="B3493" s="2077" t="s">
        <v>3196</v>
      </c>
      <c r="C3493" s="2020">
        <v>0.44613852127421683</v>
      </c>
      <c r="D3493" s="2021">
        <v>5696.3177999999998</v>
      </c>
      <c r="E3493" s="2078">
        <v>2541.3467999999998</v>
      </c>
      <c r="F3493" s="2020">
        <v>0.43826805807928632</v>
      </c>
      <c r="G3493" s="2021">
        <v>83.589869999999991</v>
      </c>
      <c r="H3493" s="2078">
        <v>36.634769999999989</v>
      </c>
      <c r="I3493" s="2020" t="s">
        <v>3269</v>
      </c>
      <c r="J3493" s="2021" t="s">
        <v>3269</v>
      </c>
      <c r="K3493" s="2078" t="s">
        <v>3269</v>
      </c>
      <c r="L3493" s="2020" t="s">
        <v>3269</v>
      </c>
      <c r="M3493" s="2021" t="s">
        <v>3269</v>
      </c>
      <c r="N3493" s="2078" t="s">
        <v>3269</v>
      </c>
    </row>
    <row r="3494" spans="1:14">
      <c r="A3494" s="2249" t="s">
        <v>1243</v>
      </c>
      <c r="B3494" s="2077" t="s">
        <v>3193</v>
      </c>
      <c r="C3494" s="2020">
        <v>0.2182724837801728</v>
      </c>
      <c r="D3494" s="2021">
        <v>30573.568800000001</v>
      </c>
      <c r="E3494" s="2078">
        <v>6673.3687999999966</v>
      </c>
      <c r="F3494" s="2020" t="s">
        <v>3269</v>
      </c>
      <c r="G3494" s="2021" t="s">
        <v>3269</v>
      </c>
      <c r="H3494" s="2078" t="s">
        <v>3269</v>
      </c>
      <c r="I3494" s="2020" t="s">
        <v>3269</v>
      </c>
      <c r="J3494" s="2021" t="s">
        <v>3269</v>
      </c>
      <c r="K3494" s="2078" t="s">
        <v>3269</v>
      </c>
      <c r="L3494" s="2020" t="s">
        <v>3269</v>
      </c>
      <c r="M3494" s="2021" t="s">
        <v>3269</v>
      </c>
      <c r="N3494" s="2078" t="s">
        <v>3269</v>
      </c>
    </row>
    <row r="3495" spans="1:14">
      <c r="A3495" s="2249" t="s">
        <v>1243</v>
      </c>
      <c r="B3495" s="2077" t="s">
        <v>3206</v>
      </c>
      <c r="C3495" s="2020">
        <v>0.20060560071729441</v>
      </c>
      <c r="D3495" s="2021">
        <v>3304.7516999999998</v>
      </c>
      <c r="E3495" s="2078">
        <v>662.95169999999985</v>
      </c>
      <c r="F3495" s="2020" t="s">
        <v>3269</v>
      </c>
      <c r="G3495" s="2021" t="s">
        <v>3269</v>
      </c>
      <c r="H3495" s="2078" t="s">
        <v>3269</v>
      </c>
      <c r="I3495" s="2020" t="s">
        <v>3269</v>
      </c>
      <c r="J3495" s="2021" t="s">
        <v>3269</v>
      </c>
      <c r="K3495" s="2078" t="s">
        <v>3269</v>
      </c>
      <c r="L3495" s="2020" t="s">
        <v>3269</v>
      </c>
      <c r="M3495" s="2021" t="s">
        <v>3269</v>
      </c>
      <c r="N3495" s="2078" t="s">
        <v>3269</v>
      </c>
    </row>
    <row r="3496" spans="1:14">
      <c r="A3496" s="2249" t="s">
        <v>1243</v>
      </c>
      <c r="B3496" s="2077" t="s">
        <v>3205</v>
      </c>
      <c r="C3496" s="2020">
        <v>0.16160233567628929</v>
      </c>
      <c r="D3496" s="2021">
        <v>11662.246230000001</v>
      </c>
      <c r="E3496" s="2078">
        <v>1884.646229999998</v>
      </c>
      <c r="F3496" s="2020" t="s">
        <v>3269</v>
      </c>
      <c r="G3496" s="2021" t="s">
        <v>3269</v>
      </c>
      <c r="H3496" s="2078" t="s">
        <v>3269</v>
      </c>
      <c r="I3496" s="2020" t="s">
        <v>3269</v>
      </c>
      <c r="J3496" s="2021" t="s">
        <v>3269</v>
      </c>
      <c r="K3496" s="2078" t="s">
        <v>3269</v>
      </c>
      <c r="L3496" s="2020" t="s">
        <v>3269</v>
      </c>
      <c r="M3496" s="2021" t="s">
        <v>3269</v>
      </c>
      <c r="N3496" s="2078" t="s">
        <v>3269</v>
      </c>
    </row>
    <row r="3497" spans="1:14">
      <c r="A3497" s="2248" t="s">
        <v>1051</v>
      </c>
      <c r="B3497" s="2073" t="s">
        <v>5191</v>
      </c>
      <c r="C3497" s="2074">
        <v>0.19458893087312129</v>
      </c>
      <c r="D3497" s="2075">
        <v>11312.03512</v>
      </c>
      <c r="E3497" s="2076">
        <v>2201.1968200000001</v>
      </c>
      <c r="F3497" s="2074">
        <v>0.25484957652042328</v>
      </c>
      <c r="G3497" s="2075">
        <v>3060.2739099999999</v>
      </c>
      <c r="H3497" s="2076">
        <v>779.90950999999995</v>
      </c>
      <c r="I3497" s="2074" t="s">
        <v>3269</v>
      </c>
      <c r="J3497" s="2075" t="s">
        <v>3269</v>
      </c>
      <c r="K3497" s="2076" t="s">
        <v>3269</v>
      </c>
      <c r="L3497" s="2074">
        <v>0.17755150707134049</v>
      </c>
      <c r="M3497" s="2075">
        <v>1468774.216459997</v>
      </c>
      <c r="N3497" s="2076">
        <v>260783.07567999981</v>
      </c>
    </row>
    <row r="3498" spans="1:14">
      <c r="A3498" s="2249" t="s">
        <v>1051</v>
      </c>
      <c r="B3498" s="2077" t="s">
        <v>3480</v>
      </c>
      <c r="C3498" s="2020">
        <v>0.19055392239485611</v>
      </c>
      <c r="D3498" s="2021">
        <v>10112.926020000001</v>
      </c>
      <c r="E3498" s="2078">
        <v>1927.05772</v>
      </c>
      <c r="F3498" s="2020">
        <v>0.22105294506204909</v>
      </c>
      <c r="G3498" s="2021">
        <v>987.21010000000001</v>
      </c>
      <c r="H3498" s="2078">
        <v>218.22569999999999</v>
      </c>
      <c r="I3498" s="2020" t="s">
        <v>3269</v>
      </c>
      <c r="J3498" s="2021" t="s">
        <v>3269</v>
      </c>
      <c r="K3498" s="2078" t="s">
        <v>3269</v>
      </c>
      <c r="L3498" s="2020">
        <v>0.2560949303020304</v>
      </c>
      <c r="M3498" s="2021">
        <v>267089.1575999998</v>
      </c>
      <c r="N3498" s="2078">
        <v>68400.179199999955</v>
      </c>
    </row>
    <row r="3499" spans="1:14">
      <c r="A3499" s="2249" t="s">
        <v>1051</v>
      </c>
      <c r="B3499" s="2077" t="s">
        <v>3196</v>
      </c>
      <c r="C3499" s="2020" t="s">
        <v>3269</v>
      </c>
      <c r="D3499" s="2021" t="s">
        <v>3269</v>
      </c>
      <c r="E3499" s="2078" t="s">
        <v>3269</v>
      </c>
      <c r="F3499" s="2020" t="s">
        <v>3269</v>
      </c>
      <c r="G3499" s="2021" t="s">
        <v>3269</v>
      </c>
      <c r="H3499" s="2078" t="s">
        <v>3269</v>
      </c>
      <c r="I3499" s="2020" t="s">
        <v>3269</v>
      </c>
      <c r="J3499" s="2021" t="s">
        <v>3269</v>
      </c>
      <c r="K3499" s="2078" t="s">
        <v>3269</v>
      </c>
      <c r="L3499" s="2020">
        <v>0.45421676545300588</v>
      </c>
      <c r="M3499" s="2021">
        <v>12400.5</v>
      </c>
      <c r="N3499" s="2078">
        <v>5632.5149999999994</v>
      </c>
    </row>
    <row r="3500" spans="1:14">
      <c r="A3500" s="2249" t="s">
        <v>1051</v>
      </c>
      <c r="B3500" s="2077" t="s">
        <v>3499</v>
      </c>
      <c r="C3500" s="2020" t="s">
        <v>3269</v>
      </c>
      <c r="D3500" s="2021" t="s">
        <v>3269</v>
      </c>
      <c r="E3500" s="2078" t="s">
        <v>3269</v>
      </c>
      <c r="F3500" s="2020" t="s">
        <v>3269</v>
      </c>
      <c r="G3500" s="2021" t="s">
        <v>3269</v>
      </c>
      <c r="H3500" s="2078" t="s">
        <v>3269</v>
      </c>
      <c r="I3500" s="2020" t="s">
        <v>3269</v>
      </c>
      <c r="J3500" s="2021" t="s">
        <v>3269</v>
      </c>
      <c r="K3500" s="2078" t="s">
        <v>3269</v>
      </c>
      <c r="L3500" s="2020">
        <v>0</v>
      </c>
      <c r="M3500" s="2021">
        <v>8714.3628000000008</v>
      </c>
      <c r="N3500" s="2078">
        <v>0</v>
      </c>
    </row>
    <row r="3501" spans="1:14">
      <c r="A3501" s="2249" t="s">
        <v>1051</v>
      </c>
      <c r="B3501" s="2077" t="s">
        <v>3193</v>
      </c>
      <c r="C3501" s="2020" t="s">
        <v>3269</v>
      </c>
      <c r="D3501" s="2021" t="s">
        <v>3269</v>
      </c>
      <c r="E3501" s="2078" t="s">
        <v>3269</v>
      </c>
      <c r="F3501" s="2020" t="s">
        <v>3269</v>
      </c>
      <c r="G3501" s="2021" t="s">
        <v>3269</v>
      </c>
      <c r="H3501" s="2078" t="s">
        <v>3269</v>
      </c>
      <c r="I3501" s="2020" t="s">
        <v>3269</v>
      </c>
      <c r="J3501" s="2021" t="s">
        <v>3269</v>
      </c>
      <c r="K3501" s="2078" t="s">
        <v>3269</v>
      </c>
      <c r="L3501" s="2020">
        <v>0.16114678349694991</v>
      </c>
      <c r="M3501" s="2021">
        <v>49696.704000000012</v>
      </c>
      <c r="N3501" s="2078">
        <v>8008.4640000000081</v>
      </c>
    </row>
    <row r="3502" spans="1:14">
      <c r="A3502" s="2249" t="s">
        <v>1051</v>
      </c>
      <c r="B3502" s="2077" t="s">
        <v>3195</v>
      </c>
      <c r="C3502" s="2020" t="s">
        <v>3269</v>
      </c>
      <c r="D3502" s="2021" t="s">
        <v>3269</v>
      </c>
      <c r="E3502" s="2078" t="s">
        <v>3269</v>
      </c>
      <c r="F3502" s="2020" t="s">
        <v>3269</v>
      </c>
      <c r="G3502" s="2021" t="s">
        <v>3269</v>
      </c>
      <c r="H3502" s="2078" t="s">
        <v>3269</v>
      </c>
      <c r="I3502" s="2020" t="s">
        <v>3269</v>
      </c>
      <c r="J3502" s="2021" t="s">
        <v>3269</v>
      </c>
      <c r="K3502" s="2078" t="s">
        <v>3269</v>
      </c>
      <c r="L3502" s="2020">
        <v>0.1040644079874079</v>
      </c>
      <c r="M3502" s="2021">
        <v>24204.925859999999</v>
      </c>
      <c r="N3502" s="2078">
        <v>2518.8712799999998</v>
      </c>
    </row>
    <row r="3503" spans="1:14">
      <c r="A3503" s="2249" t="s">
        <v>1051</v>
      </c>
      <c r="B3503" s="2077" t="s">
        <v>3212</v>
      </c>
      <c r="C3503" s="2020" t="s">
        <v>3269</v>
      </c>
      <c r="D3503" s="2021" t="s">
        <v>3269</v>
      </c>
      <c r="E3503" s="2078" t="s">
        <v>3269</v>
      </c>
      <c r="F3503" s="2020">
        <v>0.2379296646852242</v>
      </c>
      <c r="G3503" s="2021">
        <v>1175.4820500000001</v>
      </c>
      <c r="H3503" s="2078">
        <v>279.68204999999989</v>
      </c>
      <c r="I3503" s="2020" t="s">
        <v>3269</v>
      </c>
      <c r="J3503" s="2021" t="s">
        <v>3269</v>
      </c>
      <c r="K3503" s="2078" t="s">
        <v>3269</v>
      </c>
      <c r="L3503" s="2020">
        <v>0.13829847743324031</v>
      </c>
      <c r="M3503" s="2021">
        <v>946687.89439999731</v>
      </c>
      <c r="N3503" s="2078">
        <v>130925.49439999981</v>
      </c>
    </row>
    <row r="3504" spans="1:14">
      <c r="A3504" s="2249" t="s">
        <v>1051</v>
      </c>
      <c r="B3504" s="2077" t="s">
        <v>3207</v>
      </c>
      <c r="C3504" s="2020" t="s">
        <v>3269</v>
      </c>
      <c r="D3504" s="2021" t="s">
        <v>3269</v>
      </c>
      <c r="E3504" s="2078" t="s">
        <v>3269</v>
      </c>
      <c r="F3504" s="2020">
        <v>0.38484053411568292</v>
      </c>
      <c r="G3504" s="2021">
        <v>2096.8221600000002</v>
      </c>
      <c r="H3504" s="2078">
        <v>806.94216000000017</v>
      </c>
      <c r="I3504" s="2020" t="s">
        <v>3269</v>
      </c>
      <c r="J3504" s="2021" t="s">
        <v>3269</v>
      </c>
      <c r="K3504" s="2078" t="s">
        <v>3269</v>
      </c>
      <c r="L3504" s="2020">
        <v>0.28314390288739882</v>
      </c>
      <c r="M3504" s="2021">
        <v>159980.67180000001</v>
      </c>
      <c r="N3504" s="2078">
        <v>45297.551800000008</v>
      </c>
    </row>
    <row r="3505" spans="1:14">
      <c r="A3505" s="2249" t="s">
        <v>1051</v>
      </c>
      <c r="B3505" s="2077" t="s">
        <v>3204</v>
      </c>
      <c r="C3505" s="2020">
        <v>0.22861898054147031</v>
      </c>
      <c r="D3505" s="2021">
        <v>1199.1090999999999</v>
      </c>
      <c r="E3505" s="2078">
        <v>274.13909999999998</v>
      </c>
      <c r="F3505" s="2020">
        <v>0.43772741478689342</v>
      </c>
      <c r="G3505" s="2021">
        <v>-1199.2403999999999</v>
      </c>
      <c r="H3505" s="2078">
        <v>-524.94040000000007</v>
      </c>
      <c r="I3505" s="2020" t="s">
        <v>3269</v>
      </c>
      <c r="J3505" s="2021" t="s">
        <v>3269</v>
      </c>
      <c r="K3505" s="2078" t="s">
        <v>3269</v>
      </c>
      <c r="L3505" s="2020" t="s">
        <v>3269</v>
      </c>
      <c r="M3505" s="2021" t="s">
        <v>3269</v>
      </c>
      <c r="N3505" s="2078" t="s">
        <v>3269</v>
      </c>
    </row>
    <row r="3506" spans="1:14">
      <c r="A3506" s="2248" t="s">
        <v>2609</v>
      </c>
      <c r="B3506" s="2073" t="s">
        <v>5191</v>
      </c>
      <c r="C3506" s="2074" t="s">
        <v>3269</v>
      </c>
      <c r="D3506" s="2075" t="s">
        <v>3269</v>
      </c>
      <c r="E3506" s="2076" t="s">
        <v>3269</v>
      </c>
      <c r="F3506" s="2074">
        <v>0.33655760754869479</v>
      </c>
      <c r="G3506" s="2075">
        <v>64903.660799999998</v>
      </c>
      <c r="H3506" s="2076">
        <v>21843.820800000009</v>
      </c>
      <c r="I3506" s="2074" t="s">
        <v>3269</v>
      </c>
      <c r="J3506" s="2075" t="s">
        <v>3269</v>
      </c>
      <c r="K3506" s="2076" t="s">
        <v>3269</v>
      </c>
      <c r="L3506" s="2074" t="s">
        <v>3269</v>
      </c>
      <c r="M3506" s="2075" t="s">
        <v>3269</v>
      </c>
      <c r="N3506" s="2076" t="s">
        <v>3269</v>
      </c>
    </row>
    <row r="3507" spans="1:14">
      <c r="A3507" s="2249" t="s">
        <v>2609</v>
      </c>
      <c r="B3507" s="2077" t="s">
        <v>3204</v>
      </c>
      <c r="C3507" s="2020" t="s">
        <v>3269</v>
      </c>
      <c r="D3507" s="2021" t="s">
        <v>3269</v>
      </c>
      <c r="E3507" s="2078" t="s">
        <v>3269</v>
      </c>
      <c r="F3507" s="2020">
        <v>0.33655760754869479</v>
      </c>
      <c r="G3507" s="2021">
        <v>64903.660799999998</v>
      </c>
      <c r="H3507" s="2078">
        <v>21843.820800000009</v>
      </c>
      <c r="I3507" s="2020" t="s">
        <v>3269</v>
      </c>
      <c r="J3507" s="2021" t="s">
        <v>3269</v>
      </c>
      <c r="K3507" s="2078" t="s">
        <v>3269</v>
      </c>
      <c r="L3507" s="2020" t="s">
        <v>3269</v>
      </c>
      <c r="M3507" s="2021" t="s">
        <v>3269</v>
      </c>
      <c r="N3507" s="2078" t="s">
        <v>3269</v>
      </c>
    </row>
    <row r="3508" spans="1:14">
      <c r="A3508" s="2248" t="s">
        <v>3721</v>
      </c>
      <c r="B3508" s="2073" t="s">
        <v>5191</v>
      </c>
      <c r="C3508" s="2074">
        <v>0.16289317220233679</v>
      </c>
      <c r="D3508" s="2075">
        <v>137939.94</v>
      </c>
      <c r="E3508" s="2076">
        <v>22469.47440000001</v>
      </c>
      <c r="F3508" s="2074">
        <v>0.28597098612914401</v>
      </c>
      <c r="G3508" s="2075">
        <v>404776.18372000009</v>
      </c>
      <c r="H3508" s="2076">
        <v>115754.24442</v>
      </c>
      <c r="I3508" s="2074">
        <v>0.30999046534673869</v>
      </c>
      <c r="J3508" s="2075">
        <v>443338.61800000002</v>
      </c>
      <c r="K3508" s="2076">
        <v>137430.7445</v>
      </c>
      <c r="L3508" s="2074">
        <v>0.3490062595091194</v>
      </c>
      <c r="M3508" s="2075">
        <v>425766.54960000009</v>
      </c>
      <c r="N3508" s="2076">
        <v>148595.19089999999</v>
      </c>
    </row>
    <row r="3509" spans="1:14">
      <c r="A3509" s="2249" t="s">
        <v>3721</v>
      </c>
      <c r="B3509" s="2077" t="s">
        <v>3480</v>
      </c>
      <c r="C3509" s="2020" t="s">
        <v>3269</v>
      </c>
      <c r="D3509" s="2021" t="s">
        <v>3269</v>
      </c>
      <c r="E3509" s="2078" t="s">
        <v>3269</v>
      </c>
      <c r="F3509" s="2020">
        <v>0.39799324650265328</v>
      </c>
      <c r="G3509" s="2021">
        <v>103.65</v>
      </c>
      <c r="H3509" s="2078">
        <v>41.25200000000001</v>
      </c>
      <c r="I3509" s="2020" t="s">
        <v>3269</v>
      </c>
      <c r="J3509" s="2021" t="s">
        <v>3269</v>
      </c>
      <c r="K3509" s="2078" t="s">
        <v>3269</v>
      </c>
      <c r="L3509" s="2020" t="s">
        <v>3269</v>
      </c>
      <c r="M3509" s="2021" t="s">
        <v>3269</v>
      </c>
      <c r="N3509" s="2078" t="s">
        <v>3269</v>
      </c>
    </row>
    <row r="3510" spans="1:14">
      <c r="A3510" s="2249" t="s">
        <v>3721</v>
      </c>
      <c r="B3510" s="2077" t="s">
        <v>3484</v>
      </c>
      <c r="C3510" s="2020">
        <v>0.50580677044724487</v>
      </c>
      <c r="D3510" s="2021">
        <v>607.04999999999995</v>
      </c>
      <c r="E3510" s="2078">
        <v>307.05</v>
      </c>
      <c r="F3510" s="2020">
        <v>-3.2004589459663779E-2</v>
      </c>
      <c r="G3510" s="2021">
        <v>11724.255999999999</v>
      </c>
      <c r="H3510" s="2078">
        <v>-375.22999999999979</v>
      </c>
      <c r="I3510" s="2020">
        <v>2.0063736250793078</v>
      </c>
      <c r="J3510" s="2021">
        <v>-1073.1600800000001</v>
      </c>
      <c r="K3510" s="2078">
        <v>-2153.1600800000001</v>
      </c>
      <c r="L3510" s="2020">
        <v>0.55884148429474201</v>
      </c>
      <c r="M3510" s="2021">
        <v>5782.14</v>
      </c>
      <c r="N3510" s="2078">
        <v>3231.2997</v>
      </c>
    </row>
    <row r="3511" spans="1:14">
      <c r="A3511" s="2249" t="s">
        <v>3721</v>
      </c>
      <c r="B3511" s="2077" t="s">
        <v>3490</v>
      </c>
      <c r="C3511" s="2020" t="s">
        <v>3269</v>
      </c>
      <c r="D3511" s="2021" t="s">
        <v>3269</v>
      </c>
      <c r="E3511" s="2078" t="s">
        <v>3269</v>
      </c>
      <c r="F3511" s="2020">
        <v>0.36644434656767128</v>
      </c>
      <c r="G3511" s="2021">
        <v>20263.575000000001</v>
      </c>
      <c r="H3511" s="2078">
        <v>7425.4724999999999</v>
      </c>
      <c r="I3511" s="2020">
        <v>0.36894621742837019</v>
      </c>
      <c r="J3511" s="2021">
        <v>44029.728000000003</v>
      </c>
      <c r="K3511" s="2078">
        <v>16244.6016</v>
      </c>
      <c r="L3511" s="2020" t="s">
        <v>3269</v>
      </c>
      <c r="M3511" s="2021" t="s">
        <v>3269</v>
      </c>
      <c r="N3511" s="2078" t="s">
        <v>3269</v>
      </c>
    </row>
    <row r="3512" spans="1:14">
      <c r="A3512" s="2249" t="s">
        <v>3721</v>
      </c>
      <c r="B3512" s="2077" t="s">
        <v>3491</v>
      </c>
      <c r="C3512" s="2020" t="s">
        <v>3269</v>
      </c>
      <c r="D3512" s="2021" t="s">
        <v>3269</v>
      </c>
      <c r="E3512" s="2078" t="s">
        <v>3269</v>
      </c>
      <c r="F3512" s="2020">
        <v>0.39789814842904669</v>
      </c>
      <c r="G3512" s="2021">
        <v>27340.830720000002</v>
      </c>
      <c r="H3512" s="2078">
        <v>10878.86592</v>
      </c>
      <c r="I3512" s="2020">
        <v>0.40730995268728232</v>
      </c>
      <c r="J3512" s="2021">
        <v>47660.014080000001</v>
      </c>
      <c r="K3512" s="2078">
        <v>19412.39808000001</v>
      </c>
      <c r="L3512" s="2020">
        <v>0.43835762152962449</v>
      </c>
      <c r="M3512" s="2021">
        <v>62813.721599999997</v>
      </c>
      <c r="N3512" s="2078">
        <v>27534.873599999999</v>
      </c>
    </row>
    <row r="3513" spans="1:14">
      <c r="A3513" s="2249" t="s">
        <v>3721</v>
      </c>
      <c r="B3513" s="2077" t="s">
        <v>3492</v>
      </c>
      <c r="C3513" s="2020">
        <v>0.2395319054979024</v>
      </c>
      <c r="D3513" s="2021">
        <v>40353.39</v>
      </c>
      <c r="E3513" s="2078">
        <v>9665.9243999999981</v>
      </c>
      <c r="F3513" s="2020">
        <v>0.40021384327991322</v>
      </c>
      <c r="G3513" s="2021">
        <v>187471.87200000009</v>
      </c>
      <c r="H3513" s="2078">
        <v>75028.838399999979</v>
      </c>
      <c r="I3513" s="2020">
        <v>0.29765784970968551</v>
      </c>
      <c r="J3513" s="2021">
        <v>328559.61599999998</v>
      </c>
      <c r="K3513" s="2078">
        <v>97798.348799999978</v>
      </c>
      <c r="L3513" s="2020">
        <v>0.32989554170805852</v>
      </c>
      <c r="M3513" s="2021">
        <v>357170.68800000008</v>
      </c>
      <c r="N3513" s="2078">
        <v>117829.01760000001</v>
      </c>
    </row>
    <row r="3514" spans="1:14">
      <c r="A3514" s="2249" t="s">
        <v>3721</v>
      </c>
      <c r="B3514" s="2077" t="s">
        <v>3494</v>
      </c>
      <c r="C3514" s="2020">
        <v>0.12948995363214849</v>
      </c>
      <c r="D3514" s="2021">
        <v>97050</v>
      </c>
      <c r="E3514" s="2078">
        <v>12567.000000000009</v>
      </c>
      <c r="F3514" s="2020">
        <v>0.17667053627045701</v>
      </c>
      <c r="G3514" s="2021">
        <v>141272</v>
      </c>
      <c r="H3514" s="2078">
        <v>24958.600000000009</v>
      </c>
      <c r="I3514" s="2020">
        <v>0.211878374538221</v>
      </c>
      <c r="J3514" s="2021">
        <v>21114</v>
      </c>
      <c r="K3514" s="2078">
        <v>4473.5999999999995</v>
      </c>
      <c r="L3514" s="2020" t="s">
        <v>3269</v>
      </c>
      <c r="M3514" s="2021" t="s">
        <v>3269</v>
      </c>
      <c r="N3514" s="2078" t="s">
        <v>3269</v>
      </c>
    </row>
    <row r="3515" spans="1:14">
      <c r="A3515" s="2249" t="s">
        <v>3721</v>
      </c>
      <c r="B3515" s="2077" t="s">
        <v>3196</v>
      </c>
      <c r="C3515" s="2020" t="s">
        <v>3269</v>
      </c>
      <c r="D3515" s="2021" t="s">
        <v>3269</v>
      </c>
      <c r="E3515" s="2078" t="s">
        <v>3269</v>
      </c>
      <c r="F3515" s="2020">
        <v>-0.1327442409638554</v>
      </c>
      <c r="G3515" s="2021">
        <v>16600</v>
      </c>
      <c r="H3515" s="2078">
        <v>-2203.5544</v>
      </c>
      <c r="I3515" s="2020" t="s">
        <v>3269</v>
      </c>
      <c r="J3515" s="2021" t="s">
        <v>3269</v>
      </c>
      <c r="K3515" s="2078" t="s">
        <v>3269</v>
      </c>
      <c r="L3515" s="2020" t="s">
        <v>3269</v>
      </c>
      <c r="M3515" s="2021" t="s">
        <v>3269</v>
      </c>
      <c r="N3515" s="2078" t="s">
        <v>3269</v>
      </c>
    </row>
    <row r="3516" spans="1:14">
      <c r="A3516" s="2249" t="s">
        <v>3721</v>
      </c>
      <c r="B3516" s="2077" t="s">
        <v>3192</v>
      </c>
      <c r="C3516" s="2020">
        <v>1</v>
      </c>
      <c r="D3516" s="2021">
        <v>-70.5</v>
      </c>
      <c r="E3516" s="2078">
        <v>-70.5</v>
      </c>
      <c r="F3516" s="2020" t="s">
        <v>3269</v>
      </c>
      <c r="G3516" s="2021" t="s">
        <v>3269</v>
      </c>
      <c r="H3516" s="2078" t="s">
        <v>3269</v>
      </c>
      <c r="I3516" s="2020">
        <v>0.54288979208901655</v>
      </c>
      <c r="J3516" s="2021">
        <v>3048.42</v>
      </c>
      <c r="K3516" s="2078">
        <v>1654.9561000000001</v>
      </c>
      <c r="L3516" s="2020" t="s">
        <v>3269</v>
      </c>
      <c r="M3516" s="2021" t="s">
        <v>3269</v>
      </c>
      <c r="N3516" s="2078" t="s">
        <v>3269</v>
      </c>
    </row>
    <row r="3517" spans="1:14">
      <c r="A3517" s="2248" t="s">
        <v>2611</v>
      </c>
      <c r="B3517" s="2073" t="s">
        <v>5191</v>
      </c>
      <c r="C3517" s="2074">
        <v>-4.5348251517106947E-2</v>
      </c>
      <c r="D3517" s="2075">
        <v>7706.2464</v>
      </c>
      <c r="E3517" s="2076">
        <v>-349.46480000000003</v>
      </c>
      <c r="F3517" s="2074" t="s">
        <v>3269</v>
      </c>
      <c r="G3517" s="2075" t="s">
        <v>3269</v>
      </c>
      <c r="H3517" s="2076" t="s">
        <v>3269</v>
      </c>
      <c r="I3517" s="2074" t="s">
        <v>3269</v>
      </c>
      <c r="J3517" s="2075" t="s">
        <v>3269</v>
      </c>
      <c r="K3517" s="2076" t="s">
        <v>3269</v>
      </c>
      <c r="L3517" s="2074" t="s">
        <v>3269</v>
      </c>
      <c r="M3517" s="2075" t="s">
        <v>3269</v>
      </c>
      <c r="N3517" s="2076" t="s">
        <v>3269</v>
      </c>
    </row>
    <row r="3518" spans="1:14">
      <c r="A3518" s="2249" t="s">
        <v>2611</v>
      </c>
      <c r="B3518" s="2077" t="s">
        <v>3480</v>
      </c>
      <c r="C3518" s="2020">
        <v>-5.7011684770205552E-2</v>
      </c>
      <c r="D3518" s="2021">
        <v>6029.3184000000001</v>
      </c>
      <c r="E3518" s="2078">
        <v>-343.74160000000012</v>
      </c>
      <c r="F3518" s="2020" t="s">
        <v>3269</v>
      </c>
      <c r="G3518" s="2021" t="s">
        <v>3269</v>
      </c>
      <c r="H3518" s="2078" t="s">
        <v>3269</v>
      </c>
      <c r="I3518" s="2020" t="s">
        <v>3269</v>
      </c>
      <c r="J3518" s="2021" t="s">
        <v>3269</v>
      </c>
      <c r="K3518" s="2078" t="s">
        <v>3269</v>
      </c>
      <c r="L3518" s="2020" t="s">
        <v>3269</v>
      </c>
      <c r="M3518" s="2021" t="s">
        <v>3269</v>
      </c>
      <c r="N3518" s="2078" t="s">
        <v>3269</v>
      </c>
    </row>
    <row r="3519" spans="1:14">
      <c r="A3519" s="2249" t="s">
        <v>2611</v>
      </c>
      <c r="B3519" s="2077" t="s">
        <v>3196</v>
      </c>
      <c r="C3519" s="2020">
        <v>-3.4129074116479099E-3</v>
      </c>
      <c r="D3519" s="2021">
        <v>1676.9280000000001</v>
      </c>
      <c r="E3519" s="2078">
        <v>-5.7231999999999061</v>
      </c>
      <c r="F3519" s="2020" t="s">
        <v>3269</v>
      </c>
      <c r="G3519" s="2021" t="s">
        <v>3269</v>
      </c>
      <c r="H3519" s="2078" t="s">
        <v>3269</v>
      </c>
      <c r="I3519" s="2020" t="s">
        <v>3269</v>
      </c>
      <c r="J3519" s="2021" t="s">
        <v>3269</v>
      </c>
      <c r="K3519" s="2078" t="s">
        <v>3269</v>
      </c>
      <c r="L3519" s="2020" t="s">
        <v>3269</v>
      </c>
      <c r="M3519" s="2021" t="s">
        <v>3269</v>
      </c>
      <c r="N3519" s="2078" t="s">
        <v>3269</v>
      </c>
    </row>
    <row r="3520" spans="1:14">
      <c r="A3520" s="2248" t="s">
        <v>2613</v>
      </c>
      <c r="B3520" s="2073" t="s">
        <v>5191</v>
      </c>
      <c r="C3520" s="2074" t="s">
        <v>3269</v>
      </c>
      <c r="D3520" s="2075" t="s">
        <v>3269</v>
      </c>
      <c r="E3520" s="2076" t="s">
        <v>3269</v>
      </c>
      <c r="F3520" s="2074" t="s">
        <v>3269</v>
      </c>
      <c r="G3520" s="2075" t="s">
        <v>3269</v>
      </c>
      <c r="H3520" s="2076" t="s">
        <v>3269</v>
      </c>
      <c r="I3520" s="2074" t="s">
        <v>3269</v>
      </c>
      <c r="J3520" s="2075" t="s">
        <v>3269</v>
      </c>
      <c r="K3520" s="2076" t="s">
        <v>3269</v>
      </c>
      <c r="L3520" s="2074">
        <v>0.25722334827772309</v>
      </c>
      <c r="M3520" s="2075">
        <v>826919.70058000018</v>
      </c>
      <c r="N3520" s="2076">
        <v>212703.05413999991</v>
      </c>
    </row>
    <row r="3521" spans="1:14">
      <c r="A3521" s="2249" t="s">
        <v>2613</v>
      </c>
      <c r="B3521" s="2077" t="s">
        <v>3480</v>
      </c>
      <c r="C3521" s="2020" t="s">
        <v>3269</v>
      </c>
      <c r="D3521" s="2021" t="s">
        <v>3269</v>
      </c>
      <c r="E3521" s="2078" t="s">
        <v>3269</v>
      </c>
      <c r="F3521" s="2020" t="s">
        <v>3269</v>
      </c>
      <c r="G3521" s="2021" t="s">
        <v>3269</v>
      </c>
      <c r="H3521" s="2078" t="s">
        <v>3269</v>
      </c>
      <c r="I3521" s="2020" t="s">
        <v>3269</v>
      </c>
      <c r="J3521" s="2021" t="s">
        <v>3269</v>
      </c>
      <c r="K3521" s="2078" t="s">
        <v>3269</v>
      </c>
      <c r="L3521" s="2020">
        <v>0.20723490359140151</v>
      </c>
      <c r="M3521" s="2021">
        <v>332208.7922300002</v>
      </c>
      <c r="N3521" s="2078">
        <v>68845.257029999993</v>
      </c>
    </row>
    <row r="3522" spans="1:14">
      <c r="A3522" s="2249" t="s">
        <v>2613</v>
      </c>
      <c r="B3522" s="2077" t="s">
        <v>3481</v>
      </c>
      <c r="C3522" s="2020" t="s">
        <v>3269</v>
      </c>
      <c r="D3522" s="2021" t="s">
        <v>3269</v>
      </c>
      <c r="E3522" s="2078" t="s">
        <v>3269</v>
      </c>
      <c r="F3522" s="2020" t="s">
        <v>3269</v>
      </c>
      <c r="G3522" s="2021" t="s">
        <v>3269</v>
      </c>
      <c r="H3522" s="2078" t="s">
        <v>3269</v>
      </c>
      <c r="I3522" s="2020" t="s">
        <v>3269</v>
      </c>
      <c r="J3522" s="2021" t="s">
        <v>3269</v>
      </c>
      <c r="K3522" s="2078" t="s">
        <v>3269</v>
      </c>
      <c r="L3522" s="2020">
        <v>0.27142101411859371</v>
      </c>
      <c r="M3522" s="2021">
        <v>3156.83</v>
      </c>
      <c r="N3522" s="2078">
        <v>856.82999999999993</v>
      </c>
    </row>
    <row r="3523" spans="1:14">
      <c r="A3523" s="2249" t="s">
        <v>2613</v>
      </c>
      <c r="B3523" s="2077" t="s">
        <v>3504</v>
      </c>
      <c r="C3523" s="2020" t="s">
        <v>3269</v>
      </c>
      <c r="D3523" s="2021" t="s">
        <v>3269</v>
      </c>
      <c r="E3523" s="2078" t="s">
        <v>3269</v>
      </c>
      <c r="F3523" s="2020" t="s">
        <v>3269</v>
      </c>
      <c r="G3523" s="2021" t="s">
        <v>3269</v>
      </c>
      <c r="H3523" s="2078" t="s">
        <v>3269</v>
      </c>
      <c r="I3523" s="2020" t="s">
        <v>3269</v>
      </c>
      <c r="J3523" s="2021" t="s">
        <v>3269</v>
      </c>
      <c r="K3523" s="2078" t="s">
        <v>3269</v>
      </c>
      <c r="L3523" s="2020">
        <v>0.14356343732594359</v>
      </c>
      <c r="M3523" s="2021">
        <v>1454.27</v>
      </c>
      <c r="N3523" s="2078">
        <v>208.78</v>
      </c>
    </row>
    <row r="3524" spans="1:14">
      <c r="A3524" s="2249" t="s">
        <v>2613</v>
      </c>
      <c r="B3524" s="2077" t="s">
        <v>3195</v>
      </c>
      <c r="C3524" s="2020" t="s">
        <v>3269</v>
      </c>
      <c r="D3524" s="2021" t="s">
        <v>3269</v>
      </c>
      <c r="E3524" s="2078" t="s">
        <v>3269</v>
      </c>
      <c r="F3524" s="2020" t="s">
        <v>3269</v>
      </c>
      <c r="G3524" s="2021" t="s">
        <v>3269</v>
      </c>
      <c r="H3524" s="2078" t="s">
        <v>3269</v>
      </c>
      <c r="I3524" s="2020" t="s">
        <v>3269</v>
      </c>
      <c r="J3524" s="2021" t="s">
        <v>3269</v>
      </c>
      <c r="K3524" s="2078" t="s">
        <v>3269</v>
      </c>
      <c r="L3524" s="2020">
        <v>5.6058387539252012E-2</v>
      </c>
      <c r="M3524" s="2021">
        <v>223910.22755000001</v>
      </c>
      <c r="N3524" s="2078">
        <v>12552.046310000011</v>
      </c>
    </row>
    <row r="3525" spans="1:14">
      <c r="A3525" s="2249" t="s">
        <v>2613</v>
      </c>
      <c r="B3525" s="2077" t="s">
        <v>3204</v>
      </c>
      <c r="C3525" s="2020" t="s">
        <v>3269</v>
      </c>
      <c r="D3525" s="2021" t="s">
        <v>3269</v>
      </c>
      <c r="E3525" s="2078" t="s">
        <v>3269</v>
      </c>
      <c r="F3525" s="2020" t="s">
        <v>3269</v>
      </c>
      <c r="G3525" s="2021" t="s">
        <v>3269</v>
      </c>
      <c r="H3525" s="2078" t="s">
        <v>3269</v>
      </c>
      <c r="I3525" s="2020" t="s">
        <v>3269</v>
      </c>
      <c r="J3525" s="2021" t="s">
        <v>3269</v>
      </c>
      <c r="K3525" s="2078" t="s">
        <v>3269</v>
      </c>
      <c r="L3525" s="2020">
        <v>0.48927587777319931</v>
      </c>
      <c r="M3525" s="2021">
        <v>266189.58079999988</v>
      </c>
      <c r="N3525" s="2078">
        <v>130240.14079999991</v>
      </c>
    </row>
    <row r="3526" spans="1:14">
      <c r="A3526" s="2248" t="s">
        <v>2617</v>
      </c>
      <c r="B3526" s="2073" t="s">
        <v>5191</v>
      </c>
      <c r="C3526" s="2074">
        <v>0.1981540116128957</v>
      </c>
      <c r="D3526" s="2075">
        <v>51511.7</v>
      </c>
      <c r="E3526" s="2076">
        <v>10207.25</v>
      </c>
      <c r="F3526" s="2074" t="s">
        <v>3269</v>
      </c>
      <c r="G3526" s="2075" t="s">
        <v>3269</v>
      </c>
      <c r="H3526" s="2076" t="s">
        <v>3269</v>
      </c>
      <c r="I3526" s="2074">
        <v>0.14575569358178059</v>
      </c>
      <c r="J3526" s="2075">
        <v>8404.2000000000007</v>
      </c>
      <c r="K3526" s="2076">
        <v>1224.96</v>
      </c>
      <c r="L3526" s="2074" t="s">
        <v>3269</v>
      </c>
      <c r="M3526" s="2075" t="s">
        <v>3269</v>
      </c>
      <c r="N3526" s="2076" t="s">
        <v>3269</v>
      </c>
    </row>
    <row r="3527" spans="1:14">
      <c r="A3527" s="2249" t="s">
        <v>2617</v>
      </c>
      <c r="B3527" s="2077" t="s">
        <v>3480</v>
      </c>
      <c r="C3527" s="2020">
        <v>0.1981540116128957</v>
      </c>
      <c r="D3527" s="2021">
        <v>51511.7</v>
      </c>
      <c r="E3527" s="2078">
        <v>10207.25</v>
      </c>
      <c r="F3527" s="2020" t="s">
        <v>3269</v>
      </c>
      <c r="G3527" s="2021" t="s">
        <v>3269</v>
      </c>
      <c r="H3527" s="2078" t="s">
        <v>3269</v>
      </c>
      <c r="I3527" s="2020">
        <v>0.14575569358178059</v>
      </c>
      <c r="J3527" s="2021">
        <v>8404.2000000000007</v>
      </c>
      <c r="K3527" s="2078">
        <v>1224.96</v>
      </c>
      <c r="L3527" s="2020" t="s">
        <v>3269</v>
      </c>
      <c r="M3527" s="2021" t="s">
        <v>3269</v>
      </c>
      <c r="N3527" s="2078" t="s">
        <v>3269</v>
      </c>
    </row>
    <row r="3528" spans="1:14">
      <c r="A3528" s="2248" t="s">
        <v>2371</v>
      </c>
      <c r="B3528" s="2073" t="s">
        <v>5191</v>
      </c>
      <c r="C3528" s="2074">
        <v>0.1581838415249604</v>
      </c>
      <c r="D3528" s="2075">
        <v>982611.15675000055</v>
      </c>
      <c r="E3528" s="2076">
        <v>155433.20750000011</v>
      </c>
      <c r="F3528" s="2074" t="s">
        <v>3269</v>
      </c>
      <c r="G3528" s="2075" t="s">
        <v>3269</v>
      </c>
      <c r="H3528" s="2076" t="s">
        <v>3269</v>
      </c>
      <c r="I3528" s="2074" t="s">
        <v>3269</v>
      </c>
      <c r="J3528" s="2075" t="s">
        <v>3269</v>
      </c>
      <c r="K3528" s="2076" t="s">
        <v>3269</v>
      </c>
      <c r="L3528" s="2074" t="s">
        <v>3269</v>
      </c>
      <c r="M3528" s="2075" t="s">
        <v>3269</v>
      </c>
      <c r="N3528" s="2076" t="s">
        <v>3269</v>
      </c>
    </row>
    <row r="3529" spans="1:14">
      <c r="A3529" s="2249" t="s">
        <v>2371</v>
      </c>
      <c r="B3529" s="2077" t="s">
        <v>3480</v>
      </c>
      <c r="C3529" s="2020">
        <v>9.9653683224283085E-2</v>
      </c>
      <c r="D3529" s="2021">
        <v>310180.75799999997</v>
      </c>
      <c r="E3529" s="2078">
        <v>30910.65500000001</v>
      </c>
      <c r="F3529" s="2020" t="s">
        <v>3269</v>
      </c>
      <c r="G3529" s="2021" t="s">
        <v>3269</v>
      </c>
      <c r="H3529" s="2078" t="s">
        <v>3269</v>
      </c>
      <c r="I3529" s="2020" t="s">
        <v>3269</v>
      </c>
      <c r="J3529" s="2021" t="s">
        <v>3269</v>
      </c>
      <c r="K3529" s="2078" t="s">
        <v>3269</v>
      </c>
      <c r="L3529" s="2020" t="s">
        <v>3269</v>
      </c>
      <c r="M3529" s="2021" t="s">
        <v>3269</v>
      </c>
      <c r="N3529" s="2078" t="s">
        <v>3269</v>
      </c>
    </row>
    <row r="3530" spans="1:14">
      <c r="A3530" s="2249" t="s">
        <v>2371</v>
      </c>
      <c r="B3530" s="2077" t="s">
        <v>3499</v>
      </c>
      <c r="C3530" s="2020">
        <v>0</v>
      </c>
      <c r="D3530" s="2021">
        <v>130937.09625</v>
      </c>
      <c r="E3530" s="2078">
        <v>0</v>
      </c>
      <c r="F3530" s="2020" t="s">
        <v>3269</v>
      </c>
      <c r="G3530" s="2021" t="s">
        <v>3269</v>
      </c>
      <c r="H3530" s="2078" t="s">
        <v>3269</v>
      </c>
      <c r="I3530" s="2020" t="s">
        <v>3269</v>
      </c>
      <c r="J3530" s="2021" t="s">
        <v>3269</v>
      </c>
      <c r="K3530" s="2078" t="s">
        <v>3269</v>
      </c>
      <c r="L3530" s="2020" t="s">
        <v>3269</v>
      </c>
      <c r="M3530" s="2021" t="s">
        <v>3269</v>
      </c>
      <c r="N3530" s="2078" t="s">
        <v>3269</v>
      </c>
    </row>
    <row r="3531" spans="1:14">
      <c r="A3531" s="2249" t="s">
        <v>2371</v>
      </c>
      <c r="B3531" s="2077" t="s">
        <v>3193</v>
      </c>
      <c r="C3531" s="2020" t="s">
        <v>3269</v>
      </c>
      <c r="D3531" s="2021">
        <v>0</v>
      </c>
      <c r="E3531" s="2078">
        <v>-5685.5700000000006</v>
      </c>
      <c r="F3531" s="2020" t="s">
        <v>3269</v>
      </c>
      <c r="G3531" s="2021" t="s">
        <v>3269</v>
      </c>
      <c r="H3531" s="2078" t="s">
        <v>3269</v>
      </c>
      <c r="I3531" s="2020" t="s">
        <v>3269</v>
      </c>
      <c r="J3531" s="2021" t="s">
        <v>3269</v>
      </c>
      <c r="K3531" s="2078" t="s">
        <v>3269</v>
      </c>
      <c r="L3531" s="2020" t="s">
        <v>3269</v>
      </c>
      <c r="M3531" s="2021" t="s">
        <v>3269</v>
      </c>
      <c r="N3531" s="2078" t="s">
        <v>3269</v>
      </c>
    </row>
    <row r="3532" spans="1:14">
      <c r="A3532" s="2249" t="s">
        <v>2371</v>
      </c>
      <c r="B3532" s="2077" t="s">
        <v>3212</v>
      </c>
      <c r="C3532" s="2020">
        <v>0.24046118742161171</v>
      </c>
      <c r="D3532" s="2021">
        <v>541493.30250000069</v>
      </c>
      <c r="E3532" s="2078">
        <v>130208.1225000001</v>
      </c>
      <c r="F3532" s="2020" t="s">
        <v>3269</v>
      </c>
      <c r="G3532" s="2021" t="s">
        <v>3269</v>
      </c>
      <c r="H3532" s="2078" t="s">
        <v>3269</v>
      </c>
      <c r="I3532" s="2020" t="s">
        <v>3269</v>
      </c>
      <c r="J3532" s="2021" t="s">
        <v>3269</v>
      </c>
      <c r="K3532" s="2078" t="s">
        <v>3269</v>
      </c>
      <c r="L3532" s="2020" t="s">
        <v>3269</v>
      </c>
      <c r="M3532" s="2021" t="s">
        <v>3269</v>
      </c>
      <c r="N3532" s="2078" t="s">
        <v>3269</v>
      </c>
    </row>
    <row r="3533" spans="1:14">
      <c r="A3533" s="2248" t="s">
        <v>1189</v>
      </c>
      <c r="B3533" s="2073" t="s">
        <v>5191</v>
      </c>
      <c r="C3533" s="2074">
        <v>0.35483588219676881</v>
      </c>
      <c r="D3533" s="2075">
        <v>520.23971999999992</v>
      </c>
      <c r="E3533" s="2076">
        <v>184.59971999999991</v>
      </c>
      <c r="F3533" s="2074">
        <v>0.14377029825790741</v>
      </c>
      <c r="G3533" s="2075">
        <v>97427.572799999994</v>
      </c>
      <c r="H3533" s="2076">
        <v>14007.19119999999</v>
      </c>
      <c r="I3533" s="2074" t="s">
        <v>3269</v>
      </c>
      <c r="J3533" s="2075" t="s">
        <v>3269</v>
      </c>
      <c r="K3533" s="2076" t="s">
        <v>3269</v>
      </c>
      <c r="L3533" s="2074" t="s">
        <v>3269</v>
      </c>
      <c r="M3533" s="2075" t="s">
        <v>3269</v>
      </c>
      <c r="N3533" s="2076" t="s">
        <v>3269</v>
      </c>
    </row>
    <row r="3534" spans="1:14">
      <c r="A3534" s="2249" t="s">
        <v>1189</v>
      </c>
      <c r="B3534" s="2077" t="s">
        <v>3480</v>
      </c>
      <c r="C3534" s="2020">
        <v>0.35483588219676881</v>
      </c>
      <c r="D3534" s="2021">
        <v>520.23971999999992</v>
      </c>
      <c r="E3534" s="2078">
        <v>184.59971999999991</v>
      </c>
      <c r="F3534" s="2020">
        <v>0.34929669604641322</v>
      </c>
      <c r="G3534" s="2021">
        <v>1289.5278000000001</v>
      </c>
      <c r="H3534" s="2078">
        <v>450.42779999999999</v>
      </c>
      <c r="I3534" s="2020" t="s">
        <v>3269</v>
      </c>
      <c r="J3534" s="2021" t="s">
        <v>3269</v>
      </c>
      <c r="K3534" s="2078" t="s">
        <v>3269</v>
      </c>
      <c r="L3534" s="2020" t="s">
        <v>3269</v>
      </c>
      <c r="M3534" s="2021" t="s">
        <v>3269</v>
      </c>
      <c r="N3534" s="2078" t="s">
        <v>3269</v>
      </c>
    </row>
    <row r="3535" spans="1:14">
      <c r="A3535" s="2249" t="s">
        <v>1189</v>
      </c>
      <c r="B3535" s="2077" t="s">
        <v>3196</v>
      </c>
      <c r="C3535" s="2020" t="s">
        <v>3269</v>
      </c>
      <c r="D3535" s="2021" t="s">
        <v>3269</v>
      </c>
      <c r="E3535" s="2078" t="s">
        <v>3269</v>
      </c>
      <c r="F3535" s="2020">
        <v>0.46691908154287171</v>
      </c>
      <c r="G3535" s="2021">
        <v>1409.32</v>
      </c>
      <c r="H3535" s="2078">
        <v>658.03839999999991</v>
      </c>
      <c r="I3535" s="2020" t="s">
        <v>3269</v>
      </c>
      <c r="J3535" s="2021" t="s">
        <v>3269</v>
      </c>
      <c r="K3535" s="2078" t="s">
        <v>3269</v>
      </c>
      <c r="L3535" s="2020" t="s">
        <v>3269</v>
      </c>
      <c r="M3535" s="2021" t="s">
        <v>3269</v>
      </c>
      <c r="N3535" s="2078" t="s">
        <v>3269</v>
      </c>
    </row>
    <row r="3536" spans="1:14">
      <c r="A3536" s="2249" t="s">
        <v>1189</v>
      </c>
      <c r="B3536" s="2077" t="s">
        <v>3202</v>
      </c>
      <c r="C3536" s="2020" t="s">
        <v>3269</v>
      </c>
      <c r="D3536" s="2021" t="s">
        <v>3269</v>
      </c>
      <c r="E3536" s="2078" t="s">
        <v>3269</v>
      </c>
      <c r="F3536" s="2020">
        <v>0.1361648750154717</v>
      </c>
      <c r="G3536" s="2021">
        <v>94728.724999999991</v>
      </c>
      <c r="H3536" s="2078">
        <v>12898.724999999989</v>
      </c>
      <c r="I3536" s="2020" t="s">
        <v>3269</v>
      </c>
      <c r="J3536" s="2021" t="s">
        <v>3269</v>
      </c>
      <c r="K3536" s="2078" t="s">
        <v>3269</v>
      </c>
      <c r="L3536" s="2020" t="s">
        <v>3269</v>
      </c>
      <c r="M3536" s="2021" t="s">
        <v>3269</v>
      </c>
      <c r="N3536" s="2078" t="s">
        <v>3269</v>
      </c>
    </row>
    <row r="3537" spans="1:14">
      <c r="A3537" s="2248" t="s">
        <v>2623</v>
      </c>
      <c r="B3537" s="2073" t="s">
        <v>5191</v>
      </c>
      <c r="C3537" s="2074" t="s">
        <v>3269</v>
      </c>
      <c r="D3537" s="2075" t="s">
        <v>3269</v>
      </c>
      <c r="E3537" s="2076" t="s">
        <v>3269</v>
      </c>
      <c r="F3537" s="2074">
        <v>0.37472290703986533</v>
      </c>
      <c r="G3537" s="2075">
        <v>8410.6250799999998</v>
      </c>
      <c r="H3537" s="2076">
        <v>3151.6538799999998</v>
      </c>
      <c r="I3537" s="2074" t="s">
        <v>3269</v>
      </c>
      <c r="J3537" s="2075" t="s">
        <v>3269</v>
      </c>
      <c r="K3537" s="2076" t="s">
        <v>3269</v>
      </c>
      <c r="L3537" s="2074">
        <v>0.3912117941388355</v>
      </c>
      <c r="M3537" s="2075">
        <v>-8881.8014999999996</v>
      </c>
      <c r="N3537" s="2076">
        <v>-3474.6655000000001</v>
      </c>
    </row>
    <row r="3538" spans="1:14">
      <c r="A3538" s="2249" t="s">
        <v>2623</v>
      </c>
      <c r="B3538" s="2077" t="s">
        <v>3196</v>
      </c>
      <c r="C3538" s="2020" t="s">
        <v>3269</v>
      </c>
      <c r="D3538" s="2021" t="s">
        <v>3269</v>
      </c>
      <c r="E3538" s="2078" t="s">
        <v>3269</v>
      </c>
      <c r="F3538" s="2020">
        <v>0.37472290703986533</v>
      </c>
      <c r="G3538" s="2021">
        <v>8410.6250799999998</v>
      </c>
      <c r="H3538" s="2078">
        <v>3151.6538799999998</v>
      </c>
      <c r="I3538" s="2020" t="s">
        <v>3269</v>
      </c>
      <c r="J3538" s="2021" t="s">
        <v>3269</v>
      </c>
      <c r="K3538" s="2078" t="s">
        <v>3269</v>
      </c>
      <c r="L3538" s="2020">
        <v>0.3912117941388355</v>
      </c>
      <c r="M3538" s="2021">
        <v>-8881.8014999999996</v>
      </c>
      <c r="N3538" s="2078">
        <v>-3474.6655000000001</v>
      </c>
    </row>
    <row r="3539" spans="1:14">
      <c r="A3539" s="2248" t="s">
        <v>2625</v>
      </c>
      <c r="B3539" s="2073" t="s">
        <v>5191</v>
      </c>
      <c r="C3539" s="2074">
        <v>0.25043770150124123</v>
      </c>
      <c r="D3539" s="2075">
        <v>70173.165760000004</v>
      </c>
      <c r="E3539" s="2076">
        <v>17574.00634</v>
      </c>
      <c r="F3539" s="2074" t="s">
        <v>3269</v>
      </c>
      <c r="G3539" s="2075" t="s">
        <v>3269</v>
      </c>
      <c r="H3539" s="2076" t="s">
        <v>3269</v>
      </c>
      <c r="I3539" s="2074" t="s">
        <v>3269</v>
      </c>
      <c r="J3539" s="2075" t="s">
        <v>3269</v>
      </c>
      <c r="K3539" s="2076" t="s">
        <v>3269</v>
      </c>
      <c r="L3539" s="2074" t="s">
        <v>3269</v>
      </c>
      <c r="M3539" s="2075" t="s">
        <v>3269</v>
      </c>
      <c r="N3539" s="2076" t="s">
        <v>3269</v>
      </c>
    </row>
    <row r="3540" spans="1:14">
      <c r="A3540" s="2249" t="s">
        <v>2625</v>
      </c>
      <c r="B3540" s="2077" t="s">
        <v>3480</v>
      </c>
      <c r="C3540" s="2020">
        <v>0.25037126984581132</v>
      </c>
      <c r="D3540" s="2021">
        <v>69754.170160000009</v>
      </c>
      <c r="E3540" s="2078">
        <v>17464.440159999998</v>
      </c>
      <c r="F3540" s="2020" t="s">
        <v>3269</v>
      </c>
      <c r="G3540" s="2021" t="s">
        <v>3269</v>
      </c>
      <c r="H3540" s="2078" t="s">
        <v>3269</v>
      </c>
      <c r="I3540" s="2020" t="s">
        <v>3269</v>
      </c>
      <c r="J3540" s="2021" t="s">
        <v>3269</v>
      </c>
      <c r="K3540" s="2078" t="s">
        <v>3269</v>
      </c>
      <c r="L3540" s="2020" t="s">
        <v>3269</v>
      </c>
      <c r="M3540" s="2021" t="s">
        <v>3269</v>
      </c>
      <c r="N3540" s="2078" t="s">
        <v>3269</v>
      </c>
    </row>
    <row r="3541" spans="1:14">
      <c r="A3541" s="2249" t="s">
        <v>2625</v>
      </c>
      <c r="B3541" s="2077" t="s">
        <v>3196</v>
      </c>
      <c r="C3541" s="2020">
        <v>0.4605669997332732</v>
      </c>
      <c r="D3541" s="2021">
        <v>116.9736</v>
      </c>
      <c r="E3541" s="2078">
        <v>53.87418000000001</v>
      </c>
      <c r="F3541" s="2020" t="s">
        <v>3269</v>
      </c>
      <c r="G3541" s="2021" t="s">
        <v>3269</v>
      </c>
      <c r="H3541" s="2078" t="s">
        <v>3269</v>
      </c>
      <c r="I3541" s="2020" t="s">
        <v>3269</v>
      </c>
      <c r="J3541" s="2021" t="s">
        <v>3269</v>
      </c>
      <c r="K3541" s="2078" t="s">
        <v>3269</v>
      </c>
      <c r="L3541" s="2020" t="s">
        <v>3269</v>
      </c>
      <c r="M3541" s="2021" t="s">
        <v>3269</v>
      </c>
      <c r="N3541" s="2078" t="s">
        <v>3269</v>
      </c>
    </row>
    <row r="3542" spans="1:14">
      <c r="A3542" s="2249" t="s">
        <v>2625</v>
      </c>
      <c r="B3542" s="2077" t="s">
        <v>3193</v>
      </c>
      <c r="C3542" s="2020">
        <v>0.2276002053849363</v>
      </c>
      <c r="D3542" s="2021">
        <v>249.28800000000001</v>
      </c>
      <c r="E3542" s="2078">
        <v>56.738</v>
      </c>
      <c r="F3542" s="2020" t="s">
        <v>3269</v>
      </c>
      <c r="G3542" s="2021" t="s">
        <v>3269</v>
      </c>
      <c r="H3542" s="2078" t="s">
        <v>3269</v>
      </c>
      <c r="I3542" s="2020" t="s">
        <v>3269</v>
      </c>
      <c r="J3542" s="2021" t="s">
        <v>3269</v>
      </c>
      <c r="K3542" s="2078" t="s">
        <v>3269</v>
      </c>
      <c r="L3542" s="2020" t="s">
        <v>3269</v>
      </c>
      <c r="M3542" s="2021" t="s">
        <v>3269</v>
      </c>
      <c r="N3542" s="2078" t="s">
        <v>3269</v>
      </c>
    </row>
    <row r="3543" spans="1:14">
      <c r="A3543" s="2249" t="s">
        <v>2625</v>
      </c>
      <c r="B3543" s="2077" t="s">
        <v>3194</v>
      </c>
      <c r="C3543" s="2020">
        <v>-1.983540031099466E-2</v>
      </c>
      <c r="D3543" s="2021">
        <v>52.734000000000002</v>
      </c>
      <c r="E3543" s="2078">
        <v>-1.045999999999992</v>
      </c>
      <c r="F3543" s="2020" t="s">
        <v>3269</v>
      </c>
      <c r="G3543" s="2021" t="s">
        <v>3269</v>
      </c>
      <c r="H3543" s="2078" t="s">
        <v>3269</v>
      </c>
      <c r="I3543" s="2020" t="s">
        <v>3269</v>
      </c>
      <c r="J3543" s="2021" t="s">
        <v>3269</v>
      </c>
      <c r="K3543" s="2078" t="s">
        <v>3269</v>
      </c>
      <c r="L3543" s="2020" t="s">
        <v>3269</v>
      </c>
      <c r="M3543" s="2021" t="s">
        <v>3269</v>
      </c>
      <c r="N3543" s="2078" t="s">
        <v>3269</v>
      </c>
    </row>
    <row r="3544" spans="1:14">
      <c r="A3544" s="2248" t="s">
        <v>1379</v>
      </c>
      <c r="B3544" s="2073" t="s">
        <v>5191</v>
      </c>
      <c r="C3544" s="2074" t="s">
        <v>3269</v>
      </c>
      <c r="D3544" s="2075" t="s">
        <v>3269</v>
      </c>
      <c r="E3544" s="2076" t="s">
        <v>3269</v>
      </c>
      <c r="F3544" s="2074">
        <v>0.18698850938752751</v>
      </c>
      <c r="G3544" s="2075">
        <v>256565.13149999999</v>
      </c>
      <c r="H3544" s="2076">
        <v>47974.731499999987</v>
      </c>
      <c r="I3544" s="2074">
        <v>0.21017148051071341</v>
      </c>
      <c r="J3544" s="2075">
        <v>122329.645</v>
      </c>
      <c r="K3544" s="2076">
        <v>25710.20259999999</v>
      </c>
      <c r="L3544" s="2074">
        <v>0.27344752001489819</v>
      </c>
      <c r="M3544" s="2075">
        <v>642757.60529999982</v>
      </c>
      <c r="N3544" s="2076">
        <v>175760.47313999981</v>
      </c>
    </row>
    <row r="3545" spans="1:14">
      <c r="A3545" s="2249" t="s">
        <v>1379</v>
      </c>
      <c r="B3545" s="2077" t="s">
        <v>3484</v>
      </c>
      <c r="C3545" s="2020" t="s">
        <v>3269</v>
      </c>
      <c r="D3545" s="2021" t="s">
        <v>3269</v>
      </c>
      <c r="E3545" s="2078" t="s">
        <v>3269</v>
      </c>
      <c r="F3545" s="2020">
        <v>0.5208184351428623</v>
      </c>
      <c r="G3545" s="2021">
        <v>11477.904</v>
      </c>
      <c r="H3545" s="2078">
        <v>5977.9040000000005</v>
      </c>
      <c r="I3545" s="2020" t="s">
        <v>3269</v>
      </c>
      <c r="J3545" s="2021" t="s">
        <v>3269</v>
      </c>
      <c r="K3545" s="2078" t="s">
        <v>3269</v>
      </c>
      <c r="L3545" s="2020" t="s">
        <v>3269</v>
      </c>
      <c r="M3545" s="2021" t="s">
        <v>3269</v>
      </c>
      <c r="N3545" s="2078" t="s">
        <v>3269</v>
      </c>
    </row>
    <row r="3546" spans="1:14">
      <c r="A3546" s="2249" t="s">
        <v>1379</v>
      </c>
      <c r="B3546" s="2077" t="s">
        <v>3495</v>
      </c>
      <c r="C3546" s="2020" t="s">
        <v>3269</v>
      </c>
      <c r="D3546" s="2021" t="s">
        <v>3269</v>
      </c>
      <c r="E3546" s="2078" t="s">
        <v>3269</v>
      </c>
      <c r="F3546" s="2020">
        <v>0.17135461496050411</v>
      </c>
      <c r="G3546" s="2021">
        <v>245087.22750000001</v>
      </c>
      <c r="H3546" s="2078">
        <v>41996.827499999978</v>
      </c>
      <c r="I3546" s="2020">
        <v>0.21017148051071341</v>
      </c>
      <c r="J3546" s="2021">
        <v>122329.645</v>
      </c>
      <c r="K3546" s="2078">
        <v>25710.20259999999</v>
      </c>
      <c r="L3546" s="2020">
        <v>0.27344752001489819</v>
      </c>
      <c r="M3546" s="2021">
        <v>642757.60529999982</v>
      </c>
      <c r="N3546" s="2078">
        <v>175760.47313999981</v>
      </c>
    </row>
    <row r="3547" spans="1:14">
      <c r="A3547" s="2248" t="s">
        <v>1071</v>
      </c>
      <c r="B3547" s="2073" t="s">
        <v>5191</v>
      </c>
      <c r="C3547" s="2074" t="s">
        <v>3269</v>
      </c>
      <c r="D3547" s="2075" t="s">
        <v>3269</v>
      </c>
      <c r="E3547" s="2076" t="s">
        <v>3269</v>
      </c>
      <c r="F3547" s="2074">
        <v>0.32847227906732879</v>
      </c>
      <c r="G3547" s="2075">
        <v>191214.66574999999</v>
      </c>
      <c r="H3547" s="2076">
        <v>62808.717049999999</v>
      </c>
      <c r="I3547" s="2074">
        <v>0.15952487252972969</v>
      </c>
      <c r="J3547" s="2075">
        <v>204485.731176</v>
      </c>
      <c r="K3547" s="2076">
        <v>32620.560199999989</v>
      </c>
      <c r="L3547" s="2074">
        <v>0.17135482656334169</v>
      </c>
      <c r="M3547" s="2075">
        <v>773389.90383800003</v>
      </c>
      <c r="N3547" s="2076">
        <v>132524.09283800001</v>
      </c>
    </row>
    <row r="3548" spans="1:14">
      <c r="A3548" s="2249" t="s">
        <v>1071</v>
      </c>
      <c r="B3548" s="2077" t="s">
        <v>3480</v>
      </c>
      <c r="C3548" s="2020" t="s">
        <v>3269</v>
      </c>
      <c r="D3548" s="2021" t="s">
        <v>3269</v>
      </c>
      <c r="E3548" s="2078" t="s">
        <v>3269</v>
      </c>
      <c r="F3548" s="2020">
        <v>0.16935129779195901</v>
      </c>
      <c r="G3548" s="2021">
        <v>32237.200430000001</v>
      </c>
      <c r="H3548" s="2078">
        <v>5459.4117299999971</v>
      </c>
      <c r="I3548" s="2020" t="s">
        <v>3269</v>
      </c>
      <c r="J3548" s="2021" t="s">
        <v>3269</v>
      </c>
      <c r="K3548" s="2078" t="s">
        <v>3269</v>
      </c>
      <c r="L3548" s="2020">
        <v>0.21854546611965009</v>
      </c>
      <c r="M3548" s="2021">
        <v>191062.89045200011</v>
      </c>
      <c r="N3548" s="2078">
        <v>41755.928452000007</v>
      </c>
    </row>
    <row r="3549" spans="1:14">
      <c r="A3549" s="2249" t="s">
        <v>1071</v>
      </c>
      <c r="B3549" s="2077" t="s">
        <v>3196</v>
      </c>
      <c r="C3549" s="2020" t="s">
        <v>3269</v>
      </c>
      <c r="D3549" s="2021" t="s">
        <v>3269</v>
      </c>
      <c r="E3549" s="2078" t="s">
        <v>3269</v>
      </c>
      <c r="F3549" s="2020" t="s">
        <v>3269</v>
      </c>
      <c r="G3549" s="2021" t="s">
        <v>3269</v>
      </c>
      <c r="H3549" s="2078" t="s">
        <v>3269</v>
      </c>
      <c r="I3549" s="2020">
        <v>7.5135020341537934E-2</v>
      </c>
      <c r="J3549" s="2021">
        <v>74926.487999999998</v>
      </c>
      <c r="K3549" s="2078">
        <v>5629.6031999999977</v>
      </c>
      <c r="L3549" s="2020">
        <v>0.1283707257290497</v>
      </c>
      <c r="M3549" s="2021">
        <v>19790.7084</v>
      </c>
      <c r="N3549" s="2078">
        <v>2540.5475999999999</v>
      </c>
    </row>
    <row r="3550" spans="1:14">
      <c r="A3550" s="2249" t="s">
        <v>1071</v>
      </c>
      <c r="B3550" s="2077" t="s">
        <v>3193</v>
      </c>
      <c r="C3550" s="2020" t="s">
        <v>3269</v>
      </c>
      <c r="D3550" s="2021" t="s">
        <v>3269</v>
      </c>
      <c r="E3550" s="2078" t="s">
        <v>3269</v>
      </c>
      <c r="F3550" s="2020">
        <v>0.10828473360610701</v>
      </c>
      <c r="G3550" s="2021">
        <v>1365.2339999999999</v>
      </c>
      <c r="H3550" s="2078">
        <v>147.8339999999998</v>
      </c>
      <c r="I3550" s="2020">
        <v>0</v>
      </c>
      <c r="J3550" s="2021">
        <v>38148.286176000001</v>
      </c>
      <c r="K3550" s="2078">
        <v>0</v>
      </c>
      <c r="L3550" s="2020">
        <v>0.22030662708811141</v>
      </c>
      <c r="M3550" s="2021">
        <v>57040.18085199999</v>
      </c>
      <c r="N3550" s="2078">
        <v>12566.329852000001</v>
      </c>
    </row>
    <row r="3551" spans="1:14">
      <c r="A3551" s="2249" t="s">
        <v>1071</v>
      </c>
      <c r="B3551" s="2077" t="s">
        <v>3195</v>
      </c>
      <c r="C3551" s="2020" t="s">
        <v>3269</v>
      </c>
      <c r="D3551" s="2021" t="s">
        <v>3269</v>
      </c>
      <c r="E3551" s="2078" t="s">
        <v>3269</v>
      </c>
      <c r="F3551" s="2020" t="s">
        <v>3269</v>
      </c>
      <c r="G3551" s="2021" t="s">
        <v>3269</v>
      </c>
      <c r="H3551" s="2078" t="s">
        <v>3269</v>
      </c>
      <c r="I3551" s="2020" t="s">
        <v>3269</v>
      </c>
      <c r="J3551" s="2021" t="s">
        <v>3269</v>
      </c>
      <c r="K3551" s="2078" t="s">
        <v>3269</v>
      </c>
      <c r="L3551" s="2020">
        <v>0.1216495310491907</v>
      </c>
      <c r="M3551" s="2021">
        <v>2295.683638</v>
      </c>
      <c r="N3551" s="2078">
        <v>279.2688379999999</v>
      </c>
    </row>
    <row r="3552" spans="1:14">
      <c r="A3552" s="2249" t="s">
        <v>1071</v>
      </c>
      <c r="B3552" s="2077" t="s">
        <v>3202</v>
      </c>
      <c r="C3552" s="2020" t="s">
        <v>3269</v>
      </c>
      <c r="D3552" s="2021" t="s">
        <v>3269</v>
      </c>
      <c r="E3552" s="2078" t="s">
        <v>3269</v>
      </c>
      <c r="F3552" s="2020" t="s">
        <v>3269</v>
      </c>
      <c r="G3552" s="2021" t="s">
        <v>3269</v>
      </c>
      <c r="H3552" s="2078" t="s">
        <v>3269</v>
      </c>
      <c r="I3552" s="2020" t="s">
        <v>3269</v>
      </c>
      <c r="J3552" s="2021" t="s">
        <v>3269</v>
      </c>
      <c r="K3552" s="2078" t="s">
        <v>3269</v>
      </c>
      <c r="L3552" s="2020">
        <v>0</v>
      </c>
      <c r="M3552" s="2021">
        <v>231505.86239999981</v>
      </c>
      <c r="N3552" s="2078">
        <v>0</v>
      </c>
    </row>
    <row r="3553" spans="1:14">
      <c r="A3553" s="2249" t="s">
        <v>1071</v>
      </c>
      <c r="B3553" s="2077" t="s">
        <v>3203</v>
      </c>
      <c r="C3553" s="2020" t="s">
        <v>3269</v>
      </c>
      <c r="D3553" s="2021" t="s">
        <v>3269</v>
      </c>
      <c r="E3553" s="2078" t="s">
        <v>3269</v>
      </c>
      <c r="F3553" s="2020">
        <v>0.36292533162520801</v>
      </c>
      <c r="G3553" s="2021">
        <v>157612.23131999999</v>
      </c>
      <c r="H3553" s="2078">
        <v>57201.471319999997</v>
      </c>
      <c r="I3553" s="2020">
        <v>0.29527047835195502</v>
      </c>
      <c r="J3553" s="2021">
        <v>91410.957000000024</v>
      </c>
      <c r="K3553" s="2078">
        <v>26990.956999999991</v>
      </c>
      <c r="L3553" s="2020">
        <v>0.27745131545968749</v>
      </c>
      <c r="M3553" s="2021">
        <v>271694.57809600001</v>
      </c>
      <c r="N3553" s="2078">
        <v>75382.018095999985</v>
      </c>
    </row>
    <row r="3554" spans="1:14">
      <c r="A3554" s="2248" t="s">
        <v>2627</v>
      </c>
      <c r="B3554" s="2073" t="s">
        <v>5191</v>
      </c>
      <c r="C3554" s="2074" t="s">
        <v>3269</v>
      </c>
      <c r="D3554" s="2075" t="s">
        <v>3269</v>
      </c>
      <c r="E3554" s="2076" t="s">
        <v>3269</v>
      </c>
      <c r="F3554" s="2074" t="s">
        <v>3269</v>
      </c>
      <c r="G3554" s="2075" t="s">
        <v>3269</v>
      </c>
      <c r="H3554" s="2076" t="s">
        <v>3269</v>
      </c>
      <c r="I3554" s="2074">
        <v>0</v>
      </c>
      <c r="J3554" s="2075">
        <v>12047.85</v>
      </c>
      <c r="K3554" s="2076">
        <v>0</v>
      </c>
      <c r="L3554" s="2074" t="s">
        <v>3269</v>
      </c>
      <c r="M3554" s="2075" t="s">
        <v>3269</v>
      </c>
      <c r="N3554" s="2076" t="s">
        <v>3269</v>
      </c>
    </row>
    <row r="3555" spans="1:14">
      <c r="A3555" s="2249" t="s">
        <v>2627</v>
      </c>
      <c r="B3555" s="2077" t="s">
        <v>3192</v>
      </c>
      <c r="C3555" s="2020" t="s">
        <v>3269</v>
      </c>
      <c r="D3555" s="2021" t="s">
        <v>3269</v>
      </c>
      <c r="E3555" s="2078" t="s">
        <v>3269</v>
      </c>
      <c r="F3555" s="2020" t="s">
        <v>3269</v>
      </c>
      <c r="G3555" s="2021" t="s">
        <v>3269</v>
      </c>
      <c r="H3555" s="2078" t="s">
        <v>3269</v>
      </c>
      <c r="I3555" s="2020">
        <v>0</v>
      </c>
      <c r="J3555" s="2021">
        <v>12047.85</v>
      </c>
      <c r="K3555" s="2078">
        <v>0</v>
      </c>
      <c r="L3555" s="2020" t="s">
        <v>3269</v>
      </c>
      <c r="M3555" s="2021" t="s">
        <v>3269</v>
      </c>
      <c r="N3555" s="2078" t="s">
        <v>3269</v>
      </c>
    </row>
    <row r="3556" spans="1:14">
      <c r="A3556" s="2248" t="s">
        <v>2001</v>
      </c>
      <c r="B3556" s="2073" t="s">
        <v>5191</v>
      </c>
      <c r="C3556" s="2074">
        <v>2.0655600167698671E-2</v>
      </c>
      <c r="D3556" s="2075">
        <v>186048</v>
      </c>
      <c r="E3556" s="2076">
        <v>3842.933100000002</v>
      </c>
      <c r="F3556" s="2074" t="s">
        <v>3269</v>
      </c>
      <c r="G3556" s="2075" t="s">
        <v>3269</v>
      </c>
      <c r="H3556" s="2076" t="s">
        <v>3269</v>
      </c>
      <c r="I3556" s="2074" t="s">
        <v>3269</v>
      </c>
      <c r="J3556" s="2075" t="s">
        <v>3269</v>
      </c>
      <c r="K3556" s="2076" t="s">
        <v>3269</v>
      </c>
      <c r="L3556" s="2074" t="s">
        <v>3269</v>
      </c>
      <c r="M3556" s="2075" t="s">
        <v>3269</v>
      </c>
      <c r="N3556" s="2076" t="s">
        <v>3269</v>
      </c>
    </row>
    <row r="3557" spans="1:14">
      <c r="A3557" s="2249" t="s">
        <v>2001</v>
      </c>
      <c r="B3557" s="2077" t="s">
        <v>3484</v>
      </c>
      <c r="C3557" s="2020">
        <v>1</v>
      </c>
      <c r="D3557" s="2021">
        <v>6528</v>
      </c>
      <c r="E3557" s="2078">
        <v>6528</v>
      </c>
      <c r="F3557" s="2020" t="s">
        <v>3269</v>
      </c>
      <c r="G3557" s="2021" t="s">
        <v>3269</v>
      </c>
      <c r="H3557" s="2078" t="s">
        <v>3269</v>
      </c>
      <c r="I3557" s="2020" t="s">
        <v>3269</v>
      </c>
      <c r="J3557" s="2021" t="s">
        <v>3269</v>
      </c>
      <c r="K3557" s="2078" t="s">
        <v>3269</v>
      </c>
      <c r="L3557" s="2020" t="s">
        <v>3269</v>
      </c>
      <c r="M3557" s="2021" t="s">
        <v>3269</v>
      </c>
      <c r="N3557" s="2078" t="s">
        <v>3269</v>
      </c>
    </row>
    <row r="3558" spans="1:14">
      <c r="A3558" s="2249" t="s">
        <v>2001</v>
      </c>
      <c r="B3558" s="2077" t="s">
        <v>3192</v>
      </c>
      <c r="C3558" s="2020">
        <v>-1.4956923462566839E-2</v>
      </c>
      <c r="D3558" s="2021">
        <v>179520</v>
      </c>
      <c r="E3558" s="2078">
        <v>-2685.066899999998</v>
      </c>
      <c r="F3558" s="2020" t="s">
        <v>3269</v>
      </c>
      <c r="G3558" s="2021" t="s">
        <v>3269</v>
      </c>
      <c r="H3558" s="2078" t="s">
        <v>3269</v>
      </c>
      <c r="I3558" s="2020" t="s">
        <v>3269</v>
      </c>
      <c r="J3558" s="2021" t="s">
        <v>3269</v>
      </c>
      <c r="K3558" s="2078" t="s">
        <v>3269</v>
      </c>
      <c r="L3558" s="2020" t="s">
        <v>3269</v>
      </c>
      <c r="M3558" s="2021" t="s">
        <v>3269</v>
      </c>
      <c r="N3558" s="2078" t="s">
        <v>3269</v>
      </c>
    </row>
    <row r="3559" spans="1:14">
      <c r="A3559" s="2248" t="s">
        <v>2631</v>
      </c>
      <c r="B3559" s="2073" t="s">
        <v>5191</v>
      </c>
      <c r="C3559" s="2074">
        <v>0.42871823121113928</v>
      </c>
      <c r="D3559" s="2075">
        <v>2952.784584</v>
      </c>
      <c r="E3559" s="2076">
        <v>1265.9125839999999</v>
      </c>
      <c r="F3559" s="2074" t="s">
        <v>3269</v>
      </c>
      <c r="G3559" s="2075" t="s">
        <v>3269</v>
      </c>
      <c r="H3559" s="2076" t="s">
        <v>3269</v>
      </c>
      <c r="I3559" s="2074" t="s">
        <v>3269</v>
      </c>
      <c r="J3559" s="2075" t="s">
        <v>3269</v>
      </c>
      <c r="K3559" s="2076" t="s">
        <v>3269</v>
      </c>
      <c r="L3559" s="2074" t="s">
        <v>3269</v>
      </c>
      <c r="M3559" s="2075" t="s">
        <v>3269</v>
      </c>
      <c r="N3559" s="2076" t="s">
        <v>3269</v>
      </c>
    </row>
    <row r="3560" spans="1:14">
      <c r="A3560" s="2249" t="s">
        <v>2631</v>
      </c>
      <c r="B3560" s="2077" t="s">
        <v>3196</v>
      </c>
      <c r="C3560" s="2020">
        <v>0.42871823121113928</v>
      </c>
      <c r="D3560" s="2021">
        <v>2952.784584</v>
      </c>
      <c r="E3560" s="2078">
        <v>1265.9125839999999</v>
      </c>
      <c r="F3560" s="2020" t="s">
        <v>3269</v>
      </c>
      <c r="G3560" s="2021" t="s">
        <v>3269</v>
      </c>
      <c r="H3560" s="2078" t="s">
        <v>3269</v>
      </c>
      <c r="I3560" s="2020" t="s">
        <v>3269</v>
      </c>
      <c r="J3560" s="2021" t="s">
        <v>3269</v>
      </c>
      <c r="K3560" s="2078" t="s">
        <v>3269</v>
      </c>
      <c r="L3560" s="2020" t="s">
        <v>3269</v>
      </c>
      <c r="M3560" s="2021" t="s">
        <v>3269</v>
      </c>
      <c r="N3560" s="2078" t="s">
        <v>3269</v>
      </c>
    </row>
    <row r="3561" spans="1:14">
      <c r="A3561" s="2248" t="s">
        <v>1251</v>
      </c>
      <c r="B3561" s="2073" t="s">
        <v>5191</v>
      </c>
      <c r="C3561" s="2074" t="s">
        <v>3269</v>
      </c>
      <c r="D3561" s="2075" t="s">
        <v>3269</v>
      </c>
      <c r="E3561" s="2076" t="s">
        <v>3269</v>
      </c>
      <c r="F3561" s="2074">
        <v>0.2713632100940635</v>
      </c>
      <c r="G3561" s="2075">
        <v>79175.25</v>
      </c>
      <c r="H3561" s="2076">
        <v>21485.25</v>
      </c>
      <c r="I3561" s="2074" t="s">
        <v>3269</v>
      </c>
      <c r="J3561" s="2075" t="s">
        <v>3269</v>
      </c>
      <c r="K3561" s="2076" t="s">
        <v>3269</v>
      </c>
      <c r="L3561" s="2074" t="s">
        <v>3269</v>
      </c>
      <c r="M3561" s="2075" t="s">
        <v>3269</v>
      </c>
      <c r="N3561" s="2076" t="s">
        <v>3269</v>
      </c>
    </row>
    <row r="3562" spans="1:14">
      <c r="A3562" s="2249" t="s">
        <v>1251</v>
      </c>
      <c r="B3562" s="2077" t="s">
        <v>3208</v>
      </c>
      <c r="C3562" s="2020" t="s">
        <v>3269</v>
      </c>
      <c r="D3562" s="2021" t="s">
        <v>3269</v>
      </c>
      <c r="E3562" s="2078" t="s">
        <v>3269</v>
      </c>
      <c r="F3562" s="2020">
        <v>0.2713632100940635</v>
      </c>
      <c r="G3562" s="2021">
        <v>79175.25</v>
      </c>
      <c r="H3562" s="2078">
        <v>21485.25</v>
      </c>
      <c r="I3562" s="2020" t="s">
        <v>3269</v>
      </c>
      <c r="J3562" s="2021" t="s">
        <v>3269</v>
      </c>
      <c r="K3562" s="2078" t="s">
        <v>3269</v>
      </c>
      <c r="L3562" s="2020" t="s">
        <v>3269</v>
      </c>
      <c r="M3562" s="2021" t="s">
        <v>3269</v>
      </c>
      <c r="N3562" s="2078" t="s">
        <v>3269</v>
      </c>
    </row>
    <row r="3563" spans="1:14">
      <c r="A3563" s="2248" t="s">
        <v>2633</v>
      </c>
      <c r="B3563" s="2073" t="s">
        <v>5191</v>
      </c>
      <c r="C3563" s="2074" t="s">
        <v>3269</v>
      </c>
      <c r="D3563" s="2075" t="s">
        <v>3269</v>
      </c>
      <c r="E3563" s="2076" t="s">
        <v>3269</v>
      </c>
      <c r="F3563" s="2074">
        <v>-0.76097025700259902</v>
      </c>
      <c r="G3563" s="2075">
        <v>103.89</v>
      </c>
      <c r="H3563" s="2076">
        <v>-79.057200000000009</v>
      </c>
      <c r="I3563" s="2074" t="s">
        <v>3269</v>
      </c>
      <c r="J3563" s="2075" t="s">
        <v>3269</v>
      </c>
      <c r="K3563" s="2076" t="s">
        <v>3269</v>
      </c>
      <c r="L3563" s="2074" t="s">
        <v>3269</v>
      </c>
      <c r="M3563" s="2075" t="s">
        <v>3269</v>
      </c>
      <c r="N3563" s="2076" t="s">
        <v>3269</v>
      </c>
    </row>
    <row r="3564" spans="1:14">
      <c r="A3564" s="2249" t="s">
        <v>2633</v>
      </c>
      <c r="B3564" s="2077" t="s">
        <v>3480</v>
      </c>
      <c r="C3564" s="2020" t="s">
        <v>3269</v>
      </c>
      <c r="D3564" s="2021" t="s">
        <v>3269</v>
      </c>
      <c r="E3564" s="2078" t="s">
        <v>3269</v>
      </c>
      <c r="F3564" s="2020">
        <v>-0.76097025700259902</v>
      </c>
      <c r="G3564" s="2021">
        <v>103.89</v>
      </c>
      <c r="H3564" s="2078">
        <v>-79.057200000000009</v>
      </c>
      <c r="I3564" s="2020" t="s">
        <v>3269</v>
      </c>
      <c r="J3564" s="2021" t="s">
        <v>3269</v>
      </c>
      <c r="K3564" s="2078" t="s">
        <v>3269</v>
      </c>
      <c r="L3564" s="2020" t="s">
        <v>3269</v>
      </c>
      <c r="M3564" s="2021" t="s">
        <v>3269</v>
      </c>
      <c r="N3564" s="2078" t="s">
        <v>3269</v>
      </c>
    </row>
    <row r="3565" spans="1:14">
      <c r="A3565" s="2248" t="s">
        <v>3519</v>
      </c>
      <c r="B3565" s="2073" t="s">
        <v>5191</v>
      </c>
      <c r="C3565" s="2074">
        <v>0.52563210247223002</v>
      </c>
      <c r="D3565" s="2075">
        <v>12815.96</v>
      </c>
      <c r="E3565" s="2076">
        <v>6736.4800000000014</v>
      </c>
      <c r="F3565" s="2074">
        <v>0.34388194057302601</v>
      </c>
      <c r="G3565" s="2075">
        <v>2333880.79904</v>
      </c>
      <c r="H3565" s="2076">
        <v>802579.4582399996</v>
      </c>
      <c r="I3565" s="2074">
        <v>0.24270213054767181</v>
      </c>
      <c r="J3565" s="2075">
        <v>514559.15792000003</v>
      </c>
      <c r="K3565" s="2076">
        <v>124884.60391999991</v>
      </c>
      <c r="L3565" s="2074">
        <v>0.27927871692357231</v>
      </c>
      <c r="M3565" s="2075">
        <v>797023.67238000024</v>
      </c>
      <c r="N3565" s="2076">
        <v>222591.7485800001</v>
      </c>
    </row>
    <row r="3566" spans="1:14">
      <c r="A3566" s="2249" t="s">
        <v>3519</v>
      </c>
      <c r="B3566" s="2077" t="s">
        <v>3480</v>
      </c>
      <c r="C3566" s="2020">
        <v>0.52563210247223002</v>
      </c>
      <c r="D3566" s="2021">
        <v>12815.96</v>
      </c>
      <c r="E3566" s="2078">
        <v>6736.4800000000014</v>
      </c>
      <c r="F3566" s="2020">
        <v>0.34431145989744533</v>
      </c>
      <c r="G3566" s="2021">
        <v>2323377.10304</v>
      </c>
      <c r="H3566" s="2078">
        <v>799965.3622399997</v>
      </c>
      <c r="I3566" s="2020">
        <v>0.22751614018640301</v>
      </c>
      <c r="J3566" s="2021">
        <v>18668.136320000001</v>
      </c>
      <c r="K3566" s="2078">
        <v>4247.3023200000007</v>
      </c>
      <c r="L3566" s="2020">
        <v>0.25791002185220602</v>
      </c>
      <c r="M3566" s="2021">
        <v>695096.10248000035</v>
      </c>
      <c r="N3566" s="2078">
        <v>179272.2509800001</v>
      </c>
    </row>
    <row r="3567" spans="1:14">
      <c r="A3567" s="2249" t="s">
        <v>3519</v>
      </c>
      <c r="B3567" s="2077" t="s">
        <v>3196</v>
      </c>
      <c r="C3567" s="2020" t="s">
        <v>3269</v>
      </c>
      <c r="D3567" s="2021" t="s">
        <v>3269</v>
      </c>
      <c r="E3567" s="2078" t="s">
        <v>3269</v>
      </c>
      <c r="F3567" s="2020" t="s">
        <v>3269</v>
      </c>
      <c r="G3567" s="2021" t="s">
        <v>3269</v>
      </c>
      <c r="H3567" s="2078" t="s">
        <v>3269</v>
      </c>
      <c r="I3567" s="2020" t="s">
        <v>3269</v>
      </c>
      <c r="J3567" s="2021" t="s">
        <v>3269</v>
      </c>
      <c r="K3567" s="2078" t="s">
        <v>3269</v>
      </c>
      <c r="L3567" s="2020">
        <v>0.4852093913690872</v>
      </c>
      <c r="M3567" s="2021">
        <v>1598.3824999999999</v>
      </c>
      <c r="N3567" s="2078">
        <v>775.55020000000013</v>
      </c>
    </row>
    <row r="3568" spans="1:14">
      <c r="A3568" s="2249" t="s">
        <v>3519</v>
      </c>
      <c r="B3568" s="2077" t="s">
        <v>3192</v>
      </c>
      <c r="C3568" s="2020" t="s">
        <v>3269</v>
      </c>
      <c r="D3568" s="2021" t="s">
        <v>3269</v>
      </c>
      <c r="E3568" s="2078" t="s">
        <v>3269</v>
      </c>
      <c r="F3568" s="2020">
        <v>0.23779035423693279</v>
      </c>
      <c r="G3568" s="2021">
        <v>4198.32</v>
      </c>
      <c r="H3568" s="2078">
        <v>998.31999999999971</v>
      </c>
      <c r="I3568" s="2020" t="s">
        <v>3269</v>
      </c>
      <c r="J3568" s="2021" t="s">
        <v>3269</v>
      </c>
      <c r="K3568" s="2078" t="s">
        <v>3269</v>
      </c>
      <c r="L3568" s="2020" t="s">
        <v>3269</v>
      </c>
      <c r="M3568" s="2021" t="s">
        <v>3269</v>
      </c>
      <c r="N3568" s="2078" t="s">
        <v>3269</v>
      </c>
    </row>
    <row r="3569" spans="1:14">
      <c r="A3569" s="2249" t="s">
        <v>3519</v>
      </c>
      <c r="B3569" s="2077" t="s">
        <v>3193</v>
      </c>
      <c r="C3569" s="2020" t="s">
        <v>3269</v>
      </c>
      <c r="D3569" s="2021" t="s">
        <v>3269</v>
      </c>
      <c r="E3569" s="2078" t="s">
        <v>3269</v>
      </c>
      <c r="F3569" s="2020">
        <v>0.25625371111889278</v>
      </c>
      <c r="G3569" s="2021">
        <v>6305.3760000000002</v>
      </c>
      <c r="H3569" s="2078">
        <v>1615.7760000000001</v>
      </c>
      <c r="I3569" s="2020" t="s">
        <v>3269</v>
      </c>
      <c r="J3569" s="2021" t="s">
        <v>3269</v>
      </c>
      <c r="K3569" s="2078" t="s">
        <v>3269</v>
      </c>
      <c r="L3569" s="2020">
        <v>0.34550882020470791</v>
      </c>
      <c r="M3569" s="2021">
        <v>25016.823</v>
      </c>
      <c r="N3569" s="2078">
        <v>8643.5330000000013</v>
      </c>
    </row>
    <row r="3570" spans="1:14">
      <c r="A3570" s="2249" t="s">
        <v>3519</v>
      </c>
      <c r="B3570" s="2077" t="s">
        <v>3194</v>
      </c>
      <c r="C3570" s="2020" t="s">
        <v>3269</v>
      </c>
      <c r="D3570" s="2021" t="s">
        <v>3269</v>
      </c>
      <c r="E3570" s="2078" t="s">
        <v>3269</v>
      </c>
      <c r="F3570" s="2020" t="s">
        <v>3269</v>
      </c>
      <c r="G3570" s="2021" t="s">
        <v>3269</v>
      </c>
      <c r="H3570" s="2078" t="s">
        <v>3269</v>
      </c>
      <c r="I3570" s="2020" t="s">
        <v>3269</v>
      </c>
      <c r="J3570" s="2021" t="s">
        <v>3269</v>
      </c>
      <c r="K3570" s="2078" t="s">
        <v>3269</v>
      </c>
      <c r="L3570" s="2020">
        <v>0.60055153971503783</v>
      </c>
      <c r="M3570" s="2021">
        <v>20295.184000000001</v>
      </c>
      <c r="N3570" s="2078">
        <v>12188.304</v>
      </c>
    </row>
    <row r="3571" spans="1:14">
      <c r="A3571" s="2249" t="s">
        <v>3519</v>
      </c>
      <c r="B3571" s="2077" t="s">
        <v>3195</v>
      </c>
      <c r="C3571" s="2020" t="s">
        <v>3269</v>
      </c>
      <c r="D3571" s="2021" t="s">
        <v>3269</v>
      </c>
      <c r="E3571" s="2078" t="s">
        <v>3269</v>
      </c>
      <c r="F3571" s="2020" t="s">
        <v>3269</v>
      </c>
      <c r="G3571" s="2021" t="s">
        <v>3269</v>
      </c>
      <c r="H3571" s="2078" t="s">
        <v>3269</v>
      </c>
      <c r="I3571" s="2020" t="s">
        <v>3269</v>
      </c>
      <c r="J3571" s="2021" t="s">
        <v>3269</v>
      </c>
      <c r="K3571" s="2078" t="s">
        <v>3269</v>
      </c>
      <c r="L3571" s="2020">
        <v>0.48973175113859518</v>
      </c>
      <c r="M3571" s="2021">
        <v>2871.96</v>
      </c>
      <c r="N3571" s="2078">
        <v>1406.49</v>
      </c>
    </row>
    <row r="3572" spans="1:14">
      <c r="A3572" s="2249" t="s">
        <v>3519</v>
      </c>
      <c r="B3572" s="2077" t="s">
        <v>3204</v>
      </c>
      <c r="C3572" s="2020" t="s">
        <v>3269</v>
      </c>
      <c r="D3572" s="2021" t="s">
        <v>3269</v>
      </c>
      <c r="E3572" s="2078" t="s">
        <v>3269</v>
      </c>
      <c r="F3572" s="2020" t="s">
        <v>3269</v>
      </c>
      <c r="G3572" s="2021" t="s">
        <v>3269</v>
      </c>
      <c r="H3572" s="2078" t="s">
        <v>3269</v>
      </c>
      <c r="I3572" s="2020">
        <v>0.24327381691800301</v>
      </c>
      <c r="J3572" s="2021">
        <v>495891.02159999998</v>
      </c>
      <c r="K3572" s="2078">
        <v>120637.3015999999</v>
      </c>
      <c r="L3572" s="2020" t="s">
        <v>3269</v>
      </c>
      <c r="M3572" s="2021" t="s">
        <v>3269</v>
      </c>
      <c r="N3572" s="2078" t="s">
        <v>3269</v>
      </c>
    </row>
    <row r="3573" spans="1:14">
      <c r="A3573" s="2250" t="s">
        <v>3519</v>
      </c>
      <c r="B3573" s="2079" t="s">
        <v>3203</v>
      </c>
      <c r="C3573" s="2080" t="s">
        <v>3269</v>
      </c>
      <c r="D3573" s="2081" t="s">
        <v>3269</v>
      </c>
      <c r="E3573" s="2082" t="s">
        <v>3269</v>
      </c>
      <c r="F3573" s="2080" t="s">
        <v>3269</v>
      </c>
      <c r="G3573" s="2081" t="s">
        <v>3269</v>
      </c>
      <c r="H3573" s="2082" t="s">
        <v>3269</v>
      </c>
      <c r="I3573" s="2080" t="s">
        <v>3269</v>
      </c>
      <c r="J3573" s="2081" t="s">
        <v>3269</v>
      </c>
      <c r="K3573" s="2082" t="s">
        <v>3269</v>
      </c>
      <c r="L3573" s="2080">
        <v>0.38940520807540779</v>
      </c>
      <c r="M3573" s="2081">
        <v>52145.220399999998</v>
      </c>
      <c r="N3573" s="2082">
        <v>20305.6204</v>
      </c>
    </row>
  </sheetData>
  <mergeCells count="837">
    <mergeCell ref="L1:N1"/>
    <mergeCell ref="A3:A4"/>
    <mergeCell ref="A5:A7"/>
    <mergeCell ref="A8:A10"/>
    <mergeCell ref="A11:A14"/>
    <mergeCell ref="A15:A17"/>
    <mergeCell ref="A18:A27"/>
    <mergeCell ref="A28:A34"/>
    <mergeCell ref="A35:A39"/>
    <mergeCell ref="C1:E1"/>
    <mergeCell ref="F1:H1"/>
    <mergeCell ref="I1:K1"/>
    <mergeCell ref="A69:A72"/>
    <mergeCell ref="A73:A78"/>
    <mergeCell ref="A79:A83"/>
    <mergeCell ref="A84:A85"/>
    <mergeCell ref="A86:A89"/>
    <mergeCell ref="A90:A95"/>
    <mergeCell ref="A40:A44"/>
    <mergeCell ref="A45:A49"/>
    <mergeCell ref="A50:A54"/>
    <mergeCell ref="A55:A57"/>
    <mergeCell ref="A58:A65"/>
    <mergeCell ref="A66:A68"/>
    <mergeCell ref="A119:A125"/>
    <mergeCell ref="A126:A129"/>
    <mergeCell ref="A130:A133"/>
    <mergeCell ref="A134:A145"/>
    <mergeCell ref="A146:A150"/>
    <mergeCell ref="A151:A153"/>
    <mergeCell ref="A96:A101"/>
    <mergeCell ref="A102:A103"/>
    <mergeCell ref="A104:A105"/>
    <mergeCell ref="A106:A109"/>
    <mergeCell ref="A110:A113"/>
    <mergeCell ref="A114:A118"/>
    <mergeCell ref="A176:A180"/>
    <mergeCell ref="A181:A185"/>
    <mergeCell ref="A186:A190"/>
    <mergeCell ref="A191:A196"/>
    <mergeCell ref="A197:A198"/>
    <mergeCell ref="A199:A203"/>
    <mergeCell ref="A154:A155"/>
    <mergeCell ref="A156:A157"/>
    <mergeCell ref="A158:A160"/>
    <mergeCell ref="A161:A166"/>
    <mergeCell ref="A167:A172"/>
    <mergeCell ref="A173:A175"/>
    <mergeCell ref="A228:A230"/>
    <mergeCell ref="A231:A236"/>
    <mergeCell ref="A237:A238"/>
    <mergeCell ref="A239:A243"/>
    <mergeCell ref="A244:A249"/>
    <mergeCell ref="A250:A258"/>
    <mergeCell ref="A204:A205"/>
    <mergeCell ref="A206:A208"/>
    <mergeCell ref="A209:A210"/>
    <mergeCell ref="A211:A216"/>
    <mergeCell ref="A217:A222"/>
    <mergeCell ref="A223:A227"/>
    <mergeCell ref="A283:A285"/>
    <mergeCell ref="A286:A290"/>
    <mergeCell ref="A291:A294"/>
    <mergeCell ref="A295:A303"/>
    <mergeCell ref="A304:A305"/>
    <mergeCell ref="A306:A307"/>
    <mergeCell ref="A259:A264"/>
    <mergeCell ref="A265:A267"/>
    <mergeCell ref="A268:A272"/>
    <mergeCell ref="A273:A274"/>
    <mergeCell ref="A275:A279"/>
    <mergeCell ref="A280:A282"/>
    <mergeCell ref="A347:A352"/>
    <mergeCell ref="A353:A363"/>
    <mergeCell ref="A364:A373"/>
    <mergeCell ref="A374:A378"/>
    <mergeCell ref="A379:A382"/>
    <mergeCell ref="A383:A391"/>
    <mergeCell ref="A308:A309"/>
    <mergeCell ref="A310:A311"/>
    <mergeCell ref="A312:A320"/>
    <mergeCell ref="A321:A330"/>
    <mergeCell ref="A331:A339"/>
    <mergeCell ref="A340:A346"/>
    <mergeCell ref="A408:A414"/>
    <mergeCell ref="A415:A416"/>
    <mergeCell ref="A417:A419"/>
    <mergeCell ref="A420:A421"/>
    <mergeCell ref="A422:A423"/>
    <mergeCell ref="A424:A429"/>
    <mergeCell ref="A392:A393"/>
    <mergeCell ref="A394:A395"/>
    <mergeCell ref="A396:A397"/>
    <mergeCell ref="A398:A399"/>
    <mergeCell ref="A400:A403"/>
    <mergeCell ref="A404:A407"/>
    <mergeCell ref="A451:A455"/>
    <mergeCell ref="A456:A457"/>
    <mergeCell ref="A458:A459"/>
    <mergeCell ref="A460:A464"/>
    <mergeCell ref="A465:A467"/>
    <mergeCell ref="A468:A480"/>
    <mergeCell ref="A430:A431"/>
    <mergeCell ref="A432:A438"/>
    <mergeCell ref="A439:A441"/>
    <mergeCell ref="A442:A443"/>
    <mergeCell ref="A444:A445"/>
    <mergeCell ref="A446:A450"/>
    <mergeCell ref="A509:A513"/>
    <mergeCell ref="A514:A516"/>
    <mergeCell ref="A517:A518"/>
    <mergeCell ref="A519:A524"/>
    <mergeCell ref="A525:A528"/>
    <mergeCell ref="A529:A532"/>
    <mergeCell ref="A481:A485"/>
    <mergeCell ref="A486:A491"/>
    <mergeCell ref="A492:A497"/>
    <mergeCell ref="A498:A501"/>
    <mergeCell ref="A502:A505"/>
    <mergeCell ref="A506:A508"/>
    <mergeCell ref="A558:A564"/>
    <mergeCell ref="A565:A566"/>
    <mergeCell ref="A567:A568"/>
    <mergeCell ref="A569:A572"/>
    <mergeCell ref="A573:A578"/>
    <mergeCell ref="A579:A581"/>
    <mergeCell ref="A533:A534"/>
    <mergeCell ref="A535:A538"/>
    <mergeCell ref="A539:A542"/>
    <mergeCell ref="A543:A553"/>
    <mergeCell ref="A554:A555"/>
    <mergeCell ref="A556:A557"/>
    <mergeCell ref="A604:A606"/>
    <mergeCell ref="A607:A611"/>
    <mergeCell ref="A612:A614"/>
    <mergeCell ref="A615:A617"/>
    <mergeCell ref="A618:A620"/>
    <mergeCell ref="A621:A622"/>
    <mergeCell ref="A582:A583"/>
    <mergeCell ref="A584:A585"/>
    <mergeCell ref="A586:A592"/>
    <mergeCell ref="A593:A597"/>
    <mergeCell ref="A598:A599"/>
    <mergeCell ref="A600:A603"/>
    <mergeCell ref="A647:A651"/>
    <mergeCell ref="A652:A653"/>
    <mergeCell ref="A654:A656"/>
    <mergeCell ref="A657:A661"/>
    <mergeCell ref="A662:A663"/>
    <mergeCell ref="A664:A667"/>
    <mergeCell ref="A623:A625"/>
    <mergeCell ref="A626:A631"/>
    <mergeCell ref="A632:A635"/>
    <mergeCell ref="A636:A638"/>
    <mergeCell ref="A639:A641"/>
    <mergeCell ref="A642:A646"/>
    <mergeCell ref="A699:A701"/>
    <mergeCell ref="A702:A705"/>
    <mergeCell ref="A706:A707"/>
    <mergeCell ref="A708:A712"/>
    <mergeCell ref="A713:A718"/>
    <mergeCell ref="A719:A725"/>
    <mergeCell ref="A668:A671"/>
    <mergeCell ref="A672:A676"/>
    <mergeCell ref="A677:A680"/>
    <mergeCell ref="A681:A684"/>
    <mergeCell ref="A685:A693"/>
    <mergeCell ref="A694:A698"/>
    <mergeCell ref="A745:A750"/>
    <mergeCell ref="A751:A753"/>
    <mergeCell ref="A754:A758"/>
    <mergeCell ref="A759:A764"/>
    <mergeCell ref="A765:A769"/>
    <mergeCell ref="A770:A772"/>
    <mergeCell ref="A726:A729"/>
    <mergeCell ref="A730:A735"/>
    <mergeCell ref="A736:A738"/>
    <mergeCell ref="A739:A740"/>
    <mergeCell ref="A741:A742"/>
    <mergeCell ref="A743:A744"/>
    <mergeCell ref="A800:A810"/>
    <mergeCell ref="A811:A814"/>
    <mergeCell ref="A815:A818"/>
    <mergeCell ref="A819:A827"/>
    <mergeCell ref="A828:A834"/>
    <mergeCell ref="A835:A838"/>
    <mergeCell ref="A773:A777"/>
    <mergeCell ref="A778:A780"/>
    <mergeCell ref="A781:A783"/>
    <mergeCell ref="A784:A789"/>
    <mergeCell ref="A790:A794"/>
    <mergeCell ref="A795:A799"/>
    <mergeCell ref="A873:A878"/>
    <mergeCell ref="A879:A883"/>
    <mergeCell ref="A884:A888"/>
    <mergeCell ref="A889:A894"/>
    <mergeCell ref="A895:A902"/>
    <mergeCell ref="A903:A909"/>
    <mergeCell ref="A839:A843"/>
    <mergeCell ref="A844:A848"/>
    <mergeCell ref="A849:A855"/>
    <mergeCell ref="A856:A860"/>
    <mergeCell ref="A861:A865"/>
    <mergeCell ref="A866:A872"/>
    <mergeCell ref="A939:A945"/>
    <mergeCell ref="A946:A952"/>
    <mergeCell ref="A953:A958"/>
    <mergeCell ref="A959:A964"/>
    <mergeCell ref="A965:A970"/>
    <mergeCell ref="A971:A975"/>
    <mergeCell ref="A910:A916"/>
    <mergeCell ref="A917:A920"/>
    <mergeCell ref="A921:A925"/>
    <mergeCell ref="A926:A930"/>
    <mergeCell ref="A931:A936"/>
    <mergeCell ref="A937:A938"/>
    <mergeCell ref="A1011:A1014"/>
    <mergeCell ref="A1015:A1019"/>
    <mergeCell ref="A1020:A1022"/>
    <mergeCell ref="A1023:A1025"/>
    <mergeCell ref="A1026:A1027"/>
    <mergeCell ref="A1028:A1032"/>
    <mergeCell ref="A976:A981"/>
    <mergeCell ref="A982:A988"/>
    <mergeCell ref="A989:A994"/>
    <mergeCell ref="A995:A999"/>
    <mergeCell ref="A1000:A1004"/>
    <mergeCell ref="A1005:A1010"/>
    <mergeCell ref="A1060:A1065"/>
    <mergeCell ref="A1066:A1070"/>
    <mergeCell ref="A1071:A1077"/>
    <mergeCell ref="A1078:A1083"/>
    <mergeCell ref="A1084:A1090"/>
    <mergeCell ref="A1091:A1100"/>
    <mergeCell ref="A1033:A1036"/>
    <mergeCell ref="A1037:A1042"/>
    <mergeCell ref="A1043:A1048"/>
    <mergeCell ref="A1049:A1052"/>
    <mergeCell ref="A1053:A1054"/>
    <mergeCell ref="A1055:A1059"/>
    <mergeCell ref="A1156:A1163"/>
    <mergeCell ref="A1164:A1170"/>
    <mergeCell ref="A1171:A1175"/>
    <mergeCell ref="A1176:A1178"/>
    <mergeCell ref="A1179:A1182"/>
    <mergeCell ref="A1183:A1191"/>
    <mergeCell ref="A1101:A1111"/>
    <mergeCell ref="A1112:A1123"/>
    <mergeCell ref="A1124:A1133"/>
    <mergeCell ref="A1134:A1141"/>
    <mergeCell ref="A1142:A1151"/>
    <mergeCell ref="A1152:A1155"/>
    <mergeCell ref="A1221:A1223"/>
    <mergeCell ref="A1224:A1227"/>
    <mergeCell ref="A1228:A1230"/>
    <mergeCell ref="A1231:A1233"/>
    <mergeCell ref="A1234:A1237"/>
    <mergeCell ref="A1238:A1240"/>
    <mergeCell ref="A1192:A1200"/>
    <mergeCell ref="A1201:A1202"/>
    <mergeCell ref="A1203:A1205"/>
    <mergeCell ref="A1206:A1214"/>
    <mergeCell ref="A1215:A1216"/>
    <mergeCell ref="A1217:A1220"/>
    <mergeCell ref="A1260:A1264"/>
    <mergeCell ref="A1265:A1267"/>
    <mergeCell ref="A1268:A1269"/>
    <mergeCell ref="A1270:A1271"/>
    <mergeCell ref="A1272:A1273"/>
    <mergeCell ref="A1274:A1281"/>
    <mergeCell ref="A1241:A1242"/>
    <mergeCell ref="A1243:A1244"/>
    <mergeCell ref="A1245:A1247"/>
    <mergeCell ref="A1248:A1251"/>
    <mergeCell ref="A1252:A1255"/>
    <mergeCell ref="A1256:A1259"/>
    <mergeCell ref="A1307:A1308"/>
    <mergeCell ref="A1309:A1313"/>
    <mergeCell ref="A1314:A1316"/>
    <mergeCell ref="A1317:A1320"/>
    <mergeCell ref="A1321:A1323"/>
    <mergeCell ref="A1324:A1325"/>
    <mergeCell ref="A1282:A1290"/>
    <mergeCell ref="A1291:A1292"/>
    <mergeCell ref="A1293:A1298"/>
    <mergeCell ref="A1299:A1302"/>
    <mergeCell ref="A1303:A1304"/>
    <mergeCell ref="A1305:A1306"/>
    <mergeCell ref="A1362:A1366"/>
    <mergeCell ref="A1367:A1372"/>
    <mergeCell ref="A1373:A1381"/>
    <mergeCell ref="A1382:A1384"/>
    <mergeCell ref="A1385:A1388"/>
    <mergeCell ref="A1389:A1390"/>
    <mergeCell ref="A1326:A1333"/>
    <mergeCell ref="A1334:A1340"/>
    <mergeCell ref="A1341:A1345"/>
    <mergeCell ref="A1346:A1347"/>
    <mergeCell ref="A1348:A1357"/>
    <mergeCell ref="A1358:A1361"/>
    <mergeCell ref="A1410:A1411"/>
    <mergeCell ref="A1412:A1414"/>
    <mergeCell ref="A1415:A1416"/>
    <mergeCell ref="A1417:A1422"/>
    <mergeCell ref="A1423:A1426"/>
    <mergeCell ref="A1427:A1431"/>
    <mergeCell ref="A1391:A1394"/>
    <mergeCell ref="A1395:A1396"/>
    <mergeCell ref="A1397:A1399"/>
    <mergeCell ref="A1400:A1403"/>
    <mergeCell ref="A1404:A1407"/>
    <mergeCell ref="A1408:A1409"/>
    <mergeCell ref="A1471:A1475"/>
    <mergeCell ref="A1476:A1479"/>
    <mergeCell ref="A1480:A1482"/>
    <mergeCell ref="A1483:A1484"/>
    <mergeCell ref="A1485:A1487"/>
    <mergeCell ref="A1488:A1490"/>
    <mergeCell ref="A1432:A1433"/>
    <mergeCell ref="A1434:A1440"/>
    <mergeCell ref="A1441:A1449"/>
    <mergeCell ref="A1450:A1457"/>
    <mergeCell ref="A1458:A1463"/>
    <mergeCell ref="A1464:A1470"/>
    <mergeCell ref="A1508:A1512"/>
    <mergeCell ref="A1513:A1515"/>
    <mergeCell ref="A1516:A1517"/>
    <mergeCell ref="A1518:A1520"/>
    <mergeCell ref="A1521:A1522"/>
    <mergeCell ref="A1523:A1528"/>
    <mergeCell ref="A1491:A1493"/>
    <mergeCell ref="A1494:A1498"/>
    <mergeCell ref="A1499:A1500"/>
    <mergeCell ref="A1501:A1503"/>
    <mergeCell ref="A1504:A1505"/>
    <mergeCell ref="A1506:A1507"/>
    <mergeCell ref="A1563:A1567"/>
    <mergeCell ref="A1568:A1569"/>
    <mergeCell ref="A1570:A1571"/>
    <mergeCell ref="A1572:A1573"/>
    <mergeCell ref="A1574:A1578"/>
    <mergeCell ref="A1579:A1581"/>
    <mergeCell ref="A1529:A1533"/>
    <mergeCell ref="A1534:A1539"/>
    <mergeCell ref="A1540:A1541"/>
    <mergeCell ref="A1542:A1553"/>
    <mergeCell ref="A1554:A1555"/>
    <mergeCell ref="A1556:A1562"/>
    <mergeCell ref="A1607:A1608"/>
    <mergeCell ref="A1609:A1613"/>
    <mergeCell ref="A1614:A1615"/>
    <mergeCell ref="A1616:A1622"/>
    <mergeCell ref="A1623:A1625"/>
    <mergeCell ref="A1626:A1627"/>
    <mergeCell ref="A1582:A1583"/>
    <mergeCell ref="A1584:A1588"/>
    <mergeCell ref="A1589:A1592"/>
    <mergeCell ref="A1593:A1596"/>
    <mergeCell ref="A1597:A1600"/>
    <mergeCell ref="A1601:A1606"/>
    <mergeCell ref="A1647:A1648"/>
    <mergeCell ref="A1649:A1651"/>
    <mergeCell ref="A1652:A1655"/>
    <mergeCell ref="A1656:A1657"/>
    <mergeCell ref="A1658:A1659"/>
    <mergeCell ref="A1660:A1667"/>
    <mergeCell ref="A1628:A1630"/>
    <mergeCell ref="A1631:A1633"/>
    <mergeCell ref="A1634:A1639"/>
    <mergeCell ref="A1640:A1642"/>
    <mergeCell ref="A1643:A1644"/>
    <mergeCell ref="A1645:A1646"/>
    <mergeCell ref="A1699:A1700"/>
    <mergeCell ref="A1701:A1705"/>
    <mergeCell ref="A1706:A1712"/>
    <mergeCell ref="A1713:A1714"/>
    <mergeCell ref="A1715:A1719"/>
    <mergeCell ref="A1720:A1721"/>
    <mergeCell ref="A1668:A1679"/>
    <mergeCell ref="A1680:A1683"/>
    <mergeCell ref="A1684:A1685"/>
    <mergeCell ref="A1686:A1689"/>
    <mergeCell ref="A1690:A1693"/>
    <mergeCell ref="A1694:A1698"/>
    <mergeCell ref="A1745:A1746"/>
    <mergeCell ref="A1747:A1749"/>
    <mergeCell ref="A1750:A1751"/>
    <mergeCell ref="A1752:A1757"/>
    <mergeCell ref="A1758:A1761"/>
    <mergeCell ref="A1762:A1764"/>
    <mergeCell ref="A1722:A1726"/>
    <mergeCell ref="A1727:A1728"/>
    <mergeCell ref="A1729:A1732"/>
    <mergeCell ref="A1733:A1737"/>
    <mergeCell ref="A1738:A1739"/>
    <mergeCell ref="A1740:A1744"/>
    <mergeCell ref="A1789:A1797"/>
    <mergeCell ref="A1798:A1801"/>
    <mergeCell ref="A1802:A1808"/>
    <mergeCell ref="A1809:A1813"/>
    <mergeCell ref="A1814:A1819"/>
    <mergeCell ref="A1820:A1823"/>
    <mergeCell ref="A1765:A1766"/>
    <mergeCell ref="A1767:A1772"/>
    <mergeCell ref="A1773:A1775"/>
    <mergeCell ref="A1776:A1777"/>
    <mergeCell ref="A1778:A1781"/>
    <mergeCell ref="A1782:A1788"/>
    <mergeCell ref="A1843:A1846"/>
    <mergeCell ref="A1847:A1850"/>
    <mergeCell ref="A1851:A1853"/>
    <mergeCell ref="A1854:A1857"/>
    <mergeCell ref="A1858:A1860"/>
    <mergeCell ref="A1861:A1863"/>
    <mergeCell ref="A1824:A1825"/>
    <mergeCell ref="A1826:A1827"/>
    <mergeCell ref="A1828:A1832"/>
    <mergeCell ref="A1833:A1834"/>
    <mergeCell ref="A1835:A1840"/>
    <mergeCell ref="A1841:A1842"/>
    <mergeCell ref="A1896:A1902"/>
    <mergeCell ref="A1903:A1908"/>
    <mergeCell ref="A1909:A1915"/>
    <mergeCell ref="A1916:A1923"/>
    <mergeCell ref="A1924:A1928"/>
    <mergeCell ref="A1929:A1932"/>
    <mergeCell ref="A1864:A1867"/>
    <mergeCell ref="A1868:A1870"/>
    <mergeCell ref="A1871:A1873"/>
    <mergeCell ref="A1874:A1884"/>
    <mergeCell ref="A1885:A1889"/>
    <mergeCell ref="A1890:A1895"/>
    <mergeCell ref="A1960:A1963"/>
    <mergeCell ref="A1964:A1966"/>
    <mergeCell ref="A1967:A1972"/>
    <mergeCell ref="A1973:A1974"/>
    <mergeCell ref="A1975:A1977"/>
    <mergeCell ref="A1978:A1979"/>
    <mergeCell ref="A1933:A1935"/>
    <mergeCell ref="A1936:A1940"/>
    <mergeCell ref="A1941:A1942"/>
    <mergeCell ref="A1943:A1952"/>
    <mergeCell ref="A1953:A1954"/>
    <mergeCell ref="A1955:A1959"/>
    <mergeCell ref="A2010:A2014"/>
    <mergeCell ref="A2015:A2018"/>
    <mergeCell ref="A2019:A2023"/>
    <mergeCell ref="A2024:A2031"/>
    <mergeCell ref="A2032:A2034"/>
    <mergeCell ref="A2035:A2036"/>
    <mergeCell ref="A1980:A1981"/>
    <mergeCell ref="A1982:A1986"/>
    <mergeCell ref="A1987:A1993"/>
    <mergeCell ref="A1994:A2000"/>
    <mergeCell ref="A2001:A2002"/>
    <mergeCell ref="A2003:A2009"/>
    <mergeCell ref="A2068:A2070"/>
    <mergeCell ref="A2071:A2073"/>
    <mergeCell ref="A2074:A2077"/>
    <mergeCell ref="A2078:A2080"/>
    <mergeCell ref="A2081:A2084"/>
    <mergeCell ref="A2085:A2086"/>
    <mergeCell ref="A2037:A2041"/>
    <mergeCell ref="A2042:A2043"/>
    <mergeCell ref="A2044:A2046"/>
    <mergeCell ref="A2047:A2053"/>
    <mergeCell ref="A2054:A2064"/>
    <mergeCell ref="A2065:A2067"/>
    <mergeCell ref="A2110:A2114"/>
    <mergeCell ref="A2115:A2117"/>
    <mergeCell ref="A2118:A2123"/>
    <mergeCell ref="A2124:A2128"/>
    <mergeCell ref="A2129:A2134"/>
    <mergeCell ref="A2135:A2137"/>
    <mergeCell ref="A2087:A2090"/>
    <mergeCell ref="A2091:A2093"/>
    <mergeCell ref="A2094:A2098"/>
    <mergeCell ref="A2099:A2100"/>
    <mergeCell ref="A2101:A2102"/>
    <mergeCell ref="A2103:A2109"/>
    <mergeCell ref="A2168:A2169"/>
    <mergeCell ref="A2170:A2172"/>
    <mergeCell ref="A2173:A2176"/>
    <mergeCell ref="A2177:A2179"/>
    <mergeCell ref="A2180:A2181"/>
    <mergeCell ref="A2182:A2187"/>
    <mergeCell ref="A2138:A2144"/>
    <mergeCell ref="A2145:A2150"/>
    <mergeCell ref="A2151:A2152"/>
    <mergeCell ref="A2153:A2158"/>
    <mergeCell ref="A2159:A2165"/>
    <mergeCell ref="A2166:A2167"/>
    <mergeCell ref="A2212:A2215"/>
    <mergeCell ref="A2216:A2217"/>
    <mergeCell ref="A2218:A2225"/>
    <mergeCell ref="A2226:A2229"/>
    <mergeCell ref="A2230:A2232"/>
    <mergeCell ref="A2233:A2236"/>
    <mergeCell ref="A2188:A2190"/>
    <mergeCell ref="A2191:A2193"/>
    <mergeCell ref="A2194:A2197"/>
    <mergeCell ref="A2198:A2202"/>
    <mergeCell ref="A2203:A2207"/>
    <mergeCell ref="A2208:A2211"/>
    <mergeCell ref="A2257:A2266"/>
    <mergeCell ref="A2267:A2268"/>
    <mergeCell ref="A2269:A2270"/>
    <mergeCell ref="A2271:A2276"/>
    <mergeCell ref="A2277:A2278"/>
    <mergeCell ref="A2279:A2283"/>
    <mergeCell ref="A2237:A2239"/>
    <mergeCell ref="A2240:A2243"/>
    <mergeCell ref="A2244:A2248"/>
    <mergeCell ref="A2249:A2250"/>
    <mergeCell ref="A2251:A2254"/>
    <mergeCell ref="A2255:A2256"/>
    <mergeCell ref="A2314:A2321"/>
    <mergeCell ref="A2322:A2330"/>
    <mergeCell ref="A2331:A2337"/>
    <mergeCell ref="A2338:A2340"/>
    <mergeCell ref="A2341:A2348"/>
    <mergeCell ref="A2349:A2350"/>
    <mergeCell ref="A2284:A2288"/>
    <mergeCell ref="A2289:A2290"/>
    <mergeCell ref="A2291:A2292"/>
    <mergeCell ref="A2293:A2299"/>
    <mergeCell ref="A2300:A2306"/>
    <mergeCell ref="A2307:A2313"/>
    <mergeCell ref="A2382:A2390"/>
    <mergeCell ref="A2391:A2393"/>
    <mergeCell ref="A2394:A2395"/>
    <mergeCell ref="A2396:A2400"/>
    <mergeCell ref="A2401:A2403"/>
    <mergeCell ref="A2404:A2405"/>
    <mergeCell ref="A2351:A2355"/>
    <mergeCell ref="A2356:A2361"/>
    <mergeCell ref="A2362:A2368"/>
    <mergeCell ref="A2369:A2372"/>
    <mergeCell ref="A2373:A2377"/>
    <mergeCell ref="A2378:A2381"/>
    <mergeCell ref="A2432:A2443"/>
    <mergeCell ref="A2444:A2447"/>
    <mergeCell ref="A2448:A2450"/>
    <mergeCell ref="A2451:A2452"/>
    <mergeCell ref="A2453:A2464"/>
    <mergeCell ref="A2465:A2466"/>
    <mergeCell ref="A2406:A2411"/>
    <mergeCell ref="A2412:A2416"/>
    <mergeCell ref="A2417:A2418"/>
    <mergeCell ref="A2419:A2423"/>
    <mergeCell ref="A2424:A2426"/>
    <mergeCell ref="A2427:A2431"/>
    <mergeCell ref="A2485:A2487"/>
    <mergeCell ref="A2488:A2489"/>
    <mergeCell ref="A2490:A2492"/>
    <mergeCell ref="A2493:A2495"/>
    <mergeCell ref="A2496:A2501"/>
    <mergeCell ref="A2502:A2506"/>
    <mergeCell ref="A2467:A2469"/>
    <mergeCell ref="A2470:A2473"/>
    <mergeCell ref="A2474:A2475"/>
    <mergeCell ref="A2476:A2477"/>
    <mergeCell ref="A2478:A2479"/>
    <mergeCell ref="A2480:A2484"/>
    <mergeCell ref="A2527:A2528"/>
    <mergeCell ref="A2529:A2533"/>
    <mergeCell ref="A2534:A2535"/>
    <mergeCell ref="A2536:A2540"/>
    <mergeCell ref="A2541:A2545"/>
    <mergeCell ref="A2546:A2551"/>
    <mergeCell ref="A2507:A2508"/>
    <mergeCell ref="A2509:A2512"/>
    <mergeCell ref="A2513:A2516"/>
    <mergeCell ref="A2517:A2519"/>
    <mergeCell ref="A2520:A2521"/>
    <mergeCell ref="A2522:A2526"/>
    <mergeCell ref="A2570:A2572"/>
    <mergeCell ref="A2573:A2577"/>
    <mergeCell ref="A2578:A2581"/>
    <mergeCell ref="A2582:A2583"/>
    <mergeCell ref="A2584:A2586"/>
    <mergeCell ref="A2587:A2593"/>
    <mergeCell ref="A2552:A2553"/>
    <mergeCell ref="A2554:A2557"/>
    <mergeCell ref="A2558:A2561"/>
    <mergeCell ref="A2562:A2564"/>
    <mergeCell ref="A2565:A2567"/>
    <mergeCell ref="A2568:A2569"/>
    <mergeCell ref="A2618:A2619"/>
    <mergeCell ref="A2620:A2626"/>
    <mergeCell ref="A2627:A2628"/>
    <mergeCell ref="A2629:A2635"/>
    <mergeCell ref="A2636:A2639"/>
    <mergeCell ref="A2640:A2644"/>
    <mergeCell ref="A2594:A2595"/>
    <mergeCell ref="A2596:A2598"/>
    <mergeCell ref="A2599:A2603"/>
    <mergeCell ref="A2604:A2606"/>
    <mergeCell ref="A2607:A2610"/>
    <mergeCell ref="A2611:A2617"/>
    <mergeCell ref="A2667:A2672"/>
    <mergeCell ref="A2673:A2676"/>
    <mergeCell ref="A2677:A2678"/>
    <mergeCell ref="A2679:A2684"/>
    <mergeCell ref="A2685:A2686"/>
    <mergeCell ref="A2687:A2688"/>
    <mergeCell ref="A2645:A2651"/>
    <mergeCell ref="A2652:A2657"/>
    <mergeCell ref="A2658:A2660"/>
    <mergeCell ref="A2661:A2662"/>
    <mergeCell ref="A2663:A2664"/>
    <mergeCell ref="A2665:A2666"/>
    <mergeCell ref="A2713:A2716"/>
    <mergeCell ref="A2717:A2719"/>
    <mergeCell ref="A2720:A2722"/>
    <mergeCell ref="A2723:A2725"/>
    <mergeCell ref="A2726:A2727"/>
    <mergeCell ref="A2728:A2729"/>
    <mergeCell ref="A2689:A2690"/>
    <mergeCell ref="A2691:A2692"/>
    <mergeCell ref="A2693:A2694"/>
    <mergeCell ref="A2695:A2704"/>
    <mergeCell ref="A2705:A2710"/>
    <mergeCell ref="A2711:A2712"/>
    <mergeCell ref="A2752:A2756"/>
    <mergeCell ref="A2757:A2761"/>
    <mergeCell ref="A2762:A2763"/>
    <mergeCell ref="A2764:A2766"/>
    <mergeCell ref="A2767:A2769"/>
    <mergeCell ref="A2770:A2773"/>
    <mergeCell ref="A2730:A2735"/>
    <mergeCell ref="A2736:A2737"/>
    <mergeCell ref="A2738:A2739"/>
    <mergeCell ref="A2740:A2742"/>
    <mergeCell ref="A2743:A2749"/>
    <mergeCell ref="A2750:A2751"/>
    <mergeCell ref="A2803:A2805"/>
    <mergeCell ref="A2806:A2809"/>
    <mergeCell ref="A2810:A2814"/>
    <mergeCell ref="A2815:A2818"/>
    <mergeCell ref="A2819:A2825"/>
    <mergeCell ref="A2826:A2830"/>
    <mergeCell ref="A2774:A2776"/>
    <mergeCell ref="A2777:A2784"/>
    <mergeCell ref="A2785:A2790"/>
    <mergeCell ref="A2791:A2795"/>
    <mergeCell ref="A2796:A2799"/>
    <mergeCell ref="A2800:A2802"/>
    <mergeCell ref="A2855:A2859"/>
    <mergeCell ref="A2860:A2863"/>
    <mergeCell ref="A2864:A2870"/>
    <mergeCell ref="A2871:A2872"/>
    <mergeCell ref="A2873:A2874"/>
    <mergeCell ref="A2875:A2877"/>
    <mergeCell ref="A2831:A2836"/>
    <mergeCell ref="A2837:A2841"/>
    <mergeCell ref="A2842:A2844"/>
    <mergeCell ref="A2845:A2846"/>
    <mergeCell ref="A2847:A2851"/>
    <mergeCell ref="A2852:A2854"/>
    <mergeCell ref="A2903:A2905"/>
    <mergeCell ref="A2906:A2908"/>
    <mergeCell ref="A2909:A2913"/>
    <mergeCell ref="A2914:A2917"/>
    <mergeCell ref="A2918:A2922"/>
    <mergeCell ref="A2923:A2924"/>
    <mergeCell ref="A2878:A2882"/>
    <mergeCell ref="A2883:A2887"/>
    <mergeCell ref="A2888:A2892"/>
    <mergeCell ref="A2893:A2894"/>
    <mergeCell ref="A2895:A2897"/>
    <mergeCell ref="A2898:A2902"/>
    <mergeCell ref="A2946:A2947"/>
    <mergeCell ref="A2948:A2950"/>
    <mergeCell ref="A2951:A2955"/>
    <mergeCell ref="A2956:A2960"/>
    <mergeCell ref="A2961:A2962"/>
    <mergeCell ref="A2963:A2965"/>
    <mergeCell ref="A2925:A2927"/>
    <mergeCell ref="A2928:A2930"/>
    <mergeCell ref="A2931:A2935"/>
    <mergeCell ref="A2936:A2937"/>
    <mergeCell ref="A2938:A2940"/>
    <mergeCell ref="A2941:A2945"/>
    <mergeCell ref="A2987:A2989"/>
    <mergeCell ref="A2990:A2991"/>
    <mergeCell ref="A2992:A2993"/>
    <mergeCell ref="A2994:A2998"/>
    <mergeCell ref="A2999:A3000"/>
    <mergeCell ref="A3001:A3004"/>
    <mergeCell ref="A2966:A2971"/>
    <mergeCell ref="A2972:A2973"/>
    <mergeCell ref="A2974:A2976"/>
    <mergeCell ref="A2977:A2978"/>
    <mergeCell ref="A2979:A2983"/>
    <mergeCell ref="A2984:A2986"/>
    <mergeCell ref="A3028:A3029"/>
    <mergeCell ref="A3030:A3034"/>
    <mergeCell ref="A3035:A3039"/>
    <mergeCell ref="A3040:A3043"/>
    <mergeCell ref="A3044:A3046"/>
    <mergeCell ref="A3047:A3048"/>
    <mergeCell ref="A3005:A3006"/>
    <mergeCell ref="A3007:A3009"/>
    <mergeCell ref="A3010:A3014"/>
    <mergeCell ref="A3015:A3017"/>
    <mergeCell ref="A3018:A3022"/>
    <mergeCell ref="A3023:A3027"/>
    <mergeCell ref="A3077:A3081"/>
    <mergeCell ref="A3082:A3092"/>
    <mergeCell ref="A3093:A3094"/>
    <mergeCell ref="A3095:A3096"/>
    <mergeCell ref="A3097:A3104"/>
    <mergeCell ref="A3105:A3107"/>
    <mergeCell ref="A3049:A3052"/>
    <mergeCell ref="A3053:A3061"/>
    <mergeCell ref="A3062:A3063"/>
    <mergeCell ref="A3064:A3069"/>
    <mergeCell ref="A3070:A3073"/>
    <mergeCell ref="A3074:A3076"/>
    <mergeCell ref="A3128:A3131"/>
    <mergeCell ref="A3132:A3135"/>
    <mergeCell ref="A3136:A3138"/>
    <mergeCell ref="A3139:A3142"/>
    <mergeCell ref="A3143:A3145"/>
    <mergeCell ref="A3146:A3147"/>
    <mergeCell ref="A3108:A3112"/>
    <mergeCell ref="A3113:A3115"/>
    <mergeCell ref="A3116:A3119"/>
    <mergeCell ref="A3120:A3121"/>
    <mergeCell ref="A3122:A3124"/>
    <mergeCell ref="A3125:A3127"/>
    <mergeCell ref="A3171:A3172"/>
    <mergeCell ref="A3173:A3176"/>
    <mergeCell ref="A3177:A3178"/>
    <mergeCell ref="A3179:A3180"/>
    <mergeCell ref="A3181:A3186"/>
    <mergeCell ref="A3187:A3201"/>
    <mergeCell ref="A3148:A3149"/>
    <mergeCell ref="A3150:A3156"/>
    <mergeCell ref="A3157:A3158"/>
    <mergeCell ref="A3159:A3161"/>
    <mergeCell ref="A3162:A3163"/>
    <mergeCell ref="A3164:A3170"/>
    <mergeCell ref="A3223:A3224"/>
    <mergeCell ref="A3225:A3231"/>
    <mergeCell ref="A3232:A3233"/>
    <mergeCell ref="A3234:A3235"/>
    <mergeCell ref="A3236:A3238"/>
    <mergeCell ref="A3239:A3240"/>
    <mergeCell ref="A3202:A3203"/>
    <mergeCell ref="A3204:A3206"/>
    <mergeCell ref="A3207:A3208"/>
    <mergeCell ref="A3209:A3214"/>
    <mergeCell ref="A3215:A3220"/>
    <mergeCell ref="A3221:A3222"/>
    <mergeCell ref="A3262:A3263"/>
    <mergeCell ref="A3264:A3274"/>
    <mergeCell ref="A3275:A3276"/>
    <mergeCell ref="A3277:A3280"/>
    <mergeCell ref="A3281:A3290"/>
    <mergeCell ref="A3291:A3293"/>
    <mergeCell ref="A3241:A3243"/>
    <mergeCell ref="A3244:A3245"/>
    <mergeCell ref="A3246:A3248"/>
    <mergeCell ref="A3249:A3251"/>
    <mergeCell ref="A3252:A3254"/>
    <mergeCell ref="A3255:A3261"/>
    <mergeCell ref="A3313:A3314"/>
    <mergeCell ref="A3315:A3316"/>
    <mergeCell ref="A3317:A3319"/>
    <mergeCell ref="A3320:A3321"/>
    <mergeCell ref="A3322:A3324"/>
    <mergeCell ref="A3325:A3326"/>
    <mergeCell ref="A3294:A3295"/>
    <mergeCell ref="A3296:A3297"/>
    <mergeCell ref="A3298:A3301"/>
    <mergeCell ref="A3302:A3305"/>
    <mergeCell ref="A3306:A3310"/>
    <mergeCell ref="A3311:A3312"/>
    <mergeCell ref="A3359:A3364"/>
    <mergeCell ref="A3365:A3373"/>
    <mergeCell ref="A3374:A3393"/>
    <mergeCell ref="A3394:A3396"/>
    <mergeCell ref="A3397:A3400"/>
    <mergeCell ref="A3401:A3411"/>
    <mergeCell ref="A3327:A3337"/>
    <mergeCell ref="A3338:A3339"/>
    <mergeCell ref="A3340:A3342"/>
    <mergeCell ref="A3343:A3346"/>
    <mergeCell ref="A3347:A3353"/>
    <mergeCell ref="A3354:A3358"/>
    <mergeCell ref="A3435:A3438"/>
    <mergeCell ref="A3439:A3441"/>
    <mergeCell ref="A3442:A3444"/>
    <mergeCell ref="A3445:A3446"/>
    <mergeCell ref="A3447:A3448"/>
    <mergeCell ref="A3449:A3451"/>
    <mergeCell ref="A3412:A3414"/>
    <mergeCell ref="A3415:A3416"/>
    <mergeCell ref="A3417:A3418"/>
    <mergeCell ref="A3419:A3424"/>
    <mergeCell ref="A3425:A3427"/>
    <mergeCell ref="A3428:A3434"/>
    <mergeCell ref="A3472:A3473"/>
    <mergeCell ref="A3474:A3475"/>
    <mergeCell ref="A3476:A3477"/>
    <mergeCell ref="A3478:A3480"/>
    <mergeCell ref="A3481:A3482"/>
    <mergeCell ref="A3483:A3486"/>
    <mergeCell ref="A3452:A3453"/>
    <mergeCell ref="A3454:A3457"/>
    <mergeCell ref="A3458:A3463"/>
    <mergeCell ref="A3464:A3465"/>
    <mergeCell ref="A3466:A3469"/>
    <mergeCell ref="A3470:A3471"/>
    <mergeCell ref="A3517:A3519"/>
    <mergeCell ref="A3520:A3525"/>
    <mergeCell ref="A3526:A3527"/>
    <mergeCell ref="A3528:A3532"/>
    <mergeCell ref="A3533:A3536"/>
    <mergeCell ref="A3537:A3538"/>
    <mergeCell ref="A3487:A3488"/>
    <mergeCell ref="A3489:A3490"/>
    <mergeCell ref="A3491:A3496"/>
    <mergeCell ref="A3497:A3505"/>
    <mergeCell ref="A3506:A3507"/>
    <mergeCell ref="A3508:A3516"/>
    <mergeCell ref="A3561:A3562"/>
    <mergeCell ref="A3563:A3564"/>
    <mergeCell ref="A3565:A3573"/>
    <mergeCell ref="A3539:A3543"/>
    <mergeCell ref="A3544:A3546"/>
    <mergeCell ref="A3547:A3553"/>
    <mergeCell ref="A3554:A3555"/>
    <mergeCell ref="A3556:A3558"/>
    <mergeCell ref="A3559:A3560"/>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230CC-7908-4AFF-804B-E394683BD428}">
  <sheetPr>
    <tabColor rgb="FFFF0000"/>
  </sheetPr>
  <dimension ref="A1:K79"/>
  <sheetViews>
    <sheetView workbookViewId="0"/>
  </sheetViews>
  <sheetFormatPr defaultColWidth="9.140625" defaultRowHeight="15"/>
  <cols>
    <col min="1" max="1" width="2.85546875" style="15" customWidth="1"/>
    <col min="2" max="2" width="26.42578125" style="15" customWidth="1"/>
    <col min="3" max="4" width="7.28515625" style="433" bestFit="1" customWidth="1"/>
    <col min="5" max="5" width="10" style="433" customWidth="1"/>
    <col min="6" max="6" width="10" style="15" bestFit="1" customWidth="1"/>
    <col min="7" max="7" width="4" style="15" bestFit="1" customWidth="1"/>
    <col min="8" max="16384" width="9.140625" style="15"/>
  </cols>
  <sheetData>
    <row r="1" spans="1:8" s="411" customFormat="1" ht="15.75">
      <c r="A1" s="22" t="str">
        <f>'Cover page'!$E$16</f>
        <v>Project M</v>
      </c>
      <c r="B1" s="40"/>
      <c r="C1" s="434"/>
      <c r="D1" s="434"/>
      <c r="E1" s="434"/>
      <c r="F1" s="40"/>
    </row>
    <row r="2" spans="1:8" s="412" customFormat="1" ht="18.75">
      <c r="A2" s="885" t="str">
        <f>B4</f>
        <v>Main purchases by supplier - Israeli entity</v>
      </c>
      <c r="B2" s="888"/>
      <c r="C2" s="889"/>
      <c r="D2" s="889"/>
      <c r="E2" s="889"/>
      <c r="F2" s="888"/>
      <c r="G2" s="890"/>
      <c r="H2" s="890"/>
    </row>
    <row r="4" spans="1:8" ht="19.5" customHeight="1">
      <c r="B4" s="317" t="s">
        <v>3322</v>
      </c>
      <c r="C4" s="318"/>
      <c r="D4" s="318"/>
      <c r="E4" s="318"/>
      <c r="F4" s="2258"/>
      <c r="G4" s="2259"/>
      <c r="H4" s="420" t="s">
        <v>3323</v>
      </c>
    </row>
    <row r="5" spans="1:8" ht="24" customHeight="1">
      <c r="B5" s="62" t="s">
        <v>104</v>
      </c>
      <c r="C5" s="297" t="s">
        <v>183</v>
      </c>
      <c r="D5" s="297" t="s">
        <v>188</v>
      </c>
      <c r="E5" s="297" t="s">
        <v>966</v>
      </c>
      <c r="F5" s="297" t="s">
        <v>958</v>
      </c>
      <c r="G5" s="439" t="s">
        <v>716</v>
      </c>
    </row>
    <row r="6" spans="1:8" ht="12" customHeight="1">
      <c r="B6" s="437" t="s">
        <v>3324</v>
      </c>
      <c r="C6" s="438">
        <v>9201.3511799999997</v>
      </c>
      <c r="D6" s="438">
        <v>14120.42799</v>
      </c>
      <c r="E6" s="438">
        <v>6781.1951999999992</v>
      </c>
      <c r="F6" s="438">
        <v>10084.785600000001</v>
      </c>
      <c r="G6" s="431"/>
    </row>
    <row r="7" spans="1:8" ht="12" customHeight="1">
      <c r="B7" s="437" t="s">
        <v>3325</v>
      </c>
      <c r="C7" s="438">
        <v>0</v>
      </c>
      <c r="D7" s="438">
        <v>0</v>
      </c>
      <c r="E7" s="438">
        <v>6344.1254100000006</v>
      </c>
      <c r="F7" s="438">
        <v>6344.1254100000006</v>
      </c>
      <c r="G7" s="431"/>
    </row>
    <row r="8" spans="1:8" ht="12" customHeight="1">
      <c r="B8" s="437" t="s">
        <v>3326</v>
      </c>
      <c r="C8" s="438">
        <v>2028.65894</v>
      </c>
      <c r="D8" s="438">
        <v>5884.441859999999</v>
      </c>
      <c r="E8" s="438">
        <v>3848.8828699999995</v>
      </c>
      <c r="F8" s="438">
        <v>5024.7145099999998</v>
      </c>
      <c r="G8" s="431"/>
    </row>
    <row r="9" spans="1:8" ht="12" customHeight="1">
      <c r="B9" s="437" t="s">
        <v>3327</v>
      </c>
      <c r="C9" s="438">
        <v>7239.72228</v>
      </c>
      <c r="D9" s="438">
        <v>0</v>
      </c>
      <c r="E9" s="438">
        <v>3460.8272700000002</v>
      </c>
      <c r="F9" s="438">
        <v>3460.8272699999998</v>
      </c>
      <c r="G9" s="431"/>
    </row>
    <row r="10" spans="1:8" ht="12.75" customHeight="1">
      <c r="B10" s="437" t="s">
        <v>3328</v>
      </c>
      <c r="C10" s="438">
        <v>2774.56421</v>
      </c>
      <c r="D10" s="438">
        <v>3913.6395400000001</v>
      </c>
      <c r="E10" s="438">
        <v>3395.3640300000002</v>
      </c>
      <c r="F10" s="438">
        <v>4302.9257900000002</v>
      </c>
      <c r="G10" s="431"/>
    </row>
    <row r="11" spans="1:8" ht="12" customHeight="1">
      <c r="B11" s="437" t="s">
        <v>3329</v>
      </c>
      <c r="C11" s="438">
        <v>2937.96839</v>
      </c>
      <c r="D11" s="438">
        <v>3668.9931500000002</v>
      </c>
      <c r="E11" s="438">
        <v>3015.0367500000002</v>
      </c>
      <c r="F11" s="438">
        <v>4238.3102500000005</v>
      </c>
      <c r="G11" s="431"/>
    </row>
    <row r="12" spans="1:8" ht="12" customHeight="1">
      <c r="B12" s="437" t="s">
        <v>3330</v>
      </c>
      <c r="C12" s="438">
        <v>5705.1619900000005</v>
      </c>
      <c r="D12" s="438">
        <v>6143.8493800000006</v>
      </c>
      <c r="E12" s="438">
        <v>2882.2680100000002</v>
      </c>
      <c r="F12" s="438">
        <v>4189.0958599999994</v>
      </c>
      <c r="G12" s="431"/>
    </row>
    <row r="13" spans="1:8" ht="12" customHeight="1">
      <c r="B13" s="437" t="s">
        <v>3331</v>
      </c>
      <c r="C13" s="438">
        <v>7480.6263099999996</v>
      </c>
      <c r="D13" s="438">
        <v>9628.69931</v>
      </c>
      <c r="E13" s="438">
        <v>0</v>
      </c>
      <c r="F13" s="438">
        <v>1769.4899200000002</v>
      </c>
      <c r="G13" s="431"/>
    </row>
    <row r="14" spans="1:8" ht="12" customHeight="1">
      <c r="B14" s="437" t="s">
        <v>3332</v>
      </c>
      <c r="C14" s="438">
        <v>1902.78655</v>
      </c>
      <c r="D14" s="438">
        <v>4759.5252799999998</v>
      </c>
      <c r="E14" s="438">
        <v>981.8920700000001</v>
      </c>
      <c r="F14" s="438">
        <v>1854.43553</v>
      </c>
      <c r="G14" s="431"/>
    </row>
    <row r="15" spans="1:8" ht="12" customHeight="1">
      <c r="B15" s="437" t="s">
        <v>3333</v>
      </c>
      <c r="C15" s="438">
        <v>2593.5198300000002</v>
      </c>
      <c r="D15" s="438">
        <v>4269.0665799999997</v>
      </c>
      <c r="E15" s="438">
        <v>1008.39626</v>
      </c>
      <c r="F15" s="438">
        <v>2656.11553</v>
      </c>
      <c r="G15" s="431"/>
    </row>
    <row r="16" spans="1:8" ht="12" customHeight="1">
      <c r="B16" s="437" t="s">
        <v>3334</v>
      </c>
      <c r="C16" s="438">
        <v>2673.8119200000001</v>
      </c>
      <c r="D16" s="438">
        <v>3226.1393000000003</v>
      </c>
      <c r="E16" s="438">
        <v>0</v>
      </c>
      <c r="F16" s="438">
        <v>67.782060000000001</v>
      </c>
      <c r="G16" s="431"/>
    </row>
    <row r="17" spans="2:7" ht="12" customHeight="1">
      <c r="B17" s="437" t="s">
        <v>3335</v>
      </c>
      <c r="C17" s="438">
        <v>10124.780279999999</v>
      </c>
      <c r="D17" s="438">
        <v>0</v>
      </c>
      <c r="E17" s="438">
        <v>0</v>
      </c>
      <c r="F17" s="438">
        <v>0</v>
      </c>
      <c r="G17" s="431"/>
    </row>
    <row r="18" spans="2:7" ht="12" customHeight="1">
      <c r="B18" s="437" t="s">
        <v>3336</v>
      </c>
      <c r="C18" s="438">
        <v>5038.1780799999997</v>
      </c>
      <c r="D18" s="438">
        <v>1860.9874100000002</v>
      </c>
      <c r="E18" s="438">
        <v>0</v>
      </c>
      <c r="F18" s="438">
        <v>0</v>
      </c>
      <c r="G18" s="431"/>
    </row>
    <row r="19" spans="2:7" ht="12" customHeight="1">
      <c r="B19" s="437" t="s">
        <v>3337</v>
      </c>
      <c r="C19" s="438">
        <v>11675.22791</v>
      </c>
      <c r="D19" s="438">
        <v>0</v>
      </c>
      <c r="E19" s="438">
        <v>0</v>
      </c>
      <c r="F19" s="438">
        <v>0</v>
      </c>
      <c r="G19" s="431"/>
    </row>
    <row r="20" spans="2:7" ht="12" customHeight="1">
      <c r="B20" s="572" t="s">
        <v>3163</v>
      </c>
      <c r="C20" s="573">
        <v>26340.191770000005</v>
      </c>
      <c r="D20" s="438">
        <v>0</v>
      </c>
      <c r="E20" s="438">
        <v>0</v>
      </c>
      <c r="F20" s="438">
        <v>0</v>
      </c>
      <c r="G20" s="431"/>
    </row>
    <row r="21" spans="2:7" ht="12" customHeight="1">
      <c r="B21" s="437" t="s">
        <v>3338</v>
      </c>
      <c r="C21" s="438">
        <v>0</v>
      </c>
      <c r="D21" s="438">
        <v>1695.19164</v>
      </c>
      <c r="E21" s="438">
        <v>2658.1912900000002</v>
      </c>
      <c r="F21" s="438">
        <v>4193.6172100000003</v>
      </c>
      <c r="G21" s="431"/>
    </row>
    <row r="22" spans="2:7" ht="12" customHeight="1">
      <c r="B22" s="437" t="s">
        <v>3339</v>
      </c>
      <c r="C22" s="438">
        <v>0</v>
      </c>
      <c r="D22" s="438">
        <v>1166.6112499999999</v>
      </c>
      <c r="E22" s="438">
        <v>2618.4738500000003</v>
      </c>
      <c r="F22" s="438">
        <v>2783.9848500000003</v>
      </c>
      <c r="G22" s="431"/>
    </row>
    <row r="23" spans="2:7" ht="12" customHeight="1">
      <c r="B23" s="437" t="s">
        <v>1537</v>
      </c>
      <c r="C23" s="438">
        <v>2001.13249</v>
      </c>
      <c r="D23" s="438">
        <v>2940.28692</v>
      </c>
      <c r="E23" s="438">
        <v>2399.8519900000001</v>
      </c>
      <c r="F23" s="438">
        <v>3153.81068</v>
      </c>
      <c r="G23" s="431"/>
    </row>
    <row r="24" spans="2:7" ht="12" customHeight="1">
      <c r="B24" s="437" t="s">
        <v>1609</v>
      </c>
      <c r="C24" s="438">
        <v>2280.5350300000005</v>
      </c>
      <c r="D24" s="438">
        <v>2326.8845799999999</v>
      </c>
      <c r="E24" s="438">
        <v>2006.2076600000003</v>
      </c>
      <c r="F24" s="438">
        <v>2371.6905299999999</v>
      </c>
      <c r="G24" s="431"/>
    </row>
    <row r="25" spans="2:7" ht="12" customHeight="1">
      <c r="B25" s="437" t="s">
        <v>3340</v>
      </c>
      <c r="C25" s="438">
        <v>1163.1283699999999</v>
      </c>
      <c r="D25" s="438">
        <v>2676.6549199999999</v>
      </c>
      <c r="E25" s="438">
        <v>0</v>
      </c>
      <c r="F25" s="438">
        <v>635.83902</v>
      </c>
      <c r="G25" s="431"/>
    </row>
    <row r="26" spans="2:7" ht="12" customHeight="1">
      <c r="B26" s="437" t="s">
        <v>3341</v>
      </c>
      <c r="C26" s="438">
        <v>1317.0892099999999</v>
      </c>
      <c r="D26" s="438">
        <v>0</v>
      </c>
      <c r="E26" s="438">
        <v>1853.47921</v>
      </c>
      <c r="F26" s="438">
        <v>1853.47921</v>
      </c>
      <c r="G26" s="431"/>
    </row>
    <row r="27" spans="2:7" ht="12" customHeight="1">
      <c r="B27" s="437" t="s">
        <v>3342</v>
      </c>
      <c r="C27" s="438">
        <v>0</v>
      </c>
      <c r="D27" s="438">
        <v>0</v>
      </c>
      <c r="E27" s="438">
        <v>1720.2896400000002</v>
      </c>
      <c r="F27" s="438">
        <v>1720.2896400000002</v>
      </c>
      <c r="G27" s="431"/>
    </row>
    <row r="28" spans="2:7" ht="12" customHeight="1">
      <c r="B28" s="437" t="s">
        <v>3343</v>
      </c>
      <c r="C28" s="438">
        <v>0</v>
      </c>
      <c r="D28" s="438">
        <v>1015.39741</v>
      </c>
      <c r="E28" s="438">
        <v>1683.1559600000001</v>
      </c>
      <c r="F28" s="438">
        <v>2107.0516000000002</v>
      </c>
      <c r="G28" s="431"/>
    </row>
    <row r="29" spans="2:7" ht="12" customHeight="1">
      <c r="B29" s="437" t="s">
        <v>3344</v>
      </c>
      <c r="C29" s="438">
        <v>1192.37538</v>
      </c>
      <c r="D29" s="438">
        <v>0</v>
      </c>
      <c r="E29" s="438">
        <v>1654.09932</v>
      </c>
      <c r="F29" s="438">
        <v>1654.09932</v>
      </c>
      <c r="G29" s="431"/>
    </row>
    <row r="30" spans="2:7" ht="12" customHeight="1">
      <c r="B30" s="437" t="s">
        <v>3345</v>
      </c>
      <c r="C30" s="438">
        <v>0</v>
      </c>
      <c r="D30" s="438">
        <v>0</v>
      </c>
      <c r="E30" s="438">
        <v>1648.6795</v>
      </c>
      <c r="F30" s="438">
        <v>1648.6795</v>
      </c>
      <c r="G30" s="431"/>
    </row>
    <row r="31" spans="2:7" ht="12" customHeight="1">
      <c r="B31" s="437" t="s">
        <v>3346</v>
      </c>
      <c r="C31" s="438">
        <v>1186.9658100000001</v>
      </c>
      <c r="D31" s="438">
        <v>2296.3264900000004</v>
      </c>
      <c r="E31" s="438">
        <v>1529.7478599999999</v>
      </c>
      <c r="F31" s="438">
        <v>2298.32906</v>
      </c>
      <c r="G31" s="431"/>
    </row>
    <row r="32" spans="2:7" ht="12" customHeight="1">
      <c r="B32" s="437" t="s">
        <v>3347</v>
      </c>
      <c r="C32" s="438">
        <v>0</v>
      </c>
      <c r="D32" s="438">
        <v>1427.5909200000001</v>
      </c>
      <c r="E32" s="438">
        <v>1206.6603299999999</v>
      </c>
      <c r="F32" s="438">
        <v>1444.32467</v>
      </c>
      <c r="G32" s="431"/>
    </row>
    <row r="33" spans="2:7" ht="12" customHeight="1">
      <c r="B33" s="437" t="s">
        <v>3348</v>
      </c>
      <c r="C33" s="438">
        <v>0</v>
      </c>
      <c r="D33" s="438">
        <v>0</v>
      </c>
      <c r="E33" s="438">
        <v>1153.9698999999998</v>
      </c>
      <c r="F33" s="438">
        <v>1153.9699000000001</v>
      </c>
      <c r="G33" s="431"/>
    </row>
    <row r="34" spans="2:7" ht="12" customHeight="1">
      <c r="B34" s="437" t="s">
        <v>3349</v>
      </c>
      <c r="C34" s="438">
        <v>0</v>
      </c>
      <c r="D34" s="438">
        <v>0</v>
      </c>
      <c r="E34" s="438">
        <v>1142.13111</v>
      </c>
      <c r="F34" s="438">
        <v>1142.1311099999998</v>
      </c>
      <c r="G34" s="431"/>
    </row>
    <row r="35" spans="2:7" ht="12" customHeight="1">
      <c r="B35" s="437" t="s">
        <v>3350</v>
      </c>
      <c r="C35" s="438">
        <v>0</v>
      </c>
      <c r="D35" s="438">
        <v>0</v>
      </c>
      <c r="E35" s="438">
        <v>1095.6500000000001</v>
      </c>
      <c r="F35" s="438">
        <v>1095.6500000000001</v>
      </c>
      <c r="G35" s="431"/>
    </row>
    <row r="36" spans="2:7" ht="12" customHeight="1">
      <c r="B36" s="437" t="s">
        <v>3351</v>
      </c>
      <c r="C36" s="438">
        <v>0</v>
      </c>
      <c r="D36" s="438">
        <v>0</v>
      </c>
      <c r="E36" s="438">
        <v>1077.82528</v>
      </c>
      <c r="F36" s="438">
        <v>1077.82528</v>
      </c>
      <c r="G36" s="431"/>
    </row>
    <row r="37" spans="2:7" ht="12" customHeight="1">
      <c r="B37" s="437" t="s">
        <v>3352</v>
      </c>
      <c r="C37" s="438">
        <v>2750.3536800000002</v>
      </c>
      <c r="D37" s="438">
        <v>0</v>
      </c>
      <c r="E37" s="438">
        <v>1051.44669</v>
      </c>
      <c r="F37" s="438">
        <v>1051.44669</v>
      </c>
      <c r="G37" s="431"/>
    </row>
    <row r="38" spans="2:7" ht="12" customHeight="1">
      <c r="B38" s="437" t="s">
        <v>3353</v>
      </c>
      <c r="C38" s="438">
        <v>0</v>
      </c>
      <c r="D38" s="438">
        <v>0</v>
      </c>
      <c r="E38" s="438">
        <v>1026.7542000000001</v>
      </c>
      <c r="F38" s="438">
        <v>1026.7541999999999</v>
      </c>
      <c r="G38" s="431"/>
    </row>
    <row r="39" spans="2:7" ht="12" customHeight="1">
      <c r="B39" s="437" t="s">
        <v>3354</v>
      </c>
      <c r="C39" s="438">
        <v>0</v>
      </c>
      <c r="D39" s="438">
        <v>0</v>
      </c>
      <c r="E39" s="438">
        <v>1003.9380800000001</v>
      </c>
      <c r="F39" s="438">
        <v>1003.9380800000001</v>
      </c>
      <c r="G39" s="431"/>
    </row>
    <row r="40" spans="2:7" ht="12" customHeight="1">
      <c r="B40" s="437" t="s">
        <v>3355</v>
      </c>
      <c r="C40" s="438">
        <v>0</v>
      </c>
      <c r="D40" s="438">
        <v>0</v>
      </c>
      <c r="E40" s="438">
        <v>998.90700000000004</v>
      </c>
      <c r="F40" s="438">
        <v>998.90700000000004</v>
      </c>
      <c r="G40" s="431"/>
    </row>
    <row r="41" spans="2:7" ht="12" customHeight="1">
      <c r="B41" s="437" t="s">
        <v>3356</v>
      </c>
      <c r="C41" s="438">
        <v>0</v>
      </c>
      <c r="D41" s="438">
        <v>1582.83248</v>
      </c>
      <c r="E41" s="438">
        <v>975.08802999999989</v>
      </c>
      <c r="F41" s="438">
        <v>1923.6803399999999</v>
      </c>
      <c r="G41" s="431"/>
    </row>
    <row r="42" spans="2:7" ht="12" customHeight="1">
      <c r="B42" s="437" t="s">
        <v>3357</v>
      </c>
      <c r="C42" s="438">
        <v>0</v>
      </c>
      <c r="D42" s="438">
        <v>0</v>
      </c>
      <c r="E42" s="438">
        <v>964.86153000000002</v>
      </c>
      <c r="F42" s="438">
        <v>964.86153000000002</v>
      </c>
      <c r="G42" s="431"/>
    </row>
    <row r="43" spans="2:7" ht="12" customHeight="1">
      <c r="B43" s="437" t="s">
        <v>3358</v>
      </c>
      <c r="C43" s="438">
        <v>1863.15129</v>
      </c>
      <c r="D43" s="438">
        <v>1975.7157299999999</v>
      </c>
      <c r="E43" s="438">
        <v>895.00702000000001</v>
      </c>
      <c r="F43" s="438">
        <v>1220.51594</v>
      </c>
      <c r="G43" s="431"/>
    </row>
    <row r="44" spans="2:7" ht="12" customHeight="1">
      <c r="B44" s="437" t="s">
        <v>3359</v>
      </c>
      <c r="C44" s="438">
        <v>1271.0376800000001</v>
      </c>
      <c r="D44" s="438">
        <v>1116.6448199999998</v>
      </c>
      <c r="E44" s="438">
        <v>866.32872999999995</v>
      </c>
      <c r="F44" s="438">
        <v>1083.5555300000001</v>
      </c>
      <c r="G44" s="431"/>
    </row>
    <row r="45" spans="2:7" ht="12" customHeight="1">
      <c r="B45" s="437" t="s">
        <v>3360</v>
      </c>
      <c r="C45" s="438">
        <v>0</v>
      </c>
      <c r="D45" s="438">
        <v>0</v>
      </c>
      <c r="E45" s="438">
        <v>857.06494000000009</v>
      </c>
      <c r="F45" s="438">
        <v>857.06494000000009</v>
      </c>
      <c r="G45" s="431"/>
    </row>
    <row r="46" spans="2:7" ht="12" customHeight="1">
      <c r="B46" s="437" t="s">
        <v>3361</v>
      </c>
      <c r="C46" s="438">
        <v>1234.1365900000001</v>
      </c>
      <c r="D46" s="438">
        <v>1902.6484200000002</v>
      </c>
      <c r="E46" s="438">
        <v>786.89443999999992</v>
      </c>
      <c r="F46" s="438">
        <v>1157.1574499999999</v>
      </c>
      <c r="G46" s="431"/>
    </row>
    <row r="47" spans="2:7" ht="12" customHeight="1">
      <c r="B47" s="437" t="s">
        <v>3362</v>
      </c>
      <c r="C47" s="438">
        <v>0</v>
      </c>
      <c r="D47" s="438">
        <v>0</v>
      </c>
      <c r="E47" s="438">
        <v>776.90913999999998</v>
      </c>
      <c r="F47" s="438">
        <v>776.90913999999998</v>
      </c>
      <c r="G47" s="431"/>
    </row>
    <row r="48" spans="2:7" ht="12" customHeight="1">
      <c r="B48" s="437" t="s">
        <v>3363</v>
      </c>
      <c r="C48" s="438">
        <v>0</v>
      </c>
      <c r="D48" s="438">
        <v>0</v>
      </c>
      <c r="E48" s="438">
        <v>735.44614999999999</v>
      </c>
      <c r="F48" s="438">
        <v>735.44614999999988</v>
      </c>
      <c r="G48" s="431"/>
    </row>
    <row r="49" spans="2:7" ht="12" customHeight="1">
      <c r="B49" s="437" t="s">
        <v>3364</v>
      </c>
      <c r="C49" s="438">
        <v>0</v>
      </c>
      <c r="D49" s="438">
        <v>1079.6590100000001</v>
      </c>
      <c r="E49" s="438">
        <v>731.18461000000002</v>
      </c>
      <c r="F49" s="438">
        <v>968.96752000000004</v>
      </c>
      <c r="G49" s="431"/>
    </row>
    <row r="50" spans="2:7" ht="12" customHeight="1">
      <c r="B50" s="437" t="s">
        <v>3365</v>
      </c>
      <c r="C50" s="438">
        <v>1991.7751300000004</v>
      </c>
      <c r="D50" s="438">
        <v>1053.6570900000002</v>
      </c>
      <c r="E50" s="438">
        <v>712.56919999999991</v>
      </c>
      <c r="F50" s="438">
        <v>964.38288999999986</v>
      </c>
      <c r="G50" s="431"/>
    </row>
    <row r="51" spans="2:7" ht="12" customHeight="1">
      <c r="B51" s="437" t="s">
        <v>3366</v>
      </c>
      <c r="C51" s="438">
        <v>0</v>
      </c>
      <c r="D51" s="438">
        <v>0</v>
      </c>
      <c r="E51" s="438">
        <v>695.71196999999995</v>
      </c>
      <c r="F51" s="438">
        <v>695.71196999999995</v>
      </c>
      <c r="G51" s="431"/>
    </row>
    <row r="52" spans="2:7" ht="12" customHeight="1">
      <c r="B52" s="437" t="s">
        <v>3367</v>
      </c>
      <c r="C52" s="438">
        <v>0</v>
      </c>
      <c r="D52" s="438">
        <v>0</v>
      </c>
      <c r="E52" s="438">
        <v>676.78125999999997</v>
      </c>
      <c r="F52" s="438">
        <v>676.78125999999997</v>
      </c>
      <c r="G52" s="431"/>
    </row>
    <row r="53" spans="2:7" ht="12" customHeight="1">
      <c r="B53" s="437" t="s">
        <v>3368</v>
      </c>
      <c r="C53" s="438">
        <v>0</v>
      </c>
      <c r="D53" s="438">
        <v>0</v>
      </c>
      <c r="E53" s="438">
        <v>647.27575999999999</v>
      </c>
      <c r="F53" s="438">
        <v>647.27575999999999</v>
      </c>
      <c r="G53" s="431"/>
    </row>
    <row r="54" spans="2:7" ht="12" customHeight="1">
      <c r="B54" s="437" t="s">
        <v>3369</v>
      </c>
      <c r="C54" s="438">
        <v>0</v>
      </c>
      <c r="D54" s="438">
        <v>1518.5435300000004</v>
      </c>
      <c r="E54" s="438">
        <v>614.23333000000002</v>
      </c>
      <c r="F54" s="438">
        <v>1002.6777600000001</v>
      </c>
      <c r="G54" s="431"/>
    </row>
    <row r="55" spans="2:7" ht="12" customHeight="1">
      <c r="B55" s="437" t="s">
        <v>3370</v>
      </c>
      <c r="C55" s="438">
        <v>0</v>
      </c>
      <c r="D55" s="438">
        <v>0</v>
      </c>
      <c r="E55" s="438">
        <v>595.69439999999997</v>
      </c>
      <c r="F55" s="438">
        <v>595.69439999999986</v>
      </c>
      <c r="G55" s="431"/>
    </row>
    <row r="56" spans="2:7" ht="12" customHeight="1">
      <c r="B56" s="437" t="s">
        <v>3371</v>
      </c>
      <c r="C56" s="438">
        <v>0</v>
      </c>
      <c r="D56" s="438">
        <v>0</v>
      </c>
      <c r="E56" s="438">
        <v>590.83849999999995</v>
      </c>
      <c r="F56" s="438">
        <v>590.83849999999995</v>
      </c>
      <c r="G56" s="431"/>
    </row>
    <row r="57" spans="2:7" ht="12" customHeight="1">
      <c r="B57" s="437" t="s">
        <v>3372</v>
      </c>
      <c r="C57" s="438">
        <v>0</v>
      </c>
      <c r="D57" s="438">
        <v>0</v>
      </c>
      <c r="E57" s="438">
        <v>579.87706000000003</v>
      </c>
      <c r="F57" s="438">
        <v>579.87706000000003</v>
      </c>
      <c r="G57" s="431"/>
    </row>
    <row r="58" spans="2:7" ht="12" customHeight="1">
      <c r="B58" s="437" t="s">
        <v>3373</v>
      </c>
      <c r="C58" s="438">
        <v>0</v>
      </c>
      <c r="D58" s="438">
        <v>0</v>
      </c>
      <c r="E58" s="438">
        <v>570.17605000000003</v>
      </c>
      <c r="F58" s="438">
        <v>570.17605000000003</v>
      </c>
      <c r="G58" s="431"/>
    </row>
    <row r="59" spans="2:7" ht="12" customHeight="1">
      <c r="B59" s="437" t="s">
        <v>3374</v>
      </c>
      <c r="C59" s="438">
        <v>0</v>
      </c>
      <c r="D59" s="438">
        <v>1052.0410300000001</v>
      </c>
      <c r="E59" s="438">
        <v>559.20341000000008</v>
      </c>
      <c r="F59" s="438">
        <v>752.28289000000007</v>
      </c>
      <c r="G59" s="431"/>
    </row>
    <row r="60" spans="2:7" ht="12" customHeight="1">
      <c r="B60" s="437" t="s">
        <v>3375</v>
      </c>
      <c r="C60" s="438">
        <v>0</v>
      </c>
      <c r="D60" s="438">
        <v>0</v>
      </c>
      <c r="E60" s="438">
        <v>553.31110000000001</v>
      </c>
      <c r="F60" s="438">
        <v>553.31110000000001</v>
      </c>
      <c r="G60" s="431"/>
    </row>
    <row r="61" spans="2:7" ht="12" customHeight="1">
      <c r="B61" s="437" t="s">
        <v>3376</v>
      </c>
      <c r="C61" s="438">
        <v>1824.46957</v>
      </c>
      <c r="D61" s="438">
        <v>1081.2928699999998</v>
      </c>
      <c r="E61" s="438">
        <v>501.95128999999997</v>
      </c>
      <c r="F61" s="438">
        <v>605.04669999999999</v>
      </c>
      <c r="G61" s="431"/>
    </row>
    <row r="62" spans="2:7" ht="12" customHeight="1">
      <c r="B62" s="437" t="s">
        <v>3377</v>
      </c>
      <c r="C62" s="438">
        <v>1140.22</v>
      </c>
      <c r="D62" s="438">
        <v>0</v>
      </c>
      <c r="E62" s="438">
        <v>0</v>
      </c>
      <c r="F62" s="438">
        <v>0</v>
      </c>
      <c r="G62" s="431"/>
    </row>
    <row r="63" spans="2:7" ht="12" customHeight="1">
      <c r="B63" s="437" t="s">
        <v>3378</v>
      </c>
      <c r="C63" s="438">
        <v>1439.8434600000001</v>
      </c>
      <c r="D63" s="438">
        <v>1618.28755</v>
      </c>
      <c r="E63" s="438">
        <v>0</v>
      </c>
      <c r="F63" s="438">
        <v>971.58600000000001</v>
      </c>
      <c r="G63" s="431"/>
    </row>
    <row r="64" spans="2:7" ht="12" customHeight="1">
      <c r="B64" s="437" t="s">
        <v>3379</v>
      </c>
      <c r="C64" s="438">
        <v>0</v>
      </c>
      <c r="D64" s="438">
        <v>1604.5358999999999</v>
      </c>
      <c r="E64" s="438">
        <v>0</v>
      </c>
      <c r="F64" s="438">
        <v>0</v>
      </c>
      <c r="G64" s="431"/>
    </row>
    <row r="65" spans="2:11" ht="12" customHeight="1">
      <c r="B65" s="437" t="s">
        <v>3380</v>
      </c>
      <c r="C65" s="438">
        <v>1467.2141200000001</v>
      </c>
      <c r="D65" s="438">
        <v>0</v>
      </c>
      <c r="E65" s="438">
        <v>0</v>
      </c>
      <c r="F65" s="438">
        <v>0</v>
      </c>
      <c r="G65" s="431"/>
    </row>
    <row r="66" spans="2:11" ht="12" customHeight="1">
      <c r="B66" s="572" t="s">
        <v>3381</v>
      </c>
      <c r="C66" s="573">
        <v>3848.9689500000004</v>
      </c>
      <c r="D66" s="438">
        <v>0</v>
      </c>
      <c r="E66" s="438">
        <v>0</v>
      </c>
      <c r="F66" s="438">
        <v>0</v>
      </c>
      <c r="G66" s="431"/>
    </row>
    <row r="67" spans="2:11" ht="12" customHeight="1">
      <c r="B67" s="437" t="s">
        <v>3382</v>
      </c>
      <c r="C67" s="438">
        <v>0</v>
      </c>
      <c r="D67" s="438">
        <v>1186.7726499999999</v>
      </c>
      <c r="E67" s="438">
        <v>0</v>
      </c>
      <c r="F67" s="438">
        <v>0</v>
      </c>
      <c r="G67" s="431"/>
    </row>
    <row r="68" spans="2:11" ht="12" customHeight="1">
      <c r="B68" s="437" t="s">
        <v>3383</v>
      </c>
      <c r="C68" s="438">
        <v>1786.5918100000001</v>
      </c>
      <c r="D68" s="438">
        <v>1739.3563899999999</v>
      </c>
      <c r="E68" s="438">
        <v>0</v>
      </c>
      <c r="F68" s="438">
        <v>480.31332000000003</v>
      </c>
      <c r="G68" s="431"/>
    </row>
    <row r="69" spans="2:11" ht="12" customHeight="1">
      <c r="B69" s="437" t="s">
        <v>3384</v>
      </c>
      <c r="C69" s="438">
        <v>0</v>
      </c>
      <c r="D69" s="438">
        <v>1299.4870000000001</v>
      </c>
      <c r="E69" s="438">
        <v>0</v>
      </c>
      <c r="F69" s="438">
        <v>0</v>
      </c>
      <c r="G69" s="431"/>
    </row>
    <row r="70" spans="2:11" ht="12" customHeight="1">
      <c r="B70" s="437" t="s">
        <v>3385</v>
      </c>
      <c r="C70" s="438">
        <v>1231.1241699999998</v>
      </c>
      <c r="D70" s="438">
        <v>0</v>
      </c>
      <c r="E70" s="438">
        <v>0</v>
      </c>
      <c r="F70" s="438">
        <v>0</v>
      </c>
      <c r="G70" s="431"/>
    </row>
    <row r="71" spans="2:11" ht="12" customHeight="1">
      <c r="B71" s="437" t="s">
        <v>3386</v>
      </c>
      <c r="C71" s="438">
        <v>1503.0333900000001</v>
      </c>
      <c r="D71" s="438">
        <v>0</v>
      </c>
      <c r="E71" s="438">
        <v>0</v>
      </c>
      <c r="F71" s="438">
        <v>0</v>
      </c>
      <c r="G71" s="431"/>
    </row>
    <row r="72" spans="2:11" ht="12" customHeight="1">
      <c r="B72" s="437" t="s">
        <v>3387</v>
      </c>
      <c r="C72" s="438">
        <v>0</v>
      </c>
      <c r="D72" s="438">
        <v>1241.72</v>
      </c>
      <c r="E72" s="438">
        <v>0</v>
      </c>
      <c r="F72" s="438">
        <v>0</v>
      </c>
      <c r="G72" s="431"/>
    </row>
    <row r="73" spans="2:11" ht="12" customHeight="1">
      <c r="B73" s="437" t="s">
        <v>3388</v>
      </c>
      <c r="C73" s="438">
        <v>1604.1777999999999</v>
      </c>
      <c r="D73" s="438">
        <v>0</v>
      </c>
      <c r="E73" s="438">
        <v>0</v>
      </c>
      <c r="F73" s="438">
        <v>0</v>
      </c>
      <c r="G73" s="431"/>
    </row>
    <row r="74" spans="2:11" ht="12" customHeight="1">
      <c r="B74" s="437" t="s">
        <v>3389</v>
      </c>
      <c r="C74" s="438">
        <v>0</v>
      </c>
      <c r="D74" s="438">
        <v>1765.6245200000001</v>
      </c>
      <c r="E74" s="438">
        <v>0</v>
      </c>
      <c r="F74" s="438">
        <v>557.38481999999999</v>
      </c>
      <c r="G74" s="431"/>
    </row>
    <row r="75" spans="2:11" ht="12" customHeight="1">
      <c r="B75" s="437" t="s">
        <v>3390</v>
      </c>
      <c r="C75" s="438">
        <v>1031.9119900000001</v>
      </c>
      <c r="D75" s="438">
        <v>0</v>
      </c>
      <c r="E75" s="438">
        <v>0</v>
      </c>
      <c r="F75" s="438">
        <v>0</v>
      </c>
      <c r="G75" s="431"/>
    </row>
    <row r="76" spans="2:11" ht="12" customHeight="1">
      <c r="B76" s="437" t="s">
        <v>3391</v>
      </c>
      <c r="C76" s="438">
        <v>1591.2308500000001</v>
      </c>
      <c r="D76" s="438">
        <v>0</v>
      </c>
      <c r="E76" s="438">
        <v>0</v>
      </c>
      <c r="F76" s="438">
        <v>0</v>
      </c>
      <c r="G76" s="431"/>
    </row>
    <row r="77" spans="2:11" ht="12" customHeight="1">
      <c r="B77" s="437" t="s">
        <v>3392</v>
      </c>
      <c r="C77" s="438">
        <v>1271.49235</v>
      </c>
      <c r="D77" s="438">
        <v>0</v>
      </c>
      <c r="E77" s="438">
        <v>0</v>
      </c>
      <c r="F77" s="438">
        <v>0</v>
      </c>
      <c r="G77" s="431"/>
    </row>
    <row r="78" spans="2:11" ht="12" customHeight="1" thickBot="1">
      <c r="B78" s="435" t="s">
        <v>783</v>
      </c>
      <c r="C78" s="436">
        <f>SUBTOTAL(9,C6:C77)</f>
        <v>135708.50875999994</v>
      </c>
      <c r="D78" s="436">
        <f>SUBTOTAL(9,D6:D77)</f>
        <v>95839.532919999983</v>
      </c>
      <c r="E78" s="436">
        <f>SUBTOTAL(9,E6:E77)</f>
        <v>76133.854660000012</v>
      </c>
      <c r="F78" s="436">
        <f>SUBTOTAL(9,F6:F77)</f>
        <v>98339.924300000042</v>
      </c>
      <c r="G78" s="432"/>
    </row>
    <row r="79" spans="2:11">
      <c r="B79" s="2260" t="s">
        <v>962</v>
      </c>
      <c r="C79" s="2260"/>
      <c r="D79" s="2260"/>
      <c r="E79" s="2260"/>
      <c r="F79" s="2260"/>
      <c r="G79" s="2260"/>
      <c r="H79" s="440"/>
      <c r="I79" s="440"/>
      <c r="J79" s="440"/>
      <c r="K79" s="440"/>
    </row>
  </sheetData>
  <mergeCells count="2">
    <mergeCell ref="F4:G4"/>
    <mergeCell ref="B79:G79"/>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9BA1C-0C2B-41BD-9BD7-DB43CE72E531}">
  <sheetPr>
    <tabColor theme="9" tint="0.79998168889431442"/>
  </sheetPr>
  <dimension ref="C6:N21"/>
  <sheetViews>
    <sheetView workbookViewId="0"/>
  </sheetViews>
  <sheetFormatPr defaultColWidth="9" defaultRowHeight="15"/>
  <cols>
    <col min="1" max="16384" width="9" style="2"/>
  </cols>
  <sheetData>
    <row r="6" spans="3:14" ht="15.75" thickBot="1"/>
    <row r="7" spans="3:14">
      <c r="C7" s="2154" t="s">
        <v>3393</v>
      </c>
      <c r="D7" s="2155"/>
      <c r="E7" s="2155"/>
      <c r="F7" s="2155"/>
      <c r="G7" s="2155"/>
      <c r="H7" s="2155"/>
      <c r="I7" s="2155"/>
      <c r="J7" s="2155"/>
      <c r="K7" s="2155"/>
      <c r="L7" s="2155"/>
      <c r="M7" s="2155"/>
      <c r="N7" s="2156"/>
    </row>
    <row r="8" spans="3:14">
      <c r="C8" s="2157"/>
      <c r="D8" s="2158"/>
      <c r="E8" s="2158"/>
      <c r="F8" s="2158"/>
      <c r="G8" s="2158"/>
      <c r="H8" s="2158"/>
      <c r="I8" s="2158"/>
      <c r="J8" s="2158"/>
      <c r="K8" s="2158"/>
      <c r="L8" s="2158"/>
      <c r="M8" s="2158"/>
      <c r="N8" s="2159"/>
    </row>
    <row r="9" spans="3:14">
      <c r="C9" s="2157"/>
      <c r="D9" s="2158"/>
      <c r="E9" s="2158"/>
      <c r="F9" s="2158"/>
      <c r="G9" s="2158"/>
      <c r="H9" s="2158"/>
      <c r="I9" s="2158"/>
      <c r="J9" s="2158"/>
      <c r="K9" s="2158"/>
      <c r="L9" s="2158"/>
      <c r="M9" s="2158"/>
      <c r="N9" s="2159"/>
    </row>
    <row r="10" spans="3:14">
      <c r="C10" s="2157"/>
      <c r="D10" s="2158"/>
      <c r="E10" s="2158"/>
      <c r="F10" s="2158"/>
      <c r="G10" s="2158"/>
      <c r="H10" s="2158"/>
      <c r="I10" s="2158"/>
      <c r="J10" s="2158"/>
      <c r="K10" s="2158"/>
      <c r="L10" s="2158"/>
      <c r="M10" s="2158"/>
      <c r="N10" s="2159"/>
    </row>
    <row r="11" spans="3:14">
      <c r="C11" s="2157"/>
      <c r="D11" s="2158"/>
      <c r="E11" s="2158"/>
      <c r="F11" s="2158"/>
      <c r="G11" s="2158"/>
      <c r="H11" s="2158"/>
      <c r="I11" s="2158"/>
      <c r="J11" s="2158"/>
      <c r="K11" s="2158"/>
      <c r="L11" s="2158"/>
      <c r="M11" s="2158"/>
      <c r="N11" s="2159"/>
    </row>
    <row r="12" spans="3:14">
      <c r="C12" s="2157"/>
      <c r="D12" s="2158"/>
      <c r="E12" s="2158"/>
      <c r="F12" s="2158"/>
      <c r="G12" s="2158"/>
      <c r="H12" s="2158"/>
      <c r="I12" s="2158"/>
      <c r="J12" s="2158"/>
      <c r="K12" s="2158"/>
      <c r="L12" s="2158"/>
      <c r="M12" s="2158"/>
      <c r="N12" s="2159"/>
    </row>
    <row r="13" spans="3:14">
      <c r="C13" s="2157"/>
      <c r="D13" s="2158"/>
      <c r="E13" s="2158"/>
      <c r="F13" s="2158"/>
      <c r="G13" s="2158"/>
      <c r="H13" s="2158"/>
      <c r="I13" s="2158"/>
      <c r="J13" s="2158"/>
      <c r="K13" s="2158"/>
      <c r="L13" s="2158"/>
      <c r="M13" s="2158"/>
      <c r="N13" s="2159"/>
    </row>
    <row r="14" spans="3:14">
      <c r="C14" s="2157"/>
      <c r="D14" s="2158"/>
      <c r="E14" s="2158"/>
      <c r="F14" s="2158"/>
      <c r="G14" s="2158"/>
      <c r="H14" s="2158"/>
      <c r="I14" s="2158"/>
      <c r="J14" s="2158"/>
      <c r="K14" s="2158"/>
      <c r="L14" s="2158"/>
      <c r="M14" s="2158"/>
      <c r="N14" s="2159"/>
    </row>
    <row r="15" spans="3:14">
      <c r="C15" s="2157"/>
      <c r="D15" s="2158"/>
      <c r="E15" s="2158"/>
      <c r="F15" s="2158"/>
      <c r="G15" s="2158"/>
      <c r="H15" s="2158"/>
      <c r="I15" s="2158"/>
      <c r="J15" s="2158"/>
      <c r="K15" s="2158"/>
      <c r="L15" s="2158"/>
      <c r="M15" s="2158"/>
      <c r="N15" s="2159"/>
    </row>
    <row r="16" spans="3:14">
      <c r="C16" s="2157"/>
      <c r="D16" s="2158"/>
      <c r="E16" s="2158"/>
      <c r="F16" s="2158"/>
      <c r="G16" s="2158"/>
      <c r="H16" s="2158"/>
      <c r="I16" s="2158"/>
      <c r="J16" s="2158"/>
      <c r="K16" s="2158"/>
      <c r="L16" s="2158"/>
      <c r="M16" s="2158"/>
      <c r="N16" s="2159"/>
    </row>
    <row r="17" spans="3:14">
      <c r="C17" s="2157"/>
      <c r="D17" s="2158"/>
      <c r="E17" s="2158"/>
      <c r="F17" s="2158"/>
      <c r="G17" s="2158"/>
      <c r="H17" s="2158"/>
      <c r="I17" s="2158"/>
      <c r="J17" s="2158"/>
      <c r="K17" s="2158"/>
      <c r="L17" s="2158"/>
      <c r="M17" s="2158"/>
      <c r="N17" s="2159"/>
    </row>
    <row r="18" spans="3:14">
      <c r="C18" s="2157"/>
      <c r="D18" s="2158"/>
      <c r="E18" s="2158"/>
      <c r="F18" s="2158"/>
      <c r="G18" s="2158"/>
      <c r="H18" s="2158"/>
      <c r="I18" s="2158"/>
      <c r="J18" s="2158"/>
      <c r="K18" s="2158"/>
      <c r="L18" s="2158"/>
      <c r="M18" s="2158"/>
      <c r="N18" s="2159"/>
    </row>
    <row r="19" spans="3:14">
      <c r="C19" s="2157"/>
      <c r="D19" s="2158"/>
      <c r="E19" s="2158"/>
      <c r="F19" s="2158"/>
      <c r="G19" s="2158"/>
      <c r="H19" s="2158"/>
      <c r="I19" s="2158"/>
      <c r="J19" s="2158"/>
      <c r="K19" s="2158"/>
      <c r="L19" s="2158"/>
      <c r="M19" s="2158"/>
      <c r="N19" s="2159"/>
    </row>
    <row r="20" spans="3:14">
      <c r="C20" s="2157"/>
      <c r="D20" s="2158"/>
      <c r="E20" s="2158"/>
      <c r="F20" s="2158"/>
      <c r="G20" s="2158"/>
      <c r="H20" s="2158"/>
      <c r="I20" s="2158"/>
      <c r="J20" s="2158"/>
      <c r="K20" s="2158"/>
      <c r="L20" s="2158"/>
      <c r="M20" s="2158"/>
      <c r="N20" s="2159"/>
    </row>
    <row r="21" spans="3:14" ht="15.75" thickBot="1">
      <c r="C21" s="2160"/>
      <c r="D21" s="2161"/>
      <c r="E21" s="2161"/>
      <c r="F21" s="2161"/>
      <c r="G21" s="2161"/>
      <c r="H21" s="2161"/>
      <c r="I21" s="2161"/>
      <c r="J21" s="2161"/>
      <c r="K21" s="2161"/>
      <c r="L21" s="2161"/>
      <c r="M21" s="2161"/>
      <c r="N21" s="2162"/>
    </row>
  </sheetData>
  <mergeCells count="1">
    <mergeCell ref="C7:N2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9A5AE-E30F-45F0-B520-B6C42777804B}">
  <sheetPr>
    <tabColor rgb="FF00FFFF"/>
  </sheetPr>
  <dimension ref="A1:AE44"/>
  <sheetViews>
    <sheetView workbookViewId="0"/>
  </sheetViews>
  <sheetFormatPr defaultColWidth="8.7109375" defaultRowHeight="12" customHeight="1" outlineLevelCol="1"/>
  <cols>
    <col min="1" max="1" width="8.7109375" style="612" customWidth="1"/>
    <col min="2" max="2" width="26.140625" style="612" bestFit="1" customWidth="1"/>
    <col min="3" max="11" width="5" style="612" hidden="1" customWidth="1" outlineLevel="1"/>
    <col min="12" max="12" width="6.28515625" style="612" bestFit="1" customWidth="1" collapsed="1"/>
    <col min="13" max="13" width="5.5703125" style="612" bestFit="1" customWidth="1"/>
    <col min="14" max="14" width="4.85546875" style="612" hidden="1" customWidth="1" outlineLevel="1"/>
    <col min="15" max="15" width="6.7109375" style="612" hidden="1" customWidth="1" outlineLevel="1"/>
    <col min="16" max="16" width="5.85546875" style="612" hidden="1" customWidth="1" outlineLevel="1"/>
    <col min="17" max="17" width="4.85546875" style="612" hidden="1" customWidth="1" outlineLevel="1"/>
    <col min="18" max="18" width="5.85546875" style="612" bestFit="1" customWidth="1" collapsed="1"/>
    <col min="19" max="19" width="5.5703125" style="612" bestFit="1" customWidth="1"/>
    <col min="20" max="20" width="4.85546875" style="612" hidden="1" customWidth="1" outlineLevel="1"/>
    <col min="21" max="21" width="5.85546875" style="612" hidden="1" customWidth="1" outlineLevel="1"/>
    <col min="22" max="22" width="4.85546875" style="612" hidden="1" customWidth="1" outlineLevel="1"/>
    <col min="23" max="23" width="6.28515625" style="612" bestFit="1" customWidth="1" collapsed="1"/>
    <col min="24" max="24" width="5.5703125" style="612" bestFit="1" customWidth="1"/>
    <col min="25" max="25" width="6.28515625" style="612" bestFit="1" customWidth="1"/>
    <col min="26" max="26" width="5.5703125" style="612" bestFit="1" customWidth="1"/>
    <col min="27" max="27" width="3.5703125" style="612" customWidth="1"/>
    <col min="28" max="28" width="5.7109375" style="612" bestFit="1" customWidth="1"/>
    <col min="29" max="29" width="5.28515625" style="612" bestFit="1" customWidth="1"/>
    <col min="30" max="30" width="5.7109375" style="612" bestFit="1" customWidth="1"/>
    <col min="31" max="31" width="5.5703125" style="612" bestFit="1" customWidth="1"/>
    <col min="32" max="16384" width="8.7109375" style="612"/>
  </cols>
  <sheetData>
    <row r="1" spans="1:31" s="611" customFormat="1" ht="15">
      <c r="A1" s="22" t="str">
        <f>'Cover page'!$E$16</f>
        <v>Project M</v>
      </c>
      <c r="B1" s="592"/>
      <c r="C1" s="592"/>
      <c r="D1" s="592"/>
      <c r="E1" s="592"/>
      <c r="F1" s="592"/>
      <c r="G1" s="592"/>
      <c r="H1" s="592"/>
      <c r="I1" s="592"/>
      <c r="J1" s="592"/>
      <c r="K1" s="592"/>
      <c r="L1" s="593"/>
      <c r="M1" s="593"/>
      <c r="N1" s="593"/>
      <c r="O1" s="593"/>
      <c r="P1" s="593"/>
      <c r="Q1" s="593"/>
      <c r="R1" s="593"/>
      <c r="S1" s="593"/>
      <c r="T1" s="593"/>
      <c r="U1" s="593"/>
      <c r="V1" s="593"/>
      <c r="W1" s="593"/>
      <c r="X1" s="593"/>
      <c r="Y1" s="592"/>
      <c r="Z1" s="592"/>
    </row>
    <row r="2" spans="1:31" s="640" customFormat="1" ht="18">
      <c r="A2" s="885" t="s">
        <v>3394</v>
      </c>
      <c r="B2" s="886"/>
      <c r="C2" s="886"/>
      <c r="D2" s="886"/>
      <c r="E2" s="886"/>
      <c r="F2" s="886"/>
      <c r="G2" s="886"/>
      <c r="H2" s="886"/>
      <c r="I2" s="886"/>
      <c r="J2" s="886"/>
      <c r="K2" s="886"/>
      <c r="L2" s="887"/>
      <c r="M2" s="887"/>
      <c r="N2" s="887"/>
      <c r="O2" s="887"/>
      <c r="P2" s="887"/>
      <c r="Q2" s="887"/>
      <c r="R2" s="887"/>
      <c r="S2" s="887"/>
      <c r="T2" s="887"/>
      <c r="U2" s="887"/>
      <c r="V2" s="887"/>
      <c r="W2" s="887"/>
      <c r="X2" s="887"/>
      <c r="Y2" s="886"/>
      <c r="Z2" s="886"/>
      <c r="AA2" s="891"/>
      <c r="AB2" s="891"/>
      <c r="AC2" s="891"/>
      <c r="AD2" s="891"/>
      <c r="AE2" s="891"/>
    </row>
    <row r="3" spans="1:31" s="428" customFormat="1" ht="14.25">
      <c r="A3" s="594"/>
      <c r="B3" s="594"/>
      <c r="C3" s="594"/>
      <c r="D3" s="594"/>
      <c r="E3" s="594"/>
      <c r="F3" s="594"/>
      <c r="G3" s="594"/>
      <c r="H3" s="594"/>
      <c r="I3" s="594"/>
      <c r="J3" s="594"/>
      <c r="K3" s="594"/>
      <c r="L3" s="595"/>
      <c r="M3" s="595"/>
      <c r="N3" s="595"/>
      <c r="O3" s="595"/>
      <c r="P3" s="595"/>
      <c r="Q3" s="595"/>
      <c r="R3" s="595"/>
      <c r="S3" s="595"/>
      <c r="T3" s="595"/>
      <c r="U3" s="595"/>
      <c r="V3" s="595"/>
      <c r="W3" s="595"/>
      <c r="X3" s="595"/>
      <c r="Y3" s="594"/>
      <c r="Z3" s="594"/>
    </row>
    <row r="4" spans="1:31" s="428" customFormat="1" ht="19.5" customHeight="1">
      <c r="A4" s="594"/>
      <c r="B4" s="317" t="s">
        <v>3250</v>
      </c>
      <c r="C4" s="636"/>
      <c r="D4" s="636"/>
      <c r="E4" s="636"/>
      <c r="F4" s="636"/>
      <c r="G4" s="636"/>
      <c r="H4" s="636"/>
      <c r="I4" s="636"/>
      <c r="J4" s="636"/>
      <c r="K4" s="636"/>
      <c r="L4" s="318"/>
      <c r="M4" s="318"/>
      <c r="N4" s="318"/>
      <c r="O4" s="318"/>
      <c r="P4" s="318"/>
      <c r="Q4" s="318"/>
      <c r="R4" s="318"/>
      <c r="S4" s="318"/>
      <c r="T4" s="318"/>
      <c r="U4" s="318"/>
      <c r="V4" s="318"/>
      <c r="W4" s="318"/>
      <c r="X4" s="318"/>
      <c r="Y4" s="703"/>
      <c r="Z4" s="638"/>
      <c r="AA4" s="429"/>
    </row>
    <row r="5" spans="1:31" s="428" customFormat="1" ht="24" customHeight="1">
      <c r="A5" s="594"/>
      <c r="B5" s="62" t="s">
        <v>103</v>
      </c>
      <c r="C5" s="663" t="s">
        <v>3260</v>
      </c>
      <c r="D5" s="663" t="s">
        <v>3261</v>
      </c>
      <c r="E5" s="663" t="s">
        <v>3262</v>
      </c>
      <c r="F5" s="734" t="s">
        <v>3263</v>
      </c>
      <c r="G5" s="664" t="s">
        <v>846</v>
      </c>
      <c r="H5" s="701" t="s">
        <v>3241</v>
      </c>
      <c r="I5" s="664" t="s">
        <v>3242</v>
      </c>
      <c r="J5" s="664" t="s">
        <v>3243</v>
      </c>
      <c r="K5" s="702" t="s">
        <v>3244</v>
      </c>
      <c r="L5" s="709" t="s">
        <v>850</v>
      </c>
      <c r="M5" s="692" t="s">
        <v>3222</v>
      </c>
      <c r="N5" s="710" t="s">
        <v>3245</v>
      </c>
      <c r="O5" s="708" t="s">
        <v>852</v>
      </c>
      <c r="P5" s="709" t="s">
        <v>853</v>
      </c>
      <c r="Q5" s="711" t="s">
        <v>3246</v>
      </c>
      <c r="R5" s="709" t="s">
        <v>854</v>
      </c>
      <c r="S5" s="692" t="s">
        <v>3222</v>
      </c>
      <c r="T5" s="710" t="s">
        <v>3247</v>
      </c>
      <c r="U5" s="709" t="s">
        <v>3223</v>
      </c>
      <c r="V5" s="711" t="s">
        <v>3249</v>
      </c>
      <c r="W5" s="709" t="s">
        <v>857</v>
      </c>
      <c r="X5" s="692" t="s">
        <v>3222</v>
      </c>
      <c r="Y5" s="708" t="s">
        <v>964</v>
      </c>
      <c r="Z5" s="707" t="s">
        <v>3222</v>
      </c>
    </row>
    <row r="6" spans="1:31" ht="12" customHeight="1">
      <c r="A6" s="596"/>
      <c r="B6" s="597" t="s">
        <v>3226</v>
      </c>
      <c r="C6" s="665"/>
      <c r="D6" s="665"/>
      <c r="E6" s="665"/>
      <c r="F6" s="666"/>
      <c r="G6" s="665"/>
      <c r="H6" s="674"/>
      <c r="I6" s="665"/>
      <c r="J6" s="665"/>
      <c r="K6" s="675"/>
      <c r="L6" s="598">
        <v>13695.975</v>
      </c>
      <c r="M6" s="714">
        <f>L6/'P&amp;L - Ukraine'!$L$6</f>
        <v>1</v>
      </c>
      <c r="N6" s="674"/>
      <c r="O6" s="598">
        <v>6326.375</v>
      </c>
      <c r="P6" s="598">
        <v>7359.5450000000001</v>
      </c>
      <c r="Q6" s="675"/>
      <c r="R6" s="598">
        <v>8170.4620000000004</v>
      </c>
      <c r="S6" s="720">
        <f>R6/'P&amp;L - Ukraine'!$R$6</f>
        <v>1</v>
      </c>
      <c r="T6" s="674"/>
      <c r="U6" s="684">
        <v>9415.2759999999998</v>
      </c>
      <c r="V6" s="686"/>
      <c r="W6" s="598">
        <v>10654.075000000001</v>
      </c>
      <c r="X6" s="720">
        <f>W6/'P&amp;L - Ukraine'!$W$6</f>
        <v>1</v>
      </c>
      <c r="Y6" s="617">
        <f>W6+(R6-P6)</f>
        <v>11464.992000000002</v>
      </c>
      <c r="Z6" s="723">
        <f>Y6/'P&amp;L - Ukraine'!$Y$6</f>
        <v>1</v>
      </c>
      <c r="AB6" s="643">
        <f t="shared" ref="AB6:AB18" si="0">R6-L6</f>
        <v>-5525.5129999999999</v>
      </c>
      <c r="AC6" s="691">
        <f t="shared" ref="AC6:AC18" si="1">AB6/L6</f>
        <v>-0.40344064588318829</v>
      </c>
      <c r="AD6" s="643">
        <f t="shared" ref="AD6:AD18" si="2">Y6-R6</f>
        <v>3294.5300000000016</v>
      </c>
      <c r="AE6" s="691">
        <f t="shared" ref="AE6:AE18" si="3">AD6/R6</f>
        <v>0.40322444434598698</v>
      </c>
    </row>
    <row r="7" spans="1:31" ht="12" customHeight="1">
      <c r="A7" s="596"/>
      <c r="B7" s="597" t="s">
        <v>196</v>
      </c>
      <c r="C7" s="665"/>
      <c r="D7" s="665"/>
      <c r="E7" s="665"/>
      <c r="F7" s="666"/>
      <c r="G7" s="665"/>
      <c r="H7" s="674"/>
      <c r="I7" s="665"/>
      <c r="J7" s="665"/>
      <c r="K7" s="675"/>
      <c r="L7" s="598">
        <v>-9495.7710000000006</v>
      </c>
      <c r="M7" s="714">
        <f>L7/'P&amp;L - Ukraine'!$L$6</f>
        <v>-0.69332566684737673</v>
      </c>
      <c r="N7" s="674"/>
      <c r="O7" s="598">
        <v>-4455.5600000000004</v>
      </c>
      <c r="P7" s="598">
        <v>-5144.8509999999997</v>
      </c>
      <c r="Q7" s="675"/>
      <c r="R7" s="598">
        <v>-5869.6610000000001</v>
      </c>
      <c r="S7" s="720">
        <f>R7/'P&amp;L - Ukraine'!$R$6</f>
        <v>-0.71840013453339602</v>
      </c>
      <c r="T7" s="674"/>
      <c r="U7" s="684">
        <v>-6620.2740000000003</v>
      </c>
      <c r="V7" s="686"/>
      <c r="W7" s="598">
        <v>-7437.5770000000002</v>
      </c>
      <c r="X7" s="720">
        <f>W7/'P&amp;L - Ukraine'!$W$6</f>
        <v>-0.69809692535485246</v>
      </c>
      <c r="Y7" s="617">
        <f>W7+(R7-P7)</f>
        <v>-8162.3870000000006</v>
      </c>
      <c r="Z7" s="723">
        <f>Y7/'P&amp;L - Ukraine'!$Y$6</f>
        <v>-0.71194005194246968</v>
      </c>
      <c r="AB7" s="643">
        <f t="shared" si="0"/>
        <v>3626.1100000000006</v>
      </c>
      <c r="AC7" s="691">
        <f t="shared" si="1"/>
        <v>-0.38186578004039906</v>
      </c>
      <c r="AD7" s="643">
        <f t="shared" si="2"/>
        <v>-2292.7260000000006</v>
      </c>
      <c r="AE7" s="691">
        <f t="shared" si="3"/>
        <v>0.39060620366320992</v>
      </c>
    </row>
    <row r="8" spans="1:31" ht="12" customHeight="1">
      <c r="A8" s="596"/>
      <c r="B8" s="645" t="s">
        <v>198</v>
      </c>
      <c r="C8" s="667">
        <f t="shared" ref="C8:K8" si="4">SUM(C6,C7)</f>
        <v>0</v>
      </c>
      <c r="D8" s="667">
        <f t="shared" si="4"/>
        <v>0</v>
      </c>
      <c r="E8" s="667">
        <f t="shared" si="4"/>
        <v>0</v>
      </c>
      <c r="F8" s="668">
        <f t="shared" si="4"/>
        <v>0</v>
      </c>
      <c r="G8" s="667">
        <f t="shared" si="4"/>
        <v>0</v>
      </c>
      <c r="H8" s="676">
        <f t="shared" si="4"/>
        <v>0</v>
      </c>
      <c r="I8" s="667">
        <f t="shared" si="4"/>
        <v>0</v>
      </c>
      <c r="J8" s="667">
        <f t="shared" si="4"/>
        <v>0</v>
      </c>
      <c r="K8" s="677">
        <f t="shared" si="4"/>
        <v>0</v>
      </c>
      <c r="L8" s="646">
        <f>SUM(L6,L7)</f>
        <v>4200.2039999999997</v>
      </c>
      <c r="M8" s="715">
        <f>L8/'P&amp;L - Ukraine'!$L$6</f>
        <v>0.30667433315262327</v>
      </c>
      <c r="N8" s="676">
        <f>SUM(N6,N7)</f>
        <v>0</v>
      </c>
      <c r="O8" s="646">
        <f>SUM(O6,O7)</f>
        <v>1870.8149999999996</v>
      </c>
      <c r="P8" s="646">
        <f>SUM(P6,P7)</f>
        <v>2214.6940000000004</v>
      </c>
      <c r="Q8" s="677">
        <f>SUM(Q6,Q7)</f>
        <v>0</v>
      </c>
      <c r="R8" s="646">
        <f>SUM(R6,R7)</f>
        <v>2300.8010000000004</v>
      </c>
      <c r="S8" s="715">
        <f>R8/'P&amp;L - Ukraine'!$R$6</f>
        <v>0.28159986546660398</v>
      </c>
      <c r="T8" s="676">
        <f>SUM(T6,T7)</f>
        <v>0</v>
      </c>
      <c r="U8" s="646">
        <f>SUM(U6,U7)</f>
        <v>2795.0019999999995</v>
      </c>
      <c r="V8" s="681">
        <f>SUM(V6,V7)</f>
        <v>0</v>
      </c>
      <c r="W8" s="646">
        <f>SUM(W6,W7)</f>
        <v>3216.4980000000005</v>
      </c>
      <c r="X8" s="715">
        <f>W8/'P&amp;L - Ukraine'!$W$6</f>
        <v>0.30190307464514754</v>
      </c>
      <c r="Y8" s="729">
        <f>SUM(Y6,Y7)</f>
        <v>3302.6050000000014</v>
      </c>
      <c r="Z8" s="724">
        <f>Y8/'P&amp;L - Ukraine'!$Y$6</f>
        <v>0.28805994805753032</v>
      </c>
      <c r="AB8" s="643">
        <f t="shared" si="0"/>
        <v>-1899.4029999999993</v>
      </c>
      <c r="AC8" s="691">
        <f t="shared" si="1"/>
        <v>-0.452216844705638</v>
      </c>
      <c r="AD8" s="643">
        <f t="shared" si="2"/>
        <v>1001.804000000001</v>
      </c>
      <c r="AE8" s="691">
        <f t="shared" si="3"/>
        <v>0.43541531840433001</v>
      </c>
    </row>
    <row r="9" spans="1:31" ht="12" customHeight="1">
      <c r="A9" s="596"/>
      <c r="B9" s="597" t="s">
        <v>3251</v>
      </c>
      <c r="C9" s="665"/>
      <c r="D9" s="665"/>
      <c r="E9" s="665"/>
      <c r="F9" s="666"/>
      <c r="G9" s="665"/>
      <c r="H9" s="674"/>
      <c r="I9" s="665"/>
      <c r="J9" s="665"/>
      <c r="K9" s="675"/>
      <c r="L9" s="598">
        <v>-2298.8879999999999</v>
      </c>
      <c r="M9" s="714">
        <f>L9/'P&amp;L - Ukraine'!$L$6</f>
        <v>-0.16785135778942353</v>
      </c>
      <c r="N9" s="674"/>
      <c r="O9" s="598">
        <v>-858.97400000000005</v>
      </c>
      <c r="P9" s="598">
        <v>-1300.527</v>
      </c>
      <c r="Q9" s="675"/>
      <c r="R9" s="598">
        <v>-1832.011</v>
      </c>
      <c r="S9" s="720">
        <f>R9/'P&amp;L - Ukraine'!$R$6</f>
        <v>-0.22422367303097424</v>
      </c>
      <c r="T9" s="674"/>
      <c r="U9" s="684">
        <v>-808.81899999999996</v>
      </c>
      <c r="V9" s="686"/>
      <c r="W9" s="598">
        <v>-1140.8789999999999</v>
      </c>
      <c r="X9" s="720">
        <f>W9/'P&amp;L - Ukraine'!$W$6</f>
        <v>-0.10708381534764866</v>
      </c>
      <c r="Y9" s="617">
        <f>W9+(R9-P9)</f>
        <v>-1672.3629999999998</v>
      </c>
      <c r="Z9" s="723">
        <f>Y9/'P&amp;L - Ukraine'!$Y$6</f>
        <v>-0.14586691381904143</v>
      </c>
      <c r="AB9" s="643">
        <f t="shared" si="0"/>
        <v>466.87699999999995</v>
      </c>
      <c r="AC9" s="691">
        <f t="shared" si="1"/>
        <v>-0.20308818872428755</v>
      </c>
      <c r="AD9" s="643">
        <f t="shared" si="2"/>
        <v>159.64800000000014</v>
      </c>
      <c r="AE9" s="691">
        <f t="shared" si="3"/>
        <v>-8.7143581561464498E-2</v>
      </c>
    </row>
    <row r="10" spans="1:31" ht="12" customHeight="1">
      <c r="A10" s="596"/>
      <c r="B10" s="597" t="s">
        <v>3252</v>
      </c>
      <c r="C10" s="665"/>
      <c r="D10" s="665"/>
      <c r="E10" s="665"/>
      <c r="F10" s="666"/>
      <c r="G10" s="665"/>
      <c r="H10" s="674"/>
      <c r="I10" s="665"/>
      <c r="J10" s="665"/>
      <c r="K10" s="675"/>
      <c r="L10" s="598">
        <v>-363.971</v>
      </c>
      <c r="M10" s="714">
        <f>L10/'P&amp;L - Ukraine'!$L$6</f>
        <v>-2.6575033905946819E-2</v>
      </c>
      <c r="N10" s="674"/>
      <c r="O10" s="598">
        <v>-178.13200000000001</v>
      </c>
      <c r="P10" s="598">
        <v>-252.774</v>
      </c>
      <c r="Q10" s="675"/>
      <c r="R10" s="598">
        <v>-304.11799999999999</v>
      </c>
      <c r="S10" s="720">
        <f>R10/'P&amp;L - Ukraine'!$R$6</f>
        <v>-3.7221640587766024E-2</v>
      </c>
      <c r="T10" s="674"/>
      <c r="U10" s="684">
        <v>-104.59699999999999</v>
      </c>
      <c r="V10" s="686"/>
      <c r="W10" s="598">
        <v>-153.791</v>
      </c>
      <c r="X10" s="720">
        <f>W10/'P&amp;L - Ukraine'!$W$6</f>
        <v>-1.4434946252959546E-2</v>
      </c>
      <c r="Y10" s="617">
        <f>W10+(R10-P10)</f>
        <v>-205.13499999999999</v>
      </c>
      <c r="Z10" s="723">
        <f>Y10/'P&amp;L - Ukraine'!$Y$6</f>
        <v>-1.7892293339585405E-2</v>
      </c>
      <c r="AB10" s="643">
        <f t="shared" si="0"/>
        <v>59.853000000000009</v>
      </c>
      <c r="AC10" s="691">
        <f t="shared" si="1"/>
        <v>-0.16444442002247434</v>
      </c>
      <c r="AD10" s="643">
        <f t="shared" si="2"/>
        <v>98.983000000000004</v>
      </c>
      <c r="AE10" s="691">
        <f t="shared" si="3"/>
        <v>-0.32547563774587496</v>
      </c>
    </row>
    <row r="11" spans="1:31" ht="12" customHeight="1">
      <c r="A11" s="596"/>
      <c r="B11" s="597" t="s">
        <v>3253</v>
      </c>
      <c r="C11" s="665"/>
      <c r="D11" s="665"/>
      <c r="E11" s="665"/>
      <c r="F11" s="666"/>
      <c r="G11" s="665"/>
      <c r="H11" s="674"/>
      <c r="I11" s="665"/>
      <c r="J11" s="665"/>
      <c r="K11" s="675"/>
      <c r="L11" s="598">
        <v>214.16499999999999</v>
      </c>
      <c r="M11" s="714">
        <f>L11/'P&amp;L - Ukraine'!$L$6</f>
        <v>1.5637075856227832E-2</v>
      </c>
      <c r="N11" s="674"/>
      <c r="O11" s="598">
        <v>18.087</v>
      </c>
      <c r="P11" s="598">
        <v>214.98</v>
      </c>
      <c r="Q11" s="675"/>
      <c r="R11" s="598">
        <v>336.87099999999998</v>
      </c>
      <c r="S11" s="720">
        <f>R11/'P&amp;L - Ukraine'!$R$6</f>
        <v>4.1230349030446499E-2</v>
      </c>
      <c r="T11" s="674"/>
      <c r="U11" s="684">
        <v>103.675</v>
      </c>
      <c r="V11" s="686"/>
      <c r="W11" s="598">
        <v>163.93899999999999</v>
      </c>
      <c r="X11" s="720">
        <f>W11/'P&amp;L - Ukraine'!$W$6</f>
        <v>1.5387445648730649E-2</v>
      </c>
      <c r="Y11" s="617">
        <f>W11+(R11-P11)</f>
        <v>285.83</v>
      </c>
      <c r="Z11" s="723">
        <f>Y11/'P&amp;L - Ukraine'!$Y$6</f>
        <v>2.4930675921971856E-2</v>
      </c>
      <c r="AB11" s="643">
        <f>R11-L11</f>
        <v>122.70599999999999</v>
      </c>
      <c r="AC11" s="691">
        <f>AB11/L11</f>
        <v>0.57295076226274133</v>
      </c>
      <c r="AD11" s="643">
        <f>Y11-R11</f>
        <v>-51.040999999999997</v>
      </c>
      <c r="AE11" s="691">
        <f>AD11/R11</f>
        <v>-0.15151497160634189</v>
      </c>
    </row>
    <row r="12" spans="1:31" ht="12" customHeight="1">
      <c r="A12" s="596"/>
      <c r="B12" s="597" t="s">
        <v>3254</v>
      </c>
      <c r="C12" s="665"/>
      <c r="D12" s="665"/>
      <c r="E12" s="665"/>
      <c r="F12" s="666"/>
      <c r="G12" s="665"/>
      <c r="H12" s="674"/>
      <c r="I12" s="665"/>
      <c r="J12" s="665"/>
      <c r="K12" s="675"/>
      <c r="L12" s="598">
        <v>0</v>
      </c>
      <c r="M12" s="714">
        <f>L12/'P&amp;L - Ukraine'!$L$6</f>
        <v>0</v>
      </c>
      <c r="N12" s="674"/>
      <c r="O12" s="598">
        <v>-879.72500000000002</v>
      </c>
      <c r="P12" s="598">
        <v>-953.51800000000003</v>
      </c>
      <c r="Q12" s="675"/>
      <c r="R12" s="598">
        <v>-720.19500000000005</v>
      </c>
      <c r="S12" s="720">
        <f>R12/'P&amp;L - Ukraine'!$R$6</f>
        <v>-8.8146178269968095E-2</v>
      </c>
      <c r="T12" s="674"/>
      <c r="U12" s="684">
        <v>0</v>
      </c>
      <c r="V12" s="686"/>
      <c r="W12" s="598">
        <v>0</v>
      </c>
      <c r="X12" s="720">
        <f>W12/'P&amp;L - Ukraine'!$W$6</f>
        <v>0</v>
      </c>
      <c r="Y12" s="617">
        <f>W12+(R12-P12)</f>
        <v>233.32299999999998</v>
      </c>
      <c r="Z12" s="723">
        <f>Y12/'P&amp;L - Ukraine'!$Y$6</f>
        <v>2.0350908225666441E-2</v>
      </c>
      <c r="AB12" s="643">
        <f>R12-L12</f>
        <v>-720.19500000000005</v>
      </c>
      <c r="AC12" s="691" t="e">
        <f>AB12/L12</f>
        <v>#DIV/0!</v>
      </c>
      <c r="AD12" s="643">
        <f>Y12-R12</f>
        <v>953.51800000000003</v>
      </c>
      <c r="AE12" s="691">
        <f>AD12/R12</f>
        <v>-1.3239719798110234</v>
      </c>
    </row>
    <row r="13" spans="1:31" ht="12" customHeight="1">
      <c r="A13" s="596"/>
      <c r="B13" s="647" t="s">
        <v>963</v>
      </c>
      <c r="C13" s="669" t="e">
        <f>SUM(C8,#REF!,C9,C10)</f>
        <v>#REF!</v>
      </c>
      <c r="D13" s="669" t="e">
        <f>SUM(D8,#REF!,D9,D10)</f>
        <v>#REF!</v>
      </c>
      <c r="E13" s="669" t="e">
        <f>SUM(E8,#REF!,E9,E10)</f>
        <v>#REF!</v>
      </c>
      <c r="F13" s="670" t="e">
        <f>SUM(F8,#REF!,F9,F10)</f>
        <v>#REF!</v>
      </c>
      <c r="G13" s="669" t="e">
        <f>SUM(G8,#REF!,G9,G10)</f>
        <v>#REF!</v>
      </c>
      <c r="H13" s="678" t="e">
        <f>SUM(H8,#REF!,H9,H10)</f>
        <v>#REF!</v>
      </c>
      <c r="I13" s="669" t="e">
        <f>SUM(I8,#REF!,I9,I10)</f>
        <v>#REF!</v>
      </c>
      <c r="J13" s="669" t="e">
        <f>SUM(J8,#REF!,J9,J10)</f>
        <v>#REF!</v>
      </c>
      <c r="K13" s="679" t="e">
        <f>SUM(K8,#REF!,K9,K10)</f>
        <v>#REF!</v>
      </c>
      <c r="L13" s="648">
        <f>SUM(L8,L9,L10,L11,L12)</f>
        <v>1751.5099999999998</v>
      </c>
      <c r="M13" s="718">
        <f>L13/'P&amp;L - Ukraine'!$L$6</f>
        <v>0.12788501731348076</v>
      </c>
      <c r="N13" s="678">
        <f>SUM(N8,N9,N10,N11,N12)</f>
        <v>0</v>
      </c>
      <c r="O13" s="648">
        <f>SUM(O8,O9,O10,O11,O12)</f>
        <v>-27.929000000000428</v>
      </c>
      <c r="P13" s="648">
        <f>SUM(P8,P9,P10,P11,P12)</f>
        <v>-77.144999999999641</v>
      </c>
      <c r="Q13" s="679">
        <f>SUM(Q8,Q9,Q10,Q11,Q12)</f>
        <v>0</v>
      </c>
      <c r="R13" s="648">
        <f>SUM(R8,R9,R10,R11,R12)</f>
        <v>-218.65199999999965</v>
      </c>
      <c r="S13" s="718">
        <f>R13/'P&amp;L - Ukraine'!$R$6</f>
        <v>-2.6761277391657855E-2</v>
      </c>
      <c r="T13" s="678">
        <f>SUM(T8,T9,T10,T11,T12)</f>
        <v>0</v>
      </c>
      <c r="U13" s="648">
        <f>SUM(U8,U9,U10,U11,U12)</f>
        <v>1985.2609999999995</v>
      </c>
      <c r="V13" s="680">
        <f>SUM(V8,V9,V10,V11,V12)</f>
        <v>0</v>
      </c>
      <c r="W13" s="648">
        <f>SUM(W8,W9,W10,W11,W12)</f>
        <v>2085.7670000000007</v>
      </c>
      <c r="X13" s="718">
        <f>W13/'P&amp;L - Ukraine'!$W$6</f>
        <v>0.19577175869327001</v>
      </c>
      <c r="Y13" s="732">
        <f>SUM(Y8,Y9,Y10,Y11,Y12)</f>
        <v>1944.2600000000016</v>
      </c>
      <c r="Z13" s="727">
        <f>Y13/'P&amp;L - Ukraine'!$Y$6</f>
        <v>0.16958232504654178</v>
      </c>
      <c r="AB13" s="643">
        <f t="shared" si="0"/>
        <v>-1970.1619999999994</v>
      </c>
      <c r="AC13" s="691">
        <f t="shared" si="1"/>
        <v>-1.1248362841205586</v>
      </c>
      <c r="AD13" s="643">
        <f t="shared" si="2"/>
        <v>2162.9120000000012</v>
      </c>
      <c r="AE13" s="691">
        <f t="shared" si="3"/>
        <v>-9.8920293434315933</v>
      </c>
    </row>
    <row r="14" spans="1:31" ht="12" customHeight="1">
      <c r="A14" s="596"/>
      <c r="B14" s="597" t="s">
        <v>3255</v>
      </c>
      <c r="C14" s="665"/>
      <c r="D14" s="665"/>
      <c r="E14" s="665"/>
      <c r="F14" s="666"/>
      <c r="G14" s="665"/>
      <c r="H14" s="674"/>
      <c r="I14" s="665"/>
      <c r="J14" s="665"/>
      <c r="K14" s="675"/>
      <c r="L14" s="598">
        <v>-320.483</v>
      </c>
      <c r="M14" s="714">
        <f>L14/'P&amp;L - Ukraine'!$L$6</f>
        <v>-2.3399794465162209E-2</v>
      </c>
      <c r="N14" s="674"/>
      <c r="O14" s="598">
        <v>6.5679999999999996</v>
      </c>
      <c r="P14" s="598">
        <v>204.18899999999999</v>
      </c>
      <c r="Q14" s="675"/>
      <c r="R14" s="598">
        <v>164.571</v>
      </c>
      <c r="S14" s="720">
        <f>R14/'P&amp;L - Ukraine'!$R$6</f>
        <v>2.014219024579026E-2</v>
      </c>
      <c r="T14" s="674"/>
      <c r="U14" s="684">
        <v>-60.46</v>
      </c>
      <c r="V14" s="686"/>
      <c r="W14" s="598">
        <v>-82.043000000000006</v>
      </c>
      <c r="X14" s="720">
        <f>W14/'P&amp;L - Ukraine'!$W$6</f>
        <v>-7.7006215931462842E-3</v>
      </c>
      <c r="Y14" s="617">
        <f>W14+(R14-P14)</f>
        <v>-121.661</v>
      </c>
      <c r="Z14" s="723">
        <f>Y14/'P&amp;L - Ukraine'!$Y$6</f>
        <v>-1.0611520705814708E-2</v>
      </c>
      <c r="AB14" s="643">
        <f t="shared" si="0"/>
        <v>485.05399999999997</v>
      </c>
      <c r="AC14" s="691">
        <f t="shared" si="1"/>
        <v>-1.5135092969049839</v>
      </c>
      <c r="AD14" s="643">
        <f t="shared" si="2"/>
        <v>-286.23199999999997</v>
      </c>
      <c r="AE14" s="691">
        <f t="shared" si="3"/>
        <v>-1.7392614737711989</v>
      </c>
    </row>
    <row r="15" spans="1:31" ht="12" customHeight="1">
      <c r="A15" s="596"/>
      <c r="B15" s="597" t="s">
        <v>3256</v>
      </c>
      <c r="C15" s="665"/>
      <c r="D15" s="665"/>
      <c r="E15" s="665"/>
      <c r="F15" s="666"/>
      <c r="G15" s="665"/>
      <c r="H15" s="674"/>
      <c r="I15" s="665"/>
      <c r="J15" s="665"/>
      <c r="K15" s="675"/>
      <c r="L15" s="598">
        <v>0</v>
      </c>
      <c r="M15" s="714">
        <f>L15/'P&amp;L - Ukraine'!$L$6</f>
        <v>0</v>
      </c>
      <c r="N15" s="674"/>
      <c r="O15" s="598">
        <v>0</v>
      </c>
      <c r="P15" s="598">
        <v>0</v>
      </c>
      <c r="Q15" s="675"/>
      <c r="R15" s="598">
        <v>0</v>
      </c>
      <c r="S15" s="720">
        <f>R15/'P&amp;L - Ukraine'!$R$6</f>
        <v>0</v>
      </c>
      <c r="T15" s="674"/>
      <c r="U15" s="684">
        <v>1924.8009999999999</v>
      </c>
      <c r="V15" s="686"/>
      <c r="W15" s="598">
        <v>0</v>
      </c>
      <c r="X15" s="720">
        <f>W15/'P&amp;L - Ukraine'!$W$6</f>
        <v>0</v>
      </c>
      <c r="Y15" s="617">
        <f>W15+(R15-P15)</f>
        <v>0</v>
      </c>
      <c r="Z15" s="723">
        <f>Y15/'P&amp;L - Ukraine'!$Y$6</f>
        <v>0</v>
      </c>
      <c r="AB15" s="643">
        <f t="shared" si="0"/>
        <v>0</v>
      </c>
      <c r="AC15" s="691" t="e">
        <f t="shared" si="1"/>
        <v>#DIV/0!</v>
      </c>
      <c r="AD15" s="643">
        <f t="shared" si="2"/>
        <v>0</v>
      </c>
      <c r="AE15" s="691" t="e">
        <f t="shared" si="3"/>
        <v>#DIV/0!</v>
      </c>
    </row>
    <row r="16" spans="1:31" ht="12" customHeight="1">
      <c r="A16" s="596"/>
      <c r="B16" s="645" t="s">
        <v>3236</v>
      </c>
      <c r="C16" s="667" t="e">
        <f>SUM(#REF!,C13)</f>
        <v>#REF!</v>
      </c>
      <c r="D16" s="667" t="e">
        <f>SUM(#REF!,D13)</f>
        <v>#REF!</v>
      </c>
      <c r="E16" s="667" t="e">
        <f>SUM(#REF!,E13)</f>
        <v>#REF!</v>
      </c>
      <c r="F16" s="671" t="e">
        <f>SUM(#REF!,F13)</f>
        <v>#REF!</v>
      </c>
      <c r="G16" s="667" t="e">
        <f>SUM(#REF!,G13)</f>
        <v>#REF!</v>
      </c>
      <c r="H16" s="676" t="e">
        <f>SUM(#REF!,H13)</f>
        <v>#REF!</v>
      </c>
      <c r="I16" s="667" t="e">
        <f>SUM(#REF!,I13)</f>
        <v>#REF!</v>
      </c>
      <c r="J16" s="667" t="e">
        <f>SUM(#REF!,J13)</f>
        <v>#REF!</v>
      </c>
      <c r="K16" s="681" t="e">
        <f>SUM(#REF!,K13)</f>
        <v>#REF!</v>
      </c>
      <c r="L16" s="646">
        <f>SUM(L13,L14,L15)</f>
        <v>1431.0269999999998</v>
      </c>
      <c r="M16" s="715">
        <f>L16/'P&amp;L - Ukraine'!$L$6</f>
        <v>0.10448522284831856</v>
      </c>
      <c r="N16" s="676">
        <f>SUM(N13,N14,N15)</f>
        <v>0</v>
      </c>
      <c r="O16" s="646">
        <f>SUM(O13,O14,O15)</f>
        <v>-21.361000000000431</v>
      </c>
      <c r="P16" s="646">
        <f>SUM(P13,P14,P15)</f>
        <v>127.04400000000035</v>
      </c>
      <c r="Q16" s="681">
        <f>SUM(Q13,Q14,Q15)</f>
        <v>0</v>
      </c>
      <c r="R16" s="646">
        <f>SUM(R13,R14,R15)</f>
        <v>-54.080999999999648</v>
      </c>
      <c r="S16" s="715">
        <f>R16/'P&amp;L - Ukraine'!$R$6</f>
        <v>-6.619087145867595E-3</v>
      </c>
      <c r="T16" s="676">
        <f>SUM(T13,T14,T15)</f>
        <v>0</v>
      </c>
      <c r="U16" s="646">
        <f>SUM(U13,U14,U15)</f>
        <v>3849.6019999999994</v>
      </c>
      <c r="V16" s="681">
        <f>SUM(V13,V14,V15)</f>
        <v>0</v>
      </c>
      <c r="W16" s="646">
        <f>SUM(W13,W14,W15)</f>
        <v>2003.7240000000006</v>
      </c>
      <c r="X16" s="715">
        <f>W16/'P&amp;L - Ukraine'!$W$6</f>
        <v>0.18807113710012371</v>
      </c>
      <c r="Y16" s="729">
        <f>SUM(Y13,Y14,Y15)</f>
        <v>1822.5990000000015</v>
      </c>
      <c r="Z16" s="724">
        <f>Y16/'P&amp;L - Ukraine'!$Y$6</f>
        <v>0.15897080434072708</v>
      </c>
      <c r="AB16" s="643">
        <f t="shared" si="0"/>
        <v>-1485.1079999999995</v>
      </c>
      <c r="AC16" s="691">
        <f t="shared" si="1"/>
        <v>-1.0377917397784946</v>
      </c>
      <c r="AD16" s="643">
        <f t="shared" si="2"/>
        <v>1876.6800000000012</v>
      </c>
      <c r="AE16" s="691">
        <f t="shared" si="3"/>
        <v>-34.701281411216755</v>
      </c>
    </row>
    <row r="17" spans="2:31" ht="12" customHeight="1">
      <c r="B17" s="597" t="s">
        <v>3237</v>
      </c>
      <c r="C17" s="665"/>
      <c r="D17" s="665"/>
      <c r="E17" s="665"/>
      <c r="F17" s="666"/>
      <c r="G17" s="665">
        <v>0</v>
      </c>
      <c r="H17" s="674"/>
      <c r="I17" s="665"/>
      <c r="J17" s="665"/>
      <c r="K17" s="675"/>
      <c r="L17" s="598">
        <v>-248.19499999999999</v>
      </c>
      <c r="M17" s="714">
        <f>L17/'P&amp;L - Ukraine'!$L$6</f>
        <v>-1.8121747447699049E-2</v>
      </c>
      <c r="N17" s="674"/>
      <c r="O17" s="598">
        <v>9.5809999999999995</v>
      </c>
      <c r="P17" s="598">
        <v>-14.988</v>
      </c>
      <c r="Q17" s="675"/>
      <c r="R17" s="598">
        <v>19.056999999999999</v>
      </c>
      <c r="S17" s="720">
        <f>R17/'P&amp;L - Ukraine'!$R$6</f>
        <v>2.332426244684817E-3</v>
      </c>
      <c r="T17" s="674"/>
      <c r="U17" s="684">
        <v>-346.75700000000001</v>
      </c>
      <c r="V17" s="686"/>
      <c r="W17" s="598">
        <v>-360.98399999999998</v>
      </c>
      <c r="X17" s="720">
        <f>W17/'P&amp;L - Ukraine'!$W$6</f>
        <v>-3.3882246933684995E-2</v>
      </c>
      <c r="Y17" s="617">
        <f>W17+(R17-P17)</f>
        <v>-326.93899999999996</v>
      </c>
      <c r="Z17" s="723">
        <f>Y17/'P&amp;L - Ukraine'!$Y$6</f>
        <v>-2.8516286797234565E-2</v>
      </c>
      <c r="AB17" s="643">
        <f t="shared" si="0"/>
        <v>267.25200000000001</v>
      </c>
      <c r="AC17" s="691">
        <f t="shared" si="1"/>
        <v>-1.0767823687020288</v>
      </c>
      <c r="AD17" s="643">
        <f t="shared" si="2"/>
        <v>-345.99599999999998</v>
      </c>
      <c r="AE17" s="691">
        <f t="shared" si="3"/>
        <v>-18.155848244739467</v>
      </c>
    </row>
    <row r="18" spans="2:31" ht="12" customHeight="1" thickBot="1">
      <c r="B18" s="606" t="s">
        <v>3239</v>
      </c>
      <c r="C18" s="672" t="e">
        <f>SUM(C16,C17,#REF!)</f>
        <v>#REF!</v>
      </c>
      <c r="D18" s="672" t="e">
        <f>SUM(D16,D17,#REF!)</f>
        <v>#REF!</v>
      </c>
      <c r="E18" s="672" t="e">
        <f>SUM(E16,E17,#REF!)</f>
        <v>#REF!</v>
      </c>
      <c r="F18" s="673" t="e">
        <f>SUM(F16,F17,#REF!)</f>
        <v>#REF!</v>
      </c>
      <c r="G18" s="672" t="e">
        <f>SUM(G16,G17,#REF!)</f>
        <v>#REF!</v>
      </c>
      <c r="H18" s="682" t="e">
        <f>SUM(H16,H17,#REF!)</f>
        <v>#REF!</v>
      </c>
      <c r="I18" s="672" t="e">
        <f>SUM(I16,I17,#REF!)</f>
        <v>#REF!</v>
      </c>
      <c r="J18" s="672" t="e">
        <f>SUM(J16,J17,#REF!)</f>
        <v>#REF!</v>
      </c>
      <c r="K18" s="683" t="e">
        <f>SUM(K16,K17,#REF!)</f>
        <v>#REF!</v>
      </c>
      <c r="L18" s="607">
        <f>SUM(L16,L17)</f>
        <v>1182.8319999999999</v>
      </c>
      <c r="M18" s="719">
        <f>L18/'P&amp;L - Ukraine'!$L$6</f>
        <v>8.6363475400619519E-2</v>
      </c>
      <c r="N18" s="682">
        <f>SUM(N16,N17)</f>
        <v>0</v>
      </c>
      <c r="O18" s="687">
        <f>SUM(O16,O17)</f>
        <v>-11.780000000000431</v>
      </c>
      <c r="P18" s="607">
        <f>SUM(P16,P17)</f>
        <v>112.05600000000035</v>
      </c>
      <c r="Q18" s="683">
        <f>SUM(Q16,Q17)</f>
        <v>0</v>
      </c>
      <c r="R18" s="607">
        <f>SUM(R16,R17)</f>
        <v>-35.023999999999646</v>
      </c>
      <c r="S18" s="719">
        <f>R18/'P&amp;L - Ukraine'!$R$6</f>
        <v>-4.286660901182778E-3</v>
      </c>
      <c r="T18" s="682">
        <f>SUM(T16,T17)</f>
        <v>0</v>
      </c>
      <c r="U18" s="607">
        <f>SUM(U16,U17)</f>
        <v>3502.8449999999993</v>
      </c>
      <c r="V18" s="683">
        <f>SUM(V16,V17)</f>
        <v>0</v>
      </c>
      <c r="W18" s="607">
        <f>SUM(W16,W17)</f>
        <v>1642.7400000000007</v>
      </c>
      <c r="X18" s="719">
        <f>W18/'P&amp;L - Ukraine'!$W$6</f>
        <v>0.15418889016643872</v>
      </c>
      <c r="Y18" s="733">
        <f>SUM(Y16,Y17)</f>
        <v>1495.6600000000017</v>
      </c>
      <c r="Z18" s="728">
        <f>Y18/'P&amp;L - Ukraine'!$Y$6</f>
        <v>0.13045451754349252</v>
      </c>
      <c r="AB18" s="643">
        <f t="shared" si="0"/>
        <v>-1217.8559999999995</v>
      </c>
      <c r="AC18" s="691">
        <f t="shared" si="1"/>
        <v>-1.0296102912332432</v>
      </c>
      <c r="AD18" s="643">
        <f t="shared" si="2"/>
        <v>1530.6840000000013</v>
      </c>
      <c r="AE18" s="691">
        <f t="shared" si="3"/>
        <v>-43.703860210142096</v>
      </c>
    </row>
    <row r="19" spans="2:31" ht="12" customHeight="1">
      <c r="B19" s="662" t="s">
        <v>3257</v>
      </c>
      <c r="C19" s="613"/>
      <c r="D19" s="613"/>
      <c r="E19" s="613"/>
      <c r="F19" s="613"/>
      <c r="G19" s="613"/>
      <c r="H19" s="613"/>
      <c r="I19" s="613"/>
      <c r="J19" s="613"/>
      <c r="K19" s="613"/>
      <c r="L19" s="613"/>
      <c r="M19" s="613"/>
      <c r="N19" s="613"/>
      <c r="O19" s="613"/>
      <c r="P19" s="613"/>
      <c r="Q19" s="613"/>
      <c r="R19" s="613"/>
      <c r="S19" s="613"/>
      <c r="T19" s="613"/>
      <c r="U19" s="613"/>
      <c r="V19" s="613"/>
      <c r="W19" s="613"/>
      <c r="X19" s="613"/>
      <c r="Y19" s="613"/>
      <c r="Z19" s="613"/>
    </row>
    <row r="20" spans="2:31" ht="12" customHeight="1">
      <c r="C20" s="613"/>
      <c r="D20" s="613"/>
      <c r="E20" s="613"/>
      <c r="F20" s="613"/>
      <c r="G20" s="613"/>
      <c r="H20" s="613"/>
      <c r="I20" s="613"/>
      <c r="J20" s="613"/>
      <c r="K20" s="613"/>
      <c r="L20" s="613"/>
      <c r="M20" s="613"/>
      <c r="N20" s="613"/>
      <c r="O20" s="613"/>
      <c r="P20" s="613"/>
      <c r="Q20" s="613"/>
      <c r="R20" s="613"/>
      <c r="S20" s="613"/>
      <c r="T20" s="613"/>
      <c r="U20" s="613"/>
      <c r="V20" s="613"/>
      <c r="W20" s="613"/>
      <c r="X20" s="613"/>
      <c r="Y20" s="613"/>
      <c r="Z20" s="613"/>
    </row>
    <row r="21" spans="2:31" ht="12" customHeight="1">
      <c r="C21" s="613"/>
      <c r="D21" s="613"/>
      <c r="E21" s="613"/>
      <c r="F21" s="613"/>
      <c r="G21" s="613"/>
      <c r="H21" s="613"/>
      <c r="I21" s="613"/>
      <c r="J21" s="613"/>
      <c r="K21" s="613"/>
      <c r="L21" s="613"/>
      <c r="M21" s="613"/>
      <c r="N21" s="613"/>
      <c r="O21" s="613"/>
      <c r="P21" s="613"/>
      <c r="Q21" s="613"/>
      <c r="R21" s="613"/>
      <c r="S21" s="613"/>
      <c r="T21" s="613"/>
      <c r="U21" s="613"/>
      <c r="V21" s="613"/>
      <c r="W21" s="613"/>
      <c r="X21" s="613"/>
      <c r="Y21" s="613"/>
      <c r="Z21" s="613"/>
    </row>
    <row r="22" spans="2:31" ht="12" customHeight="1">
      <c r="C22" s="613"/>
      <c r="D22" s="613"/>
      <c r="E22" s="613"/>
      <c r="F22" s="613"/>
      <c r="G22" s="613"/>
      <c r="H22" s="613"/>
      <c r="I22" s="613"/>
      <c r="J22" s="613"/>
      <c r="K22" s="613"/>
      <c r="L22" s="613"/>
      <c r="M22" s="613"/>
      <c r="N22" s="613"/>
      <c r="O22" s="613"/>
      <c r="P22" s="613"/>
      <c r="Q22" s="613"/>
      <c r="R22" s="613"/>
      <c r="S22" s="613"/>
      <c r="T22" s="613"/>
      <c r="U22" s="613"/>
      <c r="V22" s="613"/>
      <c r="W22" s="613"/>
      <c r="X22" s="613"/>
      <c r="Y22" s="613"/>
      <c r="Z22" s="613"/>
    </row>
    <row r="23" spans="2:31" ht="12" customHeight="1">
      <c r="C23" s="613"/>
      <c r="D23" s="613"/>
      <c r="E23" s="613"/>
      <c r="F23" s="613"/>
      <c r="G23" s="613"/>
      <c r="H23" s="613"/>
      <c r="I23" s="613"/>
      <c r="J23" s="613"/>
      <c r="K23" s="613"/>
      <c r="L23" s="613"/>
      <c r="M23" s="613"/>
      <c r="N23" s="613"/>
      <c r="O23" s="613"/>
      <c r="P23" s="613"/>
      <c r="Q23" s="613"/>
      <c r="R23" s="613"/>
      <c r="S23" s="613"/>
      <c r="T23" s="613"/>
      <c r="U23" s="613"/>
      <c r="V23" s="613"/>
      <c r="W23" s="613"/>
      <c r="X23" s="613"/>
      <c r="Y23" s="613"/>
      <c r="Z23" s="613"/>
    </row>
    <row r="30" spans="2:31" ht="12" customHeight="1">
      <c r="AB30" s="656"/>
    </row>
    <row r="44" spans="28:28" ht="12" customHeight="1">
      <c r="AB44" s="656"/>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1955F-F0C2-4CDD-8FC1-4CB20E0A6516}">
  <sheetPr>
    <tabColor rgb="FF00FFFF"/>
  </sheetPr>
  <dimension ref="A1:AE25"/>
  <sheetViews>
    <sheetView workbookViewId="0"/>
  </sheetViews>
  <sheetFormatPr defaultColWidth="8.7109375" defaultRowHeight="12" customHeight="1" outlineLevelCol="1"/>
  <cols>
    <col min="1" max="1" width="3.85546875" style="612" customWidth="1"/>
    <col min="2" max="2" width="24.5703125" style="612" bestFit="1" customWidth="1"/>
    <col min="3" max="6" width="4.85546875" style="612" hidden="1" customWidth="1" outlineLevel="1"/>
    <col min="7" max="7" width="4.28515625" style="612" hidden="1" customWidth="1" outlineLevel="1"/>
    <col min="8" max="11" width="4.85546875" style="612" hidden="1" customWidth="1" outlineLevel="1"/>
    <col min="12" max="12" width="5.42578125" style="612" bestFit="1" customWidth="1" collapsed="1"/>
    <col min="13" max="13" width="5.5703125" style="612" bestFit="1" customWidth="1"/>
    <col min="14" max="14" width="4.85546875" style="612" hidden="1" customWidth="1" outlineLevel="1"/>
    <col min="15" max="15" width="5.42578125" style="612" hidden="1" customWidth="1" outlineLevel="1"/>
    <col min="16" max="16" width="7" style="612" hidden="1" customWidth="1" outlineLevel="1"/>
    <col min="17" max="17" width="4.85546875" style="612" hidden="1" customWidth="1" outlineLevel="1"/>
    <col min="18" max="18" width="5.42578125" style="612" bestFit="1" customWidth="1" collapsed="1"/>
    <col min="19" max="19" width="5.5703125" style="612" bestFit="1" customWidth="1"/>
    <col min="20" max="20" width="4.85546875" style="612" hidden="1" customWidth="1" outlineLevel="1"/>
    <col min="21" max="21" width="5.42578125" style="612" hidden="1" customWidth="1" outlineLevel="1"/>
    <col min="22" max="22" width="4.85546875" style="612" hidden="1" customWidth="1" outlineLevel="1"/>
    <col min="23" max="23" width="6.7109375" style="612" bestFit="1" customWidth="1" collapsed="1"/>
    <col min="24" max="25" width="5.5703125" style="612" bestFit="1" customWidth="1"/>
    <col min="26" max="26" width="5.42578125" style="612" customWidth="1"/>
    <col min="27" max="16384" width="8.7109375" style="612"/>
  </cols>
  <sheetData>
    <row r="1" spans="1:31" s="611" customFormat="1" ht="15">
      <c r="A1" s="22" t="str">
        <f>'Cover page'!$E$16</f>
        <v>Project M</v>
      </c>
      <c r="B1" s="592"/>
      <c r="C1" s="592"/>
      <c r="D1" s="592"/>
      <c r="E1" s="592"/>
      <c r="F1" s="592"/>
      <c r="G1" s="592"/>
      <c r="H1" s="592"/>
      <c r="I1" s="592"/>
      <c r="J1" s="592"/>
      <c r="K1" s="592"/>
      <c r="L1" s="593"/>
      <c r="M1" s="593"/>
      <c r="N1" s="593"/>
      <c r="O1" s="593"/>
      <c r="P1" s="593"/>
      <c r="Q1" s="593"/>
      <c r="R1" s="593"/>
      <c r="S1" s="593"/>
      <c r="T1" s="593"/>
      <c r="U1" s="593"/>
      <c r="V1" s="593"/>
      <c r="W1" s="593"/>
      <c r="X1" s="593"/>
      <c r="Y1" s="592"/>
      <c r="Z1" s="592"/>
    </row>
    <row r="2" spans="1:31" s="640" customFormat="1" ht="18">
      <c r="A2" s="885" t="s">
        <v>3258</v>
      </c>
      <c r="B2" s="886"/>
      <c r="C2" s="886"/>
      <c r="D2" s="886"/>
      <c r="E2" s="886"/>
      <c r="F2" s="886"/>
      <c r="G2" s="886"/>
      <c r="H2" s="886"/>
      <c r="I2" s="886"/>
      <c r="J2" s="886"/>
      <c r="K2" s="886"/>
      <c r="L2" s="887"/>
      <c r="M2" s="887"/>
      <c r="N2" s="887"/>
      <c r="O2" s="887"/>
      <c r="P2" s="887"/>
      <c r="Q2" s="887"/>
      <c r="R2" s="887"/>
      <c r="S2" s="887"/>
      <c r="T2" s="887"/>
      <c r="U2" s="887"/>
      <c r="V2" s="887"/>
      <c r="W2" s="887"/>
      <c r="X2" s="887"/>
      <c r="Y2" s="886"/>
      <c r="Z2" s="886"/>
      <c r="AA2" s="891"/>
      <c r="AB2" s="891"/>
      <c r="AC2" s="891"/>
      <c r="AD2" s="891"/>
      <c r="AE2" s="891"/>
    </row>
    <row r="3" spans="1:31" s="428" customFormat="1" ht="14.25">
      <c r="A3" s="594"/>
      <c r="B3" s="594"/>
      <c r="C3" s="594"/>
      <c r="D3" s="594"/>
      <c r="E3" s="594"/>
      <c r="F3" s="594"/>
      <c r="G3" s="594"/>
      <c r="H3" s="594"/>
      <c r="I3" s="594"/>
      <c r="J3" s="594"/>
      <c r="K3" s="594"/>
      <c r="L3" s="595"/>
      <c r="M3" s="595"/>
      <c r="N3" s="595"/>
      <c r="O3" s="595"/>
      <c r="P3" s="595"/>
      <c r="Q3" s="595"/>
      <c r="R3" s="595"/>
      <c r="S3" s="595"/>
      <c r="T3" s="595"/>
      <c r="U3" s="595"/>
      <c r="V3" s="595"/>
      <c r="W3" s="595"/>
      <c r="X3" s="595"/>
      <c r="Y3" s="594"/>
      <c r="Z3" s="594"/>
    </row>
    <row r="4" spans="1:31" s="428" customFormat="1" ht="19.5" customHeight="1">
      <c r="A4" s="594"/>
      <c r="B4" s="317" t="s">
        <v>3259</v>
      </c>
      <c r="C4" s="636"/>
      <c r="D4" s="636"/>
      <c r="E4" s="636"/>
      <c r="F4" s="636"/>
      <c r="G4" s="636"/>
      <c r="H4" s="636"/>
      <c r="I4" s="636"/>
      <c r="J4" s="636"/>
      <c r="K4" s="636"/>
      <c r="L4" s="318"/>
      <c r="M4" s="318"/>
      <c r="N4" s="318"/>
      <c r="O4" s="318"/>
      <c r="P4" s="318"/>
      <c r="Q4" s="318"/>
      <c r="R4" s="318"/>
      <c r="S4" s="318"/>
      <c r="T4" s="318"/>
      <c r="U4" s="318"/>
      <c r="V4" s="318"/>
      <c r="W4" s="318"/>
      <c r="X4" s="318"/>
      <c r="Y4" s="638"/>
      <c r="Z4" s="638"/>
      <c r="AA4" s="429"/>
    </row>
    <row r="5" spans="1:31" s="428" customFormat="1" ht="24" customHeight="1">
      <c r="A5" s="594"/>
      <c r="B5" s="62" t="s">
        <v>103</v>
      </c>
      <c r="C5" s="591" t="s">
        <v>3260</v>
      </c>
      <c r="D5" s="591" t="s">
        <v>3261</v>
      </c>
      <c r="E5" s="591" t="s">
        <v>3262</v>
      </c>
      <c r="F5" s="698" t="s">
        <v>3263</v>
      </c>
      <c r="G5" s="600" t="s">
        <v>846</v>
      </c>
      <c r="H5" s="699" t="s">
        <v>3241</v>
      </c>
      <c r="I5" s="600" t="s">
        <v>3242</v>
      </c>
      <c r="J5" s="600" t="s">
        <v>3243</v>
      </c>
      <c r="K5" s="700" t="s">
        <v>3244</v>
      </c>
      <c r="L5" s="709" t="s">
        <v>850</v>
      </c>
      <c r="M5" s="692" t="s">
        <v>3222</v>
      </c>
      <c r="N5" s="710" t="s">
        <v>3245</v>
      </c>
      <c r="O5" s="708" t="s">
        <v>852</v>
      </c>
      <c r="P5" s="708" t="s">
        <v>853</v>
      </c>
      <c r="Q5" s="711" t="s">
        <v>3246</v>
      </c>
      <c r="R5" s="708" t="s">
        <v>854</v>
      </c>
      <c r="S5" s="692" t="s">
        <v>3222</v>
      </c>
      <c r="T5" s="710" t="s">
        <v>3247</v>
      </c>
      <c r="U5" s="708" t="s">
        <v>3223</v>
      </c>
      <c r="V5" s="711" t="s">
        <v>3249</v>
      </c>
      <c r="W5" s="708" t="s">
        <v>857</v>
      </c>
      <c r="X5" s="692" t="s">
        <v>3222</v>
      </c>
      <c r="Y5" s="809" t="s">
        <v>964</v>
      </c>
      <c r="Z5" s="704" t="s">
        <v>3222</v>
      </c>
    </row>
    <row r="6" spans="1:31" ht="12" customHeight="1">
      <c r="A6" s="596"/>
      <c r="B6" s="597" t="s">
        <v>3264</v>
      </c>
      <c r="C6" s="599"/>
      <c r="D6" s="599"/>
      <c r="E6" s="599"/>
      <c r="F6" s="603"/>
      <c r="G6" s="599">
        <f>SUM(C6:F6)</f>
        <v>0</v>
      </c>
      <c r="H6" s="641"/>
      <c r="I6" s="598"/>
      <c r="J6" s="598"/>
      <c r="K6" s="601"/>
      <c r="L6" s="598">
        <v>1077.415</v>
      </c>
      <c r="M6" s="693">
        <f>L6/'P&amp;L - India'!$C$8</f>
        <v>0.1797495153470649</v>
      </c>
      <c r="N6" s="690"/>
      <c r="O6" s="598"/>
      <c r="P6" s="804"/>
      <c r="Q6" s="675"/>
      <c r="R6" s="598">
        <v>809.06</v>
      </c>
      <c r="S6" s="695">
        <f>R6/'P&amp;L - India'!$G$8</f>
        <v>0.10917156665367679</v>
      </c>
      <c r="T6" s="674"/>
      <c r="U6" s="598">
        <v>462.72</v>
      </c>
      <c r="V6" s="686"/>
      <c r="W6" s="598">
        <v>694.49</v>
      </c>
      <c r="X6" s="695">
        <f>W6/'P&amp;L - India'!$J$8</f>
        <v>5.7047721085280959E-2</v>
      </c>
      <c r="Y6" s="803">
        <f>W6+(R6-P6)</f>
        <v>1503.55</v>
      </c>
      <c r="Z6" s="705">
        <f>Y6/'P&amp;L - India'!$L$8</f>
        <v>9.6862837184686842E-2</v>
      </c>
      <c r="AB6" s="643">
        <f>R6-L6</f>
        <v>-268.35500000000002</v>
      </c>
      <c r="AC6" s="691">
        <f t="shared" ref="AC6:AC22" si="0">AB6/L6</f>
        <v>-0.24907301272026103</v>
      </c>
      <c r="AD6" s="807">
        <f t="shared" ref="AD6:AD22" si="1">Y6-R6</f>
        <v>694.49</v>
      </c>
      <c r="AE6" s="808">
        <f t="shared" ref="AE6:AE22" si="2">AD6/R6</f>
        <v>0.85839121943984387</v>
      </c>
    </row>
    <row r="7" spans="1:31" ht="12" customHeight="1">
      <c r="A7" s="596"/>
      <c r="B7" s="597" t="s">
        <v>3265</v>
      </c>
      <c r="C7" s="598"/>
      <c r="D7" s="598"/>
      <c r="E7" s="598"/>
      <c r="F7" s="644"/>
      <c r="G7" s="598"/>
      <c r="H7" s="605"/>
      <c r="I7" s="598"/>
      <c r="J7" s="598"/>
      <c r="K7" s="642"/>
      <c r="L7" s="598">
        <v>81.293000000000006</v>
      </c>
      <c r="M7" s="693">
        <f>L7/'P&amp;L - India'!$C$8</f>
        <v>1.3562440982452396E-2</v>
      </c>
      <c r="N7" s="674"/>
      <c r="O7" s="598"/>
      <c r="P7" s="804"/>
      <c r="Q7" s="675"/>
      <c r="R7" s="598">
        <v>157.51599999999999</v>
      </c>
      <c r="S7" s="696">
        <f>R7/'P&amp;L - India'!$G$8</f>
        <v>2.1254626965887022E-2</v>
      </c>
      <c r="T7" s="674"/>
      <c r="U7" s="598">
        <v>69.915999999999997</v>
      </c>
      <c r="V7" s="686"/>
      <c r="W7" s="598">
        <v>104.937</v>
      </c>
      <c r="X7" s="696">
        <f>W7/'P&amp;L - India'!$J$8</f>
        <v>8.6198745950641868E-3</v>
      </c>
      <c r="Y7" s="803">
        <f>W7+(R7-P7)</f>
        <v>262.45299999999997</v>
      </c>
      <c r="Z7" s="705">
        <f>Y7/'P&amp;L - India'!$L$8</f>
        <v>1.6907945999556126E-2</v>
      </c>
      <c r="AB7" s="643">
        <f t="shared" ref="AB7:AB22" si="3">R7-L7</f>
        <v>76.222999999999985</v>
      </c>
      <c r="AC7" s="691">
        <f t="shared" si="0"/>
        <v>0.93763300653192749</v>
      </c>
      <c r="AD7" s="807">
        <f t="shared" si="1"/>
        <v>104.93699999999998</v>
      </c>
      <c r="AE7" s="808">
        <f t="shared" si="2"/>
        <v>0.66619898930902255</v>
      </c>
    </row>
    <row r="8" spans="1:31" ht="12" customHeight="1">
      <c r="A8" s="596"/>
      <c r="B8" s="597" t="s">
        <v>3266</v>
      </c>
      <c r="C8" s="598"/>
      <c r="D8" s="598"/>
      <c r="E8" s="598"/>
      <c r="F8" s="644"/>
      <c r="G8" s="598"/>
      <c r="H8" s="605"/>
      <c r="I8" s="598"/>
      <c r="J8" s="598"/>
      <c r="K8" s="642"/>
      <c r="L8" s="598">
        <v>34.777000000000001</v>
      </c>
      <c r="M8" s="693">
        <f>L8/'P&amp;L - India'!$C$8</f>
        <v>5.8019879946212705E-3</v>
      </c>
      <c r="N8" s="674"/>
      <c r="O8" s="598"/>
      <c r="P8" s="804"/>
      <c r="Q8" s="675"/>
      <c r="R8" s="598">
        <v>51.27</v>
      </c>
      <c r="S8" s="696">
        <f>R8/'P&amp;L - India'!$G$8</f>
        <v>6.9181843402640218E-3</v>
      </c>
      <c r="T8" s="674"/>
      <c r="U8" s="598">
        <v>11.622</v>
      </c>
      <c r="V8" s="686"/>
      <c r="W8" s="598">
        <v>11.622</v>
      </c>
      <c r="X8" s="696">
        <f>W8/'P&amp;L - India'!$J$8</f>
        <v>9.546697784750468E-4</v>
      </c>
      <c r="Y8" s="803">
        <f t="shared" ref="Y8:Y22" si="4">W8+(R8-P8)</f>
        <v>62.892000000000003</v>
      </c>
      <c r="Z8" s="705">
        <f>Y8/'P&amp;L - India'!$L$8</f>
        <v>4.0516760707787073E-3</v>
      </c>
      <c r="AB8" s="643">
        <f t="shared" si="3"/>
        <v>16.493000000000002</v>
      </c>
      <c r="AC8" s="691">
        <f t="shared" si="0"/>
        <v>0.47425022284843438</v>
      </c>
      <c r="AD8" s="807">
        <f t="shared" si="1"/>
        <v>11.622</v>
      </c>
      <c r="AE8" s="808">
        <f t="shared" si="2"/>
        <v>0.22668227033352836</v>
      </c>
    </row>
    <row r="9" spans="1:31" ht="12" customHeight="1">
      <c r="A9" s="596"/>
      <c r="B9" s="597" t="s">
        <v>3267</v>
      </c>
      <c r="C9" s="598"/>
      <c r="D9" s="598"/>
      <c r="E9" s="598"/>
      <c r="F9" s="644"/>
      <c r="G9" s="598"/>
      <c r="H9" s="605"/>
      <c r="I9" s="598"/>
      <c r="J9" s="598"/>
      <c r="K9" s="642"/>
      <c r="L9" s="598">
        <v>40.343000000000004</v>
      </c>
      <c r="M9" s="693">
        <f>L9/'P&amp;L - India'!$C$8</f>
        <v>6.7305863549761607E-3</v>
      </c>
      <c r="N9" s="674"/>
      <c r="O9" s="598"/>
      <c r="P9" s="804"/>
      <c r="Q9" s="675"/>
      <c r="R9" s="598">
        <v>15.122999999999999</v>
      </c>
      <c r="S9" s="696">
        <f>R9/'P&amp;L - India'!$G$8</f>
        <v>2.0406417354751861E-3</v>
      </c>
      <c r="T9" s="674"/>
      <c r="U9" s="598">
        <v>11.601000000000001</v>
      </c>
      <c r="V9" s="686"/>
      <c r="W9" s="598">
        <v>20.657</v>
      </c>
      <c r="X9" s="696">
        <f>W9/'P&amp;L - India'!$J$8</f>
        <v>1.6968347628600106E-3</v>
      </c>
      <c r="Y9" s="803">
        <f t="shared" si="4"/>
        <v>35.78</v>
      </c>
      <c r="Z9" s="705">
        <f>Y9/'P&amp;L - India'!$L$8</f>
        <v>2.3050462668139371E-3</v>
      </c>
      <c r="AB9" s="643">
        <f t="shared" si="3"/>
        <v>-25.220000000000006</v>
      </c>
      <c r="AC9" s="691">
        <f t="shared" si="0"/>
        <v>-0.62513942939295553</v>
      </c>
      <c r="AD9" s="807">
        <f t="shared" si="1"/>
        <v>20.657000000000004</v>
      </c>
      <c r="AE9" s="808">
        <f t="shared" si="2"/>
        <v>1.3659326853137608</v>
      </c>
    </row>
    <row r="10" spans="1:31" ht="12" customHeight="1">
      <c r="A10" s="596"/>
      <c r="B10" s="597" t="s">
        <v>3268</v>
      </c>
      <c r="C10" s="598"/>
      <c r="D10" s="598"/>
      <c r="E10" s="598"/>
      <c r="F10" s="644"/>
      <c r="G10" s="598"/>
      <c r="H10" s="605"/>
      <c r="I10" s="598"/>
      <c r="J10" s="598"/>
      <c r="K10" s="642"/>
      <c r="L10" s="598">
        <v>6.1820000000000004</v>
      </c>
      <c r="M10" s="693">
        <f>L10/'P&amp;L - India'!$C$8</f>
        <v>1.0313681393664979E-3</v>
      </c>
      <c r="N10" s="674"/>
      <c r="O10" s="598"/>
      <c r="P10" s="804"/>
      <c r="Q10" s="675"/>
      <c r="R10" s="598">
        <v>2.0649999999999999</v>
      </c>
      <c r="S10" s="696">
        <f>R10/'P&amp;L - India'!$G$8</f>
        <v>2.7864346913682864E-4</v>
      </c>
      <c r="T10" s="674"/>
      <c r="U10" s="598" t="s">
        <v>3269</v>
      </c>
      <c r="V10" s="686"/>
      <c r="W10" s="598">
        <v>0</v>
      </c>
      <c r="X10" s="696">
        <f>W10/'P&amp;L - India'!$J$8</f>
        <v>0</v>
      </c>
      <c r="Y10" s="803">
        <f t="shared" si="4"/>
        <v>2.0649999999999999</v>
      </c>
      <c r="Z10" s="705">
        <f>Y10/'P&amp;L - India'!$L$8</f>
        <v>1.3303299443741698E-4</v>
      </c>
      <c r="AB10" s="643">
        <f t="shared" si="3"/>
        <v>-4.1170000000000009</v>
      </c>
      <c r="AC10" s="691">
        <f t="shared" si="0"/>
        <v>-0.6659657068909739</v>
      </c>
      <c r="AD10" s="807">
        <f t="shared" si="1"/>
        <v>0</v>
      </c>
      <c r="AE10" s="808">
        <f t="shared" si="2"/>
        <v>0</v>
      </c>
    </row>
    <row r="11" spans="1:31" ht="12" customHeight="1">
      <c r="A11" s="596"/>
      <c r="B11" s="597" t="s">
        <v>3270</v>
      </c>
      <c r="C11" s="598"/>
      <c r="D11" s="598"/>
      <c r="E11" s="598"/>
      <c r="F11" s="644"/>
      <c r="G11" s="598"/>
      <c r="H11" s="605"/>
      <c r="I11" s="598"/>
      <c r="J11" s="598"/>
      <c r="K11" s="642"/>
      <c r="L11" s="598">
        <v>13.023</v>
      </c>
      <c r="M11" s="693">
        <f>L11/'P&amp;L - India'!$C$8</f>
        <v>2.1726799221885962E-3</v>
      </c>
      <c r="N11" s="674"/>
      <c r="O11" s="598"/>
      <c r="P11" s="804"/>
      <c r="Q11" s="675"/>
      <c r="R11" s="598">
        <v>2.8210000000000002</v>
      </c>
      <c r="S11" s="696">
        <f>R11/'P&amp;L - India'!$G$8</f>
        <v>3.8065531546488797E-4</v>
      </c>
      <c r="T11" s="674"/>
      <c r="U11" s="598">
        <v>2.9180000000000001</v>
      </c>
      <c r="V11" s="686"/>
      <c r="W11" s="598">
        <v>3.996</v>
      </c>
      <c r="X11" s="696">
        <f>W11/'P&amp;L - India'!$J$8</f>
        <v>3.2824474572244771E-4</v>
      </c>
      <c r="Y11" s="803">
        <f t="shared" si="4"/>
        <v>6.8170000000000002</v>
      </c>
      <c r="Z11" s="705">
        <f>Y11/'P&amp;L - India'!$L$8</f>
        <v>4.3916993853746812E-4</v>
      </c>
      <c r="AB11" s="643">
        <f t="shared" si="3"/>
        <v>-10.202</v>
      </c>
      <c r="AC11" s="691">
        <f t="shared" si="0"/>
        <v>-0.78338324502802736</v>
      </c>
      <c r="AD11" s="807">
        <f t="shared" si="1"/>
        <v>3.996</v>
      </c>
      <c r="AE11" s="808">
        <f t="shared" si="2"/>
        <v>1.4165189649060617</v>
      </c>
    </row>
    <row r="12" spans="1:31" ht="12" customHeight="1">
      <c r="A12" s="596"/>
      <c r="B12" s="597" t="s">
        <v>3271</v>
      </c>
      <c r="C12" s="598"/>
      <c r="D12" s="598"/>
      <c r="E12" s="598"/>
      <c r="F12" s="644"/>
      <c r="G12" s="598"/>
      <c r="H12" s="605"/>
      <c r="I12" s="598"/>
      <c r="J12" s="598"/>
      <c r="K12" s="642"/>
      <c r="L12" s="598">
        <v>14.702</v>
      </c>
      <c r="M12" s="693"/>
      <c r="N12" s="674"/>
      <c r="O12" s="598"/>
      <c r="P12" s="804"/>
      <c r="Q12" s="675"/>
      <c r="R12" s="598">
        <v>13.215</v>
      </c>
      <c r="S12" s="696"/>
      <c r="T12" s="674"/>
      <c r="U12" s="598">
        <v>4.6230000000000002</v>
      </c>
      <c r="V12" s="686"/>
      <c r="W12" s="598">
        <v>7.1239999999999997</v>
      </c>
      <c r="X12" s="696"/>
      <c r="Y12" s="803"/>
      <c r="Z12" s="705"/>
      <c r="AB12" s="643"/>
      <c r="AC12" s="691"/>
      <c r="AD12" s="807"/>
      <c r="AE12" s="808"/>
    </row>
    <row r="13" spans="1:31" ht="12" customHeight="1">
      <c r="A13" s="596"/>
      <c r="B13" s="597" t="s">
        <v>3272</v>
      </c>
      <c r="C13" s="598"/>
      <c r="D13" s="598"/>
      <c r="E13" s="598"/>
      <c r="F13" s="644"/>
      <c r="G13" s="598"/>
      <c r="H13" s="605"/>
      <c r="I13" s="598"/>
      <c r="J13" s="598"/>
      <c r="K13" s="642"/>
      <c r="L13" s="598">
        <v>230.58199999999999</v>
      </c>
      <c r="M13" s="693">
        <f>L13/'P&amp;L - India'!$C$8</f>
        <v>3.8468930493595239E-2</v>
      </c>
      <c r="N13" s="674"/>
      <c r="O13" s="598"/>
      <c r="P13" s="804"/>
      <c r="Q13" s="675"/>
      <c r="R13" s="598">
        <v>74.838999999999999</v>
      </c>
      <c r="S13" s="696">
        <f>R13/'P&amp;L - India'!$G$8</f>
        <v>1.0098498104954537E-2</v>
      </c>
      <c r="T13" s="674"/>
      <c r="U13" s="598">
        <v>76.313000000000002</v>
      </c>
      <c r="V13" s="686"/>
      <c r="W13" s="598">
        <v>86.542000000000002</v>
      </c>
      <c r="X13" s="696">
        <f>W13/'P&amp;L - India'!$J$8</f>
        <v>7.1088480441221392E-3</v>
      </c>
      <c r="Y13" s="803">
        <f t="shared" si="4"/>
        <v>161.381</v>
      </c>
      <c r="Z13" s="705">
        <f>Y13/'P&amp;L - India'!$L$8</f>
        <v>1.0396609043731134E-2</v>
      </c>
      <c r="AB13" s="643">
        <f t="shared" si="3"/>
        <v>-155.74299999999999</v>
      </c>
      <c r="AC13" s="691">
        <f t="shared" si="0"/>
        <v>-0.67543433572438438</v>
      </c>
      <c r="AD13" s="807">
        <f t="shared" si="1"/>
        <v>86.542000000000002</v>
      </c>
      <c r="AE13" s="808">
        <f t="shared" si="2"/>
        <v>1.1563756864736301</v>
      </c>
    </row>
    <row r="14" spans="1:31" ht="12" customHeight="1">
      <c r="A14" s="596"/>
      <c r="B14" s="597" t="s">
        <v>3273</v>
      </c>
      <c r="C14" s="598"/>
      <c r="D14" s="598"/>
      <c r="E14" s="598"/>
      <c r="F14" s="644"/>
      <c r="G14" s="598"/>
      <c r="H14" s="605"/>
      <c r="I14" s="598"/>
      <c r="J14" s="598"/>
      <c r="K14" s="642"/>
      <c r="L14" s="598">
        <v>122.879</v>
      </c>
      <c r="M14" s="693">
        <f>L14/'P&amp;L - India'!$C$8</f>
        <v>2.050040207007698E-2</v>
      </c>
      <c r="N14" s="674"/>
      <c r="O14" s="598"/>
      <c r="P14" s="804"/>
      <c r="Q14" s="675"/>
      <c r="R14" s="598">
        <v>88.57</v>
      </c>
      <c r="S14" s="696">
        <f>R14/'P&amp;L - India'!$G$8</f>
        <v>1.1951308504333612E-2</v>
      </c>
      <c r="T14" s="674"/>
      <c r="U14" s="598">
        <v>59.320999999999998</v>
      </c>
      <c r="V14" s="686"/>
      <c r="W14" s="598">
        <v>80.375</v>
      </c>
      <c r="X14" s="696">
        <f>W14/'P&amp;L - India'!$J$8</f>
        <v>6.6022701294899235E-3</v>
      </c>
      <c r="Y14" s="803">
        <f t="shared" si="4"/>
        <v>168.94499999999999</v>
      </c>
      <c r="Z14" s="705">
        <f>Y14/'P&amp;L - India'!$L$8</f>
        <v>1.088390278219342E-2</v>
      </c>
      <c r="AB14" s="643">
        <f t="shared" si="3"/>
        <v>-34.309000000000012</v>
      </c>
      <c r="AC14" s="691">
        <f t="shared" si="0"/>
        <v>-0.27920962898461094</v>
      </c>
      <c r="AD14" s="807">
        <f t="shared" si="1"/>
        <v>80.375</v>
      </c>
      <c r="AE14" s="808">
        <f t="shared" si="2"/>
        <v>0.90747431410184043</v>
      </c>
    </row>
    <row r="15" spans="1:31" ht="12" customHeight="1">
      <c r="A15" s="596"/>
      <c r="B15" s="597" t="s">
        <v>3274</v>
      </c>
      <c r="C15" s="598"/>
      <c r="D15" s="598"/>
      <c r="E15" s="598"/>
      <c r="F15" s="644"/>
      <c r="G15" s="598"/>
      <c r="H15" s="605"/>
      <c r="I15" s="598"/>
      <c r="J15" s="598"/>
      <c r="K15" s="642"/>
      <c r="L15" s="598">
        <v>93.564999999999998</v>
      </c>
      <c r="M15" s="693">
        <f>L15/'P&amp;L - India'!$C$8</f>
        <v>1.5609828527956384E-2</v>
      </c>
      <c r="N15" s="674"/>
      <c r="O15" s="598"/>
      <c r="P15" s="804"/>
      <c r="Q15" s="675"/>
      <c r="R15" s="598">
        <v>62.981999999999999</v>
      </c>
      <c r="S15" s="696">
        <f>R15/'P&amp;L - India'!$G$8</f>
        <v>8.4985583405209394E-3</v>
      </c>
      <c r="T15" s="674"/>
      <c r="U15" s="598" t="s">
        <v>3269</v>
      </c>
      <c r="V15" s="686"/>
      <c r="W15" s="598">
        <v>0</v>
      </c>
      <c r="X15" s="696">
        <f>W15/'P&amp;L - India'!$J$8</f>
        <v>0</v>
      </c>
      <c r="Y15" s="803">
        <f t="shared" si="4"/>
        <v>62.981999999999999</v>
      </c>
      <c r="Z15" s="705">
        <f>Y15/'P&amp;L - India'!$L$8</f>
        <v>4.0574741189624199E-3</v>
      </c>
      <c r="AB15" s="643">
        <f t="shared" si="3"/>
        <v>-30.582999999999998</v>
      </c>
      <c r="AC15" s="691">
        <f t="shared" si="0"/>
        <v>-0.32686367765724361</v>
      </c>
      <c r="AD15" s="807">
        <f t="shared" si="1"/>
        <v>0</v>
      </c>
      <c r="AE15" s="808">
        <f t="shared" si="2"/>
        <v>0</v>
      </c>
    </row>
    <row r="16" spans="1:31" ht="12" customHeight="1">
      <c r="A16" s="596"/>
      <c r="B16" s="597" t="s">
        <v>3275</v>
      </c>
      <c r="C16" s="598"/>
      <c r="D16" s="598"/>
      <c r="E16" s="598"/>
      <c r="F16" s="644"/>
      <c r="G16" s="598"/>
      <c r="H16" s="605"/>
      <c r="I16" s="598"/>
      <c r="J16" s="598"/>
      <c r="K16" s="642"/>
      <c r="L16" s="598">
        <v>122.057</v>
      </c>
      <c r="M16" s="693">
        <f>L16/'P&amp;L - India'!$C$8</f>
        <v>2.0363264475356944E-2</v>
      </c>
      <c r="N16" s="674"/>
      <c r="O16" s="598"/>
      <c r="P16" s="804"/>
      <c r="Q16" s="675"/>
      <c r="R16" s="598">
        <v>203.24</v>
      </c>
      <c r="S16" s="696">
        <f>R16/'P&amp;L - India'!$G$8</f>
        <v>2.7424454560469276E-2</v>
      </c>
      <c r="T16" s="674"/>
      <c r="U16" s="598">
        <v>59.2</v>
      </c>
      <c r="V16" s="686"/>
      <c r="W16" s="598">
        <v>68.19</v>
      </c>
      <c r="X16" s="696">
        <f>W16/'P&amp;L - India'!$J$8</f>
        <v>5.6013536563597867E-3</v>
      </c>
      <c r="Y16" s="803">
        <f t="shared" si="4"/>
        <v>271.43</v>
      </c>
      <c r="Z16" s="705">
        <f>Y16/'P&amp;L - India'!$L$8</f>
        <v>1.748626909450271E-2</v>
      </c>
      <c r="AB16" s="643">
        <f t="shared" si="3"/>
        <v>81.183000000000007</v>
      </c>
      <c r="AC16" s="691">
        <f t="shared" si="0"/>
        <v>0.66512367172714393</v>
      </c>
      <c r="AD16" s="807">
        <f t="shared" si="1"/>
        <v>68.19</v>
      </c>
      <c r="AE16" s="808">
        <f t="shared" si="2"/>
        <v>0.33551466246801809</v>
      </c>
    </row>
    <row r="17" spans="1:31" ht="12" customHeight="1">
      <c r="A17" s="596"/>
      <c r="B17" s="597" t="s">
        <v>3276</v>
      </c>
      <c r="C17" s="598"/>
      <c r="D17" s="598"/>
      <c r="E17" s="598"/>
      <c r="F17" s="644"/>
      <c r="G17" s="598"/>
      <c r="H17" s="605"/>
      <c r="I17" s="598"/>
      <c r="J17" s="598"/>
      <c r="K17" s="642"/>
      <c r="L17" s="598">
        <v>0.13100000000000001</v>
      </c>
      <c r="M17" s="693">
        <f>L17/'P&amp;L - India'!$C$8</f>
        <v>2.1855261445650472E-5</v>
      </c>
      <c r="N17" s="674"/>
      <c r="O17" s="598"/>
      <c r="P17" s="804"/>
      <c r="Q17" s="675"/>
      <c r="R17" s="598">
        <v>2.3E-2</v>
      </c>
      <c r="S17" s="696">
        <f>R17/'P&amp;L - India'!$G$8</f>
        <v>3.1035350073351371E-6</v>
      </c>
      <c r="T17" s="674"/>
      <c r="U17" s="598">
        <v>8.9999999999999993E-3</v>
      </c>
      <c r="V17" s="686"/>
      <c r="W17" s="598">
        <v>8.9999999999999993E-3</v>
      </c>
      <c r="X17" s="696">
        <f>W17/'P&amp;L - India'!$J$8</f>
        <v>7.3928996784335056E-7</v>
      </c>
      <c r="Y17" s="803">
        <f t="shared" si="4"/>
        <v>3.2000000000000001E-2</v>
      </c>
      <c r="Z17" s="705">
        <f>Y17/'P&amp;L - India'!$L$8</f>
        <v>2.0615282430979875E-6</v>
      </c>
      <c r="AB17" s="643">
        <f t="shared" si="3"/>
        <v>-0.10800000000000001</v>
      </c>
      <c r="AC17" s="691">
        <f t="shared" si="0"/>
        <v>-0.82442748091603058</v>
      </c>
      <c r="AD17" s="807">
        <f t="shared" si="1"/>
        <v>9.0000000000000011E-3</v>
      </c>
      <c r="AE17" s="808">
        <f t="shared" si="2"/>
        <v>0.39130434782608703</v>
      </c>
    </row>
    <row r="18" spans="1:31" ht="12" customHeight="1">
      <c r="A18" s="596"/>
      <c r="B18" s="597" t="s">
        <v>3277</v>
      </c>
      <c r="C18" s="598"/>
      <c r="D18" s="598"/>
      <c r="E18" s="598"/>
      <c r="F18" s="644"/>
      <c r="G18" s="598"/>
      <c r="H18" s="605"/>
      <c r="I18" s="598"/>
      <c r="J18" s="598"/>
      <c r="K18" s="642"/>
      <c r="L18" s="598">
        <v>2.8839999999999999</v>
      </c>
      <c r="M18" s="693">
        <f>L18/'P&amp;L - India'!$C$8</f>
        <v>4.8114941991798439E-4</v>
      </c>
      <c r="N18" s="674"/>
      <c r="O18" s="598"/>
      <c r="P18" s="804"/>
      <c r="Q18" s="675"/>
      <c r="R18" s="598">
        <v>10.99</v>
      </c>
      <c r="S18" s="696">
        <f>R18/'P&amp;L - India'!$G$8</f>
        <v>1.4829499882875288E-3</v>
      </c>
      <c r="T18" s="674"/>
      <c r="U18" s="598">
        <v>0.97299999999999998</v>
      </c>
      <c r="V18" s="686"/>
      <c r="W18" s="598">
        <v>0.97299999999999998</v>
      </c>
      <c r="X18" s="696">
        <f>W18/'P&amp;L - India'!$J$8</f>
        <v>7.992545985684224E-5</v>
      </c>
      <c r="Y18" s="803">
        <f t="shared" si="4"/>
        <v>11.963000000000001</v>
      </c>
      <c r="Z18" s="705">
        <f>Y18/'P&amp;L - India'!$L$8</f>
        <v>7.7068944913066329E-4</v>
      </c>
      <c r="AB18" s="643">
        <f t="shared" si="3"/>
        <v>8.1059999999999999</v>
      </c>
      <c r="AC18" s="691">
        <f t="shared" si="0"/>
        <v>2.8106796116504853</v>
      </c>
      <c r="AD18" s="807">
        <f t="shared" si="1"/>
        <v>0.97300000000000075</v>
      </c>
      <c r="AE18" s="808">
        <f t="shared" si="2"/>
        <v>8.8535031847133822E-2</v>
      </c>
    </row>
    <row r="19" spans="1:31" ht="12" customHeight="1">
      <c r="A19" s="596"/>
      <c r="B19" s="597" t="s">
        <v>3278</v>
      </c>
      <c r="C19" s="598"/>
      <c r="D19" s="598"/>
      <c r="E19" s="598"/>
      <c r="F19" s="644"/>
      <c r="G19" s="598"/>
      <c r="H19" s="605"/>
      <c r="I19" s="598"/>
      <c r="J19" s="598"/>
      <c r="K19" s="642"/>
      <c r="L19" s="598">
        <v>16.777000000000001</v>
      </c>
      <c r="M19" s="693">
        <f>L19/'P&amp;L - India'!$C$8</f>
        <v>2.7989749715547937E-3</v>
      </c>
      <c r="N19" s="674"/>
      <c r="O19" s="598"/>
      <c r="P19" s="804"/>
      <c r="Q19" s="675"/>
      <c r="R19" s="598">
        <v>14.791</v>
      </c>
      <c r="S19" s="696">
        <f>R19/'P&amp;L - India'!$G$8</f>
        <v>1.9958428823258268E-3</v>
      </c>
      <c r="T19" s="674"/>
      <c r="U19" s="598">
        <v>7.1470000000000002</v>
      </c>
      <c r="V19" s="686"/>
      <c r="W19" s="598">
        <v>12.656000000000001</v>
      </c>
      <c r="X19" s="696">
        <f>W19/'P&amp;L - India'!$J$8</f>
        <v>1.0396059814472718E-3</v>
      </c>
      <c r="Y19" s="803">
        <f t="shared" si="4"/>
        <v>27.447000000000003</v>
      </c>
      <c r="Z19" s="705">
        <f>Y19/'P&amp;L - India'!$L$8</f>
        <v>1.768211427759702E-3</v>
      </c>
      <c r="AB19" s="643">
        <f t="shared" si="3"/>
        <v>-1.9860000000000007</v>
      </c>
      <c r="AC19" s="691">
        <f t="shared" si="0"/>
        <v>-0.11837634857245041</v>
      </c>
      <c r="AD19" s="807">
        <f t="shared" si="1"/>
        <v>12.656000000000002</v>
      </c>
      <c r="AE19" s="808">
        <f t="shared" si="2"/>
        <v>0.85565546616185528</v>
      </c>
    </row>
    <row r="20" spans="1:31" ht="12" customHeight="1">
      <c r="A20" s="596"/>
      <c r="B20" s="597" t="s">
        <v>3279</v>
      </c>
      <c r="C20" s="598"/>
      <c r="D20" s="598"/>
      <c r="E20" s="598"/>
      <c r="F20" s="644"/>
      <c r="G20" s="598"/>
      <c r="H20" s="605"/>
      <c r="I20" s="598"/>
      <c r="J20" s="598"/>
      <c r="K20" s="642"/>
      <c r="L20" s="598">
        <v>206.958</v>
      </c>
      <c r="M20" s="693">
        <f>L20/'P&amp;L - India'!$C$8</f>
        <v>3.452764273487733E-2</v>
      </c>
      <c r="N20" s="674"/>
      <c r="O20" s="598"/>
      <c r="P20" s="804"/>
      <c r="Q20" s="675"/>
      <c r="R20" s="598">
        <v>141.46600000000001</v>
      </c>
      <c r="S20" s="696">
        <f>R20/'P&amp;L - India'!$G$8</f>
        <v>1.9088899275985765E-2</v>
      </c>
      <c r="T20" s="674"/>
      <c r="U20" s="598">
        <v>15.9</v>
      </c>
      <c r="V20" s="686"/>
      <c r="W20" s="598">
        <v>20.876999999999999</v>
      </c>
      <c r="X20" s="696">
        <f>W20/'P&amp;L - India'!$J$8</f>
        <v>1.7149062954072924E-3</v>
      </c>
      <c r="Y20" s="803">
        <f t="shared" si="4"/>
        <v>162.34300000000002</v>
      </c>
      <c r="Z20" s="705">
        <f>Y20/'P&amp;L - India'!$L$8</f>
        <v>1.0458583736539269E-2</v>
      </c>
      <c r="AB20" s="643">
        <f t="shared" si="3"/>
        <v>-65.49199999999999</v>
      </c>
      <c r="AC20" s="691">
        <f t="shared" si="0"/>
        <v>-0.3164506808144647</v>
      </c>
      <c r="AD20" s="807">
        <f t="shared" si="1"/>
        <v>20.87700000000001</v>
      </c>
      <c r="AE20" s="808">
        <f t="shared" si="2"/>
        <v>0.14757609602307273</v>
      </c>
    </row>
    <row r="21" spans="1:31" ht="12" customHeight="1">
      <c r="A21" s="596"/>
      <c r="B21" s="597" t="s">
        <v>926</v>
      </c>
      <c r="C21" s="598"/>
      <c r="D21" s="598"/>
      <c r="E21" s="598"/>
      <c r="F21" s="604"/>
      <c r="G21" s="598">
        <f t="shared" ref="G21" si="5">SUM(C21:F21)</f>
        <v>0</v>
      </c>
      <c r="H21" s="605"/>
      <c r="I21" s="598"/>
      <c r="J21" s="598"/>
      <c r="K21" s="602"/>
      <c r="L21" s="598">
        <v>235.32</v>
      </c>
      <c r="M21" s="693">
        <f>L21/'P&amp;L - India'!$C$8</f>
        <v>3.9259390254889073E-2</v>
      </c>
      <c r="N21" s="674"/>
      <c r="O21" s="598"/>
      <c r="P21" s="804"/>
      <c r="Q21" s="686"/>
      <c r="R21" s="598">
        <v>184.04</v>
      </c>
      <c r="S21" s="696">
        <f>R21/'P&amp;L - India'!$G$8</f>
        <v>2.4833677510867767E-2</v>
      </c>
      <c r="T21" s="674"/>
      <c r="U21" s="598">
        <v>26.556000000000001</v>
      </c>
      <c r="V21" s="686"/>
      <c r="W21" s="598">
        <v>28.431000000000001</v>
      </c>
      <c r="X21" s="696">
        <f>W21/'P&amp;L - India'!$J$8</f>
        <v>2.3354170084171448E-3</v>
      </c>
      <c r="Y21" s="803">
        <f t="shared" si="4"/>
        <v>212.471</v>
      </c>
      <c r="Z21" s="705">
        <f>Y21/'P&amp;L - India'!$L$8</f>
        <v>1.3687967729352265E-2</v>
      </c>
      <c r="AB21" s="643">
        <f t="shared" si="3"/>
        <v>-51.28</v>
      </c>
      <c r="AC21" s="691">
        <f t="shared" si="0"/>
        <v>-0.21791602923678396</v>
      </c>
      <c r="AD21" s="807">
        <f t="shared" si="1"/>
        <v>28.431000000000012</v>
      </c>
      <c r="AE21" s="808">
        <f t="shared" si="2"/>
        <v>0.15448272114757669</v>
      </c>
    </row>
    <row r="22" spans="1:31" ht="12" customHeight="1" thickBot="1">
      <c r="A22" s="596"/>
      <c r="B22" s="606" t="s">
        <v>783</v>
      </c>
      <c r="C22" s="607">
        <f t="shared" ref="C22:W22" si="6">SUM(C6:C21)</f>
        <v>0</v>
      </c>
      <c r="D22" s="607">
        <f t="shared" si="6"/>
        <v>0</v>
      </c>
      <c r="E22" s="607">
        <f t="shared" si="6"/>
        <v>0</v>
      </c>
      <c r="F22" s="610">
        <f t="shared" si="6"/>
        <v>0</v>
      </c>
      <c r="G22" s="607">
        <f t="shared" si="6"/>
        <v>0</v>
      </c>
      <c r="H22" s="609">
        <f t="shared" si="6"/>
        <v>0</v>
      </c>
      <c r="I22" s="607">
        <f t="shared" si="6"/>
        <v>0</v>
      </c>
      <c r="J22" s="607">
        <f t="shared" si="6"/>
        <v>0</v>
      </c>
      <c r="K22" s="608">
        <f t="shared" si="6"/>
        <v>0</v>
      </c>
      <c r="L22" s="607">
        <f t="shared" si="6"/>
        <v>2298.8880000000004</v>
      </c>
      <c r="M22" s="694">
        <f>L22/'P&amp;L - India'!$C$8</f>
        <v>0.38353281125395822</v>
      </c>
      <c r="N22" s="682">
        <f t="shared" si="6"/>
        <v>0</v>
      </c>
      <c r="O22" s="607">
        <f t="shared" si="6"/>
        <v>0</v>
      </c>
      <c r="P22" s="805">
        <f t="shared" si="6"/>
        <v>0</v>
      </c>
      <c r="Q22" s="683">
        <f t="shared" si="6"/>
        <v>0</v>
      </c>
      <c r="R22" s="607">
        <f t="shared" si="6"/>
        <v>1832.0109999999995</v>
      </c>
      <c r="S22" s="697">
        <f>R22/'P&amp;L - India'!$G$8</f>
        <v>0.24720479444882829</v>
      </c>
      <c r="T22" s="682">
        <f t="shared" si="6"/>
        <v>0</v>
      </c>
      <c r="U22" s="607">
        <f t="shared" si="6"/>
        <v>808.81900000000007</v>
      </c>
      <c r="V22" s="683">
        <f t="shared" si="6"/>
        <v>0</v>
      </c>
      <c r="W22" s="607">
        <f t="shared" si="6"/>
        <v>1140.8789999999999</v>
      </c>
      <c r="X22" s="697">
        <f>W22/'P&amp;L - India'!$J$8</f>
        <v>9.3715599913683778E-2</v>
      </c>
      <c r="Y22" s="806">
        <f t="shared" si="4"/>
        <v>2972.8899999999994</v>
      </c>
      <c r="Z22" s="706">
        <f>Y22/'P&amp;L - India'!$L$8</f>
        <v>0.19152177183198671</v>
      </c>
      <c r="AB22" s="643">
        <f t="shared" si="3"/>
        <v>-466.87700000000086</v>
      </c>
      <c r="AC22" s="691">
        <f t="shared" si="0"/>
        <v>-0.20308818872428791</v>
      </c>
      <c r="AD22" s="807">
        <f t="shared" si="1"/>
        <v>1140.8789999999999</v>
      </c>
      <c r="AE22" s="808">
        <f t="shared" si="2"/>
        <v>0.62274680665127025</v>
      </c>
    </row>
    <row r="23" spans="1:31" ht="12" customHeight="1">
      <c r="B23" s="662" t="s">
        <v>3257</v>
      </c>
      <c r="C23" s="613"/>
      <c r="D23" s="613"/>
      <c r="E23" s="613"/>
      <c r="F23" s="613"/>
      <c r="G23" s="613"/>
      <c r="H23" s="613"/>
      <c r="I23" s="613"/>
      <c r="J23" s="613"/>
      <c r="K23" s="613"/>
      <c r="L23" s="613"/>
      <c r="M23" s="613"/>
      <c r="N23" s="613"/>
      <c r="O23" s="613"/>
      <c r="P23" s="613"/>
      <c r="Q23" s="613"/>
      <c r="R23" s="613"/>
      <c r="S23" s="613"/>
      <c r="T23" s="613"/>
      <c r="U23" s="613"/>
      <c r="V23" s="613"/>
      <c r="W23" s="613"/>
      <c r="X23" s="613"/>
      <c r="Y23" s="613"/>
      <c r="Z23" s="613"/>
    </row>
    <row r="25" spans="1:31" ht="12" customHeight="1">
      <c r="B25" s="735" t="s">
        <v>267</v>
      </c>
      <c r="C25" s="1100"/>
      <c r="D25" s="1100"/>
      <c r="E25" s="1100"/>
      <c r="F25" s="1100"/>
      <c r="G25" s="1100"/>
      <c r="H25" s="1100"/>
      <c r="I25" s="1100"/>
      <c r="J25" s="1100"/>
      <c r="K25" s="1100"/>
      <c r="L25" s="1101"/>
      <c r="M25" s="1101"/>
      <c r="N25" s="1101"/>
      <c r="O25" s="1101">
        <f>O22+'P&amp;L - Ukraine'!O9</f>
        <v>-858.97400000000005</v>
      </c>
      <c r="P25" s="1101">
        <f>P22+'P&amp;L - Ukraine'!P9</f>
        <v>-1300.527</v>
      </c>
      <c r="Q25" s="1101"/>
      <c r="R25" s="1101">
        <f>R22+'P&amp;L - Ukraine'!R9</f>
        <v>0</v>
      </c>
      <c r="S25" s="1101"/>
      <c r="T25" s="1101"/>
      <c r="U25" s="1101">
        <f>U22+'P&amp;L - Ukraine'!U9</f>
        <v>0</v>
      </c>
      <c r="V25" s="1101"/>
      <c r="W25" s="1101">
        <f>W22+'P&amp;L - Ukraine'!W9</f>
        <v>0</v>
      </c>
      <c r="X25" s="1101"/>
      <c r="Y25" s="1102">
        <f>Y22+'P&amp;L - Ukraine'!Y9</f>
        <v>1300.5269999999996</v>
      </c>
      <c r="Z25" s="643"/>
    </row>
  </sheetData>
  <conditionalFormatting sqref="C25:Z25">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F5DA3-7FE8-495B-BE4D-FB522C8949E6}">
  <sheetPr>
    <tabColor rgb="FF00FFFF"/>
  </sheetPr>
  <dimension ref="A1:U35"/>
  <sheetViews>
    <sheetView workbookViewId="0"/>
  </sheetViews>
  <sheetFormatPr defaultColWidth="8.7109375" defaultRowHeight="12" customHeight="1"/>
  <cols>
    <col min="1" max="1" width="3.5703125" style="612" customWidth="1"/>
    <col min="2" max="2" width="19.7109375" style="612" bestFit="1" customWidth="1"/>
    <col min="3" max="3" width="7" style="612" bestFit="1" customWidth="1"/>
    <col min="4" max="4" width="5.85546875" style="612" bestFit="1" customWidth="1"/>
    <col min="5" max="5" width="5.42578125" style="612" bestFit="1" customWidth="1"/>
    <col min="6" max="6" width="5.140625" style="612" bestFit="1" customWidth="1"/>
    <col min="7" max="7" width="7" style="612" bestFit="1" customWidth="1"/>
    <col min="8" max="8" width="5.85546875" style="612" bestFit="1" customWidth="1"/>
    <col min="9" max="9" width="5.42578125" style="612" bestFit="1" customWidth="1"/>
    <col min="10" max="10" width="5.140625" style="612" bestFit="1" customWidth="1"/>
    <col min="11" max="11" width="7" style="612" bestFit="1" customWidth="1"/>
    <col min="12" max="12" width="5.85546875" style="612" bestFit="1" customWidth="1"/>
    <col min="13" max="13" width="5.42578125" style="612" bestFit="1" customWidth="1"/>
    <col min="14" max="14" width="5.140625" style="612" bestFit="1" customWidth="1"/>
    <col min="15" max="15" width="7" style="612" bestFit="1" customWidth="1"/>
    <col min="16" max="16" width="5.85546875" style="612" bestFit="1" customWidth="1"/>
    <col min="17" max="17" width="5.42578125" style="612" bestFit="1" customWidth="1"/>
    <col min="18" max="18" width="5.140625" style="612" bestFit="1" customWidth="1"/>
    <col min="19" max="16384" width="8.7109375" style="612"/>
  </cols>
  <sheetData>
    <row r="1" spans="1:21" s="611" customFormat="1" ht="15">
      <c r="A1" s="22" t="str">
        <f>'Cover page'!$E$16</f>
        <v>Project M</v>
      </c>
      <c r="B1" s="592"/>
      <c r="C1" s="592"/>
      <c r="D1" s="592"/>
      <c r="E1" s="592"/>
      <c r="F1" s="592"/>
      <c r="G1" s="592"/>
      <c r="H1" s="592"/>
      <c r="I1" s="592"/>
      <c r="J1" s="592"/>
      <c r="K1" s="593"/>
      <c r="L1" s="593"/>
      <c r="M1" s="593"/>
      <c r="N1" s="593"/>
      <c r="O1" s="593"/>
      <c r="P1" s="593"/>
      <c r="Q1" s="593"/>
      <c r="R1" s="593"/>
      <c r="S1" s="593"/>
      <c r="T1" s="593"/>
      <c r="U1" s="592"/>
    </row>
    <row r="2" spans="1:21" s="640" customFormat="1" ht="18">
      <c r="A2" s="885" t="s">
        <v>3280</v>
      </c>
      <c r="B2" s="886"/>
      <c r="C2" s="886"/>
      <c r="D2" s="886"/>
      <c r="E2" s="886"/>
      <c r="F2" s="886"/>
      <c r="G2" s="886"/>
      <c r="H2" s="886"/>
      <c r="I2" s="886"/>
      <c r="J2" s="886"/>
      <c r="K2" s="887"/>
      <c r="L2" s="887"/>
      <c r="M2" s="887"/>
      <c r="N2" s="887"/>
      <c r="O2" s="887"/>
      <c r="P2" s="887"/>
      <c r="Q2" s="887"/>
      <c r="R2" s="887"/>
      <c r="S2" s="887"/>
      <c r="T2" s="887"/>
      <c r="U2" s="886"/>
    </row>
    <row r="3" spans="1:21" s="596" customFormat="1" ht="12" customHeight="1"/>
    <row r="4" spans="1:21" s="596" customFormat="1" ht="19.5" customHeight="1">
      <c r="B4" s="317" t="s">
        <v>3281</v>
      </c>
      <c r="C4" s="636"/>
      <c r="D4" s="636"/>
      <c r="E4" s="636"/>
      <c r="F4" s="636"/>
      <c r="G4" s="636"/>
      <c r="H4" s="636"/>
      <c r="I4" s="636"/>
      <c r="J4" s="636"/>
      <c r="K4" s="636"/>
      <c r="L4" s="636"/>
      <c r="M4" s="636"/>
      <c r="N4" s="636"/>
      <c r="O4" s="636"/>
      <c r="P4" s="636"/>
      <c r="Q4" s="636"/>
      <c r="R4" s="637"/>
    </row>
    <row r="5" spans="1:21" s="596" customFormat="1" ht="12" customHeight="1">
      <c r="B5" s="614"/>
      <c r="C5" s="2261" t="s">
        <v>846</v>
      </c>
      <c r="D5" s="2261"/>
      <c r="E5" s="2261"/>
      <c r="F5" s="2262"/>
      <c r="G5" s="2263" t="s">
        <v>850</v>
      </c>
      <c r="H5" s="2261"/>
      <c r="I5" s="2261"/>
      <c r="J5" s="2262"/>
      <c r="K5" s="2263" t="s">
        <v>854</v>
      </c>
      <c r="L5" s="2261"/>
      <c r="M5" s="2261"/>
      <c r="N5" s="2262"/>
      <c r="O5" s="2261" t="s">
        <v>877</v>
      </c>
      <c r="P5" s="2261"/>
      <c r="Q5" s="2261"/>
      <c r="R5" s="2262"/>
    </row>
    <row r="6" spans="1:21" ht="12" customHeight="1">
      <c r="B6" s="615" t="s">
        <v>103</v>
      </c>
      <c r="C6" s="626" t="s">
        <v>3282</v>
      </c>
      <c r="D6" s="626" t="s">
        <v>3283</v>
      </c>
      <c r="E6" s="632" t="s">
        <v>3284</v>
      </c>
      <c r="F6" s="627" t="s">
        <v>3285</v>
      </c>
      <c r="G6" s="628" t="s">
        <v>3282</v>
      </c>
      <c r="H6" s="626" t="s">
        <v>3283</v>
      </c>
      <c r="I6" s="632" t="s">
        <v>3284</v>
      </c>
      <c r="J6" s="627" t="s">
        <v>3285</v>
      </c>
      <c r="K6" s="628" t="s">
        <v>3282</v>
      </c>
      <c r="L6" s="626" t="s">
        <v>3283</v>
      </c>
      <c r="M6" s="632" t="s">
        <v>3284</v>
      </c>
      <c r="N6" s="627" t="s">
        <v>3285</v>
      </c>
      <c r="O6" s="626" t="s">
        <v>3282</v>
      </c>
      <c r="P6" s="626" t="s">
        <v>3283</v>
      </c>
      <c r="Q6" s="632" t="s">
        <v>3284</v>
      </c>
      <c r="R6" s="627" t="s">
        <v>3285</v>
      </c>
    </row>
    <row r="7" spans="1:21" ht="12" customHeight="1">
      <c r="B7" s="616" t="s">
        <v>3286</v>
      </c>
      <c r="C7" s="617">
        <v>1767.8087383333336</v>
      </c>
      <c r="D7" s="617">
        <v>-1123.0393083333333</v>
      </c>
      <c r="E7" s="633">
        <f>SUM(C7:D7)</f>
        <v>644.76943000000028</v>
      </c>
      <c r="F7" s="625">
        <f>IFERROR(E7/C7,"[ ]")</f>
        <v>0.36472804779089407</v>
      </c>
      <c r="G7" s="622">
        <v>2702.0272099999997</v>
      </c>
      <c r="H7" s="617">
        <v>-2004.6942900000001</v>
      </c>
      <c r="I7" s="633">
        <f>SUM(G7:H7)</f>
        <v>697.3329199999996</v>
      </c>
      <c r="J7" s="629">
        <f t="shared" ref="J7:J35" si="0">IFERROR(I7/G7,"[ ]")</f>
        <v>0.25807768234872797</v>
      </c>
      <c r="K7" s="622">
        <v>1530.49263</v>
      </c>
      <c r="L7" s="617">
        <v>-1126.53521</v>
      </c>
      <c r="M7" s="633">
        <f>SUM(K7:L7)</f>
        <v>403.95741999999996</v>
      </c>
      <c r="N7" s="629">
        <f t="shared" ref="N7:N35" si="1">IFERROR(M7/K7,"[ ]")</f>
        <v>0.26393947418093738</v>
      </c>
      <c r="O7" s="617">
        <v>1908.7575900000002</v>
      </c>
      <c r="P7" s="617">
        <v>-1373.1724899999999</v>
      </c>
      <c r="Q7" s="633">
        <f>SUM(O7:P7)</f>
        <v>535.58510000000024</v>
      </c>
      <c r="R7" s="629">
        <f t="shared" ref="R7:R35" si="2">IFERROR(Q7/O7,"[ ]")</f>
        <v>0.28059356662466511</v>
      </c>
    </row>
    <row r="8" spans="1:21" ht="12" customHeight="1">
      <c r="B8" s="616" t="s">
        <v>3287</v>
      </c>
      <c r="C8" s="617">
        <v>661.45985833333339</v>
      </c>
      <c r="D8" s="617">
        <v>-485.04950833333328</v>
      </c>
      <c r="E8" s="633">
        <f t="shared" ref="E8:E35" si="3">SUM(C8:D8)</f>
        <v>176.41035000000011</v>
      </c>
      <c r="F8" s="629">
        <f t="shared" ref="F8:F35" si="4">IFERROR(E8/C8,"[ ]")</f>
        <v>0.2666984969344891</v>
      </c>
      <c r="G8" s="622">
        <v>830.92193000000009</v>
      </c>
      <c r="H8" s="617">
        <v>-575.84460999999999</v>
      </c>
      <c r="I8" s="633">
        <f t="shared" ref="I8:I34" si="5">SUM(G8:H8)</f>
        <v>255.0773200000001</v>
      </c>
      <c r="J8" s="629">
        <f t="shared" si="0"/>
        <v>0.30698109026921466</v>
      </c>
      <c r="K8" s="622">
        <v>928.81782999999996</v>
      </c>
      <c r="L8" s="617">
        <v>-717.54151000000002</v>
      </c>
      <c r="M8" s="633">
        <f t="shared" ref="M8:M35" si="6">SUM(K8:L8)</f>
        <v>211.27631999999994</v>
      </c>
      <c r="N8" s="629">
        <f t="shared" si="1"/>
        <v>0.22746798476080068</v>
      </c>
      <c r="O8" s="617">
        <v>924.75965000000008</v>
      </c>
      <c r="P8" s="617">
        <v>-709.81617000000006</v>
      </c>
      <c r="Q8" s="633">
        <f t="shared" ref="Q8:Q35" si="7">SUM(O8:P8)</f>
        <v>214.94348000000002</v>
      </c>
      <c r="R8" s="629">
        <f t="shared" si="2"/>
        <v>0.23243172428641323</v>
      </c>
    </row>
    <row r="9" spans="1:21" ht="12" customHeight="1">
      <c r="B9" s="616" t="s">
        <v>3288</v>
      </c>
      <c r="C9" s="617">
        <v>1030.7694416666668</v>
      </c>
      <c r="D9" s="617">
        <v>-823.52460833333339</v>
      </c>
      <c r="E9" s="633">
        <f t="shared" si="3"/>
        <v>207.24483333333342</v>
      </c>
      <c r="F9" s="629">
        <f t="shared" si="4"/>
        <v>0.20105837926106548</v>
      </c>
      <c r="G9" s="622">
        <v>1667.28458</v>
      </c>
      <c r="H9" s="617">
        <v>-1203.7334699999999</v>
      </c>
      <c r="I9" s="633">
        <f t="shared" si="5"/>
        <v>463.55111000000011</v>
      </c>
      <c r="J9" s="629">
        <f t="shared" si="0"/>
        <v>0.27802758782786807</v>
      </c>
      <c r="K9" s="622">
        <v>786.75506999999993</v>
      </c>
      <c r="L9" s="617">
        <v>-597.72544999999991</v>
      </c>
      <c r="M9" s="633">
        <f t="shared" si="6"/>
        <v>189.02962000000002</v>
      </c>
      <c r="N9" s="629">
        <f t="shared" si="1"/>
        <v>0.24026488955450906</v>
      </c>
      <c r="O9" s="617">
        <v>850.62237000000005</v>
      </c>
      <c r="P9" s="617">
        <v>-653.33686999999998</v>
      </c>
      <c r="Q9" s="633">
        <f t="shared" si="7"/>
        <v>197.28550000000007</v>
      </c>
      <c r="R9" s="629">
        <f t="shared" si="2"/>
        <v>0.23193076852657904</v>
      </c>
    </row>
    <row r="10" spans="1:21" ht="12" customHeight="1">
      <c r="B10" s="616" t="s">
        <v>3289</v>
      </c>
      <c r="C10" s="617">
        <v>398.83575666666667</v>
      </c>
      <c r="D10" s="617">
        <v>-290.23480833333338</v>
      </c>
      <c r="E10" s="633">
        <f t="shared" si="3"/>
        <v>108.60094833333329</v>
      </c>
      <c r="F10" s="629">
        <f t="shared" si="4"/>
        <v>0.27229491468112843</v>
      </c>
      <c r="G10" s="622">
        <v>443.56140000000005</v>
      </c>
      <c r="H10" s="617">
        <v>-321.63827000000003</v>
      </c>
      <c r="I10" s="633">
        <f t="shared" si="5"/>
        <v>121.92313000000001</v>
      </c>
      <c r="J10" s="629">
        <f t="shared" si="0"/>
        <v>0.27487317426629099</v>
      </c>
      <c r="K10" s="622">
        <v>243.97945999999999</v>
      </c>
      <c r="L10" s="617">
        <v>-153.31273999999999</v>
      </c>
      <c r="M10" s="633">
        <f t="shared" si="6"/>
        <v>90.666719999999998</v>
      </c>
      <c r="N10" s="629">
        <f t="shared" si="1"/>
        <v>0.37161620080641217</v>
      </c>
      <c r="O10" s="617">
        <v>819.61811999999998</v>
      </c>
      <c r="P10" s="617">
        <v>-384.80503999999996</v>
      </c>
      <c r="Q10" s="633">
        <f t="shared" si="7"/>
        <v>434.81308000000001</v>
      </c>
      <c r="R10" s="629">
        <f t="shared" si="2"/>
        <v>0.53050691461042865</v>
      </c>
    </row>
    <row r="11" spans="1:21" ht="12" customHeight="1">
      <c r="B11" s="616" t="s">
        <v>3290</v>
      </c>
      <c r="C11" s="617">
        <v>0</v>
      </c>
      <c r="D11" s="617">
        <v>0</v>
      </c>
      <c r="E11" s="633">
        <f t="shared" si="3"/>
        <v>0</v>
      </c>
      <c r="F11" s="629" t="str">
        <f t="shared" si="4"/>
        <v>[ ]</v>
      </c>
      <c r="G11" s="622">
        <v>439.66590000000002</v>
      </c>
      <c r="H11" s="617">
        <v>-269.94959999999998</v>
      </c>
      <c r="I11" s="633">
        <f t="shared" si="5"/>
        <v>169.71630000000005</v>
      </c>
      <c r="J11" s="629">
        <f t="shared" si="0"/>
        <v>0.38601196954323735</v>
      </c>
      <c r="K11" s="622">
        <v>270.51573999999999</v>
      </c>
      <c r="L11" s="617">
        <v>-186.42473999999999</v>
      </c>
      <c r="M11" s="633">
        <f t="shared" si="6"/>
        <v>84.091000000000008</v>
      </c>
      <c r="N11" s="629">
        <f t="shared" si="1"/>
        <v>0.31085437024847429</v>
      </c>
      <c r="O11" s="617">
        <v>582.56730000000005</v>
      </c>
      <c r="P11" s="617">
        <v>-389.17035999999996</v>
      </c>
      <c r="Q11" s="633">
        <f t="shared" si="7"/>
        <v>193.39694000000009</v>
      </c>
      <c r="R11" s="629">
        <f t="shared" si="2"/>
        <v>0.33197355910639004</v>
      </c>
    </row>
    <row r="12" spans="1:21" ht="12" customHeight="1">
      <c r="B12" s="616" t="s">
        <v>907</v>
      </c>
      <c r="C12" s="617">
        <v>600.58195666666552</v>
      </c>
      <c r="D12" s="617">
        <v>-409.5349999999994</v>
      </c>
      <c r="E12" s="633">
        <f t="shared" si="3"/>
        <v>191.04695666666612</v>
      </c>
      <c r="F12" s="629">
        <f t="shared" si="4"/>
        <v>0.31810305745282463</v>
      </c>
      <c r="G12" s="622">
        <v>1146.213660000004</v>
      </c>
      <c r="H12" s="617">
        <v>-837.40473999999654</v>
      </c>
      <c r="I12" s="633">
        <f t="shared" si="5"/>
        <v>308.80892000000745</v>
      </c>
      <c r="J12" s="629">
        <f t="shared" si="0"/>
        <v>0.26941654141515498</v>
      </c>
      <c r="K12" s="622">
        <v>305.73635000000002</v>
      </c>
      <c r="L12" s="617">
        <v>-237.18721000000005</v>
      </c>
      <c r="M12" s="633">
        <f t="shared" si="6"/>
        <v>68.549139999999966</v>
      </c>
      <c r="N12" s="629">
        <f t="shared" si="1"/>
        <v>0.22420997699488451</v>
      </c>
      <c r="O12" s="617">
        <v>578.52053000000001</v>
      </c>
      <c r="P12" s="617">
        <v>-480.33801999999991</v>
      </c>
      <c r="Q12" s="633">
        <f t="shared" si="7"/>
        <v>98.182510000000093</v>
      </c>
      <c r="R12" s="629">
        <f t="shared" si="2"/>
        <v>0.16971309557501804</v>
      </c>
    </row>
    <row r="13" spans="1:21" ht="12" customHeight="1">
      <c r="B13" s="616" t="s">
        <v>3291</v>
      </c>
      <c r="C13" s="617">
        <v>121.30262500000001</v>
      </c>
      <c r="D13" s="617">
        <v>-74.265233333333342</v>
      </c>
      <c r="E13" s="633">
        <f t="shared" si="3"/>
        <v>47.037391666666664</v>
      </c>
      <c r="F13" s="629">
        <f t="shared" si="4"/>
        <v>0.387768951139076</v>
      </c>
      <c r="G13" s="622">
        <v>405.77469000000002</v>
      </c>
      <c r="H13" s="617">
        <v>-274.37846999999999</v>
      </c>
      <c r="I13" s="633">
        <f t="shared" si="5"/>
        <v>131.39622000000003</v>
      </c>
      <c r="J13" s="629">
        <f t="shared" si="0"/>
        <v>0.32381571162065337</v>
      </c>
      <c r="K13" s="622">
        <v>796.48265000000004</v>
      </c>
      <c r="L13" s="617">
        <v>-532.88487999999995</v>
      </c>
      <c r="M13" s="633">
        <f t="shared" si="6"/>
        <v>263.59777000000008</v>
      </c>
      <c r="N13" s="629">
        <f t="shared" si="1"/>
        <v>0.3309523063685067</v>
      </c>
      <c r="O13" s="617">
        <v>530.90234999999996</v>
      </c>
      <c r="P13" s="617">
        <v>-370.58618999999999</v>
      </c>
      <c r="Q13" s="633">
        <f t="shared" si="7"/>
        <v>160.31615999999997</v>
      </c>
      <c r="R13" s="629">
        <f t="shared" si="2"/>
        <v>0.30196920394117671</v>
      </c>
    </row>
    <row r="14" spans="1:21" ht="12" customHeight="1">
      <c r="B14" s="616" t="s">
        <v>3292</v>
      </c>
      <c r="C14" s="617">
        <v>613.76745333333338</v>
      </c>
      <c r="D14" s="617">
        <v>-466.92844166666669</v>
      </c>
      <c r="E14" s="633">
        <f t="shared" si="3"/>
        <v>146.83901166666669</v>
      </c>
      <c r="F14" s="629">
        <f t="shared" si="4"/>
        <v>0.23924209546986083</v>
      </c>
      <c r="G14" s="622">
        <v>505.69576000000001</v>
      </c>
      <c r="H14" s="617">
        <v>-340.98215000000005</v>
      </c>
      <c r="I14" s="633">
        <f t="shared" si="5"/>
        <v>164.71360999999996</v>
      </c>
      <c r="J14" s="629">
        <f t="shared" si="0"/>
        <v>0.32571681043954165</v>
      </c>
      <c r="K14" s="622">
        <v>385.20987000000002</v>
      </c>
      <c r="L14" s="617">
        <v>-256.60329000000002</v>
      </c>
      <c r="M14" s="633">
        <f t="shared" si="6"/>
        <v>128.60658000000001</v>
      </c>
      <c r="N14" s="629">
        <f t="shared" si="1"/>
        <v>0.33386107162830486</v>
      </c>
      <c r="O14" s="617">
        <v>456.94809999999995</v>
      </c>
      <c r="P14" s="617">
        <v>-344.28465999999997</v>
      </c>
      <c r="Q14" s="633">
        <f t="shared" si="7"/>
        <v>112.66343999999998</v>
      </c>
      <c r="R14" s="629">
        <f t="shared" si="2"/>
        <v>0.24655631569537106</v>
      </c>
    </row>
    <row r="15" spans="1:21" ht="12" customHeight="1">
      <c r="B15" s="616" t="s">
        <v>3293</v>
      </c>
      <c r="C15" s="617">
        <v>1159.4371400000002</v>
      </c>
      <c r="D15" s="617">
        <v>-665.46986666666669</v>
      </c>
      <c r="E15" s="633">
        <f t="shared" si="3"/>
        <v>493.96727333333354</v>
      </c>
      <c r="F15" s="629">
        <f t="shared" si="4"/>
        <v>0.42604058149571905</v>
      </c>
      <c r="G15" s="622">
        <v>1014.3720999999999</v>
      </c>
      <c r="H15" s="617">
        <v>-546.41052999999999</v>
      </c>
      <c r="I15" s="633">
        <f t="shared" si="5"/>
        <v>467.96156999999994</v>
      </c>
      <c r="J15" s="629">
        <f t="shared" si="0"/>
        <v>0.46133127084232695</v>
      </c>
      <c r="K15" s="622">
        <v>143.48117999999999</v>
      </c>
      <c r="L15" s="617">
        <v>-92.927720000000008</v>
      </c>
      <c r="M15" s="633">
        <f t="shared" si="6"/>
        <v>50.553459999999987</v>
      </c>
      <c r="N15" s="629">
        <f t="shared" si="1"/>
        <v>0.35233512855135418</v>
      </c>
      <c r="O15" s="617">
        <v>434.92546000000004</v>
      </c>
      <c r="P15" s="617">
        <v>-259.54876000000002</v>
      </c>
      <c r="Q15" s="633">
        <f t="shared" si="7"/>
        <v>175.37670000000003</v>
      </c>
      <c r="R15" s="629">
        <f t="shared" si="2"/>
        <v>0.40323392426831028</v>
      </c>
    </row>
    <row r="16" spans="1:21" ht="12" customHeight="1">
      <c r="B16" s="616" t="s">
        <v>3294</v>
      </c>
      <c r="C16" s="617">
        <v>240.10666666666668</v>
      </c>
      <c r="D16" s="617">
        <v>-179.28613333333334</v>
      </c>
      <c r="E16" s="633">
        <f t="shared" si="3"/>
        <v>60.820533333333344</v>
      </c>
      <c r="F16" s="629">
        <f t="shared" si="4"/>
        <v>0.25330630830741896</v>
      </c>
      <c r="G16" s="622">
        <v>0</v>
      </c>
      <c r="H16" s="617">
        <v>0</v>
      </c>
      <c r="I16" s="633">
        <f t="shared" si="5"/>
        <v>0</v>
      </c>
      <c r="J16" s="629" t="str">
        <f t="shared" si="0"/>
        <v>[ ]</v>
      </c>
      <c r="K16" s="622">
        <v>0</v>
      </c>
      <c r="L16" s="617">
        <v>0</v>
      </c>
      <c r="M16" s="633">
        <f t="shared" si="6"/>
        <v>0</v>
      </c>
      <c r="N16" s="629" t="str">
        <f t="shared" si="1"/>
        <v>[ ]</v>
      </c>
      <c r="O16" s="617">
        <v>431.91899999999998</v>
      </c>
      <c r="P16" s="617">
        <v>-413.91579999999999</v>
      </c>
      <c r="Q16" s="633">
        <f t="shared" si="7"/>
        <v>18.003199999999993</v>
      </c>
      <c r="R16" s="629">
        <f t="shared" si="2"/>
        <v>4.1681889428341876E-2</v>
      </c>
    </row>
    <row r="17" spans="2:18" ht="12" customHeight="1">
      <c r="B17" s="616" t="s">
        <v>3295</v>
      </c>
      <c r="C17" s="617">
        <v>171.32723333333334</v>
      </c>
      <c r="D17" s="617">
        <v>-120.41584999999999</v>
      </c>
      <c r="E17" s="633">
        <f t="shared" si="3"/>
        <v>50.911383333333347</v>
      </c>
      <c r="F17" s="629">
        <f t="shared" si="4"/>
        <v>0.29715873152682293</v>
      </c>
      <c r="G17" s="622">
        <v>394.51519000000002</v>
      </c>
      <c r="H17" s="617">
        <v>-306.56544000000002</v>
      </c>
      <c r="I17" s="633">
        <f t="shared" si="5"/>
        <v>87.949749999999995</v>
      </c>
      <c r="J17" s="629">
        <f t="shared" si="0"/>
        <v>0.22293121337102378</v>
      </c>
      <c r="K17" s="622">
        <v>137.33085999999997</v>
      </c>
      <c r="L17" s="617">
        <v>-95.866240000000005</v>
      </c>
      <c r="M17" s="633">
        <f t="shared" si="6"/>
        <v>41.464619999999968</v>
      </c>
      <c r="N17" s="629">
        <f t="shared" si="1"/>
        <v>0.30193228237265807</v>
      </c>
      <c r="O17" s="617">
        <v>337.54121000000004</v>
      </c>
      <c r="P17" s="617">
        <v>-232.06104000000002</v>
      </c>
      <c r="Q17" s="633">
        <f t="shared" si="7"/>
        <v>105.48017000000002</v>
      </c>
      <c r="R17" s="629">
        <f t="shared" si="2"/>
        <v>0.31249568015709844</v>
      </c>
    </row>
    <row r="18" spans="2:18" ht="12" customHeight="1">
      <c r="B18" s="616" t="s">
        <v>3296</v>
      </c>
      <c r="C18" s="617">
        <v>366.46287166666673</v>
      </c>
      <c r="D18" s="617">
        <v>-241.2584416666667</v>
      </c>
      <c r="E18" s="633">
        <f t="shared" si="3"/>
        <v>125.20443000000003</v>
      </c>
      <c r="F18" s="629">
        <f t="shared" si="4"/>
        <v>0.34165652152037251</v>
      </c>
      <c r="G18" s="622">
        <v>424.51745</v>
      </c>
      <c r="H18" s="617">
        <v>-273.45759000000004</v>
      </c>
      <c r="I18" s="633">
        <f t="shared" si="5"/>
        <v>151.05985999999996</v>
      </c>
      <c r="J18" s="629">
        <f t="shared" si="0"/>
        <v>0.35583898847974321</v>
      </c>
      <c r="K18" s="622">
        <v>141.48614999999998</v>
      </c>
      <c r="L18" s="617">
        <v>-90.4512</v>
      </c>
      <c r="M18" s="633">
        <f t="shared" si="6"/>
        <v>51.034949999999981</v>
      </c>
      <c r="N18" s="629">
        <f t="shared" si="1"/>
        <v>0.36070633061964008</v>
      </c>
      <c r="O18" s="617">
        <v>305.61073999999996</v>
      </c>
      <c r="P18" s="617">
        <v>-200.49290999999999</v>
      </c>
      <c r="Q18" s="633">
        <f t="shared" si="7"/>
        <v>105.11782999999997</v>
      </c>
      <c r="R18" s="629">
        <f t="shared" si="2"/>
        <v>0.34395986868786083</v>
      </c>
    </row>
    <row r="19" spans="2:18" ht="12" customHeight="1">
      <c r="B19" s="616" t="s">
        <v>3297</v>
      </c>
      <c r="C19" s="617">
        <v>123.29564166666667</v>
      </c>
      <c r="D19" s="617">
        <v>-89.255083333333346</v>
      </c>
      <c r="E19" s="633">
        <f t="shared" si="3"/>
        <v>34.040558333333323</v>
      </c>
      <c r="F19" s="629">
        <f t="shared" si="4"/>
        <v>0.27608890203404718</v>
      </c>
      <c r="G19" s="622">
        <v>469.85987</v>
      </c>
      <c r="H19" s="617">
        <v>-396.79076000000003</v>
      </c>
      <c r="I19" s="633">
        <f t="shared" si="5"/>
        <v>73.069109999999966</v>
      </c>
      <c r="J19" s="629">
        <f t="shared" si="0"/>
        <v>0.15551255739290942</v>
      </c>
      <c r="K19" s="622">
        <v>134.38415000000001</v>
      </c>
      <c r="L19" s="617">
        <v>-101.12766999999999</v>
      </c>
      <c r="M19" s="633">
        <f t="shared" si="6"/>
        <v>33.25648000000001</v>
      </c>
      <c r="N19" s="629">
        <f t="shared" si="1"/>
        <v>0.24747323252035311</v>
      </c>
      <c r="O19" s="617">
        <v>296.73235999999997</v>
      </c>
      <c r="P19" s="617">
        <v>-210.8451</v>
      </c>
      <c r="Q19" s="633">
        <f t="shared" si="7"/>
        <v>85.887259999999969</v>
      </c>
      <c r="R19" s="629">
        <f t="shared" si="2"/>
        <v>0.2894435241238939</v>
      </c>
    </row>
    <row r="20" spans="2:18" ht="12" customHeight="1">
      <c r="B20" s="616" t="s">
        <v>3298</v>
      </c>
      <c r="C20" s="617">
        <v>536.93105666666679</v>
      </c>
      <c r="D20" s="617">
        <v>-385.96390000000002</v>
      </c>
      <c r="E20" s="633">
        <f t="shared" si="3"/>
        <v>150.96715666666677</v>
      </c>
      <c r="F20" s="629">
        <f t="shared" si="4"/>
        <v>0.28116674346216664</v>
      </c>
      <c r="G20" s="622">
        <v>598.25092000000006</v>
      </c>
      <c r="H20" s="617">
        <v>-513.48068999999998</v>
      </c>
      <c r="I20" s="633">
        <f t="shared" si="5"/>
        <v>84.770230000000083</v>
      </c>
      <c r="J20" s="629">
        <f t="shared" si="0"/>
        <v>0.14169678167816285</v>
      </c>
      <c r="K20" s="622">
        <v>162.22148999999999</v>
      </c>
      <c r="L20" s="617">
        <v>-130.63185000000001</v>
      </c>
      <c r="M20" s="633">
        <f t="shared" si="6"/>
        <v>31.589639999999974</v>
      </c>
      <c r="N20" s="629">
        <f t="shared" si="1"/>
        <v>0.19473153649371594</v>
      </c>
      <c r="O20" s="617">
        <v>278.82837000000001</v>
      </c>
      <c r="P20" s="617">
        <v>-226.25790000000001</v>
      </c>
      <c r="Q20" s="633">
        <f t="shared" si="7"/>
        <v>52.57047</v>
      </c>
      <c r="R20" s="629">
        <f t="shared" si="2"/>
        <v>0.18854060653871052</v>
      </c>
    </row>
    <row r="21" spans="2:18" ht="12" customHeight="1">
      <c r="B21" s="616" t="s">
        <v>3299</v>
      </c>
      <c r="C21" s="617">
        <v>0</v>
      </c>
      <c r="D21" s="617">
        <v>0</v>
      </c>
      <c r="E21" s="633">
        <f t="shared" si="3"/>
        <v>0</v>
      </c>
      <c r="F21" s="629" t="str">
        <f t="shared" si="4"/>
        <v>[ ]</v>
      </c>
      <c r="G21" s="622">
        <v>0</v>
      </c>
      <c r="H21" s="617">
        <v>0</v>
      </c>
      <c r="I21" s="633">
        <f t="shared" si="5"/>
        <v>0</v>
      </c>
      <c r="J21" s="629" t="str">
        <f t="shared" si="0"/>
        <v>[ ]</v>
      </c>
      <c r="K21" s="622">
        <v>418.95585</v>
      </c>
      <c r="L21" s="617">
        <v>-279.34562</v>
      </c>
      <c r="M21" s="633">
        <f t="shared" si="6"/>
        <v>139.61023</v>
      </c>
      <c r="N21" s="629">
        <f t="shared" si="1"/>
        <v>0.33323375243477327</v>
      </c>
      <c r="O21" s="617">
        <v>239.89493999999999</v>
      </c>
      <c r="P21" s="617">
        <v>-180.20111</v>
      </c>
      <c r="Q21" s="633">
        <f t="shared" si="7"/>
        <v>59.693829999999991</v>
      </c>
      <c r="R21" s="629">
        <f t="shared" si="2"/>
        <v>0.24883321840802475</v>
      </c>
    </row>
    <row r="22" spans="2:18" ht="12" customHeight="1">
      <c r="B22" s="616" t="s">
        <v>3300</v>
      </c>
      <c r="C22" s="617">
        <v>0</v>
      </c>
      <c r="D22" s="617">
        <v>0</v>
      </c>
      <c r="E22" s="633">
        <f t="shared" si="3"/>
        <v>0</v>
      </c>
      <c r="F22" s="629" t="str">
        <f t="shared" si="4"/>
        <v>[ ]</v>
      </c>
      <c r="G22" s="622">
        <v>0</v>
      </c>
      <c r="H22" s="617">
        <v>0</v>
      </c>
      <c r="I22" s="633">
        <f t="shared" si="5"/>
        <v>0</v>
      </c>
      <c r="J22" s="629" t="str">
        <f t="shared" si="0"/>
        <v>[ ]</v>
      </c>
      <c r="K22" s="622">
        <v>136.64281</v>
      </c>
      <c r="L22" s="617">
        <v>-1.1055599999999999</v>
      </c>
      <c r="M22" s="633">
        <f t="shared" si="6"/>
        <v>135.53725</v>
      </c>
      <c r="N22" s="629">
        <f t="shared" si="1"/>
        <v>0.99190912423419864</v>
      </c>
      <c r="O22" s="617">
        <v>220.59318999999999</v>
      </c>
      <c r="P22" s="617">
        <v>0</v>
      </c>
      <c r="Q22" s="633">
        <f t="shared" si="7"/>
        <v>220.59318999999999</v>
      </c>
      <c r="R22" s="629">
        <f t="shared" si="2"/>
        <v>1</v>
      </c>
    </row>
    <row r="23" spans="2:18" ht="12" customHeight="1">
      <c r="B23" s="616" t="s">
        <v>3301</v>
      </c>
      <c r="C23" s="617">
        <v>128.93408333333332</v>
      </c>
      <c r="D23" s="617">
        <v>-98.614558333333335</v>
      </c>
      <c r="E23" s="633">
        <f t="shared" si="3"/>
        <v>30.319524999999985</v>
      </c>
      <c r="F23" s="629">
        <f t="shared" si="4"/>
        <v>0.23515523759233553</v>
      </c>
      <c r="G23" s="622">
        <v>303.43603000000002</v>
      </c>
      <c r="H23" s="617">
        <v>-236.99366000000001</v>
      </c>
      <c r="I23" s="633">
        <f t="shared" si="5"/>
        <v>66.442370000000011</v>
      </c>
      <c r="J23" s="629">
        <f t="shared" si="0"/>
        <v>0.21896664677559882</v>
      </c>
      <c r="K23" s="622">
        <v>100.89914999999999</v>
      </c>
      <c r="L23" s="617">
        <v>-83.849050000000005</v>
      </c>
      <c r="M23" s="633">
        <f t="shared" si="6"/>
        <v>17.050099999999986</v>
      </c>
      <c r="N23" s="629">
        <f t="shared" si="1"/>
        <v>0.16898160192627973</v>
      </c>
      <c r="O23" s="617">
        <v>218.37083999999999</v>
      </c>
      <c r="P23" s="617">
        <v>-185.62034</v>
      </c>
      <c r="Q23" s="633">
        <f t="shared" si="7"/>
        <v>32.750499999999988</v>
      </c>
      <c r="R23" s="629">
        <f t="shared" si="2"/>
        <v>0.14997652616988602</v>
      </c>
    </row>
    <row r="24" spans="2:18" ht="12" customHeight="1">
      <c r="B24" s="616" t="s">
        <v>3302</v>
      </c>
      <c r="C24" s="617">
        <v>507.97292833333336</v>
      </c>
      <c r="D24" s="617">
        <v>-337.29154999999997</v>
      </c>
      <c r="E24" s="633">
        <f t="shared" si="3"/>
        <v>170.68137833333338</v>
      </c>
      <c r="F24" s="629">
        <f t="shared" si="4"/>
        <v>0.33600487115197553</v>
      </c>
      <c r="G24" s="622">
        <v>572.11563999999998</v>
      </c>
      <c r="H24" s="617">
        <v>-411.53934000000004</v>
      </c>
      <c r="I24" s="633">
        <f t="shared" si="5"/>
        <v>160.57629999999995</v>
      </c>
      <c r="J24" s="629">
        <f t="shared" si="0"/>
        <v>0.28067105454414765</v>
      </c>
      <c r="K24" s="622">
        <v>197.66614999999999</v>
      </c>
      <c r="L24" s="617">
        <v>-163.64233999999999</v>
      </c>
      <c r="M24" s="633">
        <f t="shared" si="6"/>
        <v>34.023809999999997</v>
      </c>
      <c r="N24" s="629">
        <f t="shared" si="1"/>
        <v>0.17212765058660778</v>
      </c>
      <c r="O24" s="617">
        <v>211.89914999999999</v>
      </c>
      <c r="P24" s="617">
        <v>-158.49298999999999</v>
      </c>
      <c r="Q24" s="633">
        <f t="shared" si="7"/>
        <v>53.40616</v>
      </c>
      <c r="R24" s="629">
        <f t="shared" si="2"/>
        <v>0.25203574436235354</v>
      </c>
    </row>
    <row r="25" spans="2:18" ht="12" customHeight="1">
      <c r="B25" s="616" t="s">
        <v>3303</v>
      </c>
      <c r="C25" s="617">
        <v>0</v>
      </c>
      <c r="D25" s="617">
        <v>0</v>
      </c>
      <c r="E25" s="633">
        <f t="shared" si="3"/>
        <v>0</v>
      </c>
      <c r="F25" s="629" t="str">
        <f t="shared" si="4"/>
        <v>[ ]</v>
      </c>
      <c r="G25" s="622">
        <v>241.20660000000001</v>
      </c>
      <c r="H25" s="617">
        <v>-234.98714999999999</v>
      </c>
      <c r="I25" s="633">
        <f t="shared" si="5"/>
        <v>6.2194500000000232</v>
      </c>
      <c r="J25" s="629">
        <f t="shared" si="0"/>
        <v>2.5784742208546627E-2</v>
      </c>
      <c r="K25" s="622">
        <v>566.87648999999999</v>
      </c>
      <c r="L25" s="617">
        <v>-515.6463</v>
      </c>
      <c r="M25" s="633">
        <f t="shared" si="6"/>
        <v>51.230189999999993</v>
      </c>
      <c r="N25" s="629">
        <f t="shared" si="1"/>
        <v>9.0372754742395464E-2</v>
      </c>
      <c r="O25" s="617">
        <v>157.05892</v>
      </c>
      <c r="P25" s="617">
        <v>-138.48497</v>
      </c>
      <c r="Q25" s="633">
        <f t="shared" si="7"/>
        <v>18.573949999999996</v>
      </c>
      <c r="R25" s="629">
        <f t="shared" si="2"/>
        <v>0.11826103222917868</v>
      </c>
    </row>
    <row r="26" spans="2:18" ht="12" customHeight="1">
      <c r="B26" s="616" t="s">
        <v>3304</v>
      </c>
      <c r="C26" s="617">
        <v>0</v>
      </c>
      <c r="D26" s="617">
        <v>0</v>
      </c>
      <c r="E26" s="633">
        <f t="shared" si="3"/>
        <v>0</v>
      </c>
      <c r="F26" s="629" t="str">
        <f t="shared" si="4"/>
        <v>[ ]</v>
      </c>
      <c r="G26" s="622">
        <v>0</v>
      </c>
      <c r="H26" s="617">
        <v>0</v>
      </c>
      <c r="I26" s="633">
        <f t="shared" si="5"/>
        <v>0</v>
      </c>
      <c r="J26" s="629" t="str">
        <f t="shared" si="0"/>
        <v>[ ]</v>
      </c>
      <c r="K26" s="622">
        <v>356.79953999999998</v>
      </c>
      <c r="L26" s="617">
        <v>-218.69159999999999</v>
      </c>
      <c r="M26" s="633">
        <f t="shared" si="6"/>
        <v>138.10793999999999</v>
      </c>
      <c r="N26" s="629">
        <f t="shared" si="1"/>
        <v>0.38707432190075131</v>
      </c>
      <c r="O26" s="617">
        <v>146.46912</v>
      </c>
      <c r="P26" s="617">
        <v>-106.0718</v>
      </c>
      <c r="Q26" s="633">
        <f t="shared" si="7"/>
        <v>40.397320000000008</v>
      </c>
      <c r="R26" s="629">
        <f t="shared" si="2"/>
        <v>0.27580776070751301</v>
      </c>
    </row>
    <row r="27" spans="2:18" ht="12" customHeight="1">
      <c r="B27" s="616" t="s">
        <v>3305</v>
      </c>
      <c r="C27" s="617">
        <v>224.38977500000001</v>
      </c>
      <c r="D27" s="617">
        <v>-197.03521666666668</v>
      </c>
      <c r="E27" s="633">
        <f t="shared" si="3"/>
        <v>27.35455833333333</v>
      </c>
      <c r="F27" s="629">
        <f t="shared" si="4"/>
        <v>0.12190643862151619</v>
      </c>
      <c r="G27" s="622">
        <v>189.38479000000001</v>
      </c>
      <c r="H27" s="617">
        <v>-137.97172</v>
      </c>
      <c r="I27" s="633">
        <f t="shared" si="5"/>
        <v>51.413070000000005</v>
      </c>
      <c r="J27" s="629">
        <f t="shared" si="0"/>
        <v>0.27147412418917066</v>
      </c>
      <c r="K27" s="622">
        <v>105.06717999999999</v>
      </c>
      <c r="L27" s="617">
        <v>-73.438559999999995</v>
      </c>
      <c r="M27" s="633">
        <f t="shared" si="6"/>
        <v>31.628619999999998</v>
      </c>
      <c r="N27" s="629">
        <f t="shared" si="1"/>
        <v>0.30103234901707648</v>
      </c>
      <c r="O27" s="617">
        <v>145.06546</v>
      </c>
      <c r="P27" s="617">
        <v>-110.6279</v>
      </c>
      <c r="Q27" s="633">
        <f t="shared" si="7"/>
        <v>34.437560000000005</v>
      </c>
      <c r="R27" s="629">
        <f t="shared" si="2"/>
        <v>0.23739324302283951</v>
      </c>
    </row>
    <row r="28" spans="2:18" ht="12" customHeight="1">
      <c r="B28" s="616" t="s">
        <v>3306</v>
      </c>
      <c r="C28" s="617">
        <v>347.65116666666671</v>
      </c>
      <c r="D28" s="617">
        <v>-294.95318333333336</v>
      </c>
      <c r="E28" s="633">
        <f t="shared" si="3"/>
        <v>52.697983333333354</v>
      </c>
      <c r="F28" s="629">
        <f t="shared" si="4"/>
        <v>0.15158293250849633</v>
      </c>
      <c r="G28" s="622">
        <v>0</v>
      </c>
      <c r="H28" s="617">
        <v>0</v>
      </c>
      <c r="I28" s="633">
        <f t="shared" si="5"/>
        <v>0</v>
      </c>
      <c r="J28" s="629" t="str">
        <f t="shared" si="0"/>
        <v>[ ]</v>
      </c>
      <c r="K28" s="622">
        <v>0</v>
      </c>
      <c r="L28" s="617">
        <v>0</v>
      </c>
      <c r="M28" s="633">
        <f t="shared" si="6"/>
        <v>0</v>
      </c>
      <c r="N28" s="629" t="str">
        <f t="shared" si="1"/>
        <v>[ ]</v>
      </c>
      <c r="O28" s="617">
        <v>119.37735000000001</v>
      </c>
      <c r="P28" s="617">
        <v>-76.090919999999997</v>
      </c>
      <c r="Q28" s="633">
        <f t="shared" si="7"/>
        <v>43.28643000000001</v>
      </c>
      <c r="R28" s="629">
        <f t="shared" si="2"/>
        <v>0.3626016995686368</v>
      </c>
    </row>
    <row r="29" spans="2:18" ht="12" customHeight="1">
      <c r="B29" s="616" t="s">
        <v>3307</v>
      </c>
      <c r="C29" s="617">
        <v>434.02811666666662</v>
      </c>
      <c r="D29" s="617">
        <v>-283.3705833333334</v>
      </c>
      <c r="E29" s="633">
        <f t="shared" si="3"/>
        <v>150.65753333333322</v>
      </c>
      <c r="F29" s="629">
        <f t="shared" si="4"/>
        <v>0.34711468577285315</v>
      </c>
      <c r="G29" s="622">
        <v>349.86689000000001</v>
      </c>
      <c r="H29" s="617">
        <v>-234.39836</v>
      </c>
      <c r="I29" s="633">
        <f t="shared" si="5"/>
        <v>115.46853000000002</v>
      </c>
      <c r="J29" s="629">
        <f t="shared" si="0"/>
        <v>0.33003560296888912</v>
      </c>
      <c r="K29" s="622">
        <v>246.43624</v>
      </c>
      <c r="L29" s="617">
        <v>-184.62164999999999</v>
      </c>
      <c r="M29" s="633">
        <f t="shared" si="6"/>
        <v>61.81459000000001</v>
      </c>
      <c r="N29" s="629">
        <f t="shared" si="1"/>
        <v>0.25083400882922091</v>
      </c>
      <c r="O29" s="617">
        <v>103.79759</v>
      </c>
      <c r="P29" s="617">
        <v>-67.830910000000003</v>
      </c>
      <c r="Q29" s="633">
        <f t="shared" si="7"/>
        <v>35.966679999999997</v>
      </c>
      <c r="R29" s="629">
        <f t="shared" si="2"/>
        <v>0.34650785244628507</v>
      </c>
    </row>
    <row r="30" spans="2:18" ht="12" customHeight="1">
      <c r="B30" s="616" t="s">
        <v>3308</v>
      </c>
      <c r="C30" s="617">
        <v>209.42169166666667</v>
      </c>
      <c r="D30" s="617">
        <v>-171.14034166666667</v>
      </c>
      <c r="E30" s="633">
        <f t="shared" si="3"/>
        <v>38.281350000000003</v>
      </c>
      <c r="F30" s="629">
        <f t="shared" si="4"/>
        <v>0.18279553419390693</v>
      </c>
      <c r="G30" s="622">
        <v>0</v>
      </c>
      <c r="H30" s="617">
        <v>0</v>
      </c>
      <c r="I30" s="633">
        <f t="shared" si="5"/>
        <v>0</v>
      </c>
      <c r="J30" s="629" t="str">
        <f t="shared" si="0"/>
        <v>[ ]</v>
      </c>
      <c r="K30" s="622">
        <v>0</v>
      </c>
      <c r="L30" s="617">
        <v>0</v>
      </c>
      <c r="M30" s="633">
        <f t="shared" si="6"/>
        <v>0</v>
      </c>
      <c r="N30" s="629" t="str">
        <f t="shared" si="1"/>
        <v>[ ]</v>
      </c>
      <c r="O30" s="617">
        <v>0</v>
      </c>
      <c r="P30" s="617">
        <v>0</v>
      </c>
      <c r="Q30" s="633">
        <f t="shared" si="7"/>
        <v>0</v>
      </c>
      <c r="R30" s="629" t="str">
        <f t="shared" si="2"/>
        <v>[ ]</v>
      </c>
    </row>
    <row r="31" spans="2:18" ht="12" customHeight="1">
      <c r="B31" s="616" t="s">
        <v>3309</v>
      </c>
      <c r="C31" s="617">
        <v>336.2022883333334</v>
      </c>
      <c r="D31" s="617">
        <v>-229.84366666666668</v>
      </c>
      <c r="E31" s="633">
        <f t="shared" si="3"/>
        <v>106.35862166666672</v>
      </c>
      <c r="F31" s="629">
        <f t="shared" si="4"/>
        <v>0.31635305694652405</v>
      </c>
      <c r="G31" s="622">
        <v>0</v>
      </c>
      <c r="H31" s="617">
        <v>0</v>
      </c>
      <c r="I31" s="633">
        <f t="shared" si="5"/>
        <v>0</v>
      </c>
      <c r="J31" s="629" t="str">
        <f t="shared" si="0"/>
        <v>[ ]</v>
      </c>
      <c r="K31" s="622">
        <v>0</v>
      </c>
      <c r="L31" s="617">
        <v>0</v>
      </c>
      <c r="M31" s="633">
        <f t="shared" si="6"/>
        <v>0</v>
      </c>
      <c r="N31" s="629" t="str">
        <f t="shared" si="1"/>
        <v>[ ]</v>
      </c>
      <c r="O31" s="617">
        <v>0</v>
      </c>
      <c r="P31" s="617">
        <v>0</v>
      </c>
      <c r="Q31" s="633">
        <f t="shared" si="7"/>
        <v>0</v>
      </c>
      <c r="R31" s="629" t="str">
        <f t="shared" si="2"/>
        <v>[ ]</v>
      </c>
    </row>
    <row r="32" spans="2:18" ht="12" customHeight="1">
      <c r="B32" s="616" t="s">
        <v>3310</v>
      </c>
      <c r="C32" s="617">
        <v>399.040325</v>
      </c>
      <c r="D32" s="617">
        <v>-314.45621666666665</v>
      </c>
      <c r="E32" s="633">
        <f t="shared" si="3"/>
        <v>84.584108333333347</v>
      </c>
      <c r="F32" s="629">
        <f t="shared" si="4"/>
        <v>0.21196882378574985</v>
      </c>
      <c r="G32" s="622">
        <v>198.92652999999999</v>
      </c>
      <c r="H32" s="617">
        <v>-178.08394000000001</v>
      </c>
      <c r="I32" s="633">
        <f t="shared" si="5"/>
        <v>20.842589999999973</v>
      </c>
      <c r="J32" s="629">
        <f t="shared" si="0"/>
        <v>0.10477531579121183</v>
      </c>
      <c r="K32" s="622">
        <v>0</v>
      </c>
      <c r="L32" s="617">
        <v>0</v>
      </c>
      <c r="M32" s="633">
        <f t="shared" si="6"/>
        <v>0</v>
      </c>
      <c r="N32" s="629" t="str">
        <f t="shared" si="1"/>
        <v>[ ]</v>
      </c>
      <c r="O32" s="617">
        <v>0</v>
      </c>
      <c r="P32" s="617">
        <v>0</v>
      </c>
      <c r="Q32" s="633">
        <f t="shared" si="7"/>
        <v>0</v>
      </c>
      <c r="R32" s="629" t="str">
        <f t="shared" si="2"/>
        <v>[ ]</v>
      </c>
    </row>
    <row r="33" spans="2:18" ht="12" customHeight="1">
      <c r="B33" s="616" t="s">
        <v>3311</v>
      </c>
      <c r="C33" s="617">
        <v>100.952675</v>
      </c>
      <c r="D33" s="617">
        <v>-70.938358333333341</v>
      </c>
      <c r="E33" s="633">
        <f t="shared" si="3"/>
        <v>30.014316666666659</v>
      </c>
      <c r="F33" s="629">
        <f t="shared" si="4"/>
        <v>0.29731076137077755</v>
      </c>
      <c r="G33" s="622">
        <v>147.62148000000002</v>
      </c>
      <c r="H33" s="617">
        <v>-100.47302999999999</v>
      </c>
      <c r="I33" s="633">
        <f t="shared" si="5"/>
        <v>47.148450000000025</v>
      </c>
      <c r="J33" s="629">
        <f t="shared" si="0"/>
        <v>0.31938746312528515</v>
      </c>
      <c r="K33" s="622">
        <v>0</v>
      </c>
      <c r="L33" s="617">
        <v>0</v>
      </c>
      <c r="M33" s="633">
        <f t="shared" si="6"/>
        <v>0</v>
      </c>
      <c r="N33" s="629" t="str">
        <f t="shared" si="1"/>
        <v>[ ]</v>
      </c>
      <c r="O33" s="617">
        <v>0</v>
      </c>
      <c r="P33" s="617">
        <v>0</v>
      </c>
      <c r="Q33" s="633">
        <f t="shared" si="7"/>
        <v>0</v>
      </c>
      <c r="R33" s="629" t="str">
        <f t="shared" si="2"/>
        <v>[ ]</v>
      </c>
    </row>
    <row r="34" spans="2:18" ht="12" customHeight="1">
      <c r="B34" s="618" t="s">
        <v>3312</v>
      </c>
      <c r="C34" s="619">
        <v>0</v>
      </c>
      <c r="D34" s="619">
        <v>0</v>
      </c>
      <c r="E34" s="634">
        <f t="shared" si="3"/>
        <v>0</v>
      </c>
      <c r="F34" s="630" t="str">
        <f t="shared" si="4"/>
        <v>[ ]</v>
      </c>
      <c r="G34" s="623">
        <v>172.45532999999998</v>
      </c>
      <c r="H34" s="619">
        <v>-95.992980000000003</v>
      </c>
      <c r="I34" s="634">
        <f t="shared" si="5"/>
        <v>76.462349999999972</v>
      </c>
      <c r="J34" s="630">
        <f t="shared" si="0"/>
        <v>0.44337481479986723</v>
      </c>
      <c r="K34" s="623">
        <v>0</v>
      </c>
      <c r="L34" s="619">
        <v>0</v>
      </c>
      <c r="M34" s="634">
        <f t="shared" si="6"/>
        <v>0</v>
      </c>
      <c r="N34" s="630" t="str">
        <f t="shared" si="1"/>
        <v>[ ]</v>
      </c>
      <c r="O34" s="619">
        <v>0</v>
      </c>
      <c r="P34" s="619">
        <v>0</v>
      </c>
      <c r="Q34" s="634">
        <f t="shared" si="7"/>
        <v>0</v>
      </c>
      <c r="R34" s="630" t="str">
        <f t="shared" si="2"/>
        <v>[ ]</v>
      </c>
    </row>
    <row r="35" spans="2:18" ht="12" customHeight="1" thickBot="1">
      <c r="B35" s="620" t="s">
        <v>783</v>
      </c>
      <c r="C35" s="621">
        <f>SUM(C7:C34)</f>
        <v>10480.67949</v>
      </c>
      <c r="D35" s="621">
        <f>SUM(D7:D34)</f>
        <v>-7351.8698583333326</v>
      </c>
      <c r="E35" s="635">
        <f t="shared" si="3"/>
        <v>3128.8096316666679</v>
      </c>
      <c r="F35" s="631">
        <f t="shared" si="4"/>
        <v>0.29853118155669006</v>
      </c>
      <c r="G35" s="624">
        <f t="shared" ref="G35:H35" si="8">SUM(G7:G34)</f>
        <v>13217.673950000006</v>
      </c>
      <c r="H35" s="621">
        <f t="shared" si="8"/>
        <v>-9495.7707899999969</v>
      </c>
      <c r="I35" s="635">
        <f t="shared" ref="I35" si="9">SUM(G35:H35)</f>
        <v>3721.9031600000089</v>
      </c>
      <c r="J35" s="631">
        <f t="shared" si="0"/>
        <v>0.2815853359735816</v>
      </c>
      <c r="K35" s="624">
        <f>SUM(K7:K34)</f>
        <v>8096.2368399999996</v>
      </c>
      <c r="L35" s="621">
        <f>SUM(L7:L34)</f>
        <v>-5839.5603899999996</v>
      </c>
      <c r="M35" s="635">
        <f t="shared" si="6"/>
        <v>2256.6764499999999</v>
      </c>
      <c r="N35" s="631">
        <f t="shared" si="1"/>
        <v>0.27873152609008905</v>
      </c>
      <c r="O35" s="621">
        <f>SUM(O7:O34)</f>
        <v>10300.779709999999</v>
      </c>
      <c r="P35" s="621">
        <f>SUM(P7:P34)</f>
        <v>-7272.0522499999997</v>
      </c>
      <c r="Q35" s="635">
        <f t="shared" si="7"/>
        <v>3028.7274599999992</v>
      </c>
      <c r="R35" s="631">
        <f t="shared" si="2"/>
        <v>0.29402895171709281</v>
      </c>
    </row>
  </sheetData>
  <mergeCells count="4">
    <mergeCell ref="C5:F5"/>
    <mergeCell ref="G5:J5"/>
    <mergeCell ref="K5:N5"/>
    <mergeCell ref="O5:R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tabColor rgb="FFFFFF00"/>
  </sheetPr>
  <dimension ref="G14:R29"/>
  <sheetViews>
    <sheetView workbookViewId="0"/>
  </sheetViews>
  <sheetFormatPr defaultRowHeight="15"/>
  <sheetData>
    <row r="14" spans="7:18" ht="15.75" thickBot="1"/>
    <row r="15" spans="7:18">
      <c r="G15" s="2154" t="s">
        <v>926</v>
      </c>
      <c r="H15" s="2155"/>
      <c r="I15" s="2155"/>
      <c r="J15" s="2155"/>
      <c r="K15" s="2155"/>
      <c r="L15" s="2155"/>
      <c r="M15" s="2155"/>
      <c r="N15" s="2155"/>
      <c r="O15" s="2155"/>
      <c r="P15" s="2155"/>
      <c r="Q15" s="2155"/>
      <c r="R15" s="2156"/>
    </row>
    <row r="16" spans="7:18">
      <c r="G16" s="2157"/>
      <c r="H16" s="2158"/>
      <c r="I16" s="2158"/>
      <c r="J16" s="2158"/>
      <c r="K16" s="2158"/>
      <c r="L16" s="2158"/>
      <c r="M16" s="2158"/>
      <c r="N16" s="2158"/>
      <c r="O16" s="2158"/>
      <c r="P16" s="2158"/>
      <c r="Q16" s="2158"/>
      <c r="R16" s="2159"/>
    </row>
    <row r="17" spans="7:18">
      <c r="G17" s="2157"/>
      <c r="H17" s="2158"/>
      <c r="I17" s="2158"/>
      <c r="J17" s="2158"/>
      <c r="K17" s="2158"/>
      <c r="L17" s="2158"/>
      <c r="M17" s="2158"/>
      <c r="N17" s="2158"/>
      <c r="O17" s="2158"/>
      <c r="P17" s="2158"/>
      <c r="Q17" s="2158"/>
      <c r="R17" s="2159"/>
    </row>
    <row r="18" spans="7:18">
      <c r="G18" s="2157"/>
      <c r="H18" s="2158"/>
      <c r="I18" s="2158"/>
      <c r="J18" s="2158"/>
      <c r="K18" s="2158"/>
      <c r="L18" s="2158"/>
      <c r="M18" s="2158"/>
      <c r="N18" s="2158"/>
      <c r="O18" s="2158"/>
      <c r="P18" s="2158"/>
      <c r="Q18" s="2158"/>
      <c r="R18" s="2159"/>
    </row>
    <row r="19" spans="7:18">
      <c r="G19" s="2157"/>
      <c r="H19" s="2158"/>
      <c r="I19" s="2158"/>
      <c r="J19" s="2158"/>
      <c r="K19" s="2158"/>
      <c r="L19" s="2158"/>
      <c r="M19" s="2158"/>
      <c r="N19" s="2158"/>
      <c r="O19" s="2158"/>
      <c r="P19" s="2158"/>
      <c r="Q19" s="2158"/>
      <c r="R19" s="2159"/>
    </row>
    <row r="20" spans="7:18">
      <c r="G20" s="2157"/>
      <c r="H20" s="2158"/>
      <c r="I20" s="2158"/>
      <c r="J20" s="2158"/>
      <c r="K20" s="2158"/>
      <c r="L20" s="2158"/>
      <c r="M20" s="2158"/>
      <c r="N20" s="2158"/>
      <c r="O20" s="2158"/>
      <c r="P20" s="2158"/>
      <c r="Q20" s="2158"/>
      <c r="R20" s="2159"/>
    </row>
    <row r="21" spans="7:18">
      <c r="G21" s="2157"/>
      <c r="H21" s="2158"/>
      <c r="I21" s="2158"/>
      <c r="J21" s="2158"/>
      <c r="K21" s="2158"/>
      <c r="L21" s="2158"/>
      <c r="M21" s="2158"/>
      <c r="N21" s="2158"/>
      <c r="O21" s="2158"/>
      <c r="P21" s="2158"/>
      <c r="Q21" s="2158"/>
      <c r="R21" s="2159"/>
    </row>
    <row r="22" spans="7:18">
      <c r="G22" s="2157"/>
      <c r="H22" s="2158"/>
      <c r="I22" s="2158"/>
      <c r="J22" s="2158"/>
      <c r="K22" s="2158"/>
      <c r="L22" s="2158"/>
      <c r="M22" s="2158"/>
      <c r="N22" s="2158"/>
      <c r="O22" s="2158"/>
      <c r="P22" s="2158"/>
      <c r="Q22" s="2158"/>
      <c r="R22" s="2159"/>
    </row>
    <row r="23" spans="7:18">
      <c r="G23" s="2157"/>
      <c r="H23" s="2158"/>
      <c r="I23" s="2158"/>
      <c r="J23" s="2158"/>
      <c r="K23" s="2158"/>
      <c r="L23" s="2158"/>
      <c r="M23" s="2158"/>
      <c r="N23" s="2158"/>
      <c r="O23" s="2158"/>
      <c r="P23" s="2158"/>
      <c r="Q23" s="2158"/>
      <c r="R23" s="2159"/>
    </row>
    <row r="24" spans="7:18">
      <c r="G24" s="2157"/>
      <c r="H24" s="2158"/>
      <c r="I24" s="2158"/>
      <c r="J24" s="2158"/>
      <c r="K24" s="2158"/>
      <c r="L24" s="2158"/>
      <c r="M24" s="2158"/>
      <c r="N24" s="2158"/>
      <c r="O24" s="2158"/>
      <c r="P24" s="2158"/>
      <c r="Q24" s="2158"/>
      <c r="R24" s="2159"/>
    </row>
    <row r="25" spans="7:18">
      <c r="G25" s="2157"/>
      <c r="H25" s="2158"/>
      <c r="I25" s="2158"/>
      <c r="J25" s="2158"/>
      <c r="K25" s="2158"/>
      <c r="L25" s="2158"/>
      <c r="M25" s="2158"/>
      <c r="N25" s="2158"/>
      <c r="O25" s="2158"/>
      <c r="P25" s="2158"/>
      <c r="Q25" s="2158"/>
      <c r="R25" s="2159"/>
    </row>
    <row r="26" spans="7:18">
      <c r="G26" s="2157"/>
      <c r="H26" s="2158"/>
      <c r="I26" s="2158"/>
      <c r="J26" s="2158"/>
      <c r="K26" s="2158"/>
      <c r="L26" s="2158"/>
      <c r="M26" s="2158"/>
      <c r="N26" s="2158"/>
      <c r="O26" s="2158"/>
      <c r="P26" s="2158"/>
      <c r="Q26" s="2158"/>
      <c r="R26" s="2159"/>
    </row>
    <row r="27" spans="7:18">
      <c r="G27" s="2157"/>
      <c r="H27" s="2158"/>
      <c r="I27" s="2158"/>
      <c r="J27" s="2158"/>
      <c r="K27" s="2158"/>
      <c r="L27" s="2158"/>
      <c r="M27" s="2158"/>
      <c r="N27" s="2158"/>
      <c r="O27" s="2158"/>
      <c r="P27" s="2158"/>
      <c r="Q27" s="2158"/>
      <c r="R27" s="2159"/>
    </row>
    <row r="28" spans="7:18">
      <c r="G28" s="2157"/>
      <c r="H28" s="2158"/>
      <c r="I28" s="2158"/>
      <c r="J28" s="2158"/>
      <c r="K28" s="2158"/>
      <c r="L28" s="2158"/>
      <c r="M28" s="2158"/>
      <c r="N28" s="2158"/>
      <c r="O28" s="2158"/>
      <c r="P28" s="2158"/>
      <c r="Q28" s="2158"/>
      <c r="R28" s="2159"/>
    </row>
    <row r="29" spans="7:18" ht="15.75" thickBot="1">
      <c r="G29" s="2160"/>
      <c r="H29" s="2161"/>
      <c r="I29" s="2161"/>
      <c r="J29" s="2161"/>
      <c r="K29" s="2161"/>
      <c r="L29" s="2161"/>
      <c r="M29" s="2161"/>
      <c r="N29" s="2161"/>
      <c r="O29" s="2161"/>
      <c r="P29" s="2161"/>
      <c r="Q29" s="2161"/>
      <c r="R29" s="2162"/>
    </row>
  </sheetData>
  <mergeCells count="1">
    <mergeCell ref="G15:R29"/>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dimension ref="A1:I46"/>
  <sheetViews>
    <sheetView workbookViewId="0"/>
  </sheetViews>
  <sheetFormatPr defaultRowHeight="15"/>
  <cols>
    <col min="2" max="2" width="15" customWidth="1"/>
    <col min="3" max="3" width="37.42578125" customWidth="1"/>
    <col min="4" max="4" width="37.85546875" customWidth="1"/>
    <col min="5" max="5" width="39.5703125" customWidth="1"/>
    <col min="6" max="8" width="5.7109375" bestFit="1" customWidth="1"/>
    <col min="9" max="9" width="6.5703125" bestFit="1" customWidth="1"/>
  </cols>
  <sheetData>
    <row r="1" spans="1:9" s="40" customFormat="1" ht="15.75">
      <c r="A1" s="22" t="str">
        <f>'Cover page'!$E$16</f>
        <v>Project M</v>
      </c>
    </row>
    <row r="2" spans="1:9" s="41" customFormat="1" ht="18.75">
      <c r="A2" s="885" t="s">
        <v>3395</v>
      </c>
      <c r="B2" s="888"/>
      <c r="C2" s="888"/>
      <c r="D2" s="888"/>
      <c r="E2" s="888"/>
      <c r="F2" s="888"/>
      <c r="G2" s="888"/>
      <c r="H2" s="888"/>
      <c r="I2" s="888"/>
    </row>
    <row r="6" spans="1:9" ht="19.5" customHeight="1">
      <c r="B6" s="23" t="s">
        <v>3396</v>
      </c>
      <c r="C6" s="50"/>
      <c r="D6" s="27"/>
    </row>
    <row r="7" spans="1:9" ht="12" customHeight="1">
      <c r="B7" s="66"/>
      <c r="C7" s="67" t="s">
        <v>3397</v>
      </c>
      <c r="D7" s="68" t="s">
        <v>3398</v>
      </c>
    </row>
    <row r="8" spans="1:9" ht="36" customHeight="1">
      <c r="B8" s="69" t="s">
        <v>3399</v>
      </c>
      <c r="C8" s="63" t="s">
        <v>3400</v>
      </c>
      <c r="D8" s="63" t="s">
        <v>3401</v>
      </c>
    </row>
    <row r="9" spans="1:9" ht="60" customHeight="1" thickBot="1">
      <c r="B9" s="70" t="s">
        <v>3402</v>
      </c>
      <c r="C9" s="65" t="s">
        <v>3403</v>
      </c>
      <c r="D9" s="64" t="s">
        <v>3404</v>
      </c>
    </row>
    <row r="13" spans="1:9" ht="19.5" customHeight="1">
      <c r="E13" s="23" t="s">
        <v>3405</v>
      </c>
      <c r="F13" s="50"/>
      <c r="G13" s="50"/>
      <c r="H13" s="50"/>
      <c r="I13" s="27"/>
    </row>
    <row r="14" spans="1:9" ht="12" customHeight="1">
      <c r="E14" s="78" t="s">
        <v>3406</v>
      </c>
      <c r="F14" s="79">
        <v>1</v>
      </c>
      <c r="G14" s="79" t="s">
        <v>3407</v>
      </c>
      <c r="H14" s="79" t="s">
        <v>3408</v>
      </c>
      <c r="I14" s="80" t="s">
        <v>3409</v>
      </c>
    </row>
    <row r="15" spans="1:9" ht="12" customHeight="1">
      <c r="E15" s="74" t="s">
        <v>3410</v>
      </c>
      <c r="F15" s="71">
        <v>1000</v>
      </c>
      <c r="G15" s="71">
        <v>1500</v>
      </c>
      <c r="H15" s="71">
        <v>2000</v>
      </c>
      <c r="I15" s="72">
        <v>2500</v>
      </c>
    </row>
    <row r="16" spans="1:9" ht="12" customHeight="1">
      <c r="E16" s="82" t="s">
        <v>3411</v>
      </c>
      <c r="F16" s="83">
        <v>1000</v>
      </c>
      <c r="G16" s="83">
        <v>3000</v>
      </c>
      <c r="H16" s="83">
        <v>6000</v>
      </c>
      <c r="I16" s="84">
        <v>10000</v>
      </c>
    </row>
    <row r="17" spans="4:9" ht="12" customHeight="1" thickBot="1">
      <c r="E17" s="76" t="s">
        <v>3412</v>
      </c>
      <c r="F17" s="73">
        <v>1000</v>
      </c>
      <c r="G17" s="73">
        <v>3000</v>
      </c>
      <c r="H17" s="73">
        <v>6000</v>
      </c>
      <c r="I17" s="77">
        <v>10000</v>
      </c>
    </row>
    <row r="18" spans="4:9" ht="12" customHeight="1">
      <c r="E18" s="89" t="s">
        <v>3413</v>
      </c>
    </row>
    <row r="20" spans="4:9" ht="19.5" customHeight="1">
      <c r="E20" s="23" t="s">
        <v>3405</v>
      </c>
      <c r="F20" s="50"/>
      <c r="G20" s="50"/>
      <c r="H20" s="50"/>
      <c r="I20" s="27"/>
    </row>
    <row r="21" spans="4:9" ht="12" customHeight="1">
      <c r="D21" t="s">
        <v>3317</v>
      </c>
      <c r="E21" s="78" t="s">
        <v>3406</v>
      </c>
      <c r="F21" s="79">
        <v>1</v>
      </c>
      <c r="G21" s="79" t="s">
        <v>3407</v>
      </c>
      <c r="H21" s="79" t="s">
        <v>3408</v>
      </c>
      <c r="I21" s="80" t="s">
        <v>3409</v>
      </c>
    </row>
    <row r="22" spans="4:9" ht="12" customHeight="1">
      <c r="E22" s="74" t="s">
        <v>3410</v>
      </c>
      <c r="F22" s="71">
        <v>1000</v>
      </c>
      <c r="G22" s="71">
        <v>1500</v>
      </c>
      <c r="H22" s="71">
        <v>2000</v>
      </c>
      <c r="I22" s="72">
        <v>2500</v>
      </c>
    </row>
    <row r="23" spans="4:9" ht="12" customHeight="1">
      <c r="E23" s="75" t="s">
        <v>3411</v>
      </c>
      <c r="F23" s="71">
        <v>1000</v>
      </c>
      <c r="G23" s="71">
        <v>3000</v>
      </c>
      <c r="H23" s="71">
        <v>6000</v>
      </c>
      <c r="I23" s="72">
        <v>10000</v>
      </c>
    </row>
    <row r="24" spans="4:9" ht="12" customHeight="1">
      <c r="E24" s="82" t="s">
        <v>3414</v>
      </c>
      <c r="F24" s="83">
        <v>1000</v>
      </c>
      <c r="G24" s="83">
        <v>1500</v>
      </c>
      <c r="H24" s="83">
        <v>2000</v>
      </c>
      <c r="I24" s="84">
        <v>2500</v>
      </c>
    </row>
    <row r="25" spans="4:9" ht="12" customHeight="1" thickBot="1">
      <c r="E25" s="76" t="s">
        <v>3412</v>
      </c>
      <c r="F25" s="85">
        <v>0</v>
      </c>
      <c r="G25" s="73">
        <v>500</v>
      </c>
      <c r="H25" s="73">
        <v>1500</v>
      </c>
      <c r="I25" s="77">
        <v>3000</v>
      </c>
    </row>
    <row r="26" spans="4:9" ht="12" customHeight="1">
      <c r="E26" s="89" t="s">
        <v>3415</v>
      </c>
    </row>
    <row r="28" spans="4:9" ht="19.5" customHeight="1">
      <c r="E28" s="23" t="s">
        <v>3405</v>
      </c>
      <c r="F28" s="50"/>
      <c r="G28" s="50"/>
      <c r="H28" s="50"/>
      <c r="I28" s="27"/>
    </row>
    <row r="29" spans="4:9" ht="12" customHeight="1">
      <c r="E29" s="78" t="s">
        <v>3406</v>
      </c>
      <c r="F29" s="79">
        <v>1</v>
      </c>
      <c r="G29" s="79" t="s">
        <v>3407</v>
      </c>
      <c r="H29" s="79" t="s">
        <v>3408</v>
      </c>
      <c r="I29" s="80" t="s">
        <v>3409</v>
      </c>
    </row>
    <row r="30" spans="4:9" ht="12" customHeight="1">
      <c r="E30" s="74" t="s">
        <v>3410</v>
      </c>
      <c r="F30" s="71">
        <v>1000</v>
      </c>
      <c r="G30" s="71">
        <v>1500</v>
      </c>
      <c r="H30" s="71">
        <v>2000</v>
      </c>
      <c r="I30" s="72">
        <v>2500</v>
      </c>
    </row>
    <row r="31" spans="4:9" ht="12" customHeight="1">
      <c r="E31" s="75" t="s">
        <v>3414</v>
      </c>
      <c r="F31" s="71">
        <v>1000</v>
      </c>
      <c r="G31" s="71">
        <v>1500</v>
      </c>
      <c r="H31" s="71">
        <v>2000</v>
      </c>
      <c r="I31" s="72">
        <v>2500</v>
      </c>
    </row>
    <row r="32" spans="4:9" ht="12" customHeight="1">
      <c r="E32" s="75" t="s">
        <v>3416</v>
      </c>
      <c r="F32" s="71">
        <v>1000</v>
      </c>
      <c r="G32" s="71">
        <v>2500</v>
      </c>
      <c r="H32" s="71">
        <v>4500</v>
      </c>
      <c r="I32" s="72">
        <v>7000</v>
      </c>
    </row>
    <row r="33" spans="5:9" ht="12" customHeight="1" thickBot="1">
      <c r="E33" s="86" t="s">
        <v>3412</v>
      </c>
      <c r="F33" s="87">
        <v>0</v>
      </c>
      <c r="G33" s="87">
        <v>0</v>
      </c>
      <c r="H33" s="87">
        <v>0</v>
      </c>
      <c r="I33" s="88">
        <v>0</v>
      </c>
    </row>
    <row r="34" spans="5:9">
      <c r="E34" s="81"/>
    </row>
    <row r="36" spans="5:9" ht="19.5" customHeight="1">
      <c r="E36" s="23" t="s">
        <v>3417</v>
      </c>
      <c r="F36" s="50"/>
      <c r="G36" s="50"/>
      <c r="H36" s="50"/>
      <c r="I36" s="27"/>
    </row>
    <row r="37" spans="5:9" ht="12" customHeight="1">
      <c r="E37" s="78" t="s">
        <v>3406</v>
      </c>
      <c r="F37" s="79">
        <v>1</v>
      </c>
      <c r="G37" s="79" t="s">
        <v>3407</v>
      </c>
      <c r="H37" s="79" t="s">
        <v>3408</v>
      </c>
      <c r="I37" s="80" t="s">
        <v>3409</v>
      </c>
    </row>
    <row r="38" spans="5:9" ht="12" customHeight="1">
      <c r="E38" s="74" t="s">
        <v>3410</v>
      </c>
      <c r="F38" s="71">
        <v>1000</v>
      </c>
      <c r="G38" s="71">
        <v>1500</v>
      </c>
      <c r="H38" s="71">
        <v>2000</v>
      </c>
      <c r="I38" s="72">
        <v>2500</v>
      </c>
    </row>
    <row r="39" spans="5:9" ht="12" customHeight="1">
      <c r="E39" s="82" t="s">
        <v>3414</v>
      </c>
      <c r="F39" s="83">
        <v>720</v>
      </c>
      <c r="G39" s="83">
        <v>1080</v>
      </c>
      <c r="H39" s="83">
        <v>1440</v>
      </c>
      <c r="I39" s="84">
        <v>1800</v>
      </c>
    </row>
    <row r="40" spans="5:9" ht="12" customHeight="1" thickBot="1">
      <c r="E40" s="76" t="s">
        <v>3412</v>
      </c>
      <c r="F40" s="73">
        <v>280</v>
      </c>
      <c r="G40" s="73">
        <v>840</v>
      </c>
      <c r="H40" s="73">
        <v>1680</v>
      </c>
      <c r="I40" s="77">
        <v>2800</v>
      </c>
    </row>
    <row r="42" spans="5:9" ht="19.5" customHeight="1">
      <c r="E42" s="23" t="s">
        <v>3418</v>
      </c>
      <c r="F42" s="50"/>
      <c r="G42" s="50"/>
      <c r="H42" s="50"/>
      <c r="I42" s="27"/>
    </row>
    <row r="43" spans="5:9" ht="12" customHeight="1">
      <c r="E43" s="78" t="s">
        <v>3406</v>
      </c>
      <c r="F43" s="79">
        <v>1</v>
      </c>
      <c r="G43" s="79" t="s">
        <v>3407</v>
      </c>
      <c r="H43" s="79" t="s">
        <v>3408</v>
      </c>
      <c r="I43" s="80" t="s">
        <v>3409</v>
      </c>
    </row>
    <row r="44" spans="5:9" ht="12" customHeight="1">
      <c r="E44" s="74" t="s">
        <v>3410</v>
      </c>
      <c r="F44" s="71">
        <v>1000</v>
      </c>
      <c r="G44" s="71">
        <v>1500</v>
      </c>
      <c r="H44" s="71">
        <v>2000</v>
      </c>
      <c r="I44" s="72">
        <v>2500</v>
      </c>
    </row>
    <row r="45" spans="5:9" ht="12" customHeight="1">
      <c r="E45" s="82" t="s">
        <v>3414</v>
      </c>
      <c r="F45" s="83">
        <v>850</v>
      </c>
      <c r="G45" s="83">
        <v>1275</v>
      </c>
      <c r="H45" s="83">
        <v>1700</v>
      </c>
      <c r="I45" s="84">
        <v>2125</v>
      </c>
    </row>
    <row r="46" spans="5:9" ht="12" customHeight="1" thickBot="1">
      <c r="E46" s="76" t="s">
        <v>3412</v>
      </c>
      <c r="F46" s="73">
        <v>150</v>
      </c>
      <c r="G46" s="73">
        <v>450</v>
      </c>
      <c r="H46" s="73">
        <v>900</v>
      </c>
      <c r="I46" s="77">
        <v>1500</v>
      </c>
    </row>
  </sheetData>
  <pageMargins left="0.7" right="0.7" top="0.75" bottom="0.75" header="0.3" footer="0.3"/>
  <pageSetup paperSize="9" orientation="portrait" r:id="rId1"/>
  <ignoredErrors>
    <ignoredError sqref="G14 H14:I14 F21:I21 F29:I29 G37:I37 G43:I43" numberStoredAsText="1"/>
  </ignoredError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5768D-5657-4733-9273-311941CAEEAB}">
  <sheetPr codeName="Sheet31">
    <pageSetUpPr autoPageBreaks="0"/>
  </sheetPr>
  <dimension ref="A1:AD155"/>
  <sheetViews>
    <sheetView workbookViewId="0"/>
  </sheetViews>
  <sheetFormatPr defaultColWidth="9.140625" defaultRowHeight="15" outlineLevelRow="1"/>
  <cols>
    <col min="1" max="1" width="17.28515625" style="12" customWidth="1"/>
    <col min="2" max="2" width="36.140625" style="12" bestFit="1" customWidth="1"/>
    <col min="3" max="6" width="7.140625" style="12" bestFit="1" customWidth="1"/>
    <col min="7" max="7" width="7.7109375" style="12" bestFit="1" customWidth="1"/>
    <col min="8" max="8" width="7.42578125" style="12" bestFit="1" customWidth="1"/>
    <col min="9" max="9" width="8.42578125" style="12" bestFit="1" customWidth="1"/>
    <col min="10" max="10" width="7.42578125" style="12" bestFit="1" customWidth="1"/>
    <col min="11" max="11" width="7.7109375" style="12" bestFit="1" customWidth="1"/>
    <col min="12" max="12" width="8.42578125" style="12" bestFit="1" customWidth="1"/>
    <col min="13" max="13" width="7.42578125" style="12" bestFit="1" customWidth="1"/>
    <col min="14" max="14" width="7.7109375" style="12" bestFit="1" customWidth="1"/>
    <col min="15" max="15" width="10" style="12" bestFit="1" customWidth="1"/>
    <col min="16" max="16" width="4.28515625" style="12" bestFit="1" customWidth="1"/>
    <col min="17" max="17" width="18.28515625" style="12" bestFit="1" customWidth="1"/>
    <col min="18" max="18" width="37.42578125" style="12" bestFit="1" customWidth="1"/>
    <col min="19" max="21" width="6.5703125" style="12" bestFit="1" customWidth="1"/>
    <col min="22" max="22" width="6.85546875" style="12" bestFit="1" customWidth="1"/>
    <col min="23" max="23" width="7.7109375" style="12" bestFit="1" customWidth="1"/>
    <col min="24" max="29" width="7.42578125" style="12" bestFit="1" customWidth="1"/>
    <col min="30" max="30" width="6.85546875" style="12" bestFit="1" customWidth="1"/>
    <col min="31" max="16384" width="9.140625" style="12"/>
  </cols>
  <sheetData>
    <row r="1" spans="1:19" s="40" customFormat="1" ht="15.75">
      <c r="A1" s="22" t="str">
        <f>'Cover page'!E16</f>
        <v>Project M</v>
      </c>
    </row>
    <row r="2" spans="1:19" s="41" customFormat="1" ht="18.75">
      <c r="A2" s="892" t="s">
        <v>3419</v>
      </c>
      <c r="B2" s="888"/>
      <c r="C2" s="888"/>
      <c r="D2" s="888"/>
      <c r="E2" s="888"/>
      <c r="F2" s="888"/>
      <c r="G2" s="888"/>
      <c r="H2" s="888"/>
      <c r="I2" s="888"/>
      <c r="J2" s="888"/>
      <c r="K2" s="888"/>
      <c r="L2" s="888"/>
      <c r="M2" s="888"/>
      <c r="N2" s="888"/>
      <c r="O2" s="888"/>
      <c r="P2" s="888"/>
      <c r="Q2" s="888"/>
      <c r="R2" s="888"/>
      <c r="S2" s="888"/>
    </row>
    <row r="4" spans="1:19" ht="19.5" customHeight="1">
      <c r="B4" s="2264" t="s">
        <v>3420</v>
      </c>
      <c r="C4" s="2265"/>
      <c r="D4" s="2265"/>
      <c r="E4" s="2265"/>
      <c r="F4" s="2265"/>
      <c r="G4" s="2265"/>
      <c r="H4" s="2265"/>
      <c r="I4" s="2265"/>
      <c r="J4" s="2265"/>
      <c r="K4" s="2265"/>
      <c r="L4" s="2265"/>
      <c r="M4" s="2265"/>
      <c r="N4" s="2265"/>
      <c r="O4" s="2266"/>
      <c r="P4" s="27"/>
    </row>
    <row r="5" spans="1:19" ht="12" customHeight="1">
      <c r="B5" s="212" t="s">
        <v>103</v>
      </c>
      <c r="C5" s="211">
        <v>44013</v>
      </c>
      <c r="D5" s="211">
        <v>44044</v>
      </c>
      <c r="E5" s="211">
        <v>44075</v>
      </c>
      <c r="F5" s="211">
        <v>44105</v>
      </c>
      <c r="G5" s="211">
        <v>44136</v>
      </c>
      <c r="H5" s="211">
        <v>44166</v>
      </c>
      <c r="I5" s="211">
        <v>44197</v>
      </c>
      <c r="J5" s="211">
        <v>44228</v>
      </c>
      <c r="K5" s="211">
        <v>44256</v>
      </c>
      <c r="L5" s="211">
        <v>44287</v>
      </c>
      <c r="M5" s="211">
        <v>44317</v>
      </c>
      <c r="N5" s="210">
        <v>44348</v>
      </c>
      <c r="O5" s="249" t="s">
        <v>3421</v>
      </c>
      <c r="P5" s="251" t="s">
        <v>716</v>
      </c>
    </row>
    <row r="6" spans="1:19" ht="12" customHeight="1">
      <c r="B6" s="203" t="s">
        <v>3422</v>
      </c>
      <c r="C6" s="247"/>
      <c r="D6" s="247"/>
      <c r="E6" s="247"/>
      <c r="F6" s="247"/>
      <c r="G6" s="248"/>
      <c r="H6" s="247"/>
      <c r="I6" s="247"/>
      <c r="J6" s="247"/>
      <c r="K6" s="247"/>
      <c r="L6" s="247"/>
      <c r="M6" s="247"/>
      <c r="N6" s="246"/>
      <c r="O6" s="224"/>
      <c r="P6" s="250"/>
    </row>
    <row r="7" spans="1:19" s="15" customFormat="1" ht="12" customHeight="1">
      <c r="B7" s="206" t="s">
        <v>99</v>
      </c>
      <c r="C7" s="195"/>
      <c r="D7" s="195"/>
      <c r="E7" s="195"/>
      <c r="F7" s="195"/>
      <c r="G7" s="195"/>
      <c r="H7" s="195"/>
      <c r="I7" s="195"/>
      <c r="J7" s="195"/>
      <c r="K7" s="195"/>
      <c r="L7" s="195"/>
      <c r="M7" s="195"/>
      <c r="N7" s="195"/>
      <c r="O7" s="224">
        <f t="shared" ref="O7:O15" si="0">SUM(C7:N7)</f>
        <v>0</v>
      </c>
      <c r="P7" s="250">
        <f>MAX($P$5:P6)+1</f>
        <v>1</v>
      </c>
    </row>
    <row r="8" spans="1:19" s="15" customFormat="1" ht="12" customHeight="1">
      <c r="B8" s="206" t="s">
        <v>3423</v>
      </c>
      <c r="C8" s="195"/>
      <c r="D8" s="195"/>
      <c r="E8" s="195"/>
      <c r="F8" s="195"/>
      <c r="G8" s="195"/>
      <c r="H8" s="195"/>
      <c r="I8" s="195"/>
      <c r="J8" s="195"/>
      <c r="K8" s="195"/>
      <c r="L8" s="195"/>
      <c r="M8" s="195"/>
      <c r="N8" s="195"/>
      <c r="O8" s="224">
        <f t="shared" si="0"/>
        <v>0</v>
      </c>
      <c r="P8" s="250">
        <f>MAX($P$5:P7)+1</f>
        <v>2</v>
      </c>
      <c r="R8" s="245"/>
    </row>
    <row r="9" spans="1:19" s="15" customFormat="1" ht="12" customHeight="1">
      <c r="B9" s="206" t="s">
        <v>3424</v>
      </c>
      <c r="C9" s="195"/>
      <c r="D9" s="195"/>
      <c r="E9" s="195"/>
      <c r="F9" s="195"/>
      <c r="G9" s="195"/>
      <c r="H9" s="195"/>
      <c r="I9" s="195"/>
      <c r="J9" s="195"/>
      <c r="K9" s="195"/>
      <c r="L9" s="195"/>
      <c r="M9" s="195"/>
      <c r="N9" s="195"/>
      <c r="O9" s="224">
        <f t="shared" si="0"/>
        <v>0</v>
      </c>
      <c r="P9" s="250">
        <f>MAX($P$5:P8)+1</f>
        <v>3</v>
      </c>
    </row>
    <row r="10" spans="1:19" s="15" customFormat="1" ht="12" customHeight="1">
      <c r="B10" s="244" t="s">
        <v>3425</v>
      </c>
      <c r="C10" s="195"/>
      <c r="D10" s="195"/>
      <c r="E10" s="195"/>
      <c r="F10" s="195"/>
      <c r="G10" s="195"/>
      <c r="H10" s="195"/>
      <c r="I10" s="195"/>
      <c r="J10" s="195"/>
      <c r="K10" s="195"/>
      <c r="L10" s="195"/>
      <c r="M10" s="195"/>
      <c r="N10" s="195"/>
      <c r="O10" s="224">
        <f t="shared" si="0"/>
        <v>0</v>
      </c>
      <c r="P10" s="250">
        <f>MAX($P$5:P9)+1</f>
        <v>4</v>
      </c>
      <c r="S10" s="235"/>
    </row>
    <row r="11" spans="1:19" s="15" customFormat="1" ht="12" customHeight="1">
      <c r="B11" s="196" t="s">
        <v>3426</v>
      </c>
      <c r="C11" s="195"/>
      <c r="D11" s="195"/>
      <c r="E11" s="195"/>
      <c r="F11" s="195"/>
      <c r="G11" s="195"/>
      <c r="H11" s="195"/>
      <c r="I11" s="195"/>
      <c r="J11" s="195"/>
      <c r="K11" s="195"/>
      <c r="L11" s="195"/>
      <c r="M11" s="195"/>
      <c r="N11" s="195"/>
      <c r="O11" s="224">
        <f t="shared" si="0"/>
        <v>0</v>
      </c>
      <c r="P11" s="250">
        <f>MAX($P$5:P10)+1</f>
        <v>5</v>
      </c>
      <c r="S11" s="235"/>
    </row>
    <row r="12" spans="1:19" s="15" customFormat="1" ht="12" customHeight="1">
      <c r="B12" s="206" t="s">
        <v>3427</v>
      </c>
      <c r="C12" s="195"/>
      <c r="D12" s="195"/>
      <c r="E12" s="195"/>
      <c r="F12" s="195"/>
      <c r="G12" s="195"/>
      <c r="H12" s="195"/>
      <c r="I12" s="195"/>
      <c r="J12" s="195"/>
      <c r="K12" s="195"/>
      <c r="L12" s="195"/>
      <c r="M12" s="195"/>
      <c r="N12" s="195"/>
      <c r="O12" s="224">
        <f t="shared" si="0"/>
        <v>0</v>
      </c>
      <c r="P12" s="250">
        <f>MAX($P$5:P11)+1</f>
        <v>6</v>
      </c>
    </row>
    <row r="13" spans="1:19" s="15" customFormat="1" ht="12" customHeight="1">
      <c r="B13" s="196" t="s">
        <v>3428</v>
      </c>
      <c r="C13" s="195"/>
      <c r="D13" s="195"/>
      <c r="E13" s="195"/>
      <c r="F13" s="195"/>
      <c r="G13" s="195"/>
      <c r="H13" s="195"/>
      <c r="I13" s="195"/>
      <c r="J13" s="195"/>
      <c r="K13" s="195"/>
      <c r="L13" s="195"/>
      <c r="M13" s="195"/>
      <c r="N13" s="195"/>
      <c r="O13" s="224">
        <f t="shared" si="0"/>
        <v>0</v>
      </c>
      <c r="P13" s="250">
        <f>MAX($P$5:P12)+1</f>
        <v>7</v>
      </c>
    </row>
    <row r="14" spans="1:19" s="15" customFormat="1" ht="12" customHeight="1">
      <c r="B14" s="233" t="s">
        <v>965</v>
      </c>
      <c r="C14" s="222"/>
      <c r="D14" s="222"/>
      <c r="E14" s="222"/>
      <c r="F14" s="222"/>
      <c r="G14" s="222"/>
      <c r="H14" s="222"/>
      <c r="I14" s="222"/>
      <c r="J14" s="222"/>
      <c r="K14" s="222"/>
      <c r="L14" s="222"/>
      <c r="M14" s="222"/>
      <c r="N14" s="222"/>
      <c r="O14" s="221">
        <f t="shared" si="0"/>
        <v>0</v>
      </c>
      <c r="P14" s="250">
        <f>MAX($P$5:P13)+1</f>
        <v>8</v>
      </c>
    </row>
    <row r="15" spans="1:19" s="15" customFormat="1" ht="12" customHeight="1">
      <c r="B15" s="226" t="s">
        <v>3429</v>
      </c>
      <c r="C15" s="243">
        <f t="shared" ref="C15:N15" si="1">SUBTOTAL(9,C7:C14)</f>
        <v>0</v>
      </c>
      <c r="D15" s="243">
        <f t="shared" si="1"/>
        <v>0</v>
      </c>
      <c r="E15" s="243">
        <f t="shared" si="1"/>
        <v>0</v>
      </c>
      <c r="F15" s="243">
        <f t="shared" si="1"/>
        <v>0</v>
      </c>
      <c r="G15" s="243">
        <f t="shared" si="1"/>
        <v>0</v>
      </c>
      <c r="H15" s="243">
        <f t="shared" si="1"/>
        <v>0</v>
      </c>
      <c r="I15" s="243">
        <f t="shared" si="1"/>
        <v>0</v>
      </c>
      <c r="J15" s="243">
        <f t="shared" si="1"/>
        <v>0</v>
      </c>
      <c r="K15" s="243">
        <f t="shared" si="1"/>
        <v>0</v>
      </c>
      <c r="L15" s="243">
        <f t="shared" si="1"/>
        <v>0</v>
      </c>
      <c r="M15" s="243">
        <f t="shared" si="1"/>
        <v>0</v>
      </c>
      <c r="N15" s="243">
        <f t="shared" si="1"/>
        <v>0</v>
      </c>
      <c r="O15" s="242">
        <f t="shared" si="0"/>
        <v>0</v>
      </c>
      <c r="P15" s="252"/>
    </row>
    <row r="16" spans="1:19" s="15" customFormat="1" ht="12" customHeight="1">
      <c r="B16" s="226" t="s">
        <v>3430</v>
      </c>
      <c r="C16" s="195"/>
      <c r="D16" s="195"/>
      <c r="E16" s="195"/>
      <c r="F16" s="195"/>
      <c r="G16" s="195"/>
      <c r="H16" s="195"/>
      <c r="I16" s="195"/>
      <c r="J16" s="195"/>
      <c r="K16" s="195"/>
      <c r="L16" s="195"/>
      <c r="M16" s="195"/>
      <c r="N16" s="195"/>
      <c r="O16" s="224"/>
      <c r="P16" s="250"/>
    </row>
    <row r="17" spans="2:19" s="15" customFormat="1" ht="12" customHeight="1">
      <c r="B17" s="206" t="s">
        <v>3431</v>
      </c>
      <c r="C17" s="195"/>
      <c r="D17" s="195"/>
      <c r="E17" s="195"/>
      <c r="F17" s="195"/>
      <c r="G17" s="195"/>
      <c r="H17" s="195"/>
      <c r="I17" s="195"/>
      <c r="J17" s="195"/>
      <c r="K17" s="195"/>
      <c r="L17" s="195"/>
      <c r="M17" s="195"/>
      <c r="N17" s="195"/>
      <c r="O17" s="224">
        <f t="shared" ref="O17:O23" si="2">SUM(C17:N17)</f>
        <v>0</v>
      </c>
      <c r="P17" s="250">
        <f>MAX($P$5:P16)+1</f>
        <v>9</v>
      </c>
    </row>
    <row r="18" spans="2:19" s="15" customFormat="1" ht="12" customHeight="1">
      <c r="B18" s="206" t="s">
        <v>3432</v>
      </c>
      <c r="C18" s="195"/>
      <c r="D18" s="195"/>
      <c r="E18" s="195"/>
      <c r="F18" s="195"/>
      <c r="G18" s="195"/>
      <c r="H18" s="195"/>
      <c r="I18" s="195"/>
      <c r="J18" s="195"/>
      <c r="K18" s="195"/>
      <c r="L18" s="195"/>
      <c r="M18" s="195"/>
      <c r="N18" s="195"/>
      <c r="O18" s="224">
        <f t="shared" si="2"/>
        <v>0</v>
      </c>
      <c r="P18" s="250">
        <f>MAX($P$5:P17)+1</f>
        <v>10</v>
      </c>
    </row>
    <row r="19" spans="2:19" s="15" customFormat="1" ht="12" customHeight="1">
      <c r="B19" s="206" t="s">
        <v>3433</v>
      </c>
      <c r="C19" s="195"/>
      <c r="D19" s="195"/>
      <c r="E19" s="195"/>
      <c r="F19" s="195"/>
      <c r="G19" s="195"/>
      <c r="H19" s="195"/>
      <c r="I19" s="195"/>
      <c r="J19" s="195"/>
      <c r="K19" s="195"/>
      <c r="L19" s="195"/>
      <c r="M19" s="195"/>
      <c r="N19" s="195"/>
      <c r="O19" s="224">
        <f t="shared" si="2"/>
        <v>0</v>
      </c>
      <c r="P19" s="250">
        <f>MAX($P$5:P18)+1</f>
        <v>11</v>
      </c>
    </row>
    <row r="20" spans="2:19" s="15" customFormat="1" ht="12" customHeight="1">
      <c r="B20" s="206" t="s">
        <v>3434</v>
      </c>
      <c r="C20" s="195"/>
      <c r="D20" s="195"/>
      <c r="E20" s="195"/>
      <c r="F20" s="195"/>
      <c r="G20" s="195"/>
      <c r="H20" s="195"/>
      <c r="I20" s="195"/>
      <c r="J20" s="195"/>
      <c r="K20" s="195"/>
      <c r="L20" s="195"/>
      <c r="M20" s="195"/>
      <c r="N20" s="195"/>
      <c r="O20" s="224">
        <f t="shared" si="2"/>
        <v>0</v>
      </c>
      <c r="P20" s="250">
        <f>MAX($P$5:P19)+1</f>
        <v>12</v>
      </c>
    </row>
    <row r="21" spans="2:19" s="15" customFormat="1" ht="12" customHeight="1">
      <c r="B21" s="206" t="s">
        <v>3435</v>
      </c>
      <c r="C21" s="195"/>
      <c r="D21" s="195"/>
      <c r="E21" s="195"/>
      <c r="F21" s="195"/>
      <c r="G21" s="195"/>
      <c r="H21" s="195"/>
      <c r="I21" s="195"/>
      <c r="J21" s="195"/>
      <c r="K21" s="195"/>
      <c r="L21" s="195"/>
      <c r="M21" s="195"/>
      <c r="N21" s="195"/>
      <c r="O21" s="224">
        <f t="shared" si="2"/>
        <v>0</v>
      </c>
      <c r="P21" s="250">
        <f>MAX($P$5:P20)+1</f>
        <v>13</v>
      </c>
      <c r="S21" s="235"/>
    </row>
    <row r="22" spans="2:19" s="15" customFormat="1" ht="12" customHeight="1">
      <c r="B22" s="217" t="s">
        <v>3436</v>
      </c>
      <c r="C22" s="241">
        <f t="shared" ref="C22:N22" si="3">SUM(C17:C21)</f>
        <v>0</v>
      </c>
      <c r="D22" s="241">
        <f t="shared" si="3"/>
        <v>0</v>
      </c>
      <c r="E22" s="241">
        <f t="shared" si="3"/>
        <v>0</v>
      </c>
      <c r="F22" s="241">
        <f t="shared" si="3"/>
        <v>0</v>
      </c>
      <c r="G22" s="241">
        <f t="shared" si="3"/>
        <v>0</v>
      </c>
      <c r="H22" s="241">
        <f t="shared" si="3"/>
        <v>0</v>
      </c>
      <c r="I22" s="241">
        <f t="shared" si="3"/>
        <v>0</v>
      </c>
      <c r="J22" s="241">
        <f t="shared" si="3"/>
        <v>0</v>
      </c>
      <c r="K22" s="241">
        <f t="shared" si="3"/>
        <v>0</v>
      </c>
      <c r="L22" s="241">
        <f t="shared" si="3"/>
        <v>0</v>
      </c>
      <c r="M22" s="241">
        <f t="shared" si="3"/>
        <v>0</v>
      </c>
      <c r="N22" s="241">
        <f t="shared" si="3"/>
        <v>0</v>
      </c>
      <c r="O22" s="240">
        <f t="shared" si="2"/>
        <v>0</v>
      </c>
      <c r="P22" s="253"/>
      <c r="S22" s="235"/>
    </row>
    <row r="23" spans="2:19" s="15" customFormat="1" ht="12" customHeight="1">
      <c r="B23" s="229" t="s">
        <v>3437</v>
      </c>
      <c r="C23" s="239">
        <f t="shared" ref="C23:N23" si="4">C22-C15</f>
        <v>0</v>
      </c>
      <c r="D23" s="239">
        <f t="shared" si="4"/>
        <v>0</v>
      </c>
      <c r="E23" s="239">
        <f t="shared" si="4"/>
        <v>0</v>
      </c>
      <c r="F23" s="239">
        <f t="shared" si="4"/>
        <v>0</v>
      </c>
      <c r="G23" s="239">
        <f t="shared" si="4"/>
        <v>0</v>
      </c>
      <c r="H23" s="239">
        <f t="shared" si="4"/>
        <v>0</v>
      </c>
      <c r="I23" s="239">
        <f t="shared" si="4"/>
        <v>0</v>
      </c>
      <c r="J23" s="239">
        <f t="shared" si="4"/>
        <v>0</v>
      </c>
      <c r="K23" s="239">
        <f t="shared" si="4"/>
        <v>0</v>
      </c>
      <c r="L23" s="239">
        <f t="shared" si="4"/>
        <v>0</v>
      </c>
      <c r="M23" s="239">
        <f t="shared" si="4"/>
        <v>0</v>
      </c>
      <c r="N23" s="239">
        <f t="shared" si="4"/>
        <v>0</v>
      </c>
      <c r="O23" s="227">
        <f t="shared" si="2"/>
        <v>0</v>
      </c>
      <c r="P23" s="250">
        <f>MAX($P$5:P22)+1</f>
        <v>14</v>
      </c>
      <c r="S23" s="235"/>
    </row>
    <row r="24" spans="2:19" s="15" customFormat="1" ht="12" customHeight="1">
      <c r="B24" s="238" t="s">
        <v>3438</v>
      </c>
      <c r="C24" s="237" t="e">
        <f t="shared" ref="C24:O24" si="5">C23/C15</f>
        <v>#DIV/0!</v>
      </c>
      <c r="D24" s="237" t="e">
        <f t="shared" si="5"/>
        <v>#DIV/0!</v>
      </c>
      <c r="E24" s="237" t="e">
        <f t="shared" si="5"/>
        <v>#DIV/0!</v>
      </c>
      <c r="F24" s="237" t="e">
        <f t="shared" si="5"/>
        <v>#DIV/0!</v>
      </c>
      <c r="G24" s="237" t="e">
        <f t="shared" si="5"/>
        <v>#DIV/0!</v>
      </c>
      <c r="H24" s="237" t="e">
        <f t="shared" si="5"/>
        <v>#DIV/0!</v>
      </c>
      <c r="I24" s="237" t="e">
        <f t="shared" si="5"/>
        <v>#DIV/0!</v>
      </c>
      <c r="J24" s="237" t="e">
        <f t="shared" si="5"/>
        <v>#DIV/0!</v>
      </c>
      <c r="K24" s="237" t="e">
        <f t="shared" si="5"/>
        <v>#DIV/0!</v>
      </c>
      <c r="L24" s="237" t="e">
        <f t="shared" si="5"/>
        <v>#DIV/0!</v>
      </c>
      <c r="M24" s="237" t="e">
        <f t="shared" si="5"/>
        <v>#DIV/0!</v>
      </c>
      <c r="N24" s="237" t="e">
        <f t="shared" si="5"/>
        <v>#DIV/0!</v>
      </c>
      <c r="O24" s="236" t="e">
        <f t="shared" si="5"/>
        <v>#DIV/0!</v>
      </c>
      <c r="P24" s="250">
        <f>MAX($P$5:P23)+1</f>
        <v>15</v>
      </c>
      <c r="S24" s="235"/>
    </row>
    <row r="25" spans="2:19" s="15" customFormat="1" ht="12" customHeight="1">
      <c r="B25" s="203" t="s">
        <v>3439</v>
      </c>
      <c r="C25" s="195"/>
      <c r="D25" s="195"/>
      <c r="E25" s="195"/>
      <c r="F25" s="195"/>
      <c r="G25" s="195"/>
      <c r="H25" s="195"/>
      <c r="I25" s="195"/>
      <c r="J25" s="195"/>
      <c r="K25" s="195"/>
      <c r="L25" s="195"/>
      <c r="M25" s="195"/>
      <c r="N25" s="195"/>
      <c r="O25" s="224"/>
      <c r="P25" s="250"/>
      <c r="S25" s="235"/>
    </row>
    <row r="26" spans="2:19" s="15" customFormat="1" ht="12" customHeight="1">
      <c r="B26" s="206" t="s">
        <v>196</v>
      </c>
      <c r="C26" s="195"/>
      <c r="D26" s="195"/>
      <c r="E26" s="195"/>
      <c r="F26" s="195"/>
      <c r="G26" s="195"/>
      <c r="H26" s="195"/>
      <c r="I26" s="195"/>
      <c r="J26" s="195"/>
      <c r="K26" s="195"/>
      <c r="L26" s="195"/>
      <c r="M26" s="195"/>
      <c r="N26" s="195"/>
      <c r="O26" s="224">
        <f t="shared" ref="O26:O45" si="6">SUM(C26:N26)</f>
        <v>0</v>
      </c>
      <c r="P26" s="250">
        <f>MAX($P$5:P25)+1</f>
        <v>16</v>
      </c>
      <c r="S26" s="235"/>
    </row>
    <row r="27" spans="2:19" s="15" customFormat="1" ht="12" customHeight="1">
      <c r="B27" s="206" t="s">
        <v>84</v>
      </c>
      <c r="C27" s="195"/>
      <c r="D27" s="195"/>
      <c r="E27" s="195"/>
      <c r="F27" s="195"/>
      <c r="G27" s="195"/>
      <c r="H27" s="195"/>
      <c r="I27" s="195"/>
      <c r="J27" s="195"/>
      <c r="K27" s="195"/>
      <c r="L27" s="195"/>
      <c r="M27" s="195"/>
      <c r="N27" s="195"/>
      <c r="O27" s="224">
        <f t="shared" si="6"/>
        <v>0</v>
      </c>
      <c r="P27" s="250">
        <f>MAX($P$5:P26)+1</f>
        <v>17</v>
      </c>
      <c r="S27" s="235"/>
    </row>
    <row r="28" spans="2:19" s="15" customFormat="1" ht="12" customHeight="1">
      <c r="B28" s="206" t="s">
        <v>3440</v>
      </c>
      <c r="C28" s="195"/>
      <c r="D28" s="195"/>
      <c r="E28" s="195"/>
      <c r="F28" s="195"/>
      <c r="G28" s="195"/>
      <c r="H28" s="195"/>
      <c r="I28" s="195"/>
      <c r="J28" s="195"/>
      <c r="K28" s="195"/>
      <c r="L28" s="195"/>
      <c r="M28" s="195"/>
      <c r="N28" s="195"/>
      <c r="O28" s="224">
        <f t="shared" si="6"/>
        <v>0</v>
      </c>
      <c r="P28" s="250">
        <f>MAX($P$5:P27)+1</f>
        <v>18</v>
      </c>
      <c r="S28" s="235"/>
    </row>
    <row r="29" spans="2:19" s="15" customFormat="1" ht="12" hidden="1" customHeight="1" outlineLevel="1">
      <c r="B29" s="206" t="s">
        <v>3441</v>
      </c>
      <c r="C29" s="195"/>
      <c r="D29" s="195"/>
      <c r="E29" s="195"/>
      <c r="F29" s="195"/>
      <c r="G29" s="195"/>
      <c r="H29" s="195"/>
      <c r="I29" s="195"/>
      <c r="J29" s="195"/>
      <c r="K29" s="195"/>
      <c r="L29" s="195"/>
      <c r="M29" s="195"/>
      <c r="N29" s="195"/>
      <c r="O29" s="224">
        <f t="shared" si="6"/>
        <v>0</v>
      </c>
      <c r="P29" s="250">
        <f>MAX($P$5:P28)+1</f>
        <v>19</v>
      </c>
      <c r="S29" s="235"/>
    </row>
    <row r="30" spans="2:19" s="15" customFormat="1" ht="12" hidden="1" customHeight="1" outlineLevel="1">
      <c r="B30" s="206" t="s">
        <v>3442</v>
      </c>
      <c r="C30" s="195"/>
      <c r="D30" s="195"/>
      <c r="E30" s="195"/>
      <c r="F30" s="195"/>
      <c r="G30" s="195"/>
      <c r="H30" s="195"/>
      <c r="I30" s="195"/>
      <c r="J30" s="195"/>
      <c r="K30" s="195"/>
      <c r="L30" s="195"/>
      <c r="M30" s="195"/>
      <c r="N30" s="195"/>
      <c r="O30" s="224">
        <f t="shared" si="6"/>
        <v>0</v>
      </c>
      <c r="P30" s="250">
        <f>MAX($P$5:P29)+1</f>
        <v>20</v>
      </c>
      <c r="S30" s="235"/>
    </row>
    <row r="31" spans="2:19" s="15" customFormat="1" ht="12" hidden="1" customHeight="1" outlineLevel="1">
      <c r="B31" s="206" t="s">
        <v>3443</v>
      </c>
      <c r="C31" s="195"/>
      <c r="D31" s="195"/>
      <c r="E31" s="195"/>
      <c r="F31" s="195"/>
      <c r="G31" s="195"/>
      <c r="H31" s="195"/>
      <c r="I31" s="195"/>
      <c r="J31" s="195"/>
      <c r="K31" s="195"/>
      <c r="L31" s="195"/>
      <c r="M31" s="195"/>
      <c r="N31" s="195"/>
      <c r="O31" s="224">
        <f t="shared" si="6"/>
        <v>0</v>
      </c>
      <c r="P31" s="250">
        <f>MAX($P$5:P30)+1</f>
        <v>21</v>
      </c>
      <c r="S31" s="235"/>
    </row>
    <row r="32" spans="2:19" s="15" customFormat="1" ht="12" hidden="1" customHeight="1" outlineLevel="1">
      <c r="B32" s="206" t="s">
        <v>3444</v>
      </c>
      <c r="C32" s="195"/>
      <c r="D32" s="195"/>
      <c r="E32" s="195"/>
      <c r="F32" s="195"/>
      <c r="G32" s="195"/>
      <c r="H32" s="195"/>
      <c r="I32" s="195"/>
      <c r="J32" s="195"/>
      <c r="K32" s="195"/>
      <c r="L32" s="195"/>
      <c r="M32" s="195"/>
      <c r="N32" s="195"/>
      <c r="O32" s="224">
        <f t="shared" si="6"/>
        <v>0</v>
      </c>
      <c r="P32" s="250">
        <f>MAX($P$5:P31)+1</f>
        <v>22</v>
      </c>
      <c r="S32" s="235"/>
    </row>
    <row r="33" spans="2:21" s="15" customFormat="1" ht="12" hidden="1" customHeight="1" outlineLevel="1">
      <c r="B33" s="196" t="s">
        <v>3445</v>
      </c>
      <c r="C33" s="195"/>
      <c r="D33" s="195"/>
      <c r="E33" s="195"/>
      <c r="F33" s="195"/>
      <c r="G33" s="195"/>
      <c r="H33" s="195"/>
      <c r="I33" s="195"/>
      <c r="J33" s="195"/>
      <c r="K33" s="195"/>
      <c r="L33" s="195"/>
      <c r="M33" s="195"/>
      <c r="N33" s="195"/>
      <c r="O33" s="224">
        <f t="shared" si="6"/>
        <v>0</v>
      </c>
      <c r="P33" s="250">
        <f>MAX($P$5:P32)+1</f>
        <v>23</v>
      </c>
      <c r="S33" s="235"/>
    </row>
    <row r="34" spans="2:21" s="15" customFormat="1" ht="12" hidden="1" customHeight="1" outlineLevel="1">
      <c r="B34" s="196" t="s">
        <v>3446</v>
      </c>
      <c r="C34" s="195"/>
      <c r="D34" s="195"/>
      <c r="E34" s="195"/>
      <c r="F34" s="195"/>
      <c r="G34" s="195"/>
      <c r="H34" s="195"/>
      <c r="I34" s="195"/>
      <c r="J34" s="195"/>
      <c r="K34" s="195"/>
      <c r="L34" s="195"/>
      <c r="M34" s="195"/>
      <c r="N34" s="195"/>
      <c r="O34" s="224">
        <f t="shared" si="6"/>
        <v>0</v>
      </c>
      <c r="P34" s="250">
        <f>MAX($P$5:P33)+1</f>
        <v>24</v>
      </c>
      <c r="S34" s="235"/>
    </row>
    <row r="35" spans="2:21" s="15" customFormat="1" ht="12" hidden="1" customHeight="1" outlineLevel="1">
      <c r="B35" s="196" t="s">
        <v>3447</v>
      </c>
      <c r="C35" s="195"/>
      <c r="D35" s="195"/>
      <c r="E35" s="195"/>
      <c r="F35" s="195"/>
      <c r="G35" s="195"/>
      <c r="H35" s="195"/>
      <c r="I35" s="195"/>
      <c r="J35" s="195"/>
      <c r="K35" s="195"/>
      <c r="L35" s="195"/>
      <c r="M35" s="195"/>
      <c r="N35" s="195"/>
      <c r="O35" s="224">
        <f t="shared" si="6"/>
        <v>0</v>
      </c>
      <c r="P35" s="250">
        <f>MAX($P$5:P34)+1</f>
        <v>25</v>
      </c>
      <c r="S35" s="235"/>
    </row>
    <row r="36" spans="2:21" s="15" customFormat="1" ht="12" hidden="1" customHeight="1" outlineLevel="1">
      <c r="B36" s="196" t="s">
        <v>3448</v>
      </c>
      <c r="C36" s="195"/>
      <c r="D36" s="195"/>
      <c r="E36" s="195"/>
      <c r="F36" s="195"/>
      <c r="G36" s="195"/>
      <c r="H36" s="195"/>
      <c r="I36" s="195"/>
      <c r="J36" s="195"/>
      <c r="K36" s="195"/>
      <c r="L36" s="195"/>
      <c r="M36" s="195"/>
      <c r="N36" s="195"/>
      <c r="O36" s="224">
        <f t="shared" si="6"/>
        <v>0</v>
      </c>
      <c r="P36" s="250">
        <f>MAX($P$5:P35)+1</f>
        <v>26</v>
      </c>
      <c r="S36" s="235"/>
    </row>
    <row r="37" spans="2:21" s="15" customFormat="1" ht="12" hidden="1" customHeight="1" outlineLevel="1">
      <c r="B37" s="196" t="s">
        <v>3449</v>
      </c>
      <c r="C37" s="195"/>
      <c r="D37" s="195"/>
      <c r="E37" s="195"/>
      <c r="F37" s="195"/>
      <c r="G37" s="195"/>
      <c r="H37" s="195"/>
      <c r="I37" s="195"/>
      <c r="J37" s="195"/>
      <c r="K37" s="195"/>
      <c r="L37" s="195"/>
      <c r="M37" s="195"/>
      <c r="N37" s="195"/>
      <c r="O37" s="224">
        <f t="shared" si="6"/>
        <v>0</v>
      </c>
      <c r="P37" s="250">
        <f>MAX($P$5:P36)+1</f>
        <v>27</v>
      </c>
      <c r="S37" s="235"/>
    </row>
    <row r="38" spans="2:21" s="15" customFormat="1" ht="12" customHeight="1" collapsed="1">
      <c r="B38" s="206" t="s">
        <v>55</v>
      </c>
      <c r="C38" s="195"/>
      <c r="D38" s="195"/>
      <c r="E38" s="195"/>
      <c r="F38" s="195"/>
      <c r="G38" s="195"/>
      <c r="H38" s="195"/>
      <c r="I38" s="195"/>
      <c r="J38" s="195"/>
      <c r="K38" s="195"/>
      <c r="L38" s="195"/>
      <c r="M38" s="195"/>
      <c r="N38" s="195"/>
      <c r="O38" s="224">
        <f t="shared" si="6"/>
        <v>0</v>
      </c>
      <c r="P38" s="250">
        <f>MAX($P$5:P37)+1</f>
        <v>28</v>
      </c>
      <c r="S38" s="235"/>
      <c r="U38" s="234"/>
    </row>
    <row r="39" spans="2:21" s="15" customFormat="1" ht="12" customHeight="1">
      <c r="B39" s="196" t="s">
        <v>3428</v>
      </c>
      <c r="C39" s="195"/>
      <c r="D39" s="195"/>
      <c r="E39" s="195"/>
      <c r="F39" s="195"/>
      <c r="G39" s="195"/>
      <c r="H39" s="195"/>
      <c r="I39" s="195"/>
      <c r="J39" s="195"/>
      <c r="K39" s="195"/>
      <c r="L39" s="195"/>
      <c r="M39" s="195"/>
      <c r="N39" s="195"/>
      <c r="O39" s="224">
        <f t="shared" si="6"/>
        <v>0</v>
      </c>
      <c r="P39" s="250">
        <f>MAX($P$5:P38)+1</f>
        <v>29</v>
      </c>
    </row>
    <row r="40" spans="2:21" s="15" customFormat="1" ht="12" customHeight="1">
      <c r="B40" s="196" t="s">
        <v>896</v>
      </c>
      <c r="C40" s="195"/>
      <c r="D40" s="195"/>
      <c r="E40" s="195"/>
      <c r="F40" s="195"/>
      <c r="G40" s="195"/>
      <c r="H40" s="195"/>
      <c r="I40" s="195"/>
      <c r="J40" s="195"/>
      <c r="K40" s="195"/>
      <c r="L40" s="195"/>
      <c r="M40" s="195"/>
      <c r="N40" s="195"/>
      <c r="O40" s="224">
        <f t="shared" si="6"/>
        <v>0</v>
      </c>
      <c r="P40" s="250">
        <f>MAX($P$5:P39)+1</f>
        <v>30</v>
      </c>
    </row>
    <row r="41" spans="2:21" s="15" customFormat="1" ht="12" customHeight="1">
      <c r="B41" s="196" t="s">
        <v>3450</v>
      </c>
      <c r="C41" s="195"/>
      <c r="D41" s="195"/>
      <c r="E41" s="195"/>
      <c r="F41" s="195"/>
      <c r="G41" s="195"/>
      <c r="H41" s="195"/>
      <c r="I41" s="195"/>
      <c r="J41" s="195"/>
      <c r="K41" s="195"/>
      <c r="L41" s="195"/>
      <c r="M41" s="195"/>
      <c r="N41" s="195"/>
      <c r="O41" s="224">
        <f t="shared" si="6"/>
        <v>0</v>
      </c>
      <c r="P41" s="250">
        <f>MAX($P$5:P40)+1</f>
        <v>31</v>
      </c>
    </row>
    <row r="42" spans="2:21" s="15" customFormat="1" ht="12" customHeight="1">
      <c r="B42" s="196" t="s">
        <v>3451</v>
      </c>
      <c r="C42" s="195"/>
      <c r="D42" s="195"/>
      <c r="E42" s="195"/>
      <c r="F42" s="195"/>
      <c r="G42" s="195"/>
      <c r="H42" s="195"/>
      <c r="I42" s="195"/>
      <c r="J42" s="195"/>
      <c r="K42" s="195"/>
      <c r="L42" s="195"/>
      <c r="M42" s="195"/>
      <c r="N42" s="195"/>
      <c r="O42" s="224">
        <f t="shared" si="6"/>
        <v>0</v>
      </c>
      <c r="P42" s="250">
        <f>MAX($P$5:P41)+1</f>
        <v>32</v>
      </c>
    </row>
    <row r="43" spans="2:21" s="15" customFormat="1" ht="12" customHeight="1">
      <c r="B43" s="233" t="s">
        <v>965</v>
      </c>
      <c r="C43" s="222"/>
      <c r="D43" s="222"/>
      <c r="E43" s="222"/>
      <c r="F43" s="222"/>
      <c r="G43" s="222"/>
      <c r="H43" s="222"/>
      <c r="I43" s="222"/>
      <c r="J43" s="222"/>
      <c r="K43" s="222"/>
      <c r="L43" s="222"/>
      <c r="M43" s="222"/>
      <c r="N43" s="222"/>
      <c r="O43" s="221">
        <f t="shared" si="6"/>
        <v>0</v>
      </c>
      <c r="P43" s="250">
        <f>MAX($P$5:P42)+1</f>
        <v>33</v>
      </c>
    </row>
    <row r="44" spans="2:21" s="15" customFormat="1" ht="12" customHeight="1">
      <c r="B44" s="232" t="s">
        <v>3452</v>
      </c>
      <c r="C44" s="231">
        <f t="shared" ref="C44:N44" si="7">SUBTOTAL(9,C29:C43)</f>
        <v>0</v>
      </c>
      <c r="D44" s="231">
        <f t="shared" si="7"/>
        <v>0</v>
      </c>
      <c r="E44" s="231">
        <f t="shared" si="7"/>
        <v>0</v>
      </c>
      <c r="F44" s="231">
        <f t="shared" si="7"/>
        <v>0</v>
      </c>
      <c r="G44" s="231">
        <f t="shared" si="7"/>
        <v>0</v>
      </c>
      <c r="H44" s="231">
        <f t="shared" si="7"/>
        <v>0</v>
      </c>
      <c r="I44" s="231">
        <f t="shared" si="7"/>
        <v>0</v>
      </c>
      <c r="J44" s="231">
        <f t="shared" si="7"/>
        <v>0</v>
      </c>
      <c r="K44" s="231">
        <f t="shared" si="7"/>
        <v>0</v>
      </c>
      <c r="L44" s="231">
        <f t="shared" si="7"/>
        <v>0</v>
      </c>
      <c r="M44" s="231">
        <f t="shared" si="7"/>
        <v>0</v>
      </c>
      <c r="N44" s="231">
        <f t="shared" si="7"/>
        <v>0</v>
      </c>
      <c r="O44" s="230">
        <f t="shared" si="6"/>
        <v>0</v>
      </c>
      <c r="P44" s="253">
        <f>MAX($P$5:P43)+1</f>
        <v>34</v>
      </c>
    </row>
    <row r="45" spans="2:21" s="15" customFormat="1" ht="12" customHeight="1">
      <c r="B45" s="229" t="s">
        <v>3453</v>
      </c>
      <c r="C45" s="228">
        <f t="shared" ref="C45:N45" si="8">SUBTOTAL(9,C26:C44)</f>
        <v>0</v>
      </c>
      <c r="D45" s="228">
        <f t="shared" si="8"/>
        <v>0</v>
      </c>
      <c r="E45" s="228">
        <f t="shared" si="8"/>
        <v>0</v>
      </c>
      <c r="F45" s="228">
        <f t="shared" si="8"/>
        <v>0</v>
      </c>
      <c r="G45" s="228">
        <f t="shared" si="8"/>
        <v>0</v>
      </c>
      <c r="H45" s="228">
        <f t="shared" si="8"/>
        <v>0</v>
      </c>
      <c r="I45" s="228">
        <f t="shared" si="8"/>
        <v>0</v>
      </c>
      <c r="J45" s="228">
        <f t="shared" si="8"/>
        <v>0</v>
      </c>
      <c r="K45" s="228">
        <f t="shared" si="8"/>
        <v>0</v>
      </c>
      <c r="L45" s="228">
        <f t="shared" si="8"/>
        <v>0</v>
      </c>
      <c r="M45" s="228">
        <f t="shared" si="8"/>
        <v>0</v>
      </c>
      <c r="N45" s="228">
        <f t="shared" si="8"/>
        <v>0</v>
      </c>
      <c r="O45" s="227">
        <f t="shared" si="6"/>
        <v>0</v>
      </c>
      <c r="P45" s="250"/>
    </row>
    <row r="46" spans="2:21" s="15" customFormat="1" ht="12" customHeight="1">
      <c r="B46" s="226" t="s">
        <v>3454</v>
      </c>
      <c r="C46" s="174"/>
      <c r="D46" s="174"/>
      <c r="E46" s="174"/>
      <c r="F46" s="174"/>
      <c r="G46" s="174"/>
      <c r="H46" s="174"/>
      <c r="I46" s="174"/>
      <c r="J46" s="174"/>
      <c r="K46" s="174"/>
      <c r="L46" s="174"/>
      <c r="M46" s="174"/>
      <c r="N46" s="174"/>
      <c r="O46" s="224"/>
      <c r="P46" s="250"/>
    </row>
    <row r="47" spans="2:21" s="15" customFormat="1" ht="12" customHeight="1">
      <c r="B47" s="225" t="s">
        <v>3455</v>
      </c>
      <c r="C47" s="174"/>
      <c r="D47" s="174"/>
      <c r="E47" s="174"/>
      <c r="F47" s="174"/>
      <c r="G47" s="174"/>
      <c r="H47" s="174"/>
      <c r="I47" s="174"/>
      <c r="J47" s="174"/>
      <c r="K47" s="174"/>
      <c r="L47" s="174"/>
      <c r="M47" s="174"/>
      <c r="N47" s="174"/>
      <c r="O47" s="224">
        <f>SUM(C47:N47)</f>
        <v>0</v>
      </c>
      <c r="P47" s="250">
        <f>MAX($P$5:P46)+1</f>
        <v>35</v>
      </c>
    </row>
    <row r="48" spans="2:21" s="15" customFormat="1" ht="12" customHeight="1">
      <c r="B48" s="206" t="s">
        <v>3432</v>
      </c>
      <c r="C48" s="174"/>
      <c r="D48" s="174"/>
      <c r="E48" s="174"/>
      <c r="F48" s="174"/>
      <c r="G48" s="174"/>
      <c r="H48" s="174"/>
      <c r="I48" s="174"/>
      <c r="J48" s="174"/>
      <c r="K48" s="174"/>
      <c r="L48" s="174"/>
      <c r="M48" s="174"/>
      <c r="N48" s="174"/>
      <c r="O48" s="224">
        <f>SUM(C48:N48)</f>
        <v>0</v>
      </c>
      <c r="P48" s="250">
        <f>MAX($P$5:P47)+1</f>
        <v>36</v>
      </c>
    </row>
    <row r="49" spans="2:30" s="15" customFormat="1" ht="12" customHeight="1">
      <c r="B49" s="223" t="s">
        <v>3433</v>
      </c>
      <c r="C49" s="222"/>
      <c r="D49" s="222"/>
      <c r="E49" s="222"/>
      <c r="F49" s="222"/>
      <c r="G49" s="222"/>
      <c r="H49" s="222"/>
      <c r="I49" s="222"/>
      <c r="J49" s="222"/>
      <c r="K49" s="222"/>
      <c r="L49" s="222"/>
      <c r="M49" s="222"/>
      <c r="N49" s="222"/>
      <c r="O49" s="221">
        <f>SUM(C49:N49)</f>
        <v>0</v>
      </c>
      <c r="P49" s="250">
        <f>MAX($P$5:P48)+1</f>
        <v>37</v>
      </c>
    </row>
    <row r="50" spans="2:30" s="15" customFormat="1" ht="12" customHeight="1">
      <c r="B50" s="217" t="s">
        <v>3456</v>
      </c>
      <c r="C50" s="216">
        <f t="shared" ref="C50:N50" si="9">SUBTOTAL(9,C47:C49)</f>
        <v>0</v>
      </c>
      <c r="D50" s="216">
        <f t="shared" si="9"/>
        <v>0</v>
      </c>
      <c r="E50" s="216">
        <f t="shared" si="9"/>
        <v>0</v>
      </c>
      <c r="F50" s="216">
        <f t="shared" si="9"/>
        <v>0</v>
      </c>
      <c r="G50" s="216">
        <f t="shared" si="9"/>
        <v>0</v>
      </c>
      <c r="H50" s="216">
        <f t="shared" si="9"/>
        <v>0</v>
      </c>
      <c r="I50" s="216">
        <f t="shared" si="9"/>
        <v>0</v>
      </c>
      <c r="J50" s="216">
        <f t="shared" si="9"/>
        <v>0</v>
      </c>
      <c r="K50" s="216">
        <f t="shared" si="9"/>
        <v>0</v>
      </c>
      <c r="L50" s="216">
        <f t="shared" si="9"/>
        <v>0</v>
      </c>
      <c r="M50" s="216">
        <f t="shared" si="9"/>
        <v>0</v>
      </c>
      <c r="N50" s="216">
        <f t="shared" si="9"/>
        <v>0</v>
      </c>
      <c r="O50" s="215">
        <f>SUM(C50:N50)</f>
        <v>0</v>
      </c>
      <c r="P50" s="253">
        <f>MAX($P$5:P49)+1</f>
        <v>38</v>
      </c>
    </row>
    <row r="51" spans="2:30" s="15" customFormat="1" ht="12" customHeight="1">
      <c r="B51" s="217" t="s">
        <v>3437</v>
      </c>
      <c r="C51" s="216">
        <f t="shared" ref="C51:N51" si="10">C50-C45</f>
        <v>0</v>
      </c>
      <c r="D51" s="216">
        <f t="shared" si="10"/>
        <v>0</v>
      </c>
      <c r="E51" s="216">
        <f t="shared" si="10"/>
        <v>0</v>
      </c>
      <c r="F51" s="216">
        <f t="shared" si="10"/>
        <v>0</v>
      </c>
      <c r="G51" s="216">
        <f t="shared" si="10"/>
        <v>0</v>
      </c>
      <c r="H51" s="216">
        <f t="shared" si="10"/>
        <v>0</v>
      </c>
      <c r="I51" s="216">
        <f t="shared" si="10"/>
        <v>0</v>
      </c>
      <c r="J51" s="216">
        <f t="shared" si="10"/>
        <v>0</v>
      </c>
      <c r="K51" s="216">
        <f t="shared" si="10"/>
        <v>0</v>
      </c>
      <c r="L51" s="216">
        <f t="shared" si="10"/>
        <v>0</v>
      </c>
      <c r="M51" s="216">
        <f t="shared" si="10"/>
        <v>0</v>
      </c>
      <c r="N51" s="216">
        <f t="shared" si="10"/>
        <v>0</v>
      </c>
      <c r="O51" s="215">
        <f>SUM(C51:N51)</f>
        <v>0</v>
      </c>
      <c r="P51" s="253">
        <f>MAX($P$5:P50)+1</f>
        <v>39</v>
      </c>
    </row>
    <row r="52" spans="2:30" s="15" customFormat="1" ht="12" customHeight="1">
      <c r="B52" s="220" t="s">
        <v>3438</v>
      </c>
      <c r="C52" s="219" t="e">
        <f t="shared" ref="C52:O52" si="11">C51/C45</f>
        <v>#DIV/0!</v>
      </c>
      <c r="D52" s="219" t="e">
        <f t="shared" si="11"/>
        <v>#DIV/0!</v>
      </c>
      <c r="E52" s="219" t="e">
        <f t="shared" si="11"/>
        <v>#DIV/0!</v>
      </c>
      <c r="F52" s="219" t="e">
        <f t="shared" si="11"/>
        <v>#DIV/0!</v>
      </c>
      <c r="G52" s="219" t="e">
        <f t="shared" si="11"/>
        <v>#DIV/0!</v>
      </c>
      <c r="H52" s="219" t="e">
        <f t="shared" si="11"/>
        <v>#DIV/0!</v>
      </c>
      <c r="I52" s="219" t="e">
        <f t="shared" si="11"/>
        <v>#DIV/0!</v>
      </c>
      <c r="J52" s="219" t="e">
        <f t="shared" si="11"/>
        <v>#DIV/0!</v>
      </c>
      <c r="K52" s="219" t="e">
        <f t="shared" si="11"/>
        <v>#DIV/0!</v>
      </c>
      <c r="L52" s="219" t="e">
        <f t="shared" si="11"/>
        <v>#DIV/0!</v>
      </c>
      <c r="M52" s="219" t="e">
        <f t="shared" si="11"/>
        <v>#DIV/0!</v>
      </c>
      <c r="N52" s="219" t="e">
        <f t="shared" si="11"/>
        <v>#DIV/0!</v>
      </c>
      <c r="O52" s="218" t="e">
        <f t="shared" si="11"/>
        <v>#DIV/0!</v>
      </c>
      <c r="P52" s="253">
        <f>MAX($P$5:P51)+1</f>
        <v>40</v>
      </c>
    </row>
    <row r="53" spans="2:30" s="15" customFormat="1" ht="12" customHeight="1">
      <c r="B53" s="217" t="s">
        <v>3457</v>
      </c>
      <c r="C53" s="216">
        <f t="shared" ref="C53:N53" si="12">C51+C23</f>
        <v>0</v>
      </c>
      <c r="D53" s="216">
        <f t="shared" si="12"/>
        <v>0</v>
      </c>
      <c r="E53" s="216">
        <f t="shared" si="12"/>
        <v>0</v>
      </c>
      <c r="F53" s="216">
        <f t="shared" si="12"/>
        <v>0</v>
      </c>
      <c r="G53" s="216">
        <f t="shared" si="12"/>
        <v>0</v>
      </c>
      <c r="H53" s="216">
        <f t="shared" si="12"/>
        <v>0</v>
      </c>
      <c r="I53" s="216">
        <f t="shared" si="12"/>
        <v>0</v>
      </c>
      <c r="J53" s="216">
        <f t="shared" si="12"/>
        <v>0</v>
      </c>
      <c r="K53" s="216">
        <f t="shared" si="12"/>
        <v>0</v>
      </c>
      <c r="L53" s="216">
        <f t="shared" si="12"/>
        <v>0</v>
      </c>
      <c r="M53" s="216">
        <f t="shared" si="12"/>
        <v>0</v>
      </c>
      <c r="N53" s="216">
        <f t="shared" si="12"/>
        <v>0</v>
      </c>
      <c r="O53" s="215">
        <f>SUM(C53:N53)</f>
        <v>0</v>
      </c>
      <c r="P53" s="253">
        <f>MAX($P$5:P52)+1</f>
        <v>41</v>
      </c>
    </row>
    <row r="54" spans="2:30" s="15" customFormat="1" ht="12" customHeight="1" thickBot="1">
      <c r="B54" s="214" t="s">
        <v>3438</v>
      </c>
      <c r="C54" s="186" t="e">
        <f t="shared" ref="C54:O54" si="13">(C51+C23)/(C45+C15)</f>
        <v>#DIV/0!</v>
      </c>
      <c r="D54" s="186" t="e">
        <f t="shared" si="13"/>
        <v>#DIV/0!</v>
      </c>
      <c r="E54" s="186" t="e">
        <f t="shared" si="13"/>
        <v>#DIV/0!</v>
      </c>
      <c r="F54" s="186" t="e">
        <f t="shared" si="13"/>
        <v>#DIV/0!</v>
      </c>
      <c r="G54" s="186" t="e">
        <f t="shared" si="13"/>
        <v>#DIV/0!</v>
      </c>
      <c r="H54" s="186" t="e">
        <f t="shared" si="13"/>
        <v>#DIV/0!</v>
      </c>
      <c r="I54" s="186" t="e">
        <f t="shared" si="13"/>
        <v>#DIV/0!</v>
      </c>
      <c r="J54" s="186" t="e">
        <f t="shared" si="13"/>
        <v>#DIV/0!</v>
      </c>
      <c r="K54" s="186" t="e">
        <f t="shared" si="13"/>
        <v>#DIV/0!</v>
      </c>
      <c r="L54" s="186" t="e">
        <f t="shared" si="13"/>
        <v>#DIV/0!</v>
      </c>
      <c r="M54" s="186" t="e">
        <f t="shared" si="13"/>
        <v>#DIV/0!</v>
      </c>
      <c r="N54" s="186" t="e">
        <f t="shared" si="13"/>
        <v>#DIV/0!</v>
      </c>
      <c r="O54" s="213" t="e">
        <f t="shared" si="13"/>
        <v>#DIV/0!</v>
      </c>
      <c r="P54" s="254">
        <f>MAX($P$5:P53)+1</f>
        <v>42</v>
      </c>
    </row>
    <row r="55" spans="2:30" s="15" customFormat="1" ht="9.9499999999999993" customHeight="1">
      <c r="B55" s="2267" t="s">
        <v>3458</v>
      </c>
      <c r="C55" s="2267"/>
      <c r="D55" s="2267"/>
      <c r="E55" s="2267"/>
      <c r="F55" s="2267"/>
      <c r="G55" s="2267"/>
      <c r="H55" s="2267"/>
      <c r="I55" s="2267"/>
      <c r="J55" s="2267"/>
      <c r="K55" s="2267"/>
      <c r="L55" s="2267"/>
      <c r="M55" s="2267"/>
      <c r="N55" s="2267"/>
      <c r="O55" s="2267"/>
      <c r="P55" s="259"/>
    </row>
    <row r="56" spans="2:30" s="15" customFormat="1" ht="12" customHeight="1">
      <c r="B56" s="209"/>
      <c r="C56" s="205"/>
      <c r="D56" s="205"/>
      <c r="E56" s="205"/>
      <c r="F56" s="205"/>
      <c r="G56" s="205"/>
      <c r="H56" s="205"/>
      <c r="I56" s="205"/>
      <c r="J56" s="205"/>
      <c r="K56" s="205"/>
      <c r="L56" s="205"/>
      <c r="M56" s="205"/>
      <c r="N56" s="205"/>
      <c r="O56" s="174"/>
      <c r="P56" s="174"/>
    </row>
    <row r="57" spans="2:30" s="15" customFormat="1" ht="19.5" customHeight="1">
      <c r="B57" s="209"/>
      <c r="O57" s="174"/>
      <c r="P57" s="174"/>
      <c r="R57" s="2264" t="s">
        <v>3459</v>
      </c>
      <c r="S57" s="2265"/>
      <c r="T57" s="2265"/>
      <c r="U57" s="2265"/>
      <c r="V57" s="2265"/>
      <c r="W57" s="2265"/>
      <c r="X57" s="2265"/>
      <c r="Y57" s="2265"/>
      <c r="Z57" s="2265"/>
      <c r="AA57" s="2265"/>
      <c r="AB57" s="2265"/>
      <c r="AC57" s="2265"/>
      <c r="AD57" s="2266"/>
    </row>
    <row r="58" spans="2:30" s="15" customFormat="1" ht="12" customHeight="1">
      <c r="B58" s="209"/>
      <c r="C58" s="182"/>
      <c r="D58" s="182"/>
      <c r="E58" s="182"/>
      <c r="F58" s="182"/>
      <c r="G58" s="182"/>
      <c r="H58" s="182"/>
      <c r="I58" s="182"/>
      <c r="J58" s="182"/>
      <c r="K58" s="182"/>
      <c r="L58" s="182"/>
      <c r="M58" s="182"/>
      <c r="N58" s="182"/>
      <c r="O58" s="174"/>
      <c r="P58" s="174"/>
      <c r="R58" s="212" t="s">
        <v>103</v>
      </c>
      <c r="S58" s="211">
        <v>44013</v>
      </c>
      <c r="T58" s="211">
        <v>44044</v>
      </c>
      <c r="U58" s="211">
        <v>44075</v>
      </c>
      <c r="V58" s="211">
        <v>44105</v>
      </c>
      <c r="W58" s="211">
        <v>44136</v>
      </c>
      <c r="X58" s="211">
        <v>44166</v>
      </c>
      <c r="Y58" s="211">
        <v>44197</v>
      </c>
      <c r="Z58" s="211">
        <v>44228</v>
      </c>
      <c r="AA58" s="211">
        <v>44256</v>
      </c>
      <c r="AB58" s="211">
        <v>44287</v>
      </c>
      <c r="AC58" s="211">
        <v>44317</v>
      </c>
      <c r="AD58" s="210">
        <v>44348</v>
      </c>
    </row>
    <row r="59" spans="2:30" s="15" customFormat="1" ht="12" customHeight="1">
      <c r="B59" s="209"/>
      <c r="C59" s="182"/>
      <c r="D59" s="182"/>
      <c r="E59" s="182"/>
      <c r="F59" s="182"/>
      <c r="G59" s="182"/>
      <c r="H59" s="182"/>
      <c r="I59" s="182"/>
      <c r="J59" s="182"/>
      <c r="K59" s="182"/>
      <c r="L59" s="182"/>
      <c r="M59" s="182"/>
      <c r="N59" s="182"/>
      <c r="O59" s="174"/>
      <c r="P59" s="174"/>
      <c r="R59" s="203" t="s">
        <v>3460</v>
      </c>
      <c r="S59" s="208"/>
      <c r="T59" s="208"/>
      <c r="U59" s="208"/>
      <c r="V59" s="208"/>
      <c r="W59" s="208"/>
      <c r="X59" s="208"/>
      <c r="Y59" s="208"/>
      <c r="Z59" s="208"/>
      <c r="AA59" s="208"/>
      <c r="AB59" s="208"/>
      <c r="AC59" s="208"/>
      <c r="AD59" s="207"/>
    </row>
    <row r="60" spans="2:30" s="15" customFormat="1" ht="12" customHeight="1">
      <c r="B60" s="173"/>
      <c r="C60" s="205"/>
      <c r="D60" s="205"/>
      <c r="E60" s="205"/>
      <c r="F60" s="205"/>
      <c r="G60" s="205"/>
      <c r="H60" s="205"/>
      <c r="I60" s="205"/>
      <c r="J60" s="205"/>
      <c r="K60" s="205"/>
      <c r="L60" s="205"/>
      <c r="M60" s="205"/>
      <c r="N60" s="205"/>
      <c r="O60" s="170"/>
      <c r="P60" s="170"/>
      <c r="R60" s="196" t="s">
        <v>3461</v>
      </c>
      <c r="S60" s="195"/>
      <c r="T60" s="195"/>
      <c r="U60" s="195"/>
      <c r="V60" s="195"/>
      <c r="W60" s="195"/>
      <c r="X60" s="195"/>
      <c r="Y60" s="195"/>
      <c r="Z60" s="195"/>
      <c r="AA60" s="195"/>
      <c r="AB60" s="195"/>
      <c r="AC60" s="195"/>
      <c r="AD60" s="194"/>
    </row>
    <row r="61" spans="2:30" s="15" customFormat="1" ht="12" customHeight="1">
      <c r="B61" s="173"/>
      <c r="C61" s="205"/>
      <c r="D61" s="205"/>
      <c r="E61" s="205"/>
      <c r="F61" s="205"/>
      <c r="G61" s="205"/>
      <c r="H61" s="205"/>
      <c r="I61" s="205"/>
      <c r="J61" s="205"/>
      <c r="K61" s="205"/>
      <c r="L61" s="205"/>
      <c r="M61" s="205"/>
      <c r="N61" s="205"/>
      <c r="O61" s="170"/>
      <c r="P61" s="170"/>
      <c r="R61" s="206" t="s">
        <v>3462</v>
      </c>
      <c r="S61" s="195"/>
      <c r="T61" s="195"/>
      <c r="U61" s="195"/>
      <c r="V61" s="195"/>
      <c r="W61" s="195"/>
      <c r="X61" s="195"/>
      <c r="Y61" s="195"/>
      <c r="Z61" s="195"/>
      <c r="AA61" s="195"/>
      <c r="AB61" s="195"/>
      <c r="AC61" s="195"/>
      <c r="AD61" s="194"/>
    </row>
    <row r="62" spans="2:30" s="15" customFormat="1" ht="12" customHeight="1">
      <c r="B62" s="173"/>
      <c r="C62" s="205"/>
      <c r="D62" s="205"/>
      <c r="E62" s="205"/>
      <c r="F62" s="205"/>
      <c r="G62" s="205"/>
      <c r="H62" s="205"/>
      <c r="I62" s="205"/>
      <c r="J62" s="205"/>
      <c r="K62" s="205"/>
      <c r="L62" s="205"/>
      <c r="M62" s="205"/>
      <c r="N62" s="205"/>
      <c r="O62" s="170"/>
      <c r="P62" s="170"/>
      <c r="R62" s="204" t="s">
        <v>3463</v>
      </c>
      <c r="S62" s="192">
        <f t="shared" ref="S62:AD62" si="14">S60-S61</f>
        <v>0</v>
      </c>
      <c r="T62" s="192">
        <f t="shared" si="14"/>
        <v>0</v>
      </c>
      <c r="U62" s="192">
        <f t="shared" si="14"/>
        <v>0</v>
      </c>
      <c r="V62" s="192">
        <f t="shared" si="14"/>
        <v>0</v>
      </c>
      <c r="W62" s="192">
        <f t="shared" si="14"/>
        <v>0</v>
      </c>
      <c r="X62" s="192">
        <f t="shared" si="14"/>
        <v>0</v>
      </c>
      <c r="Y62" s="192">
        <f t="shared" si="14"/>
        <v>0</v>
      </c>
      <c r="Z62" s="192">
        <f t="shared" si="14"/>
        <v>0</v>
      </c>
      <c r="AA62" s="192">
        <f t="shared" si="14"/>
        <v>0</v>
      </c>
      <c r="AB62" s="192">
        <f t="shared" si="14"/>
        <v>0</v>
      </c>
      <c r="AC62" s="192">
        <f t="shared" si="14"/>
        <v>0</v>
      </c>
      <c r="AD62" s="191">
        <f t="shared" si="14"/>
        <v>0</v>
      </c>
    </row>
    <row r="63" spans="2:30" s="15" customFormat="1" ht="12" customHeight="1">
      <c r="B63" s="175"/>
      <c r="C63" s="171"/>
      <c r="D63" s="171"/>
      <c r="E63" s="171"/>
      <c r="F63" s="171"/>
      <c r="G63" s="171"/>
      <c r="H63" s="170"/>
      <c r="I63" s="171"/>
      <c r="J63" s="171"/>
      <c r="K63" s="171"/>
      <c r="L63" s="171"/>
      <c r="M63" s="171"/>
      <c r="N63" s="171"/>
      <c r="O63" s="171"/>
      <c r="P63" s="171"/>
      <c r="R63" s="203" t="s">
        <v>3464</v>
      </c>
      <c r="AD63" s="202"/>
    </row>
    <row r="64" spans="2:30" s="15" customFormat="1" ht="12" customHeight="1">
      <c r="B64" s="176"/>
      <c r="C64" s="174"/>
      <c r="D64" s="174"/>
      <c r="E64" s="174"/>
      <c r="F64" s="174"/>
      <c r="G64" s="174"/>
      <c r="H64" s="174"/>
      <c r="I64" s="174"/>
      <c r="J64" s="174"/>
      <c r="K64" s="174"/>
      <c r="L64" s="174"/>
      <c r="M64" s="174"/>
      <c r="N64" s="174"/>
      <c r="O64" s="174"/>
      <c r="P64" s="174"/>
      <c r="R64" s="196" t="s">
        <v>3465</v>
      </c>
      <c r="S64" s="195"/>
      <c r="T64" s="195"/>
      <c r="U64" s="195"/>
      <c r="V64" s="195"/>
      <c r="W64" s="195"/>
      <c r="X64" s="195"/>
      <c r="Y64" s="195"/>
      <c r="Z64" s="195"/>
      <c r="AA64" s="195"/>
      <c r="AB64" s="195"/>
      <c r="AC64" s="195"/>
      <c r="AD64" s="194"/>
    </row>
    <row r="65" spans="2:30" s="15" customFormat="1" ht="12" customHeight="1">
      <c r="B65" s="175"/>
      <c r="C65" s="195"/>
      <c r="D65" s="195"/>
      <c r="E65" s="195"/>
      <c r="F65" s="195"/>
      <c r="G65" s="195"/>
      <c r="H65" s="195"/>
      <c r="I65" s="195"/>
      <c r="J65" s="195"/>
      <c r="K65" s="195"/>
      <c r="L65" s="195"/>
      <c r="M65" s="195"/>
      <c r="N65" s="195"/>
      <c r="O65" s="174"/>
      <c r="P65" s="174"/>
      <c r="R65" s="196" t="s">
        <v>3466</v>
      </c>
      <c r="S65" s="195"/>
      <c r="T65" s="195"/>
      <c r="U65" s="195"/>
      <c r="V65" s="195"/>
      <c r="W65" s="195"/>
      <c r="X65" s="195"/>
      <c r="Y65" s="195"/>
      <c r="Z65" s="195"/>
      <c r="AA65" s="195"/>
      <c r="AB65" s="195"/>
      <c r="AC65" s="195"/>
      <c r="AD65" s="194"/>
    </row>
    <row r="66" spans="2:30" s="15" customFormat="1" ht="12" customHeight="1">
      <c r="B66" s="184"/>
      <c r="C66" s="201"/>
      <c r="D66" s="201"/>
      <c r="E66" s="201"/>
      <c r="F66" s="201"/>
      <c r="G66" s="201"/>
      <c r="H66" s="201"/>
      <c r="I66" s="201"/>
      <c r="J66" s="201"/>
      <c r="K66" s="201"/>
      <c r="L66" s="201"/>
      <c r="M66" s="201"/>
      <c r="N66" s="201"/>
      <c r="O66" s="183"/>
      <c r="P66" s="183"/>
      <c r="R66" s="196" t="s">
        <v>3467</v>
      </c>
      <c r="S66" s="195"/>
      <c r="T66" s="195"/>
      <c r="U66" s="195"/>
      <c r="V66" s="195"/>
      <c r="W66" s="195"/>
      <c r="X66" s="195"/>
      <c r="Y66" s="195"/>
      <c r="Z66" s="195"/>
      <c r="AA66" s="195"/>
      <c r="AB66" s="195"/>
      <c r="AC66" s="195"/>
      <c r="AD66" s="194"/>
    </row>
    <row r="67" spans="2:30" s="15" customFormat="1" ht="12" customHeight="1">
      <c r="B67" s="184"/>
      <c r="C67" s="201"/>
      <c r="D67" s="201"/>
      <c r="E67" s="201"/>
      <c r="F67" s="201"/>
      <c r="G67" s="201"/>
      <c r="H67" s="201"/>
      <c r="I67" s="201"/>
      <c r="J67" s="201"/>
      <c r="K67" s="201"/>
      <c r="L67" s="201"/>
      <c r="M67" s="201"/>
      <c r="N67" s="201"/>
      <c r="O67" s="183"/>
      <c r="P67" s="183"/>
      <c r="R67" s="196" t="s">
        <v>965</v>
      </c>
      <c r="S67" s="195"/>
      <c r="T67" s="195"/>
      <c r="U67" s="195"/>
      <c r="V67" s="195"/>
      <c r="W67" s="195"/>
      <c r="X67" s="195"/>
      <c r="Y67" s="195"/>
      <c r="Z67" s="195"/>
      <c r="AA67" s="195"/>
      <c r="AB67" s="195"/>
      <c r="AC67" s="195"/>
      <c r="AD67" s="194"/>
    </row>
    <row r="68" spans="2:30" s="15" customFormat="1" ht="12" customHeight="1">
      <c r="B68" s="175"/>
      <c r="C68" s="174"/>
      <c r="D68" s="174"/>
      <c r="E68" s="174"/>
      <c r="F68" s="174"/>
      <c r="G68" s="174"/>
      <c r="H68" s="174"/>
      <c r="I68" s="174"/>
      <c r="J68" s="174"/>
      <c r="K68" s="174"/>
      <c r="L68" s="174"/>
      <c r="M68" s="174"/>
      <c r="N68" s="174"/>
      <c r="O68" s="174"/>
      <c r="P68" s="174"/>
      <c r="R68" s="200" t="s">
        <v>3468</v>
      </c>
      <c r="S68" s="199">
        <f>SUBTOTAL(9,S$64:S67)</f>
        <v>0</v>
      </c>
      <c r="T68" s="199">
        <f>SUBTOTAL(9,T$64:T67)</f>
        <v>0</v>
      </c>
      <c r="U68" s="199">
        <f>SUBTOTAL(9,U$64:U67)</f>
        <v>0</v>
      </c>
      <c r="V68" s="199">
        <f>SUBTOTAL(9,V$64:V67)</f>
        <v>0</v>
      </c>
      <c r="W68" s="199">
        <f>SUBTOTAL(9,W$64:W67)</f>
        <v>0</v>
      </c>
      <c r="X68" s="199">
        <f>SUBTOTAL(9,X$64:X67)</f>
        <v>0</v>
      </c>
      <c r="Y68" s="199">
        <f>SUBTOTAL(9,Y$64:Y67)</f>
        <v>0</v>
      </c>
      <c r="Z68" s="199">
        <f>SUBTOTAL(9,Z$64:Z67)</f>
        <v>0</v>
      </c>
      <c r="AA68" s="199">
        <f>SUBTOTAL(9,AA$64:AA67)</f>
        <v>0</v>
      </c>
      <c r="AB68" s="199">
        <f>SUBTOTAL(9,AB$64:AB67)</f>
        <v>0</v>
      </c>
      <c r="AC68" s="199">
        <f>SUBTOTAL(9,AC$64:AC67)</f>
        <v>0</v>
      </c>
      <c r="AD68" s="198">
        <f>SUBTOTAL(9,AD$64:AD67)</f>
        <v>0</v>
      </c>
    </row>
    <row r="69" spans="2:30" s="15" customFormat="1" ht="12" customHeight="1">
      <c r="B69" s="176"/>
      <c r="C69" s="197"/>
      <c r="D69" s="197"/>
      <c r="E69" s="197"/>
      <c r="F69" s="197"/>
      <c r="G69" s="197"/>
      <c r="H69" s="197"/>
      <c r="I69" s="197"/>
      <c r="J69" s="197"/>
      <c r="K69" s="197"/>
      <c r="L69" s="197"/>
      <c r="M69" s="197"/>
      <c r="N69" s="197"/>
      <c r="O69" s="174"/>
      <c r="P69" s="174"/>
      <c r="R69" s="196" t="s">
        <v>3469</v>
      </c>
      <c r="S69" s="195"/>
      <c r="T69" s="195"/>
      <c r="U69" s="195"/>
      <c r="V69" s="195"/>
      <c r="W69" s="195"/>
      <c r="X69" s="195"/>
      <c r="Y69" s="195"/>
      <c r="Z69" s="195"/>
      <c r="AA69" s="195"/>
      <c r="AB69" s="195"/>
      <c r="AC69" s="195"/>
      <c r="AD69" s="194"/>
    </row>
    <row r="70" spans="2:30" s="15" customFormat="1" ht="12" customHeight="1">
      <c r="B70" s="175"/>
      <c r="C70" s="174"/>
      <c r="D70" s="174"/>
      <c r="E70" s="174"/>
      <c r="F70" s="174"/>
      <c r="G70" s="174"/>
      <c r="H70" s="174"/>
      <c r="I70" s="174"/>
      <c r="J70" s="174"/>
      <c r="K70" s="174"/>
      <c r="L70" s="174"/>
      <c r="M70" s="174"/>
      <c r="N70" s="174"/>
      <c r="O70" s="174"/>
      <c r="P70" s="174"/>
      <c r="R70" s="193" t="s">
        <v>3470</v>
      </c>
      <c r="S70" s="192">
        <f>SUBTOTAL(9,S$64:S69)</f>
        <v>0</v>
      </c>
      <c r="T70" s="192">
        <f>SUBTOTAL(9,T$64:T69)</f>
        <v>0</v>
      </c>
      <c r="U70" s="192">
        <f>SUBTOTAL(9,U$64:U69)</f>
        <v>0</v>
      </c>
      <c r="V70" s="192">
        <f>SUBTOTAL(9,V$64:V69)</f>
        <v>0</v>
      </c>
      <c r="W70" s="192">
        <f>SUBTOTAL(9,W$64:W69)</f>
        <v>0</v>
      </c>
      <c r="X70" s="192">
        <f>SUBTOTAL(9,X$64:X69)</f>
        <v>0</v>
      </c>
      <c r="Y70" s="192">
        <f>SUBTOTAL(9,Y$64:Y69)</f>
        <v>0</v>
      </c>
      <c r="Z70" s="192">
        <f>SUBTOTAL(9,Z$64:Z69)</f>
        <v>0</v>
      </c>
      <c r="AA70" s="192">
        <f>SUBTOTAL(9,AA$64:AA69)</f>
        <v>0</v>
      </c>
      <c r="AB70" s="192">
        <f>SUBTOTAL(9,AB$64:AB69)</f>
        <v>0</v>
      </c>
      <c r="AC70" s="192">
        <f>SUBTOTAL(9,AC$64:AC69)</f>
        <v>0</v>
      </c>
      <c r="AD70" s="191">
        <f>SUBTOTAL(9,AD$64:AD69)</f>
        <v>0</v>
      </c>
    </row>
    <row r="71" spans="2:30" s="15" customFormat="1" ht="12" customHeight="1">
      <c r="B71" s="175"/>
      <c r="C71" s="174"/>
      <c r="D71" s="174"/>
      <c r="E71" s="174"/>
      <c r="F71" s="174"/>
      <c r="G71" s="174"/>
      <c r="H71" s="174"/>
      <c r="I71" s="174"/>
      <c r="J71" s="174"/>
      <c r="K71" s="174"/>
      <c r="L71" s="174"/>
      <c r="M71" s="174"/>
      <c r="N71" s="174"/>
      <c r="O71" s="174"/>
      <c r="P71" s="174"/>
      <c r="R71" s="190" t="s">
        <v>3471</v>
      </c>
      <c r="S71" s="189">
        <f t="shared" ref="S71:AD71" si="15">S62-S70</f>
        <v>0</v>
      </c>
      <c r="T71" s="189">
        <f t="shared" si="15"/>
        <v>0</v>
      </c>
      <c r="U71" s="189">
        <f t="shared" si="15"/>
        <v>0</v>
      </c>
      <c r="V71" s="189">
        <f t="shared" si="15"/>
        <v>0</v>
      </c>
      <c r="W71" s="189">
        <f t="shared" si="15"/>
        <v>0</v>
      </c>
      <c r="X71" s="189">
        <f t="shared" si="15"/>
        <v>0</v>
      </c>
      <c r="Y71" s="189">
        <f t="shared" si="15"/>
        <v>0</v>
      </c>
      <c r="Z71" s="189">
        <f t="shared" si="15"/>
        <v>0</v>
      </c>
      <c r="AA71" s="189">
        <f t="shared" si="15"/>
        <v>0</v>
      </c>
      <c r="AB71" s="189">
        <f t="shared" si="15"/>
        <v>0</v>
      </c>
      <c r="AC71" s="189">
        <f t="shared" si="15"/>
        <v>0</v>
      </c>
      <c r="AD71" s="188">
        <f t="shared" si="15"/>
        <v>0</v>
      </c>
    </row>
    <row r="72" spans="2:30" s="15" customFormat="1" ht="12" customHeight="1" thickBot="1">
      <c r="B72" s="175"/>
      <c r="C72" s="174"/>
      <c r="D72" s="174"/>
      <c r="E72" s="174"/>
      <c r="F72" s="174"/>
      <c r="G72" s="174"/>
      <c r="H72" s="174"/>
      <c r="I72" s="174"/>
      <c r="J72" s="174"/>
      <c r="K72" s="174"/>
      <c r="L72" s="174"/>
      <c r="M72" s="174"/>
      <c r="N72" s="174"/>
      <c r="O72" s="174"/>
      <c r="P72" s="174"/>
      <c r="R72" s="187" t="s">
        <v>3472</v>
      </c>
      <c r="S72" s="186" t="e">
        <f t="shared" ref="S72:AD72" si="16">S71/S62</f>
        <v>#DIV/0!</v>
      </c>
      <c r="T72" s="186" t="e">
        <f t="shared" si="16"/>
        <v>#DIV/0!</v>
      </c>
      <c r="U72" s="186" t="e">
        <f t="shared" si="16"/>
        <v>#DIV/0!</v>
      </c>
      <c r="V72" s="186" t="e">
        <f t="shared" si="16"/>
        <v>#DIV/0!</v>
      </c>
      <c r="W72" s="186" t="e">
        <f t="shared" si="16"/>
        <v>#DIV/0!</v>
      </c>
      <c r="X72" s="186" t="e">
        <f t="shared" si="16"/>
        <v>#DIV/0!</v>
      </c>
      <c r="Y72" s="186" t="e">
        <f t="shared" si="16"/>
        <v>#DIV/0!</v>
      </c>
      <c r="Z72" s="186" t="e">
        <f t="shared" si="16"/>
        <v>#DIV/0!</v>
      </c>
      <c r="AA72" s="186" t="e">
        <f t="shared" si="16"/>
        <v>#DIV/0!</v>
      </c>
      <c r="AB72" s="186" t="e">
        <f t="shared" si="16"/>
        <v>#DIV/0!</v>
      </c>
      <c r="AC72" s="186" t="e">
        <f t="shared" si="16"/>
        <v>#DIV/0!</v>
      </c>
      <c r="AD72" s="185" t="e">
        <f t="shared" si="16"/>
        <v>#DIV/0!</v>
      </c>
    </row>
    <row r="73" spans="2:30" s="15" customFormat="1" ht="12" customHeight="1">
      <c r="B73" s="175"/>
      <c r="C73" s="174"/>
      <c r="D73" s="174"/>
      <c r="E73" s="174"/>
      <c r="F73" s="174"/>
      <c r="G73" s="174"/>
      <c r="H73" s="174"/>
      <c r="I73" s="174"/>
      <c r="J73" s="174"/>
      <c r="K73" s="174"/>
      <c r="L73" s="174"/>
      <c r="M73" s="174"/>
      <c r="N73" s="174"/>
      <c r="O73" s="174"/>
      <c r="P73" s="174"/>
      <c r="R73" s="2267" t="s">
        <v>3473</v>
      </c>
      <c r="S73" s="2267"/>
      <c r="T73" s="2267"/>
      <c r="U73" s="2267"/>
      <c r="V73" s="2267"/>
      <c r="W73" s="2267"/>
      <c r="X73" s="2267"/>
      <c r="Y73" s="2267"/>
      <c r="Z73" s="2267"/>
      <c r="AA73" s="2267"/>
      <c r="AB73" s="2267"/>
      <c r="AC73" s="2267"/>
      <c r="AD73" s="2267"/>
    </row>
    <row r="74" spans="2:30" s="15" customFormat="1" ht="12" customHeight="1">
      <c r="B74" s="184"/>
      <c r="C74" s="183"/>
      <c r="D74" s="183"/>
      <c r="E74" s="183"/>
      <c r="F74" s="183"/>
      <c r="G74" s="183"/>
      <c r="H74" s="183"/>
      <c r="I74" s="183"/>
      <c r="J74" s="183"/>
      <c r="K74" s="183"/>
      <c r="L74" s="183"/>
      <c r="M74" s="183"/>
      <c r="N74" s="183"/>
      <c r="O74" s="183"/>
      <c r="P74" s="183"/>
    </row>
    <row r="75" spans="2:30" s="15" customFormat="1" ht="12" customHeight="1">
      <c r="B75" s="184"/>
      <c r="C75" s="183"/>
      <c r="D75" s="183"/>
      <c r="E75" s="183"/>
      <c r="F75" s="183"/>
      <c r="G75" s="183"/>
      <c r="H75" s="183"/>
      <c r="I75" s="183"/>
      <c r="J75" s="183"/>
      <c r="K75" s="183"/>
      <c r="L75" s="183"/>
      <c r="M75" s="183"/>
      <c r="N75" s="183"/>
      <c r="O75" s="183"/>
      <c r="P75" s="183"/>
      <c r="S75" s="182"/>
      <c r="T75" s="182"/>
      <c r="U75" s="182"/>
      <c r="V75" s="182"/>
      <c r="W75" s="182"/>
      <c r="X75" s="182"/>
      <c r="Y75" s="182"/>
      <c r="Z75" s="182"/>
      <c r="AA75" s="182"/>
      <c r="AB75" s="182"/>
      <c r="AC75" s="182"/>
      <c r="AD75" s="182"/>
    </row>
    <row r="76" spans="2:30" s="15" customFormat="1" ht="12" customHeight="1">
      <c r="B76" s="173"/>
      <c r="C76" s="170"/>
      <c r="D76" s="170"/>
      <c r="E76" s="170"/>
      <c r="F76" s="170"/>
      <c r="G76" s="170"/>
      <c r="H76" s="170"/>
      <c r="I76" s="170"/>
      <c r="J76" s="170"/>
      <c r="K76" s="170"/>
      <c r="L76" s="170"/>
      <c r="M76" s="170"/>
      <c r="N76" s="170"/>
      <c r="O76" s="170"/>
      <c r="P76" s="170"/>
    </row>
    <row r="77" spans="2:30" s="15" customFormat="1" ht="12" customHeight="1">
      <c r="B77" s="176"/>
      <c r="C77" s="174"/>
      <c r="D77" s="174"/>
      <c r="E77" s="174"/>
      <c r="F77" s="174"/>
      <c r="G77" s="174"/>
      <c r="H77" s="174"/>
      <c r="I77" s="174"/>
      <c r="J77" s="174"/>
      <c r="K77" s="174"/>
      <c r="L77" s="174"/>
      <c r="M77" s="174"/>
      <c r="N77" s="174"/>
      <c r="O77" s="174"/>
      <c r="P77" s="174"/>
    </row>
    <row r="78" spans="2:30" s="15" customFormat="1" ht="12" customHeight="1">
      <c r="B78" s="176"/>
      <c r="C78" s="174"/>
      <c r="D78" s="174"/>
      <c r="E78" s="174"/>
      <c r="F78" s="174"/>
      <c r="G78" s="174"/>
      <c r="H78" s="174"/>
      <c r="I78" s="174"/>
      <c r="J78" s="174"/>
      <c r="K78" s="174"/>
      <c r="L78" s="174"/>
      <c r="M78" s="174"/>
      <c r="N78" s="174"/>
      <c r="O78" s="174"/>
      <c r="P78" s="174"/>
    </row>
    <row r="79" spans="2:30" s="15" customFormat="1" ht="12" customHeight="1">
      <c r="B79" s="176"/>
      <c r="C79" s="174"/>
      <c r="D79" s="174"/>
      <c r="E79" s="174"/>
      <c r="F79" s="174"/>
      <c r="G79" s="174"/>
      <c r="H79" s="174"/>
      <c r="I79" s="174"/>
      <c r="J79" s="174"/>
      <c r="K79" s="174"/>
      <c r="L79" s="174"/>
      <c r="M79" s="174"/>
      <c r="N79" s="174"/>
      <c r="O79" s="174"/>
      <c r="P79" s="174"/>
    </row>
    <row r="80" spans="2:30" s="15" customFormat="1" ht="12" customHeight="1">
      <c r="B80" s="173"/>
      <c r="C80" s="170"/>
      <c r="D80" s="170"/>
      <c r="E80" s="170"/>
      <c r="F80" s="170"/>
      <c r="G80" s="170"/>
      <c r="H80" s="170"/>
      <c r="I80" s="170"/>
      <c r="J80" s="170"/>
      <c r="K80" s="170"/>
      <c r="L80" s="170"/>
      <c r="M80" s="170"/>
      <c r="N80" s="170"/>
      <c r="O80" s="174"/>
      <c r="P80" s="174"/>
    </row>
    <row r="81" spans="2:16" s="15" customFormat="1" ht="12" customHeight="1">
      <c r="B81" s="178"/>
      <c r="C81" s="179"/>
      <c r="D81" s="177"/>
      <c r="E81" s="177"/>
      <c r="F81" s="177"/>
      <c r="G81" s="177"/>
      <c r="H81" s="177"/>
      <c r="I81" s="177"/>
      <c r="J81" s="177"/>
      <c r="K81" s="177"/>
      <c r="L81" s="177"/>
      <c r="M81" s="177"/>
      <c r="N81" s="177"/>
      <c r="O81" s="174"/>
      <c r="P81" s="174"/>
    </row>
    <row r="82" spans="2:16" s="15" customFormat="1" ht="12" customHeight="1">
      <c r="B82" s="178"/>
      <c r="C82" s="179"/>
      <c r="D82" s="177"/>
      <c r="E82" s="177"/>
      <c r="F82" s="177"/>
      <c r="G82" s="177"/>
      <c r="H82" s="177"/>
      <c r="I82" s="177"/>
      <c r="J82" s="177"/>
      <c r="K82" s="177"/>
      <c r="L82" s="177"/>
      <c r="M82" s="177"/>
      <c r="N82" s="177"/>
      <c r="O82" s="174"/>
      <c r="P82" s="174"/>
    </row>
    <row r="83" spans="2:16" s="15" customFormat="1" ht="12" customHeight="1">
      <c r="B83" s="181"/>
      <c r="C83" s="180"/>
      <c r="D83" s="180"/>
      <c r="E83" s="180"/>
      <c r="F83" s="180"/>
      <c r="G83" s="180"/>
      <c r="H83" s="180"/>
      <c r="I83" s="180"/>
      <c r="J83" s="180"/>
      <c r="K83" s="180"/>
      <c r="L83" s="180"/>
      <c r="M83" s="180"/>
      <c r="N83" s="180"/>
      <c r="O83" s="174"/>
      <c r="P83" s="174"/>
    </row>
    <row r="84" spans="2:16" s="15" customFormat="1" ht="12" customHeight="1">
      <c r="B84" s="178"/>
      <c r="C84" s="179"/>
      <c r="D84" s="177"/>
      <c r="E84" s="177"/>
      <c r="F84" s="177"/>
      <c r="G84" s="177"/>
      <c r="H84" s="177"/>
      <c r="I84" s="177"/>
      <c r="J84" s="177"/>
      <c r="K84" s="177"/>
      <c r="L84" s="177"/>
      <c r="M84" s="177"/>
      <c r="N84" s="177"/>
      <c r="O84" s="177"/>
      <c r="P84" s="177"/>
    </row>
    <row r="85" spans="2:16" s="15" customFormat="1" ht="12" customHeight="1">
      <c r="B85" s="178"/>
      <c r="C85" s="177"/>
      <c r="D85" s="177"/>
      <c r="E85" s="177"/>
      <c r="F85" s="177"/>
      <c r="G85" s="177"/>
      <c r="H85" s="177"/>
      <c r="I85" s="177"/>
      <c r="J85" s="177"/>
      <c r="K85" s="177"/>
      <c r="L85" s="177"/>
      <c r="M85" s="177"/>
      <c r="N85" s="177"/>
      <c r="O85" s="177"/>
      <c r="P85" s="177"/>
    </row>
    <row r="86" spans="2:16" s="15" customFormat="1" ht="12" customHeight="1">
      <c r="B86" s="178"/>
      <c r="C86" s="177"/>
      <c r="D86" s="177"/>
      <c r="E86" s="177"/>
      <c r="F86" s="177"/>
      <c r="G86" s="177"/>
      <c r="H86" s="177"/>
      <c r="I86" s="177"/>
      <c r="J86" s="177"/>
      <c r="K86" s="177"/>
      <c r="L86" s="177"/>
      <c r="M86" s="177"/>
      <c r="N86" s="177"/>
      <c r="O86" s="177"/>
      <c r="P86" s="177"/>
    </row>
    <row r="87" spans="2:16" s="15" customFormat="1" ht="12" customHeight="1">
      <c r="B87" s="173"/>
      <c r="C87" s="170"/>
      <c r="D87" s="170"/>
      <c r="E87" s="170"/>
      <c r="F87" s="170"/>
      <c r="G87" s="170"/>
      <c r="H87" s="170"/>
      <c r="I87" s="170"/>
      <c r="J87" s="170"/>
      <c r="K87" s="170"/>
      <c r="L87" s="170"/>
      <c r="M87" s="170"/>
      <c r="N87" s="170"/>
      <c r="O87" s="170"/>
      <c r="P87" s="170"/>
    </row>
    <row r="88" spans="2:16" s="15" customFormat="1" ht="12" customHeight="1">
      <c r="B88" s="178"/>
      <c r="C88" s="177"/>
      <c r="D88" s="177"/>
      <c r="E88" s="177"/>
      <c r="F88" s="177"/>
      <c r="G88" s="177"/>
      <c r="H88" s="177"/>
      <c r="I88" s="177"/>
      <c r="J88" s="177"/>
      <c r="K88" s="177"/>
      <c r="L88" s="177"/>
      <c r="M88" s="177"/>
      <c r="N88" s="177"/>
      <c r="O88" s="177"/>
      <c r="P88" s="177"/>
    </row>
    <row r="89" spans="2:16" s="15" customFormat="1" ht="12" customHeight="1">
      <c r="B89" s="178"/>
      <c r="C89" s="179"/>
      <c r="D89" s="177"/>
      <c r="E89" s="177"/>
      <c r="F89" s="177"/>
      <c r="G89" s="177"/>
      <c r="H89" s="177"/>
      <c r="I89" s="177"/>
      <c r="J89" s="177"/>
      <c r="K89" s="177"/>
      <c r="L89" s="177"/>
      <c r="M89" s="177"/>
      <c r="N89" s="177"/>
      <c r="O89" s="177"/>
      <c r="P89" s="177"/>
    </row>
    <row r="90" spans="2:16" s="15" customFormat="1" ht="12" customHeight="1">
      <c r="B90" s="178"/>
      <c r="C90" s="177"/>
      <c r="D90" s="177"/>
      <c r="E90" s="177"/>
      <c r="F90" s="177"/>
      <c r="G90" s="177"/>
      <c r="H90" s="177"/>
      <c r="I90" s="177"/>
      <c r="J90" s="177"/>
      <c r="K90" s="177"/>
      <c r="L90" s="177"/>
      <c r="M90" s="177"/>
      <c r="N90" s="177"/>
      <c r="O90" s="177"/>
      <c r="P90" s="177"/>
    </row>
    <row r="91" spans="2:16" s="15" customFormat="1" ht="12" customHeight="1">
      <c r="B91" s="178"/>
      <c r="C91" s="177"/>
      <c r="D91" s="177"/>
      <c r="E91" s="177"/>
      <c r="F91" s="177"/>
      <c r="G91" s="177"/>
      <c r="H91" s="177"/>
      <c r="I91" s="177"/>
      <c r="J91" s="177"/>
      <c r="K91" s="177"/>
      <c r="L91" s="177"/>
      <c r="M91" s="177"/>
      <c r="N91" s="177"/>
      <c r="O91" s="177"/>
      <c r="P91" s="177"/>
    </row>
    <row r="92" spans="2:16" s="15" customFormat="1" ht="12" customHeight="1">
      <c r="B92" s="178"/>
      <c r="C92" s="177"/>
      <c r="D92" s="177"/>
      <c r="E92" s="177"/>
      <c r="F92" s="177"/>
      <c r="G92" s="177"/>
      <c r="H92" s="177"/>
      <c r="I92" s="177"/>
      <c r="J92" s="177"/>
      <c r="K92" s="177"/>
      <c r="L92" s="177"/>
      <c r="M92" s="177"/>
      <c r="N92" s="177"/>
      <c r="O92" s="177"/>
      <c r="P92" s="177"/>
    </row>
    <row r="93" spans="2:16" s="15" customFormat="1" ht="12" customHeight="1">
      <c r="B93" s="178"/>
      <c r="C93" s="177"/>
      <c r="D93" s="177"/>
      <c r="E93" s="177"/>
      <c r="F93" s="177"/>
      <c r="G93" s="177"/>
      <c r="H93" s="177"/>
      <c r="I93" s="177"/>
      <c r="J93" s="177"/>
      <c r="K93" s="177"/>
      <c r="L93" s="177"/>
      <c r="M93" s="177"/>
      <c r="N93" s="177"/>
      <c r="O93" s="177"/>
      <c r="P93" s="177"/>
    </row>
    <row r="94" spans="2:16" s="15" customFormat="1" ht="12" customHeight="1">
      <c r="B94" s="178"/>
      <c r="C94" s="177"/>
      <c r="D94" s="177"/>
      <c r="E94" s="177"/>
      <c r="F94" s="177"/>
      <c r="G94" s="177"/>
      <c r="H94" s="177"/>
      <c r="I94" s="177"/>
      <c r="J94" s="177"/>
      <c r="K94" s="177"/>
      <c r="L94" s="177"/>
      <c r="M94" s="177"/>
      <c r="N94" s="177"/>
      <c r="O94" s="177"/>
      <c r="P94" s="177"/>
    </row>
    <row r="95" spans="2:16" s="15" customFormat="1" ht="12" customHeight="1">
      <c r="B95" s="178"/>
      <c r="C95" s="177"/>
      <c r="D95" s="177"/>
      <c r="E95" s="177"/>
      <c r="F95" s="177"/>
      <c r="G95" s="177"/>
      <c r="H95" s="177"/>
      <c r="I95" s="177"/>
      <c r="J95" s="177"/>
      <c r="K95" s="177"/>
      <c r="L95" s="177"/>
      <c r="M95" s="177"/>
      <c r="N95" s="177"/>
      <c r="O95" s="177"/>
      <c r="P95" s="177"/>
    </row>
    <row r="96" spans="2:16" s="15" customFormat="1" ht="12" customHeight="1">
      <c r="B96" s="173"/>
      <c r="C96" s="170"/>
      <c r="D96" s="170"/>
      <c r="E96" s="170"/>
      <c r="F96" s="170"/>
      <c r="G96" s="170"/>
      <c r="H96" s="170"/>
      <c r="I96" s="170"/>
      <c r="J96" s="170"/>
      <c r="K96" s="170"/>
      <c r="L96" s="170"/>
      <c r="M96" s="170"/>
      <c r="N96" s="170"/>
      <c r="O96" s="170"/>
      <c r="P96" s="170"/>
    </row>
    <row r="97" spans="2:16" s="15" customFormat="1" ht="12" customHeight="1">
      <c r="B97" s="172"/>
      <c r="C97" s="171"/>
      <c r="D97" s="171"/>
      <c r="E97" s="171"/>
      <c r="F97" s="171"/>
      <c r="G97" s="171"/>
      <c r="H97" s="171"/>
      <c r="I97" s="171"/>
      <c r="J97" s="171"/>
      <c r="K97" s="171"/>
      <c r="L97" s="171"/>
      <c r="M97" s="171"/>
      <c r="N97" s="171"/>
      <c r="O97" s="170"/>
      <c r="P97" s="170"/>
    </row>
    <row r="98" spans="2:16" s="15" customFormat="1" ht="12" customHeight="1">
      <c r="B98" s="172"/>
      <c r="C98" s="171"/>
      <c r="D98" s="171"/>
      <c r="E98" s="171"/>
      <c r="F98" s="171"/>
      <c r="G98" s="171"/>
      <c r="H98" s="171"/>
      <c r="I98" s="171"/>
      <c r="J98" s="171"/>
      <c r="K98" s="171"/>
      <c r="L98" s="171"/>
      <c r="M98" s="171"/>
      <c r="N98" s="171"/>
      <c r="O98" s="170"/>
      <c r="P98" s="170"/>
    </row>
    <row r="99" spans="2:16" s="15" customFormat="1" ht="12" customHeight="1">
      <c r="B99" s="176"/>
      <c r="C99" s="174"/>
      <c r="D99" s="174"/>
      <c r="E99" s="174"/>
      <c r="F99" s="174"/>
      <c r="G99" s="174"/>
      <c r="H99" s="174"/>
      <c r="I99" s="174"/>
      <c r="J99" s="174"/>
      <c r="K99" s="174"/>
      <c r="L99" s="174"/>
      <c r="M99" s="174"/>
      <c r="N99" s="174"/>
      <c r="O99" s="174"/>
      <c r="P99" s="174"/>
    </row>
    <row r="100" spans="2:16" s="15" customFormat="1" ht="12" customHeight="1">
      <c r="B100" s="173"/>
      <c r="C100" s="170"/>
      <c r="D100" s="170"/>
      <c r="E100" s="170"/>
      <c r="F100" s="170"/>
      <c r="G100" s="170"/>
      <c r="H100" s="170"/>
      <c r="I100" s="170"/>
      <c r="J100" s="170"/>
      <c r="K100" s="170"/>
      <c r="L100" s="170"/>
      <c r="M100" s="170"/>
      <c r="N100" s="170"/>
      <c r="O100" s="174"/>
      <c r="P100" s="174"/>
    </row>
    <row r="101" spans="2:16" s="15" customFormat="1" ht="12" customHeight="1">
      <c r="B101" s="175"/>
      <c r="C101" s="170"/>
      <c r="D101" s="170"/>
      <c r="E101" s="170"/>
      <c r="F101" s="170"/>
      <c r="G101" s="170"/>
      <c r="H101" s="170"/>
      <c r="I101" s="170"/>
      <c r="J101" s="170"/>
      <c r="K101" s="170"/>
      <c r="L101" s="170"/>
      <c r="M101" s="170"/>
      <c r="N101" s="170"/>
      <c r="O101" s="174"/>
      <c r="P101" s="174"/>
    </row>
    <row r="102" spans="2:16" s="15" customFormat="1" ht="12" customHeight="1">
      <c r="B102" s="173"/>
      <c r="C102" s="170"/>
      <c r="D102" s="170"/>
      <c r="E102" s="170"/>
      <c r="F102" s="170"/>
      <c r="G102" s="170"/>
      <c r="H102" s="170"/>
      <c r="I102" s="170"/>
      <c r="J102" s="170"/>
      <c r="K102" s="170"/>
      <c r="L102" s="170"/>
      <c r="M102" s="170"/>
      <c r="N102" s="170"/>
      <c r="O102" s="174"/>
      <c r="P102" s="174"/>
    </row>
    <row r="103" spans="2:16" s="15" customFormat="1" ht="12" customHeight="1">
      <c r="B103" s="175"/>
      <c r="C103" s="174"/>
      <c r="D103" s="174"/>
      <c r="E103" s="174"/>
      <c r="F103" s="174"/>
      <c r="G103" s="174"/>
      <c r="H103" s="174"/>
      <c r="I103" s="174"/>
      <c r="J103" s="174"/>
      <c r="K103" s="174"/>
      <c r="L103" s="174"/>
      <c r="M103" s="174"/>
      <c r="N103" s="174"/>
      <c r="O103" s="174"/>
      <c r="P103" s="174"/>
    </row>
    <row r="104" spans="2:16" s="15" customFormat="1" ht="12" customHeight="1">
      <c r="B104" s="175"/>
      <c r="C104" s="174"/>
      <c r="D104" s="174"/>
      <c r="E104" s="174"/>
      <c r="F104" s="174"/>
      <c r="G104" s="174"/>
      <c r="H104" s="174"/>
      <c r="I104" s="174"/>
      <c r="J104" s="174"/>
      <c r="K104" s="174"/>
      <c r="L104" s="174"/>
      <c r="M104" s="174"/>
      <c r="N104" s="174"/>
      <c r="O104" s="174"/>
      <c r="P104" s="174"/>
    </row>
    <row r="105" spans="2:16" s="15" customFormat="1" ht="12" customHeight="1">
      <c r="B105" s="175"/>
      <c r="C105" s="174"/>
      <c r="D105" s="174"/>
      <c r="E105" s="174"/>
      <c r="F105" s="174"/>
      <c r="G105" s="174"/>
      <c r="H105" s="174"/>
      <c r="I105" s="174"/>
      <c r="J105" s="174"/>
      <c r="K105" s="174"/>
      <c r="L105" s="174"/>
      <c r="M105" s="174"/>
      <c r="N105" s="174"/>
      <c r="O105" s="174"/>
      <c r="P105" s="174"/>
    </row>
    <row r="106" spans="2:16" s="15" customFormat="1" ht="12" customHeight="1">
      <c r="B106" s="175"/>
      <c r="C106" s="174"/>
      <c r="D106" s="174"/>
      <c r="E106" s="174"/>
      <c r="F106" s="174"/>
      <c r="G106" s="174"/>
      <c r="H106" s="174"/>
      <c r="I106" s="174"/>
      <c r="J106" s="174"/>
      <c r="K106" s="174"/>
      <c r="L106" s="174"/>
      <c r="M106" s="174"/>
      <c r="N106" s="174"/>
      <c r="O106" s="174"/>
      <c r="P106" s="174"/>
    </row>
    <row r="107" spans="2:16" s="15" customFormat="1" ht="12" customHeight="1">
      <c r="B107" s="175"/>
      <c r="C107" s="174"/>
      <c r="D107" s="174"/>
      <c r="E107" s="174"/>
      <c r="F107" s="174"/>
      <c r="G107" s="174"/>
      <c r="H107" s="174"/>
      <c r="I107" s="174"/>
      <c r="J107" s="174"/>
      <c r="K107" s="174"/>
      <c r="L107" s="174"/>
      <c r="M107" s="174"/>
      <c r="N107" s="174"/>
      <c r="O107" s="174"/>
      <c r="P107" s="174"/>
    </row>
    <row r="108" spans="2:16" s="15" customFormat="1" ht="12" customHeight="1">
      <c r="B108" s="175"/>
      <c r="C108" s="174"/>
      <c r="D108" s="174"/>
      <c r="E108" s="174"/>
      <c r="F108" s="174"/>
      <c r="G108" s="174"/>
      <c r="H108" s="174"/>
      <c r="I108" s="174"/>
      <c r="J108" s="174"/>
      <c r="K108" s="174"/>
      <c r="L108" s="174"/>
      <c r="M108" s="174"/>
      <c r="N108" s="174"/>
      <c r="O108" s="174"/>
      <c r="P108" s="174"/>
    </row>
    <row r="109" spans="2:16" s="15" customFormat="1" ht="12" customHeight="1">
      <c r="B109" s="175"/>
      <c r="C109" s="174"/>
      <c r="D109" s="174"/>
      <c r="E109" s="174"/>
      <c r="F109" s="174"/>
      <c r="G109" s="174"/>
      <c r="H109" s="174"/>
      <c r="I109" s="174"/>
      <c r="J109" s="174"/>
      <c r="K109" s="174"/>
      <c r="L109" s="174"/>
      <c r="M109" s="174"/>
      <c r="N109" s="174"/>
      <c r="O109" s="174"/>
      <c r="P109" s="174"/>
    </row>
    <row r="110" spans="2:16" s="15" customFormat="1" ht="12" customHeight="1">
      <c r="B110" s="173"/>
      <c r="C110" s="170"/>
      <c r="D110" s="170"/>
      <c r="E110" s="170"/>
      <c r="F110" s="170"/>
      <c r="G110" s="170"/>
      <c r="H110" s="170"/>
      <c r="I110" s="170"/>
      <c r="J110" s="170"/>
      <c r="K110" s="170"/>
      <c r="L110" s="170"/>
      <c r="M110" s="170"/>
      <c r="N110" s="170"/>
      <c r="O110" s="170"/>
      <c r="P110" s="170"/>
    </row>
    <row r="111" spans="2:16" s="15" customFormat="1" ht="12" customHeight="1">
      <c r="B111" s="172"/>
      <c r="C111" s="171"/>
      <c r="D111" s="171"/>
      <c r="E111" s="171"/>
      <c r="F111" s="171"/>
      <c r="G111" s="171"/>
      <c r="H111" s="171"/>
      <c r="I111" s="171"/>
      <c r="J111" s="171"/>
      <c r="K111" s="171"/>
      <c r="L111" s="171"/>
      <c r="M111" s="171"/>
      <c r="N111" s="171"/>
      <c r="O111" s="170"/>
      <c r="P111" s="170"/>
    </row>
    <row r="112" spans="2:16" s="15" customFormat="1" ht="12" customHeight="1">
      <c r="B112" s="172"/>
      <c r="C112" s="171"/>
      <c r="D112" s="171"/>
      <c r="E112" s="171"/>
      <c r="F112" s="171"/>
      <c r="G112" s="171"/>
      <c r="H112" s="171"/>
      <c r="I112" s="171"/>
      <c r="J112" s="171"/>
      <c r="K112" s="171"/>
      <c r="L112" s="171"/>
      <c r="M112" s="171"/>
      <c r="N112" s="171"/>
      <c r="O112" s="170"/>
      <c r="P112" s="170"/>
    </row>
    <row r="113" spans="2:16" s="15" customFormat="1" ht="12" customHeight="1">
      <c r="B113" s="176"/>
      <c r="C113" s="174"/>
      <c r="D113" s="174"/>
      <c r="E113" s="174"/>
      <c r="F113" s="174"/>
      <c r="G113" s="174"/>
      <c r="H113" s="174"/>
      <c r="I113" s="174"/>
      <c r="J113" s="174"/>
      <c r="K113" s="174"/>
      <c r="L113" s="174"/>
      <c r="M113" s="174"/>
      <c r="N113" s="174"/>
      <c r="O113" s="174"/>
      <c r="P113" s="174"/>
    </row>
    <row r="114" spans="2:16" s="15" customFormat="1" ht="12" customHeight="1">
      <c r="B114" s="173"/>
      <c r="C114" s="170"/>
      <c r="D114" s="170"/>
      <c r="E114" s="170"/>
      <c r="F114" s="170"/>
      <c r="G114" s="170"/>
      <c r="H114" s="170"/>
      <c r="I114" s="170"/>
      <c r="J114" s="170"/>
      <c r="K114" s="170"/>
      <c r="L114" s="170"/>
      <c r="M114" s="170"/>
      <c r="N114" s="170"/>
      <c r="O114" s="174"/>
      <c r="P114" s="174"/>
    </row>
    <row r="115" spans="2:16" s="15" customFormat="1" ht="12" customHeight="1">
      <c r="B115" s="173"/>
      <c r="C115" s="170"/>
      <c r="D115" s="170"/>
      <c r="E115" s="170"/>
      <c r="F115" s="170"/>
      <c r="G115" s="170"/>
      <c r="H115" s="170"/>
      <c r="I115" s="170"/>
      <c r="J115" s="170"/>
      <c r="K115" s="170"/>
      <c r="L115" s="170"/>
      <c r="M115" s="170"/>
      <c r="N115" s="170"/>
      <c r="O115" s="170"/>
      <c r="P115" s="170"/>
    </row>
    <row r="116" spans="2:16" s="15" customFormat="1" ht="12" customHeight="1">
      <c r="B116" s="173"/>
      <c r="C116" s="170"/>
      <c r="D116" s="170"/>
      <c r="E116" s="170"/>
      <c r="F116" s="170"/>
      <c r="G116" s="170"/>
      <c r="H116" s="170"/>
      <c r="I116" s="170"/>
      <c r="J116" s="170"/>
      <c r="K116" s="170"/>
      <c r="L116" s="170"/>
      <c r="M116" s="170"/>
      <c r="N116" s="170"/>
      <c r="O116" s="170"/>
      <c r="P116" s="170"/>
    </row>
    <row r="117" spans="2:16" s="15" customFormat="1" ht="12" customHeight="1">
      <c r="B117" s="173"/>
      <c r="C117" s="170"/>
      <c r="D117" s="170"/>
      <c r="E117" s="170"/>
      <c r="F117" s="170"/>
      <c r="G117" s="170"/>
      <c r="H117" s="170"/>
      <c r="I117" s="170"/>
      <c r="J117" s="170"/>
      <c r="K117" s="170"/>
      <c r="L117" s="170"/>
      <c r="M117" s="170"/>
      <c r="N117" s="170"/>
      <c r="O117" s="174"/>
      <c r="P117" s="174"/>
    </row>
    <row r="118" spans="2:16" s="15" customFormat="1" ht="12" customHeight="1">
      <c r="B118" s="173"/>
      <c r="C118" s="170"/>
      <c r="D118" s="170"/>
      <c r="E118" s="170"/>
      <c r="F118" s="170"/>
      <c r="G118" s="170"/>
      <c r="H118" s="170"/>
      <c r="I118" s="170"/>
      <c r="J118" s="170"/>
      <c r="K118" s="170"/>
      <c r="L118" s="170"/>
      <c r="M118" s="170"/>
      <c r="N118" s="170"/>
      <c r="O118" s="174"/>
      <c r="P118" s="174"/>
    </row>
    <row r="119" spans="2:16" s="15" customFormat="1" ht="12" customHeight="1">
      <c r="B119" s="173"/>
      <c r="C119" s="170"/>
      <c r="D119" s="170"/>
      <c r="E119" s="170"/>
      <c r="F119" s="170"/>
      <c r="G119" s="170"/>
      <c r="H119" s="170"/>
      <c r="I119" s="170"/>
      <c r="J119" s="170"/>
      <c r="K119" s="170"/>
      <c r="L119" s="170"/>
      <c r="M119" s="170"/>
      <c r="N119" s="170"/>
      <c r="O119" s="174"/>
      <c r="P119" s="174"/>
    </row>
    <row r="120" spans="2:16" s="15" customFormat="1" ht="12" customHeight="1">
      <c r="B120" s="173"/>
      <c r="C120" s="170"/>
      <c r="D120" s="170"/>
      <c r="E120" s="170"/>
      <c r="F120" s="170"/>
      <c r="G120" s="170"/>
      <c r="H120" s="170"/>
      <c r="I120" s="170"/>
      <c r="J120" s="170"/>
      <c r="K120" s="170"/>
      <c r="L120" s="170"/>
      <c r="M120" s="170"/>
      <c r="N120" s="170"/>
      <c r="O120" s="170"/>
      <c r="P120" s="170"/>
    </row>
    <row r="121" spans="2:16" s="15" customFormat="1" ht="12" customHeight="1">
      <c r="B121" s="175"/>
      <c r="C121" s="174"/>
      <c r="D121" s="174"/>
      <c r="E121" s="174"/>
      <c r="F121" s="174"/>
      <c r="G121" s="174"/>
      <c r="H121" s="174"/>
      <c r="I121" s="174"/>
      <c r="J121" s="174"/>
      <c r="K121" s="174"/>
      <c r="L121" s="174"/>
      <c r="M121" s="174"/>
      <c r="N121" s="174"/>
      <c r="O121" s="174"/>
      <c r="P121" s="174"/>
    </row>
    <row r="122" spans="2:16" s="15" customFormat="1" ht="12" customHeight="1">
      <c r="B122" s="175"/>
      <c r="C122" s="174"/>
      <c r="D122" s="174"/>
      <c r="E122" s="174"/>
      <c r="F122" s="174"/>
      <c r="G122" s="174"/>
      <c r="H122" s="174"/>
      <c r="I122" s="174"/>
      <c r="J122" s="174"/>
      <c r="K122" s="174"/>
      <c r="L122" s="174"/>
      <c r="M122" s="174"/>
      <c r="N122" s="174"/>
      <c r="O122" s="174"/>
      <c r="P122" s="174"/>
    </row>
    <row r="123" spans="2:16" s="15" customFormat="1" ht="12" customHeight="1">
      <c r="B123" s="175"/>
      <c r="C123" s="174"/>
      <c r="D123" s="174"/>
      <c r="E123" s="174"/>
      <c r="F123" s="174"/>
      <c r="G123" s="174"/>
      <c r="H123" s="174"/>
      <c r="I123" s="174"/>
      <c r="J123" s="174"/>
      <c r="K123" s="174"/>
      <c r="L123" s="174"/>
      <c r="M123" s="174"/>
      <c r="N123" s="174"/>
      <c r="O123" s="174"/>
      <c r="P123" s="174"/>
    </row>
    <row r="124" spans="2:16" s="15" customFormat="1" ht="12" customHeight="1">
      <c r="B124" s="175"/>
      <c r="C124" s="174"/>
      <c r="D124" s="174"/>
      <c r="E124" s="174"/>
      <c r="F124" s="174"/>
      <c r="G124" s="174"/>
      <c r="H124" s="174"/>
      <c r="I124" s="174"/>
      <c r="J124" s="174"/>
      <c r="K124" s="174"/>
      <c r="L124" s="174"/>
      <c r="M124" s="174"/>
      <c r="N124" s="174"/>
      <c r="O124" s="174"/>
      <c r="P124" s="174"/>
    </row>
    <row r="125" spans="2:16" s="15" customFormat="1" ht="12" customHeight="1">
      <c r="B125" s="175"/>
      <c r="C125" s="174"/>
      <c r="D125" s="174"/>
      <c r="E125" s="174"/>
      <c r="F125" s="174"/>
      <c r="G125" s="174"/>
      <c r="H125" s="174"/>
      <c r="I125" s="174"/>
      <c r="J125" s="174"/>
      <c r="K125" s="174"/>
      <c r="L125" s="174"/>
      <c r="M125" s="174"/>
      <c r="N125" s="174"/>
      <c r="O125" s="174"/>
      <c r="P125" s="174"/>
    </row>
    <row r="126" spans="2:16" s="15" customFormat="1" ht="12" customHeight="1">
      <c r="B126" s="175"/>
      <c r="C126" s="174"/>
      <c r="D126" s="174"/>
      <c r="E126" s="174"/>
      <c r="F126" s="174"/>
      <c r="G126" s="174"/>
      <c r="H126" s="174"/>
      <c r="I126" s="174"/>
      <c r="J126" s="174"/>
      <c r="K126" s="174"/>
      <c r="L126" s="174"/>
      <c r="M126" s="174"/>
      <c r="N126" s="174"/>
      <c r="O126" s="174"/>
      <c r="P126" s="174"/>
    </row>
    <row r="127" spans="2:16" s="15" customFormat="1" ht="12" customHeight="1">
      <c r="B127" s="173"/>
      <c r="C127" s="170"/>
      <c r="D127" s="170"/>
      <c r="E127" s="170"/>
      <c r="F127" s="170"/>
      <c r="G127" s="170"/>
      <c r="H127" s="170"/>
      <c r="I127" s="170"/>
      <c r="J127" s="170"/>
      <c r="K127" s="170"/>
      <c r="L127" s="170"/>
      <c r="M127" s="170"/>
      <c r="N127" s="170"/>
      <c r="O127" s="170"/>
      <c r="P127" s="170"/>
    </row>
    <row r="128" spans="2:16" s="15" customFormat="1" ht="12" customHeight="1">
      <c r="B128" s="172"/>
      <c r="C128" s="171"/>
      <c r="D128" s="171"/>
      <c r="E128" s="171"/>
      <c r="F128" s="171"/>
      <c r="G128" s="171"/>
      <c r="H128" s="171"/>
      <c r="I128" s="171"/>
      <c r="J128" s="171"/>
      <c r="K128" s="171"/>
      <c r="L128" s="171"/>
      <c r="M128" s="171"/>
      <c r="N128" s="171"/>
      <c r="O128" s="170"/>
      <c r="P128" s="170"/>
    </row>
    <row r="129" spans="2:16" s="15" customFormat="1" ht="12" customHeight="1">
      <c r="B129" s="172"/>
      <c r="C129" s="171"/>
      <c r="D129" s="171"/>
      <c r="E129" s="171"/>
      <c r="F129" s="171"/>
      <c r="G129" s="171"/>
      <c r="H129" s="171"/>
      <c r="I129" s="171"/>
      <c r="J129" s="171"/>
      <c r="K129" s="171"/>
      <c r="L129" s="171"/>
      <c r="M129" s="171"/>
      <c r="N129" s="171"/>
      <c r="O129" s="170"/>
      <c r="P129" s="170"/>
    </row>
    <row r="130" spans="2:16" s="15" customFormat="1" ht="12" customHeight="1">
      <c r="B130" s="176"/>
      <c r="C130" s="174"/>
      <c r="D130" s="174"/>
      <c r="E130" s="174"/>
      <c r="F130" s="174"/>
      <c r="G130" s="174"/>
      <c r="H130" s="174"/>
      <c r="I130" s="174"/>
      <c r="J130" s="174"/>
      <c r="K130" s="174"/>
      <c r="L130" s="174"/>
      <c r="M130" s="174"/>
      <c r="N130" s="174"/>
      <c r="O130" s="174"/>
      <c r="P130" s="174"/>
    </row>
    <row r="131" spans="2:16" s="15" customFormat="1" ht="12" customHeight="1">
      <c r="B131" s="173"/>
      <c r="C131" s="170"/>
      <c r="D131" s="170"/>
      <c r="E131" s="170"/>
      <c r="F131" s="170"/>
      <c r="G131" s="170"/>
      <c r="H131" s="170"/>
      <c r="I131" s="170"/>
      <c r="J131" s="170"/>
      <c r="K131" s="170"/>
      <c r="L131" s="170"/>
      <c r="M131" s="170"/>
      <c r="N131" s="170"/>
      <c r="O131" s="174"/>
      <c r="P131" s="174"/>
    </row>
    <row r="132" spans="2:16" s="15" customFormat="1" ht="12" customHeight="1">
      <c r="B132" s="173"/>
      <c r="C132" s="170"/>
      <c r="D132" s="170"/>
      <c r="E132" s="170"/>
      <c r="F132" s="170"/>
      <c r="G132" s="170"/>
      <c r="H132" s="170"/>
      <c r="I132" s="170"/>
      <c r="J132" s="170"/>
      <c r="K132" s="170"/>
      <c r="L132" s="170"/>
      <c r="M132" s="170"/>
      <c r="N132" s="170"/>
      <c r="O132" s="174"/>
      <c r="P132" s="174"/>
    </row>
    <row r="133" spans="2:16" s="15" customFormat="1" ht="12" customHeight="1">
      <c r="B133" s="173"/>
      <c r="C133" s="170"/>
      <c r="D133" s="170"/>
      <c r="E133" s="170"/>
      <c r="F133" s="170"/>
      <c r="G133" s="170"/>
      <c r="H133" s="170"/>
      <c r="I133" s="170"/>
      <c r="J133" s="170"/>
      <c r="K133" s="170"/>
      <c r="L133" s="170"/>
      <c r="M133" s="170"/>
      <c r="N133" s="170"/>
      <c r="O133" s="174"/>
      <c r="P133" s="174"/>
    </row>
    <row r="134" spans="2:16" s="15" customFormat="1" ht="12" customHeight="1">
      <c r="B134" s="175"/>
      <c r="C134" s="174"/>
      <c r="D134" s="174"/>
      <c r="E134" s="174"/>
      <c r="F134" s="174"/>
      <c r="G134" s="174"/>
      <c r="H134" s="174"/>
      <c r="I134" s="174"/>
      <c r="J134" s="174"/>
      <c r="K134" s="174"/>
      <c r="L134" s="174"/>
      <c r="M134" s="174"/>
      <c r="N134" s="174"/>
      <c r="O134" s="174"/>
      <c r="P134" s="174"/>
    </row>
    <row r="135" spans="2:16" s="15" customFormat="1" ht="12" customHeight="1">
      <c r="B135" s="175"/>
      <c r="C135" s="174"/>
      <c r="D135" s="174"/>
      <c r="E135" s="174"/>
      <c r="F135" s="174"/>
      <c r="G135" s="174"/>
      <c r="H135" s="174"/>
      <c r="I135" s="174"/>
      <c r="J135" s="174"/>
      <c r="K135" s="174"/>
      <c r="L135" s="174"/>
      <c r="M135" s="174"/>
      <c r="N135" s="174"/>
      <c r="O135" s="174"/>
      <c r="P135" s="174"/>
    </row>
    <row r="136" spans="2:16" s="15" customFormat="1" ht="12" customHeight="1">
      <c r="B136" s="175"/>
      <c r="C136" s="174"/>
      <c r="D136" s="174"/>
      <c r="E136" s="174"/>
      <c r="F136" s="174"/>
      <c r="G136" s="174"/>
      <c r="H136" s="174"/>
      <c r="I136" s="174"/>
      <c r="J136" s="174"/>
      <c r="K136" s="174"/>
      <c r="L136" s="174"/>
      <c r="M136" s="174"/>
      <c r="N136" s="174"/>
      <c r="O136" s="174"/>
      <c r="P136" s="174"/>
    </row>
    <row r="137" spans="2:16" s="15" customFormat="1" ht="12" customHeight="1">
      <c r="B137" s="175"/>
      <c r="C137" s="174"/>
      <c r="D137" s="174"/>
      <c r="E137" s="174"/>
      <c r="F137" s="174"/>
      <c r="G137" s="174"/>
      <c r="H137" s="174"/>
      <c r="I137" s="174"/>
      <c r="J137" s="174"/>
      <c r="K137" s="174"/>
      <c r="L137" s="174"/>
      <c r="M137" s="174"/>
      <c r="N137" s="174"/>
      <c r="O137" s="174"/>
      <c r="P137" s="174"/>
    </row>
    <row r="138" spans="2:16" s="15" customFormat="1" ht="12" customHeight="1">
      <c r="B138" s="175"/>
      <c r="C138" s="174"/>
      <c r="D138" s="174"/>
      <c r="E138" s="174"/>
      <c r="F138" s="174"/>
      <c r="G138" s="174"/>
      <c r="H138" s="174"/>
      <c r="I138" s="174"/>
      <c r="J138" s="174"/>
      <c r="K138" s="174"/>
      <c r="L138" s="174"/>
      <c r="M138" s="174"/>
      <c r="N138" s="174"/>
      <c r="O138" s="174"/>
      <c r="P138" s="174"/>
    </row>
    <row r="139" spans="2:16" s="15" customFormat="1" ht="12" customHeight="1">
      <c r="B139" s="175"/>
      <c r="C139" s="174"/>
      <c r="D139" s="174"/>
      <c r="E139" s="174"/>
      <c r="F139" s="174"/>
      <c r="G139" s="174"/>
      <c r="H139" s="174"/>
      <c r="I139" s="174"/>
      <c r="J139" s="174"/>
      <c r="K139" s="174"/>
      <c r="L139" s="174"/>
      <c r="M139" s="174"/>
      <c r="N139" s="174"/>
      <c r="O139" s="174"/>
      <c r="P139" s="174"/>
    </row>
    <row r="140" spans="2:16" s="15" customFormat="1" ht="12" customHeight="1">
      <c r="B140" s="173"/>
      <c r="C140" s="170"/>
      <c r="D140" s="170"/>
      <c r="E140" s="170"/>
      <c r="F140" s="170"/>
      <c r="G140" s="170"/>
      <c r="H140" s="170"/>
      <c r="I140" s="170"/>
      <c r="J140" s="170"/>
      <c r="K140" s="170"/>
      <c r="L140" s="170"/>
      <c r="M140" s="170"/>
      <c r="N140" s="170"/>
      <c r="O140" s="170"/>
      <c r="P140" s="170"/>
    </row>
    <row r="141" spans="2:16" s="15" customFormat="1" ht="12" customHeight="1">
      <c r="B141" s="172"/>
      <c r="C141" s="171"/>
      <c r="D141" s="171"/>
      <c r="E141" s="171"/>
      <c r="F141" s="171"/>
      <c r="G141" s="171"/>
      <c r="H141" s="171"/>
      <c r="I141" s="171"/>
      <c r="J141" s="171"/>
      <c r="K141" s="171"/>
      <c r="L141" s="171"/>
      <c r="M141" s="171"/>
      <c r="N141" s="171"/>
      <c r="O141" s="170"/>
      <c r="P141" s="170"/>
    </row>
    <row r="142" spans="2:16" s="15" customFormat="1" ht="12" customHeight="1">
      <c r="B142" s="172"/>
      <c r="C142" s="171"/>
      <c r="D142" s="171"/>
      <c r="E142" s="171"/>
      <c r="F142" s="171"/>
      <c r="G142" s="171"/>
      <c r="H142" s="171"/>
      <c r="I142" s="171"/>
      <c r="J142" s="171"/>
      <c r="K142" s="171"/>
      <c r="L142" s="171"/>
      <c r="M142" s="171"/>
      <c r="N142" s="171"/>
      <c r="O142" s="170"/>
      <c r="P142" s="170"/>
    </row>
    <row r="143" spans="2:16" s="15" customFormat="1" ht="12" customHeight="1">
      <c r="B143" s="176"/>
      <c r="C143" s="174"/>
      <c r="D143" s="174"/>
      <c r="E143" s="174"/>
      <c r="F143" s="174"/>
      <c r="G143" s="174"/>
      <c r="H143" s="174"/>
      <c r="I143" s="174"/>
      <c r="J143" s="174"/>
      <c r="K143" s="174"/>
      <c r="L143" s="174"/>
      <c r="M143" s="174"/>
      <c r="N143" s="174"/>
      <c r="O143" s="174"/>
      <c r="P143" s="174"/>
    </row>
    <row r="144" spans="2:16" s="15" customFormat="1" ht="12" customHeight="1">
      <c r="B144" s="173"/>
      <c r="C144" s="170"/>
      <c r="D144" s="170"/>
      <c r="E144" s="170"/>
      <c r="F144" s="170"/>
      <c r="G144" s="170"/>
      <c r="H144" s="170"/>
      <c r="I144" s="170"/>
      <c r="J144" s="170"/>
      <c r="K144" s="170"/>
      <c r="L144" s="170"/>
      <c r="M144" s="170"/>
      <c r="N144" s="170"/>
      <c r="O144" s="174"/>
      <c r="P144" s="174"/>
    </row>
    <row r="145" spans="2:16" s="15" customFormat="1" ht="12" customHeight="1">
      <c r="B145" s="173"/>
      <c r="C145" s="170"/>
      <c r="D145" s="170"/>
      <c r="E145" s="170"/>
      <c r="F145" s="170"/>
      <c r="G145" s="170"/>
      <c r="H145" s="170"/>
      <c r="I145" s="170"/>
      <c r="J145" s="170"/>
      <c r="K145" s="170"/>
      <c r="L145" s="170"/>
      <c r="M145" s="170"/>
      <c r="N145" s="170"/>
      <c r="O145" s="174"/>
      <c r="P145" s="174"/>
    </row>
    <row r="146" spans="2:16" s="15" customFormat="1" ht="12" customHeight="1">
      <c r="B146" s="173"/>
      <c r="C146" s="170"/>
      <c r="D146" s="170"/>
      <c r="E146" s="170"/>
      <c r="F146" s="170"/>
      <c r="G146" s="170"/>
      <c r="H146" s="170"/>
      <c r="I146" s="170"/>
      <c r="J146" s="170"/>
      <c r="K146" s="170"/>
      <c r="L146" s="170"/>
      <c r="M146" s="170"/>
      <c r="N146" s="170"/>
      <c r="O146" s="174"/>
      <c r="P146" s="174"/>
    </row>
    <row r="147" spans="2:16" s="15" customFormat="1" ht="12" customHeight="1">
      <c r="B147" s="175"/>
      <c r="C147" s="174"/>
      <c r="D147" s="174"/>
      <c r="E147" s="174"/>
      <c r="F147" s="174"/>
      <c r="G147" s="174"/>
      <c r="H147" s="174"/>
      <c r="I147" s="174"/>
      <c r="J147" s="174"/>
      <c r="K147" s="174"/>
      <c r="L147" s="174"/>
      <c r="M147" s="174"/>
      <c r="N147" s="174"/>
      <c r="O147" s="174"/>
      <c r="P147" s="174"/>
    </row>
    <row r="148" spans="2:16" s="15" customFormat="1" ht="12" customHeight="1">
      <c r="B148" s="175"/>
      <c r="C148" s="174"/>
      <c r="D148" s="174"/>
      <c r="E148" s="174"/>
      <c r="F148" s="174"/>
      <c r="G148" s="174"/>
      <c r="H148" s="174"/>
      <c r="I148" s="174"/>
      <c r="J148" s="174"/>
      <c r="K148" s="174"/>
      <c r="L148" s="174"/>
      <c r="M148" s="174"/>
      <c r="N148" s="174"/>
      <c r="O148" s="174"/>
      <c r="P148" s="174"/>
    </row>
    <row r="149" spans="2:16" s="15" customFormat="1" ht="12" customHeight="1">
      <c r="B149" s="175"/>
      <c r="C149" s="174"/>
      <c r="D149" s="174"/>
      <c r="E149" s="174"/>
      <c r="F149" s="174"/>
      <c r="G149" s="174"/>
      <c r="H149" s="174"/>
      <c r="I149" s="174"/>
      <c r="J149" s="174"/>
      <c r="K149" s="174"/>
      <c r="L149" s="174"/>
      <c r="M149" s="174"/>
      <c r="N149" s="174"/>
      <c r="O149" s="174"/>
      <c r="P149" s="174"/>
    </row>
    <row r="150" spans="2:16" s="15" customFormat="1" ht="12" customHeight="1">
      <c r="B150" s="175"/>
      <c r="C150" s="174"/>
      <c r="D150" s="174"/>
      <c r="E150" s="174"/>
      <c r="F150" s="174"/>
      <c r="G150" s="174"/>
      <c r="H150" s="174"/>
      <c r="I150" s="174"/>
      <c r="J150" s="174"/>
      <c r="K150" s="174"/>
      <c r="L150" s="174"/>
      <c r="M150" s="174"/>
      <c r="N150" s="174"/>
      <c r="O150" s="174"/>
      <c r="P150" s="174"/>
    </row>
    <row r="151" spans="2:16" s="15" customFormat="1" ht="12" customHeight="1">
      <c r="B151" s="175"/>
      <c r="C151" s="174"/>
      <c r="D151" s="174"/>
      <c r="E151" s="174"/>
      <c r="F151" s="174"/>
      <c r="G151" s="174"/>
      <c r="H151" s="174"/>
      <c r="I151" s="174"/>
      <c r="J151" s="174"/>
      <c r="K151" s="174"/>
      <c r="L151" s="174"/>
      <c r="M151" s="174"/>
      <c r="N151" s="174"/>
      <c r="O151" s="174"/>
      <c r="P151" s="174"/>
    </row>
    <row r="152" spans="2:16" s="15" customFormat="1" ht="12" customHeight="1">
      <c r="B152" s="175"/>
      <c r="C152" s="174"/>
      <c r="D152" s="174"/>
      <c r="E152" s="174"/>
      <c r="F152" s="174"/>
      <c r="G152" s="174"/>
      <c r="H152" s="174"/>
      <c r="I152" s="174"/>
      <c r="J152" s="174"/>
      <c r="K152" s="174"/>
      <c r="L152" s="174"/>
      <c r="M152" s="174"/>
      <c r="N152" s="174"/>
      <c r="O152" s="174"/>
      <c r="P152" s="174"/>
    </row>
    <row r="153" spans="2:16" s="15" customFormat="1" ht="12" customHeight="1">
      <c r="B153" s="173"/>
      <c r="C153" s="170"/>
      <c r="D153" s="170"/>
      <c r="E153" s="170"/>
      <c r="F153" s="170"/>
      <c r="G153" s="170"/>
      <c r="H153" s="170"/>
      <c r="I153" s="170"/>
      <c r="J153" s="170"/>
      <c r="K153" s="170"/>
      <c r="L153" s="170"/>
      <c r="M153" s="170"/>
      <c r="N153" s="170"/>
      <c r="O153" s="170"/>
      <c r="P153" s="170"/>
    </row>
    <row r="154" spans="2:16" s="15" customFormat="1" ht="12" customHeight="1">
      <c r="B154" s="172"/>
      <c r="C154" s="171"/>
      <c r="D154" s="171"/>
      <c r="E154" s="171"/>
      <c r="F154" s="171"/>
      <c r="G154" s="171"/>
      <c r="H154" s="171"/>
      <c r="I154" s="171"/>
      <c r="J154" s="171"/>
      <c r="K154" s="171"/>
      <c r="L154" s="171"/>
      <c r="M154" s="171"/>
      <c r="N154" s="171"/>
      <c r="O154" s="170"/>
      <c r="P154" s="170"/>
    </row>
    <row r="155" spans="2:16" ht="12" customHeight="1">
      <c r="B155" s="169"/>
      <c r="C155" s="169"/>
      <c r="D155" s="169"/>
      <c r="E155" s="169"/>
      <c r="F155" s="169"/>
      <c r="G155" s="169"/>
      <c r="H155" s="169"/>
      <c r="I155" s="169"/>
      <c r="J155" s="169"/>
      <c r="K155" s="169"/>
      <c r="L155" s="169"/>
      <c r="M155" s="169"/>
      <c r="N155" s="169"/>
      <c r="O155" s="169"/>
      <c r="P155" s="169"/>
    </row>
  </sheetData>
  <mergeCells count="4">
    <mergeCell ref="B4:O4"/>
    <mergeCell ref="B55:O55"/>
    <mergeCell ref="R57:AD57"/>
    <mergeCell ref="R73:AD73"/>
  </mergeCells>
  <pageMargins left="0.7" right="0.7" top="0.75" bottom="0.75" header="0.3" footer="0.3"/>
  <pageSetup scale="60"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2">
    <tabColor rgb="FFFFFF00"/>
  </sheetPr>
  <dimension ref="B5:M20"/>
  <sheetViews>
    <sheetView workbookViewId="0"/>
  </sheetViews>
  <sheetFormatPr defaultColWidth="9.140625" defaultRowHeight="15"/>
  <cols>
    <col min="1" max="16384" width="9.140625" style="2"/>
  </cols>
  <sheetData>
    <row r="5" spans="2:13" ht="15.75" thickBot="1"/>
    <row r="6" spans="2:13" ht="15" customHeight="1">
      <c r="B6" s="2154" t="s">
        <v>3474</v>
      </c>
      <c r="C6" s="2155"/>
      <c r="D6" s="2155"/>
      <c r="E6" s="2155"/>
      <c r="F6" s="2155"/>
      <c r="G6" s="2155"/>
      <c r="H6" s="2155"/>
      <c r="I6" s="2155"/>
      <c r="J6" s="2155"/>
      <c r="K6" s="2155"/>
      <c r="L6" s="2155"/>
      <c r="M6" s="2156"/>
    </row>
    <row r="7" spans="2:13" ht="15" customHeight="1">
      <c r="B7" s="2157"/>
      <c r="C7" s="2158"/>
      <c r="D7" s="2158"/>
      <c r="E7" s="2158"/>
      <c r="F7" s="2158"/>
      <c r="G7" s="2158"/>
      <c r="H7" s="2158"/>
      <c r="I7" s="2158"/>
      <c r="J7" s="2158"/>
      <c r="K7" s="2158"/>
      <c r="L7" s="2158"/>
      <c r="M7" s="2159"/>
    </row>
    <row r="8" spans="2:13" ht="15" customHeight="1">
      <c r="B8" s="2157"/>
      <c r="C8" s="2158"/>
      <c r="D8" s="2158"/>
      <c r="E8" s="2158"/>
      <c r="F8" s="2158"/>
      <c r="G8" s="2158"/>
      <c r="H8" s="2158"/>
      <c r="I8" s="2158"/>
      <c r="J8" s="2158"/>
      <c r="K8" s="2158"/>
      <c r="L8" s="2158"/>
      <c r="M8" s="2159"/>
    </row>
    <row r="9" spans="2:13" ht="15" customHeight="1">
      <c r="B9" s="2157"/>
      <c r="C9" s="2158"/>
      <c r="D9" s="2158"/>
      <c r="E9" s="2158"/>
      <c r="F9" s="2158"/>
      <c r="G9" s="2158"/>
      <c r="H9" s="2158"/>
      <c r="I9" s="2158"/>
      <c r="J9" s="2158"/>
      <c r="K9" s="2158"/>
      <c r="L9" s="2158"/>
      <c r="M9" s="2159"/>
    </row>
    <row r="10" spans="2:13" ht="15" customHeight="1">
      <c r="B10" s="2157"/>
      <c r="C10" s="2158"/>
      <c r="D10" s="2158"/>
      <c r="E10" s="2158"/>
      <c r="F10" s="2158"/>
      <c r="G10" s="2158"/>
      <c r="H10" s="2158"/>
      <c r="I10" s="2158"/>
      <c r="J10" s="2158"/>
      <c r="K10" s="2158"/>
      <c r="L10" s="2158"/>
      <c r="M10" s="2159"/>
    </row>
    <row r="11" spans="2:13" ht="15" customHeight="1">
      <c r="B11" s="2157"/>
      <c r="C11" s="2158"/>
      <c r="D11" s="2158"/>
      <c r="E11" s="2158"/>
      <c r="F11" s="2158"/>
      <c r="G11" s="2158"/>
      <c r="H11" s="2158"/>
      <c r="I11" s="2158"/>
      <c r="J11" s="2158"/>
      <c r="K11" s="2158"/>
      <c r="L11" s="2158"/>
      <c r="M11" s="2159"/>
    </row>
    <row r="12" spans="2:13" ht="15" customHeight="1">
      <c r="B12" s="2157"/>
      <c r="C12" s="2158"/>
      <c r="D12" s="2158"/>
      <c r="E12" s="2158"/>
      <c r="F12" s="2158"/>
      <c r="G12" s="2158"/>
      <c r="H12" s="2158"/>
      <c r="I12" s="2158"/>
      <c r="J12" s="2158"/>
      <c r="K12" s="2158"/>
      <c r="L12" s="2158"/>
      <c r="M12" s="2159"/>
    </row>
    <row r="13" spans="2:13" ht="15" customHeight="1">
      <c r="B13" s="2157"/>
      <c r="C13" s="2158"/>
      <c r="D13" s="2158"/>
      <c r="E13" s="2158"/>
      <c r="F13" s="2158"/>
      <c r="G13" s="2158"/>
      <c r="H13" s="2158"/>
      <c r="I13" s="2158"/>
      <c r="J13" s="2158"/>
      <c r="K13" s="2158"/>
      <c r="L13" s="2158"/>
      <c r="M13" s="2159"/>
    </row>
    <row r="14" spans="2:13" ht="15" customHeight="1">
      <c r="B14" s="2157"/>
      <c r="C14" s="2158"/>
      <c r="D14" s="2158"/>
      <c r="E14" s="2158"/>
      <c r="F14" s="2158"/>
      <c r="G14" s="2158"/>
      <c r="H14" s="2158"/>
      <c r="I14" s="2158"/>
      <c r="J14" s="2158"/>
      <c r="K14" s="2158"/>
      <c r="L14" s="2158"/>
      <c r="M14" s="2159"/>
    </row>
    <row r="15" spans="2:13" ht="15" customHeight="1">
      <c r="B15" s="2157"/>
      <c r="C15" s="2158"/>
      <c r="D15" s="2158"/>
      <c r="E15" s="2158"/>
      <c r="F15" s="2158"/>
      <c r="G15" s="2158"/>
      <c r="H15" s="2158"/>
      <c r="I15" s="2158"/>
      <c r="J15" s="2158"/>
      <c r="K15" s="2158"/>
      <c r="L15" s="2158"/>
      <c r="M15" s="2159"/>
    </row>
    <row r="16" spans="2:13" ht="15" customHeight="1">
      <c r="B16" s="2157"/>
      <c r="C16" s="2158"/>
      <c r="D16" s="2158"/>
      <c r="E16" s="2158"/>
      <c r="F16" s="2158"/>
      <c r="G16" s="2158"/>
      <c r="H16" s="2158"/>
      <c r="I16" s="2158"/>
      <c r="J16" s="2158"/>
      <c r="K16" s="2158"/>
      <c r="L16" s="2158"/>
      <c r="M16" s="2159"/>
    </row>
    <row r="17" spans="2:13" ht="15" customHeight="1">
      <c r="B17" s="2157"/>
      <c r="C17" s="2158"/>
      <c r="D17" s="2158"/>
      <c r="E17" s="2158"/>
      <c r="F17" s="2158"/>
      <c r="G17" s="2158"/>
      <c r="H17" s="2158"/>
      <c r="I17" s="2158"/>
      <c r="J17" s="2158"/>
      <c r="K17" s="2158"/>
      <c r="L17" s="2158"/>
      <c r="M17" s="2159"/>
    </row>
    <row r="18" spans="2:13" ht="15" customHeight="1">
      <c r="B18" s="2157"/>
      <c r="C18" s="2158"/>
      <c r="D18" s="2158"/>
      <c r="E18" s="2158"/>
      <c r="F18" s="2158"/>
      <c r="G18" s="2158"/>
      <c r="H18" s="2158"/>
      <c r="I18" s="2158"/>
      <c r="J18" s="2158"/>
      <c r="K18" s="2158"/>
      <c r="L18" s="2158"/>
      <c r="M18" s="2159"/>
    </row>
    <row r="19" spans="2:13" ht="15" customHeight="1">
      <c r="B19" s="2157"/>
      <c r="C19" s="2158"/>
      <c r="D19" s="2158"/>
      <c r="E19" s="2158"/>
      <c r="F19" s="2158"/>
      <c r="G19" s="2158"/>
      <c r="H19" s="2158"/>
      <c r="I19" s="2158"/>
      <c r="J19" s="2158"/>
      <c r="K19" s="2158"/>
      <c r="L19" s="2158"/>
      <c r="M19" s="2159"/>
    </row>
    <row r="20" spans="2:13" ht="15.75" thickBot="1">
      <c r="B20" s="2160"/>
      <c r="C20" s="2161"/>
      <c r="D20" s="2161"/>
      <c r="E20" s="2161"/>
      <c r="F20" s="2161"/>
      <c r="G20" s="2161"/>
      <c r="H20" s="2161"/>
      <c r="I20" s="2161"/>
      <c r="J20" s="2161"/>
      <c r="K20" s="2161"/>
      <c r="L20" s="2161"/>
      <c r="M20" s="2162"/>
    </row>
  </sheetData>
  <mergeCells count="1">
    <mergeCell ref="B6:M20"/>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0D11-940B-4F27-997E-B380D07CEAF1}">
  <dimension ref="B3:D57"/>
  <sheetViews>
    <sheetView workbookViewId="0"/>
  </sheetViews>
  <sheetFormatPr defaultColWidth="9" defaultRowHeight="12" customHeight="1"/>
  <cols>
    <col min="1" max="1" width="9" style="2"/>
    <col min="2" max="2" width="17.7109375" style="2" bestFit="1" customWidth="1"/>
    <col min="3" max="3" width="18.42578125" style="2" customWidth="1"/>
    <col min="4" max="16384" width="9" style="2"/>
  </cols>
  <sheetData>
    <row r="3" spans="2:4" ht="12" customHeight="1">
      <c r="B3" s="799" t="s">
        <v>3475</v>
      </c>
      <c r="C3" s="1104" t="s">
        <v>3476</v>
      </c>
      <c r="D3" s="1105"/>
    </row>
    <row r="4" spans="2:4" ht="12" customHeight="1">
      <c r="B4" s="739" t="s">
        <v>3477</v>
      </c>
      <c r="D4" s="740"/>
    </row>
    <row r="5" spans="2:4" ht="12" customHeight="1">
      <c r="B5" s="739" t="s">
        <v>3478</v>
      </c>
      <c r="D5" s="740"/>
    </row>
    <row r="6" spans="2:4" ht="12" customHeight="1">
      <c r="B6" s="739" t="s">
        <v>3479</v>
      </c>
      <c r="D6" s="740"/>
    </row>
    <row r="7" spans="2:4" ht="12" customHeight="1">
      <c r="B7" s="739" t="s">
        <v>3480</v>
      </c>
      <c r="C7" s="583" t="s">
        <v>3189</v>
      </c>
      <c r="D7" s="737"/>
    </row>
    <row r="8" spans="2:4" ht="12" customHeight="1">
      <c r="B8" s="739" t="s">
        <v>3481</v>
      </c>
      <c r="C8" s="583"/>
      <c r="D8" s="737"/>
    </row>
    <row r="9" spans="2:4" ht="12" customHeight="1">
      <c r="B9" s="739" t="s">
        <v>3482</v>
      </c>
      <c r="C9" s="583"/>
      <c r="D9" s="737"/>
    </row>
    <row r="10" spans="2:4" ht="12" customHeight="1">
      <c r="B10" s="739" t="s">
        <v>3483</v>
      </c>
      <c r="C10" s="583"/>
      <c r="D10" s="737"/>
    </row>
    <row r="11" spans="2:4" ht="12" customHeight="1">
      <c r="B11" s="739" t="s">
        <v>3484</v>
      </c>
      <c r="C11" s="583" t="s">
        <v>3199</v>
      </c>
      <c r="D11" s="737"/>
    </row>
    <row r="12" spans="2:4" ht="12" customHeight="1">
      <c r="B12" s="739" t="s">
        <v>3485</v>
      </c>
      <c r="C12" s="583"/>
      <c r="D12" s="737"/>
    </row>
    <row r="13" spans="2:4" ht="12" customHeight="1">
      <c r="B13" s="739" t="s">
        <v>3486</v>
      </c>
      <c r="C13" s="583"/>
      <c r="D13" s="737"/>
    </row>
    <row r="14" spans="2:4" ht="12" customHeight="1">
      <c r="B14" s="739" t="s">
        <v>3487</v>
      </c>
      <c r="C14" s="583"/>
      <c r="D14" s="737"/>
    </row>
    <row r="15" spans="2:4" ht="12" customHeight="1">
      <c r="B15" s="739" t="s">
        <v>3488</v>
      </c>
      <c r="C15" s="583"/>
      <c r="D15" s="737"/>
    </row>
    <row r="16" spans="2:4" ht="12" customHeight="1">
      <c r="B16" s="739" t="s">
        <v>3489</v>
      </c>
      <c r="C16" s="583"/>
      <c r="D16" s="737"/>
    </row>
    <row r="17" spans="2:4" ht="12" customHeight="1">
      <c r="B17" s="739" t="s">
        <v>3490</v>
      </c>
      <c r="C17" s="583"/>
      <c r="D17" s="737"/>
    </row>
    <row r="18" spans="2:4" ht="12" customHeight="1">
      <c r="B18" s="739" t="s">
        <v>3491</v>
      </c>
      <c r="C18" s="583"/>
      <c r="D18" s="737"/>
    </row>
    <row r="19" spans="2:4" ht="12" customHeight="1">
      <c r="B19" s="739" t="s">
        <v>3492</v>
      </c>
      <c r="C19" s="583"/>
      <c r="D19" s="737"/>
    </row>
    <row r="20" spans="2:4" ht="12" customHeight="1">
      <c r="B20" s="739" t="s">
        <v>3493</v>
      </c>
      <c r="C20" s="583"/>
      <c r="D20" s="737"/>
    </row>
    <row r="21" spans="2:4" ht="12" customHeight="1">
      <c r="B21" s="739" t="s">
        <v>3494</v>
      </c>
      <c r="C21" s="583"/>
      <c r="D21" s="737"/>
    </row>
    <row r="22" spans="2:4" ht="12" customHeight="1">
      <c r="B22" s="739" t="s">
        <v>3495</v>
      </c>
      <c r="C22" s="583"/>
      <c r="D22" s="737"/>
    </row>
    <row r="23" spans="2:4" ht="12" customHeight="1">
      <c r="B23" s="739" t="s">
        <v>3496</v>
      </c>
      <c r="C23" s="583"/>
      <c r="D23" s="737"/>
    </row>
    <row r="24" spans="2:4" ht="12" customHeight="1">
      <c r="B24" s="739" t="s">
        <v>3497</v>
      </c>
      <c r="C24" s="583"/>
      <c r="D24" s="737"/>
    </row>
    <row r="25" spans="2:4" ht="12" customHeight="1">
      <c r="B25" s="739" t="s">
        <v>3196</v>
      </c>
      <c r="C25" s="583"/>
      <c r="D25" s="737"/>
    </row>
    <row r="26" spans="2:4" ht="12" customHeight="1">
      <c r="B26" s="739" t="s">
        <v>3498</v>
      </c>
      <c r="C26" s="583"/>
      <c r="D26" s="737"/>
    </row>
    <row r="27" spans="2:4" ht="12" customHeight="1">
      <c r="B27" s="739" t="s">
        <v>3192</v>
      </c>
      <c r="C27" s="583" t="s">
        <v>3200</v>
      </c>
      <c r="D27" s="737"/>
    </row>
    <row r="28" spans="2:4" ht="12" customHeight="1">
      <c r="B28" s="739" t="s">
        <v>3499</v>
      </c>
      <c r="C28" s="583" t="s">
        <v>3190</v>
      </c>
      <c r="D28" s="737"/>
    </row>
    <row r="29" spans="2:4" ht="12" customHeight="1">
      <c r="B29" s="739" t="s">
        <v>3500</v>
      </c>
      <c r="C29" s="583"/>
      <c r="D29" s="737"/>
    </row>
    <row r="30" spans="2:4" ht="12" customHeight="1">
      <c r="B30" s="739" t="s">
        <v>3197</v>
      </c>
      <c r="C30" s="583"/>
      <c r="D30" s="737"/>
    </row>
    <row r="31" spans="2:4" ht="12" customHeight="1">
      <c r="B31" s="739" t="s">
        <v>3201</v>
      </c>
      <c r="C31" s="583"/>
      <c r="D31" s="737"/>
    </row>
    <row r="32" spans="2:4" ht="12" customHeight="1">
      <c r="B32" s="739" t="s">
        <v>3501</v>
      </c>
      <c r="C32" s="583"/>
      <c r="D32" s="737"/>
    </row>
    <row r="33" spans="2:4" ht="12" customHeight="1">
      <c r="B33" s="739" t="s">
        <v>3502</v>
      </c>
      <c r="C33" s="583"/>
      <c r="D33" s="737"/>
    </row>
    <row r="34" spans="2:4" ht="12" customHeight="1">
      <c r="B34" s="739" t="s">
        <v>3503</v>
      </c>
      <c r="C34" s="583"/>
      <c r="D34" s="737"/>
    </row>
    <row r="35" spans="2:4" ht="12" customHeight="1">
      <c r="B35" s="739" t="s">
        <v>3504</v>
      </c>
      <c r="C35" s="583"/>
      <c r="D35" s="737"/>
    </row>
    <row r="36" spans="2:4" ht="12" customHeight="1">
      <c r="B36" s="739" t="s">
        <v>3217</v>
      </c>
      <c r="C36" s="583"/>
      <c r="D36" s="737"/>
    </row>
    <row r="37" spans="2:4" ht="12" customHeight="1">
      <c r="B37" s="739" t="s">
        <v>3505</v>
      </c>
      <c r="C37" s="583"/>
      <c r="D37" s="737"/>
    </row>
    <row r="38" spans="2:4" ht="12" customHeight="1">
      <c r="B38" s="739" t="s">
        <v>3193</v>
      </c>
      <c r="C38" s="583"/>
      <c r="D38" s="737"/>
    </row>
    <row r="39" spans="2:4" ht="12" customHeight="1">
      <c r="B39" s="739" t="s">
        <v>3194</v>
      </c>
      <c r="C39" s="583"/>
      <c r="D39" s="737"/>
    </row>
    <row r="40" spans="2:4" ht="12" customHeight="1">
      <c r="B40" s="739" t="s">
        <v>3195</v>
      </c>
      <c r="C40" s="583"/>
      <c r="D40" s="737"/>
    </row>
    <row r="41" spans="2:4" ht="12" customHeight="1">
      <c r="B41" s="739" t="s">
        <v>3506</v>
      </c>
      <c r="C41" s="583"/>
      <c r="D41" s="737"/>
    </row>
    <row r="42" spans="2:4" ht="12" customHeight="1">
      <c r="B42" s="739" t="s">
        <v>3215</v>
      </c>
      <c r="C42" s="583"/>
      <c r="D42" s="737"/>
    </row>
    <row r="43" spans="2:4" ht="12" customHeight="1">
      <c r="B43" s="739" t="s">
        <v>3216</v>
      </c>
      <c r="C43" s="583"/>
      <c r="D43" s="737"/>
    </row>
    <row r="44" spans="2:4" ht="12" customHeight="1">
      <c r="B44" s="739" t="s">
        <v>3206</v>
      </c>
      <c r="C44" s="583"/>
      <c r="D44" s="737"/>
    </row>
    <row r="45" spans="2:4" ht="12" customHeight="1">
      <c r="B45" s="739" t="s">
        <v>3209</v>
      </c>
      <c r="C45" s="583"/>
      <c r="D45" s="737"/>
    </row>
    <row r="46" spans="2:4" ht="12" customHeight="1">
      <c r="B46" s="739" t="s">
        <v>3218</v>
      </c>
      <c r="C46" s="583"/>
      <c r="D46" s="737"/>
    </row>
    <row r="47" spans="2:4" ht="12" customHeight="1">
      <c r="B47" s="739" t="s">
        <v>3202</v>
      </c>
      <c r="C47" s="583" t="s">
        <v>3198</v>
      </c>
      <c r="D47" s="737"/>
    </row>
    <row r="48" spans="2:4" ht="12" customHeight="1">
      <c r="B48" s="739" t="s">
        <v>3205</v>
      </c>
      <c r="C48" s="583"/>
      <c r="D48" s="737"/>
    </row>
    <row r="49" spans="2:4" ht="12" customHeight="1">
      <c r="B49" s="739" t="s">
        <v>3212</v>
      </c>
      <c r="C49" s="583"/>
      <c r="D49" s="737"/>
    </row>
    <row r="50" spans="2:4" ht="12" customHeight="1">
      <c r="B50" s="739" t="s">
        <v>3207</v>
      </c>
      <c r="C50" s="583"/>
      <c r="D50" s="737"/>
    </row>
    <row r="51" spans="2:4" ht="12" customHeight="1">
      <c r="B51" s="739" t="s">
        <v>3204</v>
      </c>
      <c r="C51" s="583" t="s">
        <v>3191</v>
      </c>
      <c r="D51" s="737"/>
    </row>
    <row r="52" spans="2:4" ht="12" customHeight="1">
      <c r="B52" s="739" t="s">
        <v>3214</v>
      </c>
      <c r="C52" s="583"/>
      <c r="D52" s="737"/>
    </row>
    <row r="53" spans="2:4" ht="12" customHeight="1">
      <c r="B53" s="739" t="s">
        <v>3211</v>
      </c>
      <c r="C53" s="583"/>
      <c r="D53" s="737"/>
    </row>
    <row r="54" spans="2:4" ht="12" customHeight="1">
      <c r="B54" s="739" t="s">
        <v>3210</v>
      </c>
      <c r="C54" s="583"/>
      <c r="D54" s="737"/>
    </row>
    <row r="55" spans="2:4" ht="12" customHeight="1">
      <c r="B55" s="739" t="s">
        <v>3208</v>
      </c>
      <c r="D55" s="740"/>
    </row>
    <row r="56" spans="2:4" ht="12" customHeight="1">
      <c r="B56" s="739" t="s">
        <v>3203</v>
      </c>
      <c r="D56" s="740"/>
    </row>
    <row r="57" spans="2:4" ht="12" customHeight="1">
      <c r="B57" s="893" t="s">
        <v>3213</v>
      </c>
      <c r="C57" s="894"/>
      <c r="D57" s="895"/>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CFD95-BCA3-495C-974A-753956F8A1C8}">
  <dimension ref="B4:C1210"/>
  <sheetViews>
    <sheetView workbookViewId="0"/>
  </sheetViews>
  <sheetFormatPr defaultColWidth="9" defaultRowHeight="15"/>
  <cols>
    <col min="1" max="1" width="9" style="2"/>
    <col min="2" max="2" width="38.140625" style="2" bestFit="1" customWidth="1"/>
    <col min="3" max="3" width="11.5703125" style="2" bestFit="1" customWidth="1"/>
    <col min="4" max="16384" width="9" style="2"/>
  </cols>
  <sheetData>
    <row r="4" spans="2:3">
      <c r="B4" s="738" t="s">
        <v>3507</v>
      </c>
      <c r="C4" s="1106" t="s">
        <v>3508</v>
      </c>
    </row>
    <row r="5" spans="2:3">
      <c r="B5" s="736" t="s">
        <v>3509</v>
      </c>
      <c r="C5" s="737" t="s">
        <v>975</v>
      </c>
    </row>
    <row r="6" spans="2:3">
      <c r="B6" s="736" t="s">
        <v>3510</v>
      </c>
      <c r="C6" s="737" t="s">
        <v>976</v>
      </c>
    </row>
    <row r="7" spans="2:3">
      <c r="B7" s="736" t="s">
        <v>3511</v>
      </c>
      <c r="C7" s="737" t="s">
        <v>977</v>
      </c>
    </row>
    <row r="8" spans="2:3">
      <c r="B8" s="736" t="s">
        <v>3512</v>
      </c>
      <c r="C8" s="737" t="s">
        <v>978</v>
      </c>
    </row>
    <row r="9" spans="2:3">
      <c r="B9" s="736" t="s">
        <v>3513</v>
      </c>
      <c r="C9" s="737" t="s">
        <v>979</v>
      </c>
    </row>
    <row r="10" spans="2:3">
      <c r="B10" s="736" t="s">
        <v>3514</v>
      </c>
      <c r="C10" s="737" t="s">
        <v>980</v>
      </c>
    </row>
    <row r="11" spans="2:3">
      <c r="B11" s="736" t="s">
        <v>3515</v>
      </c>
      <c r="C11" s="737" t="s">
        <v>981</v>
      </c>
    </row>
    <row r="12" spans="2:3">
      <c r="B12" s="736" t="s">
        <v>3516</v>
      </c>
      <c r="C12" s="737" t="s">
        <v>982</v>
      </c>
    </row>
    <row r="13" spans="2:3">
      <c r="B13" s="736" t="s">
        <v>3517</v>
      </c>
      <c r="C13" s="737" t="s">
        <v>983</v>
      </c>
    </row>
    <row r="14" spans="2:3">
      <c r="B14" s="736" t="s">
        <v>3518</v>
      </c>
      <c r="C14" s="737" t="s">
        <v>984</v>
      </c>
    </row>
    <row r="15" spans="2:3">
      <c r="B15" s="736" t="s">
        <v>3519</v>
      </c>
      <c r="C15" s="737" t="s">
        <v>985</v>
      </c>
    </row>
    <row r="16" spans="2:3">
      <c r="B16" s="736" t="s">
        <v>3520</v>
      </c>
      <c r="C16" s="737" t="s">
        <v>986</v>
      </c>
    </row>
    <row r="17" spans="2:3">
      <c r="B17" s="736" t="s">
        <v>3521</v>
      </c>
      <c r="C17" s="737" t="s">
        <v>987</v>
      </c>
    </row>
    <row r="18" spans="2:3">
      <c r="B18" s="736" t="s">
        <v>3522</v>
      </c>
      <c r="C18" s="737" t="s">
        <v>988</v>
      </c>
    </row>
    <row r="19" spans="2:3">
      <c r="B19" s="736" t="s">
        <v>3523</v>
      </c>
      <c r="C19" s="737" t="s">
        <v>989</v>
      </c>
    </row>
    <row r="20" spans="2:3">
      <c r="B20" s="736" t="s">
        <v>3524</v>
      </c>
      <c r="C20" s="737" t="s">
        <v>990</v>
      </c>
    </row>
    <row r="21" spans="2:3">
      <c r="B21" s="736" t="s">
        <v>3525</v>
      </c>
      <c r="C21" s="737" t="s">
        <v>991</v>
      </c>
    </row>
    <row r="22" spans="2:3">
      <c r="B22" s="736" t="s">
        <v>3526</v>
      </c>
      <c r="C22" s="737" t="s">
        <v>992</v>
      </c>
    </row>
    <row r="23" spans="2:3">
      <c r="B23" s="736" t="s">
        <v>3527</v>
      </c>
      <c r="C23" s="737" t="s">
        <v>993</v>
      </c>
    </row>
    <row r="24" spans="2:3">
      <c r="B24" s="736" t="s">
        <v>3528</v>
      </c>
      <c r="C24" s="737" t="s">
        <v>994</v>
      </c>
    </row>
    <row r="25" spans="2:3">
      <c r="B25" s="736" t="s">
        <v>907</v>
      </c>
      <c r="C25" s="737"/>
    </row>
    <row r="26" spans="2:3">
      <c r="B26" s="736" t="s">
        <v>999</v>
      </c>
      <c r="C26" s="737" t="s">
        <v>995</v>
      </c>
    </row>
    <row r="27" spans="2:3">
      <c r="B27" s="736" t="s">
        <v>1003</v>
      </c>
      <c r="C27" s="737" t="s">
        <v>3529</v>
      </c>
    </row>
    <row r="28" spans="2:3">
      <c r="B28" s="736" t="s">
        <v>1005</v>
      </c>
      <c r="C28" s="737" t="s">
        <v>997</v>
      </c>
    </row>
    <row r="29" spans="2:3">
      <c r="B29" s="736" t="s">
        <v>1007</v>
      </c>
      <c r="C29" s="737" t="s">
        <v>998</v>
      </c>
    </row>
    <row r="30" spans="2:3">
      <c r="B30" s="736" t="s">
        <v>1009</v>
      </c>
      <c r="C30" s="737" t="s">
        <v>1000</v>
      </c>
    </row>
    <row r="31" spans="2:3">
      <c r="B31" s="736" t="s">
        <v>1011</v>
      </c>
      <c r="C31" s="737" t="s">
        <v>1001</v>
      </c>
    </row>
    <row r="32" spans="2:3">
      <c r="B32" s="736" t="s">
        <v>1013</v>
      </c>
      <c r="C32" s="737" t="s">
        <v>1002</v>
      </c>
    </row>
    <row r="33" spans="2:3">
      <c r="B33" s="736" t="s">
        <v>1015</v>
      </c>
      <c r="C33" s="737" t="s">
        <v>1004</v>
      </c>
    </row>
    <row r="34" spans="2:3">
      <c r="B34" s="736" t="s">
        <v>1017</v>
      </c>
      <c r="C34" s="737" t="s">
        <v>1006</v>
      </c>
    </row>
    <row r="35" spans="2:3">
      <c r="B35" s="736" t="s">
        <v>1019</v>
      </c>
      <c r="C35" s="737" t="s">
        <v>1008</v>
      </c>
    </row>
    <row r="36" spans="2:3">
      <c r="B36" s="736" t="s">
        <v>1021</v>
      </c>
      <c r="C36" s="737" t="s">
        <v>1010</v>
      </c>
    </row>
    <row r="37" spans="2:3">
      <c r="B37" s="736" t="s">
        <v>1023</v>
      </c>
      <c r="C37" s="737" t="s">
        <v>1012</v>
      </c>
    </row>
    <row r="38" spans="2:3">
      <c r="B38" s="736" t="s">
        <v>3530</v>
      </c>
      <c r="C38" s="737" t="s">
        <v>1014</v>
      </c>
    </row>
    <row r="39" spans="2:3">
      <c r="B39" s="736" t="s">
        <v>3531</v>
      </c>
      <c r="C39" s="737" t="s">
        <v>1016</v>
      </c>
    </row>
    <row r="40" spans="2:3">
      <c r="B40" s="736" t="s">
        <v>1025</v>
      </c>
      <c r="C40" s="737" t="s">
        <v>1018</v>
      </c>
    </row>
    <row r="41" spans="2:3">
      <c r="B41" s="736" t="s">
        <v>1027</v>
      </c>
      <c r="C41" s="737" t="s">
        <v>1020</v>
      </c>
    </row>
    <row r="42" spans="2:3">
      <c r="B42" s="736" t="s">
        <v>1029</v>
      </c>
      <c r="C42" s="737" t="s">
        <v>1022</v>
      </c>
    </row>
    <row r="43" spans="2:3">
      <c r="B43" s="736" t="s">
        <v>3532</v>
      </c>
      <c r="C43" s="737" t="s">
        <v>1024</v>
      </c>
    </row>
    <row r="44" spans="2:3">
      <c r="B44" s="736" t="s">
        <v>1031</v>
      </c>
      <c r="C44" s="737" t="s">
        <v>1026</v>
      </c>
    </row>
    <row r="45" spans="2:3">
      <c r="B45" s="736" t="s">
        <v>1033</v>
      </c>
      <c r="C45" s="737" t="s">
        <v>1028</v>
      </c>
    </row>
    <row r="46" spans="2:3">
      <c r="B46" s="736" t="s">
        <v>1035</v>
      </c>
      <c r="C46" s="737" t="s">
        <v>1030</v>
      </c>
    </row>
    <row r="47" spans="2:3">
      <c r="B47" s="736" t="s">
        <v>1037</v>
      </c>
      <c r="C47" s="737" t="s">
        <v>1032</v>
      </c>
    </row>
    <row r="48" spans="2:3">
      <c r="B48" s="736" t="s">
        <v>1039</v>
      </c>
      <c r="C48" s="737" t="s">
        <v>1034</v>
      </c>
    </row>
    <row r="49" spans="2:3">
      <c r="B49" s="736" t="s">
        <v>1041</v>
      </c>
      <c r="C49" s="737" t="s">
        <v>1036</v>
      </c>
    </row>
    <row r="50" spans="2:3">
      <c r="B50" s="736" t="s">
        <v>3533</v>
      </c>
      <c r="C50" s="737" t="s">
        <v>1038</v>
      </c>
    </row>
    <row r="51" spans="2:3">
      <c r="B51" s="736" t="s">
        <v>3534</v>
      </c>
      <c r="C51" s="737" t="s">
        <v>1040</v>
      </c>
    </row>
    <row r="52" spans="2:3">
      <c r="B52" s="736" t="s">
        <v>1043</v>
      </c>
      <c r="C52" s="737" t="s">
        <v>1042</v>
      </c>
    </row>
    <row r="53" spans="2:3">
      <c r="B53" s="736" t="s">
        <v>1045</v>
      </c>
      <c r="C53" s="737" t="s">
        <v>1044</v>
      </c>
    </row>
    <row r="54" spans="2:3">
      <c r="B54" s="736" t="s">
        <v>1047</v>
      </c>
      <c r="C54" s="737" t="s">
        <v>1046</v>
      </c>
    </row>
    <row r="55" spans="2:3">
      <c r="B55" s="736" t="s">
        <v>1049</v>
      </c>
      <c r="C55" s="737" t="s">
        <v>1048</v>
      </c>
    </row>
    <row r="56" spans="2:3">
      <c r="B56" s="736" t="s">
        <v>1051</v>
      </c>
      <c r="C56" s="737" t="s">
        <v>1050</v>
      </c>
    </row>
    <row r="57" spans="2:3">
      <c r="B57" s="736" t="s">
        <v>1053</v>
      </c>
      <c r="C57" s="737" t="s">
        <v>1052</v>
      </c>
    </row>
    <row r="58" spans="2:3">
      <c r="B58" s="736" t="s">
        <v>1055</v>
      </c>
      <c r="C58" s="737" t="s">
        <v>1054</v>
      </c>
    </row>
    <row r="59" spans="2:3">
      <c r="B59" s="736" t="s">
        <v>1057</v>
      </c>
      <c r="C59" s="737" t="s">
        <v>1056</v>
      </c>
    </row>
    <row r="60" spans="2:3">
      <c r="B60" s="736" t="s">
        <v>1059</v>
      </c>
      <c r="C60" s="737" t="s">
        <v>1058</v>
      </c>
    </row>
    <row r="61" spans="2:3">
      <c r="B61" s="736" t="s">
        <v>1061</v>
      </c>
      <c r="C61" s="737" t="s">
        <v>1060</v>
      </c>
    </row>
    <row r="62" spans="2:3">
      <c r="B62" s="736" t="s">
        <v>1063</v>
      </c>
      <c r="C62" s="737" t="s">
        <v>1062</v>
      </c>
    </row>
    <row r="63" spans="2:3">
      <c r="B63" s="736" t="s">
        <v>1065</v>
      </c>
      <c r="C63" s="737" t="s">
        <v>1064</v>
      </c>
    </row>
    <row r="64" spans="2:3">
      <c r="B64" s="736" t="s">
        <v>1067</v>
      </c>
      <c r="C64" s="737" t="s">
        <v>1066</v>
      </c>
    </row>
    <row r="65" spans="2:3">
      <c r="B65" s="736" t="s">
        <v>3535</v>
      </c>
      <c r="C65" s="737" t="s">
        <v>1068</v>
      </c>
    </row>
    <row r="66" spans="2:3">
      <c r="B66" s="736" t="s">
        <v>3536</v>
      </c>
      <c r="C66" s="737" t="s">
        <v>1070</v>
      </c>
    </row>
    <row r="67" spans="2:3">
      <c r="B67" s="736" t="s">
        <v>1069</v>
      </c>
      <c r="C67" s="737" t="s">
        <v>1072</v>
      </c>
    </row>
    <row r="68" spans="2:3">
      <c r="B68" s="736" t="s">
        <v>1071</v>
      </c>
      <c r="C68" s="737" t="s">
        <v>1074</v>
      </c>
    </row>
    <row r="69" spans="2:3">
      <c r="B69" s="736" t="s">
        <v>1073</v>
      </c>
      <c r="C69" s="737" t="s">
        <v>1076</v>
      </c>
    </row>
    <row r="70" spans="2:3">
      <c r="B70" s="736" t="s">
        <v>3537</v>
      </c>
      <c r="C70" s="737" t="s">
        <v>1078</v>
      </c>
    </row>
    <row r="71" spans="2:3">
      <c r="B71" s="736" t="s">
        <v>1075</v>
      </c>
      <c r="C71" s="737" t="s">
        <v>1080</v>
      </c>
    </row>
    <row r="72" spans="2:3">
      <c r="B72" s="736" t="s">
        <v>1077</v>
      </c>
      <c r="C72" s="737" t="s">
        <v>1082</v>
      </c>
    </row>
    <row r="73" spans="2:3">
      <c r="B73" s="736" t="s">
        <v>1079</v>
      </c>
      <c r="C73" s="737" t="s">
        <v>1084</v>
      </c>
    </row>
    <row r="74" spans="2:3">
      <c r="B74" s="736" t="s">
        <v>1081</v>
      </c>
      <c r="C74" s="737" t="s">
        <v>1086</v>
      </c>
    </row>
    <row r="75" spans="2:3">
      <c r="B75" s="736" t="s">
        <v>1083</v>
      </c>
      <c r="C75" s="737" t="s">
        <v>1088</v>
      </c>
    </row>
    <row r="76" spans="2:3">
      <c r="B76" s="736" t="s">
        <v>1085</v>
      </c>
      <c r="C76" s="737" t="s">
        <v>1090</v>
      </c>
    </row>
    <row r="77" spans="2:3">
      <c r="B77" s="736" t="s">
        <v>1087</v>
      </c>
      <c r="C77" s="737" t="s">
        <v>1092</v>
      </c>
    </row>
    <row r="78" spans="2:3">
      <c r="B78" s="736" t="s">
        <v>1089</v>
      </c>
      <c r="C78" s="737" t="s">
        <v>1094</v>
      </c>
    </row>
    <row r="79" spans="2:3">
      <c r="B79" s="736" t="s">
        <v>1091</v>
      </c>
      <c r="C79" s="737" t="s">
        <v>1096</v>
      </c>
    </row>
    <row r="80" spans="2:3">
      <c r="B80" s="736" t="s">
        <v>3538</v>
      </c>
      <c r="C80" s="737" t="s">
        <v>1098</v>
      </c>
    </row>
    <row r="81" spans="2:3">
      <c r="B81" s="736" t="s">
        <v>3539</v>
      </c>
      <c r="C81" s="737" t="s">
        <v>1100</v>
      </c>
    </row>
    <row r="82" spans="2:3">
      <c r="B82" s="736" t="s">
        <v>1093</v>
      </c>
      <c r="C82" s="737" t="s">
        <v>1102</v>
      </c>
    </row>
    <row r="83" spans="2:3">
      <c r="B83" s="736" t="s">
        <v>1095</v>
      </c>
      <c r="C83" s="737" t="s">
        <v>1104</v>
      </c>
    </row>
    <row r="84" spans="2:3">
      <c r="B84" s="736" t="s">
        <v>1097</v>
      </c>
      <c r="C84" s="737" t="s">
        <v>1106</v>
      </c>
    </row>
    <row r="85" spans="2:3">
      <c r="B85" s="736" t="s">
        <v>1099</v>
      </c>
      <c r="C85" s="737" t="s">
        <v>1108</v>
      </c>
    </row>
    <row r="86" spans="2:3">
      <c r="B86" s="736" t="s">
        <v>1101</v>
      </c>
      <c r="C86" s="737" t="s">
        <v>1110</v>
      </c>
    </row>
    <row r="87" spans="2:3">
      <c r="B87" s="736" t="s">
        <v>1103</v>
      </c>
      <c r="C87" s="737" t="s">
        <v>1112</v>
      </c>
    </row>
    <row r="88" spans="2:3">
      <c r="B88" s="736" t="s">
        <v>1105</v>
      </c>
      <c r="C88" s="737" t="s">
        <v>1114</v>
      </c>
    </row>
    <row r="89" spans="2:3">
      <c r="B89" s="736" t="s">
        <v>1107</v>
      </c>
      <c r="C89" s="737" t="s">
        <v>1116</v>
      </c>
    </row>
    <row r="90" spans="2:3">
      <c r="B90" s="736" t="s">
        <v>1109</v>
      </c>
      <c r="C90" s="737" t="s">
        <v>1118</v>
      </c>
    </row>
    <row r="91" spans="2:3">
      <c r="B91" s="736" t="s">
        <v>1111</v>
      </c>
      <c r="C91" s="737" t="s">
        <v>1120</v>
      </c>
    </row>
    <row r="92" spans="2:3">
      <c r="B92" s="736" t="s">
        <v>1113</v>
      </c>
      <c r="C92" s="737" t="s">
        <v>1122</v>
      </c>
    </row>
    <row r="93" spans="2:3">
      <c r="B93" s="736" t="s">
        <v>1115</v>
      </c>
      <c r="C93" s="737" t="s">
        <v>1124</v>
      </c>
    </row>
    <row r="94" spans="2:3">
      <c r="B94" s="736" t="s">
        <v>3540</v>
      </c>
      <c r="C94" s="737" t="s">
        <v>1126</v>
      </c>
    </row>
    <row r="95" spans="2:3">
      <c r="B95" s="736" t="s">
        <v>1117</v>
      </c>
      <c r="C95" s="737" t="s">
        <v>1128</v>
      </c>
    </row>
    <row r="96" spans="2:3">
      <c r="B96" s="736" t="s">
        <v>1119</v>
      </c>
      <c r="C96" s="737" t="s">
        <v>1130</v>
      </c>
    </row>
    <row r="97" spans="2:3">
      <c r="B97" s="736" t="s">
        <v>3541</v>
      </c>
      <c r="C97" s="737" t="s">
        <v>1132</v>
      </c>
    </row>
    <row r="98" spans="2:3">
      <c r="B98" s="736" t="s">
        <v>1121</v>
      </c>
      <c r="C98" s="737" t="s">
        <v>1134</v>
      </c>
    </row>
    <row r="99" spans="2:3">
      <c r="B99" s="736" t="s">
        <v>3542</v>
      </c>
      <c r="C99" s="737" t="s">
        <v>1136</v>
      </c>
    </row>
    <row r="100" spans="2:3">
      <c r="B100" s="736" t="s">
        <v>3543</v>
      </c>
      <c r="C100" s="737" t="s">
        <v>1138</v>
      </c>
    </row>
    <row r="101" spans="2:3">
      <c r="B101" s="736" t="s">
        <v>1123</v>
      </c>
      <c r="C101" s="737" t="s">
        <v>1140</v>
      </c>
    </row>
    <row r="102" spans="2:3">
      <c r="B102" s="736" t="s">
        <v>1125</v>
      </c>
      <c r="C102" s="737" t="s">
        <v>1142</v>
      </c>
    </row>
    <row r="103" spans="2:3">
      <c r="B103" s="736" t="s">
        <v>1127</v>
      </c>
      <c r="C103" s="737" t="s">
        <v>1144</v>
      </c>
    </row>
    <row r="104" spans="2:3">
      <c r="B104" s="736" t="s">
        <v>1129</v>
      </c>
      <c r="C104" s="737" t="s">
        <v>1146</v>
      </c>
    </row>
    <row r="105" spans="2:3">
      <c r="B105" s="736" t="s">
        <v>1131</v>
      </c>
      <c r="C105" s="737" t="s">
        <v>1148</v>
      </c>
    </row>
    <row r="106" spans="2:3">
      <c r="B106" s="736" t="s">
        <v>1133</v>
      </c>
      <c r="C106" s="737" t="s">
        <v>1150</v>
      </c>
    </row>
    <row r="107" spans="2:3">
      <c r="B107" s="736" t="s">
        <v>1135</v>
      </c>
      <c r="C107" s="737" t="s">
        <v>1152</v>
      </c>
    </row>
    <row r="108" spans="2:3">
      <c r="B108" s="736" t="s">
        <v>1137</v>
      </c>
      <c r="C108" s="737" t="s">
        <v>1154</v>
      </c>
    </row>
    <row r="109" spans="2:3">
      <c r="B109" s="736" t="s">
        <v>1139</v>
      </c>
      <c r="C109" s="737" t="s">
        <v>1156</v>
      </c>
    </row>
    <row r="110" spans="2:3">
      <c r="B110" s="736" t="s">
        <v>1141</v>
      </c>
      <c r="C110" s="737" t="s">
        <v>1158</v>
      </c>
    </row>
    <row r="111" spans="2:3">
      <c r="B111" s="736" t="s">
        <v>1143</v>
      </c>
      <c r="C111" s="737" t="s">
        <v>1160</v>
      </c>
    </row>
    <row r="112" spans="2:3">
      <c r="B112" s="736" t="s">
        <v>1145</v>
      </c>
      <c r="C112" s="737" t="s">
        <v>1162</v>
      </c>
    </row>
    <row r="113" spans="2:3">
      <c r="B113" s="736" t="s">
        <v>1147</v>
      </c>
      <c r="C113" s="737" t="s">
        <v>1164</v>
      </c>
    </row>
    <row r="114" spans="2:3">
      <c r="B114" s="736" t="s">
        <v>1149</v>
      </c>
      <c r="C114" s="737" t="s">
        <v>1166</v>
      </c>
    </row>
    <row r="115" spans="2:3">
      <c r="B115" s="736" t="s">
        <v>1151</v>
      </c>
      <c r="C115" s="737" t="s">
        <v>1168</v>
      </c>
    </row>
    <row r="116" spans="2:3">
      <c r="B116" s="736" t="s">
        <v>1153</v>
      </c>
      <c r="C116" s="737" t="s">
        <v>1170</v>
      </c>
    </row>
    <row r="117" spans="2:3">
      <c r="B117" s="736" t="s">
        <v>1155</v>
      </c>
      <c r="C117" s="737" t="s">
        <v>1172</v>
      </c>
    </row>
    <row r="118" spans="2:3">
      <c r="B118" s="736" t="s">
        <v>1157</v>
      </c>
      <c r="C118" s="737" t="s">
        <v>1174</v>
      </c>
    </row>
    <row r="119" spans="2:3">
      <c r="B119" s="736" t="s">
        <v>1159</v>
      </c>
      <c r="C119" s="737" t="s">
        <v>1176</v>
      </c>
    </row>
    <row r="120" spans="2:3">
      <c r="B120" s="736" t="s">
        <v>3544</v>
      </c>
      <c r="C120" s="737" t="s">
        <v>1178</v>
      </c>
    </row>
    <row r="121" spans="2:3">
      <c r="B121" s="736" t="s">
        <v>3545</v>
      </c>
      <c r="C121" s="737" t="s">
        <v>1180</v>
      </c>
    </row>
    <row r="122" spans="2:3">
      <c r="B122" s="736" t="s">
        <v>1161</v>
      </c>
      <c r="C122" s="737" t="s">
        <v>1182</v>
      </c>
    </row>
    <row r="123" spans="2:3">
      <c r="B123" s="736" t="s">
        <v>1163</v>
      </c>
      <c r="C123" s="737" t="s">
        <v>1184</v>
      </c>
    </row>
    <row r="124" spans="2:3">
      <c r="B124" s="736" t="s">
        <v>1165</v>
      </c>
      <c r="C124" s="737" t="s">
        <v>1186</v>
      </c>
    </row>
    <row r="125" spans="2:3">
      <c r="B125" s="736" t="s">
        <v>1167</v>
      </c>
      <c r="C125" s="737" t="s">
        <v>1188</v>
      </c>
    </row>
    <row r="126" spans="2:3">
      <c r="B126" s="736" t="s">
        <v>1169</v>
      </c>
      <c r="C126" s="737" t="s">
        <v>1190</v>
      </c>
    </row>
    <row r="127" spans="2:3">
      <c r="B127" s="736" t="s">
        <v>3546</v>
      </c>
      <c r="C127" s="737" t="s">
        <v>1192</v>
      </c>
    </row>
    <row r="128" spans="2:3">
      <c r="B128" s="736" t="s">
        <v>1171</v>
      </c>
      <c r="C128" s="737" t="s">
        <v>1194</v>
      </c>
    </row>
    <row r="129" spans="2:3">
      <c r="B129" s="736" t="s">
        <v>1173</v>
      </c>
      <c r="C129" s="737" t="s">
        <v>1196</v>
      </c>
    </row>
    <row r="130" spans="2:3">
      <c r="B130" s="736" t="s">
        <v>1175</v>
      </c>
      <c r="C130" s="737" t="s">
        <v>1198</v>
      </c>
    </row>
    <row r="131" spans="2:3">
      <c r="B131" s="736" t="s">
        <v>1177</v>
      </c>
      <c r="C131" s="737" t="s">
        <v>1200</v>
      </c>
    </row>
    <row r="132" spans="2:3">
      <c r="B132" s="736" t="s">
        <v>3547</v>
      </c>
      <c r="C132" s="737" t="s">
        <v>1202</v>
      </c>
    </row>
    <row r="133" spans="2:3">
      <c r="B133" s="736" t="s">
        <v>1179</v>
      </c>
      <c r="C133" s="737" t="s">
        <v>1204</v>
      </c>
    </row>
    <row r="134" spans="2:3">
      <c r="B134" s="736" t="s">
        <v>1181</v>
      </c>
      <c r="C134" s="737" t="s">
        <v>1206</v>
      </c>
    </row>
    <row r="135" spans="2:3">
      <c r="B135" s="736" t="s">
        <v>1183</v>
      </c>
      <c r="C135" s="737" t="s">
        <v>1208</v>
      </c>
    </row>
    <row r="136" spans="2:3">
      <c r="B136" s="736" t="s">
        <v>1185</v>
      </c>
      <c r="C136" s="737" t="s">
        <v>1210</v>
      </c>
    </row>
    <row r="137" spans="2:3">
      <c r="B137" s="736" t="s">
        <v>1187</v>
      </c>
      <c r="C137" s="737" t="s">
        <v>1212</v>
      </c>
    </row>
    <row r="138" spans="2:3">
      <c r="B138" s="736" t="s">
        <v>1189</v>
      </c>
      <c r="C138" s="737" t="s">
        <v>1214</v>
      </c>
    </row>
    <row r="139" spans="2:3">
      <c r="B139" s="736" t="s">
        <v>1191</v>
      </c>
      <c r="C139" s="737" t="s">
        <v>1216</v>
      </c>
    </row>
    <row r="140" spans="2:3">
      <c r="B140" s="736" t="s">
        <v>1193</v>
      </c>
      <c r="C140" s="737" t="s">
        <v>1218</v>
      </c>
    </row>
    <row r="141" spans="2:3">
      <c r="B141" s="736" t="s">
        <v>1195</v>
      </c>
      <c r="C141" s="737" t="s">
        <v>1220</v>
      </c>
    </row>
    <row r="142" spans="2:3">
      <c r="B142" s="736" t="s">
        <v>1197</v>
      </c>
      <c r="C142" s="737" t="s">
        <v>1222</v>
      </c>
    </row>
    <row r="143" spans="2:3">
      <c r="B143" s="736" t="s">
        <v>1199</v>
      </c>
      <c r="C143" s="737" t="s">
        <v>1224</v>
      </c>
    </row>
    <row r="144" spans="2:3">
      <c r="B144" s="736" t="s">
        <v>3548</v>
      </c>
      <c r="C144" s="737" t="s">
        <v>1226</v>
      </c>
    </row>
    <row r="145" spans="2:3">
      <c r="B145" s="736" t="s">
        <v>3549</v>
      </c>
      <c r="C145" s="737" t="s">
        <v>1228</v>
      </c>
    </row>
    <row r="146" spans="2:3">
      <c r="B146" s="736" t="s">
        <v>1201</v>
      </c>
      <c r="C146" s="737" t="s">
        <v>1230</v>
      </c>
    </row>
    <row r="147" spans="2:3">
      <c r="B147" s="736" t="s">
        <v>1203</v>
      </c>
      <c r="C147" s="737" t="s">
        <v>1232</v>
      </c>
    </row>
    <row r="148" spans="2:3">
      <c r="B148" s="736" t="s">
        <v>1205</v>
      </c>
      <c r="C148" s="737" t="s">
        <v>1234</v>
      </c>
    </row>
    <row r="149" spans="2:3">
      <c r="B149" s="736" t="s">
        <v>1207</v>
      </c>
      <c r="C149" s="737" t="s">
        <v>1236</v>
      </c>
    </row>
    <row r="150" spans="2:3">
      <c r="B150" s="736" t="s">
        <v>1209</v>
      </c>
      <c r="C150" s="737" t="s">
        <v>1238</v>
      </c>
    </row>
    <row r="151" spans="2:3">
      <c r="B151" s="736" t="s">
        <v>3550</v>
      </c>
      <c r="C151" s="737" t="s">
        <v>1240</v>
      </c>
    </row>
    <row r="152" spans="2:3">
      <c r="B152" s="736" t="s">
        <v>1211</v>
      </c>
      <c r="C152" s="737" t="s">
        <v>1242</v>
      </c>
    </row>
    <row r="153" spans="2:3">
      <c r="B153" s="736" t="s">
        <v>1213</v>
      </c>
      <c r="C153" s="737" t="s">
        <v>1244</v>
      </c>
    </row>
    <row r="154" spans="2:3">
      <c r="B154" s="736" t="s">
        <v>3551</v>
      </c>
      <c r="C154" s="737" t="s">
        <v>1246</v>
      </c>
    </row>
    <row r="155" spans="2:3">
      <c r="B155" s="736" t="s">
        <v>1215</v>
      </c>
      <c r="C155" s="737" t="s">
        <v>1248</v>
      </c>
    </row>
    <row r="156" spans="2:3">
      <c r="B156" s="736" t="s">
        <v>3552</v>
      </c>
      <c r="C156" s="737" t="s">
        <v>1250</v>
      </c>
    </row>
    <row r="157" spans="2:3">
      <c r="B157" s="736" t="s">
        <v>1217</v>
      </c>
      <c r="C157" s="737" t="s">
        <v>1252</v>
      </c>
    </row>
    <row r="158" spans="2:3">
      <c r="B158" s="736" t="s">
        <v>1219</v>
      </c>
      <c r="C158" s="737" t="s">
        <v>1254</v>
      </c>
    </row>
    <row r="159" spans="2:3">
      <c r="B159" s="736" t="s">
        <v>1221</v>
      </c>
      <c r="C159" s="737" t="s">
        <v>1256</v>
      </c>
    </row>
    <row r="160" spans="2:3">
      <c r="B160" s="736" t="s">
        <v>1223</v>
      </c>
      <c r="C160" s="737" t="s">
        <v>1258</v>
      </c>
    </row>
    <row r="161" spans="2:3">
      <c r="B161" s="736" t="s">
        <v>1225</v>
      </c>
      <c r="C161" s="737" t="s">
        <v>1260</v>
      </c>
    </row>
    <row r="162" spans="2:3">
      <c r="B162" s="736" t="s">
        <v>3553</v>
      </c>
      <c r="C162" s="737" t="s">
        <v>1262</v>
      </c>
    </row>
    <row r="163" spans="2:3">
      <c r="B163" s="736" t="s">
        <v>1227</v>
      </c>
      <c r="C163" s="737" t="s">
        <v>1264</v>
      </c>
    </row>
    <row r="164" spans="2:3">
      <c r="B164" s="736" t="s">
        <v>3554</v>
      </c>
      <c r="C164" s="737" t="s">
        <v>1266</v>
      </c>
    </row>
    <row r="165" spans="2:3">
      <c r="B165" s="736" t="s">
        <v>1229</v>
      </c>
      <c r="C165" s="737" t="s">
        <v>1268</v>
      </c>
    </row>
    <row r="166" spans="2:3">
      <c r="B166" s="736" t="s">
        <v>3555</v>
      </c>
      <c r="C166" s="737" t="s">
        <v>1270</v>
      </c>
    </row>
    <row r="167" spans="2:3">
      <c r="B167" s="736" t="s">
        <v>1231</v>
      </c>
      <c r="C167" s="737" t="s">
        <v>1272</v>
      </c>
    </row>
    <row r="168" spans="2:3">
      <c r="B168" s="736" t="s">
        <v>3556</v>
      </c>
      <c r="C168" s="737" t="s">
        <v>1274</v>
      </c>
    </row>
    <row r="169" spans="2:3">
      <c r="B169" s="736" t="s">
        <v>3557</v>
      </c>
      <c r="C169" s="737" t="s">
        <v>1276</v>
      </c>
    </row>
    <row r="170" spans="2:3">
      <c r="B170" s="736" t="s">
        <v>1233</v>
      </c>
      <c r="C170" s="737" t="s">
        <v>1278</v>
      </c>
    </row>
    <row r="171" spans="2:3">
      <c r="B171" s="736" t="s">
        <v>1235</v>
      </c>
      <c r="C171" s="737" t="s">
        <v>1280</v>
      </c>
    </row>
    <row r="172" spans="2:3">
      <c r="B172" s="736" t="s">
        <v>3558</v>
      </c>
      <c r="C172" s="737" t="s">
        <v>1282</v>
      </c>
    </row>
    <row r="173" spans="2:3">
      <c r="B173" s="736" t="s">
        <v>1237</v>
      </c>
      <c r="C173" s="737" t="s">
        <v>1284</v>
      </c>
    </row>
    <row r="174" spans="2:3">
      <c r="B174" s="736" t="s">
        <v>1239</v>
      </c>
      <c r="C174" s="737" t="s">
        <v>1286</v>
      </c>
    </row>
    <row r="175" spans="2:3">
      <c r="B175" s="736" t="s">
        <v>1241</v>
      </c>
      <c r="C175" s="737" t="s">
        <v>1288</v>
      </c>
    </row>
    <row r="176" spans="2:3">
      <c r="B176" s="736" t="s">
        <v>1243</v>
      </c>
      <c r="C176" s="737" t="s">
        <v>1290</v>
      </c>
    </row>
    <row r="177" spans="2:3">
      <c r="B177" s="736" t="s">
        <v>1245</v>
      </c>
      <c r="C177" s="737" t="s">
        <v>1292</v>
      </c>
    </row>
    <row r="178" spans="2:3">
      <c r="B178" s="736" t="s">
        <v>1247</v>
      </c>
      <c r="C178" s="737" t="s">
        <v>1294</v>
      </c>
    </row>
    <row r="179" spans="2:3">
      <c r="B179" s="736" t="s">
        <v>1249</v>
      </c>
      <c r="C179" s="737" t="s">
        <v>1296</v>
      </c>
    </row>
    <row r="180" spans="2:3">
      <c r="B180" s="736" t="s">
        <v>1251</v>
      </c>
      <c r="C180" s="737" t="s">
        <v>1298</v>
      </c>
    </row>
    <row r="181" spans="2:3">
      <c r="B181" s="736" t="s">
        <v>1253</v>
      </c>
      <c r="C181" s="737" t="s">
        <v>1300</v>
      </c>
    </row>
    <row r="182" spans="2:3">
      <c r="B182" s="736" t="s">
        <v>1255</v>
      </c>
      <c r="C182" s="737" t="s">
        <v>1302</v>
      </c>
    </row>
    <row r="183" spans="2:3">
      <c r="B183" s="736" t="s">
        <v>1257</v>
      </c>
      <c r="C183" s="737" t="s">
        <v>1304</v>
      </c>
    </row>
    <row r="184" spans="2:3">
      <c r="B184" s="736" t="s">
        <v>1259</v>
      </c>
      <c r="C184" s="737" t="s">
        <v>1306</v>
      </c>
    </row>
    <row r="185" spans="2:3">
      <c r="B185" s="736" t="s">
        <v>1261</v>
      </c>
      <c r="C185" s="737" t="s">
        <v>1308</v>
      </c>
    </row>
    <row r="186" spans="2:3">
      <c r="B186" s="736" t="s">
        <v>1263</v>
      </c>
      <c r="C186" s="737" t="s">
        <v>1310</v>
      </c>
    </row>
    <row r="187" spans="2:3">
      <c r="B187" s="736" t="s">
        <v>1265</v>
      </c>
      <c r="C187" s="737" t="s">
        <v>1312</v>
      </c>
    </row>
    <row r="188" spans="2:3">
      <c r="B188" s="736" t="s">
        <v>1267</v>
      </c>
      <c r="C188" s="737" t="s">
        <v>1314</v>
      </c>
    </row>
    <row r="189" spans="2:3">
      <c r="B189" s="736" t="s">
        <v>1269</v>
      </c>
      <c r="C189" s="737" t="s">
        <v>1316</v>
      </c>
    </row>
    <row r="190" spans="2:3">
      <c r="B190" s="736" t="s">
        <v>1271</v>
      </c>
      <c r="C190" s="737" t="s">
        <v>1318</v>
      </c>
    </row>
    <row r="191" spans="2:3">
      <c r="B191" s="736" t="s">
        <v>3559</v>
      </c>
      <c r="C191" s="737" t="s">
        <v>1320</v>
      </c>
    </row>
    <row r="192" spans="2:3">
      <c r="B192" s="736" t="s">
        <v>1273</v>
      </c>
      <c r="C192" s="737" t="s">
        <v>1322</v>
      </c>
    </row>
    <row r="193" spans="2:3">
      <c r="B193" s="736" t="s">
        <v>3560</v>
      </c>
      <c r="C193" s="737" t="s">
        <v>1324</v>
      </c>
    </row>
    <row r="194" spans="2:3">
      <c r="B194" s="736" t="s">
        <v>1275</v>
      </c>
      <c r="C194" s="737" t="s">
        <v>1326</v>
      </c>
    </row>
    <row r="195" spans="2:3">
      <c r="B195" s="736" t="s">
        <v>1277</v>
      </c>
      <c r="C195" s="737" t="s">
        <v>1328</v>
      </c>
    </row>
    <row r="196" spans="2:3">
      <c r="B196" s="736" t="s">
        <v>1279</v>
      </c>
      <c r="C196" s="737" t="s">
        <v>1330</v>
      </c>
    </row>
    <row r="197" spans="2:3">
      <c r="B197" s="736" t="s">
        <v>1281</v>
      </c>
      <c r="C197" s="737" t="s">
        <v>1332</v>
      </c>
    </row>
    <row r="198" spans="2:3">
      <c r="B198" s="736" t="s">
        <v>1283</v>
      </c>
      <c r="C198" s="737" t="s">
        <v>1334</v>
      </c>
    </row>
    <row r="199" spans="2:3">
      <c r="B199" s="736" t="s">
        <v>3561</v>
      </c>
      <c r="C199" s="737" t="s">
        <v>1336</v>
      </c>
    </row>
    <row r="200" spans="2:3">
      <c r="B200" s="736" t="s">
        <v>1285</v>
      </c>
      <c r="C200" s="737" t="s">
        <v>1338</v>
      </c>
    </row>
    <row r="201" spans="2:3">
      <c r="B201" s="736" t="s">
        <v>1287</v>
      </c>
      <c r="C201" s="737" t="s">
        <v>1340</v>
      </c>
    </row>
    <row r="202" spans="2:3">
      <c r="B202" s="736" t="s">
        <v>3562</v>
      </c>
      <c r="C202" s="737" t="s">
        <v>1342</v>
      </c>
    </row>
    <row r="203" spans="2:3">
      <c r="B203" s="736" t="s">
        <v>1289</v>
      </c>
      <c r="C203" s="737" t="s">
        <v>1344</v>
      </c>
    </row>
    <row r="204" spans="2:3">
      <c r="B204" s="736" t="s">
        <v>3563</v>
      </c>
      <c r="C204" s="737" t="s">
        <v>1346</v>
      </c>
    </row>
    <row r="205" spans="2:3">
      <c r="B205" s="736" t="s">
        <v>1291</v>
      </c>
      <c r="C205" s="737" t="s">
        <v>1348</v>
      </c>
    </row>
    <row r="206" spans="2:3">
      <c r="B206" s="736" t="s">
        <v>1293</v>
      </c>
      <c r="C206" s="737" t="s">
        <v>1350</v>
      </c>
    </row>
    <row r="207" spans="2:3">
      <c r="B207" s="736" t="s">
        <v>1295</v>
      </c>
      <c r="C207" s="737" t="s">
        <v>1352</v>
      </c>
    </row>
    <row r="208" spans="2:3">
      <c r="B208" s="736" t="s">
        <v>1297</v>
      </c>
      <c r="C208" s="737" t="s">
        <v>1354</v>
      </c>
    </row>
    <row r="209" spans="2:3">
      <c r="B209" s="736" t="s">
        <v>1299</v>
      </c>
      <c r="C209" s="737" t="s">
        <v>1356</v>
      </c>
    </row>
    <row r="210" spans="2:3">
      <c r="B210" s="736" t="s">
        <v>1301</v>
      </c>
      <c r="C210" s="737" t="s">
        <v>1358</v>
      </c>
    </row>
    <row r="211" spans="2:3">
      <c r="B211" s="736" t="s">
        <v>1303</v>
      </c>
      <c r="C211" s="737" t="s">
        <v>1360</v>
      </c>
    </row>
    <row r="212" spans="2:3">
      <c r="B212" s="736" t="s">
        <v>3564</v>
      </c>
      <c r="C212" s="737" t="s">
        <v>1362</v>
      </c>
    </row>
    <row r="213" spans="2:3">
      <c r="B213" s="736" t="s">
        <v>1305</v>
      </c>
      <c r="C213" s="737" t="s">
        <v>1364</v>
      </c>
    </row>
    <row r="214" spans="2:3">
      <c r="B214" s="736" t="s">
        <v>1307</v>
      </c>
      <c r="C214" s="737" t="s">
        <v>1366</v>
      </c>
    </row>
    <row r="215" spans="2:3">
      <c r="B215" s="736" t="s">
        <v>1309</v>
      </c>
      <c r="C215" s="737" t="s">
        <v>1368</v>
      </c>
    </row>
    <row r="216" spans="2:3">
      <c r="B216" s="736" t="s">
        <v>1311</v>
      </c>
      <c r="C216" s="737" t="s">
        <v>1370</v>
      </c>
    </row>
    <row r="217" spans="2:3">
      <c r="B217" s="736" t="s">
        <v>1313</v>
      </c>
      <c r="C217" s="737" t="s">
        <v>1372</v>
      </c>
    </row>
    <row r="218" spans="2:3">
      <c r="B218" s="736" t="s">
        <v>1315</v>
      </c>
      <c r="C218" s="737" t="s">
        <v>1374</v>
      </c>
    </row>
    <row r="219" spans="2:3">
      <c r="B219" s="736" t="s">
        <v>1317</v>
      </c>
      <c r="C219" s="737" t="s">
        <v>1376</v>
      </c>
    </row>
    <row r="220" spans="2:3">
      <c r="B220" s="736" t="s">
        <v>1319</v>
      </c>
      <c r="C220" s="737" t="s">
        <v>1378</v>
      </c>
    </row>
    <row r="221" spans="2:3">
      <c r="B221" s="736" t="s">
        <v>1321</v>
      </c>
      <c r="C221" s="737" t="s">
        <v>1380</v>
      </c>
    </row>
    <row r="222" spans="2:3">
      <c r="B222" s="736" t="s">
        <v>1323</v>
      </c>
      <c r="C222" s="737" t="s">
        <v>1382</v>
      </c>
    </row>
    <row r="223" spans="2:3">
      <c r="B223" s="736" t="s">
        <v>3565</v>
      </c>
      <c r="C223" s="737" t="s">
        <v>1384</v>
      </c>
    </row>
    <row r="224" spans="2:3">
      <c r="B224" s="736" t="s">
        <v>1325</v>
      </c>
      <c r="C224" s="737" t="s">
        <v>1386</v>
      </c>
    </row>
    <row r="225" spans="2:3">
      <c r="B225" s="736" t="s">
        <v>3566</v>
      </c>
      <c r="C225" s="737" t="s">
        <v>1388</v>
      </c>
    </row>
    <row r="226" spans="2:3">
      <c r="B226" s="736" t="s">
        <v>1327</v>
      </c>
      <c r="C226" s="737" t="s">
        <v>1390</v>
      </c>
    </row>
    <row r="227" spans="2:3">
      <c r="B227" s="736" t="s">
        <v>1329</v>
      </c>
      <c r="C227" s="737" t="s">
        <v>1392</v>
      </c>
    </row>
    <row r="228" spans="2:3">
      <c r="B228" s="736" t="s">
        <v>1331</v>
      </c>
      <c r="C228" s="737" t="s">
        <v>1394</v>
      </c>
    </row>
    <row r="229" spans="2:3">
      <c r="B229" s="736" t="s">
        <v>1333</v>
      </c>
      <c r="C229" s="737" t="s">
        <v>1396</v>
      </c>
    </row>
    <row r="230" spans="2:3">
      <c r="B230" s="736" t="s">
        <v>3567</v>
      </c>
      <c r="C230" s="737" t="s">
        <v>1398</v>
      </c>
    </row>
    <row r="231" spans="2:3">
      <c r="B231" s="736" t="s">
        <v>1335</v>
      </c>
      <c r="C231" s="737" t="s">
        <v>1400</v>
      </c>
    </row>
    <row r="232" spans="2:3">
      <c r="B232" s="736" t="s">
        <v>1337</v>
      </c>
      <c r="C232" s="737" t="s">
        <v>1402</v>
      </c>
    </row>
    <row r="233" spans="2:3">
      <c r="B233" s="736" t="s">
        <v>1339</v>
      </c>
      <c r="C233" s="737" t="s">
        <v>1404</v>
      </c>
    </row>
    <row r="234" spans="2:3">
      <c r="B234" s="736" t="s">
        <v>1341</v>
      </c>
      <c r="C234" s="737" t="s">
        <v>1406</v>
      </c>
    </row>
    <row r="235" spans="2:3">
      <c r="B235" s="736" t="s">
        <v>1343</v>
      </c>
      <c r="C235" s="737" t="s">
        <v>1408</v>
      </c>
    </row>
    <row r="236" spans="2:3">
      <c r="B236" s="736" t="s">
        <v>1345</v>
      </c>
      <c r="C236" s="737" t="s">
        <v>1410</v>
      </c>
    </row>
    <row r="237" spans="2:3">
      <c r="B237" s="736" t="s">
        <v>1347</v>
      </c>
      <c r="C237" s="737" t="s">
        <v>1412</v>
      </c>
    </row>
    <row r="238" spans="2:3">
      <c r="B238" s="736" t="s">
        <v>1349</v>
      </c>
      <c r="C238" s="737" t="s">
        <v>1414</v>
      </c>
    </row>
    <row r="239" spans="2:3">
      <c r="B239" s="736" t="s">
        <v>1351</v>
      </c>
      <c r="C239" s="737" t="s">
        <v>1416</v>
      </c>
    </row>
    <row r="240" spans="2:3">
      <c r="B240" s="736" t="s">
        <v>1353</v>
      </c>
      <c r="C240" s="737" t="s">
        <v>1418</v>
      </c>
    </row>
    <row r="241" spans="2:3">
      <c r="B241" s="736" t="s">
        <v>1355</v>
      </c>
      <c r="C241" s="737" t="s">
        <v>1420</v>
      </c>
    </row>
    <row r="242" spans="2:3">
      <c r="B242" s="736" t="s">
        <v>1357</v>
      </c>
      <c r="C242" s="737" t="s">
        <v>1422</v>
      </c>
    </row>
    <row r="243" spans="2:3">
      <c r="B243" s="736" t="s">
        <v>3568</v>
      </c>
      <c r="C243" s="737" t="s">
        <v>1424</v>
      </c>
    </row>
    <row r="244" spans="2:3">
      <c r="B244" s="736" t="s">
        <v>1359</v>
      </c>
      <c r="C244" s="737" t="s">
        <v>1426</v>
      </c>
    </row>
    <row r="245" spans="2:3">
      <c r="B245" s="736" t="s">
        <v>3569</v>
      </c>
      <c r="C245" s="737" t="s">
        <v>1428</v>
      </c>
    </row>
    <row r="246" spans="2:3">
      <c r="B246" s="736" t="s">
        <v>1361</v>
      </c>
      <c r="C246" s="737" t="s">
        <v>1430</v>
      </c>
    </row>
    <row r="247" spans="2:3">
      <c r="B247" s="736" t="s">
        <v>1363</v>
      </c>
      <c r="C247" s="737" t="s">
        <v>1432</v>
      </c>
    </row>
    <row r="248" spans="2:3">
      <c r="B248" s="736" t="s">
        <v>1365</v>
      </c>
      <c r="C248" s="737" t="s">
        <v>1434</v>
      </c>
    </row>
    <row r="249" spans="2:3">
      <c r="B249" s="736" t="s">
        <v>1367</v>
      </c>
      <c r="C249" s="737" t="s">
        <v>1436</v>
      </c>
    </row>
    <row r="250" spans="2:3">
      <c r="B250" s="736" t="s">
        <v>1369</v>
      </c>
      <c r="C250" s="737" t="s">
        <v>1438</v>
      </c>
    </row>
    <row r="251" spans="2:3">
      <c r="B251" s="736" t="s">
        <v>1371</v>
      </c>
      <c r="C251" s="737" t="s">
        <v>1440</v>
      </c>
    </row>
    <row r="252" spans="2:3">
      <c r="B252" s="736" t="s">
        <v>1373</v>
      </c>
      <c r="C252" s="737" t="s">
        <v>1442</v>
      </c>
    </row>
    <row r="253" spans="2:3">
      <c r="B253" s="736" t="s">
        <v>1375</v>
      </c>
      <c r="C253" s="737" t="s">
        <v>1444</v>
      </c>
    </row>
    <row r="254" spans="2:3">
      <c r="B254" s="736" t="s">
        <v>3570</v>
      </c>
      <c r="C254" s="737" t="s">
        <v>1446</v>
      </c>
    </row>
    <row r="255" spans="2:3">
      <c r="B255" s="736" t="s">
        <v>1377</v>
      </c>
      <c r="C255" s="737" t="s">
        <v>1448</v>
      </c>
    </row>
    <row r="256" spans="2:3">
      <c r="B256" s="736" t="s">
        <v>3571</v>
      </c>
      <c r="C256" s="737" t="s">
        <v>1450</v>
      </c>
    </row>
    <row r="257" spans="2:3">
      <c r="B257" s="736" t="s">
        <v>1379</v>
      </c>
      <c r="C257" s="737" t="s">
        <v>1452</v>
      </c>
    </row>
    <row r="258" spans="2:3">
      <c r="B258" s="736" t="s">
        <v>1381</v>
      </c>
      <c r="C258" s="737" t="s">
        <v>1454</v>
      </c>
    </row>
    <row r="259" spans="2:3">
      <c r="B259" s="736" t="s">
        <v>3572</v>
      </c>
      <c r="C259" s="737" t="s">
        <v>1456</v>
      </c>
    </row>
    <row r="260" spans="2:3">
      <c r="B260" s="736" t="s">
        <v>3573</v>
      </c>
      <c r="C260" s="737" t="s">
        <v>1458</v>
      </c>
    </row>
    <row r="261" spans="2:3">
      <c r="B261" s="736" t="s">
        <v>1383</v>
      </c>
      <c r="C261" s="737" t="s">
        <v>1460</v>
      </c>
    </row>
    <row r="262" spans="2:3">
      <c r="B262" s="736" t="s">
        <v>1385</v>
      </c>
      <c r="C262" s="737" t="s">
        <v>1462</v>
      </c>
    </row>
    <row r="263" spans="2:3">
      <c r="B263" s="736" t="s">
        <v>1387</v>
      </c>
      <c r="C263" s="737" t="s">
        <v>1464</v>
      </c>
    </row>
    <row r="264" spans="2:3">
      <c r="B264" s="736" t="s">
        <v>1389</v>
      </c>
      <c r="C264" s="737" t="s">
        <v>1466</v>
      </c>
    </row>
    <row r="265" spans="2:3">
      <c r="B265" s="736" t="s">
        <v>1391</v>
      </c>
      <c r="C265" s="737" t="s">
        <v>1468</v>
      </c>
    </row>
    <row r="266" spans="2:3">
      <c r="B266" s="736" t="s">
        <v>1393</v>
      </c>
      <c r="C266" s="737" t="s">
        <v>1470</v>
      </c>
    </row>
    <row r="267" spans="2:3">
      <c r="B267" s="736" t="s">
        <v>1395</v>
      </c>
      <c r="C267" s="737" t="s">
        <v>1472</v>
      </c>
    </row>
    <row r="268" spans="2:3">
      <c r="B268" s="736" t="s">
        <v>1397</v>
      </c>
      <c r="C268" s="737" t="s">
        <v>1474</v>
      </c>
    </row>
    <row r="269" spans="2:3">
      <c r="B269" s="736" t="s">
        <v>1399</v>
      </c>
      <c r="C269" s="737" t="s">
        <v>1476</v>
      </c>
    </row>
    <row r="270" spans="2:3">
      <c r="B270" s="736" t="s">
        <v>1401</v>
      </c>
      <c r="C270" s="737" t="s">
        <v>1478</v>
      </c>
    </row>
    <row r="271" spans="2:3">
      <c r="B271" s="736" t="s">
        <v>1403</v>
      </c>
      <c r="C271" s="737" t="s">
        <v>1480</v>
      </c>
    </row>
    <row r="272" spans="2:3">
      <c r="B272" s="736" t="s">
        <v>1405</v>
      </c>
      <c r="C272" s="737" t="s">
        <v>1482</v>
      </c>
    </row>
    <row r="273" spans="2:3">
      <c r="B273" s="736" t="s">
        <v>3574</v>
      </c>
      <c r="C273" s="737" t="s">
        <v>1484</v>
      </c>
    </row>
    <row r="274" spans="2:3">
      <c r="B274" s="736" t="s">
        <v>1407</v>
      </c>
      <c r="C274" s="737" t="s">
        <v>1486</v>
      </c>
    </row>
    <row r="275" spans="2:3">
      <c r="B275" s="736" t="s">
        <v>3575</v>
      </c>
      <c r="C275" s="737" t="s">
        <v>1488</v>
      </c>
    </row>
    <row r="276" spans="2:3">
      <c r="B276" s="736" t="s">
        <v>3576</v>
      </c>
      <c r="C276" s="737" t="s">
        <v>1490</v>
      </c>
    </row>
    <row r="277" spans="2:3">
      <c r="B277" s="736" t="s">
        <v>1409</v>
      </c>
      <c r="C277" s="737" t="s">
        <v>1492</v>
      </c>
    </row>
    <row r="278" spans="2:3">
      <c r="B278" s="736" t="s">
        <v>3577</v>
      </c>
      <c r="C278" s="737" t="s">
        <v>1494</v>
      </c>
    </row>
    <row r="279" spans="2:3">
      <c r="B279" s="736" t="s">
        <v>3578</v>
      </c>
      <c r="C279" s="737" t="s">
        <v>1496</v>
      </c>
    </row>
    <row r="280" spans="2:3">
      <c r="B280" s="736" t="s">
        <v>1411</v>
      </c>
      <c r="C280" s="737" t="s">
        <v>1498</v>
      </c>
    </row>
    <row r="281" spans="2:3">
      <c r="B281" s="736" t="s">
        <v>1413</v>
      </c>
      <c r="C281" s="737" t="s">
        <v>1500</v>
      </c>
    </row>
    <row r="282" spans="2:3">
      <c r="B282" s="736" t="s">
        <v>1415</v>
      </c>
      <c r="C282" s="737" t="s">
        <v>1502</v>
      </c>
    </row>
    <row r="283" spans="2:3">
      <c r="B283" s="736" t="s">
        <v>1417</v>
      </c>
      <c r="C283" s="737" t="s">
        <v>1504</v>
      </c>
    </row>
    <row r="284" spans="2:3">
      <c r="B284" s="736" t="s">
        <v>3579</v>
      </c>
      <c r="C284" s="737" t="s">
        <v>1506</v>
      </c>
    </row>
    <row r="285" spans="2:3">
      <c r="B285" s="736" t="s">
        <v>1419</v>
      </c>
      <c r="C285" s="737" t="s">
        <v>1508</v>
      </c>
    </row>
    <row r="286" spans="2:3">
      <c r="B286" s="736" t="s">
        <v>1421</v>
      </c>
      <c r="C286" s="737" t="s">
        <v>1510</v>
      </c>
    </row>
    <row r="287" spans="2:3">
      <c r="B287" s="736" t="s">
        <v>1423</v>
      </c>
      <c r="C287" s="737" t="s">
        <v>1512</v>
      </c>
    </row>
    <row r="288" spans="2:3">
      <c r="B288" s="736" t="s">
        <v>1425</v>
      </c>
      <c r="C288" s="737" t="s">
        <v>1514</v>
      </c>
    </row>
    <row r="289" spans="2:3">
      <c r="B289" s="736" t="s">
        <v>1427</v>
      </c>
      <c r="C289" s="737" t="s">
        <v>1516</v>
      </c>
    </row>
    <row r="290" spans="2:3">
      <c r="B290" s="736" t="s">
        <v>1429</v>
      </c>
      <c r="C290" s="737" t="s">
        <v>1518</v>
      </c>
    </row>
    <row r="291" spans="2:3">
      <c r="B291" s="736" t="s">
        <v>3580</v>
      </c>
      <c r="C291" s="737" t="s">
        <v>1520</v>
      </c>
    </row>
    <row r="292" spans="2:3">
      <c r="B292" s="736" t="s">
        <v>1431</v>
      </c>
      <c r="C292" s="737" t="s">
        <v>1522</v>
      </c>
    </row>
    <row r="293" spans="2:3">
      <c r="B293" s="736" t="s">
        <v>1433</v>
      </c>
      <c r="C293" s="737" t="s">
        <v>1524</v>
      </c>
    </row>
    <row r="294" spans="2:3">
      <c r="B294" s="736" t="s">
        <v>1435</v>
      </c>
      <c r="C294" s="737" t="s">
        <v>1526</v>
      </c>
    </row>
    <row r="295" spans="2:3">
      <c r="B295" s="736" t="s">
        <v>3581</v>
      </c>
      <c r="C295" s="737" t="s">
        <v>1528</v>
      </c>
    </row>
    <row r="296" spans="2:3">
      <c r="B296" s="736" t="s">
        <v>1437</v>
      </c>
      <c r="C296" s="737" t="s">
        <v>1530</v>
      </c>
    </row>
    <row r="297" spans="2:3">
      <c r="B297" s="736" t="s">
        <v>1439</v>
      </c>
      <c r="C297" s="737" t="s">
        <v>1532</v>
      </c>
    </row>
    <row r="298" spans="2:3">
      <c r="B298" s="736" t="s">
        <v>1441</v>
      </c>
      <c r="C298" s="737" t="s">
        <v>1534</v>
      </c>
    </row>
    <row r="299" spans="2:3">
      <c r="B299" s="736" t="s">
        <v>1443</v>
      </c>
      <c r="C299" s="737" t="s">
        <v>1536</v>
      </c>
    </row>
    <row r="300" spans="2:3">
      <c r="B300" s="736" t="s">
        <v>1445</v>
      </c>
      <c r="C300" s="737" t="s">
        <v>1538</v>
      </c>
    </row>
    <row r="301" spans="2:3">
      <c r="B301" s="736" t="s">
        <v>1447</v>
      </c>
      <c r="C301" s="737" t="s">
        <v>1540</v>
      </c>
    </row>
    <row r="302" spans="2:3">
      <c r="B302" s="736" t="s">
        <v>3582</v>
      </c>
      <c r="C302" s="737" t="s">
        <v>1542</v>
      </c>
    </row>
    <row r="303" spans="2:3">
      <c r="B303" s="736" t="s">
        <v>1449</v>
      </c>
      <c r="C303" s="737" t="s">
        <v>1544</v>
      </c>
    </row>
    <row r="304" spans="2:3">
      <c r="B304" s="736" t="s">
        <v>1451</v>
      </c>
      <c r="C304" s="737" t="s">
        <v>1546</v>
      </c>
    </row>
    <row r="305" spans="2:3">
      <c r="B305" s="736" t="s">
        <v>3583</v>
      </c>
      <c r="C305" s="737" t="s">
        <v>1548</v>
      </c>
    </row>
    <row r="306" spans="2:3">
      <c r="B306" s="736" t="s">
        <v>1453</v>
      </c>
      <c r="C306" s="737" t="s">
        <v>1550</v>
      </c>
    </row>
    <row r="307" spans="2:3">
      <c r="B307" s="736" t="s">
        <v>1455</v>
      </c>
      <c r="C307" s="737" t="s">
        <v>1552</v>
      </c>
    </row>
    <row r="308" spans="2:3">
      <c r="B308" s="736" t="s">
        <v>3584</v>
      </c>
      <c r="C308" s="737" t="s">
        <v>1554</v>
      </c>
    </row>
    <row r="309" spans="2:3">
      <c r="B309" s="736" t="s">
        <v>1457</v>
      </c>
      <c r="C309" s="737" t="s">
        <v>1556</v>
      </c>
    </row>
    <row r="310" spans="2:3">
      <c r="B310" s="736" t="s">
        <v>3585</v>
      </c>
      <c r="C310" s="737" t="s">
        <v>1558</v>
      </c>
    </row>
    <row r="311" spans="2:3">
      <c r="B311" s="736" t="s">
        <v>1459</v>
      </c>
      <c r="C311" s="737" t="s">
        <v>1560</v>
      </c>
    </row>
    <row r="312" spans="2:3">
      <c r="B312" s="736" t="s">
        <v>1461</v>
      </c>
      <c r="C312" s="737" t="s">
        <v>1562</v>
      </c>
    </row>
    <row r="313" spans="2:3">
      <c r="B313" s="736" t="s">
        <v>1463</v>
      </c>
      <c r="C313" s="737" t="s">
        <v>1564</v>
      </c>
    </row>
    <row r="314" spans="2:3">
      <c r="B314" s="736" t="s">
        <v>1465</v>
      </c>
      <c r="C314" s="737" t="s">
        <v>1566</v>
      </c>
    </row>
    <row r="315" spans="2:3">
      <c r="B315" s="736" t="s">
        <v>1467</v>
      </c>
      <c r="C315" s="737" t="s">
        <v>1568</v>
      </c>
    </row>
    <row r="316" spans="2:3">
      <c r="B316" s="736" t="s">
        <v>1469</v>
      </c>
      <c r="C316" s="737" t="s">
        <v>1570</v>
      </c>
    </row>
    <row r="317" spans="2:3">
      <c r="B317" s="736" t="s">
        <v>1471</v>
      </c>
      <c r="C317" s="737" t="s">
        <v>1572</v>
      </c>
    </row>
    <row r="318" spans="2:3">
      <c r="B318" s="736" t="s">
        <v>1473</v>
      </c>
      <c r="C318" s="737" t="s">
        <v>1574</v>
      </c>
    </row>
    <row r="319" spans="2:3">
      <c r="B319" s="736" t="s">
        <v>1475</v>
      </c>
      <c r="C319" s="737" t="s">
        <v>1576</v>
      </c>
    </row>
    <row r="320" spans="2:3">
      <c r="B320" s="736" t="s">
        <v>1477</v>
      </c>
      <c r="C320" s="737" t="s">
        <v>1578</v>
      </c>
    </row>
    <row r="321" spans="2:3">
      <c r="B321" s="736" t="s">
        <v>1479</v>
      </c>
      <c r="C321" s="737" t="s">
        <v>1580</v>
      </c>
    </row>
    <row r="322" spans="2:3">
      <c r="B322" s="736" t="s">
        <v>1481</v>
      </c>
      <c r="C322" s="737" t="s">
        <v>1582</v>
      </c>
    </row>
    <row r="323" spans="2:3">
      <c r="B323" s="736" t="s">
        <v>1483</v>
      </c>
      <c r="C323" s="737" t="s">
        <v>1584</v>
      </c>
    </row>
    <row r="324" spans="2:3">
      <c r="B324" s="736" t="s">
        <v>1485</v>
      </c>
      <c r="C324" s="737" t="s">
        <v>1586</v>
      </c>
    </row>
    <row r="325" spans="2:3">
      <c r="B325" s="736" t="s">
        <v>1487</v>
      </c>
      <c r="C325" s="737" t="s">
        <v>1588</v>
      </c>
    </row>
    <row r="326" spans="2:3">
      <c r="B326" s="736" t="s">
        <v>3586</v>
      </c>
      <c r="C326" s="737" t="s">
        <v>1590</v>
      </c>
    </row>
    <row r="327" spans="2:3">
      <c r="B327" s="736" t="s">
        <v>1489</v>
      </c>
      <c r="C327" s="737" t="s">
        <v>1592</v>
      </c>
    </row>
    <row r="328" spans="2:3">
      <c r="B328" s="736" t="s">
        <v>1491</v>
      </c>
      <c r="C328" s="737" t="s">
        <v>1594</v>
      </c>
    </row>
    <row r="329" spans="2:3">
      <c r="B329" s="736" t="s">
        <v>1493</v>
      </c>
      <c r="C329" s="737" t="s">
        <v>1596</v>
      </c>
    </row>
    <row r="330" spans="2:3">
      <c r="B330" s="736" t="s">
        <v>1495</v>
      </c>
      <c r="C330" s="737" t="s">
        <v>1598</v>
      </c>
    </row>
    <row r="331" spans="2:3">
      <c r="B331" s="736" t="s">
        <v>3587</v>
      </c>
      <c r="C331" s="737" t="s">
        <v>1600</v>
      </c>
    </row>
    <row r="332" spans="2:3">
      <c r="B332" s="736" t="s">
        <v>1497</v>
      </c>
      <c r="C332" s="737" t="s">
        <v>1602</v>
      </c>
    </row>
    <row r="333" spans="2:3">
      <c r="B333" s="736" t="s">
        <v>1499</v>
      </c>
      <c r="C333" s="737" t="s">
        <v>1604</v>
      </c>
    </row>
    <row r="334" spans="2:3">
      <c r="B334" s="736" t="s">
        <v>3588</v>
      </c>
      <c r="C334" s="737" t="s">
        <v>1606</v>
      </c>
    </row>
    <row r="335" spans="2:3">
      <c r="B335" s="736" t="s">
        <v>1501</v>
      </c>
      <c r="C335" s="737" t="s">
        <v>1608</v>
      </c>
    </row>
    <row r="336" spans="2:3">
      <c r="B336" s="736" t="s">
        <v>1503</v>
      </c>
      <c r="C336" s="737" t="s">
        <v>1610</v>
      </c>
    </row>
    <row r="337" spans="2:3">
      <c r="B337" s="736" t="s">
        <v>1505</v>
      </c>
      <c r="C337" s="737" t="s">
        <v>1612</v>
      </c>
    </row>
    <row r="338" spans="2:3">
      <c r="B338" s="736" t="s">
        <v>1507</v>
      </c>
      <c r="C338" s="737" t="s">
        <v>1614</v>
      </c>
    </row>
    <row r="339" spans="2:3">
      <c r="B339" s="736" t="s">
        <v>1509</v>
      </c>
      <c r="C339" s="737" t="s">
        <v>1616</v>
      </c>
    </row>
    <row r="340" spans="2:3">
      <c r="B340" s="736" t="s">
        <v>1511</v>
      </c>
      <c r="C340" s="737" t="s">
        <v>1618</v>
      </c>
    </row>
    <row r="341" spans="2:3">
      <c r="B341" s="736" t="s">
        <v>1513</v>
      </c>
      <c r="C341" s="737" t="s">
        <v>1620</v>
      </c>
    </row>
    <row r="342" spans="2:3">
      <c r="B342" s="736" t="s">
        <v>1515</v>
      </c>
      <c r="C342" s="737" t="s">
        <v>1622</v>
      </c>
    </row>
    <row r="343" spans="2:3">
      <c r="B343" s="736" t="s">
        <v>1517</v>
      </c>
      <c r="C343" s="737" t="s">
        <v>1624</v>
      </c>
    </row>
    <row r="344" spans="2:3">
      <c r="B344" s="736" t="s">
        <v>1519</v>
      </c>
      <c r="C344" s="737" t="s">
        <v>1626</v>
      </c>
    </row>
    <row r="345" spans="2:3">
      <c r="B345" s="736" t="s">
        <v>1521</v>
      </c>
      <c r="C345" s="737" t="s">
        <v>1628</v>
      </c>
    </row>
    <row r="346" spans="2:3">
      <c r="B346" s="736" t="s">
        <v>1523</v>
      </c>
      <c r="C346" s="737" t="s">
        <v>1630</v>
      </c>
    </row>
    <row r="347" spans="2:3">
      <c r="B347" s="736" t="s">
        <v>1525</v>
      </c>
      <c r="C347" s="737" t="s">
        <v>1632</v>
      </c>
    </row>
    <row r="348" spans="2:3">
      <c r="B348" s="736" t="s">
        <v>1527</v>
      </c>
      <c r="C348" s="737" t="s">
        <v>1634</v>
      </c>
    </row>
    <row r="349" spans="2:3">
      <c r="B349" s="736" t="s">
        <v>1529</v>
      </c>
      <c r="C349" s="737" t="s">
        <v>1636</v>
      </c>
    </row>
    <row r="350" spans="2:3">
      <c r="B350" s="736" t="s">
        <v>1531</v>
      </c>
      <c r="C350" s="737" t="s">
        <v>1638</v>
      </c>
    </row>
    <row r="351" spans="2:3">
      <c r="B351" s="736" t="s">
        <v>1533</v>
      </c>
      <c r="C351" s="737" t="s">
        <v>1640</v>
      </c>
    </row>
    <row r="352" spans="2:3">
      <c r="B352" s="736" t="s">
        <v>1535</v>
      </c>
      <c r="C352" s="737" t="s">
        <v>1642</v>
      </c>
    </row>
    <row r="353" spans="2:3">
      <c r="B353" s="736" t="s">
        <v>1537</v>
      </c>
      <c r="C353" s="737" t="s">
        <v>1644</v>
      </c>
    </row>
    <row r="354" spans="2:3">
      <c r="B354" s="736" t="s">
        <v>1539</v>
      </c>
      <c r="C354" s="737" t="s">
        <v>1646</v>
      </c>
    </row>
    <row r="355" spans="2:3">
      <c r="B355" s="736" t="s">
        <v>1541</v>
      </c>
      <c r="C355" s="737" t="s">
        <v>1648</v>
      </c>
    </row>
    <row r="356" spans="2:3">
      <c r="B356" s="736" t="s">
        <v>1543</v>
      </c>
      <c r="C356" s="737" t="s">
        <v>1650</v>
      </c>
    </row>
    <row r="357" spans="2:3">
      <c r="B357" s="736" t="s">
        <v>1545</v>
      </c>
      <c r="C357" s="737" t="s">
        <v>1652</v>
      </c>
    </row>
    <row r="358" spans="2:3">
      <c r="B358" s="736" t="s">
        <v>1547</v>
      </c>
      <c r="C358" s="737" t="s">
        <v>1654</v>
      </c>
    </row>
    <row r="359" spans="2:3">
      <c r="B359" s="736" t="s">
        <v>1549</v>
      </c>
      <c r="C359" s="737" t="s">
        <v>1656</v>
      </c>
    </row>
    <row r="360" spans="2:3">
      <c r="B360" s="736" t="s">
        <v>1551</v>
      </c>
      <c r="C360" s="737" t="s">
        <v>1658</v>
      </c>
    </row>
    <row r="361" spans="2:3">
      <c r="B361" s="736" t="s">
        <v>1553</v>
      </c>
      <c r="C361" s="737" t="s">
        <v>1660</v>
      </c>
    </row>
    <row r="362" spans="2:3">
      <c r="B362" s="736" t="s">
        <v>1555</v>
      </c>
      <c r="C362" s="737" t="s">
        <v>1662</v>
      </c>
    </row>
    <row r="363" spans="2:3">
      <c r="B363" s="736" t="s">
        <v>1557</v>
      </c>
      <c r="C363" s="737" t="s">
        <v>1664</v>
      </c>
    </row>
    <row r="364" spans="2:3">
      <c r="B364" s="736" t="s">
        <v>1559</v>
      </c>
      <c r="C364" s="737" t="s">
        <v>1666</v>
      </c>
    </row>
    <row r="365" spans="2:3">
      <c r="B365" s="736" t="s">
        <v>3589</v>
      </c>
      <c r="C365" s="737" t="s">
        <v>1668</v>
      </c>
    </row>
    <row r="366" spans="2:3">
      <c r="B366" s="736" t="s">
        <v>1561</v>
      </c>
      <c r="C366" s="737" t="s">
        <v>1670</v>
      </c>
    </row>
    <row r="367" spans="2:3">
      <c r="B367" s="736" t="s">
        <v>1563</v>
      </c>
      <c r="C367" s="737" t="s">
        <v>1672</v>
      </c>
    </row>
    <row r="368" spans="2:3">
      <c r="B368" s="736" t="s">
        <v>1565</v>
      </c>
      <c r="C368" s="737" t="s">
        <v>1674</v>
      </c>
    </row>
    <row r="369" spans="2:3">
      <c r="B369" s="736" t="s">
        <v>1567</v>
      </c>
      <c r="C369" s="737" t="s">
        <v>1676</v>
      </c>
    </row>
    <row r="370" spans="2:3">
      <c r="B370" s="736" t="s">
        <v>3590</v>
      </c>
      <c r="C370" s="737" t="s">
        <v>1678</v>
      </c>
    </row>
    <row r="371" spans="2:3">
      <c r="B371" s="736" t="s">
        <v>1569</v>
      </c>
      <c r="C371" s="737" t="s">
        <v>1680</v>
      </c>
    </row>
    <row r="372" spans="2:3">
      <c r="B372" s="736" t="s">
        <v>1571</v>
      </c>
      <c r="C372" s="737" t="s">
        <v>1682</v>
      </c>
    </row>
    <row r="373" spans="2:3">
      <c r="B373" s="736" t="s">
        <v>1573</v>
      </c>
      <c r="C373" s="737" t="s">
        <v>1684</v>
      </c>
    </row>
    <row r="374" spans="2:3">
      <c r="B374" s="736" t="s">
        <v>3591</v>
      </c>
      <c r="C374" s="737" t="s">
        <v>1686</v>
      </c>
    </row>
    <row r="375" spans="2:3">
      <c r="B375" s="736" t="s">
        <v>1575</v>
      </c>
      <c r="C375" s="737" t="s">
        <v>1688</v>
      </c>
    </row>
    <row r="376" spans="2:3">
      <c r="B376" s="736" t="s">
        <v>1577</v>
      </c>
      <c r="C376" s="737" t="s">
        <v>1690</v>
      </c>
    </row>
    <row r="377" spans="2:3">
      <c r="B377" s="736" t="s">
        <v>1579</v>
      </c>
      <c r="C377" s="737" t="s">
        <v>1692</v>
      </c>
    </row>
    <row r="378" spans="2:3">
      <c r="B378" s="736" t="s">
        <v>1581</v>
      </c>
      <c r="C378" s="737" t="s">
        <v>1694</v>
      </c>
    </row>
    <row r="379" spans="2:3">
      <c r="B379" s="736" t="s">
        <v>3592</v>
      </c>
      <c r="C379" s="737" t="s">
        <v>1696</v>
      </c>
    </row>
    <row r="380" spans="2:3">
      <c r="B380" s="736" t="s">
        <v>1583</v>
      </c>
      <c r="C380" s="737" t="s">
        <v>1698</v>
      </c>
    </row>
    <row r="381" spans="2:3">
      <c r="B381" s="736" t="s">
        <v>1585</v>
      </c>
      <c r="C381" s="737" t="s">
        <v>1700</v>
      </c>
    </row>
    <row r="382" spans="2:3">
      <c r="B382" s="736" t="s">
        <v>1587</v>
      </c>
      <c r="C382" s="737" t="s">
        <v>1702</v>
      </c>
    </row>
    <row r="383" spans="2:3">
      <c r="B383" s="736" t="s">
        <v>1589</v>
      </c>
      <c r="C383" s="737" t="s">
        <v>1704</v>
      </c>
    </row>
    <row r="384" spans="2:3">
      <c r="B384" s="736" t="s">
        <v>1591</v>
      </c>
      <c r="C384" s="737" t="s">
        <v>1706</v>
      </c>
    </row>
    <row r="385" spans="2:3">
      <c r="B385" s="736" t="s">
        <v>1593</v>
      </c>
      <c r="C385" s="737" t="s">
        <v>1708</v>
      </c>
    </row>
    <row r="386" spans="2:3">
      <c r="B386" s="736" t="s">
        <v>1595</v>
      </c>
      <c r="C386" s="737" t="s">
        <v>1710</v>
      </c>
    </row>
    <row r="387" spans="2:3">
      <c r="B387" s="736" t="s">
        <v>1597</v>
      </c>
      <c r="C387" s="737" t="s">
        <v>1712</v>
      </c>
    </row>
    <row r="388" spans="2:3">
      <c r="B388" s="736" t="s">
        <v>1599</v>
      </c>
      <c r="C388" s="737" t="s">
        <v>1714</v>
      </c>
    </row>
    <row r="389" spans="2:3">
      <c r="B389" s="736" t="s">
        <v>3593</v>
      </c>
      <c r="C389" s="737" t="s">
        <v>1716</v>
      </c>
    </row>
    <row r="390" spans="2:3">
      <c r="B390" s="736" t="s">
        <v>1601</v>
      </c>
      <c r="C390" s="737" t="s">
        <v>1718</v>
      </c>
    </row>
    <row r="391" spans="2:3">
      <c r="B391" s="736" t="s">
        <v>1603</v>
      </c>
      <c r="C391" s="737" t="s">
        <v>1720</v>
      </c>
    </row>
    <row r="392" spans="2:3">
      <c r="B392" s="736" t="s">
        <v>1605</v>
      </c>
      <c r="C392" s="737" t="s">
        <v>1722</v>
      </c>
    </row>
    <row r="393" spans="2:3">
      <c r="B393" s="736" t="s">
        <v>1607</v>
      </c>
      <c r="C393" s="737" t="s">
        <v>1724</v>
      </c>
    </row>
    <row r="394" spans="2:3">
      <c r="B394" s="736" t="s">
        <v>3594</v>
      </c>
      <c r="C394" s="737" t="s">
        <v>1726</v>
      </c>
    </row>
    <row r="395" spans="2:3">
      <c r="B395" s="736" t="s">
        <v>3595</v>
      </c>
      <c r="C395" s="737" t="s">
        <v>1728</v>
      </c>
    </row>
    <row r="396" spans="2:3">
      <c r="B396" s="736" t="s">
        <v>1609</v>
      </c>
      <c r="C396" s="737" t="s">
        <v>1730</v>
      </c>
    </row>
    <row r="397" spans="2:3">
      <c r="B397" s="736" t="s">
        <v>1611</v>
      </c>
      <c r="C397" s="737" t="s">
        <v>1732</v>
      </c>
    </row>
    <row r="398" spans="2:3">
      <c r="B398" s="736" t="s">
        <v>1613</v>
      </c>
      <c r="C398" s="737" t="s">
        <v>1734</v>
      </c>
    </row>
    <row r="399" spans="2:3">
      <c r="B399" s="736" t="s">
        <v>1615</v>
      </c>
      <c r="C399" s="737" t="s">
        <v>1736</v>
      </c>
    </row>
    <row r="400" spans="2:3">
      <c r="B400" s="736" t="s">
        <v>1617</v>
      </c>
      <c r="C400" s="737" t="s">
        <v>1738</v>
      </c>
    </row>
    <row r="401" spans="2:3">
      <c r="B401" s="736" t="s">
        <v>1619</v>
      </c>
      <c r="C401" s="737" t="s">
        <v>1740</v>
      </c>
    </row>
    <row r="402" spans="2:3">
      <c r="B402" s="736" t="s">
        <v>1621</v>
      </c>
      <c r="C402" s="737" t="s">
        <v>1742</v>
      </c>
    </row>
    <row r="403" spans="2:3">
      <c r="B403" s="736" t="s">
        <v>1623</v>
      </c>
      <c r="C403" s="737" t="s">
        <v>1744</v>
      </c>
    </row>
    <row r="404" spans="2:3">
      <c r="B404" s="736" t="s">
        <v>1625</v>
      </c>
      <c r="C404" s="737" t="s">
        <v>1746</v>
      </c>
    </row>
    <row r="405" spans="2:3">
      <c r="B405" s="736" t="s">
        <v>1627</v>
      </c>
      <c r="C405" s="737" t="s">
        <v>1748</v>
      </c>
    </row>
    <row r="406" spans="2:3">
      <c r="B406" s="736" t="s">
        <v>1629</v>
      </c>
      <c r="C406" s="737" t="s">
        <v>1750</v>
      </c>
    </row>
    <row r="407" spans="2:3">
      <c r="B407" s="736" t="s">
        <v>1631</v>
      </c>
      <c r="C407" s="737" t="s">
        <v>1752</v>
      </c>
    </row>
    <row r="408" spans="2:3">
      <c r="B408" s="736" t="s">
        <v>1633</v>
      </c>
      <c r="C408" s="737" t="s">
        <v>1754</v>
      </c>
    </row>
    <row r="409" spans="2:3">
      <c r="B409" s="736" t="s">
        <v>1635</v>
      </c>
      <c r="C409" s="737" t="s">
        <v>1756</v>
      </c>
    </row>
    <row r="410" spans="2:3">
      <c r="B410" s="736" t="s">
        <v>1637</v>
      </c>
      <c r="C410" s="737" t="s">
        <v>1758</v>
      </c>
    </row>
    <row r="411" spans="2:3">
      <c r="B411" s="736" t="s">
        <v>1639</v>
      </c>
      <c r="C411" s="737" t="s">
        <v>1760</v>
      </c>
    </row>
    <row r="412" spans="2:3">
      <c r="B412" s="736" t="s">
        <v>1641</v>
      </c>
      <c r="C412" s="737" t="s">
        <v>1762</v>
      </c>
    </row>
    <row r="413" spans="2:3">
      <c r="B413" s="736" t="s">
        <v>1643</v>
      </c>
      <c r="C413" s="737" t="s">
        <v>1764</v>
      </c>
    </row>
    <row r="414" spans="2:3">
      <c r="B414" s="736" t="s">
        <v>1645</v>
      </c>
      <c r="C414" s="737" t="s">
        <v>1766</v>
      </c>
    </row>
    <row r="415" spans="2:3">
      <c r="B415" s="736" t="s">
        <v>1647</v>
      </c>
      <c r="C415" s="737" t="s">
        <v>1768</v>
      </c>
    </row>
    <row r="416" spans="2:3">
      <c r="B416" s="736" t="s">
        <v>1649</v>
      </c>
      <c r="C416" s="737" t="s">
        <v>1770</v>
      </c>
    </row>
    <row r="417" spans="2:3">
      <c r="B417" s="736" t="s">
        <v>1651</v>
      </c>
      <c r="C417" s="737" t="s">
        <v>1772</v>
      </c>
    </row>
    <row r="418" spans="2:3">
      <c r="B418" s="736" t="s">
        <v>1653</v>
      </c>
      <c r="C418" s="737" t="s">
        <v>1774</v>
      </c>
    </row>
    <row r="419" spans="2:3">
      <c r="B419" s="736" t="s">
        <v>1655</v>
      </c>
      <c r="C419" s="737" t="s">
        <v>1776</v>
      </c>
    </row>
    <row r="420" spans="2:3">
      <c r="B420" s="736" t="s">
        <v>1657</v>
      </c>
      <c r="C420" s="737" t="s">
        <v>1778</v>
      </c>
    </row>
    <row r="421" spans="2:3">
      <c r="B421" s="736" t="s">
        <v>1659</v>
      </c>
      <c r="C421" s="737" t="s">
        <v>1780</v>
      </c>
    </row>
    <row r="422" spans="2:3">
      <c r="B422" s="736" t="s">
        <v>3596</v>
      </c>
      <c r="C422" s="737" t="s">
        <v>1782</v>
      </c>
    </row>
    <row r="423" spans="2:3">
      <c r="B423" s="736" t="s">
        <v>3597</v>
      </c>
      <c r="C423" s="737" t="s">
        <v>1784</v>
      </c>
    </row>
    <row r="424" spans="2:3">
      <c r="B424" s="736" t="s">
        <v>1661</v>
      </c>
      <c r="C424" s="737" t="s">
        <v>1786</v>
      </c>
    </row>
    <row r="425" spans="2:3">
      <c r="B425" s="736" t="s">
        <v>1663</v>
      </c>
      <c r="C425" s="737" t="s">
        <v>1788</v>
      </c>
    </row>
    <row r="426" spans="2:3">
      <c r="B426" s="736" t="s">
        <v>1665</v>
      </c>
      <c r="C426" s="737" t="s">
        <v>1790</v>
      </c>
    </row>
    <row r="427" spans="2:3">
      <c r="B427" s="736" t="s">
        <v>1667</v>
      </c>
      <c r="C427" s="737" t="s">
        <v>1792</v>
      </c>
    </row>
    <row r="428" spans="2:3">
      <c r="B428" s="736" t="s">
        <v>1669</v>
      </c>
      <c r="C428" s="737" t="s">
        <v>1794</v>
      </c>
    </row>
    <row r="429" spans="2:3">
      <c r="B429" s="736" t="s">
        <v>3598</v>
      </c>
      <c r="C429" s="737" t="s">
        <v>1796</v>
      </c>
    </row>
    <row r="430" spans="2:3">
      <c r="B430" s="736" t="s">
        <v>1671</v>
      </c>
      <c r="C430" s="737" t="s">
        <v>1798</v>
      </c>
    </row>
    <row r="431" spans="2:3">
      <c r="B431" s="736" t="s">
        <v>1673</v>
      </c>
      <c r="C431" s="737" t="s">
        <v>1800</v>
      </c>
    </row>
    <row r="432" spans="2:3">
      <c r="B432" s="736" t="s">
        <v>1675</v>
      </c>
      <c r="C432" s="737" t="s">
        <v>1802</v>
      </c>
    </row>
    <row r="433" spans="2:3">
      <c r="B433" s="736" t="s">
        <v>1677</v>
      </c>
      <c r="C433" s="737" t="s">
        <v>1804</v>
      </c>
    </row>
    <row r="434" spans="2:3">
      <c r="B434" s="736" t="s">
        <v>1679</v>
      </c>
      <c r="C434" s="737" t="s">
        <v>1806</v>
      </c>
    </row>
    <row r="435" spans="2:3">
      <c r="B435" s="736" t="s">
        <v>1681</v>
      </c>
      <c r="C435" s="737" t="s">
        <v>1808</v>
      </c>
    </row>
    <row r="436" spans="2:3">
      <c r="B436" s="736" t="s">
        <v>1683</v>
      </c>
      <c r="C436" s="737" t="s">
        <v>1810</v>
      </c>
    </row>
    <row r="437" spans="2:3">
      <c r="B437" s="736" t="s">
        <v>1685</v>
      </c>
      <c r="C437" s="737" t="s">
        <v>1812</v>
      </c>
    </row>
    <row r="438" spans="2:3">
      <c r="B438" s="736" t="s">
        <v>1687</v>
      </c>
      <c r="C438" s="737" t="s">
        <v>1814</v>
      </c>
    </row>
    <row r="439" spans="2:3">
      <c r="B439" s="736" t="s">
        <v>1689</v>
      </c>
      <c r="C439" s="737" t="s">
        <v>1816</v>
      </c>
    </row>
    <row r="440" spans="2:3">
      <c r="B440" s="736" t="s">
        <v>1691</v>
      </c>
      <c r="C440" s="737" t="s">
        <v>1818</v>
      </c>
    </row>
    <row r="441" spans="2:3">
      <c r="B441" s="736" t="s">
        <v>1693</v>
      </c>
      <c r="C441" s="737" t="s">
        <v>1820</v>
      </c>
    </row>
    <row r="442" spans="2:3">
      <c r="B442" s="736" t="s">
        <v>1695</v>
      </c>
      <c r="C442" s="737" t="s">
        <v>1822</v>
      </c>
    </row>
    <row r="443" spans="2:3">
      <c r="B443" s="736" t="s">
        <v>1697</v>
      </c>
      <c r="C443" s="737" t="s">
        <v>1824</v>
      </c>
    </row>
    <row r="444" spans="2:3">
      <c r="B444" s="736" t="s">
        <v>1699</v>
      </c>
      <c r="C444" s="737" t="s">
        <v>1826</v>
      </c>
    </row>
    <row r="445" spans="2:3">
      <c r="B445" s="736" t="s">
        <v>1701</v>
      </c>
      <c r="C445" s="737" t="s">
        <v>1828</v>
      </c>
    </row>
    <row r="446" spans="2:3">
      <c r="B446" s="736" t="s">
        <v>1703</v>
      </c>
      <c r="C446" s="737" t="s">
        <v>1830</v>
      </c>
    </row>
    <row r="447" spans="2:3">
      <c r="B447" s="736" t="s">
        <v>3599</v>
      </c>
      <c r="C447" s="737" t="s">
        <v>1832</v>
      </c>
    </row>
    <row r="448" spans="2:3">
      <c r="B448" s="736" t="s">
        <v>1705</v>
      </c>
      <c r="C448" s="737" t="s">
        <v>1834</v>
      </c>
    </row>
    <row r="449" spans="2:3">
      <c r="B449" s="736" t="s">
        <v>1707</v>
      </c>
      <c r="C449" s="737" t="s">
        <v>1836</v>
      </c>
    </row>
    <row r="450" spans="2:3">
      <c r="B450" s="736" t="s">
        <v>1709</v>
      </c>
      <c r="C450" s="737" t="s">
        <v>1838</v>
      </c>
    </row>
    <row r="451" spans="2:3">
      <c r="B451" s="736" t="s">
        <v>1711</v>
      </c>
      <c r="C451" s="737" t="s">
        <v>1840</v>
      </c>
    </row>
    <row r="452" spans="2:3">
      <c r="B452" s="736" t="s">
        <v>1713</v>
      </c>
      <c r="C452" s="737" t="s">
        <v>1842</v>
      </c>
    </row>
    <row r="453" spans="2:3">
      <c r="B453" s="736" t="s">
        <v>1715</v>
      </c>
      <c r="C453" s="737" t="s">
        <v>1844</v>
      </c>
    </row>
    <row r="454" spans="2:3">
      <c r="B454" s="736" t="s">
        <v>1717</v>
      </c>
      <c r="C454" s="737" t="s">
        <v>1846</v>
      </c>
    </row>
    <row r="455" spans="2:3">
      <c r="B455" s="736" t="s">
        <v>1719</v>
      </c>
      <c r="C455" s="737" t="s">
        <v>1848</v>
      </c>
    </row>
    <row r="456" spans="2:3">
      <c r="B456" s="736" t="s">
        <v>1721</v>
      </c>
      <c r="C456" s="737" t="s">
        <v>1850</v>
      </c>
    </row>
    <row r="457" spans="2:3">
      <c r="B457" s="736" t="s">
        <v>1723</v>
      </c>
      <c r="C457" s="737" t="s">
        <v>1852</v>
      </c>
    </row>
    <row r="458" spans="2:3">
      <c r="B458" s="736" t="s">
        <v>1725</v>
      </c>
      <c r="C458" s="737" t="s">
        <v>1854</v>
      </c>
    </row>
    <row r="459" spans="2:3">
      <c r="B459" s="736" t="s">
        <v>3600</v>
      </c>
      <c r="C459" s="737" t="s">
        <v>1856</v>
      </c>
    </row>
    <row r="460" spans="2:3">
      <c r="B460" s="736" t="s">
        <v>1727</v>
      </c>
      <c r="C460" s="737" t="s">
        <v>1858</v>
      </c>
    </row>
    <row r="461" spans="2:3">
      <c r="B461" s="736" t="s">
        <v>1729</v>
      </c>
      <c r="C461" s="737" t="s">
        <v>1860</v>
      </c>
    </row>
    <row r="462" spans="2:3">
      <c r="B462" s="736" t="s">
        <v>1731</v>
      </c>
      <c r="C462" s="737" t="s">
        <v>1862</v>
      </c>
    </row>
    <row r="463" spans="2:3">
      <c r="B463" s="736" t="s">
        <v>1733</v>
      </c>
      <c r="C463" s="737" t="s">
        <v>1864</v>
      </c>
    </row>
    <row r="464" spans="2:3">
      <c r="B464" s="736" t="s">
        <v>1735</v>
      </c>
      <c r="C464" s="737" t="s">
        <v>1866</v>
      </c>
    </row>
    <row r="465" spans="2:3">
      <c r="B465" s="736" t="s">
        <v>1737</v>
      </c>
      <c r="C465" s="737" t="s">
        <v>1868</v>
      </c>
    </row>
    <row r="466" spans="2:3">
      <c r="B466" s="736" t="s">
        <v>1739</v>
      </c>
      <c r="C466" s="737" t="s">
        <v>1870</v>
      </c>
    </row>
    <row r="467" spans="2:3">
      <c r="B467" s="736" t="s">
        <v>1741</v>
      </c>
      <c r="C467" s="737" t="s">
        <v>1872</v>
      </c>
    </row>
    <row r="468" spans="2:3">
      <c r="B468" s="736" t="s">
        <v>1743</v>
      </c>
      <c r="C468" s="737" t="s">
        <v>1874</v>
      </c>
    </row>
    <row r="469" spans="2:3">
      <c r="B469" s="736" t="s">
        <v>1745</v>
      </c>
      <c r="C469" s="737" t="s">
        <v>1876</v>
      </c>
    </row>
    <row r="470" spans="2:3">
      <c r="B470" s="736" t="s">
        <v>1747</v>
      </c>
      <c r="C470" s="737" t="s">
        <v>1878</v>
      </c>
    </row>
    <row r="471" spans="2:3">
      <c r="B471" s="736" t="s">
        <v>1749</v>
      </c>
      <c r="C471" s="737" t="s">
        <v>1880</v>
      </c>
    </row>
    <row r="472" spans="2:3">
      <c r="B472" s="736" t="s">
        <v>1751</v>
      </c>
      <c r="C472" s="737" t="s">
        <v>1882</v>
      </c>
    </row>
    <row r="473" spans="2:3">
      <c r="B473" s="736" t="s">
        <v>1753</v>
      </c>
      <c r="C473" s="737" t="s">
        <v>1884</v>
      </c>
    </row>
    <row r="474" spans="2:3">
      <c r="B474" s="736" t="s">
        <v>1755</v>
      </c>
      <c r="C474" s="737" t="s">
        <v>1886</v>
      </c>
    </row>
    <row r="475" spans="2:3">
      <c r="B475" s="736" t="s">
        <v>1757</v>
      </c>
      <c r="C475" s="737" t="s">
        <v>1888</v>
      </c>
    </row>
    <row r="476" spans="2:3">
      <c r="B476" s="736" t="s">
        <v>1759</v>
      </c>
      <c r="C476" s="737" t="s">
        <v>1890</v>
      </c>
    </row>
    <row r="477" spans="2:3">
      <c r="B477" s="736" t="s">
        <v>1761</v>
      </c>
      <c r="C477" s="737" t="s">
        <v>1892</v>
      </c>
    </row>
    <row r="478" spans="2:3">
      <c r="B478" s="736" t="s">
        <v>1763</v>
      </c>
      <c r="C478" s="737" t="s">
        <v>1894</v>
      </c>
    </row>
    <row r="479" spans="2:3">
      <c r="B479" s="736" t="s">
        <v>1765</v>
      </c>
      <c r="C479" s="737" t="s">
        <v>1896</v>
      </c>
    </row>
    <row r="480" spans="2:3">
      <c r="B480" s="736" t="s">
        <v>1767</v>
      </c>
      <c r="C480" s="737" t="s">
        <v>1898</v>
      </c>
    </row>
    <row r="481" spans="2:3">
      <c r="B481" s="736" t="s">
        <v>1769</v>
      </c>
      <c r="C481" s="737" t="s">
        <v>1900</v>
      </c>
    </row>
    <row r="482" spans="2:3">
      <c r="B482" s="736" t="s">
        <v>1771</v>
      </c>
      <c r="C482" s="737" t="s">
        <v>1902</v>
      </c>
    </row>
    <row r="483" spans="2:3">
      <c r="B483" s="736" t="s">
        <v>1773</v>
      </c>
      <c r="C483" s="737" t="s">
        <v>1904</v>
      </c>
    </row>
    <row r="484" spans="2:3">
      <c r="B484" s="736" t="s">
        <v>1775</v>
      </c>
      <c r="C484" s="737" t="s">
        <v>1906</v>
      </c>
    </row>
    <row r="485" spans="2:3">
      <c r="B485" s="736" t="s">
        <v>1777</v>
      </c>
      <c r="C485" s="737" t="s">
        <v>1908</v>
      </c>
    </row>
    <row r="486" spans="2:3">
      <c r="B486" s="736" t="s">
        <v>1779</v>
      </c>
      <c r="C486" s="737" t="s">
        <v>1910</v>
      </c>
    </row>
    <row r="487" spans="2:3">
      <c r="B487" s="736" t="s">
        <v>1781</v>
      </c>
      <c r="C487" s="737" t="s">
        <v>1912</v>
      </c>
    </row>
    <row r="488" spans="2:3">
      <c r="B488" s="736" t="s">
        <v>1783</v>
      </c>
      <c r="C488" s="737" t="s">
        <v>1914</v>
      </c>
    </row>
    <row r="489" spans="2:3">
      <c r="B489" s="736" t="s">
        <v>1785</v>
      </c>
      <c r="C489" s="737" t="s">
        <v>1916</v>
      </c>
    </row>
    <row r="490" spans="2:3">
      <c r="B490" s="736" t="s">
        <v>1787</v>
      </c>
      <c r="C490" s="737" t="s">
        <v>1918</v>
      </c>
    </row>
    <row r="491" spans="2:3">
      <c r="B491" s="736" t="s">
        <v>1789</v>
      </c>
      <c r="C491" s="737" t="s">
        <v>1920</v>
      </c>
    </row>
    <row r="492" spans="2:3">
      <c r="B492" s="736" t="s">
        <v>1791</v>
      </c>
      <c r="C492" s="737" t="s">
        <v>1922</v>
      </c>
    </row>
    <row r="493" spans="2:3">
      <c r="B493" s="736" t="s">
        <v>1793</v>
      </c>
      <c r="C493" s="737" t="s">
        <v>1924</v>
      </c>
    </row>
    <row r="494" spans="2:3">
      <c r="B494" s="736" t="s">
        <v>1795</v>
      </c>
      <c r="C494" s="737" t="s">
        <v>1926</v>
      </c>
    </row>
    <row r="495" spans="2:3">
      <c r="B495" s="736" t="s">
        <v>1797</v>
      </c>
      <c r="C495" s="737" t="s">
        <v>1928</v>
      </c>
    </row>
    <row r="496" spans="2:3">
      <c r="B496" s="736" t="s">
        <v>1799</v>
      </c>
      <c r="C496" s="737" t="s">
        <v>1930</v>
      </c>
    </row>
    <row r="497" spans="2:3">
      <c r="B497" s="736" t="s">
        <v>1801</v>
      </c>
      <c r="C497" s="737" t="s">
        <v>1932</v>
      </c>
    </row>
    <row r="498" spans="2:3">
      <c r="B498" s="736" t="s">
        <v>1803</v>
      </c>
      <c r="C498" s="737" t="s">
        <v>1934</v>
      </c>
    </row>
    <row r="499" spans="2:3">
      <c r="B499" s="736" t="s">
        <v>1805</v>
      </c>
      <c r="C499" s="737" t="s">
        <v>1936</v>
      </c>
    </row>
    <row r="500" spans="2:3">
      <c r="B500" s="736" t="s">
        <v>1807</v>
      </c>
      <c r="C500" s="737" t="s">
        <v>1938</v>
      </c>
    </row>
    <row r="501" spans="2:3">
      <c r="B501" s="736" t="s">
        <v>1809</v>
      </c>
      <c r="C501" s="737" t="s">
        <v>1940</v>
      </c>
    </row>
    <row r="502" spans="2:3">
      <c r="B502" s="736" t="s">
        <v>1811</v>
      </c>
      <c r="C502" s="737" t="s">
        <v>1942</v>
      </c>
    </row>
    <row r="503" spans="2:3">
      <c r="B503" s="736" t="s">
        <v>1813</v>
      </c>
      <c r="C503" s="737" t="s">
        <v>1944</v>
      </c>
    </row>
    <row r="504" spans="2:3">
      <c r="B504" s="736" t="s">
        <v>1815</v>
      </c>
      <c r="C504" s="737" t="s">
        <v>1946</v>
      </c>
    </row>
    <row r="505" spans="2:3">
      <c r="B505" s="736" t="s">
        <v>1817</v>
      </c>
      <c r="C505" s="737" t="s">
        <v>1948</v>
      </c>
    </row>
    <row r="506" spans="2:3">
      <c r="B506" s="736" t="s">
        <v>1819</v>
      </c>
      <c r="C506" s="737" t="s">
        <v>1950</v>
      </c>
    </row>
    <row r="507" spans="2:3">
      <c r="B507" s="736" t="s">
        <v>1821</v>
      </c>
      <c r="C507" s="737" t="s">
        <v>1952</v>
      </c>
    </row>
    <row r="508" spans="2:3">
      <c r="B508" s="736" t="s">
        <v>1823</v>
      </c>
      <c r="C508" s="737" t="s">
        <v>1954</v>
      </c>
    </row>
    <row r="509" spans="2:3">
      <c r="B509" s="736" t="s">
        <v>1825</v>
      </c>
      <c r="C509" s="737" t="s">
        <v>1956</v>
      </c>
    </row>
    <row r="510" spans="2:3">
      <c r="B510" s="736" t="s">
        <v>1827</v>
      </c>
      <c r="C510" s="737" t="s">
        <v>1958</v>
      </c>
    </row>
    <row r="511" spans="2:3">
      <c r="B511" s="736" t="s">
        <v>1829</v>
      </c>
      <c r="C511" s="737" t="s">
        <v>1960</v>
      </c>
    </row>
    <row r="512" spans="2:3">
      <c r="B512" s="736" t="s">
        <v>1831</v>
      </c>
      <c r="C512" s="737" t="s">
        <v>1962</v>
      </c>
    </row>
    <row r="513" spans="2:3">
      <c r="B513" s="736" t="s">
        <v>1833</v>
      </c>
      <c r="C513" s="737" t="s">
        <v>1964</v>
      </c>
    </row>
    <row r="514" spans="2:3">
      <c r="B514" s="736" t="s">
        <v>1835</v>
      </c>
      <c r="C514" s="737" t="s">
        <v>1966</v>
      </c>
    </row>
    <row r="515" spans="2:3">
      <c r="B515" s="736" t="s">
        <v>1837</v>
      </c>
      <c r="C515" s="737" t="s">
        <v>1968</v>
      </c>
    </row>
    <row r="516" spans="2:3">
      <c r="B516" s="736" t="s">
        <v>1839</v>
      </c>
      <c r="C516" s="737" t="s">
        <v>1970</v>
      </c>
    </row>
    <row r="517" spans="2:3">
      <c r="B517" s="736" t="s">
        <v>1841</v>
      </c>
      <c r="C517" s="737" t="s">
        <v>1972</v>
      </c>
    </row>
    <row r="518" spans="2:3">
      <c r="B518" s="736" t="s">
        <v>1843</v>
      </c>
      <c r="C518" s="737" t="s">
        <v>1974</v>
      </c>
    </row>
    <row r="519" spans="2:3">
      <c r="B519" s="736" t="s">
        <v>1845</v>
      </c>
      <c r="C519" s="737" t="s">
        <v>1976</v>
      </c>
    </row>
    <row r="520" spans="2:3">
      <c r="B520" s="736" t="s">
        <v>1847</v>
      </c>
      <c r="C520" s="737" t="s">
        <v>1978</v>
      </c>
    </row>
    <row r="521" spans="2:3">
      <c r="B521" s="736" t="s">
        <v>1849</v>
      </c>
      <c r="C521" s="737" t="s">
        <v>1980</v>
      </c>
    </row>
    <row r="522" spans="2:3">
      <c r="B522" s="736" t="s">
        <v>1851</v>
      </c>
      <c r="C522" s="737" t="s">
        <v>1982</v>
      </c>
    </row>
    <row r="523" spans="2:3">
      <c r="B523" s="736" t="s">
        <v>1853</v>
      </c>
      <c r="C523" s="737" t="s">
        <v>1984</v>
      </c>
    </row>
    <row r="524" spans="2:3">
      <c r="B524" s="736" t="s">
        <v>1855</v>
      </c>
      <c r="C524" s="737" t="s">
        <v>1986</v>
      </c>
    </row>
    <row r="525" spans="2:3">
      <c r="B525" s="736" t="s">
        <v>1857</v>
      </c>
      <c r="C525" s="737" t="s">
        <v>1988</v>
      </c>
    </row>
    <row r="526" spans="2:3">
      <c r="B526" s="736" t="s">
        <v>1859</v>
      </c>
      <c r="C526" s="737" t="s">
        <v>1990</v>
      </c>
    </row>
    <row r="527" spans="2:3">
      <c r="B527" s="736" t="s">
        <v>1861</v>
      </c>
      <c r="C527" s="737" t="s">
        <v>1992</v>
      </c>
    </row>
    <row r="528" spans="2:3">
      <c r="B528" s="736" t="s">
        <v>1863</v>
      </c>
      <c r="C528" s="737" t="s">
        <v>1994</v>
      </c>
    </row>
    <row r="529" spans="2:3">
      <c r="B529" s="736" t="s">
        <v>1865</v>
      </c>
      <c r="C529" s="737" t="s">
        <v>1996</v>
      </c>
    </row>
    <row r="530" spans="2:3">
      <c r="B530" s="736" t="s">
        <v>1867</v>
      </c>
      <c r="C530" s="737" t="s">
        <v>1998</v>
      </c>
    </row>
    <row r="531" spans="2:3">
      <c r="B531" s="736" t="s">
        <v>1869</v>
      </c>
      <c r="C531" s="737" t="s">
        <v>2000</v>
      </c>
    </row>
    <row r="532" spans="2:3">
      <c r="B532" s="736" t="s">
        <v>1871</v>
      </c>
      <c r="C532" s="737" t="s">
        <v>2002</v>
      </c>
    </row>
    <row r="533" spans="2:3">
      <c r="B533" s="736" t="s">
        <v>1873</v>
      </c>
      <c r="C533" s="737" t="s">
        <v>2004</v>
      </c>
    </row>
    <row r="534" spans="2:3">
      <c r="B534" s="736" t="s">
        <v>1875</v>
      </c>
      <c r="C534" s="737" t="s">
        <v>2006</v>
      </c>
    </row>
    <row r="535" spans="2:3">
      <c r="B535" s="736" t="s">
        <v>1877</v>
      </c>
      <c r="C535" s="737" t="s">
        <v>2008</v>
      </c>
    </row>
    <row r="536" spans="2:3">
      <c r="B536" s="736" t="s">
        <v>1879</v>
      </c>
      <c r="C536" s="737" t="s">
        <v>2010</v>
      </c>
    </row>
    <row r="537" spans="2:3">
      <c r="B537" s="736" t="s">
        <v>1881</v>
      </c>
      <c r="C537" s="737" t="s">
        <v>2012</v>
      </c>
    </row>
    <row r="538" spans="2:3">
      <c r="B538" s="736" t="s">
        <v>1883</v>
      </c>
      <c r="C538" s="737" t="s">
        <v>2014</v>
      </c>
    </row>
    <row r="539" spans="2:3">
      <c r="B539" s="736" t="s">
        <v>1885</v>
      </c>
      <c r="C539" s="737" t="s">
        <v>2016</v>
      </c>
    </row>
    <row r="540" spans="2:3">
      <c r="B540" s="736" t="s">
        <v>1887</v>
      </c>
      <c r="C540" s="737" t="s">
        <v>2018</v>
      </c>
    </row>
    <row r="541" spans="2:3">
      <c r="B541" s="736" t="s">
        <v>1889</v>
      </c>
      <c r="C541" s="737" t="s">
        <v>2020</v>
      </c>
    </row>
    <row r="542" spans="2:3">
      <c r="B542" s="736" t="s">
        <v>1891</v>
      </c>
      <c r="C542" s="737" t="s">
        <v>2022</v>
      </c>
    </row>
    <row r="543" spans="2:3">
      <c r="B543" s="736" t="s">
        <v>1893</v>
      </c>
      <c r="C543" s="737" t="s">
        <v>2024</v>
      </c>
    </row>
    <row r="544" spans="2:3">
      <c r="B544" s="736" t="s">
        <v>1895</v>
      </c>
      <c r="C544" s="737" t="s">
        <v>2026</v>
      </c>
    </row>
    <row r="545" spans="2:3">
      <c r="B545" s="736" t="s">
        <v>1897</v>
      </c>
      <c r="C545" s="737" t="s">
        <v>2028</v>
      </c>
    </row>
    <row r="546" spans="2:3">
      <c r="B546" s="736" t="s">
        <v>1899</v>
      </c>
      <c r="C546" s="737" t="s">
        <v>2030</v>
      </c>
    </row>
    <row r="547" spans="2:3">
      <c r="B547" s="736" t="s">
        <v>1901</v>
      </c>
      <c r="C547" s="737" t="s">
        <v>2032</v>
      </c>
    </row>
    <row r="548" spans="2:3">
      <c r="B548" s="736" t="s">
        <v>1903</v>
      </c>
      <c r="C548" s="737" t="s">
        <v>2034</v>
      </c>
    </row>
    <row r="549" spans="2:3">
      <c r="B549" s="736" t="s">
        <v>1905</v>
      </c>
      <c r="C549" s="737" t="s">
        <v>2036</v>
      </c>
    </row>
    <row r="550" spans="2:3">
      <c r="B550" s="736" t="s">
        <v>1907</v>
      </c>
      <c r="C550" s="737" t="s">
        <v>2038</v>
      </c>
    </row>
    <row r="551" spans="2:3">
      <c r="B551" s="736" t="s">
        <v>1909</v>
      </c>
      <c r="C551" s="737" t="s">
        <v>2040</v>
      </c>
    </row>
    <row r="552" spans="2:3">
      <c r="B552" s="736" t="s">
        <v>1911</v>
      </c>
      <c r="C552" s="737" t="s">
        <v>2042</v>
      </c>
    </row>
    <row r="553" spans="2:3">
      <c r="B553" s="736" t="s">
        <v>1913</v>
      </c>
      <c r="C553" s="737" t="s">
        <v>2044</v>
      </c>
    </row>
    <row r="554" spans="2:3">
      <c r="B554" s="736" t="s">
        <v>1915</v>
      </c>
      <c r="C554" s="737" t="s">
        <v>2046</v>
      </c>
    </row>
    <row r="555" spans="2:3">
      <c r="B555" s="736" t="s">
        <v>1917</v>
      </c>
      <c r="C555" s="737" t="s">
        <v>2048</v>
      </c>
    </row>
    <row r="556" spans="2:3">
      <c r="B556" s="736" t="s">
        <v>1919</v>
      </c>
      <c r="C556" s="737" t="s">
        <v>2050</v>
      </c>
    </row>
    <row r="557" spans="2:3">
      <c r="B557" s="736" t="s">
        <v>1921</v>
      </c>
      <c r="C557" s="737" t="s">
        <v>2052</v>
      </c>
    </row>
    <row r="558" spans="2:3">
      <c r="B558" s="736" t="s">
        <v>1923</v>
      </c>
      <c r="C558" s="737" t="s">
        <v>2054</v>
      </c>
    </row>
    <row r="559" spans="2:3">
      <c r="B559" s="736" t="s">
        <v>1925</v>
      </c>
      <c r="C559" s="737" t="s">
        <v>2056</v>
      </c>
    </row>
    <row r="560" spans="2:3">
      <c r="B560" s="736" t="s">
        <v>1927</v>
      </c>
      <c r="C560" s="737" t="s">
        <v>2058</v>
      </c>
    </row>
    <row r="561" spans="2:3">
      <c r="B561" s="736" t="s">
        <v>1929</v>
      </c>
      <c r="C561" s="737" t="s">
        <v>2060</v>
      </c>
    </row>
    <row r="562" spans="2:3">
      <c r="B562" s="736" t="s">
        <v>1931</v>
      </c>
      <c r="C562" s="737" t="s">
        <v>2062</v>
      </c>
    </row>
    <row r="563" spans="2:3">
      <c r="B563" s="736" t="s">
        <v>1933</v>
      </c>
      <c r="C563" s="737" t="s">
        <v>2064</v>
      </c>
    </row>
    <row r="564" spans="2:3">
      <c r="B564" s="736" t="s">
        <v>1935</v>
      </c>
      <c r="C564" s="737" t="s">
        <v>2066</v>
      </c>
    </row>
    <row r="565" spans="2:3">
      <c r="B565" s="736" t="s">
        <v>1937</v>
      </c>
      <c r="C565" s="737" t="s">
        <v>2068</v>
      </c>
    </row>
    <row r="566" spans="2:3">
      <c r="B566" s="736" t="s">
        <v>1939</v>
      </c>
      <c r="C566" s="737" t="s">
        <v>2070</v>
      </c>
    </row>
    <row r="567" spans="2:3">
      <c r="B567" s="736" t="s">
        <v>1941</v>
      </c>
      <c r="C567" s="737" t="s">
        <v>2072</v>
      </c>
    </row>
    <row r="568" spans="2:3">
      <c r="B568" s="736" t="s">
        <v>1943</v>
      </c>
      <c r="C568" s="737" t="s">
        <v>2074</v>
      </c>
    </row>
    <row r="569" spans="2:3">
      <c r="B569" s="736" t="s">
        <v>1945</v>
      </c>
      <c r="C569" s="737" t="s">
        <v>2076</v>
      </c>
    </row>
    <row r="570" spans="2:3">
      <c r="B570" s="736" t="s">
        <v>1947</v>
      </c>
      <c r="C570" s="737" t="s">
        <v>2078</v>
      </c>
    </row>
    <row r="571" spans="2:3">
      <c r="B571" s="736" t="s">
        <v>1949</v>
      </c>
      <c r="C571" s="737" t="s">
        <v>2080</v>
      </c>
    </row>
    <row r="572" spans="2:3">
      <c r="B572" s="736" t="s">
        <v>1951</v>
      </c>
      <c r="C572" s="737" t="s">
        <v>2082</v>
      </c>
    </row>
    <row r="573" spans="2:3">
      <c r="B573" s="736" t="s">
        <v>1953</v>
      </c>
      <c r="C573" s="737" t="s">
        <v>2084</v>
      </c>
    </row>
    <row r="574" spans="2:3">
      <c r="B574" s="736" t="s">
        <v>1955</v>
      </c>
      <c r="C574" s="737" t="s">
        <v>2086</v>
      </c>
    </row>
    <row r="575" spans="2:3">
      <c r="B575" s="736" t="s">
        <v>1957</v>
      </c>
      <c r="C575" s="737" t="s">
        <v>2088</v>
      </c>
    </row>
    <row r="576" spans="2:3">
      <c r="B576" s="736" t="s">
        <v>1959</v>
      </c>
      <c r="C576" s="737" t="s">
        <v>2090</v>
      </c>
    </row>
    <row r="577" spans="2:3">
      <c r="B577" s="736" t="s">
        <v>1961</v>
      </c>
      <c r="C577" s="737" t="s">
        <v>2092</v>
      </c>
    </row>
    <row r="578" spans="2:3">
      <c r="B578" s="736" t="s">
        <v>1963</v>
      </c>
      <c r="C578" s="737" t="s">
        <v>2094</v>
      </c>
    </row>
    <row r="579" spans="2:3">
      <c r="B579" s="736" t="s">
        <v>1965</v>
      </c>
      <c r="C579" s="737" t="s">
        <v>2096</v>
      </c>
    </row>
    <row r="580" spans="2:3">
      <c r="B580" s="736" t="s">
        <v>1967</v>
      </c>
      <c r="C580" s="737" t="s">
        <v>2098</v>
      </c>
    </row>
    <row r="581" spans="2:3">
      <c r="B581" s="736" t="s">
        <v>1969</v>
      </c>
      <c r="C581" s="737" t="s">
        <v>2100</v>
      </c>
    </row>
    <row r="582" spans="2:3">
      <c r="B582" s="736" t="s">
        <v>1971</v>
      </c>
      <c r="C582" s="737" t="s">
        <v>2102</v>
      </c>
    </row>
    <row r="583" spans="2:3">
      <c r="B583" s="736" t="s">
        <v>1973</v>
      </c>
      <c r="C583" s="737" t="s">
        <v>2104</v>
      </c>
    </row>
    <row r="584" spans="2:3">
      <c r="B584" s="736" t="s">
        <v>1975</v>
      </c>
      <c r="C584" s="737" t="s">
        <v>2106</v>
      </c>
    </row>
    <row r="585" spans="2:3">
      <c r="B585" s="736" t="s">
        <v>1977</v>
      </c>
      <c r="C585" s="737" t="s">
        <v>2108</v>
      </c>
    </row>
    <row r="586" spans="2:3">
      <c r="B586" s="736" t="s">
        <v>1979</v>
      </c>
      <c r="C586" s="737" t="s">
        <v>2110</v>
      </c>
    </row>
    <row r="587" spans="2:3">
      <c r="B587" s="736" t="s">
        <v>1981</v>
      </c>
      <c r="C587" s="737" t="s">
        <v>2112</v>
      </c>
    </row>
    <row r="588" spans="2:3">
      <c r="B588" s="736" t="s">
        <v>1983</v>
      </c>
      <c r="C588" s="737" t="s">
        <v>2114</v>
      </c>
    </row>
    <row r="589" spans="2:3">
      <c r="B589" s="736" t="s">
        <v>1985</v>
      </c>
      <c r="C589" s="737" t="s">
        <v>2116</v>
      </c>
    </row>
    <row r="590" spans="2:3">
      <c r="B590" s="736" t="s">
        <v>1987</v>
      </c>
      <c r="C590" s="737" t="s">
        <v>2118</v>
      </c>
    </row>
    <row r="591" spans="2:3">
      <c r="B591" s="736" t="s">
        <v>1989</v>
      </c>
      <c r="C591" s="737" t="s">
        <v>2120</v>
      </c>
    </row>
    <row r="592" spans="2:3">
      <c r="B592" s="736" t="s">
        <v>3601</v>
      </c>
      <c r="C592" s="737" t="s">
        <v>2122</v>
      </c>
    </row>
    <row r="593" spans="2:3">
      <c r="B593" s="736" t="s">
        <v>1991</v>
      </c>
      <c r="C593" s="737" t="s">
        <v>2124</v>
      </c>
    </row>
    <row r="594" spans="2:3">
      <c r="B594" s="736" t="s">
        <v>1993</v>
      </c>
      <c r="C594" s="737" t="s">
        <v>2126</v>
      </c>
    </row>
    <row r="595" spans="2:3">
      <c r="B595" s="736" t="s">
        <v>1995</v>
      </c>
      <c r="C595" s="737" t="s">
        <v>2128</v>
      </c>
    </row>
    <row r="596" spans="2:3">
      <c r="B596" s="736" t="s">
        <v>1997</v>
      </c>
      <c r="C596" s="737" t="s">
        <v>2130</v>
      </c>
    </row>
    <row r="597" spans="2:3">
      <c r="B597" s="736" t="s">
        <v>1999</v>
      </c>
      <c r="C597" s="737" t="s">
        <v>2132</v>
      </c>
    </row>
    <row r="598" spans="2:3">
      <c r="B598" s="736" t="s">
        <v>2001</v>
      </c>
      <c r="C598" s="737" t="s">
        <v>2134</v>
      </c>
    </row>
    <row r="599" spans="2:3">
      <c r="B599" s="736" t="s">
        <v>2003</v>
      </c>
      <c r="C599" s="737" t="s">
        <v>2136</v>
      </c>
    </row>
    <row r="600" spans="2:3">
      <c r="B600" s="736" t="s">
        <v>2005</v>
      </c>
      <c r="C600" s="737" t="s">
        <v>2138</v>
      </c>
    </row>
    <row r="601" spans="2:3">
      <c r="B601" s="736" t="s">
        <v>2007</v>
      </c>
      <c r="C601" s="737" t="s">
        <v>2140</v>
      </c>
    </row>
    <row r="602" spans="2:3">
      <c r="B602" s="736" t="s">
        <v>2009</v>
      </c>
      <c r="C602" s="737" t="s">
        <v>2142</v>
      </c>
    </row>
    <row r="603" spans="2:3">
      <c r="B603" s="736" t="s">
        <v>2011</v>
      </c>
      <c r="C603" s="737" t="s">
        <v>2144</v>
      </c>
    </row>
    <row r="604" spans="2:3">
      <c r="B604" s="736" t="s">
        <v>2013</v>
      </c>
      <c r="C604" s="737" t="s">
        <v>2146</v>
      </c>
    </row>
    <row r="605" spans="2:3">
      <c r="B605" s="736" t="s">
        <v>2015</v>
      </c>
      <c r="C605" s="737" t="s">
        <v>2148</v>
      </c>
    </row>
    <row r="606" spans="2:3">
      <c r="B606" s="736" t="s">
        <v>2017</v>
      </c>
      <c r="C606" s="737" t="s">
        <v>2150</v>
      </c>
    </row>
    <row r="607" spans="2:3">
      <c r="B607" s="736" t="s">
        <v>2019</v>
      </c>
      <c r="C607" s="737" t="s">
        <v>2152</v>
      </c>
    </row>
    <row r="608" spans="2:3">
      <c r="B608" s="736" t="s">
        <v>2021</v>
      </c>
      <c r="C608" s="737" t="s">
        <v>2154</v>
      </c>
    </row>
    <row r="609" spans="2:3">
      <c r="B609" s="736" t="s">
        <v>2023</v>
      </c>
      <c r="C609" s="737" t="s">
        <v>2156</v>
      </c>
    </row>
    <row r="610" spans="2:3">
      <c r="B610" s="736" t="s">
        <v>2025</v>
      </c>
      <c r="C610" s="737" t="s">
        <v>2158</v>
      </c>
    </row>
    <row r="611" spans="2:3">
      <c r="B611" s="736" t="s">
        <v>2027</v>
      </c>
      <c r="C611" s="737" t="s">
        <v>2160</v>
      </c>
    </row>
    <row r="612" spans="2:3">
      <c r="B612" s="736" t="s">
        <v>2029</v>
      </c>
      <c r="C612" s="737" t="s">
        <v>2162</v>
      </c>
    </row>
    <row r="613" spans="2:3">
      <c r="B613" s="736" t="s">
        <v>2031</v>
      </c>
      <c r="C613" s="737" t="s">
        <v>2164</v>
      </c>
    </row>
    <row r="614" spans="2:3">
      <c r="B614" s="736" t="s">
        <v>2033</v>
      </c>
      <c r="C614" s="737" t="s">
        <v>2166</v>
      </c>
    </row>
    <row r="615" spans="2:3">
      <c r="B615" s="736" t="s">
        <v>2035</v>
      </c>
      <c r="C615" s="737" t="s">
        <v>2168</v>
      </c>
    </row>
    <row r="616" spans="2:3">
      <c r="B616" s="736" t="s">
        <v>2037</v>
      </c>
      <c r="C616" s="737" t="s">
        <v>2170</v>
      </c>
    </row>
    <row r="617" spans="2:3">
      <c r="B617" s="736" t="s">
        <v>2039</v>
      </c>
      <c r="C617" s="737" t="s">
        <v>2172</v>
      </c>
    </row>
    <row r="618" spans="2:3">
      <c r="B618" s="736" t="s">
        <v>2041</v>
      </c>
      <c r="C618" s="737" t="s">
        <v>2174</v>
      </c>
    </row>
    <row r="619" spans="2:3">
      <c r="B619" s="736" t="s">
        <v>2043</v>
      </c>
      <c r="C619" s="737" t="s">
        <v>2176</v>
      </c>
    </row>
    <row r="620" spans="2:3">
      <c r="B620" s="736" t="s">
        <v>2045</v>
      </c>
      <c r="C620" s="737" t="s">
        <v>2178</v>
      </c>
    </row>
    <row r="621" spans="2:3">
      <c r="B621" s="736" t="s">
        <v>2047</v>
      </c>
      <c r="C621" s="737" t="s">
        <v>2180</v>
      </c>
    </row>
    <row r="622" spans="2:3">
      <c r="B622" s="736" t="s">
        <v>2049</v>
      </c>
      <c r="C622" s="737" t="s">
        <v>2182</v>
      </c>
    </row>
    <row r="623" spans="2:3">
      <c r="B623" s="736" t="s">
        <v>3602</v>
      </c>
      <c r="C623" s="737" t="s">
        <v>2184</v>
      </c>
    </row>
    <row r="624" spans="2:3">
      <c r="B624" s="736" t="s">
        <v>2051</v>
      </c>
      <c r="C624" s="737" t="s">
        <v>2186</v>
      </c>
    </row>
    <row r="625" spans="2:3">
      <c r="B625" s="736" t="s">
        <v>2053</v>
      </c>
      <c r="C625" s="737" t="s">
        <v>2188</v>
      </c>
    </row>
    <row r="626" spans="2:3">
      <c r="B626" s="736" t="s">
        <v>2055</v>
      </c>
      <c r="C626" s="737" t="s">
        <v>2190</v>
      </c>
    </row>
    <row r="627" spans="2:3">
      <c r="B627" s="736" t="s">
        <v>2057</v>
      </c>
      <c r="C627" s="737" t="s">
        <v>2192</v>
      </c>
    </row>
    <row r="628" spans="2:3">
      <c r="B628" s="736" t="s">
        <v>2059</v>
      </c>
      <c r="C628" s="737" t="s">
        <v>2194</v>
      </c>
    </row>
    <row r="629" spans="2:3">
      <c r="B629" s="736" t="s">
        <v>2061</v>
      </c>
      <c r="C629" s="737" t="s">
        <v>2196</v>
      </c>
    </row>
    <row r="630" spans="2:3">
      <c r="B630" s="736" t="s">
        <v>2063</v>
      </c>
      <c r="C630" s="737" t="s">
        <v>2198</v>
      </c>
    </row>
    <row r="631" spans="2:3">
      <c r="B631" s="736" t="s">
        <v>2065</v>
      </c>
      <c r="C631" s="737" t="s">
        <v>2200</v>
      </c>
    </row>
    <row r="632" spans="2:3">
      <c r="B632" s="736" t="s">
        <v>2067</v>
      </c>
      <c r="C632" s="737" t="s">
        <v>2202</v>
      </c>
    </row>
    <row r="633" spans="2:3">
      <c r="B633" s="736" t="s">
        <v>2069</v>
      </c>
      <c r="C633" s="737" t="s">
        <v>2204</v>
      </c>
    </row>
    <row r="634" spans="2:3">
      <c r="B634" s="736" t="s">
        <v>2071</v>
      </c>
      <c r="C634" s="737" t="s">
        <v>2206</v>
      </c>
    </row>
    <row r="635" spans="2:3">
      <c r="B635" s="736" t="s">
        <v>2073</v>
      </c>
      <c r="C635" s="737" t="s">
        <v>2208</v>
      </c>
    </row>
    <row r="636" spans="2:3">
      <c r="B636" s="736" t="s">
        <v>2075</v>
      </c>
      <c r="C636" s="737" t="s">
        <v>2210</v>
      </c>
    </row>
    <row r="637" spans="2:3">
      <c r="B637" s="736" t="s">
        <v>2077</v>
      </c>
      <c r="C637" s="737" t="s">
        <v>2212</v>
      </c>
    </row>
    <row r="638" spans="2:3">
      <c r="B638" s="736" t="s">
        <v>2079</v>
      </c>
      <c r="C638" s="737" t="s">
        <v>2214</v>
      </c>
    </row>
    <row r="639" spans="2:3">
      <c r="B639" s="736" t="s">
        <v>2081</v>
      </c>
      <c r="C639" s="737" t="s">
        <v>2216</v>
      </c>
    </row>
    <row r="640" spans="2:3">
      <c r="B640" s="736" t="s">
        <v>2083</v>
      </c>
      <c r="C640" s="737" t="s">
        <v>2218</v>
      </c>
    </row>
    <row r="641" spans="2:3">
      <c r="B641" s="736" t="s">
        <v>2085</v>
      </c>
      <c r="C641" s="737" t="s">
        <v>2220</v>
      </c>
    </row>
    <row r="642" spans="2:3">
      <c r="B642" s="736" t="s">
        <v>2087</v>
      </c>
      <c r="C642" s="737" t="s">
        <v>2222</v>
      </c>
    </row>
    <row r="643" spans="2:3">
      <c r="B643" s="736" t="s">
        <v>2089</v>
      </c>
      <c r="C643" s="737" t="s">
        <v>2224</v>
      </c>
    </row>
    <row r="644" spans="2:3">
      <c r="B644" s="736" t="s">
        <v>2091</v>
      </c>
      <c r="C644" s="737" t="s">
        <v>2226</v>
      </c>
    </row>
    <row r="645" spans="2:3">
      <c r="B645" s="736" t="s">
        <v>2093</v>
      </c>
      <c r="C645" s="737" t="s">
        <v>2228</v>
      </c>
    </row>
    <row r="646" spans="2:3">
      <c r="B646" s="736" t="s">
        <v>2095</v>
      </c>
      <c r="C646" s="737" t="s">
        <v>2230</v>
      </c>
    </row>
    <row r="647" spans="2:3">
      <c r="B647" s="736" t="s">
        <v>2097</v>
      </c>
      <c r="C647" s="737" t="s">
        <v>2232</v>
      </c>
    </row>
    <row r="648" spans="2:3">
      <c r="B648" s="736" t="s">
        <v>2099</v>
      </c>
      <c r="C648" s="737" t="s">
        <v>2234</v>
      </c>
    </row>
    <row r="649" spans="2:3">
      <c r="B649" s="736" t="s">
        <v>2101</v>
      </c>
      <c r="C649" s="737" t="s">
        <v>2236</v>
      </c>
    </row>
    <row r="650" spans="2:3">
      <c r="B650" s="736" t="s">
        <v>2103</v>
      </c>
      <c r="C650" s="737" t="s">
        <v>2238</v>
      </c>
    </row>
    <row r="651" spans="2:3">
      <c r="B651" s="736" t="s">
        <v>2105</v>
      </c>
      <c r="C651" s="737" t="s">
        <v>2240</v>
      </c>
    </row>
    <row r="652" spans="2:3">
      <c r="B652" s="736" t="s">
        <v>2107</v>
      </c>
      <c r="C652" s="737" t="s">
        <v>2242</v>
      </c>
    </row>
    <row r="653" spans="2:3">
      <c r="B653" s="736" t="s">
        <v>2109</v>
      </c>
      <c r="C653" s="737" t="s">
        <v>2244</v>
      </c>
    </row>
    <row r="654" spans="2:3">
      <c r="B654" s="736" t="s">
        <v>2111</v>
      </c>
      <c r="C654" s="737" t="s">
        <v>2246</v>
      </c>
    </row>
    <row r="655" spans="2:3">
      <c r="B655" s="736" t="s">
        <v>2113</v>
      </c>
      <c r="C655" s="737" t="s">
        <v>2248</v>
      </c>
    </row>
    <row r="656" spans="2:3">
      <c r="B656" s="736" t="s">
        <v>2115</v>
      </c>
      <c r="C656" s="737" t="s">
        <v>2250</v>
      </c>
    </row>
    <row r="657" spans="2:3">
      <c r="B657" s="736" t="s">
        <v>2117</v>
      </c>
      <c r="C657" s="737" t="s">
        <v>2252</v>
      </c>
    </row>
    <row r="658" spans="2:3">
      <c r="B658" s="736" t="s">
        <v>2119</v>
      </c>
      <c r="C658" s="737" t="s">
        <v>2254</v>
      </c>
    </row>
    <row r="659" spans="2:3">
      <c r="B659" s="736" t="s">
        <v>2121</v>
      </c>
      <c r="C659" s="737" t="s">
        <v>2256</v>
      </c>
    </row>
    <row r="660" spans="2:3">
      <c r="B660" s="736" t="s">
        <v>2123</v>
      </c>
      <c r="C660" s="737" t="s">
        <v>2258</v>
      </c>
    </row>
    <row r="661" spans="2:3">
      <c r="B661" s="736" t="s">
        <v>2125</v>
      </c>
      <c r="C661" s="737" t="s">
        <v>2260</v>
      </c>
    </row>
    <row r="662" spans="2:3">
      <c r="B662" s="736" t="s">
        <v>2127</v>
      </c>
      <c r="C662" s="737" t="s">
        <v>2262</v>
      </c>
    </row>
    <row r="663" spans="2:3">
      <c r="B663" s="736" t="s">
        <v>2129</v>
      </c>
      <c r="C663" s="737" t="s">
        <v>2264</v>
      </c>
    </row>
    <row r="664" spans="2:3">
      <c r="B664" s="736" t="s">
        <v>2131</v>
      </c>
      <c r="C664" s="737" t="s">
        <v>2266</v>
      </c>
    </row>
    <row r="665" spans="2:3">
      <c r="B665" s="736" t="s">
        <v>2133</v>
      </c>
      <c r="C665" s="737" t="s">
        <v>2268</v>
      </c>
    </row>
    <row r="666" spans="2:3">
      <c r="B666" s="736" t="s">
        <v>2135</v>
      </c>
      <c r="C666" s="737" t="s">
        <v>2270</v>
      </c>
    </row>
    <row r="667" spans="2:3">
      <c r="B667" s="736" t="s">
        <v>2137</v>
      </c>
      <c r="C667" s="737" t="s">
        <v>2272</v>
      </c>
    </row>
    <row r="668" spans="2:3">
      <c r="B668" s="736" t="s">
        <v>2139</v>
      </c>
      <c r="C668" s="737" t="s">
        <v>2274</v>
      </c>
    </row>
    <row r="669" spans="2:3">
      <c r="B669" s="736" t="s">
        <v>2141</v>
      </c>
      <c r="C669" s="737" t="s">
        <v>2276</v>
      </c>
    </row>
    <row r="670" spans="2:3">
      <c r="B670" s="736" t="s">
        <v>2143</v>
      </c>
      <c r="C670" s="737" t="s">
        <v>2278</v>
      </c>
    </row>
    <row r="671" spans="2:3">
      <c r="B671" s="736" t="s">
        <v>2145</v>
      </c>
      <c r="C671" s="737" t="s">
        <v>2280</v>
      </c>
    </row>
    <row r="672" spans="2:3">
      <c r="B672" s="736" t="s">
        <v>2147</v>
      </c>
      <c r="C672" s="737" t="s">
        <v>2282</v>
      </c>
    </row>
    <row r="673" spans="2:3">
      <c r="B673" s="736" t="s">
        <v>2149</v>
      </c>
      <c r="C673" s="737" t="s">
        <v>2284</v>
      </c>
    </row>
    <row r="674" spans="2:3">
      <c r="B674" s="736" t="s">
        <v>2151</v>
      </c>
      <c r="C674" s="737" t="s">
        <v>2286</v>
      </c>
    </row>
    <row r="675" spans="2:3">
      <c r="B675" s="736" t="s">
        <v>2153</v>
      </c>
      <c r="C675" s="737" t="s">
        <v>2288</v>
      </c>
    </row>
    <row r="676" spans="2:3">
      <c r="B676" s="736" t="s">
        <v>2155</v>
      </c>
      <c r="C676" s="737" t="s">
        <v>2290</v>
      </c>
    </row>
    <row r="677" spans="2:3">
      <c r="B677" s="736" t="s">
        <v>2157</v>
      </c>
      <c r="C677" s="737" t="s">
        <v>2292</v>
      </c>
    </row>
    <row r="678" spans="2:3">
      <c r="B678" s="736" t="s">
        <v>2159</v>
      </c>
      <c r="C678" s="737" t="s">
        <v>2294</v>
      </c>
    </row>
    <row r="679" spans="2:3">
      <c r="B679" s="736" t="s">
        <v>2161</v>
      </c>
      <c r="C679" s="737" t="s">
        <v>2296</v>
      </c>
    </row>
    <row r="680" spans="2:3">
      <c r="B680" s="736" t="s">
        <v>2163</v>
      </c>
      <c r="C680" s="737" t="s">
        <v>2298</v>
      </c>
    </row>
    <row r="681" spans="2:3">
      <c r="B681" s="736" t="s">
        <v>2165</v>
      </c>
      <c r="C681" s="737" t="s">
        <v>2300</v>
      </c>
    </row>
    <row r="682" spans="2:3">
      <c r="B682" s="736" t="s">
        <v>2167</v>
      </c>
      <c r="C682" s="737" t="s">
        <v>2302</v>
      </c>
    </row>
    <row r="683" spans="2:3">
      <c r="B683" s="736" t="s">
        <v>2169</v>
      </c>
      <c r="C683" s="737" t="s">
        <v>2304</v>
      </c>
    </row>
    <row r="684" spans="2:3">
      <c r="B684" s="736" t="s">
        <v>2171</v>
      </c>
      <c r="C684" s="737" t="s">
        <v>2306</v>
      </c>
    </row>
    <row r="685" spans="2:3">
      <c r="B685" s="736" t="s">
        <v>2173</v>
      </c>
      <c r="C685" s="737" t="s">
        <v>2308</v>
      </c>
    </row>
    <row r="686" spans="2:3">
      <c r="B686" s="736" t="s">
        <v>2175</v>
      </c>
      <c r="C686" s="737" t="s">
        <v>2310</v>
      </c>
    </row>
    <row r="687" spans="2:3">
      <c r="B687" s="736" t="s">
        <v>2177</v>
      </c>
      <c r="C687" s="737" t="s">
        <v>2312</v>
      </c>
    </row>
    <row r="688" spans="2:3">
      <c r="B688" s="736" t="s">
        <v>2179</v>
      </c>
      <c r="C688" s="737" t="s">
        <v>2314</v>
      </c>
    </row>
    <row r="689" spans="2:3">
      <c r="B689" s="736" t="s">
        <v>2181</v>
      </c>
      <c r="C689" s="737" t="s">
        <v>2316</v>
      </c>
    </row>
    <row r="690" spans="2:3">
      <c r="B690" s="736" t="s">
        <v>2183</v>
      </c>
      <c r="C690" s="737" t="s">
        <v>2318</v>
      </c>
    </row>
    <row r="691" spans="2:3">
      <c r="B691" s="736" t="s">
        <v>2185</v>
      </c>
      <c r="C691" s="737" t="s">
        <v>2320</v>
      </c>
    </row>
    <row r="692" spans="2:3">
      <c r="B692" s="736" t="s">
        <v>2187</v>
      </c>
      <c r="C692" s="737" t="s">
        <v>2322</v>
      </c>
    </row>
    <row r="693" spans="2:3">
      <c r="B693" s="736" t="s">
        <v>2189</v>
      </c>
      <c r="C693" s="737" t="s">
        <v>2324</v>
      </c>
    </row>
    <row r="694" spans="2:3">
      <c r="B694" s="736" t="s">
        <v>2191</v>
      </c>
      <c r="C694" s="737" t="s">
        <v>2326</v>
      </c>
    </row>
    <row r="695" spans="2:3">
      <c r="B695" s="736" t="s">
        <v>2193</v>
      </c>
      <c r="C695" s="737" t="s">
        <v>2328</v>
      </c>
    </row>
    <row r="696" spans="2:3">
      <c r="B696" s="736" t="s">
        <v>2195</v>
      </c>
      <c r="C696" s="737" t="s">
        <v>2330</v>
      </c>
    </row>
    <row r="697" spans="2:3">
      <c r="B697" s="736" t="s">
        <v>2197</v>
      </c>
      <c r="C697" s="737" t="s">
        <v>2332</v>
      </c>
    </row>
    <row r="698" spans="2:3">
      <c r="B698" s="736" t="s">
        <v>2199</v>
      </c>
      <c r="C698" s="737" t="s">
        <v>2334</v>
      </c>
    </row>
    <row r="699" spans="2:3">
      <c r="B699" s="736" t="s">
        <v>2201</v>
      </c>
      <c r="C699" s="737" t="s">
        <v>2336</v>
      </c>
    </row>
    <row r="700" spans="2:3">
      <c r="B700" s="736" t="s">
        <v>2203</v>
      </c>
      <c r="C700" s="737" t="s">
        <v>2338</v>
      </c>
    </row>
    <row r="701" spans="2:3">
      <c r="B701" s="736" t="s">
        <v>2205</v>
      </c>
      <c r="C701" s="737" t="s">
        <v>2340</v>
      </c>
    </row>
    <row r="702" spans="2:3">
      <c r="B702" s="736" t="s">
        <v>2207</v>
      </c>
      <c r="C702" s="737" t="s">
        <v>2342</v>
      </c>
    </row>
    <row r="703" spans="2:3">
      <c r="B703" s="736" t="s">
        <v>2209</v>
      </c>
      <c r="C703" s="737" t="s">
        <v>2344</v>
      </c>
    </row>
    <row r="704" spans="2:3">
      <c r="B704" s="736" t="s">
        <v>2211</v>
      </c>
      <c r="C704" s="737" t="s">
        <v>2346</v>
      </c>
    </row>
    <row r="705" spans="2:3">
      <c r="B705" s="736" t="s">
        <v>3603</v>
      </c>
      <c r="C705" s="737" t="s">
        <v>2348</v>
      </c>
    </row>
    <row r="706" spans="2:3">
      <c r="B706" s="736" t="s">
        <v>2213</v>
      </c>
      <c r="C706" s="737" t="s">
        <v>2350</v>
      </c>
    </row>
    <row r="707" spans="2:3">
      <c r="B707" s="736" t="s">
        <v>2215</v>
      </c>
      <c r="C707" s="737" t="s">
        <v>2352</v>
      </c>
    </row>
    <row r="708" spans="2:3">
      <c r="B708" s="736" t="s">
        <v>2217</v>
      </c>
      <c r="C708" s="737" t="s">
        <v>2354</v>
      </c>
    </row>
    <row r="709" spans="2:3">
      <c r="B709" s="736" t="s">
        <v>2219</v>
      </c>
      <c r="C709" s="737" t="s">
        <v>2356</v>
      </c>
    </row>
    <row r="710" spans="2:3">
      <c r="B710" s="736" t="s">
        <v>2221</v>
      </c>
      <c r="C710" s="737" t="s">
        <v>2358</v>
      </c>
    </row>
    <row r="711" spans="2:3">
      <c r="B711" s="736" t="s">
        <v>2223</v>
      </c>
      <c r="C711" s="737" t="s">
        <v>2360</v>
      </c>
    </row>
    <row r="712" spans="2:3">
      <c r="B712" s="736" t="s">
        <v>2225</v>
      </c>
      <c r="C712" s="737" t="s">
        <v>2362</v>
      </c>
    </row>
    <row r="713" spans="2:3">
      <c r="B713" s="736" t="s">
        <v>2227</v>
      </c>
      <c r="C713" s="737" t="s">
        <v>2364</v>
      </c>
    </row>
    <row r="714" spans="2:3">
      <c r="B714" s="736" t="s">
        <v>2229</v>
      </c>
      <c r="C714" s="737" t="s">
        <v>2366</v>
      </c>
    </row>
    <row r="715" spans="2:3">
      <c r="B715" s="736" t="s">
        <v>2231</v>
      </c>
      <c r="C715" s="737" t="s">
        <v>2368</v>
      </c>
    </row>
    <row r="716" spans="2:3">
      <c r="B716" s="736" t="s">
        <v>2233</v>
      </c>
      <c r="C716" s="737" t="s">
        <v>2370</v>
      </c>
    </row>
    <row r="717" spans="2:3">
      <c r="B717" s="736" t="s">
        <v>2235</v>
      </c>
      <c r="C717" s="737" t="s">
        <v>2372</v>
      </c>
    </row>
    <row r="718" spans="2:3">
      <c r="B718" s="736" t="s">
        <v>2237</v>
      </c>
      <c r="C718" s="737" t="s">
        <v>2374</v>
      </c>
    </row>
    <row r="719" spans="2:3">
      <c r="B719" s="736" t="s">
        <v>2239</v>
      </c>
      <c r="C719" s="737" t="s">
        <v>2376</v>
      </c>
    </row>
    <row r="720" spans="2:3">
      <c r="B720" s="736" t="s">
        <v>2241</v>
      </c>
      <c r="C720" s="737" t="s">
        <v>2378</v>
      </c>
    </row>
    <row r="721" spans="2:3">
      <c r="B721" s="736" t="s">
        <v>3604</v>
      </c>
      <c r="C721" s="737" t="s">
        <v>2380</v>
      </c>
    </row>
    <row r="722" spans="2:3">
      <c r="B722" s="736" t="s">
        <v>2243</v>
      </c>
      <c r="C722" s="737" t="s">
        <v>2382</v>
      </c>
    </row>
    <row r="723" spans="2:3">
      <c r="B723" s="736" t="s">
        <v>2245</v>
      </c>
      <c r="C723" s="737" t="s">
        <v>2384</v>
      </c>
    </row>
    <row r="724" spans="2:3">
      <c r="B724" s="736" t="s">
        <v>2247</v>
      </c>
      <c r="C724" s="737" t="s">
        <v>2386</v>
      </c>
    </row>
    <row r="725" spans="2:3">
      <c r="B725" s="736" t="s">
        <v>2249</v>
      </c>
      <c r="C725" s="737" t="s">
        <v>2388</v>
      </c>
    </row>
    <row r="726" spans="2:3">
      <c r="B726" s="736" t="s">
        <v>2251</v>
      </c>
      <c r="C726" s="737" t="s">
        <v>2390</v>
      </c>
    </row>
    <row r="727" spans="2:3">
      <c r="B727" s="736" t="s">
        <v>2253</v>
      </c>
      <c r="C727" s="737" t="s">
        <v>2392</v>
      </c>
    </row>
    <row r="728" spans="2:3">
      <c r="B728" s="736" t="s">
        <v>2255</v>
      </c>
      <c r="C728" s="737" t="s">
        <v>2394</v>
      </c>
    </row>
    <row r="729" spans="2:3">
      <c r="B729" s="736" t="s">
        <v>2257</v>
      </c>
      <c r="C729" s="737" t="s">
        <v>2396</v>
      </c>
    </row>
    <row r="730" spans="2:3">
      <c r="B730" s="736" t="s">
        <v>2259</v>
      </c>
      <c r="C730" s="737" t="s">
        <v>2398</v>
      </c>
    </row>
    <row r="731" spans="2:3">
      <c r="B731" s="736" t="s">
        <v>2261</v>
      </c>
      <c r="C731" s="737" t="s">
        <v>2400</v>
      </c>
    </row>
    <row r="732" spans="2:3">
      <c r="B732" s="736" t="s">
        <v>2263</v>
      </c>
      <c r="C732" s="737" t="s">
        <v>2402</v>
      </c>
    </row>
    <row r="733" spans="2:3">
      <c r="B733" s="736" t="s">
        <v>2265</v>
      </c>
      <c r="C733" s="737" t="s">
        <v>2404</v>
      </c>
    </row>
    <row r="734" spans="2:3">
      <c r="B734" s="736" t="s">
        <v>2267</v>
      </c>
      <c r="C734" s="737" t="s">
        <v>2406</v>
      </c>
    </row>
    <row r="735" spans="2:3">
      <c r="B735" s="736" t="s">
        <v>2269</v>
      </c>
      <c r="C735" s="737" t="s">
        <v>2408</v>
      </c>
    </row>
    <row r="736" spans="2:3">
      <c r="B736" s="736" t="s">
        <v>2271</v>
      </c>
      <c r="C736" s="737" t="s">
        <v>2410</v>
      </c>
    </row>
    <row r="737" spans="2:3">
      <c r="B737" s="736" t="s">
        <v>2273</v>
      </c>
      <c r="C737" s="737" t="s">
        <v>2412</v>
      </c>
    </row>
    <row r="738" spans="2:3">
      <c r="B738" s="736" t="s">
        <v>2275</v>
      </c>
      <c r="C738" s="737" t="s">
        <v>2414</v>
      </c>
    </row>
    <row r="739" spans="2:3">
      <c r="B739" s="736" t="s">
        <v>2277</v>
      </c>
      <c r="C739" s="737" t="s">
        <v>2416</v>
      </c>
    </row>
    <row r="740" spans="2:3">
      <c r="B740" s="736" t="s">
        <v>2279</v>
      </c>
      <c r="C740" s="737" t="s">
        <v>2418</v>
      </c>
    </row>
    <row r="741" spans="2:3">
      <c r="B741" s="736" t="s">
        <v>2281</v>
      </c>
      <c r="C741" s="737" t="s">
        <v>2420</v>
      </c>
    </row>
    <row r="742" spans="2:3">
      <c r="B742" s="736" t="s">
        <v>2283</v>
      </c>
      <c r="C742" s="737" t="s">
        <v>2422</v>
      </c>
    </row>
    <row r="743" spans="2:3">
      <c r="B743" s="736" t="s">
        <v>2285</v>
      </c>
      <c r="C743" s="737" t="s">
        <v>2424</v>
      </c>
    </row>
    <row r="744" spans="2:3">
      <c r="B744" s="736" t="s">
        <v>2287</v>
      </c>
      <c r="C744" s="737" t="s">
        <v>2426</v>
      </c>
    </row>
    <row r="745" spans="2:3">
      <c r="B745" s="736" t="s">
        <v>2289</v>
      </c>
      <c r="C745" s="737" t="s">
        <v>2428</v>
      </c>
    </row>
    <row r="746" spans="2:3">
      <c r="B746" s="736" t="s">
        <v>2291</v>
      </c>
      <c r="C746" s="737" t="s">
        <v>2430</v>
      </c>
    </row>
    <row r="747" spans="2:3">
      <c r="B747" s="736" t="s">
        <v>2293</v>
      </c>
      <c r="C747" s="737" t="s">
        <v>2432</v>
      </c>
    </row>
    <row r="748" spans="2:3">
      <c r="B748" s="736" t="s">
        <v>2295</v>
      </c>
      <c r="C748" s="737" t="s">
        <v>2434</v>
      </c>
    </row>
    <row r="749" spans="2:3">
      <c r="B749" s="736" t="s">
        <v>2297</v>
      </c>
      <c r="C749" s="737" t="s">
        <v>2436</v>
      </c>
    </row>
    <row r="750" spans="2:3">
      <c r="B750" s="736" t="s">
        <v>2299</v>
      </c>
      <c r="C750" s="737" t="s">
        <v>2438</v>
      </c>
    </row>
    <row r="751" spans="2:3">
      <c r="B751" s="736" t="s">
        <v>2301</v>
      </c>
      <c r="C751" s="737" t="s">
        <v>2440</v>
      </c>
    </row>
    <row r="752" spans="2:3">
      <c r="B752" s="736" t="s">
        <v>2303</v>
      </c>
      <c r="C752" s="737" t="s">
        <v>2442</v>
      </c>
    </row>
    <row r="753" spans="2:3">
      <c r="B753" s="736" t="s">
        <v>2305</v>
      </c>
      <c r="C753" s="737" t="s">
        <v>2444</v>
      </c>
    </row>
    <row r="754" spans="2:3">
      <c r="B754" s="736" t="s">
        <v>2307</v>
      </c>
      <c r="C754" s="737" t="s">
        <v>2446</v>
      </c>
    </row>
    <row r="755" spans="2:3">
      <c r="B755" s="736" t="s">
        <v>2309</v>
      </c>
      <c r="C755" s="737" t="s">
        <v>2448</v>
      </c>
    </row>
    <row r="756" spans="2:3">
      <c r="B756" s="736" t="s">
        <v>2311</v>
      </c>
      <c r="C756" s="737" t="s">
        <v>2450</v>
      </c>
    </row>
    <row r="757" spans="2:3">
      <c r="B757" s="736" t="s">
        <v>2313</v>
      </c>
      <c r="C757" s="737" t="s">
        <v>2452</v>
      </c>
    </row>
    <row r="758" spans="2:3">
      <c r="B758" s="736" t="s">
        <v>2315</v>
      </c>
      <c r="C758" s="737" t="s">
        <v>2454</v>
      </c>
    </row>
    <row r="759" spans="2:3">
      <c r="B759" s="736" t="s">
        <v>2317</v>
      </c>
      <c r="C759" s="737" t="s">
        <v>2456</v>
      </c>
    </row>
    <row r="760" spans="2:3">
      <c r="B760" s="736" t="s">
        <v>2319</v>
      </c>
      <c r="C760" s="737" t="s">
        <v>2458</v>
      </c>
    </row>
    <row r="761" spans="2:3">
      <c r="B761" s="736" t="s">
        <v>2321</v>
      </c>
      <c r="C761" s="737" t="s">
        <v>2460</v>
      </c>
    </row>
    <row r="762" spans="2:3">
      <c r="B762" s="736" t="s">
        <v>2323</v>
      </c>
      <c r="C762" s="737" t="s">
        <v>2462</v>
      </c>
    </row>
    <row r="763" spans="2:3">
      <c r="B763" s="736" t="s">
        <v>2325</v>
      </c>
      <c r="C763" s="737" t="s">
        <v>2464</v>
      </c>
    </row>
    <row r="764" spans="2:3">
      <c r="B764" s="736" t="s">
        <v>2327</v>
      </c>
      <c r="C764" s="737" t="s">
        <v>2466</v>
      </c>
    </row>
    <row r="765" spans="2:3">
      <c r="B765" s="736" t="s">
        <v>2329</v>
      </c>
      <c r="C765" s="737" t="s">
        <v>2468</v>
      </c>
    </row>
    <row r="766" spans="2:3">
      <c r="B766" s="736" t="s">
        <v>2331</v>
      </c>
      <c r="C766" s="737" t="s">
        <v>2470</v>
      </c>
    </row>
    <row r="767" spans="2:3">
      <c r="B767" s="736" t="s">
        <v>2333</v>
      </c>
      <c r="C767" s="737" t="s">
        <v>2472</v>
      </c>
    </row>
    <row r="768" spans="2:3">
      <c r="B768" s="736" t="s">
        <v>2335</v>
      </c>
      <c r="C768" s="737" t="s">
        <v>2474</v>
      </c>
    </row>
    <row r="769" spans="2:3">
      <c r="B769" s="736" t="s">
        <v>2337</v>
      </c>
      <c r="C769" s="737" t="s">
        <v>2476</v>
      </c>
    </row>
    <row r="770" spans="2:3">
      <c r="B770" s="736" t="s">
        <v>2339</v>
      </c>
      <c r="C770" s="737" t="s">
        <v>2478</v>
      </c>
    </row>
    <row r="771" spans="2:3">
      <c r="B771" s="736" t="s">
        <v>2341</v>
      </c>
      <c r="C771" s="737" t="s">
        <v>2480</v>
      </c>
    </row>
    <row r="772" spans="2:3">
      <c r="B772" s="736" t="s">
        <v>2343</v>
      </c>
      <c r="C772" s="737" t="s">
        <v>2482</v>
      </c>
    </row>
    <row r="773" spans="2:3">
      <c r="B773" s="736" t="s">
        <v>2345</v>
      </c>
      <c r="C773" s="737" t="s">
        <v>2484</v>
      </c>
    </row>
    <row r="774" spans="2:3">
      <c r="B774" s="736" t="s">
        <v>2347</v>
      </c>
      <c r="C774" s="737" t="s">
        <v>2486</v>
      </c>
    </row>
    <row r="775" spans="2:3">
      <c r="B775" s="736" t="s">
        <v>2349</v>
      </c>
      <c r="C775" s="737" t="s">
        <v>2488</v>
      </c>
    </row>
    <row r="776" spans="2:3">
      <c r="B776" s="736" t="s">
        <v>2351</v>
      </c>
      <c r="C776" s="737" t="s">
        <v>2490</v>
      </c>
    </row>
    <row r="777" spans="2:3">
      <c r="B777" s="736" t="s">
        <v>2353</v>
      </c>
      <c r="C777" s="737" t="s">
        <v>2492</v>
      </c>
    </row>
    <row r="778" spans="2:3">
      <c r="B778" s="736" t="s">
        <v>2355</v>
      </c>
      <c r="C778" s="737" t="s">
        <v>2494</v>
      </c>
    </row>
    <row r="779" spans="2:3">
      <c r="B779" s="736" t="s">
        <v>2357</v>
      </c>
      <c r="C779" s="737" t="s">
        <v>2496</v>
      </c>
    </row>
    <row r="780" spans="2:3">
      <c r="B780" s="736" t="s">
        <v>2359</v>
      </c>
      <c r="C780" s="737" t="s">
        <v>2498</v>
      </c>
    </row>
    <row r="781" spans="2:3">
      <c r="B781" s="736" t="s">
        <v>2361</v>
      </c>
      <c r="C781" s="737" t="s">
        <v>2500</v>
      </c>
    </row>
    <row r="782" spans="2:3">
      <c r="B782" s="736" t="s">
        <v>2363</v>
      </c>
      <c r="C782" s="737" t="s">
        <v>2502</v>
      </c>
    </row>
    <row r="783" spans="2:3">
      <c r="B783" s="736" t="s">
        <v>2365</v>
      </c>
      <c r="C783" s="737" t="s">
        <v>2504</v>
      </c>
    </row>
    <row r="784" spans="2:3">
      <c r="B784" s="736" t="s">
        <v>2367</v>
      </c>
      <c r="C784" s="737" t="s">
        <v>2506</v>
      </c>
    </row>
    <row r="785" spans="2:3">
      <c r="B785" s="736" t="s">
        <v>2369</v>
      </c>
      <c r="C785" s="737" t="s">
        <v>2508</v>
      </c>
    </row>
    <row r="786" spans="2:3">
      <c r="B786" s="736" t="s">
        <v>2371</v>
      </c>
      <c r="C786" s="737" t="s">
        <v>2510</v>
      </c>
    </row>
    <row r="787" spans="2:3">
      <c r="B787" s="736" t="s">
        <v>2373</v>
      </c>
      <c r="C787" s="737" t="s">
        <v>2512</v>
      </c>
    </row>
    <row r="788" spans="2:3">
      <c r="B788" s="736" t="s">
        <v>2375</v>
      </c>
      <c r="C788" s="737" t="s">
        <v>2514</v>
      </c>
    </row>
    <row r="789" spans="2:3">
      <c r="B789" s="736" t="s">
        <v>2377</v>
      </c>
      <c r="C789" s="737" t="s">
        <v>2516</v>
      </c>
    </row>
    <row r="790" spans="2:3">
      <c r="B790" s="736" t="s">
        <v>2379</v>
      </c>
      <c r="C790" s="737" t="s">
        <v>2518</v>
      </c>
    </row>
    <row r="791" spans="2:3">
      <c r="B791" s="736" t="s">
        <v>2381</v>
      </c>
      <c r="C791" s="737" t="s">
        <v>2520</v>
      </c>
    </row>
    <row r="792" spans="2:3">
      <c r="B792" s="736" t="s">
        <v>2383</v>
      </c>
      <c r="C792" s="737" t="s">
        <v>2522</v>
      </c>
    </row>
    <row r="793" spans="2:3">
      <c r="B793" s="736" t="s">
        <v>2385</v>
      </c>
      <c r="C793" s="737" t="s">
        <v>2524</v>
      </c>
    </row>
    <row r="794" spans="2:3">
      <c r="B794" s="736" t="s">
        <v>2387</v>
      </c>
      <c r="C794" s="737" t="s">
        <v>2526</v>
      </c>
    </row>
    <row r="795" spans="2:3">
      <c r="B795" s="736" t="s">
        <v>2389</v>
      </c>
      <c r="C795" s="737" t="s">
        <v>2528</v>
      </c>
    </row>
    <row r="796" spans="2:3">
      <c r="B796" s="736" t="s">
        <v>2391</v>
      </c>
      <c r="C796" s="737" t="s">
        <v>2530</v>
      </c>
    </row>
    <row r="797" spans="2:3">
      <c r="B797" s="736" t="s">
        <v>2393</v>
      </c>
      <c r="C797" s="737" t="s">
        <v>2532</v>
      </c>
    </row>
    <row r="798" spans="2:3">
      <c r="B798" s="736" t="s">
        <v>2395</v>
      </c>
      <c r="C798" s="737" t="s">
        <v>2534</v>
      </c>
    </row>
    <row r="799" spans="2:3">
      <c r="B799" s="736" t="s">
        <v>2397</v>
      </c>
      <c r="C799" s="737" t="s">
        <v>2536</v>
      </c>
    </row>
    <row r="800" spans="2:3">
      <c r="B800" s="736" t="s">
        <v>2399</v>
      </c>
      <c r="C800" s="737" t="s">
        <v>2538</v>
      </c>
    </row>
    <row r="801" spans="2:3">
      <c r="B801" s="736" t="s">
        <v>2401</v>
      </c>
      <c r="C801" s="737" t="s">
        <v>2540</v>
      </c>
    </row>
    <row r="802" spans="2:3">
      <c r="B802" s="736" t="s">
        <v>2403</v>
      </c>
      <c r="C802" s="737" t="s">
        <v>2542</v>
      </c>
    </row>
    <row r="803" spans="2:3">
      <c r="B803" s="736" t="s">
        <v>2405</v>
      </c>
      <c r="C803" s="737" t="s">
        <v>2544</v>
      </c>
    </row>
    <row r="804" spans="2:3">
      <c r="B804" s="736" t="s">
        <v>2407</v>
      </c>
      <c r="C804" s="737" t="s">
        <v>2546</v>
      </c>
    </row>
    <row r="805" spans="2:3">
      <c r="B805" s="736" t="s">
        <v>2409</v>
      </c>
      <c r="C805" s="737" t="s">
        <v>2548</v>
      </c>
    </row>
    <row r="806" spans="2:3">
      <c r="B806" s="736" t="s">
        <v>2411</v>
      </c>
      <c r="C806" s="737" t="s">
        <v>2550</v>
      </c>
    </row>
    <row r="807" spans="2:3">
      <c r="B807" s="736" t="s">
        <v>2413</v>
      </c>
      <c r="C807" s="737" t="s">
        <v>2552</v>
      </c>
    </row>
    <row r="808" spans="2:3">
      <c r="B808" s="736" t="s">
        <v>2415</v>
      </c>
      <c r="C808" s="737" t="s">
        <v>2554</v>
      </c>
    </row>
    <row r="809" spans="2:3">
      <c r="B809" s="736" t="s">
        <v>2417</v>
      </c>
      <c r="C809" s="737" t="s">
        <v>2556</v>
      </c>
    </row>
    <row r="810" spans="2:3">
      <c r="B810" s="736" t="s">
        <v>2419</v>
      </c>
      <c r="C810" s="737" t="s">
        <v>2558</v>
      </c>
    </row>
    <row r="811" spans="2:3">
      <c r="B811" s="736" t="s">
        <v>2421</v>
      </c>
      <c r="C811" s="737" t="s">
        <v>2560</v>
      </c>
    </row>
    <row r="812" spans="2:3">
      <c r="B812" s="736" t="s">
        <v>2423</v>
      </c>
      <c r="C812" s="737" t="s">
        <v>2562</v>
      </c>
    </row>
    <row r="813" spans="2:3">
      <c r="B813" s="736" t="s">
        <v>2425</v>
      </c>
      <c r="C813" s="737" t="s">
        <v>2564</v>
      </c>
    </row>
    <row r="814" spans="2:3">
      <c r="B814" s="736" t="s">
        <v>2427</v>
      </c>
      <c r="C814" s="737" t="s">
        <v>2566</v>
      </c>
    </row>
    <row r="815" spans="2:3">
      <c r="B815" s="736" t="s">
        <v>2429</v>
      </c>
      <c r="C815" s="737" t="s">
        <v>2568</v>
      </c>
    </row>
    <row r="816" spans="2:3">
      <c r="B816" s="736" t="s">
        <v>2431</v>
      </c>
      <c r="C816" s="737" t="s">
        <v>2570</v>
      </c>
    </row>
    <row r="817" spans="2:3">
      <c r="B817" s="736" t="s">
        <v>2433</v>
      </c>
      <c r="C817" s="737" t="s">
        <v>2572</v>
      </c>
    </row>
    <row r="818" spans="2:3">
      <c r="B818" s="736" t="s">
        <v>2435</v>
      </c>
      <c r="C818" s="737" t="s">
        <v>2574</v>
      </c>
    </row>
    <row r="819" spans="2:3">
      <c r="B819" s="736" t="s">
        <v>2437</v>
      </c>
      <c r="C819" s="737" t="s">
        <v>2576</v>
      </c>
    </row>
    <row r="820" spans="2:3">
      <c r="B820" s="736" t="s">
        <v>2439</v>
      </c>
      <c r="C820" s="737" t="s">
        <v>2578</v>
      </c>
    </row>
    <row r="821" spans="2:3">
      <c r="B821" s="736" t="s">
        <v>2441</v>
      </c>
      <c r="C821" s="737" t="s">
        <v>2580</v>
      </c>
    </row>
    <row r="822" spans="2:3">
      <c r="B822" s="736" t="s">
        <v>2443</v>
      </c>
      <c r="C822" s="737" t="s">
        <v>2582</v>
      </c>
    </row>
    <row r="823" spans="2:3">
      <c r="B823" s="736" t="s">
        <v>2445</v>
      </c>
      <c r="C823" s="737" t="s">
        <v>2584</v>
      </c>
    </row>
    <row r="824" spans="2:3">
      <c r="B824" s="736" t="s">
        <v>2447</v>
      </c>
      <c r="C824" s="737" t="s">
        <v>2586</v>
      </c>
    </row>
    <row r="825" spans="2:3">
      <c r="B825" s="736" t="s">
        <v>2449</v>
      </c>
      <c r="C825" s="737" t="s">
        <v>2588</v>
      </c>
    </row>
    <row r="826" spans="2:3">
      <c r="B826" s="736" t="s">
        <v>2451</v>
      </c>
      <c r="C826" s="737" t="s">
        <v>2590</v>
      </c>
    </row>
    <row r="827" spans="2:3">
      <c r="B827" s="736" t="s">
        <v>2453</v>
      </c>
      <c r="C827" s="737" t="s">
        <v>2592</v>
      </c>
    </row>
    <row r="828" spans="2:3">
      <c r="B828" s="736" t="s">
        <v>2455</v>
      </c>
      <c r="C828" s="737" t="s">
        <v>2594</v>
      </c>
    </row>
    <row r="829" spans="2:3">
      <c r="B829" s="736" t="s">
        <v>2457</v>
      </c>
      <c r="C829" s="737" t="s">
        <v>2596</v>
      </c>
    </row>
    <row r="830" spans="2:3">
      <c r="B830" s="736" t="s">
        <v>2459</v>
      </c>
      <c r="C830" s="737" t="s">
        <v>2598</v>
      </c>
    </row>
    <row r="831" spans="2:3">
      <c r="B831" s="736" t="s">
        <v>2461</v>
      </c>
      <c r="C831" s="737" t="s">
        <v>2600</v>
      </c>
    </row>
    <row r="832" spans="2:3">
      <c r="B832" s="736" t="s">
        <v>2463</v>
      </c>
      <c r="C832" s="737" t="s">
        <v>2602</v>
      </c>
    </row>
    <row r="833" spans="2:3">
      <c r="B833" s="736" t="s">
        <v>2465</v>
      </c>
      <c r="C833" s="737" t="s">
        <v>2604</v>
      </c>
    </row>
    <row r="834" spans="2:3">
      <c r="B834" s="736" t="s">
        <v>2467</v>
      </c>
      <c r="C834" s="737" t="s">
        <v>2606</v>
      </c>
    </row>
    <row r="835" spans="2:3">
      <c r="B835" s="736" t="s">
        <v>2469</v>
      </c>
      <c r="C835" s="737" t="s">
        <v>2608</v>
      </c>
    </row>
    <row r="836" spans="2:3">
      <c r="B836" s="736" t="s">
        <v>2471</v>
      </c>
      <c r="C836" s="737" t="s">
        <v>2610</v>
      </c>
    </row>
    <row r="837" spans="2:3">
      <c r="B837" s="736" t="s">
        <v>2473</v>
      </c>
      <c r="C837" s="737" t="s">
        <v>2612</v>
      </c>
    </row>
    <row r="838" spans="2:3">
      <c r="B838" s="736" t="s">
        <v>2475</v>
      </c>
      <c r="C838" s="737" t="s">
        <v>2614</v>
      </c>
    </row>
    <row r="839" spans="2:3">
      <c r="B839" s="736" t="s">
        <v>2477</v>
      </c>
      <c r="C839" s="737" t="s">
        <v>2616</v>
      </c>
    </row>
    <row r="840" spans="2:3">
      <c r="B840" s="736" t="s">
        <v>2479</v>
      </c>
      <c r="C840" s="737" t="s">
        <v>2618</v>
      </c>
    </row>
    <row r="841" spans="2:3">
      <c r="B841" s="736" t="s">
        <v>2481</v>
      </c>
      <c r="C841" s="737" t="s">
        <v>2620</v>
      </c>
    </row>
    <row r="842" spans="2:3">
      <c r="B842" s="736" t="s">
        <v>2483</v>
      </c>
      <c r="C842" s="737" t="s">
        <v>2622</v>
      </c>
    </row>
    <row r="843" spans="2:3">
      <c r="B843" s="736" t="s">
        <v>2485</v>
      </c>
      <c r="C843" s="737" t="s">
        <v>2624</v>
      </c>
    </row>
    <row r="844" spans="2:3">
      <c r="B844" s="736" t="s">
        <v>2487</v>
      </c>
      <c r="C844" s="737" t="s">
        <v>2626</v>
      </c>
    </row>
    <row r="845" spans="2:3">
      <c r="B845" s="736" t="s">
        <v>2489</v>
      </c>
      <c r="C845" s="737" t="s">
        <v>2628</v>
      </c>
    </row>
    <row r="846" spans="2:3">
      <c r="B846" s="736" t="s">
        <v>2491</v>
      </c>
      <c r="C846" s="737" t="s">
        <v>2630</v>
      </c>
    </row>
    <row r="847" spans="2:3">
      <c r="B847" s="736" t="s">
        <v>2493</v>
      </c>
      <c r="C847" s="737" t="s">
        <v>2632</v>
      </c>
    </row>
    <row r="848" spans="2:3">
      <c r="B848" s="736" t="s">
        <v>2495</v>
      </c>
      <c r="C848" s="737" t="s">
        <v>2634</v>
      </c>
    </row>
    <row r="849" spans="2:3">
      <c r="B849" s="736" t="s">
        <v>2497</v>
      </c>
      <c r="C849" s="737" t="s">
        <v>2636</v>
      </c>
    </row>
    <row r="850" spans="2:3">
      <c r="B850" s="736" t="s">
        <v>2499</v>
      </c>
      <c r="C850" s="737" t="s">
        <v>2638</v>
      </c>
    </row>
    <row r="851" spans="2:3">
      <c r="B851" s="736" t="s">
        <v>2501</v>
      </c>
      <c r="C851" s="737" t="s">
        <v>2640</v>
      </c>
    </row>
    <row r="852" spans="2:3">
      <c r="B852" s="736" t="s">
        <v>2503</v>
      </c>
      <c r="C852" s="737" t="s">
        <v>2642</v>
      </c>
    </row>
    <row r="853" spans="2:3">
      <c r="B853" s="736" t="s">
        <v>2505</v>
      </c>
      <c r="C853" s="737" t="s">
        <v>2644</v>
      </c>
    </row>
    <row r="854" spans="2:3">
      <c r="B854" s="736" t="s">
        <v>2507</v>
      </c>
      <c r="C854" s="737" t="s">
        <v>2646</v>
      </c>
    </row>
    <row r="855" spans="2:3">
      <c r="B855" s="736" t="s">
        <v>2509</v>
      </c>
      <c r="C855" s="737" t="s">
        <v>2648</v>
      </c>
    </row>
    <row r="856" spans="2:3">
      <c r="B856" s="736" t="s">
        <v>2511</v>
      </c>
      <c r="C856" s="737" t="s">
        <v>2650</v>
      </c>
    </row>
    <row r="857" spans="2:3">
      <c r="B857" s="736" t="s">
        <v>2513</v>
      </c>
      <c r="C857" s="737" t="s">
        <v>2652</v>
      </c>
    </row>
    <row r="858" spans="2:3">
      <c r="B858" s="736" t="s">
        <v>2515</v>
      </c>
      <c r="C858" s="737" t="s">
        <v>2654</v>
      </c>
    </row>
    <row r="859" spans="2:3">
      <c r="B859" s="736" t="s">
        <v>2517</v>
      </c>
      <c r="C859" s="737" t="s">
        <v>2656</v>
      </c>
    </row>
    <row r="860" spans="2:3">
      <c r="B860" s="736" t="s">
        <v>2519</v>
      </c>
      <c r="C860" s="737" t="s">
        <v>2658</v>
      </c>
    </row>
    <row r="861" spans="2:3">
      <c r="B861" s="736" t="s">
        <v>2521</v>
      </c>
      <c r="C861" s="737" t="s">
        <v>2660</v>
      </c>
    </row>
    <row r="862" spans="2:3">
      <c r="B862" s="736" t="s">
        <v>2523</v>
      </c>
      <c r="C862" s="737" t="s">
        <v>2662</v>
      </c>
    </row>
    <row r="863" spans="2:3">
      <c r="B863" s="736" t="s">
        <v>2525</v>
      </c>
      <c r="C863" s="737" t="s">
        <v>2664</v>
      </c>
    </row>
    <row r="864" spans="2:3">
      <c r="B864" s="736" t="s">
        <v>2527</v>
      </c>
      <c r="C864" s="737" t="s">
        <v>2666</v>
      </c>
    </row>
    <row r="865" spans="2:3">
      <c r="B865" s="736" t="s">
        <v>2529</v>
      </c>
      <c r="C865" s="737" t="s">
        <v>2668</v>
      </c>
    </row>
    <row r="866" spans="2:3">
      <c r="B866" s="736" t="s">
        <v>3605</v>
      </c>
      <c r="C866" s="737" t="s">
        <v>2670</v>
      </c>
    </row>
    <row r="867" spans="2:3">
      <c r="B867" s="736" t="s">
        <v>2531</v>
      </c>
      <c r="C867" s="737" t="s">
        <v>2672</v>
      </c>
    </row>
    <row r="868" spans="2:3">
      <c r="B868" s="736" t="s">
        <v>2533</v>
      </c>
      <c r="C868" s="737" t="s">
        <v>2674</v>
      </c>
    </row>
    <row r="869" spans="2:3">
      <c r="B869" s="736" t="s">
        <v>2535</v>
      </c>
      <c r="C869" s="737" t="s">
        <v>2676</v>
      </c>
    </row>
    <row r="870" spans="2:3">
      <c r="B870" s="736" t="s">
        <v>2537</v>
      </c>
      <c r="C870" s="737" t="s">
        <v>2678</v>
      </c>
    </row>
    <row r="871" spans="2:3">
      <c r="B871" s="736" t="s">
        <v>2539</v>
      </c>
      <c r="C871" s="737" t="s">
        <v>2680</v>
      </c>
    </row>
    <row r="872" spans="2:3">
      <c r="B872" s="736" t="s">
        <v>2541</v>
      </c>
      <c r="C872" s="737" t="s">
        <v>2682</v>
      </c>
    </row>
    <row r="873" spans="2:3">
      <c r="B873" s="736" t="s">
        <v>2543</v>
      </c>
      <c r="C873" s="737" t="s">
        <v>2684</v>
      </c>
    </row>
    <row r="874" spans="2:3">
      <c r="B874" s="736" t="s">
        <v>2545</v>
      </c>
      <c r="C874" s="737" t="s">
        <v>2686</v>
      </c>
    </row>
    <row r="875" spans="2:3">
      <c r="B875" s="736" t="s">
        <v>2547</v>
      </c>
      <c r="C875" s="737" t="s">
        <v>2688</v>
      </c>
    </row>
    <row r="876" spans="2:3">
      <c r="B876" s="736" t="s">
        <v>2549</v>
      </c>
      <c r="C876" s="737" t="s">
        <v>2690</v>
      </c>
    </row>
    <row r="877" spans="2:3">
      <c r="B877" s="736" t="s">
        <v>2551</v>
      </c>
      <c r="C877" s="737" t="s">
        <v>2692</v>
      </c>
    </row>
    <row r="878" spans="2:3">
      <c r="B878" s="736" t="s">
        <v>2553</v>
      </c>
      <c r="C878" s="737" t="s">
        <v>2694</v>
      </c>
    </row>
    <row r="879" spans="2:3">
      <c r="B879" s="736" t="s">
        <v>2555</v>
      </c>
      <c r="C879" s="737" t="s">
        <v>2696</v>
      </c>
    </row>
    <row r="880" spans="2:3">
      <c r="B880" s="736" t="s">
        <v>2557</v>
      </c>
      <c r="C880" s="737" t="s">
        <v>2698</v>
      </c>
    </row>
    <row r="881" spans="2:3">
      <c r="B881" s="736" t="s">
        <v>2559</v>
      </c>
      <c r="C881" s="737" t="s">
        <v>2700</v>
      </c>
    </row>
    <row r="882" spans="2:3">
      <c r="B882" s="736" t="s">
        <v>2561</v>
      </c>
      <c r="C882" s="737" t="s">
        <v>2702</v>
      </c>
    </row>
    <row r="883" spans="2:3">
      <c r="B883" s="736" t="s">
        <v>2563</v>
      </c>
      <c r="C883" s="737" t="s">
        <v>2704</v>
      </c>
    </row>
    <row r="884" spans="2:3">
      <c r="B884" s="736" t="s">
        <v>2565</v>
      </c>
      <c r="C884" s="737" t="s">
        <v>2706</v>
      </c>
    </row>
    <row r="885" spans="2:3">
      <c r="B885" s="736" t="s">
        <v>2567</v>
      </c>
      <c r="C885" s="737" t="s">
        <v>2708</v>
      </c>
    </row>
    <row r="886" spans="2:3">
      <c r="B886" s="736" t="s">
        <v>2569</v>
      </c>
      <c r="C886" s="737" t="s">
        <v>2710</v>
      </c>
    </row>
    <row r="887" spans="2:3">
      <c r="B887" s="736" t="s">
        <v>2571</v>
      </c>
      <c r="C887" s="737" t="s">
        <v>2712</v>
      </c>
    </row>
    <row r="888" spans="2:3">
      <c r="B888" s="736" t="s">
        <v>2573</v>
      </c>
      <c r="C888" s="737" t="s">
        <v>2714</v>
      </c>
    </row>
    <row r="889" spans="2:3">
      <c r="B889" s="736" t="s">
        <v>2575</v>
      </c>
      <c r="C889" s="737" t="s">
        <v>2716</v>
      </c>
    </row>
    <row r="890" spans="2:3">
      <c r="B890" s="736" t="s">
        <v>2577</v>
      </c>
      <c r="C890" s="737" t="s">
        <v>2718</v>
      </c>
    </row>
    <row r="891" spans="2:3">
      <c r="B891" s="736" t="s">
        <v>2579</v>
      </c>
      <c r="C891" s="737" t="s">
        <v>2720</v>
      </c>
    </row>
    <row r="892" spans="2:3">
      <c r="B892" s="736" t="s">
        <v>2581</v>
      </c>
      <c r="C892" s="737" t="s">
        <v>2722</v>
      </c>
    </row>
    <row r="893" spans="2:3">
      <c r="B893" s="736" t="s">
        <v>3606</v>
      </c>
      <c r="C893" s="737" t="s">
        <v>2724</v>
      </c>
    </row>
    <row r="894" spans="2:3">
      <c r="B894" s="736" t="s">
        <v>2583</v>
      </c>
      <c r="C894" s="737" t="s">
        <v>2726</v>
      </c>
    </row>
    <row r="895" spans="2:3">
      <c r="B895" s="736" t="s">
        <v>2585</v>
      </c>
      <c r="C895" s="737" t="s">
        <v>2728</v>
      </c>
    </row>
    <row r="896" spans="2:3">
      <c r="B896" s="736" t="s">
        <v>2587</v>
      </c>
      <c r="C896" s="737" t="s">
        <v>2730</v>
      </c>
    </row>
    <row r="897" spans="2:3">
      <c r="B897" s="736" t="s">
        <v>2589</v>
      </c>
      <c r="C897" s="737" t="s">
        <v>2732</v>
      </c>
    </row>
    <row r="898" spans="2:3">
      <c r="B898" s="736" t="s">
        <v>2591</v>
      </c>
      <c r="C898" s="737" t="s">
        <v>2734</v>
      </c>
    </row>
    <row r="899" spans="2:3">
      <c r="B899" s="736" t="s">
        <v>2593</v>
      </c>
      <c r="C899" s="737" t="s">
        <v>2736</v>
      </c>
    </row>
    <row r="900" spans="2:3">
      <c r="B900" s="736" t="s">
        <v>2595</v>
      </c>
      <c r="C900" s="737" t="s">
        <v>2738</v>
      </c>
    </row>
    <row r="901" spans="2:3">
      <c r="B901" s="736" t="s">
        <v>2597</v>
      </c>
      <c r="C901" s="737" t="s">
        <v>2740</v>
      </c>
    </row>
    <row r="902" spans="2:3">
      <c r="B902" s="736" t="s">
        <v>2599</v>
      </c>
      <c r="C902" s="737" t="s">
        <v>2742</v>
      </c>
    </row>
    <row r="903" spans="2:3">
      <c r="B903" s="736" t="s">
        <v>2601</v>
      </c>
      <c r="C903" s="737" t="s">
        <v>2744</v>
      </c>
    </row>
    <row r="904" spans="2:3">
      <c r="B904" s="736" t="s">
        <v>2603</v>
      </c>
      <c r="C904" s="737" t="s">
        <v>2746</v>
      </c>
    </row>
    <row r="905" spans="2:3">
      <c r="B905" s="736" t="s">
        <v>2605</v>
      </c>
      <c r="C905" s="737" t="s">
        <v>2748</v>
      </c>
    </row>
    <row r="906" spans="2:3">
      <c r="B906" s="736" t="s">
        <v>2607</v>
      </c>
      <c r="C906" s="737" t="s">
        <v>2750</v>
      </c>
    </row>
    <row r="907" spans="2:3">
      <c r="B907" s="736" t="s">
        <v>2609</v>
      </c>
      <c r="C907" s="737" t="s">
        <v>2752</v>
      </c>
    </row>
    <row r="908" spans="2:3">
      <c r="B908" s="736" t="s">
        <v>2611</v>
      </c>
      <c r="C908" s="737" t="s">
        <v>2754</v>
      </c>
    </row>
    <row r="909" spans="2:3">
      <c r="B909" s="736" t="s">
        <v>2613</v>
      </c>
      <c r="C909" s="737" t="s">
        <v>2756</v>
      </c>
    </row>
    <row r="910" spans="2:3">
      <c r="B910" s="736" t="s">
        <v>2615</v>
      </c>
      <c r="C910" s="737" t="s">
        <v>2758</v>
      </c>
    </row>
    <row r="911" spans="2:3">
      <c r="B911" s="736" t="s">
        <v>2617</v>
      </c>
      <c r="C911" s="737" t="s">
        <v>2760</v>
      </c>
    </row>
    <row r="912" spans="2:3">
      <c r="B912" s="736" t="s">
        <v>2619</v>
      </c>
      <c r="C912" s="737" t="s">
        <v>2762</v>
      </c>
    </row>
    <row r="913" spans="2:3">
      <c r="B913" s="736" t="s">
        <v>2621</v>
      </c>
      <c r="C913" s="737" t="s">
        <v>2764</v>
      </c>
    </row>
    <row r="914" spans="2:3">
      <c r="B914" s="736" t="s">
        <v>2623</v>
      </c>
      <c r="C914" s="737" t="s">
        <v>2766</v>
      </c>
    </row>
    <row r="915" spans="2:3">
      <c r="B915" s="736" t="s">
        <v>2625</v>
      </c>
      <c r="C915" s="737" t="s">
        <v>2768</v>
      </c>
    </row>
    <row r="916" spans="2:3">
      <c r="B916" s="736" t="s">
        <v>2627</v>
      </c>
      <c r="C916" s="737" t="s">
        <v>2770</v>
      </c>
    </row>
    <row r="917" spans="2:3">
      <c r="B917" s="736" t="s">
        <v>2629</v>
      </c>
      <c r="C917" s="737" t="s">
        <v>2772</v>
      </c>
    </row>
    <row r="918" spans="2:3">
      <c r="B918" s="736" t="s">
        <v>3607</v>
      </c>
      <c r="C918" s="737" t="s">
        <v>2774</v>
      </c>
    </row>
    <row r="919" spans="2:3">
      <c r="B919" s="736" t="s">
        <v>2631</v>
      </c>
      <c r="C919" s="737" t="s">
        <v>2776</v>
      </c>
    </row>
    <row r="920" spans="2:3">
      <c r="B920" s="736" t="s">
        <v>2633</v>
      </c>
      <c r="C920" s="737" t="s">
        <v>2778</v>
      </c>
    </row>
    <row r="921" spans="2:3">
      <c r="B921" s="736" t="s">
        <v>2635</v>
      </c>
      <c r="C921" s="737" t="s">
        <v>2780</v>
      </c>
    </row>
    <row r="922" spans="2:3">
      <c r="B922" s="736" t="s">
        <v>2637</v>
      </c>
      <c r="C922" s="737" t="s">
        <v>2782</v>
      </c>
    </row>
    <row r="923" spans="2:3">
      <c r="B923" s="736" t="s">
        <v>2639</v>
      </c>
      <c r="C923" s="737" t="s">
        <v>2784</v>
      </c>
    </row>
    <row r="924" spans="2:3">
      <c r="B924" s="736" t="s">
        <v>2641</v>
      </c>
      <c r="C924" s="737" t="s">
        <v>2786</v>
      </c>
    </row>
    <row r="925" spans="2:3">
      <c r="B925" s="736" t="s">
        <v>2643</v>
      </c>
      <c r="C925" s="737" t="s">
        <v>2788</v>
      </c>
    </row>
    <row r="926" spans="2:3">
      <c r="B926" s="736" t="s">
        <v>2645</v>
      </c>
      <c r="C926" s="737" t="s">
        <v>2790</v>
      </c>
    </row>
    <row r="927" spans="2:3">
      <c r="B927" s="736" t="s">
        <v>2647</v>
      </c>
      <c r="C927" s="737" t="s">
        <v>2792</v>
      </c>
    </row>
    <row r="928" spans="2:3">
      <c r="B928" s="736" t="s">
        <v>2649</v>
      </c>
      <c r="C928" s="737" t="s">
        <v>2794</v>
      </c>
    </row>
    <row r="929" spans="2:3">
      <c r="B929" s="736" t="s">
        <v>2651</v>
      </c>
      <c r="C929" s="737" t="s">
        <v>2796</v>
      </c>
    </row>
    <row r="930" spans="2:3">
      <c r="B930" s="736" t="s">
        <v>2653</v>
      </c>
      <c r="C930" s="737" t="s">
        <v>2798</v>
      </c>
    </row>
    <row r="931" spans="2:3">
      <c r="B931" s="736" t="s">
        <v>2655</v>
      </c>
      <c r="C931" s="737" t="s">
        <v>2800</v>
      </c>
    </row>
    <row r="932" spans="2:3">
      <c r="B932" s="736" t="s">
        <v>2657</v>
      </c>
      <c r="C932" s="737" t="s">
        <v>2802</v>
      </c>
    </row>
    <row r="933" spans="2:3">
      <c r="B933" s="736" t="s">
        <v>2659</v>
      </c>
      <c r="C933" s="737" t="s">
        <v>2804</v>
      </c>
    </row>
    <row r="934" spans="2:3">
      <c r="B934" s="736" t="s">
        <v>2661</v>
      </c>
      <c r="C934" s="737" t="s">
        <v>2806</v>
      </c>
    </row>
    <row r="935" spans="2:3">
      <c r="B935" s="736" t="s">
        <v>2663</v>
      </c>
      <c r="C935" s="737" t="s">
        <v>2808</v>
      </c>
    </row>
    <row r="936" spans="2:3">
      <c r="B936" s="736" t="s">
        <v>2665</v>
      </c>
      <c r="C936" s="737" t="s">
        <v>2810</v>
      </c>
    </row>
    <row r="937" spans="2:3">
      <c r="B937" s="736" t="s">
        <v>2667</v>
      </c>
      <c r="C937" s="737" t="s">
        <v>2812</v>
      </c>
    </row>
    <row r="938" spans="2:3">
      <c r="B938" s="736" t="s">
        <v>2669</v>
      </c>
      <c r="C938" s="737" t="s">
        <v>2814</v>
      </c>
    </row>
    <row r="939" spans="2:3">
      <c r="B939" s="736" t="s">
        <v>2671</v>
      </c>
      <c r="C939" s="737" t="s">
        <v>2816</v>
      </c>
    </row>
    <row r="940" spans="2:3">
      <c r="B940" s="736" t="s">
        <v>2673</v>
      </c>
      <c r="C940" s="737" t="s">
        <v>2818</v>
      </c>
    </row>
    <row r="941" spans="2:3">
      <c r="B941" s="736" t="s">
        <v>2675</v>
      </c>
      <c r="C941" s="737" t="s">
        <v>2820</v>
      </c>
    </row>
    <row r="942" spans="2:3">
      <c r="B942" s="736" t="s">
        <v>2677</v>
      </c>
      <c r="C942" s="737" t="s">
        <v>2822</v>
      </c>
    </row>
    <row r="943" spans="2:3">
      <c r="B943" s="736" t="s">
        <v>2679</v>
      </c>
      <c r="C943" s="737" t="s">
        <v>2824</v>
      </c>
    </row>
    <row r="944" spans="2:3">
      <c r="B944" s="736" t="s">
        <v>2681</v>
      </c>
      <c r="C944" s="737" t="s">
        <v>2826</v>
      </c>
    </row>
    <row r="945" spans="2:3">
      <c r="B945" s="736" t="s">
        <v>2683</v>
      </c>
      <c r="C945" s="737" t="s">
        <v>2828</v>
      </c>
    </row>
    <row r="946" spans="2:3">
      <c r="B946" s="736" t="s">
        <v>2685</v>
      </c>
      <c r="C946" s="737" t="s">
        <v>2830</v>
      </c>
    </row>
    <row r="947" spans="2:3">
      <c r="B947" s="736" t="s">
        <v>2687</v>
      </c>
      <c r="C947" s="737" t="s">
        <v>2832</v>
      </c>
    </row>
    <row r="948" spans="2:3">
      <c r="B948" s="736" t="s">
        <v>2689</v>
      </c>
      <c r="C948" s="737" t="s">
        <v>2834</v>
      </c>
    </row>
    <row r="949" spans="2:3">
      <c r="B949" s="736" t="s">
        <v>2691</v>
      </c>
      <c r="C949" s="737" t="s">
        <v>2836</v>
      </c>
    </row>
    <row r="950" spans="2:3">
      <c r="B950" s="736" t="s">
        <v>2693</v>
      </c>
      <c r="C950" s="737" t="s">
        <v>2838</v>
      </c>
    </row>
    <row r="951" spans="2:3">
      <c r="B951" s="736" t="s">
        <v>2695</v>
      </c>
      <c r="C951" s="737" t="s">
        <v>2840</v>
      </c>
    </row>
    <row r="952" spans="2:3">
      <c r="B952" s="736" t="s">
        <v>2697</v>
      </c>
      <c r="C952" s="737" t="s">
        <v>2842</v>
      </c>
    </row>
    <row r="953" spans="2:3">
      <c r="B953" s="736" t="s">
        <v>2699</v>
      </c>
      <c r="C953" s="737" t="s">
        <v>2844</v>
      </c>
    </row>
    <row r="954" spans="2:3">
      <c r="B954" s="736" t="s">
        <v>2701</v>
      </c>
      <c r="C954" s="737" t="s">
        <v>2846</v>
      </c>
    </row>
    <row r="955" spans="2:3">
      <c r="B955" s="736" t="s">
        <v>2703</v>
      </c>
      <c r="C955" s="737" t="s">
        <v>2848</v>
      </c>
    </row>
    <row r="956" spans="2:3">
      <c r="B956" s="736" t="s">
        <v>2705</v>
      </c>
      <c r="C956" s="737" t="s">
        <v>2850</v>
      </c>
    </row>
    <row r="957" spans="2:3">
      <c r="B957" s="736" t="s">
        <v>2707</v>
      </c>
      <c r="C957" s="737" t="s">
        <v>2852</v>
      </c>
    </row>
    <row r="958" spans="2:3">
      <c r="B958" s="736" t="s">
        <v>3608</v>
      </c>
      <c r="C958" s="737" t="s">
        <v>2854</v>
      </c>
    </row>
    <row r="959" spans="2:3">
      <c r="B959" s="736" t="s">
        <v>3609</v>
      </c>
      <c r="C959" s="737" t="s">
        <v>2856</v>
      </c>
    </row>
    <row r="960" spans="2:3">
      <c r="B960" s="736" t="s">
        <v>2709</v>
      </c>
      <c r="C960" s="737" t="s">
        <v>2858</v>
      </c>
    </row>
    <row r="961" spans="2:3">
      <c r="B961" s="736" t="s">
        <v>2711</v>
      </c>
      <c r="C961" s="737" t="s">
        <v>2860</v>
      </c>
    </row>
    <row r="962" spans="2:3">
      <c r="B962" s="736" t="s">
        <v>2713</v>
      </c>
      <c r="C962" s="737" t="s">
        <v>2862</v>
      </c>
    </row>
    <row r="963" spans="2:3">
      <c r="B963" s="736" t="s">
        <v>2715</v>
      </c>
      <c r="C963" s="737" t="s">
        <v>2864</v>
      </c>
    </row>
    <row r="964" spans="2:3">
      <c r="B964" s="736" t="s">
        <v>2717</v>
      </c>
      <c r="C964" s="737" t="s">
        <v>2866</v>
      </c>
    </row>
    <row r="965" spans="2:3">
      <c r="B965" s="736" t="s">
        <v>2719</v>
      </c>
      <c r="C965" s="737" t="s">
        <v>2868</v>
      </c>
    </row>
    <row r="966" spans="2:3">
      <c r="B966" s="736" t="s">
        <v>2721</v>
      </c>
      <c r="C966" s="737" t="s">
        <v>2870</v>
      </c>
    </row>
    <row r="967" spans="2:3">
      <c r="B967" s="736" t="s">
        <v>2723</v>
      </c>
      <c r="C967" s="737" t="s">
        <v>2872</v>
      </c>
    </row>
    <row r="968" spans="2:3">
      <c r="B968" s="736" t="s">
        <v>2725</v>
      </c>
      <c r="C968" s="737" t="s">
        <v>2874</v>
      </c>
    </row>
    <row r="969" spans="2:3">
      <c r="B969" s="736" t="s">
        <v>2727</v>
      </c>
      <c r="C969" s="737" t="s">
        <v>2876</v>
      </c>
    </row>
    <row r="970" spans="2:3">
      <c r="B970" s="736" t="s">
        <v>2729</v>
      </c>
      <c r="C970" s="737" t="s">
        <v>2878</v>
      </c>
    </row>
    <row r="971" spans="2:3">
      <c r="B971" s="736" t="s">
        <v>2731</v>
      </c>
      <c r="C971" s="737" t="s">
        <v>2880</v>
      </c>
    </row>
    <row r="972" spans="2:3">
      <c r="B972" s="736" t="s">
        <v>2733</v>
      </c>
      <c r="C972" s="737" t="s">
        <v>2882</v>
      </c>
    </row>
    <row r="973" spans="2:3">
      <c r="B973" s="736" t="s">
        <v>2735</v>
      </c>
      <c r="C973" s="737" t="s">
        <v>2884</v>
      </c>
    </row>
    <row r="974" spans="2:3">
      <c r="B974" s="736" t="s">
        <v>2737</v>
      </c>
      <c r="C974" s="737" t="s">
        <v>2886</v>
      </c>
    </row>
    <row r="975" spans="2:3">
      <c r="B975" s="736" t="s">
        <v>2739</v>
      </c>
      <c r="C975" s="737" t="s">
        <v>2888</v>
      </c>
    </row>
    <row r="976" spans="2:3">
      <c r="B976" s="736" t="s">
        <v>2741</v>
      </c>
      <c r="C976" s="737" t="s">
        <v>2890</v>
      </c>
    </row>
    <row r="977" spans="2:3">
      <c r="B977" s="736" t="s">
        <v>2743</v>
      </c>
      <c r="C977" s="737" t="s">
        <v>2892</v>
      </c>
    </row>
    <row r="978" spans="2:3">
      <c r="B978" s="736" t="s">
        <v>2745</v>
      </c>
      <c r="C978" s="737" t="s">
        <v>2894</v>
      </c>
    </row>
    <row r="979" spans="2:3">
      <c r="B979" s="736" t="s">
        <v>2747</v>
      </c>
      <c r="C979" s="737" t="s">
        <v>2896</v>
      </c>
    </row>
    <row r="980" spans="2:3">
      <c r="B980" s="736" t="s">
        <v>2749</v>
      </c>
      <c r="C980" s="737" t="s">
        <v>2898</v>
      </c>
    </row>
    <row r="981" spans="2:3">
      <c r="B981" s="736" t="s">
        <v>2751</v>
      </c>
      <c r="C981" s="737" t="s">
        <v>2900</v>
      </c>
    </row>
    <row r="982" spans="2:3">
      <c r="B982" s="736" t="s">
        <v>2753</v>
      </c>
      <c r="C982" s="737" t="s">
        <v>2902</v>
      </c>
    </row>
    <row r="983" spans="2:3">
      <c r="B983" s="736" t="s">
        <v>2755</v>
      </c>
      <c r="C983" s="737" t="s">
        <v>2904</v>
      </c>
    </row>
    <row r="984" spans="2:3">
      <c r="B984" s="736" t="s">
        <v>2757</v>
      </c>
      <c r="C984" s="737" t="s">
        <v>2906</v>
      </c>
    </row>
    <row r="985" spans="2:3">
      <c r="B985" s="736" t="s">
        <v>2759</v>
      </c>
      <c r="C985" s="737" t="s">
        <v>2908</v>
      </c>
    </row>
    <row r="986" spans="2:3">
      <c r="B986" s="736" t="s">
        <v>2761</v>
      </c>
      <c r="C986" s="737" t="s">
        <v>2910</v>
      </c>
    </row>
    <row r="987" spans="2:3">
      <c r="B987" s="736" t="s">
        <v>2763</v>
      </c>
      <c r="C987" s="737" t="s">
        <v>2912</v>
      </c>
    </row>
    <row r="988" spans="2:3">
      <c r="B988" s="736" t="s">
        <v>2765</v>
      </c>
      <c r="C988" s="737" t="s">
        <v>2914</v>
      </c>
    </row>
    <row r="989" spans="2:3">
      <c r="B989" s="736" t="s">
        <v>2767</v>
      </c>
      <c r="C989" s="737" t="s">
        <v>2916</v>
      </c>
    </row>
    <row r="990" spans="2:3">
      <c r="B990" s="736" t="s">
        <v>2769</v>
      </c>
      <c r="C990" s="737" t="s">
        <v>2918</v>
      </c>
    </row>
    <row r="991" spans="2:3">
      <c r="B991" s="736" t="s">
        <v>2771</v>
      </c>
      <c r="C991" s="737" t="s">
        <v>2920</v>
      </c>
    </row>
    <row r="992" spans="2:3">
      <c r="B992" s="736" t="s">
        <v>2773</v>
      </c>
      <c r="C992" s="737" t="s">
        <v>2922</v>
      </c>
    </row>
    <row r="993" spans="2:3">
      <c r="B993" s="736" t="s">
        <v>2775</v>
      </c>
      <c r="C993" s="737" t="s">
        <v>2924</v>
      </c>
    </row>
    <row r="994" spans="2:3">
      <c r="B994" s="736" t="s">
        <v>2777</v>
      </c>
      <c r="C994" s="737" t="s">
        <v>2926</v>
      </c>
    </row>
    <row r="995" spans="2:3">
      <c r="B995" s="736" t="s">
        <v>2779</v>
      </c>
      <c r="C995" s="737" t="s">
        <v>2928</v>
      </c>
    </row>
    <row r="996" spans="2:3">
      <c r="B996" s="736" t="s">
        <v>2781</v>
      </c>
      <c r="C996" s="737" t="s">
        <v>2930</v>
      </c>
    </row>
    <row r="997" spans="2:3">
      <c r="B997" s="736" t="s">
        <v>2783</v>
      </c>
      <c r="C997" s="737" t="s">
        <v>2932</v>
      </c>
    </row>
    <row r="998" spans="2:3">
      <c r="B998" s="736" t="s">
        <v>2785</v>
      </c>
      <c r="C998" s="737" t="s">
        <v>2934</v>
      </c>
    </row>
    <row r="999" spans="2:3">
      <c r="B999" s="736" t="s">
        <v>2787</v>
      </c>
      <c r="C999" s="737" t="s">
        <v>2936</v>
      </c>
    </row>
    <row r="1000" spans="2:3">
      <c r="B1000" s="736" t="s">
        <v>2789</v>
      </c>
      <c r="C1000" s="737" t="s">
        <v>2938</v>
      </c>
    </row>
    <row r="1001" spans="2:3">
      <c r="B1001" s="736" t="s">
        <v>2791</v>
      </c>
      <c r="C1001" s="737" t="s">
        <v>2940</v>
      </c>
    </row>
    <row r="1002" spans="2:3">
      <c r="B1002" s="736" t="s">
        <v>2793</v>
      </c>
      <c r="C1002" s="737" t="s">
        <v>2942</v>
      </c>
    </row>
    <row r="1003" spans="2:3">
      <c r="B1003" s="736" t="s">
        <v>2795</v>
      </c>
      <c r="C1003" s="737" t="s">
        <v>2944</v>
      </c>
    </row>
    <row r="1004" spans="2:3">
      <c r="B1004" s="736" t="s">
        <v>3610</v>
      </c>
      <c r="C1004" s="737" t="s">
        <v>2946</v>
      </c>
    </row>
    <row r="1005" spans="2:3">
      <c r="B1005" s="736" t="s">
        <v>3611</v>
      </c>
      <c r="C1005" s="737" t="s">
        <v>2948</v>
      </c>
    </row>
    <row r="1006" spans="2:3">
      <c r="B1006" s="736" t="s">
        <v>2797</v>
      </c>
      <c r="C1006" s="737" t="s">
        <v>2950</v>
      </c>
    </row>
    <row r="1007" spans="2:3">
      <c r="B1007" s="736" t="s">
        <v>2799</v>
      </c>
      <c r="C1007" s="737" t="s">
        <v>2952</v>
      </c>
    </row>
    <row r="1008" spans="2:3">
      <c r="B1008" s="736" t="s">
        <v>2801</v>
      </c>
      <c r="C1008" s="737" t="s">
        <v>2954</v>
      </c>
    </row>
    <row r="1009" spans="2:3">
      <c r="B1009" s="736" t="s">
        <v>2803</v>
      </c>
      <c r="C1009" s="737" t="s">
        <v>2956</v>
      </c>
    </row>
    <row r="1010" spans="2:3">
      <c r="B1010" s="736" t="s">
        <v>2805</v>
      </c>
      <c r="C1010" s="737" t="s">
        <v>2958</v>
      </c>
    </row>
    <row r="1011" spans="2:3">
      <c r="B1011" s="736" t="s">
        <v>2807</v>
      </c>
      <c r="C1011" s="737" t="s">
        <v>2960</v>
      </c>
    </row>
    <row r="1012" spans="2:3">
      <c r="B1012" s="736" t="s">
        <v>2809</v>
      </c>
      <c r="C1012" s="737" t="s">
        <v>2962</v>
      </c>
    </row>
    <row r="1013" spans="2:3">
      <c r="B1013" s="736" t="s">
        <v>3612</v>
      </c>
      <c r="C1013" s="737" t="s">
        <v>2964</v>
      </c>
    </row>
    <row r="1014" spans="2:3">
      <c r="B1014" s="736" t="s">
        <v>3613</v>
      </c>
      <c r="C1014" s="737" t="s">
        <v>2966</v>
      </c>
    </row>
    <row r="1015" spans="2:3">
      <c r="B1015" s="736" t="s">
        <v>3614</v>
      </c>
      <c r="C1015" s="737" t="s">
        <v>2968</v>
      </c>
    </row>
    <row r="1016" spans="2:3">
      <c r="B1016" s="736" t="s">
        <v>3615</v>
      </c>
      <c r="C1016" s="737" t="s">
        <v>2970</v>
      </c>
    </row>
    <row r="1017" spans="2:3">
      <c r="B1017" s="736" t="s">
        <v>3616</v>
      </c>
      <c r="C1017" s="737" t="s">
        <v>2972</v>
      </c>
    </row>
    <row r="1018" spans="2:3">
      <c r="B1018" s="736" t="s">
        <v>2811</v>
      </c>
      <c r="C1018" s="737" t="s">
        <v>2974</v>
      </c>
    </row>
    <row r="1019" spans="2:3">
      <c r="B1019" s="736" t="s">
        <v>2813</v>
      </c>
      <c r="C1019" s="737" t="s">
        <v>2976</v>
      </c>
    </row>
    <row r="1020" spans="2:3">
      <c r="B1020" s="736" t="s">
        <v>2815</v>
      </c>
      <c r="C1020" s="737" t="s">
        <v>2978</v>
      </c>
    </row>
    <row r="1021" spans="2:3">
      <c r="B1021" s="736" t="s">
        <v>2817</v>
      </c>
      <c r="C1021" s="737" t="s">
        <v>2980</v>
      </c>
    </row>
    <row r="1022" spans="2:3">
      <c r="B1022" s="736" t="s">
        <v>2819</v>
      </c>
      <c r="C1022" s="737" t="s">
        <v>2982</v>
      </c>
    </row>
    <row r="1023" spans="2:3">
      <c r="B1023" s="736" t="s">
        <v>2821</v>
      </c>
      <c r="C1023" s="737" t="s">
        <v>2984</v>
      </c>
    </row>
    <row r="1024" spans="2:3">
      <c r="B1024" s="736" t="s">
        <v>2823</v>
      </c>
      <c r="C1024" s="737" t="s">
        <v>2986</v>
      </c>
    </row>
    <row r="1025" spans="2:3">
      <c r="B1025" s="736" t="s">
        <v>2825</v>
      </c>
      <c r="C1025" s="737" t="s">
        <v>2988</v>
      </c>
    </row>
    <row r="1026" spans="2:3">
      <c r="B1026" s="736" t="s">
        <v>2827</v>
      </c>
      <c r="C1026" s="737" t="s">
        <v>2990</v>
      </c>
    </row>
    <row r="1027" spans="2:3">
      <c r="B1027" s="736" t="s">
        <v>2829</v>
      </c>
      <c r="C1027" s="737" t="s">
        <v>2992</v>
      </c>
    </row>
    <row r="1028" spans="2:3">
      <c r="B1028" s="736" t="s">
        <v>2831</v>
      </c>
      <c r="C1028" s="737" t="s">
        <v>2994</v>
      </c>
    </row>
    <row r="1029" spans="2:3">
      <c r="B1029" s="736" t="s">
        <v>2833</v>
      </c>
      <c r="C1029" s="737" t="s">
        <v>2996</v>
      </c>
    </row>
    <row r="1030" spans="2:3">
      <c r="B1030" s="736" t="s">
        <v>2835</v>
      </c>
      <c r="C1030" s="737" t="s">
        <v>2998</v>
      </c>
    </row>
    <row r="1031" spans="2:3">
      <c r="B1031" s="736" t="s">
        <v>2837</v>
      </c>
      <c r="C1031" s="737" t="s">
        <v>3000</v>
      </c>
    </row>
    <row r="1032" spans="2:3">
      <c r="B1032" s="736" t="s">
        <v>2839</v>
      </c>
      <c r="C1032" s="737" t="s">
        <v>3002</v>
      </c>
    </row>
    <row r="1033" spans="2:3">
      <c r="B1033" s="736" t="s">
        <v>2841</v>
      </c>
      <c r="C1033" s="737" t="s">
        <v>3004</v>
      </c>
    </row>
    <row r="1034" spans="2:3">
      <c r="B1034" s="736" t="s">
        <v>2843</v>
      </c>
      <c r="C1034" s="737" t="s">
        <v>3006</v>
      </c>
    </row>
    <row r="1035" spans="2:3">
      <c r="B1035" s="736" t="s">
        <v>2845</v>
      </c>
      <c r="C1035" s="737" t="s">
        <v>3008</v>
      </c>
    </row>
    <row r="1036" spans="2:3">
      <c r="B1036" s="736" t="s">
        <v>2847</v>
      </c>
      <c r="C1036" s="737" t="s">
        <v>3010</v>
      </c>
    </row>
    <row r="1037" spans="2:3">
      <c r="B1037" s="736" t="s">
        <v>2849</v>
      </c>
      <c r="C1037" s="737" t="s">
        <v>3012</v>
      </c>
    </row>
    <row r="1038" spans="2:3">
      <c r="B1038" s="736" t="s">
        <v>2851</v>
      </c>
      <c r="C1038" s="737" t="s">
        <v>3014</v>
      </c>
    </row>
    <row r="1039" spans="2:3">
      <c r="B1039" s="736" t="s">
        <v>2853</v>
      </c>
      <c r="C1039" s="737" t="s">
        <v>3016</v>
      </c>
    </row>
    <row r="1040" spans="2:3">
      <c r="B1040" s="736" t="s">
        <v>2855</v>
      </c>
      <c r="C1040" s="737" t="s">
        <v>3018</v>
      </c>
    </row>
    <row r="1041" spans="2:3">
      <c r="B1041" s="736" t="s">
        <v>2857</v>
      </c>
      <c r="C1041" s="737" t="s">
        <v>3020</v>
      </c>
    </row>
    <row r="1042" spans="2:3">
      <c r="B1042" s="736" t="s">
        <v>2859</v>
      </c>
      <c r="C1042" s="737" t="s">
        <v>3022</v>
      </c>
    </row>
    <row r="1043" spans="2:3">
      <c r="B1043" s="736" t="s">
        <v>2861</v>
      </c>
      <c r="C1043" s="737" t="s">
        <v>3024</v>
      </c>
    </row>
    <row r="1044" spans="2:3">
      <c r="B1044" s="736" t="s">
        <v>2863</v>
      </c>
      <c r="C1044" s="737" t="s">
        <v>3026</v>
      </c>
    </row>
    <row r="1045" spans="2:3">
      <c r="B1045" s="736" t="s">
        <v>2865</v>
      </c>
      <c r="C1045" s="737" t="s">
        <v>3028</v>
      </c>
    </row>
    <row r="1046" spans="2:3">
      <c r="B1046" s="736" t="s">
        <v>2867</v>
      </c>
      <c r="C1046" s="737" t="s">
        <v>3030</v>
      </c>
    </row>
    <row r="1047" spans="2:3">
      <c r="B1047" s="736" t="s">
        <v>2869</v>
      </c>
      <c r="C1047" s="737" t="s">
        <v>3032</v>
      </c>
    </row>
    <row r="1048" spans="2:3">
      <c r="B1048" s="736" t="s">
        <v>2871</v>
      </c>
      <c r="C1048" s="737" t="s">
        <v>3034</v>
      </c>
    </row>
    <row r="1049" spans="2:3">
      <c r="B1049" s="736" t="s">
        <v>2873</v>
      </c>
      <c r="C1049" s="737" t="s">
        <v>3036</v>
      </c>
    </row>
    <row r="1050" spans="2:3">
      <c r="B1050" s="736" t="s">
        <v>2875</v>
      </c>
      <c r="C1050" s="737" t="s">
        <v>3038</v>
      </c>
    </row>
    <row r="1051" spans="2:3">
      <c r="B1051" s="736" t="s">
        <v>2877</v>
      </c>
      <c r="C1051" s="737" t="s">
        <v>3040</v>
      </c>
    </row>
    <row r="1052" spans="2:3">
      <c r="B1052" s="736" t="s">
        <v>2879</v>
      </c>
      <c r="C1052" s="737" t="s">
        <v>3042</v>
      </c>
    </row>
    <row r="1053" spans="2:3">
      <c r="B1053" s="736" t="s">
        <v>2881</v>
      </c>
      <c r="C1053" s="737" t="s">
        <v>3044</v>
      </c>
    </row>
    <row r="1054" spans="2:3">
      <c r="B1054" s="736" t="s">
        <v>2883</v>
      </c>
      <c r="C1054" s="737" t="s">
        <v>3046</v>
      </c>
    </row>
    <row r="1055" spans="2:3">
      <c r="B1055" s="736" t="s">
        <v>2885</v>
      </c>
      <c r="C1055" s="737" t="s">
        <v>3048</v>
      </c>
    </row>
    <row r="1056" spans="2:3">
      <c r="B1056" s="736" t="s">
        <v>2887</v>
      </c>
      <c r="C1056" s="737" t="s">
        <v>3050</v>
      </c>
    </row>
    <row r="1057" spans="2:3">
      <c r="B1057" s="736" t="s">
        <v>2889</v>
      </c>
      <c r="C1057" s="737" t="s">
        <v>3052</v>
      </c>
    </row>
    <row r="1058" spans="2:3">
      <c r="B1058" s="736" t="s">
        <v>2891</v>
      </c>
      <c r="C1058" s="737" t="s">
        <v>3054</v>
      </c>
    </row>
    <row r="1059" spans="2:3">
      <c r="B1059" s="736" t="s">
        <v>2893</v>
      </c>
      <c r="C1059" s="737" t="s">
        <v>3056</v>
      </c>
    </row>
    <row r="1060" spans="2:3">
      <c r="B1060" s="736" t="s">
        <v>2895</v>
      </c>
      <c r="C1060" s="737" t="s">
        <v>3058</v>
      </c>
    </row>
    <row r="1061" spans="2:3">
      <c r="B1061" s="736" t="s">
        <v>2897</v>
      </c>
      <c r="C1061" s="737" t="s">
        <v>3060</v>
      </c>
    </row>
    <row r="1062" spans="2:3">
      <c r="B1062" s="736" t="s">
        <v>2899</v>
      </c>
      <c r="C1062" s="737" t="s">
        <v>3062</v>
      </c>
    </row>
    <row r="1063" spans="2:3">
      <c r="B1063" s="736" t="s">
        <v>2901</v>
      </c>
      <c r="C1063" s="737" t="s">
        <v>3064</v>
      </c>
    </row>
    <row r="1064" spans="2:3">
      <c r="B1064" s="736" t="s">
        <v>2903</v>
      </c>
      <c r="C1064" s="737" t="s">
        <v>3066</v>
      </c>
    </row>
    <row r="1065" spans="2:3">
      <c r="B1065" s="736" t="s">
        <v>2905</v>
      </c>
      <c r="C1065" s="737" t="s">
        <v>3068</v>
      </c>
    </row>
    <row r="1066" spans="2:3">
      <c r="B1066" s="736" t="s">
        <v>2907</v>
      </c>
      <c r="C1066" s="737" t="s">
        <v>3070</v>
      </c>
    </row>
    <row r="1067" spans="2:3">
      <c r="B1067" s="736" t="s">
        <v>2909</v>
      </c>
      <c r="C1067" s="737" t="s">
        <v>3072</v>
      </c>
    </row>
    <row r="1068" spans="2:3">
      <c r="B1068" s="736" t="s">
        <v>2911</v>
      </c>
      <c r="C1068" s="737" t="s">
        <v>3074</v>
      </c>
    </row>
    <row r="1069" spans="2:3">
      <c r="B1069" s="736" t="s">
        <v>2913</v>
      </c>
      <c r="C1069" s="737" t="s">
        <v>3076</v>
      </c>
    </row>
    <row r="1070" spans="2:3">
      <c r="B1070" s="736" t="s">
        <v>2915</v>
      </c>
      <c r="C1070" s="737" t="s">
        <v>3078</v>
      </c>
    </row>
    <row r="1071" spans="2:3">
      <c r="B1071" s="736" t="s">
        <v>2917</v>
      </c>
      <c r="C1071" s="737" t="s">
        <v>3080</v>
      </c>
    </row>
    <row r="1072" spans="2:3">
      <c r="B1072" s="736" t="s">
        <v>2919</v>
      </c>
      <c r="C1072" s="737" t="s">
        <v>3082</v>
      </c>
    </row>
    <row r="1073" spans="2:3">
      <c r="B1073" s="736" t="s">
        <v>2921</v>
      </c>
      <c r="C1073" s="737" t="s">
        <v>3084</v>
      </c>
    </row>
    <row r="1074" spans="2:3">
      <c r="B1074" s="736" t="s">
        <v>2923</v>
      </c>
      <c r="C1074" s="737" t="s">
        <v>3086</v>
      </c>
    </row>
    <row r="1075" spans="2:3">
      <c r="B1075" s="736" t="s">
        <v>2925</v>
      </c>
      <c r="C1075" s="737" t="s">
        <v>3088</v>
      </c>
    </row>
    <row r="1076" spans="2:3">
      <c r="B1076" s="736" t="s">
        <v>2927</v>
      </c>
      <c r="C1076" s="737" t="s">
        <v>3090</v>
      </c>
    </row>
    <row r="1077" spans="2:3">
      <c r="B1077" s="736" t="s">
        <v>2929</v>
      </c>
      <c r="C1077" s="737" t="s">
        <v>3092</v>
      </c>
    </row>
    <row r="1078" spans="2:3">
      <c r="B1078" s="736" t="s">
        <v>2931</v>
      </c>
      <c r="C1078" s="737" t="s">
        <v>3094</v>
      </c>
    </row>
    <row r="1079" spans="2:3">
      <c r="B1079" s="736" t="s">
        <v>2933</v>
      </c>
      <c r="C1079" s="737" t="s">
        <v>3096</v>
      </c>
    </row>
    <row r="1080" spans="2:3">
      <c r="B1080" s="736" t="s">
        <v>2935</v>
      </c>
      <c r="C1080" s="737" t="s">
        <v>3098</v>
      </c>
    </row>
    <row r="1081" spans="2:3">
      <c r="B1081" s="736" t="s">
        <v>2937</v>
      </c>
      <c r="C1081" s="737" t="s">
        <v>3100</v>
      </c>
    </row>
    <row r="1082" spans="2:3">
      <c r="B1082" s="736" t="s">
        <v>2939</v>
      </c>
      <c r="C1082" s="737" t="s">
        <v>3102</v>
      </c>
    </row>
    <row r="1083" spans="2:3">
      <c r="B1083" s="736" t="s">
        <v>2941</v>
      </c>
      <c r="C1083" s="737" t="s">
        <v>3104</v>
      </c>
    </row>
    <row r="1084" spans="2:3">
      <c r="B1084" s="736" t="s">
        <v>2943</v>
      </c>
      <c r="C1084" s="737" t="s">
        <v>3106</v>
      </c>
    </row>
    <row r="1085" spans="2:3">
      <c r="B1085" s="736" t="s">
        <v>2945</v>
      </c>
      <c r="C1085" s="737" t="s">
        <v>3108</v>
      </c>
    </row>
    <row r="1086" spans="2:3">
      <c r="B1086" s="736" t="s">
        <v>2947</v>
      </c>
      <c r="C1086" s="737" t="s">
        <v>3110</v>
      </c>
    </row>
    <row r="1087" spans="2:3">
      <c r="B1087" s="736" t="s">
        <v>2949</v>
      </c>
      <c r="C1087" s="737" t="s">
        <v>3112</v>
      </c>
    </row>
    <row r="1088" spans="2:3">
      <c r="B1088" s="736" t="s">
        <v>2951</v>
      </c>
      <c r="C1088" s="737" t="s">
        <v>3114</v>
      </c>
    </row>
    <row r="1089" spans="2:3">
      <c r="B1089" s="736" t="s">
        <v>2953</v>
      </c>
      <c r="C1089" s="737" t="s">
        <v>3116</v>
      </c>
    </row>
    <row r="1090" spans="2:3">
      <c r="B1090" s="736" t="s">
        <v>2955</v>
      </c>
      <c r="C1090" s="737" t="s">
        <v>3118</v>
      </c>
    </row>
    <row r="1091" spans="2:3">
      <c r="B1091" s="736" t="s">
        <v>2957</v>
      </c>
      <c r="C1091" s="737" t="s">
        <v>3120</v>
      </c>
    </row>
    <row r="1092" spans="2:3">
      <c r="B1092" s="736" t="s">
        <v>2959</v>
      </c>
      <c r="C1092" s="737" t="s">
        <v>3122</v>
      </c>
    </row>
    <row r="1093" spans="2:3">
      <c r="B1093" s="736" t="s">
        <v>2961</v>
      </c>
      <c r="C1093" s="737" t="s">
        <v>3124</v>
      </c>
    </row>
    <row r="1094" spans="2:3">
      <c r="B1094" s="736" t="s">
        <v>2963</v>
      </c>
      <c r="C1094" s="737" t="s">
        <v>3126</v>
      </c>
    </row>
    <row r="1095" spans="2:3">
      <c r="B1095" s="736" t="s">
        <v>2965</v>
      </c>
      <c r="C1095" s="737" t="s">
        <v>3128</v>
      </c>
    </row>
    <row r="1096" spans="2:3">
      <c r="B1096" s="736" t="s">
        <v>2967</v>
      </c>
      <c r="C1096" s="737" t="s">
        <v>3130</v>
      </c>
    </row>
    <row r="1097" spans="2:3">
      <c r="B1097" s="736" t="s">
        <v>2969</v>
      </c>
      <c r="C1097" s="737" t="s">
        <v>3132</v>
      </c>
    </row>
    <row r="1098" spans="2:3">
      <c r="B1098" s="736" t="s">
        <v>2971</v>
      </c>
      <c r="C1098" s="737" t="s">
        <v>3134</v>
      </c>
    </row>
    <row r="1099" spans="2:3">
      <c r="B1099" s="736" t="s">
        <v>2973</v>
      </c>
      <c r="C1099" s="737" t="s">
        <v>3136</v>
      </c>
    </row>
    <row r="1100" spans="2:3">
      <c r="B1100" s="736" t="s">
        <v>2975</v>
      </c>
      <c r="C1100" s="737" t="s">
        <v>3138</v>
      </c>
    </row>
    <row r="1101" spans="2:3">
      <c r="B1101" s="736" t="s">
        <v>2977</v>
      </c>
      <c r="C1101" s="737" t="s">
        <v>3140</v>
      </c>
    </row>
    <row r="1102" spans="2:3">
      <c r="B1102" s="736" t="s">
        <v>2979</v>
      </c>
      <c r="C1102" s="737" t="s">
        <v>3142</v>
      </c>
    </row>
    <row r="1103" spans="2:3">
      <c r="B1103" s="736" t="s">
        <v>2981</v>
      </c>
      <c r="C1103" s="737" t="s">
        <v>3144</v>
      </c>
    </row>
    <row r="1104" spans="2:3">
      <c r="B1104" s="736" t="s">
        <v>2983</v>
      </c>
      <c r="C1104" s="737" t="s">
        <v>3146</v>
      </c>
    </row>
    <row r="1105" spans="2:3">
      <c r="B1105" s="736" t="s">
        <v>2985</v>
      </c>
      <c r="C1105" s="737" t="s">
        <v>3148</v>
      </c>
    </row>
    <row r="1106" spans="2:3">
      <c r="B1106" s="736" t="s">
        <v>2987</v>
      </c>
      <c r="C1106" s="737" t="s">
        <v>3150</v>
      </c>
    </row>
    <row r="1107" spans="2:3">
      <c r="B1107" s="736" t="s">
        <v>2989</v>
      </c>
      <c r="C1107" s="737" t="s">
        <v>3152</v>
      </c>
    </row>
    <row r="1108" spans="2:3">
      <c r="B1108" s="736" t="s">
        <v>2991</v>
      </c>
      <c r="C1108" s="737" t="s">
        <v>3154</v>
      </c>
    </row>
    <row r="1109" spans="2:3">
      <c r="B1109" s="736" t="s">
        <v>2993</v>
      </c>
      <c r="C1109" s="737" t="s">
        <v>3156</v>
      </c>
    </row>
    <row r="1110" spans="2:3">
      <c r="B1110" s="736" t="s">
        <v>2995</v>
      </c>
      <c r="C1110" s="737" t="s">
        <v>3158</v>
      </c>
    </row>
    <row r="1111" spans="2:3">
      <c r="B1111" s="736" t="s">
        <v>2997</v>
      </c>
      <c r="C1111" s="737" t="s">
        <v>3160</v>
      </c>
    </row>
    <row r="1112" spans="2:3">
      <c r="B1112" s="736" t="s">
        <v>2999</v>
      </c>
      <c r="C1112" s="737" t="s">
        <v>3162</v>
      </c>
    </row>
    <row r="1113" spans="2:3">
      <c r="B1113" s="736" t="s">
        <v>3001</v>
      </c>
      <c r="C1113" s="737" t="s">
        <v>3164</v>
      </c>
    </row>
    <row r="1114" spans="2:3">
      <c r="B1114" s="736" t="s">
        <v>3003</v>
      </c>
      <c r="C1114" s="737" t="s">
        <v>3166</v>
      </c>
    </row>
    <row r="1115" spans="2:3">
      <c r="B1115" s="736" t="s">
        <v>3005</v>
      </c>
      <c r="C1115" s="737" t="s">
        <v>3168</v>
      </c>
    </row>
    <row r="1116" spans="2:3">
      <c r="B1116" s="736" t="s">
        <v>3007</v>
      </c>
      <c r="C1116" s="737" t="s">
        <v>3170</v>
      </c>
    </row>
    <row r="1117" spans="2:3">
      <c r="B1117" s="736" t="s">
        <v>3009</v>
      </c>
      <c r="C1117" s="737" t="s">
        <v>3172</v>
      </c>
    </row>
    <row r="1118" spans="2:3">
      <c r="B1118" s="736" t="s">
        <v>3011</v>
      </c>
      <c r="C1118" s="737" t="s">
        <v>3174</v>
      </c>
    </row>
    <row r="1119" spans="2:3">
      <c r="B1119" s="736" t="s">
        <v>3013</v>
      </c>
      <c r="C1119" s="737" t="s">
        <v>3176</v>
      </c>
    </row>
    <row r="1120" spans="2:3">
      <c r="B1120" s="736" t="s">
        <v>3015</v>
      </c>
      <c r="C1120" s="737" t="s">
        <v>3178</v>
      </c>
    </row>
    <row r="1121" spans="2:3">
      <c r="B1121" s="736" t="s">
        <v>3017</v>
      </c>
      <c r="C1121" s="737" t="s">
        <v>3180</v>
      </c>
    </row>
    <row r="1122" spans="2:3">
      <c r="B1122" s="736" t="s">
        <v>3019</v>
      </c>
      <c r="C1122" s="737" t="s">
        <v>3182</v>
      </c>
    </row>
    <row r="1123" spans="2:3">
      <c r="B1123" s="736" t="s">
        <v>3021</v>
      </c>
      <c r="C1123" s="737" t="s">
        <v>3184</v>
      </c>
    </row>
    <row r="1124" spans="2:3">
      <c r="B1124" s="736" t="s">
        <v>3023</v>
      </c>
      <c r="C1124" s="737" t="s">
        <v>3186</v>
      </c>
    </row>
    <row r="1125" spans="2:3">
      <c r="B1125" s="736" t="s">
        <v>3025</v>
      </c>
      <c r="C1125" s="737" t="s">
        <v>3188</v>
      </c>
    </row>
    <row r="1126" spans="2:3">
      <c r="B1126" s="736" t="s">
        <v>3027</v>
      </c>
      <c r="C1126" s="737" t="s">
        <v>3617</v>
      </c>
    </row>
    <row r="1127" spans="2:3">
      <c r="B1127" s="736" t="s">
        <v>3029</v>
      </c>
      <c r="C1127" s="737" t="s">
        <v>3618</v>
      </c>
    </row>
    <row r="1128" spans="2:3">
      <c r="B1128" s="736" t="s">
        <v>3031</v>
      </c>
      <c r="C1128" s="737" t="s">
        <v>3619</v>
      </c>
    </row>
    <row r="1129" spans="2:3">
      <c r="B1129" s="736" t="s">
        <v>3033</v>
      </c>
      <c r="C1129" s="737" t="s">
        <v>3620</v>
      </c>
    </row>
    <row r="1130" spans="2:3">
      <c r="B1130" s="736" t="s">
        <v>3035</v>
      </c>
      <c r="C1130" s="737" t="s">
        <v>3621</v>
      </c>
    </row>
    <row r="1131" spans="2:3">
      <c r="B1131" s="736" t="s">
        <v>3037</v>
      </c>
      <c r="C1131" s="737" t="s">
        <v>3622</v>
      </c>
    </row>
    <row r="1132" spans="2:3">
      <c r="B1132" s="736" t="s">
        <v>3039</v>
      </c>
      <c r="C1132" s="737" t="s">
        <v>3623</v>
      </c>
    </row>
    <row r="1133" spans="2:3">
      <c r="B1133" s="736" t="s">
        <v>3041</v>
      </c>
      <c r="C1133" s="737" t="s">
        <v>3624</v>
      </c>
    </row>
    <row r="1134" spans="2:3">
      <c r="B1134" s="736" t="s">
        <v>3043</v>
      </c>
      <c r="C1134" s="737" t="s">
        <v>3625</v>
      </c>
    </row>
    <row r="1135" spans="2:3">
      <c r="B1135" s="736" t="s">
        <v>3045</v>
      </c>
      <c r="C1135" s="737" t="s">
        <v>3626</v>
      </c>
    </row>
    <row r="1136" spans="2:3">
      <c r="B1136" s="736" t="s">
        <v>3047</v>
      </c>
      <c r="C1136" s="737" t="s">
        <v>3627</v>
      </c>
    </row>
    <row r="1137" spans="2:3">
      <c r="B1137" s="736" t="s">
        <v>3628</v>
      </c>
      <c r="C1137" s="737" t="s">
        <v>3629</v>
      </c>
    </row>
    <row r="1138" spans="2:3">
      <c r="B1138" s="736" t="s">
        <v>3630</v>
      </c>
      <c r="C1138" s="737" t="s">
        <v>3631</v>
      </c>
    </row>
    <row r="1139" spans="2:3">
      <c r="B1139" s="736" t="s">
        <v>3632</v>
      </c>
      <c r="C1139" s="737" t="s">
        <v>3633</v>
      </c>
    </row>
    <row r="1140" spans="2:3">
      <c r="B1140" s="736" t="s">
        <v>3634</v>
      </c>
      <c r="C1140" s="737" t="s">
        <v>3635</v>
      </c>
    </row>
    <row r="1141" spans="2:3">
      <c r="B1141" s="736" t="s">
        <v>3049</v>
      </c>
      <c r="C1141" s="737" t="s">
        <v>3636</v>
      </c>
    </row>
    <row r="1142" spans="2:3">
      <c r="B1142" s="736" t="s">
        <v>3051</v>
      </c>
      <c r="C1142" s="737" t="s">
        <v>3637</v>
      </c>
    </row>
    <row r="1143" spans="2:3">
      <c r="B1143" s="736" t="s">
        <v>3053</v>
      </c>
      <c r="C1143" s="737" t="s">
        <v>3638</v>
      </c>
    </row>
    <row r="1144" spans="2:3">
      <c r="B1144" s="736" t="s">
        <v>3055</v>
      </c>
      <c r="C1144" s="737" t="s">
        <v>3639</v>
      </c>
    </row>
    <row r="1145" spans="2:3">
      <c r="B1145" s="736" t="s">
        <v>3057</v>
      </c>
      <c r="C1145" s="737" t="s">
        <v>3640</v>
      </c>
    </row>
    <row r="1146" spans="2:3">
      <c r="B1146" s="736" t="s">
        <v>3059</v>
      </c>
      <c r="C1146" s="737" t="s">
        <v>3641</v>
      </c>
    </row>
    <row r="1147" spans="2:3">
      <c r="B1147" s="736" t="s">
        <v>3061</v>
      </c>
      <c r="C1147" s="737" t="s">
        <v>3642</v>
      </c>
    </row>
    <row r="1148" spans="2:3">
      <c r="B1148" s="736" t="s">
        <v>3063</v>
      </c>
      <c r="C1148" s="737" t="s">
        <v>3643</v>
      </c>
    </row>
    <row r="1149" spans="2:3">
      <c r="B1149" s="736" t="s">
        <v>3065</v>
      </c>
      <c r="C1149" s="737" t="s">
        <v>3644</v>
      </c>
    </row>
    <row r="1150" spans="2:3">
      <c r="B1150" s="736" t="s">
        <v>3067</v>
      </c>
      <c r="C1150" s="737" t="s">
        <v>3645</v>
      </c>
    </row>
    <row r="1151" spans="2:3">
      <c r="B1151" s="736" t="s">
        <v>3069</v>
      </c>
      <c r="C1151" s="737" t="s">
        <v>3646</v>
      </c>
    </row>
    <row r="1152" spans="2:3">
      <c r="B1152" s="736" t="s">
        <v>3071</v>
      </c>
      <c r="C1152" s="737" t="s">
        <v>3647</v>
      </c>
    </row>
    <row r="1153" spans="2:3">
      <c r="B1153" s="736" t="s">
        <v>3073</v>
      </c>
      <c r="C1153" s="737" t="s">
        <v>3648</v>
      </c>
    </row>
    <row r="1154" spans="2:3">
      <c r="B1154" s="736" t="s">
        <v>3075</v>
      </c>
      <c r="C1154" s="737" t="s">
        <v>3649</v>
      </c>
    </row>
    <row r="1155" spans="2:3">
      <c r="B1155" s="736" t="s">
        <v>3077</v>
      </c>
      <c r="C1155" s="737" t="s">
        <v>3650</v>
      </c>
    </row>
    <row r="1156" spans="2:3">
      <c r="B1156" s="736" t="s">
        <v>3079</v>
      </c>
      <c r="C1156" s="737" t="s">
        <v>3651</v>
      </c>
    </row>
    <row r="1157" spans="2:3">
      <c r="B1157" s="736" t="s">
        <v>3081</v>
      </c>
      <c r="C1157" s="737" t="s">
        <v>3652</v>
      </c>
    </row>
    <row r="1158" spans="2:3">
      <c r="B1158" s="736" t="s">
        <v>3083</v>
      </c>
      <c r="C1158" s="737" t="s">
        <v>3653</v>
      </c>
    </row>
    <row r="1159" spans="2:3">
      <c r="B1159" s="736" t="s">
        <v>3085</v>
      </c>
      <c r="C1159" s="737" t="s">
        <v>3654</v>
      </c>
    </row>
    <row r="1160" spans="2:3">
      <c r="B1160" s="736" t="s">
        <v>3087</v>
      </c>
      <c r="C1160" s="737" t="s">
        <v>3655</v>
      </c>
    </row>
    <row r="1161" spans="2:3">
      <c r="B1161" s="736" t="s">
        <v>3089</v>
      </c>
      <c r="C1161" s="737" t="s">
        <v>3656</v>
      </c>
    </row>
    <row r="1162" spans="2:3">
      <c r="B1162" s="736" t="s">
        <v>3091</v>
      </c>
      <c r="C1162" s="737" t="s">
        <v>3657</v>
      </c>
    </row>
    <row r="1163" spans="2:3">
      <c r="B1163" s="736" t="s">
        <v>3093</v>
      </c>
      <c r="C1163" s="737" t="s">
        <v>3658</v>
      </c>
    </row>
    <row r="1164" spans="2:3">
      <c r="B1164" s="736" t="s">
        <v>3095</v>
      </c>
      <c r="C1164" s="737" t="s">
        <v>3659</v>
      </c>
    </row>
    <row r="1165" spans="2:3">
      <c r="B1165" s="736" t="s">
        <v>3097</v>
      </c>
      <c r="C1165" s="737" t="s">
        <v>3660</v>
      </c>
    </row>
    <row r="1166" spans="2:3">
      <c r="B1166" s="736" t="s">
        <v>3099</v>
      </c>
      <c r="C1166" s="737" t="s">
        <v>3661</v>
      </c>
    </row>
    <row r="1167" spans="2:3">
      <c r="B1167" s="736" t="s">
        <v>3101</v>
      </c>
      <c r="C1167" s="737" t="s">
        <v>3662</v>
      </c>
    </row>
    <row r="1168" spans="2:3">
      <c r="B1168" s="736" t="s">
        <v>3103</v>
      </c>
      <c r="C1168" s="737" t="s">
        <v>3663</v>
      </c>
    </row>
    <row r="1169" spans="2:3">
      <c r="B1169" s="736" t="s">
        <v>3105</v>
      </c>
      <c r="C1169" s="737" t="s">
        <v>3664</v>
      </c>
    </row>
    <row r="1170" spans="2:3">
      <c r="B1170" s="736" t="s">
        <v>3107</v>
      </c>
      <c r="C1170" s="737" t="s">
        <v>3665</v>
      </c>
    </row>
    <row r="1171" spans="2:3">
      <c r="B1171" s="736" t="s">
        <v>3109</v>
      </c>
      <c r="C1171" s="737" t="s">
        <v>3666</v>
      </c>
    </row>
    <row r="1172" spans="2:3">
      <c r="B1172" s="736" t="s">
        <v>3111</v>
      </c>
      <c r="C1172" s="737" t="s">
        <v>3667</v>
      </c>
    </row>
    <row r="1173" spans="2:3">
      <c r="B1173" s="736" t="s">
        <v>3113</v>
      </c>
      <c r="C1173" s="737" t="s">
        <v>3668</v>
      </c>
    </row>
    <row r="1174" spans="2:3">
      <c r="B1174" s="736" t="s">
        <v>3115</v>
      </c>
      <c r="C1174" s="737" t="s">
        <v>3669</v>
      </c>
    </row>
    <row r="1175" spans="2:3">
      <c r="B1175" s="736" t="s">
        <v>3117</v>
      </c>
      <c r="C1175" s="737" t="s">
        <v>3670</v>
      </c>
    </row>
    <row r="1176" spans="2:3">
      <c r="B1176" s="736" t="s">
        <v>3119</v>
      </c>
      <c r="C1176" s="737" t="s">
        <v>3671</v>
      </c>
    </row>
    <row r="1177" spans="2:3">
      <c r="B1177" s="736" t="s">
        <v>3121</v>
      </c>
      <c r="C1177" s="737" t="s">
        <v>3672</v>
      </c>
    </row>
    <row r="1178" spans="2:3">
      <c r="B1178" s="736" t="s">
        <v>3123</v>
      </c>
      <c r="C1178" s="737" t="s">
        <v>3673</v>
      </c>
    </row>
    <row r="1179" spans="2:3">
      <c r="B1179" s="736" t="s">
        <v>3125</v>
      </c>
      <c r="C1179" s="737" t="s">
        <v>3674</v>
      </c>
    </row>
    <row r="1180" spans="2:3">
      <c r="B1180" s="736" t="s">
        <v>3127</v>
      </c>
      <c r="C1180" s="737" t="s">
        <v>3675</v>
      </c>
    </row>
    <row r="1181" spans="2:3">
      <c r="B1181" s="736" t="s">
        <v>3129</v>
      </c>
      <c r="C1181" s="737" t="s">
        <v>3676</v>
      </c>
    </row>
    <row r="1182" spans="2:3">
      <c r="B1182" s="736" t="s">
        <v>3131</v>
      </c>
      <c r="C1182" s="737" t="s">
        <v>3677</v>
      </c>
    </row>
    <row r="1183" spans="2:3">
      <c r="B1183" s="736" t="s">
        <v>3133</v>
      </c>
      <c r="C1183" s="737" t="s">
        <v>3678</v>
      </c>
    </row>
    <row r="1184" spans="2:3">
      <c r="B1184" s="736" t="s">
        <v>3135</v>
      </c>
      <c r="C1184" s="737" t="s">
        <v>3679</v>
      </c>
    </row>
    <row r="1185" spans="2:3">
      <c r="B1185" s="736" t="s">
        <v>3137</v>
      </c>
      <c r="C1185" s="737" t="s">
        <v>3680</v>
      </c>
    </row>
    <row r="1186" spans="2:3">
      <c r="B1186" s="736" t="s">
        <v>3139</v>
      </c>
      <c r="C1186" s="737" t="s">
        <v>3681</v>
      </c>
    </row>
    <row r="1187" spans="2:3">
      <c r="B1187" s="736" t="s">
        <v>3141</v>
      </c>
      <c r="C1187" s="737" t="s">
        <v>3682</v>
      </c>
    </row>
    <row r="1188" spans="2:3">
      <c r="B1188" s="736" t="s">
        <v>3143</v>
      </c>
      <c r="C1188" s="737" t="s">
        <v>3683</v>
      </c>
    </row>
    <row r="1189" spans="2:3">
      <c r="B1189" s="736" t="s">
        <v>3145</v>
      </c>
      <c r="C1189" s="737" t="s">
        <v>3684</v>
      </c>
    </row>
    <row r="1190" spans="2:3">
      <c r="B1190" s="736" t="s">
        <v>3147</v>
      </c>
      <c r="C1190" s="737" t="s">
        <v>3685</v>
      </c>
    </row>
    <row r="1191" spans="2:3">
      <c r="B1191" s="736" t="s">
        <v>3149</v>
      </c>
      <c r="C1191" s="737" t="s">
        <v>3686</v>
      </c>
    </row>
    <row r="1192" spans="2:3">
      <c r="B1192" s="736" t="s">
        <v>3151</v>
      </c>
      <c r="C1192" s="737" t="s">
        <v>3687</v>
      </c>
    </row>
    <row r="1193" spans="2:3">
      <c r="B1193" s="736" t="s">
        <v>3153</v>
      </c>
      <c r="C1193" s="737" t="s">
        <v>3688</v>
      </c>
    </row>
    <row r="1194" spans="2:3">
      <c r="B1194" s="736" t="s">
        <v>3155</v>
      </c>
      <c r="C1194" s="737" t="s">
        <v>3689</v>
      </c>
    </row>
    <row r="1195" spans="2:3">
      <c r="B1195" s="736" t="s">
        <v>3157</v>
      </c>
      <c r="C1195" s="737" t="s">
        <v>3690</v>
      </c>
    </row>
    <row r="1196" spans="2:3">
      <c r="B1196" s="736" t="s">
        <v>3159</v>
      </c>
      <c r="C1196" s="737" t="s">
        <v>3691</v>
      </c>
    </row>
    <row r="1197" spans="2:3">
      <c r="B1197" s="736" t="s">
        <v>3161</v>
      </c>
      <c r="C1197" s="737" t="s">
        <v>3692</v>
      </c>
    </row>
    <row r="1198" spans="2:3">
      <c r="B1198" s="736" t="s">
        <v>3163</v>
      </c>
      <c r="C1198" s="737" t="s">
        <v>3693</v>
      </c>
    </row>
    <row r="1199" spans="2:3">
      <c r="B1199" s="736" t="s">
        <v>3165</v>
      </c>
      <c r="C1199" s="737" t="s">
        <v>3694</v>
      </c>
    </row>
    <row r="1200" spans="2:3">
      <c r="B1200" s="736" t="s">
        <v>3167</v>
      </c>
      <c r="C1200" s="737" t="s">
        <v>3695</v>
      </c>
    </row>
    <row r="1201" spans="2:3">
      <c r="B1201" s="736" t="s">
        <v>3169</v>
      </c>
      <c r="C1201" s="737" t="s">
        <v>3696</v>
      </c>
    </row>
    <row r="1202" spans="2:3">
      <c r="B1202" s="736" t="s">
        <v>3171</v>
      </c>
      <c r="C1202" s="737" t="s">
        <v>3697</v>
      </c>
    </row>
    <row r="1203" spans="2:3">
      <c r="B1203" s="736" t="s">
        <v>3173</v>
      </c>
      <c r="C1203" s="737" t="s">
        <v>3698</v>
      </c>
    </row>
    <row r="1204" spans="2:3">
      <c r="B1204" s="736" t="s">
        <v>3175</v>
      </c>
      <c r="C1204" s="737" t="s">
        <v>3699</v>
      </c>
    </row>
    <row r="1205" spans="2:3">
      <c r="B1205" s="736" t="s">
        <v>3177</v>
      </c>
      <c r="C1205" s="737" t="s">
        <v>3700</v>
      </c>
    </row>
    <row r="1206" spans="2:3">
      <c r="B1206" s="736" t="s">
        <v>3179</v>
      </c>
      <c r="C1206" s="737" t="s">
        <v>3701</v>
      </c>
    </row>
    <row r="1207" spans="2:3">
      <c r="B1207" s="736" t="s">
        <v>3181</v>
      </c>
      <c r="C1207" s="737" t="s">
        <v>3702</v>
      </c>
    </row>
    <row r="1208" spans="2:3">
      <c r="B1208" s="736" t="s">
        <v>3183</v>
      </c>
      <c r="C1208" s="737" t="s">
        <v>3703</v>
      </c>
    </row>
    <row r="1209" spans="2:3">
      <c r="B1209" s="736" t="s">
        <v>3185</v>
      </c>
      <c r="C1209" s="737" t="s">
        <v>3704</v>
      </c>
    </row>
    <row r="1210" spans="2:3">
      <c r="B1210" s="896" t="s">
        <v>3187</v>
      </c>
      <c r="C1210" s="897" t="s">
        <v>3705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FB58C-18CC-44CA-9667-87951146F99C}">
  <sheetPr>
    <tabColor theme="9" tint="0.79998168889431442"/>
  </sheetPr>
  <dimension ref="D3:E1223"/>
  <sheetViews>
    <sheetView workbookViewId="0"/>
  </sheetViews>
  <sheetFormatPr defaultColWidth="9" defaultRowHeight="15"/>
  <cols>
    <col min="1" max="3" width="9" style="2"/>
    <col min="4" max="4" width="38.140625" style="2" bestFit="1" customWidth="1"/>
    <col min="5" max="5" width="17.140625" style="2" bestFit="1" customWidth="1"/>
    <col min="6" max="16384" width="9" style="2"/>
  </cols>
  <sheetData>
    <row r="3" spans="4:5">
      <c r="D3" s="584"/>
      <c r="E3" s="584"/>
    </row>
    <row r="4" spans="4:5">
      <c r="D4" s="584"/>
      <c r="E4" s="584"/>
    </row>
    <row r="5" spans="4:5" ht="19.5" customHeight="1">
      <c r="D5" s="589" t="s">
        <v>3507</v>
      </c>
      <c r="E5" s="590" t="s">
        <v>3706</v>
      </c>
    </row>
    <row r="6" spans="4:5">
      <c r="D6" s="587" t="s">
        <v>3707</v>
      </c>
      <c r="E6" s="585" t="s">
        <v>975</v>
      </c>
    </row>
    <row r="7" spans="4:5">
      <c r="D7" s="587" t="s">
        <v>3708</v>
      </c>
      <c r="E7" s="585" t="s">
        <v>984</v>
      </c>
    </row>
    <row r="8" spans="4:5">
      <c r="D8" s="587" t="s">
        <v>1121</v>
      </c>
      <c r="E8" s="585" t="s">
        <v>1148</v>
      </c>
    </row>
    <row r="9" spans="4:5">
      <c r="D9" s="587" t="s">
        <v>2513</v>
      </c>
      <c r="E9" s="585" t="s">
        <v>2948</v>
      </c>
    </row>
    <row r="10" spans="4:5">
      <c r="D10" s="587" t="s">
        <v>2933</v>
      </c>
      <c r="E10" s="585" t="s">
        <v>2950</v>
      </c>
    </row>
    <row r="11" spans="4:5">
      <c r="D11" s="587" t="s">
        <v>2515</v>
      </c>
      <c r="E11" s="585" t="s">
        <v>2952</v>
      </c>
    </row>
    <row r="12" spans="4:5">
      <c r="D12" s="587" t="s">
        <v>2939</v>
      </c>
      <c r="E12" s="585" t="s">
        <v>2954</v>
      </c>
    </row>
    <row r="13" spans="4:5">
      <c r="D13" s="587" t="s">
        <v>2517</v>
      </c>
      <c r="E13" s="585" t="s">
        <v>2956</v>
      </c>
    </row>
    <row r="14" spans="4:5">
      <c r="D14" s="587" t="s">
        <v>2943</v>
      </c>
      <c r="E14" s="585" t="s">
        <v>2958</v>
      </c>
    </row>
    <row r="15" spans="4:5">
      <c r="D15" s="587" t="s">
        <v>2521</v>
      </c>
      <c r="E15" s="585" t="s">
        <v>2960</v>
      </c>
    </row>
    <row r="16" spans="4:5">
      <c r="D16" s="587" t="s">
        <v>2951</v>
      </c>
      <c r="E16" s="585" t="s">
        <v>2962</v>
      </c>
    </row>
    <row r="17" spans="4:5">
      <c r="D17" s="587" t="s">
        <v>2525</v>
      </c>
      <c r="E17" s="585" t="s">
        <v>2964</v>
      </c>
    </row>
    <row r="18" spans="4:5">
      <c r="D18" s="587" t="s">
        <v>2955</v>
      </c>
      <c r="E18" s="585" t="s">
        <v>2966</v>
      </c>
    </row>
    <row r="19" spans="4:5">
      <c r="D19" s="587" t="s">
        <v>3542</v>
      </c>
      <c r="E19" s="585" t="s">
        <v>1150</v>
      </c>
    </row>
    <row r="20" spans="4:5">
      <c r="D20" s="587" t="s">
        <v>2529</v>
      </c>
      <c r="E20" s="585" t="s">
        <v>2968</v>
      </c>
    </row>
    <row r="21" spans="4:5">
      <c r="D21" s="587" t="s">
        <v>2965</v>
      </c>
      <c r="E21" s="585" t="s">
        <v>2970</v>
      </c>
    </row>
    <row r="22" spans="4:5">
      <c r="D22" s="587" t="s">
        <v>2537</v>
      </c>
      <c r="E22" s="585" t="s">
        <v>2972</v>
      </c>
    </row>
    <row r="23" spans="4:5">
      <c r="D23" s="587" t="s">
        <v>2971</v>
      </c>
      <c r="E23" s="585" t="s">
        <v>2974</v>
      </c>
    </row>
    <row r="24" spans="4:5">
      <c r="D24" s="587" t="s">
        <v>2541</v>
      </c>
      <c r="E24" s="585" t="s">
        <v>2976</v>
      </c>
    </row>
    <row r="25" spans="4:5">
      <c r="D25" s="587" t="s">
        <v>2977</v>
      </c>
      <c r="E25" s="585" t="s">
        <v>2978</v>
      </c>
    </row>
    <row r="26" spans="4:5">
      <c r="D26" s="587" t="s">
        <v>2543</v>
      </c>
      <c r="E26" s="585" t="s">
        <v>2980</v>
      </c>
    </row>
    <row r="27" spans="4:5">
      <c r="D27" s="587" t="s">
        <v>2993</v>
      </c>
      <c r="E27" s="585" t="s">
        <v>2982</v>
      </c>
    </row>
    <row r="28" spans="4:5">
      <c r="D28" s="587" t="s">
        <v>2547</v>
      </c>
      <c r="E28" s="585" t="s">
        <v>2984</v>
      </c>
    </row>
    <row r="29" spans="4:5">
      <c r="D29" s="587" t="s">
        <v>3011</v>
      </c>
      <c r="E29" s="585" t="s">
        <v>2986</v>
      </c>
    </row>
    <row r="30" spans="4:5">
      <c r="D30" s="587" t="s">
        <v>3543</v>
      </c>
      <c r="E30" s="585" t="s">
        <v>1152</v>
      </c>
    </row>
    <row r="31" spans="4:5">
      <c r="D31" s="587" t="s">
        <v>2549</v>
      </c>
      <c r="E31" s="585" t="s">
        <v>2988</v>
      </c>
    </row>
    <row r="32" spans="4:5">
      <c r="D32" s="587" t="s">
        <v>3017</v>
      </c>
      <c r="E32" s="585" t="s">
        <v>2990</v>
      </c>
    </row>
    <row r="33" spans="4:5">
      <c r="D33" s="587" t="s">
        <v>2553</v>
      </c>
      <c r="E33" s="585" t="s">
        <v>2992</v>
      </c>
    </row>
    <row r="34" spans="4:5">
      <c r="D34" s="587" t="s">
        <v>3025</v>
      </c>
      <c r="E34" s="585" t="s">
        <v>2994</v>
      </c>
    </row>
    <row r="35" spans="4:5">
      <c r="D35" s="587" t="s">
        <v>2557</v>
      </c>
      <c r="E35" s="585" t="s">
        <v>2996</v>
      </c>
    </row>
    <row r="36" spans="4:5">
      <c r="D36" s="587" t="s">
        <v>3029</v>
      </c>
      <c r="E36" s="585" t="s">
        <v>2998</v>
      </c>
    </row>
    <row r="37" spans="4:5">
      <c r="D37" s="587" t="s">
        <v>2559</v>
      </c>
      <c r="E37" s="585" t="s">
        <v>3000</v>
      </c>
    </row>
    <row r="38" spans="4:5">
      <c r="D38" s="587" t="s">
        <v>3039</v>
      </c>
      <c r="E38" s="585" t="s">
        <v>3002</v>
      </c>
    </row>
    <row r="39" spans="4:5">
      <c r="D39" s="587" t="s">
        <v>2561</v>
      </c>
      <c r="E39" s="585" t="s">
        <v>3004</v>
      </c>
    </row>
    <row r="40" spans="4:5">
      <c r="D40" s="587" t="s">
        <v>3047</v>
      </c>
      <c r="E40" s="585" t="s">
        <v>3006</v>
      </c>
    </row>
    <row r="41" spans="4:5">
      <c r="D41" s="587" t="s">
        <v>1123</v>
      </c>
      <c r="E41" s="585" t="s">
        <v>1154</v>
      </c>
    </row>
    <row r="42" spans="4:5">
      <c r="D42" s="587" t="s">
        <v>2569</v>
      </c>
      <c r="E42" s="585" t="s">
        <v>3008</v>
      </c>
    </row>
    <row r="43" spans="4:5">
      <c r="D43" s="587" t="s">
        <v>3628</v>
      </c>
      <c r="E43" s="585" t="s">
        <v>3010</v>
      </c>
    </row>
    <row r="44" spans="4:5">
      <c r="D44" s="587" t="s">
        <v>2571</v>
      </c>
      <c r="E44" s="585" t="s">
        <v>3012</v>
      </c>
    </row>
    <row r="45" spans="4:5">
      <c r="D45" s="587" t="s">
        <v>3059</v>
      </c>
      <c r="E45" s="585" t="s">
        <v>3014</v>
      </c>
    </row>
    <row r="46" spans="4:5">
      <c r="D46" s="587" t="s">
        <v>2575</v>
      </c>
      <c r="E46" s="585" t="s">
        <v>3016</v>
      </c>
    </row>
    <row r="47" spans="4:5">
      <c r="D47" s="587" t="s">
        <v>3065</v>
      </c>
      <c r="E47" s="585" t="s">
        <v>3018</v>
      </c>
    </row>
    <row r="48" spans="4:5">
      <c r="D48" s="587" t="s">
        <v>2581</v>
      </c>
      <c r="E48" s="585" t="s">
        <v>3020</v>
      </c>
    </row>
    <row r="49" spans="4:5">
      <c r="D49" s="587" t="s">
        <v>3075</v>
      </c>
      <c r="E49" s="585" t="s">
        <v>3022</v>
      </c>
    </row>
    <row r="50" spans="4:5">
      <c r="D50" s="587" t="s">
        <v>3606</v>
      </c>
      <c r="E50" s="585" t="s">
        <v>3024</v>
      </c>
    </row>
    <row r="51" spans="4:5">
      <c r="D51" s="587" t="s">
        <v>3091</v>
      </c>
      <c r="E51" s="585" t="s">
        <v>3026</v>
      </c>
    </row>
    <row r="52" spans="4:5">
      <c r="D52" s="587" t="s">
        <v>1125</v>
      </c>
      <c r="E52" s="585" t="s">
        <v>1156</v>
      </c>
    </row>
    <row r="53" spans="4:5">
      <c r="D53" s="587" t="s">
        <v>2583</v>
      </c>
      <c r="E53" s="585" t="s">
        <v>3028</v>
      </c>
    </row>
    <row r="54" spans="4:5">
      <c r="D54" s="587" t="s">
        <v>3095</v>
      </c>
      <c r="E54" s="585" t="s">
        <v>3030</v>
      </c>
    </row>
    <row r="55" spans="4:5">
      <c r="D55" s="587" t="s">
        <v>2587</v>
      </c>
      <c r="E55" s="585" t="s">
        <v>3032</v>
      </c>
    </row>
    <row r="56" spans="4:5">
      <c r="D56" s="587" t="s">
        <v>3111</v>
      </c>
      <c r="E56" s="585" t="s">
        <v>3034</v>
      </c>
    </row>
    <row r="57" spans="4:5">
      <c r="D57" s="587" t="s">
        <v>2589</v>
      </c>
      <c r="E57" s="585" t="s">
        <v>3036</v>
      </c>
    </row>
    <row r="58" spans="4:5">
      <c r="D58" s="587" t="s">
        <v>3151</v>
      </c>
      <c r="E58" s="585" t="s">
        <v>3038</v>
      </c>
    </row>
    <row r="59" spans="4:5">
      <c r="D59" s="587" t="s">
        <v>2595</v>
      </c>
      <c r="E59" s="585" t="s">
        <v>3040</v>
      </c>
    </row>
    <row r="60" spans="4:5">
      <c r="D60" s="587" t="s">
        <v>3163</v>
      </c>
      <c r="E60" s="585" t="s">
        <v>3042</v>
      </c>
    </row>
    <row r="61" spans="4:5">
      <c r="D61" s="587" t="s">
        <v>2599</v>
      </c>
      <c r="E61" s="585" t="s">
        <v>3044</v>
      </c>
    </row>
    <row r="62" spans="4:5">
      <c r="D62" s="587" t="s">
        <v>3175</v>
      </c>
      <c r="E62" s="585" t="s">
        <v>3046</v>
      </c>
    </row>
    <row r="63" spans="4:5">
      <c r="D63" s="587" t="s">
        <v>1127</v>
      </c>
      <c r="E63" s="585" t="s">
        <v>1158</v>
      </c>
    </row>
    <row r="64" spans="4:5">
      <c r="D64" s="587" t="s">
        <v>2601</v>
      </c>
      <c r="E64" s="585" t="s">
        <v>3048</v>
      </c>
    </row>
    <row r="65" spans="4:5">
      <c r="D65" s="587" t="s">
        <v>3183</v>
      </c>
      <c r="E65" s="585" t="s">
        <v>3050</v>
      </c>
    </row>
    <row r="66" spans="4:5">
      <c r="D66" s="587" t="s">
        <v>2603</v>
      </c>
      <c r="E66" s="585" t="s">
        <v>3052</v>
      </c>
    </row>
    <row r="67" spans="4:5">
      <c r="D67" s="587" t="s">
        <v>2449</v>
      </c>
      <c r="E67" s="585" t="s">
        <v>3054</v>
      </c>
    </row>
    <row r="68" spans="4:5">
      <c r="D68" s="587" t="s">
        <v>2607</v>
      </c>
      <c r="E68" s="585" t="s">
        <v>3056</v>
      </c>
    </row>
    <row r="69" spans="4:5">
      <c r="D69" s="587" t="s">
        <v>2455</v>
      </c>
      <c r="E69" s="585" t="s">
        <v>3058</v>
      </c>
    </row>
    <row r="70" spans="4:5">
      <c r="D70" s="587" t="s">
        <v>2609</v>
      </c>
      <c r="E70" s="585" t="s">
        <v>3060</v>
      </c>
    </row>
    <row r="71" spans="4:5">
      <c r="D71" s="587" t="s">
        <v>2459</v>
      </c>
      <c r="E71" s="585" t="s">
        <v>3062</v>
      </c>
    </row>
    <row r="72" spans="4:5">
      <c r="D72" s="587" t="s">
        <v>2611</v>
      </c>
      <c r="E72" s="585" t="s">
        <v>3064</v>
      </c>
    </row>
    <row r="73" spans="4:5">
      <c r="D73" s="587" t="s">
        <v>2463</v>
      </c>
      <c r="E73" s="585" t="s">
        <v>3066</v>
      </c>
    </row>
    <row r="74" spans="4:5">
      <c r="D74" s="587" t="s">
        <v>1129</v>
      </c>
      <c r="E74" s="585" t="s">
        <v>1160</v>
      </c>
    </row>
    <row r="75" spans="4:5">
      <c r="D75" s="587" t="s">
        <v>2613</v>
      </c>
      <c r="E75" s="585" t="s">
        <v>3068</v>
      </c>
    </row>
    <row r="76" spans="4:5">
      <c r="D76" s="587" t="s">
        <v>2469</v>
      </c>
      <c r="E76" s="585" t="s">
        <v>3070</v>
      </c>
    </row>
    <row r="77" spans="4:5">
      <c r="D77" s="587" t="s">
        <v>2617</v>
      </c>
      <c r="E77" s="585" t="s">
        <v>3072</v>
      </c>
    </row>
    <row r="78" spans="4:5">
      <c r="D78" s="587" t="s">
        <v>2487</v>
      </c>
      <c r="E78" s="585" t="s">
        <v>3074</v>
      </c>
    </row>
    <row r="79" spans="4:5">
      <c r="D79" s="587" t="s">
        <v>2623</v>
      </c>
      <c r="E79" s="585" t="s">
        <v>3076</v>
      </c>
    </row>
    <row r="80" spans="4:5">
      <c r="D80" s="587" t="s">
        <v>2501</v>
      </c>
      <c r="E80" s="585" t="s">
        <v>3078</v>
      </c>
    </row>
    <row r="81" spans="4:5">
      <c r="D81" s="587" t="s">
        <v>2625</v>
      </c>
      <c r="E81" s="585" t="s">
        <v>3080</v>
      </c>
    </row>
    <row r="82" spans="4:5">
      <c r="D82" s="587" t="s">
        <v>2505</v>
      </c>
      <c r="E82" s="585" t="s">
        <v>3082</v>
      </c>
    </row>
    <row r="83" spans="4:5">
      <c r="D83" s="587" t="s">
        <v>2627</v>
      </c>
      <c r="E83" s="585" t="s">
        <v>3084</v>
      </c>
    </row>
    <row r="84" spans="4:5">
      <c r="D84" s="587" t="s">
        <v>2523</v>
      </c>
      <c r="E84" s="585" t="s">
        <v>3086</v>
      </c>
    </row>
    <row r="85" spans="4:5">
      <c r="D85" s="587" t="s">
        <v>1131</v>
      </c>
      <c r="E85" s="585" t="s">
        <v>1162</v>
      </c>
    </row>
    <row r="86" spans="4:5">
      <c r="D86" s="587" t="s">
        <v>2631</v>
      </c>
      <c r="E86" s="585" t="s">
        <v>3088</v>
      </c>
    </row>
    <row r="87" spans="4:5">
      <c r="D87" s="587" t="s">
        <v>3605</v>
      </c>
      <c r="E87" s="585" t="s">
        <v>3090</v>
      </c>
    </row>
    <row r="88" spans="4:5">
      <c r="D88" s="587" t="s">
        <v>2633</v>
      </c>
      <c r="E88" s="585" t="s">
        <v>3092</v>
      </c>
    </row>
    <row r="89" spans="4:5">
      <c r="D89" s="587" t="s">
        <v>2533</v>
      </c>
      <c r="E89" s="585" t="s">
        <v>3094</v>
      </c>
    </row>
    <row r="90" spans="4:5">
      <c r="D90" s="587" t="s">
        <v>2635</v>
      </c>
      <c r="E90" s="585" t="s">
        <v>3096</v>
      </c>
    </row>
    <row r="91" spans="4:5">
      <c r="D91" s="587" t="s">
        <v>2539</v>
      </c>
      <c r="E91" s="585" t="s">
        <v>3098</v>
      </c>
    </row>
    <row r="92" spans="4:5">
      <c r="D92" s="587" t="s">
        <v>2637</v>
      </c>
      <c r="E92" s="585" t="s">
        <v>3100</v>
      </c>
    </row>
    <row r="93" spans="4:5">
      <c r="D93" s="587" t="s">
        <v>2551</v>
      </c>
      <c r="E93" s="585" t="s">
        <v>3102</v>
      </c>
    </row>
    <row r="94" spans="4:5">
      <c r="D94" s="587" t="s">
        <v>2641</v>
      </c>
      <c r="E94" s="585" t="s">
        <v>3104</v>
      </c>
    </row>
    <row r="95" spans="4:5">
      <c r="D95" s="587" t="s">
        <v>2563</v>
      </c>
      <c r="E95" s="585" t="s">
        <v>3106</v>
      </c>
    </row>
    <row r="96" spans="4:5">
      <c r="D96" s="587" t="s">
        <v>1133</v>
      </c>
      <c r="E96" s="585" t="s">
        <v>1164</v>
      </c>
    </row>
    <row r="97" spans="4:5">
      <c r="D97" s="587" t="s">
        <v>2649</v>
      </c>
      <c r="E97" s="585" t="s">
        <v>3108</v>
      </c>
    </row>
    <row r="98" spans="4:5">
      <c r="D98" s="587" t="s">
        <v>2565</v>
      </c>
      <c r="E98" s="585" t="s">
        <v>3110</v>
      </c>
    </row>
    <row r="99" spans="4:5">
      <c r="D99" s="587" t="s">
        <v>2653</v>
      </c>
      <c r="E99" s="585" t="s">
        <v>3112</v>
      </c>
    </row>
    <row r="100" spans="4:5">
      <c r="D100" s="587" t="s">
        <v>2573</v>
      </c>
      <c r="E100" s="585" t="s">
        <v>3114</v>
      </c>
    </row>
    <row r="101" spans="4:5">
      <c r="D101" s="587" t="s">
        <v>2655</v>
      </c>
      <c r="E101" s="585" t="s">
        <v>3116</v>
      </c>
    </row>
    <row r="102" spans="4:5">
      <c r="D102" s="587" t="s">
        <v>2579</v>
      </c>
      <c r="E102" s="585" t="s">
        <v>3118</v>
      </c>
    </row>
    <row r="103" spans="4:5">
      <c r="D103" s="587" t="s">
        <v>2657</v>
      </c>
      <c r="E103" s="585" t="s">
        <v>3120</v>
      </c>
    </row>
    <row r="104" spans="4:5">
      <c r="D104" s="587" t="s">
        <v>2591</v>
      </c>
      <c r="E104" s="585" t="s">
        <v>3122</v>
      </c>
    </row>
    <row r="105" spans="4:5">
      <c r="D105" s="587" t="s">
        <v>2659</v>
      </c>
      <c r="E105" s="585" t="s">
        <v>3124</v>
      </c>
    </row>
    <row r="106" spans="4:5">
      <c r="D106" s="587" t="s">
        <v>2597</v>
      </c>
      <c r="E106" s="585" t="s">
        <v>3126</v>
      </c>
    </row>
    <row r="107" spans="4:5">
      <c r="D107" s="587" t="s">
        <v>1135</v>
      </c>
      <c r="E107" s="585" t="s">
        <v>1166</v>
      </c>
    </row>
    <row r="108" spans="4:5">
      <c r="D108" s="587" t="s">
        <v>2661</v>
      </c>
      <c r="E108" s="585" t="s">
        <v>3128</v>
      </c>
    </row>
    <row r="109" spans="4:5">
      <c r="D109" s="587" t="s">
        <v>2615</v>
      </c>
      <c r="E109" s="585" t="s">
        <v>3130</v>
      </c>
    </row>
    <row r="110" spans="4:5">
      <c r="D110" s="587" t="s">
        <v>2671</v>
      </c>
      <c r="E110" s="585" t="s">
        <v>3132</v>
      </c>
    </row>
    <row r="111" spans="4:5">
      <c r="D111" s="587" t="s">
        <v>2621</v>
      </c>
      <c r="E111" s="585" t="s">
        <v>3134</v>
      </c>
    </row>
    <row r="112" spans="4:5">
      <c r="D112" s="587" t="s">
        <v>2673</v>
      </c>
      <c r="E112" s="585" t="s">
        <v>3136</v>
      </c>
    </row>
    <row r="113" spans="4:5">
      <c r="D113" s="587" t="s">
        <v>3607</v>
      </c>
      <c r="E113" s="585" t="s">
        <v>3138</v>
      </c>
    </row>
    <row r="114" spans="4:5">
      <c r="D114" s="587" t="s">
        <v>2677</v>
      </c>
      <c r="E114" s="585" t="s">
        <v>3140</v>
      </c>
    </row>
    <row r="115" spans="4:5">
      <c r="D115" s="587" t="s">
        <v>2681</v>
      </c>
      <c r="E115" s="585" t="s">
        <v>3142</v>
      </c>
    </row>
    <row r="116" spans="4:5">
      <c r="D116" s="587" t="s">
        <v>2405</v>
      </c>
      <c r="E116" s="585" t="s">
        <v>3144</v>
      </c>
    </row>
    <row r="117" spans="4:5">
      <c r="D117" s="587" t="s">
        <v>2821</v>
      </c>
      <c r="E117" s="585" t="s">
        <v>3146</v>
      </c>
    </row>
    <row r="118" spans="4:5">
      <c r="D118" s="587" t="s">
        <v>3516</v>
      </c>
      <c r="E118" s="585" t="s">
        <v>985</v>
      </c>
    </row>
    <row r="119" spans="4:5">
      <c r="D119" s="587" t="s">
        <v>1137</v>
      </c>
      <c r="E119" s="585" t="s">
        <v>1168</v>
      </c>
    </row>
    <row r="120" spans="4:5">
      <c r="D120" s="587" t="s">
        <v>2903</v>
      </c>
      <c r="E120" s="585" t="s">
        <v>3148</v>
      </c>
    </row>
    <row r="121" spans="4:5">
      <c r="D121" s="587" t="s">
        <v>2403</v>
      </c>
      <c r="E121" s="585" t="s">
        <v>3150</v>
      </c>
    </row>
    <row r="122" spans="4:5">
      <c r="D122" s="587" t="s">
        <v>2813</v>
      </c>
      <c r="E122" s="585" t="s">
        <v>3152</v>
      </c>
    </row>
    <row r="123" spans="4:5">
      <c r="D123" s="587" t="s">
        <v>2407</v>
      </c>
      <c r="E123" s="585" t="s">
        <v>3154</v>
      </c>
    </row>
    <row r="124" spans="4:5">
      <c r="D124" s="587" t="s">
        <v>2831</v>
      </c>
      <c r="E124" s="585" t="s">
        <v>3156</v>
      </c>
    </row>
    <row r="125" spans="4:5">
      <c r="D125" s="587" t="s">
        <v>2851</v>
      </c>
      <c r="E125" s="585" t="s">
        <v>3158</v>
      </c>
    </row>
    <row r="126" spans="4:5">
      <c r="D126" s="587" t="s">
        <v>2869</v>
      </c>
      <c r="E126" s="585" t="s">
        <v>3160</v>
      </c>
    </row>
    <row r="127" spans="4:5">
      <c r="D127" s="587" t="s">
        <v>2889</v>
      </c>
      <c r="E127" s="585" t="s">
        <v>3162</v>
      </c>
    </row>
    <row r="128" spans="4:5">
      <c r="D128" s="587" t="s">
        <v>2745</v>
      </c>
      <c r="E128" s="585" t="s">
        <v>3164</v>
      </c>
    </row>
    <row r="129" spans="4:5">
      <c r="D129" s="587" t="s">
        <v>2915</v>
      </c>
      <c r="E129" s="585" t="s">
        <v>3166</v>
      </c>
    </row>
    <row r="130" spans="4:5">
      <c r="D130" s="587" t="s">
        <v>1139</v>
      </c>
      <c r="E130" s="585" t="s">
        <v>1170</v>
      </c>
    </row>
    <row r="131" spans="4:5">
      <c r="D131" s="587" t="s">
        <v>2749</v>
      </c>
      <c r="E131" s="585" t="s">
        <v>3168</v>
      </c>
    </row>
    <row r="132" spans="4:5">
      <c r="D132" s="587" t="s">
        <v>3615</v>
      </c>
      <c r="E132" s="585" t="s">
        <v>3170</v>
      </c>
    </row>
    <row r="133" spans="4:5">
      <c r="D133" s="587" t="s">
        <v>2755</v>
      </c>
      <c r="E133" s="585" t="s">
        <v>3172</v>
      </c>
    </row>
    <row r="134" spans="4:5">
      <c r="D134" s="587" t="s">
        <v>2817</v>
      </c>
      <c r="E134" s="585" t="s">
        <v>3174</v>
      </c>
    </row>
    <row r="135" spans="4:5">
      <c r="D135" s="587" t="s">
        <v>2759</v>
      </c>
      <c r="E135" s="585" t="s">
        <v>3176</v>
      </c>
    </row>
    <row r="136" spans="4:5">
      <c r="D136" s="587" t="s">
        <v>2825</v>
      </c>
      <c r="E136" s="585" t="s">
        <v>3178</v>
      </c>
    </row>
    <row r="137" spans="4:5">
      <c r="D137" s="587" t="s">
        <v>2777</v>
      </c>
      <c r="E137" s="585" t="s">
        <v>3180</v>
      </c>
    </row>
    <row r="138" spans="4:5">
      <c r="D138" s="587" t="s">
        <v>2845</v>
      </c>
      <c r="E138" s="585" t="s">
        <v>3182</v>
      </c>
    </row>
    <row r="139" spans="4:5">
      <c r="D139" s="587" t="s">
        <v>2783</v>
      </c>
      <c r="E139" s="585" t="s">
        <v>3184</v>
      </c>
    </row>
    <row r="140" spans="4:5">
      <c r="D140" s="587" t="s">
        <v>2861</v>
      </c>
      <c r="E140" s="585" t="s">
        <v>3186</v>
      </c>
    </row>
    <row r="141" spans="4:5">
      <c r="D141" s="587" t="s">
        <v>1141</v>
      </c>
      <c r="E141" s="585" t="s">
        <v>1172</v>
      </c>
    </row>
    <row r="142" spans="4:5">
      <c r="D142" s="587" t="s">
        <v>2787</v>
      </c>
      <c r="E142" s="585" t="s">
        <v>3188</v>
      </c>
    </row>
    <row r="143" spans="4:5">
      <c r="D143" s="587" t="s">
        <v>2875</v>
      </c>
      <c r="E143" s="585" t="s">
        <v>3617</v>
      </c>
    </row>
    <row r="144" spans="4:5">
      <c r="D144" s="587" t="s">
        <v>2793</v>
      </c>
      <c r="E144" s="585" t="s">
        <v>3618</v>
      </c>
    </row>
    <row r="145" spans="4:5">
      <c r="D145" s="587" t="s">
        <v>2897</v>
      </c>
      <c r="E145" s="585" t="s">
        <v>3619</v>
      </c>
    </row>
    <row r="146" spans="4:5">
      <c r="D146" s="587" t="s">
        <v>2797</v>
      </c>
      <c r="E146" s="585" t="s">
        <v>3620</v>
      </c>
    </row>
    <row r="147" spans="4:5">
      <c r="D147" s="587" t="s">
        <v>2911</v>
      </c>
      <c r="E147" s="585" t="s">
        <v>3621</v>
      </c>
    </row>
    <row r="148" spans="4:5">
      <c r="D148" s="587" t="s">
        <v>2801</v>
      </c>
      <c r="E148" s="585" t="s">
        <v>3622</v>
      </c>
    </row>
    <row r="149" spans="4:5">
      <c r="D149" s="587" t="s">
        <v>2921</v>
      </c>
      <c r="E149" s="585" t="s">
        <v>3623</v>
      </c>
    </row>
    <row r="150" spans="4:5">
      <c r="D150" s="587" t="s">
        <v>2809</v>
      </c>
      <c r="E150" s="585" t="s">
        <v>3624</v>
      </c>
    </row>
    <row r="151" spans="4:5">
      <c r="D151" s="587" t="s">
        <v>3613</v>
      </c>
      <c r="E151" s="585" t="s">
        <v>3625</v>
      </c>
    </row>
    <row r="152" spans="4:5">
      <c r="D152" s="587" t="s">
        <v>1143</v>
      </c>
      <c r="E152" s="585" t="s">
        <v>1174</v>
      </c>
    </row>
    <row r="153" spans="4:5">
      <c r="D153" s="587" t="s">
        <v>2753</v>
      </c>
      <c r="E153" s="585" t="s">
        <v>3626</v>
      </c>
    </row>
    <row r="154" spans="4:5">
      <c r="D154" s="587" t="s">
        <v>3709</v>
      </c>
      <c r="E154" s="585" t="s">
        <v>3627</v>
      </c>
    </row>
    <row r="155" spans="4:5">
      <c r="D155" s="587" t="s">
        <v>2757</v>
      </c>
      <c r="E155" s="585" t="s">
        <v>3629</v>
      </c>
    </row>
    <row r="156" spans="4:5">
      <c r="D156" s="587" t="s">
        <v>2639</v>
      </c>
      <c r="E156" s="585" t="s">
        <v>3631</v>
      </c>
    </row>
    <row r="157" spans="4:5">
      <c r="D157" s="587" t="s">
        <v>2761</v>
      </c>
      <c r="E157" s="585" t="s">
        <v>3633</v>
      </c>
    </row>
    <row r="158" spans="4:5">
      <c r="D158" s="587" t="s">
        <v>2643</v>
      </c>
      <c r="E158" s="585" t="s">
        <v>3635</v>
      </c>
    </row>
    <row r="159" spans="4:5">
      <c r="D159" s="587" t="s">
        <v>2779</v>
      </c>
      <c r="E159" s="585" t="s">
        <v>3636</v>
      </c>
    </row>
    <row r="160" spans="4:5">
      <c r="D160" s="587" t="s">
        <v>2645</v>
      </c>
      <c r="E160" s="585" t="s">
        <v>3637</v>
      </c>
    </row>
    <row r="161" spans="4:5">
      <c r="D161" s="587" t="s">
        <v>2785</v>
      </c>
      <c r="E161" s="585" t="s">
        <v>3638</v>
      </c>
    </row>
    <row r="162" spans="4:5">
      <c r="D162" s="587" t="s">
        <v>2647</v>
      </c>
      <c r="E162" s="585" t="s">
        <v>3639</v>
      </c>
    </row>
    <row r="163" spans="4:5">
      <c r="D163" s="587" t="s">
        <v>1145</v>
      </c>
      <c r="E163" s="585" t="s">
        <v>1176</v>
      </c>
    </row>
    <row r="164" spans="4:5">
      <c r="D164" s="587" t="s">
        <v>2789</v>
      </c>
      <c r="E164" s="585" t="s">
        <v>3640</v>
      </c>
    </row>
    <row r="165" spans="4:5">
      <c r="D165" s="587" t="s">
        <v>2651</v>
      </c>
      <c r="E165" s="585" t="s">
        <v>3641</v>
      </c>
    </row>
    <row r="166" spans="4:5">
      <c r="D166" s="587" t="s">
        <v>3610</v>
      </c>
      <c r="E166" s="585" t="s">
        <v>3642</v>
      </c>
    </row>
    <row r="167" spans="4:5">
      <c r="D167" s="587" t="s">
        <v>2663</v>
      </c>
      <c r="E167" s="585" t="s">
        <v>3643</v>
      </c>
    </row>
    <row r="168" spans="4:5">
      <c r="D168" s="587" t="s">
        <v>2799</v>
      </c>
      <c r="E168" s="585" t="s">
        <v>3644</v>
      </c>
    </row>
    <row r="169" spans="4:5">
      <c r="D169" s="587" t="s">
        <v>2665</v>
      </c>
      <c r="E169" s="585" t="s">
        <v>3645</v>
      </c>
    </row>
    <row r="170" spans="4:5">
      <c r="D170" s="587" t="s">
        <v>2805</v>
      </c>
      <c r="E170" s="585" t="s">
        <v>3646</v>
      </c>
    </row>
    <row r="171" spans="4:5">
      <c r="D171" s="587" t="s">
        <v>2667</v>
      </c>
      <c r="E171" s="585" t="s">
        <v>3647</v>
      </c>
    </row>
    <row r="172" spans="4:5">
      <c r="D172" s="587" t="s">
        <v>3612</v>
      </c>
      <c r="E172" s="585" t="s">
        <v>3648</v>
      </c>
    </row>
    <row r="173" spans="4:5">
      <c r="D173" s="587" t="s">
        <v>2669</v>
      </c>
      <c r="E173" s="585" t="s">
        <v>3649</v>
      </c>
    </row>
    <row r="174" spans="4:5">
      <c r="D174" s="587" t="s">
        <v>1147</v>
      </c>
      <c r="E174" s="585" t="s">
        <v>1178</v>
      </c>
    </row>
    <row r="175" spans="4:5">
      <c r="D175" s="587" t="s">
        <v>3614</v>
      </c>
      <c r="E175" s="585" t="s">
        <v>3650</v>
      </c>
    </row>
    <row r="176" spans="4:5">
      <c r="D176" s="587" t="s">
        <v>2675</v>
      </c>
      <c r="E176" s="585" t="s">
        <v>3651</v>
      </c>
    </row>
    <row r="177" spans="4:5">
      <c r="D177" s="587" t="s">
        <v>2811</v>
      </c>
      <c r="E177" s="585" t="s">
        <v>3652</v>
      </c>
    </row>
    <row r="178" spans="4:5">
      <c r="D178" s="587" t="s">
        <v>2679</v>
      </c>
      <c r="E178" s="585" t="s">
        <v>3653</v>
      </c>
    </row>
    <row r="179" spans="4:5">
      <c r="D179" s="587" t="s">
        <v>2815</v>
      </c>
      <c r="E179" s="585" t="s">
        <v>3654</v>
      </c>
    </row>
    <row r="180" spans="4:5">
      <c r="D180" s="587" t="s">
        <v>2683</v>
      </c>
      <c r="E180" s="585" t="s">
        <v>3655</v>
      </c>
    </row>
    <row r="181" spans="4:5">
      <c r="D181" s="587" t="s">
        <v>2819</v>
      </c>
      <c r="E181" s="585" t="s">
        <v>3656</v>
      </c>
    </row>
    <row r="182" spans="4:5">
      <c r="D182" s="587" t="s">
        <v>2687</v>
      </c>
      <c r="E182" s="585" t="s">
        <v>3657</v>
      </c>
    </row>
    <row r="183" spans="4:5">
      <c r="D183" s="587" t="s">
        <v>2823</v>
      </c>
      <c r="E183" s="585" t="s">
        <v>3658</v>
      </c>
    </row>
    <row r="184" spans="4:5">
      <c r="D184" s="587" t="s">
        <v>2689</v>
      </c>
      <c r="E184" s="585" t="s">
        <v>3659</v>
      </c>
    </row>
    <row r="185" spans="4:5">
      <c r="D185" s="587" t="s">
        <v>1149</v>
      </c>
      <c r="E185" s="585" t="s">
        <v>1180</v>
      </c>
    </row>
    <row r="186" spans="4:5">
      <c r="D186" s="587" t="s">
        <v>2829</v>
      </c>
      <c r="E186" s="585" t="s">
        <v>3660</v>
      </c>
    </row>
    <row r="187" spans="4:5">
      <c r="D187" s="587" t="s">
        <v>2691</v>
      </c>
      <c r="E187" s="585" t="s">
        <v>3661</v>
      </c>
    </row>
    <row r="188" spans="4:5">
      <c r="D188" s="587" t="s">
        <v>2839</v>
      </c>
      <c r="E188" s="585" t="s">
        <v>3662</v>
      </c>
    </row>
    <row r="189" spans="4:5">
      <c r="D189" s="587" t="s">
        <v>2693</v>
      </c>
      <c r="E189" s="585" t="s">
        <v>3663</v>
      </c>
    </row>
    <row r="190" spans="4:5">
      <c r="D190" s="587" t="s">
        <v>2847</v>
      </c>
      <c r="E190" s="585" t="s">
        <v>3664</v>
      </c>
    </row>
    <row r="191" spans="4:5">
      <c r="D191" s="587" t="s">
        <v>2697</v>
      </c>
      <c r="E191" s="585" t="s">
        <v>3665</v>
      </c>
    </row>
    <row r="192" spans="4:5">
      <c r="D192" s="587" t="s">
        <v>2853</v>
      </c>
      <c r="E192" s="585" t="s">
        <v>3666</v>
      </c>
    </row>
    <row r="193" spans="4:5">
      <c r="D193" s="587" t="s">
        <v>2699</v>
      </c>
      <c r="E193" s="585" t="s">
        <v>3667</v>
      </c>
    </row>
    <row r="194" spans="4:5">
      <c r="D194" s="587" t="s">
        <v>2867</v>
      </c>
      <c r="E194" s="585" t="s">
        <v>3668</v>
      </c>
    </row>
    <row r="195" spans="4:5">
      <c r="D195" s="587" t="s">
        <v>2701</v>
      </c>
      <c r="E195" s="585" t="s">
        <v>3669</v>
      </c>
    </row>
    <row r="196" spans="4:5">
      <c r="D196" s="587" t="s">
        <v>1151</v>
      </c>
      <c r="E196" s="585" t="s">
        <v>1182</v>
      </c>
    </row>
    <row r="197" spans="4:5">
      <c r="D197" s="587" t="s">
        <v>2871</v>
      </c>
      <c r="E197" s="585" t="s">
        <v>3670</v>
      </c>
    </row>
    <row r="198" spans="4:5">
      <c r="D198" s="587" t="s">
        <v>2703</v>
      </c>
      <c r="E198" s="585" t="s">
        <v>3671</v>
      </c>
    </row>
    <row r="199" spans="4:5">
      <c r="D199" s="587" t="s">
        <v>2883</v>
      </c>
      <c r="E199" s="585" t="s">
        <v>3672</v>
      </c>
    </row>
    <row r="200" spans="4:5">
      <c r="D200" s="587" t="s">
        <v>2709</v>
      </c>
      <c r="E200" s="585" t="s">
        <v>3673</v>
      </c>
    </row>
    <row r="201" spans="4:5">
      <c r="D201" s="587" t="s">
        <v>2895</v>
      </c>
      <c r="E201" s="585" t="s">
        <v>3674</v>
      </c>
    </row>
    <row r="202" spans="4:5">
      <c r="D202" s="587" t="s">
        <v>2725</v>
      </c>
      <c r="E202" s="585" t="s">
        <v>3675</v>
      </c>
    </row>
    <row r="203" spans="4:5">
      <c r="D203" s="587" t="s">
        <v>2899</v>
      </c>
      <c r="E203" s="585" t="s">
        <v>3676</v>
      </c>
    </row>
    <row r="204" spans="4:5">
      <c r="D204" s="587" t="s">
        <v>2727</v>
      </c>
      <c r="E204" s="585" t="s">
        <v>3677</v>
      </c>
    </row>
    <row r="205" spans="4:5">
      <c r="D205" s="587" t="s">
        <v>2907</v>
      </c>
      <c r="E205" s="585" t="s">
        <v>3678</v>
      </c>
    </row>
    <row r="206" spans="4:5">
      <c r="D206" s="587" t="s">
        <v>2735</v>
      </c>
      <c r="E206" s="585" t="s">
        <v>3679</v>
      </c>
    </row>
    <row r="207" spans="4:5">
      <c r="D207" s="587" t="s">
        <v>1153</v>
      </c>
      <c r="E207" s="585" t="s">
        <v>1184</v>
      </c>
    </row>
    <row r="208" spans="4:5">
      <c r="D208" s="587" t="s">
        <v>2913</v>
      </c>
      <c r="E208" s="585" t="s">
        <v>3680</v>
      </c>
    </row>
    <row r="209" spans="4:5">
      <c r="D209" s="587" t="s">
        <v>2737</v>
      </c>
      <c r="E209" s="585" t="s">
        <v>3681</v>
      </c>
    </row>
    <row r="210" spans="4:5">
      <c r="D210" s="587" t="s">
        <v>2917</v>
      </c>
      <c r="E210" s="585" t="s">
        <v>3682</v>
      </c>
    </row>
    <row r="211" spans="4:5">
      <c r="D211" s="587" t="s">
        <v>2739</v>
      </c>
      <c r="E211" s="585" t="s">
        <v>3683</v>
      </c>
    </row>
    <row r="212" spans="4:5">
      <c r="D212" s="587" t="s">
        <v>2741</v>
      </c>
      <c r="E212" s="585" t="s">
        <v>3684</v>
      </c>
    </row>
    <row r="213" spans="4:5">
      <c r="D213" s="587" t="s">
        <v>2733</v>
      </c>
      <c r="E213" s="585" t="s">
        <v>3685</v>
      </c>
    </row>
    <row r="214" spans="4:5">
      <c r="D214" s="587" t="s">
        <v>2399</v>
      </c>
      <c r="E214" s="585" t="s">
        <v>3686</v>
      </c>
    </row>
    <row r="215" spans="4:5">
      <c r="D215" s="587" t="s">
        <v>2395</v>
      </c>
      <c r="E215" s="585" t="s">
        <v>3687</v>
      </c>
    </row>
    <row r="216" spans="4:5">
      <c r="D216" s="587" t="s">
        <v>2401</v>
      </c>
      <c r="E216" s="585" t="s">
        <v>3688</v>
      </c>
    </row>
    <row r="217" spans="4:5">
      <c r="D217" s="587" t="s">
        <v>2391</v>
      </c>
      <c r="E217" s="585" t="s">
        <v>3689</v>
      </c>
    </row>
    <row r="218" spans="4:5">
      <c r="D218" s="587" t="s">
        <v>1155</v>
      </c>
      <c r="E218" s="585" t="s">
        <v>1186</v>
      </c>
    </row>
    <row r="219" spans="4:5">
      <c r="D219" s="587" t="s">
        <v>2397</v>
      </c>
      <c r="E219" s="585" t="s">
        <v>3690</v>
      </c>
    </row>
    <row r="220" spans="4:5">
      <c r="D220" s="587" t="s">
        <v>2393</v>
      </c>
      <c r="E220" s="585" t="s">
        <v>3691</v>
      </c>
    </row>
    <row r="221" spans="4:5">
      <c r="D221" s="587" t="s">
        <v>2387</v>
      </c>
      <c r="E221" s="585" t="s">
        <v>3692</v>
      </c>
    </row>
    <row r="222" spans="4:5">
      <c r="D222" s="587" t="s">
        <v>2385</v>
      </c>
      <c r="E222" s="585" t="s">
        <v>3693</v>
      </c>
    </row>
    <row r="223" spans="4:5">
      <c r="D223" s="587" t="s">
        <v>2389</v>
      </c>
      <c r="E223" s="585" t="s">
        <v>3694</v>
      </c>
    </row>
    <row r="224" spans="4:5">
      <c r="D224" s="587" t="s">
        <v>2383</v>
      </c>
      <c r="E224" s="585" t="s">
        <v>3695</v>
      </c>
    </row>
    <row r="225" spans="4:5">
      <c r="D225" s="587" t="s">
        <v>2409</v>
      </c>
      <c r="E225" s="585" t="s">
        <v>3696</v>
      </c>
    </row>
    <row r="226" spans="4:5">
      <c r="D226" s="587" t="s">
        <v>2411</v>
      </c>
      <c r="E226" s="585" t="s">
        <v>3697</v>
      </c>
    </row>
    <row r="227" spans="4:5">
      <c r="D227" s="587" t="s">
        <v>2413</v>
      </c>
      <c r="E227" s="585" t="s">
        <v>3698</v>
      </c>
    </row>
    <row r="228" spans="4:5">
      <c r="D228" s="587" t="s">
        <v>2415</v>
      </c>
      <c r="E228" s="585" t="s">
        <v>3699</v>
      </c>
    </row>
    <row r="229" spans="4:5">
      <c r="D229" s="587" t="s">
        <v>3517</v>
      </c>
      <c r="E229" s="585" t="s">
        <v>986</v>
      </c>
    </row>
    <row r="230" spans="4:5">
      <c r="D230" s="587" t="s">
        <v>1157</v>
      </c>
      <c r="E230" s="585" t="s">
        <v>1188</v>
      </c>
    </row>
    <row r="231" spans="4:5">
      <c r="D231" s="587" t="s">
        <v>2417</v>
      </c>
      <c r="E231" s="585" t="s">
        <v>3700</v>
      </c>
    </row>
    <row r="232" spans="4:5">
      <c r="D232" s="587" t="s">
        <v>2419</v>
      </c>
      <c r="E232" s="585" t="s">
        <v>3701</v>
      </c>
    </row>
    <row r="233" spans="4:5">
      <c r="D233" s="587" t="s">
        <v>2421</v>
      </c>
      <c r="E233" s="585" t="s">
        <v>3702</v>
      </c>
    </row>
    <row r="234" spans="4:5">
      <c r="D234" s="587" t="s">
        <v>2423</v>
      </c>
      <c r="E234" s="585" t="s">
        <v>3703</v>
      </c>
    </row>
    <row r="235" spans="4:5">
      <c r="D235" s="587" t="s">
        <v>2425</v>
      </c>
      <c r="E235" s="585" t="s">
        <v>3704</v>
      </c>
    </row>
    <row r="236" spans="4:5">
      <c r="D236" s="587" t="s">
        <v>2427</v>
      </c>
      <c r="E236" s="585" t="s">
        <v>3705</v>
      </c>
    </row>
    <row r="237" spans="4:5">
      <c r="D237" s="587" t="s">
        <v>2429</v>
      </c>
      <c r="E237" s="585" t="s">
        <v>3710</v>
      </c>
    </row>
    <row r="238" spans="4:5">
      <c r="D238" s="587" t="s">
        <v>2431</v>
      </c>
      <c r="E238" s="585" t="s">
        <v>3711</v>
      </c>
    </row>
    <row r="239" spans="4:5">
      <c r="D239" s="587" t="s">
        <v>2433</v>
      </c>
      <c r="E239" s="585" t="s">
        <v>3712</v>
      </c>
    </row>
    <row r="240" spans="4:5">
      <c r="D240" s="587" t="s">
        <v>2435</v>
      </c>
      <c r="E240" s="585" t="s">
        <v>3713</v>
      </c>
    </row>
    <row r="241" spans="4:5">
      <c r="D241" s="587" t="s">
        <v>1159</v>
      </c>
      <c r="E241" s="585" t="s">
        <v>1190</v>
      </c>
    </row>
    <row r="242" spans="4:5">
      <c r="D242" s="587" t="s">
        <v>2437</v>
      </c>
      <c r="E242" s="585" t="s">
        <v>3714</v>
      </c>
    </row>
    <row r="243" spans="4:5">
      <c r="D243" s="587" t="s">
        <v>2439</v>
      </c>
      <c r="E243" s="585" t="s">
        <v>3715</v>
      </c>
    </row>
    <row r="244" spans="4:5">
      <c r="D244" s="587" t="s">
        <v>2441</v>
      </c>
      <c r="E244" s="585" t="s">
        <v>3716</v>
      </c>
    </row>
    <row r="245" spans="4:5">
      <c r="D245" s="587" t="s">
        <v>2443</v>
      </c>
      <c r="E245" s="585" t="s">
        <v>3717</v>
      </c>
    </row>
    <row r="246" spans="4:5">
      <c r="D246" s="587" t="s">
        <v>2445</v>
      </c>
      <c r="E246" s="585" t="s">
        <v>3718</v>
      </c>
    </row>
    <row r="247" spans="4:5">
      <c r="D247" s="587" t="s">
        <v>2447</v>
      </c>
      <c r="E247" s="585" t="s">
        <v>3719</v>
      </c>
    </row>
    <row r="248" spans="4:5">
      <c r="D248" s="587" t="s">
        <v>3544</v>
      </c>
      <c r="E248" s="585" t="s">
        <v>1192</v>
      </c>
    </row>
    <row r="249" spans="4:5">
      <c r="D249" s="587" t="s">
        <v>3545</v>
      </c>
      <c r="E249" s="585" t="s">
        <v>1194</v>
      </c>
    </row>
    <row r="250" spans="4:5">
      <c r="D250" s="587" t="s">
        <v>1161</v>
      </c>
      <c r="E250" s="585" t="s">
        <v>1196</v>
      </c>
    </row>
    <row r="251" spans="4:5">
      <c r="D251" s="587" t="s">
        <v>1163</v>
      </c>
      <c r="E251" s="585" t="s">
        <v>1198</v>
      </c>
    </row>
    <row r="252" spans="4:5">
      <c r="D252" s="587" t="s">
        <v>1165</v>
      </c>
      <c r="E252" s="585" t="s">
        <v>1200</v>
      </c>
    </row>
    <row r="253" spans="4:5">
      <c r="D253" s="587" t="s">
        <v>1167</v>
      </c>
      <c r="E253" s="585" t="s">
        <v>1202</v>
      </c>
    </row>
    <row r="254" spans="4:5">
      <c r="D254" s="587" t="s">
        <v>1169</v>
      </c>
      <c r="E254" s="585" t="s">
        <v>1204</v>
      </c>
    </row>
    <row r="255" spans="4:5">
      <c r="D255" s="587" t="s">
        <v>3520</v>
      </c>
      <c r="E255" s="585" t="s">
        <v>1206</v>
      </c>
    </row>
    <row r="256" spans="4:5">
      <c r="D256" s="587" t="s">
        <v>3518</v>
      </c>
      <c r="E256" s="585" t="s">
        <v>987</v>
      </c>
    </row>
    <row r="257" spans="4:5">
      <c r="D257" s="587" t="s">
        <v>3546</v>
      </c>
      <c r="E257" s="585" t="s">
        <v>1208</v>
      </c>
    </row>
    <row r="258" spans="4:5">
      <c r="D258" s="587" t="s">
        <v>1171</v>
      </c>
      <c r="E258" s="585" t="s">
        <v>1210</v>
      </c>
    </row>
    <row r="259" spans="4:5">
      <c r="D259" s="587" t="s">
        <v>1173</v>
      </c>
      <c r="E259" s="585" t="s">
        <v>1212</v>
      </c>
    </row>
    <row r="260" spans="4:5">
      <c r="D260" s="587" t="s">
        <v>1175</v>
      </c>
      <c r="E260" s="585" t="s">
        <v>1214</v>
      </c>
    </row>
    <row r="261" spans="4:5">
      <c r="D261" s="587" t="s">
        <v>1177</v>
      </c>
      <c r="E261" s="585" t="s">
        <v>1216</v>
      </c>
    </row>
    <row r="262" spans="4:5">
      <c r="D262" s="587" t="s">
        <v>3547</v>
      </c>
      <c r="E262" s="585" t="s">
        <v>1218</v>
      </c>
    </row>
    <row r="263" spans="4:5">
      <c r="D263" s="587" t="s">
        <v>1179</v>
      </c>
      <c r="E263" s="585" t="s">
        <v>1220</v>
      </c>
    </row>
    <row r="264" spans="4:5">
      <c r="D264" s="587" t="s">
        <v>1181</v>
      </c>
      <c r="E264" s="585" t="s">
        <v>1222</v>
      </c>
    </row>
    <row r="265" spans="4:5">
      <c r="D265" s="587" t="s">
        <v>1183</v>
      </c>
      <c r="E265" s="585" t="s">
        <v>1224</v>
      </c>
    </row>
    <row r="266" spans="4:5">
      <c r="D266" s="587" t="s">
        <v>1185</v>
      </c>
      <c r="E266" s="585" t="s">
        <v>1226</v>
      </c>
    </row>
    <row r="267" spans="4:5">
      <c r="D267" s="587" t="s">
        <v>3521</v>
      </c>
      <c r="E267" s="585" t="s">
        <v>988</v>
      </c>
    </row>
    <row r="268" spans="4:5">
      <c r="D268" s="587" t="s">
        <v>1187</v>
      </c>
      <c r="E268" s="585" t="s">
        <v>1228</v>
      </c>
    </row>
    <row r="269" spans="4:5">
      <c r="D269" s="587" t="s">
        <v>1189</v>
      </c>
      <c r="E269" s="585" t="s">
        <v>1230</v>
      </c>
    </row>
    <row r="270" spans="4:5">
      <c r="D270" s="587" t="s">
        <v>1191</v>
      </c>
      <c r="E270" s="585" t="s">
        <v>1232</v>
      </c>
    </row>
    <row r="271" spans="4:5">
      <c r="D271" s="587" t="s">
        <v>1193</v>
      </c>
      <c r="E271" s="585" t="s">
        <v>1234</v>
      </c>
    </row>
    <row r="272" spans="4:5">
      <c r="D272" s="587" t="s">
        <v>1195</v>
      </c>
      <c r="E272" s="585" t="s">
        <v>1236</v>
      </c>
    </row>
    <row r="273" spans="4:5">
      <c r="D273" s="587" t="s">
        <v>1197</v>
      </c>
      <c r="E273" s="585" t="s">
        <v>1238</v>
      </c>
    </row>
    <row r="274" spans="4:5">
      <c r="D274" s="587" t="s">
        <v>1199</v>
      </c>
      <c r="E274" s="585" t="s">
        <v>1240</v>
      </c>
    </row>
    <row r="275" spans="4:5">
      <c r="D275" s="587" t="s">
        <v>3548</v>
      </c>
      <c r="E275" s="585" t="s">
        <v>1242</v>
      </c>
    </row>
    <row r="276" spans="4:5">
      <c r="D276" s="587" t="s">
        <v>3549</v>
      </c>
      <c r="E276" s="585" t="s">
        <v>1244</v>
      </c>
    </row>
    <row r="277" spans="4:5">
      <c r="D277" s="587" t="s">
        <v>1201</v>
      </c>
      <c r="E277" s="585" t="s">
        <v>1246</v>
      </c>
    </row>
    <row r="278" spans="4:5">
      <c r="D278" s="587" t="s">
        <v>3522</v>
      </c>
      <c r="E278" s="585" t="s">
        <v>989</v>
      </c>
    </row>
    <row r="279" spans="4:5">
      <c r="D279" s="587" t="s">
        <v>1203</v>
      </c>
      <c r="E279" s="585" t="s">
        <v>1248</v>
      </c>
    </row>
    <row r="280" spans="4:5">
      <c r="D280" s="587" t="s">
        <v>1205</v>
      </c>
      <c r="E280" s="585" t="s">
        <v>1250</v>
      </c>
    </row>
    <row r="281" spans="4:5">
      <c r="D281" s="587" t="s">
        <v>1207</v>
      </c>
      <c r="E281" s="585" t="s">
        <v>1252</v>
      </c>
    </row>
    <row r="282" spans="4:5">
      <c r="D282" s="587" t="s">
        <v>1209</v>
      </c>
      <c r="E282" s="585" t="s">
        <v>1254</v>
      </c>
    </row>
    <row r="283" spans="4:5">
      <c r="D283" s="587" t="s">
        <v>3550</v>
      </c>
      <c r="E283" s="585" t="s">
        <v>1256</v>
      </c>
    </row>
    <row r="284" spans="4:5">
      <c r="D284" s="587" t="s">
        <v>1211</v>
      </c>
      <c r="E284" s="585" t="s">
        <v>1258</v>
      </c>
    </row>
    <row r="285" spans="4:5">
      <c r="D285" s="587" t="s">
        <v>1213</v>
      </c>
      <c r="E285" s="585" t="s">
        <v>1260</v>
      </c>
    </row>
    <row r="286" spans="4:5">
      <c r="D286" s="587" t="s">
        <v>3551</v>
      </c>
      <c r="E286" s="585" t="s">
        <v>1262</v>
      </c>
    </row>
    <row r="287" spans="4:5">
      <c r="D287" s="587" t="s">
        <v>1215</v>
      </c>
      <c r="E287" s="585" t="s">
        <v>1264</v>
      </c>
    </row>
    <row r="288" spans="4:5">
      <c r="D288" s="587" t="s">
        <v>3552</v>
      </c>
      <c r="E288" s="585" t="s">
        <v>1266</v>
      </c>
    </row>
    <row r="289" spans="4:5">
      <c r="D289" s="587" t="s">
        <v>3523</v>
      </c>
      <c r="E289" s="585" t="s">
        <v>990</v>
      </c>
    </row>
    <row r="290" spans="4:5">
      <c r="D290" s="587" t="s">
        <v>1217</v>
      </c>
      <c r="E290" s="585" t="s">
        <v>1268</v>
      </c>
    </row>
    <row r="291" spans="4:5">
      <c r="D291" s="587" t="s">
        <v>1219</v>
      </c>
      <c r="E291" s="585" t="s">
        <v>1270</v>
      </c>
    </row>
    <row r="292" spans="4:5">
      <c r="D292" s="587" t="s">
        <v>1221</v>
      </c>
      <c r="E292" s="585" t="s">
        <v>1272</v>
      </c>
    </row>
    <row r="293" spans="4:5">
      <c r="D293" s="587" t="s">
        <v>1223</v>
      </c>
      <c r="E293" s="585" t="s">
        <v>1274</v>
      </c>
    </row>
    <row r="294" spans="4:5">
      <c r="D294" s="587" t="s">
        <v>1225</v>
      </c>
      <c r="E294" s="585" t="s">
        <v>1276</v>
      </c>
    </row>
    <row r="295" spans="4:5">
      <c r="D295" s="587" t="s">
        <v>3553</v>
      </c>
      <c r="E295" s="585" t="s">
        <v>1278</v>
      </c>
    </row>
    <row r="296" spans="4:5">
      <c r="D296" s="587" t="s">
        <v>1227</v>
      </c>
      <c r="E296" s="585" t="s">
        <v>1280</v>
      </c>
    </row>
    <row r="297" spans="4:5">
      <c r="D297" s="587" t="s">
        <v>3554</v>
      </c>
      <c r="E297" s="585" t="s">
        <v>1282</v>
      </c>
    </row>
    <row r="298" spans="4:5">
      <c r="D298" s="587" t="s">
        <v>1229</v>
      </c>
      <c r="E298" s="585" t="s">
        <v>1284</v>
      </c>
    </row>
    <row r="299" spans="4:5">
      <c r="D299" s="587" t="s">
        <v>3555</v>
      </c>
      <c r="E299" s="585" t="s">
        <v>1286</v>
      </c>
    </row>
    <row r="300" spans="4:5">
      <c r="D300" s="587" t="s">
        <v>3524</v>
      </c>
      <c r="E300" s="585" t="s">
        <v>991</v>
      </c>
    </row>
    <row r="301" spans="4:5">
      <c r="D301" s="587" t="s">
        <v>1231</v>
      </c>
      <c r="E301" s="585" t="s">
        <v>1288</v>
      </c>
    </row>
    <row r="302" spans="4:5">
      <c r="D302" s="587" t="s">
        <v>3556</v>
      </c>
      <c r="E302" s="585" t="s">
        <v>1290</v>
      </c>
    </row>
    <row r="303" spans="4:5">
      <c r="D303" s="587" t="s">
        <v>3557</v>
      </c>
      <c r="E303" s="585" t="s">
        <v>1292</v>
      </c>
    </row>
    <row r="304" spans="4:5">
      <c r="D304" s="587" t="s">
        <v>1233</v>
      </c>
      <c r="E304" s="585" t="s">
        <v>1294</v>
      </c>
    </row>
    <row r="305" spans="4:5">
      <c r="D305" s="587" t="s">
        <v>1235</v>
      </c>
      <c r="E305" s="585" t="s">
        <v>1296</v>
      </c>
    </row>
    <row r="306" spans="4:5">
      <c r="D306" s="587" t="s">
        <v>3558</v>
      </c>
      <c r="E306" s="585" t="s">
        <v>1298</v>
      </c>
    </row>
    <row r="307" spans="4:5">
      <c r="D307" s="587" t="s">
        <v>1237</v>
      </c>
      <c r="E307" s="585" t="s">
        <v>1300</v>
      </c>
    </row>
    <row r="308" spans="4:5">
      <c r="D308" s="587" t="s">
        <v>1239</v>
      </c>
      <c r="E308" s="585" t="s">
        <v>1302</v>
      </c>
    </row>
    <row r="309" spans="4:5">
      <c r="D309" s="587" t="s">
        <v>1241</v>
      </c>
      <c r="E309" s="585" t="s">
        <v>1304</v>
      </c>
    </row>
    <row r="310" spans="4:5">
      <c r="D310" s="587" t="s">
        <v>1243</v>
      </c>
      <c r="E310" s="585" t="s">
        <v>1306</v>
      </c>
    </row>
    <row r="311" spans="4:5">
      <c r="D311" s="587" t="s">
        <v>3525</v>
      </c>
      <c r="E311" s="585" t="s">
        <v>992</v>
      </c>
    </row>
    <row r="312" spans="4:5">
      <c r="D312" s="587" t="s">
        <v>1245</v>
      </c>
      <c r="E312" s="585" t="s">
        <v>1308</v>
      </c>
    </row>
    <row r="313" spans="4:5">
      <c r="D313" s="587" t="s">
        <v>1247</v>
      </c>
      <c r="E313" s="585" t="s">
        <v>1310</v>
      </c>
    </row>
    <row r="314" spans="4:5">
      <c r="D314" s="587" t="s">
        <v>1249</v>
      </c>
      <c r="E314" s="585" t="s">
        <v>1312</v>
      </c>
    </row>
    <row r="315" spans="4:5">
      <c r="D315" s="587" t="s">
        <v>1251</v>
      </c>
      <c r="E315" s="585" t="s">
        <v>1314</v>
      </c>
    </row>
    <row r="316" spans="4:5">
      <c r="D316" s="587" t="s">
        <v>1253</v>
      </c>
      <c r="E316" s="585" t="s">
        <v>1316</v>
      </c>
    </row>
    <row r="317" spans="4:5">
      <c r="D317" s="587" t="s">
        <v>1255</v>
      </c>
      <c r="E317" s="585" t="s">
        <v>1318</v>
      </c>
    </row>
    <row r="318" spans="4:5">
      <c r="D318" s="587" t="s">
        <v>1257</v>
      </c>
      <c r="E318" s="585" t="s">
        <v>1320</v>
      </c>
    </row>
    <row r="319" spans="4:5">
      <c r="D319" s="587" t="s">
        <v>1259</v>
      </c>
      <c r="E319" s="585" t="s">
        <v>1322</v>
      </c>
    </row>
    <row r="320" spans="4:5">
      <c r="D320" s="587" t="s">
        <v>1261</v>
      </c>
      <c r="E320" s="585" t="s">
        <v>1324</v>
      </c>
    </row>
    <row r="321" spans="4:5">
      <c r="D321" s="587" t="s">
        <v>1263</v>
      </c>
      <c r="E321" s="585" t="s">
        <v>1326</v>
      </c>
    </row>
    <row r="322" spans="4:5">
      <c r="D322" s="587" t="s">
        <v>3526</v>
      </c>
      <c r="E322" s="585" t="s">
        <v>993</v>
      </c>
    </row>
    <row r="323" spans="4:5">
      <c r="D323" s="587" t="s">
        <v>1265</v>
      </c>
      <c r="E323" s="585" t="s">
        <v>1328</v>
      </c>
    </row>
    <row r="324" spans="4:5">
      <c r="D324" s="587" t="s">
        <v>1267</v>
      </c>
      <c r="E324" s="585" t="s">
        <v>1330</v>
      </c>
    </row>
    <row r="325" spans="4:5">
      <c r="D325" s="587" t="s">
        <v>1269</v>
      </c>
      <c r="E325" s="585" t="s">
        <v>1332</v>
      </c>
    </row>
    <row r="326" spans="4:5">
      <c r="D326" s="587" t="s">
        <v>1271</v>
      </c>
      <c r="E326" s="585" t="s">
        <v>1334</v>
      </c>
    </row>
    <row r="327" spans="4:5">
      <c r="D327" s="587" t="s">
        <v>3559</v>
      </c>
      <c r="E327" s="585" t="s">
        <v>1336</v>
      </c>
    </row>
    <row r="328" spans="4:5">
      <c r="D328" s="587" t="s">
        <v>1273</v>
      </c>
      <c r="E328" s="585" t="s">
        <v>1338</v>
      </c>
    </row>
    <row r="329" spans="4:5">
      <c r="D329" s="587" t="s">
        <v>3560</v>
      </c>
      <c r="E329" s="585" t="s">
        <v>1340</v>
      </c>
    </row>
    <row r="330" spans="4:5">
      <c r="D330" s="587" t="s">
        <v>1275</v>
      </c>
      <c r="E330" s="585" t="s">
        <v>1342</v>
      </c>
    </row>
    <row r="331" spans="4:5">
      <c r="D331" s="587" t="s">
        <v>1277</v>
      </c>
      <c r="E331" s="585" t="s">
        <v>1344</v>
      </c>
    </row>
    <row r="332" spans="4:5">
      <c r="D332" s="587" t="s">
        <v>1279</v>
      </c>
      <c r="E332" s="585" t="s">
        <v>1346</v>
      </c>
    </row>
    <row r="333" spans="4:5">
      <c r="D333" s="587" t="s">
        <v>3720</v>
      </c>
      <c r="E333" s="585" t="s">
        <v>976</v>
      </c>
    </row>
    <row r="334" spans="4:5">
      <c r="D334" s="587" t="s">
        <v>3527</v>
      </c>
      <c r="E334" s="585" t="s">
        <v>994</v>
      </c>
    </row>
    <row r="335" spans="4:5">
      <c r="D335" s="587" t="s">
        <v>1281</v>
      </c>
      <c r="E335" s="585" t="s">
        <v>1348</v>
      </c>
    </row>
    <row r="336" spans="4:5">
      <c r="D336" s="587" t="s">
        <v>1283</v>
      </c>
      <c r="E336" s="585" t="s">
        <v>1350</v>
      </c>
    </row>
    <row r="337" spans="4:5">
      <c r="D337" s="587" t="s">
        <v>3561</v>
      </c>
      <c r="E337" s="585" t="s">
        <v>1352</v>
      </c>
    </row>
    <row r="338" spans="4:5">
      <c r="D338" s="587" t="s">
        <v>1285</v>
      </c>
      <c r="E338" s="585" t="s">
        <v>1354</v>
      </c>
    </row>
    <row r="339" spans="4:5">
      <c r="D339" s="587" t="s">
        <v>1287</v>
      </c>
      <c r="E339" s="585" t="s">
        <v>1356</v>
      </c>
    </row>
    <row r="340" spans="4:5">
      <c r="D340" s="587" t="s">
        <v>3562</v>
      </c>
      <c r="E340" s="585" t="s">
        <v>1358</v>
      </c>
    </row>
    <row r="341" spans="4:5">
      <c r="D341" s="587" t="s">
        <v>1289</v>
      </c>
      <c r="E341" s="585" t="s">
        <v>1360</v>
      </c>
    </row>
    <row r="342" spans="4:5">
      <c r="D342" s="587" t="s">
        <v>3563</v>
      </c>
      <c r="E342" s="585" t="s">
        <v>1362</v>
      </c>
    </row>
    <row r="343" spans="4:5">
      <c r="D343" s="587" t="s">
        <v>1291</v>
      </c>
      <c r="E343" s="585" t="s">
        <v>1364</v>
      </c>
    </row>
    <row r="344" spans="4:5">
      <c r="D344" s="587" t="s">
        <v>1293</v>
      </c>
      <c r="E344" s="585" t="s">
        <v>1366</v>
      </c>
    </row>
    <row r="345" spans="4:5">
      <c r="D345" s="587" t="s">
        <v>3528</v>
      </c>
      <c r="E345" s="585" t="s">
        <v>995</v>
      </c>
    </row>
    <row r="346" spans="4:5">
      <c r="D346" s="587" t="s">
        <v>1295</v>
      </c>
      <c r="E346" s="585" t="s">
        <v>1368</v>
      </c>
    </row>
    <row r="347" spans="4:5">
      <c r="D347" s="587" t="s">
        <v>1297</v>
      </c>
      <c r="E347" s="585" t="s">
        <v>1370</v>
      </c>
    </row>
    <row r="348" spans="4:5">
      <c r="D348" s="587" t="s">
        <v>1299</v>
      </c>
      <c r="E348" s="585" t="s">
        <v>1372</v>
      </c>
    </row>
    <row r="349" spans="4:5">
      <c r="D349" s="587" t="s">
        <v>1301</v>
      </c>
      <c r="E349" s="585" t="s">
        <v>1374</v>
      </c>
    </row>
    <row r="350" spans="4:5">
      <c r="D350" s="587" t="s">
        <v>1303</v>
      </c>
      <c r="E350" s="585" t="s">
        <v>1376</v>
      </c>
    </row>
    <row r="351" spans="4:5">
      <c r="D351" s="587" t="s">
        <v>3564</v>
      </c>
      <c r="E351" s="585" t="s">
        <v>1378</v>
      </c>
    </row>
    <row r="352" spans="4:5">
      <c r="D352" s="587" t="s">
        <v>1305</v>
      </c>
      <c r="E352" s="585" t="s">
        <v>1380</v>
      </c>
    </row>
    <row r="353" spans="4:5">
      <c r="D353" s="587" t="s">
        <v>1307</v>
      </c>
      <c r="E353" s="585" t="s">
        <v>1382</v>
      </c>
    </row>
    <row r="354" spans="4:5">
      <c r="D354" s="587" t="s">
        <v>1309</v>
      </c>
      <c r="E354" s="585" t="s">
        <v>1384</v>
      </c>
    </row>
    <row r="355" spans="4:5">
      <c r="D355" s="587" t="s">
        <v>1311</v>
      </c>
      <c r="E355" s="585" t="s">
        <v>1386</v>
      </c>
    </row>
    <row r="356" spans="4:5">
      <c r="D356" s="587" t="s">
        <v>999</v>
      </c>
      <c r="E356" s="585" t="s">
        <v>996</v>
      </c>
    </row>
    <row r="357" spans="4:5">
      <c r="D357" s="587" t="s">
        <v>1313</v>
      </c>
      <c r="E357" s="585" t="s">
        <v>1388</v>
      </c>
    </row>
    <row r="358" spans="4:5">
      <c r="D358" s="587" t="s">
        <v>1315</v>
      </c>
      <c r="E358" s="585" t="s">
        <v>1390</v>
      </c>
    </row>
    <row r="359" spans="4:5">
      <c r="D359" s="587" t="s">
        <v>1317</v>
      </c>
      <c r="E359" s="585" t="s">
        <v>1392</v>
      </c>
    </row>
    <row r="360" spans="4:5">
      <c r="D360" s="587" t="s">
        <v>1319</v>
      </c>
      <c r="E360" s="585" t="s">
        <v>1394</v>
      </c>
    </row>
    <row r="361" spans="4:5">
      <c r="D361" s="587" t="s">
        <v>1321</v>
      </c>
      <c r="E361" s="585" t="s">
        <v>1396</v>
      </c>
    </row>
    <row r="362" spans="4:5">
      <c r="D362" s="587" t="s">
        <v>1323</v>
      </c>
      <c r="E362" s="585" t="s">
        <v>1398</v>
      </c>
    </row>
    <row r="363" spans="4:5">
      <c r="D363" s="587" t="s">
        <v>3565</v>
      </c>
      <c r="E363" s="585" t="s">
        <v>1400</v>
      </c>
    </row>
    <row r="364" spans="4:5">
      <c r="D364" s="587" t="s">
        <v>1325</v>
      </c>
      <c r="E364" s="585" t="s">
        <v>1402</v>
      </c>
    </row>
    <row r="365" spans="4:5">
      <c r="D365" s="587" t="s">
        <v>3566</v>
      </c>
      <c r="E365" s="585" t="s">
        <v>1404</v>
      </c>
    </row>
    <row r="366" spans="4:5">
      <c r="D366" s="587" t="s">
        <v>1327</v>
      </c>
      <c r="E366" s="585" t="s">
        <v>1406</v>
      </c>
    </row>
    <row r="367" spans="4:5">
      <c r="D367" s="587" t="s">
        <v>1003</v>
      </c>
      <c r="E367" s="585" t="s">
        <v>997</v>
      </c>
    </row>
    <row r="368" spans="4:5">
      <c r="D368" s="587" t="s">
        <v>1329</v>
      </c>
      <c r="E368" s="585" t="s">
        <v>1408</v>
      </c>
    </row>
    <row r="369" spans="4:5">
      <c r="D369" s="587" t="s">
        <v>1331</v>
      </c>
      <c r="E369" s="585" t="s">
        <v>1410</v>
      </c>
    </row>
    <row r="370" spans="4:5">
      <c r="D370" s="587" t="s">
        <v>1333</v>
      </c>
      <c r="E370" s="585" t="s">
        <v>1412</v>
      </c>
    </row>
    <row r="371" spans="4:5">
      <c r="D371" s="587" t="s">
        <v>3567</v>
      </c>
      <c r="E371" s="585" t="s">
        <v>1414</v>
      </c>
    </row>
    <row r="372" spans="4:5">
      <c r="D372" s="587" t="s">
        <v>1335</v>
      </c>
      <c r="E372" s="585" t="s">
        <v>1416</v>
      </c>
    </row>
    <row r="373" spans="4:5">
      <c r="D373" s="587" t="s">
        <v>1337</v>
      </c>
      <c r="E373" s="585" t="s">
        <v>1418</v>
      </c>
    </row>
    <row r="374" spans="4:5">
      <c r="D374" s="587" t="s">
        <v>1339</v>
      </c>
      <c r="E374" s="585" t="s">
        <v>1420</v>
      </c>
    </row>
    <row r="375" spans="4:5">
      <c r="D375" s="587" t="s">
        <v>1341</v>
      </c>
      <c r="E375" s="585" t="s">
        <v>1422</v>
      </c>
    </row>
    <row r="376" spans="4:5">
      <c r="D376" s="587" t="s">
        <v>1343</v>
      </c>
      <c r="E376" s="585" t="s">
        <v>1424</v>
      </c>
    </row>
    <row r="377" spans="4:5">
      <c r="D377" s="587" t="s">
        <v>1345</v>
      </c>
      <c r="E377" s="585" t="s">
        <v>1426</v>
      </c>
    </row>
    <row r="378" spans="4:5">
      <c r="D378" s="587" t="s">
        <v>1005</v>
      </c>
      <c r="E378" s="585" t="s">
        <v>998</v>
      </c>
    </row>
    <row r="379" spans="4:5">
      <c r="D379" s="587" t="s">
        <v>1347</v>
      </c>
      <c r="E379" s="585" t="s">
        <v>1428</v>
      </c>
    </row>
    <row r="380" spans="4:5">
      <c r="D380" s="587" t="s">
        <v>1349</v>
      </c>
      <c r="E380" s="585" t="s">
        <v>1430</v>
      </c>
    </row>
    <row r="381" spans="4:5">
      <c r="D381" s="587" t="s">
        <v>1351</v>
      </c>
      <c r="E381" s="585" t="s">
        <v>1432</v>
      </c>
    </row>
    <row r="382" spans="4:5">
      <c r="D382" s="587" t="s">
        <v>1353</v>
      </c>
      <c r="E382" s="585" t="s">
        <v>1434</v>
      </c>
    </row>
    <row r="383" spans="4:5">
      <c r="D383" s="587" t="s">
        <v>1355</v>
      </c>
      <c r="E383" s="585" t="s">
        <v>1436</v>
      </c>
    </row>
    <row r="384" spans="4:5">
      <c r="D384" s="587" t="s">
        <v>1357</v>
      </c>
      <c r="E384" s="585" t="s">
        <v>1438</v>
      </c>
    </row>
    <row r="385" spans="4:5">
      <c r="D385" s="587" t="s">
        <v>3568</v>
      </c>
      <c r="E385" s="585" t="s">
        <v>1440</v>
      </c>
    </row>
    <row r="386" spans="4:5">
      <c r="D386" s="587" t="s">
        <v>1359</v>
      </c>
      <c r="E386" s="585" t="s">
        <v>1442</v>
      </c>
    </row>
    <row r="387" spans="4:5">
      <c r="D387" s="587" t="s">
        <v>3569</v>
      </c>
      <c r="E387" s="585" t="s">
        <v>1444</v>
      </c>
    </row>
    <row r="388" spans="4:5">
      <c r="D388" s="587" t="s">
        <v>1361</v>
      </c>
      <c r="E388" s="585" t="s">
        <v>1446</v>
      </c>
    </row>
    <row r="389" spans="4:5">
      <c r="D389" s="587" t="s">
        <v>1007</v>
      </c>
      <c r="E389" s="585" t="s">
        <v>1000</v>
      </c>
    </row>
    <row r="390" spans="4:5">
      <c r="D390" s="587" t="s">
        <v>1363</v>
      </c>
      <c r="E390" s="585" t="s">
        <v>1448</v>
      </c>
    </row>
    <row r="391" spans="4:5">
      <c r="D391" s="587" t="s">
        <v>1365</v>
      </c>
      <c r="E391" s="585" t="s">
        <v>1450</v>
      </c>
    </row>
    <row r="392" spans="4:5">
      <c r="D392" s="587" t="s">
        <v>1367</v>
      </c>
      <c r="E392" s="585" t="s">
        <v>1452</v>
      </c>
    </row>
    <row r="393" spans="4:5">
      <c r="D393" s="587" t="s">
        <v>1369</v>
      </c>
      <c r="E393" s="585" t="s">
        <v>1454</v>
      </c>
    </row>
    <row r="394" spans="4:5">
      <c r="D394" s="587" t="s">
        <v>1371</v>
      </c>
      <c r="E394" s="585" t="s">
        <v>1456</v>
      </c>
    </row>
    <row r="395" spans="4:5">
      <c r="D395" s="587" t="s">
        <v>1373</v>
      </c>
      <c r="E395" s="585" t="s">
        <v>1458</v>
      </c>
    </row>
    <row r="396" spans="4:5">
      <c r="D396" s="587" t="s">
        <v>1375</v>
      </c>
      <c r="E396" s="585" t="s">
        <v>1460</v>
      </c>
    </row>
    <row r="397" spans="4:5">
      <c r="D397" s="587" t="s">
        <v>3570</v>
      </c>
      <c r="E397" s="585" t="s">
        <v>1462</v>
      </c>
    </row>
    <row r="398" spans="4:5">
      <c r="D398" s="587" t="s">
        <v>1377</v>
      </c>
      <c r="E398" s="585" t="s">
        <v>1464</v>
      </c>
    </row>
    <row r="399" spans="4:5">
      <c r="D399" s="587" t="s">
        <v>3571</v>
      </c>
      <c r="E399" s="585" t="s">
        <v>1466</v>
      </c>
    </row>
    <row r="400" spans="4:5">
      <c r="D400" s="587" t="s">
        <v>1009</v>
      </c>
      <c r="E400" s="585" t="s">
        <v>1001</v>
      </c>
    </row>
    <row r="401" spans="4:5">
      <c r="D401" s="587" t="s">
        <v>1379</v>
      </c>
      <c r="E401" s="585" t="s">
        <v>1468</v>
      </c>
    </row>
    <row r="402" spans="4:5">
      <c r="D402" s="587" t="s">
        <v>1381</v>
      </c>
      <c r="E402" s="585" t="s">
        <v>1470</v>
      </c>
    </row>
    <row r="403" spans="4:5">
      <c r="D403" s="587" t="s">
        <v>3572</v>
      </c>
      <c r="E403" s="585" t="s">
        <v>1472</v>
      </c>
    </row>
    <row r="404" spans="4:5">
      <c r="D404" s="587" t="s">
        <v>3573</v>
      </c>
      <c r="E404" s="585" t="s">
        <v>1474</v>
      </c>
    </row>
    <row r="405" spans="4:5">
      <c r="D405" s="587" t="s">
        <v>1383</v>
      </c>
      <c r="E405" s="585" t="s">
        <v>1476</v>
      </c>
    </row>
    <row r="406" spans="4:5">
      <c r="D406" s="587" t="s">
        <v>1385</v>
      </c>
      <c r="E406" s="585" t="s">
        <v>1478</v>
      </c>
    </row>
    <row r="407" spans="4:5">
      <c r="D407" s="587" t="s">
        <v>1387</v>
      </c>
      <c r="E407" s="585" t="s">
        <v>1480</v>
      </c>
    </row>
    <row r="408" spans="4:5">
      <c r="D408" s="587" t="s">
        <v>1389</v>
      </c>
      <c r="E408" s="585" t="s">
        <v>1482</v>
      </c>
    </row>
    <row r="409" spans="4:5">
      <c r="D409" s="587" t="s">
        <v>1391</v>
      </c>
      <c r="E409" s="585" t="s">
        <v>1484</v>
      </c>
    </row>
    <row r="410" spans="4:5">
      <c r="D410" s="587" t="s">
        <v>1393</v>
      </c>
      <c r="E410" s="585" t="s">
        <v>1486</v>
      </c>
    </row>
    <row r="411" spans="4:5">
      <c r="D411" s="587" t="s">
        <v>3515</v>
      </c>
      <c r="E411" s="585" t="s">
        <v>1002</v>
      </c>
    </row>
    <row r="412" spans="4:5">
      <c r="D412" s="587" t="s">
        <v>1395</v>
      </c>
      <c r="E412" s="585" t="s">
        <v>1488</v>
      </c>
    </row>
    <row r="413" spans="4:5">
      <c r="D413" s="587" t="s">
        <v>1397</v>
      </c>
      <c r="E413" s="585" t="s">
        <v>1490</v>
      </c>
    </row>
    <row r="414" spans="4:5">
      <c r="D414" s="587" t="s">
        <v>1399</v>
      </c>
      <c r="E414" s="585" t="s">
        <v>1492</v>
      </c>
    </row>
    <row r="415" spans="4:5">
      <c r="D415" s="587" t="s">
        <v>1401</v>
      </c>
      <c r="E415" s="585" t="s">
        <v>1494</v>
      </c>
    </row>
    <row r="416" spans="4:5">
      <c r="D416" s="587" t="s">
        <v>1403</v>
      </c>
      <c r="E416" s="585" t="s">
        <v>1496</v>
      </c>
    </row>
    <row r="417" spans="4:5">
      <c r="D417" s="587" t="s">
        <v>1405</v>
      </c>
      <c r="E417" s="585" t="s">
        <v>1498</v>
      </c>
    </row>
    <row r="418" spans="4:5">
      <c r="D418" s="587" t="s">
        <v>3574</v>
      </c>
      <c r="E418" s="585" t="s">
        <v>1500</v>
      </c>
    </row>
    <row r="419" spans="4:5">
      <c r="D419" s="587" t="s">
        <v>1407</v>
      </c>
      <c r="E419" s="585" t="s">
        <v>1502</v>
      </c>
    </row>
    <row r="420" spans="4:5">
      <c r="D420" s="587" t="s">
        <v>3575</v>
      </c>
      <c r="E420" s="585" t="s">
        <v>1504</v>
      </c>
    </row>
    <row r="421" spans="4:5">
      <c r="D421" s="587" t="s">
        <v>3576</v>
      </c>
      <c r="E421" s="585" t="s">
        <v>1506</v>
      </c>
    </row>
    <row r="422" spans="4:5">
      <c r="D422" s="587" t="s">
        <v>1011</v>
      </c>
      <c r="E422" s="585" t="s">
        <v>1004</v>
      </c>
    </row>
    <row r="423" spans="4:5">
      <c r="D423" s="587" t="s">
        <v>1409</v>
      </c>
      <c r="E423" s="585" t="s">
        <v>1508</v>
      </c>
    </row>
    <row r="424" spans="4:5">
      <c r="D424" s="587" t="s">
        <v>3577</v>
      </c>
      <c r="E424" s="585" t="s">
        <v>1510</v>
      </c>
    </row>
    <row r="425" spans="4:5">
      <c r="D425" s="587" t="s">
        <v>3578</v>
      </c>
      <c r="E425" s="585" t="s">
        <v>1512</v>
      </c>
    </row>
    <row r="426" spans="4:5">
      <c r="D426" s="587" t="s">
        <v>1411</v>
      </c>
      <c r="E426" s="585" t="s">
        <v>1514</v>
      </c>
    </row>
    <row r="427" spans="4:5">
      <c r="D427" s="587" t="s">
        <v>1413</v>
      </c>
      <c r="E427" s="585" t="s">
        <v>1516</v>
      </c>
    </row>
    <row r="428" spans="4:5">
      <c r="D428" s="587" t="s">
        <v>1415</v>
      </c>
      <c r="E428" s="585" t="s">
        <v>1518</v>
      </c>
    </row>
    <row r="429" spans="4:5">
      <c r="D429" s="587" t="s">
        <v>1417</v>
      </c>
      <c r="E429" s="585" t="s">
        <v>1520</v>
      </c>
    </row>
    <row r="430" spans="4:5">
      <c r="D430" s="587" t="s">
        <v>3579</v>
      </c>
      <c r="E430" s="585" t="s">
        <v>1522</v>
      </c>
    </row>
    <row r="431" spans="4:5">
      <c r="D431" s="587" t="s">
        <v>1419</v>
      </c>
      <c r="E431" s="585" t="s">
        <v>1524</v>
      </c>
    </row>
    <row r="432" spans="4:5">
      <c r="D432" s="587" t="s">
        <v>1421</v>
      </c>
      <c r="E432" s="585" t="s">
        <v>1526</v>
      </c>
    </row>
    <row r="433" spans="4:5">
      <c r="D433" s="587" t="s">
        <v>3721</v>
      </c>
      <c r="E433" s="585" t="s">
        <v>1006</v>
      </c>
    </row>
    <row r="434" spans="4:5">
      <c r="D434" s="587" t="s">
        <v>1423</v>
      </c>
      <c r="E434" s="585" t="s">
        <v>1528</v>
      </c>
    </row>
    <row r="435" spans="4:5">
      <c r="D435" s="587" t="s">
        <v>1425</v>
      </c>
      <c r="E435" s="585" t="s">
        <v>1530</v>
      </c>
    </row>
    <row r="436" spans="4:5">
      <c r="D436" s="587" t="s">
        <v>1427</v>
      </c>
      <c r="E436" s="585" t="s">
        <v>1532</v>
      </c>
    </row>
    <row r="437" spans="4:5">
      <c r="D437" s="587" t="s">
        <v>1429</v>
      </c>
      <c r="E437" s="585" t="s">
        <v>1534</v>
      </c>
    </row>
    <row r="438" spans="4:5">
      <c r="D438" s="587" t="s">
        <v>3580</v>
      </c>
      <c r="E438" s="585" t="s">
        <v>1536</v>
      </c>
    </row>
    <row r="439" spans="4:5">
      <c r="D439" s="587" t="s">
        <v>1431</v>
      </c>
      <c r="E439" s="585" t="s">
        <v>1538</v>
      </c>
    </row>
    <row r="440" spans="4:5">
      <c r="D440" s="587" t="s">
        <v>1433</v>
      </c>
      <c r="E440" s="585" t="s">
        <v>1540</v>
      </c>
    </row>
    <row r="441" spans="4:5">
      <c r="D441" s="587" t="s">
        <v>1435</v>
      </c>
      <c r="E441" s="585" t="s">
        <v>1542</v>
      </c>
    </row>
    <row r="442" spans="4:5">
      <c r="D442" s="587" t="s">
        <v>3581</v>
      </c>
      <c r="E442" s="585" t="s">
        <v>1544</v>
      </c>
    </row>
    <row r="443" spans="4:5">
      <c r="D443" s="587" t="s">
        <v>1437</v>
      </c>
      <c r="E443" s="585" t="s">
        <v>1546</v>
      </c>
    </row>
    <row r="444" spans="4:5">
      <c r="D444" s="587" t="s">
        <v>3509</v>
      </c>
      <c r="E444" s="585" t="s">
        <v>977</v>
      </c>
    </row>
    <row r="445" spans="4:5">
      <c r="D445" s="587" t="s">
        <v>1013</v>
      </c>
      <c r="E445" s="585" t="s">
        <v>1008</v>
      </c>
    </row>
    <row r="446" spans="4:5">
      <c r="D446" s="587" t="s">
        <v>1439</v>
      </c>
      <c r="E446" s="585" t="s">
        <v>1548</v>
      </c>
    </row>
    <row r="447" spans="4:5">
      <c r="D447" s="587" t="s">
        <v>1441</v>
      </c>
      <c r="E447" s="585" t="s">
        <v>1550</v>
      </c>
    </row>
    <row r="448" spans="4:5">
      <c r="D448" s="587" t="s">
        <v>1443</v>
      </c>
      <c r="E448" s="585" t="s">
        <v>1552</v>
      </c>
    </row>
    <row r="449" spans="4:5">
      <c r="D449" s="587" t="s">
        <v>1445</v>
      </c>
      <c r="E449" s="585" t="s">
        <v>1554</v>
      </c>
    </row>
    <row r="450" spans="4:5">
      <c r="D450" s="587" t="s">
        <v>1447</v>
      </c>
      <c r="E450" s="585" t="s">
        <v>1556</v>
      </c>
    </row>
    <row r="451" spans="4:5">
      <c r="D451" s="587" t="s">
        <v>3582</v>
      </c>
      <c r="E451" s="585" t="s">
        <v>1558</v>
      </c>
    </row>
    <row r="452" spans="4:5">
      <c r="D452" s="587" t="s">
        <v>1449</v>
      </c>
      <c r="E452" s="585" t="s">
        <v>1560</v>
      </c>
    </row>
    <row r="453" spans="4:5">
      <c r="D453" s="587" t="s">
        <v>1451</v>
      </c>
      <c r="E453" s="585" t="s">
        <v>1562</v>
      </c>
    </row>
    <row r="454" spans="4:5">
      <c r="D454" s="587" t="s">
        <v>3583</v>
      </c>
      <c r="E454" s="585" t="s">
        <v>1564</v>
      </c>
    </row>
    <row r="455" spans="4:5">
      <c r="D455" s="587" t="s">
        <v>1453</v>
      </c>
      <c r="E455" s="585" t="s">
        <v>1566</v>
      </c>
    </row>
    <row r="456" spans="4:5">
      <c r="D456" s="587" t="s">
        <v>3514</v>
      </c>
      <c r="E456" s="585" t="s">
        <v>1010</v>
      </c>
    </row>
    <row r="457" spans="4:5">
      <c r="D457" s="587" t="s">
        <v>1455</v>
      </c>
      <c r="E457" s="585" t="s">
        <v>1568</v>
      </c>
    </row>
    <row r="458" spans="4:5">
      <c r="D458" s="587" t="s">
        <v>3584</v>
      </c>
      <c r="E458" s="585" t="s">
        <v>1570</v>
      </c>
    </row>
    <row r="459" spans="4:5">
      <c r="D459" s="587" t="s">
        <v>1457</v>
      </c>
      <c r="E459" s="585" t="s">
        <v>1572</v>
      </c>
    </row>
    <row r="460" spans="4:5">
      <c r="D460" s="587" t="s">
        <v>3585</v>
      </c>
      <c r="E460" s="585" t="s">
        <v>1574</v>
      </c>
    </row>
    <row r="461" spans="4:5">
      <c r="D461" s="587" t="s">
        <v>1459</v>
      </c>
      <c r="E461" s="585" t="s">
        <v>1576</v>
      </c>
    </row>
    <row r="462" spans="4:5">
      <c r="D462" s="587" t="s">
        <v>1461</v>
      </c>
      <c r="E462" s="585" t="s">
        <v>1578</v>
      </c>
    </row>
    <row r="463" spans="4:5">
      <c r="D463" s="587" t="s">
        <v>1463</v>
      </c>
      <c r="E463" s="585" t="s">
        <v>1580</v>
      </c>
    </row>
    <row r="464" spans="4:5">
      <c r="D464" s="587" t="s">
        <v>1465</v>
      </c>
      <c r="E464" s="585" t="s">
        <v>1582</v>
      </c>
    </row>
    <row r="465" spans="4:5">
      <c r="D465" s="587" t="s">
        <v>1467</v>
      </c>
      <c r="E465" s="585" t="s">
        <v>1584</v>
      </c>
    </row>
    <row r="466" spans="4:5">
      <c r="D466" s="587" t="s">
        <v>1469</v>
      </c>
      <c r="E466" s="585" t="s">
        <v>1586</v>
      </c>
    </row>
    <row r="467" spans="4:5">
      <c r="D467" s="587" t="s">
        <v>1015</v>
      </c>
      <c r="E467" s="585" t="s">
        <v>1012</v>
      </c>
    </row>
    <row r="468" spans="4:5">
      <c r="D468" s="587" t="s">
        <v>1471</v>
      </c>
      <c r="E468" s="585" t="s">
        <v>1588</v>
      </c>
    </row>
    <row r="469" spans="4:5">
      <c r="D469" s="587" t="s">
        <v>1473</v>
      </c>
      <c r="E469" s="585" t="s">
        <v>1590</v>
      </c>
    </row>
    <row r="470" spans="4:5">
      <c r="D470" s="587" t="s">
        <v>1475</v>
      </c>
      <c r="E470" s="585" t="s">
        <v>1592</v>
      </c>
    </row>
    <row r="471" spans="4:5">
      <c r="D471" s="587" t="s">
        <v>1477</v>
      </c>
      <c r="E471" s="585" t="s">
        <v>1594</v>
      </c>
    </row>
    <row r="472" spans="4:5">
      <c r="D472" s="587" t="s">
        <v>1479</v>
      </c>
      <c r="E472" s="585" t="s">
        <v>1596</v>
      </c>
    </row>
    <row r="473" spans="4:5">
      <c r="D473" s="587" t="s">
        <v>1481</v>
      </c>
      <c r="E473" s="585" t="s">
        <v>1598</v>
      </c>
    </row>
    <row r="474" spans="4:5">
      <c r="D474" s="587" t="s">
        <v>1483</v>
      </c>
      <c r="E474" s="585" t="s">
        <v>1600</v>
      </c>
    </row>
    <row r="475" spans="4:5">
      <c r="D475" s="587" t="s">
        <v>1485</v>
      </c>
      <c r="E475" s="585" t="s">
        <v>1602</v>
      </c>
    </row>
    <row r="476" spans="4:5">
      <c r="D476" s="587" t="s">
        <v>1487</v>
      </c>
      <c r="E476" s="585" t="s">
        <v>1604</v>
      </c>
    </row>
    <row r="477" spans="4:5">
      <c r="D477" s="587" t="s">
        <v>3586</v>
      </c>
      <c r="E477" s="585" t="s">
        <v>1606</v>
      </c>
    </row>
    <row r="478" spans="4:5">
      <c r="D478" s="587" t="s">
        <v>1017</v>
      </c>
      <c r="E478" s="585" t="s">
        <v>1014</v>
      </c>
    </row>
    <row r="479" spans="4:5">
      <c r="D479" s="587" t="s">
        <v>1489</v>
      </c>
      <c r="E479" s="585" t="s">
        <v>1608</v>
      </c>
    </row>
    <row r="480" spans="4:5">
      <c r="D480" s="587" t="s">
        <v>1491</v>
      </c>
      <c r="E480" s="585" t="s">
        <v>1610</v>
      </c>
    </row>
    <row r="481" spans="4:5">
      <c r="D481" s="587" t="s">
        <v>1493</v>
      </c>
      <c r="E481" s="585" t="s">
        <v>1612</v>
      </c>
    </row>
    <row r="482" spans="4:5">
      <c r="D482" s="587" t="s">
        <v>1495</v>
      </c>
      <c r="E482" s="585" t="s">
        <v>1614</v>
      </c>
    </row>
    <row r="483" spans="4:5">
      <c r="D483" s="587" t="s">
        <v>3587</v>
      </c>
      <c r="E483" s="585" t="s">
        <v>1616</v>
      </c>
    </row>
    <row r="484" spans="4:5">
      <c r="D484" s="587" t="s">
        <v>1497</v>
      </c>
      <c r="E484" s="585" t="s">
        <v>1618</v>
      </c>
    </row>
    <row r="485" spans="4:5">
      <c r="D485" s="587" t="s">
        <v>1499</v>
      </c>
      <c r="E485" s="585" t="s">
        <v>1620</v>
      </c>
    </row>
    <row r="486" spans="4:5">
      <c r="D486" s="587" t="s">
        <v>3588</v>
      </c>
      <c r="E486" s="585" t="s">
        <v>1622</v>
      </c>
    </row>
    <row r="487" spans="4:5">
      <c r="D487" s="587" t="s">
        <v>1501</v>
      </c>
      <c r="E487" s="585" t="s">
        <v>1624</v>
      </c>
    </row>
    <row r="488" spans="4:5">
      <c r="D488" s="587" t="s">
        <v>1503</v>
      </c>
      <c r="E488" s="585" t="s">
        <v>1626</v>
      </c>
    </row>
    <row r="489" spans="4:5">
      <c r="D489" s="587" t="s">
        <v>1019</v>
      </c>
      <c r="E489" s="585" t="s">
        <v>1016</v>
      </c>
    </row>
    <row r="490" spans="4:5">
      <c r="D490" s="587" t="s">
        <v>1505</v>
      </c>
      <c r="E490" s="585" t="s">
        <v>1628</v>
      </c>
    </row>
    <row r="491" spans="4:5">
      <c r="D491" s="587" t="s">
        <v>1507</v>
      </c>
      <c r="E491" s="585" t="s">
        <v>1630</v>
      </c>
    </row>
    <row r="492" spans="4:5">
      <c r="D492" s="587" t="s">
        <v>1509</v>
      </c>
      <c r="E492" s="585" t="s">
        <v>1632</v>
      </c>
    </row>
    <row r="493" spans="4:5">
      <c r="D493" s="587" t="s">
        <v>1511</v>
      </c>
      <c r="E493" s="585" t="s">
        <v>1634</v>
      </c>
    </row>
    <row r="494" spans="4:5">
      <c r="D494" s="587" t="s">
        <v>1513</v>
      </c>
      <c r="E494" s="585" t="s">
        <v>1636</v>
      </c>
    </row>
    <row r="495" spans="4:5">
      <c r="D495" s="587" t="s">
        <v>1515</v>
      </c>
      <c r="E495" s="585" t="s">
        <v>1638</v>
      </c>
    </row>
    <row r="496" spans="4:5">
      <c r="D496" s="587" t="s">
        <v>1517</v>
      </c>
      <c r="E496" s="585" t="s">
        <v>1640</v>
      </c>
    </row>
    <row r="497" spans="4:5">
      <c r="D497" s="587" t="s">
        <v>1519</v>
      </c>
      <c r="E497" s="585" t="s">
        <v>1642</v>
      </c>
    </row>
    <row r="498" spans="4:5">
      <c r="D498" s="587" t="s">
        <v>1521</v>
      </c>
      <c r="E498" s="585" t="s">
        <v>1644</v>
      </c>
    </row>
    <row r="499" spans="4:5">
      <c r="D499" s="587" t="s">
        <v>1523</v>
      </c>
      <c r="E499" s="585" t="s">
        <v>1646</v>
      </c>
    </row>
    <row r="500" spans="4:5">
      <c r="D500" s="587" t="s">
        <v>1021</v>
      </c>
      <c r="E500" s="585" t="s">
        <v>1018</v>
      </c>
    </row>
    <row r="501" spans="4:5">
      <c r="D501" s="587" t="s">
        <v>1525</v>
      </c>
      <c r="E501" s="585" t="s">
        <v>1648</v>
      </c>
    </row>
    <row r="502" spans="4:5">
      <c r="D502" s="587" t="s">
        <v>1527</v>
      </c>
      <c r="E502" s="585" t="s">
        <v>1650</v>
      </c>
    </row>
    <row r="503" spans="4:5">
      <c r="D503" s="587" t="s">
        <v>1529</v>
      </c>
      <c r="E503" s="585" t="s">
        <v>1652</v>
      </c>
    </row>
    <row r="504" spans="4:5">
      <c r="D504" s="587" t="s">
        <v>1531</v>
      </c>
      <c r="E504" s="585" t="s">
        <v>1654</v>
      </c>
    </row>
    <row r="505" spans="4:5">
      <c r="D505" s="587" t="s">
        <v>1533</v>
      </c>
      <c r="E505" s="585" t="s">
        <v>1656</v>
      </c>
    </row>
    <row r="506" spans="4:5">
      <c r="D506" s="587" t="s">
        <v>1535</v>
      </c>
      <c r="E506" s="585" t="s">
        <v>1658</v>
      </c>
    </row>
    <row r="507" spans="4:5">
      <c r="D507" s="587" t="s">
        <v>1537</v>
      </c>
      <c r="E507" s="585" t="s">
        <v>1660</v>
      </c>
    </row>
    <row r="508" spans="4:5">
      <c r="D508" s="587" t="s">
        <v>1539</v>
      </c>
      <c r="E508" s="585" t="s">
        <v>1662</v>
      </c>
    </row>
    <row r="509" spans="4:5">
      <c r="D509" s="587" t="s">
        <v>1541</v>
      </c>
      <c r="E509" s="585" t="s">
        <v>1664</v>
      </c>
    </row>
    <row r="510" spans="4:5">
      <c r="D510" s="587" t="s">
        <v>1543</v>
      </c>
      <c r="E510" s="585" t="s">
        <v>1666</v>
      </c>
    </row>
    <row r="511" spans="4:5">
      <c r="D511" s="587" t="s">
        <v>1023</v>
      </c>
      <c r="E511" s="585" t="s">
        <v>1020</v>
      </c>
    </row>
    <row r="512" spans="4:5">
      <c r="D512" s="587" t="s">
        <v>1545</v>
      </c>
      <c r="E512" s="585" t="s">
        <v>1668</v>
      </c>
    </row>
    <row r="513" spans="4:5">
      <c r="D513" s="587" t="s">
        <v>1547</v>
      </c>
      <c r="E513" s="585" t="s">
        <v>1670</v>
      </c>
    </row>
    <row r="514" spans="4:5">
      <c r="D514" s="587" t="s">
        <v>1549</v>
      </c>
      <c r="E514" s="585" t="s">
        <v>1672</v>
      </c>
    </row>
    <row r="515" spans="4:5">
      <c r="D515" s="587" t="s">
        <v>1551</v>
      </c>
      <c r="E515" s="585" t="s">
        <v>1674</v>
      </c>
    </row>
    <row r="516" spans="4:5">
      <c r="D516" s="587" t="s">
        <v>1553</v>
      </c>
      <c r="E516" s="585" t="s">
        <v>1676</v>
      </c>
    </row>
    <row r="517" spans="4:5">
      <c r="D517" s="587" t="s">
        <v>1555</v>
      </c>
      <c r="E517" s="585" t="s">
        <v>1678</v>
      </c>
    </row>
    <row r="518" spans="4:5">
      <c r="D518" s="587" t="s">
        <v>1557</v>
      </c>
      <c r="E518" s="585" t="s">
        <v>1680</v>
      </c>
    </row>
    <row r="519" spans="4:5">
      <c r="D519" s="587" t="s">
        <v>1559</v>
      </c>
      <c r="E519" s="585" t="s">
        <v>1682</v>
      </c>
    </row>
    <row r="520" spans="4:5">
      <c r="D520" s="587" t="s">
        <v>3589</v>
      </c>
      <c r="E520" s="585" t="s">
        <v>1684</v>
      </c>
    </row>
    <row r="521" spans="4:5">
      <c r="D521" s="587" t="s">
        <v>1561</v>
      </c>
      <c r="E521" s="585" t="s">
        <v>1686</v>
      </c>
    </row>
    <row r="522" spans="4:5">
      <c r="D522" s="587" t="s">
        <v>3530</v>
      </c>
      <c r="E522" s="585" t="s">
        <v>1022</v>
      </c>
    </row>
    <row r="523" spans="4:5">
      <c r="D523" s="587" t="s">
        <v>1563</v>
      </c>
      <c r="E523" s="585" t="s">
        <v>1688</v>
      </c>
    </row>
    <row r="524" spans="4:5">
      <c r="D524" s="587" t="s">
        <v>1565</v>
      </c>
      <c r="E524" s="585" t="s">
        <v>1690</v>
      </c>
    </row>
    <row r="525" spans="4:5">
      <c r="D525" s="587" t="s">
        <v>1567</v>
      </c>
      <c r="E525" s="585" t="s">
        <v>1692</v>
      </c>
    </row>
    <row r="526" spans="4:5">
      <c r="D526" s="587" t="s">
        <v>3590</v>
      </c>
      <c r="E526" s="585" t="s">
        <v>1694</v>
      </c>
    </row>
    <row r="527" spans="4:5">
      <c r="D527" s="587" t="s">
        <v>1569</v>
      </c>
      <c r="E527" s="585" t="s">
        <v>1696</v>
      </c>
    </row>
    <row r="528" spans="4:5">
      <c r="D528" s="587" t="s">
        <v>1571</v>
      </c>
      <c r="E528" s="585" t="s">
        <v>1698</v>
      </c>
    </row>
    <row r="529" spans="4:5">
      <c r="D529" s="587" t="s">
        <v>1573</v>
      </c>
      <c r="E529" s="585" t="s">
        <v>1700</v>
      </c>
    </row>
    <row r="530" spans="4:5">
      <c r="D530" s="587" t="s">
        <v>3591</v>
      </c>
      <c r="E530" s="585" t="s">
        <v>1702</v>
      </c>
    </row>
    <row r="531" spans="4:5">
      <c r="D531" s="587" t="s">
        <v>1575</v>
      </c>
      <c r="E531" s="585" t="s">
        <v>1704</v>
      </c>
    </row>
    <row r="532" spans="4:5">
      <c r="D532" s="587" t="s">
        <v>1577</v>
      </c>
      <c r="E532" s="585" t="s">
        <v>1706</v>
      </c>
    </row>
    <row r="533" spans="4:5">
      <c r="D533" s="587" t="s">
        <v>3531</v>
      </c>
      <c r="E533" s="585" t="s">
        <v>1024</v>
      </c>
    </row>
    <row r="534" spans="4:5">
      <c r="D534" s="587" t="s">
        <v>1579</v>
      </c>
      <c r="E534" s="585" t="s">
        <v>1708</v>
      </c>
    </row>
    <row r="535" spans="4:5">
      <c r="D535" s="587" t="s">
        <v>1581</v>
      </c>
      <c r="E535" s="585" t="s">
        <v>1710</v>
      </c>
    </row>
    <row r="536" spans="4:5">
      <c r="D536" s="587" t="s">
        <v>3592</v>
      </c>
      <c r="E536" s="585" t="s">
        <v>1712</v>
      </c>
    </row>
    <row r="537" spans="4:5">
      <c r="D537" s="587" t="s">
        <v>1583</v>
      </c>
      <c r="E537" s="585" t="s">
        <v>1714</v>
      </c>
    </row>
    <row r="538" spans="4:5">
      <c r="D538" s="587" t="s">
        <v>1585</v>
      </c>
      <c r="E538" s="585" t="s">
        <v>1716</v>
      </c>
    </row>
    <row r="539" spans="4:5">
      <c r="D539" s="587" t="s">
        <v>1587</v>
      </c>
      <c r="E539" s="585" t="s">
        <v>1718</v>
      </c>
    </row>
    <row r="540" spans="4:5">
      <c r="D540" s="587" t="s">
        <v>1589</v>
      </c>
      <c r="E540" s="585" t="s">
        <v>1720</v>
      </c>
    </row>
    <row r="541" spans="4:5">
      <c r="D541" s="587" t="s">
        <v>1591</v>
      </c>
      <c r="E541" s="585" t="s">
        <v>1722</v>
      </c>
    </row>
    <row r="542" spans="4:5">
      <c r="D542" s="587" t="s">
        <v>1593</v>
      </c>
      <c r="E542" s="585" t="s">
        <v>1724</v>
      </c>
    </row>
    <row r="543" spans="4:5">
      <c r="D543" s="587" t="s">
        <v>1595</v>
      </c>
      <c r="E543" s="585" t="s">
        <v>1726</v>
      </c>
    </row>
    <row r="544" spans="4:5">
      <c r="D544" s="587" t="s">
        <v>1025</v>
      </c>
      <c r="E544" s="585" t="s">
        <v>1026</v>
      </c>
    </row>
    <row r="545" spans="4:5">
      <c r="D545" s="587" t="s">
        <v>1597</v>
      </c>
      <c r="E545" s="585" t="s">
        <v>1728</v>
      </c>
    </row>
    <row r="546" spans="4:5">
      <c r="D546" s="587" t="s">
        <v>1599</v>
      </c>
      <c r="E546" s="585" t="s">
        <v>1730</v>
      </c>
    </row>
    <row r="547" spans="4:5">
      <c r="D547" s="587" t="s">
        <v>3593</v>
      </c>
      <c r="E547" s="585" t="s">
        <v>1732</v>
      </c>
    </row>
    <row r="548" spans="4:5">
      <c r="D548" s="587" t="s">
        <v>1601</v>
      </c>
      <c r="E548" s="585" t="s">
        <v>1734</v>
      </c>
    </row>
    <row r="549" spans="4:5">
      <c r="D549" s="587" t="s">
        <v>1603</v>
      </c>
      <c r="E549" s="585" t="s">
        <v>1736</v>
      </c>
    </row>
    <row r="550" spans="4:5">
      <c r="D550" s="587" t="s">
        <v>1605</v>
      </c>
      <c r="E550" s="585" t="s">
        <v>1738</v>
      </c>
    </row>
    <row r="551" spans="4:5">
      <c r="D551" s="587" t="s">
        <v>1607</v>
      </c>
      <c r="E551" s="585" t="s">
        <v>1740</v>
      </c>
    </row>
    <row r="552" spans="4:5">
      <c r="D552" s="587" t="s">
        <v>3594</v>
      </c>
      <c r="E552" s="585" t="s">
        <v>1742</v>
      </c>
    </row>
    <row r="553" spans="4:5">
      <c r="D553" s="587" t="s">
        <v>3595</v>
      </c>
      <c r="E553" s="585" t="s">
        <v>1744</v>
      </c>
    </row>
    <row r="554" spans="4:5">
      <c r="D554" s="587" t="s">
        <v>1609</v>
      </c>
      <c r="E554" s="585" t="s">
        <v>1746</v>
      </c>
    </row>
    <row r="555" spans="4:5">
      <c r="D555" s="587" t="s">
        <v>3722</v>
      </c>
      <c r="E555" s="585" t="s">
        <v>978</v>
      </c>
    </row>
    <row r="556" spans="4:5">
      <c r="D556" s="587" t="s">
        <v>1027</v>
      </c>
      <c r="E556" s="585" t="s">
        <v>1028</v>
      </c>
    </row>
    <row r="557" spans="4:5">
      <c r="D557" s="587" t="s">
        <v>1611</v>
      </c>
      <c r="E557" s="585" t="s">
        <v>1748</v>
      </c>
    </row>
    <row r="558" spans="4:5">
      <c r="D558" s="587" t="s">
        <v>1613</v>
      </c>
      <c r="E558" s="585" t="s">
        <v>1750</v>
      </c>
    </row>
    <row r="559" spans="4:5">
      <c r="D559" s="587" t="s">
        <v>1615</v>
      </c>
      <c r="E559" s="585" t="s">
        <v>1752</v>
      </c>
    </row>
    <row r="560" spans="4:5">
      <c r="D560" s="587" t="s">
        <v>1617</v>
      </c>
      <c r="E560" s="585" t="s">
        <v>1754</v>
      </c>
    </row>
    <row r="561" spans="4:5">
      <c r="D561" s="587" t="s">
        <v>1619</v>
      </c>
      <c r="E561" s="585" t="s">
        <v>1756</v>
      </c>
    </row>
    <row r="562" spans="4:5">
      <c r="D562" s="587" t="s">
        <v>1621</v>
      </c>
      <c r="E562" s="585" t="s">
        <v>1758</v>
      </c>
    </row>
    <row r="563" spans="4:5">
      <c r="D563" s="587" t="s">
        <v>1623</v>
      </c>
      <c r="E563" s="585" t="s">
        <v>1760</v>
      </c>
    </row>
    <row r="564" spans="4:5">
      <c r="D564" s="587" t="s">
        <v>1625</v>
      </c>
      <c r="E564" s="585" t="s">
        <v>1762</v>
      </c>
    </row>
    <row r="565" spans="4:5">
      <c r="D565" s="587" t="s">
        <v>1627</v>
      </c>
      <c r="E565" s="585" t="s">
        <v>1764</v>
      </c>
    </row>
    <row r="566" spans="4:5">
      <c r="D566" s="587" t="s">
        <v>1629</v>
      </c>
      <c r="E566" s="585" t="s">
        <v>1766</v>
      </c>
    </row>
    <row r="567" spans="4:5">
      <c r="D567" s="587" t="s">
        <v>1029</v>
      </c>
      <c r="E567" s="585" t="s">
        <v>1030</v>
      </c>
    </row>
    <row r="568" spans="4:5">
      <c r="D568" s="587" t="s">
        <v>1631</v>
      </c>
      <c r="E568" s="585" t="s">
        <v>1768</v>
      </c>
    </row>
    <row r="569" spans="4:5">
      <c r="D569" s="587" t="s">
        <v>1633</v>
      </c>
      <c r="E569" s="585" t="s">
        <v>1770</v>
      </c>
    </row>
    <row r="570" spans="4:5">
      <c r="D570" s="587" t="s">
        <v>1635</v>
      </c>
      <c r="E570" s="585" t="s">
        <v>1772</v>
      </c>
    </row>
    <row r="571" spans="4:5">
      <c r="D571" s="587" t="s">
        <v>1637</v>
      </c>
      <c r="E571" s="585" t="s">
        <v>1774</v>
      </c>
    </row>
    <row r="572" spans="4:5">
      <c r="D572" s="587" t="s">
        <v>1639</v>
      </c>
      <c r="E572" s="585" t="s">
        <v>1776</v>
      </c>
    </row>
    <row r="573" spans="4:5">
      <c r="D573" s="587" t="s">
        <v>1641</v>
      </c>
      <c r="E573" s="585" t="s">
        <v>1778</v>
      </c>
    </row>
    <row r="574" spans="4:5">
      <c r="D574" s="587" t="s">
        <v>1643</v>
      </c>
      <c r="E574" s="585" t="s">
        <v>1780</v>
      </c>
    </row>
    <row r="575" spans="4:5">
      <c r="D575" s="587" t="s">
        <v>1645</v>
      </c>
      <c r="E575" s="585" t="s">
        <v>1782</v>
      </c>
    </row>
    <row r="576" spans="4:5">
      <c r="D576" s="587" t="s">
        <v>1647</v>
      </c>
      <c r="E576" s="585" t="s">
        <v>1784</v>
      </c>
    </row>
    <row r="577" spans="4:5">
      <c r="D577" s="587" t="s">
        <v>1649</v>
      </c>
      <c r="E577" s="585" t="s">
        <v>1786</v>
      </c>
    </row>
    <row r="578" spans="4:5">
      <c r="D578" s="587" t="s">
        <v>3723</v>
      </c>
      <c r="E578" s="585" t="s">
        <v>1032</v>
      </c>
    </row>
    <row r="579" spans="4:5">
      <c r="D579" s="587" t="s">
        <v>1651</v>
      </c>
      <c r="E579" s="585" t="s">
        <v>1788</v>
      </c>
    </row>
    <row r="580" spans="4:5">
      <c r="D580" s="587" t="s">
        <v>1653</v>
      </c>
      <c r="E580" s="585" t="s">
        <v>1790</v>
      </c>
    </row>
    <row r="581" spans="4:5">
      <c r="D581" s="587" t="s">
        <v>1655</v>
      </c>
      <c r="E581" s="585" t="s">
        <v>1792</v>
      </c>
    </row>
    <row r="582" spans="4:5">
      <c r="D582" s="587" t="s">
        <v>1657</v>
      </c>
      <c r="E582" s="585" t="s">
        <v>1794</v>
      </c>
    </row>
    <row r="583" spans="4:5">
      <c r="D583" s="587" t="s">
        <v>1659</v>
      </c>
      <c r="E583" s="585" t="s">
        <v>1796</v>
      </c>
    </row>
    <row r="584" spans="4:5">
      <c r="D584" s="587" t="s">
        <v>3596</v>
      </c>
      <c r="E584" s="585" t="s">
        <v>1798</v>
      </c>
    </row>
    <row r="585" spans="4:5">
      <c r="D585" s="587" t="s">
        <v>3597</v>
      </c>
      <c r="E585" s="585" t="s">
        <v>1800</v>
      </c>
    </row>
    <row r="586" spans="4:5">
      <c r="D586" s="587" t="s">
        <v>1661</v>
      </c>
      <c r="E586" s="585" t="s">
        <v>1802</v>
      </c>
    </row>
    <row r="587" spans="4:5">
      <c r="D587" s="587" t="s">
        <v>1663</v>
      </c>
      <c r="E587" s="585" t="s">
        <v>1804</v>
      </c>
    </row>
    <row r="588" spans="4:5">
      <c r="D588" s="587" t="s">
        <v>1665</v>
      </c>
      <c r="E588" s="585" t="s">
        <v>1806</v>
      </c>
    </row>
    <row r="589" spans="4:5">
      <c r="D589" s="587" t="s">
        <v>3532</v>
      </c>
      <c r="E589" s="585" t="s">
        <v>1034</v>
      </c>
    </row>
    <row r="590" spans="4:5">
      <c r="D590" s="587" t="s">
        <v>1667</v>
      </c>
      <c r="E590" s="585" t="s">
        <v>1808</v>
      </c>
    </row>
    <row r="591" spans="4:5">
      <c r="D591" s="587" t="s">
        <v>1669</v>
      </c>
      <c r="E591" s="585" t="s">
        <v>1810</v>
      </c>
    </row>
    <row r="592" spans="4:5">
      <c r="D592" s="587" t="s">
        <v>3598</v>
      </c>
      <c r="E592" s="585" t="s">
        <v>1812</v>
      </c>
    </row>
    <row r="593" spans="4:5">
      <c r="D593" s="587" t="s">
        <v>1671</v>
      </c>
      <c r="E593" s="585" t="s">
        <v>1814</v>
      </c>
    </row>
    <row r="594" spans="4:5">
      <c r="D594" s="587" t="s">
        <v>1673</v>
      </c>
      <c r="E594" s="585" t="s">
        <v>1816</v>
      </c>
    </row>
    <row r="595" spans="4:5">
      <c r="D595" s="587" t="s">
        <v>1675</v>
      </c>
      <c r="E595" s="585" t="s">
        <v>1818</v>
      </c>
    </row>
    <row r="596" spans="4:5">
      <c r="D596" s="587" t="s">
        <v>1677</v>
      </c>
      <c r="E596" s="585" t="s">
        <v>1820</v>
      </c>
    </row>
    <row r="597" spans="4:5">
      <c r="D597" s="587" t="s">
        <v>1679</v>
      </c>
      <c r="E597" s="585" t="s">
        <v>1822</v>
      </c>
    </row>
    <row r="598" spans="4:5">
      <c r="D598" s="587" t="s">
        <v>1681</v>
      </c>
      <c r="E598" s="585" t="s">
        <v>1824</v>
      </c>
    </row>
    <row r="599" spans="4:5">
      <c r="D599" s="587" t="s">
        <v>1683</v>
      </c>
      <c r="E599" s="585" t="s">
        <v>1826</v>
      </c>
    </row>
    <row r="600" spans="4:5">
      <c r="D600" s="587" t="s">
        <v>1031</v>
      </c>
      <c r="E600" s="585" t="s">
        <v>1036</v>
      </c>
    </row>
    <row r="601" spans="4:5">
      <c r="D601" s="587" t="s">
        <v>1685</v>
      </c>
      <c r="E601" s="585" t="s">
        <v>1828</v>
      </c>
    </row>
    <row r="602" spans="4:5">
      <c r="D602" s="587" t="s">
        <v>1687</v>
      </c>
      <c r="E602" s="585" t="s">
        <v>1830</v>
      </c>
    </row>
    <row r="603" spans="4:5">
      <c r="D603" s="587" t="s">
        <v>1689</v>
      </c>
      <c r="E603" s="585" t="s">
        <v>1832</v>
      </c>
    </row>
    <row r="604" spans="4:5">
      <c r="D604" s="587" t="s">
        <v>1691</v>
      </c>
      <c r="E604" s="585" t="s">
        <v>1834</v>
      </c>
    </row>
    <row r="605" spans="4:5">
      <c r="D605" s="587" t="s">
        <v>1693</v>
      </c>
      <c r="E605" s="585" t="s">
        <v>1836</v>
      </c>
    </row>
    <row r="606" spans="4:5">
      <c r="D606" s="587" t="s">
        <v>1695</v>
      </c>
      <c r="E606" s="585" t="s">
        <v>1838</v>
      </c>
    </row>
    <row r="607" spans="4:5">
      <c r="D607" s="587" t="s">
        <v>1697</v>
      </c>
      <c r="E607" s="585" t="s">
        <v>1840</v>
      </c>
    </row>
    <row r="608" spans="4:5">
      <c r="D608" s="587" t="s">
        <v>1699</v>
      </c>
      <c r="E608" s="585" t="s">
        <v>1842</v>
      </c>
    </row>
    <row r="609" spans="4:5">
      <c r="D609" s="587" t="s">
        <v>1701</v>
      </c>
      <c r="E609" s="585" t="s">
        <v>1844</v>
      </c>
    </row>
    <row r="610" spans="4:5">
      <c r="D610" s="587" t="s">
        <v>1703</v>
      </c>
      <c r="E610" s="585" t="s">
        <v>1846</v>
      </c>
    </row>
    <row r="611" spans="4:5">
      <c r="D611" s="587" t="s">
        <v>1033</v>
      </c>
      <c r="E611" s="585" t="s">
        <v>1038</v>
      </c>
    </row>
    <row r="612" spans="4:5">
      <c r="D612" s="587" t="s">
        <v>3599</v>
      </c>
      <c r="E612" s="585" t="s">
        <v>1848</v>
      </c>
    </row>
    <row r="613" spans="4:5">
      <c r="D613" s="587" t="s">
        <v>1705</v>
      </c>
      <c r="E613" s="585" t="s">
        <v>1850</v>
      </c>
    </row>
    <row r="614" spans="4:5">
      <c r="D614" s="587" t="s">
        <v>1707</v>
      </c>
      <c r="E614" s="585" t="s">
        <v>1852</v>
      </c>
    </row>
    <row r="615" spans="4:5">
      <c r="D615" s="587" t="s">
        <v>1709</v>
      </c>
      <c r="E615" s="585" t="s">
        <v>1854</v>
      </c>
    </row>
    <row r="616" spans="4:5">
      <c r="D616" s="587" t="s">
        <v>1711</v>
      </c>
      <c r="E616" s="585" t="s">
        <v>1856</v>
      </c>
    </row>
    <row r="617" spans="4:5">
      <c r="D617" s="587" t="s">
        <v>1713</v>
      </c>
      <c r="E617" s="585" t="s">
        <v>1858</v>
      </c>
    </row>
    <row r="618" spans="4:5">
      <c r="D618" s="587" t="s">
        <v>1715</v>
      </c>
      <c r="E618" s="585" t="s">
        <v>1860</v>
      </c>
    </row>
    <row r="619" spans="4:5">
      <c r="D619" s="587" t="s">
        <v>1717</v>
      </c>
      <c r="E619" s="585" t="s">
        <v>1862</v>
      </c>
    </row>
    <row r="620" spans="4:5">
      <c r="D620" s="587" t="s">
        <v>1719</v>
      </c>
      <c r="E620" s="585" t="s">
        <v>1864</v>
      </c>
    </row>
    <row r="621" spans="4:5">
      <c r="D621" s="587" t="s">
        <v>1721</v>
      </c>
      <c r="E621" s="585" t="s">
        <v>1866</v>
      </c>
    </row>
    <row r="622" spans="4:5">
      <c r="D622" s="587" t="s">
        <v>1035</v>
      </c>
      <c r="E622" s="585" t="s">
        <v>1040</v>
      </c>
    </row>
    <row r="623" spans="4:5">
      <c r="D623" s="587" t="s">
        <v>1723</v>
      </c>
      <c r="E623" s="585" t="s">
        <v>1868</v>
      </c>
    </row>
    <row r="624" spans="4:5">
      <c r="D624" s="587" t="s">
        <v>3600</v>
      </c>
      <c r="E624" s="585" t="s">
        <v>1870</v>
      </c>
    </row>
    <row r="625" spans="4:5">
      <c r="D625" s="587" t="s">
        <v>1725</v>
      </c>
      <c r="E625" s="585" t="s">
        <v>1872</v>
      </c>
    </row>
    <row r="626" spans="4:5">
      <c r="D626" s="587" t="s">
        <v>1727</v>
      </c>
      <c r="E626" s="585" t="s">
        <v>1874</v>
      </c>
    </row>
    <row r="627" spans="4:5">
      <c r="D627" s="587" t="s">
        <v>1729</v>
      </c>
      <c r="E627" s="585" t="s">
        <v>1876</v>
      </c>
    </row>
    <row r="628" spans="4:5">
      <c r="D628" s="587" t="s">
        <v>1731</v>
      </c>
      <c r="E628" s="585" t="s">
        <v>1878</v>
      </c>
    </row>
    <row r="629" spans="4:5">
      <c r="D629" s="587" t="s">
        <v>1733</v>
      </c>
      <c r="E629" s="585" t="s">
        <v>1880</v>
      </c>
    </row>
    <row r="630" spans="4:5">
      <c r="D630" s="587" t="s">
        <v>1735</v>
      </c>
      <c r="E630" s="585" t="s">
        <v>1882</v>
      </c>
    </row>
    <row r="631" spans="4:5">
      <c r="D631" s="587" t="s">
        <v>1737</v>
      </c>
      <c r="E631" s="585" t="s">
        <v>1884</v>
      </c>
    </row>
    <row r="632" spans="4:5">
      <c r="D632" s="587" t="s">
        <v>1739</v>
      </c>
      <c r="E632" s="585" t="s">
        <v>1886</v>
      </c>
    </row>
    <row r="633" spans="4:5">
      <c r="D633" s="587" t="s">
        <v>1037</v>
      </c>
      <c r="E633" s="585" t="s">
        <v>1042</v>
      </c>
    </row>
    <row r="634" spans="4:5">
      <c r="D634" s="587" t="s">
        <v>1741</v>
      </c>
      <c r="E634" s="585" t="s">
        <v>1888</v>
      </c>
    </row>
    <row r="635" spans="4:5">
      <c r="D635" s="587" t="s">
        <v>1743</v>
      </c>
      <c r="E635" s="585" t="s">
        <v>1890</v>
      </c>
    </row>
    <row r="636" spans="4:5">
      <c r="D636" s="587" t="s">
        <v>1745</v>
      </c>
      <c r="E636" s="585" t="s">
        <v>1892</v>
      </c>
    </row>
    <row r="637" spans="4:5">
      <c r="D637" s="587" t="s">
        <v>1747</v>
      </c>
      <c r="E637" s="585" t="s">
        <v>1894</v>
      </c>
    </row>
    <row r="638" spans="4:5">
      <c r="D638" s="587" t="s">
        <v>1749</v>
      </c>
      <c r="E638" s="585" t="s">
        <v>1896</v>
      </c>
    </row>
    <row r="639" spans="4:5">
      <c r="D639" s="587" t="s">
        <v>1751</v>
      </c>
      <c r="E639" s="585" t="s">
        <v>1898</v>
      </c>
    </row>
    <row r="640" spans="4:5">
      <c r="D640" s="587" t="s">
        <v>1753</v>
      </c>
      <c r="E640" s="585" t="s">
        <v>1900</v>
      </c>
    </row>
    <row r="641" spans="4:5">
      <c r="D641" s="587" t="s">
        <v>1755</v>
      </c>
      <c r="E641" s="585" t="s">
        <v>1902</v>
      </c>
    </row>
    <row r="642" spans="4:5">
      <c r="D642" s="587" t="s">
        <v>1757</v>
      </c>
      <c r="E642" s="585" t="s">
        <v>1904</v>
      </c>
    </row>
    <row r="643" spans="4:5">
      <c r="D643" s="587" t="s">
        <v>1759</v>
      </c>
      <c r="E643" s="585" t="s">
        <v>1906</v>
      </c>
    </row>
    <row r="644" spans="4:5">
      <c r="D644" s="587" t="s">
        <v>1039</v>
      </c>
      <c r="E644" s="585" t="s">
        <v>1044</v>
      </c>
    </row>
    <row r="645" spans="4:5">
      <c r="D645" s="587" t="s">
        <v>1761</v>
      </c>
      <c r="E645" s="585" t="s">
        <v>1908</v>
      </c>
    </row>
    <row r="646" spans="4:5">
      <c r="D646" s="587" t="s">
        <v>1763</v>
      </c>
      <c r="E646" s="585" t="s">
        <v>1910</v>
      </c>
    </row>
    <row r="647" spans="4:5">
      <c r="D647" s="587" t="s">
        <v>1765</v>
      </c>
      <c r="E647" s="585" t="s">
        <v>1912</v>
      </c>
    </row>
    <row r="648" spans="4:5">
      <c r="D648" s="587" t="s">
        <v>1767</v>
      </c>
      <c r="E648" s="585" t="s">
        <v>1914</v>
      </c>
    </row>
    <row r="649" spans="4:5">
      <c r="D649" s="587" t="s">
        <v>1769</v>
      </c>
      <c r="E649" s="585" t="s">
        <v>1916</v>
      </c>
    </row>
    <row r="650" spans="4:5">
      <c r="D650" s="587" t="s">
        <v>1771</v>
      </c>
      <c r="E650" s="585" t="s">
        <v>1918</v>
      </c>
    </row>
    <row r="651" spans="4:5">
      <c r="D651" s="587" t="s">
        <v>1773</v>
      </c>
      <c r="E651" s="585" t="s">
        <v>1920</v>
      </c>
    </row>
    <row r="652" spans="4:5">
      <c r="D652" s="587" t="s">
        <v>1775</v>
      </c>
      <c r="E652" s="585" t="s">
        <v>1922</v>
      </c>
    </row>
    <row r="653" spans="4:5">
      <c r="D653" s="587" t="s">
        <v>1777</v>
      </c>
      <c r="E653" s="585" t="s">
        <v>1924</v>
      </c>
    </row>
    <row r="654" spans="4:5">
      <c r="D654" s="587" t="s">
        <v>1779</v>
      </c>
      <c r="E654" s="585" t="s">
        <v>1926</v>
      </c>
    </row>
    <row r="655" spans="4:5">
      <c r="D655" s="587" t="s">
        <v>1041</v>
      </c>
      <c r="E655" s="585" t="s">
        <v>1046</v>
      </c>
    </row>
    <row r="656" spans="4:5">
      <c r="D656" s="587" t="s">
        <v>1781</v>
      </c>
      <c r="E656" s="585" t="s">
        <v>1928</v>
      </c>
    </row>
    <row r="657" spans="4:5">
      <c r="D657" s="587" t="s">
        <v>1783</v>
      </c>
      <c r="E657" s="585" t="s">
        <v>1930</v>
      </c>
    </row>
    <row r="658" spans="4:5">
      <c r="D658" s="587" t="s">
        <v>1785</v>
      </c>
      <c r="E658" s="585" t="s">
        <v>1932</v>
      </c>
    </row>
    <row r="659" spans="4:5">
      <c r="D659" s="587" t="s">
        <v>1787</v>
      </c>
      <c r="E659" s="585" t="s">
        <v>1934</v>
      </c>
    </row>
    <row r="660" spans="4:5">
      <c r="D660" s="587" t="s">
        <v>1789</v>
      </c>
      <c r="E660" s="585" t="s">
        <v>1936</v>
      </c>
    </row>
    <row r="661" spans="4:5">
      <c r="D661" s="587" t="s">
        <v>1791</v>
      </c>
      <c r="E661" s="585" t="s">
        <v>1938</v>
      </c>
    </row>
    <row r="662" spans="4:5">
      <c r="D662" s="587" t="s">
        <v>1793</v>
      </c>
      <c r="E662" s="585" t="s">
        <v>1940</v>
      </c>
    </row>
    <row r="663" spans="4:5">
      <c r="D663" s="587" t="s">
        <v>1795</v>
      </c>
      <c r="E663" s="585" t="s">
        <v>1942</v>
      </c>
    </row>
    <row r="664" spans="4:5">
      <c r="D664" s="587" t="s">
        <v>1797</v>
      </c>
      <c r="E664" s="585" t="s">
        <v>1944</v>
      </c>
    </row>
    <row r="665" spans="4:5">
      <c r="D665" s="587" t="s">
        <v>1799</v>
      </c>
      <c r="E665" s="585" t="s">
        <v>1946</v>
      </c>
    </row>
    <row r="666" spans="4:5">
      <c r="D666" s="587" t="s">
        <v>3510</v>
      </c>
      <c r="E666" s="585" t="s">
        <v>979</v>
      </c>
    </row>
    <row r="667" spans="4:5">
      <c r="D667" s="587" t="s">
        <v>3533</v>
      </c>
      <c r="E667" s="585" t="s">
        <v>1048</v>
      </c>
    </row>
    <row r="668" spans="4:5">
      <c r="D668" s="587" t="s">
        <v>1801</v>
      </c>
      <c r="E668" s="585" t="s">
        <v>1948</v>
      </c>
    </row>
    <row r="669" spans="4:5">
      <c r="D669" s="587" t="s">
        <v>1803</v>
      </c>
      <c r="E669" s="585" t="s">
        <v>1950</v>
      </c>
    </row>
    <row r="670" spans="4:5">
      <c r="D670" s="587" t="s">
        <v>1805</v>
      </c>
      <c r="E670" s="585" t="s">
        <v>1952</v>
      </c>
    </row>
    <row r="671" spans="4:5">
      <c r="D671" s="587" t="s">
        <v>1807</v>
      </c>
      <c r="E671" s="585" t="s">
        <v>1954</v>
      </c>
    </row>
    <row r="672" spans="4:5">
      <c r="D672" s="587" t="s">
        <v>1809</v>
      </c>
      <c r="E672" s="585" t="s">
        <v>1956</v>
      </c>
    </row>
    <row r="673" spans="4:5">
      <c r="D673" s="587" t="s">
        <v>1811</v>
      </c>
      <c r="E673" s="585" t="s">
        <v>1958</v>
      </c>
    </row>
    <row r="674" spans="4:5">
      <c r="D674" s="587" t="s">
        <v>1813</v>
      </c>
      <c r="E674" s="585" t="s">
        <v>1960</v>
      </c>
    </row>
    <row r="675" spans="4:5">
      <c r="D675" s="587" t="s">
        <v>1815</v>
      </c>
      <c r="E675" s="585" t="s">
        <v>1962</v>
      </c>
    </row>
    <row r="676" spans="4:5">
      <c r="D676" s="587" t="s">
        <v>1817</v>
      </c>
      <c r="E676" s="585" t="s">
        <v>1964</v>
      </c>
    </row>
    <row r="677" spans="4:5">
      <c r="D677" s="587" t="s">
        <v>1819</v>
      </c>
      <c r="E677" s="585" t="s">
        <v>1966</v>
      </c>
    </row>
    <row r="678" spans="4:5">
      <c r="D678" s="587" t="s">
        <v>3534</v>
      </c>
      <c r="E678" s="585" t="s">
        <v>1050</v>
      </c>
    </row>
    <row r="679" spans="4:5">
      <c r="D679" s="587" t="s">
        <v>1821</v>
      </c>
      <c r="E679" s="585" t="s">
        <v>1968</v>
      </c>
    </row>
    <row r="680" spans="4:5">
      <c r="D680" s="587" t="s">
        <v>1823</v>
      </c>
      <c r="E680" s="585" t="s">
        <v>1970</v>
      </c>
    </row>
    <row r="681" spans="4:5">
      <c r="D681" s="587" t="s">
        <v>1825</v>
      </c>
      <c r="E681" s="585" t="s">
        <v>1972</v>
      </c>
    </row>
    <row r="682" spans="4:5">
      <c r="D682" s="587" t="s">
        <v>1827</v>
      </c>
      <c r="E682" s="585" t="s">
        <v>1974</v>
      </c>
    </row>
    <row r="683" spans="4:5">
      <c r="D683" s="587" t="s">
        <v>1829</v>
      </c>
      <c r="E683" s="585" t="s">
        <v>1976</v>
      </c>
    </row>
    <row r="684" spans="4:5">
      <c r="D684" s="587" t="s">
        <v>1831</v>
      </c>
      <c r="E684" s="585" t="s">
        <v>1978</v>
      </c>
    </row>
    <row r="685" spans="4:5">
      <c r="D685" s="587" t="s">
        <v>1833</v>
      </c>
      <c r="E685" s="585" t="s">
        <v>1980</v>
      </c>
    </row>
    <row r="686" spans="4:5">
      <c r="D686" s="587" t="s">
        <v>1835</v>
      </c>
      <c r="E686" s="585" t="s">
        <v>1982</v>
      </c>
    </row>
    <row r="687" spans="4:5">
      <c r="D687" s="587" t="s">
        <v>1837</v>
      </c>
      <c r="E687" s="585" t="s">
        <v>1984</v>
      </c>
    </row>
    <row r="688" spans="4:5">
      <c r="D688" s="587" t="s">
        <v>1839</v>
      </c>
      <c r="E688" s="585" t="s">
        <v>1986</v>
      </c>
    </row>
    <row r="689" spans="4:5">
      <c r="D689" s="587" t="s">
        <v>1043</v>
      </c>
      <c r="E689" s="585" t="s">
        <v>1052</v>
      </c>
    </row>
    <row r="690" spans="4:5">
      <c r="D690" s="587" t="s">
        <v>1841</v>
      </c>
      <c r="E690" s="585" t="s">
        <v>1988</v>
      </c>
    </row>
    <row r="691" spans="4:5">
      <c r="D691" s="587" t="s">
        <v>1843</v>
      </c>
      <c r="E691" s="585" t="s">
        <v>1990</v>
      </c>
    </row>
    <row r="692" spans="4:5">
      <c r="D692" s="587" t="s">
        <v>1845</v>
      </c>
      <c r="E692" s="585" t="s">
        <v>1992</v>
      </c>
    </row>
    <row r="693" spans="4:5">
      <c r="D693" s="587" t="s">
        <v>1847</v>
      </c>
      <c r="E693" s="585" t="s">
        <v>1994</v>
      </c>
    </row>
    <row r="694" spans="4:5">
      <c r="D694" s="587" t="s">
        <v>1849</v>
      </c>
      <c r="E694" s="585" t="s">
        <v>1996</v>
      </c>
    </row>
    <row r="695" spans="4:5">
      <c r="D695" s="587" t="s">
        <v>1851</v>
      </c>
      <c r="E695" s="585" t="s">
        <v>1998</v>
      </c>
    </row>
    <row r="696" spans="4:5">
      <c r="D696" s="587" t="s">
        <v>1853</v>
      </c>
      <c r="E696" s="585" t="s">
        <v>2000</v>
      </c>
    </row>
    <row r="697" spans="4:5">
      <c r="D697" s="587" t="s">
        <v>1855</v>
      </c>
      <c r="E697" s="585" t="s">
        <v>2002</v>
      </c>
    </row>
    <row r="698" spans="4:5">
      <c r="D698" s="587" t="s">
        <v>1857</v>
      </c>
      <c r="E698" s="585" t="s">
        <v>2004</v>
      </c>
    </row>
    <row r="699" spans="4:5">
      <c r="D699" s="587" t="s">
        <v>1859</v>
      </c>
      <c r="E699" s="585" t="s">
        <v>2006</v>
      </c>
    </row>
    <row r="700" spans="4:5">
      <c r="D700" s="587" t="s">
        <v>1045</v>
      </c>
      <c r="E700" s="585" t="s">
        <v>1054</v>
      </c>
    </row>
    <row r="701" spans="4:5">
      <c r="D701" s="587" t="s">
        <v>1861</v>
      </c>
      <c r="E701" s="585" t="s">
        <v>2008</v>
      </c>
    </row>
    <row r="702" spans="4:5">
      <c r="D702" s="587" t="s">
        <v>1863</v>
      </c>
      <c r="E702" s="585" t="s">
        <v>2010</v>
      </c>
    </row>
    <row r="703" spans="4:5">
      <c r="D703" s="587" t="s">
        <v>1865</v>
      </c>
      <c r="E703" s="585" t="s">
        <v>2012</v>
      </c>
    </row>
    <row r="704" spans="4:5">
      <c r="D704" s="587" t="s">
        <v>1867</v>
      </c>
      <c r="E704" s="585" t="s">
        <v>2014</v>
      </c>
    </row>
    <row r="705" spans="4:5">
      <c r="D705" s="587" t="s">
        <v>1869</v>
      </c>
      <c r="E705" s="585" t="s">
        <v>2016</v>
      </c>
    </row>
    <row r="706" spans="4:5">
      <c r="D706" s="587" t="s">
        <v>1871</v>
      </c>
      <c r="E706" s="585" t="s">
        <v>2018</v>
      </c>
    </row>
    <row r="707" spans="4:5">
      <c r="D707" s="587" t="s">
        <v>1873</v>
      </c>
      <c r="E707" s="585" t="s">
        <v>2020</v>
      </c>
    </row>
    <row r="708" spans="4:5">
      <c r="D708" s="587" t="s">
        <v>1875</v>
      </c>
      <c r="E708" s="585" t="s">
        <v>2022</v>
      </c>
    </row>
    <row r="709" spans="4:5">
      <c r="D709" s="587" t="s">
        <v>1877</v>
      </c>
      <c r="E709" s="585" t="s">
        <v>2024</v>
      </c>
    </row>
    <row r="710" spans="4:5">
      <c r="D710" s="587" t="s">
        <v>1879</v>
      </c>
      <c r="E710" s="585" t="s">
        <v>2026</v>
      </c>
    </row>
    <row r="711" spans="4:5">
      <c r="D711" s="587" t="s">
        <v>1047</v>
      </c>
      <c r="E711" s="585" t="s">
        <v>1056</v>
      </c>
    </row>
    <row r="712" spans="4:5">
      <c r="D712" s="587" t="s">
        <v>1881</v>
      </c>
      <c r="E712" s="585" t="s">
        <v>2028</v>
      </c>
    </row>
    <row r="713" spans="4:5">
      <c r="D713" s="587" t="s">
        <v>1883</v>
      </c>
      <c r="E713" s="585" t="s">
        <v>2030</v>
      </c>
    </row>
    <row r="714" spans="4:5">
      <c r="D714" s="587" t="s">
        <v>1885</v>
      </c>
      <c r="E714" s="585" t="s">
        <v>2032</v>
      </c>
    </row>
    <row r="715" spans="4:5">
      <c r="D715" s="587" t="s">
        <v>1887</v>
      </c>
      <c r="E715" s="585" t="s">
        <v>2034</v>
      </c>
    </row>
    <row r="716" spans="4:5">
      <c r="D716" s="587" t="s">
        <v>1889</v>
      </c>
      <c r="E716" s="585" t="s">
        <v>2036</v>
      </c>
    </row>
    <row r="717" spans="4:5">
      <c r="D717" s="587" t="s">
        <v>1891</v>
      </c>
      <c r="E717" s="585" t="s">
        <v>2038</v>
      </c>
    </row>
    <row r="718" spans="4:5">
      <c r="D718" s="587" t="s">
        <v>1893</v>
      </c>
      <c r="E718" s="585" t="s">
        <v>2040</v>
      </c>
    </row>
    <row r="719" spans="4:5">
      <c r="D719" s="587" t="s">
        <v>1895</v>
      </c>
      <c r="E719" s="585" t="s">
        <v>2042</v>
      </c>
    </row>
    <row r="720" spans="4:5">
      <c r="D720" s="587" t="s">
        <v>1897</v>
      </c>
      <c r="E720" s="585" t="s">
        <v>2044</v>
      </c>
    </row>
    <row r="721" spans="4:5">
      <c r="D721" s="587" t="s">
        <v>1899</v>
      </c>
      <c r="E721" s="585" t="s">
        <v>2046</v>
      </c>
    </row>
    <row r="722" spans="4:5">
      <c r="D722" s="587" t="s">
        <v>1049</v>
      </c>
      <c r="E722" s="585" t="s">
        <v>1058</v>
      </c>
    </row>
    <row r="723" spans="4:5">
      <c r="D723" s="587" t="s">
        <v>1901</v>
      </c>
      <c r="E723" s="585" t="s">
        <v>2048</v>
      </c>
    </row>
    <row r="724" spans="4:5">
      <c r="D724" s="587" t="s">
        <v>1903</v>
      </c>
      <c r="E724" s="585" t="s">
        <v>2050</v>
      </c>
    </row>
    <row r="725" spans="4:5">
      <c r="D725" s="587" t="s">
        <v>1905</v>
      </c>
      <c r="E725" s="585" t="s">
        <v>2052</v>
      </c>
    </row>
    <row r="726" spans="4:5">
      <c r="D726" s="587" t="s">
        <v>1907</v>
      </c>
      <c r="E726" s="585" t="s">
        <v>2054</v>
      </c>
    </row>
    <row r="727" spans="4:5">
      <c r="D727" s="587" t="s">
        <v>1909</v>
      </c>
      <c r="E727" s="585" t="s">
        <v>2056</v>
      </c>
    </row>
    <row r="728" spans="4:5">
      <c r="D728" s="587" t="s">
        <v>1911</v>
      </c>
      <c r="E728" s="585" t="s">
        <v>2058</v>
      </c>
    </row>
    <row r="729" spans="4:5">
      <c r="D729" s="587" t="s">
        <v>1913</v>
      </c>
      <c r="E729" s="585" t="s">
        <v>2060</v>
      </c>
    </row>
    <row r="730" spans="4:5">
      <c r="D730" s="587" t="s">
        <v>1915</v>
      </c>
      <c r="E730" s="585" t="s">
        <v>2062</v>
      </c>
    </row>
    <row r="731" spans="4:5">
      <c r="D731" s="587" t="s">
        <v>1917</v>
      </c>
      <c r="E731" s="585" t="s">
        <v>2064</v>
      </c>
    </row>
    <row r="732" spans="4:5">
      <c r="D732" s="587" t="s">
        <v>1919</v>
      </c>
      <c r="E732" s="585" t="s">
        <v>2066</v>
      </c>
    </row>
    <row r="733" spans="4:5">
      <c r="D733" s="587" t="s">
        <v>1051</v>
      </c>
      <c r="E733" s="585" t="s">
        <v>1060</v>
      </c>
    </row>
    <row r="734" spans="4:5">
      <c r="D734" s="587" t="s">
        <v>1921</v>
      </c>
      <c r="E734" s="585" t="s">
        <v>2068</v>
      </c>
    </row>
    <row r="735" spans="4:5">
      <c r="D735" s="587" t="s">
        <v>1923</v>
      </c>
      <c r="E735" s="585" t="s">
        <v>2070</v>
      </c>
    </row>
    <row r="736" spans="4:5">
      <c r="D736" s="587" t="s">
        <v>1925</v>
      </c>
      <c r="E736" s="585" t="s">
        <v>2072</v>
      </c>
    </row>
    <row r="737" spans="4:5">
      <c r="D737" s="587" t="s">
        <v>1927</v>
      </c>
      <c r="E737" s="585" t="s">
        <v>2074</v>
      </c>
    </row>
    <row r="738" spans="4:5">
      <c r="D738" s="587" t="s">
        <v>1929</v>
      </c>
      <c r="E738" s="585" t="s">
        <v>2076</v>
      </c>
    </row>
    <row r="739" spans="4:5">
      <c r="D739" s="587" t="s">
        <v>1931</v>
      </c>
      <c r="E739" s="585" t="s">
        <v>2078</v>
      </c>
    </row>
    <row r="740" spans="4:5">
      <c r="D740" s="587" t="s">
        <v>1933</v>
      </c>
      <c r="E740" s="585" t="s">
        <v>2080</v>
      </c>
    </row>
    <row r="741" spans="4:5">
      <c r="D741" s="587" t="s">
        <v>1935</v>
      </c>
      <c r="E741" s="585" t="s">
        <v>2082</v>
      </c>
    </row>
    <row r="742" spans="4:5">
      <c r="D742" s="587" t="s">
        <v>1937</v>
      </c>
      <c r="E742" s="585" t="s">
        <v>2084</v>
      </c>
    </row>
    <row r="743" spans="4:5">
      <c r="D743" s="587" t="s">
        <v>1939</v>
      </c>
      <c r="E743" s="585" t="s">
        <v>2086</v>
      </c>
    </row>
    <row r="744" spans="4:5">
      <c r="D744" s="587" t="s">
        <v>1053</v>
      </c>
      <c r="E744" s="585" t="s">
        <v>1062</v>
      </c>
    </row>
    <row r="745" spans="4:5">
      <c r="D745" s="587" t="s">
        <v>1941</v>
      </c>
      <c r="E745" s="585" t="s">
        <v>2088</v>
      </c>
    </row>
    <row r="746" spans="4:5">
      <c r="D746" s="587" t="s">
        <v>1943</v>
      </c>
      <c r="E746" s="585" t="s">
        <v>2090</v>
      </c>
    </row>
    <row r="747" spans="4:5">
      <c r="D747" s="587" t="s">
        <v>1945</v>
      </c>
      <c r="E747" s="585" t="s">
        <v>2092</v>
      </c>
    </row>
    <row r="748" spans="4:5">
      <c r="D748" s="587" t="s">
        <v>1947</v>
      </c>
      <c r="E748" s="585" t="s">
        <v>2094</v>
      </c>
    </row>
    <row r="749" spans="4:5">
      <c r="D749" s="587" t="s">
        <v>1949</v>
      </c>
      <c r="E749" s="585" t="s">
        <v>2096</v>
      </c>
    </row>
    <row r="750" spans="4:5">
      <c r="D750" s="587" t="s">
        <v>1951</v>
      </c>
      <c r="E750" s="585" t="s">
        <v>2098</v>
      </c>
    </row>
    <row r="751" spans="4:5">
      <c r="D751" s="587" t="s">
        <v>1953</v>
      </c>
      <c r="E751" s="585" t="s">
        <v>2100</v>
      </c>
    </row>
    <row r="752" spans="4:5">
      <c r="D752" s="587" t="s">
        <v>1955</v>
      </c>
      <c r="E752" s="585" t="s">
        <v>2102</v>
      </c>
    </row>
    <row r="753" spans="4:5">
      <c r="D753" s="587" t="s">
        <v>1957</v>
      </c>
      <c r="E753" s="585" t="s">
        <v>2104</v>
      </c>
    </row>
    <row r="754" spans="4:5">
      <c r="D754" s="587" t="s">
        <v>1959</v>
      </c>
      <c r="E754" s="585" t="s">
        <v>2106</v>
      </c>
    </row>
    <row r="755" spans="4:5">
      <c r="D755" s="587" t="s">
        <v>1055</v>
      </c>
      <c r="E755" s="585" t="s">
        <v>1064</v>
      </c>
    </row>
    <row r="756" spans="4:5">
      <c r="D756" s="587" t="s">
        <v>1961</v>
      </c>
      <c r="E756" s="585" t="s">
        <v>2108</v>
      </c>
    </row>
    <row r="757" spans="4:5">
      <c r="D757" s="587" t="s">
        <v>1963</v>
      </c>
      <c r="E757" s="585" t="s">
        <v>2110</v>
      </c>
    </row>
    <row r="758" spans="4:5">
      <c r="D758" s="587" t="s">
        <v>1967</v>
      </c>
      <c r="E758" s="585" t="s">
        <v>2112</v>
      </c>
    </row>
    <row r="759" spans="4:5">
      <c r="D759" s="587" t="s">
        <v>1965</v>
      </c>
      <c r="E759" s="585" t="s">
        <v>2114</v>
      </c>
    </row>
    <row r="760" spans="4:5">
      <c r="D760" s="587" t="s">
        <v>1969</v>
      </c>
      <c r="E760" s="585" t="s">
        <v>2116</v>
      </c>
    </row>
    <row r="761" spans="4:5">
      <c r="D761" s="587" t="s">
        <v>1971</v>
      </c>
      <c r="E761" s="585" t="s">
        <v>2118</v>
      </c>
    </row>
    <row r="762" spans="4:5">
      <c r="D762" s="587" t="s">
        <v>1973</v>
      </c>
      <c r="E762" s="585" t="s">
        <v>2120</v>
      </c>
    </row>
    <row r="763" spans="4:5">
      <c r="D763" s="587" t="s">
        <v>1975</v>
      </c>
      <c r="E763" s="585" t="s">
        <v>2122</v>
      </c>
    </row>
    <row r="764" spans="4:5">
      <c r="D764" s="587" t="s">
        <v>1977</v>
      </c>
      <c r="E764" s="585" t="s">
        <v>2124</v>
      </c>
    </row>
    <row r="765" spans="4:5">
      <c r="D765" s="587" t="s">
        <v>1979</v>
      </c>
      <c r="E765" s="585" t="s">
        <v>2126</v>
      </c>
    </row>
    <row r="766" spans="4:5">
      <c r="D766" s="587" t="s">
        <v>1057</v>
      </c>
      <c r="E766" s="585" t="s">
        <v>1066</v>
      </c>
    </row>
    <row r="767" spans="4:5">
      <c r="D767" s="587" t="s">
        <v>1981</v>
      </c>
      <c r="E767" s="585" t="s">
        <v>2128</v>
      </c>
    </row>
    <row r="768" spans="4:5">
      <c r="D768" s="587" t="s">
        <v>1983</v>
      </c>
      <c r="E768" s="585" t="s">
        <v>2130</v>
      </c>
    </row>
    <row r="769" spans="4:5">
      <c r="D769" s="587" t="s">
        <v>1985</v>
      </c>
      <c r="E769" s="585" t="s">
        <v>2132</v>
      </c>
    </row>
    <row r="770" spans="4:5">
      <c r="D770" s="587" t="s">
        <v>1987</v>
      </c>
      <c r="E770" s="585" t="s">
        <v>2134</v>
      </c>
    </row>
    <row r="771" spans="4:5">
      <c r="D771" s="587" t="s">
        <v>1989</v>
      </c>
      <c r="E771" s="585" t="s">
        <v>2136</v>
      </c>
    </row>
    <row r="772" spans="4:5">
      <c r="D772" s="587" t="s">
        <v>3601</v>
      </c>
      <c r="E772" s="585" t="s">
        <v>2138</v>
      </c>
    </row>
    <row r="773" spans="4:5">
      <c r="D773" s="587" t="s">
        <v>1991</v>
      </c>
      <c r="E773" s="585" t="s">
        <v>2140</v>
      </c>
    </row>
    <row r="774" spans="4:5">
      <c r="D774" s="587" t="s">
        <v>1993</v>
      </c>
      <c r="E774" s="585" t="s">
        <v>2142</v>
      </c>
    </row>
    <row r="775" spans="4:5">
      <c r="D775" s="587" t="s">
        <v>1995</v>
      </c>
      <c r="E775" s="585" t="s">
        <v>2144</v>
      </c>
    </row>
    <row r="776" spans="4:5">
      <c r="D776" s="587" t="s">
        <v>1997</v>
      </c>
      <c r="E776" s="585" t="s">
        <v>2146</v>
      </c>
    </row>
    <row r="777" spans="4:5">
      <c r="D777" s="587" t="s">
        <v>3511</v>
      </c>
      <c r="E777" s="585" t="s">
        <v>980</v>
      </c>
    </row>
    <row r="778" spans="4:5">
      <c r="D778" s="587" t="s">
        <v>1059</v>
      </c>
      <c r="E778" s="585" t="s">
        <v>1068</v>
      </c>
    </row>
    <row r="779" spans="4:5">
      <c r="D779" s="587" t="s">
        <v>1999</v>
      </c>
      <c r="E779" s="585" t="s">
        <v>2148</v>
      </c>
    </row>
    <row r="780" spans="4:5">
      <c r="D780" s="587" t="s">
        <v>2001</v>
      </c>
      <c r="E780" s="585" t="s">
        <v>2150</v>
      </c>
    </row>
    <row r="781" spans="4:5">
      <c r="D781" s="587" t="s">
        <v>2003</v>
      </c>
      <c r="E781" s="585" t="s">
        <v>2152</v>
      </c>
    </row>
    <row r="782" spans="4:5">
      <c r="D782" s="587" t="s">
        <v>2005</v>
      </c>
      <c r="E782" s="585" t="s">
        <v>2154</v>
      </c>
    </row>
    <row r="783" spans="4:5">
      <c r="D783" s="587" t="s">
        <v>2007</v>
      </c>
      <c r="E783" s="585" t="s">
        <v>2156</v>
      </c>
    </row>
    <row r="784" spans="4:5">
      <c r="D784" s="587" t="s">
        <v>2009</v>
      </c>
      <c r="E784" s="585" t="s">
        <v>2158</v>
      </c>
    </row>
    <row r="785" spans="4:5">
      <c r="D785" s="587" t="s">
        <v>2011</v>
      </c>
      <c r="E785" s="585" t="s">
        <v>2160</v>
      </c>
    </row>
    <row r="786" spans="4:5">
      <c r="D786" s="587" t="s">
        <v>2013</v>
      </c>
      <c r="E786" s="585" t="s">
        <v>2162</v>
      </c>
    </row>
    <row r="787" spans="4:5">
      <c r="D787" s="587" t="s">
        <v>2015</v>
      </c>
      <c r="E787" s="585" t="s">
        <v>2164</v>
      </c>
    </row>
    <row r="788" spans="4:5">
      <c r="D788" s="587" t="s">
        <v>2017</v>
      </c>
      <c r="E788" s="585" t="s">
        <v>2166</v>
      </c>
    </row>
    <row r="789" spans="4:5">
      <c r="D789" s="587" t="s">
        <v>1061</v>
      </c>
      <c r="E789" s="585" t="s">
        <v>1070</v>
      </c>
    </row>
    <row r="790" spans="4:5">
      <c r="D790" s="587" t="s">
        <v>2019</v>
      </c>
      <c r="E790" s="585" t="s">
        <v>2168</v>
      </c>
    </row>
    <row r="791" spans="4:5">
      <c r="D791" s="587" t="s">
        <v>2021</v>
      </c>
      <c r="E791" s="585" t="s">
        <v>2170</v>
      </c>
    </row>
    <row r="792" spans="4:5">
      <c r="D792" s="587" t="s">
        <v>2023</v>
      </c>
      <c r="E792" s="585" t="s">
        <v>2172</v>
      </c>
    </row>
    <row r="793" spans="4:5">
      <c r="D793" s="587" t="s">
        <v>2025</v>
      </c>
      <c r="E793" s="585" t="s">
        <v>2174</v>
      </c>
    </row>
    <row r="794" spans="4:5">
      <c r="D794" s="587" t="s">
        <v>2027</v>
      </c>
      <c r="E794" s="585" t="s">
        <v>2176</v>
      </c>
    </row>
    <row r="795" spans="4:5">
      <c r="D795" s="587" t="s">
        <v>2029</v>
      </c>
      <c r="E795" s="585" t="s">
        <v>2178</v>
      </c>
    </row>
    <row r="796" spans="4:5">
      <c r="D796" s="587" t="s">
        <v>2031</v>
      </c>
      <c r="E796" s="585" t="s">
        <v>2180</v>
      </c>
    </row>
    <row r="797" spans="4:5">
      <c r="D797" s="587" t="s">
        <v>2033</v>
      </c>
      <c r="E797" s="585" t="s">
        <v>2182</v>
      </c>
    </row>
    <row r="798" spans="4:5">
      <c r="D798" s="587" t="s">
        <v>2035</v>
      </c>
      <c r="E798" s="585" t="s">
        <v>2184</v>
      </c>
    </row>
    <row r="799" spans="4:5">
      <c r="D799" s="587" t="s">
        <v>2037</v>
      </c>
      <c r="E799" s="585" t="s">
        <v>2186</v>
      </c>
    </row>
    <row r="800" spans="4:5">
      <c r="D800" s="587" t="s">
        <v>1063</v>
      </c>
      <c r="E800" s="585" t="s">
        <v>1072</v>
      </c>
    </row>
    <row r="801" spans="4:5">
      <c r="D801" s="587" t="s">
        <v>2041</v>
      </c>
      <c r="E801" s="585" t="s">
        <v>2188</v>
      </c>
    </row>
    <row r="802" spans="4:5">
      <c r="D802" s="587" t="s">
        <v>2039</v>
      </c>
      <c r="E802" s="585" t="s">
        <v>2190</v>
      </c>
    </row>
    <row r="803" spans="4:5">
      <c r="D803" s="587" t="s">
        <v>2043</v>
      </c>
      <c r="E803" s="585" t="s">
        <v>2192</v>
      </c>
    </row>
    <row r="804" spans="4:5">
      <c r="D804" s="587" t="s">
        <v>2045</v>
      </c>
      <c r="E804" s="585" t="s">
        <v>2194</v>
      </c>
    </row>
    <row r="805" spans="4:5">
      <c r="D805" s="587" t="s">
        <v>2047</v>
      </c>
      <c r="E805" s="585" t="s">
        <v>2196</v>
      </c>
    </row>
    <row r="806" spans="4:5">
      <c r="D806" s="587" t="s">
        <v>2049</v>
      </c>
      <c r="E806" s="585" t="s">
        <v>2198</v>
      </c>
    </row>
    <row r="807" spans="4:5">
      <c r="D807" s="587" t="s">
        <v>3602</v>
      </c>
      <c r="E807" s="585" t="s">
        <v>2200</v>
      </c>
    </row>
    <row r="808" spans="4:5">
      <c r="D808" s="587" t="s">
        <v>2051</v>
      </c>
      <c r="E808" s="585" t="s">
        <v>2202</v>
      </c>
    </row>
    <row r="809" spans="4:5">
      <c r="D809" s="587" t="s">
        <v>2053</v>
      </c>
      <c r="E809" s="585" t="s">
        <v>2204</v>
      </c>
    </row>
    <row r="810" spans="4:5">
      <c r="D810" s="587" t="s">
        <v>2055</v>
      </c>
      <c r="E810" s="585" t="s">
        <v>2206</v>
      </c>
    </row>
    <row r="811" spans="4:5">
      <c r="D811" s="587" t="s">
        <v>3724</v>
      </c>
      <c r="E811" s="585" t="s">
        <v>1074</v>
      </c>
    </row>
    <row r="812" spans="4:5">
      <c r="D812" s="587" t="s">
        <v>2057</v>
      </c>
      <c r="E812" s="585" t="s">
        <v>2208</v>
      </c>
    </row>
    <row r="813" spans="4:5">
      <c r="D813" s="587" t="s">
        <v>2059</v>
      </c>
      <c r="E813" s="585" t="s">
        <v>2210</v>
      </c>
    </row>
    <row r="814" spans="4:5">
      <c r="D814" s="587" t="s">
        <v>2061</v>
      </c>
      <c r="E814" s="585" t="s">
        <v>2212</v>
      </c>
    </row>
    <row r="815" spans="4:5">
      <c r="D815" s="587" t="s">
        <v>2063</v>
      </c>
      <c r="E815" s="585" t="s">
        <v>2214</v>
      </c>
    </row>
    <row r="816" spans="4:5">
      <c r="D816" s="587" t="s">
        <v>2065</v>
      </c>
      <c r="E816" s="585" t="s">
        <v>2216</v>
      </c>
    </row>
    <row r="817" spans="4:5">
      <c r="D817" s="587" t="s">
        <v>2067</v>
      </c>
      <c r="E817" s="585" t="s">
        <v>2218</v>
      </c>
    </row>
    <row r="818" spans="4:5">
      <c r="D818" s="587" t="s">
        <v>2069</v>
      </c>
      <c r="E818" s="585" t="s">
        <v>2220</v>
      </c>
    </row>
    <row r="819" spans="4:5">
      <c r="D819" s="587" t="s">
        <v>2071</v>
      </c>
      <c r="E819" s="585" t="s">
        <v>2222</v>
      </c>
    </row>
    <row r="820" spans="4:5">
      <c r="D820" s="587" t="s">
        <v>2073</v>
      </c>
      <c r="E820" s="585" t="s">
        <v>2224</v>
      </c>
    </row>
    <row r="821" spans="4:5">
      <c r="D821" s="587" t="s">
        <v>2075</v>
      </c>
      <c r="E821" s="585" t="s">
        <v>2226</v>
      </c>
    </row>
    <row r="822" spans="4:5">
      <c r="D822" s="587" t="s">
        <v>3519</v>
      </c>
      <c r="E822" s="585" t="s">
        <v>1076</v>
      </c>
    </row>
    <row r="823" spans="4:5">
      <c r="D823" s="587" t="s">
        <v>2077</v>
      </c>
      <c r="E823" s="585" t="s">
        <v>2228</v>
      </c>
    </row>
    <row r="824" spans="4:5">
      <c r="D824" s="587" t="s">
        <v>2079</v>
      </c>
      <c r="E824" s="585" t="s">
        <v>2230</v>
      </c>
    </row>
    <row r="825" spans="4:5">
      <c r="D825" s="587" t="s">
        <v>2081</v>
      </c>
      <c r="E825" s="585" t="s">
        <v>2232</v>
      </c>
    </row>
    <row r="826" spans="4:5">
      <c r="D826" s="587" t="s">
        <v>2083</v>
      </c>
      <c r="E826" s="585" t="s">
        <v>2234</v>
      </c>
    </row>
    <row r="827" spans="4:5">
      <c r="D827" s="587" t="s">
        <v>2085</v>
      </c>
      <c r="E827" s="585" t="s">
        <v>2236</v>
      </c>
    </row>
    <row r="828" spans="4:5">
      <c r="D828" s="587" t="s">
        <v>2087</v>
      </c>
      <c r="E828" s="585" t="s">
        <v>2238</v>
      </c>
    </row>
    <row r="829" spans="4:5">
      <c r="D829" s="587" t="s">
        <v>2089</v>
      </c>
      <c r="E829" s="585" t="s">
        <v>2240</v>
      </c>
    </row>
    <row r="830" spans="4:5">
      <c r="D830" s="587" t="s">
        <v>2091</v>
      </c>
      <c r="E830" s="585" t="s">
        <v>2242</v>
      </c>
    </row>
    <row r="831" spans="4:5">
      <c r="D831" s="587" t="s">
        <v>2093</v>
      </c>
      <c r="E831" s="585" t="s">
        <v>2244</v>
      </c>
    </row>
    <row r="832" spans="4:5">
      <c r="D832" s="587" t="s">
        <v>2095</v>
      </c>
      <c r="E832" s="585" t="s">
        <v>2246</v>
      </c>
    </row>
    <row r="833" spans="4:5">
      <c r="D833" s="587" t="s">
        <v>1065</v>
      </c>
      <c r="E833" s="585" t="s">
        <v>1078</v>
      </c>
    </row>
    <row r="834" spans="4:5">
      <c r="D834" s="587" t="s">
        <v>2097</v>
      </c>
      <c r="E834" s="585" t="s">
        <v>2248</v>
      </c>
    </row>
    <row r="835" spans="4:5">
      <c r="D835" s="587" t="s">
        <v>2099</v>
      </c>
      <c r="E835" s="585" t="s">
        <v>2250</v>
      </c>
    </row>
    <row r="836" spans="4:5">
      <c r="D836" s="587" t="s">
        <v>2101</v>
      </c>
      <c r="E836" s="585" t="s">
        <v>2252</v>
      </c>
    </row>
    <row r="837" spans="4:5">
      <c r="D837" s="587" t="s">
        <v>2103</v>
      </c>
      <c r="E837" s="585" t="s">
        <v>2254</v>
      </c>
    </row>
    <row r="838" spans="4:5">
      <c r="D838" s="587" t="s">
        <v>2105</v>
      </c>
      <c r="E838" s="585" t="s">
        <v>2256</v>
      </c>
    </row>
    <row r="839" spans="4:5">
      <c r="D839" s="587" t="s">
        <v>2107</v>
      </c>
      <c r="E839" s="585" t="s">
        <v>2258</v>
      </c>
    </row>
    <row r="840" spans="4:5">
      <c r="D840" s="587" t="s">
        <v>2109</v>
      </c>
      <c r="E840" s="585" t="s">
        <v>2260</v>
      </c>
    </row>
    <row r="841" spans="4:5">
      <c r="D841" s="587" t="s">
        <v>2111</v>
      </c>
      <c r="E841" s="585" t="s">
        <v>2262</v>
      </c>
    </row>
    <row r="842" spans="4:5">
      <c r="D842" s="587" t="s">
        <v>2113</v>
      </c>
      <c r="E842" s="585" t="s">
        <v>2264</v>
      </c>
    </row>
    <row r="843" spans="4:5">
      <c r="D843" s="587" t="s">
        <v>2115</v>
      </c>
      <c r="E843" s="585" t="s">
        <v>2266</v>
      </c>
    </row>
    <row r="844" spans="4:5">
      <c r="D844" s="587" t="s">
        <v>1067</v>
      </c>
      <c r="E844" s="585" t="s">
        <v>1080</v>
      </c>
    </row>
    <row r="845" spans="4:5">
      <c r="D845" s="587" t="s">
        <v>2117</v>
      </c>
      <c r="E845" s="585" t="s">
        <v>2268</v>
      </c>
    </row>
    <row r="846" spans="4:5">
      <c r="D846" s="587" t="s">
        <v>2119</v>
      </c>
      <c r="E846" s="585" t="s">
        <v>2270</v>
      </c>
    </row>
    <row r="847" spans="4:5">
      <c r="D847" s="587" t="s">
        <v>2121</v>
      </c>
      <c r="E847" s="585" t="s">
        <v>2272</v>
      </c>
    </row>
    <row r="848" spans="4:5">
      <c r="D848" s="587" t="s">
        <v>2123</v>
      </c>
      <c r="E848" s="585" t="s">
        <v>2274</v>
      </c>
    </row>
    <row r="849" spans="4:5">
      <c r="D849" s="587" t="s">
        <v>2125</v>
      </c>
      <c r="E849" s="585" t="s">
        <v>2276</v>
      </c>
    </row>
    <row r="850" spans="4:5">
      <c r="D850" s="587" t="s">
        <v>2127</v>
      </c>
      <c r="E850" s="585" t="s">
        <v>2278</v>
      </c>
    </row>
    <row r="851" spans="4:5">
      <c r="D851" s="587" t="s">
        <v>2129</v>
      </c>
      <c r="E851" s="585" t="s">
        <v>2280</v>
      </c>
    </row>
    <row r="852" spans="4:5">
      <c r="D852" s="587" t="s">
        <v>2131</v>
      </c>
      <c r="E852" s="585" t="s">
        <v>2282</v>
      </c>
    </row>
    <row r="853" spans="4:5">
      <c r="D853" s="587" t="s">
        <v>2133</v>
      </c>
      <c r="E853" s="585" t="s">
        <v>2284</v>
      </c>
    </row>
    <row r="854" spans="4:5">
      <c r="D854" s="587" t="s">
        <v>2135</v>
      </c>
      <c r="E854" s="585" t="s">
        <v>2286</v>
      </c>
    </row>
    <row r="855" spans="4:5">
      <c r="D855" s="587" t="s">
        <v>3535</v>
      </c>
      <c r="E855" s="585" t="s">
        <v>1082</v>
      </c>
    </row>
    <row r="856" spans="4:5">
      <c r="D856" s="587" t="s">
        <v>2137</v>
      </c>
      <c r="E856" s="585" t="s">
        <v>2288</v>
      </c>
    </row>
    <row r="857" spans="4:5">
      <c r="D857" s="587" t="s">
        <v>2139</v>
      </c>
      <c r="E857" s="585" t="s">
        <v>2290</v>
      </c>
    </row>
    <row r="858" spans="4:5">
      <c r="D858" s="587" t="s">
        <v>2141</v>
      </c>
      <c r="E858" s="585" t="s">
        <v>2292</v>
      </c>
    </row>
    <row r="859" spans="4:5">
      <c r="D859" s="587" t="s">
        <v>2143</v>
      </c>
      <c r="E859" s="585" t="s">
        <v>2294</v>
      </c>
    </row>
    <row r="860" spans="4:5">
      <c r="D860" s="587" t="s">
        <v>2145</v>
      </c>
      <c r="E860" s="585" t="s">
        <v>2296</v>
      </c>
    </row>
    <row r="861" spans="4:5">
      <c r="D861" s="587" t="s">
        <v>2147</v>
      </c>
      <c r="E861" s="585" t="s">
        <v>2298</v>
      </c>
    </row>
    <row r="862" spans="4:5">
      <c r="D862" s="587" t="s">
        <v>2149</v>
      </c>
      <c r="E862" s="585" t="s">
        <v>2300</v>
      </c>
    </row>
    <row r="863" spans="4:5">
      <c r="D863" s="587" t="s">
        <v>2151</v>
      </c>
      <c r="E863" s="585" t="s">
        <v>2302</v>
      </c>
    </row>
    <row r="864" spans="4:5">
      <c r="D864" s="587" t="s">
        <v>2153</v>
      </c>
      <c r="E864" s="585" t="s">
        <v>2304</v>
      </c>
    </row>
    <row r="865" spans="4:5">
      <c r="D865" s="587" t="s">
        <v>2155</v>
      </c>
      <c r="E865" s="585" t="s">
        <v>2306</v>
      </c>
    </row>
    <row r="866" spans="4:5">
      <c r="D866" s="587" t="s">
        <v>3536</v>
      </c>
      <c r="E866" s="585" t="s">
        <v>1084</v>
      </c>
    </row>
    <row r="867" spans="4:5">
      <c r="D867" s="587" t="s">
        <v>2157</v>
      </c>
      <c r="E867" s="585" t="s">
        <v>2308</v>
      </c>
    </row>
    <row r="868" spans="4:5">
      <c r="D868" s="587" t="s">
        <v>2159</v>
      </c>
      <c r="E868" s="585" t="s">
        <v>2310</v>
      </c>
    </row>
    <row r="869" spans="4:5">
      <c r="D869" s="587" t="s">
        <v>2161</v>
      </c>
      <c r="E869" s="585" t="s">
        <v>2312</v>
      </c>
    </row>
    <row r="870" spans="4:5">
      <c r="D870" s="587" t="s">
        <v>2163</v>
      </c>
      <c r="E870" s="585" t="s">
        <v>2314</v>
      </c>
    </row>
    <row r="871" spans="4:5">
      <c r="D871" s="587" t="s">
        <v>2165</v>
      </c>
      <c r="E871" s="585" t="s">
        <v>2316</v>
      </c>
    </row>
    <row r="872" spans="4:5">
      <c r="D872" s="587" t="s">
        <v>2167</v>
      </c>
      <c r="E872" s="585" t="s">
        <v>2318</v>
      </c>
    </row>
    <row r="873" spans="4:5">
      <c r="D873" s="587" t="s">
        <v>2169</v>
      </c>
      <c r="E873" s="585" t="s">
        <v>2320</v>
      </c>
    </row>
    <row r="874" spans="4:5">
      <c r="D874" s="587" t="s">
        <v>2171</v>
      </c>
      <c r="E874" s="585" t="s">
        <v>2322</v>
      </c>
    </row>
    <row r="875" spans="4:5">
      <c r="D875" s="587" t="s">
        <v>2173</v>
      </c>
      <c r="E875" s="585" t="s">
        <v>2324</v>
      </c>
    </row>
    <row r="876" spans="4:5">
      <c r="D876" s="587" t="s">
        <v>2175</v>
      </c>
      <c r="E876" s="585" t="s">
        <v>2326</v>
      </c>
    </row>
    <row r="877" spans="4:5">
      <c r="D877" s="587" t="s">
        <v>1069</v>
      </c>
      <c r="E877" s="585" t="s">
        <v>1086</v>
      </c>
    </row>
    <row r="878" spans="4:5">
      <c r="D878" s="587" t="s">
        <v>2177</v>
      </c>
      <c r="E878" s="585" t="s">
        <v>2328</v>
      </c>
    </row>
    <row r="879" spans="4:5">
      <c r="D879" s="587" t="s">
        <v>2179</v>
      </c>
      <c r="E879" s="585" t="s">
        <v>2330</v>
      </c>
    </row>
    <row r="880" spans="4:5">
      <c r="D880" s="587" t="s">
        <v>2181</v>
      </c>
      <c r="E880" s="585" t="s">
        <v>2332</v>
      </c>
    </row>
    <row r="881" spans="4:5">
      <c r="D881" s="587" t="s">
        <v>2183</v>
      </c>
      <c r="E881" s="585" t="s">
        <v>2334</v>
      </c>
    </row>
    <row r="882" spans="4:5">
      <c r="D882" s="587" t="s">
        <v>2185</v>
      </c>
      <c r="E882" s="585" t="s">
        <v>2336</v>
      </c>
    </row>
    <row r="883" spans="4:5">
      <c r="D883" s="587" t="s">
        <v>2187</v>
      </c>
      <c r="E883" s="585" t="s">
        <v>2338</v>
      </c>
    </row>
    <row r="884" spans="4:5">
      <c r="D884" s="587" t="s">
        <v>2189</v>
      </c>
      <c r="E884" s="585" t="s">
        <v>2340</v>
      </c>
    </row>
    <row r="885" spans="4:5">
      <c r="D885" s="587" t="s">
        <v>2191</v>
      </c>
      <c r="E885" s="585" t="s">
        <v>2342</v>
      </c>
    </row>
    <row r="886" spans="4:5">
      <c r="D886" s="587" t="s">
        <v>2193</v>
      </c>
      <c r="E886" s="585" t="s">
        <v>2344</v>
      </c>
    </row>
    <row r="887" spans="4:5">
      <c r="D887" s="587" t="s">
        <v>2195</v>
      </c>
      <c r="E887" s="585" t="s">
        <v>2346</v>
      </c>
    </row>
    <row r="888" spans="4:5">
      <c r="D888" s="587" t="s">
        <v>3725</v>
      </c>
      <c r="E888" s="585" t="s">
        <v>981</v>
      </c>
    </row>
    <row r="889" spans="4:5">
      <c r="D889" s="587" t="s">
        <v>1071</v>
      </c>
      <c r="E889" s="585" t="s">
        <v>1088</v>
      </c>
    </row>
    <row r="890" spans="4:5">
      <c r="D890" s="587" t="s">
        <v>2197</v>
      </c>
      <c r="E890" s="585" t="s">
        <v>2348</v>
      </c>
    </row>
    <row r="891" spans="4:5">
      <c r="D891" s="587" t="s">
        <v>2199</v>
      </c>
      <c r="E891" s="585" t="s">
        <v>2350</v>
      </c>
    </row>
    <row r="892" spans="4:5">
      <c r="D892" s="587" t="s">
        <v>2203</v>
      </c>
      <c r="E892" s="585" t="s">
        <v>2352</v>
      </c>
    </row>
    <row r="893" spans="4:5">
      <c r="D893" s="587" t="s">
        <v>2201</v>
      </c>
      <c r="E893" s="585" t="s">
        <v>2354</v>
      </c>
    </row>
    <row r="894" spans="4:5">
      <c r="D894" s="587" t="s">
        <v>2205</v>
      </c>
      <c r="E894" s="585" t="s">
        <v>2356</v>
      </c>
    </row>
    <row r="895" spans="4:5">
      <c r="D895" s="587" t="s">
        <v>2207</v>
      </c>
      <c r="E895" s="585" t="s">
        <v>2358</v>
      </c>
    </row>
    <row r="896" spans="4:5">
      <c r="D896" s="587" t="s">
        <v>2209</v>
      </c>
      <c r="E896" s="585" t="s">
        <v>2360</v>
      </c>
    </row>
    <row r="897" spans="4:5">
      <c r="D897" s="587" t="s">
        <v>2211</v>
      </c>
      <c r="E897" s="585" t="s">
        <v>2362</v>
      </c>
    </row>
    <row r="898" spans="4:5">
      <c r="D898" s="587" t="s">
        <v>3603</v>
      </c>
      <c r="E898" s="585" t="s">
        <v>2364</v>
      </c>
    </row>
    <row r="899" spans="4:5">
      <c r="D899" s="587" t="s">
        <v>2213</v>
      </c>
      <c r="E899" s="585" t="s">
        <v>2366</v>
      </c>
    </row>
    <row r="900" spans="4:5">
      <c r="D900" s="587" t="s">
        <v>1073</v>
      </c>
      <c r="E900" s="585" t="s">
        <v>1090</v>
      </c>
    </row>
    <row r="901" spans="4:5">
      <c r="D901" s="587" t="s">
        <v>2215</v>
      </c>
      <c r="E901" s="585" t="s">
        <v>2368</v>
      </c>
    </row>
    <row r="902" spans="4:5">
      <c r="D902" s="587" t="s">
        <v>2217</v>
      </c>
      <c r="E902" s="585" t="s">
        <v>2370</v>
      </c>
    </row>
    <row r="903" spans="4:5">
      <c r="D903" s="587" t="s">
        <v>2219</v>
      </c>
      <c r="E903" s="585" t="s">
        <v>2372</v>
      </c>
    </row>
    <row r="904" spans="4:5">
      <c r="D904" s="587" t="s">
        <v>2221</v>
      </c>
      <c r="E904" s="585" t="s">
        <v>2374</v>
      </c>
    </row>
    <row r="905" spans="4:5">
      <c r="D905" s="587" t="s">
        <v>2223</v>
      </c>
      <c r="E905" s="585" t="s">
        <v>2376</v>
      </c>
    </row>
    <row r="906" spans="4:5">
      <c r="D906" s="587" t="s">
        <v>2225</v>
      </c>
      <c r="E906" s="585" t="s">
        <v>2378</v>
      </c>
    </row>
    <row r="907" spans="4:5">
      <c r="D907" s="587" t="s">
        <v>2227</v>
      </c>
      <c r="E907" s="585" t="s">
        <v>2380</v>
      </c>
    </row>
    <row r="908" spans="4:5">
      <c r="D908" s="587" t="s">
        <v>2229</v>
      </c>
      <c r="E908" s="585" t="s">
        <v>2382</v>
      </c>
    </row>
    <row r="909" spans="4:5">
      <c r="D909" s="587" t="s">
        <v>2231</v>
      </c>
      <c r="E909" s="585" t="s">
        <v>2384</v>
      </c>
    </row>
    <row r="910" spans="4:5">
      <c r="D910" s="587" t="s">
        <v>2233</v>
      </c>
      <c r="E910" s="585" t="s">
        <v>2386</v>
      </c>
    </row>
    <row r="911" spans="4:5">
      <c r="D911" s="587" t="s">
        <v>3537</v>
      </c>
      <c r="E911" s="585" t="s">
        <v>1092</v>
      </c>
    </row>
    <row r="912" spans="4:5">
      <c r="D912" s="587" t="s">
        <v>2235</v>
      </c>
      <c r="E912" s="585" t="s">
        <v>2388</v>
      </c>
    </row>
    <row r="913" spans="4:5">
      <c r="D913" s="587" t="s">
        <v>2237</v>
      </c>
      <c r="E913" s="585" t="s">
        <v>2390</v>
      </c>
    </row>
    <row r="914" spans="4:5">
      <c r="D914" s="587" t="s">
        <v>2239</v>
      </c>
      <c r="E914" s="585" t="s">
        <v>2392</v>
      </c>
    </row>
    <row r="915" spans="4:5">
      <c r="D915" s="587" t="s">
        <v>2241</v>
      </c>
      <c r="E915" s="585" t="s">
        <v>2394</v>
      </c>
    </row>
    <row r="916" spans="4:5">
      <c r="D916" s="587" t="s">
        <v>3604</v>
      </c>
      <c r="E916" s="585" t="s">
        <v>2396</v>
      </c>
    </row>
    <row r="917" spans="4:5">
      <c r="D917" s="587" t="s">
        <v>2243</v>
      </c>
      <c r="E917" s="585" t="s">
        <v>2398</v>
      </c>
    </row>
    <row r="918" spans="4:5">
      <c r="D918" s="587" t="s">
        <v>2245</v>
      </c>
      <c r="E918" s="585" t="s">
        <v>2400</v>
      </c>
    </row>
    <row r="919" spans="4:5">
      <c r="D919" s="587" t="s">
        <v>2247</v>
      </c>
      <c r="E919" s="585" t="s">
        <v>2402</v>
      </c>
    </row>
    <row r="920" spans="4:5">
      <c r="D920" s="587" t="s">
        <v>2249</v>
      </c>
      <c r="E920" s="585" t="s">
        <v>2404</v>
      </c>
    </row>
    <row r="921" spans="4:5">
      <c r="D921" s="587" t="s">
        <v>2251</v>
      </c>
      <c r="E921" s="585" t="s">
        <v>2406</v>
      </c>
    </row>
    <row r="922" spans="4:5">
      <c r="D922" s="587" t="s">
        <v>1075</v>
      </c>
      <c r="E922" s="585" t="s">
        <v>1094</v>
      </c>
    </row>
    <row r="923" spans="4:5">
      <c r="D923" s="587" t="s">
        <v>2253</v>
      </c>
      <c r="E923" s="585" t="s">
        <v>2408</v>
      </c>
    </row>
    <row r="924" spans="4:5">
      <c r="D924" s="587" t="s">
        <v>2255</v>
      </c>
      <c r="E924" s="585" t="s">
        <v>2410</v>
      </c>
    </row>
    <row r="925" spans="4:5">
      <c r="D925" s="587" t="s">
        <v>2257</v>
      </c>
      <c r="E925" s="585" t="s">
        <v>2412</v>
      </c>
    </row>
    <row r="926" spans="4:5">
      <c r="D926" s="587" t="s">
        <v>2259</v>
      </c>
      <c r="E926" s="585" t="s">
        <v>2414</v>
      </c>
    </row>
    <row r="927" spans="4:5">
      <c r="D927" s="587" t="s">
        <v>2261</v>
      </c>
      <c r="E927" s="585" t="s">
        <v>2416</v>
      </c>
    </row>
    <row r="928" spans="4:5">
      <c r="D928" s="587" t="s">
        <v>2263</v>
      </c>
      <c r="E928" s="585" t="s">
        <v>2418</v>
      </c>
    </row>
    <row r="929" spans="4:5">
      <c r="D929" s="587" t="s">
        <v>2265</v>
      </c>
      <c r="E929" s="585" t="s">
        <v>2420</v>
      </c>
    </row>
    <row r="930" spans="4:5">
      <c r="D930" s="587" t="s">
        <v>2267</v>
      </c>
      <c r="E930" s="585" t="s">
        <v>2422</v>
      </c>
    </row>
    <row r="931" spans="4:5">
      <c r="D931" s="587" t="s">
        <v>2269</v>
      </c>
      <c r="E931" s="585" t="s">
        <v>2424</v>
      </c>
    </row>
    <row r="932" spans="4:5">
      <c r="D932" s="587" t="s">
        <v>2271</v>
      </c>
      <c r="E932" s="585" t="s">
        <v>2426</v>
      </c>
    </row>
    <row r="933" spans="4:5">
      <c r="D933" s="587" t="s">
        <v>1077</v>
      </c>
      <c r="E933" s="585" t="s">
        <v>1096</v>
      </c>
    </row>
    <row r="934" spans="4:5">
      <c r="D934" s="587" t="s">
        <v>2273</v>
      </c>
      <c r="E934" s="585" t="s">
        <v>2428</v>
      </c>
    </row>
    <row r="935" spans="4:5">
      <c r="D935" s="587" t="s">
        <v>2275</v>
      </c>
      <c r="E935" s="585" t="s">
        <v>2430</v>
      </c>
    </row>
    <row r="936" spans="4:5">
      <c r="D936" s="587" t="s">
        <v>2277</v>
      </c>
      <c r="E936" s="585" t="s">
        <v>2432</v>
      </c>
    </row>
    <row r="937" spans="4:5">
      <c r="D937" s="587" t="s">
        <v>2279</v>
      </c>
      <c r="E937" s="585" t="s">
        <v>2434</v>
      </c>
    </row>
    <row r="938" spans="4:5">
      <c r="D938" s="587" t="s">
        <v>2281</v>
      </c>
      <c r="E938" s="585" t="s">
        <v>2436</v>
      </c>
    </row>
    <row r="939" spans="4:5">
      <c r="D939" s="587" t="s">
        <v>2283</v>
      </c>
      <c r="E939" s="585" t="s">
        <v>2438</v>
      </c>
    </row>
    <row r="940" spans="4:5">
      <c r="D940" s="587" t="s">
        <v>2287</v>
      </c>
      <c r="E940" s="585" t="s">
        <v>2440</v>
      </c>
    </row>
    <row r="941" spans="4:5">
      <c r="D941" s="587" t="s">
        <v>2285</v>
      </c>
      <c r="E941" s="585" t="s">
        <v>2442</v>
      </c>
    </row>
    <row r="942" spans="4:5">
      <c r="D942" s="587" t="s">
        <v>2289</v>
      </c>
      <c r="E942" s="585" t="s">
        <v>2444</v>
      </c>
    </row>
    <row r="943" spans="4:5">
      <c r="D943" s="587" t="s">
        <v>2291</v>
      </c>
      <c r="E943" s="585" t="s">
        <v>2446</v>
      </c>
    </row>
    <row r="944" spans="4:5">
      <c r="D944" s="587" t="s">
        <v>1079</v>
      </c>
      <c r="E944" s="585" t="s">
        <v>1098</v>
      </c>
    </row>
    <row r="945" spans="4:5">
      <c r="D945" s="587" t="s">
        <v>2293</v>
      </c>
      <c r="E945" s="585" t="s">
        <v>2448</v>
      </c>
    </row>
    <row r="946" spans="4:5">
      <c r="D946" s="587" t="s">
        <v>2295</v>
      </c>
      <c r="E946" s="585" t="s">
        <v>2450</v>
      </c>
    </row>
    <row r="947" spans="4:5">
      <c r="D947" s="587" t="s">
        <v>2297</v>
      </c>
      <c r="E947" s="585" t="s">
        <v>2452</v>
      </c>
    </row>
    <row r="948" spans="4:5">
      <c r="D948" s="587" t="s">
        <v>2299</v>
      </c>
      <c r="E948" s="585" t="s">
        <v>2454</v>
      </c>
    </row>
    <row r="949" spans="4:5">
      <c r="D949" s="587" t="s">
        <v>2301</v>
      </c>
      <c r="E949" s="585" t="s">
        <v>2456</v>
      </c>
    </row>
    <row r="950" spans="4:5">
      <c r="D950" s="587" t="s">
        <v>2303</v>
      </c>
      <c r="E950" s="585" t="s">
        <v>2458</v>
      </c>
    </row>
    <row r="951" spans="4:5">
      <c r="D951" s="587" t="s">
        <v>2305</v>
      </c>
      <c r="E951" s="585" t="s">
        <v>2460</v>
      </c>
    </row>
    <row r="952" spans="4:5">
      <c r="D952" s="587" t="s">
        <v>2307</v>
      </c>
      <c r="E952" s="585" t="s">
        <v>2462</v>
      </c>
    </row>
    <row r="953" spans="4:5">
      <c r="D953" s="587" t="s">
        <v>2311</v>
      </c>
      <c r="E953" s="585" t="s">
        <v>2464</v>
      </c>
    </row>
    <row r="954" spans="4:5">
      <c r="D954" s="587" t="s">
        <v>2309</v>
      </c>
      <c r="E954" s="585" t="s">
        <v>2466</v>
      </c>
    </row>
    <row r="955" spans="4:5">
      <c r="D955" s="587" t="s">
        <v>1081</v>
      </c>
      <c r="E955" s="585" t="s">
        <v>1100</v>
      </c>
    </row>
    <row r="956" spans="4:5">
      <c r="D956" s="587" t="s">
        <v>2313</v>
      </c>
      <c r="E956" s="585" t="s">
        <v>2468</v>
      </c>
    </row>
    <row r="957" spans="4:5">
      <c r="D957" s="587" t="s">
        <v>2315</v>
      </c>
      <c r="E957" s="585" t="s">
        <v>2470</v>
      </c>
    </row>
    <row r="958" spans="4:5">
      <c r="D958" s="587" t="s">
        <v>2317</v>
      </c>
      <c r="E958" s="585" t="s">
        <v>2472</v>
      </c>
    </row>
    <row r="959" spans="4:5">
      <c r="D959" s="587" t="s">
        <v>2319</v>
      </c>
      <c r="E959" s="585" t="s">
        <v>2474</v>
      </c>
    </row>
    <row r="960" spans="4:5">
      <c r="D960" s="587" t="s">
        <v>2321</v>
      </c>
      <c r="E960" s="585" t="s">
        <v>2476</v>
      </c>
    </row>
    <row r="961" spans="4:5">
      <c r="D961" s="587" t="s">
        <v>2323</v>
      </c>
      <c r="E961" s="585" t="s">
        <v>2478</v>
      </c>
    </row>
    <row r="962" spans="4:5">
      <c r="D962" s="587" t="s">
        <v>2325</v>
      </c>
      <c r="E962" s="585" t="s">
        <v>2480</v>
      </c>
    </row>
    <row r="963" spans="4:5">
      <c r="D963" s="587" t="s">
        <v>2327</v>
      </c>
      <c r="E963" s="585" t="s">
        <v>2482</v>
      </c>
    </row>
    <row r="964" spans="4:5">
      <c r="D964" s="587" t="s">
        <v>2329</v>
      </c>
      <c r="E964" s="585" t="s">
        <v>2484</v>
      </c>
    </row>
    <row r="965" spans="4:5">
      <c r="D965" s="587" t="s">
        <v>2331</v>
      </c>
      <c r="E965" s="585" t="s">
        <v>2486</v>
      </c>
    </row>
    <row r="966" spans="4:5">
      <c r="D966" s="587" t="s">
        <v>1083</v>
      </c>
      <c r="E966" s="585" t="s">
        <v>1102</v>
      </c>
    </row>
    <row r="967" spans="4:5">
      <c r="D967" s="587" t="s">
        <v>2333</v>
      </c>
      <c r="E967" s="585" t="s">
        <v>2488</v>
      </c>
    </row>
    <row r="968" spans="4:5">
      <c r="D968" s="587" t="s">
        <v>2335</v>
      </c>
      <c r="E968" s="585" t="s">
        <v>2490</v>
      </c>
    </row>
    <row r="969" spans="4:5">
      <c r="D969" s="587" t="s">
        <v>2337</v>
      </c>
      <c r="E969" s="585" t="s">
        <v>2492</v>
      </c>
    </row>
    <row r="970" spans="4:5">
      <c r="D970" s="587" t="s">
        <v>2339</v>
      </c>
      <c r="E970" s="585" t="s">
        <v>2494</v>
      </c>
    </row>
    <row r="971" spans="4:5">
      <c r="D971" s="587" t="s">
        <v>2341</v>
      </c>
      <c r="E971" s="585" t="s">
        <v>2496</v>
      </c>
    </row>
    <row r="972" spans="4:5">
      <c r="D972" s="587" t="s">
        <v>2343</v>
      </c>
      <c r="E972" s="585" t="s">
        <v>2498</v>
      </c>
    </row>
    <row r="973" spans="4:5">
      <c r="D973" s="587" t="s">
        <v>2345</v>
      </c>
      <c r="E973" s="585" t="s">
        <v>2500</v>
      </c>
    </row>
    <row r="974" spans="4:5">
      <c r="D974" s="587" t="s">
        <v>2347</v>
      </c>
      <c r="E974" s="585" t="s">
        <v>2502</v>
      </c>
    </row>
    <row r="975" spans="4:5">
      <c r="D975" s="587" t="s">
        <v>2349</v>
      </c>
      <c r="E975" s="585" t="s">
        <v>2504</v>
      </c>
    </row>
    <row r="976" spans="4:5">
      <c r="D976" s="587" t="s">
        <v>2351</v>
      </c>
      <c r="E976" s="585" t="s">
        <v>2506</v>
      </c>
    </row>
    <row r="977" spans="4:5">
      <c r="D977" s="587" t="s">
        <v>1085</v>
      </c>
      <c r="E977" s="585" t="s">
        <v>1104</v>
      </c>
    </row>
    <row r="978" spans="4:5">
      <c r="D978" s="587" t="s">
        <v>2353</v>
      </c>
      <c r="E978" s="585" t="s">
        <v>2508</v>
      </c>
    </row>
    <row r="979" spans="4:5">
      <c r="D979" s="587" t="s">
        <v>2355</v>
      </c>
      <c r="E979" s="585" t="s">
        <v>2510</v>
      </c>
    </row>
    <row r="980" spans="4:5">
      <c r="D980" s="587" t="s">
        <v>2357</v>
      </c>
      <c r="E980" s="585" t="s">
        <v>2512</v>
      </c>
    </row>
    <row r="981" spans="4:5">
      <c r="D981" s="587" t="s">
        <v>2359</v>
      </c>
      <c r="E981" s="585" t="s">
        <v>2514</v>
      </c>
    </row>
    <row r="982" spans="4:5">
      <c r="D982" s="587" t="s">
        <v>2361</v>
      </c>
      <c r="E982" s="585" t="s">
        <v>2516</v>
      </c>
    </row>
    <row r="983" spans="4:5">
      <c r="D983" s="587" t="s">
        <v>2363</v>
      </c>
      <c r="E983" s="585" t="s">
        <v>2518</v>
      </c>
    </row>
    <row r="984" spans="4:5">
      <c r="D984" s="587" t="s">
        <v>2365</v>
      </c>
      <c r="E984" s="585" t="s">
        <v>2520</v>
      </c>
    </row>
    <row r="985" spans="4:5">
      <c r="D985" s="587" t="s">
        <v>2367</v>
      </c>
      <c r="E985" s="585" t="s">
        <v>2522</v>
      </c>
    </row>
    <row r="986" spans="4:5">
      <c r="D986" s="587" t="s">
        <v>2369</v>
      </c>
      <c r="E986" s="585" t="s">
        <v>2524</v>
      </c>
    </row>
    <row r="987" spans="4:5">
      <c r="D987" s="587" t="s">
        <v>2371</v>
      </c>
      <c r="E987" s="585" t="s">
        <v>2526</v>
      </c>
    </row>
    <row r="988" spans="4:5">
      <c r="D988" s="587" t="s">
        <v>1087</v>
      </c>
      <c r="E988" s="585" t="s">
        <v>1106</v>
      </c>
    </row>
    <row r="989" spans="4:5">
      <c r="D989" s="587" t="s">
        <v>2373</v>
      </c>
      <c r="E989" s="585" t="s">
        <v>2528</v>
      </c>
    </row>
    <row r="990" spans="4:5">
      <c r="D990" s="587" t="s">
        <v>2375</v>
      </c>
      <c r="E990" s="585" t="s">
        <v>2530</v>
      </c>
    </row>
    <row r="991" spans="4:5">
      <c r="D991" s="587" t="s">
        <v>2377</v>
      </c>
      <c r="E991" s="585" t="s">
        <v>2532</v>
      </c>
    </row>
    <row r="992" spans="4:5">
      <c r="D992" s="587" t="s">
        <v>2379</v>
      </c>
      <c r="E992" s="585" t="s">
        <v>2534</v>
      </c>
    </row>
    <row r="993" spans="4:5">
      <c r="D993" s="587" t="s">
        <v>2381</v>
      </c>
      <c r="E993" s="585" t="s">
        <v>2536</v>
      </c>
    </row>
    <row r="994" spans="4:5">
      <c r="D994" s="587" t="s">
        <v>3173</v>
      </c>
      <c r="E994" s="585" t="s">
        <v>2538</v>
      </c>
    </row>
    <row r="995" spans="4:5">
      <c r="D995" s="587" t="s">
        <v>2855</v>
      </c>
      <c r="E995" s="585" t="s">
        <v>2540</v>
      </c>
    </row>
    <row r="996" spans="4:5">
      <c r="D996" s="587" t="s">
        <v>2713</v>
      </c>
      <c r="E996" s="585" t="s">
        <v>2542</v>
      </c>
    </row>
    <row r="997" spans="4:5">
      <c r="D997" s="587" t="s">
        <v>2925</v>
      </c>
      <c r="E997" s="585" t="s">
        <v>2544</v>
      </c>
    </row>
    <row r="998" spans="4:5">
      <c r="D998" s="587" t="s">
        <v>2981</v>
      </c>
      <c r="E998" s="585" t="s">
        <v>2546</v>
      </c>
    </row>
    <row r="999" spans="4:5">
      <c r="D999" s="587" t="s">
        <v>3512</v>
      </c>
      <c r="E999" s="585" t="s">
        <v>982</v>
      </c>
    </row>
    <row r="1000" spans="4:5">
      <c r="D1000" s="587" t="s">
        <v>1089</v>
      </c>
      <c r="E1000" s="585" t="s">
        <v>1108</v>
      </c>
    </row>
    <row r="1001" spans="4:5">
      <c r="D1001" s="587" t="s">
        <v>2927</v>
      </c>
      <c r="E1001" s="585" t="s">
        <v>2548</v>
      </c>
    </row>
    <row r="1002" spans="4:5">
      <c r="D1002" s="587" t="s">
        <v>3726</v>
      </c>
      <c r="E1002" s="585" t="s">
        <v>2550</v>
      </c>
    </row>
    <row r="1003" spans="4:5">
      <c r="D1003" s="587" t="s">
        <v>2929</v>
      </c>
      <c r="E1003" s="585" t="s">
        <v>2552</v>
      </c>
    </row>
    <row r="1004" spans="4:5">
      <c r="D1004" s="587" t="s">
        <v>2773</v>
      </c>
      <c r="E1004" s="585" t="s">
        <v>2554</v>
      </c>
    </row>
    <row r="1005" spans="4:5">
      <c r="D1005" s="587" t="s">
        <v>2931</v>
      </c>
      <c r="E1005" s="585" t="s">
        <v>2556</v>
      </c>
    </row>
    <row r="1006" spans="4:5">
      <c r="D1006" s="587" t="s">
        <v>2919</v>
      </c>
      <c r="E1006" s="585" t="s">
        <v>2558</v>
      </c>
    </row>
    <row r="1007" spans="4:5">
      <c r="D1007" s="587" t="s">
        <v>2937</v>
      </c>
      <c r="E1007" s="585" t="s">
        <v>2560</v>
      </c>
    </row>
    <row r="1008" spans="4:5">
      <c r="D1008" s="587" t="s">
        <v>3049</v>
      </c>
      <c r="E1008" s="585" t="s">
        <v>2562</v>
      </c>
    </row>
    <row r="1009" spans="4:5">
      <c r="D1009" s="587" t="s">
        <v>2945</v>
      </c>
      <c r="E1009" s="585" t="s">
        <v>2564</v>
      </c>
    </row>
    <row r="1010" spans="4:5">
      <c r="D1010" s="587" t="s">
        <v>2493</v>
      </c>
      <c r="E1010" s="585" t="s">
        <v>2566</v>
      </c>
    </row>
    <row r="1011" spans="4:5">
      <c r="D1011" s="587" t="s">
        <v>1091</v>
      </c>
      <c r="E1011" s="585" t="s">
        <v>1110</v>
      </c>
    </row>
    <row r="1012" spans="4:5">
      <c r="D1012" s="587" t="s">
        <v>2947</v>
      </c>
      <c r="E1012" s="585" t="s">
        <v>2568</v>
      </c>
    </row>
    <row r="1013" spans="4:5">
      <c r="D1013" s="587" t="s">
        <v>2923</v>
      </c>
      <c r="E1013" s="585" t="s">
        <v>2570</v>
      </c>
    </row>
    <row r="1014" spans="4:5">
      <c r="D1014" s="587" t="s">
        <v>2957</v>
      </c>
      <c r="E1014" s="585" t="s">
        <v>2572</v>
      </c>
    </row>
    <row r="1015" spans="4:5">
      <c r="D1015" s="587" t="s">
        <v>2743</v>
      </c>
      <c r="E1015" s="585" t="s">
        <v>2574</v>
      </c>
    </row>
    <row r="1016" spans="4:5">
      <c r="D1016" s="587" t="s">
        <v>2961</v>
      </c>
      <c r="E1016" s="585" t="s">
        <v>2576</v>
      </c>
    </row>
    <row r="1017" spans="4:5">
      <c r="D1017" s="587" t="s">
        <v>3616</v>
      </c>
      <c r="E1017" s="585" t="s">
        <v>2578</v>
      </c>
    </row>
    <row r="1018" spans="4:5">
      <c r="D1018" s="587" t="s">
        <v>2963</v>
      </c>
      <c r="E1018" s="585" t="s">
        <v>2580</v>
      </c>
    </row>
    <row r="1019" spans="4:5">
      <c r="D1019" s="587" t="s">
        <v>2881</v>
      </c>
      <c r="E1019" s="585" t="s">
        <v>2582</v>
      </c>
    </row>
    <row r="1020" spans="4:5">
      <c r="D1020" s="587" t="s">
        <v>2967</v>
      </c>
      <c r="E1020" s="585" t="s">
        <v>2584</v>
      </c>
    </row>
    <row r="1021" spans="4:5">
      <c r="D1021" s="587" t="s">
        <v>2953</v>
      </c>
      <c r="E1021" s="585" t="s">
        <v>2586</v>
      </c>
    </row>
    <row r="1022" spans="4:5">
      <c r="D1022" s="587" t="s">
        <v>3538</v>
      </c>
      <c r="E1022" s="585" t="s">
        <v>1112</v>
      </c>
    </row>
    <row r="1023" spans="4:5">
      <c r="D1023" s="587" t="s">
        <v>2973</v>
      </c>
      <c r="E1023" s="585" t="s">
        <v>2588</v>
      </c>
    </row>
    <row r="1024" spans="4:5">
      <c r="D1024" s="587" t="s">
        <v>3027</v>
      </c>
      <c r="E1024" s="585" t="s">
        <v>2590</v>
      </c>
    </row>
    <row r="1025" spans="4:5">
      <c r="D1025" s="587" t="s">
        <v>2979</v>
      </c>
      <c r="E1025" s="585" t="s">
        <v>2592</v>
      </c>
    </row>
    <row r="1026" spans="4:5">
      <c r="D1026" s="587" t="s">
        <v>3093</v>
      </c>
      <c r="E1026" s="585" t="s">
        <v>2594</v>
      </c>
    </row>
    <row r="1027" spans="4:5">
      <c r="D1027" s="587" t="s">
        <v>2983</v>
      </c>
      <c r="E1027" s="585" t="s">
        <v>2596</v>
      </c>
    </row>
    <row r="1028" spans="4:5">
      <c r="D1028" s="587" t="s">
        <v>2457</v>
      </c>
      <c r="E1028" s="585" t="s">
        <v>2598</v>
      </c>
    </row>
    <row r="1029" spans="4:5">
      <c r="D1029" s="587" t="s">
        <v>2985</v>
      </c>
      <c r="E1029" s="585" t="s">
        <v>2600</v>
      </c>
    </row>
    <row r="1030" spans="4:5">
      <c r="D1030" s="587" t="s">
        <v>2531</v>
      </c>
      <c r="E1030" s="585" t="s">
        <v>2602</v>
      </c>
    </row>
    <row r="1031" spans="4:5">
      <c r="D1031" s="587" t="s">
        <v>2987</v>
      </c>
      <c r="E1031" s="585" t="s">
        <v>2604</v>
      </c>
    </row>
    <row r="1032" spans="4:5">
      <c r="D1032" s="587" t="s">
        <v>2593</v>
      </c>
      <c r="E1032" s="585" t="s">
        <v>2606</v>
      </c>
    </row>
    <row r="1033" spans="4:5">
      <c r="D1033" s="587" t="s">
        <v>3539</v>
      </c>
      <c r="E1033" s="585" t="s">
        <v>1114</v>
      </c>
    </row>
    <row r="1034" spans="4:5">
      <c r="D1034" s="587" t="s">
        <v>2989</v>
      </c>
      <c r="E1034" s="585" t="s">
        <v>2608</v>
      </c>
    </row>
    <row r="1035" spans="4:5">
      <c r="D1035" s="587" t="s">
        <v>2707</v>
      </c>
      <c r="E1035" s="585" t="s">
        <v>2610</v>
      </c>
    </row>
    <row r="1036" spans="4:5">
      <c r="D1036" s="587" t="s">
        <v>2991</v>
      </c>
      <c r="E1036" s="585" t="s">
        <v>2612</v>
      </c>
    </row>
    <row r="1037" spans="4:5">
      <c r="D1037" s="587" t="s">
        <v>2721</v>
      </c>
      <c r="E1037" s="585" t="s">
        <v>2614</v>
      </c>
    </row>
    <row r="1038" spans="4:5">
      <c r="D1038" s="587" t="s">
        <v>2995</v>
      </c>
      <c r="E1038" s="585" t="s">
        <v>2616</v>
      </c>
    </row>
    <row r="1039" spans="4:5">
      <c r="D1039" s="587" t="s">
        <v>2765</v>
      </c>
      <c r="E1039" s="585" t="s">
        <v>2618</v>
      </c>
    </row>
    <row r="1040" spans="4:5">
      <c r="D1040" s="587" t="s">
        <v>2997</v>
      </c>
      <c r="E1040" s="585" t="s">
        <v>2620</v>
      </c>
    </row>
    <row r="1041" spans="4:5">
      <c r="D1041" s="587" t="s">
        <v>2795</v>
      </c>
      <c r="E1041" s="585" t="s">
        <v>2622</v>
      </c>
    </row>
    <row r="1042" spans="4:5">
      <c r="D1042" s="587" t="s">
        <v>2999</v>
      </c>
      <c r="E1042" s="585" t="s">
        <v>2624</v>
      </c>
    </row>
    <row r="1043" spans="4:5">
      <c r="D1043" s="587" t="s">
        <v>2837</v>
      </c>
      <c r="E1043" s="585" t="s">
        <v>2626</v>
      </c>
    </row>
    <row r="1044" spans="4:5">
      <c r="D1044" s="587" t="s">
        <v>1093</v>
      </c>
      <c r="E1044" s="585" t="s">
        <v>1116</v>
      </c>
    </row>
    <row r="1045" spans="4:5">
      <c r="D1045" s="587" t="s">
        <v>3003</v>
      </c>
      <c r="E1045" s="585" t="s">
        <v>2628</v>
      </c>
    </row>
    <row r="1046" spans="4:5">
      <c r="D1046" s="587" t="s">
        <v>2865</v>
      </c>
      <c r="E1046" s="585" t="s">
        <v>2630</v>
      </c>
    </row>
    <row r="1047" spans="4:5">
      <c r="D1047" s="587" t="s">
        <v>3005</v>
      </c>
      <c r="E1047" s="585" t="s">
        <v>2632</v>
      </c>
    </row>
    <row r="1048" spans="4:5">
      <c r="D1048" s="587" t="s">
        <v>2893</v>
      </c>
      <c r="E1048" s="585" t="s">
        <v>2634</v>
      </c>
    </row>
    <row r="1049" spans="4:5">
      <c r="D1049" s="587" t="s">
        <v>3007</v>
      </c>
      <c r="E1049" s="585" t="s">
        <v>2636</v>
      </c>
    </row>
    <row r="1050" spans="4:5">
      <c r="D1050" s="587" t="s">
        <v>2941</v>
      </c>
      <c r="E1050" s="585" t="s">
        <v>2638</v>
      </c>
    </row>
    <row r="1051" spans="4:5">
      <c r="D1051" s="587" t="s">
        <v>3009</v>
      </c>
      <c r="E1051" s="585" t="s">
        <v>2640</v>
      </c>
    </row>
    <row r="1052" spans="4:5">
      <c r="D1052" s="587" t="s">
        <v>2969</v>
      </c>
      <c r="E1052" s="585" t="s">
        <v>2642</v>
      </c>
    </row>
    <row r="1053" spans="4:5">
      <c r="D1053" s="587" t="s">
        <v>3013</v>
      </c>
      <c r="E1053" s="585" t="s">
        <v>2644</v>
      </c>
    </row>
    <row r="1054" spans="4:5">
      <c r="D1054" s="587" t="s">
        <v>3015</v>
      </c>
      <c r="E1054" s="585" t="s">
        <v>2646</v>
      </c>
    </row>
    <row r="1055" spans="4:5">
      <c r="D1055" s="587" t="s">
        <v>1095</v>
      </c>
      <c r="E1055" s="585" t="s">
        <v>1118</v>
      </c>
    </row>
    <row r="1056" spans="4:5">
      <c r="D1056" s="587" t="s">
        <v>3019</v>
      </c>
      <c r="E1056" s="585" t="s">
        <v>2648</v>
      </c>
    </row>
    <row r="1057" spans="4:5">
      <c r="D1057" s="587" t="s">
        <v>3041</v>
      </c>
      <c r="E1057" s="585" t="s">
        <v>2650</v>
      </c>
    </row>
    <row r="1058" spans="4:5">
      <c r="D1058" s="587" t="s">
        <v>3021</v>
      </c>
      <c r="E1058" s="585" t="s">
        <v>2652</v>
      </c>
    </row>
    <row r="1059" spans="4:5">
      <c r="D1059" s="587" t="s">
        <v>3073</v>
      </c>
      <c r="E1059" s="585" t="s">
        <v>2654</v>
      </c>
    </row>
    <row r="1060" spans="4:5">
      <c r="D1060" s="587" t="s">
        <v>3033</v>
      </c>
      <c r="E1060" s="585" t="s">
        <v>2656</v>
      </c>
    </row>
    <row r="1061" spans="4:5">
      <c r="D1061" s="587" t="s">
        <v>3141</v>
      </c>
      <c r="E1061" s="585" t="s">
        <v>2658</v>
      </c>
    </row>
    <row r="1062" spans="4:5">
      <c r="D1062" s="587" t="s">
        <v>3035</v>
      </c>
      <c r="E1062" s="585" t="s">
        <v>2660</v>
      </c>
    </row>
    <row r="1063" spans="4:5">
      <c r="D1063" s="587" t="s">
        <v>3187</v>
      </c>
      <c r="E1063" s="585" t="s">
        <v>2662</v>
      </c>
    </row>
    <row r="1064" spans="4:5">
      <c r="D1064" s="587" t="s">
        <v>3037</v>
      </c>
      <c r="E1064" s="585" t="s">
        <v>2664</v>
      </c>
    </row>
    <row r="1065" spans="4:5">
      <c r="D1065" s="587" t="s">
        <v>2465</v>
      </c>
      <c r="E1065" s="585" t="s">
        <v>2666</v>
      </c>
    </row>
    <row r="1066" spans="4:5">
      <c r="D1066" s="587" t="s">
        <v>1097</v>
      </c>
      <c r="E1066" s="585" t="s">
        <v>1120</v>
      </c>
    </row>
    <row r="1067" spans="4:5">
      <c r="D1067" s="587" t="s">
        <v>3043</v>
      </c>
      <c r="E1067" s="585" t="s">
        <v>2668</v>
      </c>
    </row>
    <row r="1068" spans="4:5">
      <c r="D1068" s="587" t="s">
        <v>2519</v>
      </c>
      <c r="E1068" s="585" t="s">
        <v>2670</v>
      </c>
    </row>
    <row r="1069" spans="4:5">
      <c r="D1069" s="587" t="s">
        <v>3045</v>
      </c>
      <c r="E1069" s="585" t="s">
        <v>2672</v>
      </c>
    </row>
    <row r="1070" spans="4:5">
      <c r="D1070" s="587" t="s">
        <v>2545</v>
      </c>
      <c r="E1070" s="585" t="s">
        <v>2674</v>
      </c>
    </row>
    <row r="1071" spans="4:5">
      <c r="D1071" s="587" t="s">
        <v>3632</v>
      </c>
      <c r="E1071" s="585" t="s">
        <v>2676</v>
      </c>
    </row>
    <row r="1072" spans="4:5">
      <c r="D1072" s="587" t="s">
        <v>2577</v>
      </c>
      <c r="E1072" s="585" t="s">
        <v>2678</v>
      </c>
    </row>
    <row r="1073" spans="4:5">
      <c r="D1073" s="587" t="s">
        <v>3630</v>
      </c>
      <c r="E1073" s="585" t="s">
        <v>2680</v>
      </c>
    </row>
    <row r="1074" spans="4:5">
      <c r="D1074" s="587" t="s">
        <v>2619</v>
      </c>
      <c r="E1074" s="585" t="s">
        <v>2682</v>
      </c>
    </row>
    <row r="1075" spans="4:5">
      <c r="D1075" s="587" t="s">
        <v>3051</v>
      </c>
      <c r="E1075" s="585" t="s">
        <v>2684</v>
      </c>
    </row>
    <row r="1076" spans="4:5">
      <c r="D1076" s="587" t="s">
        <v>2695</v>
      </c>
      <c r="E1076" s="585" t="s">
        <v>2686</v>
      </c>
    </row>
    <row r="1077" spans="4:5">
      <c r="D1077" s="587" t="s">
        <v>1099</v>
      </c>
      <c r="E1077" s="585" t="s">
        <v>1122</v>
      </c>
    </row>
    <row r="1078" spans="4:5">
      <c r="D1078" s="587" t="s">
        <v>3053</v>
      </c>
      <c r="E1078" s="585" t="s">
        <v>2688</v>
      </c>
    </row>
    <row r="1079" spans="4:5">
      <c r="D1079" s="587" t="s">
        <v>3609</v>
      </c>
      <c r="E1079" s="585" t="s">
        <v>2690</v>
      </c>
    </row>
    <row r="1080" spans="4:5">
      <c r="D1080" s="587" t="s">
        <v>3055</v>
      </c>
      <c r="E1080" s="585" t="s">
        <v>2692</v>
      </c>
    </row>
    <row r="1081" spans="4:5">
      <c r="D1081" s="587" t="s">
        <v>2717</v>
      </c>
      <c r="E1081" s="585" t="s">
        <v>2694</v>
      </c>
    </row>
    <row r="1082" spans="4:5">
      <c r="D1082" s="587" t="s">
        <v>3057</v>
      </c>
      <c r="E1082" s="585" t="s">
        <v>2696</v>
      </c>
    </row>
    <row r="1083" spans="4:5">
      <c r="D1083" s="587" t="s">
        <v>2729</v>
      </c>
      <c r="E1083" s="585" t="s">
        <v>2698</v>
      </c>
    </row>
    <row r="1084" spans="4:5">
      <c r="D1084" s="587" t="s">
        <v>3061</v>
      </c>
      <c r="E1084" s="585" t="s">
        <v>2700</v>
      </c>
    </row>
    <row r="1085" spans="4:5">
      <c r="D1085" s="587" t="s">
        <v>2751</v>
      </c>
      <c r="E1085" s="585" t="s">
        <v>2702</v>
      </c>
    </row>
    <row r="1086" spans="4:5">
      <c r="D1086" s="587" t="s">
        <v>3067</v>
      </c>
      <c r="E1086" s="585" t="s">
        <v>2704</v>
      </c>
    </row>
    <row r="1087" spans="4:5">
      <c r="D1087" s="587" t="s">
        <v>2769</v>
      </c>
      <c r="E1087" s="585" t="s">
        <v>2706</v>
      </c>
    </row>
    <row r="1088" spans="4:5">
      <c r="D1088" s="587" t="s">
        <v>1101</v>
      </c>
      <c r="E1088" s="585" t="s">
        <v>1124</v>
      </c>
    </row>
    <row r="1089" spans="4:5">
      <c r="D1089" s="587" t="s">
        <v>3069</v>
      </c>
      <c r="E1089" s="585" t="s">
        <v>2708</v>
      </c>
    </row>
    <row r="1090" spans="4:5">
      <c r="D1090" s="587" t="s">
        <v>2781</v>
      </c>
      <c r="E1090" s="585" t="s">
        <v>2710</v>
      </c>
    </row>
    <row r="1091" spans="4:5">
      <c r="D1091" s="587" t="s">
        <v>3071</v>
      </c>
      <c r="E1091" s="585" t="s">
        <v>2712</v>
      </c>
    </row>
    <row r="1092" spans="4:5">
      <c r="D1092" s="587" t="s">
        <v>2803</v>
      </c>
      <c r="E1092" s="585" t="s">
        <v>2714</v>
      </c>
    </row>
    <row r="1093" spans="4:5">
      <c r="D1093" s="587" t="s">
        <v>3077</v>
      </c>
      <c r="E1093" s="585" t="s">
        <v>2716</v>
      </c>
    </row>
    <row r="1094" spans="4:5">
      <c r="D1094" s="587" t="s">
        <v>2833</v>
      </c>
      <c r="E1094" s="585" t="s">
        <v>2718</v>
      </c>
    </row>
    <row r="1095" spans="4:5">
      <c r="D1095" s="587" t="s">
        <v>3079</v>
      </c>
      <c r="E1095" s="585" t="s">
        <v>2720</v>
      </c>
    </row>
    <row r="1096" spans="4:5">
      <c r="D1096" s="587" t="s">
        <v>2843</v>
      </c>
      <c r="E1096" s="585" t="s">
        <v>2722</v>
      </c>
    </row>
    <row r="1097" spans="4:5">
      <c r="D1097" s="587" t="s">
        <v>3085</v>
      </c>
      <c r="E1097" s="585" t="s">
        <v>2724</v>
      </c>
    </row>
    <row r="1098" spans="4:5">
      <c r="D1098" s="587" t="s">
        <v>2859</v>
      </c>
      <c r="E1098" s="585" t="s">
        <v>2726</v>
      </c>
    </row>
    <row r="1099" spans="4:5">
      <c r="D1099" s="587" t="s">
        <v>1103</v>
      </c>
      <c r="E1099" s="585" t="s">
        <v>1126</v>
      </c>
    </row>
    <row r="1100" spans="4:5">
      <c r="D1100" s="587" t="s">
        <v>3083</v>
      </c>
      <c r="E1100" s="585" t="s">
        <v>2728</v>
      </c>
    </row>
    <row r="1101" spans="4:5">
      <c r="D1101" s="587" t="s">
        <v>2877</v>
      </c>
      <c r="E1101" s="585" t="s">
        <v>2730</v>
      </c>
    </row>
    <row r="1102" spans="4:5">
      <c r="D1102" s="587" t="s">
        <v>3087</v>
      </c>
      <c r="E1102" s="585" t="s">
        <v>2732</v>
      </c>
    </row>
    <row r="1103" spans="4:5">
      <c r="D1103" s="587" t="s">
        <v>2887</v>
      </c>
      <c r="E1103" s="585" t="s">
        <v>2734</v>
      </c>
    </row>
    <row r="1104" spans="4:5">
      <c r="D1104" s="587" t="s">
        <v>3089</v>
      </c>
      <c r="E1104" s="585" t="s">
        <v>2736</v>
      </c>
    </row>
    <row r="1105" spans="4:5">
      <c r="D1105" s="587" t="s">
        <v>2905</v>
      </c>
      <c r="E1105" s="585" t="s">
        <v>2738</v>
      </c>
    </row>
    <row r="1106" spans="4:5">
      <c r="D1106" s="587" t="s">
        <v>3097</v>
      </c>
      <c r="E1106" s="585" t="s">
        <v>2740</v>
      </c>
    </row>
    <row r="1107" spans="4:5">
      <c r="D1107" s="587" t="s">
        <v>2935</v>
      </c>
      <c r="E1107" s="585" t="s">
        <v>2742</v>
      </c>
    </row>
    <row r="1108" spans="4:5">
      <c r="D1108" s="587" t="s">
        <v>3099</v>
      </c>
      <c r="E1108" s="585" t="s">
        <v>2744</v>
      </c>
    </row>
    <row r="1109" spans="4:5">
      <c r="D1109" s="587" t="s">
        <v>2949</v>
      </c>
      <c r="E1109" s="585" t="s">
        <v>2746</v>
      </c>
    </row>
    <row r="1110" spans="4:5">
      <c r="D1110" s="587" t="s">
        <v>3513</v>
      </c>
      <c r="E1110" s="585" t="s">
        <v>983</v>
      </c>
    </row>
    <row r="1111" spans="4:5">
      <c r="D1111" s="587" t="s">
        <v>1105</v>
      </c>
      <c r="E1111" s="585" t="s">
        <v>1128</v>
      </c>
    </row>
    <row r="1112" spans="4:5">
      <c r="D1112" s="587" t="s">
        <v>3101</v>
      </c>
      <c r="E1112" s="585" t="s">
        <v>2748</v>
      </c>
    </row>
    <row r="1113" spans="4:5">
      <c r="D1113" s="587" t="s">
        <v>2959</v>
      </c>
      <c r="E1113" s="585" t="s">
        <v>2750</v>
      </c>
    </row>
    <row r="1114" spans="4:5">
      <c r="D1114" s="587" t="s">
        <v>3103</v>
      </c>
      <c r="E1114" s="585" t="s">
        <v>2752</v>
      </c>
    </row>
    <row r="1115" spans="4:5">
      <c r="D1115" s="587" t="s">
        <v>2975</v>
      </c>
      <c r="E1115" s="585" t="s">
        <v>2754</v>
      </c>
    </row>
    <row r="1116" spans="4:5">
      <c r="D1116" s="587" t="s">
        <v>3105</v>
      </c>
      <c r="E1116" s="585" t="s">
        <v>2756</v>
      </c>
    </row>
    <row r="1117" spans="4:5">
      <c r="D1117" s="587" t="s">
        <v>3001</v>
      </c>
      <c r="E1117" s="585" t="s">
        <v>2758</v>
      </c>
    </row>
    <row r="1118" spans="4:5">
      <c r="D1118" s="587" t="s">
        <v>3107</v>
      </c>
      <c r="E1118" s="585" t="s">
        <v>2760</v>
      </c>
    </row>
    <row r="1119" spans="4:5">
      <c r="D1119" s="587" t="s">
        <v>3023</v>
      </c>
      <c r="E1119" s="585" t="s">
        <v>2762</v>
      </c>
    </row>
    <row r="1120" spans="4:5">
      <c r="D1120" s="587" t="s">
        <v>3113</v>
      </c>
      <c r="E1120" s="585" t="s">
        <v>2764</v>
      </c>
    </row>
    <row r="1121" spans="4:5">
      <c r="D1121" s="587" t="s">
        <v>3031</v>
      </c>
      <c r="E1121" s="585" t="s">
        <v>2766</v>
      </c>
    </row>
    <row r="1122" spans="4:5">
      <c r="D1122" s="587" t="s">
        <v>1107</v>
      </c>
      <c r="E1122" s="585" t="s">
        <v>1130</v>
      </c>
    </row>
    <row r="1123" spans="4:5">
      <c r="D1123" s="587" t="s">
        <v>3115</v>
      </c>
      <c r="E1123" s="585" t="s">
        <v>2768</v>
      </c>
    </row>
    <row r="1124" spans="4:5">
      <c r="D1124" s="587" t="s">
        <v>3634</v>
      </c>
      <c r="E1124" s="585" t="s">
        <v>2770</v>
      </c>
    </row>
    <row r="1125" spans="4:5">
      <c r="D1125" s="587" t="s">
        <v>3117</v>
      </c>
      <c r="E1125" s="585" t="s">
        <v>2772</v>
      </c>
    </row>
    <row r="1126" spans="4:5">
      <c r="D1126" s="587" t="s">
        <v>3063</v>
      </c>
      <c r="E1126" s="585" t="s">
        <v>2774</v>
      </c>
    </row>
    <row r="1127" spans="4:5">
      <c r="D1127" s="587" t="s">
        <v>3119</v>
      </c>
      <c r="E1127" s="585" t="s">
        <v>2776</v>
      </c>
    </row>
    <row r="1128" spans="4:5">
      <c r="D1128" s="587" t="s">
        <v>3081</v>
      </c>
      <c r="E1128" s="585" t="s">
        <v>2778</v>
      </c>
    </row>
    <row r="1129" spans="4:5">
      <c r="D1129" s="587" t="s">
        <v>3121</v>
      </c>
      <c r="E1129" s="585" t="s">
        <v>2780</v>
      </c>
    </row>
    <row r="1130" spans="4:5">
      <c r="D1130" s="587" t="s">
        <v>3109</v>
      </c>
      <c r="E1130" s="585" t="s">
        <v>2782</v>
      </c>
    </row>
    <row r="1131" spans="4:5">
      <c r="D1131" s="587" t="s">
        <v>3123</v>
      </c>
      <c r="E1131" s="585" t="s">
        <v>2784</v>
      </c>
    </row>
    <row r="1132" spans="4:5">
      <c r="D1132" s="587" t="s">
        <v>3157</v>
      </c>
      <c r="E1132" s="585" t="s">
        <v>2786</v>
      </c>
    </row>
    <row r="1133" spans="4:5">
      <c r="D1133" s="587" t="s">
        <v>1109</v>
      </c>
      <c r="E1133" s="585" t="s">
        <v>1132</v>
      </c>
    </row>
    <row r="1134" spans="4:5">
      <c r="D1134" s="587" t="s">
        <v>3125</v>
      </c>
      <c r="E1134" s="585" t="s">
        <v>2788</v>
      </c>
    </row>
    <row r="1135" spans="4:5">
      <c r="D1135" s="587" t="s">
        <v>3177</v>
      </c>
      <c r="E1135" s="585" t="s">
        <v>2790</v>
      </c>
    </row>
    <row r="1136" spans="4:5">
      <c r="D1136" s="587" t="s">
        <v>3127</v>
      </c>
      <c r="E1136" s="585" t="s">
        <v>2792</v>
      </c>
    </row>
    <row r="1137" spans="4:5">
      <c r="D1137" s="587" t="s">
        <v>2453</v>
      </c>
      <c r="E1137" s="585" t="s">
        <v>2794</v>
      </c>
    </row>
    <row r="1138" spans="4:5">
      <c r="D1138" s="587" t="s">
        <v>3129</v>
      </c>
      <c r="E1138" s="585" t="s">
        <v>2796</v>
      </c>
    </row>
    <row r="1139" spans="4:5">
      <c r="D1139" s="587" t="s">
        <v>2461</v>
      </c>
      <c r="E1139" s="585" t="s">
        <v>2798</v>
      </c>
    </row>
    <row r="1140" spans="4:5">
      <c r="D1140" s="587" t="s">
        <v>3131</v>
      </c>
      <c r="E1140" s="585" t="s">
        <v>2800</v>
      </c>
    </row>
    <row r="1141" spans="4:5">
      <c r="D1141" s="587" t="s">
        <v>2477</v>
      </c>
      <c r="E1141" s="585" t="s">
        <v>2802</v>
      </c>
    </row>
    <row r="1142" spans="4:5">
      <c r="D1142" s="587" t="s">
        <v>3133</v>
      </c>
      <c r="E1142" s="585" t="s">
        <v>2804</v>
      </c>
    </row>
    <row r="1143" spans="4:5">
      <c r="D1143" s="587" t="s">
        <v>2503</v>
      </c>
      <c r="E1143" s="585" t="s">
        <v>2806</v>
      </c>
    </row>
    <row r="1144" spans="4:5">
      <c r="D1144" s="587" t="s">
        <v>1111</v>
      </c>
      <c r="E1144" s="585" t="s">
        <v>1134</v>
      </c>
    </row>
    <row r="1145" spans="4:5">
      <c r="D1145" s="587" t="s">
        <v>3135</v>
      </c>
      <c r="E1145" s="585" t="s">
        <v>2808</v>
      </c>
    </row>
    <row r="1146" spans="4:5">
      <c r="D1146" s="587" t="s">
        <v>2527</v>
      </c>
      <c r="E1146" s="585" t="s">
        <v>2810</v>
      </c>
    </row>
    <row r="1147" spans="4:5">
      <c r="D1147" s="587" t="s">
        <v>3137</v>
      </c>
      <c r="E1147" s="585" t="s">
        <v>2812</v>
      </c>
    </row>
    <row r="1148" spans="4:5">
      <c r="D1148" s="587" t="s">
        <v>2535</v>
      </c>
      <c r="E1148" s="585" t="s">
        <v>2814</v>
      </c>
    </row>
    <row r="1149" spans="4:5">
      <c r="D1149" s="587" t="s">
        <v>3139</v>
      </c>
      <c r="E1149" s="585" t="s">
        <v>2816</v>
      </c>
    </row>
    <row r="1150" spans="4:5">
      <c r="D1150" s="587" t="s">
        <v>2555</v>
      </c>
      <c r="E1150" s="585" t="s">
        <v>2818</v>
      </c>
    </row>
    <row r="1151" spans="4:5">
      <c r="D1151" s="587" t="s">
        <v>3143</v>
      </c>
      <c r="E1151" s="585" t="s">
        <v>2820</v>
      </c>
    </row>
    <row r="1152" spans="4:5">
      <c r="D1152" s="587" t="s">
        <v>2567</v>
      </c>
      <c r="E1152" s="585" t="s">
        <v>2822</v>
      </c>
    </row>
    <row r="1153" spans="4:5">
      <c r="D1153" s="587" t="s">
        <v>3145</v>
      </c>
      <c r="E1153" s="585" t="s">
        <v>2824</v>
      </c>
    </row>
    <row r="1154" spans="4:5">
      <c r="D1154" s="587" t="s">
        <v>2585</v>
      </c>
      <c r="E1154" s="585" t="s">
        <v>2826</v>
      </c>
    </row>
    <row r="1155" spans="4:5">
      <c r="D1155" s="587" t="s">
        <v>1113</v>
      </c>
      <c r="E1155" s="585" t="s">
        <v>1136</v>
      </c>
    </row>
    <row r="1156" spans="4:5">
      <c r="D1156" s="587" t="s">
        <v>3147</v>
      </c>
      <c r="E1156" s="585" t="s">
        <v>2828</v>
      </c>
    </row>
    <row r="1157" spans="4:5">
      <c r="D1157" s="587" t="s">
        <v>2605</v>
      </c>
      <c r="E1157" s="585" t="s">
        <v>2830</v>
      </c>
    </row>
    <row r="1158" spans="4:5">
      <c r="D1158" s="587" t="s">
        <v>3149</v>
      </c>
      <c r="E1158" s="585" t="s">
        <v>2832</v>
      </c>
    </row>
    <row r="1159" spans="4:5">
      <c r="D1159" s="587" t="s">
        <v>2629</v>
      </c>
      <c r="E1159" s="585" t="s">
        <v>2834</v>
      </c>
    </row>
    <row r="1160" spans="4:5">
      <c r="D1160" s="587" t="s">
        <v>3153</v>
      </c>
      <c r="E1160" s="585" t="s">
        <v>2836</v>
      </c>
    </row>
    <row r="1161" spans="4:5">
      <c r="D1161" s="587" t="s">
        <v>2685</v>
      </c>
      <c r="E1161" s="585" t="s">
        <v>2838</v>
      </c>
    </row>
    <row r="1162" spans="4:5">
      <c r="D1162" s="587" t="s">
        <v>3155</v>
      </c>
      <c r="E1162" s="585" t="s">
        <v>2840</v>
      </c>
    </row>
    <row r="1163" spans="4:5">
      <c r="D1163" s="587" t="s">
        <v>2705</v>
      </c>
      <c r="E1163" s="585" t="s">
        <v>2842</v>
      </c>
    </row>
    <row r="1164" spans="4:5">
      <c r="D1164" s="587" t="s">
        <v>3159</v>
      </c>
      <c r="E1164" s="585" t="s">
        <v>2844</v>
      </c>
    </row>
    <row r="1165" spans="4:5">
      <c r="D1165" s="587" t="s">
        <v>3608</v>
      </c>
      <c r="E1165" s="585" t="s">
        <v>2846</v>
      </c>
    </row>
    <row r="1166" spans="4:5">
      <c r="D1166" s="587" t="s">
        <v>1115</v>
      </c>
      <c r="E1166" s="585" t="s">
        <v>1138</v>
      </c>
    </row>
    <row r="1167" spans="4:5">
      <c r="D1167" s="587" t="s">
        <v>3161</v>
      </c>
      <c r="E1167" s="585" t="s">
        <v>2848</v>
      </c>
    </row>
    <row r="1168" spans="4:5">
      <c r="D1168" s="587" t="s">
        <v>2711</v>
      </c>
      <c r="E1168" s="585" t="s">
        <v>2850</v>
      </c>
    </row>
    <row r="1169" spans="4:5">
      <c r="D1169" s="587" t="s">
        <v>3165</v>
      </c>
      <c r="E1169" s="585" t="s">
        <v>2852</v>
      </c>
    </row>
    <row r="1170" spans="4:5">
      <c r="D1170" s="587" t="s">
        <v>2715</v>
      </c>
      <c r="E1170" s="585" t="s">
        <v>2854</v>
      </c>
    </row>
    <row r="1171" spans="4:5">
      <c r="D1171" s="587" t="s">
        <v>3167</v>
      </c>
      <c r="E1171" s="585" t="s">
        <v>2856</v>
      </c>
    </row>
    <row r="1172" spans="4:5">
      <c r="D1172" s="587" t="s">
        <v>2719</v>
      </c>
      <c r="E1172" s="585" t="s">
        <v>2858</v>
      </c>
    </row>
    <row r="1173" spans="4:5">
      <c r="D1173" s="587" t="s">
        <v>3169</v>
      </c>
      <c r="E1173" s="585" t="s">
        <v>2860</v>
      </c>
    </row>
    <row r="1174" spans="4:5">
      <c r="D1174" s="587" t="s">
        <v>2723</v>
      </c>
      <c r="E1174" s="585" t="s">
        <v>2862</v>
      </c>
    </row>
    <row r="1175" spans="4:5">
      <c r="D1175" s="587" t="s">
        <v>3171</v>
      </c>
      <c r="E1175" s="585" t="s">
        <v>2864</v>
      </c>
    </row>
    <row r="1176" spans="4:5">
      <c r="D1176" s="587" t="s">
        <v>2731</v>
      </c>
      <c r="E1176" s="585" t="s">
        <v>2866</v>
      </c>
    </row>
    <row r="1177" spans="4:5">
      <c r="D1177" s="587" t="s">
        <v>3540</v>
      </c>
      <c r="E1177" s="585" t="s">
        <v>1140</v>
      </c>
    </row>
    <row r="1178" spans="4:5">
      <c r="D1178" s="587" t="s">
        <v>3179</v>
      </c>
      <c r="E1178" s="585" t="s">
        <v>2868</v>
      </c>
    </row>
    <row r="1179" spans="4:5">
      <c r="D1179" s="587" t="s">
        <v>2747</v>
      </c>
      <c r="E1179" s="585" t="s">
        <v>2870</v>
      </c>
    </row>
    <row r="1180" spans="4:5">
      <c r="D1180" s="587" t="s">
        <v>3181</v>
      </c>
      <c r="E1180" s="585" t="s">
        <v>2872</v>
      </c>
    </row>
    <row r="1181" spans="4:5">
      <c r="D1181" s="587" t="s">
        <v>2763</v>
      </c>
      <c r="E1181" s="585" t="s">
        <v>2874</v>
      </c>
    </row>
    <row r="1182" spans="4:5">
      <c r="D1182" s="587" t="s">
        <v>3185</v>
      </c>
      <c r="E1182" s="585" t="s">
        <v>2876</v>
      </c>
    </row>
    <row r="1183" spans="4:5">
      <c r="D1183" s="587" t="s">
        <v>2767</v>
      </c>
      <c r="E1183" s="585" t="s">
        <v>2878</v>
      </c>
    </row>
    <row r="1184" spans="4:5">
      <c r="D1184" s="587" t="s">
        <v>2451</v>
      </c>
      <c r="E1184" s="585" t="s">
        <v>2880</v>
      </c>
    </row>
    <row r="1185" spans="4:5">
      <c r="D1185" s="587" t="s">
        <v>2771</v>
      </c>
      <c r="E1185" s="585" t="s">
        <v>2882</v>
      </c>
    </row>
    <row r="1186" spans="4:5">
      <c r="D1186" s="587" t="s">
        <v>2467</v>
      </c>
      <c r="E1186" s="585" t="s">
        <v>2884</v>
      </c>
    </row>
    <row r="1187" spans="4:5">
      <c r="D1187" s="587" t="s">
        <v>2775</v>
      </c>
      <c r="E1187" s="585" t="s">
        <v>2886</v>
      </c>
    </row>
    <row r="1188" spans="4:5">
      <c r="D1188" s="587" t="s">
        <v>1117</v>
      </c>
      <c r="E1188" s="585" t="s">
        <v>1142</v>
      </c>
    </row>
    <row r="1189" spans="4:5">
      <c r="D1189" s="587" t="s">
        <v>2471</v>
      </c>
      <c r="E1189" s="585" t="s">
        <v>2888</v>
      </c>
    </row>
    <row r="1190" spans="4:5">
      <c r="D1190" s="587" t="s">
        <v>2791</v>
      </c>
      <c r="E1190" s="585" t="s">
        <v>2890</v>
      </c>
    </row>
    <row r="1191" spans="4:5">
      <c r="D1191" s="587" t="s">
        <v>2473</v>
      </c>
      <c r="E1191" s="585" t="s">
        <v>2892</v>
      </c>
    </row>
    <row r="1192" spans="4:5">
      <c r="D1192" s="587" t="s">
        <v>3611</v>
      </c>
      <c r="E1192" s="585" t="s">
        <v>2894</v>
      </c>
    </row>
    <row r="1193" spans="4:5">
      <c r="D1193" s="587" t="s">
        <v>2475</v>
      </c>
      <c r="E1193" s="585" t="s">
        <v>2896</v>
      </c>
    </row>
    <row r="1194" spans="4:5">
      <c r="D1194" s="587" t="s">
        <v>2807</v>
      </c>
      <c r="E1194" s="585" t="s">
        <v>2898</v>
      </c>
    </row>
    <row r="1195" spans="4:5">
      <c r="D1195" s="587" t="s">
        <v>2479</v>
      </c>
      <c r="E1195" s="585" t="s">
        <v>2900</v>
      </c>
    </row>
    <row r="1196" spans="4:5">
      <c r="D1196" s="587" t="s">
        <v>2827</v>
      </c>
      <c r="E1196" s="585" t="s">
        <v>2902</v>
      </c>
    </row>
    <row r="1197" spans="4:5">
      <c r="D1197" s="587" t="s">
        <v>2481</v>
      </c>
      <c r="E1197" s="585" t="s">
        <v>2904</v>
      </c>
    </row>
    <row r="1198" spans="4:5">
      <c r="D1198" s="587" t="s">
        <v>2835</v>
      </c>
      <c r="E1198" s="585" t="s">
        <v>2906</v>
      </c>
    </row>
    <row r="1199" spans="4:5">
      <c r="D1199" s="587" t="s">
        <v>1119</v>
      </c>
      <c r="E1199" s="585" t="s">
        <v>1144</v>
      </c>
    </row>
    <row r="1200" spans="4:5">
      <c r="D1200" s="587" t="s">
        <v>2483</v>
      </c>
      <c r="E1200" s="585" t="s">
        <v>2908</v>
      </c>
    </row>
    <row r="1201" spans="4:5">
      <c r="D1201" s="587" t="s">
        <v>2841</v>
      </c>
      <c r="E1201" s="585" t="s">
        <v>2910</v>
      </c>
    </row>
    <row r="1202" spans="4:5">
      <c r="D1202" s="587" t="s">
        <v>2485</v>
      </c>
      <c r="E1202" s="585" t="s">
        <v>2912</v>
      </c>
    </row>
    <row r="1203" spans="4:5">
      <c r="D1203" s="587" t="s">
        <v>2849</v>
      </c>
      <c r="E1203" s="585" t="s">
        <v>2914</v>
      </c>
    </row>
    <row r="1204" spans="4:5">
      <c r="D1204" s="587" t="s">
        <v>2489</v>
      </c>
      <c r="E1204" s="585" t="s">
        <v>2916</v>
      </c>
    </row>
    <row r="1205" spans="4:5">
      <c r="D1205" s="587" t="s">
        <v>2857</v>
      </c>
      <c r="E1205" s="585" t="s">
        <v>2918</v>
      </c>
    </row>
    <row r="1206" spans="4:5">
      <c r="D1206" s="587" t="s">
        <v>2491</v>
      </c>
      <c r="E1206" s="585" t="s">
        <v>2920</v>
      </c>
    </row>
    <row r="1207" spans="4:5">
      <c r="D1207" s="587" t="s">
        <v>2863</v>
      </c>
      <c r="E1207" s="585" t="s">
        <v>2922</v>
      </c>
    </row>
    <row r="1208" spans="4:5">
      <c r="D1208" s="587" t="s">
        <v>2495</v>
      </c>
      <c r="E1208" s="585" t="s">
        <v>2924</v>
      </c>
    </row>
    <row r="1209" spans="4:5">
      <c r="D1209" s="587" t="s">
        <v>2873</v>
      </c>
      <c r="E1209" s="585" t="s">
        <v>2926</v>
      </c>
    </row>
    <row r="1210" spans="4:5">
      <c r="D1210" s="587" t="s">
        <v>3541</v>
      </c>
      <c r="E1210" s="585" t="s">
        <v>1146</v>
      </c>
    </row>
    <row r="1211" spans="4:5">
      <c r="D1211" s="587" t="s">
        <v>2497</v>
      </c>
      <c r="E1211" s="585" t="s">
        <v>2928</v>
      </c>
    </row>
    <row r="1212" spans="4:5">
      <c r="D1212" s="587" t="s">
        <v>2879</v>
      </c>
      <c r="E1212" s="585" t="s">
        <v>2930</v>
      </c>
    </row>
    <row r="1213" spans="4:5">
      <c r="D1213" s="587" t="s">
        <v>2499</v>
      </c>
      <c r="E1213" s="585" t="s">
        <v>2932</v>
      </c>
    </row>
    <row r="1214" spans="4:5">
      <c r="D1214" s="587" t="s">
        <v>2885</v>
      </c>
      <c r="E1214" s="585" t="s">
        <v>2934</v>
      </c>
    </row>
    <row r="1215" spans="4:5">
      <c r="D1215" s="587" t="s">
        <v>2507</v>
      </c>
      <c r="E1215" s="585" t="s">
        <v>2936</v>
      </c>
    </row>
    <row r="1216" spans="4:5">
      <c r="D1216" s="587" t="s">
        <v>2891</v>
      </c>
      <c r="E1216" s="585" t="s">
        <v>2938</v>
      </c>
    </row>
    <row r="1217" spans="4:5">
      <c r="D1217" s="587" t="s">
        <v>2509</v>
      </c>
      <c r="E1217" s="585" t="s">
        <v>2940</v>
      </c>
    </row>
    <row r="1218" spans="4:5">
      <c r="D1218" s="587" t="s">
        <v>2901</v>
      </c>
      <c r="E1218" s="585" t="s">
        <v>2942</v>
      </c>
    </row>
    <row r="1219" spans="4:5">
      <c r="D1219" s="587" t="s">
        <v>2511</v>
      </c>
      <c r="E1219" s="585" t="s">
        <v>2944</v>
      </c>
    </row>
    <row r="1220" spans="4:5" ht="15.75" thickBot="1">
      <c r="D1220" s="588" t="s">
        <v>2909</v>
      </c>
      <c r="E1220" s="586" t="s">
        <v>2946</v>
      </c>
    </row>
    <row r="1223" spans="4:5">
      <c r="D1223" s="2" t="s">
        <v>3727</v>
      </c>
      <c r="E1223" s="2" t="s">
        <v>3728</v>
      </c>
    </row>
  </sheetData>
  <autoFilter ref="D5:E1220" xr:uid="{DE907348-397F-4961-B323-F90866EB5FAF}">
    <sortState xmlns:xlrd2="http://schemas.microsoft.com/office/spreadsheetml/2017/richdata2" ref="D6:E1220">
      <sortCondition ref="E5:E1220"/>
    </sortState>
  </autoFilter>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C7A36-166F-4D94-AECA-CDE8A0EBF849}">
  <sheetPr codeName="Sheet1"/>
  <dimension ref="A1:K144"/>
  <sheetViews>
    <sheetView workbookViewId="0"/>
  </sheetViews>
  <sheetFormatPr defaultColWidth="9.140625" defaultRowHeight="9.75"/>
  <cols>
    <col min="1" max="1" width="6.85546875" style="326" customWidth="1"/>
    <col min="2" max="3" width="5.85546875" style="326" customWidth="1"/>
    <col min="4" max="4" width="5" style="326" customWidth="1"/>
    <col min="5" max="5" width="6.85546875" style="326" customWidth="1"/>
    <col min="6" max="6" width="5.85546875" style="326" customWidth="1"/>
    <col min="7" max="8" width="9.85546875" style="326" customWidth="1"/>
    <col min="9" max="9" width="13.28515625" style="326" bestFit="1" customWidth="1"/>
    <col min="10" max="10" width="28" style="326" bestFit="1" customWidth="1"/>
    <col min="11" max="11" width="9.85546875" style="326" customWidth="1"/>
    <col min="12" max="12" width="13" style="326" customWidth="1"/>
    <col min="13" max="13" width="3.5703125" style="326" bestFit="1" customWidth="1"/>
    <col min="14" max="16384" width="9.140625" style="326"/>
  </cols>
  <sheetData>
    <row r="1" spans="1:11" ht="10.5" customHeight="1">
      <c r="A1" s="323" t="s">
        <v>3729</v>
      </c>
      <c r="B1" s="323" t="s">
        <v>3730</v>
      </c>
      <c r="C1" s="324" t="s">
        <v>3731</v>
      </c>
      <c r="D1" s="324" t="s">
        <v>3732</v>
      </c>
      <c r="E1" s="323" t="s">
        <v>3733</v>
      </c>
      <c r="F1" s="324" t="s">
        <v>3734</v>
      </c>
      <c r="G1" s="325"/>
      <c r="H1" s="325"/>
      <c r="I1" s="325"/>
      <c r="J1" s="325"/>
      <c r="K1" s="325"/>
    </row>
    <row r="2" spans="1:11" ht="11.25" customHeight="1">
      <c r="A2" s="327" t="s">
        <v>3735</v>
      </c>
      <c r="B2" s="327" t="s">
        <v>3735</v>
      </c>
      <c r="C2" s="327" t="s">
        <v>3735</v>
      </c>
      <c r="D2" s="327" t="s">
        <v>3735</v>
      </c>
      <c r="E2" s="327" t="s">
        <v>3735</v>
      </c>
      <c r="F2" s="327" t="s">
        <v>3735</v>
      </c>
      <c r="G2" s="328" t="s">
        <v>3736</v>
      </c>
      <c r="H2" s="327" t="s">
        <v>3737</v>
      </c>
      <c r="I2" s="327" t="s">
        <v>3738</v>
      </c>
      <c r="J2" s="329" t="s">
        <v>3739</v>
      </c>
      <c r="K2" s="330" t="s">
        <v>3740</v>
      </c>
    </row>
    <row r="3" spans="1:11" ht="10.5" customHeight="1">
      <c r="A3" s="2268" t="s">
        <v>3741</v>
      </c>
      <c r="B3" s="2269"/>
      <c r="C3" s="2269"/>
      <c r="D3" s="2269"/>
      <c r="E3" s="2269"/>
      <c r="F3" s="2269"/>
      <c r="G3" s="2269"/>
      <c r="H3" s="2269"/>
      <c r="I3" s="2269"/>
      <c r="J3" s="2269"/>
      <c r="K3" s="2270"/>
    </row>
    <row r="4" spans="1:11">
      <c r="A4" s="331">
        <v>-33303</v>
      </c>
      <c r="B4" s="332"/>
      <c r="C4" s="332"/>
      <c r="D4" s="332"/>
      <c r="E4" s="332"/>
      <c r="F4" s="333">
        <v>-33303</v>
      </c>
      <c r="G4" s="332"/>
      <c r="H4" s="334" t="s">
        <v>3742</v>
      </c>
      <c r="I4" s="332"/>
      <c r="J4" s="335" t="s">
        <v>3743</v>
      </c>
      <c r="K4" s="336">
        <v>21.775010107</v>
      </c>
    </row>
    <row r="5" spans="1:11">
      <c r="A5" s="331">
        <v>4000</v>
      </c>
      <c r="B5" s="333">
        <v>4000</v>
      </c>
      <c r="C5" s="332"/>
      <c r="D5" s="332"/>
      <c r="E5" s="332"/>
      <c r="F5" s="332"/>
      <c r="G5" s="332"/>
      <c r="H5" s="332"/>
      <c r="I5" s="332"/>
      <c r="J5" s="337" t="s">
        <v>3744</v>
      </c>
      <c r="K5" s="336">
        <v>21.777235999999998</v>
      </c>
    </row>
    <row r="6" spans="1:11">
      <c r="A6" s="331">
        <v>-432731</v>
      </c>
      <c r="B6" s="333">
        <v>-432731</v>
      </c>
      <c r="C6" s="332"/>
      <c r="D6" s="332"/>
      <c r="E6" s="332"/>
      <c r="F6" s="332"/>
      <c r="G6" s="332"/>
      <c r="H6" s="334" t="s">
        <v>3745</v>
      </c>
      <c r="I6" s="332"/>
      <c r="J6" s="338" t="s">
        <v>3746</v>
      </c>
      <c r="K6" s="336">
        <v>21.775010206000001</v>
      </c>
    </row>
    <row r="7" spans="1:11" ht="10.5" customHeight="1">
      <c r="A7" s="331">
        <v>1085</v>
      </c>
      <c r="B7" s="325"/>
      <c r="C7" s="333">
        <v>2200</v>
      </c>
      <c r="D7" s="325"/>
      <c r="E7" s="333">
        <v>-1115</v>
      </c>
      <c r="F7" s="325"/>
      <c r="G7" s="325"/>
      <c r="H7" s="325"/>
      <c r="I7" s="325"/>
      <c r="J7" s="324" t="s">
        <v>3747</v>
      </c>
      <c r="K7" s="336">
        <v>21.777294000000001</v>
      </c>
    </row>
    <row r="8" spans="1:11" ht="11.25" customHeight="1">
      <c r="A8" s="331">
        <v>-862665</v>
      </c>
      <c r="B8" s="325"/>
      <c r="C8" s="325"/>
      <c r="D8" s="325"/>
      <c r="E8" s="325"/>
      <c r="F8" s="333">
        <v>-862665</v>
      </c>
      <c r="G8" s="325"/>
      <c r="H8" s="334" t="s">
        <v>3748</v>
      </c>
      <c r="I8" s="325"/>
      <c r="J8" s="324" t="s">
        <v>1609</v>
      </c>
      <c r="K8" s="336">
        <v>21.775011305</v>
      </c>
    </row>
    <row r="9" spans="1:11" ht="18" customHeight="1">
      <c r="A9" s="331">
        <v>-77067</v>
      </c>
      <c r="B9" s="332"/>
      <c r="C9" s="332"/>
      <c r="D9" s="332"/>
      <c r="E9" s="333">
        <v>-96156</v>
      </c>
      <c r="F9" s="333">
        <v>19089</v>
      </c>
      <c r="G9" s="332"/>
      <c r="H9" s="334" t="s">
        <v>3749</v>
      </c>
      <c r="I9" s="332"/>
      <c r="J9" s="338" t="s">
        <v>3750</v>
      </c>
      <c r="K9" s="336">
        <v>21.775011224</v>
      </c>
    </row>
    <row r="10" spans="1:11" ht="10.5" customHeight="1">
      <c r="A10" s="331">
        <v>46800</v>
      </c>
      <c r="B10" s="325"/>
      <c r="C10" s="325"/>
      <c r="D10" s="333">
        <v>46800</v>
      </c>
      <c r="E10" s="325"/>
      <c r="F10" s="325"/>
      <c r="G10" s="325"/>
      <c r="H10" s="334" t="s">
        <v>3751</v>
      </c>
      <c r="I10" s="325"/>
      <c r="J10" s="324" t="s">
        <v>3752</v>
      </c>
      <c r="K10" s="336">
        <v>21.775011219</v>
      </c>
    </row>
    <row r="11" spans="1:11" ht="18" customHeight="1">
      <c r="A11" s="331">
        <v>-2136842</v>
      </c>
      <c r="B11" s="333">
        <v>-2292210</v>
      </c>
      <c r="C11" s="332"/>
      <c r="D11" s="333">
        <v>27412</v>
      </c>
      <c r="E11" s="333">
        <v>127956</v>
      </c>
      <c r="F11" s="332"/>
      <c r="G11" s="332"/>
      <c r="H11" s="332"/>
      <c r="I11" s="332"/>
      <c r="J11" s="338" t="s">
        <v>1789</v>
      </c>
      <c r="K11" s="336">
        <v>21.773010299999999</v>
      </c>
    </row>
    <row r="12" spans="1:11" ht="18" customHeight="1">
      <c r="A12" s="339">
        <v>-154</v>
      </c>
      <c r="B12" s="332"/>
      <c r="C12" s="332"/>
      <c r="D12" s="332"/>
      <c r="E12" s="332"/>
      <c r="F12" s="340">
        <v>-154</v>
      </c>
      <c r="G12" s="332"/>
      <c r="H12" s="334" t="s">
        <v>3753</v>
      </c>
      <c r="I12" s="332"/>
      <c r="J12" s="338" t="s">
        <v>1851</v>
      </c>
      <c r="K12" s="336">
        <v>21.775012045</v>
      </c>
    </row>
    <row r="13" spans="1:11" ht="10.5" customHeight="1">
      <c r="A13" s="331">
        <v>43678</v>
      </c>
      <c r="B13" s="325"/>
      <c r="C13" s="325"/>
      <c r="D13" s="325"/>
      <c r="E13" s="325"/>
      <c r="F13" s="333">
        <v>43678</v>
      </c>
      <c r="G13" s="325"/>
      <c r="H13" s="334" t="s">
        <v>3754</v>
      </c>
      <c r="I13" s="325"/>
      <c r="J13" s="324" t="s">
        <v>3755</v>
      </c>
      <c r="K13" s="336">
        <v>21.775021401</v>
      </c>
    </row>
    <row r="14" spans="1:11" ht="11.25" customHeight="1">
      <c r="A14" s="339">
        <v>579</v>
      </c>
      <c r="B14" s="325"/>
      <c r="C14" s="325"/>
      <c r="D14" s="325"/>
      <c r="E14" s="325"/>
      <c r="F14" s="340">
        <v>579</v>
      </c>
      <c r="G14" s="325"/>
      <c r="H14" s="334" t="s">
        <v>3756</v>
      </c>
      <c r="I14" s="325"/>
      <c r="J14" s="324" t="s">
        <v>3757</v>
      </c>
      <c r="K14" s="336">
        <v>21.775030613999999</v>
      </c>
    </row>
    <row r="15" spans="1:11" ht="11.25" customHeight="1">
      <c r="A15" s="331">
        <v>-16347</v>
      </c>
      <c r="B15" s="325"/>
      <c r="C15" s="325"/>
      <c r="D15" s="325"/>
      <c r="E15" s="333">
        <v>-16347</v>
      </c>
      <c r="F15" s="325"/>
      <c r="G15" s="325"/>
      <c r="H15" s="334" t="s">
        <v>3758</v>
      </c>
      <c r="I15" s="325"/>
      <c r="J15" s="324" t="s">
        <v>3759</v>
      </c>
      <c r="K15" s="336">
        <v>21.775041702999999</v>
      </c>
    </row>
    <row r="16" spans="1:11" ht="10.5" customHeight="1">
      <c r="A16" s="331">
        <v>-888815</v>
      </c>
      <c r="B16" s="325"/>
      <c r="C16" s="325"/>
      <c r="D16" s="325"/>
      <c r="E16" s="325"/>
      <c r="F16" s="333">
        <v>-888815</v>
      </c>
      <c r="G16" s="325"/>
      <c r="H16" s="334" t="s">
        <v>3760</v>
      </c>
      <c r="I16" s="325"/>
      <c r="J16" s="324" t="s">
        <v>3346</v>
      </c>
      <c r="K16" s="336">
        <v>21.775061016999999</v>
      </c>
    </row>
    <row r="17" spans="1:11" ht="11.25" customHeight="1">
      <c r="A17" s="331">
        <v>-4525</v>
      </c>
      <c r="B17" s="325"/>
      <c r="C17" s="325"/>
      <c r="D17" s="325"/>
      <c r="E17" s="333">
        <v>-4525</v>
      </c>
      <c r="F17" s="325"/>
      <c r="G17" s="325"/>
      <c r="H17" s="334" t="s">
        <v>3761</v>
      </c>
      <c r="I17" s="325"/>
      <c r="J17" s="324" t="s">
        <v>3762</v>
      </c>
      <c r="K17" s="336">
        <v>21.775080201000002</v>
      </c>
    </row>
    <row r="18" spans="1:11" ht="10.5" customHeight="1">
      <c r="A18" s="331">
        <v>-94179</v>
      </c>
      <c r="B18" s="325"/>
      <c r="C18" s="325"/>
      <c r="D18" s="325"/>
      <c r="E18" s="325"/>
      <c r="F18" s="333">
        <v>-94179</v>
      </c>
      <c r="G18" s="325"/>
      <c r="H18" s="334" t="s">
        <v>3763</v>
      </c>
      <c r="I18" s="325"/>
      <c r="J18" s="324" t="s">
        <v>3764</v>
      </c>
      <c r="K18" s="336">
        <v>21.775092016999999</v>
      </c>
    </row>
    <row r="19" spans="1:11" ht="19.5">
      <c r="A19" s="331">
        <v>-69201</v>
      </c>
      <c r="B19" s="332"/>
      <c r="C19" s="332"/>
      <c r="D19" s="332"/>
      <c r="E19" s="332"/>
      <c r="F19" s="333">
        <v>-69201</v>
      </c>
      <c r="G19" s="332"/>
      <c r="H19" s="332"/>
      <c r="I19" s="332"/>
      <c r="J19" s="338" t="s">
        <v>3765</v>
      </c>
      <c r="K19" s="336">
        <v>21.775111701</v>
      </c>
    </row>
    <row r="20" spans="1:11" ht="18" customHeight="1">
      <c r="A20" s="339">
        <v>200</v>
      </c>
      <c r="B20" s="332"/>
      <c r="C20" s="332"/>
      <c r="D20" s="332"/>
      <c r="E20" s="340">
        <v>200</v>
      </c>
      <c r="F20" s="332"/>
      <c r="G20" s="332"/>
      <c r="H20" s="332"/>
      <c r="I20" s="332"/>
      <c r="J20" s="337" t="s">
        <v>3766</v>
      </c>
      <c r="K20" s="336">
        <v>21.777636999999999</v>
      </c>
    </row>
    <row r="21" spans="1:11" ht="11.25" customHeight="1">
      <c r="A21" s="331">
        <v>-2757</v>
      </c>
      <c r="B21" s="325"/>
      <c r="C21" s="325"/>
      <c r="D21" s="325"/>
      <c r="E21" s="325"/>
      <c r="F21" s="333">
        <v>-2757</v>
      </c>
      <c r="G21" s="325"/>
      <c r="H21" s="334" t="s">
        <v>3767</v>
      </c>
      <c r="I21" s="325"/>
      <c r="J21" s="324" t="s">
        <v>3768</v>
      </c>
      <c r="K21" s="336">
        <v>21.775131100999999</v>
      </c>
    </row>
    <row r="22" spans="1:11" ht="10.5" customHeight="1">
      <c r="A22" s="331">
        <v>-210250</v>
      </c>
      <c r="B22" s="325"/>
      <c r="C22" s="325"/>
      <c r="D22" s="325"/>
      <c r="E22" s="325"/>
      <c r="F22" s="333">
        <v>-210250</v>
      </c>
      <c r="G22" s="325"/>
      <c r="H22" s="334" t="s">
        <v>3769</v>
      </c>
      <c r="I22" s="325"/>
      <c r="J22" s="324" t="s">
        <v>3770</v>
      </c>
      <c r="K22" s="336">
        <v>21.775132015000001</v>
      </c>
    </row>
    <row r="23" spans="1:11" ht="11.25" customHeight="1">
      <c r="A23" s="331">
        <v>-3586</v>
      </c>
      <c r="B23" s="325"/>
      <c r="C23" s="325"/>
      <c r="D23" s="325"/>
      <c r="E23" s="325"/>
      <c r="F23" s="333">
        <v>-3586</v>
      </c>
      <c r="G23" s="325"/>
      <c r="H23" s="334" t="s">
        <v>3771</v>
      </c>
      <c r="I23" s="325"/>
      <c r="J23" s="324" t="s">
        <v>3772</v>
      </c>
      <c r="K23" s="336">
        <v>21.775132212999999</v>
      </c>
    </row>
    <row r="24" spans="1:11" ht="10.5" customHeight="1">
      <c r="A24" s="331">
        <v>6429</v>
      </c>
      <c r="B24" s="333">
        <v>3280</v>
      </c>
      <c r="C24" s="325"/>
      <c r="D24" s="333">
        <v>3281</v>
      </c>
      <c r="E24" s="340">
        <v>-132</v>
      </c>
      <c r="F24" s="325"/>
      <c r="G24" s="325"/>
      <c r="H24" s="325"/>
      <c r="I24" s="325"/>
      <c r="J24" s="324" t="s">
        <v>3773</v>
      </c>
      <c r="K24" s="336">
        <v>21.777595999999999</v>
      </c>
    </row>
    <row r="25" spans="1:11" ht="11.25" customHeight="1">
      <c r="A25" s="331">
        <v>-482954</v>
      </c>
      <c r="B25" s="325"/>
      <c r="C25" s="325"/>
      <c r="D25" s="325"/>
      <c r="E25" s="325"/>
      <c r="F25" s="333">
        <v>-482954</v>
      </c>
      <c r="G25" s="325"/>
      <c r="H25" s="334" t="s">
        <v>3774</v>
      </c>
      <c r="I25" s="325"/>
      <c r="J25" s="324" t="s">
        <v>3331</v>
      </c>
      <c r="K25" s="336">
        <v>21.775100417000001</v>
      </c>
    </row>
    <row r="26" spans="1:11" ht="10.5" customHeight="1">
      <c r="A26" s="331">
        <v>3000</v>
      </c>
      <c r="B26" s="333">
        <v>3000</v>
      </c>
      <c r="C26" s="325"/>
      <c r="D26" s="325"/>
      <c r="E26" s="325"/>
      <c r="F26" s="325"/>
      <c r="G26" s="325"/>
      <c r="H26" s="325"/>
      <c r="I26" s="325"/>
      <c r="J26" s="324" t="s">
        <v>3775</v>
      </c>
      <c r="K26" s="336">
        <v>21.777663</v>
      </c>
    </row>
    <row r="27" spans="1:11" ht="18" customHeight="1">
      <c r="A27" s="331">
        <v>-55660</v>
      </c>
      <c r="B27" s="332"/>
      <c r="C27" s="332"/>
      <c r="D27" s="332"/>
      <c r="E27" s="332"/>
      <c r="F27" s="333">
        <v>-55660</v>
      </c>
      <c r="G27" s="332"/>
      <c r="H27" s="334" t="s">
        <v>3776</v>
      </c>
      <c r="I27" s="332"/>
      <c r="J27" s="338" t="s">
        <v>3777</v>
      </c>
      <c r="K27" s="336">
        <v>21.775170603999999</v>
      </c>
    </row>
    <row r="28" spans="1:11" ht="11.25" customHeight="1">
      <c r="A28" s="331">
        <v>28886</v>
      </c>
      <c r="B28" s="325"/>
      <c r="C28" s="325"/>
      <c r="D28" s="333">
        <v>28886</v>
      </c>
      <c r="E28" s="325"/>
      <c r="F28" s="325"/>
      <c r="G28" s="325"/>
      <c r="H28" s="325"/>
      <c r="I28" s="325"/>
      <c r="J28" s="324" t="s">
        <v>3778</v>
      </c>
      <c r="K28" s="336">
        <v>21.775171202999999</v>
      </c>
    </row>
    <row r="29" spans="1:11" ht="10.5" customHeight="1">
      <c r="A29" s="331">
        <v>-477705</v>
      </c>
      <c r="B29" s="325"/>
      <c r="C29" s="333">
        <v>-219417</v>
      </c>
      <c r="D29" s="333">
        <v>-258854</v>
      </c>
      <c r="E29" s="340">
        <v>566</v>
      </c>
      <c r="F29" s="325"/>
      <c r="G29" s="325"/>
      <c r="H29" s="325"/>
      <c r="I29" s="325"/>
      <c r="J29" s="324" t="s">
        <v>1537</v>
      </c>
      <c r="K29" s="336">
        <v>21.748012102000001</v>
      </c>
    </row>
    <row r="30" spans="1:11" ht="18" customHeight="1">
      <c r="A30" s="331">
        <v>-4691</v>
      </c>
      <c r="B30" s="332"/>
      <c r="C30" s="332"/>
      <c r="D30" s="332"/>
      <c r="E30" s="332"/>
      <c r="F30" s="333">
        <v>-4691</v>
      </c>
      <c r="G30" s="332"/>
      <c r="H30" s="334" t="s">
        <v>3779</v>
      </c>
      <c r="I30" s="332"/>
      <c r="J30" s="338" t="s">
        <v>3780</v>
      </c>
      <c r="K30" s="336">
        <v>21.775201001999999</v>
      </c>
    </row>
    <row r="31" spans="1:11" ht="11.25" customHeight="1">
      <c r="A31" s="331">
        <v>-181718</v>
      </c>
      <c r="B31" s="340">
        <v>-676</v>
      </c>
      <c r="C31" s="325"/>
      <c r="D31" s="325"/>
      <c r="E31" s="325"/>
      <c r="F31" s="333">
        <v>-181042</v>
      </c>
      <c r="G31" s="325"/>
      <c r="H31" s="334" t="s">
        <v>3781</v>
      </c>
      <c r="I31" s="325"/>
      <c r="J31" s="324" t="s">
        <v>3334</v>
      </c>
      <c r="K31" s="336">
        <v>21.775200101999999</v>
      </c>
    </row>
    <row r="32" spans="1:11" ht="10.5" customHeight="1">
      <c r="A32" s="331">
        <v>-109449</v>
      </c>
      <c r="B32" s="333">
        <v>106642</v>
      </c>
      <c r="C32" s="325"/>
      <c r="D32" s="325"/>
      <c r="E32" s="325"/>
      <c r="F32" s="333">
        <v>-216091</v>
      </c>
      <c r="G32" s="325"/>
      <c r="H32" s="334" t="s">
        <v>3782</v>
      </c>
      <c r="I32" s="325"/>
      <c r="J32" s="324" t="s">
        <v>3369</v>
      </c>
      <c r="K32" s="336">
        <v>21.775200100999999</v>
      </c>
    </row>
    <row r="33" spans="1:11" ht="11.25" customHeight="1">
      <c r="A33" s="331">
        <v>-730146</v>
      </c>
      <c r="B33" s="325"/>
      <c r="C33" s="325"/>
      <c r="D33" s="325"/>
      <c r="E33" s="325"/>
      <c r="F33" s="333">
        <v>-730146</v>
      </c>
      <c r="G33" s="325"/>
      <c r="H33" s="334" t="s">
        <v>3783</v>
      </c>
      <c r="I33" s="325"/>
      <c r="J33" s="324" t="s">
        <v>3364</v>
      </c>
      <c r="K33" s="336">
        <v>21.775220602000001</v>
      </c>
    </row>
    <row r="34" spans="1:11" ht="18" customHeight="1">
      <c r="A34" s="339">
        <v>-679</v>
      </c>
      <c r="B34" s="332"/>
      <c r="C34" s="332"/>
      <c r="D34" s="332"/>
      <c r="E34" s="332"/>
      <c r="F34" s="340">
        <v>-679</v>
      </c>
      <c r="G34" s="332"/>
      <c r="H34" s="334" t="s">
        <v>3784</v>
      </c>
      <c r="I34" s="332"/>
      <c r="J34" s="338" t="s">
        <v>3785</v>
      </c>
      <c r="K34" s="336">
        <v>21.775021000999999</v>
      </c>
    </row>
    <row r="35" spans="1:11" ht="18" customHeight="1">
      <c r="A35" s="331">
        <v>-88803</v>
      </c>
      <c r="B35" s="332"/>
      <c r="C35" s="332"/>
      <c r="D35" s="332"/>
      <c r="E35" s="332"/>
      <c r="F35" s="333">
        <v>-88803</v>
      </c>
      <c r="G35" s="332"/>
      <c r="H35" s="334" t="s">
        <v>3786</v>
      </c>
      <c r="I35" s="332"/>
      <c r="J35" s="338" t="s">
        <v>3787</v>
      </c>
      <c r="K35" s="336">
        <v>21.775102001</v>
      </c>
    </row>
    <row r="36" spans="1:11" ht="10.5" customHeight="1">
      <c r="A36" s="331">
        <v>-6829570</v>
      </c>
      <c r="B36" s="331">
        <v>-2608695</v>
      </c>
      <c r="C36" s="331">
        <v>-217217</v>
      </c>
      <c r="D36" s="331">
        <v>-152475</v>
      </c>
      <c r="E36" s="331">
        <v>10447</v>
      </c>
      <c r="F36" s="331">
        <v>-3861630</v>
      </c>
      <c r="G36" s="2268" t="s">
        <v>3788</v>
      </c>
      <c r="H36" s="2269"/>
      <c r="I36" s="2269"/>
      <c r="J36" s="2269"/>
      <c r="K36" s="2270"/>
    </row>
    <row r="37" spans="1:11" ht="11.25" customHeight="1">
      <c r="A37" s="2268" t="s">
        <v>3789</v>
      </c>
      <c r="B37" s="2269"/>
      <c r="C37" s="2269"/>
      <c r="D37" s="2269"/>
      <c r="E37" s="2269"/>
      <c r="F37" s="2269"/>
      <c r="G37" s="2269"/>
      <c r="H37" s="2269"/>
      <c r="I37" s="2269"/>
      <c r="J37" s="2269"/>
      <c r="K37" s="2270"/>
    </row>
    <row r="38" spans="1:11" ht="10.5" customHeight="1">
      <c r="A38" s="331">
        <v>320353</v>
      </c>
      <c r="B38" s="325"/>
      <c r="C38" s="325"/>
      <c r="D38" s="325"/>
      <c r="E38" s="325"/>
      <c r="F38" s="333">
        <v>320353</v>
      </c>
      <c r="G38" s="325"/>
      <c r="H38" s="334" t="s">
        <v>3790</v>
      </c>
      <c r="I38" s="325"/>
      <c r="J38" s="324" t="s">
        <v>3791</v>
      </c>
      <c r="K38" s="336">
        <v>21.771212440999999</v>
      </c>
    </row>
    <row r="39" spans="1:11" ht="24.75" customHeight="1">
      <c r="A39" s="341">
        <v>277606</v>
      </c>
      <c r="B39" s="342">
        <v>-1675</v>
      </c>
      <c r="C39" s="343">
        <v>595</v>
      </c>
      <c r="D39" s="332"/>
      <c r="E39" s="332"/>
      <c r="F39" s="342">
        <v>278686</v>
      </c>
      <c r="G39" s="332"/>
      <c r="H39" s="344" t="s">
        <v>3792</v>
      </c>
      <c r="I39" s="332"/>
      <c r="J39" s="338" t="s">
        <v>3793</v>
      </c>
      <c r="K39" s="345">
        <v>21.771150009999999</v>
      </c>
    </row>
    <row r="40" spans="1:11" ht="11.25" customHeight="1">
      <c r="A40" s="331">
        <v>186237</v>
      </c>
      <c r="B40" s="333">
        <v>1575</v>
      </c>
      <c r="C40" s="325"/>
      <c r="D40" s="325"/>
      <c r="E40" s="333">
        <v>52920</v>
      </c>
      <c r="F40" s="333">
        <v>131742</v>
      </c>
      <c r="G40" s="325"/>
      <c r="H40" s="334" t="s">
        <v>3794</v>
      </c>
      <c r="I40" s="325"/>
      <c r="J40" s="324" t="s">
        <v>1027</v>
      </c>
      <c r="K40" s="336">
        <v>21.771780201999999</v>
      </c>
    </row>
    <row r="41" spans="1:11" ht="18" customHeight="1">
      <c r="A41" s="331">
        <v>-5111</v>
      </c>
      <c r="B41" s="333">
        <v>-5111</v>
      </c>
      <c r="C41" s="332"/>
      <c r="D41" s="332"/>
      <c r="E41" s="332"/>
      <c r="F41" s="332"/>
      <c r="G41" s="332"/>
      <c r="H41" s="334" t="s">
        <v>3795</v>
      </c>
      <c r="I41" s="332"/>
      <c r="J41" s="323" t="s">
        <v>3796</v>
      </c>
      <c r="K41" s="336">
        <v>21.771732400000001</v>
      </c>
    </row>
    <row r="42" spans="1:11" ht="18" customHeight="1">
      <c r="A42" s="331">
        <v>1630703</v>
      </c>
      <c r="B42" s="333">
        <v>377084</v>
      </c>
      <c r="C42" s="332"/>
      <c r="D42" s="340">
        <v>20</v>
      </c>
      <c r="E42" s="333">
        <v>103778</v>
      </c>
      <c r="F42" s="333">
        <v>1149821</v>
      </c>
      <c r="G42" s="332"/>
      <c r="H42" s="334" t="s">
        <v>3797</v>
      </c>
      <c r="I42" s="332"/>
      <c r="J42" s="329" t="s">
        <v>3725</v>
      </c>
      <c r="K42" s="336">
        <v>21.771714135</v>
      </c>
    </row>
    <row r="43" spans="1:11" ht="10.5" customHeight="1">
      <c r="A43" s="331">
        <v>208425</v>
      </c>
      <c r="B43" s="333">
        <v>208425</v>
      </c>
      <c r="C43" s="325"/>
      <c r="D43" s="325"/>
      <c r="E43" s="325"/>
      <c r="F43" s="325"/>
      <c r="G43" s="325"/>
      <c r="H43" s="334" t="s">
        <v>3798</v>
      </c>
      <c r="I43" s="325"/>
      <c r="J43" s="324" t="s">
        <v>3799</v>
      </c>
      <c r="K43" s="336">
        <v>21.77174218</v>
      </c>
    </row>
    <row r="44" spans="1:11" ht="11.25" customHeight="1">
      <c r="A44" s="331">
        <v>819049</v>
      </c>
      <c r="B44" s="333">
        <v>819049</v>
      </c>
      <c r="C44" s="325"/>
      <c r="D44" s="325"/>
      <c r="E44" s="325"/>
      <c r="F44" s="325"/>
      <c r="G44" s="325"/>
      <c r="H44" s="325"/>
      <c r="I44" s="325"/>
      <c r="J44" s="324" t="s">
        <v>3726</v>
      </c>
      <c r="K44" s="336">
        <v>21.771778902000001</v>
      </c>
    </row>
    <row r="45" spans="1:11" ht="17.25" customHeight="1">
      <c r="A45" s="331">
        <v>-2048</v>
      </c>
      <c r="B45" s="333">
        <v>-2048</v>
      </c>
      <c r="C45" s="332"/>
      <c r="D45" s="332"/>
      <c r="E45" s="332"/>
      <c r="F45" s="332"/>
      <c r="G45" s="332"/>
      <c r="H45" s="346" t="s">
        <v>3800</v>
      </c>
      <c r="I45" s="332"/>
      <c r="J45" s="329" t="s">
        <v>2503</v>
      </c>
      <c r="K45" s="336">
        <v>21.771152111999999</v>
      </c>
    </row>
    <row r="46" spans="1:11" ht="11.25" customHeight="1">
      <c r="A46" s="339">
        <v>-394</v>
      </c>
      <c r="B46" s="340">
        <v>-394</v>
      </c>
      <c r="C46" s="325"/>
      <c r="D46" s="325"/>
      <c r="E46" s="325"/>
      <c r="F46" s="325"/>
      <c r="G46" s="325"/>
      <c r="H46" s="334" t="s">
        <v>3801</v>
      </c>
      <c r="I46" s="325"/>
      <c r="J46" s="324" t="s">
        <v>2525</v>
      </c>
      <c r="K46" s="336">
        <v>21.771152116</v>
      </c>
    </row>
    <row r="47" spans="1:11" ht="11.25" customHeight="1">
      <c r="A47" s="331">
        <v>-8685</v>
      </c>
      <c r="B47" s="333">
        <v>-8685</v>
      </c>
      <c r="C47" s="325"/>
      <c r="D47" s="325"/>
      <c r="E47" s="325"/>
      <c r="F47" s="325"/>
      <c r="G47" s="325"/>
      <c r="H47" s="334" t="s">
        <v>3802</v>
      </c>
      <c r="I47" s="325"/>
      <c r="J47" s="324" t="s">
        <v>2511</v>
      </c>
      <c r="K47" s="336">
        <v>21.771602699999999</v>
      </c>
    </row>
    <row r="48" spans="1:11" ht="17.25" customHeight="1">
      <c r="A48" s="339">
        <v>-742</v>
      </c>
      <c r="B48" s="340">
        <v>-742</v>
      </c>
      <c r="C48" s="332"/>
      <c r="D48" s="332"/>
      <c r="E48" s="332"/>
      <c r="F48" s="332"/>
      <c r="G48" s="332"/>
      <c r="H48" s="334" t="s">
        <v>3803</v>
      </c>
      <c r="I48" s="332"/>
      <c r="J48" s="334" t="s">
        <v>1189</v>
      </c>
      <c r="K48" s="336">
        <v>21.771152114</v>
      </c>
    </row>
    <row r="49" spans="1:11" ht="18" customHeight="1">
      <c r="A49" s="331">
        <v>-1336</v>
      </c>
      <c r="B49" s="333">
        <v>-1336</v>
      </c>
      <c r="C49" s="332"/>
      <c r="D49" s="332"/>
      <c r="E49" s="332"/>
      <c r="F49" s="332"/>
      <c r="G49" s="332"/>
      <c r="H49" s="334" t="s">
        <v>3804</v>
      </c>
      <c r="I49" s="332"/>
      <c r="J49" s="338" t="s">
        <v>3805</v>
      </c>
      <c r="K49" s="336">
        <v>21.77171809</v>
      </c>
    </row>
    <row r="50" spans="1:11" ht="18" customHeight="1">
      <c r="A50" s="339">
        <v>591</v>
      </c>
      <c r="B50" s="332"/>
      <c r="C50" s="332"/>
      <c r="D50" s="340">
        <v>591</v>
      </c>
      <c r="E50" s="332"/>
      <c r="F50" s="332"/>
      <c r="G50" s="332"/>
      <c r="H50" s="334" t="s">
        <v>3806</v>
      </c>
      <c r="I50" s="332"/>
      <c r="J50" s="329" t="s">
        <v>1079</v>
      </c>
      <c r="K50" s="336">
        <v>21.771212902999999</v>
      </c>
    </row>
    <row r="51" spans="1:11" ht="8.4499999999999993" customHeight="1">
      <c r="A51" s="331">
        <v>-18818</v>
      </c>
      <c r="B51" s="325"/>
      <c r="C51" s="325"/>
      <c r="D51" s="325"/>
      <c r="E51" s="347">
        <v>-18818</v>
      </c>
      <c r="F51" s="325"/>
      <c r="G51" s="325"/>
      <c r="H51" s="334" t="s">
        <v>3807</v>
      </c>
      <c r="I51" s="325"/>
      <c r="J51" s="324" t="s">
        <v>1243</v>
      </c>
      <c r="K51" s="336">
        <v>21.771718191000001</v>
      </c>
    </row>
    <row r="52" spans="1:11" ht="17.850000000000001" customHeight="1">
      <c r="A52" s="341">
        <v>112765</v>
      </c>
      <c r="B52" s="342">
        <v>-2167</v>
      </c>
      <c r="C52" s="332"/>
      <c r="D52" s="332"/>
      <c r="E52" s="332"/>
      <c r="F52" s="342">
        <v>114932</v>
      </c>
      <c r="G52" s="332"/>
      <c r="H52" s="344" t="s">
        <v>3808</v>
      </c>
      <c r="I52" s="332"/>
      <c r="J52" s="338" t="s">
        <v>3809</v>
      </c>
      <c r="K52" s="345">
        <v>21.771784632999999</v>
      </c>
    </row>
    <row r="53" spans="1:11" ht="24.75" customHeight="1">
      <c r="A53" s="341">
        <v>37604</v>
      </c>
      <c r="B53" s="342">
        <v>40904</v>
      </c>
      <c r="C53" s="348">
        <v>-3300</v>
      </c>
      <c r="D53" s="332"/>
      <c r="E53" s="332"/>
      <c r="F53" s="332"/>
      <c r="G53" s="332"/>
      <c r="H53" s="344" t="s">
        <v>3810</v>
      </c>
      <c r="I53" s="332"/>
      <c r="J53" s="338" t="s">
        <v>3811</v>
      </c>
      <c r="K53" s="345">
        <v>21.771714332999998</v>
      </c>
    </row>
    <row r="54" spans="1:11" ht="11.25" customHeight="1">
      <c r="A54" s="331">
        <v>375928</v>
      </c>
      <c r="B54" s="333">
        <v>195349</v>
      </c>
      <c r="C54" s="325"/>
      <c r="D54" s="325"/>
      <c r="E54" s="325"/>
      <c r="F54" s="333">
        <v>180579</v>
      </c>
      <c r="G54" s="325"/>
      <c r="H54" s="334" t="s">
        <v>3812</v>
      </c>
      <c r="I54" s="325"/>
      <c r="J54" s="324" t="s">
        <v>1007</v>
      </c>
      <c r="K54" s="336">
        <v>21.771702196</v>
      </c>
    </row>
    <row r="55" spans="1:11" ht="11.25" customHeight="1">
      <c r="A55" s="331">
        <v>-12661</v>
      </c>
      <c r="B55" s="333">
        <v>-12661</v>
      </c>
      <c r="C55" s="325"/>
      <c r="D55" s="325"/>
      <c r="E55" s="325"/>
      <c r="F55" s="325"/>
      <c r="G55" s="325"/>
      <c r="H55" s="334" t="s">
        <v>3813</v>
      </c>
      <c r="I55" s="325"/>
      <c r="J55" s="324" t="s">
        <v>3814</v>
      </c>
      <c r="K55" s="336">
        <v>21.771778162</v>
      </c>
    </row>
    <row r="56" spans="1:11" ht="10.5" customHeight="1">
      <c r="A56" s="331">
        <v>213143</v>
      </c>
      <c r="B56" s="340">
        <v>-131</v>
      </c>
      <c r="C56" s="325"/>
      <c r="D56" s="325"/>
      <c r="E56" s="325"/>
      <c r="F56" s="333">
        <v>213274</v>
      </c>
      <c r="G56" s="325"/>
      <c r="H56" s="334" t="s">
        <v>3815</v>
      </c>
      <c r="I56" s="325"/>
      <c r="J56" s="324" t="s">
        <v>3526</v>
      </c>
      <c r="K56" s="336">
        <v>21.771712130000001</v>
      </c>
    </row>
    <row r="57" spans="1:11" ht="11.25" customHeight="1">
      <c r="A57" s="331">
        <v>-16909</v>
      </c>
      <c r="B57" s="333">
        <v>-16909</v>
      </c>
      <c r="C57" s="325"/>
      <c r="D57" s="325"/>
      <c r="E57" s="325"/>
      <c r="F57" s="325"/>
      <c r="G57" s="325"/>
      <c r="H57" s="325"/>
      <c r="I57" s="325"/>
      <c r="J57" s="324" t="s">
        <v>3816</v>
      </c>
      <c r="K57" s="336">
        <v>21.771222083000001</v>
      </c>
    </row>
    <row r="58" spans="1:11" ht="10.5" customHeight="1">
      <c r="A58" s="331">
        <v>466785</v>
      </c>
      <c r="B58" s="333">
        <v>9791</v>
      </c>
      <c r="C58" s="325"/>
      <c r="D58" s="325"/>
      <c r="E58" s="347">
        <v>143507</v>
      </c>
      <c r="F58" s="333">
        <v>313487</v>
      </c>
      <c r="G58" s="325"/>
      <c r="H58" s="334" t="s">
        <v>3817</v>
      </c>
      <c r="I58" s="325"/>
      <c r="J58" s="324" t="s">
        <v>3515</v>
      </c>
      <c r="K58" s="336">
        <v>21.771602901000001</v>
      </c>
    </row>
    <row r="59" spans="1:11" ht="24.75" customHeight="1">
      <c r="A59" s="341">
        <v>34643</v>
      </c>
      <c r="B59" s="342">
        <v>34643</v>
      </c>
      <c r="C59" s="332"/>
      <c r="D59" s="332"/>
      <c r="E59" s="332"/>
      <c r="F59" s="332"/>
      <c r="G59" s="332"/>
      <c r="H59" s="344" t="s">
        <v>3818</v>
      </c>
      <c r="I59" s="332"/>
      <c r="J59" s="330" t="s">
        <v>3819</v>
      </c>
      <c r="K59" s="345">
        <v>21.771419700999999</v>
      </c>
    </row>
    <row r="60" spans="1:11" ht="11.25" customHeight="1">
      <c r="A60" s="331">
        <v>30649</v>
      </c>
      <c r="B60" s="325"/>
      <c r="C60" s="325"/>
      <c r="D60" s="325"/>
      <c r="E60" s="325"/>
      <c r="F60" s="333">
        <v>30649</v>
      </c>
      <c r="G60" s="325"/>
      <c r="H60" s="334" t="s">
        <v>3820</v>
      </c>
      <c r="I60" s="325"/>
      <c r="J60" s="324" t="s">
        <v>1197</v>
      </c>
      <c r="K60" s="336">
        <v>21.771778904000001</v>
      </c>
    </row>
    <row r="61" spans="1:11" ht="18" customHeight="1">
      <c r="A61" s="331">
        <v>55676</v>
      </c>
      <c r="B61" s="332"/>
      <c r="C61" s="332"/>
      <c r="D61" s="332"/>
      <c r="E61" s="332"/>
      <c r="F61" s="333">
        <v>55676</v>
      </c>
      <c r="G61" s="332"/>
      <c r="H61" s="349">
        <v>51947238089</v>
      </c>
      <c r="I61" s="332"/>
      <c r="J61" s="338" t="s">
        <v>3821</v>
      </c>
      <c r="K61" s="336">
        <v>21.771778130000001</v>
      </c>
    </row>
    <row r="62" spans="1:11" ht="18" customHeight="1">
      <c r="A62" s="331">
        <v>351666</v>
      </c>
      <c r="B62" s="333">
        <v>49105</v>
      </c>
      <c r="C62" s="350">
        <v>7200</v>
      </c>
      <c r="D62" s="333">
        <v>10000</v>
      </c>
      <c r="E62" s="347">
        <v>12070</v>
      </c>
      <c r="F62" s="333">
        <v>273291</v>
      </c>
      <c r="G62" s="351">
        <v>380673335577</v>
      </c>
      <c r="H62" s="352">
        <v>380952899153</v>
      </c>
      <c r="I62" s="353" t="s">
        <v>3822</v>
      </c>
      <c r="J62" s="338" t="s">
        <v>3823</v>
      </c>
      <c r="K62" s="336">
        <v>21.771484092000001</v>
      </c>
    </row>
    <row r="63" spans="1:11" ht="17.25" customHeight="1">
      <c r="A63" s="331">
        <v>3072</v>
      </c>
      <c r="B63" s="333">
        <v>3072</v>
      </c>
      <c r="C63" s="332"/>
      <c r="D63" s="332"/>
      <c r="E63" s="332"/>
      <c r="F63" s="332"/>
      <c r="G63" s="332"/>
      <c r="H63" s="346" t="s">
        <v>3824</v>
      </c>
      <c r="I63" s="332"/>
      <c r="J63" s="324" t="s">
        <v>3825</v>
      </c>
      <c r="K63" s="336">
        <v>21.771401021999999</v>
      </c>
    </row>
    <row r="64" spans="1:11" ht="11.25" customHeight="1">
      <c r="A64" s="331">
        <v>63407</v>
      </c>
      <c r="B64" s="333">
        <v>63407</v>
      </c>
      <c r="C64" s="325"/>
      <c r="D64" s="325"/>
      <c r="E64" s="325"/>
      <c r="F64" s="325"/>
      <c r="G64" s="325"/>
      <c r="H64" s="349">
        <v>994503346148</v>
      </c>
      <c r="I64" s="325"/>
      <c r="J64" s="324" t="s">
        <v>2371</v>
      </c>
      <c r="K64" s="336">
        <v>21.771401139000002</v>
      </c>
    </row>
    <row r="65" spans="1:11" ht="10.5" customHeight="1">
      <c r="A65" s="331">
        <v>38657</v>
      </c>
      <c r="B65" s="333">
        <v>38657</v>
      </c>
      <c r="C65" s="325"/>
      <c r="D65" s="325"/>
      <c r="E65" s="325"/>
      <c r="F65" s="325"/>
      <c r="G65" s="325"/>
      <c r="H65" s="334" t="s">
        <v>3826</v>
      </c>
      <c r="I65" s="325"/>
      <c r="J65" s="324" t="s">
        <v>1143</v>
      </c>
      <c r="K65" s="336">
        <v>21.771484450999999</v>
      </c>
    </row>
    <row r="66" spans="1:11" ht="18" customHeight="1">
      <c r="A66" s="341">
        <v>451117</v>
      </c>
      <c r="B66" s="332"/>
      <c r="C66" s="332"/>
      <c r="D66" s="332"/>
      <c r="E66" s="332"/>
      <c r="F66" s="342">
        <v>451117</v>
      </c>
      <c r="G66" s="332"/>
      <c r="H66" s="354">
        <v>113716370</v>
      </c>
      <c r="I66" s="332"/>
      <c r="J66" s="355" t="s">
        <v>3509</v>
      </c>
      <c r="K66" s="345">
        <v>21.771605504</v>
      </c>
    </row>
    <row r="67" spans="1:11" ht="11.25" customHeight="1">
      <c r="A67" s="331">
        <v>-12922</v>
      </c>
      <c r="B67" s="333">
        <v>-12922</v>
      </c>
      <c r="C67" s="325"/>
      <c r="D67" s="325"/>
      <c r="E67" s="325"/>
      <c r="F67" s="325"/>
      <c r="G67" s="325"/>
      <c r="H67" s="334" t="s">
        <v>3827</v>
      </c>
      <c r="I67" s="325"/>
      <c r="J67" s="324" t="s">
        <v>2633</v>
      </c>
      <c r="K67" s="336">
        <v>21.771605507</v>
      </c>
    </row>
    <row r="68" spans="1:11" ht="10.5" customHeight="1">
      <c r="A68" s="331">
        <v>2004</v>
      </c>
      <c r="B68" s="333">
        <v>2004</v>
      </c>
      <c r="C68" s="325"/>
      <c r="D68" s="325"/>
      <c r="E68" s="325"/>
      <c r="F68" s="325"/>
      <c r="G68" s="325"/>
      <c r="H68" s="325"/>
      <c r="I68" s="325"/>
      <c r="J68" s="324" t="s">
        <v>2501</v>
      </c>
      <c r="K68" s="336">
        <v>21.7715055</v>
      </c>
    </row>
    <row r="69" spans="1:11" ht="18" customHeight="1">
      <c r="A69" s="331">
        <v>12000</v>
      </c>
      <c r="B69" s="332"/>
      <c r="C69" s="350">
        <v>12000</v>
      </c>
      <c r="D69" s="332"/>
      <c r="E69" s="332"/>
      <c r="F69" s="332"/>
      <c r="G69" s="332"/>
      <c r="H69" s="346" t="s">
        <v>3828</v>
      </c>
      <c r="I69" s="332"/>
      <c r="J69" s="324" t="s">
        <v>2613</v>
      </c>
      <c r="K69" s="336">
        <v>21.771401137000002</v>
      </c>
    </row>
    <row r="70" spans="1:11" ht="24.75" customHeight="1">
      <c r="A70" s="341">
        <v>60490</v>
      </c>
      <c r="B70" s="342">
        <v>60490</v>
      </c>
      <c r="C70" s="332"/>
      <c r="D70" s="332"/>
      <c r="E70" s="332"/>
      <c r="F70" s="332"/>
      <c r="G70" s="332"/>
      <c r="H70" s="356">
        <v>919978933881</v>
      </c>
      <c r="I70" s="332"/>
      <c r="J70" s="338" t="s">
        <v>3829</v>
      </c>
      <c r="K70" s="345">
        <v>21.771112164000002</v>
      </c>
    </row>
    <row r="71" spans="1:11" ht="18" customHeight="1">
      <c r="A71" s="339">
        <v>191</v>
      </c>
      <c r="B71" s="332"/>
      <c r="C71" s="332"/>
      <c r="D71" s="340">
        <v>191</v>
      </c>
      <c r="E71" s="332"/>
      <c r="F71" s="332"/>
      <c r="G71" s="332"/>
      <c r="H71" s="334" t="s">
        <v>3830</v>
      </c>
      <c r="I71" s="332"/>
      <c r="J71" s="338" t="s">
        <v>3831</v>
      </c>
      <c r="K71" s="336">
        <v>21.771326532</v>
      </c>
    </row>
    <row r="72" spans="1:11" ht="11.25" customHeight="1">
      <c r="A72" s="331">
        <v>36310</v>
      </c>
      <c r="B72" s="325"/>
      <c r="C72" s="325"/>
      <c r="D72" s="325"/>
      <c r="E72" s="347">
        <v>36310</v>
      </c>
      <c r="F72" s="325"/>
      <c r="G72" s="325"/>
      <c r="H72" s="325"/>
      <c r="I72" s="325"/>
      <c r="J72" s="324" t="s">
        <v>1215</v>
      </c>
      <c r="K72" s="336">
        <v>21.771326533</v>
      </c>
    </row>
    <row r="73" spans="1:11" ht="17.25" customHeight="1">
      <c r="A73" s="331">
        <v>-11982</v>
      </c>
      <c r="B73" s="332"/>
      <c r="C73" s="332"/>
      <c r="D73" s="332"/>
      <c r="E73" s="347">
        <v>-11982</v>
      </c>
      <c r="F73" s="332"/>
      <c r="G73" s="332"/>
      <c r="H73" s="334" t="s">
        <v>3832</v>
      </c>
      <c r="I73" s="332"/>
      <c r="J73" s="323" t="s">
        <v>1439</v>
      </c>
      <c r="K73" s="336">
        <v>21.771112195000001</v>
      </c>
    </row>
    <row r="74" spans="1:11" ht="24.75" customHeight="1">
      <c r="A74" s="341">
        <v>474258</v>
      </c>
      <c r="B74" s="342">
        <v>202865</v>
      </c>
      <c r="C74" s="332"/>
      <c r="D74" s="332"/>
      <c r="E74" s="332"/>
      <c r="F74" s="342">
        <v>271393</v>
      </c>
      <c r="G74" s="332"/>
      <c r="H74" s="344" t="s">
        <v>3833</v>
      </c>
      <c r="I74" s="332"/>
      <c r="J74" s="324" t="s">
        <v>3518</v>
      </c>
      <c r="K74" s="345">
        <v>21.771528702000001</v>
      </c>
    </row>
    <row r="75" spans="1:11" ht="11.25" customHeight="1">
      <c r="A75" s="331">
        <v>128214</v>
      </c>
      <c r="B75" s="333">
        <v>2259</v>
      </c>
      <c r="C75" s="325"/>
      <c r="D75" s="325"/>
      <c r="E75" s="325"/>
      <c r="F75" s="333">
        <v>125955</v>
      </c>
      <c r="G75" s="325"/>
      <c r="H75" s="334" t="s">
        <v>3834</v>
      </c>
      <c r="I75" s="325"/>
      <c r="J75" s="324" t="s">
        <v>1083</v>
      </c>
      <c r="K75" s="336">
        <v>21.771409009999999</v>
      </c>
    </row>
    <row r="76" spans="1:11" ht="18" customHeight="1">
      <c r="A76" s="331">
        <v>27308</v>
      </c>
      <c r="B76" s="332"/>
      <c r="C76" s="332"/>
      <c r="D76" s="332"/>
      <c r="E76" s="332"/>
      <c r="F76" s="333">
        <v>27308</v>
      </c>
      <c r="G76" s="332"/>
      <c r="H76" s="334" t="s">
        <v>3835</v>
      </c>
      <c r="I76" s="332"/>
      <c r="J76" s="338" t="s">
        <v>3836</v>
      </c>
      <c r="K76" s="336">
        <v>21.771212155000001</v>
      </c>
    </row>
    <row r="77" spans="1:11" ht="24.75" customHeight="1">
      <c r="A77" s="341">
        <v>32840</v>
      </c>
      <c r="B77" s="342">
        <v>43640</v>
      </c>
      <c r="C77" s="348">
        <v>-10000</v>
      </c>
      <c r="D77" s="342">
        <v>9200</v>
      </c>
      <c r="E77" s="357">
        <v>-10000</v>
      </c>
      <c r="F77" s="332"/>
      <c r="G77" s="332"/>
      <c r="H77" s="344" t="s">
        <v>3837</v>
      </c>
      <c r="I77" s="332"/>
      <c r="J77" s="338" t="s">
        <v>3838</v>
      </c>
      <c r="K77" s="345">
        <v>21.77157931</v>
      </c>
    </row>
    <row r="78" spans="1:11" ht="10.5" customHeight="1">
      <c r="A78" s="331">
        <v>23273</v>
      </c>
      <c r="B78" s="333">
        <v>23273</v>
      </c>
      <c r="C78" s="325"/>
      <c r="D78" s="325"/>
      <c r="E78" s="325"/>
      <c r="F78" s="325"/>
      <c r="G78" s="325"/>
      <c r="H78" s="334" t="s">
        <v>3839</v>
      </c>
      <c r="I78" s="325"/>
      <c r="J78" s="324" t="s">
        <v>3840</v>
      </c>
      <c r="K78" s="336">
        <v>21.771553011000002</v>
      </c>
    </row>
    <row r="79" spans="1:11" ht="24.75" customHeight="1">
      <c r="A79" s="341">
        <v>118099</v>
      </c>
      <c r="B79" s="342">
        <v>-5017</v>
      </c>
      <c r="C79" s="332"/>
      <c r="D79" s="342">
        <v>123116</v>
      </c>
      <c r="E79" s="332"/>
      <c r="F79" s="332"/>
      <c r="G79" s="332"/>
      <c r="H79" s="358">
        <v>97128778410</v>
      </c>
      <c r="I79" s="332"/>
      <c r="J79" s="324" t="s">
        <v>3519</v>
      </c>
      <c r="K79" s="345">
        <v>21.771484099999999</v>
      </c>
    </row>
    <row r="80" spans="1:11" ht="18" customHeight="1">
      <c r="A80" s="331">
        <v>215981</v>
      </c>
      <c r="B80" s="333">
        <v>215894</v>
      </c>
      <c r="C80" s="332"/>
      <c r="D80" s="332"/>
      <c r="E80" s="332"/>
      <c r="F80" s="340">
        <v>87</v>
      </c>
      <c r="G80" s="332"/>
      <c r="H80" s="334" t="s">
        <v>3841</v>
      </c>
      <c r="I80" s="332"/>
      <c r="J80" s="355" t="s">
        <v>3842</v>
      </c>
      <c r="K80" s="336">
        <v>21.771212322</v>
      </c>
    </row>
    <row r="81" spans="1:11" ht="24.75" customHeight="1">
      <c r="A81" s="341">
        <v>343460</v>
      </c>
      <c r="B81" s="343">
        <v>-619</v>
      </c>
      <c r="C81" s="332"/>
      <c r="D81" s="332"/>
      <c r="E81" s="357">
        <v>50627</v>
      </c>
      <c r="F81" s="342">
        <v>293452</v>
      </c>
      <c r="G81" s="332"/>
      <c r="H81" s="356">
        <v>97124442202</v>
      </c>
      <c r="I81" s="332"/>
      <c r="J81" s="324" t="s">
        <v>1051</v>
      </c>
      <c r="K81" s="345">
        <v>21.771484098999998</v>
      </c>
    </row>
    <row r="82" spans="1:11" ht="24.75" customHeight="1">
      <c r="A82" s="341">
        <v>269210</v>
      </c>
      <c r="B82" s="342">
        <v>269210</v>
      </c>
      <c r="C82" s="332"/>
      <c r="D82" s="332"/>
      <c r="E82" s="332"/>
      <c r="F82" s="332"/>
      <c r="G82" s="332"/>
      <c r="H82" s="344" t="s">
        <v>3843</v>
      </c>
      <c r="I82" s="332"/>
      <c r="J82" s="338" t="s">
        <v>3844</v>
      </c>
      <c r="K82" s="345">
        <v>21.771208699999999</v>
      </c>
    </row>
    <row r="83" spans="1:11" ht="11.25" customHeight="1">
      <c r="A83" s="339">
        <v>0</v>
      </c>
      <c r="B83" s="325"/>
      <c r="C83" s="325"/>
      <c r="D83" s="325"/>
      <c r="E83" s="325"/>
      <c r="F83" s="325"/>
      <c r="G83" s="325"/>
      <c r="H83" s="349">
        <v>14085609216</v>
      </c>
      <c r="I83" s="325"/>
      <c r="J83" s="324" t="s">
        <v>1811</v>
      </c>
      <c r="K83" s="336">
        <v>21.771838707000001</v>
      </c>
    </row>
    <row r="84" spans="1:11" ht="17.25" customHeight="1">
      <c r="A84" s="331">
        <v>15855</v>
      </c>
      <c r="B84" s="333">
        <v>15855</v>
      </c>
      <c r="C84" s="332"/>
      <c r="D84" s="332"/>
      <c r="E84" s="332"/>
      <c r="F84" s="332"/>
      <c r="G84" s="332"/>
      <c r="H84" s="359">
        <v>549702727</v>
      </c>
      <c r="I84" s="332"/>
      <c r="J84" s="329" t="s">
        <v>3845</v>
      </c>
      <c r="K84" s="336">
        <v>21.771356191999999</v>
      </c>
    </row>
    <row r="85" spans="1:11" ht="24.75" customHeight="1">
      <c r="A85" s="341">
        <v>150144</v>
      </c>
      <c r="B85" s="342">
        <v>150144</v>
      </c>
      <c r="C85" s="332"/>
      <c r="D85" s="332"/>
      <c r="E85" s="332"/>
      <c r="F85" s="332"/>
      <c r="G85" s="332"/>
      <c r="H85" s="346" t="s">
        <v>3846</v>
      </c>
      <c r="I85" s="332"/>
      <c r="J85" s="338" t="s">
        <v>3847</v>
      </c>
      <c r="K85" s="345">
        <v>21.771482641999999</v>
      </c>
    </row>
    <row r="86" spans="1:11" ht="18" customHeight="1">
      <c r="A86" s="331">
        <v>2347475</v>
      </c>
      <c r="B86" s="333">
        <v>1724925</v>
      </c>
      <c r="C86" s="350">
        <v>234547</v>
      </c>
      <c r="D86" s="333">
        <v>213272</v>
      </c>
      <c r="E86" s="347">
        <v>174731</v>
      </c>
      <c r="F86" s="332"/>
      <c r="G86" s="332"/>
      <c r="H86" s="334" t="s">
        <v>3848</v>
      </c>
      <c r="I86" s="332"/>
      <c r="J86" s="329" t="s">
        <v>3707</v>
      </c>
      <c r="K86" s="336">
        <v>21.771419089999998</v>
      </c>
    </row>
    <row r="87" spans="1:11" ht="24.75" customHeight="1">
      <c r="A87" s="360">
        <v>-452</v>
      </c>
      <c r="B87" s="343">
        <v>-452</v>
      </c>
      <c r="C87" s="332"/>
      <c r="D87" s="332"/>
      <c r="E87" s="332"/>
      <c r="F87" s="332"/>
      <c r="G87" s="332"/>
      <c r="H87" s="344" t="s">
        <v>3849</v>
      </c>
      <c r="I87" s="332"/>
      <c r="J87" s="338" t="s">
        <v>3850</v>
      </c>
      <c r="K87" s="345">
        <v>21.771136299999998</v>
      </c>
    </row>
    <row r="88" spans="1:11" ht="24.75" customHeight="1">
      <c r="A88" s="341">
        <v>86493</v>
      </c>
      <c r="B88" s="342">
        <v>61208</v>
      </c>
      <c r="C88" s="332"/>
      <c r="D88" s="332"/>
      <c r="E88" s="357">
        <v>25285</v>
      </c>
      <c r="F88" s="332"/>
      <c r="G88" s="332"/>
      <c r="H88" s="344" t="s">
        <v>3851</v>
      </c>
      <c r="I88" s="332"/>
      <c r="J88" s="324" t="s">
        <v>2491</v>
      </c>
      <c r="K88" s="345">
        <v>21.771605509</v>
      </c>
    </row>
    <row r="89" spans="1:11" ht="21.95" customHeight="1">
      <c r="A89" s="361">
        <v>25</v>
      </c>
      <c r="B89" s="362">
        <v>25</v>
      </c>
      <c r="C89" s="363"/>
      <c r="D89" s="363"/>
      <c r="E89" s="363"/>
      <c r="F89" s="363"/>
      <c r="G89" s="363"/>
      <c r="H89" s="364">
        <v>2122749882</v>
      </c>
      <c r="I89" s="363"/>
      <c r="J89" s="363"/>
      <c r="K89" s="365">
        <v>21.771222089999998</v>
      </c>
    </row>
    <row r="90" spans="1:11" ht="22.7" customHeight="1">
      <c r="A90" s="332"/>
      <c r="B90" s="332"/>
      <c r="C90" s="332"/>
      <c r="D90" s="332"/>
      <c r="E90" s="332"/>
      <c r="F90" s="332"/>
      <c r="G90" s="332"/>
      <c r="H90" s="332"/>
      <c r="I90" s="332"/>
      <c r="J90" s="338" t="s">
        <v>3852</v>
      </c>
      <c r="K90" s="332"/>
    </row>
    <row r="91" spans="1:11" ht="17.850000000000001" customHeight="1">
      <c r="A91" s="331">
        <v>1117467</v>
      </c>
      <c r="B91" s="333">
        <v>1117467</v>
      </c>
      <c r="C91" s="332"/>
      <c r="D91" s="332"/>
      <c r="E91" s="332"/>
      <c r="F91" s="332"/>
      <c r="G91" s="332"/>
      <c r="H91" s="332"/>
      <c r="I91" s="332"/>
      <c r="J91" s="338" t="s">
        <v>3853</v>
      </c>
      <c r="K91" s="336">
        <v>21.771608131000001</v>
      </c>
    </row>
    <row r="92" spans="1:11" ht="18" customHeight="1">
      <c r="A92" s="331">
        <v>-8993</v>
      </c>
      <c r="B92" s="333">
        <v>-8993</v>
      </c>
      <c r="C92" s="332"/>
      <c r="D92" s="332"/>
      <c r="E92" s="332"/>
      <c r="F92" s="332"/>
      <c r="G92" s="332"/>
      <c r="H92" s="349">
        <v>38631231338</v>
      </c>
      <c r="I92" s="332"/>
      <c r="J92" s="338" t="s">
        <v>3854</v>
      </c>
      <c r="K92" s="336">
        <v>21.771415181999998</v>
      </c>
    </row>
    <row r="93" spans="1:11" ht="17.25" customHeight="1">
      <c r="A93" s="331">
        <v>544472</v>
      </c>
      <c r="B93" s="333">
        <v>247961</v>
      </c>
      <c r="C93" s="333">
        <v>63461</v>
      </c>
      <c r="D93" s="350">
        <v>73391</v>
      </c>
      <c r="E93" s="333">
        <v>29207</v>
      </c>
      <c r="F93" s="333">
        <v>130452</v>
      </c>
      <c r="G93" s="351">
        <v>917702199951</v>
      </c>
      <c r="H93" s="352">
        <v>919849033115</v>
      </c>
      <c r="I93" s="366" t="s">
        <v>3855</v>
      </c>
      <c r="J93" s="338" t="s">
        <v>3856</v>
      </c>
      <c r="K93" s="336">
        <v>21.771112906999999</v>
      </c>
    </row>
    <row r="94" spans="1:11" ht="11.25" customHeight="1">
      <c r="A94" s="331">
        <v>124550</v>
      </c>
      <c r="B94" s="340">
        <v>-448</v>
      </c>
      <c r="C94" s="325"/>
      <c r="D94" s="325"/>
      <c r="E94" s="325"/>
      <c r="F94" s="333">
        <v>124998</v>
      </c>
      <c r="G94" s="325"/>
      <c r="H94" s="334" t="s">
        <v>3857</v>
      </c>
      <c r="I94" s="325"/>
      <c r="J94" s="324" t="s">
        <v>3516</v>
      </c>
      <c r="K94" s="336">
        <v>21.7715201</v>
      </c>
    </row>
    <row r="95" spans="1:11" ht="24.75" customHeight="1">
      <c r="A95" s="360">
        <v>-110</v>
      </c>
      <c r="B95" s="343">
        <v>-110</v>
      </c>
      <c r="C95" s="332"/>
      <c r="D95" s="332"/>
      <c r="E95" s="332"/>
      <c r="F95" s="332"/>
      <c r="G95" s="332"/>
      <c r="H95" s="344" t="s">
        <v>3858</v>
      </c>
      <c r="I95" s="332"/>
      <c r="J95" s="324" t="s">
        <v>3859</v>
      </c>
      <c r="K95" s="345">
        <v>21.771784633999999</v>
      </c>
    </row>
    <row r="96" spans="1:11" ht="18" customHeight="1">
      <c r="A96" s="331">
        <v>26696</v>
      </c>
      <c r="B96" s="333">
        <v>29027</v>
      </c>
      <c r="C96" s="332"/>
      <c r="D96" s="332"/>
      <c r="E96" s="332"/>
      <c r="F96" s="333">
        <v>-2331</v>
      </c>
      <c r="G96" s="332"/>
      <c r="H96" s="334" t="s">
        <v>3860</v>
      </c>
      <c r="I96" s="332"/>
      <c r="J96" s="338" t="s">
        <v>3861</v>
      </c>
      <c r="K96" s="336">
        <v>21.771784630999999</v>
      </c>
    </row>
    <row r="97" spans="1:11" ht="10.5" customHeight="1">
      <c r="A97" s="331">
        <v>173327</v>
      </c>
      <c r="B97" s="325"/>
      <c r="C97" s="333">
        <v>15367</v>
      </c>
      <c r="D97" s="325"/>
      <c r="E97" s="325"/>
      <c r="F97" s="333">
        <v>157960</v>
      </c>
      <c r="G97" s="325"/>
      <c r="H97" s="334" t="s">
        <v>3862</v>
      </c>
      <c r="I97" s="325"/>
      <c r="J97" s="324" t="s">
        <v>1399</v>
      </c>
      <c r="K97" s="336">
        <v>21.771602068</v>
      </c>
    </row>
    <row r="98" spans="1:11" ht="24.75" customHeight="1">
      <c r="A98" s="341">
        <v>74047</v>
      </c>
      <c r="B98" s="342">
        <v>3662</v>
      </c>
      <c r="C98" s="332"/>
      <c r="D98" s="332"/>
      <c r="E98" s="332"/>
      <c r="F98" s="342">
        <v>70385</v>
      </c>
      <c r="G98" s="332"/>
      <c r="H98" s="344" t="s">
        <v>3863</v>
      </c>
      <c r="I98" s="332"/>
      <c r="J98" s="338" t="s">
        <v>3864</v>
      </c>
      <c r="K98" s="345">
        <v>21.771602140999999</v>
      </c>
    </row>
    <row r="99" spans="1:11" ht="18" customHeight="1">
      <c r="A99" s="339">
        <v>870</v>
      </c>
      <c r="B99" s="340">
        <v>870</v>
      </c>
      <c r="C99" s="332"/>
      <c r="D99" s="332"/>
      <c r="E99" s="332"/>
      <c r="F99" s="332"/>
      <c r="G99" s="332"/>
      <c r="H99" s="334" t="s">
        <v>3865</v>
      </c>
      <c r="I99" s="332"/>
      <c r="J99" s="334" t="s">
        <v>3866</v>
      </c>
      <c r="K99" s="336">
        <v>21.771210100000001</v>
      </c>
    </row>
    <row r="100" spans="1:11" ht="18" customHeight="1">
      <c r="A100" s="331">
        <v>4523801</v>
      </c>
      <c r="B100" s="333">
        <v>-129190</v>
      </c>
      <c r="C100" s="332"/>
      <c r="D100" s="350">
        <v>337591</v>
      </c>
      <c r="E100" s="333">
        <v>946745</v>
      </c>
      <c r="F100" s="333">
        <v>3368655</v>
      </c>
      <c r="G100" s="351">
        <v>5214613464571</v>
      </c>
      <c r="H100" s="334" t="s">
        <v>3867</v>
      </c>
      <c r="I100" s="366" t="s">
        <v>3868</v>
      </c>
      <c r="J100" s="323" t="s">
        <v>3722</v>
      </c>
      <c r="K100" s="336">
        <v>21.771608130000001</v>
      </c>
    </row>
    <row r="101" spans="1:11" ht="18" customHeight="1">
      <c r="A101" s="339">
        <v>20</v>
      </c>
      <c r="B101" s="332"/>
      <c r="C101" s="340">
        <v>20</v>
      </c>
      <c r="D101" s="332"/>
      <c r="E101" s="332"/>
      <c r="F101" s="332"/>
      <c r="G101" s="332"/>
      <c r="H101" s="349">
        <v>96265103838</v>
      </c>
      <c r="I101" s="332"/>
      <c r="J101" s="334" t="s">
        <v>3869</v>
      </c>
      <c r="K101" s="336">
        <v>21.771210202999999</v>
      </c>
    </row>
    <row r="102" spans="1:11" ht="18" customHeight="1">
      <c r="A102" s="331">
        <v>17175</v>
      </c>
      <c r="B102" s="333">
        <v>13525</v>
      </c>
      <c r="C102" s="333">
        <v>3650</v>
      </c>
      <c r="D102" s="332"/>
      <c r="E102" s="332"/>
      <c r="F102" s="332"/>
      <c r="G102" s="332"/>
      <c r="H102" s="332"/>
      <c r="I102" s="332"/>
      <c r="J102" s="338" t="s">
        <v>3870</v>
      </c>
      <c r="K102" s="336">
        <v>21.771602201</v>
      </c>
    </row>
    <row r="103" spans="1:11" ht="10.5" customHeight="1">
      <c r="A103" s="331">
        <v>121748</v>
      </c>
      <c r="B103" s="333">
        <v>15979</v>
      </c>
      <c r="C103" s="325"/>
      <c r="D103" s="325"/>
      <c r="E103" s="325"/>
      <c r="F103" s="333">
        <v>105769</v>
      </c>
      <c r="G103" s="325"/>
      <c r="H103" s="334" t="s">
        <v>3871</v>
      </c>
      <c r="I103" s="325"/>
      <c r="J103" s="324" t="s">
        <v>1379</v>
      </c>
      <c r="K103" s="336">
        <v>21.7716022</v>
      </c>
    </row>
    <row r="104" spans="1:11" ht="11.25" customHeight="1">
      <c r="A104" s="331">
        <v>1320</v>
      </c>
      <c r="B104" s="325"/>
      <c r="C104" s="325"/>
      <c r="D104" s="325"/>
      <c r="E104" s="325"/>
      <c r="F104" s="333">
        <v>1320</v>
      </c>
      <c r="G104" s="325"/>
      <c r="H104" s="359">
        <v>508729904</v>
      </c>
      <c r="I104" s="325"/>
      <c r="J104" s="324" t="s">
        <v>3872</v>
      </c>
      <c r="K104" s="336">
        <v>21.771212449</v>
      </c>
    </row>
    <row r="105" spans="1:11" ht="10.5" customHeight="1">
      <c r="A105" s="331">
        <v>-4960</v>
      </c>
      <c r="B105" s="333">
        <v>-4960</v>
      </c>
      <c r="C105" s="325"/>
      <c r="D105" s="325"/>
      <c r="E105" s="325"/>
      <c r="F105" s="325"/>
      <c r="G105" s="325"/>
      <c r="H105" s="334" t="s">
        <v>3873</v>
      </c>
      <c r="I105" s="325"/>
      <c r="J105" s="324" t="s">
        <v>1529</v>
      </c>
      <c r="K105" s="336">
        <v>21.77121245</v>
      </c>
    </row>
    <row r="106" spans="1:11" ht="11.25" customHeight="1">
      <c r="A106" s="331">
        <v>270095</v>
      </c>
      <c r="B106" s="325"/>
      <c r="C106" s="325"/>
      <c r="D106" s="325"/>
      <c r="E106" s="325"/>
      <c r="F106" s="333">
        <v>270095</v>
      </c>
      <c r="G106" s="325"/>
      <c r="H106" s="334" t="s">
        <v>3874</v>
      </c>
      <c r="I106" s="325"/>
      <c r="J106" s="324" t="s">
        <v>3510</v>
      </c>
      <c r="K106" s="336">
        <v>21.771212448</v>
      </c>
    </row>
    <row r="107" spans="1:11" ht="18" customHeight="1">
      <c r="A107" s="331">
        <v>-38500</v>
      </c>
      <c r="B107" s="333">
        <v>-38500</v>
      </c>
      <c r="C107" s="332"/>
      <c r="D107" s="332"/>
      <c r="E107" s="332"/>
      <c r="F107" s="332"/>
      <c r="G107" s="332"/>
      <c r="H107" s="332"/>
      <c r="I107" s="332"/>
      <c r="J107" s="338" t="s">
        <v>3875</v>
      </c>
      <c r="K107" s="336">
        <v>21.773010300999999</v>
      </c>
    </row>
    <row r="108" spans="1:11" ht="10.5" customHeight="1">
      <c r="A108" s="331">
        <v>1797</v>
      </c>
      <c r="B108" s="340">
        <v>361</v>
      </c>
      <c r="C108" s="325"/>
      <c r="D108" s="325"/>
      <c r="E108" s="333">
        <v>1882</v>
      </c>
      <c r="F108" s="340">
        <v>-446</v>
      </c>
      <c r="G108" s="325"/>
      <c r="H108" s="334" t="s">
        <v>3876</v>
      </c>
      <c r="I108" s="325"/>
      <c r="J108" s="324" t="s">
        <v>2709</v>
      </c>
      <c r="K108" s="336">
        <v>21.771212444</v>
      </c>
    </row>
    <row r="109" spans="1:11" ht="11.25" customHeight="1">
      <c r="A109" s="331">
        <v>29199</v>
      </c>
      <c r="B109" s="340">
        <v>399</v>
      </c>
      <c r="C109" s="325"/>
      <c r="D109" s="325"/>
      <c r="E109" s="325"/>
      <c r="F109" s="333">
        <v>28800</v>
      </c>
      <c r="G109" s="325"/>
      <c r="H109" s="334" t="s">
        <v>3877</v>
      </c>
      <c r="I109" s="325"/>
      <c r="J109" s="324" t="s">
        <v>1607</v>
      </c>
      <c r="K109" s="336">
        <v>21.771212200000001</v>
      </c>
    </row>
    <row r="110" spans="1:11" ht="10.5" customHeight="1">
      <c r="A110" s="331">
        <v>5720</v>
      </c>
      <c r="B110" s="333">
        <v>5720</v>
      </c>
      <c r="C110" s="325"/>
      <c r="D110" s="325"/>
      <c r="E110" s="325"/>
      <c r="F110" s="325"/>
      <c r="G110" s="325"/>
      <c r="H110" s="334" t="s">
        <v>3878</v>
      </c>
      <c r="I110" s="325"/>
      <c r="J110" s="324" t="s">
        <v>3879</v>
      </c>
      <c r="K110" s="336">
        <v>21.771212901999998</v>
      </c>
    </row>
    <row r="111" spans="1:11" ht="11.25" customHeight="1">
      <c r="A111" s="331">
        <v>15468</v>
      </c>
      <c r="B111" s="333">
        <v>9362</v>
      </c>
      <c r="C111" s="325"/>
      <c r="D111" s="325"/>
      <c r="E111" s="325"/>
      <c r="F111" s="333">
        <v>6106</v>
      </c>
      <c r="G111" s="325"/>
      <c r="H111" s="334" t="s">
        <v>3880</v>
      </c>
      <c r="I111" s="325"/>
      <c r="J111" s="324" t="s">
        <v>2913</v>
      </c>
      <c r="K111" s="336">
        <v>21.771212309999999</v>
      </c>
    </row>
    <row r="112" spans="1:11" ht="18" customHeight="1">
      <c r="A112" s="339">
        <v>602</v>
      </c>
      <c r="B112" s="332"/>
      <c r="C112" s="332"/>
      <c r="D112" s="332"/>
      <c r="E112" s="332"/>
      <c r="F112" s="340">
        <v>602</v>
      </c>
      <c r="G112" s="332"/>
      <c r="H112" s="334" t="s">
        <v>3881</v>
      </c>
      <c r="I112" s="332"/>
      <c r="J112" s="338" t="s">
        <v>3882</v>
      </c>
      <c r="K112" s="336">
        <v>21.771212133999999</v>
      </c>
    </row>
    <row r="113" spans="1:11" ht="10.5" customHeight="1">
      <c r="A113" s="331">
        <v>21068</v>
      </c>
      <c r="B113" s="333">
        <v>-1347</v>
      </c>
      <c r="C113" s="325"/>
      <c r="D113" s="350">
        <v>22415</v>
      </c>
      <c r="E113" s="325"/>
      <c r="F113" s="325"/>
      <c r="G113" s="325"/>
      <c r="H113" s="334" t="s">
        <v>3883</v>
      </c>
      <c r="I113" s="325"/>
      <c r="J113" s="324" t="s">
        <v>2121</v>
      </c>
      <c r="K113" s="336">
        <v>21.771212456000001</v>
      </c>
    </row>
    <row r="114" spans="1:11" ht="11.25" customHeight="1">
      <c r="A114" s="331">
        <v>126517</v>
      </c>
      <c r="B114" s="325"/>
      <c r="C114" s="325"/>
      <c r="D114" s="325"/>
      <c r="E114" s="325"/>
      <c r="F114" s="333">
        <v>126517</v>
      </c>
      <c r="G114" s="325"/>
      <c r="H114" s="334" t="s">
        <v>3884</v>
      </c>
      <c r="I114" s="325"/>
      <c r="J114" s="324" t="s">
        <v>2989</v>
      </c>
      <c r="K114" s="336">
        <v>21.771212458000001</v>
      </c>
    </row>
    <row r="115" spans="1:11" ht="11.25" customHeight="1">
      <c r="A115" s="331">
        <v>4471</v>
      </c>
      <c r="B115" s="333">
        <v>4471</v>
      </c>
      <c r="C115" s="325"/>
      <c r="D115" s="325"/>
      <c r="E115" s="325"/>
      <c r="F115" s="325"/>
      <c r="G115" s="325"/>
      <c r="H115" s="334" t="s">
        <v>3885</v>
      </c>
      <c r="I115" s="325"/>
      <c r="J115" s="324" t="s">
        <v>3886</v>
      </c>
      <c r="K115" s="336">
        <v>21.771212252000002</v>
      </c>
    </row>
    <row r="116" spans="1:11" ht="10.5" customHeight="1">
      <c r="A116" s="331">
        <v>17077513</v>
      </c>
      <c r="B116" s="331">
        <v>5807240</v>
      </c>
      <c r="C116" s="331">
        <v>323540</v>
      </c>
      <c r="D116" s="367">
        <v>789787</v>
      </c>
      <c r="E116" s="331">
        <v>1536262</v>
      </c>
      <c r="F116" s="331">
        <v>8620682</v>
      </c>
      <c r="G116" s="2268" t="s">
        <v>3887</v>
      </c>
      <c r="H116" s="2269"/>
      <c r="I116" s="2269"/>
      <c r="J116" s="2269"/>
      <c r="K116" s="2270"/>
    </row>
    <row r="117" spans="1:11" ht="11.25" customHeight="1">
      <c r="A117" s="2268" t="s">
        <v>3888</v>
      </c>
      <c r="B117" s="2269"/>
      <c r="C117" s="2269"/>
      <c r="D117" s="2269"/>
      <c r="E117" s="2269"/>
      <c r="F117" s="2269"/>
      <c r="G117" s="2269"/>
      <c r="H117" s="2269"/>
      <c r="I117" s="2269"/>
      <c r="J117" s="2269"/>
      <c r="K117" s="2270"/>
    </row>
    <row r="118" spans="1:11" ht="18" customHeight="1">
      <c r="A118" s="331">
        <v>-23544</v>
      </c>
      <c r="B118" s="332"/>
      <c r="C118" s="332"/>
      <c r="D118" s="332"/>
      <c r="E118" s="333">
        <v>-23544</v>
      </c>
      <c r="F118" s="332"/>
      <c r="G118" s="332"/>
      <c r="H118" s="334" t="s">
        <v>3889</v>
      </c>
      <c r="I118" s="332"/>
      <c r="J118" s="329" t="s">
        <v>1033</v>
      </c>
      <c r="K118" s="336">
        <v>21.771728233000001</v>
      </c>
    </row>
    <row r="119" spans="1:11" ht="17.25" customHeight="1">
      <c r="A119" s="339">
        <v>10</v>
      </c>
      <c r="B119" s="332"/>
      <c r="C119" s="340">
        <v>10</v>
      </c>
      <c r="D119" s="332"/>
      <c r="E119" s="332"/>
      <c r="F119" s="332"/>
      <c r="G119" s="332"/>
      <c r="H119" s="349">
        <v>497181707191</v>
      </c>
      <c r="I119" s="332"/>
      <c r="J119" s="338" t="s">
        <v>3890</v>
      </c>
      <c r="K119" s="336">
        <v>21.776120114000001</v>
      </c>
    </row>
    <row r="120" spans="1:11" ht="18" customHeight="1">
      <c r="A120" s="331">
        <v>6003</v>
      </c>
      <c r="B120" s="333">
        <v>4524</v>
      </c>
      <c r="C120" s="332"/>
      <c r="D120" s="332"/>
      <c r="E120" s="333">
        <v>1479</v>
      </c>
      <c r="F120" s="332"/>
      <c r="G120" s="332"/>
      <c r="H120" s="368">
        <v>902325121140</v>
      </c>
      <c r="I120" s="332"/>
      <c r="J120" s="329" t="s">
        <v>3891</v>
      </c>
      <c r="K120" s="336">
        <v>21.771222087999998</v>
      </c>
    </row>
    <row r="121" spans="1:11" ht="18" customHeight="1">
      <c r="A121" s="331">
        <v>-3116</v>
      </c>
      <c r="B121" s="333">
        <v>-3116</v>
      </c>
      <c r="C121" s="332"/>
      <c r="D121" s="332"/>
      <c r="E121" s="332"/>
      <c r="F121" s="332"/>
      <c r="G121" s="332"/>
      <c r="H121" s="334" t="s">
        <v>3892</v>
      </c>
      <c r="I121" s="332"/>
      <c r="J121" s="338" t="s">
        <v>3893</v>
      </c>
      <c r="K121" s="336">
        <v>21.771330702</v>
      </c>
    </row>
    <row r="122" spans="1:11" ht="10.5" customHeight="1">
      <c r="A122" s="331">
        <v>116855</v>
      </c>
      <c r="B122" s="325"/>
      <c r="C122" s="325"/>
      <c r="D122" s="325"/>
      <c r="E122" s="325"/>
      <c r="F122" s="333">
        <v>116855</v>
      </c>
      <c r="G122" s="325"/>
      <c r="H122" s="349">
        <v>35932339090</v>
      </c>
      <c r="I122" s="325"/>
      <c r="J122" s="324" t="s">
        <v>1097</v>
      </c>
      <c r="K122" s="336">
        <v>21.771404612000001</v>
      </c>
    </row>
    <row r="123" spans="1:11" ht="18" customHeight="1">
      <c r="A123" s="331">
        <v>78800</v>
      </c>
      <c r="B123" s="332"/>
      <c r="C123" s="332"/>
      <c r="D123" s="332"/>
      <c r="E123" s="332"/>
      <c r="F123" s="333">
        <v>78800</v>
      </c>
      <c r="G123" s="332"/>
      <c r="H123" s="334" t="s">
        <v>3894</v>
      </c>
      <c r="I123" s="332"/>
      <c r="J123" s="324" t="s">
        <v>2529</v>
      </c>
      <c r="K123" s="336">
        <v>21.771305052999999</v>
      </c>
    </row>
    <row r="124" spans="1:11" ht="18" customHeight="1">
      <c r="A124" s="331">
        <v>53377</v>
      </c>
      <c r="B124" s="333">
        <v>-2500</v>
      </c>
      <c r="C124" s="332"/>
      <c r="D124" s="332"/>
      <c r="E124" s="332"/>
      <c r="F124" s="333">
        <v>55877</v>
      </c>
      <c r="G124" s="332"/>
      <c r="H124" s="334" t="s">
        <v>3895</v>
      </c>
      <c r="I124" s="332"/>
      <c r="J124" s="338" t="s">
        <v>3896</v>
      </c>
      <c r="K124" s="336">
        <v>21.771305003999998</v>
      </c>
    </row>
    <row r="125" spans="1:11" ht="18" customHeight="1">
      <c r="A125" s="331">
        <v>511710</v>
      </c>
      <c r="B125" s="333">
        <v>5851</v>
      </c>
      <c r="C125" s="332"/>
      <c r="D125" s="332"/>
      <c r="E125" s="333">
        <v>177166</v>
      </c>
      <c r="F125" s="333">
        <v>328693</v>
      </c>
      <c r="G125" s="332"/>
      <c r="H125" s="334" t="s">
        <v>3897</v>
      </c>
      <c r="I125" s="332"/>
      <c r="J125" s="338" t="s">
        <v>3898</v>
      </c>
      <c r="K125" s="336">
        <v>21.771348499999998</v>
      </c>
    </row>
    <row r="126" spans="1:11" ht="18" customHeight="1">
      <c r="A126" s="331">
        <v>4676</v>
      </c>
      <c r="B126" s="332"/>
      <c r="C126" s="332"/>
      <c r="D126" s="350">
        <v>4676</v>
      </c>
      <c r="E126" s="332"/>
      <c r="F126" s="332"/>
      <c r="G126" s="332"/>
      <c r="H126" s="334" t="s">
        <v>3899</v>
      </c>
      <c r="I126" s="332"/>
      <c r="J126" s="338" t="s">
        <v>3900</v>
      </c>
      <c r="K126" s="336">
        <v>21.771208099999999</v>
      </c>
    </row>
    <row r="127" spans="1:11" ht="10.5" customHeight="1">
      <c r="A127" s="331">
        <v>59704</v>
      </c>
      <c r="B127" s="333">
        <v>59704</v>
      </c>
      <c r="C127" s="325"/>
      <c r="D127" s="325"/>
      <c r="E127" s="325"/>
      <c r="F127" s="325"/>
      <c r="G127" s="325"/>
      <c r="H127" s="352">
        <v>89268823002</v>
      </c>
      <c r="I127" s="325"/>
      <c r="J127" s="324" t="s">
        <v>2615</v>
      </c>
      <c r="K127" s="336">
        <v>21.771406002999999</v>
      </c>
    </row>
    <row r="128" spans="1:11" ht="11.25" customHeight="1">
      <c r="A128" s="331">
        <v>63500</v>
      </c>
      <c r="B128" s="333">
        <v>63500</v>
      </c>
      <c r="C128" s="325"/>
      <c r="D128" s="325"/>
      <c r="E128" s="325"/>
      <c r="F128" s="325"/>
      <c r="G128" s="325"/>
      <c r="H128" s="334" t="s">
        <v>3901</v>
      </c>
      <c r="I128" s="325"/>
      <c r="J128" s="324" t="s">
        <v>3606</v>
      </c>
      <c r="K128" s="336">
        <v>21.771330162000002</v>
      </c>
    </row>
    <row r="129" spans="1:11" ht="10.5" customHeight="1">
      <c r="A129" s="331">
        <v>25000</v>
      </c>
      <c r="B129" s="333">
        <v>25000</v>
      </c>
      <c r="C129" s="325"/>
      <c r="D129" s="325"/>
      <c r="E129" s="325"/>
      <c r="F129" s="325"/>
      <c r="G129" s="325"/>
      <c r="H129" s="334" t="s">
        <v>3902</v>
      </c>
      <c r="I129" s="325"/>
      <c r="J129" s="324" t="s">
        <v>3903</v>
      </c>
      <c r="K129" s="336">
        <v>21.771520102</v>
      </c>
    </row>
    <row r="130" spans="1:11" ht="11.25" customHeight="1">
      <c r="A130" s="331">
        <v>165132</v>
      </c>
      <c r="B130" s="325"/>
      <c r="C130" s="325"/>
      <c r="D130" s="325"/>
      <c r="E130" s="325"/>
      <c r="F130" s="333">
        <v>165132</v>
      </c>
      <c r="G130" s="325"/>
      <c r="H130" s="334" t="s">
        <v>3904</v>
      </c>
      <c r="I130" s="325"/>
      <c r="J130" s="324" t="s">
        <v>1071</v>
      </c>
      <c r="K130" s="336">
        <v>21.771326200000001</v>
      </c>
    </row>
    <row r="131" spans="1:11" ht="18" customHeight="1">
      <c r="A131" s="339">
        <v>25</v>
      </c>
      <c r="B131" s="340">
        <v>25</v>
      </c>
      <c r="C131" s="332"/>
      <c r="D131" s="332"/>
      <c r="E131" s="332"/>
      <c r="F131" s="332"/>
      <c r="G131" s="332"/>
      <c r="H131" s="334" t="s">
        <v>3905</v>
      </c>
      <c r="I131" s="332"/>
      <c r="J131" s="334" t="s">
        <v>1291</v>
      </c>
      <c r="K131" s="336">
        <v>21.771228060999999</v>
      </c>
    </row>
    <row r="132" spans="1:11" ht="18" customHeight="1">
      <c r="A132" s="339">
        <v>508</v>
      </c>
      <c r="B132" s="340">
        <v>508</v>
      </c>
      <c r="C132" s="332"/>
      <c r="D132" s="332"/>
      <c r="E132" s="332"/>
      <c r="F132" s="332"/>
      <c r="G132" s="332"/>
      <c r="H132" s="369">
        <v>902328871444</v>
      </c>
      <c r="I132" s="332"/>
      <c r="J132" s="334" t="s">
        <v>1867</v>
      </c>
      <c r="K132" s="336">
        <v>21.771222087000002</v>
      </c>
    </row>
    <row r="133" spans="1:11" ht="17.25" customHeight="1">
      <c r="A133" s="331">
        <v>49868</v>
      </c>
      <c r="B133" s="332"/>
      <c r="C133" s="332"/>
      <c r="D133" s="350">
        <v>22147</v>
      </c>
      <c r="E133" s="333">
        <v>27721</v>
      </c>
      <c r="F133" s="332"/>
      <c r="G133" s="332"/>
      <c r="H133" s="334" t="s">
        <v>3906</v>
      </c>
      <c r="I133" s="332"/>
      <c r="J133" s="323" t="s">
        <v>1039</v>
      </c>
      <c r="K133" s="336">
        <v>21.771304013000002</v>
      </c>
    </row>
    <row r="134" spans="1:11" ht="16.5" customHeight="1">
      <c r="A134" s="331">
        <v>226899</v>
      </c>
      <c r="B134" s="332"/>
      <c r="C134" s="332"/>
      <c r="D134" s="332"/>
      <c r="E134" s="333">
        <v>33252</v>
      </c>
      <c r="F134" s="333">
        <v>193647</v>
      </c>
      <c r="G134" s="332"/>
      <c r="H134" s="334" t="s">
        <v>3907</v>
      </c>
      <c r="I134" s="332"/>
      <c r="J134" s="338" t="s">
        <v>3908</v>
      </c>
      <c r="K134" s="370">
        <v>21.771418204</v>
      </c>
    </row>
    <row r="135" spans="1:11" ht="17.850000000000001" customHeight="1">
      <c r="A135" s="331">
        <v>6000</v>
      </c>
      <c r="B135" s="333">
        <v>6000</v>
      </c>
      <c r="C135" s="332"/>
      <c r="D135" s="332"/>
      <c r="E135" s="332"/>
      <c r="F135" s="332"/>
      <c r="G135" s="332"/>
      <c r="H135" s="359">
        <v>549702727</v>
      </c>
      <c r="I135" s="332"/>
      <c r="J135" s="329" t="s">
        <v>3845</v>
      </c>
      <c r="K135" s="371" t="s">
        <v>3909</v>
      </c>
    </row>
    <row r="136" spans="1:11" ht="17.25" customHeight="1">
      <c r="A136" s="331">
        <v>14485</v>
      </c>
      <c r="B136" s="333">
        <v>14485</v>
      </c>
      <c r="C136" s="332"/>
      <c r="D136" s="332"/>
      <c r="E136" s="332"/>
      <c r="F136" s="332"/>
      <c r="G136" s="332"/>
      <c r="H136" s="346" t="s">
        <v>3910</v>
      </c>
      <c r="I136" s="332"/>
      <c r="J136" s="324" t="s">
        <v>1037</v>
      </c>
      <c r="K136" s="370">
        <v>21.771305008999999</v>
      </c>
    </row>
    <row r="137" spans="1:11" ht="11.25" customHeight="1">
      <c r="A137" s="331">
        <v>2929</v>
      </c>
      <c r="B137" s="333">
        <v>2824</v>
      </c>
      <c r="C137" s="325"/>
      <c r="D137" s="325"/>
      <c r="E137" s="325"/>
      <c r="F137" s="340">
        <v>105</v>
      </c>
      <c r="G137" s="325"/>
      <c r="H137" s="352">
        <v>38970214420</v>
      </c>
      <c r="I137" s="325"/>
      <c r="J137" s="324" t="s">
        <v>1357</v>
      </c>
      <c r="K137" s="370">
        <v>21.771423162000001</v>
      </c>
    </row>
    <row r="138" spans="1:11" ht="11.25" customHeight="1">
      <c r="A138" s="331">
        <v>19968</v>
      </c>
      <c r="B138" s="333">
        <v>19968</v>
      </c>
      <c r="C138" s="325"/>
      <c r="D138" s="325"/>
      <c r="E138" s="325"/>
      <c r="F138" s="325"/>
      <c r="G138" s="325"/>
      <c r="H138" s="334" t="s">
        <v>3911</v>
      </c>
      <c r="I138" s="325"/>
      <c r="J138" s="324" t="s">
        <v>1569</v>
      </c>
      <c r="K138" s="370">
        <v>21.771305063</v>
      </c>
    </row>
    <row r="139" spans="1:11" ht="10.5" customHeight="1">
      <c r="A139" s="339">
        <v>513</v>
      </c>
      <c r="B139" s="340">
        <v>513</v>
      </c>
      <c r="C139" s="325"/>
      <c r="D139" s="325"/>
      <c r="E139" s="325"/>
      <c r="F139" s="325"/>
      <c r="G139" s="325"/>
      <c r="H139" s="334" t="s">
        <v>3912</v>
      </c>
      <c r="I139" s="325"/>
      <c r="J139" s="324" t="s">
        <v>1775</v>
      </c>
      <c r="K139" s="370">
        <v>21.771412266999999</v>
      </c>
    </row>
    <row r="140" spans="1:11" ht="18" customHeight="1">
      <c r="A140" s="331">
        <v>25500</v>
      </c>
      <c r="B140" s="333">
        <v>25500</v>
      </c>
      <c r="C140" s="332"/>
      <c r="D140" s="332"/>
      <c r="E140" s="332"/>
      <c r="F140" s="332"/>
      <c r="G140" s="332"/>
      <c r="H140" s="346" t="s">
        <v>3913</v>
      </c>
      <c r="I140" s="332"/>
      <c r="J140" s="355" t="s">
        <v>3914</v>
      </c>
      <c r="K140" s="370">
        <v>21.771222092999999</v>
      </c>
    </row>
    <row r="141" spans="1:11" ht="11.25" customHeight="1">
      <c r="A141" s="331">
        <v>1404802</v>
      </c>
      <c r="B141" s="331">
        <v>222787</v>
      </c>
      <c r="C141" s="339">
        <v>10</v>
      </c>
      <c r="D141" s="331">
        <v>26823</v>
      </c>
      <c r="E141" s="331">
        <v>216074</v>
      </c>
      <c r="F141" s="331">
        <v>939109</v>
      </c>
      <c r="G141" s="2268" t="s">
        <v>3915</v>
      </c>
      <c r="H141" s="2269"/>
      <c r="I141" s="2269"/>
      <c r="J141" s="2269"/>
      <c r="K141" s="2270"/>
    </row>
    <row r="142" spans="1:11" ht="10.5" customHeight="1">
      <c r="A142" s="2268" t="s">
        <v>3916</v>
      </c>
      <c r="B142" s="2269"/>
      <c r="C142" s="2269"/>
      <c r="D142" s="2269"/>
      <c r="E142" s="2269"/>
      <c r="F142" s="2269"/>
      <c r="G142" s="2269"/>
      <c r="H142" s="2269"/>
      <c r="I142" s="2269"/>
      <c r="J142" s="2269"/>
      <c r="K142" s="2270"/>
    </row>
    <row r="143" spans="1:11" ht="18" customHeight="1">
      <c r="A143" s="331">
        <v>173367</v>
      </c>
      <c r="B143" s="333">
        <v>168743</v>
      </c>
      <c r="C143" s="332"/>
      <c r="D143" s="332"/>
      <c r="E143" s="332"/>
      <c r="F143" s="333">
        <v>4624</v>
      </c>
      <c r="G143" s="332"/>
      <c r="H143" s="359">
        <v>269620700</v>
      </c>
      <c r="I143" s="332"/>
      <c r="J143" s="334" t="s">
        <v>3709</v>
      </c>
      <c r="K143" s="370">
        <v>21.771802132000001</v>
      </c>
    </row>
    <row r="144" spans="1:11" ht="11.25" customHeight="1">
      <c r="A144" s="331">
        <v>173367</v>
      </c>
      <c r="B144" s="331">
        <v>168743</v>
      </c>
      <c r="C144" s="339">
        <v>0</v>
      </c>
      <c r="D144" s="339">
        <v>0</v>
      </c>
      <c r="E144" s="339">
        <v>0</v>
      </c>
      <c r="F144" s="331">
        <v>4624</v>
      </c>
      <c r="G144" s="2268" t="s">
        <v>3917</v>
      </c>
      <c r="H144" s="2269"/>
      <c r="I144" s="2269"/>
      <c r="J144" s="2269"/>
      <c r="K144" s="2270"/>
    </row>
  </sheetData>
  <mergeCells count="8">
    <mergeCell ref="A142:K142"/>
    <mergeCell ref="G144:K144"/>
    <mergeCell ref="A3:K3"/>
    <mergeCell ref="G36:K36"/>
    <mergeCell ref="A37:K37"/>
    <mergeCell ref="G116:K116"/>
    <mergeCell ref="A117:K117"/>
    <mergeCell ref="G141:K141"/>
  </mergeCell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00BB-769A-4AC6-B1C2-165E52500C6B}">
  <sheetPr codeName="Sheet33"/>
  <dimension ref="A1:L422"/>
  <sheetViews>
    <sheetView workbookViewId="0"/>
  </sheetViews>
  <sheetFormatPr defaultColWidth="9.140625" defaultRowHeight="9.75"/>
  <cols>
    <col min="1" max="1" width="8" style="378" customWidth="1"/>
    <col min="2" max="2" width="8" style="378" bestFit="1" customWidth="1"/>
    <col min="3" max="3" width="5.5703125" style="378" bestFit="1" customWidth="1"/>
    <col min="4" max="4" width="7.28515625" style="378" bestFit="1" customWidth="1"/>
    <col min="5" max="5" width="6.85546875" style="378" customWidth="1"/>
    <col min="6" max="6" width="7.5703125" style="378" bestFit="1" customWidth="1"/>
    <col min="7" max="7" width="6" style="378" bestFit="1" customWidth="1"/>
    <col min="8" max="8" width="9.5703125" style="378" bestFit="1" customWidth="1"/>
    <col min="9" max="9" width="9.140625" style="378" bestFit="1" customWidth="1"/>
    <col min="10" max="10" width="1.42578125" style="378" customWidth="1"/>
    <col min="11" max="11" width="18.85546875" style="378" customWidth="1"/>
    <col min="12" max="12" width="10" style="378" bestFit="1" customWidth="1"/>
    <col min="13" max="13" width="12" style="378" customWidth="1"/>
    <col min="14" max="16384" width="9.140625" style="378"/>
  </cols>
  <sheetData>
    <row r="1" spans="1:12" ht="20.25" customHeight="1">
      <c r="A1" s="372" t="s">
        <v>3729</v>
      </c>
      <c r="B1" s="373" t="s">
        <v>3730</v>
      </c>
      <c r="C1" s="374" t="s">
        <v>3918</v>
      </c>
      <c r="D1" s="375" t="s">
        <v>3732</v>
      </c>
      <c r="E1" s="372" t="s">
        <v>3733</v>
      </c>
      <c r="F1" s="376" t="s">
        <v>3919</v>
      </c>
      <c r="G1" s="377"/>
      <c r="H1" s="377"/>
      <c r="I1" s="377"/>
      <c r="J1" s="2294"/>
      <c r="K1" s="2295"/>
      <c r="L1" s="377"/>
    </row>
    <row r="2" spans="1:12" ht="21" customHeight="1">
      <c r="A2" s="327" t="s">
        <v>3735</v>
      </c>
      <c r="B2" s="327" t="s">
        <v>3735</v>
      </c>
      <c r="C2" s="327" t="s">
        <v>3735</v>
      </c>
      <c r="D2" s="327" t="s">
        <v>3735</v>
      </c>
      <c r="E2" s="327" t="s">
        <v>3735</v>
      </c>
      <c r="F2" s="327" t="s">
        <v>3735</v>
      </c>
      <c r="G2" s="328" t="s">
        <v>3736</v>
      </c>
      <c r="H2" s="327" t="s">
        <v>3737</v>
      </c>
      <c r="I2" s="327" t="s">
        <v>3738</v>
      </c>
      <c r="J2" s="2296" t="s">
        <v>3739</v>
      </c>
      <c r="K2" s="2297"/>
      <c r="L2" s="330" t="s">
        <v>3740</v>
      </c>
    </row>
    <row r="3" spans="1:12" ht="21" customHeight="1">
      <c r="A3" s="379">
        <v>331053</v>
      </c>
      <c r="B3" s="377"/>
      <c r="C3" s="377"/>
      <c r="D3" s="377"/>
      <c r="E3" s="377"/>
      <c r="F3" s="380">
        <v>331053</v>
      </c>
      <c r="G3" s="377"/>
      <c r="H3" s="381" t="s">
        <v>3920</v>
      </c>
      <c r="I3" s="377"/>
      <c r="J3" s="2276" t="s">
        <v>3921</v>
      </c>
      <c r="K3" s="2277"/>
      <c r="L3" s="382">
        <v>11.768121022000001</v>
      </c>
    </row>
    <row r="4" spans="1:12" ht="12" customHeight="1">
      <c r="A4" s="383">
        <v>42715</v>
      </c>
      <c r="B4" s="384">
        <v>42715</v>
      </c>
      <c r="C4" s="385"/>
      <c r="D4" s="385"/>
      <c r="E4" s="385"/>
      <c r="F4" s="385"/>
      <c r="G4" s="385"/>
      <c r="H4" s="386" t="s">
        <v>3922</v>
      </c>
      <c r="I4" s="385"/>
      <c r="J4" s="2271" t="s">
        <v>3923</v>
      </c>
      <c r="K4" s="2272"/>
      <c r="L4" s="387">
        <v>11.769010112</v>
      </c>
    </row>
    <row r="5" spans="1:12" ht="21" customHeight="1">
      <c r="A5" s="379">
        <v>139464</v>
      </c>
      <c r="B5" s="377"/>
      <c r="C5" s="377"/>
      <c r="D5" s="377"/>
      <c r="E5" s="377"/>
      <c r="F5" s="380">
        <v>139464</v>
      </c>
      <c r="G5" s="377"/>
      <c r="H5" s="381" t="s">
        <v>3924</v>
      </c>
      <c r="I5" s="377"/>
      <c r="J5" s="2298" t="s">
        <v>3925</v>
      </c>
      <c r="K5" s="2299"/>
      <c r="L5" s="382">
        <v>11.769010107</v>
      </c>
    </row>
    <row r="6" spans="1:12" ht="20.25" customHeight="1">
      <c r="A6" s="383">
        <v>5705</v>
      </c>
      <c r="B6" s="377"/>
      <c r="C6" s="377"/>
      <c r="D6" s="377"/>
      <c r="E6" s="377"/>
      <c r="F6" s="384">
        <v>5705</v>
      </c>
      <c r="G6" s="377"/>
      <c r="H6" s="386" t="s">
        <v>3926</v>
      </c>
      <c r="I6" s="377"/>
      <c r="J6" s="2276" t="s">
        <v>3927</v>
      </c>
      <c r="K6" s="2277"/>
      <c r="L6" s="387">
        <v>11.768010249</v>
      </c>
    </row>
    <row r="7" spans="1:12" ht="12.75" customHeight="1">
      <c r="A7" s="383">
        <v>6998</v>
      </c>
      <c r="B7" s="385"/>
      <c r="C7" s="385"/>
      <c r="D7" s="385"/>
      <c r="E7" s="385"/>
      <c r="F7" s="384">
        <v>6998</v>
      </c>
      <c r="G7" s="385"/>
      <c r="H7" s="386" t="s">
        <v>3928</v>
      </c>
      <c r="I7" s="385"/>
      <c r="J7" s="2271" t="s">
        <v>1631</v>
      </c>
      <c r="K7" s="2272"/>
      <c r="L7" s="387">
        <v>11.768010315</v>
      </c>
    </row>
    <row r="8" spans="1:12" ht="20.25" customHeight="1">
      <c r="A8" s="383">
        <v>1836</v>
      </c>
      <c r="B8" s="377"/>
      <c r="C8" s="377"/>
      <c r="D8" s="377"/>
      <c r="E8" s="384">
        <v>1836</v>
      </c>
      <c r="F8" s="377"/>
      <c r="G8" s="377"/>
      <c r="H8" s="386" t="s">
        <v>3929</v>
      </c>
      <c r="I8" s="377"/>
      <c r="J8" s="2276" t="s">
        <v>3930</v>
      </c>
      <c r="K8" s="2277"/>
      <c r="L8" s="387">
        <v>11.768011015000001</v>
      </c>
    </row>
    <row r="9" spans="1:12" ht="21" customHeight="1">
      <c r="A9" s="379">
        <v>1941</v>
      </c>
      <c r="B9" s="377"/>
      <c r="C9" s="377"/>
      <c r="D9" s="377"/>
      <c r="E9" s="377"/>
      <c r="F9" s="380">
        <v>1941</v>
      </c>
      <c r="G9" s="377"/>
      <c r="H9" s="381" t="s">
        <v>3931</v>
      </c>
      <c r="I9" s="377"/>
      <c r="J9" s="2276" t="s">
        <v>3932</v>
      </c>
      <c r="K9" s="2277"/>
      <c r="L9" s="382">
        <v>11.768011237</v>
      </c>
    </row>
    <row r="10" spans="1:12" ht="12" customHeight="1">
      <c r="A10" s="383">
        <v>1976</v>
      </c>
      <c r="B10" s="385"/>
      <c r="C10" s="385"/>
      <c r="D10" s="385"/>
      <c r="E10" s="385"/>
      <c r="F10" s="384">
        <v>1976</v>
      </c>
      <c r="G10" s="385"/>
      <c r="H10" s="386" t="s">
        <v>3933</v>
      </c>
      <c r="I10" s="385"/>
      <c r="J10" s="2271" t="s">
        <v>1817</v>
      </c>
      <c r="K10" s="2272"/>
      <c r="L10" s="387">
        <v>11.768011029</v>
      </c>
    </row>
    <row r="11" spans="1:12" ht="12.75" customHeight="1">
      <c r="A11" s="383">
        <v>65129</v>
      </c>
      <c r="B11" s="385"/>
      <c r="C11" s="385"/>
      <c r="D11" s="385"/>
      <c r="E11" s="385"/>
      <c r="F11" s="384">
        <v>65129</v>
      </c>
      <c r="G11" s="385"/>
      <c r="H11" s="386" t="s">
        <v>3934</v>
      </c>
      <c r="I11" s="385"/>
      <c r="J11" s="2271" t="s">
        <v>1329</v>
      </c>
      <c r="K11" s="2272"/>
      <c r="L11" s="387">
        <v>11.769011106000001</v>
      </c>
    </row>
    <row r="12" spans="1:12" ht="12.75" customHeight="1">
      <c r="A12" s="383">
        <v>1060</v>
      </c>
      <c r="B12" s="385"/>
      <c r="C12" s="385"/>
      <c r="D12" s="385"/>
      <c r="E12" s="385"/>
      <c r="F12" s="384">
        <v>1060</v>
      </c>
      <c r="G12" s="385"/>
      <c r="H12" s="386" t="s">
        <v>3935</v>
      </c>
      <c r="I12" s="385"/>
      <c r="J12" s="2271" t="s">
        <v>1931</v>
      </c>
      <c r="K12" s="2272"/>
      <c r="L12" s="387">
        <v>11.768011305</v>
      </c>
    </row>
    <row r="13" spans="1:12" ht="20.25" customHeight="1">
      <c r="A13" s="383">
        <v>24563</v>
      </c>
      <c r="B13" s="377"/>
      <c r="C13" s="377"/>
      <c r="D13" s="377"/>
      <c r="E13" s="377"/>
      <c r="F13" s="384">
        <v>24563</v>
      </c>
      <c r="G13" s="377"/>
      <c r="H13" s="386" t="s">
        <v>3936</v>
      </c>
      <c r="I13" s="377"/>
      <c r="J13" s="2276" t="s">
        <v>3937</v>
      </c>
      <c r="K13" s="2277"/>
      <c r="L13" s="387">
        <v>11.769015120000001</v>
      </c>
    </row>
    <row r="14" spans="1:12" ht="21" customHeight="1">
      <c r="A14" s="379">
        <v>-2140</v>
      </c>
      <c r="B14" s="377"/>
      <c r="C14" s="377"/>
      <c r="D14" s="377"/>
      <c r="E14" s="380">
        <v>-2140</v>
      </c>
      <c r="F14" s="377"/>
      <c r="G14" s="377"/>
      <c r="H14" s="381" t="s">
        <v>3938</v>
      </c>
      <c r="I14" s="377"/>
      <c r="J14" s="2276" t="s">
        <v>3939</v>
      </c>
      <c r="K14" s="2277"/>
      <c r="L14" s="382">
        <v>11.768011521</v>
      </c>
    </row>
    <row r="15" spans="1:12" ht="12" customHeight="1">
      <c r="A15" s="383">
        <v>48642</v>
      </c>
      <c r="B15" s="385"/>
      <c r="C15" s="385"/>
      <c r="D15" s="385"/>
      <c r="E15" s="385"/>
      <c r="F15" s="384">
        <v>48642</v>
      </c>
      <c r="G15" s="385"/>
      <c r="H15" s="386" t="s">
        <v>3940</v>
      </c>
      <c r="I15" s="385"/>
      <c r="J15" s="2271" t="s">
        <v>1181</v>
      </c>
      <c r="K15" s="2272"/>
      <c r="L15" s="387">
        <v>11.768012108000001</v>
      </c>
    </row>
    <row r="16" spans="1:12" ht="21" customHeight="1">
      <c r="A16" s="388">
        <v>-878</v>
      </c>
      <c r="B16" s="377"/>
      <c r="C16" s="377"/>
      <c r="D16" s="377"/>
      <c r="E16" s="377"/>
      <c r="F16" s="389">
        <v>-878</v>
      </c>
      <c r="G16" s="377"/>
      <c r="H16" s="381" t="s">
        <v>3941</v>
      </c>
      <c r="I16" s="377"/>
      <c r="J16" s="2276" t="s">
        <v>3942</v>
      </c>
      <c r="K16" s="2277"/>
      <c r="L16" s="382">
        <v>11.769017107</v>
      </c>
    </row>
    <row r="17" spans="1:12" ht="20.25" customHeight="1">
      <c r="A17" s="383">
        <v>26764</v>
      </c>
      <c r="B17" s="377"/>
      <c r="C17" s="377"/>
      <c r="D17" s="377"/>
      <c r="E17" s="377"/>
      <c r="F17" s="384">
        <v>26764</v>
      </c>
      <c r="G17" s="377"/>
      <c r="H17" s="386" t="s">
        <v>3943</v>
      </c>
      <c r="I17" s="377"/>
      <c r="J17" s="2273" t="s">
        <v>3944</v>
      </c>
      <c r="K17" s="2274"/>
      <c r="L17" s="387">
        <v>11.769011915</v>
      </c>
    </row>
    <row r="18" spans="1:12" ht="21" customHeight="1">
      <c r="A18" s="383">
        <v>88498</v>
      </c>
      <c r="B18" s="377"/>
      <c r="C18" s="377"/>
      <c r="D18" s="377"/>
      <c r="E18" s="384">
        <v>38797</v>
      </c>
      <c r="F18" s="384">
        <v>49701</v>
      </c>
      <c r="G18" s="377"/>
      <c r="H18" s="386" t="s">
        <v>3945</v>
      </c>
      <c r="I18" s="377"/>
      <c r="J18" s="2284" t="s">
        <v>3946</v>
      </c>
      <c r="K18" s="2285"/>
      <c r="L18" s="387">
        <v>11.768170801</v>
      </c>
    </row>
    <row r="19" spans="1:12" ht="12" customHeight="1">
      <c r="A19" s="383">
        <v>43790</v>
      </c>
      <c r="B19" s="385"/>
      <c r="C19" s="385"/>
      <c r="D19" s="385"/>
      <c r="E19" s="384">
        <v>43790</v>
      </c>
      <c r="F19" s="385"/>
      <c r="G19" s="385"/>
      <c r="H19" s="386" t="s">
        <v>3947</v>
      </c>
      <c r="I19" s="385"/>
      <c r="J19" s="2271" t="s">
        <v>2643</v>
      </c>
      <c r="K19" s="2272"/>
      <c r="L19" s="387">
        <v>11.76801025</v>
      </c>
    </row>
    <row r="20" spans="1:12" ht="21" customHeight="1">
      <c r="A20" s="379">
        <v>176397</v>
      </c>
      <c r="B20" s="377"/>
      <c r="C20" s="377"/>
      <c r="D20" s="377"/>
      <c r="E20" s="377"/>
      <c r="F20" s="380">
        <v>176397</v>
      </c>
      <c r="G20" s="377"/>
      <c r="H20" s="381" t="s">
        <v>3948</v>
      </c>
      <c r="I20" s="377"/>
      <c r="J20" s="2280" t="s">
        <v>3949</v>
      </c>
      <c r="K20" s="2281"/>
      <c r="L20" s="382">
        <v>11.769010206000001</v>
      </c>
    </row>
    <row r="21" spans="1:12" ht="20.25" customHeight="1">
      <c r="A21" s="383">
        <v>199309</v>
      </c>
      <c r="B21" s="377"/>
      <c r="C21" s="377"/>
      <c r="D21" s="377"/>
      <c r="E21" s="377"/>
      <c r="F21" s="384">
        <v>199309</v>
      </c>
      <c r="G21" s="377"/>
      <c r="H21" s="386" t="s">
        <v>3950</v>
      </c>
      <c r="I21" s="377"/>
      <c r="J21" s="2276" t="s">
        <v>3951</v>
      </c>
      <c r="K21" s="2277"/>
      <c r="L21" s="387">
        <v>11.732010206</v>
      </c>
    </row>
    <row r="22" spans="1:12">
      <c r="A22" s="383">
        <v>477740</v>
      </c>
      <c r="B22" s="377"/>
      <c r="C22" s="377"/>
      <c r="D22" s="377"/>
      <c r="E22" s="384">
        <v>18419</v>
      </c>
      <c r="F22" s="384">
        <v>459321</v>
      </c>
      <c r="G22" s="377"/>
      <c r="H22" s="386" t="s">
        <v>3952</v>
      </c>
      <c r="I22" s="377"/>
      <c r="J22" s="2292" t="s">
        <v>3953</v>
      </c>
      <c r="K22" s="2293"/>
      <c r="L22" s="387">
        <v>11.768010238</v>
      </c>
    </row>
    <row r="23" spans="1:12" ht="12.75" customHeight="1">
      <c r="A23" s="383">
        <v>5208</v>
      </c>
      <c r="B23" s="385"/>
      <c r="C23" s="385"/>
      <c r="D23" s="385"/>
      <c r="E23" s="385"/>
      <c r="F23" s="384">
        <v>5208</v>
      </c>
      <c r="G23" s="385"/>
      <c r="H23" s="386" t="s">
        <v>3954</v>
      </c>
      <c r="I23" s="385"/>
      <c r="J23" s="2271" t="s">
        <v>1457</v>
      </c>
      <c r="K23" s="2272"/>
      <c r="L23" s="387">
        <v>11.768010214</v>
      </c>
    </row>
    <row r="24" spans="1:12" ht="21" customHeight="1">
      <c r="A24" s="383">
        <v>9166</v>
      </c>
      <c r="B24" s="377"/>
      <c r="C24" s="377"/>
      <c r="D24" s="377"/>
      <c r="E24" s="377"/>
      <c r="F24" s="384">
        <v>9166</v>
      </c>
      <c r="G24" s="377"/>
      <c r="H24" s="386" t="s">
        <v>3955</v>
      </c>
      <c r="I24" s="377"/>
      <c r="J24" s="2276" t="s">
        <v>3956</v>
      </c>
      <c r="K24" s="2277"/>
      <c r="L24" s="387">
        <v>11.768010246999999</v>
      </c>
    </row>
    <row r="25" spans="1:12" ht="20.25" customHeight="1">
      <c r="A25" s="383">
        <v>7578</v>
      </c>
      <c r="B25" s="377"/>
      <c r="C25" s="377"/>
      <c r="D25" s="377"/>
      <c r="E25" s="377"/>
      <c r="F25" s="384">
        <v>7578</v>
      </c>
      <c r="G25" s="377"/>
      <c r="H25" s="386" t="s">
        <v>3957</v>
      </c>
      <c r="I25" s="377"/>
      <c r="J25" s="2276" t="s">
        <v>3958</v>
      </c>
      <c r="K25" s="2277"/>
      <c r="L25" s="387">
        <v>11.768013001</v>
      </c>
    </row>
    <row r="26" spans="1:12" ht="20.25" customHeight="1">
      <c r="A26" s="383">
        <v>32007</v>
      </c>
      <c r="B26" s="377"/>
      <c r="C26" s="377"/>
      <c r="D26" s="377"/>
      <c r="E26" s="377"/>
      <c r="F26" s="384">
        <v>32007</v>
      </c>
      <c r="G26" s="377"/>
      <c r="H26" s="386" t="s">
        <v>3959</v>
      </c>
      <c r="I26" s="377"/>
      <c r="J26" s="2276" t="s">
        <v>3960</v>
      </c>
      <c r="K26" s="2277"/>
      <c r="L26" s="387">
        <v>11.768010319</v>
      </c>
    </row>
    <row r="27" spans="1:12" ht="12.75" customHeight="1">
      <c r="A27" s="383">
        <v>-6000</v>
      </c>
      <c r="B27" s="384">
        <v>-6000</v>
      </c>
      <c r="C27" s="385"/>
      <c r="D27" s="385"/>
      <c r="E27" s="385"/>
      <c r="F27" s="385"/>
      <c r="G27" s="385"/>
      <c r="H27" s="386" t="s">
        <v>3961</v>
      </c>
      <c r="I27" s="385"/>
      <c r="J27" s="2271" t="s">
        <v>3962</v>
      </c>
      <c r="K27" s="2272"/>
      <c r="L27" s="387">
        <v>11.768801032000001</v>
      </c>
    </row>
    <row r="28" spans="1:12" ht="28.5" customHeight="1">
      <c r="A28" s="379">
        <v>22177</v>
      </c>
      <c r="B28" s="390"/>
      <c r="C28" s="390"/>
      <c r="D28" s="390"/>
      <c r="E28" s="390"/>
      <c r="F28" s="380">
        <v>22177</v>
      </c>
      <c r="G28" s="390"/>
      <c r="H28" s="381" t="s">
        <v>3963</v>
      </c>
      <c r="I28" s="390"/>
      <c r="J28" s="2276" t="s">
        <v>3964</v>
      </c>
      <c r="K28" s="2277"/>
      <c r="L28" s="382">
        <v>11.768010413000001</v>
      </c>
    </row>
    <row r="29" spans="1:12" ht="20.25" customHeight="1">
      <c r="A29" s="383">
        <v>2520</v>
      </c>
      <c r="B29" s="377"/>
      <c r="C29" s="377"/>
      <c r="D29" s="377"/>
      <c r="E29" s="377"/>
      <c r="F29" s="384">
        <v>2520</v>
      </c>
      <c r="G29" s="377"/>
      <c r="H29" s="386" t="s">
        <v>3965</v>
      </c>
      <c r="I29" s="377"/>
      <c r="J29" s="2276" t="s">
        <v>3966</v>
      </c>
      <c r="K29" s="2277"/>
      <c r="L29" s="387">
        <v>11.768010607000001</v>
      </c>
    </row>
    <row r="30" spans="1:12" ht="21" customHeight="1">
      <c r="A30" s="383">
        <v>42920</v>
      </c>
      <c r="B30" s="377"/>
      <c r="C30" s="377"/>
      <c r="D30" s="377"/>
      <c r="E30" s="377"/>
      <c r="F30" s="384">
        <v>42920</v>
      </c>
      <c r="G30" s="377"/>
      <c r="H30" s="386" t="s">
        <v>3967</v>
      </c>
      <c r="I30" s="377"/>
      <c r="J30" s="2276" t="s">
        <v>3968</v>
      </c>
      <c r="K30" s="2277"/>
      <c r="L30" s="387">
        <v>11.768010611999999</v>
      </c>
    </row>
    <row r="31" spans="1:12" ht="12" customHeight="1">
      <c r="A31" s="383">
        <v>4960</v>
      </c>
      <c r="B31" s="385"/>
      <c r="C31" s="385"/>
      <c r="D31" s="385"/>
      <c r="E31" s="385"/>
      <c r="F31" s="384">
        <v>4960</v>
      </c>
      <c r="G31" s="385"/>
      <c r="H31" s="386" t="s">
        <v>3969</v>
      </c>
      <c r="I31" s="391" t="s">
        <v>3970</v>
      </c>
      <c r="J31" s="2271" t="s">
        <v>3971</v>
      </c>
      <c r="K31" s="2272"/>
      <c r="L31" s="387">
        <v>11.769132011</v>
      </c>
    </row>
    <row r="32" spans="1:12" ht="21" customHeight="1">
      <c r="A32" s="379">
        <v>131825</v>
      </c>
      <c r="B32" s="377"/>
      <c r="C32" s="377"/>
      <c r="D32" s="377"/>
      <c r="E32" s="377"/>
      <c r="F32" s="380">
        <v>131825</v>
      </c>
      <c r="G32" s="377"/>
      <c r="H32" s="381" t="s">
        <v>3972</v>
      </c>
      <c r="I32" s="377"/>
      <c r="J32" s="2273" t="s">
        <v>3973</v>
      </c>
      <c r="K32" s="2274"/>
      <c r="L32" s="382">
        <v>11.768021022999999</v>
      </c>
    </row>
    <row r="33" spans="1:12" ht="20.25" customHeight="1">
      <c r="A33" s="392">
        <v>793</v>
      </c>
      <c r="B33" s="377"/>
      <c r="C33" s="377"/>
      <c r="D33" s="377"/>
      <c r="E33" s="377"/>
      <c r="F33" s="393">
        <v>793</v>
      </c>
      <c r="G33" s="377"/>
      <c r="H33" s="386" t="s">
        <v>3974</v>
      </c>
      <c r="I33" s="377"/>
      <c r="J33" s="2276" t="s">
        <v>3975</v>
      </c>
      <c r="K33" s="2277"/>
      <c r="L33" s="387">
        <v>11.768010824999999</v>
      </c>
    </row>
    <row r="34" spans="1:12" ht="20.25" customHeight="1">
      <c r="A34" s="383">
        <v>234088</v>
      </c>
      <c r="B34" s="377"/>
      <c r="C34" s="377"/>
      <c r="D34" s="377"/>
      <c r="E34" s="377"/>
      <c r="F34" s="384">
        <v>234088</v>
      </c>
      <c r="G34" s="377"/>
      <c r="H34" s="386" t="s">
        <v>3976</v>
      </c>
      <c r="I34" s="377"/>
      <c r="J34" s="2276" t="s">
        <v>3977</v>
      </c>
      <c r="K34" s="2277"/>
      <c r="L34" s="387">
        <v>11.768187196</v>
      </c>
    </row>
    <row r="35" spans="1:12" ht="21" customHeight="1">
      <c r="A35" s="379">
        <v>25133</v>
      </c>
      <c r="B35" s="380">
        <v>7256</v>
      </c>
      <c r="C35" s="377"/>
      <c r="D35" s="377"/>
      <c r="E35" s="377"/>
      <c r="F35" s="380">
        <v>17877</v>
      </c>
      <c r="G35" s="377"/>
      <c r="H35" s="381" t="s">
        <v>3978</v>
      </c>
      <c r="I35" s="377"/>
      <c r="J35" s="2278" t="s">
        <v>3979</v>
      </c>
      <c r="K35" s="2279"/>
      <c r="L35" s="382">
        <v>11.768131708</v>
      </c>
    </row>
    <row r="36" spans="1:12" ht="20.25" customHeight="1">
      <c r="A36" s="383">
        <v>7918</v>
      </c>
      <c r="B36" s="377"/>
      <c r="C36" s="377"/>
      <c r="D36" s="377"/>
      <c r="E36" s="377"/>
      <c r="F36" s="384">
        <v>7918</v>
      </c>
      <c r="G36" s="377"/>
      <c r="H36" s="386" t="s">
        <v>3980</v>
      </c>
      <c r="I36" s="377"/>
      <c r="J36" s="2276" t="s">
        <v>3981</v>
      </c>
      <c r="K36" s="2277"/>
      <c r="L36" s="387">
        <v>11.768010811</v>
      </c>
    </row>
    <row r="37" spans="1:12" ht="9.75" customHeight="1">
      <c r="A37" s="383">
        <v>32910</v>
      </c>
      <c r="B37" s="385"/>
      <c r="C37" s="385"/>
      <c r="D37" s="385"/>
      <c r="E37" s="385"/>
      <c r="F37" s="384">
        <v>32910</v>
      </c>
      <c r="G37" s="385"/>
      <c r="H37" s="386" t="s">
        <v>3982</v>
      </c>
      <c r="I37" s="385"/>
      <c r="J37" s="2271" t="s">
        <v>3983</v>
      </c>
      <c r="K37" s="2272"/>
      <c r="L37" s="387">
        <v>11.768010802999999</v>
      </c>
    </row>
    <row r="38" spans="1:12" ht="12.75" customHeight="1">
      <c r="A38" s="383">
        <v>68156</v>
      </c>
      <c r="B38" s="384">
        <v>68156</v>
      </c>
      <c r="C38" s="385"/>
      <c r="D38" s="385"/>
      <c r="E38" s="385"/>
      <c r="F38" s="385"/>
      <c r="G38" s="385"/>
      <c r="H38" s="386" t="s">
        <v>3984</v>
      </c>
      <c r="I38" s="385"/>
      <c r="J38" s="2271" t="s">
        <v>3985</v>
      </c>
      <c r="K38" s="2272"/>
      <c r="L38" s="387">
        <v>11.768131801999999</v>
      </c>
    </row>
    <row r="39" spans="1:12" ht="12.75" customHeight="1">
      <c r="A39" s="383">
        <v>4337</v>
      </c>
      <c r="B39" s="384">
        <v>4337</v>
      </c>
      <c r="C39" s="385"/>
      <c r="D39" s="385"/>
      <c r="E39" s="385"/>
      <c r="F39" s="385"/>
      <c r="G39" s="385"/>
      <c r="H39" s="386" t="s">
        <v>3986</v>
      </c>
      <c r="I39" s="385"/>
      <c r="J39" s="2271" t="s">
        <v>2435</v>
      </c>
      <c r="K39" s="2272"/>
      <c r="L39" s="387">
        <v>11.768010807</v>
      </c>
    </row>
    <row r="40" spans="1:12" ht="12.75" customHeight="1">
      <c r="A40" s="392">
        <v>-878</v>
      </c>
      <c r="B40" s="393">
        <v>-878</v>
      </c>
      <c r="C40" s="385"/>
      <c r="D40" s="385"/>
      <c r="E40" s="385"/>
      <c r="F40" s="385"/>
      <c r="G40" s="385"/>
      <c r="H40" s="386" t="s">
        <v>3987</v>
      </c>
      <c r="I40" s="385"/>
      <c r="J40" s="2271" t="s">
        <v>2679</v>
      </c>
      <c r="K40" s="2272"/>
      <c r="L40" s="387">
        <v>11.769221005</v>
      </c>
    </row>
    <row r="41" spans="1:12" ht="20.25" customHeight="1">
      <c r="A41" s="383">
        <v>-4336</v>
      </c>
      <c r="B41" s="384">
        <v>-4336</v>
      </c>
      <c r="C41" s="377"/>
      <c r="D41" s="377"/>
      <c r="E41" s="377"/>
      <c r="F41" s="377"/>
      <c r="G41" s="377"/>
      <c r="H41" s="386" t="s">
        <v>3988</v>
      </c>
      <c r="I41" s="377"/>
      <c r="J41" s="2278" t="s">
        <v>3989</v>
      </c>
      <c r="K41" s="2279"/>
      <c r="L41" s="387">
        <v>11.768011257</v>
      </c>
    </row>
    <row r="42" spans="1:12" ht="12.75" customHeight="1">
      <c r="A42" s="383">
        <v>74394</v>
      </c>
      <c r="B42" s="385"/>
      <c r="C42" s="385"/>
      <c r="D42" s="385"/>
      <c r="E42" s="385"/>
      <c r="F42" s="384">
        <v>74394</v>
      </c>
      <c r="G42" s="385"/>
      <c r="H42" s="386" t="s">
        <v>3990</v>
      </c>
      <c r="I42" s="385"/>
      <c r="J42" s="2271" t="s">
        <v>1155</v>
      </c>
      <c r="K42" s="2272"/>
      <c r="L42" s="387">
        <v>11.76901101</v>
      </c>
    </row>
    <row r="43" spans="1:12" ht="20.25" customHeight="1">
      <c r="A43" s="383">
        <v>4168</v>
      </c>
      <c r="B43" s="377"/>
      <c r="C43" s="377"/>
      <c r="D43" s="377"/>
      <c r="E43" s="377"/>
      <c r="F43" s="384">
        <v>4168</v>
      </c>
      <c r="G43" s="377"/>
      <c r="H43" s="386" t="s">
        <v>3991</v>
      </c>
      <c r="I43" s="377"/>
      <c r="J43" s="2273" t="s">
        <v>3992</v>
      </c>
      <c r="K43" s="2274"/>
      <c r="L43" s="387">
        <v>11.769012118999999</v>
      </c>
    </row>
    <row r="44" spans="1:12" ht="12.75" customHeight="1">
      <c r="A44" s="383">
        <v>3767</v>
      </c>
      <c r="B44" s="385"/>
      <c r="C44" s="385"/>
      <c r="D44" s="385"/>
      <c r="E44" s="385"/>
      <c r="F44" s="384">
        <v>3767</v>
      </c>
      <c r="G44" s="385"/>
      <c r="H44" s="386" t="s">
        <v>3993</v>
      </c>
      <c r="I44" s="385"/>
      <c r="J44" s="2271" t="s">
        <v>1683</v>
      </c>
      <c r="K44" s="2272"/>
      <c r="L44" s="387">
        <v>11.769011014</v>
      </c>
    </row>
    <row r="45" spans="1:12" ht="20.25" customHeight="1">
      <c r="A45" s="383">
        <v>4288</v>
      </c>
      <c r="B45" s="377"/>
      <c r="C45" s="377"/>
      <c r="D45" s="377"/>
      <c r="E45" s="377"/>
      <c r="F45" s="384">
        <v>4288</v>
      </c>
      <c r="G45" s="377"/>
      <c r="H45" s="386" t="s">
        <v>3994</v>
      </c>
      <c r="I45" s="377"/>
      <c r="J45" s="2276" t="s">
        <v>3995</v>
      </c>
      <c r="K45" s="2277"/>
      <c r="L45" s="387">
        <v>11.768011022</v>
      </c>
    </row>
    <row r="46" spans="1:12" ht="21" customHeight="1">
      <c r="A46" s="379">
        <v>-39683</v>
      </c>
      <c r="B46" s="389">
        <v>-1</v>
      </c>
      <c r="C46" s="377"/>
      <c r="D46" s="377"/>
      <c r="E46" s="377"/>
      <c r="F46" s="380">
        <v>-39682</v>
      </c>
      <c r="G46" s="377"/>
      <c r="H46" s="381" t="s">
        <v>3996</v>
      </c>
      <c r="I46" s="377"/>
      <c r="J46" s="2276" t="s">
        <v>3997</v>
      </c>
      <c r="K46" s="2277"/>
      <c r="L46" s="382">
        <v>11.768160601</v>
      </c>
    </row>
    <row r="47" spans="1:12" ht="20.25" customHeight="1">
      <c r="A47" s="383">
        <v>22327</v>
      </c>
      <c r="B47" s="377"/>
      <c r="C47" s="377"/>
      <c r="D47" s="377"/>
      <c r="E47" s="377"/>
      <c r="F47" s="384">
        <v>22327</v>
      </c>
      <c r="G47" s="377"/>
      <c r="H47" s="386" t="s">
        <v>3998</v>
      </c>
      <c r="I47" s="377"/>
      <c r="J47" s="2276" t="s">
        <v>3999</v>
      </c>
      <c r="K47" s="2277"/>
      <c r="L47" s="387">
        <v>11.769016001000001</v>
      </c>
    </row>
    <row r="48" spans="1:12" ht="12.75" customHeight="1">
      <c r="A48" s="383">
        <v>108645</v>
      </c>
      <c r="B48" s="385"/>
      <c r="C48" s="385"/>
      <c r="D48" s="385"/>
      <c r="E48" s="385"/>
      <c r="F48" s="384">
        <v>108645</v>
      </c>
      <c r="G48" s="385"/>
      <c r="H48" s="386" t="s">
        <v>4000</v>
      </c>
      <c r="I48" s="385"/>
      <c r="J48" s="2271" t="s">
        <v>4001</v>
      </c>
      <c r="K48" s="2272"/>
      <c r="L48" s="387">
        <v>11.768111208000001</v>
      </c>
    </row>
    <row r="49" spans="1:12" ht="28.5" customHeight="1">
      <c r="A49" s="388">
        <v>-29</v>
      </c>
      <c r="B49" s="390"/>
      <c r="C49" s="389">
        <v>-29</v>
      </c>
      <c r="D49" s="390"/>
      <c r="E49" s="390"/>
      <c r="F49" s="390"/>
      <c r="G49" s="390"/>
      <c r="H49" s="381" t="s">
        <v>4002</v>
      </c>
      <c r="I49" s="390"/>
      <c r="J49" s="2276" t="s">
        <v>4003</v>
      </c>
      <c r="K49" s="2277"/>
      <c r="L49" s="382">
        <v>11.768010318</v>
      </c>
    </row>
    <row r="50" spans="1:12" ht="12" customHeight="1">
      <c r="A50" s="383">
        <v>1128</v>
      </c>
      <c r="B50" s="384">
        <v>1128</v>
      </c>
      <c r="C50" s="385"/>
      <c r="D50" s="385"/>
      <c r="E50" s="385"/>
      <c r="F50" s="385"/>
      <c r="G50" s="385"/>
      <c r="H50" s="386" t="s">
        <v>4004</v>
      </c>
      <c r="I50" s="385"/>
      <c r="J50" s="2271" t="s">
        <v>2703</v>
      </c>
      <c r="K50" s="2272"/>
      <c r="L50" s="387">
        <v>11.768212457000001</v>
      </c>
    </row>
    <row r="51" spans="1:12" ht="21" customHeight="1">
      <c r="A51" s="379">
        <v>15826</v>
      </c>
      <c r="B51" s="377"/>
      <c r="C51" s="377"/>
      <c r="D51" s="377"/>
      <c r="E51" s="377"/>
      <c r="F51" s="380">
        <v>15826</v>
      </c>
      <c r="G51" s="377"/>
      <c r="H51" s="381" t="s">
        <v>4005</v>
      </c>
      <c r="I51" s="377"/>
      <c r="J51" s="2276" t="s">
        <v>4006</v>
      </c>
      <c r="K51" s="2277"/>
      <c r="L51" s="382">
        <v>11.769011222</v>
      </c>
    </row>
    <row r="52" spans="1:12" ht="20.25" customHeight="1">
      <c r="A52" s="383">
        <v>-17540882</v>
      </c>
      <c r="B52" s="384">
        <v>-17706874</v>
      </c>
      <c r="C52" s="394">
        <v>2516</v>
      </c>
      <c r="D52" s="384">
        <v>31181</v>
      </c>
      <c r="E52" s="384">
        <v>132295</v>
      </c>
      <c r="F52" s="377"/>
      <c r="G52" s="377"/>
      <c r="H52" s="377"/>
      <c r="I52" s="377"/>
      <c r="J52" s="2280" t="s">
        <v>4007</v>
      </c>
      <c r="K52" s="2281"/>
      <c r="L52" s="387">
        <v>11.773010299999999</v>
      </c>
    </row>
    <row r="53" spans="1:12" ht="12.75" customHeight="1">
      <c r="A53" s="383">
        <v>25219</v>
      </c>
      <c r="B53" s="385"/>
      <c r="C53" s="385"/>
      <c r="D53" s="385"/>
      <c r="E53" s="385"/>
      <c r="F53" s="384">
        <v>25219</v>
      </c>
      <c r="G53" s="385"/>
      <c r="H53" s="386" t="s">
        <v>4008</v>
      </c>
      <c r="I53" s="385"/>
      <c r="J53" s="2271" t="s">
        <v>1831</v>
      </c>
      <c r="K53" s="2272"/>
      <c r="L53" s="387">
        <v>11.768011915000001</v>
      </c>
    </row>
    <row r="54" spans="1:12" ht="20.25" customHeight="1">
      <c r="A54" s="383">
        <v>88699</v>
      </c>
      <c r="B54" s="384">
        <v>5090</v>
      </c>
      <c r="C54" s="377"/>
      <c r="D54" s="384">
        <v>4738</v>
      </c>
      <c r="E54" s="384">
        <v>11056</v>
      </c>
      <c r="F54" s="384">
        <v>67815</v>
      </c>
      <c r="G54" s="377"/>
      <c r="H54" s="386" t="s">
        <v>4009</v>
      </c>
      <c r="I54" s="377"/>
      <c r="J54" s="2276" t="s">
        <v>4010</v>
      </c>
      <c r="K54" s="2277"/>
      <c r="L54" s="387">
        <v>11.769017111</v>
      </c>
    </row>
    <row r="55" spans="1:12" ht="12.75" customHeight="1">
      <c r="A55" s="383">
        <v>293572</v>
      </c>
      <c r="B55" s="384">
        <v>293572</v>
      </c>
      <c r="C55" s="385"/>
      <c r="D55" s="385"/>
      <c r="E55" s="385"/>
      <c r="F55" s="385"/>
      <c r="G55" s="385"/>
      <c r="H55" s="385"/>
      <c r="I55" s="385"/>
      <c r="J55" s="2271" t="s">
        <v>4011</v>
      </c>
      <c r="K55" s="2272"/>
      <c r="L55" s="387">
        <v>11.771714167000001</v>
      </c>
    </row>
    <row r="56" spans="1:12" ht="20.25" customHeight="1">
      <c r="A56" s="383">
        <v>35648</v>
      </c>
      <c r="B56" s="377"/>
      <c r="C56" s="377"/>
      <c r="D56" s="377"/>
      <c r="E56" s="377"/>
      <c r="F56" s="384">
        <v>35648</v>
      </c>
      <c r="G56" s="377"/>
      <c r="H56" s="386" t="s">
        <v>4012</v>
      </c>
      <c r="I56" s="377"/>
      <c r="J56" s="2276" t="s">
        <v>4013</v>
      </c>
      <c r="K56" s="2277"/>
      <c r="L56" s="387">
        <v>11.76805031</v>
      </c>
    </row>
    <row r="57" spans="1:12" ht="21" customHeight="1">
      <c r="A57" s="379">
        <v>42436</v>
      </c>
      <c r="B57" s="377"/>
      <c r="C57" s="377"/>
      <c r="D57" s="377"/>
      <c r="E57" s="380">
        <v>26501</v>
      </c>
      <c r="F57" s="380">
        <v>15935</v>
      </c>
      <c r="G57" s="377"/>
      <c r="H57" s="381" t="s">
        <v>4014</v>
      </c>
      <c r="I57" s="377"/>
      <c r="J57" s="2276" t="s">
        <v>4015</v>
      </c>
      <c r="K57" s="2277"/>
      <c r="L57" s="382">
        <v>11.769012010000001</v>
      </c>
    </row>
    <row r="58" spans="1:12" ht="12.75" customHeight="1">
      <c r="A58" s="383">
        <v>350284</v>
      </c>
      <c r="B58" s="385"/>
      <c r="C58" s="385"/>
      <c r="D58" s="385"/>
      <c r="E58" s="385"/>
      <c r="F58" s="384">
        <v>350284</v>
      </c>
      <c r="G58" s="385"/>
      <c r="H58" s="386" t="s">
        <v>4016</v>
      </c>
      <c r="I58" s="385"/>
      <c r="J58" s="2271" t="s">
        <v>1031</v>
      </c>
      <c r="K58" s="2272"/>
      <c r="L58" s="387">
        <v>11.768012105</v>
      </c>
    </row>
    <row r="59" spans="1:12" ht="20.25" customHeight="1">
      <c r="A59" s="383">
        <v>259473</v>
      </c>
      <c r="B59" s="377"/>
      <c r="C59" s="393">
        <v>176</v>
      </c>
      <c r="D59" s="377"/>
      <c r="E59" s="377"/>
      <c r="F59" s="384">
        <v>259297</v>
      </c>
      <c r="G59" s="377"/>
      <c r="H59" s="386" t="s">
        <v>4017</v>
      </c>
      <c r="I59" s="377"/>
      <c r="J59" s="2276" t="s">
        <v>4018</v>
      </c>
      <c r="K59" s="2277"/>
      <c r="L59" s="387">
        <v>11.768012104</v>
      </c>
    </row>
    <row r="60" spans="1:12" ht="20.25" customHeight="1">
      <c r="A60" s="383">
        <v>6377</v>
      </c>
      <c r="B60" s="377"/>
      <c r="C60" s="377"/>
      <c r="D60" s="377"/>
      <c r="E60" s="377"/>
      <c r="F60" s="384">
        <v>6377</v>
      </c>
      <c r="G60" s="377"/>
      <c r="H60" s="386" t="s">
        <v>4019</v>
      </c>
      <c r="I60" s="377"/>
      <c r="J60" s="2276" t="s">
        <v>4020</v>
      </c>
      <c r="K60" s="2277"/>
      <c r="L60" s="387">
        <v>11.768020505000001</v>
      </c>
    </row>
    <row r="61" spans="1:12" ht="21" customHeight="1">
      <c r="A61" s="379">
        <v>2313</v>
      </c>
      <c r="B61" s="377"/>
      <c r="C61" s="377"/>
      <c r="D61" s="377"/>
      <c r="E61" s="377"/>
      <c r="F61" s="380">
        <v>2313</v>
      </c>
      <c r="G61" s="377"/>
      <c r="H61" s="381" t="s">
        <v>4021</v>
      </c>
      <c r="I61" s="377"/>
      <c r="J61" s="2276" t="s">
        <v>4022</v>
      </c>
      <c r="K61" s="2277"/>
      <c r="L61" s="382">
        <v>11.768021421</v>
      </c>
    </row>
    <row r="62" spans="1:12" ht="20.25" customHeight="1">
      <c r="A62" s="383">
        <v>3786</v>
      </c>
      <c r="B62" s="377"/>
      <c r="C62" s="377"/>
      <c r="D62" s="377"/>
      <c r="E62" s="377"/>
      <c r="F62" s="384">
        <v>3786</v>
      </c>
      <c r="G62" s="377"/>
      <c r="H62" s="386" t="s">
        <v>4023</v>
      </c>
      <c r="I62" s="377"/>
      <c r="J62" s="2276" t="s">
        <v>4024</v>
      </c>
      <c r="K62" s="2277"/>
      <c r="L62" s="387">
        <v>11.769021411000001</v>
      </c>
    </row>
    <row r="63" spans="1:12" ht="20.25" customHeight="1">
      <c r="A63" s="383">
        <v>475444</v>
      </c>
      <c r="B63" s="377"/>
      <c r="C63" s="377"/>
      <c r="D63" s="377"/>
      <c r="E63" s="377"/>
      <c r="F63" s="384">
        <v>475444</v>
      </c>
      <c r="G63" s="377"/>
      <c r="H63" s="386" t="s">
        <v>4025</v>
      </c>
      <c r="I63" s="377"/>
      <c r="J63" s="2284" t="s">
        <v>4026</v>
      </c>
      <c r="K63" s="2285"/>
      <c r="L63" s="387">
        <v>11.768022201999999</v>
      </c>
    </row>
    <row r="64" spans="1:12" ht="12.75" customHeight="1">
      <c r="A64" s="383">
        <v>18833</v>
      </c>
      <c r="B64" s="384">
        <v>3832</v>
      </c>
      <c r="C64" s="385"/>
      <c r="D64" s="384">
        <v>1304</v>
      </c>
      <c r="E64" s="385"/>
      <c r="F64" s="384">
        <v>13697</v>
      </c>
      <c r="G64" s="385"/>
      <c r="H64" s="386" t="s">
        <v>4027</v>
      </c>
      <c r="I64" s="385"/>
      <c r="J64" s="2271" t="s">
        <v>4028</v>
      </c>
      <c r="K64" s="2272"/>
      <c r="L64" s="387">
        <v>11.768022017</v>
      </c>
    </row>
    <row r="65" spans="1:12" ht="20.25" customHeight="1">
      <c r="A65" s="383">
        <v>57681</v>
      </c>
      <c r="B65" s="377"/>
      <c r="C65" s="377"/>
      <c r="D65" s="377"/>
      <c r="E65" s="377"/>
      <c r="F65" s="384">
        <v>57681</v>
      </c>
      <c r="G65" s="377"/>
      <c r="H65" s="390" t="s">
        <v>4029</v>
      </c>
      <c r="I65" s="377"/>
      <c r="J65" s="2271" t="s">
        <v>1073</v>
      </c>
      <c r="K65" s="2272"/>
      <c r="L65" s="387">
        <v>11.768020604</v>
      </c>
    </row>
    <row r="66" spans="1:12" ht="12.75" customHeight="1">
      <c r="A66" s="383">
        <v>13286</v>
      </c>
      <c r="B66" s="385"/>
      <c r="C66" s="385"/>
      <c r="D66" s="385"/>
      <c r="E66" s="385"/>
      <c r="F66" s="384">
        <v>13286</v>
      </c>
      <c r="G66" s="385"/>
      <c r="H66" s="386" t="s">
        <v>4030</v>
      </c>
      <c r="I66" s="385"/>
      <c r="J66" s="2271" t="s">
        <v>4031</v>
      </c>
      <c r="K66" s="2272"/>
      <c r="L66" s="387">
        <v>11.768020609000001</v>
      </c>
    </row>
    <row r="67" spans="1:12" ht="12.75" customHeight="1">
      <c r="A67" s="383">
        <v>3076</v>
      </c>
      <c r="B67" s="385"/>
      <c r="C67" s="385"/>
      <c r="D67" s="385"/>
      <c r="E67" s="385"/>
      <c r="F67" s="384">
        <v>3076</v>
      </c>
      <c r="G67" s="385"/>
      <c r="H67" s="386" t="s">
        <v>4032</v>
      </c>
      <c r="I67" s="385"/>
      <c r="J67" s="2271" t="s">
        <v>1809</v>
      </c>
      <c r="K67" s="2272"/>
      <c r="L67" s="387">
        <v>11.768030607</v>
      </c>
    </row>
    <row r="68" spans="1:12" ht="12.75" customHeight="1">
      <c r="A68" s="383">
        <v>2915</v>
      </c>
      <c r="B68" s="385"/>
      <c r="C68" s="385"/>
      <c r="D68" s="385"/>
      <c r="E68" s="385"/>
      <c r="F68" s="384">
        <v>2915</v>
      </c>
      <c r="G68" s="385"/>
      <c r="H68" s="386" t="s">
        <v>3920</v>
      </c>
      <c r="I68" s="385"/>
      <c r="J68" s="2271" t="s">
        <v>1869</v>
      </c>
      <c r="K68" s="2272"/>
      <c r="L68" s="387">
        <v>11.768020902</v>
      </c>
    </row>
    <row r="69" spans="1:12" ht="28.5" customHeight="1">
      <c r="A69" s="379">
        <v>5552</v>
      </c>
      <c r="B69" s="390"/>
      <c r="C69" s="390"/>
      <c r="D69" s="390"/>
      <c r="E69" s="390"/>
      <c r="F69" s="380">
        <v>5552</v>
      </c>
      <c r="G69" s="390"/>
      <c r="H69" s="381" t="s">
        <v>4033</v>
      </c>
      <c r="I69" s="390"/>
      <c r="J69" s="2276" t="s">
        <v>4034</v>
      </c>
      <c r="K69" s="2277"/>
      <c r="L69" s="382">
        <v>11.768021000999999</v>
      </c>
    </row>
    <row r="70" spans="1:12" ht="20.25" customHeight="1">
      <c r="A70" s="383">
        <v>12636</v>
      </c>
      <c r="B70" s="377"/>
      <c r="C70" s="377"/>
      <c r="D70" s="377"/>
      <c r="E70" s="377"/>
      <c r="F70" s="384">
        <v>12636</v>
      </c>
      <c r="G70" s="377"/>
      <c r="H70" s="386" t="s">
        <v>4035</v>
      </c>
      <c r="I70" s="377"/>
      <c r="J70" s="2276" t="s">
        <v>4036</v>
      </c>
      <c r="K70" s="2277"/>
      <c r="L70" s="387">
        <v>11.769021702</v>
      </c>
    </row>
    <row r="71" spans="1:12" ht="12.75" customHeight="1">
      <c r="A71" s="383">
        <v>68964</v>
      </c>
      <c r="B71" s="385"/>
      <c r="C71" s="385"/>
      <c r="D71" s="385"/>
      <c r="E71" s="385"/>
      <c r="F71" s="384">
        <v>68964</v>
      </c>
      <c r="G71" s="385"/>
      <c r="H71" s="386" t="s">
        <v>4037</v>
      </c>
      <c r="I71" s="385"/>
      <c r="J71" s="2271" t="s">
        <v>1253</v>
      </c>
      <c r="K71" s="2272"/>
      <c r="L71" s="387">
        <v>11.768021021999999</v>
      </c>
    </row>
    <row r="72" spans="1:12" ht="12.75" customHeight="1">
      <c r="A72" s="383">
        <v>1181</v>
      </c>
      <c r="B72" s="385"/>
      <c r="C72" s="385"/>
      <c r="D72" s="385"/>
      <c r="E72" s="385"/>
      <c r="F72" s="384">
        <v>1181</v>
      </c>
      <c r="G72" s="385"/>
      <c r="H72" s="386" t="s">
        <v>4038</v>
      </c>
      <c r="I72" s="385"/>
      <c r="J72" s="2271" t="s">
        <v>2725</v>
      </c>
      <c r="K72" s="2272"/>
      <c r="L72" s="387">
        <v>11.769021201999999</v>
      </c>
    </row>
    <row r="73" spans="1:12" ht="12" customHeight="1">
      <c r="A73" s="383">
        <v>2032</v>
      </c>
      <c r="B73" s="384">
        <v>2032</v>
      </c>
      <c r="C73" s="385"/>
      <c r="D73" s="385"/>
      <c r="E73" s="385"/>
      <c r="F73" s="385"/>
      <c r="G73" s="385"/>
      <c r="H73" s="386" t="s">
        <v>4039</v>
      </c>
      <c r="I73" s="385"/>
      <c r="J73" s="2271" t="s">
        <v>2257</v>
      </c>
      <c r="K73" s="2272"/>
      <c r="L73" s="387">
        <v>11.768011014000001</v>
      </c>
    </row>
    <row r="74" spans="1:12" ht="15.2" customHeight="1">
      <c r="A74" s="395">
        <v>1719</v>
      </c>
      <c r="B74" s="396"/>
      <c r="C74" s="396"/>
      <c r="D74" s="396"/>
      <c r="E74" s="396"/>
      <c r="F74" s="397">
        <v>1719</v>
      </c>
      <c r="G74" s="396"/>
      <c r="H74" s="398" t="s">
        <v>4040</v>
      </c>
      <c r="I74" s="396"/>
      <c r="J74" s="2288"/>
      <c r="K74" s="2289"/>
      <c r="L74" s="399">
        <v>11.768021410999999</v>
      </c>
    </row>
    <row r="75" spans="1:12" ht="27" customHeight="1">
      <c r="A75" s="377"/>
      <c r="B75" s="377"/>
      <c r="C75" s="377"/>
      <c r="D75" s="377"/>
      <c r="E75" s="377"/>
      <c r="F75" s="377"/>
      <c r="G75" s="377"/>
      <c r="H75" s="377"/>
      <c r="I75" s="377"/>
      <c r="J75" s="2276" t="s">
        <v>4041</v>
      </c>
      <c r="K75" s="2277"/>
      <c r="L75" s="377"/>
    </row>
    <row r="76" spans="1:12" ht="21" customHeight="1">
      <c r="A76" s="379">
        <v>302537</v>
      </c>
      <c r="B76" s="377"/>
      <c r="C76" s="377"/>
      <c r="D76" s="377"/>
      <c r="E76" s="380">
        <v>32953</v>
      </c>
      <c r="F76" s="380">
        <v>269584</v>
      </c>
      <c r="G76" s="377"/>
      <c r="H76" s="381" t="s">
        <v>4042</v>
      </c>
      <c r="I76" s="377"/>
      <c r="J76" s="2276" t="s">
        <v>4043</v>
      </c>
      <c r="K76" s="2277"/>
      <c r="L76" s="382">
        <v>11.768111209000001</v>
      </c>
    </row>
    <row r="77" spans="1:12" ht="20.25" customHeight="1">
      <c r="A77" s="383">
        <v>3812</v>
      </c>
      <c r="B77" s="377"/>
      <c r="C77" s="377"/>
      <c r="D77" s="377"/>
      <c r="E77" s="377"/>
      <c r="F77" s="384">
        <v>3812</v>
      </c>
      <c r="G77" s="377"/>
      <c r="H77" s="386" t="s">
        <v>4044</v>
      </c>
      <c r="I77" s="377"/>
      <c r="J77" s="2276" t="s">
        <v>4045</v>
      </c>
      <c r="K77" s="2277"/>
      <c r="L77" s="387">
        <v>11.768021414</v>
      </c>
    </row>
    <row r="78" spans="1:12" ht="12.75" customHeight="1">
      <c r="A78" s="392">
        <v>532</v>
      </c>
      <c r="B78" s="385"/>
      <c r="C78" s="385"/>
      <c r="D78" s="393">
        <v>532</v>
      </c>
      <c r="E78" s="385"/>
      <c r="F78" s="385"/>
      <c r="G78" s="385"/>
      <c r="H78" s="386" t="s">
        <v>4046</v>
      </c>
      <c r="I78" s="385"/>
      <c r="J78" s="2271" t="s">
        <v>2255</v>
      </c>
      <c r="K78" s="2272"/>
      <c r="L78" s="387">
        <v>11.768022003</v>
      </c>
    </row>
    <row r="79" spans="1:12" ht="12.75" customHeight="1">
      <c r="A79" s="383">
        <v>10073</v>
      </c>
      <c r="B79" s="385"/>
      <c r="C79" s="385"/>
      <c r="D79" s="385"/>
      <c r="E79" s="385"/>
      <c r="F79" s="384">
        <v>10073</v>
      </c>
      <c r="G79" s="385"/>
      <c r="H79" s="386" t="s">
        <v>4047</v>
      </c>
      <c r="I79" s="385"/>
      <c r="J79" s="2271" t="s">
        <v>2159</v>
      </c>
      <c r="K79" s="2272"/>
      <c r="L79" s="387">
        <v>11.768022023</v>
      </c>
    </row>
    <row r="80" spans="1:12" ht="12.75" customHeight="1">
      <c r="A80" s="392">
        <v>-632</v>
      </c>
      <c r="B80" s="385"/>
      <c r="C80" s="385"/>
      <c r="D80" s="385"/>
      <c r="E80" s="385"/>
      <c r="F80" s="393">
        <v>-632</v>
      </c>
      <c r="G80" s="385"/>
      <c r="H80" s="386" t="s">
        <v>4048</v>
      </c>
      <c r="I80" s="385"/>
      <c r="J80" s="2271" t="s">
        <v>1699</v>
      </c>
      <c r="K80" s="2272"/>
      <c r="L80" s="387">
        <v>11.769022022</v>
      </c>
    </row>
    <row r="81" spans="1:12" ht="12" customHeight="1">
      <c r="A81" s="383">
        <v>43529</v>
      </c>
      <c r="B81" s="384">
        <v>43529</v>
      </c>
      <c r="C81" s="385"/>
      <c r="D81" s="385"/>
      <c r="E81" s="385"/>
      <c r="F81" s="385"/>
      <c r="G81" s="385"/>
      <c r="H81" s="386" t="s">
        <v>4049</v>
      </c>
      <c r="I81" s="385"/>
      <c r="J81" s="2271" t="s">
        <v>4050</v>
      </c>
      <c r="K81" s="2272"/>
      <c r="L81" s="387">
        <v>11.768022021</v>
      </c>
    </row>
    <row r="82" spans="1:12" ht="21" customHeight="1">
      <c r="A82" s="383">
        <v>71755</v>
      </c>
      <c r="B82" s="377"/>
      <c r="C82" s="377"/>
      <c r="D82" s="377"/>
      <c r="E82" s="377"/>
      <c r="F82" s="384">
        <v>71755</v>
      </c>
      <c r="G82" s="377"/>
      <c r="H82" s="386" t="s">
        <v>4051</v>
      </c>
      <c r="I82" s="400" t="s">
        <v>4052</v>
      </c>
      <c r="J82" s="2276" t="s">
        <v>4053</v>
      </c>
      <c r="K82" s="2277"/>
      <c r="L82" s="387">
        <v>11.768030801</v>
      </c>
    </row>
    <row r="83" spans="1:12" ht="12" customHeight="1">
      <c r="A83" s="383">
        <v>11917</v>
      </c>
      <c r="B83" s="385"/>
      <c r="C83" s="385"/>
      <c r="D83" s="385"/>
      <c r="E83" s="385"/>
      <c r="F83" s="384">
        <v>11917</v>
      </c>
      <c r="G83" s="385"/>
      <c r="H83" s="386" t="s">
        <v>4054</v>
      </c>
      <c r="I83" s="385"/>
      <c r="J83" s="2271" t="s">
        <v>4055</v>
      </c>
      <c r="K83" s="2272"/>
      <c r="L83" s="387">
        <v>11.768031015</v>
      </c>
    </row>
    <row r="84" spans="1:12" ht="12.75" customHeight="1">
      <c r="A84" s="383">
        <v>70200</v>
      </c>
      <c r="B84" s="385"/>
      <c r="C84" s="385"/>
      <c r="D84" s="384">
        <v>25740</v>
      </c>
      <c r="E84" s="384">
        <v>44460</v>
      </c>
      <c r="F84" s="385"/>
      <c r="G84" s="385"/>
      <c r="H84" s="386" t="s">
        <v>4056</v>
      </c>
      <c r="I84" s="385"/>
      <c r="J84" s="2271" t="s">
        <v>2443</v>
      </c>
      <c r="K84" s="2272"/>
      <c r="L84" s="387">
        <v>11.769031605</v>
      </c>
    </row>
    <row r="85" spans="1:12" ht="21" customHeight="1">
      <c r="A85" s="383">
        <v>13759</v>
      </c>
      <c r="B85" s="377"/>
      <c r="C85" s="377"/>
      <c r="D85" s="377"/>
      <c r="E85" s="377"/>
      <c r="F85" s="384">
        <v>13759</v>
      </c>
      <c r="G85" s="377"/>
      <c r="H85" s="386" t="s">
        <v>4057</v>
      </c>
      <c r="I85" s="377"/>
      <c r="J85" s="2276" t="s">
        <v>4058</v>
      </c>
      <c r="K85" s="2277"/>
      <c r="L85" s="387">
        <v>11.768030208000001</v>
      </c>
    </row>
    <row r="86" spans="1:12" ht="12" customHeight="1">
      <c r="A86" s="392">
        <v>-400</v>
      </c>
      <c r="B86" s="393">
        <v>-400</v>
      </c>
      <c r="C86" s="385"/>
      <c r="D86" s="385"/>
      <c r="E86" s="385"/>
      <c r="F86" s="385"/>
      <c r="G86" s="385"/>
      <c r="H86" s="386" t="s">
        <v>4059</v>
      </c>
      <c r="I86" s="385"/>
      <c r="J86" s="2271" t="s">
        <v>4060</v>
      </c>
      <c r="K86" s="2272"/>
      <c r="L86" s="387">
        <v>11.773030220000001</v>
      </c>
    </row>
    <row r="87" spans="1:12" ht="21" customHeight="1">
      <c r="A87" s="379">
        <v>1385</v>
      </c>
      <c r="B87" s="377"/>
      <c r="C87" s="377"/>
      <c r="D87" s="377"/>
      <c r="E87" s="377"/>
      <c r="F87" s="380">
        <v>1385</v>
      </c>
      <c r="G87" s="377"/>
      <c r="H87" s="381" t="s">
        <v>4061</v>
      </c>
      <c r="I87" s="377"/>
      <c r="J87" s="2278" t="s">
        <v>4062</v>
      </c>
      <c r="K87" s="2279"/>
      <c r="L87" s="401">
        <v>11.768162010099999</v>
      </c>
    </row>
    <row r="88" spans="1:12" ht="28.5" customHeight="1">
      <c r="A88" s="388">
        <v>-726</v>
      </c>
      <c r="B88" s="390"/>
      <c r="C88" s="390"/>
      <c r="D88" s="390"/>
      <c r="E88" s="389">
        <v>-726</v>
      </c>
      <c r="F88" s="390"/>
      <c r="G88" s="390"/>
      <c r="H88" s="381" t="s">
        <v>4063</v>
      </c>
      <c r="I88" s="390"/>
      <c r="J88" s="2271" t="s">
        <v>4064</v>
      </c>
      <c r="K88" s="2272"/>
      <c r="L88" s="382">
        <v>11.768031003000001</v>
      </c>
    </row>
    <row r="89" spans="1:12" ht="20.25" customHeight="1">
      <c r="A89" s="383">
        <v>113559</v>
      </c>
      <c r="B89" s="377"/>
      <c r="C89" s="377"/>
      <c r="D89" s="377"/>
      <c r="E89" s="377"/>
      <c r="F89" s="384">
        <v>113559</v>
      </c>
      <c r="G89" s="377"/>
      <c r="H89" s="386" t="s">
        <v>4065</v>
      </c>
      <c r="I89" s="377"/>
      <c r="J89" s="2276" t="s">
        <v>4066</v>
      </c>
      <c r="K89" s="2277"/>
      <c r="L89" s="387">
        <v>11.768151604</v>
      </c>
    </row>
    <row r="90" spans="1:12" ht="12.75" customHeight="1">
      <c r="A90" s="383">
        <v>7046</v>
      </c>
      <c r="B90" s="385"/>
      <c r="C90" s="385"/>
      <c r="D90" s="385"/>
      <c r="E90" s="385"/>
      <c r="F90" s="384">
        <v>7046</v>
      </c>
      <c r="G90" s="385"/>
      <c r="H90" s="386" t="s">
        <v>4067</v>
      </c>
      <c r="I90" s="385"/>
      <c r="J90" s="2271" t="s">
        <v>2053</v>
      </c>
      <c r="K90" s="2272"/>
      <c r="L90" s="387">
        <v>11.768031217000001</v>
      </c>
    </row>
    <row r="91" spans="1:12" ht="20.25" customHeight="1">
      <c r="A91" s="383">
        <v>-8829</v>
      </c>
      <c r="B91" s="377"/>
      <c r="C91" s="377"/>
      <c r="D91" s="377"/>
      <c r="E91" s="377"/>
      <c r="F91" s="384">
        <v>-8829</v>
      </c>
      <c r="G91" s="377"/>
      <c r="H91" s="386" t="s">
        <v>4068</v>
      </c>
      <c r="I91" s="377"/>
      <c r="J91" s="2273" t="s">
        <v>4069</v>
      </c>
      <c r="K91" s="2274"/>
      <c r="L91" s="387">
        <v>11.76803121</v>
      </c>
    </row>
    <row r="92" spans="1:12" ht="12.75" customHeight="1">
      <c r="A92" s="383">
        <v>1581</v>
      </c>
      <c r="B92" s="385"/>
      <c r="C92" s="385"/>
      <c r="D92" s="385"/>
      <c r="E92" s="385"/>
      <c r="F92" s="384">
        <v>1581</v>
      </c>
      <c r="G92" s="385"/>
      <c r="H92" s="386" t="s">
        <v>4070</v>
      </c>
      <c r="I92" s="385"/>
      <c r="J92" s="2271" t="s">
        <v>4071</v>
      </c>
      <c r="K92" s="2272"/>
      <c r="L92" s="387">
        <v>11.768031215000001</v>
      </c>
    </row>
    <row r="93" spans="1:12" ht="20.25" customHeight="1">
      <c r="A93" s="383">
        <v>54554</v>
      </c>
      <c r="B93" s="377"/>
      <c r="C93" s="377"/>
      <c r="D93" s="377"/>
      <c r="E93" s="377"/>
      <c r="F93" s="384">
        <v>54554</v>
      </c>
      <c r="G93" s="377"/>
      <c r="H93" s="386" t="s">
        <v>4072</v>
      </c>
      <c r="I93" s="377"/>
      <c r="J93" s="2276" t="s">
        <v>4073</v>
      </c>
      <c r="K93" s="2277"/>
      <c r="L93" s="387">
        <v>11.769031211</v>
      </c>
    </row>
    <row r="94" spans="1:12" ht="12.75" customHeight="1">
      <c r="A94" s="383">
        <v>26430</v>
      </c>
      <c r="B94" s="385"/>
      <c r="C94" s="385"/>
      <c r="D94" s="385"/>
      <c r="E94" s="385"/>
      <c r="F94" s="384">
        <v>26430</v>
      </c>
      <c r="G94" s="385"/>
      <c r="H94" s="386" t="s">
        <v>4074</v>
      </c>
      <c r="I94" s="385"/>
      <c r="J94" s="2271" t="s">
        <v>1149</v>
      </c>
      <c r="K94" s="2272"/>
      <c r="L94" s="387">
        <v>11.769031621</v>
      </c>
    </row>
    <row r="95" spans="1:12" ht="20.25" customHeight="1">
      <c r="A95" s="383">
        <v>38290</v>
      </c>
      <c r="B95" s="384">
        <v>38290</v>
      </c>
      <c r="C95" s="377"/>
      <c r="D95" s="377"/>
      <c r="E95" s="377"/>
      <c r="F95" s="377"/>
      <c r="G95" s="377"/>
      <c r="H95" s="386" t="s">
        <v>4075</v>
      </c>
      <c r="I95" s="377"/>
      <c r="J95" s="2280" t="s">
        <v>4076</v>
      </c>
      <c r="K95" s="2281"/>
      <c r="L95" s="387">
        <v>11.769031703</v>
      </c>
    </row>
    <row r="96" spans="1:12" ht="12.75" customHeight="1">
      <c r="A96" s="383">
        <v>2285</v>
      </c>
      <c r="B96" s="384">
        <v>2285</v>
      </c>
      <c r="C96" s="385"/>
      <c r="D96" s="385"/>
      <c r="E96" s="385"/>
      <c r="F96" s="385"/>
      <c r="G96" s="385"/>
      <c r="H96" s="386" t="s">
        <v>4077</v>
      </c>
      <c r="I96" s="385"/>
      <c r="J96" s="2271" t="s">
        <v>4078</v>
      </c>
      <c r="K96" s="2272"/>
      <c r="L96" s="387">
        <v>11.768032021</v>
      </c>
    </row>
    <row r="97" spans="1:12" ht="12.75" customHeight="1">
      <c r="A97" s="383">
        <v>16996</v>
      </c>
      <c r="B97" s="384">
        <v>3931</v>
      </c>
      <c r="C97" s="385"/>
      <c r="D97" s="385"/>
      <c r="E97" s="384">
        <v>9214</v>
      </c>
      <c r="F97" s="384">
        <v>3851</v>
      </c>
      <c r="G97" s="385"/>
      <c r="H97" s="386" t="s">
        <v>4079</v>
      </c>
      <c r="I97" s="385"/>
      <c r="J97" s="2271" t="s">
        <v>4080</v>
      </c>
      <c r="K97" s="2272"/>
      <c r="L97" s="387">
        <v>11.768032019</v>
      </c>
    </row>
    <row r="98" spans="1:12" ht="20.25" customHeight="1">
      <c r="A98" s="383">
        <v>230497</v>
      </c>
      <c r="B98" s="377"/>
      <c r="C98" s="377"/>
      <c r="D98" s="377"/>
      <c r="E98" s="384">
        <v>19397</v>
      </c>
      <c r="F98" s="384">
        <v>211100</v>
      </c>
      <c r="G98" s="377"/>
      <c r="H98" s="386" t="s">
        <v>4081</v>
      </c>
      <c r="I98" s="377"/>
      <c r="J98" s="2276" t="s">
        <v>4082</v>
      </c>
      <c r="K98" s="2277"/>
      <c r="L98" s="387">
        <v>11.768032113</v>
      </c>
    </row>
    <row r="99" spans="1:12" ht="12.75" customHeight="1">
      <c r="A99" s="383">
        <v>2725</v>
      </c>
      <c r="B99" s="385"/>
      <c r="C99" s="385"/>
      <c r="D99" s="385"/>
      <c r="E99" s="385"/>
      <c r="F99" s="384">
        <v>2725</v>
      </c>
      <c r="G99" s="385"/>
      <c r="H99" s="386" t="s">
        <v>4083</v>
      </c>
      <c r="I99" s="385"/>
      <c r="J99" s="2271" t="s">
        <v>1889</v>
      </c>
      <c r="K99" s="2272"/>
      <c r="L99" s="387">
        <v>11.768032025</v>
      </c>
    </row>
    <row r="100" spans="1:12" ht="12.75" customHeight="1">
      <c r="A100" s="383">
        <v>4148</v>
      </c>
      <c r="B100" s="385"/>
      <c r="C100" s="385"/>
      <c r="D100" s="385"/>
      <c r="E100" s="385"/>
      <c r="F100" s="384">
        <v>4148</v>
      </c>
      <c r="G100" s="385"/>
      <c r="H100" s="386" t="s">
        <v>4084</v>
      </c>
      <c r="I100" s="385"/>
      <c r="J100" s="2271" t="s">
        <v>2037</v>
      </c>
      <c r="K100" s="2272"/>
      <c r="L100" s="387">
        <v>11.768042008</v>
      </c>
    </row>
    <row r="101" spans="1:12" ht="20.25" customHeight="1">
      <c r="A101" s="383">
        <v>2106</v>
      </c>
      <c r="B101" s="377"/>
      <c r="C101" s="377"/>
      <c r="D101" s="377"/>
      <c r="E101" s="377"/>
      <c r="F101" s="384">
        <v>2106</v>
      </c>
      <c r="G101" s="377"/>
      <c r="H101" s="386" t="s">
        <v>4085</v>
      </c>
      <c r="I101" s="377"/>
      <c r="J101" s="2273" t="s">
        <v>4086</v>
      </c>
      <c r="K101" s="2274"/>
      <c r="L101" s="387">
        <v>11.768040214999999</v>
      </c>
    </row>
    <row r="102" spans="1:12" ht="21" customHeight="1">
      <c r="A102" s="383">
        <v>5341</v>
      </c>
      <c r="B102" s="377"/>
      <c r="C102" s="377"/>
      <c r="D102" s="377"/>
      <c r="E102" s="377"/>
      <c r="F102" s="384">
        <v>5341</v>
      </c>
      <c r="G102" s="377"/>
      <c r="H102" s="386" t="s">
        <v>4087</v>
      </c>
      <c r="I102" s="377"/>
      <c r="J102" s="2273" t="s">
        <v>4088</v>
      </c>
      <c r="K102" s="2274"/>
      <c r="L102" s="387">
        <v>11.769040605000001</v>
      </c>
    </row>
    <row r="103" spans="1:12" ht="12" customHeight="1">
      <c r="A103" s="383">
        <v>11387</v>
      </c>
      <c r="B103" s="385"/>
      <c r="C103" s="385"/>
      <c r="D103" s="385"/>
      <c r="E103" s="385"/>
      <c r="F103" s="384">
        <v>11387</v>
      </c>
      <c r="G103" s="385"/>
      <c r="H103" s="386" t="s">
        <v>4089</v>
      </c>
      <c r="I103" s="385"/>
      <c r="J103" s="2271" t="s">
        <v>2023</v>
      </c>
      <c r="K103" s="2272"/>
      <c r="L103" s="387">
        <v>11.768040704000001</v>
      </c>
    </row>
    <row r="104" spans="1:12" ht="21" customHeight="1">
      <c r="A104" s="379">
        <v>220537</v>
      </c>
      <c r="B104" s="377"/>
      <c r="C104" s="377"/>
      <c r="D104" s="377"/>
      <c r="E104" s="380">
        <v>-14976</v>
      </c>
      <c r="F104" s="380">
        <v>235513</v>
      </c>
      <c r="G104" s="377"/>
      <c r="H104" s="381" t="s">
        <v>4090</v>
      </c>
      <c r="I104" s="377"/>
      <c r="J104" s="2276" t="s">
        <v>4091</v>
      </c>
      <c r="K104" s="2277"/>
      <c r="L104" s="382">
        <v>11.768468214</v>
      </c>
    </row>
    <row r="105" spans="1:12" ht="12" customHeight="1">
      <c r="A105" s="383">
        <v>34474</v>
      </c>
      <c r="B105" s="385"/>
      <c r="C105" s="385"/>
      <c r="D105" s="385"/>
      <c r="E105" s="385"/>
      <c r="F105" s="384">
        <v>34474</v>
      </c>
      <c r="G105" s="385"/>
      <c r="H105" s="386" t="s">
        <v>4092</v>
      </c>
      <c r="I105" s="385"/>
      <c r="J105" s="2271" t="s">
        <v>2437</v>
      </c>
      <c r="K105" s="2272"/>
      <c r="L105" s="387">
        <v>11.768040613</v>
      </c>
    </row>
    <row r="106" spans="1:12" ht="12.75" customHeight="1">
      <c r="A106" s="383">
        <v>-14833</v>
      </c>
      <c r="B106" s="385"/>
      <c r="C106" s="385"/>
      <c r="D106" s="385"/>
      <c r="E106" s="384">
        <v>-7699</v>
      </c>
      <c r="F106" s="384">
        <v>-7134</v>
      </c>
      <c r="G106" s="385"/>
      <c r="H106" s="386" t="s">
        <v>4093</v>
      </c>
      <c r="I106" s="385"/>
      <c r="J106" s="2271" t="s">
        <v>1981</v>
      </c>
      <c r="K106" s="2272"/>
      <c r="L106" s="387">
        <v>11.768004619999999</v>
      </c>
    </row>
    <row r="107" spans="1:12" ht="21" customHeight="1">
      <c r="A107" s="383">
        <v>368452</v>
      </c>
      <c r="B107" s="377"/>
      <c r="C107" s="377"/>
      <c r="D107" s="377"/>
      <c r="E107" s="377"/>
      <c r="F107" s="384">
        <v>368452</v>
      </c>
      <c r="G107" s="377"/>
      <c r="H107" s="386" t="s">
        <v>4094</v>
      </c>
      <c r="I107" s="377"/>
      <c r="J107" s="2276" t="s">
        <v>4095</v>
      </c>
      <c r="K107" s="2277"/>
      <c r="L107" s="387">
        <v>11.769040621</v>
      </c>
    </row>
    <row r="108" spans="1:12" ht="12" customHeight="1">
      <c r="A108" s="383">
        <v>6927</v>
      </c>
      <c r="B108" s="385"/>
      <c r="C108" s="385"/>
      <c r="D108" s="385"/>
      <c r="E108" s="385"/>
      <c r="F108" s="384">
        <v>6927</v>
      </c>
      <c r="G108" s="385"/>
      <c r="H108" s="386" t="s">
        <v>4096</v>
      </c>
      <c r="I108" s="385"/>
      <c r="J108" s="2271" t="s">
        <v>1461</v>
      </c>
      <c r="K108" s="2272"/>
      <c r="L108" s="387">
        <v>11.768040621000001</v>
      </c>
    </row>
    <row r="109" spans="1:12" ht="12.75" customHeight="1">
      <c r="A109" s="383">
        <v>-2778</v>
      </c>
      <c r="B109" s="384">
        <v>-2778</v>
      </c>
      <c r="C109" s="385"/>
      <c r="D109" s="385"/>
      <c r="E109" s="385"/>
      <c r="F109" s="385"/>
      <c r="G109" s="385"/>
      <c r="H109" s="386" t="s">
        <v>4097</v>
      </c>
      <c r="I109" s="385"/>
      <c r="J109" s="2271" t="s">
        <v>4098</v>
      </c>
      <c r="K109" s="2272"/>
      <c r="L109" s="387">
        <v>11.76904062</v>
      </c>
    </row>
    <row r="110" spans="1:12" ht="21" customHeight="1">
      <c r="A110" s="383">
        <v>3899</v>
      </c>
      <c r="B110" s="377"/>
      <c r="C110" s="377"/>
      <c r="D110" s="377"/>
      <c r="E110" s="377"/>
      <c r="F110" s="384">
        <v>3899</v>
      </c>
      <c r="G110" s="377"/>
      <c r="H110" s="386" t="s">
        <v>4099</v>
      </c>
      <c r="I110" s="377"/>
      <c r="J110" s="2276" t="s">
        <v>4100</v>
      </c>
      <c r="K110" s="2277"/>
      <c r="L110" s="387">
        <v>11.768041019</v>
      </c>
    </row>
    <row r="111" spans="1:12" ht="20.25" customHeight="1">
      <c r="A111" s="383">
        <v>72517</v>
      </c>
      <c r="B111" s="377"/>
      <c r="C111" s="377"/>
      <c r="D111" s="377"/>
      <c r="E111" s="377"/>
      <c r="F111" s="384">
        <v>72517</v>
      </c>
      <c r="G111" s="377"/>
      <c r="H111" s="386" t="s">
        <v>3924</v>
      </c>
      <c r="I111" s="377"/>
      <c r="J111" s="2276" t="s">
        <v>4101</v>
      </c>
      <c r="K111" s="2277"/>
      <c r="L111" s="387">
        <v>11.769041400000001</v>
      </c>
    </row>
    <row r="112" spans="1:12" ht="12.75" customHeight="1">
      <c r="A112" s="383">
        <v>3902</v>
      </c>
      <c r="B112" s="385"/>
      <c r="C112" s="385"/>
      <c r="D112" s="385"/>
      <c r="E112" s="385"/>
      <c r="F112" s="384">
        <v>3902</v>
      </c>
      <c r="G112" s="385"/>
      <c r="H112" s="386" t="s">
        <v>4102</v>
      </c>
      <c r="I112" s="385"/>
      <c r="J112" s="2271" t="s">
        <v>1677</v>
      </c>
      <c r="K112" s="2272"/>
      <c r="L112" s="387">
        <v>11.768041407</v>
      </c>
    </row>
    <row r="113" spans="1:12" ht="9.9499999999999993" customHeight="1">
      <c r="A113" s="395">
        <v>2672</v>
      </c>
      <c r="B113" s="402"/>
      <c r="C113" s="402"/>
      <c r="D113" s="402"/>
      <c r="E113" s="402"/>
      <c r="F113" s="397">
        <v>2672</v>
      </c>
      <c r="G113" s="402"/>
      <c r="H113" s="398" t="s">
        <v>4103</v>
      </c>
      <c r="I113" s="402"/>
      <c r="J113" s="2290" t="s">
        <v>1665</v>
      </c>
      <c r="K113" s="2291"/>
      <c r="L113" s="399">
        <v>11.76804141</v>
      </c>
    </row>
    <row r="114" spans="1:12" ht="12.75" customHeight="1">
      <c r="A114" s="383">
        <v>1668</v>
      </c>
      <c r="B114" s="385"/>
      <c r="C114" s="385"/>
      <c r="D114" s="385"/>
      <c r="E114" s="385"/>
      <c r="F114" s="384">
        <v>1668</v>
      </c>
      <c r="G114" s="385"/>
      <c r="H114" s="386" t="s">
        <v>4104</v>
      </c>
      <c r="I114" s="385"/>
      <c r="J114" s="2271" t="s">
        <v>1927</v>
      </c>
      <c r="K114" s="2272"/>
      <c r="L114" s="387">
        <v>11.768042101000001</v>
      </c>
    </row>
    <row r="115" spans="1:12" ht="12.75" customHeight="1">
      <c r="A115" s="383">
        <v>125712</v>
      </c>
      <c r="B115" s="385"/>
      <c r="C115" s="385"/>
      <c r="D115" s="385"/>
      <c r="E115" s="384">
        <v>1183</v>
      </c>
      <c r="F115" s="384">
        <v>124529</v>
      </c>
      <c r="G115" s="385"/>
      <c r="H115" s="386" t="s">
        <v>4105</v>
      </c>
      <c r="I115" s="385"/>
      <c r="J115" s="2271" t="s">
        <v>1129</v>
      </c>
      <c r="K115" s="2272"/>
      <c r="L115" s="387">
        <v>11.769051805</v>
      </c>
    </row>
    <row r="116" spans="1:12" ht="20.25" customHeight="1">
      <c r="A116" s="383">
        <v>3511</v>
      </c>
      <c r="B116" s="377"/>
      <c r="C116" s="377"/>
      <c r="D116" s="377"/>
      <c r="E116" s="377"/>
      <c r="F116" s="384">
        <v>3511</v>
      </c>
      <c r="G116" s="377"/>
      <c r="H116" s="386" t="s">
        <v>4106</v>
      </c>
      <c r="I116" s="377"/>
      <c r="J116" s="2278" t="s">
        <v>4107</v>
      </c>
      <c r="K116" s="2279"/>
      <c r="L116" s="387">
        <v>11.768010813</v>
      </c>
    </row>
    <row r="117" spans="1:12" ht="12.75" customHeight="1">
      <c r="A117" s="383">
        <v>2478661</v>
      </c>
      <c r="B117" s="384">
        <v>3052</v>
      </c>
      <c r="C117" s="385"/>
      <c r="D117" s="384">
        <v>25424</v>
      </c>
      <c r="E117" s="384">
        <v>92328</v>
      </c>
      <c r="F117" s="384">
        <v>2357857</v>
      </c>
      <c r="G117" s="385"/>
      <c r="H117" s="386" t="s">
        <v>4108</v>
      </c>
      <c r="I117" s="385"/>
      <c r="J117" s="2271" t="s">
        <v>4109</v>
      </c>
      <c r="K117" s="2272"/>
      <c r="L117" s="387">
        <v>11.768050301000001</v>
      </c>
    </row>
    <row r="118" spans="1:12" ht="20.25" customHeight="1">
      <c r="A118" s="383">
        <v>3496</v>
      </c>
      <c r="B118" s="377"/>
      <c r="C118" s="377"/>
      <c r="D118" s="377"/>
      <c r="E118" s="393">
        <v>597</v>
      </c>
      <c r="F118" s="384">
        <v>2899</v>
      </c>
      <c r="G118" s="377"/>
      <c r="H118" s="386" t="s">
        <v>4110</v>
      </c>
      <c r="I118" s="377"/>
      <c r="J118" s="2276" t="s">
        <v>4111</v>
      </c>
      <c r="K118" s="2277"/>
      <c r="L118" s="387">
        <v>11.732120503000001</v>
      </c>
    </row>
    <row r="119" spans="1:12" ht="12.75" customHeight="1">
      <c r="A119" s="383">
        <v>93823</v>
      </c>
      <c r="B119" s="385"/>
      <c r="C119" s="385"/>
      <c r="D119" s="385"/>
      <c r="E119" s="385"/>
      <c r="F119" s="384">
        <v>93823</v>
      </c>
      <c r="G119" s="385"/>
      <c r="H119" s="386" t="s">
        <v>4112</v>
      </c>
      <c r="I119" s="385"/>
      <c r="J119" s="2271" t="s">
        <v>1187</v>
      </c>
      <c r="K119" s="2272"/>
      <c r="L119" s="387">
        <v>11.768050112999999</v>
      </c>
    </row>
    <row r="120" spans="1:12" ht="12.75" customHeight="1">
      <c r="A120" s="383">
        <v>1954</v>
      </c>
      <c r="B120" s="385"/>
      <c r="C120" s="385"/>
      <c r="D120" s="385"/>
      <c r="E120" s="385"/>
      <c r="F120" s="384">
        <v>1954</v>
      </c>
      <c r="G120" s="385"/>
      <c r="H120" s="386" t="s">
        <v>4113</v>
      </c>
      <c r="I120" s="385"/>
      <c r="J120" s="2271" t="s">
        <v>1949</v>
      </c>
      <c r="K120" s="2272"/>
      <c r="L120" s="387">
        <v>11.76905062</v>
      </c>
    </row>
    <row r="121" spans="1:12" ht="28.5" customHeight="1">
      <c r="A121" s="388">
        <v>811</v>
      </c>
      <c r="B121" s="390"/>
      <c r="C121" s="390"/>
      <c r="D121" s="390"/>
      <c r="E121" s="390"/>
      <c r="F121" s="389">
        <v>811</v>
      </c>
      <c r="G121" s="390"/>
      <c r="H121" s="381" t="s">
        <v>4114</v>
      </c>
      <c r="I121" s="390"/>
      <c r="J121" s="2276" t="s">
        <v>4115</v>
      </c>
      <c r="K121" s="2277"/>
      <c r="L121" s="382">
        <v>11.768050222999999</v>
      </c>
    </row>
    <row r="122" spans="1:12" ht="20.25" customHeight="1">
      <c r="A122" s="383">
        <v>1782</v>
      </c>
      <c r="B122" s="377"/>
      <c r="C122" s="377"/>
      <c r="D122" s="377"/>
      <c r="E122" s="377"/>
      <c r="F122" s="384">
        <v>1782</v>
      </c>
      <c r="G122" s="377"/>
      <c r="H122" s="386" t="s">
        <v>4116</v>
      </c>
      <c r="I122" s="377"/>
      <c r="J122" s="2276" t="s">
        <v>4117</v>
      </c>
      <c r="K122" s="2277"/>
      <c r="L122" s="387">
        <v>11.768050219999999</v>
      </c>
    </row>
    <row r="123" spans="1:12" ht="20.25" customHeight="1">
      <c r="A123" s="383">
        <v>-38422</v>
      </c>
      <c r="B123" s="384">
        <v>-92571</v>
      </c>
      <c r="C123" s="377"/>
      <c r="D123" s="377"/>
      <c r="E123" s="377"/>
      <c r="F123" s="384">
        <v>54149</v>
      </c>
      <c r="G123" s="377"/>
      <c r="H123" s="386" t="s">
        <v>4118</v>
      </c>
      <c r="I123" s="377"/>
      <c r="J123" s="2276" t="s">
        <v>4119</v>
      </c>
      <c r="K123" s="2277"/>
      <c r="L123" s="387">
        <v>11.768051100999999</v>
      </c>
    </row>
    <row r="124" spans="1:12" ht="12.75" customHeight="1">
      <c r="A124" s="383">
        <v>10196</v>
      </c>
      <c r="B124" s="385"/>
      <c r="C124" s="385"/>
      <c r="D124" s="385"/>
      <c r="E124" s="385"/>
      <c r="F124" s="384">
        <v>10196</v>
      </c>
      <c r="G124" s="385"/>
      <c r="H124" s="386" t="s">
        <v>4120</v>
      </c>
      <c r="I124" s="385"/>
      <c r="J124" s="2271" t="s">
        <v>1393</v>
      </c>
      <c r="K124" s="2272"/>
      <c r="L124" s="387">
        <v>11.768051202000001</v>
      </c>
    </row>
    <row r="125" spans="1:12" ht="12.75" customHeight="1">
      <c r="A125" s="383">
        <v>2711668</v>
      </c>
      <c r="B125" s="393">
        <v>99</v>
      </c>
      <c r="C125" s="385"/>
      <c r="D125" s="385"/>
      <c r="E125" s="385"/>
      <c r="F125" s="384">
        <v>2711569</v>
      </c>
      <c r="G125" s="385"/>
      <c r="H125" s="386" t="s">
        <v>4121</v>
      </c>
      <c r="I125" s="400" t="s">
        <v>4122</v>
      </c>
      <c r="J125" s="2271" t="s">
        <v>3521</v>
      </c>
      <c r="K125" s="2272"/>
      <c r="L125" s="387">
        <v>11.768051305</v>
      </c>
    </row>
    <row r="126" spans="1:12" ht="20.25" customHeight="1">
      <c r="A126" s="383">
        <v>7722</v>
      </c>
      <c r="B126" s="377"/>
      <c r="C126" s="377"/>
      <c r="D126" s="377"/>
      <c r="E126" s="377"/>
      <c r="F126" s="384">
        <v>7722</v>
      </c>
      <c r="G126" s="377"/>
      <c r="H126" s="386" t="s">
        <v>4123</v>
      </c>
      <c r="I126" s="377"/>
      <c r="J126" s="2276" t="s">
        <v>4124</v>
      </c>
      <c r="K126" s="2277"/>
      <c r="L126" s="387">
        <v>11.769051004</v>
      </c>
    </row>
    <row r="127" spans="1:12" ht="28.5" customHeight="1">
      <c r="A127" s="379">
        <v>21535</v>
      </c>
      <c r="B127" s="390"/>
      <c r="C127" s="390"/>
      <c r="D127" s="390"/>
      <c r="E127" s="390"/>
      <c r="F127" s="380">
        <v>21535</v>
      </c>
      <c r="G127" s="390"/>
      <c r="H127" s="381" t="s">
        <v>4125</v>
      </c>
      <c r="I127" s="390"/>
      <c r="J127" s="2276" t="s">
        <v>4126</v>
      </c>
      <c r="K127" s="2277"/>
      <c r="L127" s="382">
        <v>11.768191261</v>
      </c>
    </row>
    <row r="128" spans="1:12" ht="12.75" customHeight="1">
      <c r="A128" s="392">
        <v>880</v>
      </c>
      <c r="B128" s="385"/>
      <c r="C128" s="385"/>
      <c r="D128" s="385"/>
      <c r="E128" s="385"/>
      <c r="F128" s="393">
        <v>880</v>
      </c>
      <c r="G128" s="385"/>
      <c r="H128" s="386" t="s">
        <v>4127</v>
      </c>
      <c r="I128" s="385"/>
      <c r="J128" s="2271" t="s">
        <v>1433</v>
      </c>
      <c r="K128" s="2272"/>
      <c r="L128" s="387">
        <v>11.768052218999999</v>
      </c>
    </row>
    <row r="129" spans="1:12" ht="20.25" customHeight="1">
      <c r="A129" s="383">
        <v>456259</v>
      </c>
      <c r="B129" s="377"/>
      <c r="C129" s="377"/>
      <c r="D129" s="377"/>
      <c r="E129" s="377"/>
      <c r="F129" s="384">
        <v>456259</v>
      </c>
      <c r="G129" s="377"/>
      <c r="H129" s="386" t="s">
        <v>4128</v>
      </c>
      <c r="I129" s="377"/>
      <c r="J129" s="2276" t="s">
        <v>4129</v>
      </c>
      <c r="K129" s="2277"/>
      <c r="L129" s="387">
        <v>11.769061001000001</v>
      </c>
    </row>
    <row r="130" spans="1:12" ht="12.75" customHeight="1">
      <c r="A130" s="383">
        <v>1171</v>
      </c>
      <c r="B130" s="385"/>
      <c r="C130" s="385"/>
      <c r="D130" s="384">
        <v>1171</v>
      </c>
      <c r="E130" s="385"/>
      <c r="F130" s="385"/>
      <c r="G130" s="385"/>
      <c r="H130" s="386" t="s">
        <v>4130</v>
      </c>
      <c r="I130" s="385"/>
      <c r="J130" s="2271" t="s">
        <v>4131</v>
      </c>
      <c r="K130" s="2272"/>
      <c r="L130" s="387">
        <v>11.768061409</v>
      </c>
    </row>
    <row r="131" spans="1:12" ht="12.75" customHeight="1">
      <c r="A131" s="383">
        <v>-11700</v>
      </c>
      <c r="B131" s="384">
        <v>-11700</v>
      </c>
      <c r="C131" s="385"/>
      <c r="D131" s="385"/>
      <c r="E131" s="385"/>
      <c r="F131" s="385"/>
      <c r="G131" s="385"/>
      <c r="H131" s="386" t="s">
        <v>4132</v>
      </c>
      <c r="I131" s="385"/>
      <c r="J131" s="2271" t="s">
        <v>4133</v>
      </c>
      <c r="K131" s="2272"/>
      <c r="L131" s="387">
        <v>11.768070606</v>
      </c>
    </row>
    <row r="132" spans="1:12" ht="12.75" customHeight="1">
      <c r="A132" s="383">
        <v>-1287</v>
      </c>
      <c r="B132" s="385"/>
      <c r="C132" s="385"/>
      <c r="D132" s="384">
        <v>-1287</v>
      </c>
      <c r="E132" s="385"/>
      <c r="F132" s="385"/>
      <c r="G132" s="385"/>
      <c r="H132" s="385"/>
      <c r="I132" s="385"/>
      <c r="J132" s="2271" t="s">
        <v>4134</v>
      </c>
      <c r="K132" s="2272"/>
      <c r="L132" s="387">
        <v>11.768070617999999</v>
      </c>
    </row>
    <row r="133" spans="1:12" ht="12" customHeight="1">
      <c r="A133" s="383">
        <v>31124</v>
      </c>
      <c r="B133" s="385"/>
      <c r="C133" s="385"/>
      <c r="D133" s="385"/>
      <c r="E133" s="385"/>
      <c r="F133" s="384">
        <v>31124</v>
      </c>
      <c r="G133" s="385"/>
      <c r="H133" s="386" t="s">
        <v>4135</v>
      </c>
      <c r="I133" s="385"/>
      <c r="J133" s="2271" t="s">
        <v>1179</v>
      </c>
      <c r="K133" s="2272"/>
      <c r="L133" s="387">
        <v>11.768070131</v>
      </c>
    </row>
    <row r="134" spans="1:12" ht="12.75" customHeight="1">
      <c r="A134" s="383">
        <v>2574</v>
      </c>
      <c r="B134" s="385"/>
      <c r="C134" s="385"/>
      <c r="D134" s="385"/>
      <c r="E134" s="385"/>
      <c r="F134" s="384">
        <v>2574</v>
      </c>
      <c r="G134" s="385"/>
      <c r="H134" s="386" t="s">
        <v>4136</v>
      </c>
      <c r="I134" s="385"/>
      <c r="J134" s="2271" t="s">
        <v>2831</v>
      </c>
      <c r="K134" s="2272"/>
      <c r="L134" s="387">
        <v>11.768080901999999</v>
      </c>
    </row>
    <row r="135" spans="1:12" ht="20.25" customHeight="1">
      <c r="A135" s="383">
        <v>52534</v>
      </c>
      <c r="B135" s="377"/>
      <c r="C135" s="377"/>
      <c r="D135" s="377"/>
      <c r="E135" s="377"/>
      <c r="F135" s="384">
        <v>52534</v>
      </c>
      <c r="G135" s="377"/>
      <c r="H135" s="386" t="s">
        <v>4137</v>
      </c>
      <c r="I135" s="377"/>
      <c r="J135" s="2280" t="s">
        <v>4138</v>
      </c>
      <c r="K135" s="2281"/>
      <c r="L135" s="387">
        <v>11.768080311</v>
      </c>
    </row>
    <row r="136" spans="1:12" ht="12.75" customHeight="1">
      <c r="A136" s="383">
        <v>99923</v>
      </c>
      <c r="B136" s="385"/>
      <c r="C136" s="385"/>
      <c r="D136" s="385"/>
      <c r="E136" s="385"/>
      <c r="F136" s="384">
        <v>99923</v>
      </c>
      <c r="G136" s="385"/>
      <c r="H136" s="386" t="s">
        <v>4139</v>
      </c>
      <c r="I136" s="385"/>
      <c r="J136" s="2271" t="s">
        <v>3517</v>
      </c>
      <c r="K136" s="2272"/>
      <c r="L136" s="387">
        <v>11.769081004</v>
      </c>
    </row>
    <row r="137" spans="1:12" ht="12.75" customHeight="1">
      <c r="A137" s="383">
        <v>5452</v>
      </c>
      <c r="B137" s="385"/>
      <c r="C137" s="385"/>
      <c r="D137" s="385"/>
      <c r="E137" s="385"/>
      <c r="F137" s="384">
        <v>5452</v>
      </c>
      <c r="G137" s="385"/>
      <c r="H137" s="386" t="s">
        <v>4140</v>
      </c>
      <c r="I137" s="385"/>
      <c r="J137" s="2271" t="s">
        <v>1493</v>
      </c>
      <c r="K137" s="2272"/>
      <c r="L137" s="387">
        <v>11.768080312</v>
      </c>
    </row>
    <row r="138" spans="1:12" ht="20.25" customHeight="1">
      <c r="A138" s="383">
        <v>10038</v>
      </c>
      <c r="B138" s="377"/>
      <c r="C138" s="377"/>
      <c r="D138" s="377"/>
      <c r="E138" s="377"/>
      <c r="F138" s="384">
        <v>10038</v>
      </c>
      <c r="G138" s="377"/>
      <c r="H138" s="386" t="s">
        <v>4141</v>
      </c>
      <c r="I138" s="377"/>
      <c r="J138" s="2280" t="s">
        <v>4142</v>
      </c>
      <c r="K138" s="2281"/>
      <c r="L138" s="387">
        <v>11.768080206</v>
      </c>
    </row>
    <row r="139" spans="1:12" ht="12.75" customHeight="1">
      <c r="A139" s="383">
        <v>64957</v>
      </c>
      <c r="B139" s="384">
        <v>64957</v>
      </c>
      <c r="C139" s="385"/>
      <c r="D139" s="385"/>
      <c r="E139" s="385"/>
      <c r="F139" s="385"/>
      <c r="G139" s="385"/>
      <c r="H139" s="386" t="s">
        <v>4143</v>
      </c>
      <c r="I139" s="385"/>
      <c r="J139" s="2271" t="s">
        <v>4144</v>
      </c>
      <c r="K139" s="2272"/>
      <c r="L139" s="387">
        <v>11.768080225</v>
      </c>
    </row>
    <row r="140" spans="1:12" ht="20.25" customHeight="1">
      <c r="A140" s="383">
        <v>34750</v>
      </c>
      <c r="B140" s="377"/>
      <c r="C140" s="377"/>
      <c r="D140" s="377"/>
      <c r="E140" s="377"/>
      <c r="F140" s="384">
        <v>34750</v>
      </c>
      <c r="G140" s="377"/>
      <c r="H140" s="386" t="s">
        <v>4145</v>
      </c>
      <c r="I140" s="377"/>
      <c r="J140" s="2276" t="s">
        <v>4146</v>
      </c>
      <c r="K140" s="2277"/>
      <c r="L140" s="387">
        <v>11.769010613000001</v>
      </c>
    </row>
    <row r="141" spans="1:12" ht="12.75" customHeight="1">
      <c r="A141" s="392">
        <v>283</v>
      </c>
      <c r="B141" s="393">
        <v>283</v>
      </c>
      <c r="C141" s="385"/>
      <c r="D141" s="385"/>
      <c r="E141" s="385"/>
      <c r="F141" s="385"/>
      <c r="G141" s="385"/>
      <c r="H141" s="386" t="s">
        <v>4147</v>
      </c>
      <c r="I141" s="385"/>
      <c r="J141" s="2271" t="s">
        <v>4148</v>
      </c>
      <c r="K141" s="2272"/>
      <c r="L141" s="387">
        <v>11.768080221</v>
      </c>
    </row>
    <row r="142" spans="1:12" ht="21" customHeight="1">
      <c r="A142" s="383">
        <v>25405</v>
      </c>
      <c r="B142" s="384">
        <v>25405</v>
      </c>
      <c r="C142" s="377"/>
      <c r="D142" s="377"/>
      <c r="E142" s="377"/>
      <c r="F142" s="377"/>
      <c r="G142" s="377"/>
      <c r="H142" s="386" t="s">
        <v>4149</v>
      </c>
      <c r="I142" s="377"/>
      <c r="J142" s="2276" t="s">
        <v>4150</v>
      </c>
      <c r="K142" s="2277"/>
      <c r="L142" s="387">
        <v>11.768080208000001</v>
      </c>
    </row>
    <row r="143" spans="1:12" ht="20.25" customHeight="1">
      <c r="A143" s="383">
        <v>7488</v>
      </c>
      <c r="B143" s="384">
        <v>3510</v>
      </c>
      <c r="C143" s="377"/>
      <c r="D143" s="377"/>
      <c r="E143" s="377"/>
      <c r="F143" s="384">
        <v>3978</v>
      </c>
      <c r="G143" s="377"/>
      <c r="H143" s="386" t="s">
        <v>4151</v>
      </c>
      <c r="I143" s="377"/>
      <c r="J143" s="2276" t="s">
        <v>4152</v>
      </c>
      <c r="K143" s="2277"/>
      <c r="L143" s="387">
        <v>11.769080401</v>
      </c>
    </row>
    <row r="144" spans="1:12" ht="20.25" customHeight="1">
      <c r="A144" s="383">
        <v>4407</v>
      </c>
      <c r="B144" s="393">
        <v>113</v>
      </c>
      <c r="C144" s="377"/>
      <c r="D144" s="384">
        <v>1963</v>
      </c>
      <c r="E144" s="377"/>
      <c r="F144" s="384">
        <v>2331</v>
      </c>
      <c r="G144" s="377"/>
      <c r="H144" s="386" t="s">
        <v>4153</v>
      </c>
      <c r="I144" s="377"/>
      <c r="J144" s="2276" t="s">
        <v>4154</v>
      </c>
      <c r="K144" s="2277"/>
      <c r="L144" s="387">
        <v>11.768080613</v>
      </c>
    </row>
    <row r="145" spans="1:12" ht="21" customHeight="1">
      <c r="A145" s="379">
        <v>15896</v>
      </c>
      <c r="B145" s="377"/>
      <c r="C145" s="377"/>
      <c r="D145" s="377"/>
      <c r="E145" s="380">
        <v>1661</v>
      </c>
      <c r="F145" s="380">
        <v>14235</v>
      </c>
      <c r="G145" s="377"/>
      <c r="H145" s="381" t="s">
        <v>4155</v>
      </c>
      <c r="I145" s="377"/>
      <c r="J145" s="2276" t="s">
        <v>4156</v>
      </c>
      <c r="K145" s="2277"/>
      <c r="L145" s="382">
        <v>11.768080614</v>
      </c>
    </row>
    <row r="146" spans="1:12" ht="20.25" customHeight="1">
      <c r="A146" s="383">
        <v>1694</v>
      </c>
      <c r="B146" s="377"/>
      <c r="C146" s="377"/>
      <c r="D146" s="377"/>
      <c r="E146" s="377"/>
      <c r="F146" s="384">
        <v>1694</v>
      </c>
      <c r="G146" s="377"/>
      <c r="H146" s="386" t="s">
        <v>4157</v>
      </c>
      <c r="I146" s="377"/>
      <c r="J146" s="2276" t="s">
        <v>4158</v>
      </c>
      <c r="K146" s="2277"/>
      <c r="L146" s="387">
        <v>11.768081004000001</v>
      </c>
    </row>
    <row r="147" spans="1:12" ht="20.25" customHeight="1">
      <c r="A147" s="383">
        <v>22197</v>
      </c>
      <c r="B147" s="377"/>
      <c r="C147" s="377"/>
      <c r="D147" s="377"/>
      <c r="E147" s="377"/>
      <c r="F147" s="384">
        <v>22197</v>
      </c>
      <c r="G147" s="377"/>
      <c r="H147" s="386" t="s">
        <v>4159</v>
      </c>
      <c r="I147" s="377"/>
      <c r="J147" s="2276" t="s">
        <v>4160</v>
      </c>
      <c r="K147" s="2277"/>
      <c r="L147" s="387">
        <v>11.768081206</v>
      </c>
    </row>
    <row r="148" spans="1:12" ht="12.75" customHeight="1">
      <c r="A148" s="383">
        <v>119048</v>
      </c>
      <c r="B148" s="385"/>
      <c r="C148" s="385"/>
      <c r="D148" s="385"/>
      <c r="E148" s="385"/>
      <c r="F148" s="384">
        <v>119048</v>
      </c>
      <c r="G148" s="385"/>
      <c r="H148" s="386" t="s">
        <v>4161</v>
      </c>
      <c r="I148" s="385"/>
      <c r="J148" s="2271" t="s">
        <v>1121</v>
      </c>
      <c r="K148" s="2272"/>
      <c r="L148" s="387">
        <v>11.769081306</v>
      </c>
    </row>
    <row r="149" spans="1:12" ht="21" customHeight="1">
      <c r="A149" s="383">
        <v>-9650</v>
      </c>
      <c r="B149" s="384">
        <v>-9650</v>
      </c>
      <c r="C149" s="377"/>
      <c r="D149" s="377"/>
      <c r="E149" s="377"/>
      <c r="F149" s="377"/>
      <c r="G149" s="377"/>
      <c r="H149" s="386" t="s">
        <v>4162</v>
      </c>
      <c r="I149" s="377"/>
      <c r="J149" s="2276" t="s">
        <v>4163</v>
      </c>
      <c r="K149" s="2277"/>
      <c r="L149" s="387">
        <v>11.769081308000001</v>
      </c>
    </row>
    <row r="150" spans="1:12" ht="12" customHeight="1">
      <c r="A150" s="392">
        <v>351</v>
      </c>
      <c r="B150" s="385"/>
      <c r="C150" s="385"/>
      <c r="D150" s="385"/>
      <c r="E150" s="385"/>
      <c r="F150" s="393">
        <v>351</v>
      </c>
      <c r="G150" s="385"/>
      <c r="H150" s="386" t="s">
        <v>4164</v>
      </c>
      <c r="I150" s="385"/>
      <c r="J150" s="2271" t="s">
        <v>2163</v>
      </c>
      <c r="K150" s="2272"/>
      <c r="L150" s="387">
        <v>11.768081309999999</v>
      </c>
    </row>
    <row r="151" spans="1:12" ht="12.75" customHeight="1">
      <c r="A151" s="383">
        <v>-1009</v>
      </c>
      <c r="B151" s="384">
        <v>-1009</v>
      </c>
      <c r="C151" s="385"/>
      <c r="D151" s="385"/>
      <c r="E151" s="385"/>
      <c r="F151" s="385"/>
      <c r="G151" s="385"/>
      <c r="H151" s="386" t="s">
        <v>4165</v>
      </c>
      <c r="I151" s="385"/>
      <c r="J151" s="2271" t="s">
        <v>2843</v>
      </c>
      <c r="K151" s="2272"/>
      <c r="L151" s="387">
        <v>11.768081406</v>
      </c>
    </row>
    <row r="152" spans="1:12" ht="18" customHeight="1">
      <c r="A152" s="383">
        <v>304161</v>
      </c>
      <c r="B152" s="377"/>
      <c r="C152" s="377"/>
      <c r="D152" s="377"/>
      <c r="E152" s="377"/>
      <c r="F152" s="384">
        <v>304161</v>
      </c>
      <c r="G152" s="377"/>
      <c r="H152" s="386" t="s">
        <v>4166</v>
      </c>
      <c r="I152" s="377"/>
      <c r="J152" s="2276" t="s">
        <v>4167</v>
      </c>
      <c r="K152" s="2277"/>
      <c r="L152" s="387">
        <v>11.768081405</v>
      </c>
    </row>
    <row r="153" spans="1:12" ht="20.25" customHeight="1">
      <c r="A153" s="383">
        <v>6514</v>
      </c>
      <c r="B153" s="377"/>
      <c r="C153" s="377"/>
      <c r="D153" s="377"/>
      <c r="E153" s="377"/>
      <c r="F153" s="384">
        <v>6514</v>
      </c>
      <c r="G153" s="377"/>
      <c r="H153" s="386" t="s">
        <v>4168</v>
      </c>
      <c r="I153" s="377"/>
      <c r="J153" s="2276" t="s">
        <v>4169</v>
      </c>
      <c r="K153" s="2277"/>
      <c r="L153" s="387">
        <v>11.768081506</v>
      </c>
    </row>
    <row r="154" spans="1:12" ht="21" customHeight="1">
      <c r="A154" s="379">
        <v>26258</v>
      </c>
      <c r="B154" s="377"/>
      <c r="C154" s="377"/>
      <c r="D154" s="377"/>
      <c r="E154" s="377"/>
      <c r="F154" s="380">
        <v>26258</v>
      </c>
      <c r="G154" s="377"/>
      <c r="H154" s="381" t="s">
        <v>4170</v>
      </c>
      <c r="I154" s="377"/>
      <c r="J154" s="2276" t="s">
        <v>4171</v>
      </c>
      <c r="K154" s="2277"/>
      <c r="L154" s="382">
        <v>11.768081511</v>
      </c>
    </row>
    <row r="155" spans="1:12" ht="20.25" customHeight="1">
      <c r="A155" s="383">
        <v>45137</v>
      </c>
      <c r="B155" s="377"/>
      <c r="C155" s="377"/>
      <c r="D155" s="377"/>
      <c r="E155" s="384">
        <v>33914</v>
      </c>
      <c r="F155" s="384">
        <v>11223</v>
      </c>
      <c r="G155" s="377"/>
      <c r="H155" s="386" t="s">
        <v>4172</v>
      </c>
      <c r="I155" s="377"/>
      <c r="J155" s="2276" t="s">
        <v>4173</v>
      </c>
      <c r="K155" s="2277"/>
      <c r="L155" s="387">
        <v>11.732081914</v>
      </c>
    </row>
    <row r="156" spans="1:12" ht="20.25" customHeight="1">
      <c r="A156" s="383">
        <v>48792</v>
      </c>
      <c r="B156" s="393">
        <v>581</v>
      </c>
      <c r="C156" s="377"/>
      <c r="D156" s="384">
        <v>20143</v>
      </c>
      <c r="E156" s="384">
        <v>5221</v>
      </c>
      <c r="F156" s="384">
        <v>22847</v>
      </c>
      <c r="G156" s="377"/>
      <c r="H156" s="386" t="s">
        <v>4174</v>
      </c>
      <c r="I156" s="377"/>
      <c r="J156" s="2278" t="s">
        <v>4175</v>
      </c>
      <c r="K156" s="2279"/>
      <c r="L156" s="387">
        <v>11.768081905000001</v>
      </c>
    </row>
    <row r="157" spans="1:12" ht="21" customHeight="1">
      <c r="A157" s="379">
        <v>4394</v>
      </c>
      <c r="B157" s="377"/>
      <c r="C157" s="377"/>
      <c r="D157" s="377"/>
      <c r="E157" s="389">
        <v>-52</v>
      </c>
      <c r="F157" s="380">
        <v>4446</v>
      </c>
      <c r="G157" s="377"/>
      <c r="H157" s="381" t="s">
        <v>4176</v>
      </c>
      <c r="I157" s="377"/>
      <c r="J157" s="2276" t="s">
        <v>4177</v>
      </c>
      <c r="K157" s="2277"/>
      <c r="L157" s="382">
        <v>11.76813151</v>
      </c>
    </row>
    <row r="158" spans="1:12" ht="12" customHeight="1">
      <c r="A158" s="383">
        <v>48356</v>
      </c>
      <c r="B158" s="385"/>
      <c r="C158" s="385"/>
      <c r="D158" s="385"/>
      <c r="E158" s="385"/>
      <c r="F158" s="384">
        <v>48356</v>
      </c>
      <c r="G158" s="385"/>
      <c r="H158" s="386" t="s">
        <v>4178</v>
      </c>
      <c r="I158" s="385"/>
      <c r="J158" s="2271" t="s">
        <v>1405</v>
      </c>
      <c r="K158" s="2272"/>
      <c r="L158" s="387">
        <v>11.769082125000001</v>
      </c>
    </row>
    <row r="159" spans="1:12" ht="21" customHeight="1">
      <c r="A159" s="379">
        <v>6776</v>
      </c>
      <c r="B159" s="377"/>
      <c r="C159" s="377"/>
      <c r="D159" s="377"/>
      <c r="E159" s="380">
        <v>1229</v>
      </c>
      <c r="F159" s="380">
        <v>5547</v>
      </c>
      <c r="G159" s="377"/>
      <c r="H159" s="381" t="s">
        <v>4179</v>
      </c>
      <c r="I159" s="377"/>
      <c r="J159" s="2276" t="s">
        <v>4180</v>
      </c>
      <c r="K159" s="2277"/>
      <c r="L159" s="382">
        <v>11.769821133000001</v>
      </c>
    </row>
    <row r="160" spans="1:12" ht="12.75" customHeight="1">
      <c r="A160" s="383">
        <v>102563</v>
      </c>
      <c r="B160" s="385"/>
      <c r="C160" s="385"/>
      <c r="D160" s="385"/>
      <c r="E160" s="385"/>
      <c r="F160" s="384">
        <v>102563</v>
      </c>
      <c r="G160" s="385"/>
      <c r="H160" s="386" t="s">
        <v>4181</v>
      </c>
      <c r="I160" s="385"/>
      <c r="J160" s="2271" t="s">
        <v>1315</v>
      </c>
      <c r="K160" s="2272"/>
      <c r="L160" s="387">
        <v>11.769821131</v>
      </c>
    </row>
    <row r="161" spans="1:12" ht="12" customHeight="1">
      <c r="A161" s="383">
        <v>28513</v>
      </c>
      <c r="B161" s="385"/>
      <c r="C161" s="385"/>
      <c r="D161" s="385"/>
      <c r="E161" s="385"/>
      <c r="F161" s="384">
        <v>28513</v>
      </c>
      <c r="G161" s="385"/>
      <c r="H161" s="386" t="s">
        <v>4182</v>
      </c>
      <c r="I161" s="385"/>
      <c r="J161" s="2271" t="s">
        <v>1475</v>
      </c>
      <c r="K161" s="2272"/>
      <c r="L161" s="387">
        <v>11.769821135999999</v>
      </c>
    </row>
    <row r="162" spans="1:12" ht="21" customHeight="1">
      <c r="A162" s="379">
        <v>73232</v>
      </c>
      <c r="B162" s="377"/>
      <c r="C162" s="377"/>
      <c r="D162" s="377"/>
      <c r="E162" s="377"/>
      <c r="F162" s="380">
        <v>73232</v>
      </c>
      <c r="G162" s="377"/>
      <c r="H162" s="381" t="s">
        <v>4183</v>
      </c>
      <c r="I162" s="377"/>
      <c r="J162" s="2284" t="s">
        <v>4184</v>
      </c>
      <c r="K162" s="2285"/>
      <c r="L162" s="382">
        <v>11.769821132000001</v>
      </c>
    </row>
    <row r="163" spans="1:12" ht="20.25" customHeight="1">
      <c r="A163" s="383">
        <v>3780</v>
      </c>
      <c r="B163" s="377"/>
      <c r="C163" s="377"/>
      <c r="D163" s="377"/>
      <c r="E163" s="377"/>
      <c r="F163" s="384">
        <v>3780</v>
      </c>
      <c r="G163" s="377"/>
      <c r="H163" s="386" t="s">
        <v>4185</v>
      </c>
      <c r="I163" s="377"/>
      <c r="J163" s="2276" t="s">
        <v>4186</v>
      </c>
      <c r="K163" s="2277"/>
      <c r="L163" s="387">
        <v>11.769821135000001</v>
      </c>
    </row>
    <row r="164" spans="1:12" ht="20.25" customHeight="1">
      <c r="A164" s="383">
        <v>172967</v>
      </c>
      <c r="B164" s="377"/>
      <c r="C164" s="377"/>
      <c r="D164" s="377"/>
      <c r="E164" s="384">
        <v>68503</v>
      </c>
      <c r="F164" s="384">
        <v>104464</v>
      </c>
      <c r="G164" s="377"/>
      <c r="H164" s="386" t="s">
        <v>4187</v>
      </c>
      <c r="I164" s="377"/>
      <c r="J164" s="2276" t="s">
        <v>4188</v>
      </c>
      <c r="K164" s="2277"/>
      <c r="L164" s="387">
        <v>11.769028218000001</v>
      </c>
    </row>
    <row r="165" spans="1:12" ht="21" customHeight="1">
      <c r="A165" s="379">
        <v>27035</v>
      </c>
      <c r="B165" s="377"/>
      <c r="C165" s="377"/>
      <c r="D165" s="377"/>
      <c r="E165" s="380">
        <v>14039</v>
      </c>
      <c r="F165" s="380">
        <v>12996</v>
      </c>
      <c r="G165" s="377"/>
      <c r="H165" s="381" t="s">
        <v>4189</v>
      </c>
      <c r="I165" s="377"/>
      <c r="J165" s="2276" t="s">
        <v>4190</v>
      </c>
      <c r="K165" s="2277"/>
      <c r="L165" s="382">
        <v>11.769028219000001</v>
      </c>
    </row>
    <row r="166" spans="1:12" ht="12.75" customHeight="1">
      <c r="A166" s="383">
        <v>21949</v>
      </c>
      <c r="B166" s="385"/>
      <c r="C166" s="385"/>
      <c r="D166" s="385"/>
      <c r="E166" s="385"/>
      <c r="F166" s="384">
        <v>21949</v>
      </c>
      <c r="G166" s="385"/>
      <c r="H166" s="386" t="s">
        <v>4191</v>
      </c>
      <c r="I166" s="385"/>
      <c r="J166" s="2271" t="s">
        <v>1489</v>
      </c>
      <c r="K166" s="2272"/>
      <c r="L166" s="387">
        <v>11.769082126000001</v>
      </c>
    </row>
    <row r="167" spans="1:12" ht="12" customHeight="1">
      <c r="A167" s="392">
        <v>585</v>
      </c>
      <c r="B167" s="385"/>
      <c r="C167" s="385"/>
      <c r="D167" s="385"/>
      <c r="E167" s="385"/>
      <c r="F167" s="393">
        <v>585</v>
      </c>
      <c r="G167" s="385"/>
      <c r="H167" s="386" t="s">
        <v>4192</v>
      </c>
      <c r="I167" s="385"/>
      <c r="J167" s="2271" t="s">
        <v>4193</v>
      </c>
      <c r="K167" s="2272"/>
      <c r="L167" s="387">
        <v>11.76908212</v>
      </c>
    </row>
    <row r="168" spans="1:12" ht="12.75" customHeight="1">
      <c r="A168" s="383">
        <v>122287</v>
      </c>
      <c r="B168" s="385"/>
      <c r="C168" s="385"/>
      <c r="D168" s="385"/>
      <c r="E168" s="385"/>
      <c r="F168" s="384">
        <v>122287</v>
      </c>
      <c r="G168" s="385"/>
      <c r="H168" s="386" t="s">
        <v>4194</v>
      </c>
      <c r="I168" s="385"/>
      <c r="J168" s="2271" t="s">
        <v>1013</v>
      </c>
      <c r="K168" s="2272"/>
      <c r="L168" s="387">
        <v>11.768092004</v>
      </c>
    </row>
    <row r="169" spans="1:12" ht="12.75" customHeight="1">
      <c r="A169" s="383">
        <v>3448</v>
      </c>
      <c r="B169" s="385"/>
      <c r="C169" s="385"/>
      <c r="D169" s="385"/>
      <c r="E169" s="385"/>
      <c r="F169" s="384">
        <v>3448</v>
      </c>
      <c r="G169" s="385"/>
      <c r="H169" s="386" t="s">
        <v>4195</v>
      </c>
      <c r="I169" s="385"/>
      <c r="J169" s="2271" t="s">
        <v>1505</v>
      </c>
      <c r="K169" s="2272"/>
      <c r="L169" s="387">
        <v>11.768092005</v>
      </c>
    </row>
    <row r="170" spans="1:12" ht="20.25" customHeight="1">
      <c r="A170" s="383">
        <v>4097</v>
      </c>
      <c r="B170" s="377"/>
      <c r="C170" s="377"/>
      <c r="D170" s="377"/>
      <c r="E170" s="377"/>
      <c r="F170" s="384">
        <v>4097</v>
      </c>
      <c r="G170" s="377"/>
      <c r="H170" s="386" t="s">
        <v>4196</v>
      </c>
      <c r="I170" s="377"/>
      <c r="J170" s="2273" t="s">
        <v>4197</v>
      </c>
      <c r="K170" s="2274"/>
      <c r="L170" s="387">
        <v>11.768091004</v>
      </c>
    </row>
    <row r="171" spans="1:12" ht="21" customHeight="1">
      <c r="A171" s="383">
        <v>46159</v>
      </c>
      <c r="B171" s="377"/>
      <c r="C171" s="377"/>
      <c r="D171" s="377"/>
      <c r="E171" s="377"/>
      <c r="F171" s="384">
        <v>46159</v>
      </c>
      <c r="G171" s="377"/>
      <c r="H171" s="386" t="s">
        <v>4198</v>
      </c>
      <c r="I171" s="377"/>
      <c r="J171" s="2276" t="s">
        <v>4199</v>
      </c>
      <c r="K171" s="2277"/>
      <c r="L171" s="387">
        <v>11.768091105</v>
      </c>
    </row>
    <row r="172" spans="1:12" ht="20.25" customHeight="1">
      <c r="A172" s="383">
        <v>72802</v>
      </c>
      <c r="B172" s="377"/>
      <c r="C172" s="377"/>
      <c r="D172" s="377"/>
      <c r="E172" s="393">
        <v>734</v>
      </c>
      <c r="F172" s="384">
        <v>72068</v>
      </c>
      <c r="G172" s="377"/>
      <c r="H172" s="386" t="s">
        <v>4200</v>
      </c>
      <c r="I172" s="377"/>
      <c r="J172" s="2276" t="s">
        <v>4201</v>
      </c>
      <c r="K172" s="2277"/>
      <c r="L172" s="387">
        <v>11.768091104</v>
      </c>
    </row>
    <row r="173" spans="1:12" ht="12.75" customHeight="1">
      <c r="A173" s="383">
        <v>9804</v>
      </c>
      <c r="B173" s="385"/>
      <c r="C173" s="385"/>
      <c r="D173" s="385"/>
      <c r="E173" s="385"/>
      <c r="F173" s="384">
        <v>9804</v>
      </c>
      <c r="G173" s="385"/>
      <c r="H173" s="386" t="s">
        <v>4202</v>
      </c>
      <c r="I173" s="385"/>
      <c r="J173" s="2271" t="s">
        <v>1471</v>
      </c>
      <c r="K173" s="2272"/>
      <c r="L173" s="387">
        <v>11.769091208000001</v>
      </c>
    </row>
    <row r="174" spans="1:12" ht="12.75" customHeight="1">
      <c r="A174" s="383">
        <v>1609</v>
      </c>
      <c r="B174" s="385"/>
      <c r="C174" s="385"/>
      <c r="D174" s="385"/>
      <c r="E174" s="385"/>
      <c r="F174" s="384">
        <v>1609</v>
      </c>
      <c r="G174" s="385"/>
      <c r="H174" s="386" t="s">
        <v>4203</v>
      </c>
      <c r="I174" s="385"/>
      <c r="J174" s="2271" t="s">
        <v>1515</v>
      </c>
      <c r="K174" s="2272"/>
      <c r="L174" s="387">
        <v>11.769091019999999</v>
      </c>
    </row>
    <row r="175" spans="1:12" ht="20.25" customHeight="1">
      <c r="A175" s="383">
        <v>10764</v>
      </c>
      <c r="B175" s="377"/>
      <c r="C175" s="377"/>
      <c r="D175" s="377"/>
      <c r="E175" s="377"/>
      <c r="F175" s="384">
        <v>10764</v>
      </c>
      <c r="G175" s="377"/>
      <c r="H175" s="386" t="s">
        <v>4204</v>
      </c>
      <c r="I175" s="377"/>
      <c r="J175" s="2276" t="s">
        <v>4205</v>
      </c>
      <c r="K175" s="2277"/>
      <c r="L175" s="387">
        <v>11.769101609</v>
      </c>
    </row>
    <row r="176" spans="1:12" ht="20.25" customHeight="1">
      <c r="A176" s="383">
        <v>3030</v>
      </c>
      <c r="B176" s="377"/>
      <c r="C176" s="377"/>
      <c r="D176" s="377"/>
      <c r="E176" s="377"/>
      <c r="F176" s="384">
        <v>3030</v>
      </c>
      <c r="G176" s="377"/>
      <c r="H176" s="386" t="s">
        <v>4206</v>
      </c>
      <c r="I176" s="377"/>
      <c r="J176" s="2276" t="s">
        <v>4207</v>
      </c>
      <c r="K176" s="2277"/>
      <c r="L176" s="387">
        <v>11.768100112000001</v>
      </c>
    </row>
    <row r="177" spans="1:12" ht="12.75" customHeight="1">
      <c r="A177" s="383">
        <v>1143</v>
      </c>
      <c r="B177" s="385"/>
      <c r="C177" s="385"/>
      <c r="D177" s="385"/>
      <c r="E177" s="385"/>
      <c r="F177" s="384">
        <v>1143</v>
      </c>
      <c r="G177" s="385"/>
      <c r="H177" s="386" t="s">
        <v>4208</v>
      </c>
      <c r="I177" s="385"/>
      <c r="J177" s="2271" t="s">
        <v>2309</v>
      </c>
      <c r="K177" s="2272"/>
      <c r="L177" s="387">
        <v>11.769101611</v>
      </c>
    </row>
    <row r="178" spans="1:12" ht="20.25" customHeight="1">
      <c r="A178" s="383">
        <v>20920</v>
      </c>
      <c r="B178" s="377"/>
      <c r="C178" s="377"/>
      <c r="D178" s="377"/>
      <c r="E178" s="377"/>
      <c r="F178" s="384">
        <v>20920</v>
      </c>
      <c r="G178" s="377"/>
      <c r="H178" s="386" t="s">
        <v>4209</v>
      </c>
      <c r="I178" s="377"/>
      <c r="J178" s="2276" t="s">
        <v>4210</v>
      </c>
      <c r="K178" s="2277"/>
      <c r="L178" s="387">
        <v>11.768101316999999</v>
      </c>
    </row>
    <row r="179" spans="1:12" ht="21" customHeight="1">
      <c r="A179" s="379">
        <v>9592</v>
      </c>
      <c r="B179" s="377"/>
      <c r="C179" s="377"/>
      <c r="D179" s="377"/>
      <c r="E179" s="377"/>
      <c r="F179" s="380">
        <v>9592</v>
      </c>
      <c r="G179" s="377"/>
      <c r="H179" s="381" t="s">
        <v>4211</v>
      </c>
      <c r="I179" s="377"/>
      <c r="J179" s="2276" t="s">
        <v>4212</v>
      </c>
      <c r="K179" s="2277"/>
      <c r="L179" s="382">
        <v>11.76906162</v>
      </c>
    </row>
    <row r="180" spans="1:12" ht="20.25" customHeight="1">
      <c r="A180" s="383">
        <v>116077</v>
      </c>
      <c r="B180" s="377"/>
      <c r="C180" s="377"/>
      <c r="D180" s="377"/>
      <c r="E180" s="393">
        <v>625</v>
      </c>
      <c r="F180" s="384">
        <v>115452</v>
      </c>
      <c r="G180" s="377"/>
      <c r="H180" s="386" t="s">
        <v>4213</v>
      </c>
      <c r="I180" s="377"/>
      <c r="J180" s="2276" t="s">
        <v>4214</v>
      </c>
      <c r="K180" s="2277"/>
      <c r="L180" s="387">
        <v>11.769211502999999</v>
      </c>
    </row>
    <row r="181" spans="1:12" ht="12.75" customHeight="1">
      <c r="A181" s="383">
        <v>21061</v>
      </c>
      <c r="B181" s="385"/>
      <c r="C181" s="385"/>
      <c r="D181" s="385"/>
      <c r="E181" s="385"/>
      <c r="F181" s="384">
        <v>21061</v>
      </c>
      <c r="G181" s="385"/>
      <c r="H181" s="386" t="s">
        <v>4215</v>
      </c>
      <c r="I181" s="385"/>
      <c r="J181" s="2271" t="s">
        <v>1219</v>
      </c>
      <c r="K181" s="2272"/>
      <c r="L181" s="387">
        <v>11.769102103</v>
      </c>
    </row>
    <row r="182" spans="1:12" ht="20.25" customHeight="1">
      <c r="A182" s="383">
        <v>49432</v>
      </c>
      <c r="B182" s="377"/>
      <c r="C182" s="377"/>
      <c r="D182" s="393">
        <v>-878</v>
      </c>
      <c r="E182" s="377"/>
      <c r="F182" s="384">
        <v>50310</v>
      </c>
      <c r="G182" s="377"/>
      <c r="H182" s="386" t="s">
        <v>4216</v>
      </c>
      <c r="I182" s="377"/>
      <c r="J182" s="2284" t="s">
        <v>4217</v>
      </c>
      <c r="K182" s="2285"/>
      <c r="L182" s="387">
        <v>11.769101608</v>
      </c>
    </row>
    <row r="183" spans="1:12" ht="21" customHeight="1">
      <c r="A183" s="392">
        <v>532</v>
      </c>
      <c r="B183" s="377"/>
      <c r="C183" s="377"/>
      <c r="D183" s="393">
        <v>532</v>
      </c>
      <c r="E183" s="377"/>
      <c r="F183" s="377"/>
      <c r="G183" s="377"/>
      <c r="H183" s="386" t="s">
        <v>4044</v>
      </c>
      <c r="I183" s="377"/>
      <c r="J183" s="2278" t="s">
        <v>4218</v>
      </c>
      <c r="K183" s="2279"/>
      <c r="L183" s="387">
        <v>11.768100214</v>
      </c>
    </row>
    <row r="184" spans="1:12" ht="20.25" customHeight="1">
      <c r="A184" s="383">
        <v>6558</v>
      </c>
      <c r="B184" s="377"/>
      <c r="C184" s="377"/>
      <c r="D184" s="377"/>
      <c r="E184" s="377"/>
      <c r="F184" s="384">
        <v>6558</v>
      </c>
      <c r="G184" s="377"/>
      <c r="H184" s="386" t="s">
        <v>4219</v>
      </c>
      <c r="I184" s="377"/>
      <c r="J184" s="2276" t="s">
        <v>4220</v>
      </c>
      <c r="K184" s="2277"/>
      <c r="L184" s="387">
        <v>11.769100312000001</v>
      </c>
    </row>
    <row r="185" spans="1:12" ht="20.25" customHeight="1">
      <c r="A185" s="383">
        <v>6957</v>
      </c>
      <c r="B185" s="377"/>
      <c r="C185" s="377"/>
      <c r="D185" s="377"/>
      <c r="E185" s="377"/>
      <c r="F185" s="384">
        <v>6957</v>
      </c>
      <c r="G185" s="377"/>
      <c r="H185" s="386" t="s">
        <v>4221</v>
      </c>
      <c r="I185" s="377"/>
      <c r="J185" s="2276" t="s">
        <v>4222</v>
      </c>
      <c r="K185" s="2277"/>
      <c r="L185" s="387">
        <v>11.768100403</v>
      </c>
    </row>
    <row r="186" spans="1:12" ht="21" customHeight="1">
      <c r="A186" s="383">
        <v>-55598</v>
      </c>
      <c r="B186" s="377"/>
      <c r="C186" s="377"/>
      <c r="D186" s="377"/>
      <c r="E186" s="377"/>
      <c r="F186" s="384">
        <v>-55598</v>
      </c>
      <c r="G186" s="390" t="s">
        <v>4223</v>
      </c>
      <c r="H186" s="386" t="s">
        <v>4224</v>
      </c>
      <c r="I186" s="403" t="s">
        <v>4225</v>
      </c>
      <c r="J186" s="2271" t="s">
        <v>3522</v>
      </c>
      <c r="K186" s="2272"/>
      <c r="L186" s="387">
        <v>11.768106201</v>
      </c>
    </row>
    <row r="187" spans="1:12" ht="15.95" customHeight="1">
      <c r="A187" s="395">
        <v>79345</v>
      </c>
      <c r="B187" s="396"/>
      <c r="C187" s="396"/>
      <c r="D187" s="396"/>
      <c r="E187" s="396"/>
      <c r="F187" s="397">
        <v>79345</v>
      </c>
      <c r="G187" s="396"/>
      <c r="H187" s="398" t="s">
        <v>4226</v>
      </c>
      <c r="I187" s="396"/>
      <c r="J187" s="2288"/>
      <c r="K187" s="2289"/>
      <c r="L187" s="399">
        <v>11.76910062</v>
      </c>
    </row>
    <row r="188" spans="1:12" ht="18" customHeight="1">
      <c r="A188" s="377"/>
      <c r="B188" s="377"/>
      <c r="C188" s="377"/>
      <c r="D188" s="377"/>
      <c r="E188" s="377"/>
      <c r="F188" s="377"/>
      <c r="G188" s="377"/>
      <c r="H188" s="377"/>
      <c r="I188" s="377"/>
      <c r="J188" s="2276" t="s">
        <v>4227</v>
      </c>
      <c r="K188" s="2277"/>
      <c r="L188" s="377"/>
    </row>
    <row r="189" spans="1:12" ht="20.25" customHeight="1">
      <c r="A189" s="392">
        <v>880</v>
      </c>
      <c r="B189" s="393">
        <v>880</v>
      </c>
      <c r="C189" s="377"/>
      <c r="D189" s="377"/>
      <c r="E189" s="377"/>
      <c r="F189" s="377"/>
      <c r="G189" s="377"/>
      <c r="H189" s="386" t="s">
        <v>4228</v>
      </c>
      <c r="I189" s="377"/>
      <c r="J189" s="2276" t="s">
        <v>4229</v>
      </c>
      <c r="K189" s="2277"/>
      <c r="L189" s="387">
        <v>11.768212902</v>
      </c>
    </row>
    <row r="190" spans="1:12" ht="12.75" customHeight="1">
      <c r="A190" s="383">
        <v>4388</v>
      </c>
      <c r="B190" s="385"/>
      <c r="C190" s="385"/>
      <c r="D190" s="385"/>
      <c r="E190" s="385"/>
      <c r="F190" s="384">
        <v>4388</v>
      </c>
      <c r="G190" s="385"/>
      <c r="H190" s="386" t="s">
        <v>4230</v>
      </c>
      <c r="I190" s="385"/>
      <c r="J190" s="2271" t="s">
        <v>2215</v>
      </c>
      <c r="K190" s="2272"/>
      <c r="L190" s="387">
        <v>11.769102115000001</v>
      </c>
    </row>
    <row r="191" spans="1:12" ht="12.75" customHeight="1">
      <c r="A191" s="383">
        <v>4817</v>
      </c>
      <c r="B191" s="385"/>
      <c r="C191" s="385"/>
      <c r="D191" s="385"/>
      <c r="E191" s="385"/>
      <c r="F191" s="384">
        <v>4817</v>
      </c>
      <c r="G191" s="385"/>
      <c r="H191" s="386" t="s">
        <v>4231</v>
      </c>
      <c r="I191" s="385"/>
      <c r="J191" s="2271" t="s">
        <v>1987</v>
      </c>
      <c r="K191" s="2272"/>
      <c r="L191" s="387">
        <v>11.769102113000001</v>
      </c>
    </row>
    <row r="192" spans="1:12" ht="20.25" customHeight="1">
      <c r="A192" s="383">
        <v>3338</v>
      </c>
      <c r="B192" s="384">
        <v>3338</v>
      </c>
      <c r="C192" s="377"/>
      <c r="D192" s="377"/>
      <c r="E192" s="377"/>
      <c r="F192" s="377"/>
      <c r="G192" s="377"/>
      <c r="H192" s="386" t="s">
        <v>4232</v>
      </c>
      <c r="I192" s="377"/>
      <c r="J192" s="2276" t="s">
        <v>4233</v>
      </c>
      <c r="K192" s="2277"/>
      <c r="L192" s="387">
        <v>11.769110508000001</v>
      </c>
    </row>
    <row r="193" spans="1:12" ht="21" customHeight="1">
      <c r="A193" s="383">
        <v>73322</v>
      </c>
      <c r="B193" s="377"/>
      <c r="C193" s="377"/>
      <c r="D193" s="377"/>
      <c r="E193" s="377"/>
      <c r="F193" s="384">
        <v>73322</v>
      </c>
      <c r="G193" s="377"/>
      <c r="H193" s="386" t="s">
        <v>4234</v>
      </c>
      <c r="I193" s="377"/>
      <c r="J193" s="2276" t="s">
        <v>4235</v>
      </c>
      <c r="K193" s="2277"/>
      <c r="L193" s="387">
        <v>11.768111202</v>
      </c>
    </row>
    <row r="194" spans="1:12" ht="12" customHeight="1">
      <c r="A194" s="383">
        <v>9781</v>
      </c>
      <c r="B194" s="385"/>
      <c r="C194" s="385"/>
      <c r="D194" s="385"/>
      <c r="E194" s="385"/>
      <c r="F194" s="384">
        <v>9781</v>
      </c>
      <c r="G194" s="385"/>
      <c r="H194" s="386" t="s">
        <v>4236</v>
      </c>
      <c r="I194" s="385"/>
      <c r="J194" s="2271" t="s">
        <v>1753</v>
      </c>
      <c r="K194" s="2272"/>
      <c r="L194" s="387">
        <v>11.768111212000001</v>
      </c>
    </row>
    <row r="195" spans="1:12" ht="12.75" customHeight="1">
      <c r="A195" s="383">
        <v>57489</v>
      </c>
      <c r="B195" s="385"/>
      <c r="C195" s="385"/>
      <c r="D195" s="384">
        <v>57489</v>
      </c>
      <c r="E195" s="385"/>
      <c r="F195" s="385"/>
      <c r="G195" s="385"/>
      <c r="H195" s="386" t="s">
        <v>4237</v>
      </c>
      <c r="I195" s="385"/>
      <c r="J195" s="2271" t="s">
        <v>1381</v>
      </c>
      <c r="K195" s="2272"/>
      <c r="L195" s="387">
        <v>11.768111305</v>
      </c>
    </row>
    <row r="196" spans="1:12" ht="20.25" customHeight="1">
      <c r="A196" s="392">
        <v>-147</v>
      </c>
      <c r="B196" s="393">
        <v>-147</v>
      </c>
      <c r="C196" s="377"/>
      <c r="D196" s="377"/>
      <c r="E196" s="377"/>
      <c r="F196" s="377"/>
      <c r="G196" s="377"/>
      <c r="H196" s="386" t="s">
        <v>4238</v>
      </c>
      <c r="I196" s="377"/>
      <c r="J196" s="2276" t="s">
        <v>4239</v>
      </c>
      <c r="K196" s="2277"/>
      <c r="L196" s="387">
        <v>11.76812061</v>
      </c>
    </row>
    <row r="197" spans="1:12" ht="12.75" customHeight="1">
      <c r="A197" s="383">
        <v>6112</v>
      </c>
      <c r="B197" s="385"/>
      <c r="C197" s="385"/>
      <c r="D197" s="385"/>
      <c r="E197" s="385"/>
      <c r="F197" s="384">
        <v>6112</v>
      </c>
      <c r="G197" s="385"/>
      <c r="H197" s="386" t="s">
        <v>4240</v>
      </c>
      <c r="I197" s="385"/>
      <c r="J197" s="2271" t="s">
        <v>2225</v>
      </c>
      <c r="K197" s="2272"/>
      <c r="L197" s="387">
        <v>11.768120615000001</v>
      </c>
    </row>
    <row r="198" spans="1:12" ht="21" customHeight="1">
      <c r="A198" s="383">
        <v>1480</v>
      </c>
      <c r="B198" s="377"/>
      <c r="C198" s="377"/>
      <c r="D198" s="377"/>
      <c r="E198" s="377"/>
      <c r="F198" s="384">
        <v>1480</v>
      </c>
      <c r="G198" s="377"/>
      <c r="H198" s="386" t="s">
        <v>4241</v>
      </c>
      <c r="I198" s="377"/>
      <c r="J198" s="2276" t="s">
        <v>4242</v>
      </c>
      <c r="K198" s="2277"/>
      <c r="L198" s="387">
        <v>11.768120601</v>
      </c>
    </row>
    <row r="199" spans="1:12" ht="20.25" customHeight="1">
      <c r="A199" s="383">
        <v>1903</v>
      </c>
      <c r="B199" s="377"/>
      <c r="C199" s="377"/>
      <c r="D199" s="377"/>
      <c r="E199" s="377"/>
      <c r="F199" s="384">
        <v>1903</v>
      </c>
      <c r="G199" s="377"/>
      <c r="H199" s="386" t="s">
        <v>4243</v>
      </c>
      <c r="I199" s="377"/>
      <c r="J199" s="2276" t="s">
        <v>4244</v>
      </c>
      <c r="K199" s="2277"/>
      <c r="L199" s="387">
        <v>11.768120613000001</v>
      </c>
    </row>
    <row r="200" spans="1:12" ht="12.75" customHeight="1">
      <c r="A200" s="383">
        <v>20346</v>
      </c>
      <c r="B200" s="384">
        <v>11164</v>
      </c>
      <c r="C200" s="385"/>
      <c r="D200" s="385"/>
      <c r="E200" s="385"/>
      <c r="F200" s="384">
        <v>9182</v>
      </c>
      <c r="G200" s="385"/>
      <c r="H200" s="386" t="s">
        <v>4245</v>
      </c>
      <c r="I200" s="385"/>
      <c r="J200" s="2271" t="s">
        <v>1487</v>
      </c>
      <c r="K200" s="2272"/>
      <c r="L200" s="387">
        <v>11.768121001000001</v>
      </c>
    </row>
    <row r="201" spans="1:12" ht="12" customHeight="1">
      <c r="A201" s="392">
        <v>-35</v>
      </c>
      <c r="B201" s="393">
        <v>-35</v>
      </c>
      <c r="C201" s="385"/>
      <c r="D201" s="385"/>
      <c r="E201" s="385"/>
      <c r="F201" s="385"/>
      <c r="G201" s="385"/>
      <c r="H201" s="386" t="s">
        <v>4246</v>
      </c>
      <c r="I201" s="385"/>
      <c r="J201" s="2271" t="s">
        <v>2905</v>
      </c>
      <c r="K201" s="2272"/>
      <c r="L201" s="387">
        <v>11.768121002000001</v>
      </c>
    </row>
    <row r="202" spans="1:12" ht="21" customHeight="1">
      <c r="A202" s="379">
        <v>299163</v>
      </c>
      <c r="B202" s="380">
        <v>-5558</v>
      </c>
      <c r="C202" s="377"/>
      <c r="D202" s="377"/>
      <c r="E202" s="380">
        <v>1872</v>
      </c>
      <c r="F202" s="380">
        <v>302849</v>
      </c>
      <c r="G202" s="377"/>
      <c r="H202" s="381" t="s">
        <v>4247</v>
      </c>
      <c r="I202" s="377"/>
      <c r="J202" s="2284" t="s">
        <v>4248</v>
      </c>
      <c r="K202" s="2285"/>
      <c r="L202" s="382">
        <v>11.768121002999999</v>
      </c>
    </row>
    <row r="203" spans="1:12" ht="12.75" customHeight="1">
      <c r="A203" s="392">
        <v>-6</v>
      </c>
      <c r="B203" s="385"/>
      <c r="C203" s="385"/>
      <c r="D203" s="393">
        <v>-6</v>
      </c>
      <c r="E203" s="385"/>
      <c r="F203" s="385"/>
      <c r="G203" s="385"/>
      <c r="H203" s="385"/>
      <c r="I203" s="385"/>
      <c r="J203" s="2271" t="s">
        <v>1361</v>
      </c>
      <c r="K203" s="2272"/>
      <c r="L203" s="387">
        <v>11.768000000000001</v>
      </c>
    </row>
    <row r="204" spans="1:12" ht="28.5" customHeight="1">
      <c r="A204" s="379">
        <v>7371</v>
      </c>
      <c r="B204" s="390"/>
      <c r="C204" s="390"/>
      <c r="D204" s="390"/>
      <c r="E204" s="390"/>
      <c r="F204" s="380">
        <v>7371</v>
      </c>
      <c r="G204" s="390"/>
      <c r="H204" s="381" t="s">
        <v>4249</v>
      </c>
      <c r="I204" s="390"/>
      <c r="J204" s="2276" t="s">
        <v>4250</v>
      </c>
      <c r="K204" s="2277"/>
      <c r="L204" s="382">
        <v>11.769130219999999</v>
      </c>
    </row>
    <row r="205" spans="1:12" ht="20.25" customHeight="1">
      <c r="A205" s="383">
        <v>141682</v>
      </c>
      <c r="B205" s="377"/>
      <c r="C205" s="377"/>
      <c r="D205" s="377"/>
      <c r="E205" s="377"/>
      <c r="F205" s="384">
        <v>141682</v>
      </c>
      <c r="G205" s="377"/>
      <c r="H205" s="386" t="s">
        <v>4251</v>
      </c>
      <c r="I205" s="377"/>
      <c r="J205" s="2276" t="s">
        <v>4252</v>
      </c>
      <c r="K205" s="2277"/>
      <c r="L205" s="387">
        <v>11.769122102000001</v>
      </c>
    </row>
    <row r="206" spans="1:12" ht="12.75" customHeight="1">
      <c r="A206" s="392">
        <v>86</v>
      </c>
      <c r="B206" s="393">
        <v>86</v>
      </c>
      <c r="C206" s="385"/>
      <c r="D206" s="385"/>
      <c r="E206" s="385"/>
      <c r="F206" s="385"/>
      <c r="G206" s="385"/>
      <c r="H206" s="386" t="s">
        <v>4253</v>
      </c>
      <c r="I206" s="385"/>
      <c r="J206" s="2271" t="s">
        <v>4254</v>
      </c>
      <c r="K206" s="2272"/>
      <c r="L206" s="387">
        <v>11.768131901</v>
      </c>
    </row>
    <row r="207" spans="1:12" ht="12" customHeight="1">
      <c r="A207" s="383">
        <v>54200</v>
      </c>
      <c r="B207" s="385"/>
      <c r="C207" s="385"/>
      <c r="D207" s="385"/>
      <c r="E207" s="393">
        <v>-40</v>
      </c>
      <c r="F207" s="384">
        <v>54240</v>
      </c>
      <c r="G207" s="385"/>
      <c r="H207" s="386" t="s">
        <v>4255</v>
      </c>
      <c r="I207" s="385"/>
      <c r="J207" s="2271" t="s">
        <v>1191</v>
      </c>
      <c r="K207" s="2272"/>
      <c r="L207" s="387">
        <v>11.769132218999999</v>
      </c>
    </row>
    <row r="208" spans="1:12" ht="12.75" customHeight="1">
      <c r="A208" s="383">
        <v>-2633</v>
      </c>
      <c r="B208" s="384">
        <v>-2633</v>
      </c>
      <c r="C208" s="385"/>
      <c r="D208" s="385"/>
      <c r="E208" s="385"/>
      <c r="F208" s="385"/>
      <c r="G208" s="385"/>
      <c r="H208" s="386" t="s">
        <v>4256</v>
      </c>
      <c r="I208" s="385"/>
      <c r="J208" s="2271" t="s">
        <v>4257</v>
      </c>
      <c r="K208" s="2272"/>
      <c r="L208" s="387">
        <v>11.769130108000001</v>
      </c>
    </row>
    <row r="209" spans="1:12" ht="12.75" customHeight="1">
      <c r="A209" s="392">
        <v>676</v>
      </c>
      <c r="B209" s="385"/>
      <c r="C209" s="385"/>
      <c r="D209" s="385"/>
      <c r="E209" s="393">
        <v>676</v>
      </c>
      <c r="F209" s="385"/>
      <c r="G209" s="385"/>
      <c r="H209" s="386" t="s">
        <v>4258</v>
      </c>
      <c r="I209" s="385"/>
      <c r="J209" s="2271" t="s">
        <v>2133</v>
      </c>
      <c r="K209" s="2272"/>
      <c r="L209" s="387">
        <v>11.768130111</v>
      </c>
    </row>
    <row r="210" spans="1:12" ht="20.25" customHeight="1">
      <c r="A210" s="392">
        <v>-140</v>
      </c>
      <c r="B210" s="393">
        <v>-140</v>
      </c>
      <c r="C210" s="377"/>
      <c r="D210" s="377"/>
      <c r="E210" s="377"/>
      <c r="F210" s="377"/>
      <c r="G210" s="377"/>
      <c r="H210" s="386" t="s">
        <v>4259</v>
      </c>
      <c r="I210" s="377"/>
      <c r="J210" s="2276" t="s">
        <v>4260</v>
      </c>
      <c r="K210" s="2277"/>
      <c r="L210" s="387">
        <v>11.769130111999999</v>
      </c>
    </row>
    <row r="211" spans="1:12" ht="12.75" customHeight="1">
      <c r="A211" s="383">
        <v>36251</v>
      </c>
      <c r="B211" s="385"/>
      <c r="C211" s="385"/>
      <c r="D211" s="385"/>
      <c r="E211" s="385"/>
      <c r="F211" s="384">
        <v>36251</v>
      </c>
      <c r="G211" s="385"/>
      <c r="H211" s="386" t="s">
        <v>4261</v>
      </c>
      <c r="I211" s="385"/>
      <c r="J211" s="2271" t="s">
        <v>1353</v>
      </c>
      <c r="K211" s="2272"/>
      <c r="L211" s="387">
        <v>11.768130405000001</v>
      </c>
    </row>
    <row r="212" spans="1:12" ht="20.25" customHeight="1">
      <c r="A212" s="392">
        <v>237</v>
      </c>
      <c r="B212" s="377"/>
      <c r="C212" s="377"/>
      <c r="D212" s="377"/>
      <c r="E212" s="377"/>
      <c r="F212" s="393">
        <v>237</v>
      </c>
      <c r="G212" s="377"/>
      <c r="H212" s="386" t="s">
        <v>4262</v>
      </c>
      <c r="I212" s="377"/>
      <c r="J212" s="2276" t="s">
        <v>4263</v>
      </c>
      <c r="K212" s="2277"/>
      <c r="L212" s="387">
        <v>11.768130105999999</v>
      </c>
    </row>
    <row r="213" spans="1:12" ht="21" customHeight="1">
      <c r="A213" s="379">
        <v>14190</v>
      </c>
      <c r="B213" s="377"/>
      <c r="C213" s="377"/>
      <c r="D213" s="389">
        <v>-206</v>
      </c>
      <c r="E213" s="380">
        <v>1062</v>
      </c>
      <c r="F213" s="380">
        <v>13334</v>
      </c>
      <c r="G213" s="377"/>
      <c r="H213" s="381" t="s">
        <v>4264</v>
      </c>
      <c r="I213" s="377"/>
      <c r="J213" s="2276" t="s">
        <v>4265</v>
      </c>
      <c r="K213" s="2277"/>
      <c r="L213" s="382">
        <v>11.768191604</v>
      </c>
    </row>
    <row r="214" spans="1:12" ht="20.25" customHeight="1">
      <c r="A214" s="383">
        <v>3370</v>
      </c>
      <c r="B214" s="377"/>
      <c r="C214" s="377"/>
      <c r="D214" s="377"/>
      <c r="E214" s="377"/>
      <c r="F214" s="384">
        <v>3370</v>
      </c>
      <c r="G214" s="377"/>
      <c r="H214" s="386" t="s">
        <v>4266</v>
      </c>
      <c r="I214" s="377"/>
      <c r="J214" s="2276" t="s">
        <v>4267</v>
      </c>
      <c r="K214" s="2277"/>
      <c r="L214" s="387">
        <v>11.769130608999999</v>
      </c>
    </row>
    <row r="215" spans="1:12" ht="12.75" customHeight="1">
      <c r="A215" s="383">
        <v>24034</v>
      </c>
      <c r="B215" s="384">
        <v>24034</v>
      </c>
      <c r="C215" s="385"/>
      <c r="D215" s="385"/>
      <c r="E215" s="385"/>
      <c r="F215" s="385"/>
      <c r="G215" s="385"/>
      <c r="H215" s="386" t="s">
        <v>4268</v>
      </c>
      <c r="I215" s="385"/>
      <c r="J215" s="2271" t="s">
        <v>4269</v>
      </c>
      <c r="K215" s="2272"/>
      <c r="L215" s="387">
        <v>11.768130208000001</v>
      </c>
    </row>
    <row r="216" spans="1:12" ht="12.75" customHeight="1">
      <c r="A216" s="392">
        <v>613</v>
      </c>
      <c r="B216" s="385"/>
      <c r="C216" s="385"/>
      <c r="D216" s="385"/>
      <c r="E216" s="385"/>
      <c r="F216" s="393">
        <v>613</v>
      </c>
      <c r="G216" s="385"/>
      <c r="H216" s="386" t="s">
        <v>4270</v>
      </c>
      <c r="I216" s="385"/>
      <c r="J216" s="2271" t="s">
        <v>2011</v>
      </c>
      <c r="K216" s="2272"/>
      <c r="L216" s="387">
        <v>11.768130601999999</v>
      </c>
    </row>
    <row r="217" spans="1:12" ht="20.25" customHeight="1">
      <c r="A217" s="383">
        <v>7166</v>
      </c>
      <c r="B217" s="377"/>
      <c r="C217" s="377"/>
      <c r="D217" s="377"/>
      <c r="E217" s="377"/>
      <c r="F217" s="384">
        <v>7166</v>
      </c>
      <c r="G217" s="377"/>
      <c r="H217" s="386" t="s">
        <v>4271</v>
      </c>
      <c r="I217" s="377"/>
      <c r="J217" s="2276" t="s">
        <v>4272</v>
      </c>
      <c r="K217" s="2277"/>
      <c r="L217" s="387">
        <v>11.768130616000001</v>
      </c>
    </row>
    <row r="218" spans="1:12" ht="12.75" customHeight="1">
      <c r="A218" s="392">
        <v>-923</v>
      </c>
      <c r="B218" s="385"/>
      <c r="C218" s="385"/>
      <c r="D218" s="385"/>
      <c r="E218" s="385"/>
      <c r="F218" s="393">
        <v>-923</v>
      </c>
      <c r="G218" s="385"/>
      <c r="H218" s="386" t="s">
        <v>4273</v>
      </c>
      <c r="I218" s="385"/>
      <c r="J218" s="2271" t="s">
        <v>2937</v>
      </c>
      <c r="K218" s="2272"/>
      <c r="L218" s="387">
        <v>11.76813082</v>
      </c>
    </row>
    <row r="219" spans="1:12" ht="12.75" customHeight="1">
      <c r="A219" s="383">
        <v>-1011</v>
      </c>
      <c r="B219" s="384">
        <v>-1011</v>
      </c>
      <c r="C219" s="385"/>
      <c r="D219" s="385"/>
      <c r="E219" s="385"/>
      <c r="F219" s="385"/>
      <c r="G219" s="385"/>
      <c r="H219" s="386" t="s">
        <v>4274</v>
      </c>
      <c r="I219" s="385"/>
      <c r="J219" s="2271" t="s">
        <v>4275</v>
      </c>
      <c r="K219" s="2272"/>
      <c r="L219" s="387">
        <v>11.768130814999999</v>
      </c>
    </row>
    <row r="220" spans="1:12" ht="12" customHeight="1">
      <c r="A220" s="383">
        <v>-7928</v>
      </c>
      <c r="B220" s="384">
        <v>-7928</v>
      </c>
      <c r="C220" s="385"/>
      <c r="D220" s="385"/>
      <c r="E220" s="385"/>
      <c r="F220" s="385"/>
      <c r="G220" s="385"/>
      <c r="H220" s="386" t="s">
        <v>4276</v>
      </c>
      <c r="I220" s="385"/>
      <c r="J220" s="2271" t="s">
        <v>4277</v>
      </c>
      <c r="K220" s="2272"/>
      <c r="L220" s="387">
        <v>11.768070206000001</v>
      </c>
    </row>
    <row r="221" spans="1:12" ht="21" customHeight="1">
      <c r="A221" s="379">
        <v>444240</v>
      </c>
      <c r="B221" s="380">
        <v>4165</v>
      </c>
      <c r="C221" s="377"/>
      <c r="D221" s="377"/>
      <c r="E221" s="377"/>
      <c r="F221" s="380">
        <v>440075</v>
      </c>
      <c r="G221" s="377"/>
      <c r="H221" s="381" t="s">
        <v>4278</v>
      </c>
      <c r="I221" s="377"/>
      <c r="J221" s="2276" t="s">
        <v>4279</v>
      </c>
      <c r="K221" s="2277"/>
      <c r="L221" s="382">
        <v>11.732010101</v>
      </c>
    </row>
    <row r="222" spans="1:12" ht="20.25" customHeight="1">
      <c r="A222" s="392">
        <v>339</v>
      </c>
      <c r="B222" s="377"/>
      <c r="C222" s="377"/>
      <c r="D222" s="377"/>
      <c r="E222" s="377"/>
      <c r="F222" s="393">
        <v>339</v>
      </c>
      <c r="G222" s="377"/>
      <c r="H222" s="386" t="s">
        <v>4280</v>
      </c>
      <c r="I222" s="377"/>
      <c r="J222" s="2276" t="s">
        <v>4281</v>
      </c>
      <c r="K222" s="2277"/>
      <c r="L222" s="387">
        <v>11.768161319000001</v>
      </c>
    </row>
    <row r="223" spans="1:12" ht="21" customHeight="1">
      <c r="A223" s="383">
        <v>11652</v>
      </c>
      <c r="B223" s="377"/>
      <c r="C223" s="377"/>
      <c r="D223" s="377"/>
      <c r="E223" s="377"/>
      <c r="F223" s="384">
        <v>11652</v>
      </c>
      <c r="G223" s="377"/>
      <c r="H223" s="386" t="s">
        <v>4282</v>
      </c>
      <c r="I223" s="377"/>
      <c r="J223" s="2276" t="s">
        <v>4283</v>
      </c>
      <c r="K223" s="2277"/>
      <c r="L223" s="387">
        <v>11.768032106</v>
      </c>
    </row>
    <row r="224" spans="1:12" ht="20.25" customHeight="1">
      <c r="A224" s="383">
        <v>33850</v>
      </c>
      <c r="B224" s="377"/>
      <c r="C224" s="377"/>
      <c r="D224" s="377"/>
      <c r="E224" s="377"/>
      <c r="F224" s="384">
        <v>33850</v>
      </c>
      <c r="G224" s="377"/>
      <c r="H224" s="386" t="s">
        <v>4284</v>
      </c>
      <c r="I224" s="377"/>
      <c r="J224" s="2278" t="s">
        <v>4285</v>
      </c>
      <c r="K224" s="2279"/>
      <c r="L224" s="387">
        <v>11.769132102</v>
      </c>
    </row>
    <row r="225" spans="1:12" ht="20.25" customHeight="1">
      <c r="A225" s="383">
        <v>71213</v>
      </c>
      <c r="B225" s="393">
        <v>-878</v>
      </c>
      <c r="C225" s="377"/>
      <c r="D225" s="377"/>
      <c r="E225" s="377"/>
      <c r="F225" s="384">
        <v>72091</v>
      </c>
      <c r="G225" s="377"/>
      <c r="H225" s="386" t="s">
        <v>4286</v>
      </c>
      <c r="I225" s="377"/>
      <c r="J225" s="2276" t="s">
        <v>4287</v>
      </c>
      <c r="K225" s="2277"/>
      <c r="L225" s="387">
        <v>11.769132108999999</v>
      </c>
    </row>
    <row r="226" spans="1:12" ht="18" customHeight="1">
      <c r="A226" s="383">
        <v>3277</v>
      </c>
      <c r="B226" s="377"/>
      <c r="C226" s="377"/>
      <c r="D226" s="377"/>
      <c r="E226" s="377"/>
      <c r="F226" s="384">
        <v>3277</v>
      </c>
      <c r="G226" s="377"/>
      <c r="H226" s="386" t="s">
        <v>4288</v>
      </c>
      <c r="I226" s="377"/>
      <c r="J226" s="2276" t="s">
        <v>4289</v>
      </c>
      <c r="K226" s="2277"/>
      <c r="L226" s="387">
        <v>11.769131002</v>
      </c>
    </row>
    <row r="227" spans="1:12" ht="12.75" customHeight="1">
      <c r="A227" s="392">
        <v>-14</v>
      </c>
      <c r="B227" s="385"/>
      <c r="C227" s="404">
        <v>-14</v>
      </c>
      <c r="D227" s="385"/>
      <c r="E227" s="385"/>
      <c r="F227" s="385"/>
      <c r="G227" s="385"/>
      <c r="H227" s="386" t="s">
        <v>4290</v>
      </c>
      <c r="I227" s="385"/>
      <c r="J227" s="2271" t="s">
        <v>2415</v>
      </c>
      <c r="K227" s="2272"/>
      <c r="L227" s="387">
        <v>11.768131211</v>
      </c>
    </row>
    <row r="228" spans="1:12" ht="20.25" customHeight="1">
      <c r="A228" s="383">
        <v>3061839</v>
      </c>
      <c r="B228" s="377"/>
      <c r="C228" s="377"/>
      <c r="D228" s="377"/>
      <c r="E228" s="377"/>
      <c r="F228" s="384">
        <v>3061839</v>
      </c>
      <c r="G228" s="377"/>
      <c r="H228" s="386" t="s">
        <v>4291</v>
      </c>
      <c r="I228" s="377"/>
      <c r="J228" s="2276" t="s">
        <v>4292</v>
      </c>
      <c r="K228" s="2277"/>
      <c r="L228" s="387">
        <v>11.768210212</v>
      </c>
    </row>
    <row r="229" spans="1:12" ht="20.25" customHeight="1">
      <c r="A229" s="383">
        <v>15398</v>
      </c>
      <c r="B229" s="384">
        <v>15398</v>
      </c>
      <c r="C229" s="377"/>
      <c r="D229" s="377"/>
      <c r="E229" s="377"/>
      <c r="F229" s="377"/>
      <c r="G229" s="377"/>
      <c r="H229" s="386" t="s">
        <v>4293</v>
      </c>
      <c r="I229" s="377"/>
      <c r="J229" s="2276" t="s">
        <v>4294</v>
      </c>
      <c r="K229" s="2277"/>
      <c r="L229" s="387">
        <v>11.769131400999999</v>
      </c>
    </row>
    <row r="230" spans="1:12" ht="12.75" customHeight="1">
      <c r="A230" s="383">
        <v>9302</v>
      </c>
      <c r="B230" s="385"/>
      <c r="C230" s="385"/>
      <c r="D230" s="385"/>
      <c r="E230" s="384">
        <v>9302</v>
      </c>
      <c r="F230" s="385"/>
      <c r="G230" s="385"/>
      <c r="H230" s="386" t="s">
        <v>4295</v>
      </c>
      <c r="I230" s="385"/>
      <c r="J230" s="2271" t="s">
        <v>1369</v>
      </c>
      <c r="K230" s="2272"/>
      <c r="L230" s="387">
        <v>11.769131512</v>
      </c>
    </row>
    <row r="231" spans="1:12" ht="21" customHeight="1">
      <c r="A231" s="383">
        <v>82963</v>
      </c>
      <c r="B231" s="377"/>
      <c r="C231" s="377"/>
      <c r="D231" s="377"/>
      <c r="E231" s="377"/>
      <c r="F231" s="384">
        <v>82963</v>
      </c>
      <c r="G231" s="377"/>
      <c r="H231" s="386" t="s">
        <v>4296</v>
      </c>
      <c r="I231" s="377"/>
      <c r="J231" s="2276" t="s">
        <v>4297</v>
      </c>
      <c r="K231" s="2277"/>
      <c r="L231" s="387">
        <v>11.768131609999999</v>
      </c>
    </row>
    <row r="232" spans="1:12" ht="20.25" customHeight="1">
      <c r="A232" s="383">
        <v>39251</v>
      </c>
      <c r="B232" s="377"/>
      <c r="C232" s="377"/>
      <c r="D232" s="377"/>
      <c r="E232" s="377"/>
      <c r="F232" s="384">
        <v>39251</v>
      </c>
      <c r="G232" s="377"/>
      <c r="H232" s="386" t="s">
        <v>4298</v>
      </c>
      <c r="I232" s="377"/>
      <c r="J232" s="2278" t="s">
        <v>4299</v>
      </c>
      <c r="K232" s="2279"/>
      <c r="L232" s="387">
        <v>11.768131706</v>
      </c>
    </row>
    <row r="233" spans="1:12" ht="12.75" customHeight="1">
      <c r="A233" s="383">
        <v>13630</v>
      </c>
      <c r="B233" s="385"/>
      <c r="C233" s="385"/>
      <c r="D233" s="385"/>
      <c r="E233" s="384">
        <v>17784</v>
      </c>
      <c r="F233" s="384">
        <v>-4154</v>
      </c>
      <c r="G233" s="385"/>
      <c r="H233" s="386" t="s">
        <v>4300</v>
      </c>
      <c r="I233" s="385"/>
      <c r="J233" s="2271" t="s">
        <v>2441</v>
      </c>
      <c r="K233" s="2272"/>
      <c r="L233" s="387">
        <v>11.769132002999999</v>
      </c>
    </row>
    <row r="234" spans="1:12" ht="12" customHeight="1">
      <c r="A234" s="383">
        <v>26651</v>
      </c>
      <c r="B234" s="385"/>
      <c r="C234" s="385"/>
      <c r="D234" s="385"/>
      <c r="E234" s="385"/>
      <c r="F234" s="384">
        <v>26651</v>
      </c>
      <c r="G234" s="385"/>
      <c r="H234" s="386" t="s">
        <v>4301</v>
      </c>
      <c r="I234" s="385"/>
      <c r="J234" s="2271" t="s">
        <v>1669</v>
      </c>
      <c r="K234" s="2272"/>
      <c r="L234" s="387">
        <v>11.768050110000001</v>
      </c>
    </row>
    <row r="235" spans="1:12" ht="12.75" customHeight="1">
      <c r="A235" s="383">
        <v>30186</v>
      </c>
      <c r="B235" s="385"/>
      <c r="C235" s="385"/>
      <c r="D235" s="385"/>
      <c r="E235" s="385"/>
      <c r="F235" s="384">
        <v>30186</v>
      </c>
      <c r="G235" s="385"/>
      <c r="H235" s="386" t="s">
        <v>4302</v>
      </c>
      <c r="I235" s="385"/>
      <c r="J235" s="2271" t="s">
        <v>1833</v>
      </c>
      <c r="K235" s="2272"/>
      <c r="L235" s="387">
        <v>11.769132012</v>
      </c>
    </row>
    <row r="236" spans="1:12" ht="12.75" customHeight="1">
      <c r="A236" s="383">
        <v>15846</v>
      </c>
      <c r="B236" s="385"/>
      <c r="C236" s="385"/>
      <c r="D236" s="385"/>
      <c r="E236" s="393">
        <v>-431</v>
      </c>
      <c r="F236" s="384">
        <v>16277</v>
      </c>
      <c r="G236" s="385"/>
      <c r="H236" s="386" t="s">
        <v>4303</v>
      </c>
      <c r="I236" s="385"/>
      <c r="J236" s="2271" t="s">
        <v>2961</v>
      </c>
      <c r="K236" s="2272"/>
      <c r="L236" s="387">
        <v>11.768132018999999</v>
      </c>
    </row>
    <row r="237" spans="1:12" ht="12.75" customHeight="1">
      <c r="A237" s="383">
        <v>-9929</v>
      </c>
      <c r="B237" s="384">
        <v>-9929</v>
      </c>
      <c r="C237" s="385"/>
      <c r="D237" s="385"/>
      <c r="E237" s="385"/>
      <c r="F237" s="385"/>
      <c r="G237" s="385"/>
      <c r="H237" s="386" t="s">
        <v>4304</v>
      </c>
      <c r="I237" s="385"/>
      <c r="J237" s="2271" t="s">
        <v>2321</v>
      </c>
      <c r="K237" s="2272"/>
      <c r="L237" s="387">
        <v>11.768132138</v>
      </c>
    </row>
    <row r="238" spans="1:12" ht="20.25" customHeight="1">
      <c r="A238" s="392">
        <v>-872</v>
      </c>
      <c r="B238" s="393">
        <v>-872</v>
      </c>
      <c r="C238" s="377"/>
      <c r="D238" s="377"/>
      <c r="E238" s="377"/>
      <c r="F238" s="377"/>
      <c r="G238" s="377"/>
      <c r="H238" s="386" t="s">
        <v>4305</v>
      </c>
      <c r="I238" s="377"/>
      <c r="J238" s="2276" t="s">
        <v>4306</v>
      </c>
      <c r="K238" s="2277"/>
      <c r="L238" s="387">
        <v>11.768120619999999</v>
      </c>
    </row>
    <row r="239" spans="1:12" ht="20.25" customHeight="1">
      <c r="A239" s="392">
        <v>-877</v>
      </c>
      <c r="B239" s="393">
        <v>-877</v>
      </c>
      <c r="C239" s="377"/>
      <c r="D239" s="377"/>
      <c r="E239" s="377"/>
      <c r="F239" s="377"/>
      <c r="G239" s="377"/>
      <c r="H239" s="386" t="s">
        <v>4307</v>
      </c>
      <c r="I239" s="377"/>
      <c r="J239" s="2276" t="s">
        <v>4308</v>
      </c>
      <c r="K239" s="2277"/>
      <c r="L239" s="387">
        <v>11.768132119000001</v>
      </c>
    </row>
    <row r="240" spans="1:12" ht="12.75" customHeight="1">
      <c r="A240" s="383">
        <v>30461</v>
      </c>
      <c r="B240" s="393">
        <v>450</v>
      </c>
      <c r="C240" s="385"/>
      <c r="D240" s="385"/>
      <c r="E240" s="385"/>
      <c r="F240" s="384">
        <v>30011</v>
      </c>
      <c r="G240" s="385"/>
      <c r="H240" s="386" t="s">
        <v>4309</v>
      </c>
      <c r="I240" s="385"/>
      <c r="J240" s="2271" t="s">
        <v>1373</v>
      </c>
      <c r="K240" s="2272"/>
      <c r="L240" s="387">
        <v>11.768132101999999</v>
      </c>
    </row>
    <row r="241" spans="1:12" ht="12.75" customHeight="1">
      <c r="A241" s="383">
        <v>14214</v>
      </c>
      <c r="B241" s="384">
        <v>13957</v>
      </c>
      <c r="C241" s="385"/>
      <c r="D241" s="385"/>
      <c r="E241" s="393">
        <v>257</v>
      </c>
      <c r="F241" s="385"/>
      <c r="G241" s="385"/>
      <c r="H241" s="386" t="s">
        <v>4310</v>
      </c>
      <c r="I241" s="385"/>
      <c r="J241" s="2271" t="s">
        <v>2429</v>
      </c>
      <c r="K241" s="2272"/>
      <c r="L241" s="387">
        <v>11.768080412</v>
      </c>
    </row>
    <row r="242" spans="1:12" ht="12.75" customHeight="1">
      <c r="A242" s="383">
        <v>15444</v>
      </c>
      <c r="B242" s="384">
        <v>15444</v>
      </c>
      <c r="C242" s="385"/>
      <c r="D242" s="385"/>
      <c r="E242" s="385"/>
      <c r="F242" s="385"/>
      <c r="G242" s="385"/>
      <c r="H242" s="386" t="s">
        <v>4311</v>
      </c>
      <c r="I242" s="385"/>
      <c r="J242" s="2271" t="s">
        <v>4312</v>
      </c>
      <c r="K242" s="2272"/>
      <c r="L242" s="387">
        <v>11.768132139</v>
      </c>
    </row>
    <row r="243" spans="1:12" ht="20.25" customHeight="1">
      <c r="A243" s="392">
        <v>53</v>
      </c>
      <c r="B243" s="377"/>
      <c r="C243" s="377"/>
      <c r="D243" s="377"/>
      <c r="E243" s="377"/>
      <c r="F243" s="393">
        <v>53</v>
      </c>
      <c r="G243" s="377"/>
      <c r="H243" s="386" t="s">
        <v>4313</v>
      </c>
      <c r="I243" s="377"/>
      <c r="J243" s="2276" t="s">
        <v>4314</v>
      </c>
      <c r="K243" s="2277"/>
      <c r="L243" s="387">
        <v>11.76801163</v>
      </c>
    </row>
    <row r="244" spans="1:12" ht="21" customHeight="1">
      <c r="A244" s="379">
        <v>2618</v>
      </c>
      <c r="B244" s="377"/>
      <c r="C244" s="377"/>
      <c r="D244" s="377"/>
      <c r="E244" s="377"/>
      <c r="F244" s="380">
        <v>2618</v>
      </c>
      <c r="G244" s="377"/>
      <c r="H244" s="381" t="s">
        <v>4315</v>
      </c>
      <c r="I244" s="377"/>
      <c r="J244" s="2276" t="s">
        <v>4316</v>
      </c>
      <c r="K244" s="2277"/>
      <c r="L244" s="382">
        <v>11.768132013000001</v>
      </c>
    </row>
    <row r="245" spans="1:12" ht="12" customHeight="1">
      <c r="A245" s="383">
        <v>27807</v>
      </c>
      <c r="B245" s="385"/>
      <c r="C245" s="385"/>
      <c r="D245" s="393">
        <v>-27</v>
      </c>
      <c r="E245" s="385"/>
      <c r="F245" s="384">
        <v>27834</v>
      </c>
      <c r="G245" s="385"/>
      <c r="H245" s="386" t="s">
        <v>4317</v>
      </c>
      <c r="I245" s="385"/>
      <c r="J245" s="2271" t="s">
        <v>2967</v>
      </c>
      <c r="K245" s="2272"/>
      <c r="L245" s="387">
        <v>11.768132113</v>
      </c>
    </row>
    <row r="246" spans="1:12" ht="21" customHeight="1">
      <c r="A246" s="379">
        <v>20618</v>
      </c>
      <c r="B246" s="377"/>
      <c r="C246" s="377"/>
      <c r="D246" s="377"/>
      <c r="E246" s="377"/>
      <c r="F246" s="380">
        <v>20618</v>
      </c>
      <c r="G246" s="377"/>
      <c r="H246" s="381" t="s">
        <v>4318</v>
      </c>
      <c r="I246" s="377"/>
      <c r="J246" s="2276" t="s">
        <v>4319</v>
      </c>
      <c r="K246" s="2277"/>
      <c r="L246" s="382">
        <v>11.768132114</v>
      </c>
    </row>
    <row r="247" spans="1:12" ht="12" customHeight="1">
      <c r="A247" s="392">
        <v>-245</v>
      </c>
      <c r="B247" s="393">
        <v>-245</v>
      </c>
      <c r="C247" s="385"/>
      <c r="D247" s="385"/>
      <c r="E247" s="385"/>
      <c r="F247" s="385"/>
      <c r="G247" s="385"/>
      <c r="H247" s="386" t="s">
        <v>4320</v>
      </c>
      <c r="I247" s="385"/>
      <c r="J247" s="2271" t="s">
        <v>4321</v>
      </c>
      <c r="K247" s="2272"/>
      <c r="L247" s="387">
        <v>11.768172008000001</v>
      </c>
    </row>
    <row r="248" spans="1:12" ht="21" customHeight="1">
      <c r="A248" s="388">
        <v>-401</v>
      </c>
      <c r="B248" s="389">
        <v>-401</v>
      </c>
      <c r="C248" s="377"/>
      <c r="D248" s="377"/>
      <c r="E248" s="377"/>
      <c r="F248" s="377"/>
      <c r="G248" s="377"/>
      <c r="H248" s="381" t="s">
        <v>4322</v>
      </c>
      <c r="I248" s="377"/>
      <c r="J248" s="2276" t="s">
        <v>4323</v>
      </c>
      <c r="K248" s="2277"/>
      <c r="L248" s="382">
        <v>11.768132123000001</v>
      </c>
    </row>
    <row r="249" spans="1:12" ht="12.75" customHeight="1">
      <c r="A249" s="383">
        <v>68916</v>
      </c>
      <c r="B249" s="385"/>
      <c r="C249" s="385"/>
      <c r="D249" s="385"/>
      <c r="E249" s="385"/>
      <c r="F249" s="384">
        <v>68916</v>
      </c>
      <c r="G249" s="385"/>
      <c r="H249" s="386" t="s">
        <v>4324</v>
      </c>
      <c r="I249" s="385"/>
      <c r="J249" s="2271" t="s">
        <v>1195</v>
      </c>
      <c r="K249" s="2272"/>
      <c r="L249" s="387">
        <v>11.769140118999999</v>
      </c>
    </row>
    <row r="250" spans="1:12" ht="12" customHeight="1">
      <c r="A250" s="383">
        <v>59846</v>
      </c>
      <c r="B250" s="385"/>
      <c r="C250" s="385"/>
      <c r="D250" s="385"/>
      <c r="E250" s="385"/>
      <c r="F250" s="384">
        <v>59846</v>
      </c>
      <c r="G250" s="385"/>
      <c r="H250" s="386" t="s">
        <v>4325</v>
      </c>
      <c r="I250" s="385"/>
      <c r="J250" s="2271" t="s">
        <v>1087</v>
      </c>
      <c r="K250" s="2272"/>
      <c r="L250" s="387">
        <v>11.769141321999999</v>
      </c>
    </row>
    <row r="251" spans="1:12" ht="21" customHeight="1">
      <c r="A251" s="379">
        <v>3031</v>
      </c>
      <c r="B251" s="380">
        <v>3031</v>
      </c>
      <c r="C251" s="377"/>
      <c r="D251" s="377"/>
      <c r="E251" s="377"/>
      <c r="F251" s="377"/>
      <c r="G251" s="377"/>
      <c r="H251" s="381" t="s">
        <v>4326</v>
      </c>
      <c r="I251" s="377"/>
      <c r="J251" s="2278" t="s">
        <v>4327</v>
      </c>
      <c r="K251" s="2279"/>
      <c r="L251" s="382">
        <v>11.768140302000001</v>
      </c>
    </row>
    <row r="252" spans="1:12" ht="12" customHeight="1">
      <c r="A252" s="383">
        <v>150696</v>
      </c>
      <c r="B252" s="385"/>
      <c r="C252" s="385"/>
      <c r="D252" s="385"/>
      <c r="E252" s="385"/>
      <c r="F252" s="384">
        <v>150696</v>
      </c>
      <c r="G252" s="385"/>
      <c r="H252" s="386" t="s">
        <v>4328</v>
      </c>
      <c r="I252" s="385"/>
      <c r="J252" s="2271" t="s">
        <v>1089</v>
      </c>
      <c r="K252" s="2272"/>
      <c r="L252" s="387">
        <v>11.768140170000001</v>
      </c>
    </row>
    <row r="253" spans="1:12" ht="21" customHeight="1">
      <c r="A253" s="379">
        <v>5484</v>
      </c>
      <c r="B253" s="377"/>
      <c r="C253" s="377"/>
      <c r="D253" s="377"/>
      <c r="E253" s="377"/>
      <c r="F253" s="380">
        <v>5484</v>
      </c>
      <c r="G253" s="377"/>
      <c r="H253" s="381" t="s">
        <v>4329</v>
      </c>
      <c r="I253" s="377"/>
      <c r="J253" s="2276" t="s">
        <v>4330</v>
      </c>
      <c r="K253" s="2277"/>
      <c r="L253" s="382">
        <v>11.768141014999999</v>
      </c>
    </row>
    <row r="254" spans="1:12" ht="12.75" customHeight="1">
      <c r="A254" s="383">
        <v>6005</v>
      </c>
      <c r="B254" s="385"/>
      <c r="C254" s="385"/>
      <c r="D254" s="385"/>
      <c r="E254" s="384">
        <v>1313</v>
      </c>
      <c r="F254" s="384">
        <v>4692</v>
      </c>
      <c r="G254" s="385"/>
      <c r="H254" s="386" t="s">
        <v>4331</v>
      </c>
      <c r="I254" s="385"/>
      <c r="J254" s="2271" t="s">
        <v>1731</v>
      </c>
      <c r="K254" s="2272"/>
      <c r="L254" s="387">
        <v>11.768141006</v>
      </c>
    </row>
    <row r="255" spans="1:12" ht="12" customHeight="1">
      <c r="A255" s="392">
        <v>743</v>
      </c>
      <c r="B255" s="385"/>
      <c r="C255" s="385"/>
      <c r="D255" s="385"/>
      <c r="E255" s="385"/>
      <c r="F255" s="393">
        <v>743</v>
      </c>
      <c r="G255" s="385"/>
      <c r="H255" s="386" t="s">
        <v>4332</v>
      </c>
      <c r="I255" s="385"/>
      <c r="J255" s="2271" t="s">
        <v>2995</v>
      </c>
      <c r="K255" s="2272"/>
      <c r="L255" s="387">
        <v>11.76814102</v>
      </c>
    </row>
    <row r="256" spans="1:12" ht="21" customHeight="1">
      <c r="A256" s="388">
        <v>386</v>
      </c>
      <c r="B256" s="377"/>
      <c r="C256" s="377"/>
      <c r="D256" s="377"/>
      <c r="E256" s="377"/>
      <c r="F256" s="389">
        <v>386</v>
      </c>
      <c r="G256" s="377"/>
      <c r="H256" s="381" t="s">
        <v>4333</v>
      </c>
      <c r="I256" s="377"/>
      <c r="J256" s="2276" t="s">
        <v>4334</v>
      </c>
      <c r="K256" s="2277"/>
      <c r="L256" s="382">
        <v>11.768141116000001</v>
      </c>
    </row>
    <row r="257" spans="1:12" ht="12.75" customHeight="1">
      <c r="A257" s="383">
        <v>255420</v>
      </c>
      <c r="B257" s="385"/>
      <c r="C257" s="385"/>
      <c r="D257" s="385"/>
      <c r="E257" s="385"/>
      <c r="F257" s="384">
        <v>255420</v>
      </c>
      <c r="G257" s="385"/>
      <c r="H257" s="386" t="s">
        <v>4335</v>
      </c>
      <c r="I257" s="385"/>
      <c r="J257" s="2271" t="s">
        <v>3527</v>
      </c>
      <c r="K257" s="2272"/>
      <c r="L257" s="387">
        <v>11.768091003</v>
      </c>
    </row>
    <row r="258" spans="1:12" ht="12" customHeight="1">
      <c r="A258" s="383">
        <v>1890</v>
      </c>
      <c r="B258" s="384">
        <v>1890</v>
      </c>
      <c r="C258" s="385"/>
      <c r="D258" s="385"/>
      <c r="E258" s="385"/>
      <c r="F258" s="385"/>
      <c r="G258" s="385"/>
      <c r="H258" s="386" t="s">
        <v>4336</v>
      </c>
      <c r="I258" s="385"/>
      <c r="J258" s="2271" t="s">
        <v>2169</v>
      </c>
      <c r="K258" s="2272"/>
      <c r="L258" s="387">
        <v>11.768142212000001</v>
      </c>
    </row>
    <row r="259" spans="1:12" ht="21" customHeight="1">
      <c r="A259" s="383">
        <v>47638</v>
      </c>
      <c r="B259" s="377"/>
      <c r="C259" s="377"/>
      <c r="D259" s="377"/>
      <c r="E259" s="377"/>
      <c r="F259" s="384">
        <v>47638</v>
      </c>
      <c r="G259" s="377"/>
      <c r="H259" s="386" t="s">
        <v>4337</v>
      </c>
      <c r="I259" s="377"/>
      <c r="J259" s="2280" t="s">
        <v>4338</v>
      </c>
      <c r="K259" s="2281"/>
      <c r="L259" s="387">
        <v>11.768100204</v>
      </c>
    </row>
    <row r="260" spans="1:12" ht="20.25" customHeight="1">
      <c r="A260" s="383">
        <v>27188</v>
      </c>
      <c r="B260" s="377"/>
      <c r="C260" s="377"/>
      <c r="D260" s="377"/>
      <c r="E260" s="377"/>
      <c r="F260" s="384">
        <v>27188</v>
      </c>
      <c r="G260" s="377"/>
      <c r="H260" s="386" t="s">
        <v>4339</v>
      </c>
      <c r="I260" s="377"/>
      <c r="J260" s="2276" t="s">
        <v>4340</v>
      </c>
      <c r="K260" s="2277"/>
      <c r="L260" s="387">
        <v>11.769152108</v>
      </c>
    </row>
    <row r="261" spans="1:12" ht="20.25" customHeight="1">
      <c r="A261" s="383">
        <v>13075</v>
      </c>
      <c r="B261" s="377"/>
      <c r="C261" s="377"/>
      <c r="D261" s="377"/>
      <c r="E261" s="377"/>
      <c r="F261" s="384">
        <v>13075</v>
      </c>
      <c r="G261" s="377"/>
      <c r="H261" s="386" t="s">
        <v>4341</v>
      </c>
      <c r="I261" s="377"/>
      <c r="J261" s="2276" t="s">
        <v>4342</v>
      </c>
      <c r="K261" s="2277"/>
      <c r="L261" s="387">
        <v>11.768150205</v>
      </c>
    </row>
    <row r="262" spans="1:12" ht="12.75" customHeight="1">
      <c r="A262" s="383">
        <v>2862</v>
      </c>
      <c r="B262" s="385"/>
      <c r="C262" s="385"/>
      <c r="D262" s="385"/>
      <c r="E262" s="385"/>
      <c r="F262" s="384">
        <v>2862</v>
      </c>
      <c r="G262" s="385"/>
      <c r="H262" s="386" t="s">
        <v>4343</v>
      </c>
      <c r="I262" s="385"/>
      <c r="J262" s="2271" t="s">
        <v>1467</v>
      </c>
      <c r="K262" s="2272"/>
      <c r="L262" s="387">
        <v>11.768150214</v>
      </c>
    </row>
    <row r="263" spans="1:12" ht="20.25" customHeight="1">
      <c r="A263" s="392">
        <v>573</v>
      </c>
      <c r="B263" s="377"/>
      <c r="C263" s="377"/>
      <c r="D263" s="377"/>
      <c r="E263" s="377"/>
      <c r="F263" s="393">
        <v>573</v>
      </c>
      <c r="G263" s="377"/>
      <c r="H263" s="386" t="s">
        <v>4344</v>
      </c>
      <c r="I263" s="377"/>
      <c r="J263" s="2276" t="s">
        <v>4345</v>
      </c>
      <c r="K263" s="2277"/>
      <c r="L263" s="387">
        <v>11.769150312000001</v>
      </c>
    </row>
    <row r="264" spans="1:12" ht="12.75" customHeight="1">
      <c r="A264" s="383">
        <v>31174</v>
      </c>
      <c r="B264" s="385"/>
      <c r="C264" s="385"/>
      <c r="D264" s="384">
        <v>7020</v>
      </c>
      <c r="E264" s="385"/>
      <c r="F264" s="384">
        <v>24154</v>
      </c>
      <c r="G264" s="385"/>
      <c r="H264" s="386" t="s">
        <v>4346</v>
      </c>
      <c r="I264" s="385"/>
      <c r="J264" s="2271" t="s">
        <v>3005</v>
      </c>
      <c r="K264" s="2272"/>
      <c r="L264" s="387">
        <v>11.768015102</v>
      </c>
    </row>
    <row r="265" spans="1:12" ht="12.75" customHeight="1">
      <c r="A265" s="383">
        <v>55120</v>
      </c>
      <c r="B265" s="385"/>
      <c r="C265" s="385"/>
      <c r="D265" s="385"/>
      <c r="E265" s="385"/>
      <c r="F265" s="384">
        <v>55120</v>
      </c>
      <c r="G265" s="385"/>
      <c r="H265" s="386" t="s">
        <v>4347</v>
      </c>
      <c r="I265" s="385"/>
      <c r="J265" s="2271" t="s">
        <v>1137</v>
      </c>
      <c r="K265" s="2272"/>
      <c r="L265" s="387">
        <v>11.768015101</v>
      </c>
    </row>
    <row r="266" spans="1:12" ht="18" customHeight="1">
      <c r="A266" s="383">
        <v>2548</v>
      </c>
      <c r="B266" s="377"/>
      <c r="C266" s="377"/>
      <c r="D266" s="377"/>
      <c r="E266" s="377"/>
      <c r="F266" s="384">
        <v>2548</v>
      </c>
      <c r="G266" s="377"/>
      <c r="H266" s="386" t="s">
        <v>4348</v>
      </c>
      <c r="I266" s="377"/>
      <c r="J266" s="2276" t="s">
        <v>4349</v>
      </c>
      <c r="K266" s="2277"/>
      <c r="L266" s="387">
        <v>11.768150611999999</v>
      </c>
    </row>
    <row r="267" spans="1:12" ht="20.25" customHeight="1">
      <c r="A267" s="383">
        <v>11750</v>
      </c>
      <c r="B267" s="377"/>
      <c r="C267" s="377"/>
      <c r="D267" s="377"/>
      <c r="E267" s="377"/>
      <c r="F267" s="384">
        <v>11750</v>
      </c>
      <c r="G267" s="377"/>
      <c r="H267" s="386" t="s">
        <v>4350</v>
      </c>
      <c r="I267" s="377"/>
      <c r="J267" s="2284" t="s">
        <v>4351</v>
      </c>
      <c r="K267" s="2285"/>
      <c r="L267" s="387">
        <v>11.769150616999999</v>
      </c>
    </row>
    <row r="268" spans="1:12" ht="21" customHeight="1">
      <c r="A268" s="379">
        <v>3036</v>
      </c>
      <c r="B268" s="377"/>
      <c r="C268" s="377"/>
      <c r="D268" s="377"/>
      <c r="E268" s="377"/>
      <c r="F268" s="380">
        <v>3036</v>
      </c>
      <c r="G268" s="377"/>
      <c r="H268" s="381" t="s">
        <v>4352</v>
      </c>
      <c r="I268" s="377"/>
      <c r="J268" s="2276" t="s">
        <v>4353</v>
      </c>
      <c r="K268" s="2277"/>
      <c r="L268" s="382">
        <v>11.768151009</v>
      </c>
    </row>
    <row r="269" spans="1:12" ht="12" customHeight="1">
      <c r="A269" s="383">
        <v>43346</v>
      </c>
      <c r="B269" s="385"/>
      <c r="C269" s="385"/>
      <c r="D269" s="385"/>
      <c r="E269" s="385"/>
      <c r="F269" s="384">
        <v>43346</v>
      </c>
      <c r="G269" s="385"/>
      <c r="H269" s="386" t="s">
        <v>4354</v>
      </c>
      <c r="I269" s="385"/>
      <c r="J269" s="2271" t="s">
        <v>1301</v>
      </c>
      <c r="K269" s="2272"/>
      <c r="L269" s="387">
        <v>11.769151301999999</v>
      </c>
    </row>
    <row r="270" spans="1:12" ht="12.75" customHeight="1">
      <c r="A270" s="383">
        <v>3981</v>
      </c>
      <c r="B270" s="385"/>
      <c r="C270" s="385"/>
      <c r="D270" s="385"/>
      <c r="E270" s="385"/>
      <c r="F270" s="384">
        <v>3981</v>
      </c>
      <c r="G270" s="385"/>
      <c r="H270" s="386" t="s">
        <v>4355</v>
      </c>
      <c r="I270" s="385"/>
      <c r="J270" s="2271" t="s">
        <v>2155</v>
      </c>
      <c r="K270" s="2272"/>
      <c r="L270" s="387">
        <v>11.768151209999999</v>
      </c>
    </row>
    <row r="271" spans="1:12" ht="21" customHeight="1">
      <c r="A271" s="383">
        <v>1229</v>
      </c>
      <c r="B271" s="377"/>
      <c r="C271" s="377"/>
      <c r="D271" s="377"/>
      <c r="E271" s="377"/>
      <c r="F271" s="384">
        <v>1229</v>
      </c>
      <c r="G271" s="377"/>
      <c r="H271" s="386" t="s">
        <v>4356</v>
      </c>
      <c r="I271" s="377"/>
      <c r="J271" s="2273" t="s">
        <v>4357</v>
      </c>
      <c r="K271" s="2274"/>
      <c r="L271" s="387">
        <v>11.768151318999999</v>
      </c>
    </row>
    <row r="272" spans="1:12" ht="12" customHeight="1">
      <c r="A272" s="383">
        <v>-2303</v>
      </c>
      <c r="B272" s="384">
        <v>-2303</v>
      </c>
      <c r="C272" s="385"/>
      <c r="D272" s="385"/>
      <c r="E272" s="385"/>
      <c r="F272" s="385"/>
      <c r="G272" s="385"/>
      <c r="H272" s="386" t="s">
        <v>4358</v>
      </c>
      <c r="I272" s="385"/>
      <c r="J272" s="2271" t="s">
        <v>2339</v>
      </c>
      <c r="K272" s="2272"/>
      <c r="L272" s="387">
        <v>11.768151319999999</v>
      </c>
    </row>
    <row r="273" spans="1:12" ht="12.75" customHeight="1">
      <c r="A273" s="383">
        <v>17257</v>
      </c>
      <c r="B273" s="385"/>
      <c r="C273" s="385"/>
      <c r="D273" s="385"/>
      <c r="E273" s="385"/>
      <c r="F273" s="384">
        <v>17257</v>
      </c>
      <c r="G273" s="385"/>
      <c r="H273" s="386" t="s">
        <v>4359</v>
      </c>
      <c r="I273" s="385"/>
      <c r="J273" s="2271" t="s">
        <v>1465</v>
      </c>
      <c r="K273" s="2272"/>
      <c r="L273" s="387">
        <v>11.768151615000001</v>
      </c>
    </row>
    <row r="274" spans="1:12" ht="12.75" customHeight="1">
      <c r="A274" s="383">
        <v>39339</v>
      </c>
      <c r="B274" s="384">
        <v>1993</v>
      </c>
      <c r="C274" s="385"/>
      <c r="D274" s="385"/>
      <c r="E274" s="385"/>
      <c r="F274" s="384">
        <v>37346</v>
      </c>
      <c r="G274" s="385"/>
      <c r="H274" s="386" t="s">
        <v>4360</v>
      </c>
      <c r="I274" s="385"/>
      <c r="J274" s="2271" t="s">
        <v>1317</v>
      </c>
      <c r="K274" s="2272"/>
      <c r="L274" s="387">
        <v>11.769151302999999</v>
      </c>
    </row>
    <row r="275" spans="1:12" ht="12.75" customHeight="1">
      <c r="A275" s="383">
        <v>30976</v>
      </c>
      <c r="B275" s="385"/>
      <c r="C275" s="385"/>
      <c r="D275" s="385"/>
      <c r="E275" s="385"/>
      <c r="F275" s="384">
        <v>30976</v>
      </c>
      <c r="G275" s="385"/>
      <c r="H275" s="386" t="s">
        <v>4361</v>
      </c>
      <c r="I275" s="385"/>
      <c r="J275" s="2271" t="s">
        <v>1403</v>
      </c>
      <c r="K275" s="2272"/>
      <c r="L275" s="387">
        <v>11.769151704</v>
      </c>
    </row>
    <row r="276" spans="1:12" ht="20.25" customHeight="1">
      <c r="A276" s="383">
        <v>25946</v>
      </c>
      <c r="B276" s="377"/>
      <c r="C276" s="377"/>
      <c r="D276" s="377"/>
      <c r="E276" s="377"/>
      <c r="F276" s="384">
        <v>25946</v>
      </c>
      <c r="G276" s="377"/>
      <c r="H276" s="386" t="s">
        <v>4362</v>
      </c>
      <c r="I276" s="377"/>
      <c r="J276" s="2276" t="s">
        <v>4363</v>
      </c>
      <c r="K276" s="2277"/>
      <c r="L276" s="387">
        <v>11.768160711</v>
      </c>
    </row>
    <row r="277" spans="1:12" ht="12.75" customHeight="1">
      <c r="A277" s="383">
        <v>7160</v>
      </c>
      <c r="B277" s="384">
        <v>7160</v>
      </c>
      <c r="C277" s="385"/>
      <c r="D277" s="385"/>
      <c r="E277" s="385"/>
      <c r="F277" s="385"/>
      <c r="G277" s="385"/>
      <c r="H277" s="386" t="s">
        <v>4364</v>
      </c>
      <c r="I277" s="385"/>
      <c r="J277" s="2271" t="s">
        <v>4365</v>
      </c>
      <c r="K277" s="2272"/>
      <c r="L277" s="387">
        <v>11.768011524</v>
      </c>
    </row>
    <row r="278" spans="1:12" ht="20.25" customHeight="1">
      <c r="A278" s="383">
        <v>20390</v>
      </c>
      <c r="B278" s="393">
        <v>-83</v>
      </c>
      <c r="C278" s="377"/>
      <c r="D278" s="377"/>
      <c r="E278" s="377"/>
      <c r="F278" s="384">
        <v>20473</v>
      </c>
      <c r="G278" s="377"/>
      <c r="H278" s="386" t="s">
        <v>4366</v>
      </c>
      <c r="I278" s="377"/>
      <c r="J278" s="2273" t="s">
        <v>4367</v>
      </c>
      <c r="K278" s="2274"/>
      <c r="L278" s="387">
        <v>11.768160204999999</v>
      </c>
    </row>
    <row r="279" spans="1:12" ht="12.75" customHeight="1">
      <c r="A279" s="383">
        <v>-1709</v>
      </c>
      <c r="B279" s="384">
        <v>-1709</v>
      </c>
      <c r="C279" s="385"/>
      <c r="D279" s="385"/>
      <c r="E279" s="385"/>
      <c r="F279" s="385"/>
      <c r="G279" s="385"/>
      <c r="H279" s="386" t="s">
        <v>4368</v>
      </c>
      <c r="I279" s="385"/>
      <c r="J279" s="2271" t="s">
        <v>1411</v>
      </c>
      <c r="K279" s="2272"/>
      <c r="L279" s="387">
        <v>11.768160611000001</v>
      </c>
    </row>
    <row r="280" spans="1:12" ht="12.75" customHeight="1">
      <c r="A280" s="383">
        <v>-1113</v>
      </c>
      <c r="B280" s="385"/>
      <c r="C280" s="385"/>
      <c r="D280" s="384">
        <v>-1113</v>
      </c>
      <c r="E280" s="385"/>
      <c r="F280" s="385"/>
      <c r="G280" s="385"/>
      <c r="H280" s="386" t="s">
        <v>4369</v>
      </c>
      <c r="I280" s="385"/>
      <c r="J280" s="2271" t="s">
        <v>2179</v>
      </c>
      <c r="K280" s="2272"/>
      <c r="L280" s="387">
        <v>11.768160607</v>
      </c>
    </row>
    <row r="281" spans="1:12" ht="12" customHeight="1">
      <c r="A281" s="383">
        <v>15995</v>
      </c>
      <c r="B281" s="385"/>
      <c r="C281" s="385"/>
      <c r="D281" s="385"/>
      <c r="E281" s="385"/>
      <c r="F281" s="384">
        <v>15995</v>
      </c>
      <c r="G281" s="385"/>
      <c r="H281" s="386" t="s">
        <v>4370</v>
      </c>
      <c r="I281" s="385"/>
      <c r="J281" s="2271" t="s">
        <v>1667</v>
      </c>
      <c r="K281" s="2272"/>
      <c r="L281" s="387">
        <v>11.768160610000001</v>
      </c>
    </row>
    <row r="282" spans="1:12" ht="21" customHeight="1">
      <c r="A282" s="388">
        <v>184</v>
      </c>
      <c r="B282" s="377"/>
      <c r="C282" s="377"/>
      <c r="D282" s="377"/>
      <c r="E282" s="377"/>
      <c r="F282" s="389">
        <v>184</v>
      </c>
      <c r="G282" s="377"/>
      <c r="H282" s="381" t="s">
        <v>4371</v>
      </c>
      <c r="I282" s="377"/>
      <c r="J282" s="2276" t="s">
        <v>4372</v>
      </c>
      <c r="K282" s="2277"/>
      <c r="L282" s="382">
        <v>11.768160614999999</v>
      </c>
    </row>
    <row r="283" spans="1:12" ht="12.75" customHeight="1">
      <c r="A283" s="383">
        <v>15672</v>
      </c>
      <c r="B283" s="385"/>
      <c r="C283" s="385"/>
      <c r="D283" s="385"/>
      <c r="E283" s="385"/>
      <c r="F283" s="384">
        <v>15672</v>
      </c>
      <c r="G283" s="385"/>
      <c r="H283" s="386" t="s">
        <v>4373</v>
      </c>
      <c r="I283" s="385"/>
      <c r="J283" s="2271" t="s">
        <v>1543</v>
      </c>
      <c r="K283" s="2272"/>
      <c r="L283" s="387">
        <v>11.768160613999999</v>
      </c>
    </row>
    <row r="284" spans="1:12" ht="12" customHeight="1">
      <c r="A284" s="383">
        <v>20242</v>
      </c>
      <c r="B284" s="385"/>
      <c r="C284" s="385"/>
      <c r="D284" s="385"/>
      <c r="E284" s="385"/>
      <c r="F284" s="384">
        <v>20242</v>
      </c>
      <c r="G284" s="385"/>
      <c r="H284" s="386" t="s">
        <v>4374</v>
      </c>
      <c r="I284" s="385"/>
      <c r="J284" s="2271" t="s">
        <v>1605</v>
      </c>
      <c r="K284" s="2272"/>
      <c r="L284" s="387">
        <v>11.768160612999999</v>
      </c>
    </row>
    <row r="285" spans="1:12" ht="12.75" customHeight="1">
      <c r="A285" s="383">
        <v>1769</v>
      </c>
      <c r="B285" s="385"/>
      <c r="C285" s="385"/>
      <c r="D285" s="385"/>
      <c r="E285" s="385"/>
      <c r="F285" s="384">
        <v>1769</v>
      </c>
      <c r="G285" s="385"/>
      <c r="H285" s="386" t="s">
        <v>4375</v>
      </c>
      <c r="I285" s="385"/>
      <c r="J285" s="2271" t="s">
        <v>1909</v>
      </c>
      <c r="K285" s="2272"/>
      <c r="L285" s="387">
        <v>11.768160501000001</v>
      </c>
    </row>
    <row r="286" spans="1:12" ht="12.75" customHeight="1">
      <c r="A286" s="383">
        <v>48202</v>
      </c>
      <c r="B286" s="385"/>
      <c r="C286" s="385"/>
      <c r="D286" s="385"/>
      <c r="E286" s="385"/>
      <c r="F286" s="384">
        <v>48202</v>
      </c>
      <c r="G286" s="385"/>
      <c r="H286" s="386" t="s">
        <v>4376</v>
      </c>
      <c r="I286" s="385"/>
      <c r="J286" s="2271" t="s">
        <v>1849</v>
      </c>
      <c r="K286" s="2272"/>
      <c r="L286" s="387">
        <v>11.768161014</v>
      </c>
    </row>
    <row r="287" spans="1:12" ht="12.75" customHeight="1">
      <c r="A287" s="383">
        <v>172056</v>
      </c>
      <c r="B287" s="385"/>
      <c r="C287" s="385"/>
      <c r="D287" s="385"/>
      <c r="E287" s="385"/>
      <c r="F287" s="384">
        <v>172056</v>
      </c>
      <c r="G287" s="385"/>
      <c r="H287" s="386" t="s">
        <v>4377</v>
      </c>
      <c r="I287" s="385"/>
      <c r="J287" s="2271" t="s">
        <v>1113</v>
      </c>
      <c r="K287" s="2272"/>
      <c r="L287" s="387">
        <v>11.769161200999999</v>
      </c>
    </row>
    <row r="288" spans="1:12" ht="20.25" customHeight="1">
      <c r="A288" s="392">
        <v>142</v>
      </c>
      <c r="B288" s="377"/>
      <c r="C288" s="377"/>
      <c r="D288" s="377"/>
      <c r="E288" s="377"/>
      <c r="F288" s="393">
        <v>142</v>
      </c>
      <c r="G288" s="377"/>
      <c r="H288" s="386" t="s">
        <v>4378</v>
      </c>
      <c r="I288" s="377"/>
      <c r="J288" s="2276" t="s">
        <v>4379</v>
      </c>
      <c r="K288" s="2277"/>
      <c r="L288" s="387">
        <v>11.768161307</v>
      </c>
    </row>
    <row r="289" spans="1:12" ht="20.25" customHeight="1">
      <c r="A289" s="383">
        <v>766413</v>
      </c>
      <c r="B289" s="377"/>
      <c r="C289" s="377"/>
      <c r="D289" s="384">
        <v>25927</v>
      </c>
      <c r="E289" s="384">
        <v>128651</v>
      </c>
      <c r="F289" s="384">
        <v>611835</v>
      </c>
      <c r="G289" s="377"/>
      <c r="H289" s="386" t="s">
        <v>4380</v>
      </c>
      <c r="I289" s="377"/>
      <c r="J289" s="2276" t="s">
        <v>4381</v>
      </c>
      <c r="K289" s="2277"/>
      <c r="L289" s="387">
        <v>11.768161301999999</v>
      </c>
    </row>
    <row r="290" spans="1:12" ht="28.5" customHeight="1">
      <c r="A290" s="379">
        <v>6980</v>
      </c>
      <c r="B290" s="390"/>
      <c r="C290" s="390"/>
      <c r="D290" s="390"/>
      <c r="E290" s="380">
        <v>5634</v>
      </c>
      <c r="F290" s="380">
        <v>1346</v>
      </c>
      <c r="G290" s="390"/>
      <c r="H290" s="381" t="s">
        <v>4382</v>
      </c>
      <c r="I290" s="390"/>
      <c r="J290" s="2276" t="s">
        <v>4383</v>
      </c>
      <c r="K290" s="2277"/>
      <c r="L290" s="382">
        <v>11.768161306</v>
      </c>
    </row>
    <row r="291" spans="1:12" ht="12.75" customHeight="1">
      <c r="A291" s="383">
        <v>5818</v>
      </c>
      <c r="B291" s="385"/>
      <c r="C291" s="385"/>
      <c r="D291" s="385"/>
      <c r="E291" s="385"/>
      <c r="F291" s="384">
        <v>5818</v>
      </c>
      <c r="G291" s="385"/>
      <c r="H291" s="386" t="s">
        <v>4384</v>
      </c>
      <c r="I291" s="385"/>
      <c r="J291" s="2271" t="s">
        <v>1635</v>
      </c>
      <c r="K291" s="2272"/>
      <c r="L291" s="387">
        <v>11.768161405000001</v>
      </c>
    </row>
    <row r="292" spans="1:12" ht="20.25" customHeight="1">
      <c r="A292" s="383">
        <v>42119</v>
      </c>
      <c r="B292" s="377"/>
      <c r="C292" s="377"/>
      <c r="D292" s="377"/>
      <c r="E292" s="384">
        <v>46507</v>
      </c>
      <c r="F292" s="384">
        <v>-4388</v>
      </c>
      <c r="G292" s="377"/>
      <c r="H292" s="386" t="s">
        <v>4385</v>
      </c>
      <c r="I292" s="377"/>
      <c r="J292" s="2276" t="s">
        <v>4386</v>
      </c>
      <c r="K292" s="2277"/>
      <c r="L292" s="387">
        <v>11.769161402</v>
      </c>
    </row>
    <row r="293" spans="1:12" ht="12.75" customHeight="1">
      <c r="A293" s="383">
        <v>9324</v>
      </c>
      <c r="B293" s="385"/>
      <c r="C293" s="385"/>
      <c r="D293" s="385"/>
      <c r="E293" s="385"/>
      <c r="F293" s="384">
        <v>9324</v>
      </c>
      <c r="G293" s="385"/>
      <c r="H293" s="386" t="s">
        <v>4387</v>
      </c>
      <c r="I293" s="385"/>
      <c r="J293" s="2271" t="s">
        <v>1481</v>
      </c>
      <c r="K293" s="2272"/>
      <c r="L293" s="387">
        <v>11.768161514000001</v>
      </c>
    </row>
    <row r="294" spans="1:12" ht="21" customHeight="1">
      <c r="A294" s="392">
        <v>-864</v>
      </c>
      <c r="B294" s="377"/>
      <c r="C294" s="377"/>
      <c r="D294" s="377"/>
      <c r="E294" s="377"/>
      <c r="F294" s="393">
        <v>-864</v>
      </c>
      <c r="G294" s="377"/>
      <c r="H294" s="386" t="s">
        <v>4388</v>
      </c>
      <c r="I294" s="377"/>
      <c r="J294" s="2276" t="s">
        <v>4389</v>
      </c>
      <c r="K294" s="2277"/>
      <c r="L294" s="387">
        <v>11.768161591</v>
      </c>
    </row>
    <row r="295" spans="1:12" ht="20.25" customHeight="1">
      <c r="A295" s="383">
        <v>42249</v>
      </c>
      <c r="B295" s="377"/>
      <c r="C295" s="377"/>
      <c r="D295" s="377"/>
      <c r="E295" s="377"/>
      <c r="F295" s="384">
        <v>42249</v>
      </c>
      <c r="G295" s="377"/>
      <c r="H295" s="386" t="s">
        <v>4390</v>
      </c>
      <c r="I295" s="377"/>
      <c r="J295" s="2276" t="s">
        <v>4391</v>
      </c>
      <c r="K295" s="2277"/>
      <c r="L295" s="387">
        <v>11.769161003000001</v>
      </c>
    </row>
    <row r="296" spans="1:12" ht="12.75" customHeight="1">
      <c r="A296" s="383">
        <v>33493</v>
      </c>
      <c r="B296" s="393">
        <v>-245</v>
      </c>
      <c r="C296" s="385"/>
      <c r="D296" s="385"/>
      <c r="E296" s="385"/>
      <c r="F296" s="384">
        <v>33738</v>
      </c>
      <c r="G296" s="385"/>
      <c r="H296" s="386" t="s">
        <v>4392</v>
      </c>
      <c r="I296" s="385"/>
      <c r="J296" s="2271" t="s">
        <v>1245</v>
      </c>
      <c r="K296" s="2272"/>
      <c r="L296" s="387">
        <v>11.769161314</v>
      </c>
    </row>
    <row r="297" spans="1:12" ht="12.75" customHeight="1">
      <c r="A297" s="383">
        <v>36713</v>
      </c>
      <c r="B297" s="385"/>
      <c r="C297" s="385"/>
      <c r="D297" s="385"/>
      <c r="E297" s="385"/>
      <c r="F297" s="384">
        <v>36713</v>
      </c>
      <c r="G297" s="385"/>
      <c r="H297" s="386" t="s">
        <v>4393</v>
      </c>
      <c r="I297" s="385"/>
      <c r="J297" s="2271" t="s">
        <v>4394</v>
      </c>
      <c r="K297" s="2272"/>
      <c r="L297" s="387">
        <v>11.768171901000001</v>
      </c>
    </row>
    <row r="298" spans="1:12" ht="20.25" customHeight="1">
      <c r="A298" s="383">
        <v>2657</v>
      </c>
      <c r="B298" s="377"/>
      <c r="C298" s="377"/>
      <c r="D298" s="384">
        <v>2657</v>
      </c>
      <c r="E298" s="377"/>
      <c r="F298" s="377"/>
      <c r="G298" s="377"/>
      <c r="H298" s="386" t="s">
        <v>4395</v>
      </c>
      <c r="I298" s="377"/>
      <c r="J298" s="2276" t="s">
        <v>4396</v>
      </c>
      <c r="K298" s="2277"/>
      <c r="L298" s="387">
        <v>11.768170101000001</v>
      </c>
    </row>
    <row r="299" spans="1:12" ht="20.25" customHeight="1">
      <c r="A299" s="383">
        <v>550208</v>
      </c>
      <c r="B299" s="377"/>
      <c r="C299" s="377"/>
      <c r="D299" s="377"/>
      <c r="E299" s="377"/>
      <c r="F299" s="384">
        <v>550208</v>
      </c>
      <c r="G299" s="377"/>
      <c r="H299" s="386" t="s">
        <v>4397</v>
      </c>
      <c r="I299" s="377"/>
      <c r="J299" s="2276" t="s">
        <v>4398</v>
      </c>
      <c r="K299" s="2277"/>
      <c r="L299" s="387">
        <v>11.768170502</v>
      </c>
    </row>
    <row r="300" spans="1:12" ht="12.75" customHeight="1">
      <c r="A300" s="383">
        <v>83399</v>
      </c>
      <c r="B300" s="385"/>
      <c r="C300" s="385"/>
      <c r="D300" s="385"/>
      <c r="E300" s="385"/>
      <c r="F300" s="384">
        <v>83399</v>
      </c>
      <c r="G300" s="385"/>
      <c r="H300" s="386" t="s">
        <v>4399</v>
      </c>
      <c r="I300" s="385"/>
      <c r="J300" s="2271" t="s">
        <v>1119</v>
      </c>
      <c r="K300" s="2272"/>
      <c r="L300" s="387">
        <v>11.769170609</v>
      </c>
    </row>
    <row r="301" spans="1:12" ht="20.25" customHeight="1">
      <c r="A301" s="383">
        <v>7207</v>
      </c>
      <c r="B301" s="384">
        <v>7207</v>
      </c>
      <c r="C301" s="377"/>
      <c r="D301" s="377"/>
      <c r="E301" s="377"/>
      <c r="F301" s="377"/>
      <c r="G301" s="377"/>
      <c r="H301" s="386" t="s">
        <v>4400</v>
      </c>
      <c r="I301" s="377"/>
      <c r="J301" s="2284" t="s">
        <v>4401</v>
      </c>
      <c r="K301" s="2285"/>
      <c r="L301" s="387">
        <v>11.769171010000001</v>
      </c>
    </row>
    <row r="302" spans="1:12" ht="12.75" customHeight="1">
      <c r="A302" s="383">
        <v>4936</v>
      </c>
      <c r="B302" s="385"/>
      <c r="C302" s="385"/>
      <c r="D302" s="385"/>
      <c r="E302" s="385"/>
      <c r="F302" s="384">
        <v>4936</v>
      </c>
      <c r="G302" s="385"/>
      <c r="H302" s="386" t="s">
        <v>4402</v>
      </c>
      <c r="I302" s="385"/>
      <c r="J302" s="2271" t="s">
        <v>1721</v>
      </c>
      <c r="K302" s="2272"/>
      <c r="L302" s="387">
        <v>11.768171211</v>
      </c>
    </row>
    <row r="303" spans="1:12" ht="20.25" customHeight="1">
      <c r="A303" s="383">
        <v>4813</v>
      </c>
      <c r="B303" s="377"/>
      <c r="C303" s="377"/>
      <c r="D303" s="377"/>
      <c r="E303" s="377"/>
      <c r="F303" s="384">
        <v>4813</v>
      </c>
      <c r="G303" s="377"/>
      <c r="H303" s="386" t="s">
        <v>4403</v>
      </c>
      <c r="I303" s="377"/>
      <c r="J303" s="2276" t="s">
        <v>4404</v>
      </c>
      <c r="K303" s="2277"/>
      <c r="L303" s="387">
        <v>11.768111210000001</v>
      </c>
    </row>
    <row r="304" spans="1:12" ht="12.75" customHeight="1">
      <c r="A304" s="383">
        <v>5289</v>
      </c>
      <c r="B304" s="393">
        <v>-103</v>
      </c>
      <c r="C304" s="385"/>
      <c r="D304" s="385"/>
      <c r="E304" s="384">
        <v>5392</v>
      </c>
      <c r="F304" s="385"/>
      <c r="G304" s="385"/>
      <c r="H304" s="386" t="s">
        <v>4405</v>
      </c>
      <c r="I304" s="385"/>
      <c r="J304" s="2271" t="s">
        <v>2079</v>
      </c>
      <c r="K304" s="2272"/>
      <c r="L304" s="387">
        <v>11.768172011000001</v>
      </c>
    </row>
    <row r="305" spans="1:12" ht="12.75" customHeight="1">
      <c r="A305" s="392">
        <v>47</v>
      </c>
      <c r="B305" s="385"/>
      <c r="C305" s="385"/>
      <c r="D305" s="385"/>
      <c r="E305" s="385"/>
      <c r="F305" s="393">
        <v>47</v>
      </c>
      <c r="G305" s="385"/>
      <c r="H305" s="386" t="s">
        <v>4406</v>
      </c>
      <c r="I305" s="385"/>
      <c r="J305" s="2271" t="s">
        <v>2275</v>
      </c>
      <c r="K305" s="2272"/>
      <c r="L305" s="387">
        <v>11.76917201</v>
      </c>
    </row>
    <row r="306" spans="1:12" ht="18" customHeight="1">
      <c r="A306" s="392">
        <v>-878</v>
      </c>
      <c r="B306" s="377"/>
      <c r="C306" s="377"/>
      <c r="D306" s="377"/>
      <c r="E306" s="393">
        <v>-878</v>
      </c>
      <c r="F306" s="377"/>
      <c r="G306" s="377"/>
      <c r="H306" s="386" t="s">
        <v>4407</v>
      </c>
      <c r="I306" s="377"/>
      <c r="J306" s="2276" t="s">
        <v>4408</v>
      </c>
      <c r="K306" s="2277"/>
      <c r="L306" s="387">
        <v>11.769180205</v>
      </c>
    </row>
    <row r="307" spans="1:12" ht="12.75" customHeight="1">
      <c r="A307" s="383">
        <v>14905</v>
      </c>
      <c r="B307" s="385"/>
      <c r="C307" s="385"/>
      <c r="D307" s="385"/>
      <c r="E307" s="385"/>
      <c r="F307" s="384">
        <v>14905</v>
      </c>
      <c r="G307" s="385"/>
      <c r="H307" s="386" t="s">
        <v>4409</v>
      </c>
      <c r="I307" s="385"/>
      <c r="J307" s="2271" t="s">
        <v>2127</v>
      </c>
      <c r="K307" s="2272"/>
      <c r="L307" s="387">
        <v>11.768180607</v>
      </c>
    </row>
    <row r="308" spans="1:12" ht="28.5" customHeight="1">
      <c r="A308" s="379">
        <v>52877</v>
      </c>
      <c r="B308" s="390"/>
      <c r="C308" s="390"/>
      <c r="D308" s="390"/>
      <c r="E308" s="390"/>
      <c r="F308" s="380">
        <v>52877</v>
      </c>
      <c r="G308" s="390"/>
      <c r="H308" s="381" t="s">
        <v>4410</v>
      </c>
      <c r="I308" s="390"/>
      <c r="J308" s="2276" t="s">
        <v>4411</v>
      </c>
      <c r="K308" s="2277"/>
      <c r="L308" s="382">
        <v>11.769180201999999</v>
      </c>
    </row>
    <row r="309" spans="1:12" ht="12" customHeight="1">
      <c r="A309" s="383">
        <v>49314</v>
      </c>
      <c r="B309" s="385"/>
      <c r="C309" s="385"/>
      <c r="D309" s="385"/>
      <c r="E309" s="385"/>
      <c r="F309" s="384">
        <v>49314</v>
      </c>
      <c r="G309" s="385"/>
      <c r="H309" s="386" t="s">
        <v>4412</v>
      </c>
      <c r="I309" s="385"/>
      <c r="J309" s="2271" t="s">
        <v>1237</v>
      </c>
      <c r="K309" s="2272"/>
      <c r="L309" s="387">
        <v>11.768181006000001</v>
      </c>
    </row>
    <row r="310" spans="1:12" ht="21" customHeight="1">
      <c r="A310" s="379">
        <v>34616</v>
      </c>
      <c r="B310" s="377"/>
      <c r="C310" s="377"/>
      <c r="D310" s="377"/>
      <c r="E310" s="380">
        <v>12515</v>
      </c>
      <c r="F310" s="380">
        <v>22101</v>
      </c>
      <c r="G310" s="377"/>
      <c r="H310" s="381" t="s">
        <v>4413</v>
      </c>
      <c r="I310" s="377"/>
      <c r="J310" s="2276" t="s">
        <v>4414</v>
      </c>
      <c r="K310" s="2277"/>
      <c r="L310" s="382">
        <v>11.768010613</v>
      </c>
    </row>
    <row r="311" spans="1:12" ht="12.75" customHeight="1">
      <c r="A311" s="383">
        <v>1629</v>
      </c>
      <c r="B311" s="385"/>
      <c r="C311" s="385"/>
      <c r="D311" s="385"/>
      <c r="E311" s="385"/>
      <c r="F311" s="384">
        <v>1629</v>
      </c>
      <c r="G311" s="385"/>
      <c r="H311" s="386" t="s">
        <v>4415</v>
      </c>
      <c r="I311" s="385"/>
      <c r="J311" s="2271" t="s">
        <v>2273</v>
      </c>
      <c r="K311" s="2272"/>
      <c r="L311" s="387">
        <v>11.768181206</v>
      </c>
    </row>
    <row r="312" spans="1:12" ht="12" customHeight="1">
      <c r="A312" s="383">
        <v>-2285</v>
      </c>
      <c r="B312" s="385"/>
      <c r="C312" s="385"/>
      <c r="D312" s="385"/>
      <c r="E312" s="384">
        <v>-2285</v>
      </c>
      <c r="F312" s="385"/>
      <c r="G312" s="385"/>
      <c r="H312" s="386" t="s">
        <v>4416</v>
      </c>
      <c r="I312" s="385"/>
      <c r="J312" s="2271" t="s">
        <v>1777</v>
      </c>
      <c r="K312" s="2272"/>
      <c r="L312" s="387">
        <v>11.76818121</v>
      </c>
    </row>
    <row r="313" spans="1:12" ht="21" customHeight="1">
      <c r="A313" s="383">
        <v>105530</v>
      </c>
      <c r="B313" s="377"/>
      <c r="C313" s="377"/>
      <c r="D313" s="377"/>
      <c r="E313" s="377"/>
      <c r="F313" s="384">
        <v>105530</v>
      </c>
      <c r="G313" s="377"/>
      <c r="H313" s="386" t="s">
        <v>4417</v>
      </c>
      <c r="I313" s="377"/>
      <c r="J313" s="2273" t="s">
        <v>4418</v>
      </c>
      <c r="K313" s="2274"/>
      <c r="L313" s="387">
        <v>11.768181302</v>
      </c>
    </row>
    <row r="314" spans="1:12" ht="12" customHeight="1">
      <c r="A314" s="383">
        <v>11147</v>
      </c>
      <c r="B314" s="385"/>
      <c r="C314" s="385"/>
      <c r="D314" s="385"/>
      <c r="E314" s="384">
        <v>2556</v>
      </c>
      <c r="F314" s="384">
        <v>8591</v>
      </c>
      <c r="G314" s="385"/>
      <c r="H314" s="386" t="s">
        <v>4419</v>
      </c>
      <c r="I314" s="385"/>
      <c r="J314" s="2271" t="s">
        <v>1597</v>
      </c>
      <c r="K314" s="2272"/>
      <c r="L314" s="387">
        <v>11.768181419999999</v>
      </c>
    </row>
    <row r="315" spans="1:12" ht="12.75" customHeight="1">
      <c r="A315" s="392">
        <v>17</v>
      </c>
      <c r="B315" s="393">
        <v>17</v>
      </c>
      <c r="C315" s="385"/>
      <c r="D315" s="385"/>
      <c r="E315" s="385"/>
      <c r="F315" s="385"/>
      <c r="G315" s="385"/>
      <c r="H315" s="386" t="s">
        <v>4420</v>
      </c>
      <c r="I315" s="385"/>
      <c r="J315" s="2271" t="s">
        <v>2293</v>
      </c>
      <c r="K315" s="2272"/>
      <c r="L315" s="387">
        <v>11.768181609999999</v>
      </c>
    </row>
    <row r="316" spans="1:12" ht="21" customHeight="1">
      <c r="A316" s="392">
        <v>-878</v>
      </c>
      <c r="B316" s="393">
        <v>-878</v>
      </c>
      <c r="C316" s="377"/>
      <c r="D316" s="377"/>
      <c r="E316" s="377"/>
      <c r="F316" s="377"/>
      <c r="G316" s="377"/>
      <c r="H316" s="386" t="s">
        <v>4421</v>
      </c>
      <c r="I316" s="377"/>
      <c r="J316" s="2276" t="s">
        <v>4422</v>
      </c>
      <c r="K316" s="2277"/>
      <c r="L316" s="387">
        <v>11.769190207999999</v>
      </c>
    </row>
    <row r="317" spans="1:12" ht="27.75" customHeight="1">
      <c r="A317" s="379">
        <v>18261</v>
      </c>
      <c r="B317" s="390"/>
      <c r="C317" s="390"/>
      <c r="D317" s="390"/>
      <c r="E317" s="390"/>
      <c r="F317" s="380">
        <v>18261</v>
      </c>
      <c r="G317" s="390"/>
      <c r="H317" s="381" t="s">
        <v>4423</v>
      </c>
      <c r="I317" s="390"/>
      <c r="J317" s="2276" t="s">
        <v>4424</v>
      </c>
      <c r="K317" s="2277"/>
      <c r="L317" s="382">
        <v>11.768190413999999</v>
      </c>
    </row>
    <row r="318" spans="1:12" ht="12.75" customHeight="1">
      <c r="A318" s="392">
        <v>-919</v>
      </c>
      <c r="B318" s="385"/>
      <c r="C318" s="385"/>
      <c r="D318" s="385"/>
      <c r="E318" s="384">
        <v>1521</v>
      </c>
      <c r="F318" s="384">
        <v>-2440</v>
      </c>
      <c r="G318" s="385"/>
      <c r="H318" s="386" t="s">
        <v>4425</v>
      </c>
      <c r="I318" s="385"/>
      <c r="J318" s="2271" t="s">
        <v>2135</v>
      </c>
      <c r="K318" s="2272"/>
      <c r="L318" s="387">
        <v>11.732010620000001</v>
      </c>
    </row>
    <row r="319" spans="1:12" ht="12.75" customHeight="1">
      <c r="A319" s="383">
        <v>1638</v>
      </c>
      <c r="B319" s="385"/>
      <c r="C319" s="385"/>
      <c r="D319" s="385"/>
      <c r="E319" s="385"/>
      <c r="F319" s="384">
        <v>1638</v>
      </c>
      <c r="G319" s="385"/>
      <c r="H319" s="386" t="s">
        <v>4426</v>
      </c>
      <c r="I319" s="385"/>
      <c r="J319" s="2271" t="s">
        <v>3103</v>
      </c>
      <c r="K319" s="2272"/>
      <c r="L319" s="387">
        <v>11.73201122</v>
      </c>
    </row>
    <row r="320" spans="1:12" ht="12.75" customHeight="1">
      <c r="A320" s="383">
        <v>5804</v>
      </c>
      <c r="B320" s="385"/>
      <c r="C320" s="385"/>
      <c r="D320" s="385"/>
      <c r="E320" s="385"/>
      <c r="F320" s="384">
        <v>5804</v>
      </c>
      <c r="G320" s="385"/>
      <c r="H320" s="386" t="s">
        <v>4427</v>
      </c>
      <c r="I320" s="385"/>
      <c r="J320" s="2271" t="s">
        <v>3105</v>
      </c>
      <c r="K320" s="2272"/>
      <c r="L320" s="387">
        <v>11.732020110000001</v>
      </c>
    </row>
    <row r="321" spans="1:12" ht="12.75" customHeight="1">
      <c r="A321" s="383">
        <v>48064</v>
      </c>
      <c r="B321" s="385"/>
      <c r="C321" s="385"/>
      <c r="D321" s="384">
        <v>32760</v>
      </c>
      <c r="E321" s="385"/>
      <c r="F321" s="384">
        <v>15304</v>
      </c>
      <c r="G321" s="385"/>
      <c r="H321" s="386" t="s">
        <v>4428</v>
      </c>
      <c r="I321" s="385"/>
      <c r="J321" s="2271" t="s">
        <v>2445</v>
      </c>
      <c r="K321" s="2272"/>
      <c r="L321" s="387">
        <v>11.732020814</v>
      </c>
    </row>
    <row r="322" spans="1:12" ht="12" customHeight="1">
      <c r="A322" s="383">
        <v>2363</v>
      </c>
      <c r="B322" s="384">
        <v>1521</v>
      </c>
      <c r="C322" s="385"/>
      <c r="D322" s="385"/>
      <c r="E322" s="393">
        <v>842</v>
      </c>
      <c r="F322" s="385"/>
      <c r="G322" s="385"/>
      <c r="H322" s="386" t="s">
        <v>4429</v>
      </c>
      <c r="I322" s="385"/>
      <c r="J322" s="2271" t="s">
        <v>1499</v>
      </c>
      <c r="K322" s="2272"/>
      <c r="L322" s="387">
        <v>11.732021004</v>
      </c>
    </row>
    <row r="323" spans="1:12" ht="12.75" customHeight="1">
      <c r="A323" s="383">
        <v>3196</v>
      </c>
      <c r="B323" s="385"/>
      <c r="C323" s="385"/>
      <c r="D323" s="385"/>
      <c r="E323" s="385"/>
      <c r="F323" s="384">
        <v>3196</v>
      </c>
      <c r="G323" s="385"/>
      <c r="H323" s="386" t="s">
        <v>4430</v>
      </c>
      <c r="I323" s="385"/>
      <c r="J323" s="2271" t="s">
        <v>1383</v>
      </c>
      <c r="K323" s="2272"/>
      <c r="L323" s="387">
        <v>11.732022003000001</v>
      </c>
    </row>
    <row r="324" spans="1:12" ht="12.75" customHeight="1">
      <c r="A324" s="392">
        <v>831</v>
      </c>
      <c r="B324" s="385"/>
      <c r="C324" s="385"/>
      <c r="D324" s="385"/>
      <c r="E324" s="385"/>
      <c r="F324" s="393">
        <v>831</v>
      </c>
      <c r="G324" s="385"/>
      <c r="H324" s="386" t="s">
        <v>4431</v>
      </c>
      <c r="I324" s="385"/>
      <c r="J324" s="2271" t="s">
        <v>1223</v>
      </c>
      <c r="K324" s="2272"/>
      <c r="L324" s="387">
        <v>11.732022002000001</v>
      </c>
    </row>
    <row r="325" spans="1:12" ht="12.75" customHeight="1">
      <c r="A325" s="383">
        <v>13880</v>
      </c>
      <c r="B325" s="384">
        <v>12388</v>
      </c>
      <c r="C325" s="385"/>
      <c r="D325" s="385"/>
      <c r="E325" s="385"/>
      <c r="F325" s="384">
        <v>1492</v>
      </c>
      <c r="G325" s="385"/>
      <c r="H325" s="386" t="s">
        <v>4432</v>
      </c>
      <c r="I325" s="385"/>
      <c r="J325" s="2271" t="s">
        <v>2231</v>
      </c>
      <c r="K325" s="2272"/>
      <c r="L325" s="387">
        <v>11.732031202</v>
      </c>
    </row>
    <row r="326" spans="1:12" ht="12" customHeight="1">
      <c r="A326" s="383">
        <v>6760</v>
      </c>
      <c r="B326" s="385"/>
      <c r="C326" s="385"/>
      <c r="D326" s="385"/>
      <c r="E326" s="385"/>
      <c r="F326" s="384">
        <v>6760</v>
      </c>
      <c r="G326" s="385"/>
      <c r="H326" s="386" t="s">
        <v>4433</v>
      </c>
      <c r="I326" s="385"/>
      <c r="J326" s="2271" t="s">
        <v>1579</v>
      </c>
      <c r="K326" s="2272"/>
      <c r="L326" s="387">
        <v>11.732031210000001</v>
      </c>
    </row>
    <row r="327" spans="1:12" ht="12.75" customHeight="1">
      <c r="A327" s="383">
        <v>2595</v>
      </c>
      <c r="B327" s="385"/>
      <c r="C327" s="385"/>
      <c r="D327" s="385"/>
      <c r="E327" s="385"/>
      <c r="F327" s="384">
        <v>2595</v>
      </c>
      <c r="G327" s="385"/>
      <c r="H327" s="386" t="s">
        <v>4434</v>
      </c>
      <c r="I327" s="385"/>
      <c r="J327" s="2271" t="s">
        <v>2049</v>
      </c>
      <c r="K327" s="2272"/>
      <c r="L327" s="387">
        <v>11.732031401</v>
      </c>
    </row>
    <row r="328" spans="1:12" ht="12.75" customHeight="1">
      <c r="A328" s="383">
        <v>35652</v>
      </c>
      <c r="B328" s="385"/>
      <c r="C328" s="385"/>
      <c r="D328" s="385"/>
      <c r="E328" s="385"/>
      <c r="F328" s="384">
        <v>35652</v>
      </c>
      <c r="G328" s="385"/>
      <c r="H328" s="386" t="s">
        <v>4435</v>
      </c>
      <c r="I328" s="385"/>
      <c r="J328" s="2271" t="s">
        <v>2223</v>
      </c>
      <c r="K328" s="2272"/>
      <c r="L328" s="387">
        <v>11.732031600999999</v>
      </c>
    </row>
    <row r="329" spans="1:12" ht="12.75" customHeight="1">
      <c r="A329" s="383">
        <v>5353</v>
      </c>
      <c r="B329" s="385"/>
      <c r="C329" s="385"/>
      <c r="D329" s="385"/>
      <c r="E329" s="385"/>
      <c r="F329" s="384">
        <v>5353</v>
      </c>
      <c r="G329" s="385"/>
      <c r="H329" s="386" t="s">
        <v>4436</v>
      </c>
      <c r="I329" s="385"/>
      <c r="J329" s="2271" t="s">
        <v>2431</v>
      </c>
      <c r="K329" s="2272"/>
      <c r="L329" s="387">
        <v>11.73203062</v>
      </c>
    </row>
    <row r="330" spans="1:12" ht="12.75" customHeight="1">
      <c r="A330" s="383">
        <v>20923</v>
      </c>
      <c r="B330" s="385"/>
      <c r="C330" s="385"/>
      <c r="D330" s="385"/>
      <c r="E330" s="393">
        <v>89</v>
      </c>
      <c r="F330" s="384">
        <v>20834</v>
      </c>
      <c r="G330" s="385"/>
      <c r="H330" s="386" t="s">
        <v>4437</v>
      </c>
      <c r="I330" s="385"/>
      <c r="J330" s="2271" t="s">
        <v>1663</v>
      </c>
      <c r="K330" s="2272"/>
      <c r="L330" s="387">
        <v>11.732101901</v>
      </c>
    </row>
    <row r="331" spans="1:12" ht="12" customHeight="1">
      <c r="A331" s="383">
        <v>-4785</v>
      </c>
      <c r="B331" s="385"/>
      <c r="C331" s="385"/>
      <c r="D331" s="385"/>
      <c r="E331" s="385"/>
      <c r="F331" s="384">
        <v>-4785</v>
      </c>
      <c r="G331" s="385"/>
      <c r="H331" s="386" t="s">
        <v>4438</v>
      </c>
      <c r="I331" s="385"/>
      <c r="J331" s="2271" t="s">
        <v>2297</v>
      </c>
      <c r="K331" s="2272"/>
      <c r="L331" s="387">
        <v>11.732120509</v>
      </c>
    </row>
    <row r="332" spans="1:12" ht="12.75" customHeight="1">
      <c r="A332" s="383">
        <v>10184</v>
      </c>
      <c r="B332" s="385"/>
      <c r="C332" s="385"/>
      <c r="D332" s="385"/>
      <c r="E332" s="385"/>
      <c r="F332" s="384">
        <v>10184</v>
      </c>
      <c r="G332" s="385"/>
      <c r="H332" s="386" t="s">
        <v>4439</v>
      </c>
      <c r="I332" s="385"/>
      <c r="J332" s="2271" t="s">
        <v>3117</v>
      </c>
      <c r="K332" s="2272"/>
      <c r="L332" s="387">
        <v>11.732131602000001</v>
      </c>
    </row>
    <row r="333" spans="1:12" ht="12.75" customHeight="1">
      <c r="A333" s="383">
        <v>1942</v>
      </c>
      <c r="B333" s="384">
        <v>1942</v>
      </c>
      <c r="C333" s="385"/>
      <c r="D333" s="385"/>
      <c r="E333" s="385"/>
      <c r="F333" s="385"/>
      <c r="G333" s="385"/>
      <c r="H333" s="386" t="s">
        <v>4440</v>
      </c>
      <c r="I333" s="385"/>
      <c r="J333" s="2271" t="s">
        <v>2329</v>
      </c>
      <c r="K333" s="2272"/>
      <c r="L333" s="387">
        <v>11.732132002</v>
      </c>
    </row>
    <row r="334" spans="1:12" ht="12.75" customHeight="1">
      <c r="A334" s="383">
        <v>13338</v>
      </c>
      <c r="B334" s="385"/>
      <c r="C334" s="385"/>
      <c r="D334" s="384">
        <v>13338</v>
      </c>
      <c r="E334" s="385"/>
      <c r="F334" s="385"/>
      <c r="G334" s="385"/>
      <c r="H334" s="386" t="s">
        <v>4441</v>
      </c>
      <c r="I334" s="385"/>
      <c r="J334" s="2271" t="s">
        <v>3125</v>
      </c>
      <c r="K334" s="2272"/>
      <c r="L334" s="387">
        <v>11.732140501</v>
      </c>
    </row>
    <row r="335" spans="1:12" ht="12.75" customHeight="1">
      <c r="A335" s="383">
        <v>5072</v>
      </c>
      <c r="B335" s="385"/>
      <c r="C335" s="385"/>
      <c r="D335" s="385"/>
      <c r="E335" s="385"/>
      <c r="F335" s="384">
        <v>5072</v>
      </c>
      <c r="G335" s="385"/>
      <c r="H335" s="386" t="s">
        <v>4442</v>
      </c>
      <c r="I335" s="385"/>
      <c r="J335" s="2271" t="s">
        <v>4443</v>
      </c>
      <c r="K335" s="2272"/>
      <c r="L335" s="387">
        <v>11.732141006000001</v>
      </c>
    </row>
    <row r="336" spans="1:12" ht="12" customHeight="1">
      <c r="A336" s="383">
        <v>1299</v>
      </c>
      <c r="B336" s="385"/>
      <c r="C336" s="385"/>
      <c r="D336" s="385"/>
      <c r="E336" s="385"/>
      <c r="F336" s="384">
        <v>1299</v>
      </c>
      <c r="G336" s="385"/>
      <c r="H336" s="386" t="s">
        <v>4444</v>
      </c>
      <c r="I336" s="385"/>
      <c r="J336" s="2271" t="s">
        <v>3127</v>
      </c>
      <c r="K336" s="2272"/>
      <c r="L336" s="387">
        <v>11.732160220000001</v>
      </c>
    </row>
    <row r="337" spans="1:12" ht="12.75" customHeight="1">
      <c r="A337" s="383">
        <v>-5616</v>
      </c>
      <c r="B337" s="384">
        <v>-5616</v>
      </c>
      <c r="C337" s="385"/>
      <c r="D337" s="385"/>
      <c r="E337" s="385"/>
      <c r="F337" s="385"/>
      <c r="G337" s="385"/>
      <c r="H337" s="386" t="s">
        <v>4445</v>
      </c>
      <c r="I337" s="385"/>
      <c r="J337" s="2271" t="s">
        <v>3129</v>
      </c>
      <c r="K337" s="2272"/>
      <c r="L337" s="387">
        <v>11.732161015000001</v>
      </c>
    </row>
    <row r="338" spans="1:12" ht="12.75" customHeight="1">
      <c r="A338" s="383">
        <v>4253</v>
      </c>
      <c r="B338" s="385"/>
      <c r="C338" s="385"/>
      <c r="D338" s="385"/>
      <c r="E338" s="385"/>
      <c r="F338" s="384">
        <v>4253</v>
      </c>
      <c r="G338" s="385"/>
      <c r="H338" s="386" t="s">
        <v>4446</v>
      </c>
      <c r="I338" s="385"/>
      <c r="J338" s="2271" t="s">
        <v>1551</v>
      </c>
      <c r="K338" s="2272"/>
      <c r="L338" s="387">
        <v>11.732161019999999</v>
      </c>
    </row>
    <row r="339" spans="1:12" ht="12.75" customHeight="1">
      <c r="A339" s="383">
        <v>23336</v>
      </c>
      <c r="B339" s="385"/>
      <c r="C339" s="385"/>
      <c r="D339" s="385"/>
      <c r="E339" s="385"/>
      <c r="F339" s="384">
        <v>23336</v>
      </c>
      <c r="G339" s="385"/>
      <c r="H339" s="386" t="s">
        <v>4447</v>
      </c>
      <c r="I339" s="385"/>
      <c r="J339" s="2271" t="s">
        <v>1813</v>
      </c>
      <c r="K339" s="2272"/>
      <c r="L339" s="387">
        <v>11.732161004</v>
      </c>
    </row>
    <row r="340" spans="1:12" ht="12" customHeight="1">
      <c r="A340" s="383">
        <v>1895</v>
      </c>
      <c r="B340" s="385"/>
      <c r="C340" s="385"/>
      <c r="D340" s="385"/>
      <c r="E340" s="385"/>
      <c r="F340" s="384">
        <v>1895</v>
      </c>
      <c r="G340" s="385"/>
      <c r="H340" s="386" t="s">
        <v>4448</v>
      </c>
      <c r="I340" s="385"/>
      <c r="J340" s="2271" t="s">
        <v>2161</v>
      </c>
      <c r="K340" s="2272"/>
      <c r="L340" s="387">
        <v>11.732171211000001</v>
      </c>
    </row>
    <row r="341" spans="1:12" ht="12.75" customHeight="1">
      <c r="A341" s="383">
        <v>-39640</v>
      </c>
      <c r="B341" s="385"/>
      <c r="C341" s="385"/>
      <c r="D341" s="385"/>
      <c r="E341" s="385"/>
      <c r="F341" s="384">
        <v>-39640</v>
      </c>
      <c r="G341" s="385"/>
      <c r="H341" s="386" t="s">
        <v>4449</v>
      </c>
      <c r="I341" s="385"/>
      <c r="J341" s="2271" t="s">
        <v>3133</v>
      </c>
      <c r="K341" s="2272"/>
      <c r="L341" s="387">
        <v>11.732051106</v>
      </c>
    </row>
    <row r="342" spans="1:12" ht="21" customHeight="1">
      <c r="A342" s="383">
        <v>9110</v>
      </c>
      <c r="B342" s="377"/>
      <c r="C342" s="377"/>
      <c r="D342" s="377"/>
      <c r="E342" s="393">
        <v>555</v>
      </c>
      <c r="F342" s="384">
        <v>8555</v>
      </c>
      <c r="G342" s="377"/>
      <c r="H342" s="386" t="s">
        <v>4450</v>
      </c>
      <c r="I342" s="377"/>
      <c r="J342" s="2276" t="s">
        <v>4451</v>
      </c>
      <c r="K342" s="2277"/>
      <c r="L342" s="387">
        <v>11.732212117</v>
      </c>
    </row>
    <row r="343" spans="1:12" ht="12" customHeight="1">
      <c r="A343" s="383">
        <v>4645</v>
      </c>
      <c r="B343" s="385"/>
      <c r="C343" s="385"/>
      <c r="D343" s="385"/>
      <c r="E343" s="385"/>
      <c r="F343" s="384">
        <v>4645</v>
      </c>
      <c r="G343" s="385"/>
      <c r="H343" s="386" t="s">
        <v>4452</v>
      </c>
      <c r="I343" s="385"/>
      <c r="J343" s="2271" t="s">
        <v>1469</v>
      </c>
      <c r="K343" s="2272"/>
      <c r="L343" s="387">
        <v>11.732211301</v>
      </c>
    </row>
    <row r="344" spans="1:12" ht="12.75" customHeight="1">
      <c r="A344" s="383">
        <v>102810</v>
      </c>
      <c r="B344" s="384">
        <v>-2281</v>
      </c>
      <c r="C344" s="385"/>
      <c r="D344" s="385"/>
      <c r="E344" s="384">
        <v>105091</v>
      </c>
      <c r="F344" s="385"/>
      <c r="G344" s="385"/>
      <c r="H344" s="386" t="s">
        <v>4453</v>
      </c>
      <c r="I344" s="385"/>
      <c r="J344" s="2271" t="s">
        <v>2427</v>
      </c>
      <c r="K344" s="2272"/>
      <c r="L344" s="387">
        <v>11.732211319999999</v>
      </c>
    </row>
    <row r="345" spans="1:12" ht="20.25" customHeight="1">
      <c r="A345" s="383">
        <v>-86522</v>
      </c>
      <c r="B345" s="377"/>
      <c r="C345" s="377"/>
      <c r="D345" s="377"/>
      <c r="E345" s="377"/>
      <c r="F345" s="384">
        <v>-86522</v>
      </c>
      <c r="G345" s="377"/>
      <c r="H345" s="386" t="s">
        <v>4454</v>
      </c>
      <c r="I345" s="377"/>
      <c r="J345" s="2276" t="s">
        <v>4455</v>
      </c>
      <c r="K345" s="2277"/>
      <c r="L345" s="387">
        <v>11.765191004</v>
      </c>
    </row>
    <row r="346" spans="1:12" ht="21" customHeight="1">
      <c r="A346" s="379">
        <v>17245</v>
      </c>
      <c r="B346" s="377"/>
      <c r="C346" s="377"/>
      <c r="D346" s="377"/>
      <c r="E346" s="377"/>
      <c r="F346" s="380">
        <v>17245</v>
      </c>
      <c r="G346" s="377"/>
      <c r="H346" s="381" t="s">
        <v>4456</v>
      </c>
      <c r="I346" s="377"/>
      <c r="J346" s="2276" t="s">
        <v>4457</v>
      </c>
      <c r="K346" s="2277"/>
      <c r="L346" s="382">
        <v>11.768031903000001</v>
      </c>
    </row>
    <row r="347" spans="1:12" ht="12.75" customHeight="1">
      <c r="A347" s="392">
        <v>95</v>
      </c>
      <c r="B347" s="393">
        <v>95</v>
      </c>
      <c r="C347" s="385"/>
      <c r="D347" s="385"/>
      <c r="E347" s="385"/>
      <c r="F347" s="385"/>
      <c r="G347" s="385"/>
      <c r="H347" s="386" t="s">
        <v>4458</v>
      </c>
      <c r="I347" s="385"/>
      <c r="J347" s="2271" t="s">
        <v>3139</v>
      </c>
      <c r="K347" s="2272"/>
      <c r="L347" s="387">
        <v>11.768192015</v>
      </c>
    </row>
    <row r="348" spans="1:12" ht="12" customHeight="1">
      <c r="A348" s="383">
        <v>17589</v>
      </c>
      <c r="B348" s="385"/>
      <c r="C348" s="385"/>
      <c r="D348" s="385"/>
      <c r="E348" s="385"/>
      <c r="F348" s="384">
        <v>17589</v>
      </c>
      <c r="G348" s="385"/>
      <c r="H348" s="386" t="s">
        <v>4459</v>
      </c>
      <c r="I348" s="385"/>
      <c r="J348" s="2271" t="s">
        <v>1455</v>
      </c>
      <c r="K348" s="2272"/>
      <c r="L348" s="387">
        <v>11.768200202999999</v>
      </c>
    </row>
    <row r="349" spans="1:12" ht="18.95" customHeight="1">
      <c r="A349" s="395">
        <v>61227</v>
      </c>
      <c r="B349" s="396"/>
      <c r="C349" s="396"/>
      <c r="D349" s="396"/>
      <c r="E349" s="396"/>
      <c r="F349" s="397">
        <v>61227</v>
      </c>
      <c r="G349" s="396"/>
      <c r="H349" s="398" t="s">
        <v>4460</v>
      </c>
      <c r="I349" s="396"/>
      <c r="J349" s="2286" t="s">
        <v>4461</v>
      </c>
      <c r="K349" s="2287"/>
      <c r="L349" s="399">
        <v>11.769200501</v>
      </c>
    </row>
    <row r="350" spans="1:12" ht="12.75" customHeight="1">
      <c r="A350" s="383">
        <v>43525</v>
      </c>
      <c r="B350" s="385"/>
      <c r="C350" s="385"/>
      <c r="D350" s="385"/>
      <c r="E350" s="384">
        <v>2867</v>
      </c>
      <c r="F350" s="384">
        <v>40658</v>
      </c>
      <c r="G350" s="385"/>
      <c r="H350" s="386" t="s">
        <v>4462</v>
      </c>
      <c r="I350" s="385"/>
      <c r="J350" s="2271" t="s">
        <v>2143</v>
      </c>
      <c r="K350" s="2272"/>
      <c r="L350" s="387">
        <v>11.769200602</v>
      </c>
    </row>
    <row r="351" spans="1:12" ht="12.75" customHeight="1">
      <c r="A351" s="383">
        <v>9865</v>
      </c>
      <c r="B351" s="385"/>
      <c r="C351" s="385"/>
      <c r="D351" s="385"/>
      <c r="E351" s="385"/>
      <c r="F351" s="384">
        <v>9865</v>
      </c>
      <c r="G351" s="385"/>
      <c r="H351" s="386" t="s">
        <v>4463</v>
      </c>
      <c r="I351" s="385"/>
      <c r="J351" s="2271" t="s">
        <v>2333</v>
      </c>
      <c r="K351" s="2272"/>
      <c r="L351" s="387">
        <v>11.768200611999999</v>
      </c>
    </row>
    <row r="352" spans="1:12" ht="12" customHeight="1">
      <c r="A352" s="383">
        <v>17417</v>
      </c>
      <c r="B352" s="385"/>
      <c r="C352" s="385"/>
      <c r="D352" s="385"/>
      <c r="E352" s="385"/>
      <c r="F352" s="384">
        <v>17417</v>
      </c>
      <c r="G352" s="385"/>
      <c r="H352" s="385"/>
      <c r="I352" s="385"/>
      <c r="J352" s="2271" t="s">
        <v>1689</v>
      </c>
      <c r="K352" s="2272"/>
      <c r="L352" s="387">
        <v>11.768206145000001</v>
      </c>
    </row>
    <row r="353" spans="1:12" ht="21" customHeight="1">
      <c r="A353" s="392">
        <v>-25</v>
      </c>
      <c r="B353" s="377"/>
      <c r="C353" s="377"/>
      <c r="D353" s="393">
        <v>-25</v>
      </c>
      <c r="E353" s="377"/>
      <c r="F353" s="377"/>
      <c r="G353" s="377"/>
      <c r="H353" s="386" t="s">
        <v>4464</v>
      </c>
      <c r="I353" s="377"/>
      <c r="J353" s="2276" t="s">
        <v>4465</v>
      </c>
      <c r="K353" s="2277"/>
      <c r="L353" s="387">
        <v>11.768206148000001</v>
      </c>
    </row>
    <row r="354" spans="1:12" ht="12" customHeight="1">
      <c r="A354" s="383">
        <v>65531</v>
      </c>
      <c r="B354" s="385"/>
      <c r="C354" s="385"/>
      <c r="D354" s="385"/>
      <c r="E354" s="385"/>
      <c r="F354" s="384">
        <v>65531</v>
      </c>
      <c r="G354" s="385"/>
      <c r="H354" s="386" t="s">
        <v>4466</v>
      </c>
      <c r="I354" s="385"/>
      <c r="J354" s="2271" t="s">
        <v>1655</v>
      </c>
      <c r="K354" s="2272"/>
      <c r="L354" s="387">
        <v>11.769201614</v>
      </c>
    </row>
    <row r="355" spans="1:12" ht="21" customHeight="1">
      <c r="A355" s="379">
        <v>-1510</v>
      </c>
      <c r="B355" s="380">
        <v>-1510</v>
      </c>
      <c r="C355" s="377"/>
      <c r="D355" s="377"/>
      <c r="E355" s="377"/>
      <c r="F355" s="377"/>
      <c r="G355" s="377"/>
      <c r="H355" s="381" t="s">
        <v>4467</v>
      </c>
      <c r="I355" s="377"/>
      <c r="J355" s="2276" t="s">
        <v>4468</v>
      </c>
      <c r="K355" s="2277"/>
      <c r="L355" s="382">
        <v>11.769200702999999</v>
      </c>
    </row>
    <row r="356" spans="1:12" ht="12.75" customHeight="1">
      <c r="A356" s="383">
        <v>73140</v>
      </c>
      <c r="B356" s="385"/>
      <c r="C356" s="385"/>
      <c r="D356" s="385"/>
      <c r="E356" s="385"/>
      <c r="F356" s="384">
        <v>73140</v>
      </c>
      <c r="G356" s="385"/>
      <c r="H356" s="386" t="s">
        <v>4469</v>
      </c>
      <c r="I356" s="385"/>
      <c r="J356" s="2271" t="s">
        <v>1183</v>
      </c>
      <c r="K356" s="2272"/>
      <c r="L356" s="387">
        <v>11.769200901</v>
      </c>
    </row>
    <row r="357" spans="1:12" ht="12" customHeight="1">
      <c r="A357" s="383">
        <v>51520</v>
      </c>
      <c r="B357" s="385"/>
      <c r="C357" s="385"/>
      <c r="D357" s="384">
        <v>21552</v>
      </c>
      <c r="E357" s="384">
        <v>29968</v>
      </c>
      <c r="F357" s="385"/>
      <c r="G357" s="385"/>
      <c r="H357" s="386" t="s">
        <v>4470</v>
      </c>
      <c r="I357" s="385"/>
      <c r="J357" s="2271" t="s">
        <v>1075</v>
      </c>
      <c r="K357" s="2272"/>
      <c r="L357" s="387">
        <v>11.768171205</v>
      </c>
    </row>
    <row r="358" spans="1:12" ht="12.75" customHeight="1">
      <c r="A358" s="383">
        <v>16866</v>
      </c>
      <c r="B358" s="385"/>
      <c r="C358" s="385"/>
      <c r="D358" s="385"/>
      <c r="E358" s="385"/>
      <c r="F358" s="384">
        <v>16866</v>
      </c>
      <c r="G358" s="385"/>
      <c r="H358" s="386" t="s">
        <v>4471</v>
      </c>
      <c r="I358" s="385"/>
      <c r="J358" s="2271" t="s">
        <v>1659</v>
      </c>
      <c r="K358" s="2272"/>
      <c r="L358" s="387">
        <v>11.768201306</v>
      </c>
    </row>
    <row r="359" spans="1:12" ht="12.75" customHeight="1">
      <c r="A359" s="383">
        <v>5411</v>
      </c>
      <c r="B359" s="385"/>
      <c r="C359" s="385"/>
      <c r="D359" s="385"/>
      <c r="E359" s="385"/>
      <c r="F359" s="384">
        <v>5411</v>
      </c>
      <c r="G359" s="385"/>
      <c r="H359" s="386" t="s">
        <v>4472</v>
      </c>
      <c r="I359" s="385"/>
      <c r="J359" s="2271" t="s">
        <v>3153</v>
      </c>
      <c r="K359" s="2272"/>
      <c r="L359" s="387">
        <v>11.768201722000001</v>
      </c>
    </row>
    <row r="360" spans="1:12" ht="12.75" customHeight="1">
      <c r="A360" s="383">
        <v>18931</v>
      </c>
      <c r="B360" s="385"/>
      <c r="C360" s="385"/>
      <c r="D360" s="385"/>
      <c r="E360" s="385"/>
      <c r="F360" s="384">
        <v>18931</v>
      </c>
      <c r="G360" s="385"/>
      <c r="H360" s="386" t="s">
        <v>4473</v>
      </c>
      <c r="I360" s="385"/>
      <c r="J360" s="2271" t="s">
        <v>2425</v>
      </c>
      <c r="K360" s="2272"/>
      <c r="L360" s="387">
        <v>11.769202121999999</v>
      </c>
    </row>
    <row r="361" spans="1:12" ht="20.25" customHeight="1">
      <c r="A361" s="383">
        <v>194052</v>
      </c>
      <c r="B361" s="377"/>
      <c r="C361" s="377"/>
      <c r="D361" s="377"/>
      <c r="E361" s="384">
        <v>33521</v>
      </c>
      <c r="F361" s="384">
        <v>160531</v>
      </c>
      <c r="G361" s="377"/>
      <c r="H361" s="386" t="s">
        <v>4474</v>
      </c>
      <c r="I361" s="377"/>
      <c r="J361" s="2273" t="s">
        <v>4475</v>
      </c>
      <c r="K361" s="2274"/>
      <c r="L361" s="387">
        <v>11.768212104</v>
      </c>
    </row>
    <row r="362" spans="1:12" ht="12.75" customHeight="1">
      <c r="A362" s="383">
        <v>121565</v>
      </c>
      <c r="B362" s="385"/>
      <c r="C362" s="385"/>
      <c r="D362" s="385"/>
      <c r="E362" s="385"/>
      <c r="F362" s="384">
        <v>121565</v>
      </c>
      <c r="G362" s="385"/>
      <c r="H362" s="386" t="s">
        <v>4476</v>
      </c>
      <c r="I362" s="385"/>
      <c r="J362" s="2271" t="s">
        <v>4477</v>
      </c>
      <c r="K362" s="2272"/>
      <c r="L362" s="387">
        <v>11.768212105</v>
      </c>
    </row>
    <row r="363" spans="1:12" ht="12.75" customHeight="1">
      <c r="A363" s="383">
        <v>1439874</v>
      </c>
      <c r="B363" s="385"/>
      <c r="C363" s="385"/>
      <c r="D363" s="385"/>
      <c r="E363" s="384">
        <v>63489</v>
      </c>
      <c r="F363" s="384">
        <v>1376385</v>
      </c>
      <c r="G363" s="385"/>
      <c r="H363" s="386" t="s">
        <v>4478</v>
      </c>
      <c r="I363" s="385"/>
      <c r="J363" s="2271" t="s">
        <v>3512</v>
      </c>
      <c r="K363" s="2272"/>
      <c r="L363" s="387">
        <v>11.768212102</v>
      </c>
    </row>
    <row r="364" spans="1:12" ht="12" customHeight="1">
      <c r="A364" s="383">
        <v>501636</v>
      </c>
      <c r="B364" s="385"/>
      <c r="C364" s="385"/>
      <c r="D364" s="385"/>
      <c r="E364" s="384">
        <v>9477</v>
      </c>
      <c r="F364" s="384">
        <v>492159</v>
      </c>
      <c r="G364" s="385"/>
      <c r="H364" s="386" t="s">
        <v>4479</v>
      </c>
      <c r="I364" s="385"/>
      <c r="J364" s="2271" t="s">
        <v>3524</v>
      </c>
      <c r="K364" s="2272"/>
      <c r="L364" s="387">
        <v>11.768212103</v>
      </c>
    </row>
    <row r="365" spans="1:12" ht="21" customHeight="1">
      <c r="A365" s="379">
        <v>1708</v>
      </c>
      <c r="B365" s="377"/>
      <c r="C365" s="377"/>
      <c r="D365" s="377"/>
      <c r="E365" s="377"/>
      <c r="F365" s="380">
        <v>1708</v>
      </c>
      <c r="G365" s="377"/>
      <c r="H365" s="381" t="s">
        <v>4480</v>
      </c>
      <c r="I365" s="377"/>
      <c r="J365" s="2276" t="s">
        <v>4481</v>
      </c>
      <c r="K365" s="2277"/>
      <c r="L365" s="382">
        <v>11.769210113</v>
      </c>
    </row>
    <row r="366" spans="1:12" ht="20.25" customHeight="1">
      <c r="A366" s="383">
        <v>3247</v>
      </c>
      <c r="B366" s="377"/>
      <c r="C366" s="377"/>
      <c r="D366" s="377"/>
      <c r="E366" s="384">
        <v>3247</v>
      </c>
      <c r="F366" s="377"/>
      <c r="G366" s="377"/>
      <c r="H366" s="386" t="s">
        <v>4482</v>
      </c>
      <c r="I366" s="377"/>
      <c r="J366" s="2276" t="s">
        <v>4483</v>
      </c>
      <c r="K366" s="2277"/>
      <c r="L366" s="387">
        <v>11.769211004000001</v>
      </c>
    </row>
    <row r="367" spans="1:12" ht="20.25" customHeight="1">
      <c r="A367" s="383">
        <v>41724</v>
      </c>
      <c r="B367" s="377"/>
      <c r="C367" s="377"/>
      <c r="D367" s="377"/>
      <c r="E367" s="384">
        <v>19438</v>
      </c>
      <c r="F367" s="384">
        <v>22286</v>
      </c>
      <c r="G367" s="377"/>
      <c r="H367" s="386" t="s">
        <v>4484</v>
      </c>
      <c r="I367" s="377"/>
      <c r="J367" s="2276" t="s">
        <v>4485</v>
      </c>
      <c r="K367" s="2277"/>
      <c r="L367" s="387">
        <v>11.769211506</v>
      </c>
    </row>
    <row r="368" spans="1:12" ht="21" customHeight="1">
      <c r="A368" s="379">
        <v>8426</v>
      </c>
      <c r="B368" s="380">
        <v>7911</v>
      </c>
      <c r="C368" s="377"/>
      <c r="D368" s="389">
        <v>515</v>
      </c>
      <c r="E368" s="377"/>
      <c r="F368" s="377"/>
      <c r="G368" s="377"/>
      <c r="H368" s="381" t="s">
        <v>4486</v>
      </c>
      <c r="I368" s="377"/>
      <c r="J368" s="2276" t="s">
        <v>4487</v>
      </c>
      <c r="K368" s="2277"/>
      <c r="L368" s="382">
        <v>11.768211113</v>
      </c>
    </row>
    <row r="369" spans="1:12" ht="20.25" customHeight="1">
      <c r="A369" s="383">
        <v>3236</v>
      </c>
      <c r="B369" s="377"/>
      <c r="C369" s="377"/>
      <c r="D369" s="377"/>
      <c r="E369" s="377"/>
      <c r="F369" s="384">
        <v>3236</v>
      </c>
      <c r="G369" s="377"/>
      <c r="H369" s="386" t="s">
        <v>4488</v>
      </c>
      <c r="I369" s="377"/>
      <c r="J369" s="2276" t="s">
        <v>4489</v>
      </c>
      <c r="K369" s="2277"/>
      <c r="L369" s="387">
        <v>11.768212116999999</v>
      </c>
    </row>
    <row r="370" spans="1:12" ht="12.75" customHeight="1">
      <c r="A370" s="383">
        <v>28900</v>
      </c>
      <c r="B370" s="384">
        <v>28900</v>
      </c>
      <c r="C370" s="385"/>
      <c r="D370" s="385"/>
      <c r="E370" s="385"/>
      <c r="F370" s="385"/>
      <c r="G370" s="385"/>
      <c r="H370" s="386" t="s">
        <v>4490</v>
      </c>
      <c r="I370" s="403" t="s">
        <v>4491</v>
      </c>
      <c r="J370" s="2271" t="s">
        <v>3159</v>
      </c>
      <c r="K370" s="2272"/>
      <c r="L370" s="387">
        <v>11.769210206</v>
      </c>
    </row>
    <row r="371" spans="1:12" ht="20.25" customHeight="1">
      <c r="A371" s="383">
        <v>-22957</v>
      </c>
      <c r="B371" s="377"/>
      <c r="C371" s="377"/>
      <c r="D371" s="377"/>
      <c r="E371" s="377"/>
      <c r="F371" s="384">
        <v>-22957</v>
      </c>
      <c r="G371" s="377"/>
      <c r="H371" s="386" t="s">
        <v>4492</v>
      </c>
      <c r="I371" s="377"/>
      <c r="J371" s="2276" t="s">
        <v>4493</v>
      </c>
      <c r="K371" s="2277"/>
      <c r="L371" s="387">
        <v>11.765210302</v>
      </c>
    </row>
    <row r="372" spans="1:12" ht="28.5" customHeight="1">
      <c r="A372" s="379">
        <v>45840</v>
      </c>
      <c r="B372" s="380">
        <v>45840</v>
      </c>
      <c r="C372" s="390"/>
      <c r="D372" s="390"/>
      <c r="E372" s="390"/>
      <c r="F372" s="390"/>
      <c r="G372" s="390"/>
      <c r="H372" s="381" t="s">
        <v>4494</v>
      </c>
      <c r="I372" s="390"/>
      <c r="J372" s="2276" t="s">
        <v>4495</v>
      </c>
      <c r="K372" s="2277"/>
      <c r="L372" s="382">
        <v>11.768111401000001</v>
      </c>
    </row>
    <row r="373" spans="1:12" ht="12.75" customHeight="1">
      <c r="A373" s="383">
        <v>-1402</v>
      </c>
      <c r="B373" s="384">
        <v>-1402</v>
      </c>
      <c r="C373" s="385"/>
      <c r="D373" s="385"/>
      <c r="E373" s="385"/>
      <c r="F373" s="385"/>
      <c r="G373" s="385"/>
      <c r="H373" s="386" t="s">
        <v>4496</v>
      </c>
      <c r="I373" s="385"/>
      <c r="J373" s="2271" t="s">
        <v>3165</v>
      </c>
      <c r="K373" s="2272"/>
      <c r="L373" s="387">
        <v>11.768200607000001</v>
      </c>
    </row>
    <row r="374" spans="1:12" ht="20.25" customHeight="1">
      <c r="A374" s="392">
        <v>-114</v>
      </c>
      <c r="B374" s="377"/>
      <c r="C374" s="405">
        <v>-114</v>
      </c>
      <c r="D374" s="377"/>
      <c r="E374" s="377"/>
      <c r="F374" s="377"/>
      <c r="G374" s="377"/>
      <c r="H374" s="386" t="s">
        <v>4497</v>
      </c>
      <c r="I374" s="377"/>
      <c r="J374" s="2276" t="s">
        <v>4498</v>
      </c>
      <c r="K374" s="2277"/>
      <c r="L374" s="387">
        <v>11.768200601</v>
      </c>
    </row>
    <row r="375" spans="1:12" ht="12.75" customHeight="1">
      <c r="A375" s="383">
        <v>14976</v>
      </c>
      <c r="B375" s="385"/>
      <c r="C375" s="385"/>
      <c r="D375" s="385"/>
      <c r="E375" s="385"/>
      <c r="F375" s="384">
        <v>14976</v>
      </c>
      <c r="G375" s="385"/>
      <c r="H375" s="386" t="s">
        <v>4499</v>
      </c>
      <c r="I375" s="385"/>
      <c r="J375" s="2271" t="s">
        <v>3167</v>
      </c>
      <c r="K375" s="2272"/>
      <c r="L375" s="387">
        <v>11.768216212</v>
      </c>
    </row>
    <row r="376" spans="1:12" ht="20.25" customHeight="1">
      <c r="A376" s="392">
        <v>410</v>
      </c>
      <c r="B376" s="377"/>
      <c r="C376" s="377"/>
      <c r="D376" s="377"/>
      <c r="E376" s="377"/>
      <c r="F376" s="393">
        <v>410</v>
      </c>
      <c r="G376" s="377"/>
      <c r="H376" s="386" t="s">
        <v>3784</v>
      </c>
      <c r="I376" s="377"/>
      <c r="J376" s="2276" t="s">
        <v>4500</v>
      </c>
      <c r="K376" s="2277"/>
      <c r="L376" s="387">
        <v>11.768212114000001</v>
      </c>
    </row>
    <row r="377" spans="1:12" ht="21" customHeight="1">
      <c r="A377" s="379">
        <v>1946</v>
      </c>
      <c r="B377" s="377"/>
      <c r="C377" s="377"/>
      <c r="D377" s="377"/>
      <c r="E377" s="377"/>
      <c r="F377" s="380">
        <v>1946</v>
      </c>
      <c r="G377" s="377"/>
      <c r="H377" s="381" t="s">
        <v>4501</v>
      </c>
      <c r="I377" s="377"/>
      <c r="J377" s="2276" t="s">
        <v>4502</v>
      </c>
      <c r="K377" s="2277"/>
      <c r="L377" s="382">
        <v>11.768210602</v>
      </c>
    </row>
    <row r="378" spans="1:12" ht="28.5" customHeight="1">
      <c r="A378" s="379">
        <v>53597</v>
      </c>
      <c r="B378" s="390"/>
      <c r="C378" s="406">
        <v>9182</v>
      </c>
      <c r="D378" s="390"/>
      <c r="E378" s="380">
        <v>15833</v>
      </c>
      <c r="F378" s="380">
        <v>28582</v>
      </c>
      <c r="G378" s="390"/>
      <c r="H378" s="381" t="s">
        <v>4503</v>
      </c>
      <c r="I378" s="407" t="s">
        <v>4504</v>
      </c>
      <c r="J378" s="2276" t="s">
        <v>4505</v>
      </c>
      <c r="K378" s="2277"/>
      <c r="L378" s="382">
        <v>11.768150607000001</v>
      </c>
    </row>
    <row r="379" spans="1:12" ht="12.75" customHeight="1">
      <c r="A379" s="383">
        <v>-1755</v>
      </c>
      <c r="B379" s="385"/>
      <c r="C379" s="385"/>
      <c r="D379" s="385"/>
      <c r="E379" s="385"/>
      <c r="F379" s="384">
        <v>-1755</v>
      </c>
      <c r="G379" s="385"/>
      <c r="H379" s="386" t="s">
        <v>4506</v>
      </c>
      <c r="I379" s="385"/>
      <c r="J379" s="2271" t="s">
        <v>1305</v>
      </c>
      <c r="K379" s="2272"/>
      <c r="L379" s="387">
        <v>11.76921102</v>
      </c>
    </row>
    <row r="380" spans="1:12" ht="12" customHeight="1">
      <c r="A380" s="383">
        <v>3801</v>
      </c>
      <c r="B380" s="385"/>
      <c r="C380" s="385"/>
      <c r="D380" s="385"/>
      <c r="E380" s="385"/>
      <c r="F380" s="384">
        <v>3801</v>
      </c>
      <c r="G380" s="385"/>
      <c r="H380" s="386" t="s">
        <v>4507</v>
      </c>
      <c r="I380" s="385"/>
      <c r="J380" s="2271" t="s">
        <v>1859</v>
      </c>
      <c r="K380" s="2272"/>
      <c r="L380" s="387">
        <v>11.768211214000001</v>
      </c>
    </row>
    <row r="381" spans="1:12" ht="12.75" customHeight="1">
      <c r="A381" s="383">
        <v>3474</v>
      </c>
      <c r="B381" s="385"/>
      <c r="C381" s="385"/>
      <c r="D381" s="385"/>
      <c r="E381" s="385"/>
      <c r="F381" s="384">
        <v>3474</v>
      </c>
      <c r="G381" s="385"/>
      <c r="H381" s="386" t="s">
        <v>4508</v>
      </c>
      <c r="I381" s="385"/>
      <c r="J381" s="2271" t="s">
        <v>2265</v>
      </c>
      <c r="K381" s="2272"/>
      <c r="L381" s="387">
        <v>11.769211309999999</v>
      </c>
    </row>
    <row r="382" spans="1:12" ht="12.75" customHeight="1">
      <c r="A382" s="383">
        <v>3405</v>
      </c>
      <c r="B382" s="385"/>
      <c r="C382" s="385"/>
      <c r="D382" s="385"/>
      <c r="E382" s="385"/>
      <c r="F382" s="384">
        <v>3405</v>
      </c>
      <c r="G382" s="385"/>
      <c r="H382" s="386" t="s">
        <v>4509</v>
      </c>
      <c r="I382" s="385"/>
      <c r="J382" s="2271" t="s">
        <v>2145</v>
      </c>
      <c r="K382" s="2272"/>
      <c r="L382" s="387">
        <v>11.769211313</v>
      </c>
    </row>
    <row r="383" spans="1:12" ht="12.75" customHeight="1">
      <c r="A383" s="383">
        <v>11092</v>
      </c>
      <c r="B383" s="385"/>
      <c r="C383" s="385"/>
      <c r="D383" s="385"/>
      <c r="E383" s="385"/>
      <c r="F383" s="384">
        <v>11092</v>
      </c>
      <c r="G383" s="385"/>
      <c r="H383" s="386" t="s">
        <v>4510</v>
      </c>
      <c r="I383" s="385"/>
      <c r="J383" s="2271" t="s">
        <v>1807</v>
      </c>
      <c r="K383" s="2272"/>
      <c r="L383" s="387">
        <v>11.768211409999999</v>
      </c>
    </row>
    <row r="384" spans="1:12" ht="28.5" customHeight="1">
      <c r="A384" s="388">
        <v>18</v>
      </c>
      <c r="B384" s="389">
        <v>18</v>
      </c>
      <c r="C384" s="390"/>
      <c r="D384" s="390"/>
      <c r="E384" s="390"/>
      <c r="F384" s="390"/>
      <c r="G384" s="390"/>
      <c r="H384" s="381" t="s">
        <v>4511</v>
      </c>
      <c r="I384" s="390"/>
      <c r="J384" s="2276" t="s">
        <v>4512</v>
      </c>
      <c r="K384" s="2277"/>
      <c r="L384" s="382">
        <v>11.768211173999999</v>
      </c>
    </row>
    <row r="385" spans="1:12" ht="12" customHeight="1">
      <c r="A385" s="383">
        <v>-26896</v>
      </c>
      <c r="B385" s="385"/>
      <c r="C385" s="385"/>
      <c r="D385" s="385"/>
      <c r="E385" s="384">
        <v>-26896</v>
      </c>
      <c r="F385" s="385"/>
      <c r="G385" s="385"/>
      <c r="H385" s="386" t="s">
        <v>4513</v>
      </c>
      <c r="I385" s="385"/>
      <c r="J385" s="2271" t="s">
        <v>1971</v>
      </c>
      <c r="K385" s="2272"/>
      <c r="L385" s="387">
        <v>11.768212016</v>
      </c>
    </row>
    <row r="386" spans="1:12" ht="21" customHeight="1">
      <c r="A386" s="379">
        <v>3684</v>
      </c>
      <c r="B386" s="377"/>
      <c r="C386" s="377"/>
      <c r="D386" s="377"/>
      <c r="E386" s="377"/>
      <c r="F386" s="380">
        <v>3684</v>
      </c>
      <c r="G386" s="377"/>
      <c r="H386" s="381" t="s">
        <v>4514</v>
      </c>
      <c r="I386" s="377"/>
      <c r="J386" s="2273" t="s">
        <v>4515</v>
      </c>
      <c r="K386" s="2274"/>
      <c r="L386" s="382">
        <v>11.768214004000001</v>
      </c>
    </row>
    <row r="387" spans="1:12" ht="20.25" customHeight="1">
      <c r="A387" s="383">
        <v>250816</v>
      </c>
      <c r="B387" s="377"/>
      <c r="C387" s="377"/>
      <c r="D387" s="377"/>
      <c r="E387" s="377"/>
      <c r="F387" s="384">
        <v>250816</v>
      </c>
      <c r="G387" s="377"/>
      <c r="H387" s="386" t="s">
        <v>4516</v>
      </c>
      <c r="I387" s="377"/>
      <c r="J387" s="2273" t="s">
        <v>4517</v>
      </c>
      <c r="K387" s="2274"/>
      <c r="L387" s="387">
        <v>11.769301003000001</v>
      </c>
    </row>
    <row r="388" spans="1:12" ht="18" customHeight="1">
      <c r="A388" s="383">
        <v>4422</v>
      </c>
      <c r="B388" s="377"/>
      <c r="C388" s="377"/>
      <c r="D388" s="377"/>
      <c r="E388" s="377"/>
      <c r="F388" s="384">
        <v>4422</v>
      </c>
      <c r="G388" s="377"/>
      <c r="H388" s="386" t="s">
        <v>4518</v>
      </c>
      <c r="I388" s="377"/>
      <c r="J388" s="2276" t="s">
        <v>4519</v>
      </c>
      <c r="K388" s="2277"/>
      <c r="L388" s="387">
        <v>11.768220617000001</v>
      </c>
    </row>
    <row r="389" spans="1:12" ht="12.75" customHeight="1">
      <c r="A389" s="383">
        <v>-3553</v>
      </c>
      <c r="B389" s="385"/>
      <c r="C389" s="385"/>
      <c r="D389" s="385"/>
      <c r="E389" s="385"/>
      <c r="F389" s="384">
        <v>-3553</v>
      </c>
      <c r="G389" s="385"/>
      <c r="H389" s="386" t="s">
        <v>4520</v>
      </c>
      <c r="I389" s="385"/>
      <c r="J389" s="2271" t="s">
        <v>2331</v>
      </c>
      <c r="K389" s="2272"/>
      <c r="L389" s="387">
        <v>11.732141006999999</v>
      </c>
    </row>
    <row r="390" spans="1:12" ht="20.25" customHeight="1">
      <c r="A390" s="383">
        <v>168600</v>
      </c>
      <c r="B390" s="377"/>
      <c r="C390" s="377"/>
      <c r="D390" s="377"/>
      <c r="E390" s="384">
        <v>112146</v>
      </c>
      <c r="F390" s="384">
        <v>56454</v>
      </c>
      <c r="G390" s="377"/>
      <c r="H390" s="386" t="s">
        <v>4521</v>
      </c>
      <c r="I390" s="377"/>
      <c r="J390" s="2276" t="s">
        <v>4522</v>
      </c>
      <c r="K390" s="2277"/>
      <c r="L390" s="387">
        <v>11.768221216000001</v>
      </c>
    </row>
    <row r="391" spans="1:12" ht="20.25" customHeight="1">
      <c r="A391" s="392">
        <v>620</v>
      </c>
      <c r="B391" s="377"/>
      <c r="C391" s="377"/>
      <c r="D391" s="377"/>
      <c r="E391" s="377"/>
      <c r="F391" s="393">
        <v>620</v>
      </c>
      <c r="G391" s="377"/>
      <c r="H391" s="386" t="s">
        <v>4523</v>
      </c>
      <c r="I391" s="377"/>
      <c r="J391" s="2276" t="s">
        <v>3785</v>
      </c>
      <c r="K391" s="2277"/>
      <c r="L391" s="387">
        <v>11.768221621</v>
      </c>
    </row>
    <row r="392" spans="1:12" ht="21" customHeight="1">
      <c r="A392" s="388">
        <v>527</v>
      </c>
      <c r="B392" s="377"/>
      <c r="C392" s="377"/>
      <c r="D392" s="377"/>
      <c r="E392" s="377"/>
      <c r="F392" s="389">
        <v>527</v>
      </c>
      <c r="G392" s="377"/>
      <c r="H392" s="381" t="s">
        <v>3786</v>
      </c>
      <c r="I392" s="377"/>
      <c r="J392" s="2278" t="s">
        <v>4524</v>
      </c>
      <c r="K392" s="2279"/>
      <c r="L392" s="382">
        <v>11.768221603000001</v>
      </c>
    </row>
    <row r="393" spans="1:12" ht="20.25" customHeight="1">
      <c r="A393" s="383">
        <v>167710</v>
      </c>
      <c r="B393" s="377"/>
      <c r="C393" s="377"/>
      <c r="D393" s="377"/>
      <c r="E393" s="377"/>
      <c r="F393" s="384">
        <v>167710</v>
      </c>
      <c r="G393" s="377"/>
      <c r="H393" s="386" t="s">
        <v>4525</v>
      </c>
      <c r="I393" s="377"/>
      <c r="J393" s="2276" t="s">
        <v>4526</v>
      </c>
      <c r="K393" s="2277"/>
      <c r="L393" s="387">
        <v>11.768222112</v>
      </c>
    </row>
    <row r="394" spans="1:12" ht="12.75" customHeight="1">
      <c r="A394" s="383">
        <v>-73252</v>
      </c>
      <c r="B394" s="384">
        <v>-73122</v>
      </c>
      <c r="C394" s="393">
        <v>-130</v>
      </c>
      <c r="D394" s="385"/>
      <c r="E394" s="385"/>
      <c r="F394" s="385"/>
      <c r="G394" s="385"/>
      <c r="H394" s="385"/>
      <c r="I394" s="385"/>
      <c r="J394" s="2271" t="s">
        <v>4527</v>
      </c>
      <c r="K394" s="2272"/>
      <c r="L394" s="387">
        <v>11.769999998999999</v>
      </c>
    </row>
    <row r="395" spans="1:12" ht="12.75" customHeight="1">
      <c r="A395" s="383">
        <v>1711377</v>
      </c>
      <c r="B395" s="384">
        <v>1711377</v>
      </c>
      <c r="C395" s="385"/>
      <c r="D395" s="385"/>
      <c r="E395" s="385"/>
      <c r="F395" s="385"/>
      <c r="G395" s="385"/>
      <c r="H395" s="385"/>
      <c r="I395" s="385"/>
      <c r="J395" s="2271" t="s">
        <v>4528</v>
      </c>
      <c r="K395" s="2272"/>
      <c r="L395" s="387">
        <v>11.770091701</v>
      </c>
    </row>
    <row r="396" spans="1:12" ht="12" customHeight="1">
      <c r="A396" s="383">
        <v>-93271</v>
      </c>
      <c r="B396" s="384">
        <v>-93271</v>
      </c>
      <c r="C396" s="385"/>
      <c r="D396" s="385"/>
      <c r="E396" s="385"/>
      <c r="F396" s="385"/>
      <c r="G396" s="385"/>
      <c r="H396" s="385"/>
      <c r="I396" s="385"/>
      <c r="J396" s="2271" t="s">
        <v>4529</v>
      </c>
      <c r="K396" s="2272"/>
      <c r="L396" s="387">
        <v>11.768999999</v>
      </c>
    </row>
    <row r="397" spans="1:12" ht="12.75" customHeight="1">
      <c r="A397" s="383">
        <v>9227233</v>
      </c>
      <c r="B397" s="383">
        <v>-15515013</v>
      </c>
      <c r="C397" s="383">
        <v>11587</v>
      </c>
      <c r="D397" s="383">
        <v>270444</v>
      </c>
      <c r="E397" s="383">
        <v>1174234</v>
      </c>
      <c r="F397" s="383">
        <v>23285982</v>
      </c>
      <c r="G397" s="2271" t="s">
        <v>4530</v>
      </c>
      <c r="H397" s="2275"/>
      <c r="I397" s="2275"/>
      <c r="J397" s="2275"/>
      <c r="K397" s="2275"/>
      <c r="L397" s="2272"/>
    </row>
    <row r="398" spans="1:12" ht="12.75" customHeight="1">
      <c r="A398" s="2271" t="s">
        <v>4531</v>
      </c>
      <c r="B398" s="2275"/>
      <c r="C398" s="2275"/>
      <c r="D398" s="2275"/>
      <c r="E398" s="2275"/>
      <c r="F398" s="2275"/>
      <c r="G398" s="2275"/>
      <c r="H398" s="2275"/>
      <c r="I398" s="2275"/>
      <c r="J398" s="2275"/>
      <c r="K398" s="2275"/>
      <c r="L398" s="2272"/>
    </row>
    <row r="399" spans="1:12" ht="12.75" customHeight="1">
      <c r="A399" s="383">
        <v>18007</v>
      </c>
      <c r="B399" s="384">
        <v>18007</v>
      </c>
      <c r="C399" s="385"/>
      <c r="D399" s="385"/>
      <c r="E399" s="385"/>
      <c r="F399" s="385"/>
      <c r="G399" s="385"/>
      <c r="H399" s="386" t="s">
        <v>3794</v>
      </c>
      <c r="I399" s="385"/>
      <c r="J399" s="2271" t="s">
        <v>1027</v>
      </c>
      <c r="K399" s="2272"/>
      <c r="L399" s="387">
        <v>11.771780202</v>
      </c>
    </row>
    <row r="400" spans="1:12" ht="20.25" customHeight="1">
      <c r="A400" s="383">
        <v>-7330</v>
      </c>
      <c r="B400" s="384">
        <v>-7330</v>
      </c>
      <c r="C400" s="377"/>
      <c r="D400" s="377"/>
      <c r="E400" s="377"/>
      <c r="F400" s="377"/>
      <c r="G400" s="377"/>
      <c r="H400" s="386" t="s">
        <v>4532</v>
      </c>
      <c r="I400" s="377"/>
      <c r="J400" s="2284" t="s">
        <v>4533</v>
      </c>
      <c r="K400" s="2285"/>
      <c r="L400" s="387">
        <v>11.771758310999999</v>
      </c>
    </row>
    <row r="401" spans="1:12" ht="20.25" customHeight="1">
      <c r="A401" s="383">
        <v>324231</v>
      </c>
      <c r="B401" s="384">
        <v>324231</v>
      </c>
      <c r="C401" s="377"/>
      <c r="D401" s="377"/>
      <c r="E401" s="377"/>
      <c r="F401" s="377"/>
      <c r="G401" s="377"/>
      <c r="H401" s="390" t="s">
        <v>4534</v>
      </c>
      <c r="I401" s="377"/>
      <c r="J401" s="2273" t="s">
        <v>3725</v>
      </c>
      <c r="K401" s="2274"/>
      <c r="L401" s="387">
        <v>11.771714135</v>
      </c>
    </row>
    <row r="402" spans="1:12" ht="21" customHeight="1">
      <c r="A402" s="379">
        <v>12786</v>
      </c>
      <c r="B402" s="380">
        <v>12786</v>
      </c>
      <c r="C402" s="377"/>
      <c r="D402" s="377"/>
      <c r="E402" s="377"/>
      <c r="F402" s="377"/>
      <c r="G402" s="377"/>
      <c r="H402" s="377"/>
      <c r="I402" s="377"/>
      <c r="J402" s="2276" t="s">
        <v>4535</v>
      </c>
      <c r="K402" s="2277"/>
      <c r="L402" s="382">
        <v>11.771778901999999</v>
      </c>
    </row>
    <row r="403" spans="1:12" ht="28.5" customHeight="1">
      <c r="A403" s="379">
        <v>35765</v>
      </c>
      <c r="B403" s="380">
        <v>35765</v>
      </c>
      <c r="C403" s="390"/>
      <c r="D403" s="390"/>
      <c r="E403" s="390"/>
      <c r="F403" s="390"/>
      <c r="G403" s="390"/>
      <c r="H403" s="390"/>
      <c r="I403" s="390"/>
      <c r="J403" s="2276" t="s">
        <v>4536</v>
      </c>
      <c r="K403" s="2277"/>
      <c r="L403" s="382">
        <v>11.771208700000001</v>
      </c>
    </row>
    <row r="404" spans="1:12" ht="20.25" customHeight="1">
      <c r="A404" s="383">
        <v>1219</v>
      </c>
      <c r="B404" s="384">
        <v>1219</v>
      </c>
      <c r="C404" s="377"/>
      <c r="D404" s="377"/>
      <c r="E404" s="377"/>
      <c r="F404" s="377"/>
      <c r="G404" s="377"/>
      <c r="H404" s="408">
        <v>79054282830</v>
      </c>
      <c r="I404" s="377"/>
      <c r="J404" s="2276" t="s">
        <v>4537</v>
      </c>
      <c r="K404" s="2277"/>
      <c r="L404" s="387">
        <v>11.77140631</v>
      </c>
    </row>
    <row r="405" spans="1:12" ht="28.5" customHeight="1">
      <c r="A405" s="379">
        <v>830000</v>
      </c>
      <c r="B405" s="380">
        <v>830000</v>
      </c>
      <c r="C405" s="390"/>
      <c r="D405" s="390"/>
      <c r="E405" s="390"/>
      <c r="F405" s="390"/>
      <c r="G405" s="390"/>
      <c r="H405" s="409">
        <v>77754442871</v>
      </c>
      <c r="I405" s="390"/>
      <c r="J405" s="2276" t="s">
        <v>4538</v>
      </c>
      <c r="K405" s="2277"/>
      <c r="L405" s="382">
        <v>11.77141909</v>
      </c>
    </row>
    <row r="406" spans="1:12" ht="20.25" customHeight="1">
      <c r="A406" s="383">
        <v>89790</v>
      </c>
      <c r="B406" s="384">
        <v>119790</v>
      </c>
      <c r="C406" s="377"/>
      <c r="D406" s="377"/>
      <c r="E406" s="384">
        <v>-30000</v>
      </c>
      <c r="F406" s="377"/>
      <c r="G406" s="377"/>
      <c r="H406" s="390" t="s">
        <v>4539</v>
      </c>
      <c r="I406" s="377"/>
      <c r="J406" s="2271" t="s">
        <v>4540</v>
      </c>
      <c r="K406" s="2272"/>
      <c r="L406" s="387">
        <v>11.77148409</v>
      </c>
    </row>
    <row r="407" spans="1:12" ht="28.5" customHeight="1">
      <c r="A407" s="379">
        <v>-1234766</v>
      </c>
      <c r="B407" s="380">
        <v>85234</v>
      </c>
      <c r="C407" s="390"/>
      <c r="D407" s="380">
        <v>-1320000</v>
      </c>
      <c r="E407" s="390"/>
      <c r="F407" s="390"/>
      <c r="G407" s="390"/>
      <c r="H407" s="390"/>
      <c r="I407" s="390"/>
      <c r="J407" s="2276" t="s">
        <v>4541</v>
      </c>
      <c r="K407" s="2277"/>
      <c r="L407" s="382">
        <v>11.771228090999999</v>
      </c>
    </row>
    <row r="408" spans="1:12" ht="21" customHeight="1">
      <c r="A408" s="379">
        <v>1320294</v>
      </c>
      <c r="B408" s="377"/>
      <c r="C408" s="377"/>
      <c r="D408" s="377"/>
      <c r="E408" s="377"/>
      <c r="F408" s="380">
        <v>1320294</v>
      </c>
      <c r="G408" s="377"/>
      <c r="H408" s="390" t="s">
        <v>4542</v>
      </c>
      <c r="I408" s="377"/>
      <c r="J408" s="2276" t="s">
        <v>3908</v>
      </c>
      <c r="K408" s="2277"/>
      <c r="L408" s="382">
        <v>11.771418204</v>
      </c>
    </row>
    <row r="409" spans="1:12" ht="20.25" customHeight="1">
      <c r="A409" s="383">
        <v>-6500</v>
      </c>
      <c r="B409" s="384">
        <v>-6500</v>
      </c>
      <c r="C409" s="377"/>
      <c r="D409" s="377"/>
      <c r="E409" s="377"/>
      <c r="F409" s="377"/>
      <c r="G409" s="377"/>
      <c r="H409" s="386" t="s">
        <v>4543</v>
      </c>
      <c r="I409" s="377"/>
      <c r="J409" s="2282" t="s">
        <v>4544</v>
      </c>
      <c r="K409" s="2283"/>
      <c r="L409" s="387">
        <v>11.771406053</v>
      </c>
    </row>
    <row r="410" spans="1:12" ht="20.25" customHeight="1">
      <c r="A410" s="383">
        <v>-681028</v>
      </c>
      <c r="B410" s="384">
        <v>-681028</v>
      </c>
      <c r="C410" s="377"/>
      <c r="D410" s="377"/>
      <c r="E410" s="377"/>
      <c r="F410" s="377"/>
      <c r="G410" s="377"/>
      <c r="H410" s="377"/>
      <c r="I410" s="377"/>
      <c r="J410" s="2276" t="s">
        <v>3853</v>
      </c>
      <c r="K410" s="2277"/>
      <c r="L410" s="387">
        <v>11.771608131000001</v>
      </c>
    </row>
    <row r="411" spans="1:12" ht="12.75" customHeight="1">
      <c r="A411" s="383">
        <v>9708</v>
      </c>
      <c r="B411" s="384">
        <v>9708</v>
      </c>
      <c r="C411" s="385"/>
      <c r="D411" s="385"/>
      <c r="E411" s="385"/>
      <c r="F411" s="385"/>
      <c r="G411" s="385"/>
      <c r="H411" s="385"/>
      <c r="I411" s="385"/>
      <c r="J411" s="2271" t="s">
        <v>4545</v>
      </c>
      <c r="K411" s="2272"/>
      <c r="L411" s="387">
        <v>11.771419313000001</v>
      </c>
    </row>
    <row r="412" spans="1:12" ht="12.75" customHeight="1">
      <c r="A412" s="383">
        <v>2066</v>
      </c>
      <c r="B412" s="384">
        <v>2066</v>
      </c>
      <c r="C412" s="385"/>
      <c r="D412" s="385"/>
      <c r="E412" s="385"/>
      <c r="F412" s="385"/>
      <c r="G412" s="385"/>
      <c r="H412" s="385"/>
      <c r="I412" s="385"/>
      <c r="J412" s="2271" t="s">
        <v>4546</v>
      </c>
      <c r="K412" s="2272"/>
      <c r="L412" s="387">
        <v>11.77141902</v>
      </c>
    </row>
    <row r="413" spans="1:12" ht="20.25" customHeight="1">
      <c r="A413" s="383">
        <v>49644</v>
      </c>
      <c r="B413" s="384">
        <v>49644</v>
      </c>
      <c r="C413" s="377"/>
      <c r="D413" s="377"/>
      <c r="E413" s="377"/>
      <c r="F413" s="377"/>
      <c r="G413" s="377"/>
      <c r="H413" s="377"/>
      <c r="I413" s="377"/>
      <c r="J413" s="2273" t="s">
        <v>4547</v>
      </c>
      <c r="K413" s="2274"/>
      <c r="L413" s="387">
        <v>11.77132632</v>
      </c>
    </row>
    <row r="414" spans="1:12" ht="21" customHeight="1">
      <c r="A414" s="383">
        <v>130000</v>
      </c>
      <c r="B414" s="384">
        <v>130000</v>
      </c>
      <c r="C414" s="377"/>
      <c r="D414" s="377"/>
      <c r="E414" s="377"/>
      <c r="F414" s="377"/>
      <c r="G414" s="377"/>
      <c r="H414" s="377"/>
      <c r="I414" s="377"/>
      <c r="J414" s="2276" t="s">
        <v>3856</v>
      </c>
      <c r="K414" s="2277"/>
      <c r="L414" s="387">
        <v>11.771112906999999</v>
      </c>
    </row>
    <row r="415" spans="1:12" ht="20.25" customHeight="1">
      <c r="A415" s="383">
        <v>4793</v>
      </c>
      <c r="B415" s="384">
        <v>4793</v>
      </c>
      <c r="C415" s="377"/>
      <c r="D415" s="377"/>
      <c r="E415" s="377"/>
      <c r="F415" s="377"/>
      <c r="G415" s="377"/>
      <c r="H415" s="377"/>
      <c r="I415" s="377"/>
      <c r="J415" s="2278" t="s">
        <v>4548</v>
      </c>
      <c r="K415" s="2279"/>
      <c r="L415" s="387">
        <v>11.77141932</v>
      </c>
    </row>
    <row r="416" spans="1:12" ht="20.25" customHeight="1">
      <c r="A416" s="383">
        <v>60034</v>
      </c>
      <c r="B416" s="384">
        <v>60034</v>
      </c>
      <c r="C416" s="377"/>
      <c r="D416" s="377"/>
      <c r="E416" s="377"/>
      <c r="F416" s="377"/>
      <c r="G416" s="377"/>
      <c r="H416" s="386" t="s">
        <v>4549</v>
      </c>
      <c r="I416" s="377"/>
      <c r="J416" s="2280" t="s">
        <v>4550</v>
      </c>
      <c r="K416" s="2281"/>
      <c r="L416" s="387">
        <v>11.771527466</v>
      </c>
    </row>
    <row r="417" spans="1:12" ht="21" customHeight="1">
      <c r="A417" s="379">
        <v>-540114</v>
      </c>
      <c r="B417" s="380">
        <v>-540114</v>
      </c>
      <c r="C417" s="377"/>
      <c r="D417" s="377"/>
      <c r="E417" s="377"/>
      <c r="F417" s="377"/>
      <c r="G417" s="377"/>
      <c r="H417" s="390" t="s">
        <v>4551</v>
      </c>
      <c r="I417" s="377"/>
      <c r="J417" s="2278" t="s">
        <v>3722</v>
      </c>
      <c r="K417" s="2279"/>
      <c r="L417" s="382">
        <v>11.771608130000001</v>
      </c>
    </row>
    <row r="418" spans="1:12" ht="12.75" customHeight="1">
      <c r="A418" s="383">
        <v>418599</v>
      </c>
      <c r="B418" s="383">
        <v>448303</v>
      </c>
      <c r="C418" s="392">
        <v>0</v>
      </c>
      <c r="D418" s="383">
        <v>-1320000</v>
      </c>
      <c r="E418" s="383">
        <v>-30000</v>
      </c>
      <c r="F418" s="383">
        <v>1320294</v>
      </c>
      <c r="G418" s="2271" t="s">
        <v>4552</v>
      </c>
      <c r="H418" s="2275"/>
      <c r="I418" s="2275"/>
      <c r="J418" s="2275"/>
      <c r="K418" s="2275"/>
      <c r="L418" s="2272"/>
    </row>
    <row r="419" spans="1:12" ht="12" customHeight="1">
      <c r="A419" s="2271" t="s">
        <v>4553</v>
      </c>
      <c r="B419" s="2275"/>
      <c r="C419" s="2275"/>
      <c r="D419" s="2275"/>
      <c r="E419" s="2275"/>
      <c r="F419" s="2275"/>
      <c r="G419" s="2275"/>
      <c r="H419" s="2275"/>
      <c r="I419" s="2275"/>
      <c r="J419" s="2275"/>
      <c r="K419" s="2275"/>
      <c r="L419" s="2272"/>
    </row>
    <row r="420" spans="1:12" ht="21" customHeight="1">
      <c r="A420" s="383">
        <v>148046</v>
      </c>
      <c r="B420" s="384">
        <v>148046</v>
      </c>
      <c r="C420" s="377"/>
      <c r="D420" s="377"/>
      <c r="E420" s="377"/>
      <c r="F420" s="377"/>
      <c r="G420" s="377"/>
      <c r="H420" s="390" t="s">
        <v>4554</v>
      </c>
      <c r="I420" s="377"/>
      <c r="J420" s="2271" t="s">
        <v>2615</v>
      </c>
      <c r="K420" s="2272"/>
      <c r="L420" s="387">
        <v>11.771406002999999</v>
      </c>
    </row>
    <row r="421" spans="1:12" ht="20.25" customHeight="1">
      <c r="A421" s="383">
        <v>27110</v>
      </c>
      <c r="B421" s="384">
        <v>27110</v>
      </c>
      <c r="C421" s="377"/>
      <c r="D421" s="377"/>
      <c r="E421" s="377"/>
      <c r="F421" s="377"/>
      <c r="G421" s="377"/>
      <c r="H421" s="386" t="s">
        <v>4543</v>
      </c>
      <c r="I421" s="377"/>
      <c r="J421" s="2273" t="s">
        <v>4555</v>
      </c>
      <c r="K421" s="2274"/>
      <c r="L421" s="387">
        <v>11.77140605</v>
      </c>
    </row>
    <row r="422" spans="1:12" ht="12.75" customHeight="1">
      <c r="A422" s="383">
        <v>175156</v>
      </c>
      <c r="B422" s="383">
        <v>175155</v>
      </c>
      <c r="C422" s="392">
        <v>0</v>
      </c>
      <c r="D422" s="392">
        <v>0</v>
      </c>
      <c r="E422" s="392">
        <v>0</v>
      </c>
      <c r="F422" s="392">
        <v>0</v>
      </c>
      <c r="G422" s="2271" t="s">
        <v>4556</v>
      </c>
      <c r="H422" s="2275"/>
      <c r="I422" s="2275"/>
      <c r="J422" s="2275"/>
      <c r="K422" s="2275"/>
      <c r="L422" s="2272"/>
    </row>
  </sheetData>
  <mergeCells count="422">
    <mergeCell ref="J1:K1"/>
    <mergeCell ref="J2:K2"/>
    <mergeCell ref="J3:K3"/>
    <mergeCell ref="J4:K4"/>
    <mergeCell ref="J5:K5"/>
    <mergeCell ref="J12:K12"/>
    <mergeCell ref="J13:K13"/>
    <mergeCell ref="J14:K14"/>
    <mergeCell ref="J15:K15"/>
    <mergeCell ref="J16:K16"/>
    <mergeCell ref="J17:K17"/>
    <mergeCell ref="J6:K6"/>
    <mergeCell ref="J7:K7"/>
    <mergeCell ref="J8:K8"/>
    <mergeCell ref="J9:K9"/>
    <mergeCell ref="J10:K10"/>
    <mergeCell ref="J11:K11"/>
    <mergeCell ref="J24:K24"/>
    <mergeCell ref="J25:K25"/>
    <mergeCell ref="J26:K26"/>
    <mergeCell ref="J27:K27"/>
    <mergeCell ref="J28:K28"/>
    <mergeCell ref="J29:K29"/>
    <mergeCell ref="J18:K18"/>
    <mergeCell ref="J19:K19"/>
    <mergeCell ref="J20:K20"/>
    <mergeCell ref="J21:K21"/>
    <mergeCell ref="J22:K22"/>
    <mergeCell ref="J23:K23"/>
    <mergeCell ref="J36:K36"/>
    <mergeCell ref="J37:K37"/>
    <mergeCell ref="J38:K38"/>
    <mergeCell ref="J39:K39"/>
    <mergeCell ref="J40:K40"/>
    <mergeCell ref="J41:K41"/>
    <mergeCell ref="J30:K30"/>
    <mergeCell ref="J31:K31"/>
    <mergeCell ref="J32:K32"/>
    <mergeCell ref="J33:K33"/>
    <mergeCell ref="J34:K34"/>
    <mergeCell ref="J35:K35"/>
    <mergeCell ref="J48:K48"/>
    <mergeCell ref="J49:K49"/>
    <mergeCell ref="J50:K50"/>
    <mergeCell ref="J51:K51"/>
    <mergeCell ref="J52:K52"/>
    <mergeCell ref="J53:K53"/>
    <mergeCell ref="J42:K42"/>
    <mergeCell ref="J43:K43"/>
    <mergeCell ref="J44:K44"/>
    <mergeCell ref="J45:K45"/>
    <mergeCell ref="J46:K46"/>
    <mergeCell ref="J47:K47"/>
    <mergeCell ref="J60:K60"/>
    <mergeCell ref="J61:K61"/>
    <mergeCell ref="J62:K62"/>
    <mergeCell ref="J63:K63"/>
    <mergeCell ref="J64:K64"/>
    <mergeCell ref="J65:K65"/>
    <mergeCell ref="J54:K54"/>
    <mergeCell ref="J55:K55"/>
    <mergeCell ref="J56:K56"/>
    <mergeCell ref="J57:K57"/>
    <mergeCell ref="J58:K58"/>
    <mergeCell ref="J59:K59"/>
    <mergeCell ref="J72:K72"/>
    <mergeCell ref="J73:K73"/>
    <mergeCell ref="J74:K74"/>
    <mergeCell ref="J75:K75"/>
    <mergeCell ref="J76:K76"/>
    <mergeCell ref="J77:K77"/>
    <mergeCell ref="J66:K66"/>
    <mergeCell ref="J67:K67"/>
    <mergeCell ref="J68:K68"/>
    <mergeCell ref="J69:K69"/>
    <mergeCell ref="J70:K70"/>
    <mergeCell ref="J71:K71"/>
    <mergeCell ref="J84:K84"/>
    <mergeCell ref="J85:K85"/>
    <mergeCell ref="J86:K86"/>
    <mergeCell ref="J87:K87"/>
    <mergeCell ref="J88:K88"/>
    <mergeCell ref="J89:K89"/>
    <mergeCell ref="J78:K78"/>
    <mergeCell ref="J79:K79"/>
    <mergeCell ref="J80:K80"/>
    <mergeCell ref="J81:K81"/>
    <mergeCell ref="J82:K82"/>
    <mergeCell ref="J83:K83"/>
    <mergeCell ref="J96:K96"/>
    <mergeCell ref="J97:K97"/>
    <mergeCell ref="J98:K98"/>
    <mergeCell ref="J99:K99"/>
    <mergeCell ref="J100:K100"/>
    <mergeCell ref="J101:K101"/>
    <mergeCell ref="J90:K90"/>
    <mergeCell ref="J91:K91"/>
    <mergeCell ref="J92:K92"/>
    <mergeCell ref="J93:K93"/>
    <mergeCell ref="J94:K94"/>
    <mergeCell ref="J95:K95"/>
    <mergeCell ref="J108:K108"/>
    <mergeCell ref="J109:K109"/>
    <mergeCell ref="J110:K110"/>
    <mergeCell ref="J111:K111"/>
    <mergeCell ref="J112:K112"/>
    <mergeCell ref="J113:K113"/>
    <mergeCell ref="J102:K102"/>
    <mergeCell ref="J103:K103"/>
    <mergeCell ref="J104:K104"/>
    <mergeCell ref="J105:K105"/>
    <mergeCell ref="J106:K106"/>
    <mergeCell ref="J107:K107"/>
    <mergeCell ref="J120:K120"/>
    <mergeCell ref="J121:K121"/>
    <mergeCell ref="J122:K122"/>
    <mergeCell ref="J123:K123"/>
    <mergeCell ref="J124:K124"/>
    <mergeCell ref="J125:K125"/>
    <mergeCell ref="J114:K114"/>
    <mergeCell ref="J115:K115"/>
    <mergeCell ref="J116:K116"/>
    <mergeCell ref="J117:K117"/>
    <mergeCell ref="J118:K118"/>
    <mergeCell ref="J119:K119"/>
    <mergeCell ref="J132:K132"/>
    <mergeCell ref="J133:K133"/>
    <mergeCell ref="J134:K134"/>
    <mergeCell ref="J135:K135"/>
    <mergeCell ref="J136:K136"/>
    <mergeCell ref="J137:K137"/>
    <mergeCell ref="J126:K126"/>
    <mergeCell ref="J127:K127"/>
    <mergeCell ref="J128:K128"/>
    <mergeCell ref="J129:K129"/>
    <mergeCell ref="J130:K130"/>
    <mergeCell ref="J131:K131"/>
    <mergeCell ref="J144:K144"/>
    <mergeCell ref="J145:K145"/>
    <mergeCell ref="J146:K146"/>
    <mergeCell ref="J147:K147"/>
    <mergeCell ref="J148:K148"/>
    <mergeCell ref="J149:K149"/>
    <mergeCell ref="J138:K138"/>
    <mergeCell ref="J139:K139"/>
    <mergeCell ref="J140:K140"/>
    <mergeCell ref="J141:K141"/>
    <mergeCell ref="J142:K142"/>
    <mergeCell ref="J143:K143"/>
    <mergeCell ref="J156:K156"/>
    <mergeCell ref="J157:K157"/>
    <mergeCell ref="J158:K158"/>
    <mergeCell ref="J159:K159"/>
    <mergeCell ref="J160:K160"/>
    <mergeCell ref="J161:K161"/>
    <mergeCell ref="J150:K150"/>
    <mergeCell ref="J151:K151"/>
    <mergeCell ref="J152:K152"/>
    <mergeCell ref="J153:K153"/>
    <mergeCell ref="J154:K154"/>
    <mergeCell ref="J155:K155"/>
    <mergeCell ref="J168:K168"/>
    <mergeCell ref="J169:K169"/>
    <mergeCell ref="J170:K170"/>
    <mergeCell ref="J171:K171"/>
    <mergeCell ref="J172:K172"/>
    <mergeCell ref="J173:K173"/>
    <mergeCell ref="J162:K162"/>
    <mergeCell ref="J163:K163"/>
    <mergeCell ref="J164:K164"/>
    <mergeCell ref="J165:K165"/>
    <mergeCell ref="J166:K166"/>
    <mergeCell ref="J167:K167"/>
    <mergeCell ref="J180:K180"/>
    <mergeCell ref="J181:K181"/>
    <mergeCell ref="J182:K182"/>
    <mergeCell ref="J183:K183"/>
    <mergeCell ref="J184:K184"/>
    <mergeCell ref="J185:K185"/>
    <mergeCell ref="J174:K174"/>
    <mergeCell ref="J175:K175"/>
    <mergeCell ref="J176:K176"/>
    <mergeCell ref="J177:K177"/>
    <mergeCell ref="J178:K178"/>
    <mergeCell ref="J179:K179"/>
    <mergeCell ref="J192:K192"/>
    <mergeCell ref="J193:K193"/>
    <mergeCell ref="J194:K194"/>
    <mergeCell ref="J195:K195"/>
    <mergeCell ref="J196:K196"/>
    <mergeCell ref="J197:K197"/>
    <mergeCell ref="J186:K186"/>
    <mergeCell ref="J187:K187"/>
    <mergeCell ref="J188:K188"/>
    <mergeCell ref="J189:K189"/>
    <mergeCell ref="J190:K190"/>
    <mergeCell ref="J191:K191"/>
    <mergeCell ref="J204:K204"/>
    <mergeCell ref="J205:K205"/>
    <mergeCell ref="J206:K206"/>
    <mergeCell ref="J207:K207"/>
    <mergeCell ref="J208:K208"/>
    <mergeCell ref="J209:K209"/>
    <mergeCell ref="J198:K198"/>
    <mergeCell ref="J199:K199"/>
    <mergeCell ref="J200:K200"/>
    <mergeCell ref="J201:K201"/>
    <mergeCell ref="J202:K202"/>
    <mergeCell ref="J203:K203"/>
    <mergeCell ref="J216:K216"/>
    <mergeCell ref="J217:K217"/>
    <mergeCell ref="J218:K218"/>
    <mergeCell ref="J219:K219"/>
    <mergeCell ref="J220:K220"/>
    <mergeCell ref="J221:K221"/>
    <mergeCell ref="J210:K210"/>
    <mergeCell ref="J211:K211"/>
    <mergeCell ref="J212:K212"/>
    <mergeCell ref="J213:K213"/>
    <mergeCell ref="J214:K214"/>
    <mergeCell ref="J215:K215"/>
    <mergeCell ref="J228:K228"/>
    <mergeCell ref="J229:K229"/>
    <mergeCell ref="J230:K230"/>
    <mergeCell ref="J231:K231"/>
    <mergeCell ref="J232:K232"/>
    <mergeCell ref="J233:K233"/>
    <mergeCell ref="J222:K222"/>
    <mergeCell ref="J223:K223"/>
    <mergeCell ref="J224:K224"/>
    <mergeCell ref="J225:K225"/>
    <mergeCell ref="J226:K226"/>
    <mergeCell ref="J227:K227"/>
    <mergeCell ref="J240:K240"/>
    <mergeCell ref="J241:K241"/>
    <mergeCell ref="J242:K242"/>
    <mergeCell ref="J243:K243"/>
    <mergeCell ref="J244:K244"/>
    <mergeCell ref="J245:K245"/>
    <mergeCell ref="J234:K234"/>
    <mergeCell ref="J235:K235"/>
    <mergeCell ref="J236:K236"/>
    <mergeCell ref="J237:K237"/>
    <mergeCell ref="J238:K238"/>
    <mergeCell ref="J239:K239"/>
    <mergeCell ref="J252:K252"/>
    <mergeCell ref="J253:K253"/>
    <mergeCell ref="J254:K254"/>
    <mergeCell ref="J255:K255"/>
    <mergeCell ref="J256:K256"/>
    <mergeCell ref="J257:K257"/>
    <mergeCell ref="J246:K246"/>
    <mergeCell ref="J247:K247"/>
    <mergeCell ref="J248:K248"/>
    <mergeCell ref="J249:K249"/>
    <mergeCell ref="J250:K250"/>
    <mergeCell ref="J251:K251"/>
    <mergeCell ref="J264:K264"/>
    <mergeCell ref="J265:K265"/>
    <mergeCell ref="J266:K266"/>
    <mergeCell ref="J267:K267"/>
    <mergeCell ref="J268:K268"/>
    <mergeCell ref="J269:K269"/>
    <mergeCell ref="J258:K258"/>
    <mergeCell ref="J259:K259"/>
    <mergeCell ref="J260:K260"/>
    <mergeCell ref="J261:K261"/>
    <mergeCell ref="J262:K262"/>
    <mergeCell ref="J263:K263"/>
    <mergeCell ref="J276:K276"/>
    <mergeCell ref="J277:K277"/>
    <mergeCell ref="J278:K278"/>
    <mergeCell ref="J279:K279"/>
    <mergeCell ref="J280:K280"/>
    <mergeCell ref="J281:K281"/>
    <mergeCell ref="J270:K270"/>
    <mergeCell ref="J271:K271"/>
    <mergeCell ref="J272:K272"/>
    <mergeCell ref="J273:K273"/>
    <mergeCell ref="J274:K274"/>
    <mergeCell ref="J275:K275"/>
    <mergeCell ref="J288:K288"/>
    <mergeCell ref="J289:K289"/>
    <mergeCell ref="J290:K290"/>
    <mergeCell ref="J291:K291"/>
    <mergeCell ref="J292:K292"/>
    <mergeCell ref="J293:K293"/>
    <mergeCell ref="J282:K282"/>
    <mergeCell ref="J283:K283"/>
    <mergeCell ref="J284:K284"/>
    <mergeCell ref="J285:K285"/>
    <mergeCell ref="J286:K286"/>
    <mergeCell ref="J287:K287"/>
    <mergeCell ref="J300:K300"/>
    <mergeCell ref="J301:K301"/>
    <mergeCell ref="J302:K302"/>
    <mergeCell ref="J303:K303"/>
    <mergeCell ref="J304:K304"/>
    <mergeCell ref="J305:K305"/>
    <mergeCell ref="J294:K294"/>
    <mergeCell ref="J295:K295"/>
    <mergeCell ref="J296:K296"/>
    <mergeCell ref="J297:K297"/>
    <mergeCell ref="J298:K298"/>
    <mergeCell ref="J299:K299"/>
    <mergeCell ref="J312:K312"/>
    <mergeCell ref="J313:K313"/>
    <mergeCell ref="J314:K314"/>
    <mergeCell ref="J315:K315"/>
    <mergeCell ref="J316:K316"/>
    <mergeCell ref="J317:K317"/>
    <mergeCell ref="J306:K306"/>
    <mergeCell ref="J307:K307"/>
    <mergeCell ref="J308:K308"/>
    <mergeCell ref="J309:K309"/>
    <mergeCell ref="J310:K310"/>
    <mergeCell ref="J311:K311"/>
    <mergeCell ref="J324:K324"/>
    <mergeCell ref="J325:K325"/>
    <mergeCell ref="J326:K326"/>
    <mergeCell ref="J327:K327"/>
    <mergeCell ref="J328:K328"/>
    <mergeCell ref="J329:K329"/>
    <mergeCell ref="J318:K318"/>
    <mergeCell ref="J319:K319"/>
    <mergeCell ref="J320:K320"/>
    <mergeCell ref="J321:K321"/>
    <mergeCell ref="J322:K322"/>
    <mergeCell ref="J323:K323"/>
    <mergeCell ref="J336:K336"/>
    <mergeCell ref="J337:K337"/>
    <mergeCell ref="J338:K338"/>
    <mergeCell ref="J339:K339"/>
    <mergeCell ref="J340:K340"/>
    <mergeCell ref="J341:K341"/>
    <mergeCell ref="J330:K330"/>
    <mergeCell ref="J331:K331"/>
    <mergeCell ref="J332:K332"/>
    <mergeCell ref="J333:K333"/>
    <mergeCell ref="J334:K334"/>
    <mergeCell ref="J335:K335"/>
    <mergeCell ref="J348:K348"/>
    <mergeCell ref="J349:K349"/>
    <mergeCell ref="J350:K350"/>
    <mergeCell ref="J351:K351"/>
    <mergeCell ref="J352:K352"/>
    <mergeCell ref="J353:K353"/>
    <mergeCell ref="J342:K342"/>
    <mergeCell ref="J343:K343"/>
    <mergeCell ref="J344:K344"/>
    <mergeCell ref="J345:K345"/>
    <mergeCell ref="J346:K346"/>
    <mergeCell ref="J347:K347"/>
    <mergeCell ref="J360:K360"/>
    <mergeCell ref="J361:K361"/>
    <mergeCell ref="J362:K362"/>
    <mergeCell ref="J363:K363"/>
    <mergeCell ref="J364:K364"/>
    <mergeCell ref="J365:K365"/>
    <mergeCell ref="J354:K354"/>
    <mergeCell ref="J355:K355"/>
    <mergeCell ref="J356:K356"/>
    <mergeCell ref="J357:K357"/>
    <mergeCell ref="J358:K358"/>
    <mergeCell ref="J359:K359"/>
    <mergeCell ref="J372:K372"/>
    <mergeCell ref="J373:K373"/>
    <mergeCell ref="J374:K374"/>
    <mergeCell ref="J375:K375"/>
    <mergeCell ref="J376:K376"/>
    <mergeCell ref="J377:K377"/>
    <mergeCell ref="J366:K366"/>
    <mergeCell ref="J367:K367"/>
    <mergeCell ref="J368:K368"/>
    <mergeCell ref="J369:K369"/>
    <mergeCell ref="J370:K370"/>
    <mergeCell ref="J371:K371"/>
    <mergeCell ref="J384:K384"/>
    <mergeCell ref="J385:K385"/>
    <mergeCell ref="J386:K386"/>
    <mergeCell ref="J387:K387"/>
    <mergeCell ref="J388:K388"/>
    <mergeCell ref="J389:K389"/>
    <mergeCell ref="J378:K378"/>
    <mergeCell ref="J379:K379"/>
    <mergeCell ref="J380:K380"/>
    <mergeCell ref="J381:K381"/>
    <mergeCell ref="J382:K382"/>
    <mergeCell ref="J383:K383"/>
    <mergeCell ref="J396:K396"/>
    <mergeCell ref="G397:L397"/>
    <mergeCell ref="A398:L398"/>
    <mergeCell ref="J399:K399"/>
    <mergeCell ref="J400:K400"/>
    <mergeCell ref="J401:K401"/>
    <mergeCell ref="J390:K390"/>
    <mergeCell ref="J391:K391"/>
    <mergeCell ref="J392:K392"/>
    <mergeCell ref="J393:K393"/>
    <mergeCell ref="J394:K394"/>
    <mergeCell ref="J395:K395"/>
    <mergeCell ref="J408:K408"/>
    <mergeCell ref="J409:K409"/>
    <mergeCell ref="J410:K410"/>
    <mergeCell ref="J411:K411"/>
    <mergeCell ref="J412:K412"/>
    <mergeCell ref="J413:K413"/>
    <mergeCell ref="J402:K402"/>
    <mergeCell ref="J403:K403"/>
    <mergeCell ref="J404:K404"/>
    <mergeCell ref="J405:K405"/>
    <mergeCell ref="J406:K406"/>
    <mergeCell ref="J407:K407"/>
    <mergeCell ref="J420:K420"/>
    <mergeCell ref="J421:K421"/>
    <mergeCell ref="G422:L422"/>
    <mergeCell ref="J414:K414"/>
    <mergeCell ref="J415:K415"/>
    <mergeCell ref="J416:K416"/>
    <mergeCell ref="J417:K417"/>
    <mergeCell ref="G418:L418"/>
    <mergeCell ref="A419:L419"/>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datasnipper xmlns="http://datasnipper" workbookId="7bf16dd1-1eb3-4993-be9f-ca3fdae6ac9b" included="true" dataSnipperSheetDeleted="false" guid="bfac4d66-ab5c-4a5c-8fcc-ff703b878797" revision="7"/>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1B295F9781C6574FAB30D9D7273186B0" ma:contentTypeVersion="4" ma:contentTypeDescription="Create a new document." ma:contentTypeScope="" ma:versionID="3c6a7c1c6cca9ec3eb78dc3cea728fba">
  <xsd:schema xmlns:xsd="http://www.w3.org/2001/XMLSchema" xmlns:xs="http://www.w3.org/2001/XMLSchema" xmlns:p="http://schemas.microsoft.com/office/2006/metadata/properties" xmlns:ns2="61582a55-355b-4f86-b3dd-418bbad86b5a" targetNamespace="http://schemas.microsoft.com/office/2006/metadata/properties" ma:root="true" ma:fieldsID="5e6b5bf5e2b018b1a9710b029d93551b" ns2:_="">
    <xsd:import namespace="61582a55-355b-4f86-b3dd-418bbad86b5a"/>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582a55-355b-4f86-b3dd-418bbad86b5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B51AD4-B911-4639-91FE-835B0F24ED48}">
  <ds:schemaRefs>
    <ds:schemaRef ds:uri="http://purl.org/dc/terms/"/>
    <ds:schemaRef ds:uri="http://purl.org/dc/elements/1.1/"/>
    <ds:schemaRef ds:uri="http://schemas.microsoft.com/office/2006/metadata/properties"/>
    <ds:schemaRef ds:uri="http://schemas.openxmlformats.org/package/2006/metadata/core-properties"/>
    <ds:schemaRef ds:uri="http://schemas.microsoft.com/office/2006/documentManagement/types"/>
    <ds:schemaRef ds:uri="61582a55-355b-4f86-b3dd-418bbad86b5a"/>
    <ds:schemaRef ds:uri="http://www.w3.org/XML/1998/namespace"/>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C067D50A-C186-4FD8-B23F-7A0FD667251B}">
  <ds:schemaRefs>
    <ds:schemaRef ds:uri="http://datasnipper"/>
  </ds:schemaRefs>
</ds:datastoreItem>
</file>

<file path=customXml/itemProps3.xml><?xml version="1.0" encoding="utf-8"?>
<ds:datastoreItem xmlns:ds="http://schemas.openxmlformats.org/officeDocument/2006/customXml" ds:itemID="{C3E4F6FE-C361-439A-9D48-2AEB391BB9F4}">
  <ds:schemaRefs>
    <ds:schemaRef ds:uri="http://schemas.microsoft.com/sharepoint/v3/contenttype/forms"/>
  </ds:schemaRefs>
</ds:datastoreItem>
</file>

<file path=customXml/itemProps4.xml><?xml version="1.0" encoding="utf-8"?>
<ds:datastoreItem xmlns:ds="http://schemas.openxmlformats.org/officeDocument/2006/customXml" ds:itemID="{3C68445F-1148-45D2-BCEE-373B31C378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582a55-355b-4f86-b3dd-418bbad86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deff24bb-2089-4400-8c8e-f71e680378b2}" enabled="0" method="" siteId="{deff24bb-2089-4400-8c8e-f71e680378b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Cover page</vt:lpstr>
      <vt:lpstr>GoT</vt:lpstr>
      <vt:lpstr>Summary</vt:lpstr>
      <vt:lpstr>Financial statements --&gt;</vt:lpstr>
      <vt:lpstr>BS</vt:lpstr>
      <vt:lpstr>IS</vt:lpstr>
      <vt:lpstr>CF</vt:lpstr>
      <vt:lpstr>BS --&gt;</vt:lpstr>
      <vt:lpstr>BS Conso KPMG</vt:lpstr>
      <vt:lpstr>NFD CONSO</vt:lpstr>
      <vt:lpstr>NWC CONSO</vt:lpstr>
      <vt:lpstr>NFD SUM</vt:lpstr>
      <vt:lpstr>NWC SUM</vt:lpstr>
      <vt:lpstr>IS --&gt;</vt:lpstr>
      <vt:lpstr>The group --&gt;</vt:lpstr>
      <vt:lpstr>IS Conso</vt:lpstr>
      <vt:lpstr>summery IS tables</vt:lpstr>
      <vt:lpstr>QOE CONSO</vt:lpstr>
      <vt:lpstr>Israeli entity--&gt;</vt:lpstr>
      <vt:lpstr>IS IL</vt:lpstr>
      <vt:lpstr>BS IL</vt:lpstr>
      <vt:lpstr>Revenues IL</vt:lpstr>
      <vt:lpstr>COGS IL</vt:lpstr>
      <vt:lpstr>OPEX IL</vt:lpstr>
      <vt:lpstr>GP by customer</vt:lpstr>
      <vt:lpstr>GP by Product</vt:lpstr>
      <vt:lpstr>Expenses by supplier</vt:lpstr>
      <vt:lpstr>NWC - Basic</vt:lpstr>
      <vt:lpstr>NWC  - Advanced </vt:lpstr>
      <vt:lpstr>Cash and cash equivalents</vt:lpstr>
      <vt:lpstr>AR</vt:lpstr>
      <vt:lpstr>Other receivables</vt:lpstr>
      <vt:lpstr>Inventory</vt:lpstr>
      <vt:lpstr>CAPEX</vt:lpstr>
      <vt:lpstr>AP</vt:lpstr>
      <vt:lpstr>Other payable</vt:lpstr>
      <vt:lpstr>FX rates</vt:lpstr>
      <vt:lpstr>QOE Conso - old</vt:lpstr>
      <vt:lpstr>Raw materials ---&gt;</vt:lpstr>
      <vt:lpstr>P&amp;L - India</vt:lpstr>
      <vt:lpstr>כרטיסים שונים</vt:lpstr>
      <vt:lpstr>GP by product 22</vt:lpstr>
      <vt:lpstr>GP customer 2022</vt:lpstr>
      <vt:lpstr>Purchases</vt:lpstr>
      <vt:lpstr>Other entities--&gt;</vt:lpstr>
      <vt:lpstr>P&amp;L - Ukraine</vt:lpstr>
      <vt:lpstr>Opex - Ukraine</vt:lpstr>
      <vt:lpstr>Profitability by prod - Ukraine</vt:lpstr>
      <vt:lpstr>Other --&gt;</vt:lpstr>
      <vt:lpstr>Section 14</vt:lpstr>
      <vt:lpstr>Cash Proof - Summary</vt:lpstr>
      <vt:lpstr>Raw data --&gt;</vt:lpstr>
      <vt:lpstr>Products translation</vt:lpstr>
      <vt:lpstr>Customer mapping</vt:lpstr>
      <vt:lpstr>KPMG- Customer code mapping</vt:lpstr>
      <vt:lpstr>גיול חוב תעשיות 2022</vt:lpstr>
      <vt:lpstr>גיול חוב אגשח 2022</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KPMG</dc:creator>
  <cp:keywords/>
  <dc:description/>
  <cp:lastModifiedBy>Pinhas, Omer</cp:lastModifiedBy>
  <cp:revision/>
  <cp:lastPrinted>2024-11-11T14:15:34Z</cp:lastPrinted>
  <dcterms:created xsi:type="dcterms:W3CDTF">2015-11-11T12:04:23Z</dcterms:created>
  <dcterms:modified xsi:type="dcterms:W3CDTF">2025-01-12T15:34:24Z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0x0101001B295F9781C6574FAB30D9D7273186B0</vt:lpwstr>
  </property>
</Properties>
</file>